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طريقة الاستخدام" sheetId="1" state="visible" r:id="rId3"/>
    <sheet name="Dashboard" sheetId="2" state="visible" r:id="rId4"/>
    <sheet name="الحضور والانصراف" sheetId="3" state="visible" r:id="rId5"/>
    <sheet name="الموظفين" sheetId="4" state="visible" r:id="rId6"/>
    <sheet name="الإجازات" sheetId="5" state="visible" r:id="rId7"/>
    <sheet name="المأموريات" sheetId="6" state="visible" r:id="rId8"/>
    <sheet name="تقرير الرواتب" sheetId="7" state="visible" r:id="rId9"/>
    <sheet name="تقرير موظف" sheetId="8" state="visible" r:id="rId10"/>
    <sheet name="الورديات" sheetId="9" state="visible" r:id="rId11"/>
    <sheet name="الإعدادات" sheetId="10" state="visible" r:id="rId12"/>
  </sheets>
  <definedNames>
    <definedName function="false" hidden="true" localSheetId="4" name="_xlnm._FilterDatabase" vbProcedure="false">الإجازات!$A$1:$I$1001</definedName>
    <definedName function="false" hidden="true" localSheetId="2" name="_xlnm._FilterDatabase" vbProcedure="false">'الحضور والانصراف'!$A$1:$T$3001</definedName>
    <definedName function="false" hidden="true" localSheetId="5" name="_xlnm._FilterDatabase" vbProcedure="false">المأموريات!$A$1:$I$1001</definedName>
    <definedName function="false" hidden="true" localSheetId="3" name="_xlnm._FilterDatabase" vbProcedure="false">الموظفين!$A$1:$K$501</definedName>
    <definedName function="false" hidden="true" localSheetId="6" name="_xlnm._FilterDatabase" vbProcedure="false">'تقرير الرواتب'!$A$5:$Q$505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<sst xmlns="http://schemas.openxmlformats.org/spreadsheetml/2006/main" count="988" uniqueCount="533">
  <si>
    <t xml:space="preserve">نظام الحضور والانصراف والرواتب — دليل الاستخدام</t>
  </si>
  <si>
    <t xml:space="preserve">الفكرة</t>
  </si>
  <si>
    <t xml:space="preserve">كود الموظف هو المفتاح الوحيد الذي يربط كل الشيتات. سجّل الموظف مرة واحدة في شيت «الموظفين»، وبعدها أي تسجيل حضور أو إجازة أو مأمورية بالكود يظهر تلقائياً في كل التقارير.</t>
  </si>
  <si>
    <t xml:space="preserve">1) الإعدادات</t>
  </si>
  <si>
    <t xml:space="preserve">حدّد شهر التقارير، ساعات العمل اليومية، أيام الشهر لحساب الراتب، يوم الراحة الأسبوعية والحد الأدنى للإضافي.</t>
  </si>
  <si>
    <t xml:space="preserve">2) الورديات</t>
  </si>
  <si>
    <t xml:space="preserve">اسم كل وردية ومواعيد بدايتها ونهايتها ودقائق السماح بالتأخير. الورديات الليلية التي تعبر منتصف الليل محسوبة صح.</t>
  </si>
  <si>
    <t xml:space="preserve">3) الموظفين</t>
  </si>
  <si>
    <t xml:space="preserve">اكتب: الكود، الاسم، القسم، الوظيفة، اختر الوردية، قيمة اليوم، قيمة ساعة الإضافي، والحالة. مواعيد الدوام تُسحب تلقائياً من الوردية.</t>
  </si>
  <si>
    <t xml:space="preserve">4) الحضور والانصراف</t>
  </si>
  <si>
    <t xml:space="preserve">لكل يوم: اكتب التاريخ واختر كود الموظف واكتب وقت الحضور والانصراف (مثال 08:05 و 16:30). الاسم والقسم والوردية وساعات العمل والتأخير والإضافي والحالة والخصومات تُحسب تلقائياً.</t>
  </si>
  <si>
    <t xml:space="preserve">5) الإجازات</t>
  </si>
  <si>
    <t xml:space="preserve">سجّل الإجازة بالكود ومن/إلى تاريخ واجعل الحالة «مقبولة» — تظهر تلقائياً في عمود الإجازة بشيت الحضور وفي أيام الإجازة بتقرير الرواتب.</t>
  </si>
  <si>
    <t xml:space="preserve">6) المأموريات</t>
  </si>
  <si>
    <t xml:space="preserve">مأموريات بالساعات داخل اليوم؛ الموافَق عليها تُجمع في تقرير الرواتب.</t>
  </si>
  <si>
    <t xml:space="preserve">7) تقرير الرواتب</t>
  </si>
  <si>
    <t xml:space="preserve">يتولد تلقائياً لكل الموظفين عن الشهر المحدد في الإعدادات: الحضور، الغياب، الإجازات، الساعات، التأخير، الإضافي، الخصومات وصافي الراتب.</t>
  </si>
  <si>
    <t xml:space="preserve">8) تقرير موظف</t>
  </si>
  <si>
    <t xml:space="preserve">اختر كود الموظف والشهر فتظهر بياناته وحركته يوماً بيوم وملخص الشهر.</t>
  </si>
  <si>
    <t xml:space="preserve">9) Dashboard</t>
  </si>
  <si>
    <t xml:space="preserve">مؤشرات يوم محدد (افتراضياً اليوم) ومؤشرات الشهر.</t>
  </si>
  <si>
    <t xml:space="preserve">دليل الألوان</t>
  </si>
  <si>
    <t xml:space="preserve">الخلايا الصفراء بخط أزرق = خانات إدخال تكتب فيها. رؤوس الأعمدة البرتقالية = إدخال، الكحلية = معادلات لا تُعدّل. الخط الأخضر = قيمة مسحوبة من شيت آخر.</t>
  </si>
  <si>
    <t xml:space="preserve">مثال صف حضور</t>
  </si>
  <si>
    <t xml:space="preserve">التاريخ 2026-10-01 | الكود EMP001 | الحضور 08:20 | الانصراف 17:30  ←  التأخير 20 دقيقة (أكبر من السماح 15)، الإضافي 90 دقيقة، الحالة «متأخر».</t>
  </si>
  <si>
    <t xml:space="preserve">ملاحظات</t>
  </si>
  <si>
    <t xml:space="preserve">• حالة يدوية: اختر «غياب بعذر» لعدم خصم اليوم، أو «راحة أسبوعية»، أو «إجازة/مأمورية». • يوم الراحة الأسبوعية بدون حضور لا يُحسب غياباً. • «إجازة بدون راتب» و«غائب» يُخصم عنها قيمة اليوم. • خصم التأخير = (دقائق التأخير + الانصراف المبكر) ÷ 60 × أجر الساعة × معامل الخصم.</t>
  </si>
  <si>
    <t xml:space="preserve">لوحة تحكم الموارد البشرية — الحضور والانصراف</t>
  </si>
  <si>
    <t xml:space="preserve">يوم المتابعة</t>
  </si>
  <si>
    <t xml:space="preserve">اكتب أي تاريخ بدل TODAY() لعرض يوم آخر</t>
  </si>
  <si>
    <t xml:space="preserve">مؤشرات اليوم</t>
  </si>
  <si>
    <t xml:space="preserve">الموظفين النشطين</t>
  </si>
  <si>
    <t xml:space="preserve">مسجلين في اليوم</t>
  </si>
  <si>
    <t xml:space="preserve">حاضر</t>
  </si>
  <si>
    <t xml:space="preserve">متأخر</t>
  </si>
  <si>
    <t xml:space="preserve">غائب</t>
  </si>
  <si>
    <t xml:space="preserve">إجازة / مأمورية</t>
  </si>
  <si>
    <t xml:space="preserve">بدون انصراف</t>
  </si>
  <si>
    <t xml:space="preserve">نسبة الحضور</t>
  </si>
  <si>
    <t xml:space="preserve">لم يُسجَّل لهم اليوم</t>
  </si>
  <si>
    <t xml:space="preserve">مؤشرات الشهر</t>
  </si>
  <si>
    <t xml:space="preserve">إجمالي أيام الحضور</t>
  </si>
  <si>
    <t xml:space="preserve">إجمالي أيام الغياب</t>
  </si>
  <si>
    <t xml:space="preserve">إجمالي أيام الإجازة</t>
  </si>
  <si>
    <t xml:space="preserve">إجمالي ساعات العمل</t>
  </si>
  <si>
    <t xml:space="preserve">إجمالي ساعات الإضافي</t>
  </si>
  <si>
    <t xml:space="preserve">إجمالي دقائق التأخير</t>
  </si>
  <si>
    <t xml:space="preserve">قيمة الإضافي</t>
  </si>
  <si>
    <t xml:space="preserve">إجمالي الخصومات</t>
  </si>
  <si>
    <t xml:space="preserve">صافي الرواتب</t>
  </si>
  <si>
    <t xml:space="preserve">التاريخ</t>
  </si>
  <si>
    <t xml:space="preserve">كود الموظف</t>
  </si>
  <si>
    <t xml:space="preserve">اسم الموظف</t>
  </si>
  <si>
    <t xml:space="preserve">القسم</t>
  </si>
  <si>
    <t xml:space="preserve">الوردية</t>
  </si>
  <si>
    <t xml:space="preserve">بداية الدوام</t>
  </si>
  <si>
    <t xml:space="preserve">نهاية الدوام</t>
  </si>
  <si>
    <t xml:space="preserve">الحضور</t>
  </si>
  <si>
    <t xml:space="preserve">الانصراف</t>
  </si>
  <si>
    <t xml:space="preserve">ساعات العمل</t>
  </si>
  <si>
    <t xml:space="preserve">التأخير (د)</t>
  </si>
  <si>
    <t xml:space="preserve">انصراف مبكر (د)</t>
  </si>
  <si>
    <t xml:space="preserve">إضافي (د)</t>
  </si>
  <si>
    <t xml:space="preserve">إجازة/مأمورية (تلقائي)</t>
  </si>
  <si>
    <t xml:space="preserve">حالة يدوية</t>
  </si>
  <si>
    <t xml:space="preserve">الحالة</t>
  </si>
  <si>
    <t xml:space="preserve">خصم الغياب</t>
  </si>
  <si>
    <t xml:space="preserve">خصم التأخير</t>
  </si>
  <si>
    <t xml:space="preserve">مفتاح</t>
  </si>
  <si>
    <t xml:space="preserve">الوظيفة</t>
  </si>
  <si>
    <t xml:space="preserve">قيمة اليوم</t>
  </si>
  <si>
    <t xml:space="preserve">قيمة ساعة الإضافي</t>
  </si>
  <si>
    <t xml:space="preserve">الراتب الأساسي</t>
  </si>
  <si>
    <t xml:space="preserve">EMP001</t>
  </si>
  <si>
    <t xml:space="preserve">الموظف 1</t>
  </si>
  <si>
    <t xml:space="preserve">صباحية</t>
  </si>
  <si>
    <t xml:space="preserve">نشط</t>
  </si>
  <si>
    <t xml:space="preserve">EMP002</t>
  </si>
  <si>
    <t xml:space="preserve">الموظف 2</t>
  </si>
  <si>
    <t xml:space="preserve">EMP003</t>
  </si>
  <si>
    <t xml:space="preserve">الموظف 3</t>
  </si>
  <si>
    <t xml:space="preserve">EMP004</t>
  </si>
  <si>
    <t xml:space="preserve">الموظف 4</t>
  </si>
  <si>
    <t xml:space="preserve">EMP005</t>
  </si>
  <si>
    <t xml:space="preserve">الموظف 5</t>
  </si>
  <si>
    <t xml:space="preserve">EMP006</t>
  </si>
  <si>
    <t xml:space="preserve">الموظف 6</t>
  </si>
  <si>
    <t xml:space="preserve">EMP007</t>
  </si>
  <si>
    <t xml:space="preserve">الموظف 7</t>
  </si>
  <si>
    <t xml:space="preserve">EMP008</t>
  </si>
  <si>
    <t xml:space="preserve">الموظف 8</t>
  </si>
  <si>
    <t xml:space="preserve">EMP009</t>
  </si>
  <si>
    <t xml:space="preserve">الموظف 9</t>
  </si>
  <si>
    <t xml:space="preserve">EMP010</t>
  </si>
  <si>
    <t xml:space="preserve">الموظف 10</t>
  </si>
  <si>
    <t xml:space="preserve">EMP011</t>
  </si>
  <si>
    <t xml:space="preserve">الموظف 11</t>
  </si>
  <si>
    <t xml:space="preserve">EMP012</t>
  </si>
  <si>
    <t xml:space="preserve">الموظف 12</t>
  </si>
  <si>
    <t xml:space="preserve">EMP013</t>
  </si>
  <si>
    <t xml:space="preserve">الموظف 13</t>
  </si>
  <si>
    <t xml:space="preserve">EMP014</t>
  </si>
  <si>
    <t xml:space="preserve">الموظف 14</t>
  </si>
  <si>
    <t xml:space="preserve">EMP015</t>
  </si>
  <si>
    <t xml:space="preserve">الموظف 15</t>
  </si>
  <si>
    <t xml:space="preserve">EMP016</t>
  </si>
  <si>
    <t xml:space="preserve">الموظف 16</t>
  </si>
  <si>
    <t xml:space="preserve">EMP017</t>
  </si>
  <si>
    <t xml:space="preserve">الموظف 17</t>
  </si>
  <si>
    <t xml:space="preserve">EMP018</t>
  </si>
  <si>
    <t xml:space="preserve">الموظف 18</t>
  </si>
  <si>
    <t xml:space="preserve">EMP019</t>
  </si>
  <si>
    <t xml:space="preserve">الموظف 19</t>
  </si>
  <si>
    <t xml:space="preserve">EMP020</t>
  </si>
  <si>
    <t xml:space="preserve">الموظف 20</t>
  </si>
  <si>
    <t xml:space="preserve">EMP021</t>
  </si>
  <si>
    <t xml:space="preserve">الموظف 21</t>
  </si>
  <si>
    <t xml:space="preserve">EMP022</t>
  </si>
  <si>
    <t xml:space="preserve">الموظف 22</t>
  </si>
  <si>
    <t xml:space="preserve">EMP023</t>
  </si>
  <si>
    <t xml:space="preserve">الموظف 23</t>
  </si>
  <si>
    <t xml:space="preserve">EMP024</t>
  </si>
  <si>
    <t xml:space="preserve">الموظف 24</t>
  </si>
  <si>
    <t xml:space="preserve">EMP025</t>
  </si>
  <si>
    <t xml:space="preserve">الموظف 25</t>
  </si>
  <si>
    <t xml:space="preserve">EMP026</t>
  </si>
  <si>
    <t xml:space="preserve">الموظف 26</t>
  </si>
  <si>
    <t xml:space="preserve">EMP027</t>
  </si>
  <si>
    <t xml:space="preserve">الموظف 27</t>
  </si>
  <si>
    <t xml:space="preserve">EMP028</t>
  </si>
  <si>
    <t xml:space="preserve">الموظف 28</t>
  </si>
  <si>
    <t xml:space="preserve">EMP029</t>
  </si>
  <si>
    <t xml:space="preserve">الموظف 29</t>
  </si>
  <si>
    <t xml:space="preserve">EMP030</t>
  </si>
  <si>
    <t xml:space="preserve">الموظف 30</t>
  </si>
  <si>
    <t xml:space="preserve">EMP031</t>
  </si>
  <si>
    <t xml:space="preserve">الموظف 31</t>
  </si>
  <si>
    <t xml:space="preserve">EMP032</t>
  </si>
  <si>
    <t xml:space="preserve">الموظف 32</t>
  </si>
  <si>
    <t xml:space="preserve">EMP033</t>
  </si>
  <si>
    <t xml:space="preserve">الموظف 33</t>
  </si>
  <si>
    <t xml:space="preserve">EMP034</t>
  </si>
  <si>
    <t xml:space="preserve">الموظف 34</t>
  </si>
  <si>
    <t xml:space="preserve">EMP035</t>
  </si>
  <si>
    <t xml:space="preserve">الموظف 35</t>
  </si>
  <si>
    <t xml:space="preserve">EMP036</t>
  </si>
  <si>
    <t xml:space="preserve">الموظف 36</t>
  </si>
  <si>
    <t xml:space="preserve">EMP037</t>
  </si>
  <si>
    <t xml:space="preserve">الموظف 37</t>
  </si>
  <si>
    <t xml:space="preserve">EMP038</t>
  </si>
  <si>
    <t xml:space="preserve">الموظف 38</t>
  </si>
  <si>
    <t xml:space="preserve">EMP039</t>
  </si>
  <si>
    <t xml:space="preserve">الموظف 39</t>
  </si>
  <si>
    <t xml:space="preserve">EMP040</t>
  </si>
  <si>
    <t xml:space="preserve">الموظف 40</t>
  </si>
  <si>
    <t xml:space="preserve">EMP041</t>
  </si>
  <si>
    <t xml:space="preserve">الموظف 41</t>
  </si>
  <si>
    <t xml:space="preserve">EMP042</t>
  </si>
  <si>
    <t xml:space="preserve">الموظف 42</t>
  </si>
  <si>
    <t xml:space="preserve">EMP043</t>
  </si>
  <si>
    <t xml:space="preserve">الموظف 43</t>
  </si>
  <si>
    <t xml:space="preserve">EMP044</t>
  </si>
  <si>
    <t xml:space="preserve">الموظف 44</t>
  </si>
  <si>
    <t xml:space="preserve">EMP045</t>
  </si>
  <si>
    <t xml:space="preserve">الموظف 45</t>
  </si>
  <si>
    <t xml:space="preserve">EMP046</t>
  </si>
  <si>
    <t xml:space="preserve">الموظف 46</t>
  </si>
  <si>
    <t xml:space="preserve">EMP047</t>
  </si>
  <si>
    <t xml:space="preserve">الموظف 47</t>
  </si>
  <si>
    <t xml:space="preserve">EMP048</t>
  </si>
  <si>
    <t xml:space="preserve">الموظف 48</t>
  </si>
  <si>
    <t xml:space="preserve">EMP049</t>
  </si>
  <si>
    <t xml:space="preserve">الموظف 49</t>
  </si>
  <si>
    <t xml:space="preserve">EMP050</t>
  </si>
  <si>
    <t xml:space="preserve">الموظف 50</t>
  </si>
  <si>
    <t xml:space="preserve">EMP051</t>
  </si>
  <si>
    <t xml:space="preserve">الموظف 51</t>
  </si>
  <si>
    <t xml:space="preserve">EMP052</t>
  </si>
  <si>
    <t xml:space="preserve">الموظف 52</t>
  </si>
  <si>
    <t xml:space="preserve">EMP053</t>
  </si>
  <si>
    <t xml:space="preserve">الموظف 53</t>
  </si>
  <si>
    <t xml:space="preserve">EMP054</t>
  </si>
  <si>
    <t xml:space="preserve">الموظف 54</t>
  </si>
  <si>
    <t xml:space="preserve">EMP055</t>
  </si>
  <si>
    <t xml:space="preserve">الموظف 55</t>
  </si>
  <si>
    <t xml:space="preserve">EMP056</t>
  </si>
  <si>
    <t xml:space="preserve">الموظف 56</t>
  </si>
  <si>
    <t xml:space="preserve">EMP057</t>
  </si>
  <si>
    <t xml:space="preserve">الموظف 57</t>
  </si>
  <si>
    <t xml:space="preserve">EMP058</t>
  </si>
  <si>
    <t xml:space="preserve">الموظف 58</t>
  </si>
  <si>
    <t xml:space="preserve">EMP059</t>
  </si>
  <si>
    <t xml:space="preserve">الموظف 59</t>
  </si>
  <si>
    <t xml:space="preserve">EMP060</t>
  </si>
  <si>
    <t xml:space="preserve">الموظف 60</t>
  </si>
  <si>
    <t xml:space="preserve">EMP061</t>
  </si>
  <si>
    <t xml:space="preserve">الموظف 61</t>
  </si>
  <si>
    <t xml:space="preserve">EMP062</t>
  </si>
  <si>
    <t xml:space="preserve">الموظف 62</t>
  </si>
  <si>
    <t xml:space="preserve">EMP063</t>
  </si>
  <si>
    <t xml:space="preserve">الموظف 63</t>
  </si>
  <si>
    <t xml:space="preserve">EMP064</t>
  </si>
  <si>
    <t xml:space="preserve">الموظف 64</t>
  </si>
  <si>
    <t xml:space="preserve">EMP065</t>
  </si>
  <si>
    <t xml:space="preserve">الموظف 65</t>
  </si>
  <si>
    <t xml:space="preserve">EMP066</t>
  </si>
  <si>
    <t xml:space="preserve">الموظف 66</t>
  </si>
  <si>
    <t xml:space="preserve">EMP067</t>
  </si>
  <si>
    <t xml:space="preserve">الموظف 67</t>
  </si>
  <si>
    <t xml:space="preserve">EMP068</t>
  </si>
  <si>
    <t xml:space="preserve">الموظف 68</t>
  </si>
  <si>
    <t xml:space="preserve">EMP069</t>
  </si>
  <si>
    <t xml:space="preserve">الموظف 69</t>
  </si>
  <si>
    <t xml:space="preserve">EMP070</t>
  </si>
  <si>
    <t xml:space="preserve">الموظف 70</t>
  </si>
  <si>
    <t xml:space="preserve">EMP071</t>
  </si>
  <si>
    <t xml:space="preserve">الموظف 71</t>
  </si>
  <si>
    <t xml:space="preserve">EMP072</t>
  </si>
  <si>
    <t xml:space="preserve">الموظف 72</t>
  </si>
  <si>
    <t xml:space="preserve">EMP073</t>
  </si>
  <si>
    <t xml:space="preserve">الموظف 73</t>
  </si>
  <si>
    <t xml:space="preserve">EMP074</t>
  </si>
  <si>
    <t xml:space="preserve">الموظف 74</t>
  </si>
  <si>
    <t xml:space="preserve">EMP075</t>
  </si>
  <si>
    <t xml:space="preserve">الموظف 75</t>
  </si>
  <si>
    <t xml:space="preserve">EMP076</t>
  </si>
  <si>
    <t xml:space="preserve">الموظف 76</t>
  </si>
  <si>
    <t xml:space="preserve">EMP077</t>
  </si>
  <si>
    <t xml:space="preserve">الموظف 77</t>
  </si>
  <si>
    <t xml:space="preserve">EMP078</t>
  </si>
  <si>
    <t xml:space="preserve">الموظف 78</t>
  </si>
  <si>
    <t xml:space="preserve">EMP079</t>
  </si>
  <si>
    <t xml:space="preserve">الموظف 79</t>
  </si>
  <si>
    <t xml:space="preserve">EMP080</t>
  </si>
  <si>
    <t xml:space="preserve">الموظف 80</t>
  </si>
  <si>
    <t xml:space="preserve">EMP081</t>
  </si>
  <si>
    <t xml:space="preserve">الموظف 81</t>
  </si>
  <si>
    <t xml:space="preserve">EMP082</t>
  </si>
  <si>
    <t xml:space="preserve">الموظف 82</t>
  </si>
  <si>
    <t xml:space="preserve">EMP083</t>
  </si>
  <si>
    <t xml:space="preserve">الموظف 83</t>
  </si>
  <si>
    <t xml:space="preserve">EMP084</t>
  </si>
  <si>
    <t xml:space="preserve">الموظف 84</t>
  </si>
  <si>
    <t xml:space="preserve">EMP085</t>
  </si>
  <si>
    <t xml:space="preserve">الموظف 85</t>
  </si>
  <si>
    <t xml:space="preserve">EMP086</t>
  </si>
  <si>
    <t xml:space="preserve">الموظف 86</t>
  </si>
  <si>
    <t xml:space="preserve">EMP087</t>
  </si>
  <si>
    <t xml:space="preserve">الموظف 87</t>
  </si>
  <si>
    <t xml:space="preserve">EMP088</t>
  </si>
  <si>
    <t xml:space="preserve">الموظف 88</t>
  </si>
  <si>
    <t xml:space="preserve">EMP089</t>
  </si>
  <si>
    <t xml:space="preserve">الموظف 89</t>
  </si>
  <si>
    <t xml:space="preserve">EMP090</t>
  </si>
  <si>
    <t xml:space="preserve">الموظف 90</t>
  </si>
  <si>
    <t xml:space="preserve">EMP091</t>
  </si>
  <si>
    <t xml:space="preserve">الموظف 91</t>
  </si>
  <si>
    <t xml:space="preserve">EMP092</t>
  </si>
  <si>
    <t xml:space="preserve">الموظف 92</t>
  </si>
  <si>
    <t xml:space="preserve">EMP093</t>
  </si>
  <si>
    <t xml:space="preserve">الموظف 93</t>
  </si>
  <si>
    <t xml:space="preserve">EMP094</t>
  </si>
  <si>
    <t xml:space="preserve">الموظف 94</t>
  </si>
  <si>
    <t xml:space="preserve">EMP095</t>
  </si>
  <si>
    <t xml:space="preserve">الموظف 95</t>
  </si>
  <si>
    <t xml:space="preserve">EMP096</t>
  </si>
  <si>
    <t xml:space="preserve">الموظف 96</t>
  </si>
  <si>
    <t xml:space="preserve">EMP097</t>
  </si>
  <si>
    <t xml:space="preserve">الموظف 97</t>
  </si>
  <si>
    <t xml:space="preserve">EMP098</t>
  </si>
  <si>
    <t xml:space="preserve">الموظف 98</t>
  </si>
  <si>
    <t xml:space="preserve">EMP099</t>
  </si>
  <si>
    <t xml:space="preserve">الموظف 99</t>
  </si>
  <si>
    <t xml:space="preserve">EMP100</t>
  </si>
  <si>
    <t xml:space="preserve">الموظف 100</t>
  </si>
  <si>
    <t xml:space="preserve">EMP101</t>
  </si>
  <si>
    <t xml:space="preserve">الموظف 101</t>
  </si>
  <si>
    <t xml:space="preserve">EMP102</t>
  </si>
  <si>
    <t xml:space="preserve">الموظف 102</t>
  </si>
  <si>
    <t xml:space="preserve">EMP103</t>
  </si>
  <si>
    <t xml:space="preserve">الموظف 103</t>
  </si>
  <si>
    <t xml:space="preserve">EMP104</t>
  </si>
  <si>
    <t xml:space="preserve">الموظف 104</t>
  </si>
  <si>
    <t xml:space="preserve">EMP105</t>
  </si>
  <si>
    <t xml:space="preserve">الموظف 105</t>
  </si>
  <si>
    <t xml:space="preserve">EMP106</t>
  </si>
  <si>
    <t xml:space="preserve">الموظف 106</t>
  </si>
  <si>
    <t xml:space="preserve">EMP107</t>
  </si>
  <si>
    <t xml:space="preserve">الموظف 107</t>
  </si>
  <si>
    <t xml:space="preserve">EMP108</t>
  </si>
  <si>
    <t xml:space="preserve">الموظف 108</t>
  </si>
  <si>
    <t xml:space="preserve">EMP109</t>
  </si>
  <si>
    <t xml:space="preserve">الموظف 109</t>
  </si>
  <si>
    <t xml:space="preserve">EMP110</t>
  </si>
  <si>
    <t xml:space="preserve">الموظف 110</t>
  </si>
  <si>
    <t xml:space="preserve">EMP111</t>
  </si>
  <si>
    <t xml:space="preserve">الموظف 111</t>
  </si>
  <si>
    <t xml:space="preserve">EMP112</t>
  </si>
  <si>
    <t xml:space="preserve">الموظف 112</t>
  </si>
  <si>
    <t xml:space="preserve">EMP113</t>
  </si>
  <si>
    <t xml:space="preserve">الموظف 113</t>
  </si>
  <si>
    <t xml:space="preserve">EMP114</t>
  </si>
  <si>
    <t xml:space="preserve">الموظف 114</t>
  </si>
  <si>
    <t xml:space="preserve">EMP115</t>
  </si>
  <si>
    <t xml:space="preserve">الموظف 115</t>
  </si>
  <si>
    <t xml:space="preserve">EMP116</t>
  </si>
  <si>
    <t xml:space="preserve">الموظف 116</t>
  </si>
  <si>
    <t xml:space="preserve">EMP117</t>
  </si>
  <si>
    <t xml:space="preserve">الموظف 117</t>
  </si>
  <si>
    <t xml:space="preserve">EMP118</t>
  </si>
  <si>
    <t xml:space="preserve">الموظف 118</t>
  </si>
  <si>
    <t xml:space="preserve">EMP119</t>
  </si>
  <si>
    <t xml:space="preserve">الموظف 119</t>
  </si>
  <si>
    <t xml:space="preserve">EMP120</t>
  </si>
  <si>
    <t xml:space="preserve">الموظف 120</t>
  </si>
  <si>
    <t xml:space="preserve">EMP121</t>
  </si>
  <si>
    <t xml:space="preserve">الموظف 121</t>
  </si>
  <si>
    <t xml:space="preserve">EMP122</t>
  </si>
  <si>
    <t xml:space="preserve">الموظف 122</t>
  </si>
  <si>
    <t xml:space="preserve">EMP123</t>
  </si>
  <si>
    <t xml:space="preserve">الموظف 123</t>
  </si>
  <si>
    <t xml:space="preserve">EMP124</t>
  </si>
  <si>
    <t xml:space="preserve">الموظف 124</t>
  </si>
  <si>
    <t xml:space="preserve">EMP125</t>
  </si>
  <si>
    <t xml:space="preserve">الموظف 125</t>
  </si>
  <si>
    <t xml:space="preserve">EMP126</t>
  </si>
  <si>
    <t xml:space="preserve">الموظف 126</t>
  </si>
  <si>
    <t xml:space="preserve">EMP127</t>
  </si>
  <si>
    <t xml:space="preserve">الموظف 127</t>
  </si>
  <si>
    <t xml:space="preserve">EMP128</t>
  </si>
  <si>
    <t xml:space="preserve">الموظف 128</t>
  </si>
  <si>
    <t xml:space="preserve">EMP129</t>
  </si>
  <si>
    <t xml:space="preserve">الموظف 129</t>
  </si>
  <si>
    <t xml:space="preserve">EMP130</t>
  </si>
  <si>
    <t xml:space="preserve">الموظف 130</t>
  </si>
  <si>
    <t xml:space="preserve">EMP131</t>
  </si>
  <si>
    <t xml:space="preserve">الموظف 131</t>
  </si>
  <si>
    <t xml:space="preserve">EMP132</t>
  </si>
  <si>
    <t xml:space="preserve">الموظف 132</t>
  </si>
  <si>
    <t xml:space="preserve">EMP133</t>
  </si>
  <si>
    <t xml:space="preserve">الموظف 133</t>
  </si>
  <si>
    <t xml:space="preserve">EMP134</t>
  </si>
  <si>
    <t xml:space="preserve">الموظف 134</t>
  </si>
  <si>
    <t xml:space="preserve">EMP135</t>
  </si>
  <si>
    <t xml:space="preserve">الموظف 135</t>
  </si>
  <si>
    <t xml:space="preserve">EMP136</t>
  </si>
  <si>
    <t xml:space="preserve">الموظف 136</t>
  </si>
  <si>
    <t xml:space="preserve">EMP137</t>
  </si>
  <si>
    <t xml:space="preserve">الموظف 137</t>
  </si>
  <si>
    <t xml:space="preserve">EMP138</t>
  </si>
  <si>
    <t xml:space="preserve">الموظف 138</t>
  </si>
  <si>
    <t xml:space="preserve">EMP139</t>
  </si>
  <si>
    <t xml:space="preserve">الموظف 139</t>
  </si>
  <si>
    <t xml:space="preserve">EMP140</t>
  </si>
  <si>
    <t xml:space="preserve">الموظف 140</t>
  </si>
  <si>
    <t xml:space="preserve">EMP141</t>
  </si>
  <si>
    <t xml:space="preserve">الموظف 141</t>
  </si>
  <si>
    <t xml:space="preserve">EMP142</t>
  </si>
  <si>
    <t xml:space="preserve">الموظف 142</t>
  </si>
  <si>
    <t xml:space="preserve">EMP143</t>
  </si>
  <si>
    <t xml:space="preserve">الموظف 143</t>
  </si>
  <si>
    <t xml:space="preserve">EMP144</t>
  </si>
  <si>
    <t xml:space="preserve">الموظف 144</t>
  </si>
  <si>
    <t xml:space="preserve">EMP145</t>
  </si>
  <si>
    <t xml:space="preserve">الموظف 145</t>
  </si>
  <si>
    <t xml:space="preserve">EMP146</t>
  </si>
  <si>
    <t xml:space="preserve">الموظف 146</t>
  </si>
  <si>
    <t xml:space="preserve">EMP147</t>
  </si>
  <si>
    <t xml:space="preserve">الموظف 147</t>
  </si>
  <si>
    <t xml:space="preserve">EMP148</t>
  </si>
  <si>
    <t xml:space="preserve">الموظف 148</t>
  </si>
  <si>
    <t xml:space="preserve">EMP149</t>
  </si>
  <si>
    <t xml:space="preserve">الموظف 149</t>
  </si>
  <si>
    <t xml:space="preserve">EMP150</t>
  </si>
  <si>
    <t xml:space="preserve">الموظف 150</t>
  </si>
  <si>
    <t xml:space="preserve">EMP151</t>
  </si>
  <si>
    <t xml:space="preserve">الموظف 151</t>
  </si>
  <si>
    <t xml:space="preserve">EMP152</t>
  </si>
  <si>
    <t xml:space="preserve">الموظف 152</t>
  </si>
  <si>
    <t xml:space="preserve">EMP153</t>
  </si>
  <si>
    <t xml:space="preserve">الموظف 153</t>
  </si>
  <si>
    <t xml:space="preserve">EMP154</t>
  </si>
  <si>
    <t xml:space="preserve">الموظف 154</t>
  </si>
  <si>
    <t xml:space="preserve">EMP155</t>
  </si>
  <si>
    <t xml:space="preserve">الموظف 155</t>
  </si>
  <si>
    <t xml:space="preserve">EMP156</t>
  </si>
  <si>
    <t xml:space="preserve">الموظف 156</t>
  </si>
  <si>
    <t xml:space="preserve">EMP157</t>
  </si>
  <si>
    <t xml:space="preserve">الموظف 157</t>
  </si>
  <si>
    <t xml:space="preserve">EMP158</t>
  </si>
  <si>
    <t xml:space="preserve">الموظف 158</t>
  </si>
  <si>
    <t xml:space="preserve">EMP159</t>
  </si>
  <si>
    <t xml:space="preserve">الموظف 159</t>
  </si>
  <si>
    <t xml:space="preserve">EMP160</t>
  </si>
  <si>
    <t xml:space="preserve">الموظف 160</t>
  </si>
  <si>
    <t xml:space="preserve">EMP161</t>
  </si>
  <si>
    <t xml:space="preserve">الموظف 161</t>
  </si>
  <si>
    <t xml:space="preserve">EMP162</t>
  </si>
  <si>
    <t xml:space="preserve">الموظف 162</t>
  </si>
  <si>
    <t xml:space="preserve">EMP163</t>
  </si>
  <si>
    <t xml:space="preserve">الموظف 163</t>
  </si>
  <si>
    <t xml:space="preserve">EMP164</t>
  </si>
  <si>
    <t xml:space="preserve">الموظف 164</t>
  </si>
  <si>
    <t xml:space="preserve">EMP165</t>
  </si>
  <si>
    <t xml:space="preserve">الموظف 165</t>
  </si>
  <si>
    <t xml:space="preserve">EMP166</t>
  </si>
  <si>
    <t xml:space="preserve">الموظف 166</t>
  </si>
  <si>
    <t xml:space="preserve">EMP167</t>
  </si>
  <si>
    <t xml:space="preserve">الموظف 167</t>
  </si>
  <si>
    <t xml:space="preserve">EMP168</t>
  </si>
  <si>
    <t xml:space="preserve">الموظف 168</t>
  </si>
  <si>
    <t xml:space="preserve">EMP169</t>
  </si>
  <si>
    <t xml:space="preserve">الموظف 169</t>
  </si>
  <si>
    <t xml:space="preserve">EMP170</t>
  </si>
  <si>
    <t xml:space="preserve">الموظف 170</t>
  </si>
  <si>
    <t xml:space="preserve">EMP171</t>
  </si>
  <si>
    <t xml:space="preserve">الموظف 171</t>
  </si>
  <si>
    <t xml:space="preserve">EMP172</t>
  </si>
  <si>
    <t xml:space="preserve">الموظف 172</t>
  </si>
  <si>
    <t xml:space="preserve">EMP173</t>
  </si>
  <si>
    <t xml:space="preserve">الموظف 173</t>
  </si>
  <si>
    <t xml:space="preserve">EMP174</t>
  </si>
  <si>
    <t xml:space="preserve">الموظف 174</t>
  </si>
  <si>
    <t xml:space="preserve">EMP175</t>
  </si>
  <si>
    <t xml:space="preserve">الموظف 175</t>
  </si>
  <si>
    <t xml:space="preserve">EMP176</t>
  </si>
  <si>
    <t xml:space="preserve">الموظف 176</t>
  </si>
  <si>
    <t xml:space="preserve">EMP177</t>
  </si>
  <si>
    <t xml:space="preserve">الموظف 177</t>
  </si>
  <si>
    <t xml:space="preserve">EMP178</t>
  </si>
  <si>
    <t xml:space="preserve">الموظف 178</t>
  </si>
  <si>
    <t xml:space="preserve">EMP179</t>
  </si>
  <si>
    <t xml:space="preserve">الموظف 179</t>
  </si>
  <si>
    <t xml:space="preserve">EMP180</t>
  </si>
  <si>
    <t xml:space="preserve">الموظف 180</t>
  </si>
  <si>
    <t xml:space="preserve">EMP181</t>
  </si>
  <si>
    <t xml:space="preserve">الموظف 181</t>
  </si>
  <si>
    <t xml:space="preserve">EMP182</t>
  </si>
  <si>
    <t xml:space="preserve">الموظف 182</t>
  </si>
  <si>
    <t xml:space="preserve">EMP183</t>
  </si>
  <si>
    <t xml:space="preserve">الموظف 183</t>
  </si>
  <si>
    <t xml:space="preserve">EMP184</t>
  </si>
  <si>
    <t xml:space="preserve">الموظف 184</t>
  </si>
  <si>
    <t xml:space="preserve">EMP185</t>
  </si>
  <si>
    <t xml:space="preserve">الموظف 185</t>
  </si>
  <si>
    <t xml:space="preserve">EMP186</t>
  </si>
  <si>
    <t xml:space="preserve">الموظف 186</t>
  </si>
  <si>
    <t xml:space="preserve">EMP187</t>
  </si>
  <si>
    <t xml:space="preserve">الموظف 187</t>
  </si>
  <si>
    <t xml:space="preserve">EMP188</t>
  </si>
  <si>
    <t xml:space="preserve">الموظف 188</t>
  </si>
  <si>
    <t xml:space="preserve">EMP189</t>
  </si>
  <si>
    <t xml:space="preserve">الموظف 189</t>
  </si>
  <si>
    <t xml:space="preserve">EMP190</t>
  </si>
  <si>
    <t xml:space="preserve">الموظف 190</t>
  </si>
  <si>
    <t xml:space="preserve">EMP191</t>
  </si>
  <si>
    <t xml:space="preserve">الموظف 191</t>
  </si>
  <si>
    <t xml:space="preserve">EMP192</t>
  </si>
  <si>
    <t xml:space="preserve">الموظف 192</t>
  </si>
  <si>
    <t xml:space="preserve">EMP193</t>
  </si>
  <si>
    <t xml:space="preserve">الموظف 193</t>
  </si>
  <si>
    <t xml:space="preserve">EMP194</t>
  </si>
  <si>
    <t xml:space="preserve">الموظف 194</t>
  </si>
  <si>
    <t xml:space="preserve">EMP195</t>
  </si>
  <si>
    <t xml:space="preserve">الموظف 195</t>
  </si>
  <si>
    <t xml:space="preserve">EMP196</t>
  </si>
  <si>
    <t xml:space="preserve">الموظف 196</t>
  </si>
  <si>
    <t xml:space="preserve">EMP197</t>
  </si>
  <si>
    <t xml:space="preserve">الموظف 197</t>
  </si>
  <si>
    <t xml:space="preserve">EMP198</t>
  </si>
  <si>
    <t xml:space="preserve">الموظف 198</t>
  </si>
  <si>
    <t xml:space="preserve">EMP199</t>
  </si>
  <si>
    <t xml:space="preserve">الموظف 199</t>
  </si>
  <si>
    <t xml:space="preserve">EMP200</t>
  </si>
  <si>
    <t xml:space="preserve">الموظف 200</t>
  </si>
  <si>
    <t xml:space="preserve">نوع الإجازة</t>
  </si>
  <si>
    <t xml:space="preserve">من تاريخ</t>
  </si>
  <si>
    <t xml:space="preserve">إلى تاريخ</t>
  </si>
  <si>
    <t xml:space="preserve">عدد الأيام</t>
  </si>
  <si>
    <t xml:space="preserve">أيام داخل شهر التقارير</t>
  </si>
  <si>
    <t xml:space="preserve">من الساعة</t>
  </si>
  <si>
    <t xml:space="preserve">إلى الساعة</t>
  </si>
  <si>
    <t xml:space="preserve">الساعات</t>
  </si>
  <si>
    <t xml:space="preserve">نوع المأمورية</t>
  </si>
  <si>
    <t xml:space="preserve">الموافقة</t>
  </si>
  <si>
    <t xml:space="preserve">تقرير الحضور والرواتب الشهري</t>
  </si>
  <si>
    <t xml:space="preserve">الشهر</t>
  </si>
  <si>
    <t xml:space="preserve">من</t>
  </si>
  <si>
    <t xml:space="preserve">إلى</t>
  </si>
  <si>
    <t xml:space="preserve">لتغيير الشهر عدّل «شهر التقارير» في شيت الإعدادات</t>
  </si>
  <si>
    <t xml:space="preserve">أيام الحضور</t>
  </si>
  <si>
    <t xml:space="preserve">أيام التأخير</t>
  </si>
  <si>
    <t xml:space="preserve">أيام الغياب</t>
  </si>
  <si>
    <t xml:space="preserve">أيام الإجازة</t>
  </si>
  <si>
    <t xml:space="preserve">ساعات الإضافي</t>
  </si>
  <si>
    <t xml:space="preserve">ساعات المأموريات</t>
  </si>
  <si>
    <t xml:space="preserve">صافي الراتب</t>
  </si>
  <si>
    <t xml:space="preserve">الإجمالي</t>
  </si>
  <si>
    <t xml:space="preserve">تقرير حضور موظف</t>
  </si>
  <si>
    <t xml:space="preserve">الاسم</t>
  </si>
  <si>
    <t xml:space="preserve">الدوام</t>
  </si>
  <si>
    <t xml:space="preserve">صافي الراتب للشهر</t>
  </si>
  <si>
    <t xml:space="preserve">(الراتب الأساسي + الإضافي − خصم الغياب − خصم التأخير)</t>
  </si>
  <si>
    <t xml:space="preserve">اليوم</t>
  </si>
  <si>
    <t xml:space="preserve">اسم الوردية</t>
  </si>
  <si>
    <t xml:space="preserve">سماح التأخير (د)</t>
  </si>
  <si>
    <t xml:space="preserve">مسائية</t>
  </si>
  <si>
    <t xml:space="preserve">ليلية</t>
  </si>
  <si>
    <t xml:space="preserve">الإعدادات العامة</t>
  </si>
  <si>
    <t xml:space="preserve">الإعداد</t>
  </si>
  <si>
    <t xml:space="preserve">القيمة</t>
  </si>
  <si>
    <t xml:space="preserve">شرح</t>
  </si>
  <si>
    <t xml:space="preserve">شهر التقارير</t>
  </si>
  <si>
    <t xml:space="preserve">اكتب أي تاريخ داخل الشهر المطلوب — يُستخدم في تقرير الرواتب والـ Dashboard</t>
  </si>
  <si>
    <t xml:space="preserve">بداية الشهر</t>
  </si>
  <si>
    <t xml:space="preserve">تلقائي</t>
  </si>
  <si>
    <t xml:space="preserve">نهاية الشهر</t>
  </si>
  <si>
    <t xml:space="preserve">ساعات العمل اليومية</t>
  </si>
  <si>
    <t xml:space="preserve">لحساب أجر الساعة = قيمة اليوم ÷ ساعات العمل (من ملفك الأصلي)</t>
  </si>
  <si>
    <t xml:space="preserve">أيام الشهر لحساب الراتب</t>
  </si>
  <si>
    <t xml:space="preserve">الراتب الأساسي = قيمة اليوم × هذا الرقم (افتراض: 30 يوم)</t>
  </si>
  <si>
    <t xml:space="preserve">الحد الأدنى للإضافي (دقيقة)</t>
  </si>
  <si>
    <t xml:space="preserve">الإضافي الأقل من ذلك لا يُحتسب (من ملفك الأصلي: 1 ساعة)</t>
  </si>
  <si>
    <t xml:space="preserve">معامل خصم التأخير</t>
  </si>
  <si>
    <t xml:space="preserve">1 = خصم دقيقة بدقيقة، 2 = ضعف، 0 = بدون خصم تأخير (افتراض: 1)</t>
  </si>
  <si>
    <t xml:space="preserve">يوم الراحة الأسبوعية</t>
  </si>
  <si>
    <t xml:space="preserve">الجمعة</t>
  </si>
  <si>
    <t xml:space="preserve">اختر من القائمة (افتراض: الجمعة)</t>
  </si>
  <si>
    <t xml:space="preserve">رقم يوم الراحة</t>
  </si>
  <si>
    <t xml:space="preserve">تلقائي (الأحد = 1)</t>
  </si>
  <si>
    <t xml:space="preserve">قيمة اليوم الافتراضية</t>
  </si>
  <si>
    <t xml:space="preserve">مرجع فقط عند إضافة موظف جديد (من ملفك الأصلي)</t>
  </si>
  <si>
    <t xml:space="preserve">قيمة ساعة الإضافي الافتراضية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</si>
</sst>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0.0%"/>
    <numFmt numFmtId="168" formatCode="mmmm\ yyyy"/>
    <numFmt numFmtId="169" formatCode="#,##0.##"/>
    <numFmt numFmtId="170" formatCode="#,##0.00"/>
    <numFmt numFmtId="171" formatCode="hh:mm"/>
    <numFmt numFmtId="172" formatCode="mm/dd/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EEAF6"/>
        <bgColor rgb="FFE7E6E6"/>
      </patternFill>
    </fill>
    <fill>
      <patternFill patternType="solid">
        <fgColor rgb="FFC55A11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  <dxf>
      <fill>
        <patternFill>
          <bgColor rgb="FFE7E6E6"/>
        </patternFill>
      </fill>
    </dxf>
    <dxf>
      <fill>
        <patternFill>
          <bgColor rgb="FFBDD7EE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FF999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E7E6E6"/>
      <rgbColor rgb="FF993366"/>
      <rgbColor rgb="FFFFF2CC"/>
      <rgbColor rgb="FFDEEAF6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D9D9"/>
      <rgbColor rgb="FFFF9999"/>
      <rgbColor rgb="FFFFC7CE"/>
      <rgbColor rgb="FFF8CBAD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1:C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2" customFormat="false" ht="48" hidden="false" customHeight="true" outlineLevel="0" collapsed="false">
      <c r="B12" s="2" t="s">
        <v>19</v>
      </c>
      <c r="C12" s="3" t="s">
        <v>20</v>
      </c>
    </row>
    <row r="13" customFormat="false" ht="48" hidden="false" customHeight="true" outlineLevel="0" collapsed="false">
      <c r="B13" s="2" t="s">
        <v>21</v>
      </c>
      <c r="C13" s="3" t="s">
        <v>22</v>
      </c>
    </row>
    <row r="14" customFormat="false" ht="48" hidden="false" customHeight="true" outlineLevel="0" collapsed="false">
      <c r="B14" s="2" t="s">
        <v>23</v>
      </c>
      <c r="C14" s="3" t="s">
        <v>24</v>
      </c>
    </row>
    <row r="15" customFormat="false" ht="48" hidden="false" customHeight="true" outlineLevel="0" collapsed="false">
      <c r="B15" s="2" t="s">
        <v>25</v>
      </c>
      <c r="C15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16"/>
  </cols>
  <sheetData>
    <row r="1" customFormat="false" ht="19.7" hidden="false" customHeight="true" outlineLevel="0" collapsed="false">
      <c r="A1" s="4" t="s">
        <v>27</v>
      </c>
      <c r="B1" s="4"/>
      <c r="C1" s="4"/>
      <c r="D1" s="4"/>
      <c r="E1" s="4"/>
      <c r="F1" s="4"/>
      <c r="G1" s="4"/>
      <c r="H1" s="4"/>
    </row>
    <row r="3" customFormat="false" ht="15" hidden="false" customHeight="false" outlineLevel="0" collapsed="false">
      <c r="A3" s="5" t="s">
        <v>28</v>
      </c>
      <c r="B3" s="6" t="n">
        <f aca="true">TODAY()</f>
        <v>46301</v>
      </c>
      <c r="D3" s="7" t="s">
        <v>29</v>
      </c>
    </row>
    <row r="5" customFormat="false" ht="15" hidden="false" customHeight="false" outlineLevel="0" collapsed="false">
      <c r="A5" s="8" t="s">
        <v>30</v>
      </c>
    </row>
    <row r="6" customFormat="false" ht="30" hidden="false" customHeight="true" outlineLevel="0" collapsed="false">
      <c r="A6" s="9" t="s">
        <v>31</v>
      </c>
      <c r="B6" s="10" t="n">
        <f aca="false">COUNTIF(الموظفين!$J$2:$J$501,"نشط")</f>
        <v>200</v>
      </c>
      <c r="D6" s="9" t="s">
        <v>32</v>
      </c>
      <c r="E6" s="10" t="n">
        <f aca="false">COUNTIF('الحضور والانصراف'!$A$2:$A$3001,$B$3)</f>
        <v>0</v>
      </c>
      <c r="G6" s="9" t="s">
        <v>33</v>
      </c>
      <c r="H6" s="10" t="n">
        <f aca="false">COUNTIFS('الحضور والانصراف'!$A$2:$A$3001,$B$3,'الحضور والانصراف'!$P$2:$P$3001,"حاضر")+COUNTIFS('الحضور والانصراف'!$A$2:$A$3001,$B$3,'الحضور والانصراف'!$P$2:$P$3001,"بدون انصراف")</f>
        <v>0</v>
      </c>
    </row>
    <row r="7" customFormat="false" ht="30" hidden="false" customHeight="true" outlineLevel="0" collapsed="false">
      <c r="A7" s="9" t="s">
        <v>34</v>
      </c>
      <c r="B7" s="10" t="n">
        <f aca="false">COUNTIFS('الحضور والانصراف'!$A$2:$A$3001,$B$3,'الحضور والانصراف'!$P$2:$P$3001,"متأخر")</f>
        <v>0</v>
      </c>
      <c r="D7" s="9" t="s">
        <v>35</v>
      </c>
      <c r="E7" s="10" t="n">
        <f aca="false">COUNTIFS('الحضور والانصراف'!$A$2:$A$3001,$B$3,'الحضور والانصراف'!$P$2:$P$3001,"غائب")+COUNTIFS('الحضور والانصراف'!$A$2:$A$3001,$B$3,'الحضور والانصراف'!$P$2:$P$3001,"غياب")</f>
        <v>0</v>
      </c>
      <c r="G7" s="9" t="s">
        <v>36</v>
      </c>
      <c r="H7" s="10" t="n">
        <f aca="false">COUNTIFS('الحضور والانصراف'!$A$2:$A$3001,$B$3,'الحضور والانصراف'!$P$2:$P$3001,"إجازة*")+COUNTIFS('الحضور والانصراف'!$A$2:$A$3001,$B$3,'الحضور والانصراف'!$P$2:$P$3001,"مأمورية*")+COUNTIFS('الحضور والانصراف'!$A$2:$A$3001,$B$3,'الحضور والانصراف'!$P$2:$P$3001,"مهمة رسمية")+COUNTIFS('الحضور والانصراف'!$A$2:$A$3001,$B$3,'الحضور والانصراف'!$P$2:$P$3001,"غياب بعذر")</f>
        <v>0</v>
      </c>
    </row>
    <row r="8" customFormat="false" ht="30" hidden="false" customHeight="true" outlineLevel="0" collapsed="false">
      <c r="A8" s="9" t="s">
        <v>37</v>
      </c>
      <c r="B8" s="10" t="n">
        <f aca="false">COUNTIFS('الحضور والانصراف'!$A$2:$A$3001,$B$3,'الحضور والانصراف'!$P$2:$P$3001,"بدون انصراف")</f>
        <v>0</v>
      </c>
      <c r="D8" s="9" t="s">
        <v>38</v>
      </c>
      <c r="E8" s="11" t="n">
        <f aca="false">IF(E6=0,0,(H6+B7)/E6)</f>
        <v>0</v>
      </c>
      <c r="G8" s="9" t="s">
        <v>39</v>
      </c>
      <c r="H8" s="10" t="n">
        <f aca="false">MAX(0,B6-E6)</f>
        <v>200</v>
      </c>
    </row>
    <row r="10" customFormat="false" ht="15" hidden="false" customHeight="false" outlineLevel="0" collapsed="false">
      <c r="A10" s="8" t="s">
        <v>40</v>
      </c>
      <c r="B10" s="12" t="n">
        <f aca="false">الإعدادات!B3</f>
        <v>46296</v>
      </c>
    </row>
    <row r="11" customFormat="false" ht="30" hidden="false" customHeight="true" outlineLevel="0" collapsed="false">
      <c r="A11" s="9" t="s">
        <v>41</v>
      </c>
      <c r="B11" s="10" t="n">
        <f aca="false">'تقرير الرواتب'!D506</f>
        <v>0</v>
      </c>
      <c r="D11" s="9" t="s">
        <v>42</v>
      </c>
      <c r="E11" s="10" t="n">
        <f aca="false">'تقرير الرواتب'!F506</f>
        <v>0</v>
      </c>
      <c r="G11" s="9" t="s">
        <v>43</v>
      </c>
      <c r="H11" s="10" t="n">
        <f aca="false">'تقرير الرواتب'!G506</f>
        <v>0</v>
      </c>
    </row>
    <row r="12" customFormat="false" ht="30" hidden="false" customHeight="true" outlineLevel="0" collapsed="false">
      <c r="A12" s="9" t="s">
        <v>44</v>
      </c>
      <c r="B12" s="13" t="n">
        <f aca="false">'تقرير الرواتب'!H506</f>
        <v>0</v>
      </c>
      <c r="D12" s="9" t="s">
        <v>45</v>
      </c>
      <c r="E12" s="13" t="n">
        <f aca="false">'تقرير الرواتب'!K506</f>
        <v>0</v>
      </c>
      <c r="G12" s="9" t="s">
        <v>46</v>
      </c>
      <c r="H12" s="10" t="n">
        <f aca="false">'تقرير الرواتب'!I506</f>
        <v>0</v>
      </c>
    </row>
    <row r="13" customFormat="false" ht="30" hidden="false" customHeight="true" outlineLevel="0" collapsed="false">
      <c r="A13" s="9" t="s">
        <v>47</v>
      </c>
      <c r="B13" s="14" t="n">
        <f aca="false">'تقرير الرواتب'!N506</f>
        <v>0</v>
      </c>
      <c r="D13" s="9" t="s">
        <v>48</v>
      </c>
      <c r="E13" s="14" t="n">
        <f aca="false">'تقرير الرواتب'!O506+'تقرير الرواتب'!P506</f>
        <v>0</v>
      </c>
      <c r="G13" s="9" t="s">
        <v>49</v>
      </c>
      <c r="H13" s="14" t="n">
        <f aca="false">'تقرير الرواتب'!Q506</f>
        <v>600000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U30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13" min="6" style="0" width="11"/>
    <col collapsed="false" customWidth="true" hidden="false" outlineLevel="0" max="14" min="14" style="0" width="18"/>
    <col collapsed="false" customWidth="true" hidden="false" outlineLevel="0" max="15" min="15" style="0" width="16"/>
    <col collapsed="false" customWidth="true" hidden="false" outlineLevel="0" max="16" min="16" style="0" width="18"/>
    <col collapsed="false" customWidth="true" hidden="false" outlineLevel="0" max="17" min="17" style="0" width="12"/>
    <col collapsed="false" customWidth="true" hidden="false" outlineLevel="0" max="18" min="18" style="0" width="14"/>
    <col collapsed="false" customWidth="true" hidden="false" outlineLevel="0" max="19" min="19" style="0" width="12"/>
    <col collapsed="false" customWidth="true" hidden="false" outlineLevel="0" max="20" min="20" style="0" width="26"/>
    <col collapsed="false" customWidth="true" hidden="true" outlineLevel="0" max="21" min="21" style="0" width="4"/>
  </cols>
  <sheetData>
    <row r="1" customFormat="false" ht="31.5" hidden="false" customHeight="true" outlineLevel="0" collapsed="false">
      <c r="A1" s="15" t="s">
        <v>50</v>
      </c>
      <c r="B1" s="15" t="s">
        <v>51</v>
      </c>
      <c r="C1" s="9" t="s">
        <v>52</v>
      </c>
      <c r="D1" s="9" t="s">
        <v>53</v>
      </c>
      <c r="E1" s="9" t="s">
        <v>54</v>
      </c>
      <c r="F1" s="9" t="s">
        <v>55</v>
      </c>
      <c r="G1" s="9" t="s">
        <v>56</v>
      </c>
      <c r="H1" s="15" t="s">
        <v>57</v>
      </c>
      <c r="I1" s="15" t="s">
        <v>58</v>
      </c>
      <c r="J1" s="9" t="s">
        <v>59</v>
      </c>
      <c r="K1" s="9" t="s">
        <v>60</v>
      </c>
      <c r="L1" s="9" t="s">
        <v>61</v>
      </c>
      <c r="M1" s="9" t="s">
        <v>62</v>
      </c>
      <c r="N1" s="9" t="s">
        <v>63</v>
      </c>
      <c r="O1" s="15" t="s">
        <v>64</v>
      </c>
      <c r="P1" s="9" t="s">
        <v>65</v>
      </c>
      <c r="Q1" s="9" t="s">
        <v>66</v>
      </c>
      <c r="R1" s="9" t="s">
        <v>67</v>
      </c>
      <c r="S1" s="9" t="s">
        <v>47</v>
      </c>
      <c r="T1" s="15" t="s">
        <v>25</v>
      </c>
      <c r="U1" s="9" t="s">
        <v>68</v>
      </c>
    </row>
    <row r="2" customFormat="false" ht="15" hidden="false" customHeight="false" outlineLevel="0" collapsed="false">
      <c r="A2" s="16"/>
      <c r="B2" s="17"/>
      <c r="C2" s="18" t="str">
        <f aca="false">IF($B2="","",IFERROR(VLOOKUP($B2,الموظفين!$A$2:$J$501,2,FALSE())&amp;"","⚠ كود غير موجود"))</f>
        <v/>
      </c>
      <c r="D2" s="18" t="str">
        <f aca="false">IF($B2="","",IFERROR(VLOOKUP($B2,الموظفين!$A$2:$J$501,3,FALSE())&amp;"",""))</f>
        <v/>
      </c>
      <c r="E2" s="18" t="str">
        <f aca="false">IF($B2="","",IFERROR(VLOOKUP($B2,الموظفين!$A$2:$J$501,5,FALSE())&amp;"",""))</f>
        <v/>
      </c>
      <c r="F2" s="19" t="str">
        <f aca="false">IF($B2="","",IFERROR(VLOOKUP($B2,الموظفين!$A$2:$J$501,6,FALSE()),""))</f>
        <v/>
      </c>
      <c r="G2" s="19" t="str">
        <f aca="false">IF($B2="","",IFERROR(VLOOKUP($B2,الموظفين!$A$2:$J$501,7,FALSE()),""))</f>
        <v/>
      </c>
      <c r="H2" s="20"/>
      <c r="I2" s="20"/>
      <c r="J2" s="21" t="str">
        <f aca="false">IF(OR(H2="",I2=""),"",ROUND(MOD(I2-H2,1)*24,2))</f>
        <v/>
      </c>
      <c r="K2" s="22" t="str">
        <f aca="false">IF(OR(H2="",F2=""),"",IF(ROUND(MAX(0,MOD(H2-F2+0.5,1)-0.5)*1440,0)&gt;IFERROR(VLOOKUP(E2,الورديات!$A$2:$E$21,5,FALSE()),0),ROUND(MAX(0,MOD(H2-F2+0.5,1)-0.5)*1440,0),0))</f>
        <v/>
      </c>
      <c r="L2" s="22" t="str">
        <f aca="false">IF(OR(I2="",G2=""),"",ROUND(MAX(0,MOD(G2-I2+0.5,1)-0.5)*1440,0))</f>
        <v/>
      </c>
      <c r="M2" s="22" t="str">
        <f aca="false">IF(OR(I2="",G2=""),"",IF(ROUND(MAX(0,MOD(I2-G2+0.5,1)-0.5)*1440,0)&gt;=الإعدادات!$B$8,ROUND(MAX(0,MOD(I2-G2+0.5,1)-0.5)*1440,0),0))</f>
        <v/>
      </c>
      <c r="N2" s="18" t="str">
        <f aca="false">IF(OR(A2="",B2=""),"",IF(COUNTIFS(الإجازات!$A$2:$A$1001,B2,الإجازات!$D$2:$D$1001,"&lt;="&amp;A2,الإجازات!$E$2:$E$1001,"&gt;="&amp;A2,الإجازات!$G$2:$G$1001,"مقبولة")=0,"",LOOKUP(2,1/((الإجازات!$A$2:$A$1001=B2)*(الإجازات!$D$2:$D$1001&lt;=A2)*(الإجازات!$E$2:$E$1001&gt;=A2)*(الإجازات!$G$2:$G$1001="مقبولة")),الإجازات!$C$2:$C$1001)))</f>
        <v/>
      </c>
      <c r="O2" s="17"/>
      <c r="P2" s="23" t="str">
        <f aca="false">IF(B2="","",IF(ISNA(MATCH(B2,الموظفين!$A$2:$A$501,0)),"⚠ كود غير موجود",IF(O2&lt;&gt;"",O2,IF(N2&lt;&gt;"",N2,IF(H2="",IF(AND(A2&lt;&gt;"",WEEKDAY(A2)=الإعدادات!$B$11),"راحة أسبوعية","غائب"),IF(I2="","بدون انصراف",IF(N(K2)&gt;0,"متأخر","حاضر")))))))</f>
        <v/>
      </c>
      <c r="Q2" s="24" t="str">
        <f aca="false">IF(B2="","",IF(OR(P2="غائب",P2="غياب",P2="إجازة بدون راتب"),IFERROR(VLOOKUP(B2,الموظفين!$A$2:$J$501,8,FALSE()),0),0))</f>
        <v/>
      </c>
      <c r="R2" s="24" t="str">
        <f aca="false">IF(B2="","",ROUND((N(K2)+N(L2))/60*IFERROR(VLOOKUP(B2,الموظفين!$A$2:$J$501,8,FALSE()),0)/الإعدادات!$B$6*الإعدادات!$B$9,2))</f>
        <v/>
      </c>
      <c r="S2" s="24" t="str">
        <f aca="false">IF(OR(B2="",M2=""),"",ROUND(M2/60*IFERROR(VLOOKUP(B2,الموظفين!$A$2:$J$501,9,FALSE()),0),2))</f>
        <v/>
      </c>
      <c r="T2" s="17"/>
      <c r="U2" s="23" t="str">
        <f aca="false">IF(OR(A2="",B2=""),"",A2&amp;"|"&amp;B2)</f>
        <v/>
      </c>
    </row>
    <row r="3" customFormat="false" ht="15" hidden="false" customHeight="false" outlineLevel="0" collapsed="false">
      <c r="A3" s="16"/>
      <c r="B3" s="17"/>
      <c r="C3" s="18" t="str">
        <f aca="false">IF($B3="","",IFERROR(VLOOKUP($B3,الموظفين!$A$2:$J$501,2,FALSE())&amp;"","⚠ كود غير موجود"))</f>
        <v/>
      </c>
      <c r="D3" s="18" t="str">
        <f aca="false">IF($B3="","",IFERROR(VLOOKUP($B3,الموظفين!$A$2:$J$501,3,FALSE())&amp;"",""))</f>
        <v/>
      </c>
      <c r="E3" s="18" t="str">
        <f aca="false">IF($B3="","",IFERROR(VLOOKUP($B3,الموظفين!$A$2:$J$501,5,FALSE())&amp;"",""))</f>
        <v/>
      </c>
      <c r="F3" s="19" t="str">
        <f aca="false">IF($B3="","",IFERROR(VLOOKUP($B3,الموظفين!$A$2:$J$501,6,FALSE()),""))</f>
        <v/>
      </c>
      <c r="G3" s="19" t="str">
        <f aca="false">IF($B3="","",IFERROR(VLOOKUP($B3,الموظفين!$A$2:$J$501,7,FALSE()),""))</f>
        <v/>
      </c>
      <c r="H3" s="20"/>
      <c r="I3" s="20"/>
      <c r="J3" s="21" t="str">
        <f aca="false">IF(OR(H3="",I3=""),"",ROUND(MOD(I3-H3,1)*24,2))</f>
        <v/>
      </c>
      <c r="K3" s="22" t="str">
        <f aca="false">IF(OR(H3="",F3=""),"",IF(ROUND(MAX(0,MOD(H3-F3+0.5,1)-0.5)*1440,0)&gt;IFERROR(VLOOKUP(E3,الورديات!$A$2:$E$21,5,FALSE()),0),ROUND(MAX(0,MOD(H3-F3+0.5,1)-0.5)*1440,0),0))</f>
        <v/>
      </c>
      <c r="L3" s="22" t="str">
        <f aca="false">IF(OR(I3="",G3=""),"",ROUND(MAX(0,MOD(G3-I3+0.5,1)-0.5)*1440,0))</f>
        <v/>
      </c>
      <c r="M3" s="22" t="str">
        <f aca="false">IF(OR(I3="",G3=""),"",IF(ROUND(MAX(0,MOD(I3-G3+0.5,1)-0.5)*1440,0)&gt;=الإعدادات!$B$8,ROUND(MAX(0,MOD(I3-G3+0.5,1)-0.5)*1440,0),0))</f>
        <v/>
      </c>
      <c r="N3" s="18" t="str">
        <f aca="false">IF(OR(A3="",B3=""),"",IF(COUNTIFS(الإجازات!$A$2:$A$1001,B3,الإجازات!$D$2:$D$1001,"&lt;="&amp;A3,الإجازات!$E$2:$E$1001,"&gt;="&amp;A3,الإجازات!$G$2:$G$1001,"مقبولة")=0,"",LOOKUP(2,1/((الإجازات!$A$2:$A$1001=B3)*(الإجازات!$D$2:$D$1001&lt;=A3)*(الإجازات!$E$2:$E$1001&gt;=A3)*(الإجازات!$G$2:$G$1001="مقبولة")),الإجازات!$C$2:$C$1001)))</f>
        <v/>
      </c>
      <c r="O3" s="17"/>
      <c r="P3" s="23" t="str">
        <f aca="false">IF(B3="","",IF(ISNA(MATCH(B3,الموظفين!$A$2:$A$501,0)),"⚠ كود غير موجود",IF(O3&lt;&gt;"",O3,IF(N3&lt;&gt;"",N3,IF(H3="",IF(AND(A3&lt;&gt;"",WEEKDAY(A3)=الإعدادات!$B$11),"راحة أسبوعية","غائب"),IF(I3="","بدون انصراف",IF(N(K3)&gt;0,"متأخر","حاضر")))))))</f>
        <v/>
      </c>
      <c r="Q3" s="24" t="str">
        <f aca="false">IF(B3="","",IF(OR(P3="غائب",P3="غياب",P3="إجازة بدون راتب"),IFERROR(VLOOKUP(B3,الموظفين!$A$2:$J$501,8,FALSE()),0),0))</f>
        <v/>
      </c>
      <c r="R3" s="24" t="str">
        <f aca="false">IF(B3="","",ROUND((N(K3)+N(L3))/60*IFERROR(VLOOKUP(B3,الموظفين!$A$2:$J$501,8,FALSE()),0)/الإعدادات!$B$6*الإعدادات!$B$9,2))</f>
        <v/>
      </c>
      <c r="S3" s="24" t="str">
        <f aca="false">IF(OR(B3="",M3=""),"",ROUND(M3/60*IFERROR(VLOOKUP(B3,الموظفين!$A$2:$J$501,9,FALSE()),0),2))</f>
        <v/>
      </c>
      <c r="T3" s="17"/>
      <c r="U3" s="23" t="str">
        <f aca="false">IF(OR(A3="",B3=""),"",A3&amp;"|"&amp;B3)</f>
        <v/>
      </c>
    </row>
    <row r="4" customFormat="false" ht="15" hidden="false" customHeight="false" outlineLevel="0" collapsed="false">
      <c r="A4" s="16"/>
      <c r="B4" s="17"/>
      <c r="C4" s="18" t="str">
        <f aca="false">IF($B4="","",IFERROR(VLOOKUP($B4,الموظفين!$A$2:$J$501,2,FALSE())&amp;"","⚠ كود غير موجود"))</f>
        <v/>
      </c>
      <c r="D4" s="18" t="str">
        <f aca="false">IF($B4="","",IFERROR(VLOOKUP($B4,الموظفين!$A$2:$J$501,3,FALSE())&amp;"",""))</f>
        <v/>
      </c>
      <c r="E4" s="18" t="str">
        <f aca="false">IF($B4="","",IFERROR(VLOOKUP($B4,الموظفين!$A$2:$J$501,5,FALSE())&amp;"",""))</f>
        <v/>
      </c>
      <c r="F4" s="19" t="str">
        <f aca="false">IF($B4="","",IFERROR(VLOOKUP($B4,الموظفين!$A$2:$J$501,6,FALSE()),""))</f>
        <v/>
      </c>
      <c r="G4" s="19" t="str">
        <f aca="false">IF($B4="","",IFERROR(VLOOKUP($B4,الموظفين!$A$2:$J$501,7,FALSE()),""))</f>
        <v/>
      </c>
      <c r="H4" s="20"/>
      <c r="I4" s="20"/>
      <c r="J4" s="21" t="str">
        <f aca="false">IF(OR(H4="",I4=""),"",ROUND(MOD(I4-H4,1)*24,2))</f>
        <v/>
      </c>
      <c r="K4" s="22" t="str">
        <f aca="false">IF(OR(H4="",F4=""),"",IF(ROUND(MAX(0,MOD(H4-F4+0.5,1)-0.5)*1440,0)&gt;IFERROR(VLOOKUP(E4,الورديات!$A$2:$E$21,5,FALSE()),0),ROUND(MAX(0,MOD(H4-F4+0.5,1)-0.5)*1440,0),0))</f>
        <v/>
      </c>
      <c r="L4" s="22" t="str">
        <f aca="false">IF(OR(I4="",G4=""),"",ROUND(MAX(0,MOD(G4-I4+0.5,1)-0.5)*1440,0))</f>
        <v/>
      </c>
      <c r="M4" s="22" t="str">
        <f aca="false">IF(OR(I4="",G4=""),"",IF(ROUND(MAX(0,MOD(I4-G4+0.5,1)-0.5)*1440,0)&gt;=الإعدادات!$B$8,ROUND(MAX(0,MOD(I4-G4+0.5,1)-0.5)*1440,0),0))</f>
        <v/>
      </c>
      <c r="N4" s="18" t="str">
        <f aca="false">IF(OR(A4="",B4=""),"",IF(COUNTIFS(الإجازات!$A$2:$A$1001,B4,الإجازات!$D$2:$D$1001,"&lt;="&amp;A4,الإجازات!$E$2:$E$1001,"&gt;="&amp;A4,الإجازات!$G$2:$G$1001,"مقبولة")=0,"",LOOKUP(2,1/((الإجازات!$A$2:$A$1001=B4)*(الإجازات!$D$2:$D$1001&lt;=A4)*(الإجازات!$E$2:$E$1001&gt;=A4)*(الإجازات!$G$2:$G$1001="مقبولة")),الإجازات!$C$2:$C$1001)))</f>
        <v/>
      </c>
      <c r="O4" s="17"/>
      <c r="P4" s="23" t="str">
        <f aca="false">IF(B4="","",IF(ISNA(MATCH(B4,الموظفين!$A$2:$A$501,0)),"⚠ كود غير موجود",IF(O4&lt;&gt;"",O4,IF(N4&lt;&gt;"",N4,IF(H4="",IF(AND(A4&lt;&gt;"",WEEKDAY(A4)=الإعدادات!$B$11),"راحة أسبوعية","غائب"),IF(I4="","بدون انصراف",IF(N(K4)&gt;0,"متأخر","حاضر")))))))</f>
        <v/>
      </c>
      <c r="Q4" s="24" t="str">
        <f aca="false">IF(B4="","",IF(OR(P4="غائب",P4="غياب",P4="إجازة بدون راتب"),IFERROR(VLOOKUP(B4,الموظفين!$A$2:$J$501,8,FALSE()),0),0))</f>
        <v/>
      </c>
      <c r="R4" s="24" t="str">
        <f aca="false">IF(B4="","",ROUND((N(K4)+N(L4))/60*IFERROR(VLOOKUP(B4,الموظفين!$A$2:$J$501,8,FALSE()),0)/الإعدادات!$B$6*الإعدادات!$B$9,2))</f>
        <v/>
      </c>
      <c r="S4" s="24" t="str">
        <f aca="false">IF(OR(B4="",M4=""),"",ROUND(M4/60*IFERROR(VLOOKUP(B4,الموظفين!$A$2:$J$501,9,FALSE()),0),2))</f>
        <v/>
      </c>
      <c r="T4" s="17"/>
      <c r="U4" s="23" t="str">
        <f aca="false">IF(OR(A4="",B4=""),"",A4&amp;"|"&amp;B4)</f>
        <v/>
      </c>
    </row>
    <row r="5" customFormat="false" ht="15" hidden="false" customHeight="false" outlineLevel="0" collapsed="false">
      <c r="A5" s="16"/>
      <c r="B5" s="17"/>
      <c r="C5" s="18" t="str">
        <f aca="false">IF($B5="","",IFERROR(VLOOKUP($B5,الموظفين!$A$2:$J$501,2,FALSE())&amp;"","⚠ كود غير موجود"))</f>
        <v/>
      </c>
      <c r="D5" s="18" t="str">
        <f aca="false">IF($B5="","",IFERROR(VLOOKUP($B5,الموظفين!$A$2:$J$501,3,FALSE())&amp;"",""))</f>
        <v/>
      </c>
      <c r="E5" s="18" t="str">
        <f aca="false">IF($B5="","",IFERROR(VLOOKUP($B5,الموظفين!$A$2:$J$501,5,FALSE())&amp;"",""))</f>
        <v/>
      </c>
      <c r="F5" s="19" t="str">
        <f aca="false">IF($B5="","",IFERROR(VLOOKUP($B5,الموظفين!$A$2:$J$501,6,FALSE()),""))</f>
        <v/>
      </c>
      <c r="G5" s="19" t="str">
        <f aca="false">IF($B5="","",IFERROR(VLOOKUP($B5,الموظفين!$A$2:$J$501,7,FALSE()),""))</f>
        <v/>
      </c>
      <c r="H5" s="20"/>
      <c r="I5" s="20"/>
      <c r="J5" s="21" t="str">
        <f aca="false">IF(OR(H5="",I5=""),"",ROUND(MOD(I5-H5,1)*24,2))</f>
        <v/>
      </c>
      <c r="K5" s="22" t="str">
        <f aca="false">IF(OR(H5="",F5=""),"",IF(ROUND(MAX(0,MOD(H5-F5+0.5,1)-0.5)*1440,0)&gt;IFERROR(VLOOKUP(E5,الورديات!$A$2:$E$21,5,FALSE()),0),ROUND(MAX(0,MOD(H5-F5+0.5,1)-0.5)*1440,0),0))</f>
        <v/>
      </c>
      <c r="L5" s="22" t="str">
        <f aca="false">IF(OR(I5="",G5=""),"",ROUND(MAX(0,MOD(G5-I5+0.5,1)-0.5)*1440,0))</f>
        <v/>
      </c>
      <c r="M5" s="22" t="str">
        <f aca="false">IF(OR(I5="",G5=""),"",IF(ROUND(MAX(0,MOD(I5-G5+0.5,1)-0.5)*1440,0)&gt;=الإعدادات!$B$8,ROUND(MAX(0,MOD(I5-G5+0.5,1)-0.5)*1440,0),0))</f>
        <v/>
      </c>
      <c r="N5" s="18" t="str">
        <f aca="false">IF(OR(A5="",B5=""),"",IF(COUNTIFS(الإجازات!$A$2:$A$1001,B5,الإجازات!$D$2:$D$1001,"&lt;="&amp;A5,الإجازات!$E$2:$E$1001,"&gt;="&amp;A5,الإجازات!$G$2:$G$1001,"مقبولة")=0,"",LOOKUP(2,1/((الإجازات!$A$2:$A$1001=B5)*(الإجازات!$D$2:$D$1001&lt;=A5)*(الإجازات!$E$2:$E$1001&gt;=A5)*(الإجازات!$G$2:$G$1001="مقبولة")),الإجازات!$C$2:$C$1001)))</f>
        <v/>
      </c>
      <c r="O5" s="17"/>
      <c r="P5" s="23" t="str">
        <f aca="false">IF(B5="","",IF(ISNA(MATCH(B5,الموظفين!$A$2:$A$501,0)),"⚠ كود غير موجود",IF(O5&lt;&gt;"",O5,IF(N5&lt;&gt;"",N5,IF(H5="",IF(AND(A5&lt;&gt;"",WEEKDAY(A5)=الإعدادات!$B$11),"راحة أسبوعية","غائب"),IF(I5="","بدون انصراف",IF(N(K5)&gt;0,"متأخر","حاضر")))))))</f>
        <v/>
      </c>
      <c r="Q5" s="24" t="str">
        <f aca="false">IF(B5="","",IF(OR(P5="غائب",P5="غياب",P5="إجازة بدون راتب"),IFERROR(VLOOKUP(B5,الموظفين!$A$2:$J$501,8,FALSE()),0),0))</f>
        <v/>
      </c>
      <c r="R5" s="24" t="str">
        <f aca="false">IF(B5="","",ROUND((N(K5)+N(L5))/60*IFERROR(VLOOKUP(B5,الموظفين!$A$2:$J$501,8,FALSE()),0)/الإعدادات!$B$6*الإعدادات!$B$9,2))</f>
        <v/>
      </c>
      <c r="S5" s="24" t="str">
        <f aca="false">IF(OR(B5="",M5=""),"",ROUND(M5/60*IFERROR(VLOOKUP(B5,الموظفين!$A$2:$J$501,9,FALSE()),0),2))</f>
        <v/>
      </c>
      <c r="T5" s="17"/>
      <c r="U5" s="23" t="str">
        <f aca="false">IF(OR(A5="",B5=""),"",A5&amp;"|"&amp;B5)</f>
        <v/>
      </c>
    </row>
    <row r="6" customFormat="false" ht="15" hidden="false" customHeight="false" outlineLevel="0" collapsed="false">
      <c r="A6" s="16"/>
      <c r="B6" s="17"/>
      <c r="C6" s="18" t="str">
        <f aca="false">IF($B6="","",IFERROR(VLOOKUP($B6,الموظفين!$A$2:$J$501,2,FALSE())&amp;"","⚠ كود غير موجود"))</f>
        <v/>
      </c>
      <c r="D6" s="18" t="str">
        <f aca="false">IF($B6="","",IFERROR(VLOOKUP($B6,الموظفين!$A$2:$J$501,3,FALSE())&amp;"",""))</f>
        <v/>
      </c>
      <c r="E6" s="18" t="str">
        <f aca="false">IF($B6="","",IFERROR(VLOOKUP($B6,الموظفين!$A$2:$J$501,5,FALSE())&amp;"",""))</f>
        <v/>
      </c>
      <c r="F6" s="19" t="str">
        <f aca="false">IF($B6="","",IFERROR(VLOOKUP($B6,الموظفين!$A$2:$J$501,6,FALSE()),""))</f>
        <v/>
      </c>
      <c r="G6" s="19" t="str">
        <f aca="false">IF($B6="","",IFERROR(VLOOKUP($B6,الموظفين!$A$2:$J$501,7,FALSE()),""))</f>
        <v/>
      </c>
      <c r="H6" s="20"/>
      <c r="I6" s="20"/>
      <c r="J6" s="21" t="str">
        <f aca="false">IF(OR(H6="",I6=""),"",ROUND(MOD(I6-H6,1)*24,2))</f>
        <v/>
      </c>
      <c r="K6" s="22" t="str">
        <f aca="false">IF(OR(H6="",F6=""),"",IF(ROUND(MAX(0,MOD(H6-F6+0.5,1)-0.5)*1440,0)&gt;IFERROR(VLOOKUP(E6,الورديات!$A$2:$E$21,5,FALSE()),0),ROUND(MAX(0,MOD(H6-F6+0.5,1)-0.5)*1440,0),0))</f>
        <v/>
      </c>
      <c r="L6" s="22" t="str">
        <f aca="false">IF(OR(I6="",G6=""),"",ROUND(MAX(0,MOD(G6-I6+0.5,1)-0.5)*1440,0))</f>
        <v/>
      </c>
      <c r="M6" s="22" t="str">
        <f aca="false">IF(OR(I6="",G6=""),"",IF(ROUND(MAX(0,MOD(I6-G6+0.5,1)-0.5)*1440,0)&gt;=الإعدادات!$B$8,ROUND(MAX(0,MOD(I6-G6+0.5,1)-0.5)*1440,0),0))</f>
        <v/>
      </c>
      <c r="N6" s="18" t="str">
        <f aca="false">IF(OR(A6="",B6=""),"",IF(COUNTIFS(الإجازات!$A$2:$A$1001,B6,الإجازات!$D$2:$D$1001,"&lt;="&amp;A6,الإجازات!$E$2:$E$1001,"&gt;="&amp;A6,الإجازات!$G$2:$G$1001,"مقبولة")=0,"",LOOKUP(2,1/((الإجازات!$A$2:$A$1001=B6)*(الإجازات!$D$2:$D$1001&lt;=A6)*(الإجازات!$E$2:$E$1001&gt;=A6)*(الإجازات!$G$2:$G$1001="مقبولة")),الإجازات!$C$2:$C$1001)))</f>
        <v/>
      </c>
      <c r="O6" s="17"/>
      <c r="P6" s="23" t="str">
        <f aca="false">IF(B6="","",IF(ISNA(MATCH(B6,الموظفين!$A$2:$A$501,0)),"⚠ كود غير موجود",IF(O6&lt;&gt;"",O6,IF(N6&lt;&gt;"",N6,IF(H6="",IF(AND(A6&lt;&gt;"",WEEKDAY(A6)=الإعدادات!$B$11),"راحة أسبوعية","غائب"),IF(I6="","بدون انصراف",IF(N(K6)&gt;0,"متأخر","حاضر")))))))</f>
        <v/>
      </c>
      <c r="Q6" s="24" t="str">
        <f aca="false">IF(B6="","",IF(OR(P6="غائب",P6="غياب",P6="إجازة بدون راتب"),IFERROR(VLOOKUP(B6,الموظفين!$A$2:$J$501,8,FALSE()),0),0))</f>
        <v/>
      </c>
      <c r="R6" s="24" t="str">
        <f aca="false">IF(B6="","",ROUND((N(K6)+N(L6))/60*IFERROR(VLOOKUP(B6,الموظفين!$A$2:$J$501,8,FALSE()),0)/الإعدادات!$B$6*الإعدادات!$B$9,2))</f>
        <v/>
      </c>
      <c r="S6" s="24" t="str">
        <f aca="false">IF(OR(B6="",M6=""),"",ROUND(M6/60*IFERROR(VLOOKUP(B6,الموظفين!$A$2:$J$501,9,FALSE()),0),2))</f>
        <v/>
      </c>
      <c r="T6" s="17"/>
      <c r="U6" s="23" t="str">
        <f aca="false">IF(OR(A6="",B6=""),"",A6&amp;"|"&amp;B6)</f>
        <v/>
      </c>
    </row>
    <row r="7" customFormat="false" ht="15" hidden="false" customHeight="false" outlineLevel="0" collapsed="false">
      <c r="A7" s="16"/>
      <c r="B7" s="17"/>
      <c r="C7" s="18" t="str">
        <f aca="false">IF($B7="","",IFERROR(VLOOKUP($B7,الموظفين!$A$2:$J$501,2,FALSE())&amp;"","⚠ كود غير موجود"))</f>
        <v/>
      </c>
      <c r="D7" s="18" t="str">
        <f aca="false">IF($B7="","",IFERROR(VLOOKUP($B7,الموظفين!$A$2:$J$501,3,FALSE())&amp;"",""))</f>
        <v/>
      </c>
      <c r="E7" s="18" t="str">
        <f aca="false">IF($B7="","",IFERROR(VLOOKUP($B7,الموظفين!$A$2:$J$501,5,FALSE())&amp;"",""))</f>
        <v/>
      </c>
      <c r="F7" s="19" t="str">
        <f aca="false">IF($B7="","",IFERROR(VLOOKUP($B7,الموظفين!$A$2:$J$501,6,FALSE()),""))</f>
        <v/>
      </c>
      <c r="G7" s="19" t="str">
        <f aca="false">IF($B7="","",IFERROR(VLOOKUP($B7,الموظفين!$A$2:$J$501,7,FALSE()),""))</f>
        <v/>
      </c>
      <c r="H7" s="20"/>
      <c r="I7" s="20"/>
      <c r="J7" s="21" t="str">
        <f aca="false">IF(OR(H7="",I7=""),"",ROUND(MOD(I7-H7,1)*24,2))</f>
        <v/>
      </c>
      <c r="K7" s="22" t="str">
        <f aca="false">IF(OR(H7="",F7=""),"",IF(ROUND(MAX(0,MOD(H7-F7+0.5,1)-0.5)*1440,0)&gt;IFERROR(VLOOKUP(E7,الورديات!$A$2:$E$21,5,FALSE()),0),ROUND(MAX(0,MOD(H7-F7+0.5,1)-0.5)*1440,0),0))</f>
        <v/>
      </c>
      <c r="L7" s="22" t="str">
        <f aca="false">IF(OR(I7="",G7=""),"",ROUND(MAX(0,MOD(G7-I7+0.5,1)-0.5)*1440,0))</f>
        <v/>
      </c>
      <c r="M7" s="22" t="str">
        <f aca="false">IF(OR(I7="",G7=""),"",IF(ROUND(MAX(0,MOD(I7-G7+0.5,1)-0.5)*1440,0)&gt;=الإعدادات!$B$8,ROUND(MAX(0,MOD(I7-G7+0.5,1)-0.5)*1440,0),0))</f>
        <v/>
      </c>
      <c r="N7" s="18" t="str">
        <f aca="false">IF(OR(A7="",B7=""),"",IF(COUNTIFS(الإجازات!$A$2:$A$1001,B7,الإجازات!$D$2:$D$1001,"&lt;="&amp;A7,الإجازات!$E$2:$E$1001,"&gt;="&amp;A7,الإجازات!$G$2:$G$1001,"مقبولة")=0,"",LOOKUP(2,1/((الإجازات!$A$2:$A$1001=B7)*(الإجازات!$D$2:$D$1001&lt;=A7)*(الإجازات!$E$2:$E$1001&gt;=A7)*(الإجازات!$G$2:$G$1001="مقبولة")),الإجازات!$C$2:$C$1001)))</f>
        <v/>
      </c>
      <c r="O7" s="17"/>
      <c r="P7" s="23" t="str">
        <f aca="false">IF(B7="","",IF(ISNA(MATCH(B7,الموظفين!$A$2:$A$501,0)),"⚠ كود غير موجود",IF(O7&lt;&gt;"",O7,IF(N7&lt;&gt;"",N7,IF(H7="",IF(AND(A7&lt;&gt;"",WEEKDAY(A7)=الإعدادات!$B$11),"راحة أسبوعية","غائب"),IF(I7="","بدون انصراف",IF(N(K7)&gt;0,"متأخر","حاضر")))))))</f>
        <v/>
      </c>
      <c r="Q7" s="24" t="str">
        <f aca="false">IF(B7="","",IF(OR(P7="غائب",P7="غياب",P7="إجازة بدون راتب"),IFERROR(VLOOKUP(B7,الموظفين!$A$2:$J$501,8,FALSE()),0),0))</f>
        <v/>
      </c>
      <c r="R7" s="24" t="str">
        <f aca="false">IF(B7="","",ROUND((N(K7)+N(L7))/60*IFERROR(VLOOKUP(B7,الموظفين!$A$2:$J$501,8,FALSE()),0)/الإعدادات!$B$6*الإعدادات!$B$9,2))</f>
        <v/>
      </c>
      <c r="S7" s="24" t="str">
        <f aca="false">IF(OR(B7="",M7=""),"",ROUND(M7/60*IFERROR(VLOOKUP(B7,الموظفين!$A$2:$J$501,9,FALSE()),0),2))</f>
        <v/>
      </c>
      <c r="T7" s="17"/>
      <c r="U7" s="23" t="str">
        <f aca="false">IF(OR(A7="",B7=""),"",A7&amp;"|"&amp;B7)</f>
        <v/>
      </c>
    </row>
    <row r="8" customFormat="false" ht="15" hidden="false" customHeight="false" outlineLevel="0" collapsed="false">
      <c r="A8" s="16"/>
      <c r="B8" s="17"/>
      <c r="C8" s="18" t="str">
        <f aca="false">IF($B8="","",IFERROR(VLOOKUP($B8,الموظفين!$A$2:$J$501,2,FALSE())&amp;"","⚠ كود غير موجود"))</f>
        <v/>
      </c>
      <c r="D8" s="18" t="str">
        <f aca="false">IF($B8="","",IFERROR(VLOOKUP($B8,الموظفين!$A$2:$J$501,3,FALSE())&amp;"",""))</f>
        <v/>
      </c>
      <c r="E8" s="18" t="str">
        <f aca="false">IF($B8="","",IFERROR(VLOOKUP($B8,الموظفين!$A$2:$J$501,5,FALSE())&amp;"",""))</f>
        <v/>
      </c>
      <c r="F8" s="19" t="str">
        <f aca="false">IF($B8="","",IFERROR(VLOOKUP($B8,الموظفين!$A$2:$J$501,6,FALSE()),""))</f>
        <v/>
      </c>
      <c r="G8" s="19" t="str">
        <f aca="false">IF($B8="","",IFERROR(VLOOKUP($B8,الموظفين!$A$2:$J$501,7,FALSE()),""))</f>
        <v/>
      </c>
      <c r="H8" s="20"/>
      <c r="I8" s="20"/>
      <c r="J8" s="21" t="str">
        <f aca="false">IF(OR(H8="",I8=""),"",ROUND(MOD(I8-H8,1)*24,2))</f>
        <v/>
      </c>
      <c r="K8" s="22" t="str">
        <f aca="false">IF(OR(H8="",F8=""),"",IF(ROUND(MAX(0,MOD(H8-F8+0.5,1)-0.5)*1440,0)&gt;IFERROR(VLOOKUP(E8,الورديات!$A$2:$E$21,5,FALSE()),0),ROUND(MAX(0,MOD(H8-F8+0.5,1)-0.5)*1440,0),0))</f>
        <v/>
      </c>
      <c r="L8" s="22" t="str">
        <f aca="false">IF(OR(I8="",G8=""),"",ROUND(MAX(0,MOD(G8-I8+0.5,1)-0.5)*1440,0))</f>
        <v/>
      </c>
      <c r="M8" s="22" t="str">
        <f aca="false">IF(OR(I8="",G8=""),"",IF(ROUND(MAX(0,MOD(I8-G8+0.5,1)-0.5)*1440,0)&gt;=الإعدادات!$B$8,ROUND(MAX(0,MOD(I8-G8+0.5,1)-0.5)*1440,0),0))</f>
        <v/>
      </c>
      <c r="N8" s="18" t="str">
        <f aca="false">IF(OR(A8="",B8=""),"",IF(COUNTIFS(الإجازات!$A$2:$A$1001,B8,الإجازات!$D$2:$D$1001,"&lt;="&amp;A8,الإجازات!$E$2:$E$1001,"&gt;="&amp;A8,الإجازات!$G$2:$G$1001,"مقبولة")=0,"",LOOKUP(2,1/((الإجازات!$A$2:$A$1001=B8)*(الإجازات!$D$2:$D$1001&lt;=A8)*(الإجازات!$E$2:$E$1001&gt;=A8)*(الإجازات!$G$2:$G$1001="مقبولة")),الإجازات!$C$2:$C$1001)))</f>
        <v/>
      </c>
      <c r="O8" s="17"/>
      <c r="P8" s="23" t="str">
        <f aca="false">IF(B8="","",IF(ISNA(MATCH(B8,الموظفين!$A$2:$A$501,0)),"⚠ كود غير موجود",IF(O8&lt;&gt;"",O8,IF(N8&lt;&gt;"",N8,IF(H8="",IF(AND(A8&lt;&gt;"",WEEKDAY(A8)=الإعدادات!$B$11),"راحة أسبوعية","غائب"),IF(I8="","بدون انصراف",IF(N(K8)&gt;0,"متأخر","حاضر")))))))</f>
        <v/>
      </c>
      <c r="Q8" s="24" t="str">
        <f aca="false">IF(B8="","",IF(OR(P8="غائب",P8="غياب",P8="إجازة بدون راتب"),IFERROR(VLOOKUP(B8,الموظفين!$A$2:$J$501,8,FALSE()),0),0))</f>
        <v/>
      </c>
      <c r="R8" s="24" t="str">
        <f aca="false">IF(B8="","",ROUND((N(K8)+N(L8))/60*IFERROR(VLOOKUP(B8,الموظفين!$A$2:$J$501,8,FALSE()),0)/الإعدادات!$B$6*الإعدادات!$B$9,2))</f>
        <v/>
      </c>
      <c r="S8" s="24" t="str">
        <f aca="false">IF(OR(B8="",M8=""),"",ROUND(M8/60*IFERROR(VLOOKUP(B8,الموظفين!$A$2:$J$501,9,FALSE()),0),2))</f>
        <v/>
      </c>
      <c r="T8" s="17"/>
      <c r="U8" s="23" t="str">
        <f aca="false">IF(OR(A8="",B8=""),"",A8&amp;"|"&amp;B8)</f>
        <v/>
      </c>
    </row>
    <row r="9" customFormat="false" ht="15" hidden="false" customHeight="false" outlineLevel="0" collapsed="false">
      <c r="A9" s="16"/>
      <c r="B9" s="17"/>
      <c r="C9" s="18" t="str">
        <f aca="false">IF($B9="","",IFERROR(VLOOKUP($B9,الموظفين!$A$2:$J$501,2,FALSE())&amp;"","⚠ كود غير موجود"))</f>
        <v/>
      </c>
      <c r="D9" s="18" t="str">
        <f aca="false">IF($B9="","",IFERROR(VLOOKUP($B9,الموظفين!$A$2:$J$501,3,FALSE())&amp;"",""))</f>
        <v/>
      </c>
      <c r="E9" s="18" t="str">
        <f aca="false">IF($B9="","",IFERROR(VLOOKUP($B9,الموظفين!$A$2:$J$501,5,FALSE())&amp;"",""))</f>
        <v/>
      </c>
      <c r="F9" s="19" t="str">
        <f aca="false">IF($B9="","",IFERROR(VLOOKUP($B9,الموظفين!$A$2:$J$501,6,FALSE()),""))</f>
        <v/>
      </c>
      <c r="G9" s="19" t="str">
        <f aca="false">IF($B9="","",IFERROR(VLOOKUP($B9,الموظفين!$A$2:$J$501,7,FALSE()),""))</f>
        <v/>
      </c>
      <c r="H9" s="20"/>
      <c r="I9" s="20"/>
      <c r="J9" s="21" t="str">
        <f aca="false">IF(OR(H9="",I9=""),"",ROUND(MOD(I9-H9,1)*24,2))</f>
        <v/>
      </c>
      <c r="K9" s="22" t="str">
        <f aca="false">IF(OR(H9="",F9=""),"",IF(ROUND(MAX(0,MOD(H9-F9+0.5,1)-0.5)*1440,0)&gt;IFERROR(VLOOKUP(E9,الورديات!$A$2:$E$21,5,FALSE()),0),ROUND(MAX(0,MOD(H9-F9+0.5,1)-0.5)*1440,0),0))</f>
        <v/>
      </c>
      <c r="L9" s="22" t="str">
        <f aca="false">IF(OR(I9="",G9=""),"",ROUND(MAX(0,MOD(G9-I9+0.5,1)-0.5)*1440,0))</f>
        <v/>
      </c>
      <c r="M9" s="22" t="str">
        <f aca="false">IF(OR(I9="",G9=""),"",IF(ROUND(MAX(0,MOD(I9-G9+0.5,1)-0.5)*1440,0)&gt;=الإعدادات!$B$8,ROUND(MAX(0,MOD(I9-G9+0.5,1)-0.5)*1440,0),0))</f>
        <v/>
      </c>
      <c r="N9" s="18" t="str">
        <f aca="false">IF(OR(A9="",B9=""),"",IF(COUNTIFS(الإجازات!$A$2:$A$1001,B9,الإجازات!$D$2:$D$1001,"&lt;="&amp;A9,الإجازات!$E$2:$E$1001,"&gt;="&amp;A9,الإجازات!$G$2:$G$1001,"مقبولة")=0,"",LOOKUP(2,1/((الإجازات!$A$2:$A$1001=B9)*(الإجازات!$D$2:$D$1001&lt;=A9)*(الإجازات!$E$2:$E$1001&gt;=A9)*(الإجازات!$G$2:$G$1001="مقبولة")),الإجازات!$C$2:$C$1001)))</f>
        <v/>
      </c>
      <c r="O9" s="17"/>
      <c r="P9" s="23" t="str">
        <f aca="false">IF(B9="","",IF(ISNA(MATCH(B9,الموظفين!$A$2:$A$501,0)),"⚠ كود غير موجود",IF(O9&lt;&gt;"",O9,IF(N9&lt;&gt;"",N9,IF(H9="",IF(AND(A9&lt;&gt;"",WEEKDAY(A9)=الإعدادات!$B$11),"راحة أسبوعية","غائب"),IF(I9="","بدون انصراف",IF(N(K9)&gt;0,"متأخر","حاضر")))))))</f>
        <v/>
      </c>
      <c r="Q9" s="24" t="str">
        <f aca="false">IF(B9="","",IF(OR(P9="غائب",P9="غياب",P9="إجازة بدون راتب"),IFERROR(VLOOKUP(B9,الموظفين!$A$2:$J$501,8,FALSE()),0),0))</f>
        <v/>
      </c>
      <c r="R9" s="24" t="str">
        <f aca="false">IF(B9="","",ROUND((N(K9)+N(L9))/60*IFERROR(VLOOKUP(B9,الموظفين!$A$2:$J$501,8,FALSE()),0)/الإعدادات!$B$6*الإعدادات!$B$9,2))</f>
        <v/>
      </c>
      <c r="S9" s="24" t="str">
        <f aca="false">IF(OR(B9="",M9=""),"",ROUND(M9/60*IFERROR(VLOOKUP(B9,الموظفين!$A$2:$J$501,9,FALSE()),0),2))</f>
        <v/>
      </c>
      <c r="T9" s="17"/>
      <c r="U9" s="23" t="str">
        <f aca="false">IF(OR(A9="",B9=""),"",A9&amp;"|"&amp;B9)</f>
        <v/>
      </c>
    </row>
    <row r="10" customFormat="false" ht="15" hidden="false" customHeight="false" outlineLevel="0" collapsed="false">
      <c r="A10" s="16"/>
      <c r="B10" s="17"/>
      <c r="C10" s="18" t="str">
        <f aca="false">IF($B10="","",IFERROR(VLOOKUP($B10,الموظفين!$A$2:$J$501,2,FALSE())&amp;"","⚠ كود غير موجود"))</f>
        <v/>
      </c>
      <c r="D10" s="18" t="str">
        <f aca="false">IF($B10="","",IFERROR(VLOOKUP($B10,الموظفين!$A$2:$J$501,3,FALSE())&amp;"",""))</f>
        <v/>
      </c>
      <c r="E10" s="18" t="str">
        <f aca="false">IF($B10="","",IFERROR(VLOOKUP($B10,الموظفين!$A$2:$J$501,5,FALSE())&amp;"",""))</f>
        <v/>
      </c>
      <c r="F10" s="19" t="str">
        <f aca="false">IF($B10="","",IFERROR(VLOOKUP($B10,الموظفين!$A$2:$J$501,6,FALSE()),""))</f>
        <v/>
      </c>
      <c r="G10" s="19" t="str">
        <f aca="false">IF($B10="","",IFERROR(VLOOKUP($B10,الموظفين!$A$2:$J$501,7,FALSE()),""))</f>
        <v/>
      </c>
      <c r="H10" s="20"/>
      <c r="I10" s="20"/>
      <c r="J10" s="21" t="str">
        <f aca="false">IF(OR(H10="",I10=""),"",ROUND(MOD(I10-H10,1)*24,2))</f>
        <v/>
      </c>
      <c r="K10" s="22" t="str">
        <f aca="false">IF(OR(H10="",F10=""),"",IF(ROUND(MAX(0,MOD(H10-F10+0.5,1)-0.5)*1440,0)&gt;IFERROR(VLOOKUP(E10,الورديات!$A$2:$E$21,5,FALSE()),0),ROUND(MAX(0,MOD(H10-F10+0.5,1)-0.5)*1440,0),0))</f>
        <v/>
      </c>
      <c r="L10" s="22" t="str">
        <f aca="false">IF(OR(I10="",G10=""),"",ROUND(MAX(0,MOD(G10-I10+0.5,1)-0.5)*1440,0))</f>
        <v/>
      </c>
      <c r="M10" s="22" t="str">
        <f aca="false">IF(OR(I10="",G10=""),"",IF(ROUND(MAX(0,MOD(I10-G10+0.5,1)-0.5)*1440,0)&gt;=الإعدادات!$B$8,ROUND(MAX(0,MOD(I10-G10+0.5,1)-0.5)*1440,0),0))</f>
        <v/>
      </c>
      <c r="N10" s="18" t="str">
        <f aca="false">IF(OR(A10="",B10=""),"",IF(COUNTIFS(الإجازات!$A$2:$A$1001,B10,الإجازات!$D$2:$D$1001,"&lt;="&amp;A10,الإجازات!$E$2:$E$1001,"&gt;="&amp;A10,الإجازات!$G$2:$G$1001,"مقبولة")=0,"",LOOKUP(2,1/((الإجازات!$A$2:$A$1001=B10)*(الإجازات!$D$2:$D$1001&lt;=A10)*(الإجازات!$E$2:$E$1001&gt;=A10)*(الإجازات!$G$2:$G$1001="مقبولة")),الإجازات!$C$2:$C$1001)))</f>
        <v/>
      </c>
      <c r="O10" s="17"/>
      <c r="P10" s="23" t="str">
        <f aca="false">IF(B10="","",IF(ISNA(MATCH(B10,الموظفين!$A$2:$A$501,0)),"⚠ كود غير موجود",IF(O10&lt;&gt;"",O10,IF(N10&lt;&gt;"",N10,IF(H10="",IF(AND(A10&lt;&gt;"",WEEKDAY(A10)=الإعدادات!$B$11),"راحة أسبوعية","غائب"),IF(I10="","بدون انصراف",IF(N(K10)&gt;0,"متأخر","حاضر")))))))</f>
        <v/>
      </c>
      <c r="Q10" s="24" t="str">
        <f aca="false">IF(B10="","",IF(OR(P10="غائب",P10="غياب",P10="إجازة بدون راتب"),IFERROR(VLOOKUP(B10,الموظفين!$A$2:$J$501,8,FALSE()),0),0))</f>
        <v/>
      </c>
      <c r="R10" s="24" t="str">
        <f aca="false">IF(B10="","",ROUND((N(K10)+N(L10))/60*IFERROR(VLOOKUP(B10,الموظفين!$A$2:$J$501,8,FALSE()),0)/الإعدادات!$B$6*الإعدادات!$B$9,2))</f>
        <v/>
      </c>
      <c r="S10" s="24" t="str">
        <f aca="false">IF(OR(B10="",M10=""),"",ROUND(M10/60*IFERROR(VLOOKUP(B10,الموظفين!$A$2:$J$501,9,FALSE()),0),2))</f>
        <v/>
      </c>
      <c r="T10" s="17"/>
      <c r="U10" s="23" t="str">
        <f aca="false">IF(OR(A10="",B10=""),"",A10&amp;"|"&amp;B10)</f>
        <v/>
      </c>
    </row>
    <row r="11" customFormat="false" ht="15" hidden="false" customHeight="false" outlineLevel="0" collapsed="false">
      <c r="A11" s="16"/>
      <c r="B11" s="17"/>
      <c r="C11" s="18" t="str">
        <f aca="false">IF($B11="","",IFERROR(VLOOKUP($B11,الموظفين!$A$2:$J$501,2,FALSE())&amp;"","⚠ كود غير موجود"))</f>
        <v/>
      </c>
      <c r="D11" s="18" t="str">
        <f aca="false">IF($B11="","",IFERROR(VLOOKUP($B11,الموظفين!$A$2:$J$501,3,FALSE())&amp;"",""))</f>
        <v/>
      </c>
      <c r="E11" s="18" t="str">
        <f aca="false">IF($B11="","",IFERROR(VLOOKUP($B11,الموظفين!$A$2:$J$501,5,FALSE())&amp;"",""))</f>
        <v/>
      </c>
      <c r="F11" s="19" t="str">
        <f aca="false">IF($B11="","",IFERROR(VLOOKUP($B11,الموظفين!$A$2:$J$501,6,FALSE()),""))</f>
        <v/>
      </c>
      <c r="G11" s="19" t="str">
        <f aca="false">IF($B11="","",IFERROR(VLOOKUP($B11,الموظفين!$A$2:$J$501,7,FALSE()),""))</f>
        <v/>
      </c>
      <c r="H11" s="20"/>
      <c r="I11" s="20"/>
      <c r="J11" s="21" t="str">
        <f aca="false">IF(OR(H11="",I11=""),"",ROUND(MOD(I11-H11,1)*24,2))</f>
        <v/>
      </c>
      <c r="K11" s="22" t="str">
        <f aca="false">IF(OR(H11="",F11=""),"",IF(ROUND(MAX(0,MOD(H11-F11+0.5,1)-0.5)*1440,0)&gt;IFERROR(VLOOKUP(E11,الورديات!$A$2:$E$21,5,FALSE()),0),ROUND(MAX(0,MOD(H11-F11+0.5,1)-0.5)*1440,0),0))</f>
        <v/>
      </c>
      <c r="L11" s="22" t="str">
        <f aca="false">IF(OR(I11="",G11=""),"",ROUND(MAX(0,MOD(G11-I11+0.5,1)-0.5)*1440,0))</f>
        <v/>
      </c>
      <c r="M11" s="22" t="str">
        <f aca="false">IF(OR(I11="",G11=""),"",IF(ROUND(MAX(0,MOD(I11-G11+0.5,1)-0.5)*1440,0)&gt;=الإعدادات!$B$8,ROUND(MAX(0,MOD(I11-G11+0.5,1)-0.5)*1440,0),0))</f>
        <v/>
      </c>
      <c r="N11" s="18" t="str">
        <f aca="false">IF(OR(A11="",B11=""),"",IF(COUNTIFS(الإجازات!$A$2:$A$1001,B11,الإجازات!$D$2:$D$1001,"&lt;="&amp;A11,الإجازات!$E$2:$E$1001,"&gt;="&amp;A11,الإجازات!$G$2:$G$1001,"مقبولة")=0,"",LOOKUP(2,1/((الإجازات!$A$2:$A$1001=B11)*(الإجازات!$D$2:$D$1001&lt;=A11)*(الإجازات!$E$2:$E$1001&gt;=A11)*(الإجازات!$G$2:$G$1001="مقبولة")),الإجازات!$C$2:$C$1001)))</f>
        <v/>
      </c>
      <c r="O11" s="17"/>
      <c r="P11" s="23" t="str">
        <f aca="false">IF(B11="","",IF(ISNA(MATCH(B11,الموظفين!$A$2:$A$501,0)),"⚠ كود غير موجود",IF(O11&lt;&gt;"",O11,IF(N11&lt;&gt;"",N11,IF(H11="",IF(AND(A11&lt;&gt;"",WEEKDAY(A11)=الإعدادات!$B$11),"راحة أسبوعية","غائب"),IF(I11="","بدون انصراف",IF(N(K11)&gt;0,"متأخر","حاضر")))))))</f>
        <v/>
      </c>
      <c r="Q11" s="24" t="str">
        <f aca="false">IF(B11="","",IF(OR(P11="غائب",P11="غياب",P11="إجازة بدون راتب"),IFERROR(VLOOKUP(B11,الموظفين!$A$2:$J$501,8,FALSE()),0),0))</f>
        <v/>
      </c>
      <c r="R11" s="24" t="str">
        <f aca="false">IF(B11="","",ROUND((N(K11)+N(L11))/60*IFERROR(VLOOKUP(B11,الموظفين!$A$2:$J$501,8,FALSE()),0)/الإعدادات!$B$6*الإعدادات!$B$9,2))</f>
        <v/>
      </c>
      <c r="S11" s="24" t="str">
        <f aca="false">IF(OR(B11="",M11=""),"",ROUND(M11/60*IFERROR(VLOOKUP(B11,الموظفين!$A$2:$J$501,9,FALSE()),0),2))</f>
        <v/>
      </c>
      <c r="T11" s="17"/>
      <c r="U11" s="23" t="str">
        <f aca="false">IF(OR(A11="",B11=""),"",A11&amp;"|"&amp;B11)</f>
        <v/>
      </c>
    </row>
    <row r="12" customFormat="false" ht="15" hidden="false" customHeight="false" outlineLevel="0" collapsed="false">
      <c r="A12" s="16"/>
      <c r="B12" s="17"/>
      <c r="C12" s="18" t="str">
        <f aca="false">IF($B12="","",IFERROR(VLOOKUP($B12,الموظفين!$A$2:$J$501,2,FALSE())&amp;"","⚠ كود غير موجود"))</f>
        <v/>
      </c>
      <c r="D12" s="18" t="str">
        <f aca="false">IF($B12="","",IFERROR(VLOOKUP($B12,الموظفين!$A$2:$J$501,3,FALSE())&amp;"",""))</f>
        <v/>
      </c>
      <c r="E12" s="18" t="str">
        <f aca="false">IF($B12="","",IFERROR(VLOOKUP($B12,الموظفين!$A$2:$J$501,5,FALSE())&amp;"",""))</f>
        <v/>
      </c>
      <c r="F12" s="19" t="str">
        <f aca="false">IF($B12="","",IFERROR(VLOOKUP($B12,الموظفين!$A$2:$J$501,6,FALSE()),""))</f>
        <v/>
      </c>
      <c r="G12" s="19" t="str">
        <f aca="false">IF($B12="","",IFERROR(VLOOKUP($B12,الموظفين!$A$2:$J$501,7,FALSE()),""))</f>
        <v/>
      </c>
      <c r="H12" s="20"/>
      <c r="I12" s="20"/>
      <c r="J12" s="21" t="str">
        <f aca="false">IF(OR(H12="",I12=""),"",ROUND(MOD(I12-H12,1)*24,2))</f>
        <v/>
      </c>
      <c r="K12" s="22" t="str">
        <f aca="false">IF(OR(H12="",F12=""),"",IF(ROUND(MAX(0,MOD(H12-F12+0.5,1)-0.5)*1440,0)&gt;IFERROR(VLOOKUP(E12,الورديات!$A$2:$E$21,5,FALSE()),0),ROUND(MAX(0,MOD(H12-F12+0.5,1)-0.5)*1440,0),0))</f>
        <v/>
      </c>
      <c r="L12" s="22" t="str">
        <f aca="false">IF(OR(I12="",G12=""),"",ROUND(MAX(0,MOD(G12-I12+0.5,1)-0.5)*1440,0))</f>
        <v/>
      </c>
      <c r="M12" s="22" t="str">
        <f aca="false">IF(OR(I12="",G12=""),"",IF(ROUND(MAX(0,MOD(I12-G12+0.5,1)-0.5)*1440,0)&gt;=الإعدادات!$B$8,ROUND(MAX(0,MOD(I12-G12+0.5,1)-0.5)*1440,0),0))</f>
        <v/>
      </c>
      <c r="N12" s="18" t="str">
        <f aca="false">IF(OR(A12="",B12=""),"",IF(COUNTIFS(الإجازات!$A$2:$A$1001,B12,الإجازات!$D$2:$D$1001,"&lt;="&amp;A12,الإجازات!$E$2:$E$1001,"&gt;="&amp;A12,الإجازات!$G$2:$G$1001,"مقبولة")=0,"",LOOKUP(2,1/((الإجازات!$A$2:$A$1001=B12)*(الإجازات!$D$2:$D$1001&lt;=A12)*(الإجازات!$E$2:$E$1001&gt;=A12)*(الإجازات!$G$2:$G$1001="مقبولة")),الإجازات!$C$2:$C$1001)))</f>
        <v/>
      </c>
      <c r="O12" s="17"/>
      <c r="P12" s="23" t="str">
        <f aca="false">IF(B12="","",IF(ISNA(MATCH(B12,الموظفين!$A$2:$A$501,0)),"⚠ كود غير موجود",IF(O12&lt;&gt;"",O12,IF(N12&lt;&gt;"",N12,IF(H12="",IF(AND(A12&lt;&gt;"",WEEKDAY(A12)=الإعدادات!$B$11),"راحة أسبوعية","غائب"),IF(I12="","بدون انصراف",IF(N(K12)&gt;0,"متأخر","حاضر")))))))</f>
        <v/>
      </c>
      <c r="Q12" s="24" t="str">
        <f aca="false">IF(B12="","",IF(OR(P12="غائب",P12="غياب",P12="إجازة بدون راتب"),IFERROR(VLOOKUP(B12,الموظفين!$A$2:$J$501,8,FALSE()),0),0))</f>
        <v/>
      </c>
      <c r="R12" s="24" t="str">
        <f aca="false">IF(B12="","",ROUND((N(K12)+N(L12))/60*IFERROR(VLOOKUP(B12,الموظفين!$A$2:$J$501,8,FALSE()),0)/الإعدادات!$B$6*الإعدادات!$B$9,2))</f>
        <v/>
      </c>
      <c r="S12" s="24" t="str">
        <f aca="false">IF(OR(B12="",M12=""),"",ROUND(M12/60*IFERROR(VLOOKUP(B12,الموظفين!$A$2:$J$501,9,FALSE()),0),2))</f>
        <v/>
      </c>
      <c r="T12" s="17"/>
      <c r="U12" s="23" t="str">
        <f aca="false">IF(OR(A12="",B12=""),"",A12&amp;"|"&amp;B12)</f>
        <v/>
      </c>
    </row>
    <row r="13" customFormat="false" ht="15" hidden="false" customHeight="false" outlineLevel="0" collapsed="false">
      <c r="A13" s="16"/>
      <c r="B13" s="17"/>
      <c r="C13" s="18" t="str">
        <f aca="false">IF($B13="","",IFERROR(VLOOKUP($B13,الموظفين!$A$2:$J$501,2,FALSE())&amp;"","⚠ كود غير موجود"))</f>
        <v/>
      </c>
      <c r="D13" s="18" t="str">
        <f aca="false">IF($B13="","",IFERROR(VLOOKUP($B13,الموظفين!$A$2:$J$501,3,FALSE())&amp;"",""))</f>
        <v/>
      </c>
      <c r="E13" s="18" t="str">
        <f aca="false">IF($B13="","",IFERROR(VLOOKUP($B13,الموظفين!$A$2:$J$501,5,FALSE())&amp;"",""))</f>
        <v/>
      </c>
      <c r="F13" s="19" t="str">
        <f aca="false">IF($B13="","",IFERROR(VLOOKUP($B13,الموظفين!$A$2:$J$501,6,FALSE()),""))</f>
        <v/>
      </c>
      <c r="G13" s="19" t="str">
        <f aca="false">IF($B13="","",IFERROR(VLOOKUP($B13,الموظفين!$A$2:$J$501,7,FALSE()),""))</f>
        <v/>
      </c>
      <c r="H13" s="20"/>
      <c r="I13" s="20"/>
      <c r="J13" s="21" t="str">
        <f aca="false">IF(OR(H13="",I13=""),"",ROUND(MOD(I13-H13,1)*24,2))</f>
        <v/>
      </c>
      <c r="K13" s="22" t="str">
        <f aca="false">IF(OR(H13="",F13=""),"",IF(ROUND(MAX(0,MOD(H13-F13+0.5,1)-0.5)*1440,0)&gt;IFERROR(VLOOKUP(E13,الورديات!$A$2:$E$21,5,FALSE()),0),ROUND(MAX(0,MOD(H13-F13+0.5,1)-0.5)*1440,0),0))</f>
        <v/>
      </c>
      <c r="L13" s="22" t="str">
        <f aca="false">IF(OR(I13="",G13=""),"",ROUND(MAX(0,MOD(G13-I13+0.5,1)-0.5)*1440,0))</f>
        <v/>
      </c>
      <c r="M13" s="22" t="str">
        <f aca="false">IF(OR(I13="",G13=""),"",IF(ROUND(MAX(0,MOD(I13-G13+0.5,1)-0.5)*1440,0)&gt;=الإعدادات!$B$8,ROUND(MAX(0,MOD(I13-G13+0.5,1)-0.5)*1440,0),0))</f>
        <v/>
      </c>
      <c r="N13" s="18" t="str">
        <f aca="false">IF(OR(A13="",B13=""),"",IF(COUNTIFS(الإجازات!$A$2:$A$1001,B13,الإجازات!$D$2:$D$1001,"&lt;="&amp;A13,الإجازات!$E$2:$E$1001,"&gt;="&amp;A13,الإجازات!$G$2:$G$1001,"مقبولة")=0,"",LOOKUP(2,1/((الإجازات!$A$2:$A$1001=B13)*(الإجازات!$D$2:$D$1001&lt;=A13)*(الإجازات!$E$2:$E$1001&gt;=A13)*(الإجازات!$G$2:$G$1001="مقبولة")),الإجازات!$C$2:$C$1001)))</f>
        <v/>
      </c>
      <c r="O13" s="17"/>
      <c r="P13" s="23" t="str">
        <f aca="false">IF(B13="","",IF(ISNA(MATCH(B13,الموظفين!$A$2:$A$501,0)),"⚠ كود غير موجود",IF(O13&lt;&gt;"",O13,IF(N13&lt;&gt;"",N13,IF(H13="",IF(AND(A13&lt;&gt;"",WEEKDAY(A13)=الإعدادات!$B$11),"راحة أسبوعية","غائب"),IF(I13="","بدون انصراف",IF(N(K13)&gt;0,"متأخر","حاضر")))))))</f>
        <v/>
      </c>
      <c r="Q13" s="24" t="str">
        <f aca="false">IF(B13="","",IF(OR(P13="غائب",P13="غياب",P13="إجازة بدون راتب"),IFERROR(VLOOKUP(B13,الموظفين!$A$2:$J$501,8,FALSE()),0),0))</f>
        <v/>
      </c>
      <c r="R13" s="24" t="str">
        <f aca="false">IF(B13="","",ROUND((N(K13)+N(L13))/60*IFERROR(VLOOKUP(B13,الموظفين!$A$2:$J$501,8,FALSE()),0)/الإعدادات!$B$6*الإعدادات!$B$9,2))</f>
        <v/>
      </c>
      <c r="S13" s="24" t="str">
        <f aca="false">IF(OR(B13="",M13=""),"",ROUND(M13/60*IFERROR(VLOOKUP(B13,الموظفين!$A$2:$J$501,9,FALSE()),0),2))</f>
        <v/>
      </c>
      <c r="T13" s="17"/>
      <c r="U13" s="23" t="str">
        <f aca="false">IF(OR(A13="",B13=""),"",A13&amp;"|"&amp;B13)</f>
        <v/>
      </c>
    </row>
    <row r="14" customFormat="false" ht="15" hidden="false" customHeight="false" outlineLevel="0" collapsed="false">
      <c r="A14" s="16"/>
      <c r="B14" s="17"/>
      <c r="C14" s="18" t="str">
        <f aca="false">IF($B14="","",IFERROR(VLOOKUP($B14,الموظفين!$A$2:$J$501,2,FALSE())&amp;"","⚠ كود غير موجود"))</f>
        <v/>
      </c>
      <c r="D14" s="18" t="str">
        <f aca="false">IF($B14="","",IFERROR(VLOOKUP($B14,الموظفين!$A$2:$J$501,3,FALSE())&amp;"",""))</f>
        <v/>
      </c>
      <c r="E14" s="18" t="str">
        <f aca="false">IF($B14="","",IFERROR(VLOOKUP($B14,الموظفين!$A$2:$J$501,5,FALSE())&amp;"",""))</f>
        <v/>
      </c>
      <c r="F14" s="19" t="str">
        <f aca="false">IF($B14="","",IFERROR(VLOOKUP($B14,الموظفين!$A$2:$J$501,6,FALSE()),""))</f>
        <v/>
      </c>
      <c r="G14" s="19" t="str">
        <f aca="false">IF($B14="","",IFERROR(VLOOKUP($B14,الموظفين!$A$2:$J$501,7,FALSE()),""))</f>
        <v/>
      </c>
      <c r="H14" s="20"/>
      <c r="I14" s="20"/>
      <c r="J14" s="21" t="str">
        <f aca="false">IF(OR(H14="",I14=""),"",ROUND(MOD(I14-H14,1)*24,2))</f>
        <v/>
      </c>
      <c r="K14" s="22" t="str">
        <f aca="false">IF(OR(H14="",F14=""),"",IF(ROUND(MAX(0,MOD(H14-F14+0.5,1)-0.5)*1440,0)&gt;IFERROR(VLOOKUP(E14,الورديات!$A$2:$E$21,5,FALSE()),0),ROUND(MAX(0,MOD(H14-F14+0.5,1)-0.5)*1440,0),0))</f>
        <v/>
      </c>
      <c r="L14" s="22" t="str">
        <f aca="false">IF(OR(I14="",G14=""),"",ROUND(MAX(0,MOD(G14-I14+0.5,1)-0.5)*1440,0))</f>
        <v/>
      </c>
      <c r="M14" s="22" t="str">
        <f aca="false">IF(OR(I14="",G14=""),"",IF(ROUND(MAX(0,MOD(I14-G14+0.5,1)-0.5)*1440,0)&gt;=الإعدادات!$B$8,ROUND(MAX(0,MOD(I14-G14+0.5,1)-0.5)*1440,0),0))</f>
        <v/>
      </c>
      <c r="N14" s="18" t="str">
        <f aca="false">IF(OR(A14="",B14=""),"",IF(COUNTIFS(الإجازات!$A$2:$A$1001,B14,الإجازات!$D$2:$D$1001,"&lt;="&amp;A14,الإجازات!$E$2:$E$1001,"&gt;="&amp;A14,الإجازات!$G$2:$G$1001,"مقبولة")=0,"",LOOKUP(2,1/((الإجازات!$A$2:$A$1001=B14)*(الإجازات!$D$2:$D$1001&lt;=A14)*(الإجازات!$E$2:$E$1001&gt;=A14)*(الإجازات!$G$2:$G$1001="مقبولة")),الإجازات!$C$2:$C$1001)))</f>
        <v/>
      </c>
      <c r="O14" s="17"/>
      <c r="P14" s="23" t="str">
        <f aca="false">IF(B14="","",IF(ISNA(MATCH(B14,الموظفين!$A$2:$A$501,0)),"⚠ كود غير موجود",IF(O14&lt;&gt;"",O14,IF(N14&lt;&gt;"",N14,IF(H14="",IF(AND(A14&lt;&gt;"",WEEKDAY(A14)=الإعدادات!$B$11),"راحة أسبوعية","غائب"),IF(I14="","بدون انصراف",IF(N(K14)&gt;0,"متأخر","حاضر")))))))</f>
        <v/>
      </c>
      <c r="Q14" s="24" t="str">
        <f aca="false">IF(B14="","",IF(OR(P14="غائب",P14="غياب",P14="إجازة بدون راتب"),IFERROR(VLOOKUP(B14,الموظفين!$A$2:$J$501,8,FALSE()),0),0))</f>
        <v/>
      </c>
      <c r="R14" s="24" t="str">
        <f aca="false">IF(B14="","",ROUND((N(K14)+N(L14))/60*IFERROR(VLOOKUP(B14,الموظفين!$A$2:$J$501,8,FALSE()),0)/الإعدادات!$B$6*الإعدادات!$B$9,2))</f>
        <v/>
      </c>
      <c r="S14" s="24" t="str">
        <f aca="false">IF(OR(B14="",M14=""),"",ROUND(M14/60*IFERROR(VLOOKUP(B14,الموظفين!$A$2:$J$501,9,FALSE()),0),2))</f>
        <v/>
      </c>
      <c r="T14" s="17"/>
      <c r="U14" s="23" t="str">
        <f aca="false">IF(OR(A14="",B14=""),"",A14&amp;"|"&amp;B14)</f>
        <v/>
      </c>
    </row>
    <row r="15" customFormat="false" ht="15" hidden="false" customHeight="false" outlineLevel="0" collapsed="false">
      <c r="A15" s="16"/>
      <c r="B15" s="17"/>
      <c r="C15" s="18" t="str">
        <f aca="false">IF($B15="","",IFERROR(VLOOKUP($B15,الموظفين!$A$2:$J$501,2,FALSE())&amp;"","⚠ كود غير موجود"))</f>
        <v/>
      </c>
      <c r="D15" s="18" t="str">
        <f aca="false">IF($B15="","",IFERROR(VLOOKUP($B15,الموظفين!$A$2:$J$501,3,FALSE())&amp;"",""))</f>
        <v/>
      </c>
      <c r="E15" s="18" t="str">
        <f aca="false">IF($B15="","",IFERROR(VLOOKUP($B15,الموظفين!$A$2:$J$501,5,FALSE())&amp;"",""))</f>
        <v/>
      </c>
      <c r="F15" s="19" t="str">
        <f aca="false">IF($B15="","",IFERROR(VLOOKUP($B15,الموظفين!$A$2:$J$501,6,FALSE()),""))</f>
        <v/>
      </c>
      <c r="G15" s="19" t="str">
        <f aca="false">IF($B15="","",IFERROR(VLOOKUP($B15,الموظفين!$A$2:$J$501,7,FALSE()),""))</f>
        <v/>
      </c>
      <c r="H15" s="20"/>
      <c r="I15" s="20"/>
      <c r="J15" s="21" t="str">
        <f aca="false">IF(OR(H15="",I15=""),"",ROUND(MOD(I15-H15,1)*24,2))</f>
        <v/>
      </c>
      <c r="K15" s="22" t="str">
        <f aca="false">IF(OR(H15="",F15=""),"",IF(ROUND(MAX(0,MOD(H15-F15+0.5,1)-0.5)*1440,0)&gt;IFERROR(VLOOKUP(E15,الورديات!$A$2:$E$21,5,FALSE()),0),ROUND(MAX(0,MOD(H15-F15+0.5,1)-0.5)*1440,0),0))</f>
        <v/>
      </c>
      <c r="L15" s="22" t="str">
        <f aca="false">IF(OR(I15="",G15=""),"",ROUND(MAX(0,MOD(G15-I15+0.5,1)-0.5)*1440,0))</f>
        <v/>
      </c>
      <c r="M15" s="22" t="str">
        <f aca="false">IF(OR(I15="",G15=""),"",IF(ROUND(MAX(0,MOD(I15-G15+0.5,1)-0.5)*1440,0)&gt;=الإعدادات!$B$8,ROUND(MAX(0,MOD(I15-G15+0.5,1)-0.5)*1440,0),0))</f>
        <v/>
      </c>
      <c r="N15" s="18" t="str">
        <f aca="false">IF(OR(A15="",B15=""),"",IF(COUNTIFS(الإجازات!$A$2:$A$1001,B15,الإجازات!$D$2:$D$1001,"&lt;="&amp;A15,الإجازات!$E$2:$E$1001,"&gt;="&amp;A15,الإجازات!$G$2:$G$1001,"مقبولة")=0,"",LOOKUP(2,1/((الإجازات!$A$2:$A$1001=B15)*(الإجازات!$D$2:$D$1001&lt;=A15)*(الإجازات!$E$2:$E$1001&gt;=A15)*(الإجازات!$G$2:$G$1001="مقبولة")),الإجازات!$C$2:$C$1001)))</f>
        <v/>
      </c>
      <c r="O15" s="17"/>
      <c r="P15" s="23" t="str">
        <f aca="false">IF(B15="","",IF(ISNA(MATCH(B15,الموظفين!$A$2:$A$501,0)),"⚠ كود غير موجود",IF(O15&lt;&gt;"",O15,IF(N15&lt;&gt;"",N15,IF(H15="",IF(AND(A15&lt;&gt;"",WEEKDAY(A15)=الإعدادات!$B$11),"راحة أسبوعية","غائب"),IF(I15="","بدون انصراف",IF(N(K15)&gt;0,"متأخر","حاضر")))))))</f>
        <v/>
      </c>
      <c r="Q15" s="24" t="str">
        <f aca="false">IF(B15="","",IF(OR(P15="غائب",P15="غياب",P15="إجازة بدون راتب"),IFERROR(VLOOKUP(B15,الموظفين!$A$2:$J$501,8,FALSE()),0),0))</f>
        <v/>
      </c>
      <c r="R15" s="24" t="str">
        <f aca="false">IF(B15="","",ROUND((N(K15)+N(L15))/60*IFERROR(VLOOKUP(B15,الموظفين!$A$2:$J$501,8,FALSE()),0)/الإعدادات!$B$6*الإعدادات!$B$9,2))</f>
        <v/>
      </c>
      <c r="S15" s="24" t="str">
        <f aca="false">IF(OR(B15="",M15=""),"",ROUND(M15/60*IFERROR(VLOOKUP(B15,الموظفين!$A$2:$J$501,9,FALSE()),0),2))</f>
        <v/>
      </c>
      <c r="T15" s="17"/>
      <c r="U15" s="23" t="str">
        <f aca="false">IF(OR(A15="",B15=""),"",A15&amp;"|"&amp;B15)</f>
        <v/>
      </c>
    </row>
    <row r="16" customFormat="false" ht="15" hidden="false" customHeight="false" outlineLevel="0" collapsed="false">
      <c r="A16" s="16"/>
      <c r="B16" s="17"/>
      <c r="C16" s="18" t="str">
        <f aca="false">IF($B16="","",IFERROR(VLOOKUP($B16,الموظفين!$A$2:$J$501,2,FALSE())&amp;"","⚠ كود غير موجود"))</f>
        <v/>
      </c>
      <c r="D16" s="18" t="str">
        <f aca="false">IF($B16="","",IFERROR(VLOOKUP($B16,الموظفين!$A$2:$J$501,3,FALSE())&amp;"",""))</f>
        <v/>
      </c>
      <c r="E16" s="18" t="str">
        <f aca="false">IF($B16="","",IFERROR(VLOOKUP($B16,الموظفين!$A$2:$J$501,5,FALSE())&amp;"",""))</f>
        <v/>
      </c>
      <c r="F16" s="19" t="str">
        <f aca="false">IF($B16="","",IFERROR(VLOOKUP($B16,الموظفين!$A$2:$J$501,6,FALSE()),""))</f>
        <v/>
      </c>
      <c r="G16" s="19" t="str">
        <f aca="false">IF($B16="","",IFERROR(VLOOKUP($B16,الموظفين!$A$2:$J$501,7,FALSE()),""))</f>
        <v/>
      </c>
      <c r="H16" s="20"/>
      <c r="I16" s="20"/>
      <c r="J16" s="21" t="str">
        <f aca="false">IF(OR(H16="",I16=""),"",ROUND(MOD(I16-H16,1)*24,2))</f>
        <v/>
      </c>
      <c r="K16" s="22" t="str">
        <f aca="false">IF(OR(H16="",F16=""),"",IF(ROUND(MAX(0,MOD(H16-F16+0.5,1)-0.5)*1440,0)&gt;IFERROR(VLOOKUP(E16,الورديات!$A$2:$E$21,5,FALSE()),0),ROUND(MAX(0,MOD(H16-F16+0.5,1)-0.5)*1440,0),0))</f>
        <v/>
      </c>
      <c r="L16" s="22" t="str">
        <f aca="false">IF(OR(I16="",G16=""),"",ROUND(MAX(0,MOD(G16-I16+0.5,1)-0.5)*1440,0))</f>
        <v/>
      </c>
      <c r="M16" s="22" t="str">
        <f aca="false">IF(OR(I16="",G16=""),"",IF(ROUND(MAX(0,MOD(I16-G16+0.5,1)-0.5)*1440,0)&gt;=الإعدادات!$B$8,ROUND(MAX(0,MOD(I16-G16+0.5,1)-0.5)*1440,0),0))</f>
        <v/>
      </c>
      <c r="N16" s="18" t="str">
        <f aca="false">IF(OR(A16="",B16=""),"",IF(COUNTIFS(الإجازات!$A$2:$A$1001,B16,الإجازات!$D$2:$D$1001,"&lt;="&amp;A16,الإجازات!$E$2:$E$1001,"&gt;="&amp;A16,الإجازات!$G$2:$G$1001,"مقبولة")=0,"",LOOKUP(2,1/((الإجازات!$A$2:$A$1001=B16)*(الإجازات!$D$2:$D$1001&lt;=A16)*(الإجازات!$E$2:$E$1001&gt;=A16)*(الإجازات!$G$2:$G$1001="مقبولة")),الإجازات!$C$2:$C$1001)))</f>
        <v/>
      </c>
      <c r="O16" s="17"/>
      <c r="P16" s="23" t="str">
        <f aca="false">IF(B16="","",IF(ISNA(MATCH(B16,الموظفين!$A$2:$A$501,0)),"⚠ كود غير موجود",IF(O16&lt;&gt;"",O16,IF(N16&lt;&gt;"",N16,IF(H16="",IF(AND(A16&lt;&gt;"",WEEKDAY(A16)=الإعدادات!$B$11),"راحة أسبوعية","غائب"),IF(I16="","بدون انصراف",IF(N(K16)&gt;0,"متأخر","حاضر")))))))</f>
        <v/>
      </c>
      <c r="Q16" s="24" t="str">
        <f aca="false">IF(B16="","",IF(OR(P16="غائب",P16="غياب",P16="إجازة بدون راتب"),IFERROR(VLOOKUP(B16,الموظفين!$A$2:$J$501,8,FALSE()),0),0))</f>
        <v/>
      </c>
      <c r="R16" s="24" t="str">
        <f aca="false">IF(B16="","",ROUND((N(K16)+N(L16))/60*IFERROR(VLOOKUP(B16,الموظفين!$A$2:$J$501,8,FALSE()),0)/الإعدادات!$B$6*الإعدادات!$B$9,2))</f>
        <v/>
      </c>
      <c r="S16" s="24" t="str">
        <f aca="false">IF(OR(B16="",M16=""),"",ROUND(M16/60*IFERROR(VLOOKUP(B16,الموظفين!$A$2:$J$501,9,FALSE()),0),2))</f>
        <v/>
      </c>
      <c r="T16" s="17"/>
      <c r="U16" s="23" t="str">
        <f aca="false">IF(OR(A16="",B16=""),"",A16&amp;"|"&amp;B16)</f>
        <v/>
      </c>
    </row>
    <row r="17" customFormat="false" ht="15" hidden="false" customHeight="false" outlineLevel="0" collapsed="false">
      <c r="A17" s="16"/>
      <c r="B17" s="17"/>
      <c r="C17" s="18" t="str">
        <f aca="false">IF($B17="","",IFERROR(VLOOKUP($B17,الموظفين!$A$2:$J$501,2,FALSE())&amp;"","⚠ كود غير موجود"))</f>
        <v/>
      </c>
      <c r="D17" s="18" t="str">
        <f aca="false">IF($B17="","",IFERROR(VLOOKUP($B17,الموظفين!$A$2:$J$501,3,FALSE())&amp;"",""))</f>
        <v/>
      </c>
      <c r="E17" s="18" t="str">
        <f aca="false">IF($B17="","",IFERROR(VLOOKUP($B17,الموظفين!$A$2:$J$501,5,FALSE())&amp;"",""))</f>
        <v/>
      </c>
      <c r="F17" s="19" t="str">
        <f aca="false">IF($B17="","",IFERROR(VLOOKUP($B17,الموظفين!$A$2:$J$501,6,FALSE()),""))</f>
        <v/>
      </c>
      <c r="G17" s="19" t="str">
        <f aca="false">IF($B17="","",IFERROR(VLOOKUP($B17,الموظفين!$A$2:$J$501,7,FALSE()),""))</f>
        <v/>
      </c>
      <c r="H17" s="20"/>
      <c r="I17" s="20"/>
      <c r="J17" s="21" t="str">
        <f aca="false">IF(OR(H17="",I17=""),"",ROUND(MOD(I17-H17,1)*24,2))</f>
        <v/>
      </c>
      <c r="K17" s="22" t="str">
        <f aca="false">IF(OR(H17="",F17=""),"",IF(ROUND(MAX(0,MOD(H17-F17+0.5,1)-0.5)*1440,0)&gt;IFERROR(VLOOKUP(E17,الورديات!$A$2:$E$21,5,FALSE()),0),ROUND(MAX(0,MOD(H17-F17+0.5,1)-0.5)*1440,0),0))</f>
        <v/>
      </c>
      <c r="L17" s="22" t="str">
        <f aca="false">IF(OR(I17="",G17=""),"",ROUND(MAX(0,MOD(G17-I17+0.5,1)-0.5)*1440,0))</f>
        <v/>
      </c>
      <c r="M17" s="22" t="str">
        <f aca="false">IF(OR(I17="",G17=""),"",IF(ROUND(MAX(0,MOD(I17-G17+0.5,1)-0.5)*1440,0)&gt;=الإعدادات!$B$8,ROUND(MAX(0,MOD(I17-G17+0.5,1)-0.5)*1440,0),0))</f>
        <v/>
      </c>
      <c r="N17" s="18" t="str">
        <f aca="false">IF(OR(A17="",B17=""),"",IF(COUNTIFS(الإجازات!$A$2:$A$1001,B17,الإجازات!$D$2:$D$1001,"&lt;="&amp;A17,الإجازات!$E$2:$E$1001,"&gt;="&amp;A17,الإجازات!$G$2:$G$1001,"مقبولة")=0,"",LOOKUP(2,1/((الإجازات!$A$2:$A$1001=B17)*(الإجازات!$D$2:$D$1001&lt;=A17)*(الإجازات!$E$2:$E$1001&gt;=A17)*(الإجازات!$G$2:$G$1001="مقبولة")),الإجازات!$C$2:$C$1001)))</f>
        <v/>
      </c>
      <c r="O17" s="17"/>
      <c r="P17" s="23" t="str">
        <f aca="false">IF(B17="","",IF(ISNA(MATCH(B17,الموظفين!$A$2:$A$501,0)),"⚠ كود غير موجود",IF(O17&lt;&gt;"",O17,IF(N17&lt;&gt;"",N17,IF(H17="",IF(AND(A17&lt;&gt;"",WEEKDAY(A17)=الإعدادات!$B$11),"راحة أسبوعية","غائب"),IF(I17="","بدون انصراف",IF(N(K17)&gt;0,"متأخر","حاضر")))))))</f>
        <v/>
      </c>
      <c r="Q17" s="24" t="str">
        <f aca="false">IF(B17="","",IF(OR(P17="غائب",P17="غياب",P17="إجازة بدون راتب"),IFERROR(VLOOKUP(B17,الموظفين!$A$2:$J$501,8,FALSE()),0),0))</f>
        <v/>
      </c>
      <c r="R17" s="24" t="str">
        <f aca="false">IF(B17="","",ROUND((N(K17)+N(L17))/60*IFERROR(VLOOKUP(B17,الموظفين!$A$2:$J$501,8,FALSE()),0)/الإعدادات!$B$6*الإعدادات!$B$9,2))</f>
        <v/>
      </c>
      <c r="S17" s="24" t="str">
        <f aca="false">IF(OR(B17="",M17=""),"",ROUND(M17/60*IFERROR(VLOOKUP(B17,الموظفين!$A$2:$J$501,9,FALSE()),0),2))</f>
        <v/>
      </c>
      <c r="T17" s="17"/>
      <c r="U17" s="23" t="str">
        <f aca="false">IF(OR(A17="",B17=""),"",A17&amp;"|"&amp;B17)</f>
        <v/>
      </c>
    </row>
    <row r="18" customFormat="false" ht="15" hidden="false" customHeight="false" outlineLevel="0" collapsed="false">
      <c r="A18" s="16"/>
      <c r="B18" s="17"/>
      <c r="C18" s="18" t="str">
        <f aca="false">IF($B18="","",IFERROR(VLOOKUP($B18,الموظفين!$A$2:$J$501,2,FALSE())&amp;"","⚠ كود غير موجود"))</f>
        <v/>
      </c>
      <c r="D18" s="18" t="str">
        <f aca="false">IF($B18="","",IFERROR(VLOOKUP($B18,الموظفين!$A$2:$J$501,3,FALSE())&amp;"",""))</f>
        <v/>
      </c>
      <c r="E18" s="18" t="str">
        <f aca="false">IF($B18="","",IFERROR(VLOOKUP($B18,الموظفين!$A$2:$J$501,5,FALSE())&amp;"",""))</f>
        <v/>
      </c>
      <c r="F18" s="19" t="str">
        <f aca="false">IF($B18="","",IFERROR(VLOOKUP($B18,الموظفين!$A$2:$J$501,6,FALSE()),""))</f>
        <v/>
      </c>
      <c r="G18" s="19" t="str">
        <f aca="false">IF($B18="","",IFERROR(VLOOKUP($B18,الموظفين!$A$2:$J$501,7,FALSE()),""))</f>
        <v/>
      </c>
      <c r="H18" s="20"/>
      <c r="I18" s="20"/>
      <c r="J18" s="21" t="str">
        <f aca="false">IF(OR(H18="",I18=""),"",ROUND(MOD(I18-H18,1)*24,2))</f>
        <v/>
      </c>
      <c r="K18" s="22" t="str">
        <f aca="false">IF(OR(H18="",F18=""),"",IF(ROUND(MAX(0,MOD(H18-F18+0.5,1)-0.5)*1440,0)&gt;IFERROR(VLOOKUP(E18,الورديات!$A$2:$E$21,5,FALSE()),0),ROUND(MAX(0,MOD(H18-F18+0.5,1)-0.5)*1440,0),0))</f>
        <v/>
      </c>
      <c r="L18" s="22" t="str">
        <f aca="false">IF(OR(I18="",G18=""),"",ROUND(MAX(0,MOD(G18-I18+0.5,1)-0.5)*1440,0))</f>
        <v/>
      </c>
      <c r="M18" s="22" t="str">
        <f aca="false">IF(OR(I18="",G18=""),"",IF(ROUND(MAX(0,MOD(I18-G18+0.5,1)-0.5)*1440,0)&gt;=الإعدادات!$B$8,ROUND(MAX(0,MOD(I18-G18+0.5,1)-0.5)*1440,0),0))</f>
        <v/>
      </c>
      <c r="N18" s="18" t="str">
        <f aca="false">IF(OR(A18="",B18=""),"",IF(COUNTIFS(الإجازات!$A$2:$A$1001,B18,الإجازات!$D$2:$D$1001,"&lt;="&amp;A18,الإجازات!$E$2:$E$1001,"&gt;="&amp;A18,الإجازات!$G$2:$G$1001,"مقبولة")=0,"",LOOKUP(2,1/((الإجازات!$A$2:$A$1001=B18)*(الإجازات!$D$2:$D$1001&lt;=A18)*(الإجازات!$E$2:$E$1001&gt;=A18)*(الإجازات!$G$2:$G$1001="مقبولة")),الإجازات!$C$2:$C$1001)))</f>
        <v/>
      </c>
      <c r="O18" s="17"/>
      <c r="P18" s="23" t="str">
        <f aca="false">IF(B18="","",IF(ISNA(MATCH(B18,الموظفين!$A$2:$A$501,0)),"⚠ كود غير موجود",IF(O18&lt;&gt;"",O18,IF(N18&lt;&gt;"",N18,IF(H18="",IF(AND(A18&lt;&gt;"",WEEKDAY(A18)=الإعدادات!$B$11),"راحة أسبوعية","غائب"),IF(I18="","بدون انصراف",IF(N(K18)&gt;0,"متأخر","حاضر")))))))</f>
        <v/>
      </c>
      <c r="Q18" s="24" t="str">
        <f aca="false">IF(B18="","",IF(OR(P18="غائب",P18="غياب",P18="إجازة بدون راتب"),IFERROR(VLOOKUP(B18,الموظفين!$A$2:$J$501,8,FALSE()),0),0))</f>
        <v/>
      </c>
      <c r="R18" s="24" t="str">
        <f aca="false">IF(B18="","",ROUND((N(K18)+N(L18))/60*IFERROR(VLOOKUP(B18,الموظفين!$A$2:$J$501,8,FALSE()),0)/الإعدادات!$B$6*الإعدادات!$B$9,2))</f>
        <v/>
      </c>
      <c r="S18" s="24" t="str">
        <f aca="false">IF(OR(B18="",M18=""),"",ROUND(M18/60*IFERROR(VLOOKUP(B18,الموظفين!$A$2:$J$501,9,FALSE()),0),2))</f>
        <v/>
      </c>
      <c r="T18" s="17"/>
      <c r="U18" s="23" t="str">
        <f aca="false">IF(OR(A18="",B18=""),"",A18&amp;"|"&amp;B18)</f>
        <v/>
      </c>
    </row>
    <row r="19" customFormat="false" ht="15" hidden="false" customHeight="false" outlineLevel="0" collapsed="false">
      <c r="A19" s="16"/>
      <c r="B19" s="17"/>
      <c r="C19" s="18" t="str">
        <f aca="false">IF($B19="","",IFERROR(VLOOKUP($B19,الموظفين!$A$2:$J$501,2,FALSE())&amp;"","⚠ كود غير موجود"))</f>
        <v/>
      </c>
      <c r="D19" s="18" t="str">
        <f aca="false">IF($B19="","",IFERROR(VLOOKUP($B19,الموظفين!$A$2:$J$501,3,FALSE())&amp;"",""))</f>
        <v/>
      </c>
      <c r="E19" s="18" t="str">
        <f aca="false">IF($B19="","",IFERROR(VLOOKUP($B19,الموظفين!$A$2:$J$501,5,FALSE())&amp;"",""))</f>
        <v/>
      </c>
      <c r="F19" s="19" t="str">
        <f aca="false">IF($B19="","",IFERROR(VLOOKUP($B19,الموظفين!$A$2:$J$501,6,FALSE()),""))</f>
        <v/>
      </c>
      <c r="G19" s="19" t="str">
        <f aca="false">IF($B19="","",IFERROR(VLOOKUP($B19,الموظفين!$A$2:$J$501,7,FALSE()),""))</f>
        <v/>
      </c>
      <c r="H19" s="20"/>
      <c r="I19" s="20"/>
      <c r="J19" s="21" t="str">
        <f aca="false">IF(OR(H19="",I19=""),"",ROUND(MOD(I19-H19,1)*24,2))</f>
        <v/>
      </c>
      <c r="K19" s="22" t="str">
        <f aca="false">IF(OR(H19="",F19=""),"",IF(ROUND(MAX(0,MOD(H19-F19+0.5,1)-0.5)*1440,0)&gt;IFERROR(VLOOKUP(E19,الورديات!$A$2:$E$21,5,FALSE()),0),ROUND(MAX(0,MOD(H19-F19+0.5,1)-0.5)*1440,0),0))</f>
        <v/>
      </c>
      <c r="L19" s="22" t="str">
        <f aca="false">IF(OR(I19="",G19=""),"",ROUND(MAX(0,MOD(G19-I19+0.5,1)-0.5)*1440,0))</f>
        <v/>
      </c>
      <c r="M19" s="22" t="str">
        <f aca="false">IF(OR(I19="",G19=""),"",IF(ROUND(MAX(0,MOD(I19-G19+0.5,1)-0.5)*1440,0)&gt;=الإعدادات!$B$8,ROUND(MAX(0,MOD(I19-G19+0.5,1)-0.5)*1440,0),0))</f>
        <v/>
      </c>
      <c r="N19" s="18" t="str">
        <f aca="false">IF(OR(A19="",B19=""),"",IF(COUNTIFS(الإجازات!$A$2:$A$1001,B19,الإجازات!$D$2:$D$1001,"&lt;="&amp;A19,الإجازات!$E$2:$E$1001,"&gt;="&amp;A19,الإجازات!$G$2:$G$1001,"مقبولة")=0,"",LOOKUP(2,1/((الإجازات!$A$2:$A$1001=B19)*(الإجازات!$D$2:$D$1001&lt;=A19)*(الإجازات!$E$2:$E$1001&gt;=A19)*(الإجازات!$G$2:$G$1001="مقبولة")),الإجازات!$C$2:$C$1001)))</f>
        <v/>
      </c>
      <c r="O19" s="17"/>
      <c r="P19" s="23" t="str">
        <f aca="false">IF(B19="","",IF(ISNA(MATCH(B19,الموظفين!$A$2:$A$501,0)),"⚠ كود غير موجود",IF(O19&lt;&gt;"",O19,IF(N19&lt;&gt;"",N19,IF(H19="",IF(AND(A19&lt;&gt;"",WEEKDAY(A19)=الإعدادات!$B$11),"راحة أسبوعية","غائب"),IF(I19="","بدون انصراف",IF(N(K19)&gt;0,"متأخر","حاضر")))))))</f>
        <v/>
      </c>
      <c r="Q19" s="24" t="str">
        <f aca="false">IF(B19="","",IF(OR(P19="غائب",P19="غياب",P19="إجازة بدون راتب"),IFERROR(VLOOKUP(B19,الموظفين!$A$2:$J$501,8,FALSE()),0),0))</f>
        <v/>
      </c>
      <c r="R19" s="24" t="str">
        <f aca="false">IF(B19="","",ROUND((N(K19)+N(L19))/60*IFERROR(VLOOKUP(B19,الموظفين!$A$2:$J$501,8,FALSE()),0)/الإعدادات!$B$6*الإعدادات!$B$9,2))</f>
        <v/>
      </c>
      <c r="S19" s="24" t="str">
        <f aca="false">IF(OR(B19="",M19=""),"",ROUND(M19/60*IFERROR(VLOOKUP(B19,الموظفين!$A$2:$J$501,9,FALSE()),0),2))</f>
        <v/>
      </c>
      <c r="T19" s="17"/>
      <c r="U19" s="23" t="str">
        <f aca="false">IF(OR(A19="",B19=""),"",A19&amp;"|"&amp;B19)</f>
        <v/>
      </c>
    </row>
    <row r="20" customFormat="false" ht="15" hidden="false" customHeight="false" outlineLevel="0" collapsed="false">
      <c r="A20" s="16"/>
      <c r="B20" s="17"/>
      <c r="C20" s="18" t="str">
        <f aca="false">IF($B20="","",IFERROR(VLOOKUP($B20,الموظفين!$A$2:$J$501,2,FALSE())&amp;"","⚠ كود غير موجود"))</f>
        <v/>
      </c>
      <c r="D20" s="18" t="str">
        <f aca="false">IF($B20="","",IFERROR(VLOOKUP($B20,الموظفين!$A$2:$J$501,3,FALSE())&amp;"",""))</f>
        <v/>
      </c>
      <c r="E20" s="18" t="str">
        <f aca="false">IF($B20="","",IFERROR(VLOOKUP($B20,الموظفين!$A$2:$J$501,5,FALSE())&amp;"",""))</f>
        <v/>
      </c>
      <c r="F20" s="19" t="str">
        <f aca="false">IF($B20="","",IFERROR(VLOOKUP($B20,الموظفين!$A$2:$J$501,6,FALSE()),""))</f>
        <v/>
      </c>
      <c r="G20" s="19" t="str">
        <f aca="false">IF($B20="","",IFERROR(VLOOKUP($B20,الموظفين!$A$2:$J$501,7,FALSE()),""))</f>
        <v/>
      </c>
      <c r="H20" s="20"/>
      <c r="I20" s="20"/>
      <c r="J20" s="21" t="str">
        <f aca="false">IF(OR(H20="",I20=""),"",ROUND(MOD(I20-H20,1)*24,2))</f>
        <v/>
      </c>
      <c r="K20" s="22" t="str">
        <f aca="false">IF(OR(H20="",F20=""),"",IF(ROUND(MAX(0,MOD(H20-F20+0.5,1)-0.5)*1440,0)&gt;IFERROR(VLOOKUP(E20,الورديات!$A$2:$E$21,5,FALSE()),0),ROUND(MAX(0,MOD(H20-F20+0.5,1)-0.5)*1440,0),0))</f>
        <v/>
      </c>
      <c r="L20" s="22" t="str">
        <f aca="false">IF(OR(I20="",G20=""),"",ROUND(MAX(0,MOD(G20-I20+0.5,1)-0.5)*1440,0))</f>
        <v/>
      </c>
      <c r="M20" s="22" t="str">
        <f aca="false">IF(OR(I20="",G20=""),"",IF(ROUND(MAX(0,MOD(I20-G20+0.5,1)-0.5)*1440,0)&gt;=الإعدادات!$B$8,ROUND(MAX(0,MOD(I20-G20+0.5,1)-0.5)*1440,0),0))</f>
        <v/>
      </c>
      <c r="N20" s="18" t="str">
        <f aca="false">IF(OR(A20="",B20=""),"",IF(COUNTIFS(الإجازات!$A$2:$A$1001,B20,الإجازات!$D$2:$D$1001,"&lt;="&amp;A20,الإجازات!$E$2:$E$1001,"&gt;="&amp;A20,الإجازات!$G$2:$G$1001,"مقبولة")=0,"",LOOKUP(2,1/((الإجازات!$A$2:$A$1001=B20)*(الإجازات!$D$2:$D$1001&lt;=A20)*(الإجازات!$E$2:$E$1001&gt;=A20)*(الإجازات!$G$2:$G$1001="مقبولة")),الإجازات!$C$2:$C$1001)))</f>
        <v/>
      </c>
      <c r="O20" s="17"/>
      <c r="P20" s="23" t="str">
        <f aca="false">IF(B20="","",IF(ISNA(MATCH(B20,الموظفين!$A$2:$A$501,0)),"⚠ كود غير موجود",IF(O20&lt;&gt;"",O20,IF(N20&lt;&gt;"",N20,IF(H20="",IF(AND(A20&lt;&gt;"",WEEKDAY(A20)=الإعدادات!$B$11),"راحة أسبوعية","غائب"),IF(I20="","بدون انصراف",IF(N(K20)&gt;0,"متأخر","حاضر")))))))</f>
        <v/>
      </c>
      <c r="Q20" s="24" t="str">
        <f aca="false">IF(B20="","",IF(OR(P20="غائب",P20="غياب",P20="إجازة بدون راتب"),IFERROR(VLOOKUP(B20,الموظفين!$A$2:$J$501,8,FALSE()),0),0))</f>
        <v/>
      </c>
      <c r="R20" s="24" t="str">
        <f aca="false">IF(B20="","",ROUND((N(K20)+N(L20))/60*IFERROR(VLOOKUP(B20,الموظفين!$A$2:$J$501,8,FALSE()),0)/الإعدادات!$B$6*الإعدادات!$B$9,2))</f>
        <v/>
      </c>
      <c r="S20" s="24" t="str">
        <f aca="false">IF(OR(B20="",M20=""),"",ROUND(M20/60*IFERROR(VLOOKUP(B20,الموظفين!$A$2:$J$501,9,FALSE()),0),2))</f>
        <v/>
      </c>
      <c r="T20" s="17"/>
      <c r="U20" s="23" t="str">
        <f aca="false">IF(OR(A20="",B20=""),"",A20&amp;"|"&amp;B20)</f>
        <v/>
      </c>
    </row>
    <row r="21" customFormat="false" ht="15" hidden="false" customHeight="false" outlineLevel="0" collapsed="false">
      <c r="A21" s="16"/>
      <c r="B21" s="17"/>
      <c r="C21" s="18" t="str">
        <f aca="false">IF($B21="","",IFERROR(VLOOKUP($B21,الموظفين!$A$2:$J$501,2,FALSE())&amp;"","⚠ كود غير موجود"))</f>
        <v/>
      </c>
      <c r="D21" s="18" t="str">
        <f aca="false">IF($B21="","",IFERROR(VLOOKUP($B21,الموظفين!$A$2:$J$501,3,FALSE())&amp;"",""))</f>
        <v/>
      </c>
      <c r="E21" s="18" t="str">
        <f aca="false">IF($B21="","",IFERROR(VLOOKUP($B21,الموظفين!$A$2:$J$501,5,FALSE())&amp;"",""))</f>
        <v/>
      </c>
      <c r="F21" s="19" t="str">
        <f aca="false">IF($B21="","",IFERROR(VLOOKUP($B21,الموظفين!$A$2:$J$501,6,FALSE()),""))</f>
        <v/>
      </c>
      <c r="G21" s="19" t="str">
        <f aca="false">IF($B21="","",IFERROR(VLOOKUP($B21,الموظفين!$A$2:$J$501,7,FALSE()),""))</f>
        <v/>
      </c>
      <c r="H21" s="20"/>
      <c r="I21" s="20"/>
      <c r="J21" s="21" t="str">
        <f aca="false">IF(OR(H21="",I21=""),"",ROUND(MOD(I21-H21,1)*24,2))</f>
        <v/>
      </c>
      <c r="K21" s="22" t="str">
        <f aca="false">IF(OR(H21="",F21=""),"",IF(ROUND(MAX(0,MOD(H21-F21+0.5,1)-0.5)*1440,0)&gt;IFERROR(VLOOKUP(E21,الورديات!$A$2:$E$21,5,FALSE()),0),ROUND(MAX(0,MOD(H21-F21+0.5,1)-0.5)*1440,0),0))</f>
        <v/>
      </c>
      <c r="L21" s="22" t="str">
        <f aca="false">IF(OR(I21="",G21=""),"",ROUND(MAX(0,MOD(G21-I21+0.5,1)-0.5)*1440,0))</f>
        <v/>
      </c>
      <c r="M21" s="22" t="str">
        <f aca="false">IF(OR(I21="",G21=""),"",IF(ROUND(MAX(0,MOD(I21-G21+0.5,1)-0.5)*1440,0)&gt;=الإعدادات!$B$8,ROUND(MAX(0,MOD(I21-G21+0.5,1)-0.5)*1440,0),0))</f>
        <v/>
      </c>
      <c r="N21" s="18" t="str">
        <f aca="false">IF(OR(A21="",B21=""),"",IF(COUNTIFS(الإجازات!$A$2:$A$1001,B21,الإجازات!$D$2:$D$1001,"&lt;="&amp;A21,الإجازات!$E$2:$E$1001,"&gt;="&amp;A21,الإجازات!$G$2:$G$1001,"مقبولة")=0,"",LOOKUP(2,1/((الإجازات!$A$2:$A$1001=B21)*(الإجازات!$D$2:$D$1001&lt;=A21)*(الإجازات!$E$2:$E$1001&gt;=A21)*(الإجازات!$G$2:$G$1001="مقبولة")),الإجازات!$C$2:$C$1001)))</f>
        <v/>
      </c>
      <c r="O21" s="17"/>
      <c r="P21" s="23" t="str">
        <f aca="false">IF(B21="","",IF(ISNA(MATCH(B21,الموظفين!$A$2:$A$501,0)),"⚠ كود غير موجود",IF(O21&lt;&gt;"",O21,IF(N21&lt;&gt;"",N21,IF(H21="",IF(AND(A21&lt;&gt;"",WEEKDAY(A21)=الإعدادات!$B$11),"راحة أسبوعية","غائب"),IF(I21="","بدون انصراف",IF(N(K21)&gt;0,"متأخر","حاضر")))))))</f>
        <v/>
      </c>
      <c r="Q21" s="24" t="str">
        <f aca="false">IF(B21="","",IF(OR(P21="غائب",P21="غياب",P21="إجازة بدون راتب"),IFERROR(VLOOKUP(B21,الموظفين!$A$2:$J$501,8,FALSE()),0),0))</f>
        <v/>
      </c>
      <c r="R21" s="24" t="str">
        <f aca="false">IF(B21="","",ROUND((N(K21)+N(L21))/60*IFERROR(VLOOKUP(B21,الموظفين!$A$2:$J$501,8,FALSE()),0)/الإعدادات!$B$6*الإعدادات!$B$9,2))</f>
        <v/>
      </c>
      <c r="S21" s="24" t="str">
        <f aca="false">IF(OR(B21="",M21=""),"",ROUND(M21/60*IFERROR(VLOOKUP(B21,الموظفين!$A$2:$J$501,9,FALSE()),0),2))</f>
        <v/>
      </c>
      <c r="T21" s="17"/>
      <c r="U21" s="23" t="str">
        <f aca="false">IF(OR(A21="",B21=""),"",A21&amp;"|"&amp;B21)</f>
        <v/>
      </c>
    </row>
    <row r="22" customFormat="false" ht="15" hidden="false" customHeight="false" outlineLevel="0" collapsed="false">
      <c r="A22" s="16"/>
      <c r="B22" s="17"/>
      <c r="C22" s="18" t="str">
        <f aca="false">IF($B22="","",IFERROR(VLOOKUP($B22,الموظفين!$A$2:$J$501,2,FALSE())&amp;"","⚠ كود غير موجود"))</f>
        <v/>
      </c>
      <c r="D22" s="18" t="str">
        <f aca="false">IF($B22="","",IFERROR(VLOOKUP($B22,الموظفين!$A$2:$J$501,3,FALSE())&amp;"",""))</f>
        <v/>
      </c>
      <c r="E22" s="18" t="str">
        <f aca="false">IF($B22="","",IFERROR(VLOOKUP($B22,الموظفين!$A$2:$J$501,5,FALSE())&amp;"",""))</f>
        <v/>
      </c>
      <c r="F22" s="19" t="str">
        <f aca="false">IF($B22="","",IFERROR(VLOOKUP($B22,الموظفين!$A$2:$J$501,6,FALSE()),""))</f>
        <v/>
      </c>
      <c r="G22" s="19" t="str">
        <f aca="false">IF($B22="","",IFERROR(VLOOKUP($B22,الموظفين!$A$2:$J$501,7,FALSE()),""))</f>
        <v/>
      </c>
      <c r="H22" s="20"/>
      <c r="I22" s="20"/>
      <c r="J22" s="21" t="str">
        <f aca="false">IF(OR(H22="",I22=""),"",ROUND(MOD(I22-H22,1)*24,2))</f>
        <v/>
      </c>
      <c r="K22" s="22" t="str">
        <f aca="false">IF(OR(H22="",F22=""),"",IF(ROUND(MAX(0,MOD(H22-F22+0.5,1)-0.5)*1440,0)&gt;IFERROR(VLOOKUP(E22,الورديات!$A$2:$E$21,5,FALSE()),0),ROUND(MAX(0,MOD(H22-F22+0.5,1)-0.5)*1440,0),0))</f>
        <v/>
      </c>
      <c r="L22" s="22" t="str">
        <f aca="false">IF(OR(I22="",G22=""),"",ROUND(MAX(0,MOD(G22-I22+0.5,1)-0.5)*1440,0))</f>
        <v/>
      </c>
      <c r="M22" s="22" t="str">
        <f aca="false">IF(OR(I22="",G22=""),"",IF(ROUND(MAX(0,MOD(I22-G22+0.5,1)-0.5)*1440,0)&gt;=الإعدادات!$B$8,ROUND(MAX(0,MOD(I22-G22+0.5,1)-0.5)*1440,0),0))</f>
        <v/>
      </c>
      <c r="N22" s="18" t="str">
        <f aca="false">IF(OR(A22="",B22=""),"",IF(COUNTIFS(الإجازات!$A$2:$A$1001,B22,الإجازات!$D$2:$D$1001,"&lt;="&amp;A22,الإجازات!$E$2:$E$1001,"&gt;="&amp;A22,الإجازات!$G$2:$G$1001,"مقبولة")=0,"",LOOKUP(2,1/((الإجازات!$A$2:$A$1001=B22)*(الإجازات!$D$2:$D$1001&lt;=A22)*(الإجازات!$E$2:$E$1001&gt;=A22)*(الإجازات!$G$2:$G$1001="مقبولة")),الإجازات!$C$2:$C$1001)))</f>
        <v/>
      </c>
      <c r="O22" s="17"/>
      <c r="P22" s="23" t="str">
        <f aca="false">IF(B22="","",IF(ISNA(MATCH(B22,الموظفين!$A$2:$A$501,0)),"⚠ كود غير موجود",IF(O22&lt;&gt;"",O22,IF(N22&lt;&gt;"",N22,IF(H22="",IF(AND(A22&lt;&gt;"",WEEKDAY(A22)=الإعدادات!$B$11),"راحة أسبوعية","غائب"),IF(I22="","بدون انصراف",IF(N(K22)&gt;0,"متأخر","حاضر")))))))</f>
        <v/>
      </c>
      <c r="Q22" s="24" t="str">
        <f aca="false">IF(B22="","",IF(OR(P22="غائب",P22="غياب",P22="إجازة بدون راتب"),IFERROR(VLOOKUP(B22,الموظفين!$A$2:$J$501,8,FALSE()),0),0))</f>
        <v/>
      </c>
      <c r="R22" s="24" t="str">
        <f aca="false">IF(B22="","",ROUND((N(K22)+N(L22))/60*IFERROR(VLOOKUP(B22,الموظفين!$A$2:$J$501,8,FALSE()),0)/الإعدادات!$B$6*الإعدادات!$B$9,2))</f>
        <v/>
      </c>
      <c r="S22" s="24" t="str">
        <f aca="false">IF(OR(B22="",M22=""),"",ROUND(M22/60*IFERROR(VLOOKUP(B22,الموظفين!$A$2:$J$501,9,FALSE()),0),2))</f>
        <v/>
      </c>
      <c r="T22" s="17"/>
      <c r="U22" s="23" t="str">
        <f aca="false">IF(OR(A22="",B22=""),"",A22&amp;"|"&amp;B22)</f>
        <v/>
      </c>
    </row>
    <row r="23" customFormat="false" ht="15" hidden="false" customHeight="false" outlineLevel="0" collapsed="false">
      <c r="A23" s="16"/>
      <c r="B23" s="17"/>
      <c r="C23" s="18" t="str">
        <f aca="false">IF($B23="","",IFERROR(VLOOKUP($B23,الموظفين!$A$2:$J$501,2,FALSE())&amp;"","⚠ كود غير موجود"))</f>
        <v/>
      </c>
      <c r="D23" s="18" t="str">
        <f aca="false">IF($B23="","",IFERROR(VLOOKUP($B23,الموظفين!$A$2:$J$501,3,FALSE())&amp;"",""))</f>
        <v/>
      </c>
      <c r="E23" s="18" t="str">
        <f aca="false">IF($B23="","",IFERROR(VLOOKUP($B23,الموظفين!$A$2:$J$501,5,FALSE())&amp;"",""))</f>
        <v/>
      </c>
      <c r="F23" s="19" t="str">
        <f aca="false">IF($B23="","",IFERROR(VLOOKUP($B23,الموظفين!$A$2:$J$501,6,FALSE()),""))</f>
        <v/>
      </c>
      <c r="G23" s="19" t="str">
        <f aca="false">IF($B23="","",IFERROR(VLOOKUP($B23,الموظفين!$A$2:$J$501,7,FALSE()),""))</f>
        <v/>
      </c>
      <c r="H23" s="20"/>
      <c r="I23" s="20"/>
      <c r="J23" s="21" t="str">
        <f aca="false">IF(OR(H23="",I23=""),"",ROUND(MOD(I23-H23,1)*24,2))</f>
        <v/>
      </c>
      <c r="K23" s="22" t="str">
        <f aca="false">IF(OR(H23="",F23=""),"",IF(ROUND(MAX(0,MOD(H23-F23+0.5,1)-0.5)*1440,0)&gt;IFERROR(VLOOKUP(E23,الورديات!$A$2:$E$21,5,FALSE()),0),ROUND(MAX(0,MOD(H23-F23+0.5,1)-0.5)*1440,0),0))</f>
        <v/>
      </c>
      <c r="L23" s="22" t="str">
        <f aca="false">IF(OR(I23="",G23=""),"",ROUND(MAX(0,MOD(G23-I23+0.5,1)-0.5)*1440,0))</f>
        <v/>
      </c>
      <c r="M23" s="22" t="str">
        <f aca="false">IF(OR(I23="",G23=""),"",IF(ROUND(MAX(0,MOD(I23-G23+0.5,1)-0.5)*1440,0)&gt;=الإعدادات!$B$8,ROUND(MAX(0,MOD(I23-G23+0.5,1)-0.5)*1440,0),0))</f>
        <v/>
      </c>
      <c r="N23" s="18" t="str">
        <f aca="false">IF(OR(A23="",B23=""),"",IF(COUNTIFS(الإجازات!$A$2:$A$1001,B23,الإجازات!$D$2:$D$1001,"&lt;="&amp;A23,الإجازات!$E$2:$E$1001,"&gt;="&amp;A23,الإجازات!$G$2:$G$1001,"مقبولة")=0,"",LOOKUP(2,1/((الإجازات!$A$2:$A$1001=B23)*(الإجازات!$D$2:$D$1001&lt;=A23)*(الإجازات!$E$2:$E$1001&gt;=A23)*(الإجازات!$G$2:$G$1001="مقبولة")),الإجازات!$C$2:$C$1001)))</f>
        <v/>
      </c>
      <c r="O23" s="17"/>
      <c r="P23" s="23" t="str">
        <f aca="false">IF(B23="","",IF(ISNA(MATCH(B23,الموظفين!$A$2:$A$501,0)),"⚠ كود غير موجود",IF(O23&lt;&gt;"",O23,IF(N23&lt;&gt;"",N23,IF(H23="",IF(AND(A23&lt;&gt;"",WEEKDAY(A23)=الإعدادات!$B$11),"راحة أسبوعية","غائب"),IF(I23="","بدون انصراف",IF(N(K23)&gt;0,"متأخر","حاضر")))))))</f>
        <v/>
      </c>
      <c r="Q23" s="24" t="str">
        <f aca="false">IF(B23="","",IF(OR(P23="غائب",P23="غياب",P23="إجازة بدون راتب"),IFERROR(VLOOKUP(B23,الموظفين!$A$2:$J$501,8,FALSE()),0),0))</f>
        <v/>
      </c>
      <c r="R23" s="24" t="str">
        <f aca="false">IF(B23="","",ROUND((N(K23)+N(L23))/60*IFERROR(VLOOKUP(B23,الموظفين!$A$2:$J$501,8,FALSE()),0)/الإعدادات!$B$6*الإعدادات!$B$9,2))</f>
        <v/>
      </c>
      <c r="S23" s="24" t="str">
        <f aca="false">IF(OR(B23="",M23=""),"",ROUND(M23/60*IFERROR(VLOOKUP(B23,الموظفين!$A$2:$J$501,9,FALSE()),0),2))</f>
        <v/>
      </c>
      <c r="T23" s="17"/>
      <c r="U23" s="23" t="str">
        <f aca="false">IF(OR(A23="",B23=""),"",A23&amp;"|"&amp;B23)</f>
        <v/>
      </c>
    </row>
    <row r="24" customFormat="false" ht="15" hidden="false" customHeight="false" outlineLevel="0" collapsed="false">
      <c r="A24" s="16"/>
      <c r="B24" s="17"/>
      <c r="C24" s="18" t="str">
        <f aca="false">IF($B24="","",IFERROR(VLOOKUP($B24,الموظفين!$A$2:$J$501,2,FALSE())&amp;"","⚠ كود غير موجود"))</f>
        <v/>
      </c>
      <c r="D24" s="18" t="str">
        <f aca="false">IF($B24="","",IFERROR(VLOOKUP($B24,الموظفين!$A$2:$J$501,3,FALSE())&amp;"",""))</f>
        <v/>
      </c>
      <c r="E24" s="18" t="str">
        <f aca="false">IF($B24="","",IFERROR(VLOOKUP($B24,الموظفين!$A$2:$J$501,5,FALSE())&amp;"",""))</f>
        <v/>
      </c>
      <c r="F24" s="19" t="str">
        <f aca="false">IF($B24="","",IFERROR(VLOOKUP($B24,الموظفين!$A$2:$J$501,6,FALSE()),""))</f>
        <v/>
      </c>
      <c r="G24" s="19" t="str">
        <f aca="false">IF($B24="","",IFERROR(VLOOKUP($B24,الموظفين!$A$2:$J$501,7,FALSE()),""))</f>
        <v/>
      </c>
      <c r="H24" s="20"/>
      <c r="I24" s="20"/>
      <c r="J24" s="21" t="str">
        <f aca="false">IF(OR(H24="",I24=""),"",ROUND(MOD(I24-H24,1)*24,2))</f>
        <v/>
      </c>
      <c r="K24" s="22" t="str">
        <f aca="false">IF(OR(H24="",F24=""),"",IF(ROUND(MAX(0,MOD(H24-F24+0.5,1)-0.5)*1440,0)&gt;IFERROR(VLOOKUP(E24,الورديات!$A$2:$E$21,5,FALSE()),0),ROUND(MAX(0,MOD(H24-F24+0.5,1)-0.5)*1440,0),0))</f>
        <v/>
      </c>
      <c r="L24" s="22" t="str">
        <f aca="false">IF(OR(I24="",G24=""),"",ROUND(MAX(0,MOD(G24-I24+0.5,1)-0.5)*1440,0))</f>
        <v/>
      </c>
      <c r="M24" s="22" t="str">
        <f aca="false">IF(OR(I24="",G24=""),"",IF(ROUND(MAX(0,MOD(I24-G24+0.5,1)-0.5)*1440,0)&gt;=الإعدادات!$B$8,ROUND(MAX(0,MOD(I24-G24+0.5,1)-0.5)*1440,0),0))</f>
        <v/>
      </c>
      <c r="N24" s="18" t="str">
        <f aca="false">IF(OR(A24="",B24=""),"",IF(COUNTIFS(الإجازات!$A$2:$A$1001,B24,الإجازات!$D$2:$D$1001,"&lt;="&amp;A24,الإجازات!$E$2:$E$1001,"&gt;="&amp;A24,الإجازات!$G$2:$G$1001,"مقبولة")=0,"",LOOKUP(2,1/((الإجازات!$A$2:$A$1001=B24)*(الإجازات!$D$2:$D$1001&lt;=A24)*(الإجازات!$E$2:$E$1001&gt;=A24)*(الإجازات!$G$2:$G$1001="مقبولة")),الإجازات!$C$2:$C$1001)))</f>
        <v/>
      </c>
      <c r="O24" s="17"/>
      <c r="P24" s="23" t="str">
        <f aca="false">IF(B24="","",IF(ISNA(MATCH(B24,الموظفين!$A$2:$A$501,0)),"⚠ كود غير موجود",IF(O24&lt;&gt;"",O24,IF(N24&lt;&gt;"",N24,IF(H24="",IF(AND(A24&lt;&gt;"",WEEKDAY(A24)=الإعدادات!$B$11),"راحة أسبوعية","غائب"),IF(I24="","بدون انصراف",IF(N(K24)&gt;0,"متأخر","حاضر")))))))</f>
        <v/>
      </c>
      <c r="Q24" s="24" t="str">
        <f aca="false">IF(B24="","",IF(OR(P24="غائب",P24="غياب",P24="إجازة بدون راتب"),IFERROR(VLOOKUP(B24,الموظفين!$A$2:$J$501,8,FALSE()),0),0))</f>
        <v/>
      </c>
      <c r="R24" s="24" t="str">
        <f aca="false">IF(B24="","",ROUND((N(K24)+N(L24))/60*IFERROR(VLOOKUP(B24,الموظفين!$A$2:$J$501,8,FALSE()),0)/الإعدادات!$B$6*الإعدادات!$B$9,2))</f>
        <v/>
      </c>
      <c r="S24" s="24" t="str">
        <f aca="false">IF(OR(B24="",M24=""),"",ROUND(M24/60*IFERROR(VLOOKUP(B24,الموظفين!$A$2:$J$501,9,FALSE()),0),2))</f>
        <v/>
      </c>
      <c r="T24" s="17"/>
      <c r="U24" s="23" t="str">
        <f aca="false">IF(OR(A24="",B24=""),"",A24&amp;"|"&amp;B24)</f>
        <v/>
      </c>
    </row>
    <row r="25" customFormat="false" ht="15" hidden="false" customHeight="false" outlineLevel="0" collapsed="false">
      <c r="A25" s="16"/>
      <c r="B25" s="17"/>
      <c r="C25" s="18" t="str">
        <f aca="false">IF($B25="","",IFERROR(VLOOKUP($B25,الموظفين!$A$2:$J$501,2,FALSE())&amp;"","⚠ كود غير موجود"))</f>
        <v/>
      </c>
      <c r="D25" s="18" t="str">
        <f aca="false">IF($B25="","",IFERROR(VLOOKUP($B25,الموظفين!$A$2:$J$501,3,FALSE())&amp;"",""))</f>
        <v/>
      </c>
      <c r="E25" s="18" t="str">
        <f aca="false">IF($B25="","",IFERROR(VLOOKUP($B25,الموظفين!$A$2:$J$501,5,FALSE())&amp;"",""))</f>
        <v/>
      </c>
      <c r="F25" s="19" t="str">
        <f aca="false">IF($B25="","",IFERROR(VLOOKUP($B25,الموظفين!$A$2:$J$501,6,FALSE()),""))</f>
        <v/>
      </c>
      <c r="G25" s="19" t="str">
        <f aca="false">IF($B25="","",IFERROR(VLOOKUP($B25,الموظفين!$A$2:$J$501,7,FALSE()),""))</f>
        <v/>
      </c>
      <c r="H25" s="20"/>
      <c r="I25" s="20"/>
      <c r="J25" s="21" t="str">
        <f aca="false">IF(OR(H25="",I25=""),"",ROUND(MOD(I25-H25,1)*24,2))</f>
        <v/>
      </c>
      <c r="K25" s="22" t="str">
        <f aca="false">IF(OR(H25="",F25=""),"",IF(ROUND(MAX(0,MOD(H25-F25+0.5,1)-0.5)*1440,0)&gt;IFERROR(VLOOKUP(E25,الورديات!$A$2:$E$21,5,FALSE()),0),ROUND(MAX(0,MOD(H25-F25+0.5,1)-0.5)*1440,0),0))</f>
        <v/>
      </c>
      <c r="L25" s="22" t="str">
        <f aca="false">IF(OR(I25="",G25=""),"",ROUND(MAX(0,MOD(G25-I25+0.5,1)-0.5)*1440,0))</f>
        <v/>
      </c>
      <c r="M25" s="22" t="str">
        <f aca="false">IF(OR(I25="",G25=""),"",IF(ROUND(MAX(0,MOD(I25-G25+0.5,1)-0.5)*1440,0)&gt;=الإعدادات!$B$8,ROUND(MAX(0,MOD(I25-G25+0.5,1)-0.5)*1440,0),0))</f>
        <v/>
      </c>
      <c r="N25" s="18" t="str">
        <f aca="false">IF(OR(A25="",B25=""),"",IF(COUNTIFS(الإجازات!$A$2:$A$1001,B25,الإجازات!$D$2:$D$1001,"&lt;="&amp;A25,الإجازات!$E$2:$E$1001,"&gt;="&amp;A25,الإجازات!$G$2:$G$1001,"مقبولة")=0,"",LOOKUP(2,1/((الإجازات!$A$2:$A$1001=B25)*(الإجازات!$D$2:$D$1001&lt;=A25)*(الإجازات!$E$2:$E$1001&gt;=A25)*(الإجازات!$G$2:$G$1001="مقبولة")),الإجازات!$C$2:$C$1001)))</f>
        <v/>
      </c>
      <c r="O25" s="17"/>
      <c r="P25" s="23" t="str">
        <f aca="false">IF(B25="","",IF(ISNA(MATCH(B25,الموظفين!$A$2:$A$501,0)),"⚠ كود غير موجود",IF(O25&lt;&gt;"",O25,IF(N25&lt;&gt;"",N25,IF(H25="",IF(AND(A25&lt;&gt;"",WEEKDAY(A25)=الإعدادات!$B$11),"راحة أسبوعية","غائب"),IF(I25="","بدون انصراف",IF(N(K25)&gt;0,"متأخر","حاضر")))))))</f>
        <v/>
      </c>
      <c r="Q25" s="24" t="str">
        <f aca="false">IF(B25="","",IF(OR(P25="غائب",P25="غياب",P25="إجازة بدون راتب"),IFERROR(VLOOKUP(B25,الموظفين!$A$2:$J$501,8,FALSE()),0),0))</f>
        <v/>
      </c>
      <c r="R25" s="24" t="str">
        <f aca="false">IF(B25="","",ROUND((N(K25)+N(L25))/60*IFERROR(VLOOKUP(B25,الموظفين!$A$2:$J$501,8,FALSE()),0)/الإعدادات!$B$6*الإعدادات!$B$9,2))</f>
        <v/>
      </c>
      <c r="S25" s="24" t="str">
        <f aca="false">IF(OR(B25="",M25=""),"",ROUND(M25/60*IFERROR(VLOOKUP(B25,الموظفين!$A$2:$J$501,9,FALSE()),0),2))</f>
        <v/>
      </c>
      <c r="T25" s="17"/>
      <c r="U25" s="23" t="str">
        <f aca="false">IF(OR(A25="",B25=""),"",A25&amp;"|"&amp;B25)</f>
        <v/>
      </c>
    </row>
    <row r="26" customFormat="false" ht="15" hidden="false" customHeight="false" outlineLevel="0" collapsed="false">
      <c r="A26" s="16"/>
      <c r="B26" s="17"/>
      <c r="C26" s="18" t="str">
        <f aca="false">IF($B26="","",IFERROR(VLOOKUP($B26,الموظفين!$A$2:$J$501,2,FALSE())&amp;"","⚠ كود غير موجود"))</f>
        <v/>
      </c>
      <c r="D26" s="18" t="str">
        <f aca="false">IF($B26="","",IFERROR(VLOOKUP($B26,الموظفين!$A$2:$J$501,3,FALSE())&amp;"",""))</f>
        <v/>
      </c>
      <c r="E26" s="18" t="str">
        <f aca="false">IF($B26="","",IFERROR(VLOOKUP($B26,الموظفين!$A$2:$J$501,5,FALSE())&amp;"",""))</f>
        <v/>
      </c>
      <c r="F26" s="19" t="str">
        <f aca="false">IF($B26="","",IFERROR(VLOOKUP($B26,الموظفين!$A$2:$J$501,6,FALSE()),""))</f>
        <v/>
      </c>
      <c r="G26" s="19" t="str">
        <f aca="false">IF($B26="","",IFERROR(VLOOKUP($B26,الموظفين!$A$2:$J$501,7,FALSE()),""))</f>
        <v/>
      </c>
      <c r="H26" s="20"/>
      <c r="I26" s="20"/>
      <c r="J26" s="21" t="str">
        <f aca="false">IF(OR(H26="",I26=""),"",ROUND(MOD(I26-H26,1)*24,2))</f>
        <v/>
      </c>
      <c r="K26" s="22" t="str">
        <f aca="false">IF(OR(H26="",F26=""),"",IF(ROUND(MAX(0,MOD(H26-F26+0.5,1)-0.5)*1440,0)&gt;IFERROR(VLOOKUP(E26,الورديات!$A$2:$E$21,5,FALSE()),0),ROUND(MAX(0,MOD(H26-F26+0.5,1)-0.5)*1440,0),0))</f>
        <v/>
      </c>
      <c r="L26" s="22" t="str">
        <f aca="false">IF(OR(I26="",G26=""),"",ROUND(MAX(0,MOD(G26-I26+0.5,1)-0.5)*1440,0))</f>
        <v/>
      </c>
      <c r="M26" s="22" t="str">
        <f aca="false">IF(OR(I26="",G26=""),"",IF(ROUND(MAX(0,MOD(I26-G26+0.5,1)-0.5)*1440,0)&gt;=الإعدادات!$B$8,ROUND(MAX(0,MOD(I26-G26+0.5,1)-0.5)*1440,0),0))</f>
        <v/>
      </c>
      <c r="N26" s="18" t="str">
        <f aca="false">IF(OR(A26="",B26=""),"",IF(COUNTIFS(الإجازات!$A$2:$A$1001,B26,الإجازات!$D$2:$D$1001,"&lt;="&amp;A26,الإجازات!$E$2:$E$1001,"&gt;="&amp;A26,الإجازات!$G$2:$G$1001,"مقبولة")=0,"",LOOKUP(2,1/((الإجازات!$A$2:$A$1001=B26)*(الإجازات!$D$2:$D$1001&lt;=A26)*(الإجازات!$E$2:$E$1001&gt;=A26)*(الإجازات!$G$2:$G$1001="مقبولة")),الإجازات!$C$2:$C$1001)))</f>
        <v/>
      </c>
      <c r="O26" s="17"/>
      <c r="P26" s="23" t="str">
        <f aca="false">IF(B26="","",IF(ISNA(MATCH(B26,الموظفين!$A$2:$A$501,0)),"⚠ كود غير موجود",IF(O26&lt;&gt;"",O26,IF(N26&lt;&gt;"",N26,IF(H26="",IF(AND(A26&lt;&gt;"",WEEKDAY(A26)=الإعدادات!$B$11),"راحة أسبوعية","غائب"),IF(I26="","بدون انصراف",IF(N(K26)&gt;0,"متأخر","حاضر")))))))</f>
        <v/>
      </c>
      <c r="Q26" s="24" t="str">
        <f aca="false">IF(B26="","",IF(OR(P26="غائب",P26="غياب",P26="إجازة بدون راتب"),IFERROR(VLOOKUP(B26,الموظفين!$A$2:$J$501,8,FALSE()),0),0))</f>
        <v/>
      </c>
      <c r="R26" s="24" t="str">
        <f aca="false">IF(B26="","",ROUND((N(K26)+N(L26))/60*IFERROR(VLOOKUP(B26,الموظفين!$A$2:$J$501,8,FALSE()),0)/الإعدادات!$B$6*الإعدادات!$B$9,2))</f>
        <v/>
      </c>
      <c r="S26" s="24" t="str">
        <f aca="false">IF(OR(B26="",M26=""),"",ROUND(M26/60*IFERROR(VLOOKUP(B26,الموظفين!$A$2:$J$501,9,FALSE()),0),2))</f>
        <v/>
      </c>
      <c r="T26" s="17"/>
      <c r="U26" s="23" t="str">
        <f aca="false">IF(OR(A26="",B26=""),"",A26&amp;"|"&amp;B26)</f>
        <v/>
      </c>
    </row>
    <row r="27" customFormat="false" ht="15" hidden="false" customHeight="false" outlineLevel="0" collapsed="false">
      <c r="A27" s="16"/>
      <c r="B27" s="17"/>
      <c r="C27" s="18" t="str">
        <f aca="false">IF($B27="","",IFERROR(VLOOKUP($B27,الموظفين!$A$2:$J$501,2,FALSE())&amp;"","⚠ كود غير موجود"))</f>
        <v/>
      </c>
      <c r="D27" s="18" t="str">
        <f aca="false">IF($B27="","",IFERROR(VLOOKUP($B27,الموظفين!$A$2:$J$501,3,FALSE())&amp;"",""))</f>
        <v/>
      </c>
      <c r="E27" s="18" t="str">
        <f aca="false">IF($B27="","",IFERROR(VLOOKUP($B27,الموظفين!$A$2:$J$501,5,FALSE())&amp;"",""))</f>
        <v/>
      </c>
      <c r="F27" s="19" t="str">
        <f aca="false">IF($B27="","",IFERROR(VLOOKUP($B27,الموظفين!$A$2:$J$501,6,FALSE()),""))</f>
        <v/>
      </c>
      <c r="G27" s="19" t="str">
        <f aca="false">IF($B27="","",IFERROR(VLOOKUP($B27,الموظفين!$A$2:$J$501,7,FALSE()),""))</f>
        <v/>
      </c>
      <c r="H27" s="20"/>
      <c r="I27" s="20"/>
      <c r="J27" s="21" t="str">
        <f aca="false">IF(OR(H27="",I27=""),"",ROUND(MOD(I27-H27,1)*24,2))</f>
        <v/>
      </c>
      <c r="K27" s="22" t="str">
        <f aca="false">IF(OR(H27="",F27=""),"",IF(ROUND(MAX(0,MOD(H27-F27+0.5,1)-0.5)*1440,0)&gt;IFERROR(VLOOKUP(E27,الورديات!$A$2:$E$21,5,FALSE()),0),ROUND(MAX(0,MOD(H27-F27+0.5,1)-0.5)*1440,0),0))</f>
        <v/>
      </c>
      <c r="L27" s="22" t="str">
        <f aca="false">IF(OR(I27="",G27=""),"",ROUND(MAX(0,MOD(G27-I27+0.5,1)-0.5)*1440,0))</f>
        <v/>
      </c>
      <c r="M27" s="22" t="str">
        <f aca="false">IF(OR(I27="",G27=""),"",IF(ROUND(MAX(0,MOD(I27-G27+0.5,1)-0.5)*1440,0)&gt;=الإعدادات!$B$8,ROUND(MAX(0,MOD(I27-G27+0.5,1)-0.5)*1440,0),0))</f>
        <v/>
      </c>
      <c r="N27" s="18" t="str">
        <f aca="false">IF(OR(A27="",B27=""),"",IF(COUNTIFS(الإجازات!$A$2:$A$1001,B27,الإجازات!$D$2:$D$1001,"&lt;="&amp;A27,الإجازات!$E$2:$E$1001,"&gt;="&amp;A27,الإجازات!$G$2:$G$1001,"مقبولة")=0,"",LOOKUP(2,1/((الإجازات!$A$2:$A$1001=B27)*(الإجازات!$D$2:$D$1001&lt;=A27)*(الإجازات!$E$2:$E$1001&gt;=A27)*(الإجازات!$G$2:$G$1001="مقبولة")),الإجازات!$C$2:$C$1001)))</f>
        <v/>
      </c>
      <c r="O27" s="17"/>
      <c r="P27" s="23" t="str">
        <f aca="false">IF(B27="","",IF(ISNA(MATCH(B27,الموظفين!$A$2:$A$501,0)),"⚠ كود غير موجود",IF(O27&lt;&gt;"",O27,IF(N27&lt;&gt;"",N27,IF(H27="",IF(AND(A27&lt;&gt;"",WEEKDAY(A27)=الإعدادات!$B$11),"راحة أسبوعية","غائب"),IF(I27="","بدون انصراف",IF(N(K27)&gt;0,"متأخر","حاضر")))))))</f>
        <v/>
      </c>
      <c r="Q27" s="24" t="str">
        <f aca="false">IF(B27="","",IF(OR(P27="غائب",P27="غياب",P27="إجازة بدون راتب"),IFERROR(VLOOKUP(B27,الموظفين!$A$2:$J$501,8,FALSE()),0),0))</f>
        <v/>
      </c>
      <c r="R27" s="24" t="str">
        <f aca="false">IF(B27="","",ROUND((N(K27)+N(L27))/60*IFERROR(VLOOKUP(B27,الموظفين!$A$2:$J$501,8,FALSE()),0)/الإعدادات!$B$6*الإعدادات!$B$9,2))</f>
        <v/>
      </c>
      <c r="S27" s="24" t="str">
        <f aca="false">IF(OR(B27="",M27=""),"",ROUND(M27/60*IFERROR(VLOOKUP(B27,الموظفين!$A$2:$J$501,9,FALSE()),0),2))</f>
        <v/>
      </c>
      <c r="T27" s="17"/>
      <c r="U27" s="23" t="str">
        <f aca="false">IF(OR(A27="",B27=""),"",A27&amp;"|"&amp;B27)</f>
        <v/>
      </c>
    </row>
    <row r="28" customFormat="false" ht="15" hidden="false" customHeight="false" outlineLevel="0" collapsed="false">
      <c r="A28" s="16"/>
      <c r="B28" s="17"/>
      <c r="C28" s="18" t="str">
        <f aca="false">IF($B28="","",IFERROR(VLOOKUP($B28,الموظفين!$A$2:$J$501,2,FALSE())&amp;"","⚠ كود غير موجود"))</f>
        <v/>
      </c>
      <c r="D28" s="18" t="str">
        <f aca="false">IF($B28="","",IFERROR(VLOOKUP($B28,الموظفين!$A$2:$J$501,3,FALSE())&amp;"",""))</f>
        <v/>
      </c>
      <c r="E28" s="18" t="str">
        <f aca="false">IF($B28="","",IFERROR(VLOOKUP($B28,الموظفين!$A$2:$J$501,5,FALSE())&amp;"",""))</f>
        <v/>
      </c>
      <c r="F28" s="19" t="str">
        <f aca="false">IF($B28="","",IFERROR(VLOOKUP($B28,الموظفين!$A$2:$J$501,6,FALSE()),""))</f>
        <v/>
      </c>
      <c r="G28" s="19" t="str">
        <f aca="false">IF($B28="","",IFERROR(VLOOKUP($B28,الموظفين!$A$2:$J$501,7,FALSE()),""))</f>
        <v/>
      </c>
      <c r="H28" s="20"/>
      <c r="I28" s="20"/>
      <c r="J28" s="21" t="str">
        <f aca="false">IF(OR(H28="",I28=""),"",ROUND(MOD(I28-H28,1)*24,2))</f>
        <v/>
      </c>
      <c r="K28" s="22" t="str">
        <f aca="false">IF(OR(H28="",F28=""),"",IF(ROUND(MAX(0,MOD(H28-F28+0.5,1)-0.5)*1440,0)&gt;IFERROR(VLOOKUP(E28,الورديات!$A$2:$E$21,5,FALSE()),0),ROUND(MAX(0,MOD(H28-F28+0.5,1)-0.5)*1440,0),0))</f>
        <v/>
      </c>
      <c r="L28" s="22" t="str">
        <f aca="false">IF(OR(I28="",G28=""),"",ROUND(MAX(0,MOD(G28-I28+0.5,1)-0.5)*1440,0))</f>
        <v/>
      </c>
      <c r="M28" s="22" t="str">
        <f aca="false">IF(OR(I28="",G28=""),"",IF(ROUND(MAX(0,MOD(I28-G28+0.5,1)-0.5)*1440,0)&gt;=الإعدادات!$B$8,ROUND(MAX(0,MOD(I28-G28+0.5,1)-0.5)*1440,0),0))</f>
        <v/>
      </c>
      <c r="N28" s="18" t="str">
        <f aca="false">IF(OR(A28="",B28=""),"",IF(COUNTIFS(الإجازات!$A$2:$A$1001,B28,الإجازات!$D$2:$D$1001,"&lt;="&amp;A28,الإجازات!$E$2:$E$1001,"&gt;="&amp;A28,الإجازات!$G$2:$G$1001,"مقبولة")=0,"",LOOKUP(2,1/((الإجازات!$A$2:$A$1001=B28)*(الإجازات!$D$2:$D$1001&lt;=A28)*(الإجازات!$E$2:$E$1001&gt;=A28)*(الإجازات!$G$2:$G$1001="مقبولة")),الإجازات!$C$2:$C$1001)))</f>
        <v/>
      </c>
      <c r="O28" s="17"/>
      <c r="P28" s="23" t="str">
        <f aca="false">IF(B28="","",IF(ISNA(MATCH(B28,الموظفين!$A$2:$A$501,0)),"⚠ كود غير موجود",IF(O28&lt;&gt;"",O28,IF(N28&lt;&gt;"",N28,IF(H28="",IF(AND(A28&lt;&gt;"",WEEKDAY(A28)=الإعدادات!$B$11),"راحة أسبوعية","غائب"),IF(I28="","بدون انصراف",IF(N(K28)&gt;0,"متأخر","حاضر")))))))</f>
        <v/>
      </c>
      <c r="Q28" s="24" t="str">
        <f aca="false">IF(B28="","",IF(OR(P28="غائب",P28="غياب",P28="إجازة بدون راتب"),IFERROR(VLOOKUP(B28,الموظفين!$A$2:$J$501,8,FALSE()),0),0))</f>
        <v/>
      </c>
      <c r="R28" s="24" t="str">
        <f aca="false">IF(B28="","",ROUND((N(K28)+N(L28))/60*IFERROR(VLOOKUP(B28,الموظفين!$A$2:$J$501,8,FALSE()),0)/الإعدادات!$B$6*الإعدادات!$B$9,2))</f>
        <v/>
      </c>
      <c r="S28" s="24" t="str">
        <f aca="false">IF(OR(B28="",M28=""),"",ROUND(M28/60*IFERROR(VLOOKUP(B28,الموظفين!$A$2:$J$501,9,FALSE()),0),2))</f>
        <v/>
      </c>
      <c r="T28" s="17"/>
      <c r="U28" s="23" t="str">
        <f aca="false">IF(OR(A28="",B28=""),"",A28&amp;"|"&amp;B28)</f>
        <v/>
      </c>
    </row>
    <row r="29" customFormat="false" ht="15" hidden="false" customHeight="false" outlineLevel="0" collapsed="false">
      <c r="A29" s="16"/>
      <c r="B29" s="17"/>
      <c r="C29" s="18" t="str">
        <f aca="false">IF($B29="","",IFERROR(VLOOKUP($B29,الموظفين!$A$2:$J$501,2,FALSE())&amp;"","⚠ كود غير موجود"))</f>
        <v/>
      </c>
      <c r="D29" s="18" t="str">
        <f aca="false">IF($B29="","",IFERROR(VLOOKUP($B29,الموظفين!$A$2:$J$501,3,FALSE())&amp;"",""))</f>
        <v/>
      </c>
      <c r="E29" s="18" t="str">
        <f aca="false">IF($B29="","",IFERROR(VLOOKUP($B29,الموظفين!$A$2:$J$501,5,FALSE())&amp;"",""))</f>
        <v/>
      </c>
      <c r="F29" s="19" t="str">
        <f aca="false">IF($B29="","",IFERROR(VLOOKUP($B29,الموظفين!$A$2:$J$501,6,FALSE()),""))</f>
        <v/>
      </c>
      <c r="G29" s="19" t="str">
        <f aca="false">IF($B29="","",IFERROR(VLOOKUP($B29,الموظفين!$A$2:$J$501,7,FALSE()),""))</f>
        <v/>
      </c>
      <c r="H29" s="20"/>
      <c r="I29" s="20"/>
      <c r="J29" s="21" t="str">
        <f aca="false">IF(OR(H29="",I29=""),"",ROUND(MOD(I29-H29,1)*24,2))</f>
        <v/>
      </c>
      <c r="K29" s="22" t="str">
        <f aca="false">IF(OR(H29="",F29=""),"",IF(ROUND(MAX(0,MOD(H29-F29+0.5,1)-0.5)*1440,0)&gt;IFERROR(VLOOKUP(E29,الورديات!$A$2:$E$21,5,FALSE()),0),ROUND(MAX(0,MOD(H29-F29+0.5,1)-0.5)*1440,0),0))</f>
        <v/>
      </c>
      <c r="L29" s="22" t="str">
        <f aca="false">IF(OR(I29="",G29=""),"",ROUND(MAX(0,MOD(G29-I29+0.5,1)-0.5)*1440,0))</f>
        <v/>
      </c>
      <c r="M29" s="22" t="str">
        <f aca="false">IF(OR(I29="",G29=""),"",IF(ROUND(MAX(0,MOD(I29-G29+0.5,1)-0.5)*1440,0)&gt;=الإعدادات!$B$8,ROUND(MAX(0,MOD(I29-G29+0.5,1)-0.5)*1440,0),0))</f>
        <v/>
      </c>
      <c r="N29" s="18" t="str">
        <f aca="false">IF(OR(A29="",B29=""),"",IF(COUNTIFS(الإجازات!$A$2:$A$1001,B29,الإجازات!$D$2:$D$1001,"&lt;="&amp;A29,الإجازات!$E$2:$E$1001,"&gt;="&amp;A29,الإجازات!$G$2:$G$1001,"مقبولة")=0,"",LOOKUP(2,1/((الإجازات!$A$2:$A$1001=B29)*(الإجازات!$D$2:$D$1001&lt;=A29)*(الإجازات!$E$2:$E$1001&gt;=A29)*(الإجازات!$G$2:$G$1001="مقبولة")),الإجازات!$C$2:$C$1001)))</f>
        <v/>
      </c>
      <c r="O29" s="17"/>
      <c r="P29" s="23" t="str">
        <f aca="false">IF(B29="","",IF(ISNA(MATCH(B29,الموظفين!$A$2:$A$501,0)),"⚠ كود غير موجود",IF(O29&lt;&gt;"",O29,IF(N29&lt;&gt;"",N29,IF(H29="",IF(AND(A29&lt;&gt;"",WEEKDAY(A29)=الإعدادات!$B$11),"راحة أسبوعية","غائب"),IF(I29="","بدون انصراف",IF(N(K29)&gt;0,"متأخر","حاضر")))))))</f>
        <v/>
      </c>
      <c r="Q29" s="24" t="str">
        <f aca="false">IF(B29="","",IF(OR(P29="غائب",P29="غياب",P29="إجازة بدون راتب"),IFERROR(VLOOKUP(B29,الموظفين!$A$2:$J$501,8,FALSE()),0),0))</f>
        <v/>
      </c>
      <c r="R29" s="24" t="str">
        <f aca="false">IF(B29="","",ROUND((N(K29)+N(L29))/60*IFERROR(VLOOKUP(B29,الموظفين!$A$2:$J$501,8,FALSE()),0)/الإعدادات!$B$6*الإعدادات!$B$9,2))</f>
        <v/>
      </c>
      <c r="S29" s="24" t="str">
        <f aca="false">IF(OR(B29="",M29=""),"",ROUND(M29/60*IFERROR(VLOOKUP(B29,الموظفين!$A$2:$J$501,9,FALSE()),0),2))</f>
        <v/>
      </c>
      <c r="T29" s="17"/>
      <c r="U29" s="23" t="str">
        <f aca="false">IF(OR(A29="",B29=""),"",A29&amp;"|"&amp;B29)</f>
        <v/>
      </c>
    </row>
    <row r="30" customFormat="false" ht="15" hidden="false" customHeight="false" outlineLevel="0" collapsed="false">
      <c r="A30" s="16"/>
      <c r="B30" s="17"/>
      <c r="C30" s="18" t="str">
        <f aca="false">IF($B30="","",IFERROR(VLOOKUP($B30,الموظفين!$A$2:$J$501,2,FALSE())&amp;"","⚠ كود غير موجود"))</f>
        <v/>
      </c>
      <c r="D30" s="18" t="str">
        <f aca="false">IF($B30="","",IFERROR(VLOOKUP($B30,الموظفين!$A$2:$J$501,3,FALSE())&amp;"",""))</f>
        <v/>
      </c>
      <c r="E30" s="18" t="str">
        <f aca="false">IF($B30="","",IFERROR(VLOOKUP($B30,الموظفين!$A$2:$J$501,5,FALSE())&amp;"",""))</f>
        <v/>
      </c>
      <c r="F30" s="19" t="str">
        <f aca="false">IF($B30="","",IFERROR(VLOOKUP($B30,الموظفين!$A$2:$J$501,6,FALSE()),""))</f>
        <v/>
      </c>
      <c r="G30" s="19" t="str">
        <f aca="false">IF($B30="","",IFERROR(VLOOKUP($B30,الموظفين!$A$2:$J$501,7,FALSE()),""))</f>
        <v/>
      </c>
      <c r="H30" s="20"/>
      <c r="I30" s="20"/>
      <c r="J30" s="21" t="str">
        <f aca="false">IF(OR(H30="",I30=""),"",ROUND(MOD(I30-H30,1)*24,2))</f>
        <v/>
      </c>
      <c r="K30" s="22" t="str">
        <f aca="false">IF(OR(H30="",F30=""),"",IF(ROUND(MAX(0,MOD(H30-F30+0.5,1)-0.5)*1440,0)&gt;IFERROR(VLOOKUP(E30,الورديات!$A$2:$E$21,5,FALSE()),0),ROUND(MAX(0,MOD(H30-F30+0.5,1)-0.5)*1440,0),0))</f>
        <v/>
      </c>
      <c r="L30" s="22" t="str">
        <f aca="false">IF(OR(I30="",G30=""),"",ROUND(MAX(0,MOD(G30-I30+0.5,1)-0.5)*1440,0))</f>
        <v/>
      </c>
      <c r="M30" s="22" t="str">
        <f aca="false">IF(OR(I30="",G30=""),"",IF(ROUND(MAX(0,MOD(I30-G30+0.5,1)-0.5)*1440,0)&gt;=الإعدادات!$B$8,ROUND(MAX(0,MOD(I30-G30+0.5,1)-0.5)*1440,0),0))</f>
        <v/>
      </c>
      <c r="N30" s="18" t="str">
        <f aca="false">IF(OR(A30="",B30=""),"",IF(COUNTIFS(الإجازات!$A$2:$A$1001,B30,الإجازات!$D$2:$D$1001,"&lt;="&amp;A30,الإجازات!$E$2:$E$1001,"&gt;="&amp;A30,الإجازات!$G$2:$G$1001,"مقبولة")=0,"",LOOKUP(2,1/((الإجازات!$A$2:$A$1001=B30)*(الإجازات!$D$2:$D$1001&lt;=A30)*(الإجازات!$E$2:$E$1001&gt;=A30)*(الإجازات!$G$2:$G$1001="مقبولة")),الإجازات!$C$2:$C$1001)))</f>
        <v/>
      </c>
      <c r="O30" s="17"/>
      <c r="P30" s="23" t="str">
        <f aca="false">IF(B30="","",IF(ISNA(MATCH(B30,الموظفين!$A$2:$A$501,0)),"⚠ كود غير موجود",IF(O30&lt;&gt;"",O30,IF(N30&lt;&gt;"",N30,IF(H30="",IF(AND(A30&lt;&gt;"",WEEKDAY(A30)=الإعدادات!$B$11),"راحة أسبوعية","غائب"),IF(I30="","بدون انصراف",IF(N(K30)&gt;0,"متأخر","حاضر")))))))</f>
        <v/>
      </c>
      <c r="Q30" s="24" t="str">
        <f aca="false">IF(B30="","",IF(OR(P30="غائب",P30="غياب",P30="إجازة بدون راتب"),IFERROR(VLOOKUP(B30,الموظفين!$A$2:$J$501,8,FALSE()),0),0))</f>
        <v/>
      </c>
      <c r="R30" s="24" t="str">
        <f aca="false">IF(B30="","",ROUND((N(K30)+N(L30))/60*IFERROR(VLOOKUP(B30,الموظفين!$A$2:$J$501,8,FALSE()),0)/الإعدادات!$B$6*الإعدادات!$B$9,2))</f>
        <v/>
      </c>
      <c r="S30" s="24" t="str">
        <f aca="false">IF(OR(B30="",M30=""),"",ROUND(M30/60*IFERROR(VLOOKUP(B30,الموظفين!$A$2:$J$501,9,FALSE()),0),2))</f>
        <v/>
      </c>
      <c r="T30" s="17"/>
      <c r="U30" s="23" t="str">
        <f aca="false">IF(OR(A30="",B30=""),"",A30&amp;"|"&amp;B30)</f>
        <v/>
      </c>
    </row>
    <row r="31" customFormat="false" ht="15" hidden="false" customHeight="false" outlineLevel="0" collapsed="false">
      <c r="A31" s="16"/>
      <c r="B31" s="17"/>
      <c r="C31" s="18" t="str">
        <f aca="false">IF($B31="","",IFERROR(VLOOKUP($B31,الموظفين!$A$2:$J$501,2,FALSE())&amp;"","⚠ كود غير موجود"))</f>
        <v/>
      </c>
      <c r="D31" s="18" t="str">
        <f aca="false">IF($B31="","",IFERROR(VLOOKUP($B31,الموظفين!$A$2:$J$501,3,FALSE())&amp;"",""))</f>
        <v/>
      </c>
      <c r="E31" s="18" t="str">
        <f aca="false">IF($B31="","",IFERROR(VLOOKUP($B31,الموظفين!$A$2:$J$501,5,FALSE())&amp;"",""))</f>
        <v/>
      </c>
      <c r="F31" s="19" t="str">
        <f aca="false">IF($B31="","",IFERROR(VLOOKUP($B31,الموظفين!$A$2:$J$501,6,FALSE()),""))</f>
        <v/>
      </c>
      <c r="G31" s="19" t="str">
        <f aca="false">IF($B31="","",IFERROR(VLOOKUP($B31,الموظفين!$A$2:$J$501,7,FALSE()),""))</f>
        <v/>
      </c>
      <c r="H31" s="20"/>
      <c r="I31" s="20"/>
      <c r="J31" s="21" t="str">
        <f aca="false">IF(OR(H31="",I31=""),"",ROUND(MOD(I31-H31,1)*24,2))</f>
        <v/>
      </c>
      <c r="K31" s="22" t="str">
        <f aca="false">IF(OR(H31="",F31=""),"",IF(ROUND(MAX(0,MOD(H31-F31+0.5,1)-0.5)*1440,0)&gt;IFERROR(VLOOKUP(E31,الورديات!$A$2:$E$21,5,FALSE()),0),ROUND(MAX(0,MOD(H31-F31+0.5,1)-0.5)*1440,0),0))</f>
        <v/>
      </c>
      <c r="L31" s="22" t="str">
        <f aca="false">IF(OR(I31="",G31=""),"",ROUND(MAX(0,MOD(G31-I31+0.5,1)-0.5)*1440,0))</f>
        <v/>
      </c>
      <c r="M31" s="22" t="str">
        <f aca="false">IF(OR(I31="",G31=""),"",IF(ROUND(MAX(0,MOD(I31-G31+0.5,1)-0.5)*1440,0)&gt;=الإعدادات!$B$8,ROUND(MAX(0,MOD(I31-G31+0.5,1)-0.5)*1440,0),0))</f>
        <v/>
      </c>
      <c r="N31" s="18" t="str">
        <f aca="false">IF(OR(A31="",B31=""),"",IF(COUNTIFS(الإجازات!$A$2:$A$1001,B31,الإجازات!$D$2:$D$1001,"&lt;="&amp;A31,الإجازات!$E$2:$E$1001,"&gt;="&amp;A31,الإجازات!$G$2:$G$1001,"مقبولة")=0,"",LOOKUP(2,1/((الإجازات!$A$2:$A$1001=B31)*(الإجازات!$D$2:$D$1001&lt;=A31)*(الإجازات!$E$2:$E$1001&gt;=A31)*(الإجازات!$G$2:$G$1001="مقبولة")),الإجازات!$C$2:$C$1001)))</f>
        <v/>
      </c>
      <c r="O31" s="17"/>
      <c r="P31" s="23" t="str">
        <f aca="false">IF(B31="","",IF(ISNA(MATCH(B31,الموظفين!$A$2:$A$501,0)),"⚠ كود غير موجود",IF(O31&lt;&gt;"",O31,IF(N31&lt;&gt;"",N31,IF(H31="",IF(AND(A31&lt;&gt;"",WEEKDAY(A31)=الإعدادات!$B$11),"راحة أسبوعية","غائب"),IF(I31="","بدون انصراف",IF(N(K31)&gt;0,"متأخر","حاضر")))))))</f>
        <v/>
      </c>
      <c r="Q31" s="24" t="str">
        <f aca="false">IF(B31="","",IF(OR(P31="غائب",P31="غياب",P31="إجازة بدون راتب"),IFERROR(VLOOKUP(B31,الموظفين!$A$2:$J$501,8,FALSE()),0),0))</f>
        <v/>
      </c>
      <c r="R31" s="24" t="str">
        <f aca="false">IF(B31="","",ROUND((N(K31)+N(L31))/60*IFERROR(VLOOKUP(B31,الموظفين!$A$2:$J$501,8,FALSE()),0)/الإعدادات!$B$6*الإعدادات!$B$9,2))</f>
        <v/>
      </c>
      <c r="S31" s="24" t="str">
        <f aca="false">IF(OR(B31="",M31=""),"",ROUND(M31/60*IFERROR(VLOOKUP(B31,الموظفين!$A$2:$J$501,9,FALSE()),0),2))</f>
        <v/>
      </c>
      <c r="T31" s="17"/>
      <c r="U31" s="23" t="str">
        <f aca="false">IF(OR(A31="",B31=""),"",A31&amp;"|"&amp;B31)</f>
        <v/>
      </c>
    </row>
    <row r="32" customFormat="false" ht="15" hidden="false" customHeight="false" outlineLevel="0" collapsed="false">
      <c r="A32" s="16"/>
      <c r="B32" s="17"/>
      <c r="C32" s="18" t="str">
        <f aca="false">IF($B32="","",IFERROR(VLOOKUP($B32,الموظفين!$A$2:$J$501,2,FALSE())&amp;"","⚠ كود غير موجود"))</f>
        <v/>
      </c>
      <c r="D32" s="18" t="str">
        <f aca="false">IF($B32="","",IFERROR(VLOOKUP($B32,الموظفين!$A$2:$J$501,3,FALSE())&amp;"",""))</f>
        <v/>
      </c>
      <c r="E32" s="18" t="str">
        <f aca="false">IF($B32="","",IFERROR(VLOOKUP($B32,الموظفين!$A$2:$J$501,5,FALSE())&amp;"",""))</f>
        <v/>
      </c>
      <c r="F32" s="19" t="str">
        <f aca="false">IF($B32="","",IFERROR(VLOOKUP($B32,الموظفين!$A$2:$J$501,6,FALSE()),""))</f>
        <v/>
      </c>
      <c r="G32" s="19" t="str">
        <f aca="false">IF($B32="","",IFERROR(VLOOKUP($B32,الموظفين!$A$2:$J$501,7,FALSE()),""))</f>
        <v/>
      </c>
      <c r="H32" s="20"/>
      <c r="I32" s="20"/>
      <c r="J32" s="21" t="str">
        <f aca="false">IF(OR(H32="",I32=""),"",ROUND(MOD(I32-H32,1)*24,2))</f>
        <v/>
      </c>
      <c r="K32" s="22" t="str">
        <f aca="false">IF(OR(H32="",F32=""),"",IF(ROUND(MAX(0,MOD(H32-F32+0.5,1)-0.5)*1440,0)&gt;IFERROR(VLOOKUP(E32,الورديات!$A$2:$E$21,5,FALSE()),0),ROUND(MAX(0,MOD(H32-F32+0.5,1)-0.5)*1440,0),0))</f>
        <v/>
      </c>
      <c r="L32" s="22" t="str">
        <f aca="false">IF(OR(I32="",G32=""),"",ROUND(MAX(0,MOD(G32-I32+0.5,1)-0.5)*1440,0))</f>
        <v/>
      </c>
      <c r="M32" s="22" t="str">
        <f aca="false">IF(OR(I32="",G32=""),"",IF(ROUND(MAX(0,MOD(I32-G32+0.5,1)-0.5)*1440,0)&gt;=الإعدادات!$B$8,ROUND(MAX(0,MOD(I32-G32+0.5,1)-0.5)*1440,0),0))</f>
        <v/>
      </c>
      <c r="N32" s="18" t="str">
        <f aca="false">IF(OR(A32="",B32=""),"",IF(COUNTIFS(الإجازات!$A$2:$A$1001,B32,الإجازات!$D$2:$D$1001,"&lt;="&amp;A32,الإجازات!$E$2:$E$1001,"&gt;="&amp;A32,الإجازات!$G$2:$G$1001,"مقبولة")=0,"",LOOKUP(2,1/((الإجازات!$A$2:$A$1001=B32)*(الإجازات!$D$2:$D$1001&lt;=A32)*(الإجازات!$E$2:$E$1001&gt;=A32)*(الإجازات!$G$2:$G$1001="مقبولة")),الإجازات!$C$2:$C$1001)))</f>
        <v/>
      </c>
      <c r="O32" s="17"/>
      <c r="P32" s="23" t="str">
        <f aca="false">IF(B32="","",IF(ISNA(MATCH(B32,الموظفين!$A$2:$A$501,0)),"⚠ كود غير موجود",IF(O32&lt;&gt;"",O32,IF(N32&lt;&gt;"",N32,IF(H32="",IF(AND(A32&lt;&gt;"",WEEKDAY(A32)=الإعدادات!$B$11),"راحة أسبوعية","غائب"),IF(I32="","بدون انصراف",IF(N(K32)&gt;0,"متأخر","حاضر")))))))</f>
        <v/>
      </c>
      <c r="Q32" s="24" t="str">
        <f aca="false">IF(B32="","",IF(OR(P32="غائب",P32="غياب",P32="إجازة بدون راتب"),IFERROR(VLOOKUP(B32,الموظفين!$A$2:$J$501,8,FALSE()),0),0))</f>
        <v/>
      </c>
      <c r="R32" s="24" t="str">
        <f aca="false">IF(B32="","",ROUND((N(K32)+N(L32))/60*IFERROR(VLOOKUP(B32,الموظفين!$A$2:$J$501,8,FALSE()),0)/الإعدادات!$B$6*الإعدادات!$B$9,2))</f>
        <v/>
      </c>
      <c r="S32" s="24" t="str">
        <f aca="false">IF(OR(B32="",M32=""),"",ROUND(M32/60*IFERROR(VLOOKUP(B32,الموظفين!$A$2:$J$501,9,FALSE()),0),2))</f>
        <v/>
      </c>
      <c r="T32" s="17"/>
      <c r="U32" s="23" t="str">
        <f aca="false">IF(OR(A32="",B32=""),"",A32&amp;"|"&amp;B32)</f>
        <v/>
      </c>
    </row>
    <row r="33" customFormat="false" ht="15" hidden="false" customHeight="false" outlineLevel="0" collapsed="false">
      <c r="A33" s="16"/>
      <c r="B33" s="17"/>
      <c r="C33" s="18" t="str">
        <f aca="false">IF($B33="","",IFERROR(VLOOKUP($B33,الموظفين!$A$2:$J$501,2,FALSE())&amp;"","⚠ كود غير موجود"))</f>
        <v/>
      </c>
      <c r="D33" s="18" t="str">
        <f aca="false">IF($B33="","",IFERROR(VLOOKUP($B33,الموظفين!$A$2:$J$501,3,FALSE())&amp;"",""))</f>
        <v/>
      </c>
      <c r="E33" s="18" t="str">
        <f aca="false">IF($B33="","",IFERROR(VLOOKUP($B33,الموظفين!$A$2:$J$501,5,FALSE())&amp;"",""))</f>
        <v/>
      </c>
      <c r="F33" s="19" t="str">
        <f aca="false">IF($B33="","",IFERROR(VLOOKUP($B33,الموظفين!$A$2:$J$501,6,FALSE()),""))</f>
        <v/>
      </c>
      <c r="G33" s="19" t="str">
        <f aca="false">IF($B33="","",IFERROR(VLOOKUP($B33,الموظفين!$A$2:$J$501,7,FALSE()),""))</f>
        <v/>
      </c>
      <c r="H33" s="20"/>
      <c r="I33" s="20"/>
      <c r="J33" s="21" t="str">
        <f aca="false">IF(OR(H33="",I33=""),"",ROUND(MOD(I33-H33,1)*24,2))</f>
        <v/>
      </c>
      <c r="K33" s="22" t="str">
        <f aca="false">IF(OR(H33="",F33=""),"",IF(ROUND(MAX(0,MOD(H33-F33+0.5,1)-0.5)*1440,0)&gt;IFERROR(VLOOKUP(E33,الورديات!$A$2:$E$21,5,FALSE()),0),ROUND(MAX(0,MOD(H33-F33+0.5,1)-0.5)*1440,0),0))</f>
        <v/>
      </c>
      <c r="L33" s="22" t="str">
        <f aca="false">IF(OR(I33="",G33=""),"",ROUND(MAX(0,MOD(G33-I33+0.5,1)-0.5)*1440,0))</f>
        <v/>
      </c>
      <c r="M33" s="22" t="str">
        <f aca="false">IF(OR(I33="",G33=""),"",IF(ROUND(MAX(0,MOD(I33-G33+0.5,1)-0.5)*1440,0)&gt;=الإعدادات!$B$8,ROUND(MAX(0,MOD(I33-G33+0.5,1)-0.5)*1440,0),0))</f>
        <v/>
      </c>
      <c r="N33" s="18" t="str">
        <f aca="false">IF(OR(A33="",B33=""),"",IF(COUNTIFS(الإجازات!$A$2:$A$1001,B33,الإجازات!$D$2:$D$1001,"&lt;="&amp;A33,الإجازات!$E$2:$E$1001,"&gt;="&amp;A33,الإجازات!$G$2:$G$1001,"مقبولة")=0,"",LOOKUP(2,1/((الإجازات!$A$2:$A$1001=B33)*(الإجازات!$D$2:$D$1001&lt;=A33)*(الإجازات!$E$2:$E$1001&gt;=A33)*(الإجازات!$G$2:$G$1001="مقبولة")),الإجازات!$C$2:$C$1001)))</f>
        <v/>
      </c>
      <c r="O33" s="17"/>
      <c r="P33" s="23" t="str">
        <f aca="false">IF(B33="","",IF(ISNA(MATCH(B33,الموظفين!$A$2:$A$501,0)),"⚠ كود غير موجود",IF(O33&lt;&gt;"",O33,IF(N33&lt;&gt;"",N33,IF(H33="",IF(AND(A33&lt;&gt;"",WEEKDAY(A33)=الإعدادات!$B$11),"راحة أسبوعية","غائب"),IF(I33="","بدون انصراف",IF(N(K33)&gt;0,"متأخر","حاضر")))))))</f>
        <v/>
      </c>
      <c r="Q33" s="24" t="str">
        <f aca="false">IF(B33="","",IF(OR(P33="غائب",P33="غياب",P33="إجازة بدون راتب"),IFERROR(VLOOKUP(B33,الموظفين!$A$2:$J$501,8,FALSE()),0),0))</f>
        <v/>
      </c>
      <c r="R33" s="24" t="str">
        <f aca="false">IF(B33="","",ROUND((N(K33)+N(L33))/60*IFERROR(VLOOKUP(B33,الموظفين!$A$2:$J$501,8,FALSE()),0)/الإعدادات!$B$6*الإعدادات!$B$9,2))</f>
        <v/>
      </c>
      <c r="S33" s="24" t="str">
        <f aca="false">IF(OR(B33="",M33=""),"",ROUND(M33/60*IFERROR(VLOOKUP(B33,الموظفين!$A$2:$J$501,9,FALSE()),0),2))</f>
        <v/>
      </c>
      <c r="T33" s="17"/>
      <c r="U33" s="23" t="str">
        <f aca="false">IF(OR(A33="",B33=""),"",A33&amp;"|"&amp;B33)</f>
        <v/>
      </c>
    </row>
    <row r="34" customFormat="false" ht="15" hidden="false" customHeight="false" outlineLevel="0" collapsed="false">
      <c r="A34" s="16"/>
      <c r="B34" s="17"/>
      <c r="C34" s="18" t="str">
        <f aca="false">IF($B34="","",IFERROR(VLOOKUP($B34,الموظفين!$A$2:$J$501,2,FALSE())&amp;"","⚠ كود غير موجود"))</f>
        <v/>
      </c>
      <c r="D34" s="18" t="str">
        <f aca="false">IF($B34="","",IFERROR(VLOOKUP($B34,الموظفين!$A$2:$J$501,3,FALSE())&amp;"",""))</f>
        <v/>
      </c>
      <c r="E34" s="18" t="str">
        <f aca="false">IF($B34="","",IFERROR(VLOOKUP($B34,الموظفين!$A$2:$J$501,5,FALSE())&amp;"",""))</f>
        <v/>
      </c>
      <c r="F34" s="19" t="str">
        <f aca="false">IF($B34="","",IFERROR(VLOOKUP($B34,الموظفين!$A$2:$J$501,6,FALSE()),""))</f>
        <v/>
      </c>
      <c r="G34" s="19" t="str">
        <f aca="false">IF($B34="","",IFERROR(VLOOKUP($B34,الموظفين!$A$2:$J$501,7,FALSE()),""))</f>
        <v/>
      </c>
      <c r="H34" s="20"/>
      <c r="I34" s="20"/>
      <c r="J34" s="21" t="str">
        <f aca="false">IF(OR(H34="",I34=""),"",ROUND(MOD(I34-H34,1)*24,2))</f>
        <v/>
      </c>
      <c r="K34" s="22" t="str">
        <f aca="false">IF(OR(H34="",F34=""),"",IF(ROUND(MAX(0,MOD(H34-F34+0.5,1)-0.5)*1440,0)&gt;IFERROR(VLOOKUP(E34,الورديات!$A$2:$E$21,5,FALSE()),0),ROUND(MAX(0,MOD(H34-F34+0.5,1)-0.5)*1440,0),0))</f>
        <v/>
      </c>
      <c r="L34" s="22" t="str">
        <f aca="false">IF(OR(I34="",G34=""),"",ROUND(MAX(0,MOD(G34-I34+0.5,1)-0.5)*1440,0))</f>
        <v/>
      </c>
      <c r="M34" s="22" t="str">
        <f aca="false">IF(OR(I34="",G34=""),"",IF(ROUND(MAX(0,MOD(I34-G34+0.5,1)-0.5)*1440,0)&gt;=الإعدادات!$B$8,ROUND(MAX(0,MOD(I34-G34+0.5,1)-0.5)*1440,0),0))</f>
        <v/>
      </c>
      <c r="N34" s="18" t="str">
        <f aca="false">IF(OR(A34="",B34=""),"",IF(COUNTIFS(الإجازات!$A$2:$A$1001,B34,الإجازات!$D$2:$D$1001,"&lt;="&amp;A34,الإجازات!$E$2:$E$1001,"&gt;="&amp;A34,الإجازات!$G$2:$G$1001,"مقبولة")=0,"",LOOKUP(2,1/((الإجازات!$A$2:$A$1001=B34)*(الإجازات!$D$2:$D$1001&lt;=A34)*(الإجازات!$E$2:$E$1001&gt;=A34)*(الإجازات!$G$2:$G$1001="مقبولة")),الإجازات!$C$2:$C$1001)))</f>
        <v/>
      </c>
      <c r="O34" s="17"/>
      <c r="P34" s="23" t="str">
        <f aca="false">IF(B34="","",IF(ISNA(MATCH(B34,الموظفين!$A$2:$A$501,0)),"⚠ كود غير موجود",IF(O34&lt;&gt;"",O34,IF(N34&lt;&gt;"",N34,IF(H34="",IF(AND(A34&lt;&gt;"",WEEKDAY(A34)=الإعدادات!$B$11),"راحة أسبوعية","غائب"),IF(I34="","بدون انصراف",IF(N(K34)&gt;0,"متأخر","حاضر")))))))</f>
        <v/>
      </c>
      <c r="Q34" s="24" t="str">
        <f aca="false">IF(B34="","",IF(OR(P34="غائب",P34="غياب",P34="إجازة بدون راتب"),IFERROR(VLOOKUP(B34,الموظفين!$A$2:$J$501,8,FALSE()),0),0))</f>
        <v/>
      </c>
      <c r="R34" s="24" t="str">
        <f aca="false">IF(B34="","",ROUND((N(K34)+N(L34))/60*IFERROR(VLOOKUP(B34,الموظفين!$A$2:$J$501,8,FALSE()),0)/الإعدادات!$B$6*الإعدادات!$B$9,2))</f>
        <v/>
      </c>
      <c r="S34" s="24" t="str">
        <f aca="false">IF(OR(B34="",M34=""),"",ROUND(M34/60*IFERROR(VLOOKUP(B34,الموظفين!$A$2:$J$501,9,FALSE()),0),2))</f>
        <v/>
      </c>
      <c r="T34" s="17"/>
      <c r="U34" s="23" t="str">
        <f aca="false">IF(OR(A34="",B34=""),"",A34&amp;"|"&amp;B34)</f>
        <v/>
      </c>
    </row>
    <row r="35" customFormat="false" ht="15" hidden="false" customHeight="false" outlineLevel="0" collapsed="false">
      <c r="A35" s="16"/>
      <c r="B35" s="17"/>
      <c r="C35" s="18" t="str">
        <f aca="false">IF($B35="","",IFERROR(VLOOKUP($B35,الموظفين!$A$2:$J$501,2,FALSE())&amp;"","⚠ كود غير موجود"))</f>
        <v/>
      </c>
      <c r="D35" s="18" t="str">
        <f aca="false">IF($B35="","",IFERROR(VLOOKUP($B35,الموظفين!$A$2:$J$501,3,FALSE())&amp;"",""))</f>
        <v/>
      </c>
      <c r="E35" s="18" t="str">
        <f aca="false">IF($B35="","",IFERROR(VLOOKUP($B35,الموظفين!$A$2:$J$501,5,FALSE())&amp;"",""))</f>
        <v/>
      </c>
      <c r="F35" s="19" t="str">
        <f aca="false">IF($B35="","",IFERROR(VLOOKUP($B35,الموظفين!$A$2:$J$501,6,FALSE()),""))</f>
        <v/>
      </c>
      <c r="G35" s="19" t="str">
        <f aca="false">IF($B35="","",IFERROR(VLOOKUP($B35,الموظفين!$A$2:$J$501,7,FALSE()),""))</f>
        <v/>
      </c>
      <c r="H35" s="20"/>
      <c r="I35" s="20"/>
      <c r="J35" s="21" t="str">
        <f aca="false">IF(OR(H35="",I35=""),"",ROUND(MOD(I35-H35,1)*24,2))</f>
        <v/>
      </c>
      <c r="K35" s="22" t="str">
        <f aca="false">IF(OR(H35="",F35=""),"",IF(ROUND(MAX(0,MOD(H35-F35+0.5,1)-0.5)*1440,0)&gt;IFERROR(VLOOKUP(E35,الورديات!$A$2:$E$21,5,FALSE()),0),ROUND(MAX(0,MOD(H35-F35+0.5,1)-0.5)*1440,0),0))</f>
        <v/>
      </c>
      <c r="L35" s="22" t="str">
        <f aca="false">IF(OR(I35="",G35=""),"",ROUND(MAX(0,MOD(G35-I35+0.5,1)-0.5)*1440,0))</f>
        <v/>
      </c>
      <c r="M35" s="22" t="str">
        <f aca="false">IF(OR(I35="",G35=""),"",IF(ROUND(MAX(0,MOD(I35-G35+0.5,1)-0.5)*1440,0)&gt;=الإعدادات!$B$8,ROUND(MAX(0,MOD(I35-G35+0.5,1)-0.5)*1440,0),0))</f>
        <v/>
      </c>
      <c r="N35" s="18" t="str">
        <f aca="false">IF(OR(A35="",B35=""),"",IF(COUNTIFS(الإجازات!$A$2:$A$1001,B35,الإجازات!$D$2:$D$1001,"&lt;="&amp;A35,الإجازات!$E$2:$E$1001,"&gt;="&amp;A35,الإجازات!$G$2:$G$1001,"مقبولة")=0,"",LOOKUP(2,1/((الإجازات!$A$2:$A$1001=B35)*(الإجازات!$D$2:$D$1001&lt;=A35)*(الإجازات!$E$2:$E$1001&gt;=A35)*(الإجازات!$G$2:$G$1001="مقبولة")),الإجازات!$C$2:$C$1001)))</f>
        <v/>
      </c>
      <c r="O35" s="17"/>
      <c r="P35" s="23" t="str">
        <f aca="false">IF(B35="","",IF(ISNA(MATCH(B35,الموظفين!$A$2:$A$501,0)),"⚠ كود غير موجود",IF(O35&lt;&gt;"",O35,IF(N35&lt;&gt;"",N35,IF(H35="",IF(AND(A35&lt;&gt;"",WEEKDAY(A35)=الإعدادات!$B$11),"راحة أسبوعية","غائب"),IF(I35="","بدون انصراف",IF(N(K35)&gt;0,"متأخر","حاضر")))))))</f>
        <v/>
      </c>
      <c r="Q35" s="24" t="str">
        <f aca="false">IF(B35="","",IF(OR(P35="غائب",P35="غياب",P35="إجازة بدون راتب"),IFERROR(VLOOKUP(B35,الموظفين!$A$2:$J$501,8,FALSE()),0),0))</f>
        <v/>
      </c>
      <c r="R35" s="24" t="str">
        <f aca="false">IF(B35="","",ROUND((N(K35)+N(L35))/60*IFERROR(VLOOKUP(B35,الموظفين!$A$2:$J$501,8,FALSE()),0)/الإعدادات!$B$6*الإعدادات!$B$9,2))</f>
        <v/>
      </c>
      <c r="S35" s="24" t="str">
        <f aca="false">IF(OR(B35="",M35=""),"",ROUND(M35/60*IFERROR(VLOOKUP(B35,الموظفين!$A$2:$J$501,9,FALSE()),0),2))</f>
        <v/>
      </c>
      <c r="T35" s="17"/>
      <c r="U35" s="23" t="str">
        <f aca="false">IF(OR(A35="",B35=""),"",A35&amp;"|"&amp;B35)</f>
        <v/>
      </c>
    </row>
    <row r="36" customFormat="false" ht="15" hidden="false" customHeight="false" outlineLevel="0" collapsed="false">
      <c r="A36" s="16"/>
      <c r="B36" s="17"/>
      <c r="C36" s="18" t="str">
        <f aca="false">IF($B36="","",IFERROR(VLOOKUP($B36,الموظفين!$A$2:$J$501,2,FALSE())&amp;"","⚠ كود غير موجود"))</f>
        <v/>
      </c>
      <c r="D36" s="18" t="str">
        <f aca="false">IF($B36="","",IFERROR(VLOOKUP($B36,الموظفين!$A$2:$J$501,3,FALSE())&amp;"",""))</f>
        <v/>
      </c>
      <c r="E36" s="18" t="str">
        <f aca="false">IF($B36="","",IFERROR(VLOOKUP($B36,الموظفين!$A$2:$J$501,5,FALSE())&amp;"",""))</f>
        <v/>
      </c>
      <c r="F36" s="19" t="str">
        <f aca="false">IF($B36="","",IFERROR(VLOOKUP($B36,الموظفين!$A$2:$J$501,6,FALSE()),""))</f>
        <v/>
      </c>
      <c r="G36" s="19" t="str">
        <f aca="false">IF($B36="","",IFERROR(VLOOKUP($B36,الموظفين!$A$2:$J$501,7,FALSE()),""))</f>
        <v/>
      </c>
      <c r="H36" s="20"/>
      <c r="I36" s="20"/>
      <c r="J36" s="21" t="str">
        <f aca="false">IF(OR(H36="",I36=""),"",ROUND(MOD(I36-H36,1)*24,2))</f>
        <v/>
      </c>
      <c r="K36" s="22" t="str">
        <f aca="false">IF(OR(H36="",F36=""),"",IF(ROUND(MAX(0,MOD(H36-F36+0.5,1)-0.5)*1440,0)&gt;IFERROR(VLOOKUP(E36,الورديات!$A$2:$E$21,5,FALSE()),0),ROUND(MAX(0,MOD(H36-F36+0.5,1)-0.5)*1440,0),0))</f>
        <v/>
      </c>
      <c r="L36" s="22" t="str">
        <f aca="false">IF(OR(I36="",G36=""),"",ROUND(MAX(0,MOD(G36-I36+0.5,1)-0.5)*1440,0))</f>
        <v/>
      </c>
      <c r="M36" s="22" t="str">
        <f aca="false">IF(OR(I36="",G36=""),"",IF(ROUND(MAX(0,MOD(I36-G36+0.5,1)-0.5)*1440,0)&gt;=الإعدادات!$B$8,ROUND(MAX(0,MOD(I36-G36+0.5,1)-0.5)*1440,0),0))</f>
        <v/>
      </c>
      <c r="N36" s="18" t="str">
        <f aca="false">IF(OR(A36="",B36=""),"",IF(COUNTIFS(الإجازات!$A$2:$A$1001,B36,الإجازات!$D$2:$D$1001,"&lt;="&amp;A36,الإجازات!$E$2:$E$1001,"&gt;="&amp;A36,الإجازات!$G$2:$G$1001,"مقبولة")=0,"",LOOKUP(2,1/((الإجازات!$A$2:$A$1001=B36)*(الإجازات!$D$2:$D$1001&lt;=A36)*(الإجازات!$E$2:$E$1001&gt;=A36)*(الإجازات!$G$2:$G$1001="مقبولة")),الإجازات!$C$2:$C$1001)))</f>
        <v/>
      </c>
      <c r="O36" s="17"/>
      <c r="P36" s="23" t="str">
        <f aca="false">IF(B36="","",IF(ISNA(MATCH(B36,الموظفين!$A$2:$A$501,0)),"⚠ كود غير موجود",IF(O36&lt;&gt;"",O36,IF(N36&lt;&gt;"",N36,IF(H36="",IF(AND(A36&lt;&gt;"",WEEKDAY(A36)=الإعدادات!$B$11),"راحة أسبوعية","غائب"),IF(I36="","بدون انصراف",IF(N(K36)&gt;0,"متأخر","حاضر")))))))</f>
        <v/>
      </c>
      <c r="Q36" s="24" t="str">
        <f aca="false">IF(B36="","",IF(OR(P36="غائب",P36="غياب",P36="إجازة بدون راتب"),IFERROR(VLOOKUP(B36,الموظفين!$A$2:$J$501,8,FALSE()),0),0))</f>
        <v/>
      </c>
      <c r="R36" s="24" t="str">
        <f aca="false">IF(B36="","",ROUND((N(K36)+N(L36))/60*IFERROR(VLOOKUP(B36,الموظفين!$A$2:$J$501,8,FALSE()),0)/الإعدادات!$B$6*الإعدادات!$B$9,2))</f>
        <v/>
      </c>
      <c r="S36" s="24" t="str">
        <f aca="false">IF(OR(B36="",M36=""),"",ROUND(M36/60*IFERROR(VLOOKUP(B36,الموظفين!$A$2:$J$501,9,FALSE()),0),2))</f>
        <v/>
      </c>
      <c r="T36" s="17"/>
      <c r="U36" s="23" t="str">
        <f aca="false">IF(OR(A36="",B36=""),"",A36&amp;"|"&amp;B36)</f>
        <v/>
      </c>
    </row>
    <row r="37" customFormat="false" ht="15" hidden="false" customHeight="false" outlineLevel="0" collapsed="false">
      <c r="A37" s="16"/>
      <c r="B37" s="17"/>
      <c r="C37" s="18" t="str">
        <f aca="false">IF($B37="","",IFERROR(VLOOKUP($B37,الموظفين!$A$2:$J$501,2,FALSE())&amp;"","⚠ كود غير موجود"))</f>
        <v/>
      </c>
      <c r="D37" s="18" t="str">
        <f aca="false">IF($B37="","",IFERROR(VLOOKUP($B37,الموظفين!$A$2:$J$501,3,FALSE())&amp;"",""))</f>
        <v/>
      </c>
      <c r="E37" s="18" t="str">
        <f aca="false">IF($B37="","",IFERROR(VLOOKUP($B37,الموظفين!$A$2:$J$501,5,FALSE())&amp;"",""))</f>
        <v/>
      </c>
      <c r="F37" s="19" t="str">
        <f aca="false">IF($B37="","",IFERROR(VLOOKUP($B37,الموظفين!$A$2:$J$501,6,FALSE()),""))</f>
        <v/>
      </c>
      <c r="G37" s="19" t="str">
        <f aca="false">IF($B37="","",IFERROR(VLOOKUP($B37,الموظفين!$A$2:$J$501,7,FALSE()),""))</f>
        <v/>
      </c>
      <c r="H37" s="20"/>
      <c r="I37" s="20"/>
      <c r="J37" s="21" t="str">
        <f aca="false">IF(OR(H37="",I37=""),"",ROUND(MOD(I37-H37,1)*24,2))</f>
        <v/>
      </c>
      <c r="K37" s="22" t="str">
        <f aca="false">IF(OR(H37="",F37=""),"",IF(ROUND(MAX(0,MOD(H37-F37+0.5,1)-0.5)*1440,0)&gt;IFERROR(VLOOKUP(E37,الورديات!$A$2:$E$21,5,FALSE()),0),ROUND(MAX(0,MOD(H37-F37+0.5,1)-0.5)*1440,0),0))</f>
        <v/>
      </c>
      <c r="L37" s="22" t="str">
        <f aca="false">IF(OR(I37="",G37=""),"",ROUND(MAX(0,MOD(G37-I37+0.5,1)-0.5)*1440,0))</f>
        <v/>
      </c>
      <c r="M37" s="22" t="str">
        <f aca="false">IF(OR(I37="",G37=""),"",IF(ROUND(MAX(0,MOD(I37-G37+0.5,1)-0.5)*1440,0)&gt;=الإعدادات!$B$8,ROUND(MAX(0,MOD(I37-G37+0.5,1)-0.5)*1440,0),0))</f>
        <v/>
      </c>
      <c r="N37" s="18" t="str">
        <f aca="false">IF(OR(A37="",B37=""),"",IF(COUNTIFS(الإجازات!$A$2:$A$1001,B37,الإجازات!$D$2:$D$1001,"&lt;="&amp;A37,الإجازات!$E$2:$E$1001,"&gt;="&amp;A37,الإجازات!$G$2:$G$1001,"مقبولة")=0,"",LOOKUP(2,1/((الإجازات!$A$2:$A$1001=B37)*(الإجازات!$D$2:$D$1001&lt;=A37)*(الإجازات!$E$2:$E$1001&gt;=A37)*(الإجازات!$G$2:$G$1001="مقبولة")),الإجازات!$C$2:$C$1001)))</f>
        <v/>
      </c>
      <c r="O37" s="17"/>
      <c r="P37" s="23" t="str">
        <f aca="false">IF(B37="","",IF(ISNA(MATCH(B37,الموظفين!$A$2:$A$501,0)),"⚠ كود غير موجود",IF(O37&lt;&gt;"",O37,IF(N37&lt;&gt;"",N37,IF(H37="",IF(AND(A37&lt;&gt;"",WEEKDAY(A37)=الإعدادات!$B$11),"راحة أسبوعية","غائب"),IF(I37="","بدون انصراف",IF(N(K37)&gt;0,"متأخر","حاضر")))))))</f>
        <v/>
      </c>
      <c r="Q37" s="24" t="str">
        <f aca="false">IF(B37="","",IF(OR(P37="غائب",P37="غياب",P37="إجازة بدون راتب"),IFERROR(VLOOKUP(B37,الموظفين!$A$2:$J$501,8,FALSE()),0),0))</f>
        <v/>
      </c>
      <c r="R37" s="24" t="str">
        <f aca="false">IF(B37="","",ROUND((N(K37)+N(L37))/60*IFERROR(VLOOKUP(B37,الموظفين!$A$2:$J$501,8,FALSE()),0)/الإعدادات!$B$6*الإعدادات!$B$9,2))</f>
        <v/>
      </c>
      <c r="S37" s="24" t="str">
        <f aca="false">IF(OR(B37="",M37=""),"",ROUND(M37/60*IFERROR(VLOOKUP(B37,الموظفين!$A$2:$J$501,9,FALSE()),0),2))</f>
        <v/>
      </c>
      <c r="T37" s="17"/>
      <c r="U37" s="23" t="str">
        <f aca="false">IF(OR(A37="",B37=""),"",A37&amp;"|"&amp;B37)</f>
        <v/>
      </c>
    </row>
    <row r="38" customFormat="false" ht="15" hidden="false" customHeight="false" outlineLevel="0" collapsed="false">
      <c r="A38" s="16"/>
      <c r="B38" s="17"/>
      <c r="C38" s="18" t="str">
        <f aca="false">IF($B38="","",IFERROR(VLOOKUP($B38,الموظفين!$A$2:$J$501,2,FALSE())&amp;"","⚠ كود غير موجود"))</f>
        <v/>
      </c>
      <c r="D38" s="18" t="str">
        <f aca="false">IF($B38="","",IFERROR(VLOOKUP($B38,الموظفين!$A$2:$J$501,3,FALSE())&amp;"",""))</f>
        <v/>
      </c>
      <c r="E38" s="18" t="str">
        <f aca="false">IF($B38="","",IFERROR(VLOOKUP($B38,الموظفين!$A$2:$J$501,5,FALSE())&amp;"",""))</f>
        <v/>
      </c>
      <c r="F38" s="19" t="str">
        <f aca="false">IF($B38="","",IFERROR(VLOOKUP($B38,الموظفين!$A$2:$J$501,6,FALSE()),""))</f>
        <v/>
      </c>
      <c r="G38" s="19" t="str">
        <f aca="false">IF($B38="","",IFERROR(VLOOKUP($B38,الموظفين!$A$2:$J$501,7,FALSE()),""))</f>
        <v/>
      </c>
      <c r="H38" s="20"/>
      <c r="I38" s="20"/>
      <c r="J38" s="21" t="str">
        <f aca="false">IF(OR(H38="",I38=""),"",ROUND(MOD(I38-H38,1)*24,2))</f>
        <v/>
      </c>
      <c r="K38" s="22" t="str">
        <f aca="false">IF(OR(H38="",F38=""),"",IF(ROUND(MAX(0,MOD(H38-F38+0.5,1)-0.5)*1440,0)&gt;IFERROR(VLOOKUP(E38,الورديات!$A$2:$E$21,5,FALSE()),0),ROUND(MAX(0,MOD(H38-F38+0.5,1)-0.5)*1440,0),0))</f>
        <v/>
      </c>
      <c r="L38" s="22" t="str">
        <f aca="false">IF(OR(I38="",G38=""),"",ROUND(MAX(0,MOD(G38-I38+0.5,1)-0.5)*1440,0))</f>
        <v/>
      </c>
      <c r="M38" s="22" t="str">
        <f aca="false">IF(OR(I38="",G38=""),"",IF(ROUND(MAX(0,MOD(I38-G38+0.5,1)-0.5)*1440,0)&gt;=الإعدادات!$B$8,ROUND(MAX(0,MOD(I38-G38+0.5,1)-0.5)*1440,0),0))</f>
        <v/>
      </c>
      <c r="N38" s="18" t="str">
        <f aca="false">IF(OR(A38="",B38=""),"",IF(COUNTIFS(الإجازات!$A$2:$A$1001,B38,الإجازات!$D$2:$D$1001,"&lt;="&amp;A38,الإجازات!$E$2:$E$1001,"&gt;="&amp;A38,الإجازات!$G$2:$G$1001,"مقبولة")=0,"",LOOKUP(2,1/((الإجازات!$A$2:$A$1001=B38)*(الإجازات!$D$2:$D$1001&lt;=A38)*(الإجازات!$E$2:$E$1001&gt;=A38)*(الإجازات!$G$2:$G$1001="مقبولة")),الإجازات!$C$2:$C$1001)))</f>
        <v/>
      </c>
      <c r="O38" s="17"/>
      <c r="P38" s="23" t="str">
        <f aca="false">IF(B38="","",IF(ISNA(MATCH(B38,الموظفين!$A$2:$A$501,0)),"⚠ كود غير موجود",IF(O38&lt;&gt;"",O38,IF(N38&lt;&gt;"",N38,IF(H38="",IF(AND(A38&lt;&gt;"",WEEKDAY(A38)=الإعدادات!$B$11),"راحة أسبوعية","غائب"),IF(I38="","بدون انصراف",IF(N(K38)&gt;0,"متأخر","حاضر")))))))</f>
        <v/>
      </c>
      <c r="Q38" s="24" t="str">
        <f aca="false">IF(B38="","",IF(OR(P38="غائب",P38="غياب",P38="إجازة بدون راتب"),IFERROR(VLOOKUP(B38,الموظفين!$A$2:$J$501,8,FALSE()),0),0))</f>
        <v/>
      </c>
      <c r="R38" s="24" t="str">
        <f aca="false">IF(B38="","",ROUND((N(K38)+N(L38))/60*IFERROR(VLOOKUP(B38,الموظفين!$A$2:$J$501,8,FALSE()),0)/الإعدادات!$B$6*الإعدادات!$B$9,2))</f>
        <v/>
      </c>
      <c r="S38" s="24" t="str">
        <f aca="false">IF(OR(B38="",M38=""),"",ROUND(M38/60*IFERROR(VLOOKUP(B38,الموظفين!$A$2:$J$501,9,FALSE()),0),2))</f>
        <v/>
      </c>
      <c r="T38" s="17"/>
      <c r="U38" s="23" t="str">
        <f aca="false">IF(OR(A38="",B38=""),"",A38&amp;"|"&amp;B38)</f>
        <v/>
      </c>
    </row>
    <row r="39" customFormat="false" ht="15" hidden="false" customHeight="false" outlineLevel="0" collapsed="false">
      <c r="A39" s="16"/>
      <c r="B39" s="17"/>
      <c r="C39" s="18" t="str">
        <f aca="false">IF($B39="","",IFERROR(VLOOKUP($B39,الموظفين!$A$2:$J$501,2,FALSE())&amp;"","⚠ كود غير موجود"))</f>
        <v/>
      </c>
      <c r="D39" s="18" t="str">
        <f aca="false">IF($B39="","",IFERROR(VLOOKUP($B39,الموظفين!$A$2:$J$501,3,FALSE())&amp;"",""))</f>
        <v/>
      </c>
      <c r="E39" s="18" t="str">
        <f aca="false">IF($B39="","",IFERROR(VLOOKUP($B39,الموظفين!$A$2:$J$501,5,FALSE())&amp;"",""))</f>
        <v/>
      </c>
      <c r="F39" s="19" t="str">
        <f aca="false">IF($B39="","",IFERROR(VLOOKUP($B39,الموظفين!$A$2:$J$501,6,FALSE()),""))</f>
        <v/>
      </c>
      <c r="G39" s="19" t="str">
        <f aca="false">IF($B39="","",IFERROR(VLOOKUP($B39,الموظفين!$A$2:$J$501,7,FALSE()),""))</f>
        <v/>
      </c>
      <c r="H39" s="20"/>
      <c r="I39" s="20"/>
      <c r="J39" s="21" t="str">
        <f aca="false">IF(OR(H39="",I39=""),"",ROUND(MOD(I39-H39,1)*24,2))</f>
        <v/>
      </c>
      <c r="K39" s="22" t="str">
        <f aca="false">IF(OR(H39="",F39=""),"",IF(ROUND(MAX(0,MOD(H39-F39+0.5,1)-0.5)*1440,0)&gt;IFERROR(VLOOKUP(E39,الورديات!$A$2:$E$21,5,FALSE()),0),ROUND(MAX(0,MOD(H39-F39+0.5,1)-0.5)*1440,0),0))</f>
        <v/>
      </c>
      <c r="L39" s="22" t="str">
        <f aca="false">IF(OR(I39="",G39=""),"",ROUND(MAX(0,MOD(G39-I39+0.5,1)-0.5)*1440,0))</f>
        <v/>
      </c>
      <c r="M39" s="22" t="str">
        <f aca="false">IF(OR(I39="",G39=""),"",IF(ROUND(MAX(0,MOD(I39-G39+0.5,1)-0.5)*1440,0)&gt;=الإعدادات!$B$8,ROUND(MAX(0,MOD(I39-G39+0.5,1)-0.5)*1440,0),0))</f>
        <v/>
      </c>
      <c r="N39" s="18" t="str">
        <f aca="false">IF(OR(A39="",B39=""),"",IF(COUNTIFS(الإجازات!$A$2:$A$1001,B39,الإجازات!$D$2:$D$1001,"&lt;="&amp;A39,الإجازات!$E$2:$E$1001,"&gt;="&amp;A39,الإجازات!$G$2:$G$1001,"مقبولة")=0,"",LOOKUP(2,1/((الإجازات!$A$2:$A$1001=B39)*(الإجازات!$D$2:$D$1001&lt;=A39)*(الإجازات!$E$2:$E$1001&gt;=A39)*(الإجازات!$G$2:$G$1001="مقبولة")),الإجازات!$C$2:$C$1001)))</f>
        <v/>
      </c>
      <c r="O39" s="17"/>
      <c r="P39" s="23" t="str">
        <f aca="false">IF(B39="","",IF(ISNA(MATCH(B39,الموظفين!$A$2:$A$501,0)),"⚠ كود غير موجود",IF(O39&lt;&gt;"",O39,IF(N39&lt;&gt;"",N39,IF(H39="",IF(AND(A39&lt;&gt;"",WEEKDAY(A39)=الإعدادات!$B$11),"راحة أسبوعية","غائب"),IF(I39="","بدون انصراف",IF(N(K39)&gt;0,"متأخر","حاضر")))))))</f>
        <v/>
      </c>
      <c r="Q39" s="24" t="str">
        <f aca="false">IF(B39="","",IF(OR(P39="غائب",P39="غياب",P39="إجازة بدون راتب"),IFERROR(VLOOKUP(B39,الموظفين!$A$2:$J$501,8,FALSE()),0),0))</f>
        <v/>
      </c>
      <c r="R39" s="24" t="str">
        <f aca="false">IF(B39="","",ROUND((N(K39)+N(L39))/60*IFERROR(VLOOKUP(B39,الموظفين!$A$2:$J$501,8,FALSE()),0)/الإعدادات!$B$6*الإعدادات!$B$9,2))</f>
        <v/>
      </c>
      <c r="S39" s="24" t="str">
        <f aca="false">IF(OR(B39="",M39=""),"",ROUND(M39/60*IFERROR(VLOOKUP(B39,الموظفين!$A$2:$J$501,9,FALSE()),0),2))</f>
        <v/>
      </c>
      <c r="T39" s="17"/>
      <c r="U39" s="23" t="str">
        <f aca="false">IF(OR(A39="",B39=""),"",A39&amp;"|"&amp;B39)</f>
        <v/>
      </c>
    </row>
    <row r="40" customFormat="false" ht="15" hidden="false" customHeight="false" outlineLevel="0" collapsed="false">
      <c r="A40" s="16"/>
      <c r="B40" s="17"/>
      <c r="C40" s="18" t="str">
        <f aca="false">IF($B40="","",IFERROR(VLOOKUP($B40,الموظفين!$A$2:$J$501,2,FALSE())&amp;"","⚠ كود غير موجود"))</f>
        <v/>
      </c>
      <c r="D40" s="18" t="str">
        <f aca="false">IF($B40="","",IFERROR(VLOOKUP($B40,الموظفين!$A$2:$J$501,3,FALSE())&amp;"",""))</f>
        <v/>
      </c>
      <c r="E40" s="18" t="str">
        <f aca="false">IF($B40="","",IFERROR(VLOOKUP($B40,الموظفين!$A$2:$J$501,5,FALSE())&amp;"",""))</f>
        <v/>
      </c>
      <c r="F40" s="19" t="str">
        <f aca="false">IF($B40="","",IFERROR(VLOOKUP($B40,الموظفين!$A$2:$J$501,6,FALSE()),""))</f>
        <v/>
      </c>
      <c r="G40" s="19" t="str">
        <f aca="false">IF($B40="","",IFERROR(VLOOKUP($B40,الموظفين!$A$2:$J$501,7,FALSE()),""))</f>
        <v/>
      </c>
      <c r="H40" s="20"/>
      <c r="I40" s="20"/>
      <c r="J40" s="21" t="str">
        <f aca="false">IF(OR(H40="",I40=""),"",ROUND(MOD(I40-H40,1)*24,2))</f>
        <v/>
      </c>
      <c r="K40" s="22" t="str">
        <f aca="false">IF(OR(H40="",F40=""),"",IF(ROUND(MAX(0,MOD(H40-F40+0.5,1)-0.5)*1440,0)&gt;IFERROR(VLOOKUP(E40,الورديات!$A$2:$E$21,5,FALSE()),0),ROUND(MAX(0,MOD(H40-F40+0.5,1)-0.5)*1440,0),0))</f>
        <v/>
      </c>
      <c r="L40" s="22" t="str">
        <f aca="false">IF(OR(I40="",G40=""),"",ROUND(MAX(0,MOD(G40-I40+0.5,1)-0.5)*1440,0))</f>
        <v/>
      </c>
      <c r="M40" s="22" t="str">
        <f aca="false">IF(OR(I40="",G40=""),"",IF(ROUND(MAX(0,MOD(I40-G40+0.5,1)-0.5)*1440,0)&gt;=الإعدادات!$B$8,ROUND(MAX(0,MOD(I40-G40+0.5,1)-0.5)*1440,0),0))</f>
        <v/>
      </c>
      <c r="N40" s="18" t="str">
        <f aca="false">IF(OR(A40="",B40=""),"",IF(COUNTIFS(الإجازات!$A$2:$A$1001,B40,الإجازات!$D$2:$D$1001,"&lt;="&amp;A40,الإجازات!$E$2:$E$1001,"&gt;="&amp;A40,الإجازات!$G$2:$G$1001,"مقبولة")=0,"",LOOKUP(2,1/((الإجازات!$A$2:$A$1001=B40)*(الإجازات!$D$2:$D$1001&lt;=A40)*(الإجازات!$E$2:$E$1001&gt;=A40)*(الإجازات!$G$2:$G$1001="مقبولة")),الإجازات!$C$2:$C$1001)))</f>
        <v/>
      </c>
      <c r="O40" s="17"/>
      <c r="P40" s="23" t="str">
        <f aca="false">IF(B40="","",IF(ISNA(MATCH(B40,الموظفين!$A$2:$A$501,0)),"⚠ كود غير موجود",IF(O40&lt;&gt;"",O40,IF(N40&lt;&gt;"",N40,IF(H40="",IF(AND(A40&lt;&gt;"",WEEKDAY(A40)=الإعدادات!$B$11),"راحة أسبوعية","غائب"),IF(I40="","بدون انصراف",IF(N(K40)&gt;0,"متأخر","حاضر")))))))</f>
        <v/>
      </c>
      <c r="Q40" s="24" t="str">
        <f aca="false">IF(B40="","",IF(OR(P40="غائب",P40="غياب",P40="إجازة بدون راتب"),IFERROR(VLOOKUP(B40,الموظفين!$A$2:$J$501,8,FALSE()),0),0))</f>
        <v/>
      </c>
      <c r="R40" s="24" t="str">
        <f aca="false">IF(B40="","",ROUND((N(K40)+N(L40))/60*IFERROR(VLOOKUP(B40,الموظفين!$A$2:$J$501,8,FALSE()),0)/الإعدادات!$B$6*الإعدادات!$B$9,2))</f>
        <v/>
      </c>
      <c r="S40" s="24" t="str">
        <f aca="false">IF(OR(B40="",M40=""),"",ROUND(M40/60*IFERROR(VLOOKUP(B40,الموظفين!$A$2:$J$501,9,FALSE()),0),2))</f>
        <v/>
      </c>
      <c r="T40" s="17"/>
      <c r="U40" s="23" t="str">
        <f aca="false">IF(OR(A40="",B40=""),"",A40&amp;"|"&amp;B40)</f>
        <v/>
      </c>
    </row>
    <row r="41" customFormat="false" ht="15" hidden="false" customHeight="false" outlineLevel="0" collapsed="false">
      <c r="A41" s="16"/>
      <c r="B41" s="17"/>
      <c r="C41" s="18" t="str">
        <f aca="false">IF($B41="","",IFERROR(VLOOKUP($B41,الموظفين!$A$2:$J$501,2,FALSE())&amp;"","⚠ كود غير موجود"))</f>
        <v/>
      </c>
      <c r="D41" s="18" t="str">
        <f aca="false">IF($B41="","",IFERROR(VLOOKUP($B41,الموظفين!$A$2:$J$501,3,FALSE())&amp;"",""))</f>
        <v/>
      </c>
      <c r="E41" s="18" t="str">
        <f aca="false">IF($B41="","",IFERROR(VLOOKUP($B41,الموظفين!$A$2:$J$501,5,FALSE())&amp;"",""))</f>
        <v/>
      </c>
      <c r="F41" s="19" t="str">
        <f aca="false">IF($B41="","",IFERROR(VLOOKUP($B41,الموظفين!$A$2:$J$501,6,FALSE()),""))</f>
        <v/>
      </c>
      <c r="G41" s="19" t="str">
        <f aca="false">IF($B41="","",IFERROR(VLOOKUP($B41,الموظفين!$A$2:$J$501,7,FALSE()),""))</f>
        <v/>
      </c>
      <c r="H41" s="20"/>
      <c r="I41" s="20"/>
      <c r="J41" s="21" t="str">
        <f aca="false">IF(OR(H41="",I41=""),"",ROUND(MOD(I41-H41,1)*24,2))</f>
        <v/>
      </c>
      <c r="K41" s="22" t="str">
        <f aca="false">IF(OR(H41="",F41=""),"",IF(ROUND(MAX(0,MOD(H41-F41+0.5,1)-0.5)*1440,0)&gt;IFERROR(VLOOKUP(E41,الورديات!$A$2:$E$21,5,FALSE()),0),ROUND(MAX(0,MOD(H41-F41+0.5,1)-0.5)*1440,0),0))</f>
        <v/>
      </c>
      <c r="L41" s="22" t="str">
        <f aca="false">IF(OR(I41="",G41=""),"",ROUND(MAX(0,MOD(G41-I41+0.5,1)-0.5)*1440,0))</f>
        <v/>
      </c>
      <c r="M41" s="22" t="str">
        <f aca="false">IF(OR(I41="",G41=""),"",IF(ROUND(MAX(0,MOD(I41-G41+0.5,1)-0.5)*1440,0)&gt;=الإعدادات!$B$8,ROUND(MAX(0,MOD(I41-G41+0.5,1)-0.5)*1440,0),0))</f>
        <v/>
      </c>
      <c r="N41" s="18" t="str">
        <f aca="false">IF(OR(A41="",B41=""),"",IF(COUNTIFS(الإجازات!$A$2:$A$1001,B41,الإجازات!$D$2:$D$1001,"&lt;="&amp;A41,الإجازات!$E$2:$E$1001,"&gt;="&amp;A41,الإجازات!$G$2:$G$1001,"مقبولة")=0,"",LOOKUP(2,1/((الإجازات!$A$2:$A$1001=B41)*(الإجازات!$D$2:$D$1001&lt;=A41)*(الإجازات!$E$2:$E$1001&gt;=A41)*(الإجازات!$G$2:$G$1001="مقبولة")),الإجازات!$C$2:$C$1001)))</f>
        <v/>
      </c>
      <c r="O41" s="17"/>
      <c r="P41" s="23" t="str">
        <f aca="false">IF(B41="","",IF(ISNA(MATCH(B41,الموظفين!$A$2:$A$501,0)),"⚠ كود غير موجود",IF(O41&lt;&gt;"",O41,IF(N41&lt;&gt;"",N41,IF(H41="",IF(AND(A41&lt;&gt;"",WEEKDAY(A41)=الإعدادات!$B$11),"راحة أسبوعية","غائب"),IF(I41="","بدون انصراف",IF(N(K41)&gt;0,"متأخر","حاضر")))))))</f>
        <v/>
      </c>
      <c r="Q41" s="24" t="str">
        <f aca="false">IF(B41="","",IF(OR(P41="غائب",P41="غياب",P41="إجازة بدون راتب"),IFERROR(VLOOKUP(B41,الموظفين!$A$2:$J$501,8,FALSE()),0),0))</f>
        <v/>
      </c>
      <c r="R41" s="24" t="str">
        <f aca="false">IF(B41="","",ROUND((N(K41)+N(L41))/60*IFERROR(VLOOKUP(B41,الموظفين!$A$2:$J$501,8,FALSE()),0)/الإعدادات!$B$6*الإعدادات!$B$9,2))</f>
        <v/>
      </c>
      <c r="S41" s="24" t="str">
        <f aca="false">IF(OR(B41="",M41=""),"",ROUND(M41/60*IFERROR(VLOOKUP(B41,الموظفين!$A$2:$J$501,9,FALSE()),0),2))</f>
        <v/>
      </c>
      <c r="T41" s="17"/>
      <c r="U41" s="23" t="str">
        <f aca="false">IF(OR(A41="",B41=""),"",A41&amp;"|"&amp;B41)</f>
        <v/>
      </c>
    </row>
    <row r="42" customFormat="false" ht="15" hidden="false" customHeight="false" outlineLevel="0" collapsed="false">
      <c r="A42" s="16"/>
      <c r="B42" s="17"/>
      <c r="C42" s="18" t="str">
        <f aca="false">IF($B42="","",IFERROR(VLOOKUP($B42,الموظفين!$A$2:$J$501,2,FALSE())&amp;"","⚠ كود غير موجود"))</f>
        <v/>
      </c>
      <c r="D42" s="18" t="str">
        <f aca="false">IF($B42="","",IFERROR(VLOOKUP($B42,الموظفين!$A$2:$J$501,3,FALSE())&amp;"",""))</f>
        <v/>
      </c>
      <c r="E42" s="18" t="str">
        <f aca="false">IF($B42="","",IFERROR(VLOOKUP($B42,الموظفين!$A$2:$J$501,5,FALSE())&amp;"",""))</f>
        <v/>
      </c>
      <c r="F42" s="19" t="str">
        <f aca="false">IF($B42="","",IFERROR(VLOOKUP($B42,الموظفين!$A$2:$J$501,6,FALSE()),""))</f>
        <v/>
      </c>
      <c r="G42" s="19" t="str">
        <f aca="false">IF($B42="","",IFERROR(VLOOKUP($B42,الموظفين!$A$2:$J$501,7,FALSE()),""))</f>
        <v/>
      </c>
      <c r="H42" s="20"/>
      <c r="I42" s="20"/>
      <c r="J42" s="21" t="str">
        <f aca="false">IF(OR(H42="",I42=""),"",ROUND(MOD(I42-H42,1)*24,2))</f>
        <v/>
      </c>
      <c r="K42" s="22" t="str">
        <f aca="false">IF(OR(H42="",F42=""),"",IF(ROUND(MAX(0,MOD(H42-F42+0.5,1)-0.5)*1440,0)&gt;IFERROR(VLOOKUP(E42,الورديات!$A$2:$E$21,5,FALSE()),0),ROUND(MAX(0,MOD(H42-F42+0.5,1)-0.5)*1440,0),0))</f>
        <v/>
      </c>
      <c r="L42" s="22" t="str">
        <f aca="false">IF(OR(I42="",G42=""),"",ROUND(MAX(0,MOD(G42-I42+0.5,1)-0.5)*1440,0))</f>
        <v/>
      </c>
      <c r="M42" s="22" t="str">
        <f aca="false">IF(OR(I42="",G42=""),"",IF(ROUND(MAX(0,MOD(I42-G42+0.5,1)-0.5)*1440,0)&gt;=الإعدادات!$B$8,ROUND(MAX(0,MOD(I42-G42+0.5,1)-0.5)*1440,0),0))</f>
        <v/>
      </c>
      <c r="N42" s="18" t="str">
        <f aca="false">IF(OR(A42="",B42=""),"",IF(COUNTIFS(الإجازات!$A$2:$A$1001,B42,الإجازات!$D$2:$D$1001,"&lt;="&amp;A42,الإجازات!$E$2:$E$1001,"&gt;="&amp;A42,الإجازات!$G$2:$G$1001,"مقبولة")=0,"",LOOKUP(2,1/((الإجازات!$A$2:$A$1001=B42)*(الإجازات!$D$2:$D$1001&lt;=A42)*(الإجازات!$E$2:$E$1001&gt;=A42)*(الإجازات!$G$2:$G$1001="مقبولة")),الإجازات!$C$2:$C$1001)))</f>
        <v/>
      </c>
      <c r="O42" s="17"/>
      <c r="P42" s="23" t="str">
        <f aca="false">IF(B42="","",IF(ISNA(MATCH(B42,الموظفين!$A$2:$A$501,0)),"⚠ كود غير موجود",IF(O42&lt;&gt;"",O42,IF(N42&lt;&gt;"",N42,IF(H42="",IF(AND(A42&lt;&gt;"",WEEKDAY(A42)=الإعدادات!$B$11),"راحة أسبوعية","غائب"),IF(I42="","بدون انصراف",IF(N(K42)&gt;0,"متأخر","حاضر")))))))</f>
        <v/>
      </c>
      <c r="Q42" s="24" t="str">
        <f aca="false">IF(B42="","",IF(OR(P42="غائب",P42="غياب",P42="إجازة بدون راتب"),IFERROR(VLOOKUP(B42,الموظفين!$A$2:$J$501,8,FALSE()),0),0))</f>
        <v/>
      </c>
      <c r="R42" s="24" t="str">
        <f aca="false">IF(B42="","",ROUND((N(K42)+N(L42))/60*IFERROR(VLOOKUP(B42,الموظفين!$A$2:$J$501,8,FALSE()),0)/الإعدادات!$B$6*الإعدادات!$B$9,2))</f>
        <v/>
      </c>
      <c r="S42" s="24" t="str">
        <f aca="false">IF(OR(B42="",M42=""),"",ROUND(M42/60*IFERROR(VLOOKUP(B42,الموظفين!$A$2:$J$501,9,FALSE()),0),2))</f>
        <v/>
      </c>
      <c r="T42" s="17"/>
      <c r="U42" s="23" t="str">
        <f aca="false">IF(OR(A42="",B42=""),"",A42&amp;"|"&amp;B42)</f>
        <v/>
      </c>
    </row>
    <row r="43" customFormat="false" ht="15" hidden="false" customHeight="false" outlineLevel="0" collapsed="false">
      <c r="A43" s="16"/>
      <c r="B43" s="17"/>
      <c r="C43" s="18" t="str">
        <f aca="false">IF($B43="","",IFERROR(VLOOKUP($B43,الموظفين!$A$2:$J$501,2,FALSE())&amp;"","⚠ كود غير موجود"))</f>
        <v/>
      </c>
      <c r="D43" s="18" t="str">
        <f aca="false">IF($B43="","",IFERROR(VLOOKUP($B43,الموظفين!$A$2:$J$501,3,FALSE())&amp;"",""))</f>
        <v/>
      </c>
      <c r="E43" s="18" t="str">
        <f aca="false">IF($B43="","",IFERROR(VLOOKUP($B43,الموظفين!$A$2:$J$501,5,FALSE())&amp;"",""))</f>
        <v/>
      </c>
      <c r="F43" s="19" t="str">
        <f aca="false">IF($B43="","",IFERROR(VLOOKUP($B43,الموظفين!$A$2:$J$501,6,FALSE()),""))</f>
        <v/>
      </c>
      <c r="G43" s="19" t="str">
        <f aca="false">IF($B43="","",IFERROR(VLOOKUP($B43,الموظفين!$A$2:$J$501,7,FALSE()),""))</f>
        <v/>
      </c>
      <c r="H43" s="20"/>
      <c r="I43" s="20"/>
      <c r="J43" s="21" t="str">
        <f aca="false">IF(OR(H43="",I43=""),"",ROUND(MOD(I43-H43,1)*24,2))</f>
        <v/>
      </c>
      <c r="K43" s="22" t="str">
        <f aca="false">IF(OR(H43="",F43=""),"",IF(ROUND(MAX(0,MOD(H43-F43+0.5,1)-0.5)*1440,0)&gt;IFERROR(VLOOKUP(E43,الورديات!$A$2:$E$21,5,FALSE()),0),ROUND(MAX(0,MOD(H43-F43+0.5,1)-0.5)*1440,0),0))</f>
        <v/>
      </c>
      <c r="L43" s="22" t="str">
        <f aca="false">IF(OR(I43="",G43=""),"",ROUND(MAX(0,MOD(G43-I43+0.5,1)-0.5)*1440,0))</f>
        <v/>
      </c>
      <c r="M43" s="22" t="str">
        <f aca="false">IF(OR(I43="",G43=""),"",IF(ROUND(MAX(0,MOD(I43-G43+0.5,1)-0.5)*1440,0)&gt;=الإعدادات!$B$8,ROUND(MAX(0,MOD(I43-G43+0.5,1)-0.5)*1440,0),0))</f>
        <v/>
      </c>
      <c r="N43" s="18" t="str">
        <f aca="false">IF(OR(A43="",B43=""),"",IF(COUNTIFS(الإجازات!$A$2:$A$1001,B43,الإجازات!$D$2:$D$1001,"&lt;="&amp;A43,الإجازات!$E$2:$E$1001,"&gt;="&amp;A43,الإجازات!$G$2:$G$1001,"مقبولة")=0,"",LOOKUP(2,1/((الإجازات!$A$2:$A$1001=B43)*(الإجازات!$D$2:$D$1001&lt;=A43)*(الإجازات!$E$2:$E$1001&gt;=A43)*(الإجازات!$G$2:$G$1001="مقبولة")),الإجازات!$C$2:$C$1001)))</f>
        <v/>
      </c>
      <c r="O43" s="17"/>
      <c r="P43" s="23" t="str">
        <f aca="false">IF(B43="","",IF(ISNA(MATCH(B43,الموظفين!$A$2:$A$501,0)),"⚠ كود غير موجود",IF(O43&lt;&gt;"",O43,IF(N43&lt;&gt;"",N43,IF(H43="",IF(AND(A43&lt;&gt;"",WEEKDAY(A43)=الإعدادات!$B$11),"راحة أسبوعية","غائب"),IF(I43="","بدون انصراف",IF(N(K43)&gt;0,"متأخر","حاضر")))))))</f>
        <v/>
      </c>
      <c r="Q43" s="24" t="str">
        <f aca="false">IF(B43="","",IF(OR(P43="غائب",P43="غياب",P43="إجازة بدون راتب"),IFERROR(VLOOKUP(B43,الموظفين!$A$2:$J$501,8,FALSE()),0),0))</f>
        <v/>
      </c>
      <c r="R43" s="24" t="str">
        <f aca="false">IF(B43="","",ROUND((N(K43)+N(L43))/60*IFERROR(VLOOKUP(B43,الموظفين!$A$2:$J$501,8,FALSE()),0)/الإعدادات!$B$6*الإعدادات!$B$9,2))</f>
        <v/>
      </c>
      <c r="S43" s="24" t="str">
        <f aca="false">IF(OR(B43="",M43=""),"",ROUND(M43/60*IFERROR(VLOOKUP(B43,الموظفين!$A$2:$J$501,9,FALSE()),0),2))</f>
        <v/>
      </c>
      <c r="T43" s="17"/>
      <c r="U43" s="23" t="str">
        <f aca="false">IF(OR(A43="",B43=""),"",A43&amp;"|"&amp;B43)</f>
        <v/>
      </c>
    </row>
    <row r="44" customFormat="false" ht="15" hidden="false" customHeight="false" outlineLevel="0" collapsed="false">
      <c r="A44" s="16"/>
      <c r="B44" s="17"/>
      <c r="C44" s="18" t="str">
        <f aca="false">IF($B44="","",IFERROR(VLOOKUP($B44,الموظفين!$A$2:$J$501,2,FALSE())&amp;"","⚠ كود غير موجود"))</f>
        <v/>
      </c>
      <c r="D44" s="18" t="str">
        <f aca="false">IF($B44="","",IFERROR(VLOOKUP($B44,الموظفين!$A$2:$J$501,3,FALSE())&amp;"",""))</f>
        <v/>
      </c>
      <c r="E44" s="18" t="str">
        <f aca="false">IF($B44="","",IFERROR(VLOOKUP($B44,الموظفين!$A$2:$J$501,5,FALSE())&amp;"",""))</f>
        <v/>
      </c>
      <c r="F44" s="19" t="str">
        <f aca="false">IF($B44="","",IFERROR(VLOOKUP($B44,الموظفين!$A$2:$J$501,6,FALSE()),""))</f>
        <v/>
      </c>
      <c r="G44" s="19" t="str">
        <f aca="false">IF($B44="","",IFERROR(VLOOKUP($B44,الموظفين!$A$2:$J$501,7,FALSE()),""))</f>
        <v/>
      </c>
      <c r="H44" s="20"/>
      <c r="I44" s="20"/>
      <c r="J44" s="21" t="str">
        <f aca="false">IF(OR(H44="",I44=""),"",ROUND(MOD(I44-H44,1)*24,2))</f>
        <v/>
      </c>
      <c r="K44" s="22" t="str">
        <f aca="false">IF(OR(H44="",F44=""),"",IF(ROUND(MAX(0,MOD(H44-F44+0.5,1)-0.5)*1440,0)&gt;IFERROR(VLOOKUP(E44,الورديات!$A$2:$E$21,5,FALSE()),0),ROUND(MAX(0,MOD(H44-F44+0.5,1)-0.5)*1440,0),0))</f>
        <v/>
      </c>
      <c r="L44" s="22" t="str">
        <f aca="false">IF(OR(I44="",G44=""),"",ROUND(MAX(0,MOD(G44-I44+0.5,1)-0.5)*1440,0))</f>
        <v/>
      </c>
      <c r="M44" s="22" t="str">
        <f aca="false">IF(OR(I44="",G44=""),"",IF(ROUND(MAX(0,MOD(I44-G44+0.5,1)-0.5)*1440,0)&gt;=الإعدادات!$B$8,ROUND(MAX(0,MOD(I44-G44+0.5,1)-0.5)*1440,0),0))</f>
        <v/>
      </c>
      <c r="N44" s="18" t="str">
        <f aca="false">IF(OR(A44="",B44=""),"",IF(COUNTIFS(الإجازات!$A$2:$A$1001,B44,الإجازات!$D$2:$D$1001,"&lt;="&amp;A44,الإجازات!$E$2:$E$1001,"&gt;="&amp;A44,الإجازات!$G$2:$G$1001,"مقبولة")=0,"",LOOKUP(2,1/((الإجازات!$A$2:$A$1001=B44)*(الإجازات!$D$2:$D$1001&lt;=A44)*(الإجازات!$E$2:$E$1001&gt;=A44)*(الإجازات!$G$2:$G$1001="مقبولة")),الإجازات!$C$2:$C$1001)))</f>
        <v/>
      </c>
      <c r="O44" s="17"/>
      <c r="P44" s="23" t="str">
        <f aca="false">IF(B44="","",IF(ISNA(MATCH(B44,الموظفين!$A$2:$A$501,0)),"⚠ كود غير موجود",IF(O44&lt;&gt;"",O44,IF(N44&lt;&gt;"",N44,IF(H44="",IF(AND(A44&lt;&gt;"",WEEKDAY(A44)=الإعدادات!$B$11),"راحة أسبوعية","غائب"),IF(I44="","بدون انصراف",IF(N(K44)&gt;0,"متأخر","حاضر")))))))</f>
        <v/>
      </c>
      <c r="Q44" s="24" t="str">
        <f aca="false">IF(B44="","",IF(OR(P44="غائب",P44="غياب",P44="إجازة بدون راتب"),IFERROR(VLOOKUP(B44,الموظفين!$A$2:$J$501,8,FALSE()),0),0))</f>
        <v/>
      </c>
      <c r="R44" s="24" t="str">
        <f aca="false">IF(B44="","",ROUND((N(K44)+N(L44))/60*IFERROR(VLOOKUP(B44,الموظفين!$A$2:$J$501,8,FALSE()),0)/الإعدادات!$B$6*الإعدادات!$B$9,2))</f>
        <v/>
      </c>
      <c r="S44" s="24" t="str">
        <f aca="false">IF(OR(B44="",M44=""),"",ROUND(M44/60*IFERROR(VLOOKUP(B44,الموظفين!$A$2:$J$501,9,FALSE()),0),2))</f>
        <v/>
      </c>
      <c r="T44" s="17"/>
      <c r="U44" s="23" t="str">
        <f aca="false">IF(OR(A44="",B44=""),"",A44&amp;"|"&amp;B44)</f>
        <v/>
      </c>
    </row>
    <row r="45" customFormat="false" ht="15" hidden="false" customHeight="false" outlineLevel="0" collapsed="false">
      <c r="A45" s="16"/>
      <c r="B45" s="17"/>
      <c r="C45" s="18" t="str">
        <f aca="false">IF($B45="","",IFERROR(VLOOKUP($B45,الموظفين!$A$2:$J$501,2,FALSE())&amp;"","⚠ كود غير موجود"))</f>
        <v/>
      </c>
      <c r="D45" s="18" t="str">
        <f aca="false">IF($B45="","",IFERROR(VLOOKUP($B45,الموظفين!$A$2:$J$501,3,FALSE())&amp;"",""))</f>
        <v/>
      </c>
      <c r="E45" s="18" t="str">
        <f aca="false">IF($B45="","",IFERROR(VLOOKUP($B45,الموظفين!$A$2:$J$501,5,FALSE())&amp;"",""))</f>
        <v/>
      </c>
      <c r="F45" s="19" t="str">
        <f aca="false">IF($B45="","",IFERROR(VLOOKUP($B45,الموظفين!$A$2:$J$501,6,FALSE()),""))</f>
        <v/>
      </c>
      <c r="G45" s="19" t="str">
        <f aca="false">IF($B45="","",IFERROR(VLOOKUP($B45,الموظفين!$A$2:$J$501,7,FALSE()),""))</f>
        <v/>
      </c>
      <c r="H45" s="20"/>
      <c r="I45" s="20"/>
      <c r="J45" s="21" t="str">
        <f aca="false">IF(OR(H45="",I45=""),"",ROUND(MOD(I45-H45,1)*24,2))</f>
        <v/>
      </c>
      <c r="K45" s="22" t="str">
        <f aca="false">IF(OR(H45="",F45=""),"",IF(ROUND(MAX(0,MOD(H45-F45+0.5,1)-0.5)*1440,0)&gt;IFERROR(VLOOKUP(E45,الورديات!$A$2:$E$21,5,FALSE()),0),ROUND(MAX(0,MOD(H45-F45+0.5,1)-0.5)*1440,0),0))</f>
        <v/>
      </c>
      <c r="L45" s="22" t="str">
        <f aca="false">IF(OR(I45="",G45=""),"",ROUND(MAX(0,MOD(G45-I45+0.5,1)-0.5)*1440,0))</f>
        <v/>
      </c>
      <c r="M45" s="22" t="str">
        <f aca="false">IF(OR(I45="",G45=""),"",IF(ROUND(MAX(0,MOD(I45-G45+0.5,1)-0.5)*1440,0)&gt;=الإعدادات!$B$8,ROUND(MAX(0,MOD(I45-G45+0.5,1)-0.5)*1440,0),0))</f>
        <v/>
      </c>
      <c r="N45" s="18" t="str">
        <f aca="false">IF(OR(A45="",B45=""),"",IF(COUNTIFS(الإجازات!$A$2:$A$1001,B45,الإجازات!$D$2:$D$1001,"&lt;="&amp;A45,الإجازات!$E$2:$E$1001,"&gt;="&amp;A45,الإجازات!$G$2:$G$1001,"مقبولة")=0,"",LOOKUP(2,1/((الإجازات!$A$2:$A$1001=B45)*(الإجازات!$D$2:$D$1001&lt;=A45)*(الإجازات!$E$2:$E$1001&gt;=A45)*(الإجازات!$G$2:$G$1001="مقبولة")),الإجازات!$C$2:$C$1001)))</f>
        <v/>
      </c>
      <c r="O45" s="17"/>
      <c r="P45" s="23" t="str">
        <f aca="false">IF(B45="","",IF(ISNA(MATCH(B45,الموظفين!$A$2:$A$501,0)),"⚠ كود غير موجود",IF(O45&lt;&gt;"",O45,IF(N45&lt;&gt;"",N45,IF(H45="",IF(AND(A45&lt;&gt;"",WEEKDAY(A45)=الإعدادات!$B$11),"راحة أسبوعية","غائب"),IF(I45="","بدون انصراف",IF(N(K45)&gt;0,"متأخر","حاضر")))))))</f>
        <v/>
      </c>
      <c r="Q45" s="24" t="str">
        <f aca="false">IF(B45="","",IF(OR(P45="غائب",P45="غياب",P45="إجازة بدون راتب"),IFERROR(VLOOKUP(B45,الموظفين!$A$2:$J$501,8,FALSE()),0),0))</f>
        <v/>
      </c>
      <c r="R45" s="24" t="str">
        <f aca="false">IF(B45="","",ROUND((N(K45)+N(L45))/60*IFERROR(VLOOKUP(B45,الموظفين!$A$2:$J$501,8,FALSE()),0)/الإعدادات!$B$6*الإعدادات!$B$9,2))</f>
        <v/>
      </c>
      <c r="S45" s="24" t="str">
        <f aca="false">IF(OR(B45="",M45=""),"",ROUND(M45/60*IFERROR(VLOOKUP(B45,الموظفين!$A$2:$J$501,9,FALSE()),0),2))</f>
        <v/>
      </c>
      <c r="T45" s="17"/>
      <c r="U45" s="23" t="str">
        <f aca="false">IF(OR(A45="",B45=""),"",A45&amp;"|"&amp;B45)</f>
        <v/>
      </c>
    </row>
    <row r="46" customFormat="false" ht="15" hidden="false" customHeight="false" outlineLevel="0" collapsed="false">
      <c r="A46" s="16"/>
      <c r="B46" s="17"/>
      <c r="C46" s="18" t="str">
        <f aca="false">IF($B46="","",IFERROR(VLOOKUP($B46,الموظفين!$A$2:$J$501,2,FALSE())&amp;"","⚠ كود غير موجود"))</f>
        <v/>
      </c>
      <c r="D46" s="18" t="str">
        <f aca="false">IF($B46="","",IFERROR(VLOOKUP($B46,الموظفين!$A$2:$J$501,3,FALSE())&amp;"",""))</f>
        <v/>
      </c>
      <c r="E46" s="18" t="str">
        <f aca="false">IF($B46="","",IFERROR(VLOOKUP($B46,الموظفين!$A$2:$J$501,5,FALSE())&amp;"",""))</f>
        <v/>
      </c>
      <c r="F46" s="19" t="str">
        <f aca="false">IF($B46="","",IFERROR(VLOOKUP($B46,الموظفين!$A$2:$J$501,6,FALSE()),""))</f>
        <v/>
      </c>
      <c r="G46" s="19" t="str">
        <f aca="false">IF($B46="","",IFERROR(VLOOKUP($B46,الموظفين!$A$2:$J$501,7,FALSE()),""))</f>
        <v/>
      </c>
      <c r="H46" s="20"/>
      <c r="I46" s="20"/>
      <c r="J46" s="21" t="str">
        <f aca="false">IF(OR(H46="",I46=""),"",ROUND(MOD(I46-H46,1)*24,2))</f>
        <v/>
      </c>
      <c r="K46" s="22" t="str">
        <f aca="false">IF(OR(H46="",F46=""),"",IF(ROUND(MAX(0,MOD(H46-F46+0.5,1)-0.5)*1440,0)&gt;IFERROR(VLOOKUP(E46,الورديات!$A$2:$E$21,5,FALSE()),0),ROUND(MAX(0,MOD(H46-F46+0.5,1)-0.5)*1440,0),0))</f>
        <v/>
      </c>
      <c r="L46" s="22" t="str">
        <f aca="false">IF(OR(I46="",G46=""),"",ROUND(MAX(0,MOD(G46-I46+0.5,1)-0.5)*1440,0))</f>
        <v/>
      </c>
      <c r="M46" s="22" t="str">
        <f aca="false">IF(OR(I46="",G46=""),"",IF(ROUND(MAX(0,MOD(I46-G46+0.5,1)-0.5)*1440,0)&gt;=الإعدادات!$B$8,ROUND(MAX(0,MOD(I46-G46+0.5,1)-0.5)*1440,0),0))</f>
        <v/>
      </c>
      <c r="N46" s="18" t="str">
        <f aca="false">IF(OR(A46="",B46=""),"",IF(COUNTIFS(الإجازات!$A$2:$A$1001,B46,الإجازات!$D$2:$D$1001,"&lt;="&amp;A46,الإجازات!$E$2:$E$1001,"&gt;="&amp;A46,الإجازات!$G$2:$G$1001,"مقبولة")=0,"",LOOKUP(2,1/((الإجازات!$A$2:$A$1001=B46)*(الإجازات!$D$2:$D$1001&lt;=A46)*(الإجازات!$E$2:$E$1001&gt;=A46)*(الإجازات!$G$2:$G$1001="مقبولة")),الإجازات!$C$2:$C$1001)))</f>
        <v/>
      </c>
      <c r="O46" s="17"/>
      <c r="P46" s="23" t="str">
        <f aca="false">IF(B46="","",IF(ISNA(MATCH(B46,الموظفين!$A$2:$A$501,0)),"⚠ كود غير موجود",IF(O46&lt;&gt;"",O46,IF(N46&lt;&gt;"",N46,IF(H46="",IF(AND(A46&lt;&gt;"",WEEKDAY(A46)=الإعدادات!$B$11),"راحة أسبوعية","غائب"),IF(I46="","بدون انصراف",IF(N(K46)&gt;0,"متأخر","حاضر")))))))</f>
        <v/>
      </c>
      <c r="Q46" s="24" t="str">
        <f aca="false">IF(B46="","",IF(OR(P46="غائب",P46="غياب",P46="إجازة بدون راتب"),IFERROR(VLOOKUP(B46,الموظفين!$A$2:$J$501,8,FALSE()),0),0))</f>
        <v/>
      </c>
      <c r="R46" s="24" t="str">
        <f aca="false">IF(B46="","",ROUND((N(K46)+N(L46))/60*IFERROR(VLOOKUP(B46,الموظفين!$A$2:$J$501,8,FALSE()),0)/الإعدادات!$B$6*الإعدادات!$B$9,2))</f>
        <v/>
      </c>
      <c r="S46" s="24" t="str">
        <f aca="false">IF(OR(B46="",M46=""),"",ROUND(M46/60*IFERROR(VLOOKUP(B46,الموظفين!$A$2:$J$501,9,FALSE()),0),2))</f>
        <v/>
      </c>
      <c r="T46" s="17"/>
      <c r="U46" s="23" t="str">
        <f aca="false">IF(OR(A46="",B46=""),"",A46&amp;"|"&amp;B46)</f>
        <v/>
      </c>
    </row>
    <row r="47" customFormat="false" ht="15" hidden="false" customHeight="false" outlineLevel="0" collapsed="false">
      <c r="A47" s="16"/>
      <c r="B47" s="17"/>
      <c r="C47" s="18" t="str">
        <f aca="false">IF($B47="","",IFERROR(VLOOKUP($B47,الموظفين!$A$2:$J$501,2,FALSE())&amp;"","⚠ كود غير موجود"))</f>
        <v/>
      </c>
      <c r="D47" s="18" t="str">
        <f aca="false">IF($B47="","",IFERROR(VLOOKUP($B47,الموظفين!$A$2:$J$501,3,FALSE())&amp;"",""))</f>
        <v/>
      </c>
      <c r="E47" s="18" t="str">
        <f aca="false">IF($B47="","",IFERROR(VLOOKUP($B47,الموظفين!$A$2:$J$501,5,FALSE())&amp;"",""))</f>
        <v/>
      </c>
      <c r="F47" s="19" t="str">
        <f aca="false">IF($B47="","",IFERROR(VLOOKUP($B47,الموظفين!$A$2:$J$501,6,FALSE()),""))</f>
        <v/>
      </c>
      <c r="G47" s="19" t="str">
        <f aca="false">IF($B47="","",IFERROR(VLOOKUP($B47,الموظفين!$A$2:$J$501,7,FALSE()),""))</f>
        <v/>
      </c>
      <c r="H47" s="20"/>
      <c r="I47" s="20"/>
      <c r="J47" s="21" t="str">
        <f aca="false">IF(OR(H47="",I47=""),"",ROUND(MOD(I47-H47,1)*24,2))</f>
        <v/>
      </c>
      <c r="K47" s="22" t="str">
        <f aca="false">IF(OR(H47="",F47=""),"",IF(ROUND(MAX(0,MOD(H47-F47+0.5,1)-0.5)*1440,0)&gt;IFERROR(VLOOKUP(E47,الورديات!$A$2:$E$21,5,FALSE()),0),ROUND(MAX(0,MOD(H47-F47+0.5,1)-0.5)*1440,0),0))</f>
        <v/>
      </c>
      <c r="L47" s="22" t="str">
        <f aca="false">IF(OR(I47="",G47=""),"",ROUND(MAX(0,MOD(G47-I47+0.5,1)-0.5)*1440,0))</f>
        <v/>
      </c>
      <c r="M47" s="22" t="str">
        <f aca="false">IF(OR(I47="",G47=""),"",IF(ROUND(MAX(0,MOD(I47-G47+0.5,1)-0.5)*1440,0)&gt;=الإعدادات!$B$8,ROUND(MAX(0,MOD(I47-G47+0.5,1)-0.5)*1440,0),0))</f>
        <v/>
      </c>
      <c r="N47" s="18" t="str">
        <f aca="false">IF(OR(A47="",B47=""),"",IF(COUNTIFS(الإجازات!$A$2:$A$1001,B47,الإجازات!$D$2:$D$1001,"&lt;="&amp;A47,الإجازات!$E$2:$E$1001,"&gt;="&amp;A47,الإجازات!$G$2:$G$1001,"مقبولة")=0,"",LOOKUP(2,1/((الإجازات!$A$2:$A$1001=B47)*(الإجازات!$D$2:$D$1001&lt;=A47)*(الإجازات!$E$2:$E$1001&gt;=A47)*(الإجازات!$G$2:$G$1001="مقبولة")),الإجازات!$C$2:$C$1001)))</f>
        <v/>
      </c>
      <c r="O47" s="17"/>
      <c r="P47" s="23" t="str">
        <f aca="false">IF(B47="","",IF(ISNA(MATCH(B47,الموظفين!$A$2:$A$501,0)),"⚠ كود غير موجود",IF(O47&lt;&gt;"",O47,IF(N47&lt;&gt;"",N47,IF(H47="",IF(AND(A47&lt;&gt;"",WEEKDAY(A47)=الإعدادات!$B$11),"راحة أسبوعية","غائب"),IF(I47="","بدون انصراف",IF(N(K47)&gt;0,"متأخر","حاضر")))))))</f>
        <v/>
      </c>
      <c r="Q47" s="24" t="str">
        <f aca="false">IF(B47="","",IF(OR(P47="غائب",P47="غياب",P47="إجازة بدون راتب"),IFERROR(VLOOKUP(B47,الموظفين!$A$2:$J$501,8,FALSE()),0),0))</f>
        <v/>
      </c>
      <c r="R47" s="24" t="str">
        <f aca="false">IF(B47="","",ROUND((N(K47)+N(L47))/60*IFERROR(VLOOKUP(B47,الموظفين!$A$2:$J$501,8,FALSE()),0)/الإعدادات!$B$6*الإعدادات!$B$9,2))</f>
        <v/>
      </c>
      <c r="S47" s="24" t="str">
        <f aca="false">IF(OR(B47="",M47=""),"",ROUND(M47/60*IFERROR(VLOOKUP(B47,الموظفين!$A$2:$J$501,9,FALSE()),0),2))</f>
        <v/>
      </c>
      <c r="T47" s="17"/>
      <c r="U47" s="23" t="str">
        <f aca="false">IF(OR(A47="",B47=""),"",A47&amp;"|"&amp;B47)</f>
        <v/>
      </c>
    </row>
    <row r="48" customFormat="false" ht="15" hidden="false" customHeight="false" outlineLevel="0" collapsed="false">
      <c r="A48" s="16"/>
      <c r="B48" s="17"/>
      <c r="C48" s="18" t="str">
        <f aca="false">IF($B48="","",IFERROR(VLOOKUP($B48,الموظفين!$A$2:$J$501,2,FALSE())&amp;"","⚠ كود غير موجود"))</f>
        <v/>
      </c>
      <c r="D48" s="18" t="str">
        <f aca="false">IF($B48="","",IFERROR(VLOOKUP($B48,الموظفين!$A$2:$J$501,3,FALSE())&amp;"",""))</f>
        <v/>
      </c>
      <c r="E48" s="18" t="str">
        <f aca="false">IF($B48="","",IFERROR(VLOOKUP($B48,الموظفين!$A$2:$J$501,5,FALSE())&amp;"",""))</f>
        <v/>
      </c>
      <c r="F48" s="19" t="str">
        <f aca="false">IF($B48="","",IFERROR(VLOOKUP($B48,الموظفين!$A$2:$J$501,6,FALSE()),""))</f>
        <v/>
      </c>
      <c r="G48" s="19" t="str">
        <f aca="false">IF($B48="","",IFERROR(VLOOKUP($B48,الموظفين!$A$2:$J$501,7,FALSE()),""))</f>
        <v/>
      </c>
      <c r="H48" s="20"/>
      <c r="I48" s="20"/>
      <c r="J48" s="21" t="str">
        <f aca="false">IF(OR(H48="",I48=""),"",ROUND(MOD(I48-H48,1)*24,2))</f>
        <v/>
      </c>
      <c r="K48" s="22" t="str">
        <f aca="false">IF(OR(H48="",F48=""),"",IF(ROUND(MAX(0,MOD(H48-F48+0.5,1)-0.5)*1440,0)&gt;IFERROR(VLOOKUP(E48,الورديات!$A$2:$E$21,5,FALSE()),0),ROUND(MAX(0,MOD(H48-F48+0.5,1)-0.5)*1440,0),0))</f>
        <v/>
      </c>
      <c r="L48" s="22" t="str">
        <f aca="false">IF(OR(I48="",G48=""),"",ROUND(MAX(0,MOD(G48-I48+0.5,1)-0.5)*1440,0))</f>
        <v/>
      </c>
      <c r="M48" s="22" t="str">
        <f aca="false">IF(OR(I48="",G48=""),"",IF(ROUND(MAX(0,MOD(I48-G48+0.5,1)-0.5)*1440,0)&gt;=الإعدادات!$B$8,ROUND(MAX(0,MOD(I48-G48+0.5,1)-0.5)*1440,0),0))</f>
        <v/>
      </c>
      <c r="N48" s="18" t="str">
        <f aca="false">IF(OR(A48="",B48=""),"",IF(COUNTIFS(الإجازات!$A$2:$A$1001,B48,الإجازات!$D$2:$D$1001,"&lt;="&amp;A48,الإجازات!$E$2:$E$1001,"&gt;="&amp;A48,الإجازات!$G$2:$G$1001,"مقبولة")=0,"",LOOKUP(2,1/((الإجازات!$A$2:$A$1001=B48)*(الإجازات!$D$2:$D$1001&lt;=A48)*(الإجازات!$E$2:$E$1001&gt;=A48)*(الإجازات!$G$2:$G$1001="مقبولة")),الإجازات!$C$2:$C$1001)))</f>
        <v/>
      </c>
      <c r="O48" s="17"/>
      <c r="P48" s="23" t="str">
        <f aca="false">IF(B48="","",IF(ISNA(MATCH(B48,الموظفين!$A$2:$A$501,0)),"⚠ كود غير موجود",IF(O48&lt;&gt;"",O48,IF(N48&lt;&gt;"",N48,IF(H48="",IF(AND(A48&lt;&gt;"",WEEKDAY(A48)=الإعدادات!$B$11),"راحة أسبوعية","غائب"),IF(I48="","بدون انصراف",IF(N(K48)&gt;0,"متأخر","حاضر")))))))</f>
        <v/>
      </c>
      <c r="Q48" s="24" t="str">
        <f aca="false">IF(B48="","",IF(OR(P48="غائب",P48="غياب",P48="إجازة بدون راتب"),IFERROR(VLOOKUP(B48,الموظفين!$A$2:$J$501,8,FALSE()),0),0))</f>
        <v/>
      </c>
      <c r="R48" s="24" t="str">
        <f aca="false">IF(B48="","",ROUND((N(K48)+N(L48))/60*IFERROR(VLOOKUP(B48,الموظفين!$A$2:$J$501,8,FALSE()),0)/الإعدادات!$B$6*الإعدادات!$B$9,2))</f>
        <v/>
      </c>
      <c r="S48" s="24" t="str">
        <f aca="false">IF(OR(B48="",M48=""),"",ROUND(M48/60*IFERROR(VLOOKUP(B48,الموظفين!$A$2:$J$501,9,FALSE()),0),2))</f>
        <v/>
      </c>
      <c r="T48" s="17"/>
      <c r="U48" s="23" t="str">
        <f aca="false">IF(OR(A48="",B48=""),"",A48&amp;"|"&amp;B48)</f>
        <v/>
      </c>
    </row>
    <row r="49" customFormat="false" ht="15" hidden="false" customHeight="false" outlineLevel="0" collapsed="false">
      <c r="A49" s="16"/>
      <c r="B49" s="17"/>
      <c r="C49" s="18" t="str">
        <f aca="false">IF($B49="","",IFERROR(VLOOKUP($B49,الموظفين!$A$2:$J$501,2,FALSE())&amp;"","⚠ كود غير موجود"))</f>
        <v/>
      </c>
      <c r="D49" s="18" t="str">
        <f aca="false">IF($B49="","",IFERROR(VLOOKUP($B49,الموظفين!$A$2:$J$501,3,FALSE())&amp;"",""))</f>
        <v/>
      </c>
      <c r="E49" s="18" t="str">
        <f aca="false">IF($B49="","",IFERROR(VLOOKUP($B49,الموظفين!$A$2:$J$501,5,FALSE())&amp;"",""))</f>
        <v/>
      </c>
      <c r="F49" s="19" t="str">
        <f aca="false">IF($B49="","",IFERROR(VLOOKUP($B49,الموظفين!$A$2:$J$501,6,FALSE()),""))</f>
        <v/>
      </c>
      <c r="G49" s="19" t="str">
        <f aca="false">IF($B49="","",IFERROR(VLOOKUP($B49,الموظفين!$A$2:$J$501,7,FALSE()),""))</f>
        <v/>
      </c>
      <c r="H49" s="20"/>
      <c r="I49" s="20"/>
      <c r="J49" s="21" t="str">
        <f aca="false">IF(OR(H49="",I49=""),"",ROUND(MOD(I49-H49,1)*24,2))</f>
        <v/>
      </c>
      <c r="K49" s="22" t="str">
        <f aca="false">IF(OR(H49="",F49=""),"",IF(ROUND(MAX(0,MOD(H49-F49+0.5,1)-0.5)*1440,0)&gt;IFERROR(VLOOKUP(E49,الورديات!$A$2:$E$21,5,FALSE()),0),ROUND(MAX(0,MOD(H49-F49+0.5,1)-0.5)*1440,0),0))</f>
        <v/>
      </c>
      <c r="L49" s="22" t="str">
        <f aca="false">IF(OR(I49="",G49=""),"",ROUND(MAX(0,MOD(G49-I49+0.5,1)-0.5)*1440,0))</f>
        <v/>
      </c>
      <c r="M49" s="22" t="str">
        <f aca="false">IF(OR(I49="",G49=""),"",IF(ROUND(MAX(0,MOD(I49-G49+0.5,1)-0.5)*1440,0)&gt;=الإعدادات!$B$8,ROUND(MAX(0,MOD(I49-G49+0.5,1)-0.5)*1440,0),0))</f>
        <v/>
      </c>
      <c r="N49" s="18" t="str">
        <f aca="false">IF(OR(A49="",B49=""),"",IF(COUNTIFS(الإجازات!$A$2:$A$1001,B49,الإجازات!$D$2:$D$1001,"&lt;="&amp;A49,الإجازات!$E$2:$E$1001,"&gt;="&amp;A49,الإجازات!$G$2:$G$1001,"مقبولة")=0,"",LOOKUP(2,1/((الإجازات!$A$2:$A$1001=B49)*(الإجازات!$D$2:$D$1001&lt;=A49)*(الإجازات!$E$2:$E$1001&gt;=A49)*(الإجازات!$G$2:$G$1001="مقبولة")),الإجازات!$C$2:$C$1001)))</f>
        <v/>
      </c>
      <c r="O49" s="17"/>
      <c r="P49" s="23" t="str">
        <f aca="false">IF(B49="","",IF(ISNA(MATCH(B49,الموظفين!$A$2:$A$501,0)),"⚠ كود غير موجود",IF(O49&lt;&gt;"",O49,IF(N49&lt;&gt;"",N49,IF(H49="",IF(AND(A49&lt;&gt;"",WEEKDAY(A49)=الإعدادات!$B$11),"راحة أسبوعية","غائب"),IF(I49="","بدون انصراف",IF(N(K49)&gt;0,"متأخر","حاضر")))))))</f>
        <v/>
      </c>
      <c r="Q49" s="24" t="str">
        <f aca="false">IF(B49="","",IF(OR(P49="غائب",P49="غياب",P49="إجازة بدون راتب"),IFERROR(VLOOKUP(B49,الموظفين!$A$2:$J$501,8,FALSE()),0),0))</f>
        <v/>
      </c>
      <c r="R49" s="24" t="str">
        <f aca="false">IF(B49="","",ROUND((N(K49)+N(L49))/60*IFERROR(VLOOKUP(B49,الموظفين!$A$2:$J$501,8,FALSE()),0)/الإعدادات!$B$6*الإعدادات!$B$9,2))</f>
        <v/>
      </c>
      <c r="S49" s="24" t="str">
        <f aca="false">IF(OR(B49="",M49=""),"",ROUND(M49/60*IFERROR(VLOOKUP(B49,الموظفين!$A$2:$J$501,9,FALSE()),0),2))</f>
        <v/>
      </c>
      <c r="T49" s="17"/>
      <c r="U49" s="23" t="str">
        <f aca="false">IF(OR(A49="",B49=""),"",A49&amp;"|"&amp;B49)</f>
        <v/>
      </c>
    </row>
    <row r="50" customFormat="false" ht="15" hidden="false" customHeight="false" outlineLevel="0" collapsed="false">
      <c r="A50" s="16"/>
      <c r="B50" s="17"/>
      <c r="C50" s="18" t="str">
        <f aca="false">IF($B50="","",IFERROR(VLOOKUP($B50,الموظفين!$A$2:$J$501,2,FALSE())&amp;"","⚠ كود غير موجود"))</f>
        <v/>
      </c>
      <c r="D50" s="18" t="str">
        <f aca="false">IF($B50="","",IFERROR(VLOOKUP($B50,الموظفين!$A$2:$J$501,3,FALSE())&amp;"",""))</f>
        <v/>
      </c>
      <c r="E50" s="18" t="str">
        <f aca="false">IF($B50="","",IFERROR(VLOOKUP($B50,الموظفين!$A$2:$J$501,5,FALSE())&amp;"",""))</f>
        <v/>
      </c>
      <c r="F50" s="19" t="str">
        <f aca="false">IF($B50="","",IFERROR(VLOOKUP($B50,الموظفين!$A$2:$J$501,6,FALSE()),""))</f>
        <v/>
      </c>
      <c r="G50" s="19" t="str">
        <f aca="false">IF($B50="","",IFERROR(VLOOKUP($B50,الموظفين!$A$2:$J$501,7,FALSE()),""))</f>
        <v/>
      </c>
      <c r="H50" s="20"/>
      <c r="I50" s="20"/>
      <c r="J50" s="21" t="str">
        <f aca="false">IF(OR(H50="",I50=""),"",ROUND(MOD(I50-H50,1)*24,2))</f>
        <v/>
      </c>
      <c r="K50" s="22" t="str">
        <f aca="false">IF(OR(H50="",F50=""),"",IF(ROUND(MAX(0,MOD(H50-F50+0.5,1)-0.5)*1440,0)&gt;IFERROR(VLOOKUP(E50,الورديات!$A$2:$E$21,5,FALSE()),0),ROUND(MAX(0,MOD(H50-F50+0.5,1)-0.5)*1440,0),0))</f>
        <v/>
      </c>
      <c r="L50" s="22" t="str">
        <f aca="false">IF(OR(I50="",G50=""),"",ROUND(MAX(0,MOD(G50-I50+0.5,1)-0.5)*1440,0))</f>
        <v/>
      </c>
      <c r="M50" s="22" t="str">
        <f aca="false">IF(OR(I50="",G50=""),"",IF(ROUND(MAX(0,MOD(I50-G50+0.5,1)-0.5)*1440,0)&gt;=الإعدادات!$B$8,ROUND(MAX(0,MOD(I50-G50+0.5,1)-0.5)*1440,0),0))</f>
        <v/>
      </c>
      <c r="N50" s="18" t="str">
        <f aca="false">IF(OR(A50="",B50=""),"",IF(COUNTIFS(الإجازات!$A$2:$A$1001,B50,الإجازات!$D$2:$D$1001,"&lt;="&amp;A50,الإجازات!$E$2:$E$1001,"&gt;="&amp;A50,الإجازات!$G$2:$G$1001,"مقبولة")=0,"",LOOKUP(2,1/((الإجازات!$A$2:$A$1001=B50)*(الإجازات!$D$2:$D$1001&lt;=A50)*(الإجازات!$E$2:$E$1001&gt;=A50)*(الإجازات!$G$2:$G$1001="مقبولة")),الإجازات!$C$2:$C$1001)))</f>
        <v/>
      </c>
      <c r="O50" s="17"/>
      <c r="P50" s="23" t="str">
        <f aca="false">IF(B50="","",IF(ISNA(MATCH(B50,الموظفين!$A$2:$A$501,0)),"⚠ كود غير موجود",IF(O50&lt;&gt;"",O50,IF(N50&lt;&gt;"",N50,IF(H50="",IF(AND(A50&lt;&gt;"",WEEKDAY(A50)=الإعدادات!$B$11),"راحة أسبوعية","غائب"),IF(I50="","بدون انصراف",IF(N(K50)&gt;0,"متأخر","حاضر")))))))</f>
        <v/>
      </c>
      <c r="Q50" s="24" t="str">
        <f aca="false">IF(B50="","",IF(OR(P50="غائب",P50="غياب",P50="إجازة بدون راتب"),IFERROR(VLOOKUP(B50,الموظفين!$A$2:$J$501,8,FALSE()),0),0))</f>
        <v/>
      </c>
      <c r="R50" s="24" t="str">
        <f aca="false">IF(B50="","",ROUND((N(K50)+N(L50))/60*IFERROR(VLOOKUP(B50,الموظفين!$A$2:$J$501,8,FALSE()),0)/الإعدادات!$B$6*الإعدادات!$B$9,2))</f>
        <v/>
      </c>
      <c r="S50" s="24" t="str">
        <f aca="false">IF(OR(B50="",M50=""),"",ROUND(M50/60*IFERROR(VLOOKUP(B50,الموظفين!$A$2:$J$501,9,FALSE()),0),2))</f>
        <v/>
      </c>
      <c r="T50" s="17"/>
      <c r="U50" s="23" t="str">
        <f aca="false">IF(OR(A50="",B50=""),"",A50&amp;"|"&amp;B50)</f>
        <v/>
      </c>
    </row>
    <row r="51" customFormat="false" ht="15" hidden="false" customHeight="false" outlineLevel="0" collapsed="false">
      <c r="A51" s="16"/>
      <c r="B51" s="17"/>
      <c r="C51" s="18" t="str">
        <f aca="false">IF($B51="","",IFERROR(VLOOKUP($B51,الموظفين!$A$2:$J$501,2,FALSE())&amp;"","⚠ كود غير موجود"))</f>
        <v/>
      </c>
      <c r="D51" s="18" t="str">
        <f aca="false">IF($B51="","",IFERROR(VLOOKUP($B51,الموظفين!$A$2:$J$501,3,FALSE())&amp;"",""))</f>
        <v/>
      </c>
      <c r="E51" s="18" t="str">
        <f aca="false">IF($B51="","",IFERROR(VLOOKUP($B51,الموظفين!$A$2:$J$501,5,FALSE())&amp;"",""))</f>
        <v/>
      </c>
      <c r="F51" s="19" t="str">
        <f aca="false">IF($B51="","",IFERROR(VLOOKUP($B51,الموظفين!$A$2:$J$501,6,FALSE()),""))</f>
        <v/>
      </c>
      <c r="G51" s="19" t="str">
        <f aca="false">IF($B51="","",IFERROR(VLOOKUP($B51,الموظفين!$A$2:$J$501,7,FALSE()),""))</f>
        <v/>
      </c>
      <c r="H51" s="20"/>
      <c r="I51" s="20"/>
      <c r="J51" s="21" t="str">
        <f aca="false">IF(OR(H51="",I51=""),"",ROUND(MOD(I51-H51,1)*24,2))</f>
        <v/>
      </c>
      <c r="K51" s="22" t="str">
        <f aca="false">IF(OR(H51="",F51=""),"",IF(ROUND(MAX(0,MOD(H51-F51+0.5,1)-0.5)*1440,0)&gt;IFERROR(VLOOKUP(E51,الورديات!$A$2:$E$21,5,FALSE()),0),ROUND(MAX(0,MOD(H51-F51+0.5,1)-0.5)*1440,0),0))</f>
        <v/>
      </c>
      <c r="L51" s="22" t="str">
        <f aca="false">IF(OR(I51="",G51=""),"",ROUND(MAX(0,MOD(G51-I51+0.5,1)-0.5)*1440,0))</f>
        <v/>
      </c>
      <c r="M51" s="22" t="str">
        <f aca="false">IF(OR(I51="",G51=""),"",IF(ROUND(MAX(0,MOD(I51-G51+0.5,1)-0.5)*1440,0)&gt;=الإعدادات!$B$8,ROUND(MAX(0,MOD(I51-G51+0.5,1)-0.5)*1440,0),0))</f>
        <v/>
      </c>
      <c r="N51" s="18" t="str">
        <f aca="false">IF(OR(A51="",B51=""),"",IF(COUNTIFS(الإجازات!$A$2:$A$1001,B51,الإجازات!$D$2:$D$1001,"&lt;="&amp;A51,الإجازات!$E$2:$E$1001,"&gt;="&amp;A51,الإجازات!$G$2:$G$1001,"مقبولة")=0,"",LOOKUP(2,1/((الإجازات!$A$2:$A$1001=B51)*(الإجازات!$D$2:$D$1001&lt;=A51)*(الإجازات!$E$2:$E$1001&gt;=A51)*(الإجازات!$G$2:$G$1001="مقبولة")),الإجازات!$C$2:$C$1001)))</f>
        <v/>
      </c>
      <c r="O51" s="17"/>
      <c r="P51" s="23" t="str">
        <f aca="false">IF(B51="","",IF(ISNA(MATCH(B51,الموظفين!$A$2:$A$501,0)),"⚠ كود غير موجود",IF(O51&lt;&gt;"",O51,IF(N51&lt;&gt;"",N51,IF(H51="",IF(AND(A51&lt;&gt;"",WEEKDAY(A51)=الإعدادات!$B$11),"راحة أسبوعية","غائب"),IF(I51="","بدون انصراف",IF(N(K51)&gt;0,"متأخر","حاضر")))))))</f>
        <v/>
      </c>
      <c r="Q51" s="24" t="str">
        <f aca="false">IF(B51="","",IF(OR(P51="غائب",P51="غياب",P51="إجازة بدون راتب"),IFERROR(VLOOKUP(B51,الموظفين!$A$2:$J$501,8,FALSE()),0),0))</f>
        <v/>
      </c>
      <c r="R51" s="24" t="str">
        <f aca="false">IF(B51="","",ROUND((N(K51)+N(L51))/60*IFERROR(VLOOKUP(B51,الموظفين!$A$2:$J$501,8,FALSE()),0)/الإعدادات!$B$6*الإعدادات!$B$9,2))</f>
        <v/>
      </c>
      <c r="S51" s="24" t="str">
        <f aca="false">IF(OR(B51="",M51=""),"",ROUND(M51/60*IFERROR(VLOOKUP(B51,الموظفين!$A$2:$J$501,9,FALSE()),0),2))</f>
        <v/>
      </c>
      <c r="T51" s="17"/>
      <c r="U51" s="23" t="str">
        <f aca="false">IF(OR(A51="",B51=""),"",A51&amp;"|"&amp;B51)</f>
        <v/>
      </c>
    </row>
    <row r="52" customFormat="false" ht="15" hidden="false" customHeight="false" outlineLevel="0" collapsed="false">
      <c r="A52" s="16"/>
      <c r="B52" s="17"/>
      <c r="C52" s="18" t="str">
        <f aca="false">IF($B52="","",IFERROR(VLOOKUP($B52,الموظفين!$A$2:$J$501,2,FALSE())&amp;"","⚠ كود غير موجود"))</f>
        <v/>
      </c>
      <c r="D52" s="18" t="str">
        <f aca="false">IF($B52="","",IFERROR(VLOOKUP($B52,الموظفين!$A$2:$J$501,3,FALSE())&amp;"",""))</f>
        <v/>
      </c>
      <c r="E52" s="18" t="str">
        <f aca="false">IF($B52="","",IFERROR(VLOOKUP($B52,الموظفين!$A$2:$J$501,5,FALSE())&amp;"",""))</f>
        <v/>
      </c>
      <c r="F52" s="19" t="str">
        <f aca="false">IF($B52="","",IFERROR(VLOOKUP($B52,الموظفين!$A$2:$J$501,6,FALSE()),""))</f>
        <v/>
      </c>
      <c r="G52" s="19" t="str">
        <f aca="false">IF($B52="","",IFERROR(VLOOKUP($B52,الموظفين!$A$2:$J$501,7,FALSE()),""))</f>
        <v/>
      </c>
      <c r="H52" s="20"/>
      <c r="I52" s="20"/>
      <c r="J52" s="21" t="str">
        <f aca="false">IF(OR(H52="",I52=""),"",ROUND(MOD(I52-H52,1)*24,2))</f>
        <v/>
      </c>
      <c r="K52" s="22" t="str">
        <f aca="false">IF(OR(H52="",F52=""),"",IF(ROUND(MAX(0,MOD(H52-F52+0.5,1)-0.5)*1440,0)&gt;IFERROR(VLOOKUP(E52,الورديات!$A$2:$E$21,5,FALSE()),0),ROUND(MAX(0,MOD(H52-F52+0.5,1)-0.5)*1440,0),0))</f>
        <v/>
      </c>
      <c r="L52" s="22" t="str">
        <f aca="false">IF(OR(I52="",G52=""),"",ROUND(MAX(0,MOD(G52-I52+0.5,1)-0.5)*1440,0))</f>
        <v/>
      </c>
      <c r="M52" s="22" t="str">
        <f aca="false">IF(OR(I52="",G52=""),"",IF(ROUND(MAX(0,MOD(I52-G52+0.5,1)-0.5)*1440,0)&gt;=الإعدادات!$B$8,ROUND(MAX(0,MOD(I52-G52+0.5,1)-0.5)*1440,0),0))</f>
        <v/>
      </c>
      <c r="N52" s="18" t="str">
        <f aca="false">IF(OR(A52="",B52=""),"",IF(COUNTIFS(الإجازات!$A$2:$A$1001,B52,الإجازات!$D$2:$D$1001,"&lt;="&amp;A52,الإجازات!$E$2:$E$1001,"&gt;="&amp;A52,الإجازات!$G$2:$G$1001,"مقبولة")=0,"",LOOKUP(2,1/((الإجازات!$A$2:$A$1001=B52)*(الإجازات!$D$2:$D$1001&lt;=A52)*(الإجازات!$E$2:$E$1001&gt;=A52)*(الإجازات!$G$2:$G$1001="مقبولة")),الإجازات!$C$2:$C$1001)))</f>
        <v/>
      </c>
      <c r="O52" s="17"/>
      <c r="P52" s="23" t="str">
        <f aca="false">IF(B52="","",IF(ISNA(MATCH(B52,الموظفين!$A$2:$A$501,0)),"⚠ كود غير موجود",IF(O52&lt;&gt;"",O52,IF(N52&lt;&gt;"",N52,IF(H52="",IF(AND(A52&lt;&gt;"",WEEKDAY(A52)=الإعدادات!$B$11),"راحة أسبوعية","غائب"),IF(I52="","بدون انصراف",IF(N(K52)&gt;0,"متأخر","حاضر")))))))</f>
        <v/>
      </c>
      <c r="Q52" s="24" t="str">
        <f aca="false">IF(B52="","",IF(OR(P52="غائب",P52="غياب",P52="إجازة بدون راتب"),IFERROR(VLOOKUP(B52,الموظفين!$A$2:$J$501,8,FALSE()),0),0))</f>
        <v/>
      </c>
      <c r="R52" s="24" t="str">
        <f aca="false">IF(B52="","",ROUND((N(K52)+N(L52))/60*IFERROR(VLOOKUP(B52,الموظفين!$A$2:$J$501,8,FALSE()),0)/الإعدادات!$B$6*الإعدادات!$B$9,2))</f>
        <v/>
      </c>
      <c r="S52" s="24" t="str">
        <f aca="false">IF(OR(B52="",M52=""),"",ROUND(M52/60*IFERROR(VLOOKUP(B52,الموظفين!$A$2:$J$501,9,FALSE()),0),2))</f>
        <v/>
      </c>
      <c r="T52" s="17"/>
      <c r="U52" s="23" t="str">
        <f aca="false">IF(OR(A52="",B52=""),"",A52&amp;"|"&amp;B52)</f>
        <v/>
      </c>
    </row>
    <row r="53" customFormat="false" ht="15" hidden="false" customHeight="false" outlineLevel="0" collapsed="false">
      <c r="A53" s="16"/>
      <c r="B53" s="17"/>
      <c r="C53" s="18" t="str">
        <f aca="false">IF($B53="","",IFERROR(VLOOKUP($B53,الموظفين!$A$2:$J$501,2,FALSE())&amp;"","⚠ كود غير موجود"))</f>
        <v/>
      </c>
      <c r="D53" s="18" t="str">
        <f aca="false">IF($B53="","",IFERROR(VLOOKUP($B53,الموظفين!$A$2:$J$501,3,FALSE())&amp;"",""))</f>
        <v/>
      </c>
      <c r="E53" s="18" t="str">
        <f aca="false">IF($B53="","",IFERROR(VLOOKUP($B53,الموظفين!$A$2:$J$501,5,FALSE())&amp;"",""))</f>
        <v/>
      </c>
      <c r="F53" s="19" t="str">
        <f aca="false">IF($B53="","",IFERROR(VLOOKUP($B53,الموظفين!$A$2:$J$501,6,FALSE()),""))</f>
        <v/>
      </c>
      <c r="G53" s="19" t="str">
        <f aca="false">IF($B53="","",IFERROR(VLOOKUP($B53,الموظفين!$A$2:$J$501,7,FALSE()),""))</f>
        <v/>
      </c>
      <c r="H53" s="20"/>
      <c r="I53" s="20"/>
      <c r="J53" s="21" t="str">
        <f aca="false">IF(OR(H53="",I53=""),"",ROUND(MOD(I53-H53,1)*24,2))</f>
        <v/>
      </c>
      <c r="K53" s="22" t="str">
        <f aca="false">IF(OR(H53="",F53=""),"",IF(ROUND(MAX(0,MOD(H53-F53+0.5,1)-0.5)*1440,0)&gt;IFERROR(VLOOKUP(E53,الورديات!$A$2:$E$21,5,FALSE()),0),ROUND(MAX(0,MOD(H53-F53+0.5,1)-0.5)*1440,0),0))</f>
        <v/>
      </c>
      <c r="L53" s="22" t="str">
        <f aca="false">IF(OR(I53="",G53=""),"",ROUND(MAX(0,MOD(G53-I53+0.5,1)-0.5)*1440,0))</f>
        <v/>
      </c>
      <c r="M53" s="22" t="str">
        <f aca="false">IF(OR(I53="",G53=""),"",IF(ROUND(MAX(0,MOD(I53-G53+0.5,1)-0.5)*1440,0)&gt;=الإعدادات!$B$8,ROUND(MAX(0,MOD(I53-G53+0.5,1)-0.5)*1440,0),0))</f>
        <v/>
      </c>
      <c r="N53" s="18" t="str">
        <f aca="false">IF(OR(A53="",B53=""),"",IF(COUNTIFS(الإجازات!$A$2:$A$1001,B53,الإجازات!$D$2:$D$1001,"&lt;="&amp;A53,الإجازات!$E$2:$E$1001,"&gt;="&amp;A53,الإجازات!$G$2:$G$1001,"مقبولة")=0,"",LOOKUP(2,1/((الإجازات!$A$2:$A$1001=B53)*(الإجازات!$D$2:$D$1001&lt;=A53)*(الإجازات!$E$2:$E$1001&gt;=A53)*(الإجازات!$G$2:$G$1001="مقبولة")),الإجازات!$C$2:$C$1001)))</f>
        <v/>
      </c>
      <c r="O53" s="17"/>
      <c r="P53" s="23" t="str">
        <f aca="false">IF(B53="","",IF(ISNA(MATCH(B53,الموظفين!$A$2:$A$501,0)),"⚠ كود غير موجود",IF(O53&lt;&gt;"",O53,IF(N53&lt;&gt;"",N53,IF(H53="",IF(AND(A53&lt;&gt;"",WEEKDAY(A53)=الإعدادات!$B$11),"راحة أسبوعية","غائب"),IF(I53="","بدون انصراف",IF(N(K53)&gt;0,"متأخر","حاضر")))))))</f>
        <v/>
      </c>
      <c r="Q53" s="24" t="str">
        <f aca="false">IF(B53="","",IF(OR(P53="غائب",P53="غياب",P53="إجازة بدون راتب"),IFERROR(VLOOKUP(B53,الموظفين!$A$2:$J$501,8,FALSE()),0),0))</f>
        <v/>
      </c>
      <c r="R53" s="24" t="str">
        <f aca="false">IF(B53="","",ROUND((N(K53)+N(L53))/60*IFERROR(VLOOKUP(B53,الموظفين!$A$2:$J$501,8,FALSE()),0)/الإعدادات!$B$6*الإعدادات!$B$9,2))</f>
        <v/>
      </c>
      <c r="S53" s="24" t="str">
        <f aca="false">IF(OR(B53="",M53=""),"",ROUND(M53/60*IFERROR(VLOOKUP(B53,الموظفين!$A$2:$J$501,9,FALSE()),0),2))</f>
        <v/>
      </c>
      <c r="T53" s="17"/>
      <c r="U53" s="23" t="str">
        <f aca="false">IF(OR(A53="",B53=""),"",A53&amp;"|"&amp;B53)</f>
        <v/>
      </c>
    </row>
    <row r="54" customFormat="false" ht="15" hidden="false" customHeight="false" outlineLevel="0" collapsed="false">
      <c r="A54" s="16"/>
      <c r="B54" s="17"/>
      <c r="C54" s="18" t="str">
        <f aca="false">IF($B54="","",IFERROR(VLOOKUP($B54,الموظفين!$A$2:$J$501,2,FALSE())&amp;"","⚠ كود غير موجود"))</f>
        <v/>
      </c>
      <c r="D54" s="18" t="str">
        <f aca="false">IF($B54="","",IFERROR(VLOOKUP($B54,الموظفين!$A$2:$J$501,3,FALSE())&amp;"",""))</f>
        <v/>
      </c>
      <c r="E54" s="18" t="str">
        <f aca="false">IF($B54="","",IFERROR(VLOOKUP($B54,الموظفين!$A$2:$J$501,5,FALSE())&amp;"",""))</f>
        <v/>
      </c>
      <c r="F54" s="19" t="str">
        <f aca="false">IF($B54="","",IFERROR(VLOOKUP($B54,الموظفين!$A$2:$J$501,6,FALSE()),""))</f>
        <v/>
      </c>
      <c r="G54" s="19" t="str">
        <f aca="false">IF($B54="","",IFERROR(VLOOKUP($B54,الموظفين!$A$2:$J$501,7,FALSE()),""))</f>
        <v/>
      </c>
      <c r="H54" s="20"/>
      <c r="I54" s="20"/>
      <c r="J54" s="21" t="str">
        <f aca="false">IF(OR(H54="",I54=""),"",ROUND(MOD(I54-H54,1)*24,2))</f>
        <v/>
      </c>
      <c r="K54" s="22" t="str">
        <f aca="false">IF(OR(H54="",F54=""),"",IF(ROUND(MAX(0,MOD(H54-F54+0.5,1)-0.5)*1440,0)&gt;IFERROR(VLOOKUP(E54,الورديات!$A$2:$E$21,5,FALSE()),0),ROUND(MAX(0,MOD(H54-F54+0.5,1)-0.5)*1440,0),0))</f>
        <v/>
      </c>
      <c r="L54" s="22" t="str">
        <f aca="false">IF(OR(I54="",G54=""),"",ROUND(MAX(0,MOD(G54-I54+0.5,1)-0.5)*1440,0))</f>
        <v/>
      </c>
      <c r="M54" s="22" t="str">
        <f aca="false">IF(OR(I54="",G54=""),"",IF(ROUND(MAX(0,MOD(I54-G54+0.5,1)-0.5)*1440,0)&gt;=الإعدادات!$B$8,ROUND(MAX(0,MOD(I54-G54+0.5,1)-0.5)*1440,0),0))</f>
        <v/>
      </c>
      <c r="N54" s="18" t="str">
        <f aca="false">IF(OR(A54="",B54=""),"",IF(COUNTIFS(الإجازات!$A$2:$A$1001,B54,الإجازات!$D$2:$D$1001,"&lt;="&amp;A54,الإجازات!$E$2:$E$1001,"&gt;="&amp;A54,الإجازات!$G$2:$G$1001,"مقبولة")=0,"",LOOKUP(2,1/((الإجازات!$A$2:$A$1001=B54)*(الإجازات!$D$2:$D$1001&lt;=A54)*(الإجازات!$E$2:$E$1001&gt;=A54)*(الإجازات!$G$2:$G$1001="مقبولة")),الإجازات!$C$2:$C$1001)))</f>
        <v/>
      </c>
      <c r="O54" s="17"/>
      <c r="P54" s="23" t="str">
        <f aca="false">IF(B54="","",IF(ISNA(MATCH(B54,الموظفين!$A$2:$A$501,0)),"⚠ كود غير موجود",IF(O54&lt;&gt;"",O54,IF(N54&lt;&gt;"",N54,IF(H54="",IF(AND(A54&lt;&gt;"",WEEKDAY(A54)=الإعدادات!$B$11),"راحة أسبوعية","غائب"),IF(I54="","بدون انصراف",IF(N(K54)&gt;0,"متأخر","حاضر")))))))</f>
        <v/>
      </c>
      <c r="Q54" s="24" t="str">
        <f aca="false">IF(B54="","",IF(OR(P54="غائب",P54="غياب",P54="إجازة بدون راتب"),IFERROR(VLOOKUP(B54,الموظفين!$A$2:$J$501,8,FALSE()),0),0))</f>
        <v/>
      </c>
      <c r="R54" s="24" t="str">
        <f aca="false">IF(B54="","",ROUND((N(K54)+N(L54))/60*IFERROR(VLOOKUP(B54,الموظفين!$A$2:$J$501,8,FALSE()),0)/الإعدادات!$B$6*الإعدادات!$B$9,2))</f>
        <v/>
      </c>
      <c r="S54" s="24" t="str">
        <f aca="false">IF(OR(B54="",M54=""),"",ROUND(M54/60*IFERROR(VLOOKUP(B54,الموظفين!$A$2:$J$501,9,FALSE()),0),2))</f>
        <v/>
      </c>
      <c r="T54" s="17"/>
      <c r="U54" s="23" t="str">
        <f aca="false">IF(OR(A54="",B54=""),"",A54&amp;"|"&amp;B54)</f>
        <v/>
      </c>
    </row>
    <row r="55" customFormat="false" ht="15" hidden="false" customHeight="false" outlineLevel="0" collapsed="false">
      <c r="A55" s="16"/>
      <c r="B55" s="17"/>
      <c r="C55" s="18" t="str">
        <f aca="false">IF($B55="","",IFERROR(VLOOKUP($B55,الموظفين!$A$2:$J$501,2,FALSE())&amp;"","⚠ كود غير موجود"))</f>
        <v/>
      </c>
      <c r="D55" s="18" t="str">
        <f aca="false">IF($B55="","",IFERROR(VLOOKUP($B55,الموظفين!$A$2:$J$501,3,FALSE())&amp;"",""))</f>
        <v/>
      </c>
      <c r="E55" s="18" t="str">
        <f aca="false">IF($B55="","",IFERROR(VLOOKUP($B55,الموظفين!$A$2:$J$501,5,FALSE())&amp;"",""))</f>
        <v/>
      </c>
      <c r="F55" s="19" t="str">
        <f aca="false">IF($B55="","",IFERROR(VLOOKUP($B55,الموظفين!$A$2:$J$501,6,FALSE()),""))</f>
        <v/>
      </c>
      <c r="G55" s="19" t="str">
        <f aca="false">IF($B55="","",IFERROR(VLOOKUP($B55,الموظفين!$A$2:$J$501,7,FALSE()),""))</f>
        <v/>
      </c>
      <c r="H55" s="20"/>
      <c r="I55" s="20"/>
      <c r="J55" s="21" t="str">
        <f aca="false">IF(OR(H55="",I55=""),"",ROUND(MOD(I55-H55,1)*24,2))</f>
        <v/>
      </c>
      <c r="K55" s="22" t="str">
        <f aca="false">IF(OR(H55="",F55=""),"",IF(ROUND(MAX(0,MOD(H55-F55+0.5,1)-0.5)*1440,0)&gt;IFERROR(VLOOKUP(E55,الورديات!$A$2:$E$21,5,FALSE()),0),ROUND(MAX(0,MOD(H55-F55+0.5,1)-0.5)*1440,0),0))</f>
        <v/>
      </c>
      <c r="L55" s="22" t="str">
        <f aca="false">IF(OR(I55="",G55=""),"",ROUND(MAX(0,MOD(G55-I55+0.5,1)-0.5)*1440,0))</f>
        <v/>
      </c>
      <c r="M55" s="22" t="str">
        <f aca="false">IF(OR(I55="",G55=""),"",IF(ROUND(MAX(0,MOD(I55-G55+0.5,1)-0.5)*1440,0)&gt;=الإعدادات!$B$8,ROUND(MAX(0,MOD(I55-G55+0.5,1)-0.5)*1440,0),0))</f>
        <v/>
      </c>
      <c r="N55" s="18" t="str">
        <f aca="false">IF(OR(A55="",B55=""),"",IF(COUNTIFS(الإجازات!$A$2:$A$1001,B55,الإجازات!$D$2:$D$1001,"&lt;="&amp;A55,الإجازات!$E$2:$E$1001,"&gt;="&amp;A55,الإجازات!$G$2:$G$1001,"مقبولة")=0,"",LOOKUP(2,1/((الإجازات!$A$2:$A$1001=B55)*(الإجازات!$D$2:$D$1001&lt;=A55)*(الإجازات!$E$2:$E$1001&gt;=A55)*(الإجازات!$G$2:$G$1001="مقبولة")),الإجازات!$C$2:$C$1001)))</f>
        <v/>
      </c>
      <c r="O55" s="17"/>
      <c r="P55" s="23" t="str">
        <f aca="false">IF(B55="","",IF(ISNA(MATCH(B55,الموظفين!$A$2:$A$501,0)),"⚠ كود غير موجود",IF(O55&lt;&gt;"",O55,IF(N55&lt;&gt;"",N55,IF(H55="",IF(AND(A55&lt;&gt;"",WEEKDAY(A55)=الإعدادات!$B$11),"راحة أسبوعية","غائب"),IF(I55="","بدون انصراف",IF(N(K55)&gt;0,"متأخر","حاضر")))))))</f>
        <v/>
      </c>
      <c r="Q55" s="24" t="str">
        <f aca="false">IF(B55="","",IF(OR(P55="غائب",P55="غياب",P55="إجازة بدون راتب"),IFERROR(VLOOKUP(B55,الموظفين!$A$2:$J$501,8,FALSE()),0),0))</f>
        <v/>
      </c>
      <c r="R55" s="24" t="str">
        <f aca="false">IF(B55="","",ROUND((N(K55)+N(L55))/60*IFERROR(VLOOKUP(B55,الموظفين!$A$2:$J$501,8,FALSE()),0)/الإعدادات!$B$6*الإعدادات!$B$9,2))</f>
        <v/>
      </c>
      <c r="S55" s="24" t="str">
        <f aca="false">IF(OR(B55="",M55=""),"",ROUND(M55/60*IFERROR(VLOOKUP(B55,الموظفين!$A$2:$J$501,9,FALSE()),0),2))</f>
        <v/>
      </c>
      <c r="T55" s="17"/>
      <c r="U55" s="23" t="str">
        <f aca="false">IF(OR(A55="",B55=""),"",A55&amp;"|"&amp;B55)</f>
        <v/>
      </c>
    </row>
    <row r="56" customFormat="false" ht="15" hidden="false" customHeight="false" outlineLevel="0" collapsed="false">
      <c r="A56" s="16"/>
      <c r="B56" s="17"/>
      <c r="C56" s="18" t="str">
        <f aca="false">IF($B56="","",IFERROR(VLOOKUP($B56,الموظفين!$A$2:$J$501,2,FALSE())&amp;"","⚠ كود غير موجود"))</f>
        <v/>
      </c>
      <c r="D56" s="18" t="str">
        <f aca="false">IF($B56="","",IFERROR(VLOOKUP($B56,الموظفين!$A$2:$J$501,3,FALSE())&amp;"",""))</f>
        <v/>
      </c>
      <c r="E56" s="18" t="str">
        <f aca="false">IF($B56="","",IFERROR(VLOOKUP($B56,الموظفين!$A$2:$J$501,5,FALSE())&amp;"",""))</f>
        <v/>
      </c>
      <c r="F56" s="19" t="str">
        <f aca="false">IF($B56="","",IFERROR(VLOOKUP($B56,الموظفين!$A$2:$J$501,6,FALSE()),""))</f>
        <v/>
      </c>
      <c r="G56" s="19" t="str">
        <f aca="false">IF($B56="","",IFERROR(VLOOKUP($B56,الموظفين!$A$2:$J$501,7,FALSE()),""))</f>
        <v/>
      </c>
      <c r="H56" s="20"/>
      <c r="I56" s="20"/>
      <c r="J56" s="21" t="str">
        <f aca="false">IF(OR(H56="",I56=""),"",ROUND(MOD(I56-H56,1)*24,2))</f>
        <v/>
      </c>
      <c r="K56" s="22" t="str">
        <f aca="false">IF(OR(H56="",F56=""),"",IF(ROUND(MAX(0,MOD(H56-F56+0.5,1)-0.5)*1440,0)&gt;IFERROR(VLOOKUP(E56,الورديات!$A$2:$E$21,5,FALSE()),0),ROUND(MAX(0,MOD(H56-F56+0.5,1)-0.5)*1440,0),0))</f>
        <v/>
      </c>
      <c r="L56" s="22" t="str">
        <f aca="false">IF(OR(I56="",G56=""),"",ROUND(MAX(0,MOD(G56-I56+0.5,1)-0.5)*1440,0))</f>
        <v/>
      </c>
      <c r="M56" s="22" t="str">
        <f aca="false">IF(OR(I56="",G56=""),"",IF(ROUND(MAX(0,MOD(I56-G56+0.5,1)-0.5)*1440,0)&gt;=الإعدادات!$B$8,ROUND(MAX(0,MOD(I56-G56+0.5,1)-0.5)*1440,0),0))</f>
        <v/>
      </c>
      <c r="N56" s="18" t="str">
        <f aca="false">IF(OR(A56="",B56=""),"",IF(COUNTIFS(الإجازات!$A$2:$A$1001,B56,الإجازات!$D$2:$D$1001,"&lt;="&amp;A56,الإجازات!$E$2:$E$1001,"&gt;="&amp;A56,الإجازات!$G$2:$G$1001,"مقبولة")=0,"",LOOKUP(2,1/((الإجازات!$A$2:$A$1001=B56)*(الإجازات!$D$2:$D$1001&lt;=A56)*(الإجازات!$E$2:$E$1001&gt;=A56)*(الإجازات!$G$2:$G$1001="مقبولة")),الإجازات!$C$2:$C$1001)))</f>
        <v/>
      </c>
      <c r="O56" s="17"/>
      <c r="P56" s="23" t="str">
        <f aca="false">IF(B56="","",IF(ISNA(MATCH(B56,الموظفين!$A$2:$A$501,0)),"⚠ كود غير موجود",IF(O56&lt;&gt;"",O56,IF(N56&lt;&gt;"",N56,IF(H56="",IF(AND(A56&lt;&gt;"",WEEKDAY(A56)=الإعدادات!$B$11),"راحة أسبوعية","غائب"),IF(I56="","بدون انصراف",IF(N(K56)&gt;0,"متأخر","حاضر")))))))</f>
        <v/>
      </c>
      <c r="Q56" s="24" t="str">
        <f aca="false">IF(B56="","",IF(OR(P56="غائب",P56="غياب",P56="إجازة بدون راتب"),IFERROR(VLOOKUP(B56,الموظفين!$A$2:$J$501,8,FALSE()),0),0))</f>
        <v/>
      </c>
      <c r="R56" s="24" t="str">
        <f aca="false">IF(B56="","",ROUND((N(K56)+N(L56))/60*IFERROR(VLOOKUP(B56,الموظفين!$A$2:$J$501,8,FALSE()),0)/الإعدادات!$B$6*الإعدادات!$B$9,2))</f>
        <v/>
      </c>
      <c r="S56" s="24" t="str">
        <f aca="false">IF(OR(B56="",M56=""),"",ROUND(M56/60*IFERROR(VLOOKUP(B56,الموظفين!$A$2:$J$501,9,FALSE()),0),2))</f>
        <v/>
      </c>
      <c r="T56" s="17"/>
      <c r="U56" s="23" t="str">
        <f aca="false">IF(OR(A56="",B56=""),"",A56&amp;"|"&amp;B56)</f>
        <v/>
      </c>
    </row>
    <row r="57" customFormat="false" ht="15" hidden="false" customHeight="false" outlineLevel="0" collapsed="false">
      <c r="A57" s="16"/>
      <c r="B57" s="17"/>
      <c r="C57" s="18" t="str">
        <f aca="false">IF($B57="","",IFERROR(VLOOKUP($B57,الموظفين!$A$2:$J$501,2,FALSE())&amp;"","⚠ كود غير موجود"))</f>
        <v/>
      </c>
      <c r="D57" s="18" t="str">
        <f aca="false">IF($B57="","",IFERROR(VLOOKUP($B57,الموظفين!$A$2:$J$501,3,FALSE())&amp;"",""))</f>
        <v/>
      </c>
      <c r="E57" s="18" t="str">
        <f aca="false">IF($B57="","",IFERROR(VLOOKUP($B57,الموظفين!$A$2:$J$501,5,FALSE())&amp;"",""))</f>
        <v/>
      </c>
      <c r="F57" s="19" t="str">
        <f aca="false">IF($B57="","",IFERROR(VLOOKUP($B57,الموظفين!$A$2:$J$501,6,FALSE()),""))</f>
        <v/>
      </c>
      <c r="G57" s="19" t="str">
        <f aca="false">IF($B57="","",IFERROR(VLOOKUP($B57,الموظفين!$A$2:$J$501,7,FALSE()),""))</f>
        <v/>
      </c>
      <c r="H57" s="20"/>
      <c r="I57" s="20"/>
      <c r="J57" s="21" t="str">
        <f aca="false">IF(OR(H57="",I57=""),"",ROUND(MOD(I57-H57,1)*24,2))</f>
        <v/>
      </c>
      <c r="K57" s="22" t="str">
        <f aca="false">IF(OR(H57="",F57=""),"",IF(ROUND(MAX(0,MOD(H57-F57+0.5,1)-0.5)*1440,0)&gt;IFERROR(VLOOKUP(E57,الورديات!$A$2:$E$21,5,FALSE()),0),ROUND(MAX(0,MOD(H57-F57+0.5,1)-0.5)*1440,0),0))</f>
        <v/>
      </c>
      <c r="L57" s="22" t="str">
        <f aca="false">IF(OR(I57="",G57=""),"",ROUND(MAX(0,MOD(G57-I57+0.5,1)-0.5)*1440,0))</f>
        <v/>
      </c>
      <c r="M57" s="22" t="str">
        <f aca="false">IF(OR(I57="",G57=""),"",IF(ROUND(MAX(0,MOD(I57-G57+0.5,1)-0.5)*1440,0)&gt;=الإعدادات!$B$8,ROUND(MAX(0,MOD(I57-G57+0.5,1)-0.5)*1440,0),0))</f>
        <v/>
      </c>
      <c r="N57" s="18" t="str">
        <f aca="false">IF(OR(A57="",B57=""),"",IF(COUNTIFS(الإجازات!$A$2:$A$1001,B57,الإجازات!$D$2:$D$1001,"&lt;="&amp;A57,الإجازات!$E$2:$E$1001,"&gt;="&amp;A57,الإجازات!$G$2:$G$1001,"مقبولة")=0,"",LOOKUP(2,1/((الإجازات!$A$2:$A$1001=B57)*(الإجازات!$D$2:$D$1001&lt;=A57)*(الإجازات!$E$2:$E$1001&gt;=A57)*(الإجازات!$G$2:$G$1001="مقبولة")),الإجازات!$C$2:$C$1001)))</f>
        <v/>
      </c>
      <c r="O57" s="17"/>
      <c r="P57" s="23" t="str">
        <f aca="false">IF(B57="","",IF(ISNA(MATCH(B57,الموظفين!$A$2:$A$501,0)),"⚠ كود غير موجود",IF(O57&lt;&gt;"",O57,IF(N57&lt;&gt;"",N57,IF(H57="",IF(AND(A57&lt;&gt;"",WEEKDAY(A57)=الإعدادات!$B$11),"راحة أسبوعية","غائب"),IF(I57="","بدون انصراف",IF(N(K57)&gt;0,"متأخر","حاضر")))))))</f>
        <v/>
      </c>
      <c r="Q57" s="24" t="str">
        <f aca="false">IF(B57="","",IF(OR(P57="غائب",P57="غياب",P57="إجازة بدون راتب"),IFERROR(VLOOKUP(B57,الموظفين!$A$2:$J$501,8,FALSE()),0),0))</f>
        <v/>
      </c>
      <c r="R57" s="24" t="str">
        <f aca="false">IF(B57="","",ROUND((N(K57)+N(L57))/60*IFERROR(VLOOKUP(B57,الموظفين!$A$2:$J$501,8,FALSE()),0)/الإعدادات!$B$6*الإعدادات!$B$9,2))</f>
        <v/>
      </c>
      <c r="S57" s="24" t="str">
        <f aca="false">IF(OR(B57="",M57=""),"",ROUND(M57/60*IFERROR(VLOOKUP(B57,الموظفين!$A$2:$J$501,9,FALSE()),0),2))</f>
        <v/>
      </c>
      <c r="T57" s="17"/>
      <c r="U57" s="23" t="str">
        <f aca="false">IF(OR(A57="",B57=""),"",A57&amp;"|"&amp;B57)</f>
        <v/>
      </c>
    </row>
    <row r="58" customFormat="false" ht="15" hidden="false" customHeight="false" outlineLevel="0" collapsed="false">
      <c r="A58" s="16"/>
      <c r="B58" s="17"/>
      <c r="C58" s="18" t="str">
        <f aca="false">IF($B58="","",IFERROR(VLOOKUP($B58,الموظفين!$A$2:$J$501,2,FALSE())&amp;"","⚠ كود غير موجود"))</f>
        <v/>
      </c>
      <c r="D58" s="18" t="str">
        <f aca="false">IF($B58="","",IFERROR(VLOOKUP($B58,الموظفين!$A$2:$J$501,3,FALSE())&amp;"",""))</f>
        <v/>
      </c>
      <c r="E58" s="18" t="str">
        <f aca="false">IF($B58="","",IFERROR(VLOOKUP($B58,الموظفين!$A$2:$J$501,5,FALSE())&amp;"",""))</f>
        <v/>
      </c>
      <c r="F58" s="19" t="str">
        <f aca="false">IF($B58="","",IFERROR(VLOOKUP($B58,الموظفين!$A$2:$J$501,6,FALSE()),""))</f>
        <v/>
      </c>
      <c r="G58" s="19" t="str">
        <f aca="false">IF($B58="","",IFERROR(VLOOKUP($B58,الموظفين!$A$2:$J$501,7,FALSE()),""))</f>
        <v/>
      </c>
      <c r="H58" s="20"/>
      <c r="I58" s="20"/>
      <c r="J58" s="21" t="str">
        <f aca="false">IF(OR(H58="",I58=""),"",ROUND(MOD(I58-H58,1)*24,2))</f>
        <v/>
      </c>
      <c r="K58" s="22" t="str">
        <f aca="false">IF(OR(H58="",F58=""),"",IF(ROUND(MAX(0,MOD(H58-F58+0.5,1)-0.5)*1440,0)&gt;IFERROR(VLOOKUP(E58,الورديات!$A$2:$E$21,5,FALSE()),0),ROUND(MAX(0,MOD(H58-F58+0.5,1)-0.5)*1440,0),0))</f>
        <v/>
      </c>
      <c r="L58" s="22" t="str">
        <f aca="false">IF(OR(I58="",G58=""),"",ROUND(MAX(0,MOD(G58-I58+0.5,1)-0.5)*1440,0))</f>
        <v/>
      </c>
      <c r="M58" s="22" t="str">
        <f aca="false">IF(OR(I58="",G58=""),"",IF(ROUND(MAX(0,MOD(I58-G58+0.5,1)-0.5)*1440,0)&gt;=الإعدادات!$B$8,ROUND(MAX(0,MOD(I58-G58+0.5,1)-0.5)*1440,0),0))</f>
        <v/>
      </c>
      <c r="N58" s="18" t="str">
        <f aca="false">IF(OR(A58="",B58=""),"",IF(COUNTIFS(الإجازات!$A$2:$A$1001,B58,الإجازات!$D$2:$D$1001,"&lt;="&amp;A58,الإجازات!$E$2:$E$1001,"&gt;="&amp;A58,الإجازات!$G$2:$G$1001,"مقبولة")=0,"",LOOKUP(2,1/((الإجازات!$A$2:$A$1001=B58)*(الإجازات!$D$2:$D$1001&lt;=A58)*(الإجازات!$E$2:$E$1001&gt;=A58)*(الإجازات!$G$2:$G$1001="مقبولة")),الإجازات!$C$2:$C$1001)))</f>
        <v/>
      </c>
      <c r="O58" s="17"/>
      <c r="P58" s="23" t="str">
        <f aca="false">IF(B58="","",IF(ISNA(MATCH(B58,الموظفين!$A$2:$A$501,0)),"⚠ كود غير موجود",IF(O58&lt;&gt;"",O58,IF(N58&lt;&gt;"",N58,IF(H58="",IF(AND(A58&lt;&gt;"",WEEKDAY(A58)=الإعدادات!$B$11),"راحة أسبوعية","غائب"),IF(I58="","بدون انصراف",IF(N(K58)&gt;0,"متأخر","حاضر")))))))</f>
        <v/>
      </c>
      <c r="Q58" s="24" t="str">
        <f aca="false">IF(B58="","",IF(OR(P58="غائب",P58="غياب",P58="إجازة بدون راتب"),IFERROR(VLOOKUP(B58,الموظفين!$A$2:$J$501,8,FALSE()),0),0))</f>
        <v/>
      </c>
      <c r="R58" s="24" t="str">
        <f aca="false">IF(B58="","",ROUND((N(K58)+N(L58))/60*IFERROR(VLOOKUP(B58,الموظفين!$A$2:$J$501,8,FALSE()),0)/الإعدادات!$B$6*الإعدادات!$B$9,2))</f>
        <v/>
      </c>
      <c r="S58" s="24" t="str">
        <f aca="false">IF(OR(B58="",M58=""),"",ROUND(M58/60*IFERROR(VLOOKUP(B58,الموظفين!$A$2:$J$501,9,FALSE()),0),2))</f>
        <v/>
      </c>
      <c r="T58" s="17"/>
      <c r="U58" s="23" t="str">
        <f aca="false">IF(OR(A58="",B58=""),"",A58&amp;"|"&amp;B58)</f>
        <v/>
      </c>
    </row>
    <row r="59" customFormat="false" ht="15" hidden="false" customHeight="false" outlineLevel="0" collapsed="false">
      <c r="A59" s="16"/>
      <c r="B59" s="17"/>
      <c r="C59" s="18" t="str">
        <f aca="false">IF($B59="","",IFERROR(VLOOKUP($B59,الموظفين!$A$2:$J$501,2,FALSE())&amp;"","⚠ كود غير موجود"))</f>
        <v/>
      </c>
      <c r="D59" s="18" t="str">
        <f aca="false">IF($B59="","",IFERROR(VLOOKUP($B59,الموظفين!$A$2:$J$501,3,FALSE())&amp;"",""))</f>
        <v/>
      </c>
      <c r="E59" s="18" t="str">
        <f aca="false">IF($B59="","",IFERROR(VLOOKUP($B59,الموظفين!$A$2:$J$501,5,FALSE())&amp;"",""))</f>
        <v/>
      </c>
      <c r="F59" s="19" t="str">
        <f aca="false">IF($B59="","",IFERROR(VLOOKUP($B59,الموظفين!$A$2:$J$501,6,FALSE()),""))</f>
        <v/>
      </c>
      <c r="G59" s="19" t="str">
        <f aca="false">IF($B59="","",IFERROR(VLOOKUP($B59,الموظفين!$A$2:$J$501,7,FALSE()),""))</f>
        <v/>
      </c>
      <c r="H59" s="20"/>
      <c r="I59" s="20"/>
      <c r="J59" s="21" t="str">
        <f aca="false">IF(OR(H59="",I59=""),"",ROUND(MOD(I59-H59,1)*24,2))</f>
        <v/>
      </c>
      <c r="K59" s="22" t="str">
        <f aca="false">IF(OR(H59="",F59=""),"",IF(ROUND(MAX(0,MOD(H59-F59+0.5,1)-0.5)*1440,0)&gt;IFERROR(VLOOKUP(E59,الورديات!$A$2:$E$21,5,FALSE()),0),ROUND(MAX(0,MOD(H59-F59+0.5,1)-0.5)*1440,0),0))</f>
        <v/>
      </c>
      <c r="L59" s="22" t="str">
        <f aca="false">IF(OR(I59="",G59=""),"",ROUND(MAX(0,MOD(G59-I59+0.5,1)-0.5)*1440,0))</f>
        <v/>
      </c>
      <c r="M59" s="22" t="str">
        <f aca="false">IF(OR(I59="",G59=""),"",IF(ROUND(MAX(0,MOD(I59-G59+0.5,1)-0.5)*1440,0)&gt;=الإعدادات!$B$8,ROUND(MAX(0,MOD(I59-G59+0.5,1)-0.5)*1440,0),0))</f>
        <v/>
      </c>
      <c r="N59" s="18" t="str">
        <f aca="false">IF(OR(A59="",B59=""),"",IF(COUNTIFS(الإجازات!$A$2:$A$1001,B59,الإجازات!$D$2:$D$1001,"&lt;="&amp;A59,الإجازات!$E$2:$E$1001,"&gt;="&amp;A59,الإجازات!$G$2:$G$1001,"مقبولة")=0,"",LOOKUP(2,1/((الإجازات!$A$2:$A$1001=B59)*(الإجازات!$D$2:$D$1001&lt;=A59)*(الإجازات!$E$2:$E$1001&gt;=A59)*(الإجازات!$G$2:$G$1001="مقبولة")),الإجازات!$C$2:$C$1001)))</f>
        <v/>
      </c>
      <c r="O59" s="17"/>
      <c r="P59" s="23" t="str">
        <f aca="false">IF(B59="","",IF(ISNA(MATCH(B59,الموظفين!$A$2:$A$501,0)),"⚠ كود غير موجود",IF(O59&lt;&gt;"",O59,IF(N59&lt;&gt;"",N59,IF(H59="",IF(AND(A59&lt;&gt;"",WEEKDAY(A59)=الإعدادات!$B$11),"راحة أسبوعية","غائب"),IF(I59="","بدون انصراف",IF(N(K59)&gt;0,"متأخر","حاضر")))))))</f>
        <v/>
      </c>
      <c r="Q59" s="24" t="str">
        <f aca="false">IF(B59="","",IF(OR(P59="غائب",P59="غياب",P59="إجازة بدون راتب"),IFERROR(VLOOKUP(B59,الموظفين!$A$2:$J$501,8,FALSE()),0),0))</f>
        <v/>
      </c>
      <c r="R59" s="24" t="str">
        <f aca="false">IF(B59="","",ROUND((N(K59)+N(L59))/60*IFERROR(VLOOKUP(B59,الموظفين!$A$2:$J$501,8,FALSE()),0)/الإعدادات!$B$6*الإعدادات!$B$9,2))</f>
        <v/>
      </c>
      <c r="S59" s="24" t="str">
        <f aca="false">IF(OR(B59="",M59=""),"",ROUND(M59/60*IFERROR(VLOOKUP(B59,الموظفين!$A$2:$J$501,9,FALSE()),0),2))</f>
        <v/>
      </c>
      <c r="T59" s="17"/>
      <c r="U59" s="23" t="str">
        <f aca="false">IF(OR(A59="",B59=""),"",A59&amp;"|"&amp;B59)</f>
        <v/>
      </c>
    </row>
    <row r="60" customFormat="false" ht="15" hidden="false" customHeight="false" outlineLevel="0" collapsed="false">
      <c r="A60" s="16"/>
      <c r="B60" s="17"/>
      <c r="C60" s="18" t="str">
        <f aca="false">IF($B60="","",IFERROR(VLOOKUP($B60,الموظفين!$A$2:$J$501,2,FALSE())&amp;"","⚠ كود غير موجود"))</f>
        <v/>
      </c>
      <c r="D60" s="18" t="str">
        <f aca="false">IF($B60="","",IFERROR(VLOOKUP($B60,الموظفين!$A$2:$J$501,3,FALSE())&amp;"",""))</f>
        <v/>
      </c>
      <c r="E60" s="18" t="str">
        <f aca="false">IF($B60="","",IFERROR(VLOOKUP($B60,الموظفين!$A$2:$J$501,5,FALSE())&amp;"",""))</f>
        <v/>
      </c>
      <c r="F60" s="19" t="str">
        <f aca="false">IF($B60="","",IFERROR(VLOOKUP($B60,الموظفين!$A$2:$J$501,6,FALSE()),""))</f>
        <v/>
      </c>
      <c r="G60" s="19" t="str">
        <f aca="false">IF($B60="","",IFERROR(VLOOKUP($B60,الموظفين!$A$2:$J$501,7,FALSE()),""))</f>
        <v/>
      </c>
      <c r="H60" s="20"/>
      <c r="I60" s="20"/>
      <c r="J60" s="21" t="str">
        <f aca="false">IF(OR(H60="",I60=""),"",ROUND(MOD(I60-H60,1)*24,2))</f>
        <v/>
      </c>
      <c r="K60" s="22" t="str">
        <f aca="false">IF(OR(H60="",F60=""),"",IF(ROUND(MAX(0,MOD(H60-F60+0.5,1)-0.5)*1440,0)&gt;IFERROR(VLOOKUP(E60,الورديات!$A$2:$E$21,5,FALSE()),0),ROUND(MAX(0,MOD(H60-F60+0.5,1)-0.5)*1440,0),0))</f>
        <v/>
      </c>
      <c r="L60" s="22" t="str">
        <f aca="false">IF(OR(I60="",G60=""),"",ROUND(MAX(0,MOD(G60-I60+0.5,1)-0.5)*1440,0))</f>
        <v/>
      </c>
      <c r="M60" s="22" t="str">
        <f aca="false">IF(OR(I60="",G60=""),"",IF(ROUND(MAX(0,MOD(I60-G60+0.5,1)-0.5)*1440,0)&gt;=الإعدادات!$B$8,ROUND(MAX(0,MOD(I60-G60+0.5,1)-0.5)*1440,0),0))</f>
        <v/>
      </c>
      <c r="N60" s="18" t="str">
        <f aca="false">IF(OR(A60="",B60=""),"",IF(COUNTIFS(الإجازات!$A$2:$A$1001,B60,الإجازات!$D$2:$D$1001,"&lt;="&amp;A60,الإجازات!$E$2:$E$1001,"&gt;="&amp;A60,الإجازات!$G$2:$G$1001,"مقبولة")=0,"",LOOKUP(2,1/((الإجازات!$A$2:$A$1001=B60)*(الإجازات!$D$2:$D$1001&lt;=A60)*(الإجازات!$E$2:$E$1001&gt;=A60)*(الإجازات!$G$2:$G$1001="مقبولة")),الإجازات!$C$2:$C$1001)))</f>
        <v/>
      </c>
      <c r="O60" s="17"/>
      <c r="P60" s="23" t="str">
        <f aca="false">IF(B60="","",IF(ISNA(MATCH(B60,الموظفين!$A$2:$A$501,0)),"⚠ كود غير موجود",IF(O60&lt;&gt;"",O60,IF(N60&lt;&gt;"",N60,IF(H60="",IF(AND(A60&lt;&gt;"",WEEKDAY(A60)=الإعدادات!$B$11),"راحة أسبوعية","غائب"),IF(I60="","بدون انصراف",IF(N(K60)&gt;0,"متأخر","حاضر")))))))</f>
        <v/>
      </c>
      <c r="Q60" s="24" t="str">
        <f aca="false">IF(B60="","",IF(OR(P60="غائب",P60="غياب",P60="إجازة بدون راتب"),IFERROR(VLOOKUP(B60,الموظفين!$A$2:$J$501,8,FALSE()),0),0))</f>
        <v/>
      </c>
      <c r="R60" s="24" t="str">
        <f aca="false">IF(B60="","",ROUND((N(K60)+N(L60))/60*IFERROR(VLOOKUP(B60,الموظفين!$A$2:$J$501,8,FALSE()),0)/الإعدادات!$B$6*الإعدادات!$B$9,2))</f>
        <v/>
      </c>
      <c r="S60" s="24" t="str">
        <f aca="false">IF(OR(B60="",M60=""),"",ROUND(M60/60*IFERROR(VLOOKUP(B60,الموظفين!$A$2:$J$501,9,FALSE()),0),2))</f>
        <v/>
      </c>
      <c r="T60" s="17"/>
      <c r="U60" s="23" t="str">
        <f aca="false">IF(OR(A60="",B60=""),"",A60&amp;"|"&amp;B60)</f>
        <v/>
      </c>
    </row>
    <row r="61" customFormat="false" ht="15" hidden="false" customHeight="false" outlineLevel="0" collapsed="false">
      <c r="A61" s="16"/>
      <c r="B61" s="17"/>
      <c r="C61" s="18" t="str">
        <f aca="false">IF($B61="","",IFERROR(VLOOKUP($B61,الموظفين!$A$2:$J$501,2,FALSE())&amp;"","⚠ كود غير موجود"))</f>
        <v/>
      </c>
      <c r="D61" s="18" t="str">
        <f aca="false">IF($B61="","",IFERROR(VLOOKUP($B61,الموظفين!$A$2:$J$501,3,FALSE())&amp;"",""))</f>
        <v/>
      </c>
      <c r="E61" s="18" t="str">
        <f aca="false">IF($B61="","",IFERROR(VLOOKUP($B61,الموظفين!$A$2:$J$501,5,FALSE())&amp;"",""))</f>
        <v/>
      </c>
      <c r="F61" s="19" t="str">
        <f aca="false">IF($B61="","",IFERROR(VLOOKUP($B61,الموظفين!$A$2:$J$501,6,FALSE()),""))</f>
        <v/>
      </c>
      <c r="G61" s="19" t="str">
        <f aca="false">IF($B61="","",IFERROR(VLOOKUP($B61,الموظفين!$A$2:$J$501,7,FALSE()),""))</f>
        <v/>
      </c>
      <c r="H61" s="20"/>
      <c r="I61" s="20"/>
      <c r="J61" s="21" t="str">
        <f aca="false">IF(OR(H61="",I61=""),"",ROUND(MOD(I61-H61,1)*24,2))</f>
        <v/>
      </c>
      <c r="K61" s="22" t="str">
        <f aca="false">IF(OR(H61="",F61=""),"",IF(ROUND(MAX(0,MOD(H61-F61+0.5,1)-0.5)*1440,0)&gt;IFERROR(VLOOKUP(E61,الورديات!$A$2:$E$21,5,FALSE()),0),ROUND(MAX(0,MOD(H61-F61+0.5,1)-0.5)*1440,0),0))</f>
        <v/>
      </c>
      <c r="L61" s="22" t="str">
        <f aca="false">IF(OR(I61="",G61=""),"",ROUND(MAX(0,MOD(G61-I61+0.5,1)-0.5)*1440,0))</f>
        <v/>
      </c>
      <c r="M61" s="22" t="str">
        <f aca="false">IF(OR(I61="",G61=""),"",IF(ROUND(MAX(0,MOD(I61-G61+0.5,1)-0.5)*1440,0)&gt;=الإعدادات!$B$8,ROUND(MAX(0,MOD(I61-G61+0.5,1)-0.5)*1440,0),0))</f>
        <v/>
      </c>
      <c r="N61" s="18" t="str">
        <f aca="false">IF(OR(A61="",B61=""),"",IF(COUNTIFS(الإجازات!$A$2:$A$1001,B61,الإجازات!$D$2:$D$1001,"&lt;="&amp;A61,الإجازات!$E$2:$E$1001,"&gt;="&amp;A61,الإجازات!$G$2:$G$1001,"مقبولة")=0,"",LOOKUP(2,1/((الإجازات!$A$2:$A$1001=B61)*(الإجازات!$D$2:$D$1001&lt;=A61)*(الإجازات!$E$2:$E$1001&gt;=A61)*(الإجازات!$G$2:$G$1001="مقبولة")),الإجازات!$C$2:$C$1001)))</f>
        <v/>
      </c>
      <c r="O61" s="17"/>
      <c r="P61" s="23" t="str">
        <f aca="false">IF(B61="","",IF(ISNA(MATCH(B61,الموظفين!$A$2:$A$501,0)),"⚠ كود غير موجود",IF(O61&lt;&gt;"",O61,IF(N61&lt;&gt;"",N61,IF(H61="",IF(AND(A61&lt;&gt;"",WEEKDAY(A61)=الإعدادات!$B$11),"راحة أسبوعية","غائب"),IF(I61="","بدون انصراف",IF(N(K61)&gt;0,"متأخر","حاضر")))))))</f>
        <v/>
      </c>
      <c r="Q61" s="24" t="str">
        <f aca="false">IF(B61="","",IF(OR(P61="غائب",P61="غياب",P61="إجازة بدون راتب"),IFERROR(VLOOKUP(B61,الموظفين!$A$2:$J$501,8,FALSE()),0),0))</f>
        <v/>
      </c>
      <c r="R61" s="24" t="str">
        <f aca="false">IF(B61="","",ROUND((N(K61)+N(L61))/60*IFERROR(VLOOKUP(B61,الموظفين!$A$2:$J$501,8,FALSE()),0)/الإعدادات!$B$6*الإعدادات!$B$9,2))</f>
        <v/>
      </c>
      <c r="S61" s="24" t="str">
        <f aca="false">IF(OR(B61="",M61=""),"",ROUND(M61/60*IFERROR(VLOOKUP(B61,الموظفين!$A$2:$J$501,9,FALSE()),0),2))</f>
        <v/>
      </c>
      <c r="T61" s="17"/>
      <c r="U61" s="23" t="str">
        <f aca="false">IF(OR(A61="",B61=""),"",A61&amp;"|"&amp;B61)</f>
        <v/>
      </c>
    </row>
    <row r="62" customFormat="false" ht="15" hidden="false" customHeight="false" outlineLevel="0" collapsed="false">
      <c r="A62" s="16"/>
      <c r="B62" s="17"/>
      <c r="C62" s="18" t="str">
        <f aca="false">IF($B62="","",IFERROR(VLOOKUP($B62,الموظفين!$A$2:$J$501,2,FALSE())&amp;"","⚠ كود غير موجود"))</f>
        <v/>
      </c>
      <c r="D62" s="18" t="str">
        <f aca="false">IF($B62="","",IFERROR(VLOOKUP($B62,الموظفين!$A$2:$J$501,3,FALSE())&amp;"",""))</f>
        <v/>
      </c>
      <c r="E62" s="18" t="str">
        <f aca="false">IF($B62="","",IFERROR(VLOOKUP($B62,الموظفين!$A$2:$J$501,5,FALSE())&amp;"",""))</f>
        <v/>
      </c>
      <c r="F62" s="19" t="str">
        <f aca="false">IF($B62="","",IFERROR(VLOOKUP($B62,الموظفين!$A$2:$J$501,6,FALSE()),""))</f>
        <v/>
      </c>
      <c r="G62" s="19" t="str">
        <f aca="false">IF($B62="","",IFERROR(VLOOKUP($B62,الموظفين!$A$2:$J$501,7,FALSE()),""))</f>
        <v/>
      </c>
      <c r="H62" s="20"/>
      <c r="I62" s="20"/>
      <c r="J62" s="21" t="str">
        <f aca="false">IF(OR(H62="",I62=""),"",ROUND(MOD(I62-H62,1)*24,2))</f>
        <v/>
      </c>
      <c r="K62" s="22" t="str">
        <f aca="false">IF(OR(H62="",F62=""),"",IF(ROUND(MAX(0,MOD(H62-F62+0.5,1)-0.5)*1440,0)&gt;IFERROR(VLOOKUP(E62,الورديات!$A$2:$E$21,5,FALSE()),0),ROUND(MAX(0,MOD(H62-F62+0.5,1)-0.5)*1440,0),0))</f>
        <v/>
      </c>
      <c r="L62" s="22" t="str">
        <f aca="false">IF(OR(I62="",G62=""),"",ROUND(MAX(0,MOD(G62-I62+0.5,1)-0.5)*1440,0))</f>
        <v/>
      </c>
      <c r="M62" s="22" t="str">
        <f aca="false">IF(OR(I62="",G62=""),"",IF(ROUND(MAX(0,MOD(I62-G62+0.5,1)-0.5)*1440,0)&gt;=الإعدادات!$B$8,ROUND(MAX(0,MOD(I62-G62+0.5,1)-0.5)*1440,0),0))</f>
        <v/>
      </c>
      <c r="N62" s="18" t="str">
        <f aca="false">IF(OR(A62="",B62=""),"",IF(COUNTIFS(الإجازات!$A$2:$A$1001,B62,الإجازات!$D$2:$D$1001,"&lt;="&amp;A62,الإجازات!$E$2:$E$1001,"&gt;="&amp;A62,الإجازات!$G$2:$G$1001,"مقبولة")=0,"",LOOKUP(2,1/((الإجازات!$A$2:$A$1001=B62)*(الإجازات!$D$2:$D$1001&lt;=A62)*(الإجازات!$E$2:$E$1001&gt;=A62)*(الإجازات!$G$2:$G$1001="مقبولة")),الإجازات!$C$2:$C$1001)))</f>
        <v/>
      </c>
      <c r="O62" s="17"/>
      <c r="P62" s="23" t="str">
        <f aca="false">IF(B62="","",IF(ISNA(MATCH(B62,الموظفين!$A$2:$A$501,0)),"⚠ كود غير موجود",IF(O62&lt;&gt;"",O62,IF(N62&lt;&gt;"",N62,IF(H62="",IF(AND(A62&lt;&gt;"",WEEKDAY(A62)=الإعدادات!$B$11),"راحة أسبوعية","غائب"),IF(I62="","بدون انصراف",IF(N(K62)&gt;0,"متأخر","حاضر")))))))</f>
        <v/>
      </c>
      <c r="Q62" s="24" t="str">
        <f aca="false">IF(B62="","",IF(OR(P62="غائب",P62="غياب",P62="إجازة بدون راتب"),IFERROR(VLOOKUP(B62,الموظفين!$A$2:$J$501,8,FALSE()),0),0))</f>
        <v/>
      </c>
      <c r="R62" s="24" t="str">
        <f aca="false">IF(B62="","",ROUND((N(K62)+N(L62))/60*IFERROR(VLOOKUP(B62,الموظفين!$A$2:$J$501,8,FALSE()),0)/الإعدادات!$B$6*الإعدادات!$B$9,2))</f>
        <v/>
      </c>
      <c r="S62" s="24" t="str">
        <f aca="false">IF(OR(B62="",M62=""),"",ROUND(M62/60*IFERROR(VLOOKUP(B62,الموظفين!$A$2:$J$501,9,FALSE()),0),2))</f>
        <v/>
      </c>
      <c r="T62" s="17"/>
      <c r="U62" s="23" t="str">
        <f aca="false">IF(OR(A62="",B62=""),"",A62&amp;"|"&amp;B62)</f>
        <v/>
      </c>
    </row>
    <row r="63" customFormat="false" ht="15" hidden="false" customHeight="false" outlineLevel="0" collapsed="false">
      <c r="A63" s="16"/>
      <c r="B63" s="17"/>
      <c r="C63" s="18" t="str">
        <f aca="false">IF($B63="","",IFERROR(VLOOKUP($B63,الموظفين!$A$2:$J$501,2,FALSE())&amp;"","⚠ كود غير موجود"))</f>
        <v/>
      </c>
      <c r="D63" s="18" t="str">
        <f aca="false">IF($B63="","",IFERROR(VLOOKUP($B63,الموظفين!$A$2:$J$501,3,FALSE())&amp;"",""))</f>
        <v/>
      </c>
      <c r="E63" s="18" t="str">
        <f aca="false">IF($B63="","",IFERROR(VLOOKUP($B63,الموظفين!$A$2:$J$501,5,FALSE())&amp;"",""))</f>
        <v/>
      </c>
      <c r="F63" s="19" t="str">
        <f aca="false">IF($B63="","",IFERROR(VLOOKUP($B63,الموظفين!$A$2:$J$501,6,FALSE()),""))</f>
        <v/>
      </c>
      <c r="G63" s="19" t="str">
        <f aca="false">IF($B63="","",IFERROR(VLOOKUP($B63,الموظفين!$A$2:$J$501,7,FALSE()),""))</f>
        <v/>
      </c>
      <c r="H63" s="20"/>
      <c r="I63" s="20"/>
      <c r="J63" s="21" t="str">
        <f aca="false">IF(OR(H63="",I63=""),"",ROUND(MOD(I63-H63,1)*24,2))</f>
        <v/>
      </c>
      <c r="K63" s="22" t="str">
        <f aca="false">IF(OR(H63="",F63=""),"",IF(ROUND(MAX(0,MOD(H63-F63+0.5,1)-0.5)*1440,0)&gt;IFERROR(VLOOKUP(E63,الورديات!$A$2:$E$21,5,FALSE()),0),ROUND(MAX(0,MOD(H63-F63+0.5,1)-0.5)*1440,0),0))</f>
        <v/>
      </c>
      <c r="L63" s="22" t="str">
        <f aca="false">IF(OR(I63="",G63=""),"",ROUND(MAX(0,MOD(G63-I63+0.5,1)-0.5)*1440,0))</f>
        <v/>
      </c>
      <c r="M63" s="22" t="str">
        <f aca="false">IF(OR(I63="",G63=""),"",IF(ROUND(MAX(0,MOD(I63-G63+0.5,1)-0.5)*1440,0)&gt;=الإعدادات!$B$8,ROUND(MAX(0,MOD(I63-G63+0.5,1)-0.5)*1440,0),0))</f>
        <v/>
      </c>
      <c r="N63" s="18" t="str">
        <f aca="false">IF(OR(A63="",B63=""),"",IF(COUNTIFS(الإجازات!$A$2:$A$1001,B63,الإجازات!$D$2:$D$1001,"&lt;="&amp;A63,الإجازات!$E$2:$E$1001,"&gt;="&amp;A63,الإجازات!$G$2:$G$1001,"مقبولة")=0,"",LOOKUP(2,1/((الإجازات!$A$2:$A$1001=B63)*(الإجازات!$D$2:$D$1001&lt;=A63)*(الإجازات!$E$2:$E$1001&gt;=A63)*(الإجازات!$G$2:$G$1001="مقبولة")),الإجازات!$C$2:$C$1001)))</f>
        <v/>
      </c>
      <c r="O63" s="17"/>
      <c r="P63" s="23" t="str">
        <f aca="false">IF(B63="","",IF(ISNA(MATCH(B63,الموظفين!$A$2:$A$501,0)),"⚠ كود غير موجود",IF(O63&lt;&gt;"",O63,IF(N63&lt;&gt;"",N63,IF(H63="",IF(AND(A63&lt;&gt;"",WEEKDAY(A63)=الإعدادات!$B$11),"راحة أسبوعية","غائب"),IF(I63="","بدون انصراف",IF(N(K63)&gt;0,"متأخر","حاضر")))))))</f>
        <v/>
      </c>
      <c r="Q63" s="24" t="str">
        <f aca="false">IF(B63="","",IF(OR(P63="غائب",P63="غياب",P63="إجازة بدون راتب"),IFERROR(VLOOKUP(B63,الموظفين!$A$2:$J$501,8,FALSE()),0),0))</f>
        <v/>
      </c>
      <c r="R63" s="24" t="str">
        <f aca="false">IF(B63="","",ROUND((N(K63)+N(L63))/60*IFERROR(VLOOKUP(B63,الموظفين!$A$2:$J$501,8,FALSE()),0)/الإعدادات!$B$6*الإعدادات!$B$9,2))</f>
        <v/>
      </c>
      <c r="S63" s="24" t="str">
        <f aca="false">IF(OR(B63="",M63=""),"",ROUND(M63/60*IFERROR(VLOOKUP(B63,الموظفين!$A$2:$J$501,9,FALSE()),0),2))</f>
        <v/>
      </c>
      <c r="T63" s="17"/>
      <c r="U63" s="23" t="str">
        <f aca="false">IF(OR(A63="",B63=""),"",A63&amp;"|"&amp;B63)</f>
        <v/>
      </c>
    </row>
    <row r="64" customFormat="false" ht="15" hidden="false" customHeight="false" outlineLevel="0" collapsed="false">
      <c r="A64" s="16"/>
      <c r="B64" s="17"/>
      <c r="C64" s="18" t="str">
        <f aca="false">IF($B64="","",IFERROR(VLOOKUP($B64,الموظفين!$A$2:$J$501,2,FALSE())&amp;"","⚠ كود غير موجود"))</f>
        <v/>
      </c>
      <c r="D64" s="18" t="str">
        <f aca="false">IF($B64="","",IFERROR(VLOOKUP($B64,الموظفين!$A$2:$J$501,3,FALSE())&amp;"",""))</f>
        <v/>
      </c>
      <c r="E64" s="18" t="str">
        <f aca="false">IF($B64="","",IFERROR(VLOOKUP($B64,الموظفين!$A$2:$J$501,5,FALSE())&amp;"",""))</f>
        <v/>
      </c>
      <c r="F64" s="19" t="str">
        <f aca="false">IF($B64="","",IFERROR(VLOOKUP($B64,الموظفين!$A$2:$J$501,6,FALSE()),""))</f>
        <v/>
      </c>
      <c r="G64" s="19" t="str">
        <f aca="false">IF($B64="","",IFERROR(VLOOKUP($B64,الموظفين!$A$2:$J$501,7,FALSE()),""))</f>
        <v/>
      </c>
      <c r="H64" s="20"/>
      <c r="I64" s="20"/>
      <c r="J64" s="21" t="str">
        <f aca="false">IF(OR(H64="",I64=""),"",ROUND(MOD(I64-H64,1)*24,2))</f>
        <v/>
      </c>
      <c r="K64" s="22" t="str">
        <f aca="false">IF(OR(H64="",F64=""),"",IF(ROUND(MAX(0,MOD(H64-F64+0.5,1)-0.5)*1440,0)&gt;IFERROR(VLOOKUP(E64,الورديات!$A$2:$E$21,5,FALSE()),0),ROUND(MAX(0,MOD(H64-F64+0.5,1)-0.5)*1440,0),0))</f>
        <v/>
      </c>
      <c r="L64" s="22" t="str">
        <f aca="false">IF(OR(I64="",G64=""),"",ROUND(MAX(0,MOD(G64-I64+0.5,1)-0.5)*1440,0))</f>
        <v/>
      </c>
      <c r="M64" s="22" t="str">
        <f aca="false">IF(OR(I64="",G64=""),"",IF(ROUND(MAX(0,MOD(I64-G64+0.5,1)-0.5)*1440,0)&gt;=الإعدادات!$B$8,ROUND(MAX(0,MOD(I64-G64+0.5,1)-0.5)*1440,0),0))</f>
        <v/>
      </c>
      <c r="N64" s="18" t="str">
        <f aca="false">IF(OR(A64="",B64=""),"",IF(COUNTIFS(الإجازات!$A$2:$A$1001,B64,الإجازات!$D$2:$D$1001,"&lt;="&amp;A64,الإجازات!$E$2:$E$1001,"&gt;="&amp;A64,الإجازات!$G$2:$G$1001,"مقبولة")=0,"",LOOKUP(2,1/((الإجازات!$A$2:$A$1001=B64)*(الإجازات!$D$2:$D$1001&lt;=A64)*(الإجازات!$E$2:$E$1001&gt;=A64)*(الإجازات!$G$2:$G$1001="مقبولة")),الإجازات!$C$2:$C$1001)))</f>
        <v/>
      </c>
      <c r="O64" s="17"/>
      <c r="P64" s="23" t="str">
        <f aca="false">IF(B64="","",IF(ISNA(MATCH(B64,الموظفين!$A$2:$A$501,0)),"⚠ كود غير موجود",IF(O64&lt;&gt;"",O64,IF(N64&lt;&gt;"",N64,IF(H64="",IF(AND(A64&lt;&gt;"",WEEKDAY(A64)=الإعدادات!$B$11),"راحة أسبوعية","غائب"),IF(I64="","بدون انصراف",IF(N(K64)&gt;0,"متأخر","حاضر")))))))</f>
        <v/>
      </c>
      <c r="Q64" s="24" t="str">
        <f aca="false">IF(B64="","",IF(OR(P64="غائب",P64="غياب",P64="إجازة بدون راتب"),IFERROR(VLOOKUP(B64,الموظفين!$A$2:$J$501,8,FALSE()),0),0))</f>
        <v/>
      </c>
      <c r="R64" s="24" t="str">
        <f aca="false">IF(B64="","",ROUND((N(K64)+N(L64))/60*IFERROR(VLOOKUP(B64,الموظفين!$A$2:$J$501,8,FALSE()),0)/الإعدادات!$B$6*الإعدادات!$B$9,2))</f>
        <v/>
      </c>
      <c r="S64" s="24" t="str">
        <f aca="false">IF(OR(B64="",M64=""),"",ROUND(M64/60*IFERROR(VLOOKUP(B64,الموظفين!$A$2:$J$501,9,FALSE()),0),2))</f>
        <v/>
      </c>
      <c r="T64" s="17"/>
      <c r="U64" s="23" t="str">
        <f aca="false">IF(OR(A64="",B64=""),"",A64&amp;"|"&amp;B64)</f>
        <v/>
      </c>
    </row>
    <row r="65" customFormat="false" ht="15" hidden="false" customHeight="false" outlineLevel="0" collapsed="false">
      <c r="A65" s="16"/>
      <c r="B65" s="17"/>
      <c r="C65" s="18" t="str">
        <f aca="false">IF($B65="","",IFERROR(VLOOKUP($B65,الموظفين!$A$2:$J$501,2,FALSE())&amp;"","⚠ كود غير موجود"))</f>
        <v/>
      </c>
      <c r="D65" s="18" t="str">
        <f aca="false">IF($B65="","",IFERROR(VLOOKUP($B65,الموظفين!$A$2:$J$501,3,FALSE())&amp;"",""))</f>
        <v/>
      </c>
      <c r="E65" s="18" t="str">
        <f aca="false">IF($B65="","",IFERROR(VLOOKUP($B65,الموظفين!$A$2:$J$501,5,FALSE())&amp;"",""))</f>
        <v/>
      </c>
      <c r="F65" s="19" t="str">
        <f aca="false">IF($B65="","",IFERROR(VLOOKUP($B65,الموظفين!$A$2:$J$501,6,FALSE()),""))</f>
        <v/>
      </c>
      <c r="G65" s="19" t="str">
        <f aca="false">IF($B65="","",IFERROR(VLOOKUP($B65,الموظفين!$A$2:$J$501,7,FALSE()),""))</f>
        <v/>
      </c>
      <c r="H65" s="20"/>
      <c r="I65" s="20"/>
      <c r="J65" s="21" t="str">
        <f aca="false">IF(OR(H65="",I65=""),"",ROUND(MOD(I65-H65,1)*24,2))</f>
        <v/>
      </c>
      <c r="K65" s="22" t="str">
        <f aca="false">IF(OR(H65="",F65=""),"",IF(ROUND(MAX(0,MOD(H65-F65+0.5,1)-0.5)*1440,0)&gt;IFERROR(VLOOKUP(E65,الورديات!$A$2:$E$21,5,FALSE()),0),ROUND(MAX(0,MOD(H65-F65+0.5,1)-0.5)*1440,0),0))</f>
        <v/>
      </c>
      <c r="L65" s="22" t="str">
        <f aca="false">IF(OR(I65="",G65=""),"",ROUND(MAX(0,MOD(G65-I65+0.5,1)-0.5)*1440,0))</f>
        <v/>
      </c>
      <c r="M65" s="22" t="str">
        <f aca="false">IF(OR(I65="",G65=""),"",IF(ROUND(MAX(0,MOD(I65-G65+0.5,1)-0.5)*1440,0)&gt;=الإعدادات!$B$8,ROUND(MAX(0,MOD(I65-G65+0.5,1)-0.5)*1440,0),0))</f>
        <v/>
      </c>
      <c r="N65" s="18" t="str">
        <f aca="false">IF(OR(A65="",B65=""),"",IF(COUNTIFS(الإجازات!$A$2:$A$1001,B65,الإجازات!$D$2:$D$1001,"&lt;="&amp;A65,الإجازات!$E$2:$E$1001,"&gt;="&amp;A65,الإجازات!$G$2:$G$1001,"مقبولة")=0,"",LOOKUP(2,1/((الإجازات!$A$2:$A$1001=B65)*(الإجازات!$D$2:$D$1001&lt;=A65)*(الإجازات!$E$2:$E$1001&gt;=A65)*(الإجازات!$G$2:$G$1001="مقبولة")),الإجازات!$C$2:$C$1001)))</f>
        <v/>
      </c>
      <c r="O65" s="17"/>
      <c r="P65" s="23" t="str">
        <f aca="false">IF(B65="","",IF(ISNA(MATCH(B65,الموظفين!$A$2:$A$501,0)),"⚠ كود غير موجود",IF(O65&lt;&gt;"",O65,IF(N65&lt;&gt;"",N65,IF(H65="",IF(AND(A65&lt;&gt;"",WEEKDAY(A65)=الإعدادات!$B$11),"راحة أسبوعية","غائب"),IF(I65="","بدون انصراف",IF(N(K65)&gt;0,"متأخر","حاضر")))))))</f>
        <v/>
      </c>
      <c r="Q65" s="24" t="str">
        <f aca="false">IF(B65="","",IF(OR(P65="غائب",P65="غياب",P65="إجازة بدون راتب"),IFERROR(VLOOKUP(B65,الموظفين!$A$2:$J$501,8,FALSE()),0),0))</f>
        <v/>
      </c>
      <c r="R65" s="24" t="str">
        <f aca="false">IF(B65="","",ROUND((N(K65)+N(L65))/60*IFERROR(VLOOKUP(B65,الموظفين!$A$2:$J$501,8,FALSE()),0)/الإعدادات!$B$6*الإعدادات!$B$9,2))</f>
        <v/>
      </c>
      <c r="S65" s="24" t="str">
        <f aca="false">IF(OR(B65="",M65=""),"",ROUND(M65/60*IFERROR(VLOOKUP(B65,الموظفين!$A$2:$J$501,9,FALSE()),0),2))</f>
        <v/>
      </c>
      <c r="T65" s="17"/>
      <c r="U65" s="23" t="str">
        <f aca="false">IF(OR(A65="",B65=""),"",A65&amp;"|"&amp;B65)</f>
        <v/>
      </c>
    </row>
    <row r="66" customFormat="false" ht="15" hidden="false" customHeight="false" outlineLevel="0" collapsed="false">
      <c r="A66" s="16"/>
      <c r="B66" s="17"/>
      <c r="C66" s="18" t="str">
        <f aca="false">IF($B66="","",IFERROR(VLOOKUP($B66,الموظفين!$A$2:$J$501,2,FALSE())&amp;"","⚠ كود غير موجود"))</f>
        <v/>
      </c>
      <c r="D66" s="18" t="str">
        <f aca="false">IF($B66="","",IFERROR(VLOOKUP($B66,الموظفين!$A$2:$J$501,3,FALSE())&amp;"",""))</f>
        <v/>
      </c>
      <c r="E66" s="18" t="str">
        <f aca="false">IF($B66="","",IFERROR(VLOOKUP($B66,الموظفين!$A$2:$J$501,5,FALSE())&amp;"",""))</f>
        <v/>
      </c>
      <c r="F66" s="19" t="str">
        <f aca="false">IF($B66="","",IFERROR(VLOOKUP($B66,الموظفين!$A$2:$J$501,6,FALSE()),""))</f>
        <v/>
      </c>
      <c r="G66" s="19" t="str">
        <f aca="false">IF($B66="","",IFERROR(VLOOKUP($B66,الموظفين!$A$2:$J$501,7,FALSE()),""))</f>
        <v/>
      </c>
      <c r="H66" s="20"/>
      <c r="I66" s="20"/>
      <c r="J66" s="21" t="str">
        <f aca="false">IF(OR(H66="",I66=""),"",ROUND(MOD(I66-H66,1)*24,2))</f>
        <v/>
      </c>
      <c r="K66" s="22" t="str">
        <f aca="false">IF(OR(H66="",F66=""),"",IF(ROUND(MAX(0,MOD(H66-F66+0.5,1)-0.5)*1440,0)&gt;IFERROR(VLOOKUP(E66,الورديات!$A$2:$E$21,5,FALSE()),0),ROUND(MAX(0,MOD(H66-F66+0.5,1)-0.5)*1440,0),0))</f>
        <v/>
      </c>
      <c r="L66" s="22" t="str">
        <f aca="false">IF(OR(I66="",G66=""),"",ROUND(MAX(0,MOD(G66-I66+0.5,1)-0.5)*1440,0))</f>
        <v/>
      </c>
      <c r="M66" s="22" t="str">
        <f aca="false">IF(OR(I66="",G66=""),"",IF(ROUND(MAX(0,MOD(I66-G66+0.5,1)-0.5)*1440,0)&gt;=الإعدادات!$B$8,ROUND(MAX(0,MOD(I66-G66+0.5,1)-0.5)*1440,0),0))</f>
        <v/>
      </c>
      <c r="N66" s="18" t="str">
        <f aca="false">IF(OR(A66="",B66=""),"",IF(COUNTIFS(الإجازات!$A$2:$A$1001,B66,الإجازات!$D$2:$D$1001,"&lt;="&amp;A66,الإجازات!$E$2:$E$1001,"&gt;="&amp;A66,الإجازات!$G$2:$G$1001,"مقبولة")=0,"",LOOKUP(2,1/((الإجازات!$A$2:$A$1001=B66)*(الإجازات!$D$2:$D$1001&lt;=A66)*(الإجازات!$E$2:$E$1001&gt;=A66)*(الإجازات!$G$2:$G$1001="مقبولة")),الإجازات!$C$2:$C$1001)))</f>
        <v/>
      </c>
      <c r="O66" s="17"/>
      <c r="P66" s="23" t="str">
        <f aca="false">IF(B66="","",IF(ISNA(MATCH(B66,الموظفين!$A$2:$A$501,0)),"⚠ كود غير موجود",IF(O66&lt;&gt;"",O66,IF(N66&lt;&gt;"",N66,IF(H66="",IF(AND(A66&lt;&gt;"",WEEKDAY(A66)=الإعدادات!$B$11),"راحة أسبوعية","غائب"),IF(I66="","بدون انصراف",IF(N(K66)&gt;0,"متأخر","حاضر")))))))</f>
        <v/>
      </c>
      <c r="Q66" s="24" t="str">
        <f aca="false">IF(B66="","",IF(OR(P66="غائب",P66="غياب",P66="إجازة بدون راتب"),IFERROR(VLOOKUP(B66,الموظفين!$A$2:$J$501,8,FALSE()),0),0))</f>
        <v/>
      </c>
      <c r="R66" s="24" t="str">
        <f aca="false">IF(B66="","",ROUND((N(K66)+N(L66))/60*IFERROR(VLOOKUP(B66,الموظفين!$A$2:$J$501,8,FALSE()),0)/الإعدادات!$B$6*الإعدادات!$B$9,2))</f>
        <v/>
      </c>
      <c r="S66" s="24" t="str">
        <f aca="false">IF(OR(B66="",M66=""),"",ROUND(M66/60*IFERROR(VLOOKUP(B66,الموظفين!$A$2:$J$501,9,FALSE()),0),2))</f>
        <v/>
      </c>
      <c r="T66" s="17"/>
      <c r="U66" s="23" t="str">
        <f aca="false">IF(OR(A66="",B66=""),"",A66&amp;"|"&amp;B66)</f>
        <v/>
      </c>
    </row>
    <row r="67" customFormat="false" ht="15" hidden="false" customHeight="false" outlineLevel="0" collapsed="false">
      <c r="A67" s="16"/>
      <c r="B67" s="17"/>
      <c r="C67" s="18" t="str">
        <f aca="false">IF($B67="","",IFERROR(VLOOKUP($B67,الموظفين!$A$2:$J$501,2,FALSE())&amp;"","⚠ كود غير موجود"))</f>
        <v/>
      </c>
      <c r="D67" s="18" t="str">
        <f aca="false">IF($B67="","",IFERROR(VLOOKUP($B67,الموظفين!$A$2:$J$501,3,FALSE())&amp;"",""))</f>
        <v/>
      </c>
      <c r="E67" s="18" t="str">
        <f aca="false">IF($B67="","",IFERROR(VLOOKUP($B67,الموظفين!$A$2:$J$501,5,FALSE())&amp;"",""))</f>
        <v/>
      </c>
      <c r="F67" s="19" t="str">
        <f aca="false">IF($B67="","",IFERROR(VLOOKUP($B67,الموظفين!$A$2:$J$501,6,FALSE()),""))</f>
        <v/>
      </c>
      <c r="G67" s="19" t="str">
        <f aca="false">IF($B67="","",IFERROR(VLOOKUP($B67,الموظفين!$A$2:$J$501,7,FALSE()),""))</f>
        <v/>
      </c>
      <c r="H67" s="20"/>
      <c r="I67" s="20"/>
      <c r="J67" s="21" t="str">
        <f aca="false">IF(OR(H67="",I67=""),"",ROUND(MOD(I67-H67,1)*24,2))</f>
        <v/>
      </c>
      <c r="K67" s="22" t="str">
        <f aca="false">IF(OR(H67="",F67=""),"",IF(ROUND(MAX(0,MOD(H67-F67+0.5,1)-0.5)*1440,0)&gt;IFERROR(VLOOKUP(E67,الورديات!$A$2:$E$21,5,FALSE()),0),ROUND(MAX(0,MOD(H67-F67+0.5,1)-0.5)*1440,0),0))</f>
        <v/>
      </c>
      <c r="L67" s="22" t="str">
        <f aca="false">IF(OR(I67="",G67=""),"",ROUND(MAX(0,MOD(G67-I67+0.5,1)-0.5)*1440,0))</f>
        <v/>
      </c>
      <c r="M67" s="22" t="str">
        <f aca="false">IF(OR(I67="",G67=""),"",IF(ROUND(MAX(0,MOD(I67-G67+0.5,1)-0.5)*1440,0)&gt;=الإعدادات!$B$8,ROUND(MAX(0,MOD(I67-G67+0.5,1)-0.5)*1440,0),0))</f>
        <v/>
      </c>
      <c r="N67" s="18" t="str">
        <f aca="false">IF(OR(A67="",B67=""),"",IF(COUNTIFS(الإجازات!$A$2:$A$1001,B67,الإجازات!$D$2:$D$1001,"&lt;="&amp;A67,الإجازات!$E$2:$E$1001,"&gt;="&amp;A67,الإجازات!$G$2:$G$1001,"مقبولة")=0,"",LOOKUP(2,1/((الإجازات!$A$2:$A$1001=B67)*(الإجازات!$D$2:$D$1001&lt;=A67)*(الإجازات!$E$2:$E$1001&gt;=A67)*(الإجازات!$G$2:$G$1001="مقبولة")),الإجازات!$C$2:$C$1001)))</f>
        <v/>
      </c>
      <c r="O67" s="17"/>
      <c r="P67" s="23" t="str">
        <f aca="false">IF(B67="","",IF(ISNA(MATCH(B67,الموظفين!$A$2:$A$501,0)),"⚠ كود غير موجود",IF(O67&lt;&gt;"",O67,IF(N67&lt;&gt;"",N67,IF(H67="",IF(AND(A67&lt;&gt;"",WEEKDAY(A67)=الإعدادات!$B$11),"راحة أسبوعية","غائب"),IF(I67="","بدون انصراف",IF(N(K67)&gt;0,"متأخر","حاضر")))))))</f>
        <v/>
      </c>
      <c r="Q67" s="24" t="str">
        <f aca="false">IF(B67="","",IF(OR(P67="غائب",P67="غياب",P67="إجازة بدون راتب"),IFERROR(VLOOKUP(B67,الموظفين!$A$2:$J$501,8,FALSE()),0),0))</f>
        <v/>
      </c>
      <c r="R67" s="24" t="str">
        <f aca="false">IF(B67="","",ROUND((N(K67)+N(L67))/60*IFERROR(VLOOKUP(B67,الموظفين!$A$2:$J$501,8,FALSE()),0)/الإعدادات!$B$6*الإعدادات!$B$9,2))</f>
        <v/>
      </c>
      <c r="S67" s="24" t="str">
        <f aca="false">IF(OR(B67="",M67=""),"",ROUND(M67/60*IFERROR(VLOOKUP(B67,الموظفين!$A$2:$J$501,9,FALSE()),0),2))</f>
        <v/>
      </c>
      <c r="T67" s="17"/>
      <c r="U67" s="23" t="str">
        <f aca="false">IF(OR(A67="",B67=""),"",A67&amp;"|"&amp;B67)</f>
        <v/>
      </c>
    </row>
    <row r="68" customFormat="false" ht="15" hidden="false" customHeight="false" outlineLevel="0" collapsed="false">
      <c r="A68" s="16"/>
      <c r="B68" s="17"/>
      <c r="C68" s="18" t="str">
        <f aca="false">IF($B68="","",IFERROR(VLOOKUP($B68,الموظفين!$A$2:$J$501,2,FALSE())&amp;"","⚠ كود غير موجود"))</f>
        <v/>
      </c>
      <c r="D68" s="18" t="str">
        <f aca="false">IF($B68="","",IFERROR(VLOOKUP($B68,الموظفين!$A$2:$J$501,3,FALSE())&amp;"",""))</f>
        <v/>
      </c>
      <c r="E68" s="18" t="str">
        <f aca="false">IF($B68="","",IFERROR(VLOOKUP($B68,الموظفين!$A$2:$J$501,5,FALSE())&amp;"",""))</f>
        <v/>
      </c>
      <c r="F68" s="19" t="str">
        <f aca="false">IF($B68="","",IFERROR(VLOOKUP($B68,الموظفين!$A$2:$J$501,6,FALSE()),""))</f>
        <v/>
      </c>
      <c r="G68" s="19" t="str">
        <f aca="false">IF($B68="","",IFERROR(VLOOKUP($B68,الموظفين!$A$2:$J$501,7,FALSE()),""))</f>
        <v/>
      </c>
      <c r="H68" s="20"/>
      <c r="I68" s="20"/>
      <c r="J68" s="21" t="str">
        <f aca="false">IF(OR(H68="",I68=""),"",ROUND(MOD(I68-H68,1)*24,2))</f>
        <v/>
      </c>
      <c r="K68" s="22" t="str">
        <f aca="false">IF(OR(H68="",F68=""),"",IF(ROUND(MAX(0,MOD(H68-F68+0.5,1)-0.5)*1440,0)&gt;IFERROR(VLOOKUP(E68,الورديات!$A$2:$E$21,5,FALSE()),0),ROUND(MAX(0,MOD(H68-F68+0.5,1)-0.5)*1440,0),0))</f>
        <v/>
      </c>
      <c r="L68" s="22" t="str">
        <f aca="false">IF(OR(I68="",G68=""),"",ROUND(MAX(0,MOD(G68-I68+0.5,1)-0.5)*1440,0))</f>
        <v/>
      </c>
      <c r="M68" s="22" t="str">
        <f aca="false">IF(OR(I68="",G68=""),"",IF(ROUND(MAX(0,MOD(I68-G68+0.5,1)-0.5)*1440,0)&gt;=الإعدادات!$B$8,ROUND(MAX(0,MOD(I68-G68+0.5,1)-0.5)*1440,0),0))</f>
        <v/>
      </c>
      <c r="N68" s="18" t="str">
        <f aca="false">IF(OR(A68="",B68=""),"",IF(COUNTIFS(الإجازات!$A$2:$A$1001,B68,الإجازات!$D$2:$D$1001,"&lt;="&amp;A68,الإجازات!$E$2:$E$1001,"&gt;="&amp;A68,الإجازات!$G$2:$G$1001,"مقبولة")=0,"",LOOKUP(2,1/((الإجازات!$A$2:$A$1001=B68)*(الإجازات!$D$2:$D$1001&lt;=A68)*(الإجازات!$E$2:$E$1001&gt;=A68)*(الإجازات!$G$2:$G$1001="مقبولة")),الإجازات!$C$2:$C$1001)))</f>
        <v/>
      </c>
      <c r="O68" s="17"/>
      <c r="P68" s="23" t="str">
        <f aca="false">IF(B68="","",IF(ISNA(MATCH(B68,الموظفين!$A$2:$A$501,0)),"⚠ كود غير موجود",IF(O68&lt;&gt;"",O68,IF(N68&lt;&gt;"",N68,IF(H68="",IF(AND(A68&lt;&gt;"",WEEKDAY(A68)=الإعدادات!$B$11),"راحة أسبوعية","غائب"),IF(I68="","بدون انصراف",IF(N(K68)&gt;0,"متأخر","حاضر")))))))</f>
        <v/>
      </c>
      <c r="Q68" s="24" t="str">
        <f aca="false">IF(B68="","",IF(OR(P68="غائب",P68="غياب",P68="إجازة بدون راتب"),IFERROR(VLOOKUP(B68,الموظفين!$A$2:$J$501,8,FALSE()),0),0))</f>
        <v/>
      </c>
      <c r="R68" s="24" t="str">
        <f aca="false">IF(B68="","",ROUND((N(K68)+N(L68))/60*IFERROR(VLOOKUP(B68,الموظفين!$A$2:$J$501,8,FALSE()),0)/الإعدادات!$B$6*الإعدادات!$B$9,2))</f>
        <v/>
      </c>
      <c r="S68" s="24" t="str">
        <f aca="false">IF(OR(B68="",M68=""),"",ROUND(M68/60*IFERROR(VLOOKUP(B68,الموظفين!$A$2:$J$501,9,FALSE()),0),2))</f>
        <v/>
      </c>
      <c r="T68" s="17"/>
      <c r="U68" s="23" t="str">
        <f aca="false">IF(OR(A68="",B68=""),"",A68&amp;"|"&amp;B68)</f>
        <v/>
      </c>
    </row>
    <row r="69" customFormat="false" ht="15" hidden="false" customHeight="false" outlineLevel="0" collapsed="false">
      <c r="A69" s="16"/>
      <c r="B69" s="17"/>
      <c r="C69" s="18" t="str">
        <f aca="false">IF($B69="","",IFERROR(VLOOKUP($B69,الموظفين!$A$2:$J$501,2,FALSE())&amp;"","⚠ كود غير موجود"))</f>
        <v/>
      </c>
      <c r="D69" s="18" t="str">
        <f aca="false">IF($B69="","",IFERROR(VLOOKUP($B69,الموظفين!$A$2:$J$501,3,FALSE())&amp;"",""))</f>
        <v/>
      </c>
      <c r="E69" s="18" t="str">
        <f aca="false">IF($B69="","",IFERROR(VLOOKUP($B69,الموظفين!$A$2:$J$501,5,FALSE())&amp;"",""))</f>
        <v/>
      </c>
      <c r="F69" s="19" t="str">
        <f aca="false">IF($B69="","",IFERROR(VLOOKUP($B69,الموظفين!$A$2:$J$501,6,FALSE()),""))</f>
        <v/>
      </c>
      <c r="G69" s="19" t="str">
        <f aca="false">IF($B69="","",IFERROR(VLOOKUP($B69,الموظفين!$A$2:$J$501,7,FALSE()),""))</f>
        <v/>
      </c>
      <c r="H69" s="20"/>
      <c r="I69" s="20"/>
      <c r="J69" s="21" t="str">
        <f aca="false">IF(OR(H69="",I69=""),"",ROUND(MOD(I69-H69,1)*24,2))</f>
        <v/>
      </c>
      <c r="K69" s="22" t="str">
        <f aca="false">IF(OR(H69="",F69=""),"",IF(ROUND(MAX(0,MOD(H69-F69+0.5,1)-0.5)*1440,0)&gt;IFERROR(VLOOKUP(E69,الورديات!$A$2:$E$21,5,FALSE()),0),ROUND(MAX(0,MOD(H69-F69+0.5,1)-0.5)*1440,0),0))</f>
        <v/>
      </c>
      <c r="L69" s="22" t="str">
        <f aca="false">IF(OR(I69="",G69=""),"",ROUND(MAX(0,MOD(G69-I69+0.5,1)-0.5)*1440,0))</f>
        <v/>
      </c>
      <c r="M69" s="22" t="str">
        <f aca="false">IF(OR(I69="",G69=""),"",IF(ROUND(MAX(0,MOD(I69-G69+0.5,1)-0.5)*1440,0)&gt;=الإعدادات!$B$8,ROUND(MAX(0,MOD(I69-G69+0.5,1)-0.5)*1440,0),0))</f>
        <v/>
      </c>
      <c r="N69" s="18" t="str">
        <f aca="false">IF(OR(A69="",B69=""),"",IF(COUNTIFS(الإجازات!$A$2:$A$1001,B69,الإجازات!$D$2:$D$1001,"&lt;="&amp;A69,الإجازات!$E$2:$E$1001,"&gt;="&amp;A69,الإجازات!$G$2:$G$1001,"مقبولة")=0,"",LOOKUP(2,1/((الإجازات!$A$2:$A$1001=B69)*(الإجازات!$D$2:$D$1001&lt;=A69)*(الإجازات!$E$2:$E$1001&gt;=A69)*(الإجازات!$G$2:$G$1001="مقبولة")),الإجازات!$C$2:$C$1001)))</f>
        <v/>
      </c>
      <c r="O69" s="17"/>
      <c r="P69" s="23" t="str">
        <f aca="false">IF(B69="","",IF(ISNA(MATCH(B69,الموظفين!$A$2:$A$501,0)),"⚠ كود غير موجود",IF(O69&lt;&gt;"",O69,IF(N69&lt;&gt;"",N69,IF(H69="",IF(AND(A69&lt;&gt;"",WEEKDAY(A69)=الإعدادات!$B$11),"راحة أسبوعية","غائب"),IF(I69="","بدون انصراف",IF(N(K69)&gt;0,"متأخر","حاضر")))))))</f>
        <v/>
      </c>
      <c r="Q69" s="24" t="str">
        <f aca="false">IF(B69="","",IF(OR(P69="غائب",P69="غياب",P69="إجازة بدون راتب"),IFERROR(VLOOKUP(B69,الموظفين!$A$2:$J$501,8,FALSE()),0),0))</f>
        <v/>
      </c>
      <c r="R69" s="24" t="str">
        <f aca="false">IF(B69="","",ROUND((N(K69)+N(L69))/60*IFERROR(VLOOKUP(B69,الموظفين!$A$2:$J$501,8,FALSE()),0)/الإعدادات!$B$6*الإعدادات!$B$9,2))</f>
        <v/>
      </c>
      <c r="S69" s="24" t="str">
        <f aca="false">IF(OR(B69="",M69=""),"",ROUND(M69/60*IFERROR(VLOOKUP(B69,الموظفين!$A$2:$J$501,9,FALSE()),0),2))</f>
        <v/>
      </c>
      <c r="T69" s="17"/>
      <c r="U69" s="23" t="str">
        <f aca="false">IF(OR(A69="",B69=""),"",A69&amp;"|"&amp;B69)</f>
        <v/>
      </c>
    </row>
    <row r="70" customFormat="false" ht="15" hidden="false" customHeight="false" outlineLevel="0" collapsed="false">
      <c r="A70" s="16"/>
      <c r="B70" s="17"/>
      <c r="C70" s="18" t="str">
        <f aca="false">IF($B70="","",IFERROR(VLOOKUP($B70,الموظفين!$A$2:$J$501,2,FALSE())&amp;"","⚠ كود غير موجود"))</f>
        <v/>
      </c>
      <c r="D70" s="18" t="str">
        <f aca="false">IF($B70="","",IFERROR(VLOOKUP($B70,الموظفين!$A$2:$J$501,3,FALSE())&amp;"",""))</f>
        <v/>
      </c>
      <c r="E70" s="18" t="str">
        <f aca="false">IF($B70="","",IFERROR(VLOOKUP($B70,الموظفين!$A$2:$J$501,5,FALSE())&amp;"",""))</f>
        <v/>
      </c>
      <c r="F70" s="19" t="str">
        <f aca="false">IF($B70="","",IFERROR(VLOOKUP($B70,الموظفين!$A$2:$J$501,6,FALSE()),""))</f>
        <v/>
      </c>
      <c r="G70" s="19" t="str">
        <f aca="false">IF($B70="","",IFERROR(VLOOKUP($B70,الموظفين!$A$2:$J$501,7,FALSE()),""))</f>
        <v/>
      </c>
      <c r="H70" s="20"/>
      <c r="I70" s="20"/>
      <c r="J70" s="21" t="str">
        <f aca="false">IF(OR(H70="",I70=""),"",ROUND(MOD(I70-H70,1)*24,2))</f>
        <v/>
      </c>
      <c r="K70" s="22" t="str">
        <f aca="false">IF(OR(H70="",F70=""),"",IF(ROUND(MAX(0,MOD(H70-F70+0.5,1)-0.5)*1440,0)&gt;IFERROR(VLOOKUP(E70,الورديات!$A$2:$E$21,5,FALSE()),0),ROUND(MAX(0,MOD(H70-F70+0.5,1)-0.5)*1440,0),0))</f>
        <v/>
      </c>
      <c r="L70" s="22" t="str">
        <f aca="false">IF(OR(I70="",G70=""),"",ROUND(MAX(0,MOD(G70-I70+0.5,1)-0.5)*1440,0))</f>
        <v/>
      </c>
      <c r="M70" s="22" t="str">
        <f aca="false">IF(OR(I70="",G70=""),"",IF(ROUND(MAX(0,MOD(I70-G70+0.5,1)-0.5)*1440,0)&gt;=الإعدادات!$B$8,ROUND(MAX(0,MOD(I70-G70+0.5,1)-0.5)*1440,0),0))</f>
        <v/>
      </c>
      <c r="N70" s="18" t="str">
        <f aca="false">IF(OR(A70="",B70=""),"",IF(COUNTIFS(الإجازات!$A$2:$A$1001,B70,الإجازات!$D$2:$D$1001,"&lt;="&amp;A70,الإجازات!$E$2:$E$1001,"&gt;="&amp;A70,الإجازات!$G$2:$G$1001,"مقبولة")=0,"",LOOKUP(2,1/((الإجازات!$A$2:$A$1001=B70)*(الإجازات!$D$2:$D$1001&lt;=A70)*(الإجازات!$E$2:$E$1001&gt;=A70)*(الإجازات!$G$2:$G$1001="مقبولة")),الإجازات!$C$2:$C$1001)))</f>
        <v/>
      </c>
      <c r="O70" s="17"/>
      <c r="P70" s="23" t="str">
        <f aca="false">IF(B70="","",IF(ISNA(MATCH(B70,الموظفين!$A$2:$A$501,0)),"⚠ كود غير موجود",IF(O70&lt;&gt;"",O70,IF(N70&lt;&gt;"",N70,IF(H70="",IF(AND(A70&lt;&gt;"",WEEKDAY(A70)=الإعدادات!$B$11),"راحة أسبوعية","غائب"),IF(I70="","بدون انصراف",IF(N(K70)&gt;0,"متأخر","حاضر")))))))</f>
        <v/>
      </c>
      <c r="Q70" s="24" t="str">
        <f aca="false">IF(B70="","",IF(OR(P70="غائب",P70="غياب",P70="إجازة بدون راتب"),IFERROR(VLOOKUP(B70,الموظفين!$A$2:$J$501,8,FALSE()),0),0))</f>
        <v/>
      </c>
      <c r="R70" s="24" t="str">
        <f aca="false">IF(B70="","",ROUND((N(K70)+N(L70))/60*IFERROR(VLOOKUP(B70,الموظفين!$A$2:$J$501,8,FALSE()),0)/الإعدادات!$B$6*الإعدادات!$B$9,2))</f>
        <v/>
      </c>
      <c r="S70" s="24" t="str">
        <f aca="false">IF(OR(B70="",M70=""),"",ROUND(M70/60*IFERROR(VLOOKUP(B70,الموظفين!$A$2:$J$501,9,FALSE()),0),2))</f>
        <v/>
      </c>
      <c r="T70" s="17"/>
      <c r="U70" s="23" t="str">
        <f aca="false">IF(OR(A70="",B70=""),"",A70&amp;"|"&amp;B70)</f>
        <v/>
      </c>
    </row>
    <row r="71" customFormat="false" ht="15" hidden="false" customHeight="false" outlineLevel="0" collapsed="false">
      <c r="A71" s="16"/>
      <c r="B71" s="17"/>
      <c r="C71" s="18" t="str">
        <f aca="false">IF($B71="","",IFERROR(VLOOKUP($B71,الموظفين!$A$2:$J$501,2,FALSE())&amp;"","⚠ كود غير موجود"))</f>
        <v/>
      </c>
      <c r="D71" s="18" t="str">
        <f aca="false">IF($B71="","",IFERROR(VLOOKUP($B71,الموظفين!$A$2:$J$501,3,FALSE())&amp;"",""))</f>
        <v/>
      </c>
      <c r="E71" s="18" t="str">
        <f aca="false">IF($B71="","",IFERROR(VLOOKUP($B71,الموظفين!$A$2:$J$501,5,FALSE())&amp;"",""))</f>
        <v/>
      </c>
      <c r="F71" s="19" t="str">
        <f aca="false">IF($B71="","",IFERROR(VLOOKUP($B71,الموظفين!$A$2:$J$501,6,FALSE()),""))</f>
        <v/>
      </c>
      <c r="G71" s="19" t="str">
        <f aca="false">IF($B71="","",IFERROR(VLOOKUP($B71,الموظفين!$A$2:$J$501,7,FALSE()),""))</f>
        <v/>
      </c>
      <c r="H71" s="20"/>
      <c r="I71" s="20"/>
      <c r="J71" s="21" t="str">
        <f aca="false">IF(OR(H71="",I71=""),"",ROUND(MOD(I71-H71,1)*24,2))</f>
        <v/>
      </c>
      <c r="K71" s="22" t="str">
        <f aca="false">IF(OR(H71="",F71=""),"",IF(ROUND(MAX(0,MOD(H71-F71+0.5,1)-0.5)*1440,0)&gt;IFERROR(VLOOKUP(E71,الورديات!$A$2:$E$21,5,FALSE()),0),ROUND(MAX(0,MOD(H71-F71+0.5,1)-0.5)*1440,0),0))</f>
        <v/>
      </c>
      <c r="L71" s="22" t="str">
        <f aca="false">IF(OR(I71="",G71=""),"",ROUND(MAX(0,MOD(G71-I71+0.5,1)-0.5)*1440,0))</f>
        <v/>
      </c>
      <c r="M71" s="22" t="str">
        <f aca="false">IF(OR(I71="",G71=""),"",IF(ROUND(MAX(0,MOD(I71-G71+0.5,1)-0.5)*1440,0)&gt;=الإعدادات!$B$8,ROUND(MAX(0,MOD(I71-G71+0.5,1)-0.5)*1440,0),0))</f>
        <v/>
      </c>
      <c r="N71" s="18" t="str">
        <f aca="false">IF(OR(A71="",B71=""),"",IF(COUNTIFS(الإجازات!$A$2:$A$1001,B71,الإجازات!$D$2:$D$1001,"&lt;="&amp;A71,الإجازات!$E$2:$E$1001,"&gt;="&amp;A71,الإجازات!$G$2:$G$1001,"مقبولة")=0,"",LOOKUP(2,1/((الإجازات!$A$2:$A$1001=B71)*(الإجازات!$D$2:$D$1001&lt;=A71)*(الإجازات!$E$2:$E$1001&gt;=A71)*(الإجازات!$G$2:$G$1001="مقبولة")),الإجازات!$C$2:$C$1001)))</f>
        <v/>
      </c>
      <c r="O71" s="17"/>
      <c r="P71" s="23" t="str">
        <f aca="false">IF(B71="","",IF(ISNA(MATCH(B71,الموظفين!$A$2:$A$501,0)),"⚠ كود غير موجود",IF(O71&lt;&gt;"",O71,IF(N71&lt;&gt;"",N71,IF(H71="",IF(AND(A71&lt;&gt;"",WEEKDAY(A71)=الإعدادات!$B$11),"راحة أسبوعية","غائب"),IF(I71="","بدون انصراف",IF(N(K71)&gt;0,"متأخر","حاضر")))))))</f>
        <v/>
      </c>
      <c r="Q71" s="24" t="str">
        <f aca="false">IF(B71="","",IF(OR(P71="غائب",P71="غياب",P71="إجازة بدون راتب"),IFERROR(VLOOKUP(B71,الموظفين!$A$2:$J$501,8,FALSE()),0),0))</f>
        <v/>
      </c>
      <c r="R71" s="24" t="str">
        <f aca="false">IF(B71="","",ROUND((N(K71)+N(L71))/60*IFERROR(VLOOKUP(B71,الموظفين!$A$2:$J$501,8,FALSE()),0)/الإعدادات!$B$6*الإعدادات!$B$9,2))</f>
        <v/>
      </c>
      <c r="S71" s="24" t="str">
        <f aca="false">IF(OR(B71="",M71=""),"",ROUND(M71/60*IFERROR(VLOOKUP(B71,الموظفين!$A$2:$J$501,9,FALSE()),0),2))</f>
        <v/>
      </c>
      <c r="T71" s="17"/>
      <c r="U71" s="23" t="str">
        <f aca="false">IF(OR(A71="",B71=""),"",A71&amp;"|"&amp;B71)</f>
        <v/>
      </c>
    </row>
    <row r="72" customFormat="false" ht="15" hidden="false" customHeight="false" outlineLevel="0" collapsed="false">
      <c r="A72" s="16"/>
      <c r="B72" s="17"/>
      <c r="C72" s="18" t="str">
        <f aca="false">IF($B72="","",IFERROR(VLOOKUP($B72,الموظفين!$A$2:$J$501,2,FALSE())&amp;"","⚠ كود غير موجود"))</f>
        <v/>
      </c>
      <c r="D72" s="18" t="str">
        <f aca="false">IF($B72="","",IFERROR(VLOOKUP($B72,الموظفين!$A$2:$J$501,3,FALSE())&amp;"",""))</f>
        <v/>
      </c>
      <c r="E72" s="18" t="str">
        <f aca="false">IF($B72="","",IFERROR(VLOOKUP($B72,الموظفين!$A$2:$J$501,5,FALSE())&amp;"",""))</f>
        <v/>
      </c>
      <c r="F72" s="19" t="str">
        <f aca="false">IF($B72="","",IFERROR(VLOOKUP($B72,الموظفين!$A$2:$J$501,6,FALSE()),""))</f>
        <v/>
      </c>
      <c r="G72" s="19" t="str">
        <f aca="false">IF($B72="","",IFERROR(VLOOKUP($B72,الموظفين!$A$2:$J$501,7,FALSE()),""))</f>
        <v/>
      </c>
      <c r="H72" s="20"/>
      <c r="I72" s="20"/>
      <c r="J72" s="21" t="str">
        <f aca="false">IF(OR(H72="",I72=""),"",ROUND(MOD(I72-H72,1)*24,2))</f>
        <v/>
      </c>
      <c r="K72" s="22" t="str">
        <f aca="false">IF(OR(H72="",F72=""),"",IF(ROUND(MAX(0,MOD(H72-F72+0.5,1)-0.5)*1440,0)&gt;IFERROR(VLOOKUP(E72,الورديات!$A$2:$E$21,5,FALSE()),0),ROUND(MAX(0,MOD(H72-F72+0.5,1)-0.5)*1440,0),0))</f>
        <v/>
      </c>
      <c r="L72" s="22" t="str">
        <f aca="false">IF(OR(I72="",G72=""),"",ROUND(MAX(0,MOD(G72-I72+0.5,1)-0.5)*1440,0))</f>
        <v/>
      </c>
      <c r="M72" s="22" t="str">
        <f aca="false">IF(OR(I72="",G72=""),"",IF(ROUND(MAX(0,MOD(I72-G72+0.5,1)-0.5)*1440,0)&gt;=الإعدادات!$B$8,ROUND(MAX(0,MOD(I72-G72+0.5,1)-0.5)*1440,0),0))</f>
        <v/>
      </c>
      <c r="N72" s="18" t="str">
        <f aca="false">IF(OR(A72="",B72=""),"",IF(COUNTIFS(الإجازات!$A$2:$A$1001,B72,الإجازات!$D$2:$D$1001,"&lt;="&amp;A72,الإجازات!$E$2:$E$1001,"&gt;="&amp;A72,الإجازات!$G$2:$G$1001,"مقبولة")=0,"",LOOKUP(2,1/((الإجازات!$A$2:$A$1001=B72)*(الإجازات!$D$2:$D$1001&lt;=A72)*(الإجازات!$E$2:$E$1001&gt;=A72)*(الإجازات!$G$2:$G$1001="مقبولة")),الإجازات!$C$2:$C$1001)))</f>
        <v/>
      </c>
      <c r="O72" s="17"/>
      <c r="P72" s="23" t="str">
        <f aca="false">IF(B72="","",IF(ISNA(MATCH(B72,الموظفين!$A$2:$A$501,0)),"⚠ كود غير موجود",IF(O72&lt;&gt;"",O72,IF(N72&lt;&gt;"",N72,IF(H72="",IF(AND(A72&lt;&gt;"",WEEKDAY(A72)=الإعدادات!$B$11),"راحة أسبوعية","غائب"),IF(I72="","بدون انصراف",IF(N(K72)&gt;0,"متأخر","حاضر")))))))</f>
        <v/>
      </c>
      <c r="Q72" s="24" t="str">
        <f aca="false">IF(B72="","",IF(OR(P72="غائب",P72="غياب",P72="إجازة بدون راتب"),IFERROR(VLOOKUP(B72,الموظفين!$A$2:$J$501,8,FALSE()),0),0))</f>
        <v/>
      </c>
      <c r="R72" s="24" t="str">
        <f aca="false">IF(B72="","",ROUND((N(K72)+N(L72))/60*IFERROR(VLOOKUP(B72,الموظفين!$A$2:$J$501,8,FALSE()),0)/الإعدادات!$B$6*الإعدادات!$B$9,2))</f>
        <v/>
      </c>
      <c r="S72" s="24" t="str">
        <f aca="false">IF(OR(B72="",M72=""),"",ROUND(M72/60*IFERROR(VLOOKUP(B72,الموظفين!$A$2:$J$501,9,FALSE()),0),2))</f>
        <v/>
      </c>
      <c r="T72" s="17"/>
      <c r="U72" s="23" t="str">
        <f aca="false">IF(OR(A72="",B72=""),"",A72&amp;"|"&amp;B72)</f>
        <v/>
      </c>
    </row>
    <row r="73" customFormat="false" ht="15" hidden="false" customHeight="false" outlineLevel="0" collapsed="false">
      <c r="A73" s="16"/>
      <c r="B73" s="17"/>
      <c r="C73" s="18" t="str">
        <f aca="false">IF($B73="","",IFERROR(VLOOKUP($B73,الموظفين!$A$2:$J$501,2,FALSE())&amp;"","⚠ كود غير موجود"))</f>
        <v/>
      </c>
      <c r="D73" s="18" t="str">
        <f aca="false">IF($B73="","",IFERROR(VLOOKUP($B73,الموظفين!$A$2:$J$501,3,FALSE())&amp;"",""))</f>
        <v/>
      </c>
      <c r="E73" s="18" t="str">
        <f aca="false">IF($B73="","",IFERROR(VLOOKUP($B73,الموظفين!$A$2:$J$501,5,FALSE())&amp;"",""))</f>
        <v/>
      </c>
      <c r="F73" s="19" t="str">
        <f aca="false">IF($B73="","",IFERROR(VLOOKUP($B73,الموظفين!$A$2:$J$501,6,FALSE()),""))</f>
        <v/>
      </c>
      <c r="G73" s="19" t="str">
        <f aca="false">IF($B73="","",IFERROR(VLOOKUP($B73,الموظفين!$A$2:$J$501,7,FALSE()),""))</f>
        <v/>
      </c>
      <c r="H73" s="20"/>
      <c r="I73" s="20"/>
      <c r="J73" s="21" t="str">
        <f aca="false">IF(OR(H73="",I73=""),"",ROUND(MOD(I73-H73,1)*24,2))</f>
        <v/>
      </c>
      <c r="K73" s="22" t="str">
        <f aca="false">IF(OR(H73="",F73=""),"",IF(ROUND(MAX(0,MOD(H73-F73+0.5,1)-0.5)*1440,0)&gt;IFERROR(VLOOKUP(E73,الورديات!$A$2:$E$21,5,FALSE()),0),ROUND(MAX(0,MOD(H73-F73+0.5,1)-0.5)*1440,0),0))</f>
        <v/>
      </c>
      <c r="L73" s="22" t="str">
        <f aca="false">IF(OR(I73="",G73=""),"",ROUND(MAX(0,MOD(G73-I73+0.5,1)-0.5)*1440,0))</f>
        <v/>
      </c>
      <c r="M73" s="22" t="str">
        <f aca="false">IF(OR(I73="",G73=""),"",IF(ROUND(MAX(0,MOD(I73-G73+0.5,1)-0.5)*1440,0)&gt;=الإعدادات!$B$8,ROUND(MAX(0,MOD(I73-G73+0.5,1)-0.5)*1440,0),0))</f>
        <v/>
      </c>
      <c r="N73" s="18" t="str">
        <f aca="false">IF(OR(A73="",B73=""),"",IF(COUNTIFS(الإجازات!$A$2:$A$1001,B73,الإجازات!$D$2:$D$1001,"&lt;="&amp;A73,الإجازات!$E$2:$E$1001,"&gt;="&amp;A73,الإجازات!$G$2:$G$1001,"مقبولة")=0,"",LOOKUP(2,1/((الإجازات!$A$2:$A$1001=B73)*(الإجازات!$D$2:$D$1001&lt;=A73)*(الإجازات!$E$2:$E$1001&gt;=A73)*(الإجازات!$G$2:$G$1001="مقبولة")),الإجازات!$C$2:$C$1001)))</f>
        <v/>
      </c>
      <c r="O73" s="17"/>
      <c r="P73" s="23" t="str">
        <f aca="false">IF(B73="","",IF(ISNA(MATCH(B73,الموظفين!$A$2:$A$501,0)),"⚠ كود غير موجود",IF(O73&lt;&gt;"",O73,IF(N73&lt;&gt;"",N73,IF(H73="",IF(AND(A73&lt;&gt;"",WEEKDAY(A73)=الإعدادات!$B$11),"راحة أسبوعية","غائب"),IF(I73="","بدون انصراف",IF(N(K73)&gt;0,"متأخر","حاضر")))))))</f>
        <v/>
      </c>
      <c r="Q73" s="24" t="str">
        <f aca="false">IF(B73="","",IF(OR(P73="غائب",P73="غياب",P73="إجازة بدون راتب"),IFERROR(VLOOKUP(B73,الموظفين!$A$2:$J$501,8,FALSE()),0),0))</f>
        <v/>
      </c>
      <c r="R73" s="24" t="str">
        <f aca="false">IF(B73="","",ROUND((N(K73)+N(L73))/60*IFERROR(VLOOKUP(B73,الموظفين!$A$2:$J$501,8,FALSE()),0)/الإعدادات!$B$6*الإعدادات!$B$9,2))</f>
        <v/>
      </c>
      <c r="S73" s="24" t="str">
        <f aca="false">IF(OR(B73="",M73=""),"",ROUND(M73/60*IFERROR(VLOOKUP(B73,الموظفين!$A$2:$J$501,9,FALSE()),0),2))</f>
        <v/>
      </c>
      <c r="T73" s="17"/>
      <c r="U73" s="23" t="str">
        <f aca="false">IF(OR(A73="",B73=""),"",A73&amp;"|"&amp;B73)</f>
        <v/>
      </c>
    </row>
    <row r="74" customFormat="false" ht="15" hidden="false" customHeight="false" outlineLevel="0" collapsed="false">
      <c r="A74" s="16"/>
      <c r="B74" s="17"/>
      <c r="C74" s="18" t="str">
        <f aca="false">IF($B74="","",IFERROR(VLOOKUP($B74,الموظفين!$A$2:$J$501,2,FALSE())&amp;"","⚠ كود غير موجود"))</f>
        <v/>
      </c>
      <c r="D74" s="18" t="str">
        <f aca="false">IF($B74="","",IFERROR(VLOOKUP($B74,الموظفين!$A$2:$J$501,3,FALSE())&amp;"",""))</f>
        <v/>
      </c>
      <c r="E74" s="18" t="str">
        <f aca="false">IF($B74="","",IFERROR(VLOOKUP($B74,الموظفين!$A$2:$J$501,5,FALSE())&amp;"",""))</f>
        <v/>
      </c>
      <c r="F74" s="19" t="str">
        <f aca="false">IF($B74="","",IFERROR(VLOOKUP($B74,الموظفين!$A$2:$J$501,6,FALSE()),""))</f>
        <v/>
      </c>
      <c r="G74" s="19" t="str">
        <f aca="false">IF($B74="","",IFERROR(VLOOKUP($B74,الموظفين!$A$2:$J$501,7,FALSE()),""))</f>
        <v/>
      </c>
      <c r="H74" s="20"/>
      <c r="I74" s="20"/>
      <c r="J74" s="21" t="str">
        <f aca="false">IF(OR(H74="",I74=""),"",ROUND(MOD(I74-H74,1)*24,2))</f>
        <v/>
      </c>
      <c r="K74" s="22" t="str">
        <f aca="false">IF(OR(H74="",F74=""),"",IF(ROUND(MAX(0,MOD(H74-F74+0.5,1)-0.5)*1440,0)&gt;IFERROR(VLOOKUP(E74,الورديات!$A$2:$E$21,5,FALSE()),0),ROUND(MAX(0,MOD(H74-F74+0.5,1)-0.5)*1440,0),0))</f>
        <v/>
      </c>
      <c r="L74" s="22" t="str">
        <f aca="false">IF(OR(I74="",G74=""),"",ROUND(MAX(0,MOD(G74-I74+0.5,1)-0.5)*1440,0))</f>
        <v/>
      </c>
      <c r="M74" s="22" t="str">
        <f aca="false">IF(OR(I74="",G74=""),"",IF(ROUND(MAX(0,MOD(I74-G74+0.5,1)-0.5)*1440,0)&gt;=الإعدادات!$B$8,ROUND(MAX(0,MOD(I74-G74+0.5,1)-0.5)*1440,0),0))</f>
        <v/>
      </c>
      <c r="N74" s="18" t="str">
        <f aca="false">IF(OR(A74="",B74=""),"",IF(COUNTIFS(الإجازات!$A$2:$A$1001,B74,الإجازات!$D$2:$D$1001,"&lt;="&amp;A74,الإجازات!$E$2:$E$1001,"&gt;="&amp;A74,الإجازات!$G$2:$G$1001,"مقبولة")=0,"",LOOKUP(2,1/((الإجازات!$A$2:$A$1001=B74)*(الإجازات!$D$2:$D$1001&lt;=A74)*(الإجازات!$E$2:$E$1001&gt;=A74)*(الإجازات!$G$2:$G$1001="مقبولة")),الإجازات!$C$2:$C$1001)))</f>
        <v/>
      </c>
      <c r="O74" s="17"/>
      <c r="P74" s="23" t="str">
        <f aca="false">IF(B74="","",IF(ISNA(MATCH(B74,الموظفين!$A$2:$A$501,0)),"⚠ كود غير موجود",IF(O74&lt;&gt;"",O74,IF(N74&lt;&gt;"",N74,IF(H74="",IF(AND(A74&lt;&gt;"",WEEKDAY(A74)=الإعدادات!$B$11),"راحة أسبوعية","غائب"),IF(I74="","بدون انصراف",IF(N(K74)&gt;0,"متأخر","حاضر")))))))</f>
        <v/>
      </c>
      <c r="Q74" s="24" t="str">
        <f aca="false">IF(B74="","",IF(OR(P74="غائب",P74="غياب",P74="إجازة بدون راتب"),IFERROR(VLOOKUP(B74,الموظفين!$A$2:$J$501,8,FALSE()),0),0))</f>
        <v/>
      </c>
      <c r="R74" s="24" t="str">
        <f aca="false">IF(B74="","",ROUND((N(K74)+N(L74))/60*IFERROR(VLOOKUP(B74,الموظفين!$A$2:$J$501,8,FALSE()),0)/الإعدادات!$B$6*الإعدادات!$B$9,2))</f>
        <v/>
      </c>
      <c r="S74" s="24" t="str">
        <f aca="false">IF(OR(B74="",M74=""),"",ROUND(M74/60*IFERROR(VLOOKUP(B74,الموظفين!$A$2:$J$501,9,FALSE()),0),2))</f>
        <v/>
      </c>
      <c r="T74" s="17"/>
      <c r="U74" s="23" t="str">
        <f aca="false">IF(OR(A74="",B74=""),"",A74&amp;"|"&amp;B74)</f>
        <v/>
      </c>
    </row>
    <row r="75" customFormat="false" ht="15" hidden="false" customHeight="false" outlineLevel="0" collapsed="false">
      <c r="A75" s="16"/>
      <c r="B75" s="17"/>
      <c r="C75" s="18" t="str">
        <f aca="false">IF($B75="","",IFERROR(VLOOKUP($B75,الموظفين!$A$2:$J$501,2,FALSE())&amp;"","⚠ كود غير موجود"))</f>
        <v/>
      </c>
      <c r="D75" s="18" t="str">
        <f aca="false">IF($B75="","",IFERROR(VLOOKUP($B75,الموظفين!$A$2:$J$501,3,FALSE())&amp;"",""))</f>
        <v/>
      </c>
      <c r="E75" s="18" t="str">
        <f aca="false">IF($B75="","",IFERROR(VLOOKUP($B75,الموظفين!$A$2:$J$501,5,FALSE())&amp;"",""))</f>
        <v/>
      </c>
      <c r="F75" s="19" t="str">
        <f aca="false">IF($B75="","",IFERROR(VLOOKUP($B75,الموظفين!$A$2:$J$501,6,FALSE()),""))</f>
        <v/>
      </c>
      <c r="G75" s="19" t="str">
        <f aca="false">IF($B75="","",IFERROR(VLOOKUP($B75,الموظفين!$A$2:$J$501,7,FALSE()),""))</f>
        <v/>
      </c>
      <c r="H75" s="20"/>
      <c r="I75" s="20"/>
      <c r="J75" s="21" t="str">
        <f aca="false">IF(OR(H75="",I75=""),"",ROUND(MOD(I75-H75,1)*24,2))</f>
        <v/>
      </c>
      <c r="K75" s="22" t="str">
        <f aca="false">IF(OR(H75="",F75=""),"",IF(ROUND(MAX(0,MOD(H75-F75+0.5,1)-0.5)*1440,0)&gt;IFERROR(VLOOKUP(E75,الورديات!$A$2:$E$21,5,FALSE()),0),ROUND(MAX(0,MOD(H75-F75+0.5,1)-0.5)*1440,0),0))</f>
        <v/>
      </c>
      <c r="L75" s="22" t="str">
        <f aca="false">IF(OR(I75="",G75=""),"",ROUND(MAX(0,MOD(G75-I75+0.5,1)-0.5)*1440,0))</f>
        <v/>
      </c>
      <c r="M75" s="22" t="str">
        <f aca="false">IF(OR(I75="",G75=""),"",IF(ROUND(MAX(0,MOD(I75-G75+0.5,1)-0.5)*1440,0)&gt;=الإعدادات!$B$8,ROUND(MAX(0,MOD(I75-G75+0.5,1)-0.5)*1440,0),0))</f>
        <v/>
      </c>
      <c r="N75" s="18" t="str">
        <f aca="false">IF(OR(A75="",B75=""),"",IF(COUNTIFS(الإجازات!$A$2:$A$1001,B75,الإجازات!$D$2:$D$1001,"&lt;="&amp;A75,الإجازات!$E$2:$E$1001,"&gt;="&amp;A75,الإجازات!$G$2:$G$1001,"مقبولة")=0,"",LOOKUP(2,1/((الإجازات!$A$2:$A$1001=B75)*(الإجازات!$D$2:$D$1001&lt;=A75)*(الإجازات!$E$2:$E$1001&gt;=A75)*(الإجازات!$G$2:$G$1001="مقبولة")),الإجازات!$C$2:$C$1001)))</f>
        <v/>
      </c>
      <c r="O75" s="17"/>
      <c r="P75" s="23" t="str">
        <f aca="false">IF(B75="","",IF(ISNA(MATCH(B75,الموظفين!$A$2:$A$501,0)),"⚠ كود غير موجود",IF(O75&lt;&gt;"",O75,IF(N75&lt;&gt;"",N75,IF(H75="",IF(AND(A75&lt;&gt;"",WEEKDAY(A75)=الإعدادات!$B$11),"راحة أسبوعية","غائب"),IF(I75="","بدون انصراف",IF(N(K75)&gt;0,"متأخر","حاضر")))))))</f>
        <v/>
      </c>
      <c r="Q75" s="24" t="str">
        <f aca="false">IF(B75="","",IF(OR(P75="غائب",P75="غياب",P75="إجازة بدون راتب"),IFERROR(VLOOKUP(B75,الموظفين!$A$2:$J$501,8,FALSE()),0),0))</f>
        <v/>
      </c>
      <c r="R75" s="24" t="str">
        <f aca="false">IF(B75="","",ROUND((N(K75)+N(L75))/60*IFERROR(VLOOKUP(B75,الموظفين!$A$2:$J$501,8,FALSE()),0)/الإعدادات!$B$6*الإعدادات!$B$9,2))</f>
        <v/>
      </c>
      <c r="S75" s="24" t="str">
        <f aca="false">IF(OR(B75="",M75=""),"",ROUND(M75/60*IFERROR(VLOOKUP(B75,الموظفين!$A$2:$J$501,9,FALSE()),0),2))</f>
        <v/>
      </c>
      <c r="T75" s="17"/>
      <c r="U75" s="23" t="str">
        <f aca="false">IF(OR(A75="",B75=""),"",A75&amp;"|"&amp;B75)</f>
        <v/>
      </c>
    </row>
    <row r="76" customFormat="false" ht="15" hidden="false" customHeight="false" outlineLevel="0" collapsed="false">
      <c r="A76" s="16"/>
      <c r="B76" s="17"/>
      <c r="C76" s="18" t="str">
        <f aca="false">IF($B76="","",IFERROR(VLOOKUP($B76,الموظفين!$A$2:$J$501,2,FALSE())&amp;"","⚠ كود غير موجود"))</f>
        <v/>
      </c>
      <c r="D76" s="18" t="str">
        <f aca="false">IF($B76="","",IFERROR(VLOOKUP($B76,الموظفين!$A$2:$J$501,3,FALSE())&amp;"",""))</f>
        <v/>
      </c>
      <c r="E76" s="18" t="str">
        <f aca="false">IF($B76="","",IFERROR(VLOOKUP($B76,الموظفين!$A$2:$J$501,5,FALSE())&amp;"",""))</f>
        <v/>
      </c>
      <c r="F76" s="19" t="str">
        <f aca="false">IF($B76="","",IFERROR(VLOOKUP($B76,الموظفين!$A$2:$J$501,6,FALSE()),""))</f>
        <v/>
      </c>
      <c r="G76" s="19" t="str">
        <f aca="false">IF($B76="","",IFERROR(VLOOKUP($B76,الموظفين!$A$2:$J$501,7,FALSE()),""))</f>
        <v/>
      </c>
      <c r="H76" s="20"/>
      <c r="I76" s="20"/>
      <c r="J76" s="21" t="str">
        <f aca="false">IF(OR(H76="",I76=""),"",ROUND(MOD(I76-H76,1)*24,2))</f>
        <v/>
      </c>
      <c r="K76" s="22" t="str">
        <f aca="false">IF(OR(H76="",F76=""),"",IF(ROUND(MAX(0,MOD(H76-F76+0.5,1)-0.5)*1440,0)&gt;IFERROR(VLOOKUP(E76,الورديات!$A$2:$E$21,5,FALSE()),0),ROUND(MAX(0,MOD(H76-F76+0.5,1)-0.5)*1440,0),0))</f>
        <v/>
      </c>
      <c r="L76" s="22" t="str">
        <f aca="false">IF(OR(I76="",G76=""),"",ROUND(MAX(0,MOD(G76-I76+0.5,1)-0.5)*1440,0))</f>
        <v/>
      </c>
      <c r="M76" s="22" t="str">
        <f aca="false">IF(OR(I76="",G76=""),"",IF(ROUND(MAX(0,MOD(I76-G76+0.5,1)-0.5)*1440,0)&gt;=الإعدادات!$B$8,ROUND(MAX(0,MOD(I76-G76+0.5,1)-0.5)*1440,0),0))</f>
        <v/>
      </c>
      <c r="N76" s="18" t="str">
        <f aca="false">IF(OR(A76="",B76=""),"",IF(COUNTIFS(الإجازات!$A$2:$A$1001,B76,الإجازات!$D$2:$D$1001,"&lt;="&amp;A76,الإجازات!$E$2:$E$1001,"&gt;="&amp;A76,الإجازات!$G$2:$G$1001,"مقبولة")=0,"",LOOKUP(2,1/((الإجازات!$A$2:$A$1001=B76)*(الإجازات!$D$2:$D$1001&lt;=A76)*(الإجازات!$E$2:$E$1001&gt;=A76)*(الإجازات!$G$2:$G$1001="مقبولة")),الإجازات!$C$2:$C$1001)))</f>
        <v/>
      </c>
      <c r="O76" s="17"/>
      <c r="P76" s="23" t="str">
        <f aca="false">IF(B76="","",IF(ISNA(MATCH(B76,الموظفين!$A$2:$A$501,0)),"⚠ كود غير موجود",IF(O76&lt;&gt;"",O76,IF(N76&lt;&gt;"",N76,IF(H76="",IF(AND(A76&lt;&gt;"",WEEKDAY(A76)=الإعدادات!$B$11),"راحة أسبوعية","غائب"),IF(I76="","بدون انصراف",IF(N(K76)&gt;0,"متأخر","حاضر")))))))</f>
        <v/>
      </c>
      <c r="Q76" s="24" t="str">
        <f aca="false">IF(B76="","",IF(OR(P76="غائب",P76="غياب",P76="إجازة بدون راتب"),IFERROR(VLOOKUP(B76,الموظفين!$A$2:$J$501,8,FALSE()),0),0))</f>
        <v/>
      </c>
      <c r="R76" s="24" t="str">
        <f aca="false">IF(B76="","",ROUND((N(K76)+N(L76))/60*IFERROR(VLOOKUP(B76,الموظفين!$A$2:$J$501,8,FALSE()),0)/الإعدادات!$B$6*الإعدادات!$B$9,2))</f>
        <v/>
      </c>
      <c r="S76" s="24" t="str">
        <f aca="false">IF(OR(B76="",M76=""),"",ROUND(M76/60*IFERROR(VLOOKUP(B76,الموظفين!$A$2:$J$501,9,FALSE()),0),2))</f>
        <v/>
      </c>
      <c r="T76" s="17"/>
      <c r="U76" s="23" t="str">
        <f aca="false">IF(OR(A76="",B76=""),"",A76&amp;"|"&amp;B76)</f>
        <v/>
      </c>
    </row>
    <row r="77" customFormat="false" ht="15" hidden="false" customHeight="false" outlineLevel="0" collapsed="false">
      <c r="A77" s="16"/>
      <c r="B77" s="17"/>
      <c r="C77" s="18" t="str">
        <f aca="false">IF($B77="","",IFERROR(VLOOKUP($B77,الموظفين!$A$2:$J$501,2,FALSE())&amp;"","⚠ كود غير موجود"))</f>
        <v/>
      </c>
      <c r="D77" s="18" t="str">
        <f aca="false">IF($B77="","",IFERROR(VLOOKUP($B77,الموظفين!$A$2:$J$501,3,FALSE())&amp;"",""))</f>
        <v/>
      </c>
      <c r="E77" s="18" t="str">
        <f aca="false">IF($B77="","",IFERROR(VLOOKUP($B77,الموظفين!$A$2:$J$501,5,FALSE())&amp;"",""))</f>
        <v/>
      </c>
      <c r="F77" s="19" t="str">
        <f aca="false">IF($B77="","",IFERROR(VLOOKUP($B77,الموظفين!$A$2:$J$501,6,FALSE()),""))</f>
        <v/>
      </c>
      <c r="G77" s="19" t="str">
        <f aca="false">IF($B77="","",IFERROR(VLOOKUP($B77,الموظفين!$A$2:$J$501,7,FALSE()),""))</f>
        <v/>
      </c>
      <c r="H77" s="20"/>
      <c r="I77" s="20"/>
      <c r="J77" s="21" t="str">
        <f aca="false">IF(OR(H77="",I77=""),"",ROUND(MOD(I77-H77,1)*24,2))</f>
        <v/>
      </c>
      <c r="K77" s="22" t="str">
        <f aca="false">IF(OR(H77="",F77=""),"",IF(ROUND(MAX(0,MOD(H77-F77+0.5,1)-0.5)*1440,0)&gt;IFERROR(VLOOKUP(E77,الورديات!$A$2:$E$21,5,FALSE()),0),ROUND(MAX(0,MOD(H77-F77+0.5,1)-0.5)*1440,0),0))</f>
        <v/>
      </c>
      <c r="L77" s="22" t="str">
        <f aca="false">IF(OR(I77="",G77=""),"",ROUND(MAX(0,MOD(G77-I77+0.5,1)-0.5)*1440,0))</f>
        <v/>
      </c>
      <c r="M77" s="22" t="str">
        <f aca="false">IF(OR(I77="",G77=""),"",IF(ROUND(MAX(0,MOD(I77-G77+0.5,1)-0.5)*1440,0)&gt;=الإعدادات!$B$8,ROUND(MAX(0,MOD(I77-G77+0.5,1)-0.5)*1440,0),0))</f>
        <v/>
      </c>
      <c r="N77" s="18" t="str">
        <f aca="false">IF(OR(A77="",B77=""),"",IF(COUNTIFS(الإجازات!$A$2:$A$1001,B77,الإجازات!$D$2:$D$1001,"&lt;="&amp;A77,الإجازات!$E$2:$E$1001,"&gt;="&amp;A77,الإجازات!$G$2:$G$1001,"مقبولة")=0,"",LOOKUP(2,1/((الإجازات!$A$2:$A$1001=B77)*(الإجازات!$D$2:$D$1001&lt;=A77)*(الإجازات!$E$2:$E$1001&gt;=A77)*(الإجازات!$G$2:$G$1001="مقبولة")),الإجازات!$C$2:$C$1001)))</f>
        <v/>
      </c>
      <c r="O77" s="17"/>
      <c r="P77" s="23" t="str">
        <f aca="false">IF(B77="","",IF(ISNA(MATCH(B77,الموظفين!$A$2:$A$501,0)),"⚠ كود غير موجود",IF(O77&lt;&gt;"",O77,IF(N77&lt;&gt;"",N77,IF(H77="",IF(AND(A77&lt;&gt;"",WEEKDAY(A77)=الإعدادات!$B$11),"راحة أسبوعية","غائب"),IF(I77="","بدون انصراف",IF(N(K77)&gt;0,"متأخر","حاضر")))))))</f>
        <v/>
      </c>
      <c r="Q77" s="24" t="str">
        <f aca="false">IF(B77="","",IF(OR(P77="غائب",P77="غياب",P77="إجازة بدون راتب"),IFERROR(VLOOKUP(B77,الموظفين!$A$2:$J$501,8,FALSE()),0),0))</f>
        <v/>
      </c>
      <c r="R77" s="24" t="str">
        <f aca="false">IF(B77="","",ROUND((N(K77)+N(L77))/60*IFERROR(VLOOKUP(B77,الموظفين!$A$2:$J$501,8,FALSE()),0)/الإعدادات!$B$6*الإعدادات!$B$9,2))</f>
        <v/>
      </c>
      <c r="S77" s="24" t="str">
        <f aca="false">IF(OR(B77="",M77=""),"",ROUND(M77/60*IFERROR(VLOOKUP(B77,الموظفين!$A$2:$J$501,9,FALSE()),0),2))</f>
        <v/>
      </c>
      <c r="T77" s="17"/>
      <c r="U77" s="23" t="str">
        <f aca="false">IF(OR(A77="",B77=""),"",A77&amp;"|"&amp;B77)</f>
        <v/>
      </c>
    </row>
    <row r="78" customFormat="false" ht="15" hidden="false" customHeight="false" outlineLevel="0" collapsed="false">
      <c r="A78" s="16"/>
      <c r="B78" s="17"/>
      <c r="C78" s="18" t="str">
        <f aca="false">IF($B78="","",IFERROR(VLOOKUP($B78,الموظفين!$A$2:$J$501,2,FALSE())&amp;"","⚠ كود غير موجود"))</f>
        <v/>
      </c>
      <c r="D78" s="18" t="str">
        <f aca="false">IF($B78="","",IFERROR(VLOOKUP($B78,الموظفين!$A$2:$J$501,3,FALSE())&amp;"",""))</f>
        <v/>
      </c>
      <c r="E78" s="18" t="str">
        <f aca="false">IF($B78="","",IFERROR(VLOOKUP($B78,الموظفين!$A$2:$J$501,5,FALSE())&amp;"",""))</f>
        <v/>
      </c>
      <c r="F78" s="19" t="str">
        <f aca="false">IF($B78="","",IFERROR(VLOOKUP($B78,الموظفين!$A$2:$J$501,6,FALSE()),""))</f>
        <v/>
      </c>
      <c r="G78" s="19" t="str">
        <f aca="false">IF($B78="","",IFERROR(VLOOKUP($B78,الموظفين!$A$2:$J$501,7,FALSE()),""))</f>
        <v/>
      </c>
      <c r="H78" s="20"/>
      <c r="I78" s="20"/>
      <c r="J78" s="21" t="str">
        <f aca="false">IF(OR(H78="",I78=""),"",ROUND(MOD(I78-H78,1)*24,2))</f>
        <v/>
      </c>
      <c r="K78" s="22" t="str">
        <f aca="false">IF(OR(H78="",F78=""),"",IF(ROUND(MAX(0,MOD(H78-F78+0.5,1)-0.5)*1440,0)&gt;IFERROR(VLOOKUP(E78,الورديات!$A$2:$E$21,5,FALSE()),0),ROUND(MAX(0,MOD(H78-F78+0.5,1)-0.5)*1440,0),0))</f>
        <v/>
      </c>
      <c r="L78" s="22" t="str">
        <f aca="false">IF(OR(I78="",G78=""),"",ROUND(MAX(0,MOD(G78-I78+0.5,1)-0.5)*1440,0))</f>
        <v/>
      </c>
      <c r="M78" s="22" t="str">
        <f aca="false">IF(OR(I78="",G78=""),"",IF(ROUND(MAX(0,MOD(I78-G78+0.5,1)-0.5)*1440,0)&gt;=الإعدادات!$B$8,ROUND(MAX(0,MOD(I78-G78+0.5,1)-0.5)*1440,0),0))</f>
        <v/>
      </c>
      <c r="N78" s="18" t="str">
        <f aca="false">IF(OR(A78="",B78=""),"",IF(COUNTIFS(الإجازات!$A$2:$A$1001,B78,الإجازات!$D$2:$D$1001,"&lt;="&amp;A78,الإجازات!$E$2:$E$1001,"&gt;="&amp;A78,الإجازات!$G$2:$G$1001,"مقبولة")=0,"",LOOKUP(2,1/((الإجازات!$A$2:$A$1001=B78)*(الإجازات!$D$2:$D$1001&lt;=A78)*(الإجازات!$E$2:$E$1001&gt;=A78)*(الإجازات!$G$2:$G$1001="مقبولة")),الإجازات!$C$2:$C$1001)))</f>
        <v/>
      </c>
      <c r="O78" s="17"/>
      <c r="P78" s="23" t="str">
        <f aca="false">IF(B78="","",IF(ISNA(MATCH(B78,الموظفين!$A$2:$A$501,0)),"⚠ كود غير موجود",IF(O78&lt;&gt;"",O78,IF(N78&lt;&gt;"",N78,IF(H78="",IF(AND(A78&lt;&gt;"",WEEKDAY(A78)=الإعدادات!$B$11),"راحة أسبوعية","غائب"),IF(I78="","بدون انصراف",IF(N(K78)&gt;0,"متأخر","حاضر")))))))</f>
        <v/>
      </c>
      <c r="Q78" s="24" t="str">
        <f aca="false">IF(B78="","",IF(OR(P78="غائب",P78="غياب",P78="إجازة بدون راتب"),IFERROR(VLOOKUP(B78,الموظفين!$A$2:$J$501,8,FALSE()),0),0))</f>
        <v/>
      </c>
      <c r="R78" s="24" t="str">
        <f aca="false">IF(B78="","",ROUND((N(K78)+N(L78))/60*IFERROR(VLOOKUP(B78,الموظفين!$A$2:$J$501,8,FALSE()),0)/الإعدادات!$B$6*الإعدادات!$B$9,2))</f>
        <v/>
      </c>
      <c r="S78" s="24" t="str">
        <f aca="false">IF(OR(B78="",M78=""),"",ROUND(M78/60*IFERROR(VLOOKUP(B78,الموظفين!$A$2:$J$501,9,FALSE()),0),2))</f>
        <v/>
      </c>
      <c r="T78" s="17"/>
      <c r="U78" s="23" t="str">
        <f aca="false">IF(OR(A78="",B78=""),"",A78&amp;"|"&amp;B78)</f>
        <v/>
      </c>
    </row>
    <row r="79" customFormat="false" ht="15" hidden="false" customHeight="false" outlineLevel="0" collapsed="false">
      <c r="A79" s="16"/>
      <c r="B79" s="17"/>
      <c r="C79" s="18" t="str">
        <f aca="false">IF($B79="","",IFERROR(VLOOKUP($B79,الموظفين!$A$2:$J$501,2,FALSE())&amp;"","⚠ كود غير موجود"))</f>
        <v/>
      </c>
      <c r="D79" s="18" t="str">
        <f aca="false">IF($B79="","",IFERROR(VLOOKUP($B79,الموظفين!$A$2:$J$501,3,FALSE())&amp;"",""))</f>
        <v/>
      </c>
      <c r="E79" s="18" t="str">
        <f aca="false">IF($B79="","",IFERROR(VLOOKUP($B79,الموظفين!$A$2:$J$501,5,FALSE())&amp;"",""))</f>
        <v/>
      </c>
      <c r="F79" s="19" t="str">
        <f aca="false">IF($B79="","",IFERROR(VLOOKUP($B79,الموظفين!$A$2:$J$501,6,FALSE()),""))</f>
        <v/>
      </c>
      <c r="G79" s="19" t="str">
        <f aca="false">IF($B79="","",IFERROR(VLOOKUP($B79,الموظفين!$A$2:$J$501,7,FALSE()),""))</f>
        <v/>
      </c>
      <c r="H79" s="20"/>
      <c r="I79" s="20"/>
      <c r="J79" s="21" t="str">
        <f aca="false">IF(OR(H79="",I79=""),"",ROUND(MOD(I79-H79,1)*24,2))</f>
        <v/>
      </c>
      <c r="K79" s="22" t="str">
        <f aca="false">IF(OR(H79="",F79=""),"",IF(ROUND(MAX(0,MOD(H79-F79+0.5,1)-0.5)*1440,0)&gt;IFERROR(VLOOKUP(E79,الورديات!$A$2:$E$21,5,FALSE()),0),ROUND(MAX(0,MOD(H79-F79+0.5,1)-0.5)*1440,0),0))</f>
        <v/>
      </c>
      <c r="L79" s="22" t="str">
        <f aca="false">IF(OR(I79="",G79=""),"",ROUND(MAX(0,MOD(G79-I79+0.5,1)-0.5)*1440,0))</f>
        <v/>
      </c>
      <c r="M79" s="22" t="str">
        <f aca="false">IF(OR(I79="",G79=""),"",IF(ROUND(MAX(0,MOD(I79-G79+0.5,1)-0.5)*1440,0)&gt;=الإعدادات!$B$8,ROUND(MAX(0,MOD(I79-G79+0.5,1)-0.5)*1440,0),0))</f>
        <v/>
      </c>
      <c r="N79" s="18" t="str">
        <f aca="false">IF(OR(A79="",B79=""),"",IF(COUNTIFS(الإجازات!$A$2:$A$1001,B79,الإجازات!$D$2:$D$1001,"&lt;="&amp;A79,الإجازات!$E$2:$E$1001,"&gt;="&amp;A79,الإجازات!$G$2:$G$1001,"مقبولة")=0,"",LOOKUP(2,1/((الإجازات!$A$2:$A$1001=B79)*(الإجازات!$D$2:$D$1001&lt;=A79)*(الإجازات!$E$2:$E$1001&gt;=A79)*(الإجازات!$G$2:$G$1001="مقبولة")),الإجازات!$C$2:$C$1001)))</f>
        <v/>
      </c>
      <c r="O79" s="17"/>
      <c r="P79" s="23" t="str">
        <f aca="false">IF(B79="","",IF(ISNA(MATCH(B79,الموظفين!$A$2:$A$501,0)),"⚠ كود غير موجود",IF(O79&lt;&gt;"",O79,IF(N79&lt;&gt;"",N79,IF(H79="",IF(AND(A79&lt;&gt;"",WEEKDAY(A79)=الإعدادات!$B$11),"راحة أسبوعية","غائب"),IF(I79="","بدون انصراف",IF(N(K79)&gt;0,"متأخر","حاضر")))))))</f>
        <v/>
      </c>
      <c r="Q79" s="24" t="str">
        <f aca="false">IF(B79="","",IF(OR(P79="غائب",P79="غياب",P79="إجازة بدون راتب"),IFERROR(VLOOKUP(B79,الموظفين!$A$2:$J$501,8,FALSE()),0),0))</f>
        <v/>
      </c>
      <c r="R79" s="24" t="str">
        <f aca="false">IF(B79="","",ROUND((N(K79)+N(L79))/60*IFERROR(VLOOKUP(B79,الموظفين!$A$2:$J$501,8,FALSE()),0)/الإعدادات!$B$6*الإعدادات!$B$9,2))</f>
        <v/>
      </c>
      <c r="S79" s="24" t="str">
        <f aca="false">IF(OR(B79="",M79=""),"",ROUND(M79/60*IFERROR(VLOOKUP(B79,الموظفين!$A$2:$J$501,9,FALSE()),0),2))</f>
        <v/>
      </c>
      <c r="T79" s="17"/>
      <c r="U79" s="23" t="str">
        <f aca="false">IF(OR(A79="",B79=""),"",A79&amp;"|"&amp;B79)</f>
        <v/>
      </c>
    </row>
    <row r="80" customFormat="false" ht="15" hidden="false" customHeight="false" outlineLevel="0" collapsed="false">
      <c r="A80" s="16"/>
      <c r="B80" s="17"/>
      <c r="C80" s="18" t="str">
        <f aca="false">IF($B80="","",IFERROR(VLOOKUP($B80,الموظفين!$A$2:$J$501,2,FALSE())&amp;"","⚠ كود غير موجود"))</f>
        <v/>
      </c>
      <c r="D80" s="18" t="str">
        <f aca="false">IF($B80="","",IFERROR(VLOOKUP($B80,الموظفين!$A$2:$J$501,3,FALSE())&amp;"",""))</f>
        <v/>
      </c>
      <c r="E80" s="18" t="str">
        <f aca="false">IF($B80="","",IFERROR(VLOOKUP($B80,الموظفين!$A$2:$J$501,5,FALSE())&amp;"",""))</f>
        <v/>
      </c>
      <c r="F80" s="19" t="str">
        <f aca="false">IF($B80="","",IFERROR(VLOOKUP($B80,الموظفين!$A$2:$J$501,6,FALSE()),""))</f>
        <v/>
      </c>
      <c r="G80" s="19" t="str">
        <f aca="false">IF($B80="","",IFERROR(VLOOKUP($B80,الموظفين!$A$2:$J$501,7,FALSE()),""))</f>
        <v/>
      </c>
      <c r="H80" s="20"/>
      <c r="I80" s="20"/>
      <c r="J80" s="21" t="str">
        <f aca="false">IF(OR(H80="",I80=""),"",ROUND(MOD(I80-H80,1)*24,2))</f>
        <v/>
      </c>
      <c r="K80" s="22" t="str">
        <f aca="false">IF(OR(H80="",F80=""),"",IF(ROUND(MAX(0,MOD(H80-F80+0.5,1)-0.5)*1440,0)&gt;IFERROR(VLOOKUP(E80,الورديات!$A$2:$E$21,5,FALSE()),0),ROUND(MAX(0,MOD(H80-F80+0.5,1)-0.5)*1440,0),0))</f>
        <v/>
      </c>
      <c r="L80" s="22" t="str">
        <f aca="false">IF(OR(I80="",G80=""),"",ROUND(MAX(0,MOD(G80-I80+0.5,1)-0.5)*1440,0))</f>
        <v/>
      </c>
      <c r="M80" s="22" t="str">
        <f aca="false">IF(OR(I80="",G80=""),"",IF(ROUND(MAX(0,MOD(I80-G80+0.5,1)-0.5)*1440,0)&gt;=الإعدادات!$B$8,ROUND(MAX(0,MOD(I80-G80+0.5,1)-0.5)*1440,0),0))</f>
        <v/>
      </c>
      <c r="N80" s="18" t="str">
        <f aca="false">IF(OR(A80="",B80=""),"",IF(COUNTIFS(الإجازات!$A$2:$A$1001,B80,الإجازات!$D$2:$D$1001,"&lt;="&amp;A80,الإجازات!$E$2:$E$1001,"&gt;="&amp;A80,الإجازات!$G$2:$G$1001,"مقبولة")=0,"",LOOKUP(2,1/((الإجازات!$A$2:$A$1001=B80)*(الإجازات!$D$2:$D$1001&lt;=A80)*(الإجازات!$E$2:$E$1001&gt;=A80)*(الإجازات!$G$2:$G$1001="مقبولة")),الإجازات!$C$2:$C$1001)))</f>
        <v/>
      </c>
      <c r="O80" s="17"/>
      <c r="P80" s="23" t="str">
        <f aca="false">IF(B80="","",IF(ISNA(MATCH(B80,الموظفين!$A$2:$A$501,0)),"⚠ كود غير موجود",IF(O80&lt;&gt;"",O80,IF(N80&lt;&gt;"",N80,IF(H80="",IF(AND(A80&lt;&gt;"",WEEKDAY(A80)=الإعدادات!$B$11),"راحة أسبوعية","غائب"),IF(I80="","بدون انصراف",IF(N(K80)&gt;0,"متأخر","حاضر")))))))</f>
        <v/>
      </c>
      <c r="Q80" s="24" t="str">
        <f aca="false">IF(B80="","",IF(OR(P80="غائب",P80="غياب",P80="إجازة بدون راتب"),IFERROR(VLOOKUP(B80,الموظفين!$A$2:$J$501,8,FALSE()),0),0))</f>
        <v/>
      </c>
      <c r="R80" s="24" t="str">
        <f aca="false">IF(B80="","",ROUND((N(K80)+N(L80))/60*IFERROR(VLOOKUP(B80,الموظفين!$A$2:$J$501,8,FALSE()),0)/الإعدادات!$B$6*الإعدادات!$B$9,2))</f>
        <v/>
      </c>
      <c r="S80" s="24" t="str">
        <f aca="false">IF(OR(B80="",M80=""),"",ROUND(M80/60*IFERROR(VLOOKUP(B80,الموظفين!$A$2:$J$501,9,FALSE()),0),2))</f>
        <v/>
      </c>
      <c r="T80" s="17"/>
      <c r="U80" s="23" t="str">
        <f aca="false">IF(OR(A80="",B80=""),"",A80&amp;"|"&amp;B80)</f>
        <v/>
      </c>
    </row>
    <row r="81" customFormat="false" ht="15" hidden="false" customHeight="false" outlineLevel="0" collapsed="false">
      <c r="A81" s="16"/>
      <c r="B81" s="17"/>
      <c r="C81" s="18" t="str">
        <f aca="false">IF($B81="","",IFERROR(VLOOKUP($B81,الموظفين!$A$2:$J$501,2,FALSE())&amp;"","⚠ كود غير موجود"))</f>
        <v/>
      </c>
      <c r="D81" s="18" t="str">
        <f aca="false">IF($B81="","",IFERROR(VLOOKUP($B81,الموظفين!$A$2:$J$501,3,FALSE())&amp;"",""))</f>
        <v/>
      </c>
      <c r="E81" s="18" t="str">
        <f aca="false">IF($B81="","",IFERROR(VLOOKUP($B81,الموظفين!$A$2:$J$501,5,FALSE())&amp;"",""))</f>
        <v/>
      </c>
      <c r="F81" s="19" t="str">
        <f aca="false">IF($B81="","",IFERROR(VLOOKUP($B81,الموظفين!$A$2:$J$501,6,FALSE()),""))</f>
        <v/>
      </c>
      <c r="G81" s="19" t="str">
        <f aca="false">IF($B81="","",IFERROR(VLOOKUP($B81,الموظفين!$A$2:$J$501,7,FALSE()),""))</f>
        <v/>
      </c>
      <c r="H81" s="20"/>
      <c r="I81" s="20"/>
      <c r="J81" s="21" t="str">
        <f aca="false">IF(OR(H81="",I81=""),"",ROUND(MOD(I81-H81,1)*24,2))</f>
        <v/>
      </c>
      <c r="K81" s="22" t="str">
        <f aca="false">IF(OR(H81="",F81=""),"",IF(ROUND(MAX(0,MOD(H81-F81+0.5,1)-0.5)*1440,0)&gt;IFERROR(VLOOKUP(E81,الورديات!$A$2:$E$21,5,FALSE()),0),ROUND(MAX(0,MOD(H81-F81+0.5,1)-0.5)*1440,0),0))</f>
        <v/>
      </c>
      <c r="L81" s="22" t="str">
        <f aca="false">IF(OR(I81="",G81=""),"",ROUND(MAX(0,MOD(G81-I81+0.5,1)-0.5)*1440,0))</f>
        <v/>
      </c>
      <c r="M81" s="22" t="str">
        <f aca="false">IF(OR(I81="",G81=""),"",IF(ROUND(MAX(0,MOD(I81-G81+0.5,1)-0.5)*1440,0)&gt;=الإعدادات!$B$8,ROUND(MAX(0,MOD(I81-G81+0.5,1)-0.5)*1440,0),0))</f>
        <v/>
      </c>
      <c r="N81" s="18" t="str">
        <f aca="false">IF(OR(A81="",B81=""),"",IF(COUNTIFS(الإجازات!$A$2:$A$1001,B81,الإجازات!$D$2:$D$1001,"&lt;="&amp;A81,الإجازات!$E$2:$E$1001,"&gt;="&amp;A81,الإجازات!$G$2:$G$1001,"مقبولة")=0,"",LOOKUP(2,1/((الإجازات!$A$2:$A$1001=B81)*(الإجازات!$D$2:$D$1001&lt;=A81)*(الإجازات!$E$2:$E$1001&gt;=A81)*(الإجازات!$G$2:$G$1001="مقبولة")),الإجازات!$C$2:$C$1001)))</f>
        <v/>
      </c>
      <c r="O81" s="17"/>
      <c r="P81" s="23" t="str">
        <f aca="false">IF(B81="","",IF(ISNA(MATCH(B81,الموظفين!$A$2:$A$501,0)),"⚠ كود غير موجود",IF(O81&lt;&gt;"",O81,IF(N81&lt;&gt;"",N81,IF(H81="",IF(AND(A81&lt;&gt;"",WEEKDAY(A81)=الإعدادات!$B$11),"راحة أسبوعية","غائب"),IF(I81="","بدون انصراف",IF(N(K81)&gt;0,"متأخر","حاضر")))))))</f>
        <v/>
      </c>
      <c r="Q81" s="24" t="str">
        <f aca="false">IF(B81="","",IF(OR(P81="غائب",P81="غياب",P81="إجازة بدون راتب"),IFERROR(VLOOKUP(B81,الموظفين!$A$2:$J$501,8,FALSE()),0),0))</f>
        <v/>
      </c>
      <c r="R81" s="24" t="str">
        <f aca="false">IF(B81="","",ROUND((N(K81)+N(L81))/60*IFERROR(VLOOKUP(B81,الموظفين!$A$2:$J$501,8,FALSE()),0)/الإعدادات!$B$6*الإعدادات!$B$9,2))</f>
        <v/>
      </c>
      <c r="S81" s="24" t="str">
        <f aca="false">IF(OR(B81="",M81=""),"",ROUND(M81/60*IFERROR(VLOOKUP(B81,الموظفين!$A$2:$J$501,9,FALSE()),0),2))</f>
        <v/>
      </c>
      <c r="T81" s="17"/>
      <c r="U81" s="23" t="str">
        <f aca="false">IF(OR(A81="",B81=""),"",A81&amp;"|"&amp;B81)</f>
        <v/>
      </c>
    </row>
    <row r="82" customFormat="false" ht="15" hidden="false" customHeight="false" outlineLevel="0" collapsed="false">
      <c r="A82" s="16"/>
      <c r="B82" s="17"/>
      <c r="C82" s="18" t="str">
        <f aca="false">IF($B82="","",IFERROR(VLOOKUP($B82,الموظفين!$A$2:$J$501,2,FALSE())&amp;"","⚠ كود غير موجود"))</f>
        <v/>
      </c>
      <c r="D82" s="18" t="str">
        <f aca="false">IF($B82="","",IFERROR(VLOOKUP($B82,الموظفين!$A$2:$J$501,3,FALSE())&amp;"",""))</f>
        <v/>
      </c>
      <c r="E82" s="18" t="str">
        <f aca="false">IF($B82="","",IFERROR(VLOOKUP($B82,الموظفين!$A$2:$J$501,5,FALSE())&amp;"",""))</f>
        <v/>
      </c>
      <c r="F82" s="19" t="str">
        <f aca="false">IF($B82="","",IFERROR(VLOOKUP($B82,الموظفين!$A$2:$J$501,6,FALSE()),""))</f>
        <v/>
      </c>
      <c r="G82" s="19" t="str">
        <f aca="false">IF($B82="","",IFERROR(VLOOKUP($B82,الموظفين!$A$2:$J$501,7,FALSE()),""))</f>
        <v/>
      </c>
      <c r="H82" s="20"/>
      <c r="I82" s="20"/>
      <c r="J82" s="21" t="str">
        <f aca="false">IF(OR(H82="",I82=""),"",ROUND(MOD(I82-H82,1)*24,2))</f>
        <v/>
      </c>
      <c r="K82" s="22" t="str">
        <f aca="false">IF(OR(H82="",F82=""),"",IF(ROUND(MAX(0,MOD(H82-F82+0.5,1)-0.5)*1440,0)&gt;IFERROR(VLOOKUP(E82,الورديات!$A$2:$E$21,5,FALSE()),0),ROUND(MAX(0,MOD(H82-F82+0.5,1)-0.5)*1440,0),0))</f>
        <v/>
      </c>
      <c r="L82" s="22" t="str">
        <f aca="false">IF(OR(I82="",G82=""),"",ROUND(MAX(0,MOD(G82-I82+0.5,1)-0.5)*1440,0))</f>
        <v/>
      </c>
      <c r="M82" s="22" t="str">
        <f aca="false">IF(OR(I82="",G82=""),"",IF(ROUND(MAX(0,MOD(I82-G82+0.5,1)-0.5)*1440,0)&gt;=الإعدادات!$B$8,ROUND(MAX(0,MOD(I82-G82+0.5,1)-0.5)*1440,0),0))</f>
        <v/>
      </c>
      <c r="N82" s="18" t="str">
        <f aca="false">IF(OR(A82="",B82=""),"",IF(COUNTIFS(الإجازات!$A$2:$A$1001,B82,الإجازات!$D$2:$D$1001,"&lt;="&amp;A82,الإجازات!$E$2:$E$1001,"&gt;="&amp;A82,الإجازات!$G$2:$G$1001,"مقبولة")=0,"",LOOKUP(2,1/((الإجازات!$A$2:$A$1001=B82)*(الإجازات!$D$2:$D$1001&lt;=A82)*(الإجازات!$E$2:$E$1001&gt;=A82)*(الإجازات!$G$2:$G$1001="مقبولة")),الإجازات!$C$2:$C$1001)))</f>
        <v/>
      </c>
      <c r="O82" s="17"/>
      <c r="P82" s="23" t="str">
        <f aca="false">IF(B82="","",IF(ISNA(MATCH(B82,الموظفين!$A$2:$A$501,0)),"⚠ كود غير موجود",IF(O82&lt;&gt;"",O82,IF(N82&lt;&gt;"",N82,IF(H82="",IF(AND(A82&lt;&gt;"",WEEKDAY(A82)=الإعدادات!$B$11),"راحة أسبوعية","غائب"),IF(I82="","بدون انصراف",IF(N(K82)&gt;0,"متأخر","حاضر")))))))</f>
        <v/>
      </c>
      <c r="Q82" s="24" t="str">
        <f aca="false">IF(B82="","",IF(OR(P82="غائب",P82="غياب",P82="إجازة بدون راتب"),IFERROR(VLOOKUP(B82,الموظفين!$A$2:$J$501,8,FALSE()),0),0))</f>
        <v/>
      </c>
      <c r="R82" s="24" t="str">
        <f aca="false">IF(B82="","",ROUND((N(K82)+N(L82))/60*IFERROR(VLOOKUP(B82,الموظفين!$A$2:$J$501,8,FALSE()),0)/الإعدادات!$B$6*الإعدادات!$B$9,2))</f>
        <v/>
      </c>
      <c r="S82" s="24" t="str">
        <f aca="false">IF(OR(B82="",M82=""),"",ROUND(M82/60*IFERROR(VLOOKUP(B82,الموظفين!$A$2:$J$501,9,FALSE()),0),2))</f>
        <v/>
      </c>
      <c r="T82" s="17"/>
      <c r="U82" s="23" t="str">
        <f aca="false">IF(OR(A82="",B82=""),"",A82&amp;"|"&amp;B82)</f>
        <v/>
      </c>
    </row>
    <row r="83" customFormat="false" ht="15" hidden="false" customHeight="false" outlineLevel="0" collapsed="false">
      <c r="A83" s="16"/>
      <c r="B83" s="17"/>
      <c r="C83" s="18" t="str">
        <f aca="false">IF($B83="","",IFERROR(VLOOKUP($B83,الموظفين!$A$2:$J$501,2,FALSE())&amp;"","⚠ كود غير موجود"))</f>
        <v/>
      </c>
      <c r="D83" s="18" t="str">
        <f aca="false">IF($B83="","",IFERROR(VLOOKUP($B83,الموظفين!$A$2:$J$501,3,FALSE())&amp;"",""))</f>
        <v/>
      </c>
      <c r="E83" s="18" t="str">
        <f aca="false">IF($B83="","",IFERROR(VLOOKUP($B83,الموظفين!$A$2:$J$501,5,FALSE())&amp;"",""))</f>
        <v/>
      </c>
      <c r="F83" s="19" t="str">
        <f aca="false">IF($B83="","",IFERROR(VLOOKUP($B83,الموظفين!$A$2:$J$501,6,FALSE()),""))</f>
        <v/>
      </c>
      <c r="G83" s="19" t="str">
        <f aca="false">IF($B83="","",IFERROR(VLOOKUP($B83,الموظفين!$A$2:$J$501,7,FALSE()),""))</f>
        <v/>
      </c>
      <c r="H83" s="20"/>
      <c r="I83" s="20"/>
      <c r="J83" s="21" t="str">
        <f aca="false">IF(OR(H83="",I83=""),"",ROUND(MOD(I83-H83,1)*24,2))</f>
        <v/>
      </c>
      <c r="K83" s="22" t="str">
        <f aca="false">IF(OR(H83="",F83=""),"",IF(ROUND(MAX(0,MOD(H83-F83+0.5,1)-0.5)*1440,0)&gt;IFERROR(VLOOKUP(E83,الورديات!$A$2:$E$21,5,FALSE()),0),ROUND(MAX(0,MOD(H83-F83+0.5,1)-0.5)*1440,0),0))</f>
        <v/>
      </c>
      <c r="L83" s="22" t="str">
        <f aca="false">IF(OR(I83="",G83=""),"",ROUND(MAX(0,MOD(G83-I83+0.5,1)-0.5)*1440,0))</f>
        <v/>
      </c>
      <c r="M83" s="22" t="str">
        <f aca="false">IF(OR(I83="",G83=""),"",IF(ROUND(MAX(0,MOD(I83-G83+0.5,1)-0.5)*1440,0)&gt;=الإعدادات!$B$8,ROUND(MAX(0,MOD(I83-G83+0.5,1)-0.5)*1440,0),0))</f>
        <v/>
      </c>
      <c r="N83" s="18" t="str">
        <f aca="false">IF(OR(A83="",B83=""),"",IF(COUNTIFS(الإجازات!$A$2:$A$1001,B83,الإجازات!$D$2:$D$1001,"&lt;="&amp;A83,الإجازات!$E$2:$E$1001,"&gt;="&amp;A83,الإجازات!$G$2:$G$1001,"مقبولة")=0,"",LOOKUP(2,1/((الإجازات!$A$2:$A$1001=B83)*(الإجازات!$D$2:$D$1001&lt;=A83)*(الإجازات!$E$2:$E$1001&gt;=A83)*(الإجازات!$G$2:$G$1001="مقبولة")),الإجازات!$C$2:$C$1001)))</f>
        <v/>
      </c>
      <c r="O83" s="17"/>
      <c r="P83" s="23" t="str">
        <f aca="false">IF(B83="","",IF(ISNA(MATCH(B83,الموظفين!$A$2:$A$501,0)),"⚠ كود غير موجود",IF(O83&lt;&gt;"",O83,IF(N83&lt;&gt;"",N83,IF(H83="",IF(AND(A83&lt;&gt;"",WEEKDAY(A83)=الإعدادات!$B$11),"راحة أسبوعية","غائب"),IF(I83="","بدون انصراف",IF(N(K83)&gt;0,"متأخر","حاضر")))))))</f>
        <v/>
      </c>
      <c r="Q83" s="24" t="str">
        <f aca="false">IF(B83="","",IF(OR(P83="غائب",P83="غياب",P83="إجازة بدون راتب"),IFERROR(VLOOKUP(B83,الموظفين!$A$2:$J$501,8,FALSE()),0),0))</f>
        <v/>
      </c>
      <c r="R83" s="24" t="str">
        <f aca="false">IF(B83="","",ROUND((N(K83)+N(L83))/60*IFERROR(VLOOKUP(B83,الموظفين!$A$2:$J$501,8,FALSE()),0)/الإعدادات!$B$6*الإعدادات!$B$9,2))</f>
        <v/>
      </c>
      <c r="S83" s="24" t="str">
        <f aca="false">IF(OR(B83="",M83=""),"",ROUND(M83/60*IFERROR(VLOOKUP(B83,الموظفين!$A$2:$J$501,9,FALSE()),0),2))</f>
        <v/>
      </c>
      <c r="T83" s="17"/>
      <c r="U83" s="23" t="str">
        <f aca="false">IF(OR(A83="",B83=""),"",A83&amp;"|"&amp;B83)</f>
        <v/>
      </c>
    </row>
    <row r="84" customFormat="false" ht="15" hidden="false" customHeight="false" outlineLevel="0" collapsed="false">
      <c r="A84" s="16"/>
      <c r="B84" s="17"/>
      <c r="C84" s="18" t="str">
        <f aca="false">IF($B84="","",IFERROR(VLOOKUP($B84,الموظفين!$A$2:$J$501,2,FALSE())&amp;"","⚠ كود غير موجود"))</f>
        <v/>
      </c>
      <c r="D84" s="18" t="str">
        <f aca="false">IF($B84="","",IFERROR(VLOOKUP($B84,الموظفين!$A$2:$J$501,3,FALSE())&amp;"",""))</f>
        <v/>
      </c>
      <c r="E84" s="18" t="str">
        <f aca="false">IF($B84="","",IFERROR(VLOOKUP($B84,الموظفين!$A$2:$J$501,5,FALSE())&amp;"",""))</f>
        <v/>
      </c>
      <c r="F84" s="19" t="str">
        <f aca="false">IF($B84="","",IFERROR(VLOOKUP($B84,الموظفين!$A$2:$J$501,6,FALSE()),""))</f>
        <v/>
      </c>
      <c r="G84" s="19" t="str">
        <f aca="false">IF($B84="","",IFERROR(VLOOKUP($B84,الموظفين!$A$2:$J$501,7,FALSE()),""))</f>
        <v/>
      </c>
      <c r="H84" s="20"/>
      <c r="I84" s="20"/>
      <c r="J84" s="21" t="str">
        <f aca="false">IF(OR(H84="",I84=""),"",ROUND(MOD(I84-H84,1)*24,2))</f>
        <v/>
      </c>
      <c r="K84" s="22" t="str">
        <f aca="false">IF(OR(H84="",F84=""),"",IF(ROUND(MAX(0,MOD(H84-F84+0.5,1)-0.5)*1440,0)&gt;IFERROR(VLOOKUP(E84,الورديات!$A$2:$E$21,5,FALSE()),0),ROUND(MAX(0,MOD(H84-F84+0.5,1)-0.5)*1440,0),0))</f>
        <v/>
      </c>
      <c r="L84" s="22" t="str">
        <f aca="false">IF(OR(I84="",G84=""),"",ROUND(MAX(0,MOD(G84-I84+0.5,1)-0.5)*1440,0))</f>
        <v/>
      </c>
      <c r="M84" s="22" t="str">
        <f aca="false">IF(OR(I84="",G84=""),"",IF(ROUND(MAX(0,MOD(I84-G84+0.5,1)-0.5)*1440,0)&gt;=الإعدادات!$B$8,ROUND(MAX(0,MOD(I84-G84+0.5,1)-0.5)*1440,0),0))</f>
        <v/>
      </c>
      <c r="N84" s="18" t="str">
        <f aca="false">IF(OR(A84="",B84=""),"",IF(COUNTIFS(الإجازات!$A$2:$A$1001,B84,الإجازات!$D$2:$D$1001,"&lt;="&amp;A84,الإجازات!$E$2:$E$1001,"&gt;="&amp;A84,الإجازات!$G$2:$G$1001,"مقبولة")=0,"",LOOKUP(2,1/((الإجازات!$A$2:$A$1001=B84)*(الإجازات!$D$2:$D$1001&lt;=A84)*(الإجازات!$E$2:$E$1001&gt;=A84)*(الإجازات!$G$2:$G$1001="مقبولة")),الإجازات!$C$2:$C$1001)))</f>
        <v/>
      </c>
      <c r="O84" s="17"/>
      <c r="P84" s="23" t="str">
        <f aca="false">IF(B84="","",IF(ISNA(MATCH(B84,الموظفين!$A$2:$A$501,0)),"⚠ كود غير موجود",IF(O84&lt;&gt;"",O84,IF(N84&lt;&gt;"",N84,IF(H84="",IF(AND(A84&lt;&gt;"",WEEKDAY(A84)=الإعدادات!$B$11),"راحة أسبوعية","غائب"),IF(I84="","بدون انصراف",IF(N(K84)&gt;0,"متأخر","حاضر")))))))</f>
        <v/>
      </c>
      <c r="Q84" s="24" t="str">
        <f aca="false">IF(B84="","",IF(OR(P84="غائب",P84="غياب",P84="إجازة بدون راتب"),IFERROR(VLOOKUP(B84,الموظفين!$A$2:$J$501,8,FALSE()),0),0))</f>
        <v/>
      </c>
      <c r="R84" s="24" t="str">
        <f aca="false">IF(B84="","",ROUND((N(K84)+N(L84))/60*IFERROR(VLOOKUP(B84,الموظفين!$A$2:$J$501,8,FALSE()),0)/الإعدادات!$B$6*الإعدادات!$B$9,2))</f>
        <v/>
      </c>
      <c r="S84" s="24" t="str">
        <f aca="false">IF(OR(B84="",M84=""),"",ROUND(M84/60*IFERROR(VLOOKUP(B84,الموظفين!$A$2:$J$501,9,FALSE()),0),2))</f>
        <v/>
      </c>
      <c r="T84" s="17"/>
      <c r="U84" s="23" t="str">
        <f aca="false">IF(OR(A84="",B84=""),"",A84&amp;"|"&amp;B84)</f>
        <v/>
      </c>
    </row>
    <row r="85" customFormat="false" ht="15" hidden="false" customHeight="false" outlineLevel="0" collapsed="false">
      <c r="A85" s="16"/>
      <c r="B85" s="17"/>
      <c r="C85" s="18" t="str">
        <f aca="false">IF($B85="","",IFERROR(VLOOKUP($B85,الموظفين!$A$2:$J$501,2,FALSE())&amp;"","⚠ كود غير موجود"))</f>
        <v/>
      </c>
      <c r="D85" s="18" t="str">
        <f aca="false">IF($B85="","",IFERROR(VLOOKUP($B85,الموظفين!$A$2:$J$501,3,FALSE())&amp;"",""))</f>
        <v/>
      </c>
      <c r="E85" s="18" t="str">
        <f aca="false">IF($B85="","",IFERROR(VLOOKUP($B85,الموظفين!$A$2:$J$501,5,FALSE())&amp;"",""))</f>
        <v/>
      </c>
      <c r="F85" s="19" t="str">
        <f aca="false">IF($B85="","",IFERROR(VLOOKUP($B85,الموظفين!$A$2:$J$501,6,FALSE()),""))</f>
        <v/>
      </c>
      <c r="G85" s="19" t="str">
        <f aca="false">IF($B85="","",IFERROR(VLOOKUP($B85,الموظفين!$A$2:$J$501,7,FALSE()),""))</f>
        <v/>
      </c>
      <c r="H85" s="20"/>
      <c r="I85" s="20"/>
      <c r="J85" s="21" t="str">
        <f aca="false">IF(OR(H85="",I85=""),"",ROUND(MOD(I85-H85,1)*24,2))</f>
        <v/>
      </c>
      <c r="K85" s="22" t="str">
        <f aca="false">IF(OR(H85="",F85=""),"",IF(ROUND(MAX(0,MOD(H85-F85+0.5,1)-0.5)*1440,0)&gt;IFERROR(VLOOKUP(E85,الورديات!$A$2:$E$21,5,FALSE()),0),ROUND(MAX(0,MOD(H85-F85+0.5,1)-0.5)*1440,0),0))</f>
        <v/>
      </c>
      <c r="L85" s="22" t="str">
        <f aca="false">IF(OR(I85="",G85=""),"",ROUND(MAX(0,MOD(G85-I85+0.5,1)-0.5)*1440,0))</f>
        <v/>
      </c>
      <c r="M85" s="22" t="str">
        <f aca="false">IF(OR(I85="",G85=""),"",IF(ROUND(MAX(0,MOD(I85-G85+0.5,1)-0.5)*1440,0)&gt;=الإعدادات!$B$8,ROUND(MAX(0,MOD(I85-G85+0.5,1)-0.5)*1440,0),0))</f>
        <v/>
      </c>
      <c r="N85" s="18" t="str">
        <f aca="false">IF(OR(A85="",B85=""),"",IF(COUNTIFS(الإجازات!$A$2:$A$1001,B85,الإجازات!$D$2:$D$1001,"&lt;="&amp;A85,الإجازات!$E$2:$E$1001,"&gt;="&amp;A85,الإجازات!$G$2:$G$1001,"مقبولة")=0,"",LOOKUP(2,1/((الإجازات!$A$2:$A$1001=B85)*(الإجازات!$D$2:$D$1001&lt;=A85)*(الإجازات!$E$2:$E$1001&gt;=A85)*(الإجازات!$G$2:$G$1001="مقبولة")),الإجازات!$C$2:$C$1001)))</f>
        <v/>
      </c>
      <c r="O85" s="17"/>
      <c r="P85" s="23" t="str">
        <f aca="false">IF(B85="","",IF(ISNA(MATCH(B85,الموظفين!$A$2:$A$501,0)),"⚠ كود غير موجود",IF(O85&lt;&gt;"",O85,IF(N85&lt;&gt;"",N85,IF(H85="",IF(AND(A85&lt;&gt;"",WEEKDAY(A85)=الإعدادات!$B$11),"راحة أسبوعية","غائب"),IF(I85="","بدون انصراف",IF(N(K85)&gt;0,"متأخر","حاضر")))))))</f>
        <v/>
      </c>
      <c r="Q85" s="24" t="str">
        <f aca="false">IF(B85="","",IF(OR(P85="غائب",P85="غياب",P85="إجازة بدون راتب"),IFERROR(VLOOKUP(B85,الموظفين!$A$2:$J$501,8,FALSE()),0),0))</f>
        <v/>
      </c>
      <c r="R85" s="24" t="str">
        <f aca="false">IF(B85="","",ROUND((N(K85)+N(L85))/60*IFERROR(VLOOKUP(B85,الموظفين!$A$2:$J$501,8,FALSE()),0)/الإعدادات!$B$6*الإعدادات!$B$9,2))</f>
        <v/>
      </c>
      <c r="S85" s="24" t="str">
        <f aca="false">IF(OR(B85="",M85=""),"",ROUND(M85/60*IFERROR(VLOOKUP(B85,الموظفين!$A$2:$J$501,9,FALSE()),0),2))</f>
        <v/>
      </c>
      <c r="T85" s="17"/>
      <c r="U85" s="23" t="str">
        <f aca="false">IF(OR(A85="",B85=""),"",A85&amp;"|"&amp;B85)</f>
        <v/>
      </c>
    </row>
    <row r="86" customFormat="false" ht="15" hidden="false" customHeight="false" outlineLevel="0" collapsed="false">
      <c r="A86" s="16"/>
      <c r="B86" s="17"/>
      <c r="C86" s="18" t="str">
        <f aca="false">IF($B86="","",IFERROR(VLOOKUP($B86,الموظفين!$A$2:$J$501,2,FALSE())&amp;"","⚠ كود غير موجود"))</f>
        <v/>
      </c>
      <c r="D86" s="18" t="str">
        <f aca="false">IF($B86="","",IFERROR(VLOOKUP($B86,الموظفين!$A$2:$J$501,3,FALSE())&amp;"",""))</f>
        <v/>
      </c>
      <c r="E86" s="18" t="str">
        <f aca="false">IF($B86="","",IFERROR(VLOOKUP($B86,الموظفين!$A$2:$J$501,5,FALSE())&amp;"",""))</f>
        <v/>
      </c>
      <c r="F86" s="19" t="str">
        <f aca="false">IF($B86="","",IFERROR(VLOOKUP($B86,الموظفين!$A$2:$J$501,6,FALSE()),""))</f>
        <v/>
      </c>
      <c r="G86" s="19" t="str">
        <f aca="false">IF($B86="","",IFERROR(VLOOKUP($B86,الموظفين!$A$2:$J$501,7,FALSE()),""))</f>
        <v/>
      </c>
      <c r="H86" s="20"/>
      <c r="I86" s="20"/>
      <c r="J86" s="21" t="str">
        <f aca="false">IF(OR(H86="",I86=""),"",ROUND(MOD(I86-H86,1)*24,2))</f>
        <v/>
      </c>
      <c r="K86" s="22" t="str">
        <f aca="false">IF(OR(H86="",F86=""),"",IF(ROUND(MAX(0,MOD(H86-F86+0.5,1)-0.5)*1440,0)&gt;IFERROR(VLOOKUP(E86,الورديات!$A$2:$E$21,5,FALSE()),0),ROUND(MAX(0,MOD(H86-F86+0.5,1)-0.5)*1440,0),0))</f>
        <v/>
      </c>
      <c r="L86" s="22" t="str">
        <f aca="false">IF(OR(I86="",G86=""),"",ROUND(MAX(0,MOD(G86-I86+0.5,1)-0.5)*1440,0))</f>
        <v/>
      </c>
      <c r="M86" s="22" t="str">
        <f aca="false">IF(OR(I86="",G86=""),"",IF(ROUND(MAX(0,MOD(I86-G86+0.5,1)-0.5)*1440,0)&gt;=الإعدادات!$B$8,ROUND(MAX(0,MOD(I86-G86+0.5,1)-0.5)*1440,0),0))</f>
        <v/>
      </c>
      <c r="N86" s="18" t="str">
        <f aca="false">IF(OR(A86="",B86=""),"",IF(COUNTIFS(الإجازات!$A$2:$A$1001,B86,الإجازات!$D$2:$D$1001,"&lt;="&amp;A86,الإجازات!$E$2:$E$1001,"&gt;="&amp;A86,الإجازات!$G$2:$G$1001,"مقبولة")=0,"",LOOKUP(2,1/((الإجازات!$A$2:$A$1001=B86)*(الإجازات!$D$2:$D$1001&lt;=A86)*(الإجازات!$E$2:$E$1001&gt;=A86)*(الإجازات!$G$2:$G$1001="مقبولة")),الإجازات!$C$2:$C$1001)))</f>
        <v/>
      </c>
      <c r="O86" s="17"/>
      <c r="P86" s="23" t="str">
        <f aca="false">IF(B86="","",IF(ISNA(MATCH(B86,الموظفين!$A$2:$A$501,0)),"⚠ كود غير موجود",IF(O86&lt;&gt;"",O86,IF(N86&lt;&gt;"",N86,IF(H86="",IF(AND(A86&lt;&gt;"",WEEKDAY(A86)=الإعدادات!$B$11),"راحة أسبوعية","غائب"),IF(I86="","بدون انصراف",IF(N(K86)&gt;0,"متأخر","حاضر")))))))</f>
        <v/>
      </c>
      <c r="Q86" s="24" t="str">
        <f aca="false">IF(B86="","",IF(OR(P86="غائب",P86="غياب",P86="إجازة بدون راتب"),IFERROR(VLOOKUP(B86,الموظفين!$A$2:$J$501,8,FALSE()),0),0))</f>
        <v/>
      </c>
      <c r="R86" s="24" t="str">
        <f aca="false">IF(B86="","",ROUND((N(K86)+N(L86))/60*IFERROR(VLOOKUP(B86,الموظفين!$A$2:$J$501,8,FALSE()),0)/الإعدادات!$B$6*الإعدادات!$B$9,2))</f>
        <v/>
      </c>
      <c r="S86" s="24" t="str">
        <f aca="false">IF(OR(B86="",M86=""),"",ROUND(M86/60*IFERROR(VLOOKUP(B86,الموظفين!$A$2:$J$501,9,FALSE()),0),2))</f>
        <v/>
      </c>
      <c r="T86" s="17"/>
      <c r="U86" s="23" t="str">
        <f aca="false">IF(OR(A86="",B86=""),"",A86&amp;"|"&amp;B86)</f>
        <v/>
      </c>
    </row>
    <row r="87" customFormat="false" ht="15" hidden="false" customHeight="false" outlineLevel="0" collapsed="false">
      <c r="A87" s="16"/>
      <c r="B87" s="17"/>
      <c r="C87" s="18" t="str">
        <f aca="false">IF($B87="","",IFERROR(VLOOKUP($B87,الموظفين!$A$2:$J$501,2,FALSE())&amp;"","⚠ كود غير موجود"))</f>
        <v/>
      </c>
      <c r="D87" s="18" t="str">
        <f aca="false">IF($B87="","",IFERROR(VLOOKUP($B87,الموظفين!$A$2:$J$501,3,FALSE())&amp;"",""))</f>
        <v/>
      </c>
      <c r="E87" s="18" t="str">
        <f aca="false">IF($B87="","",IFERROR(VLOOKUP($B87,الموظفين!$A$2:$J$501,5,FALSE())&amp;"",""))</f>
        <v/>
      </c>
      <c r="F87" s="19" t="str">
        <f aca="false">IF($B87="","",IFERROR(VLOOKUP($B87,الموظفين!$A$2:$J$501,6,FALSE()),""))</f>
        <v/>
      </c>
      <c r="G87" s="19" t="str">
        <f aca="false">IF($B87="","",IFERROR(VLOOKUP($B87,الموظفين!$A$2:$J$501,7,FALSE()),""))</f>
        <v/>
      </c>
      <c r="H87" s="20"/>
      <c r="I87" s="20"/>
      <c r="J87" s="21" t="str">
        <f aca="false">IF(OR(H87="",I87=""),"",ROUND(MOD(I87-H87,1)*24,2))</f>
        <v/>
      </c>
      <c r="K87" s="22" t="str">
        <f aca="false">IF(OR(H87="",F87=""),"",IF(ROUND(MAX(0,MOD(H87-F87+0.5,1)-0.5)*1440,0)&gt;IFERROR(VLOOKUP(E87,الورديات!$A$2:$E$21,5,FALSE()),0),ROUND(MAX(0,MOD(H87-F87+0.5,1)-0.5)*1440,0),0))</f>
        <v/>
      </c>
      <c r="L87" s="22" t="str">
        <f aca="false">IF(OR(I87="",G87=""),"",ROUND(MAX(0,MOD(G87-I87+0.5,1)-0.5)*1440,0))</f>
        <v/>
      </c>
      <c r="M87" s="22" t="str">
        <f aca="false">IF(OR(I87="",G87=""),"",IF(ROUND(MAX(0,MOD(I87-G87+0.5,1)-0.5)*1440,0)&gt;=الإعدادات!$B$8,ROUND(MAX(0,MOD(I87-G87+0.5,1)-0.5)*1440,0),0))</f>
        <v/>
      </c>
      <c r="N87" s="18" t="str">
        <f aca="false">IF(OR(A87="",B87=""),"",IF(COUNTIFS(الإجازات!$A$2:$A$1001,B87,الإجازات!$D$2:$D$1001,"&lt;="&amp;A87,الإجازات!$E$2:$E$1001,"&gt;="&amp;A87,الإجازات!$G$2:$G$1001,"مقبولة")=0,"",LOOKUP(2,1/((الإجازات!$A$2:$A$1001=B87)*(الإجازات!$D$2:$D$1001&lt;=A87)*(الإجازات!$E$2:$E$1001&gt;=A87)*(الإجازات!$G$2:$G$1001="مقبولة")),الإجازات!$C$2:$C$1001)))</f>
        <v/>
      </c>
      <c r="O87" s="17"/>
      <c r="P87" s="23" t="str">
        <f aca="false">IF(B87="","",IF(ISNA(MATCH(B87,الموظفين!$A$2:$A$501,0)),"⚠ كود غير موجود",IF(O87&lt;&gt;"",O87,IF(N87&lt;&gt;"",N87,IF(H87="",IF(AND(A87&lt;&gt;"",WEEKDAY(A87)=الإعدادات!$B$11),"راحة أسبوعية","غائب"),IF(I87="","بدون انصراف",IF(N(K87)&gt;0,"متأخر","حاضر")))))))</f>
        <v/>
      </c>
      <c r="Q87" s="24" t="str">
        <f aca="false">IF(B87="","",IF(OR(P87="غائب",P87="غياب",P87="إجازة بدون راتب"),IFERROR(VLOOKUP(B87,الموظفين!$A$2:$J$501,8,FALSE()),0),0))</f>
        <v/>
      </c>
      <c r="R87" s="24" t="str">
        <f aca="false">IF(B87="","",ROUND((N(K87)+N(L87))/60*IFERROR(VLOOKUP(B87,الموظفين!$A$2:$J$501,8,FALSE()),0)/الإعدادات!$B$6*الإعدادات!$B$9,2))</f>
        <v/>
      </c>
      <c r="S87" s="24" t="str">
        <f aca="false">IF(OR(B87="",M87=""),"",ROUND(M87/60*IFERROR(VLOOKUP(B87,الموظفين!$A$2:$J$501,9,FALSE()),0),2))</f>
        <v/>
      </c>
      <c r="T87" s="17"/>
      <c r="U87" s="23" t="str">
        <f aca="false">IF(OR(A87="",B87=""),"",A87&amp;"|"&amp;B87)</f>
        <v/>
      </c>
    </row>
    <row r="88" customFormat="false" ht="15" hidden="false" customHeight="false" outlineLevel="0" collapsed="false">
      <c r="A88" s="16"/>
      <c r="B88" s="17"/>
      <c r="C88" s="18" t="str">
        <f aca="false">IF($B88="","",IFERROR(VLOOKUP($B88,الموظفين!$A$2:$J$501,2,FALSE())&amp;"","⚠ كود غير موجود"))</f>
        <v/>
      </c>
      <c r="D88" s="18" t="str">
        <f aca="false">IF($B88="","",IFERROR(VLOOKUP($B88,الموظفين!$A$2:$J$501,3,FALSE())&amp;"",""))</f>
        <v/>
      </c>
      <c r="E88" s="18" t="str">
        <f aca="false">IF($B88="","",IFERROR(VLOOKUP($B88,الموظفين!$A$2:$J$501,5,FALSE())&amp;"",""))</f>
        <v/>
      </c>
      <c r="F88" s="19" t="str">
        <f aca="false">IF($B88="","",IFERROR(VLOOKUP($B88,الموظفين!$A$2:$J$501,6,FALSE()),""))</f>
        <v/>
      </c>
      <c r="G88" s="19" t="str">
        <f aca="false">IF($B88="","",IFERROR(VLOOKUP($B88,الموظفين!$A$2:$J$501,7,FALSE()),""))</f>
        <v/>
      </c>
      <c r="H88" s="20"/>
      <c r="I88" s="20"/>
      <c r="J88" s="21" t="str">
        <f aca="false">IF(OR(H88="",I88=""),"",ROUND(MOD(I88-H88,1)*24,2))</f>
        <v/>
      </c>
      <c r="K88" s="22" t="str">
        <f aca="false">IF(OR(H88="",F88=""),"",IF(ROUND(MAX(0,MOD(H88-F88+0.5,1)-0.5)*1440,0)&gt;IFERROR(VLOOKUP(E88,الورديات!$A$2:$E$21,5,FALSE()),0),ROUND(MAX(0,MOD(H88-F88+0.5,1)-0.5)*1440,0),0))</f>
        <v/>
      </c>
      <c r="L88" s="22" t="str">
        <f aca="false">IF(OR(I88="",G88=""),"",ROUND(MAX(0,MOD(G88-I88+0.5,1)-0.5)*1440,0))</f>
        <v/>
      </c>
      <c r="M88" s="22" t="str">
        <f aca="false">IF(OR(I88="",G88=""),"",IF(ROUND(MAX(0,MOD(I88-G88+0.5,1)-0.5)*1440,0)&gt;=الإعدادات!$B$8,ROUND(MAX(0,MOD(I88-G88+0.5,1)-0.5)*1440,0),0))</f>
        <v/>
      </c>
      <c r="N88" s="18" t="str">
        <f aca="false">IF(OR(A88="",B88=""),"",IF(COUNTIFS(الإجازات!$A$2:$A$1001,B88,الإجازات!$D$2:$D$1001,"&lt;="&amp;A88,الإجازات!$E$2:$E$1001,"&gt;="&amp;A88,الإجازات!$G$2:$G$1001,"مقبولة")=0,"",LOOKUP(2,1/((الإجازات!$A$2:$A$1001=B88)*(الإجازات!$D$2:$D$1001&lt;=A88)*(الإجازات!$E$2:$E$1001&gt;=A88)*(الإجازات!$G$2:$G$1001="مقبولة")),الإجازات!$C$2:$C$1001)))</f>
        <v/>
      </c>
      <c r="O88" s="17"/>
      <c r="P88" s="23" t="str">
        <f aca="false">IF(B88="","",IF(ISNA(MATCH(B88,الموظفين!$A$2:$A$501,0)),"⚠ كود غير موجود",IF(O88&lt;&gt;"",O88,IF(N88&lt;&gt;"",N88,IF(H88="",IF(AND(A88&lt;&gt;"",WEEKDAY(A88)=الإعدادات!$B$11),"راحة أسبوعية","غائب"),IF(I88="","بدون انصراف",IF(N(K88)&gt;0,"متأخر","حاضر")))))))</f>
        <v/>
      </c>
      <c r="Q88" s="24" t="str">
        <f aca="false">IF(B88="","",IF(OR(P88="غائب",P88="غياب",P88="إجازة بدون راتب"),IFERROR(VLOOKUP(B88,الموظفين!$A$2:$J$501,8,FALSE()),0),0))</f>
        <v/>
      </c>
      <c r="R88" s="24" t="str">
        <f aca="false">IF(B88="","",ROUND((N(K88)+N(L88))/60*IFERROR(VLOOKUP(B88,الموظفين!$A$2:$J$501,8,FALSE()),0)/الإعدادات!$B$6*الإعدادات!$B$9,2))</f>
        <v/>
      </c>
      <c r="S88" s="24" t="str">
        <f aca="false">IF(OR(B88="",M88=""),"",ROUND(M88/60*IFERROR(VLOOKUP(B88,الموظفين!$A$2:$J$501,9,FALSE()),0),2))</f>
        <v/>
      </c>
      <c r="T88" s="17"/>
      <c r="U88" s="23" t="str">
        <f aca="false">IF(OR(A88="",B88=""),"",A88&amp;"|"&amp;B88)</f>
        <v/>
      </c>
    </row>
    <row r="89" customFormat="false" ht="15" hidden="false" customHeight="false" outlineLevel="0" collapsed="false">
      <c r="A89" s="16"/>
      <c r="B89" s="17"/>
      <c r="C89" s="18" t="str">
        <f aca="false">IF($B89="","",IFERROR(VLOOKUP($B89,الموظفين!$A$2:$J$501,2,FALSE())&amp;"","⚠ كود غير موجود"))</f>
        <v/>
      </c>
      <c r="D89" s="18" t="str">
        <f aca="false">IF($B89="","",IFERROR(VLOOKUP($B89,الموظفين!$A$2:$J$501,3,FALSE())&amp;"",""))</f>
        <v/>
      </c>
      <c r="E89" s="18" t="str">
        <f aca="false">IF($B89="","",IFERROR(VLOOKUP($B89,الموظفين!$A$2:$J$501,5,FALSE())&amp;"",""))</f>
        <v/>
      </c>
      <c r="F89" s="19" t="str">
        <f aca="false">IF($B89="","",IFERROR(VLOOKUP($B89,الموظفين!$A$2:$J$501,6,FALSE()),""))</f>
        <v/>
      </c>
      <c r="G89" s="19" t="str">
        <f aca="false">IF($B89="","",IFERROR(VLOOKUP($B89,الموظفين!$A$2:$J$501,7,FALSE()),""))</f>
        <v/>
      </c>
      <c r="H89" s="20"/>
      <c r="I89" s="20"/>
      <c r="J89" s="21" t="str">
        <f aca="false">IF(OR(H89="",I89=""),"",ROUND(MOD(I89-H89,1)*24,2))</f>
        <v/>
      </c>
      <c r="K89" s="22" t="str">
        <f aca="false">IF(OR(H89="",F89=""),"",IF(ROUND(MAX(0,MOD(H89-F89+0.5,1)-0.5)*1440,0)&gt;IFERROR(VLOOKUP(E89,الورديات!$A$2:$E$21,5,FALSE()),0),ROUND(MAX(0,MOD(H89-F89+0.5,1)-0.5)*1440,0),0))</f>
        <v/>
      </c>
      <c r="L89" s="22" t="str">
        <f aca="false">IF(OR(I89="",G89=""),"",ROUND(MAX(0,MOD(G89-I89+0.5,1)-0.5)*1440,0))</f>
        <v/>
      </c>
      <c r="M89" s="22" t="str">
        <f aca="false">IF(OR(I89="",G89=""),"",IF(ROUND(MAX(0,MOD(I89-G89+0.5,1)-0.5)*1440,0)&gt;=الإعدادات!$B$8,ROUND(MAX(0,MOD(I89-G89+0.5,1)-0.5)*1440,0),0))</f>
        <v/>
      </c>
      <c r="N89" s="18" t="str">
        <f aca="false">IF(OR(A89="",B89=""),"",IF(COUNTIFS(الإجازات!$A$2:$A$1001,B89,الإجازات!$D$2:$D$1001,"&lt;="&amp;A89,الإجازات!$E$2:$E$1001,"&gt;="&amp;A89,الإجازات!$G$2:$G$1001,"مقبولة")=0,"",LOOKUP(2,1/((الإجازات!$A$2:$A$1001=B89)*(الإجازات!$D$2:$D$1001&lt;=A89)*(الإجازات!$E$2:$E$1001&gt;=A89)*(الإجازات!$G$2:$G$1001="مقبولة")),الإجازات!$C$2:$C$1001)))</f>
        <v/>
      </c>
      <c r="O89" s="17"/>
      <c r="P89" s="23" t="str">
        <f aca="false">IF(B89="","",IF(ISNA(MATCH(B89,الموظفين!$A$2:$A$501,0)),"⚠ كود غير موجود",IF(O89&lt;&gt;"",O89,IF(N89&lt;&gt;"",N89,IF(H89="",IF(AND(A89&lt;&gt;"",WEEKDAY(A89)=الإعدادات!$B$11),"راحة أسبوعية","غائب"),IF(I89="","بدون انصراف",IF(N(K89)&gt;0,"متأخر","حاضر")))))))</f>
        <v/>
      </c>
      <c r="Q89" s="24" t="str">
        <f aca="false">IF(B89="","",IF(OR(P89="غائب",P89="غياب",P89="إجازة بدون راتب"),IFERROR(VLOOKUP(B89,الموظفين!$A$2:$J$501,8,FALSE()),0),0))</f>
        <v/>
      </c>
      <c r="R89" s="24" t="str">
        <f aca="false">IF(B89="","",ROUND((N(K89)+N(L89))/60*IFERROR(VLOOKUP(B89,الموظفين!$A$2:$J$501,8,FALSE()),0)/الإعدادات!$B$6*الإعدادات!$B$9,2))</f>
        <v/>
      </c>
      <c r="S89" s="24" t="str">
        <f aca="false">IF(OR(B89="",M89=""),"",ROUND(M89/60*IFERROR(VLOOKUP(B89,الموظفين!$A$2:$J$501,9,FALSE()),0),2))</f>
        <v/>
      </c>
      <c r="T89" s="17"/>
      <c r="U89" s="23" t="str">
        <f aca="false">IF(OR(A89="",B89=""),"",A89&amp;"|"&amp;B89)</f>
        <v/>
      </c>
    </row>
    <row r="90" customFormat="false" ht="15" hidden="false" customHeight="false" outlineLevel="0" collapsed="false">
      <c r="A90" s="16"/>
      <c r="B90" s="17"/>
      <c r="C90" s="18" t="str">
        <f aca="false">IF($B90="","",IFERROR(VLOOKUP($B90,الموظفين!$A$2:$J$501,2,FALSE())&amp;"","⚠ كود غير موجود"))</f>
        <v/>
      </c>
      <c r="D90" s="18" t="str">
        <f aca="false">IF($B90="","",IFERROR(VLOOKUP($B90,الموظفين!$A$2:$J$501,3,FALSE())&amp;"",""))</f>
        <v/>
      </c>
      <c r="E90" s="18" t="str">
        <f aca="false">IF($B90="","",IFERROR(VLOOKUP($B90,الموظفين!$A$2:$J$501,5,FALSE())&amp;"",""))</f>
        <v/>
      </c>
      <c r="F90" s="19" t="str">
        <f aca="false">IF($B90="","",IFERROR(VLOOKUP($B90,الموظفين!$A$2:$J$501,6,FALSE()),""))</f>
        <v/>
      </c>
      <c r="G90" s="19" t="str">
        <f aca="false">IF($B90="","",IFERROR(VLOOKUP($B90,الموظفين!$A$2:$J$501,7,FALSE()),""))</f>
        <v/>
      </c>
      <c r="H90" s="20"/>
      <c r="I90" s="20"/>
      <c r="J90" s="21" t="str">
        <f aca="false">IF(OR(H90="",I90=""),"",ROUND(MOD(I90-H90,1)*24,2))</f>
        <v/>
      </c>
      <c r="K90" s="22" t="str">
        <f aca="false">IF(OR(H90="",F90=""),"",IF(ROUND(MAX(0,MOD(H90-F90+0.5,1)-0.5)*1440,0)&gt;IFERROR(VLOOKUP(E90,الورديات!$A$2:$E$21,5,FALSE()),0),ROUND(MAX(0,MOD(H90-F90+0.5,1)-0.5)*1440,0),0))</f>
        <v/>
      </c>
      <c r="L90" s="22" t="str">
        <f aca="false">IF(OR(I90="",G90=""),"",ROUND(MAX(0,MOD(G90-I90+0.5,1)-0.5)*1440,0))</f>
        <v/>
      </c>
      <c r="M90" s="22" t="str">
        <f aca="false">IF(OR(I90="",G90=""),"",IF(ROUND(MAX(0,MOD(I90-G90+0.5,1)-0.5)*1440,0)&gt;=الإعدادات!$B$8,ROUND(MAX(0,MOD(I90-G90+0.5,1)-0.5)*1440,0),0))</f>
        <v/>
      </c>
      <c r="N90" s="18" t="str">
        <f aca="false">IF(OR(A90="",B90=""),"",IF(COUNTIFS(الإجازات!$A$2:$A$1001,B90,الإجازات!$D$2:$D$1001,"&lt;="&amp;A90,الإجازات!$E$2:$E$1001,"&gt;="&amp;A90,الإجازات!$G$2:$G$1001,"مقبولة")=0,"",LOOKUP(2,1/((الإجازات!$A$2:$A$1001=B90)*(الإجازات!$D$2:$D$1001&lt;=A90)*(الإجازات!$E$2:$E$1001&gt;=A90)*(الإجازات!$G$2:$G$1001="مقبولة")),الإجازات!$C$2:$C$1001)))</f>
        <v/>
      </c>
      <c r="O90" s="17"/>
      <c r="P90" s="23" t="str">
        <f aca="false">IF(B90="","",IF(ISNA(MATCH(B90,الموظفين!$A$2:$A$501,0)),"⚠ كود غير موجود",IF(O90&lt;&gt;"",O90,IF(N90&lt;&gt;"",N90,IF(H90="",IF(AND(A90&lt;&gt;"",WEEKDAY(A90)=الإعدادات!$B$11),"راحة أسبوعية","غائب"),IF(I90="","بدون انصراف",IF(N(K90)&gt;0,"متأخر","حاضر")))))))</f>
        <v/>
      </c>
      <c r="Q90" s="24" t="str">
        <f aca="false">IF(B90="","",IF(OR(P90="غائب",P90="غياب",P90="إجازة بدون راتب"),IFERROR(VLOOKUP(B90,الموظفين!$A$2:$J$501,8,FALSE()),0),0))</f>
        <v/>
      </c>
      <c r="R90" s="24" t="str">
        <f aca="false">IF(B90="","",ROUND((N(K90)+N(L90))/60*IFERROR(VLOOKUP(B90,الموظفين!$A$2:$J$501,8,FALSE()),0)/الإعدادات!$B$6*الإعدادات!$B$9,2))</f>
        <v/>
      </c>
      <c r="S90" s="24" t="str">
        <f aca="false">IF(OR(B90="",M90=""),"",ROUND(M90/60*IFERROR(VLOOKUP(B90,الموظفين!$A$2:$J$501,9,FALSE()),0),2))</f>
        <v/>
      </c>
      <c r="T90" s="17"/>
      <c r="U90" s="23" t="str">
        <f aca="false">IF(OR(A90="",B90=""),"",A90&amp;"|"&amp;B90)</f>
        <v/>
      </c>
    </row>
    <row r="91" customFormat="false" ht="15" hidden="false" customHeight="false" outlineLevel="0" collapsed="false">
      <c r="A91" s="16"/>
      <c r="B91" s="17"/>
      <c r="C91" s="18" t="str">
        <f aca="false">IF($B91="","",IFERROR(VLOOKUP($B91,الموظفين!$A$2:$J$501,2,FALSE())&amp;"","⚠ كود غير موجود"))</f>
        <v/>
      </c>
      <c r="D91" s="18" t="str">
        <f aca="false">IF($B91="","",IFERROR(VLOOKUP($B91,الموظفين!$A$2:$J$501,3,FALSE())&amp;"",""))</f>
        <v/>
      </c>
      <c r="E91" s="18" t="str">
        <f aca="false">IF($B91="","",IFERROR(VLOOKUP($B91,الموظفين!$A$2:$J$501,5,FALSE())&amp;"",""))</f>
        <v/>
      </c>
      <c r="F91" s="19" t="str">
        <f aca="false">IF($B91="","",IFERROR(VLOOKUP($B91,الموظفين!$A$2:$J$501,6,FALSE()),""))</f>
        <v/>
      </c>
      <c r="G91" s="19" t="str">
        <f aca="false">IF($B91="","",IFERROR(VLOOKUP($B91,الموظفين!$A$2:$J$501,7,FALSE()),""))</f>
        <v/>
      </c>
      <c r="H91" s="20"/>
      <c r="I91" s="20"/>
      <c r="J91" s="21" t="str">
        <f aca="false">IF(OR(H91="",I91=""),"",ROUND(MOD(I91-H91,1)*24,2))</f>
        <v/>
      </c>
      <c r="K91" s="22" t="str">
        <f aca="false">IF(OR(H91="",F91=""),"",IF(ROUND(MAX(0,MOD(H91-F91+0.5,1)-0.5)*1440,0)&gt;IFERROR(VLOOKUP(E91,الورديات!$A$2:$E$21,5,FALSE()),0),ROUND(MAX(0,MOD(H91-F91+0.5,1)-0.5)*1440,0),0))</f>
        <v/>
      </c>
      <c r="L91" s="22" t="str">
        <f aca="false">IF(OR(I91="",G91=""),"",ROUND(MAX(0,MOD(G91-I91+0.5,1)-0.5)*1440,0))</f>
        <v/>
      </c>
      <c r="M91" s="22" t="str">
        <f aca="false">IF(OR(I91="",G91=""),"",IF(ROUND(MAX(0,MOD(I91-G91+0.5,1)-0.5)*1440,0)&gt;=الإعدادات!$B$8,ROUND(MAX(0,MOD(I91-G91+0.5,1)-0.5)*1440,0),0))</f>
        <v/>
      </c>
      <c r="N91" s="18" t="str">
        <f aca="false">IF(OR(A91="",B91=""),"",IF(COUNTIFS(الإجازات!$A$2:$A$1001,B91,الإجازات!$D$2:$D$1001,"&lt;="&amp;A91,الإجازات!$E$2:$E$1001,"&gt;="&amp;A91,الإجازات!$G$2:$G$1001,"مقبولة")=0,"",LOOKUP(2,1/((الإجازات!$A$2:$A$1001=B91)*(الإجازات!$D$2:$D$1001&lt;=A91)*(الإجازات!$E$2:$E$1001&gt;=A91)*(الإجازات!$G$2:$G$1001="مقبولة")),الإجازات!$C$2:$C$1001)))</f>
        <v/>
      </c>
      <c r="O91" s="17"/>
      <c r="P91" s="23" t="str">
        <f aca="false">IF(B91="","",IF(ISNA(MATCH(B91,الموظفين!$A$2:$A$501,0)),"⚠ كود غير موجود",IF(O91&lt;&gt;"",O91,IF(N91&lt;&gt;"",N91,IF(H91="",IF(AND(A91&lt;&gt;"",WEEKDAY(A91)=الإعدادات!$B$11),"راحة أسبوعية","غائب"),IF(I91="","بدون انصراف",IF(N(K91)&gt;0,"متأخر","حاضر")))))))</f>
        <v/>
      </c>
      <c r="Q91" s="24" t="str">
        <f aca="false">IF(B91="","",IF(OR(P91="غائب",P91="غياب",P91="إجازة بدون راتب"),IFERROR(VLOOKUP(B91,الموظفين!$A$2:$J$501,8,FALSE()),0),0))</f>
        <v/>
      </c>
      <c r="R91" s="24" t="str">
        <f aca="false">IF(B91="","",ROUND((N(K91)+N(L91))/60*IFERROR(VLOOKUP(B91,الموظفين!$A$2:$J$501,8,FALSE()),0)/الإعدادات!$B$6*الإعدادات!$B$9,2))</f>
        <v/>
      </c>
      <c r="S91" s="24" t="str">
        <f aca="false">IF(OR(B91="",M91=""),"",ROUND(M91/60*IFERROR(VLOOKUP(B91,الموظفين!$A$2:$J$501,9,FALSE()),0),2))</f>
        <v/>
      </c>
      <c r="T91" s="17"/>
      <c r="U91" s="23" t="str">
        <f aca="false">IF(OR(A91="",B91=""),"",A91&amp;"|"&amp;B91)</f>
        <v/>
      </c>
    </row>
    <row r="92" customFormat="false" ht="15" hidden="false" customHeight="false" outlineLevel="0" collapsed="false">
      <c r="A92" s="16"/>
      <c r="B92" s="17"/>
      <c r="C92" s="18" t="str">
        <f aca="false">IF($B92="","",IFERROR(VLOOKUP($B92,الموظفين!$A$2:$J$501,2,FALSE())&amp;"","⚠ كود غير موجود"))</f>
        <v/>
      </c>
      <c r="D92" s="18" t="str">
        <f aca="false">IF($B92="","",IFERROR(VLOOKUP($B92,الموظفين!$A$2:$J$501,3,FALSE())&amp;"",""))</f>
        <v/>
      </c>
      <c r="E92" s="18" t="str">
        <f aca="false">IF($B92="","",IFERROR(VLOOKUP($B92,الموظفين!$A$2:$J$501,5,FALSE())&amp;"",""))</f>
        <v/>
      </c>
      <c r="F92" s="19" t="str">
        <f aca="false">IF($B92="","",IFERROR(VLOOKUP($B92,الموظفين!$A$2:$J$501,6,FALSE()),""))</f>
        <v/>
      </c>
      <c r="G92" s="19" t="str">
        <f aca="false">IF($B92="","",IFERROR(VLOOKUP($B92,الموظفين!$A$2:$J$501,7,FALSE()),""))</f>
        <v/>
      </c>
      <c r="H92" s="20"/>
      <c r="I92" s="20"/>
      <c r="J92" s="21" t="str">
        <f aca="false">IF(OR(H92="",I92=""),"",ROUND(MOD(I92-H92,1)*24,2))</f>
        <v/>
      </c>
      <c r="K92" s="22" t="str">
        <f aca="false">IF(OR(H92="",F92=""),"",IF(ROUND(MAX(0,MOD(H92-F92+0.5,1)-0.5)*1440,0)&gt;IFERROR(VLOOKUP(E92,الورديات!$A$2:$E$21,5,FALSE()),0),ROUND(MAX(0,MOD(H92-F92+0.5,1)-0.5)*1440,0),0))</f>
        <v/>
      </c>
      <c r="L92" s="22" t="str">
        <f aca="false">IF(OR(I92="",G92=""),"",ROUND(MAX(0,MOD(G92-I92+0.5,1)-0.5)*1440,0))</f>
        <v/>
      </c>
      <c r="M92" s="22" t="str">
        <f aca="false">IF(OR(I92="",G92=""),"",IF(ROUND(MAX(0,MOD(I92-G92+0.5,1)-0.5)*1440,0)&gt;=الإعدادات!$B$8,ROUND(MAX(0,MOD(I92-G92+0.5,1)-0.5)*1440,0),0))</f>
        <v/>
      </c>
      <c r="N92" s="18" t="str">
        <f aca="false">IF(OR(A92="",B92=""),"",IF(COUNTIFS(الإجازات!$A$2:$A$1001,B92,الإجازات!$D$2:$D$1001,"&lt;="&amp;A92,الإجازات!$E$2:$E$1001,"&gt;="&amp;A92,الإجازات!$G$2:$G$1001,"مقبولة")=0,"",LOOKUP(2,1/((الإجازات!$A$2:$A$1001=B92)*(الإجازات!$D$2:$D$1001&lt;=A92)*(الإجازات!$E$2:$E$1001&gt;=A92)*(الإجازات!$G$2:$G$1001="مقبولة")),الإجازات!$C$2:$C$1001)))</f>
        <v/>
      </c>
      <c r="O92" s="17"/>
      <c r="P92" s="23" t="str">
        <f aca="false">IF(B92="","",IF(ISNA(MATCH(B92,الموظفين!$A$2:$A$501,0)),"⚠ كود غير موجود",IF(O92&lt;&gt;"",O92,IF(N92&lt;&gt;"",N92,IF(H92="",IF(AND(A92&lt;&gt;"",WEEKDAY(A92)=الإعدادات!$B$11),"راحة أسبوعية","غائب"),IF(I92="","بدون انصراف",IF(N(K92)&gt;0,"متأخر","حاضر")))))))</f>
        <v/>
      </c>
      <c r="Q92" s="24" t="str">
        <f aca="false">IF(B92="","",IF(OR(P92="غائب",P92="غياب",P92="إجازة بدون راتب"),IFERROR(VLOOKUP(B92,الموظفين!$A$2:$J$501,8,FALSE()),0),0))</f>
        <v/>
      </c>
      <c r="R92" s="24" t="str">
        <f aca="false">IF(B92="","",ROUND((N(K92)+N(L92))/60*IFERROR(VLOOKUP(B92,الموظفين!$A$2:$J$501,8,FALSE()),0)/الإعدادات!$B$6*الإعدادات!$B$9,2))</f>
        <v/>
      </c>
      <c r="S92" s="24" t="str">
        <f aca="false">IF(OR(B92="",M92=""),"",ROUND(M92/60*IFERROR(VLOOKUP(B92,الموظفين!$A$2:$J$501,9,FALSE()),0),2))</f>
        <v/>
      </c>
      <c r="T92" s="17"/>
      <c r="U92" s="23" t="str">
        <f aca="false">IF(OR(A92="",B92=""),"",A92&amp;"|"&amp;B92)</f>
        <v/>
      </c>
    </row>
    <row r="93" customFormat="false" ht="15" hidden="false" customHeight="false" outlineLevel="0" collapsed="false">
      <c r="A93" s="16"/>
      <c r="B93" s="17"/>
      <c r="C93" s="18" t="str">
        <f aca="false">IF($B93="","",IFERROR(VLOOKUP($B93,الموظفين!$A$2:$J$501,2,FALSE())&amp;"","⚠ كود غير موجود"))</f>
        <v/>
      </c>
      <c r="D93" s="18" t="str">
        <f aca="false">IF($B93="","",IFERROR(VLOOKUP($B93,الموظفين!$A$2:$J$501,3,FALSE())&amp;"",""))</f>
        <v/>
      </c>
      <c r="E93" s="18" t="str">
        <f aca="false">IF($B93="","",IFERROR(VLOOKUP($B93,الموظفين!$A$2:$J$501,5,FALSE())&amp;"",""))</f>
        <v/>
      </c>
      <c r="F93" s="19" t="str">
        <f aca="false">IF($B93="","",IFERROR(VLOOKUP($B93,الموظفين!$A$2:$J$501,6,FALSE()),""))</f>
        <v/>
      </c>
      <c r="G93" s="19" t="str">
        <f aca="false">IF($B93="","",IFERROR(VLOOKUP($B93,الموظفين!$A$2:$J$501,7,FALSE()),""))</f>
        <v/>
      </c>
      <c r="H93" s="20"/>
      <c r="I93" s="20"/>
      <c r="J93" s="21" t="str">
        <f aca="false">IF(OR(H93="",I93=""),"",ROUND(MOD(I93-H93,1)*24,2))</f>
        <v/>
      </c>
      <c r="K93" s="22" t="str">
        <f aca="false">IF(OR(H93="",F93=""),"",IF(ROUND(MAX(0,MOD(H93-F93+0.5,1)-0.5)*1440,0)&gt;IFERROR(VLOOKUP(E93,الورديات!$A$2:$E$21,5,FALSE()),0),ROUND(MAX(0,MOD(H93-F93+0.5,1)-0.5)*1440,0),0))</f>
        <v/>
      </c>
      <c r="L93" s="22" t="str">
        <f aca="false">IF(OR(I93="",G93=""),"",ROUND(MAX(0,MOD(G93-I93+0.5,1)-0.5)*1440,0))</f>
        <v/>
      </c>
      <c r="M93" s="22" t="str">
        <f aca="false">IF(OR(I93="",G93=""),"",IF(ROUND(MAX(0,MOD(I93-G93+0.5,1)-0.5)*1440,0)&gt;=الإعدادات!$B$8,ROUND(MAX(0,MOD(I93-G93+0.5,1)-0.5)*1440,0),0))</f>
        <v/>
      </c>
      <c r="N93" s="18" t="str">
        <f aca="false">IF(OR(A93="",B93=""),"",IF(COUNTIFS(الإجازات!$A$2:$A$1001,B93,الإجازات!$D$2:$D$1001,"&lt;="&amp;A93,الإجازات!$E$2:$E$1001,"&gt;="&amp;A93,الإجازات!$G$2:$G$1001,"مقبولة")=0,"",LOOKUP(2,1/((الإجازات!$A$2:$A$1001=B93)*(الإجازات!$D$2:$D$1001&lt;=A93)*(الإجازات!$E$2:$E$1001&gt;=A93)*(الإجازات!$G$2:$G$1001="مقبولة")),الإجازات!$C$2:$C$1001)))</f>
        <v/>
      </c>
      <c r="O93" s="17"/>
      <c r="P93" s="23" t="str">
        <f aca="false">IF(B93="","",IF(ISNA(MATCH(B93,الموظفين!$A$2:$A$501,0)),"⚠ كود غير موجود",IF(O93&lt;&gt;"",O93,IF(N93&lt;&gt;"",N93,IF(H93="",IF(AND(A93&lt;&gt;"",WEEKDAY(A93)=الإعدادات!$B$11),"راحة أسبوعية","غائب"),IF(I93="","بدون انصراف",IF(N(K93)&gt;0,"متأخر","حاضر")))))))</f>
        <v/>
      </c>
      <c r="Q93" s="24" t="str">
        <f aca="false">IF(B93="","",IF(OR(P93="غائب",P93="غياب",P93="إجازة بدون راتب"),IFERROR(VLOOKUP(B93,الموظفين!$A$2:$J$501,8,FALSE()),0),0))</f>
        <v/>
      </c>
      <c r="R93" s="24" t="str">
        <f aca="false">IF(B93="","",ROUND((N(K93)+N(L93))/60*IFERROR(VLOOKUP(B93,الموظفين!$A$2:$J$501,8,FALSE()),0)/الإعدادات!$B$6*الإعدادات!$B$9,2))</f>
        <v/>
      </c>
      <c r="S93" s="24" t="str">
        <f aca="false">IF(OR(B93="",M93=""),"",ROUND(M93/60*IFERROR(VLOOKUP(B93,الموظفين!$A$2:$J$501,9,FALSE()),0),2))</f>
        <v/>
      </c>
      <c r="T93" s="17"/>
      <c r="U93" s="23" t="str">
        <f aca="false">IF(OR(A93="",B93=""),"",A93&amp;"|"&amp;B93)</f>
        <v/>
      </c>
    </row>
    <row r="94" customFormat="false" ht="15" hidden="false" customHeight="false" outlineLevel="0" collapsed="false">
      <c r="A94" s="16"/>
      <c r="B94" s="17"/>
      <c r="C94" s="18" t="str">
        <f aca="false">IF($B94="","",IFERROR(VLOOKUP($B94,الموظفين!$A$2:$J$501,2,FALSE())&amp;"","⚠ كود غير موجود"))</f>
        <v/>
      </c>
      <c r="D94" s="18" t="str">
        <f aca="false">IF($B94="","",IFERROR(VLOOKUP($B94,الموظفين!$A$2:$J$501,3,FALSE())&amp;"",""))</f>
        <v/>
      </c>
      <c r="E94" s="18" t="str">
        <f aca="false">IF($B94="","",IFERROR(VLOOKUP($B94,الموظفين!$A$2:$J$501,5,FALSE())&amp;"",""))</f>
        <v/>
      </c>
      <c r="F94" s="19" t="str">
        <f aca="false">IF($B94="","",IFERROR(VLOOKUP($B94,الموظفين!$A$2:$J$501,6,FALSE()),""))</f>
        <v/>
      </c>
      <c r="G94" s="19" t="str">
        <f aca="false">IF($B94="","",IFERROR(VLOOKUP($B94,الموظفين!$A$2:$J$501,7,FALSE()),""))</f>
        <v/>
      </c>
      <c r="H94" s="20"/>
      <c r="I94" s="20"/>
      <c r="J94" s="21" t="str">
        <f aca="false">IF(OR(H94="",I94=""),"",ROUND(MOD(I94-H94,1)*24,2))</f>
        <v/>
      </c>
      <c r="K94" s="22" t="str">
        <f aca="false">IF(OR(H94="",F94=""),"",IF(ROUND(MAX(0,MOD(H94-F94+0.5,1)-0.5)*1440,0)&gt;IFERROR(VLOOKUP(E94,الورديات!$A$2:$E$21,5,FALSE()),0),ROUND(MAX(0,MOD(H94-F94+0.5,1)-0.5)*1440,0),0))</f>
        <v/>
      </c>
      <c r="L94" s="22" t="str">
        <f aca="false">IF(OR(I94="",G94=""),"",ROUND(MAX(0,MOD(G94-I94+0.5,1)-0.5)*1440,0))</f>
        <v/>
      </c>
      <c r="M94" s="22" t="str">
        <f aca="false">IF(OR(I94="",G94=""),"",IF(ROUND(MAX(0,MOD(I94-G94+0.5,1)-0.5)*1440,0)&gt;=الإعدادات!$B$8,ROUND(MAX(0,MOD(I94-G94+0.5,1)-0.5)*1440,0),0))</f>
        <v/>
      </c>
      <c r="N94" s="18" t="str">
        <f aca="false">IF(OR(A94="",B94=""),"",IF(COUNTIFS(الإجازات!$A$2:$A$1001,B94,الإجازات!$D$2:$D$1001,"&lt;="&amp;A94,الإجازات!$E$2:$E$1001,"&gt;="&amp;A94,الإجازات!$G$2:$G$1001,"مقبولة")=0,"",LOOKUP(2,1/((الإجازات!$A$2:$A$1001=B94)*(الإجازات!$D$2:$D$1001&lt;=A94)*(الإجازات!$E$2:$E$1001&gt;=A94)*(الإجازات!$G$2:$G$1001="مقبولة")),الإجازات!$C$2:$C$1001)))</f>
        <v/>
      </c>
      <c r="O94" s="17"/>
      <c r="P94" s="23" t="str">
        <f aca="false">IF(B94="","",IF(ISNA(MATCH(B94,الموظفين!$A$2:$A$501,0)),"⚠ كود غير موجود",IF(O94&lt;&gt;"",O94,IF(N94&lt;&gt;"",N94,IF(H94="",IF(AND(A94&lt;&gt;"",WEEKDAY(A94)=الإعدادات!$B$11),"راحة أسبوعية","غائب"),IF(I94="","بدون انصراف",IF(N(K94)&gt;0,"متأخر","حاضر")))))))</f>
        <v/>
      </c>
      <c r="Q94" s="24" t="str">
        <f aca="false">IF(B94="","",IF(OR(P94="غائب",P94="غياب",P94="إجازة بدون راتب"),IFERROR(VLOOKUP(B94,الموظفين!$A$2:$J$501,8,FALSE()),0),0))</f>
        <v/>
      </c>
      <c r="R94" s="24" t="str">
        <f aca="false">IF(B94="","",ROUND((N(K94)+N(L94))/60*IFERROR(VLOOKUP(B94,الموظفين!$A$2:$J$501,8,FALSE()),0)/الإعدادات!$B$6*الإعدادات!$B$9,2))</f>
        <v/>
      </c>
      <c r="S94" s="24" t="str">
        <f aca="false">IF(OR(B94="",M94=""),"",ROUND(M94/60*IFERROR(VLOOKUP(B94,الموظفين!$A$2:$J$501,9,FALSE()),0),2))</f>
        <v/>
      </c>
      <c r="T94" s="17"/>
      <c r="U94" s="23" t="str">
        <f aca="false">IF(OR(A94="",B94=""),"",A94&amp;"|"&amp;B94)</f>
        <v/>
      </c>
    </row>
    <row r="95" customFormat="false" ht="15" hidden="false" customHeight="false" outlineLevel="0" collapsed="false">
      <c r="A95" s="16"/>
      <c r="B95" s="17"/>
      <c r="C95" s="18" t="str">
        <f aca="false">IF($B95="","",IFERROR(VLOOKUP($B95,الموظفين!$A$2:$J$501,2,FALSE())&amp;"","⚠ كود غير موجود"))</f>
        <v/>
      </c>
      <c r="D95" s="18" t="str">
        <f aca="false">IF($B95="","",IFERROR(VLOOKUP($B95,الموظفين!$A$2:$J$501,3,FALSE())&amp;"",""))</f>
        <v/>
      </c>
      <c r="E95" s="18" t="str">
        <f aca="false">IF($B95="","",IFERROR(VLOOKUP($B95,الموظفين!$A$2:$J$501,5,FALSE())&amp;"",""))</f>
        <v/>
      </c>
      <c r="F95" s="19" t="str">
        <f aca="false">IF($B95="","",IFERROR(VLOOKUP($B95,الموظفين!$A$2:$J$501,6,FALSE()),""))</f>
        <v/>
      </c>
      <c r="G95" s="19" t="str">
        <f aca="false">IF($B95="","",IFERROR(VLOOKUP($B95,الموظفين!$A$2:$J$501,7,FALSE()),""))</f>
        <v/>
      </c>
      <c r="H95" s="20"/>
      <c r="I95" s="20"/>
      <c r="J95" s="21" t="str">
        <f aca="false">IF(OR(H95="",I95=""),"",ROUND(MOD(I95-H95,1)*24,2))</f>
        <v/>
      </c>
      <c r="K95" s="22" t="str">
        <f aca="false">IF(OR(H95="",F95=""),"",IF(ROUND(MAX(0,MOD(H95-F95+0.5,1)-0.5)*1440,0)&gt;IFERROR(VLOOKUP(E95,الورديات!$A$2:$E$21,5,FALSE()),0),ROUND(MAX(0,MOD(H95-F95+0.5,1)-0.5)*1440,0),0))</f>
        <v/>
      </c>
      <c r="L95" s="22" t="str">
        <f aca="false">IF(OR(I95="",G95=""),"",ROUND(MAX(0,MOD(G95-I95+0.5,1)-0.5)*1440,0))</f>
        <v/>
      </c>
      <c r="M95" s="22" t="str">
        <f aca="false">IF(OR(I95="",G95=""),"",IF(ROUND(MAX(0,MOD(I95-G95+0.5,1)-0.5)*1440,0)&gt;=الإعدادات!$B$8,ROUND(MAX(0,MOD(I95-G95+0.5,1)-0.5)*1440,0),0))</f>
        <v/>
      </c>
      <c r="N95" s="18" t="str">
        <f aca="false">IF(OR(A95="",B95=""),"",IF(COUNTIFS(الإجازات!$A$2:$A$1001,B95,الإجازات!$D$2:$D$1001,"&lt;="&amp;A95,الإجازات!$E$2:$E$1001,"&gt;="&amp;A95,الإجازات!$G$2:$G$1001,"مقبولة")=0,"",LOOKUP(2,1/((الإجازات!$A$2:$A$1001=B95)*(الإجازات!$D$2:$D$1001&lt;=A95)*(الإجازات!$E$2:$E$1001&gt;=A95)*(الإجازات!$G$2:$G$1001="مقبولة")),الإجازات!$C$2:$C$1001)))</f>
        <v/>
      </c>
      <c r="O95" s="17"/>
      <c r="P95" s="23" t="str">
        <f aca="false">IF(B95="","",IF(ISNA(MATCH(B95,الموظفين!$A$2:$A$501,0)),"⚠ كود غير موجود",IF(O95&lt;&gt;"",O95,IF(N95&lt;&gt;"",N95,IF(H95="",IF(AND(A95&lt;&gt;"",WEEKDAY(A95)=الإعدادات!$B$11),"راحة أسبوعية","غائب"),IF(I95="","بدون انصراف",IF(N(K95)&gt;0,"متأخر","حاضر")))))))</f>
        <v/>
      </c>
      <c r="Q95" s="24" t="str">
        <f aca="false">IF(B95="","",IF(OR(P95="غائب",P95="غياب",P95="إجازة بدون راتب"),IFERROR(VLOOKUP(B95,الموظفين!$A$2:$J$501,8,FALSE()),0),0))</f>
        <v/>
      </c>
      <c r="R95" s="24" t="str">
        <f aca="false">IF(B95="","",ROUND((N(K95)+N(L95))/60*IFERROR(VLOOKUP(B95,الموظفين!$A$2:$J$501,8,FALSE()),0)/الإعدادات!$B$6*الإعدادات!$B$9,2))</f>
        <v/>
      </c>
      <c r="S95" s="24" t="str">
        <f aca="false">IF(OR(B95="",M95=""),"",ROUND(M95/60*IFERROR(VLOOKUP(B95,الموظفين!$A$2:$J$501,9,FALSE()),0),2))</f>
        <v/>
      </c>
      <c r="T95" s="17"/>
      <c r="U95" s="23" t="str">
        <f aca="false">IF(OR(A95="",B95=""),"",A95&amp;"|"&amp;B95)</f>
        <v/>
      </c>
    </row>
    <row r="96" customFormat="false" ht="15" hidden="false" customHeight="false" outlineLevel="0" collapsed="false">
      <c r="A96" s="16"/>
      <c r="B96" s="17"/>
      <c r="C96" s="18" t="str">
        <f aca="false">IF($B96="","",IFERROR(VLOOKUP($B96,الموظفين!$A$2:$J$501,2,FALSE())&amp;"","⚠ كود غير موجود"))</f>
        <v/>
      </c>
      <c r="D96" s="18" t="str">
        <f aca="false">IF($B96="","",IFERROR(VLOOKUP($B96,الموظفين!$A$2:$J$501,3,FALSE())&amp;"",""))</f>
        <v/>
      </c>
      <c r="E96" s="18" t="str">
        <f aca="false">IF($B96="","",IFERROR(VLOOKUP($B96,الموظفين!$A$2:$J$501,5,FALSE())&amp;"",""))</f>
        <v/>
      </c>
      <c r="F96" s="19" t="str">
        <f aca="false">IF($B96="","",IFERROR(VLOOKUP($B96,الموظفين!$A$2:$J$501,6,FALSE()),""))</f>
        <v/>
      </c>
      <c r="G96" s="19" t="str">
        <f aca="false">IF($B96="","",IFERROR(VLOOKUP($B96,الموظفين!$A$2:$J$501,7,FALSE()),""))</f>
        <v/>
      </c>
      <c r="H96" s="20"/>
      <c r="I96" s="20"/>
      <c r="J96" s="21" t="str">
        <f aca="false">IF(OR(H96="",I96=""),"",ROUND(MOD(I96-H96,1)*24,2))</f>
        <v/>
      </c>
      <c r="K96" s="22" t="str">
        <f aca="false">IF(OR(H96="",F96=""),"",IF(ROUND(MAX(0,MOD(H96-F96+0.5,1)-0.5)*1440,0)&gt;IFERROR(VLOOKUP(E96,الورديات!$A$2:$E$21,5,FALSE()),0),ROUND(MAX(0,MOD(H96-F96+0.5,1)-0.5)*1440,0),0))</f>
        <v/>
      </c>
      <c r="L96" s="22" t="str">
        <f aca="false">IF(OR(I96="",G96=""),"",ROUND(MAX(0,MOD(G96-I96+0.5,1)-0.5)*1440,0))</f>
        <v/>
      </c>
      <c r="M96" s="22" t="str">
        <f aca="false">IF(OR(I96="",G96=""),"",IF(ROUND(MAX(0,MOD(I96-G96+0.5,1)-0.5)*1440,0)&gt;=الإعدادات!$B$8,ROUND(MAX(0,MOD(I96-G96+0.5,1)-0.5)*1440,0),0))</f>
        <v/>
      </c>
      <c r="N96" s="18" t="str">
        <f aca="false">IF(OR(A96="",B96=""),"",IF(COUNTIFS(الإجازات!$A$2:$A$1001,B96,الإجازات!$D$2:$D$1001,"&lt;="&amp;A96,الإجازات!$E$2:$E$1001,"&gt;="&amp;A96,الإجازات!$G$2:$G$1001,"مقبولة")=0,"",LOOKUP(2,1/((الإجازات!$A$2:$A$1001=B96)*(الإجازات!$D$2:$D$1001&lt;=A96)*(الإجازات!$E$2:$E$1001&gt;=A96)*(الإجازات!$G$2:$G$1001="مقبولة")),الإجازات!$C$2:$C$1001)))</f>
        <v/>
      </c>
      <c r="O96" s="17"/>
      <c r="P96" s="23" t="str">
        <f aca="false">IF(B96="","",IF(ISNA(MATCH(B96,الموظفين!$A$2:$A$501,0)),"⚠ كود غير موجود",IF(O96&lt;&gt;"",O96,IF(N96&lt;&gt;"",N96,IF(H96="",IF(AND(A96&lt;&gt;"",WEEKDAY(A96)=الإعدادات!$B$11),"راحة أسبوعية","غائب"),IF(I96="","بدون انصراف",IF(N(K96)&gt;0,"متأخر","حاضر")))))))</f>
        <v/>
      </c>
      <c r="Q96" s="24" t="str">
        <f aca="false">IF(B96="","",IF(OR(P96="غائب",P96="غياب",P96="إجازة بدون راتب"),IFERROR(VLOOKUP(B96,الموظفين!$A$2:$J$501,8,FALSE()),0),0))</f>
        <v/>
      </c>
      <c r="R96" s="24" t="str">
        <f aca="false">IF(B96="","",ROUND((N(K96)+N(L96))/60*IFERROR(VLOOKUP(B96,الموظفين!$A$2:$J$501,8,FALSE()),0)/الإعدادات!$B$6*الإعدادات!$B$9,2))</f>
        <v/>
      </c>
      <c r="S96" s="24" t="str">
        <f aca="false">IF(OR(B96="",M96=""),"",ROUND(M96/60*IFERROR(VLOOKUP(B96,الموظفين!$A$2:$J$501,9,FALSE()),0),2))</f>
        <v/>
      </c>
      <c r="T96" s="17"/>
      <c r="U96" s="23" t="str">
        <f aca="false">IF(OR(A96="",B96=""),"",A96&amp;"|"&amp;B96)</f>
        <v/>
      </c>
    </row>
    <row r="97" customFormat="false" ht="15" hidden="false" customHeight="false" outlineLevel="0" collapsed="false">
      <c r="A97" s="16"/>
      <c r="B97" s="17"/>
      <c r="C97" s="18" t="str">
        <f aca="false">IF($B97="","",IFERROR(VLOOKUP($B97,الموظفين!$A$2:$J$501,2,FALSE())&amp;"","⚠ كود غير موجود"))</f>
        <v/>
      </c>
      <c r="D97" s="18" t="str">
        <f aca="false">IF($B97="","",IFERROR(VLOOKUP($B97,الموظفين!$A$2:$J$501,3,FALSE())&amp;"",""))</f>
        <v/>
      </c>
      <c r="E97" s="18" t="str">
        <f aca="false">IF($B97="","",IFERROR(VLOOKUP($B97,الموظفين!$A$2:$J$501,5,FALSE())&amp;"",""))</f>
        <v/>
      </c>
      <c r="F97" s="19" t="str">
        <f aca="false">IF($B97="","",IFERROR(VLOOKUP($B97,الموظفين!$A$2:$J$501,6,FALSE()),""))</f>
        <v/>
      </c>
      <c r="G97" s="19" t="str">
        <f aca="false">IF($B97="","",IFERROR(VLOOKUP($B97,الموظفين!$A$2:$J$501,7,FALSE()),""))</f>
        <v/>
      </c>
      <c r="H97" s="20"/>
      <c r="I97" s="20"/>
      <c r="J97" s="21" t="str">
        <f aca="false">IF(OR(H97="",I97=""),"",ROUND(MOD(I97-H97,1)*24,2))</f>
        <v/>
      </c>
      <c r="K97" s="22" t="str">
        <f aca="false">IF(OR(H97="",F97=""),"",IF(ROUND(MAX(0,MOD(H97-F97+0.5,1)-0.5)*1440,0)&gt;IFERROR(VLOOKUP(E97,الورديات!$A$2:$E$21,5,FALSE()),0),ROUND(MAX(0,MOD(H97-F97+0.5,1)-0.5)*1440,0),0))</f>
        <v/>
      </c>
      <c r="L97" s="22" t="str">
        <f aca="false">IF(OR(I97="",G97=""),"",ROUND(MAX(0,MOD(G97-I97+0.5,1)-0.5)*1440,0))</f>
        <v/>
      </c>
      <c r="M97" s="22" t="str">
        <f aca="false">IF(OR(I97="",G97=""),"",IF(ROUND(MAX(0,MOD(I97-G97+0.5,1)-0.5)*1440,0)&gt;=الإعدادات!$B$8,ROUND(MAX(0,MOD(I97-G97+0.5,1)-0.5)*1440,0),0))</f>
        <v/>
      </c>
      <c r="N97" s="18" t="str">
        <f aca="false">IF(OR(A97="",B97=""),"",IF(COUNTIFS(الإجازات!$A$2:$A$1001,B97,الإجازات!$D$2:$D$1001,"&lt;="&amp;A97,الإجازات!$E$2:$E$1001,"&gt;="&amp;A97,الإجازات!$G$2:$G$1001,"مقبولة")=0,"",LOOKUP(2,1/((الإجازات!$A$2:$A$1001=B97)*(الإجازات!$D$2:$D$1001&lt;=A97)*(الإجازات!$E$2:$E$1001&gt;=A97)*(الإجازات!$G$2:$G$1001="مقبولة")),الإجازات!$C$2:$C$1001)))</f>
        <v/>
      </c>
      <c r="O97" s="17"/>
      <c r="P97" s="23" t="str">
        <f aca="false">IF(B97="","",IF(ISNA(MATCH(B97,الموظفين!$A$2:$A$501,0)),"⚠ كود غير موجود",IF(O97&lt;&gt;"",O97,IF(N97&lt;&gt;"",N97,IF(H97="",IF(AND(A97&lt;&gt;"",WEEKDAY(A97)=الإعدادات!$B$11),"راحة أسبوعية","غائب"),IF(I97="","بدون انصراف",IF(N(K97)&gt;0,"متأخر","حاضر")))))))</f>
        <v/>
      </c>
      <c r="Q97" s="24" t="str">
        <f aca="false">IF(B97="","",IF(OR(P97="غائب",P97="غياب",P97="إجازة بدون راتب"),IFERROR(VLOOKUP(B97,الموظفين!$A$2:$J$501,8,FALSE()),0),0))</f>
        <v/>
      </c>
      <c r="R97" s="24" t="str">
        <f aca="false">IF(B97="","",ROUND((N(K97)+N(L97))/60*IFERROR(VLOOKUP(B97,الموظفين!$A$2:$J$501,8,FALSE()),0)/الإعدادات!$B$6*الإعدادات!$B$9,2))</f>
        <v/>
      </c>
      <c r="S97" s="24" t="str">
        <f aca="false">IF(OR(B97="",M97=""),"",ROUND(M97/60*IFERROR(VLOOKUP(B97,الموظفين!$A$2:$J$501,9,FALSE()),0),2))</f>
        <v/>
      </c>
      <c r="T97" s="17"/>
      <c r="U97" s="23" t="str">
        <f aca="false">IF(OR(A97="",B97=""),"",A97&amp;"|"&amp;B97)</f>
        <v/>
      </c>
    </row>
    <row r="98" customFormat="false" ht="15" hidden="false" customHeight="false" outlineLevel="0" collapsed="false">
      <c r="A98" s="16"/>
      <c r="B98" s="17"/>
      <c r="C98" s="18" t="str">
        <f aca="false">IF($B98="","",IFERROR(VLOOKUP($B98,الموظفين!$A$2:$J$501,2,FALSE())&amp;"","⚠ كود غير موجود"))</f>
        <v/>
      </c>
      <c r="D98" s="18" t="str">
        <f aca="false">IF($B98="","",IFERROR(VLOOKUP($B98,الموظفين!$A$2:$J$501,3,FALSE())&amp;"",""))</f>
        <v/>
      </c>
      <c r="E98" s="18" t="str">
        <f aca="false">IF($B98="","",IFERROR(VLOOKUP($B98,الموظفين!$A$2:$J$501,5,FALSE())&amp;"",""))</f>
        <v/>
      </c>
      <c r="F98" s="19" t="str">
        <f aca="false">IF($B98="","",IFERROR(VLOOKUP($B98,الموظفين!$A$2:$J$501,6,FALSE()),""))</f>
        <v/>
      </c>
      <c r="G98" s="19" t="str">
        <f aca="false">IF($B98="","",IFERROR(VLOOKUP($B98,الموظفين!$A$2:$J$501,7,FALSE()),""))</f>
        <v/>
      </c>
      <c r="H98" s="20"/>
      <c r="I98" s="20"/>
      <c r="J98" s="21" t="str">
        <f aca="false">IF(OR(H98="",I98=""),"",ROUND(MOD(I98-H98,1)*24,2))</f>
        <v/>
      </c>
      <c r="K98" s="22" t="str">
        <f aca="false">IF(OR(H98="",F98=""),"",IF(ROUND(MAX(0,MOD(H98-F98+0.5,1)-0.5)*1440,0)&gt;IFERROR(VLOOKUP(E98,الورديات!$A$2:$E$21,5,FALSE()),0),ROUND(MAX(0,MOD(H98-F98+0.5,1)-0.5)*1440,0),0))</f>
        <v/>
      </c>
      <c r="L98" s="22" t="str">
        <f aca="false">IF(OR(I98="",G98=""),"",ROUND(MAX(0,MOD(G98-I98+0.5,1)-0.5)*1440,0))</f>
        <v/>
      </c>
      <c r="M98" s="22" t="str">
        <f aca="false">IF(OR(I98="",G98=""),"",IF(ROUND(MAX(0,MOD(I98-G98+0.5,1)-0.5)*1440,0)&gt;=الإعدادات!$B$8,ROUND(MAX(0,MOD(I98-G98+0.5,1)-0.5)*1440,0),0))</f>
        <v/>
      </c>
      <c r="N98" s="18" t="str">
        <f aca="false">IF(OR(A98="",B98=""),"",IF(COUNTIFS(الإجازات!$A$2:$A$1001,B98,الإجازات!$D$2:$D$1001,"&lt;="&amp;A98,الإجازات!$E$2:$E$1001,"&gt;="&amp;A98,الإجازات!$G$2:$G$1001,"مقبولة")=0,"",LOOKUP(2,1/((الإجازات!$A$2:$A$1001=B98)*(الإجازات!$D$2:$D$1001&lt;=A98)*(الإجازات!$E$2:$E$1001&gt;=A98)*(الإجازات!$G$2:$G$1001="مقبولة")),الإجازات!$C$2:$C$1001)))</f>
        <v/>
      </c>
      <c r="O98" s="17"/>
      <c r="P98" s="23" t="str">
        <f aca="false">IF(B98="","",IF(ISNA(MATCH(B98,الموظفين!$A$2:$A$501,0)),"⚠ كود غير موجود",IF(O98&lt;&gt;"",O98,IF(N98&lt;&gt;"",N98,IF(H98="",IF(AND(A98&lt;&gt;"",WEEKDAY(A98)=الإعدادات!$B$11),"راحة أسبوعية","غائب"),IF(I98="","بدون انصراف",IF(N(K98)&gt;0,"متأخر","حاضر")))))))</f>
        <v/>
      </c>
      <c r="Q98" s="24" t="str">
        <f aca="false">IF(B98="","",IF(OR(P98="غائب",P98="غياب",P98="إجازة بدون راتب"),IFERROR(VLOOKUP(B98,الموظفين!$A$2:$J$501,8,FALSE()),0),0))</f>
        <v/>
      </c>
      <c r="R98" s="24" t="str">
        <f aca="false">IF(B98="","",ROUND((N(K98)+N(L98))/60*IFERROR(VLOOKUP(B98,الموظفين!$A$2:$J$501,8,FALSE()),0)/الإعدادات!$B$6*الإعدادات!$B$9,2))</f>
        <v/>
      </c>
      <c r="S98" s="24" t="str">
        <f aca="false">IF(OR(B98="",M98=""),"",ROUND(M98/60*IFERROR(VLOOKUP(B98,الموظفين!$A$2:$J$501,9,FALSE()),0),2))</f>
        <v/>
      </c>
      <c r="T98" s="17"/>
      <c r="U98" s="23" t="str">
        <f aca="false">IF(OR(A98="",B98=""),"",A98&amp;"|"&amp;B98)</f>
        <v/>
      </c>
    </row>
    <row r="99" customFormat="false" ht="15" hidden="false" customHeight="false" outlineLevel="0" collapsed="false">
      <c r="A99" s="16"/>
      <c r="B99" s="17"/>
      <c r="C99" s="18" t="str">
        <f aca="false">IF($B99="","",IFERROR(VLOOKUP($B99,الموظفين!$A$2:$J$501,2,FALSE())&amp;"","⚠ كود غير موجود"))</f>
        <v/>
      </c>
      <c r="D99" s="18" t="str">
        <f aca="false">IF($B99="","",IFERROR(VLOOKUP($B99,الموظفين!$A$2:$J$501,3,FALSE())&amp;"",""))</f>
        <v/>
      </c>
      <c r="E99" s="18" t="str">
        <f aca="false">IF($B99="","",IFERROR(VLOOKUP($B99,الموظفين!$A$2:$J$501,5,FALSE())&amp;"",""))</f>
        <v/>
      </c>
      <c r="F99" s="19" t="str">
        <f aca="false">IF($B99="","",IFERROR(VLOOKUP($B99,الموظفين!$A$2:$J$501,6,FALSE()),""))</f>
        <v/>
      </c>
      <c r="G99" s="19" t="str">
        <f aca="false">IF($B99="","",IFERROR(VLOOKUP($B99,الموظفين!$A$2:$J$501,7,FALSE()),""))</f>
        <v/>
      </c>
      <c r="H99" s="20"/>
      <c r="I99" s="20"/>
      <c r="J99" s="21" t="str">
        <f aca="false">IF(OR(H99="",I99=""),"",ROUND(MOD(I99-H99,1)*24,2))</f>
        <v/>
      </c>
      <c r="K99" s="22" t="str">
        <f aca="false">IF(OR(H99="",F99=""),"",IF(ROUND(MAX(0,MOD(H99-F99+0.5,1)-0.5)*1440,0)&gt;IFERROR(VLOOKUP(E99,الورديات!$A$2:$E$21,5,FALSE()),0),ROUND(MAX(0,MOD(H99-F99+0.5,1)-0.5)*1440,0),0))</f>
        <v/>
      </c>
      <c r="L99" s="22" t="str">
        <f aca="false">IF(OR(I99="",G99=""),"",ROUND(MAX(0,MOD(G99-I99+0.5,1)-0.5)*1440,0))</f>
        <v/>
      </c>
      <c r="M99" s="22" t="str">
        <f aca="false">IF(OR(I99="",G99=""),"",IF(ROUND(MAX(0,MOD(I99-G99+0.5,1)-0.5)*1440,0)&gt;=الإعدادات!$B$8,ROUND(MAX(0,MOD(I99-G99+0.5,1)-0.5)*1440,0),0))</f>
        <v/>
      </c>
      <c r="N99" s="18" t="str">
        <f aca="false">IF(OR(A99="",B99=""),"",IF(COUNTIFS(الإجازات!$A$2:$A$1001,B99,الإجازات!$D$2:$D$1001,"&lt;="&amp;A99,الإجازات!$E$2:$E$1001,"&gt;="&amp;A99,الإجازات!$G$2:$G$1001,"مقبولة")=0,"",LOOKUP(2,1/((الإجازات!$A$2:$A$1001=B99)*(الإجازات!$D$2:$D$1001&lt;=A99)*(الإجازات!$E$2:$E$1001&gt;=A99)*(الإجازات!$G$2:$G$1001="مقبولة")),الإجازات!$C$2:$C$1001)))</f>
        <v/>
      </c>
      <c r="O99" s="17"/>
      <c r="P99" s="23" t="str">
        <f aca="false">IF(B99="","",IF(ISNA(MATCH(B99,الموظفين!$A$2:$A$501,0)),"⚠ كود غير موجود",IF(O99&lt;&gt;"",O99,IF(N99&lt;&gt;"",N99,IF(H99="",IF(AND(A99&lt;&gt;"",WEEKDAY(A99)=الإعدادات!$B$11),"راحة أسبوعية","غائب"),IF(I99="","بدون انصراف",IF(N(K99)&gt;0,"متأخر","حاضر")))))))</f>
        <v/>
      </c>
      <c r="Q99" s="24" t="str">
        <f aca="false">IF(B99="","",IF(OR(P99="غائب",P99="غياب",P99="إجازة بدون راتب"),IFERROR(VLOOKUP(B99,الموظفين!$A$2:$J$501,8,FALSE()),0),0))</f>
        <v/>
      </c>
      <c r="R99" s="24" t="str">
        <f aca="false">IF(B99="","",ROUND((N(K99)+N(L99))/60*IFERROR(VLOOKUP(B99,الموظفين!$A$2:$J$501,8,FALSE()),0)/الإعدادات!$B$6*الإعدادات!$B$9,2))</f>
        <v/>
      </c>
      <c r="S99" s="24" t="str">
        <f aca="false">IF(OR(B99="",M99=""),"",ROUND(M99/60*IFERROR(VLOOKUP(B99,الموظفين!$A$2:$J$501,9,FALSE()),0),2))</f>
        <v/>
      </c>
      <c r="T99" s="17"/>
      <c r="U99" s="23" t="str">
        <f aca="false">IF(OR(A99="",B99=""),"",A99&amp;"|"&amp;B99)</f>
        <v/>
      </c>
    </row>
    <row r="100" customFormat="false" ht="15" hidden="false" customHeight="false" outlineLevel="0" collapsed="false">
      <c r="A100" s="16"/>
      <c r="B100" s="17"/>
      <c r="C100" s="18" t="str">
        <f aca="false">IF($B100="","",IFERROR(VLOOKUP($B100,الموظفين!$A$2:$J$501,2,FALSE())&amp;"","⚠ كود غير موجود"))</f>
        <v/>
      </c>
      <c r="D100" s="18" t="str">
        <f aca="false">IF($B100="","",IFERROR(VLOOKUP($B100,الموظفين!$A$2:$J$501,3,FALSE())&amp;"",""))</f>
        <v/>
      </c>
      <c r="E100" s="18" t="str">
        <f aca="false">IF($B100="","",IFERROR(VLOOKUP($B100,الموظفين!$A$2:$J$501,5,FALSE())&amp;"",""))</f>
        <v/>
      </c>
      <c r="F100" s="19" t="str">
        <f aca="false">IF($B100="","",IFERROR(VLOOKUP($B100,الموظفين!$A$2:$J$501,6,FALSE()),""))</f>
        <v/>
      </c>
      <c r="G100" s="19" t="str">
        <f aca="false">IF($B100="","",IFERROR(VLOOKUP($B100,الموظفين!$A$2:$J$501,7,FALSE()),""))</f>
        <v/>
      </c>
      <c r="H100" s="20"/>
      <c r="I100" s="20"/>
      <c r="J100" s="21" t="str">
        <f aca="false">IF(OR(H100="",I100=""),"",ROUND(MOD(I100-H100,1)*24,2))</f>
        <v/>
      </c>
      <c r="K100" s="22" t="str">
        <f aca="false">IF(OR(H100="",F100=""),"",IF(ROUND(MAX(0,MOD(H100-F100+0.5,1)-0.5)*1440,0)&gt;IFERROR(VLOOKUP(E100,الورديات!$A$2:$E$21,5,FALSE()),0),ROUND(MAX(0,MOD(H100-F100+0.5,1)-0.5)*1440,0),0))</f>
        <v/>
      </c>
      <c r="L100" s="22" t="str">
        <f aca="false">IF(OR(I100="",G100=""),"",ROUND(MAX(0,MOD(G100-I100+0.5,1)-0.5)*1440,0))</f>
        <v/>
      </c>
      <c r="M100" s="22" t="str">
        <f aca="false">IF(OR(I100="",G100=""),"",IF(ROUND(MAX(0,MOD(I100-G100+0.5,1)-0.5)*1440,0)&gt;=الإعدادات!$B$8,ROUND(MAX(0,MOD(I100-G100+0.5,1)-0.5)*1440,0),0))</f>
        <v/>
      </c>
      <c r="N100" s="18" t="str">
        <f aca="false">IF(OR(A100="",B100=""),"",IF(COUNTIFS(الإجازات!$A$2:$A$1001,B100,الإجازات!$D$2:$D$1001,"&lt;="&amp;A100,الإجازات!$E$2:$E$1001,"&gt;="&amp;A100,الإجازات!$G$2:$G$1001,"مقبولة")=0,"",LOOKUP(2,1/((الإجازات!$A$2:$A$1001=B100)*(الإجازات!$D$2:$D$1001&lt;=A100)*(الإجازات!$E$2:$E$1001&gt;=A100)*(الإجازات!$G$2:$G$1001="مقبولة")),الإجازات!$C$2:$C$1001)))</f>
        <v/>
      </c>
      <c r="O100" s="17"/>
      <c r="P100" s="23" t="str">
        <f aca="false">IF(B100="","",IF(ISNA(MATCH(B100,الموظفين!$A$2:$A$501,0)),"⚠ كود غير موجود",IF(O100&lt;&gt;"",O100,IF(N100&lt;&gt;"",N100,IF(H100="",IF(AND(A100&lt;&gt;"",WEEKDAY(A100)=الإعدادات!$B$11),"راحة أسبوعية","غائب"),IF(I100="","بدون انصراف",IF(N(K100)&gt;0,"متأخر","حاضر")))))))</f>
        <v/>
      </c>
      <c r="Q100" s="24" t="str">
        <f aca="false">IF(B100="","",IF(OR(P100="غائب",P100="غياب",P100="إجازة بدون راتب"),IFERROR(VLOOKUP(B100,الموظفين!$A$2:$J$501,8,FALSE()),0),0))</f>
        <v/>
      </c>
      <c r="R100" s="24" t="str">
        <f aca="false">IF(B100="","",ROUND((N(K100)+N(L100))/60*IFERROR(VLOOKUP(B100,الموظفين!$A$2:$J$501,8,FALSE()),0)/الإعدادات!$B$6*الإعدادات!$B$9,2))</f>
        <v/>
      </c>
      <c r="S100" s="24" t="str">
        <f aca="false">IF(OR(B100="",M100=""),"",ROUND(M100/60*IFERROR(VLOOKUP(B100,الموظفين!$A$2:$J$501,9,FALSE()),0),2))</f>
        <v/>
      </c>
      <c r="T100" s="17"/>
      <c r="U100" s="23" t="str">
        <f aca="false">IF(OR(A100="",B100=""),"",A100&amp;"|"&amp;B100)</f>
        <v/>
      </c>
    </row>
    <row r="101" customFormat="false" ht="15" hidden="false" customHeight="false" outlineLevel="0" collapsed="false">
      <c r="A101" s="16"/>
      <c r="B101" s="17"/>
      <c r="C101" s="18" t="str">
        <f aca="false">IF($B101="","",IFERROR(VLOOKUP($B101,الموظفين!$A$2:$J$501,2,FALSE())&amp;"","⚠ كود غير موجود"))</f>
        <v/>
      </c>
      <c r="D101" s="18" t="str">
        <f aca="false">IF($B101="","",IFERROR(VLOOKUP($B101,الموظفين!$A$2:$J$501,3,FALSE())&amp;"",""))</f>
        <v/>
      </c>
      <c r="E101" s="18" t="str">
        <f aca="false">IF($B101="","",IFERROR(VLOOKUP($B101,الموظفين!$A$2:$J$501,5,FALSE())&amp;"",""))</f>
        <v/>
      </c>
      <c r="F101" s="19" t="str">
        <f aca="false">IF($B101="","",IFERROR(VLOOKUP($B101,الموظفين!$A$2:$J$501,6,FALSE()),""))</f>
        <v/>
      </c>
      <c r="G101" s="19" t="str">
        <f aca="false">IF($B101="","",IFERROR(VLOOKUP($B101,الموظفين!$A$2:$J$501,7,FALSE()),""))</f>
        <v/>
      </c>
      <c r="H101" s="20"/>
      <c r="I101" s="20"/>
      <c r="J101" s="21" t="str">
        <f aca="false">IF(OR(H101="",I101=""),"",ROUND(MOD(I101-H101,1)*24,2))</f>
        <v/>
      </c>
      <c r="K101" s="22" t="str">
        <f aca="false">IF(OR(H101="",F101=""),"",IF(ROUND(MAX(0,MOD(H101-F101+0.5,1)-0.5)*1440,0)&gt;IFERROR(VLOOKUP(E101,الورديات!$A$2:$E$21,5,FALSE()),0),ROUND(MAX(0,MOD(H101-F101+0.5,1)-0.5)*1440,0),0))</f>
        <v/>
      </c>
      <c r="L101" s="22" t="str">
        <f aca="false">IF(OR(I101="",G101=""),"",ROUND(MAX(0,MOD(G101-I101+0.5,1)-0.5)*1440,0))</f>
        <v/>
      </c>
      <c r="M101" s="22" t="str">
        <f aca="false">IF(OR(I101="",G101=""),"",IF(ROUND(MAX(0,MOD(I101-G101+0.5,1)-0.5)*1440,0)&gt;=الإعدادات!$B$8,ROUND(MAX(0,MOD(I101-G101+0.5,1)-0.5)*1440,0),0))</f>
        <v/>
      </c>
      <c r="N101" s="18" t="str">
        <f aca="false">IF(OR(A101="",B101=""),"",IF(COUNTIFS(الإجازات!$A$2:$A$1001,B101,الإجازات!$D$2:$D$1001,"&lt;="&amp;A101,الإجازات!$E$2:$E$1001,"&gt;="&amp;A101,الإجازات!$G$2:$G$1001,"مقبولة")=0,"",LOOKUP(2,1/((الإجازات!$A$2:$A$1001=B101)*(الإجازات!$D$2:$D$1001&lt;=A101)*(الإجازات!$E$2:$E$1001&gt;=A101)*(الإجازات!$G$2:$G$1001="مقبولة")),الإجازات!$C$2:$C$1001)))</f>
        <v/>
      </c>
      <c r="O101" s="17"/>
      <c r="P101" s="23" t="str">
        <f aca="false">IF(B101="","",IF(ISNA(MATCH(B101,الموظفين!$A$2:$A$501,0)),"⚠ كود غير موجود",IF(O101&lt;&gt;"",O101,IF(N101&lt;&gt;"",N101,IF(H101="",IF(AND(A101&lt;&gt;"",WEEKDAY(A101)=الإعدادات!$B$11),"راحة أسبوعية","غائب"),IF(I101="","بدون انصراف",IF(N(K101)&gt;0,"متأخر","حاضر")))))))</f>
        <v/>
      </c>
      <c r="Q101" s="24" t="str">
        <f aca="false">IF(B101="","",IF(OR(P101="غائب",P101="غياب",P101="إجازة بدون راتب"),IFERROR(VLOOKUP(B101,الموظفين!$A$2:$J$501,8,FALSE()),0),0))</f>
        <v/>
      </c>
      <c r="R101" s="24" t="str">
        <f aca="false">IF(B101="","",ROUND((N(K101)+N(L101))/60*IFERROR(VLOOKUP(B101,الموظفين!$A$2:$J$501,8,FALSE()),0)/الإعدادات!$B$6*الإعدادات!$B$9,2))</f>
        <v/>
      </c>
      <c r="S101" s="24" t="str">
        <f aca="false">IF(OR(B101="",M101=""),"",ROUND(M101/60*IFERROR(VLOOKUP(B101,الموظفين!$A$2:$J$501,9,FALSE()),0),2))</f>
        <v/>
      </c>
      <c r="T101" s="17"/>
      <c r="U101" s="23" t="str">
        <f aca="false">IF(OR(A101="",B101=""),"",A101&amp;"|"&amp;B101)</f>
        <v/>
      </c>
    </row>
    <row r="102" customFormat="false" ht="15" hidden="false" customHeight="false" outlineLevel="0" collapsed="false">
      <c r="A102" s="16"/>
      <c r="B102" s="17"/>
      <c r="C102" s="18" t="str">
        <f aca="false">IF($B102="","",IFERROR(VLOOKUP($B102,الموظفين!$A$2:$J$501,2,FALSE())&amp;"","⚠ كود غير موجود"))</f>
        <v/>
      </c>
      <c r="D102" s="18" t="str">
        <f aca="false">IF($B102="","",IFERROR(VLOOKUP($B102,الموظفين!$A$2:$J$501,3,FALSE())&amp;"",""))</f>
        <v/>
      </c>
      <c r="E102" s="18" t="str">
        <f aca="false">IF($B102="","",IFERROR(VLOOKUP($B102,الموظفين!$A$2:$J$501,5,FALSE())&amp;"",""))</f>
        <v/>
      </c>
      <c r="F102" s="19" t="str">
        <f aca="false">IF($B102="","",IFERROR(VLOOKUP($B102,الموظفين!$A$2:$J$501,6,FALSE()),""))</f>
        <v/>
      </c>
      <c r="G102" s="19" t="str">
        <f aca="false">IF($B102="","",IFERROR(VLOOKUP($B102,الموظفين!$A$2:$J$501,7,FALSE()),""))</f>
        <v/>
      </c>
      <c r="H102" s="20"/>
      <c r="I102" s="20"/>
      <c r="J102" s="21" t="str">
        <f aca="false">IF(OR(H102="",I102=""),"",ROUND(MOD(I102-H102,1)*24,2))</f>
        <v/>
      </c>
      <c r="K102" s="22" t="str">
        <f aca="false">IF(OR(H102="",F102=""),"",IF(ROUND(MAX(0,MOD(H102-F102+0.5,1)-0.5)*1440,0)&gt;IFERROR(VLOOKUP(E102,الورديات!$A$2:$E$21,5,FALSE()),0),ROUND(MAX(0,MOD(H102-F102+0.5,1)-0.5)*1440,0),0))</f>
        <v/>
      </c>
      <c r="L102" s="22" t="str">
        <f aca="false">IF(OR(I102="",G102=""),"",ROUND(MAX(0,MOD(G102-I102+0.5,1)-0.5)*1440,0))</f>
        <v/>
      </c>
      <c r="M102" s="22" t="str">
        <f aca="false">IF(OR(I102="",G102=""),"",IF(ROUND(MAX(0,MOD(I102-G102+0.5,1)-0.5)*1440,0)&gt;=الإعدادات!$B$8,ROUND(MAX(0,MOD(I102-G102+0.5,1)-0.5)*1440,0),0))</f>
        <v/>
      </c>
      <c r="N102" s="18" t="str">
        <f aca="false">IF(OR(A102="",B102=""),"",IF(COUNTIFS(الإجازات!$A$2:$A$1001,B102,الإجازات!$D$2:$D$1001,"&lt;="&amp;A102,الإجازات!$E$2:$E$1001,"&gt;="&amp;A102,الإجازات!$G$2:$G$1001,"مقبولة")=0,"",LOOKUP(2,1/((الإجازات!$A$2:$A$1001=B102)*(الإجازات!$D$2:$D$1001&lt;=A102)*(الإجازات!$E$2:$E$1001&gt;=A102)*(الإجازات!$G$2:$G$1001="مقبولة")),الإجازات!$C$2:$C$1001)))</f>
        <v/>
      </c>
      <c r="O102" s="17"/>
      <c r="P102" s="23" t="str">
        <f aca="false">IF(B102="","",IF(ISNA(MATCH(B102,الموظفين!$A$2:$A$501,0)),"⚠ كود غير موجود",IF(O102&lt;&gt;"",O102,IF(N102&lt;&gt;"",N102,IF(H102="",IF(AND(A102&lt;&gt;"",WEEKDAY(A102)=الإعدادات!$B$11),"راحة أسبوعية","غائب"),IF(I102="","بدون انصراف",IF(N(K102)&gt;0,"متأخر","حاضر")))))))</f>
        <v/>
      </c>
      <c r="Q102" s="24" t="str">
        <f aca="false">IF(B102="","",IF(OR(P102="غائب",P102="غياب",P102="إجازة بدون راتب"),IFERROR(VLOOKUP(B102,الموظفين!$A$2:$J$501,8,FALSE()),0),0))</f>
        <v/>
      </c>
      <c r="R102" s="24" t="str">
        <f aca="false">IF(B102="","",ROUND((N(K102)+N(L102))/60*IFERROR(VLOOKUP(B102,الموظفين!$A$2:$J$501,8,FALSE()),0)/الإعدادات!$B$6*الإعدادات!$B$9,2))</f>
        <v/>
      </c>
      <c r="S102" s="24" t="str">
        <f aca="false">IF(OR(B102="",M102=""),"",ROUND(M102/60*IFERROR(VLOOKUP(B102,الموظفين!$A$2:$J$501,9,FALSE()),0),2))</f>
        <v/>
      </c>
      <c r="T102" s="17"/>
      <c r="U102" s="23" t="str">
        <f aca="false">IF(OR(A102="",B102=""),"",A102&amp;"|"&amp;B102)</f>
        <v/>
      </c>
    </row>
    <row r="103" customFormat="false" ht="15" hidden="false" customHeight="false" outlineLevel="0" collapsed="false">
      <c r="A103" s="16"/>
      <c r="B103" s="17"/>
      <c r="C103" s="18" t="str">
        <f aca="false">IF($B103="","",IFERROR(VLOOKUP($B103,الموظفين!$A$2:$J$501,2,FALSE())&amp;"","⚠ كود غير موجود"))</f>
        <v/>
      </c>
      <c r="D103" s="18" t="str">
        <f aca="false">IF($B103="","",IFERROR(VLOOKUP($B103,الموظفين!$A$2:$J$501,3,FALSE())&amp;"",""))</f>
        <v/>
      </c>
      <c r="E103" s="18" t="str">
        <f aca="false">IF($B103="","",IFERROR(VLOOKUP($B103,الموظفين!$A$2:$J$501,5,FALSE())&amp;"",""))</f>
        <v/>
      </c>
      <c r="F103" s="19" t="str">
        <f aca="false">IF($B103="","",IFERROR(VLOOKUP($B103,الموظفين!$A$2:$J$501,6,FALSE()),""))</f>
        <v/>
      </c>
      <c r="G103" s="19" t="str">
        <f aca="false">IF($B103="","",IFERROR(VLOOKUP($B103,الموظفين!$A$2:$J$501,7,FALSE()),""))</f>
        <v/>
      </c>
      <c r="H103" s="20"/>
      <c r="I103" s="20"/>
      <c r="J103" s="21" t="str">
        <f aca="false">IF(OR(H103="",I103=""),"",ROUND(MOD(I103-H103,1)*24,2))</f>
        <v/>
      </c>
      <c r="K103" s="22" t="str">
        <f aca="false">IF(OR(H103="",F103=""),"",IF(ROUND(MAX(0,MOD(H103-F103+0.5,1)-0.5)*1440,0)&gt;IFERROR(VLOOKUP(E103,الورديات!$A$2:$E$21,5,FALSE()),0),ROUND(MAX(0,MOD(H103-F103+0.5,1)-0.5)*1440,0),0))</f>
        <v/>
      </c>
      <c r="L103" s="22" t="str">
        <f aca="false">IF(OR(I103="",G103=""),"",ROUND(MAX(0,MOD(G103-I103+0.5,1)-0.5)*1440,0))</f>
        <v/>
      </c>
      <c r="M103" s="22" t="str">
        <f aca="false">IF(OR(I103="",G103=""),"",IF(ROUND(MAX(0,MOD(I103-G103+0.5,1)-0.5)*1440,0)&gt;=الإعدادات!$B$8,ROUND(MAX(0,MOD(I103-G103+0.5,1)-0.5)*1440,0),0))</f>
        <v/>
      </c>
      <c r="N103" s="18" t="str">
        <f aca="false">IF(OR(A103="",B103=""),"",IF(COUNTIFS(الإجازات!$A$2:$A$1001,B103,الإجازات!$D$2:$D$1001,"&lt;="&amp;A103,الإجازات!$E$2:$E$1001,"&gt;="&amp;A103,الإجازات!$G$2:$G$1001,"مقبولة")=0,"",LOOKUP(2,1/((الإجازات!$A$2:$A$1001=B103)*(الإجازات!$D$2:$D$1001&lt;=A103)*(الإجازات!$E$2:$E$1001&gt;=A103)*(الإجازات!$G$2:$G$1001="مقبولة")),الإجازات!$C$2:$C$1001)))</f>
        <v/>
      </c>
      <c r="O103" s="17"/>
      <c r="P103" s="23" t="str">
        <f aca="false">IF(B103="","",IF(ISNA(MATCH(B103,الموظفين!$A$2:$A$501,0)),"⚠ كود غير موجود",IF(O103&lt;&gt;"",O103,IF(N103&lt;&gt;"",N103,IF(H103="",IF(AND(A103&lt;&gt;"",WEEKDAY(A103)=الإعدادات!$B$11),"راحة أسبوعية","غائب"),IF(I103="","بدون انصراف",IF(N(K103)&gt;0,"متأخر","حاضر")))))))</f>
        <v/>
      </c>
      <c r="Q103" s="24" t="str">
        <f aca="false">IF(B103="","",IF(OR(P103="غائب",P103="غياب",P103="إجازة بدون راتب"),IFERROR(VLOOKUP(B103,الموظفين!$A$2:$J$501,8,FALSE()),0),0))</f>
        <v/>
      </c>
      <c r="R103" s="24" t="str">
        <f aca="false">IF(B103="","",ROUND((N(K103)+N(L103))/60*IFERROR(VLOOKUP(B103,الموظفين!$A$2:$J$501,8,FALSE()),0)/الإعدادات!$B$6*الإعدادات!$B$9,2))</f>
        <v/>
      </c>
      <c r="S103" s="24" t="str">
        <f aca="false">IF(OR(B103="",M103=""),"",ROUND(M103/60*IFERROR(VLOOKUP(B103,الموظفين!$A$2:$J$501,9,FALSE()),0),2))</f>
        <v/>
      </c>
      <c r="T103" s="17"/>
      <c r="U103" s="23" t="str">
        <f aca="false">IF(OR(A103="",B103=""),"",A103&amp;"|"&amp;B103)</f>
        <v/>
      </c>
    </row>
    <row r="104" customFormat="false" ht="15" hidden="false" customHeight="false" outlineLevel="0" collapsed="false">
      <c r="A104" s="16"/>
      <c r="B104" s="17"/>
      <c r="C104" s="18" t="str">
        <f aca="false">IF($B104="","",IFERROR(VLOOKUP($B104,الموظفين!$A$2:$J$501,2,FALSE())&amp;"","⚠ كود غير موجود"))</f>
        <v/>
      </c>
      <c r="D104" s="18" t="str">
        <f aca="false">IF($B104="","",IFERROR(VLOOKUP($B104,الموظفين!$A$2:$J$501,3,FALSE())&amp;"",""))</f>
        <v/>
      </c>
      <c r="E104" s="18" t="str">
        <f aca="false">IF($B104="","",IFERROR(VLOOKUP($B104,الموظفين!$A$2:$J$501,5,FALSE())&amp;"",""))</f>
        <v/>
      </c>
      <c r="F104" s="19" t="str">
        <f aca="false">IF($B104="","",IFERROR(VLOOKUP($B104,الموظفين!$A$2:$J$501,6,FALSE()),""))</f>
        <v/>
      </c>
      <c r="G104" s="19" t="str">
        <f aca="false">IF($B104="","",IFERROR(VLOOKUP($B104,الموظفين!$A$2:$J$501,7,FALSE()),""))</f>
        <v/>
      </c>
      <c r="H104" s="20"/>
      <c r="I104" s="20"/>
      <c r="J104" s="21" t="str">
        <f aca="false">IF(OR(H104="",I104=""),"",ROUND(MOD(I104-H104,1)*24,2))</f>
        <v/>
      </c>
      <c r="K104" s="22" t="str">
        <f aca="false">IF(OR(H104="",F104=""),"",IF(ROUND(MAX(0,MOD(H104-F104+0.5,1)-0.5)*1440,0)&gt;IFERROR(VLOOKUP(E104,الورديات!$A$2:$E$21,5,FALSE()),0),ROUND(MAX(0,MOD(H104-F104+0.5,1)-0.5)*1440,0),0))</f>
        <v/>
      </c>
      <c r="L104" s="22" t="str">
        <f aca="false">IF(OR(I104="",G104=""),"",ROUND(MAX(0,MOD(G104-I104+0.5,1)-0.5)*1440,0))</f>
        <v/>
      </c>
      <c r="M104" s="22" t="str">
        <f aca="false">IF(OR(I104="",G104=""),"",IF(ROUND(MAX(0,MOD(I104-G104+0.5,1)-0.5)*1440,0)&gt;=الإعدادات!$B$8,ROUND(MAX(0,MOD(I104-G104+0.5,1)-0.5)*1440,0),0))</f>
        <v/>
      </c>
      <c r="N104" s="18" t="str">
        <f aca="false">IF(OR(A104="",B104=""),"",IF(COUNTIFS(الإجازات!$A$2:$A$1001,B104,الإجازات!$D$2:$D$1001,"&lt;="&amp;A104,الإجازات!$E$2:$E$1001,"&gt;="&amp;A104,الإجازات!$G$2:$G$1001,"مقبولة")=0,"",LOOKUP(2,1/((الإجازات!$A$2:$A$1001=B104)*(الإجازات!$D$2:$D$1001&lt;=A104)*(الإجازات!$E$2:$E$1001&gt;=A104)*(الإجازات!$G$2:$G$1001="مقبولة")),الإجازات!$C$2:$C$1001)))</f>
        <v/>
      </c>
      <c r="O104" s="17"/>
      <c r="P104" s="23" t="str">
        <f aca="false">IF(B104="","",IF(ISNA(MATCH(B104,الموظفين!$A$2:$A$501,0)),"⚠ كود غير موجود",IF(O104&lt;&gt;"",O104,IF(N104&lt;&gt;"",N104,IF(H104="",IF(AND(A104&lt;&gt;"",WEEKDAY(A104)=الإعدادات!$B$11),"راحة أسبوعية","غائب"),IF(I104="","بدون انصراف",IF(N(K104)&gt;0,"متأخر","حاضر")))))))</f>
        <v/>
      </c>
      <c r="Q104" s="24" t="str">
        <f aca="false">IF(B104="","",IF(OR(P104="غائب",P104="غياب",P104="إجازة بدون راتب"),IFERROR(VLOOKUP(B104,الموظفين!$A$2:$J$501,8,FALSE()),0),0))</f>
        <v/>
      </c>
      <c r="R104" s="24" t="str">
        <f aca="false">IF(B104="","",ROUND((N(K104)+N(L104))/60*IFERROR(VLOOKUP(B104,الموظفين!$A$2:$J$501,8,FALSE()),0)/الإعدادات!$B$6*الإعدادات!$B$9,2))</f>
        <v/>
      </c>
      <c r="S104" s="24" t="str">
        <f aca="false">IF(OR(B104="",M104=""),"",ROUND(M104/60*IFERROR(VLOOKUP(B104,الموظفين!$A$2:$J$501,9,FALSE()),0),2))</f>
        <v/>
      </c>
      <c r="T104" s="17"/>
      <c r="U104" s="23" t="str">
        <f aca="false">IF(OR(A104="",B104=""),"",A104&amp;"|"&amp;B104)</f>
        <v/>
      </c>
    </row>
    <row r="105" customFormat="false" ht="15" hidden="false" customHeight="false" outlineLevel="0" collapsed="false">
      <c r="A105" s="16"/>
      <c r="B105" s="17"/>
      <c r="C105" s="18" t="str">
        <f aca="false">IF($B105="","",IFERROR(VLOOKUP($B105,الموظفين!$A$2:$J$501,2,FALSE())&amp;"","⚠ كود غير موجود"))</f>
        <v/>
      </c>
      <c r="D105" s="18" t="str">
        <f aca="false">IF($B105="","",IFERROR(VLOOKUP($B105,الموظفين!$A$2:$J$501,3,FALSE())&amp;"",""))</f>
        <v/>
      </c>
      <c r="E105" s="18" t="str">
        <f aca="false">IF($B105="","",IFERROR(VLOOKUP($B105,الموظفين!$A$2:$J$501,5,FALSE())&amp;"",""))</f>
        <v/>
      </c>
      <c r="F105" s="19" t="str">
        <f aca="false">IF($B105="","",IFERROR(VLOOKUP($B105,الموظفين!$A$2:$J$501,6,FALSE()),""))</f>
        <v/>
      </c>
      <c r="G105" s="19" t="str">
        <f aca="false">IF($B105="","",IFERROR(VLOOKUP($B105,الموظفين!$A$2:$J$501,7,FALSE()),""))</f>
        <v/>
      </c>
      <c r="H105" s="20"/>
      <c r="I105" s="20"/>
      <c r="J105" s="21" t="str">
        <f aca="false">IF(OR(H105="",I105=""),"",ROUND(MOD(I105-H105,1)*24,2))</f>
        <v/>
      </c>
      <c r="K105" s="22" t="str">
        <f aca="false">IF(OR(H105="",F105=""),"",IF(ROUND(MAX(0,MOD(H105-F105+0.5,1)-0.5)*1440,0)&gt;IFERROR(VLOOKUP(E105,الورديات!$A$2:$E$21,5,FALSE()),0),ROUND(MAX(0,MOD(H105-F105+0.5,1)-0.5)*1440,0),0))</f>
        <v/>
      </c>
      <c r="L105" s="22" t="str">
        <f aca="false">IF(OR(I105="",G105=""),"",ROUND(MAX(0,MOD(G105-I105+0.5,1)-0.5)*1440,0))</f>
        <v/>
      </c>
      <c r="M105" s="22" t="str">
        <f aca="false">IF(OR(I105="",G105=""),"",IF(ROUND(MAX(0,MOD(I105-G105+0.5,1)-0.5)*1440,0)&gt;=الإعدادات!$B$8,ROUND(MAX(0,MOD(I105-G105+0.5,1)-0.5)*1440,0),0))</f>
        <v/>
      </c>
      <c r="N105" s="18" t="str">
        <f aca="false">IF(OR(A105="",B105=""),"",IF(COUNTIFS(الإجازات!$A$2:$A$1001,B105,الإجازات!$D$2:$D$1001,"&lt;="&amp;A105,الإجازات!$E$2:$E$1001,"&gt;="&amp;A105,الإجازات!$G$2:$G$1001,"مقبولة")=0,"",LOOKUP(2,1/((الإجازات!$A$2:$A$1001=B105)*(الإجازات!$D$2:$D$1001&lt;=A105)*(الإجازات!$E$2:$E$1001&gt;=A105)*(الإجازات!$G$2:$G$1001="مقبولة")),الإجازات!$C$2:$C$1001)))</f>
        <v/>
      </c>
      <c r="O105" s="17"/>
      <c r="P105" s="23" t="str">
        <f aca="false">IF(B105="","",IF(ISNA(MATCH(B105,الموظفين!$A$2:$A$501,0)),"⚠ كود غير موجود",IF(O105&lt;&gt;"",O105,IF(N105&lt;&gt;"",N105,IF(H105="",IF(AND(A105&lt;&gt;"",WEEKDAY(A105)=الإعدادات!$B$11),"راحة أسبوعية","غائب"),IF(I105="","بدون انصراف",IF(N(K105)&gt;0,"متأخر","حاضر")))))))</f>
        <v/>
      </c>
      <c r="Q105" s="24" t="str">
        <f aca="false">IF(B105="","",IF(OR(P105="غائب",P105="غياب",P105="إجازة بدون راتب"),IFERROR(VLOOKUP(B105,الموظفين!$A$2:$J$501,8,FALSE()),0),0))</f>
        <v/>
      </c>
      <c r="R105" s="24" t="str">
        <f aca="false">IF(B105="","",ROUND((N(K105)+N(L105))/60*IFERROR(VLOOKUP(B105,الموظفين!$A$2:$J$501,8,FALSE()),0)/الإعدادات!$B$6*الإعدادات!$B$9,2))</f>
        <v/>
      </c>
      <c r="S105" s="24" t="str">
        <f aca="false">IF(OR(B105="",M105=""),"",ROUND(M105/60*IFERROR(VLOOKUP(B105,الموظفين!$A$2:$J$501,9,FALSE()),0),2))</f>
        <v/>
      </c>
      <c r="T105" s="17"/>
      <c r="U105" s="23" t="str">
        <f aca="false">IF(OR(A105="",B105=""),"",A105&amp;"|"&amp;B105)</f>
        <v/>
      </c>
    </row>
    <row r="106" customFormat="false" ht="15" hidden="false" customHeight="false" outlineLevel="0" collapsed="false">
      <c r="A106" s="16"/>
      <c r="B106" s="17"/>
      <c r="C106" s="18" t="str">
        <f aca="false">IF($B106="","",IFERROR(VLOOKUP($B106,الموظفين!$A$2:$J$501,2,FALSE())&amp;"","⚠ كود غير موجود"))</f>
        <v/>
      </c>
      <c r="D106" s="18" t="str">
        <f aca="false">IF($B106="","",IFERROR(VLOOKUP($B106,الموظفين!$A$2:$J$501,3,FALSE())&amp;"",""))</f>
        <v/>
      </c>
      <c r="E106" s="18" t="str">
        <f aca="false">IF($B106="","",IFERROR(VLOOKUP($B106,الموظفين!$A$2:$J$501,5,FALSE())&amp;"",""))</f>
        <v/>
      </c>
      <c r="F106" s="19" t="str">
        <f aca="false">IF($B106="","",IFERROR(VLOOKUP($B106,الموظفين!$A$2:$J$501,6,FALSE()),""))</f>
        <v/>
      </c>
      <c r="G106" s="19" t="str">
        <f aca="false">IF($B106="","",IFERROR(VLOOKUP($B106,الموظفين!$A$2:$J$501,7,FALSE()),""))</f>
        <v/>
      </c>
      <c r="H106" s="20"/>
      <c r="I106" s="20"/>
      <c r="J106" s="21" t="str">
        <f aca="false">IF(OR(H106="",I106=""),"",ROUND(MOD(I106-H106,1)*24,2))</f>
        <v/>
      </c>
      <c r="K106" s="22" t="str">
        <f aca="false">IF(OR(H106="",F106=""),"",IF(ROUND(MAX(0,MOD(H106-F106+0.5,1)-0.5)*1440,0)&gt;IFERROR(VLOOKUP(E106,الورديات!$A$2:$E$21,5,FALSE()),0),ROUND(MAX(0,MOD(H106-F106+0.5,1)-0.5)*1440,0),0))</f>
        <v/>
      </c>
      <c r="L106" s="22" t="str">
        <f aca="false">IF(OR(I106="",G106=""),"",ROUND(MAX(0,MOD(G106-I106+0.5,1)-0.5)*1440,0))</f>
        <v/>
      </c>
      <c r="M106" s="22" t="str">
        <f aca="false">IF(OR(I106="",G106=""),"",IF(ROUND(MAX(0,MOD(I106-G106+0.5,1)-0.5)*1440,0)&gt;=الإعدادات!$B$8,ROUND(MAX(0,MOD(I106-G106+0.5,1)-0.5)*1440,0),0))</f>
        <v/>
      </c>
      <c r="N106" s="18" t="str">
        <f aca="false">IF(OR(A106="",B106=""),"",IF(COUNTIFS(الإجازات!$A$2:$A$1001,B106,الإجازات!$D$2:$D$1001,"&lt;="&amp;A106,الإجازات!$E$2:$E$1001,"&gt;="&amp;A106,الإجازات!$G$2:$G$1001,"مقبولة")=0,"",LOOKUP(2,1/((الإجازات!$A$2:$A$1001=B106)*(الإجازات!$D$2:$D$1001&lt;=A106)*(الإجازات!$E$2:$E$1001&gt;=A106)*(الإجازات!$G$2:$G$1001="مقبولة")),الإجازات!$C$2:$C$1001)))</f>
        <v/>
      </c>
      <c r="O106" s="17"/>
      <c r="P106" s="23" t="str">
        <f aca="false">IF(B106="","",IF(ISNA(MATCH(B106,الموظفين!$A$2:$A$501,0)),"⚠ كود غير موجود",IF(O106&lt;&gt;"",O106,IF(N106&lt;&gt;"",N106,IF(H106="",IF(AND(A106&lt;&gt;"",WEEKDAY(A106)=الإعدادات!$B$11),"راحة أسبوعية","غائب"),IF(I106="","بدون انصراف",IF(N(K106)&gt;0,"متأخر","حاضر")))))))</f>
        <v/>
      </c>
      <c r="Q106" s="24" t="str">
        <f aca="false">IF(B106="","",IF(OR(P106="غائب",P106="غياب",P106="إجازة بدون راتب"),IFERROR(VLOOKUP(B106,الموظفين!$A$2:$J$501,8,FALSE()),0),0))</f>
        <v/>
      </c>
      <c r="R106" s="24" t="str">
        <f aca="false">IF(B106="","",ROUND((N(K106)+N(L106))/60*IFERROR(VLOOKUP(B106,الموظفين!$A$2:$J$501,8,FALSE()),0)/الإعدادات!$B$6*الإعدادات!$B$9,2))</f>
        <v/>
      </c>
      <c r="S106" s="24" t="str">
        <f aca="false">IF(OR(B106="",M106=""),"",ROUND(M106/60*IFERROR(VLOOKUP(B106,الموظفين!$A$2:$J$501,9,FALSE()),0),2))</f>
        <v/>
      </c>
      <c r="T106" s="17"/>
      <c r="U106" s="23" t="str">
        <f aca="false">IF(OR(A106="",B106=""),"",A106&amp;"|"&amp;B106)</f>
        <v/>
      </c>
    </row>
    <row r="107" customFormat="false" ht="15" hidden="false" customHeight="false" outlineLevel="0" collapsed="false">
      <c r="A107" s="16"/>
      <c r="B107" s="17"/>
      <c r="C107" s="18" t="str">
        <f aca="false">IF($B107="","",IFERROR(VLOOKUP($B107,الموظفين!$A$2:$J$501,2,FALSE())&amp;"","⚠ كود غير موجود"))</f>
        <v/>
      </c>
      <c r="D107" s="18" t="str">
        <f aca="false">IF($B107="","",IFERROR(VLOOKUP($B107,الموظفين!$A$2:$J$501,3,FALSE())&amp;"",""))</f>
        <v/>
      </c>
      <c r="E107" s="18" t="str">
        <f aca="false">IF($B107="","",IFERROR(VLOOKUP($B107,الموظفين!$A$2:$J$501,5,FALSE())&amp;"",""))</f>
        <v/>
      </c>
      <c r="F107" s="19" t="str">
        <f aca="false">IF($B107="","",IFERROR(VLOOKUP($B107,الموظفين!$A$2:$J$501,6,FALSE()),""))</f>
        <v/>
      </c>
      <c r="G107" s="19" t="str">
        <f aca="false">IF($B107="","",IFERROR(VLOOKUP($B107,الموظفين!$A$2:$J$501,7,FALSE()),""))</f>
        <v/>
      </c>
      <c r="H107" s="20"/>
      <c r="I107" s="20"/>
      <c r="J107" s="21" t="str">
        <f aca="false">IF(OR(H107="",I107=""),"",ROUND(MOD(I107-H107,1)*24,2))</f>
        <v/>
      </c>
      <c r="K107" s="22" t="str">
        <f aca="false">IF(OR(H107="",F107=""),"",IF(ROUND(MAX(0,MOD(H107-F107+0.5,1)-0.5)*1440,0)&gt;IFERROR(VLOOKUP(E107,الورديات!$A$2:$E$21,5,FALSE()),0),ROUND(MAX(0,MOD(H107-F107+0.5,1)-0.5)*1440,0),0))</f>
        <v/>
      </c>
      <c r="L107" s="22" t="str">
        <f aca="false">IF(OR(I107="",G107=""),"",ROUND(MAX(0,MOD(G107-I107+0.5,1)-0.5)*1440,0))</f>
        <v/>
      </c>
      <c r="M107" s="22" t="str">
        <f aca="false">IF(OR(I107="",G107=""),"",IF(ROUND(MAX(0,MOD(I107-G107+0.5,1)-0.5)*1440,0)&gt;=الإعدادات!$B$8,ROUND(MAX(0,MOD(I107-G107+0.5,1)-0.5)*1440,0),0))</f>
        <v/>
      </c>
      <c r="N107" s="18" t="str">
        <f aca="false">IF(OR(A107="",B107=""),"",IF(COUNTIFS(الإجازات!$A$2:$A$1001,B107,الإجازات!$D$2:$D$1001,"&lt;="&amp;A107,الإجازات!$E$2:$E$1001,"&gt;="&amp;A107,الإجازات!$G$2:$G$1001,"مقبولة")=0,"",LOOKUP(2,1/((الإجازات!$A$2:$A$1001=B107)*(الإجازات!$D$2:$D$1001&lt;=A107)*(الإجازات!$E$2:$E$1001&gt;=A107)*(الإجازات!$G$2:$G$1001="مقبولة")),الإجازات!$C$2:$C$1001)))</f>
        <v/>
      </c>
      <c r="O107" s="17"/>
      <c r="P107" s="23" t="str">
        <f aca="false">IF(B107="","",IF(ISNA(MATCH(B107,الموظفين!$A$2:$A$501,0)),"⚠ كود غير موجود",IF(O107&lt;&gt;"",O107,IF(N107&lt;&gt;"",N107,IF(H107="",IF(AND(A107&lt;&gt;"",WEEKDAY(A107)=الإعدادات!$B$11),"راحة أسبوعية","غائب"),IF(I107="","بدون انصراف",IF(N(K107)&gt;0,"متأخر","حاضر")))))))</f>
        <v/>
      </c>
      <c r="Q107" s="24" t="str">
        <f aca="false">IF(B107="","",IF(OR(P107="غائب",P107="غياب",P107="إجازة بدون راتب"),IFERROR(VLOOKUP(B107,الموظفين!$A$2:$J$501,8,FALSE()),0),0))</f>
        <v/>
      </c>
      <c r="R107" s="24" t="str">
        <f aca="false">IF(B107="","",ROUND((N(K107)+N(L107))/60*IFERROR(VLOOKUP(B107,الموظفين!$A$2:$J$501,8,FALSE()),0)/الإعدادات!$B$6*الإعدادات!$B$9,2))</f>
        <v/>
      </c>
      <c r="S107" s="24" t="str">
        <f aca="false">IF(OR(B107="",M107=""),"",ROUND(M107/60*IFERROR(VLOOKUP(B107,الموظفين!$A$2:$J$501,9,FALSE()),0),2))</f>
        <v/>
      </c>
      <c r="T107" s="17"/>
      <c r="U107" s="23" t="str">
        <f aca="false">IF(OR(A107="",B107=""),"",A107&amp;"|"&amp;B107)</f>
        <v/>
      </c>
    </row>
    <row r="108" customFormat="false" ht="15" hidden="false" customHeight="false" outlineLevel="0" collapsed="false">
      <c r="A108" s="16"/>
      <c r="B108" s="17"/>
      <c r="C108" s="18" t="str">
        <f aca="false">IF($B108="","",IFERROR(VLOOKUP($B108,الموظفين!$A$2:$J$501,2,FALSE())&amp;"","⚠ كود غير موجود"))</f>
        <v/>
      </c>
      <c r="D108" s="18" t="str">
        <f aca="false">IF($B108="","",IFERROR(VLOOKUP($B108,الموظفين!$A$2:$J$501,3,FALSE())&amp;"",""))</f>
        <v/>
      </c>
      <c r="E108" s="18" t="str">
        <f aca="false">IF($B108="","",IFERROR(VLOOKUP($B108,الموظفين!$A$2:$J$501,5,FALSE())&amp;"",""))</f>
        <v/>
      </c>
      <c r="F108" s="19" t="str">
        <f aca="false">IF($B108="","",IFERROR(VLOOKUP($B108,الموظفين!$A$2:$J$501,6,FALSE()),""))</f>
        <v/>
      </c>
      <c r="G108" s="19" t="str">
        <f aca="false">IF($B108="","",IFERROR(VLOOKUP($B108,الموظفين!$A$2:$J$501,7,FALSE()),""))</f>
        <v/>
      </c>
      <c r="H108" s="20"/>
      <c r="I108" s="20"/>
      <c r="J108" s="21" t="str">
        <f aca="false">IF(OR(H108="",I108=""),"",ROUND(MOD(I108-H108,1)*24,2))</f>
        <v/>
      </c>
      <c r="K108" s="22" t="str">
        <f aca="false">IF(OR(H108="",F108=""),"",IF(ROUND(MAX(0,MOD(H108-F108+0.5,1)-0.5)*1440,0)&gt;IFERROR(VLOOKUP(E108,الورديات!$A$2:$E$21,5,FALSE()),0),ROUND(MAX(0,MOD(H108-F108+0.5,1)-0.5)*1440,0),0))</f>
        <v/>
      </c>
      <c r="L108" s="22" t="str">
        <f aca="false">IF(OR(I108="",G108=""),"",ROUND(MAX(0,MOD(G108-I108+0.5,1)-0.5)*1440,0))</f>
        <v/>
      </c>
      <c r="M108" s="22" t="str">
        <f aca="false">IF(OR(I108="",G108=""),"",IF(ROUND(MAX(0,MOD(I108-G108+0.5,1)-0.5)*1440,0)&gt;=الإعدادات!$B$8,ROUND(MAX(0,MOD(I108-G108+0.5,1)-0.5)*1440,0),0))</f>
        <v/>
      </c>
      <c r="N108" s="18" t="str">
        <f aca="false">IF(OR(A108="",B108=""),"",IF(COUNTIFS(الإجازات!$A$2:$A$1001,B108,الإجازات!$D$2:$D$1001,"&lt;="&amp;A108,الإجازات!$E$2:$E$1001,"&gt;="&amp;A108,الإجازات!$G$2:$G$1001,"مقبولة")=0,"",LOOKUP(2,1/((الإجازات!$A$2:$A$1001=B108)*(الإجازات!$D$2:$D$1001&lt;=A108)*(الإجازات!$E$2:$E$1001&gt;=A108)*(الإجازات!$G$2:$G$1001="مقبولة")),الإجازات!$C$2:$C$1001)))</f>
        <v/>
      </c>
      <c r="O108" s="17"/>
      <c r="P108" s="23" t="str">
        <f aca="false">IF(B108="","",IF(ISNA(MATCH(B108,الموظفين!$A$2:$A$501,0)),"⚠ كود غير موجود",IF(O108&lt;&gt;"",O108,IF(N108&lt;&gt;"",N108,IF(H108="",IF(AND(A108&lt;&gt;"",WEEKDAY(A108)=الإعدادات!$B$11),"راحة أسبوعية","غائب"),IF(I108="","بدون انصراف",IF(N(K108)&gt;0,"متأخر","حاضر")))))))</f>
        <v/>
      </c>
      <c r="Q108" s="24" t="str">
        <f aca="false">IF(B108="","",IF(OR(P108="غائب",P108="غياب",P108="إجازة بدون راتب"),IFERROR(VLOOKUP(B108,الموظفين!$A$2:$J$501,8,FALSE()),0),0))</f>
        <v/>
      </c>
      <c r="R108" s="24" t="str">
        <f aca="false">IF(B108="","",ROUND((N(K108)+N(L108))/60*IFERROR(VLOOKUP(B108,الموظفين!$A$2:$J$501,8,FALSE()),0)/الإعدادات!$B$6*الإعدادات!$B$9,2))</f>
        <v/>
      </c>
      <c r="S108" s="24" t="str">
        <f aca="false">IF(OR(B108="",M108=""),"",ROUND(M108/60*IFERROR(VLOOKUP(B108,الموظفين!$A$2:$J$501,9,FALSE()),0),2))</f>
        <v/>
      </c>
      <c r="T108" s="17"/>
      <c r="U108" s="23" t="str">
        <f aca="false">IF(OR(A108="",B108=""),"",A108&amp;"|"&amp;B108)</f>
        <v/>
      </c>
    </row>
    <row r="109" customFormat="false" ht="15" hidden="false" customHeight="false" outlineLevel="0" collapsed="false">
      <c r="A109" s="16"/>
      <c r="B109" s="17"/>
      <c r="C109" s="18" t="str">
        <f aca="false">IF($B109="","",IFERROR(VLOOKUP($B109,الموظفين!$A$2:$J$501,2,FALSE())&amp;"","⚠ كود غير موجود"))</f>
        <v/>
      </c>
      <c r="D109" s="18" t="str">
        <f aca="false">IF($B109="","",IFERROR(VLOOKUP($B109,الموظفين!$A$2:$J$501,3,FALSE())&amp;"",""))</f>
        <v/>
      </c>
      <c r="E109" s="18" t="str">
        <f aca="false">IF($B109="","",IFERROR(VLOOKUP($B109,الموظفين!$A$2:$J$501,5,FALSE())&amp;"",""))</f>
        <v/>
      </c>
      <c r="F109" s="19" t="str">
        <f aca="false">IF($B109="","",IFERROR(VLOOKUP($B109,الموظفين!$A$2:$J$501,6,FALSE()),""))</f>
        <v/>
      </c>
      <c r="G109" s="19" t="str">
        <f aca="false">IF($B109="","",IFERROR(VLOOKUP($B109,الموظفين!$A$2:$J$501,7,FALSE()),""))</f>
        <v/>
      </c>
      <c r="H109" s="20"/>
      <c r="I109" s="20"/>
      <c r="J109" s="21" t="str">
        <f aca="false">IF(OR(H109="",I109=""),"",ROUND(MOD(I109-H109,1)*24,2))</f>
        <v/>
      </c>
      <c r="K109" s="22" t="str">
        <f aca="false">IF(OR(H109="",F109=""),"",IF(ROUND(MAX(0,MOD(H109-F109+0.5,1)-0.5)*1440,0)&gt;IFERROR(VLOOKUP(E109,الورديات!$A$2:$E$21,5,FALSE()),0),ROUND(MAX(0,MOD(H109-F109+0.5,1)-0.5)*1440,0),0))</f>
        <v/>
      </c>
      <c r="L109" s="22" t="str">
        <f aca="false">IF(OR(I109="",G109=""),"",ROUND(MAX(0,MOD(G109-I109+0.5,1)-0.5)*1440,0))</f>
        <v/>
      </c>
      <c r="M109" s="22" t="str">
        <f aca="false">IF(OR(I109="",G109=""),"",IF(ROUND(MAX(0,MOD(I109-G109+0.5,1)-0.5)*1440,0)&gt;=الإعدادات!$B$8,ROUND(MAX(0,MOD(I109-G109+0.5,1)-0.5)*1440,0),0))</f>
        <v/>
      </c>
      <c r="N109" s="18" t="str">
        <f aca="false">IF(OR(A109="",B109=""),"",IF(COUNTIFS(الإجازات!$A$2:$A$1001,B109,الإجازات!$D$2:$D$1001,"&lt;="&amp;A109,الإجازات!$E$2:$E$1001,"&gt;="&amp;A109,الإجازات!$G$2:$G$1001,"مقبولة")=0,"",LOOKUP(2,1/((الإجازات!$A$2:$A$1001=B109)*(الإجازات!$D$2:$D$1001&lt;=A109)*(الإجازات!$E$2:$E$1001&gt;=A109)*(الإجازات!$G$2:$G$1001="مقبولة")),الإجازات!$C$2:$C$1001)))</f>
        <v/>
      </c>
      <c r="O109" s="17"/>
      <c r="P109" s="23" t="str">
        <f aca="false">IF(B109="","",IF(ISNA(MATCH(B109,الموظفين!$A$2:$A$501,0)),"⚠ كود غير موجود",IF(O109&lt;&gt;"",O109,IF(N109&lt;&gt;"",N109,IF(H109="",IF(AND(A109&lt;&gt;"",WEEKDAY(A109)=الإعدادات!$B$11),"راحة أسبوعية","غائب"),IF(I109="","بدون انصراف",IF(N(K109)&gt;0,"متأخر","حاضر")))))))</f>
        <v/>
      </c>
      <c r="Q109" s="24" t="str">
        <f aca="false">IF(B109="","",IF(OR(P109="غائب",P109="غياب",P109="إجازة بدون راتب"),IFERROR(VLOOKUP(B109,الموظفين!$A$2:$J$501,8,FALSE()),0),0))</f>
        <v/>
      </c>
      <c r="R109" s="24" t="str">
        <f aca="false">IF(B109="","",ROUND((N(K109)+N(L109))/60*IFERROR(VLOOKUP(B109,الموظفين!$A$2:$J$501,8,FALSE()),0)/الإعدادات!$B$6*الإعدادات!$B$9,2))</f>
        <v/>
      </c>
      <c r="S109" s="24" t="str">
        <f aca="false">IF(OR(B109="",M109=""),"",ROUND(M109/60*IFERROR(VLOOKUP(B109,الموظفين!$A$2:$J$501,9,FALSE()),0),2))</f>
        <v/>
      </c>
      <c r="T109" s="17"/>
      <c r="U109" s="23" t="str">
        <f aca="false">IF(OR(A109="",B109=""),"",A109&amp;"|"&amp;B109)</f>
        <v/>
      </c>
    </row>
    <row r="110" customFormat="false" ht="15" hidden="false" customHeight="false" outlineLevel="0" collapsed="false">
      <c r="A110" s="16"/>
      <c r="B110" s="17"/>
      <c r="C110" s="18" t="str">
        <f aca="false">IF($B110="","",IFERROR(VLOOKUP($B110,الموظفين!$A$2:$J$501,2,FALSE())&amp;"","⚠ كود غير موجود"))</f>
        <v/>
      </c>
      <c r="D110" s="18" t="str">
        <f aca="false">IF($B110="","",IFERROR(VLOOKUP($B110,الموظفين!$A$2:$J$501,3,FALSE())&amp;"",""))</f>
        <v/>
      </c>
      <c r="E110" s="18" t="str">
        <f aca="false">IF($B110="","",IFERROR(VLOOKUP($B110,الموظفين!$A$2:$J$501,5,FALSE())&amp;"",""))</f>
        <v/>
      </c>
      <c r="F110" s="19" t="str">
        <f aca="false">IF($B110="","",IFERROR(VLOOKUP($B110,الموظفين!$A$2:$J$501,6,FALSE()),""))</f>
        <v/>
      </c>
      <c r="G110" s="19" t="str">
        <f aca="false">IF($B110="","",IFERROR(VLOOKUP($B110,الموظفين!$A$2:$J$501,7,FALSE()),""))</f>
        <v/>
      </c>
      <c r="H110" s="20"/>
      <c r="I110" s="20"/>
      <c r="J110" s="21" t="str">
        <f aca="false">IF(OR(H110="",I110=""),"",ROUND(MOD(I110-H110,1)*24,2))</f>
        <v/>
      </c>
      <c r="K110" s="22" t="str">
        <f aca="false">IF(OR(H110="",F110=""),"",IF(ROUND(MAX(0,MOD(H110-F110+0.5,1)-0.5)*1440,0)&gt;IFERROR(VLOOKUP(E110,الورديات!$A$2:$E$21,5,FALSE()),0),ROUND(MAX(0,MOD(H110-F110+0.5,1)-0.5)*1440,0),0))</f>
        <v/>
      </c>
      <c r="L110" s="22" t="str">
        <f aca="false">IF(OR(I110="",G110=""),"",ROUND(MAX(0,MOD(G110-I110+0.5,1)-0.5)*1440,0))</f>
        <v/>
      </c>
      <c r="M110" s="22" t="str">
        <f aca="false">IF(OR(I110="",G110=""),"",IF(ROUND(MAX(0,MOD(I110-G110+0.5,1)-0.5)*1440,0)&gt;=الإعدادات!$B$8,ROUND(MAX(0,MOD(I110-G110+0.5,1)-0.5)*1440,0),0))</f>
        <v/>
      </c>
      <c r="N110" s="18" t="str">
        <f aca="false">IF(OR(A110="",B110=""),"",IF(COUNTIFS(الإجازات!$A$2:$A$1001,B110,الإجازات!$D$2:$D$1001,"&lt;="&amp;A110,الإجازات!$E$2:$E$1001,"&gt;="&amp;A110,الإجازات!$G$2:$G$1001,"مقبولة")=0,"",LOOKUP(2,1/((الإجازات!$A$2:$A$1001=B110)*(الإجازات!$D$2:$D$1001&lt;=A110)*(الإجازات!$E$2:$E$1001&gt;=A110)*(الإجازات!$G$2:$G$1001="مقبولة")),الإجازات!$C$2:$C$1001)))</f>
        <v/>
      </c>
      <c r="O110" s="17"/>
      <c r="P110" s="23" t="str">
        <f aca="false">IF(B110="","",IF(ISNA(MATCH(B110,الموظفين!$A$2:$A$501,0)),"⚠ كود غير موجود",IF(O110&lt;&gt;"",O110,IF(N110&lt;&gt;"",N110,IF(H110="",IF(AND(A110&lt;&gt;"",WEEKDAY(A110)=الإعدادات!$B$11),"راحة أسبوعية","غائب"),IF(I110="","بدون انصراف",IF(N(K110)&gt;0,"متأخر","حاضر")))))))</f>
        <v/>
      </c>
      <c r="Q110" s="24" t="str">
        <f aca="false">IF(B110="","",IF(OR(P110="غائب",P110="غياب",P110="إجازة بدون راتب"),IFERROR(VLOOKUP(B110,الموظفين!$A$2:$J$501,8,FALSE()),0),0))</f>
        <v/>
      </c>
      <c r="R110" s="24" t="str">
        <f aca="false">IF(B110="","",ROUND((N(K110)+N(L110))/60*IFERROR(VLOOKUP(B110,الموظفين!$A$2:$J$501,8,FALSE()),0)/الإعدادات!$B$6*الإعدادات!$B$9,2))</f>
        <v/>
      </c>
      <c r="S110" s="24" t="str">
        <f aca="false">IF(OR(B110="",M110=""),"",ROUND(M110/60*IFERROR(VLOOKUP(B110,الموظفين!$A$2:$J$501,9,FALSE()),0),2))</f>
        <v/>
      </c>
      <c r="T110" s="17"/>
      <c r="U110" s="23" t="str">
        <f aca="false">IF(OR(A110="",B110=""),"",A110&amp;"|"&amp;B110)</f>
        <v/>
      </c>
    </row>
    <row r="111" customFormat="false" ht="15" hidden="false" customHeight="false" outlineLevel="0" collapsed="false">
      <c r="A111" s="16"/>
      <c r="B111" s="17"/>
      <c r="C111" s="18" t="str">
        <f aca="false">IF($B111="","",IFERROR(VLOOKUP($B111,الموظفين!$A$2:$J$501,2,FALSE())&amp;"","⚠ كود غير موجود"))</f>
        <v/>
      </c>
      <c r="D111" s="18" t="str">
        <f aca="false">IF($B111="","",IFERROR(VLOOKUP($B111,الموظفين!$A$2:$J$501,3,FALSE())&amp;"",""))</f>
        <v/>
      </c>
      <c r="E111" s="18" t="str">
        <f aca="false">IF($B111="","",IFERROR(VLOOKUP($B111,الموظفين!$A$2:$J$501,5,FALSE())&amp;"",""))</f>
        <v/>
      </c>
      <c r="F111" s="19" t="str">
        <f aca="false">IF($B111="","",IFERROR(VLOOKUP($B111,الموظفين!$A$2:$J$501,6,FALSE()),""))</f>
        <v/>
      </c>
      <c r="G111" s="19" t="str">
        <f aca="false">IF($B111="","",IFERROR(VLOOKUP($B111,الموظفين!$A$2:$J$501,7,FALSE()),""))</f>
        <v/>
      </c>
      <c r="H111" s="20"/>
      <c r="I111" s="20"/>
      <c r="J111" s="21" t="str">
        <f aca="false">IF(OR(H111="",I111=""),"",ROUND(MOD(I111-H111,1)*24,2))</f>
        <v/>
      </c>
      <c r="K111" s="22" t="str">
        <f aca="false">IF(OR(H111="",F111=""),"",IF(ROUND(MAX(0,MOD(H111-F111+0.5,1)-0.5)*1440,0)&gt;IFERROR(VLOOKUP(E111,الورديات!$A$2:$E$21,5,FALSE()),0),ROUND(MAX(0,MOD(H111-F111+0.5,1)-0.5)*1440,0),0))</f>
        <v/>
      </c>
      <c r="L111" s="22" t="str">
        <f aca="false">IF(OR(I111="",G111=""),"",ROUND(MAX(0,MOD(G111-I111+0.5,1)-0.5)*1440,0))</f>
        <v/>
      </c>
      <c r="M111" s="22" t="str">
        <f aca="false">IF(OR(I111="",G111=""),"",IF(ROUND(MAX(0,MOD(I111-G111+0.5,1)-0.5)*1440,0)&gt;=الإعدادات!$B$8,ROUND(MAX(0,MOD(I111-G111+0.5,1)-0.5)*1440,0),0))</f>
        <v/>
      </c>
      <c r="N111" s="18" t="str">
        <f aca="false">IF(OR(A111="",B111=""),"",IF(COUNTIFS(الإجازات!$A$2:$A$1001,B111,الإجازات!$D$2:$D$1001,"&lt;="&amp;A111,الإجازات!$E$2:$E$1001,"&gt;="&amp;A111,الإجازات!$G$2:$G$1001,"مقبولة")=0,"",LOOKUP(2,1/((الإجازات!$A$2:$A$1001=B111)*(الإجازات!$D$2:$D$1001&lt;=A111)*(الإجازات!$E$2:$E$1001&gt;=A111)*(الإجازات!$G$2:$G$1001="مقبولة")),الإجازات!$C$2:$C$1001)))</f>
        <v/>
      </c>
      <c r="O111" s="17"/>
      <c r="P111" s="23" t="str">
        <f aca="false">IF(B111="","",IF(ISNA(MATCH(B111,الموظفين!$A$2:$A$501,0)),"⚠ كود غير موجود",IF(O111&lt;&gt;"",O111,IF(N111&lt;&gt;"",N111,IF(H111="",IF(AND(A111&lt;&gt;"",WEEKDAY(A111)=الإعدادات!$B$11),"راحة أسبوعية","غائب"),IF(I111="","بدون انصراف",IF(N(K111)&gt;0,"متأخر","حاضر")))))))</f>
        <v/>
      </c>
      <c r="Q111" s="24" t="str">
        <f aca="false">IF(B111="","",IF(OR(P111="غائب",P111="غياب",P111="إجازة بدون راتب"),IFERROR(VLOOKUP(B111,الموظفين!$A$2:$J$501,8,FALSE()),0),0))</f>
        <v/>
      </c>
      <c r="R111" s="24" t="str">
        <f aca="false">IF(B111="","",ROUND((N(K111)+N(L111))/60*IFERROR(VLOOKUP(B111,الموظفين!$A$2:$J$501,8,FALSE()),0)/الإعدادات!$B$6*الإعدادات!$B$9,2))</f>
        <v/>
      </c>
      <c r="S111" s="24" t="str">
        <f aca="false">IF(OR(B111="",M111=""),"",ROUND(M111/60*IFERROR(VLOOKUP(B111,الموظفين!$A$2:$J$501,9,FALSE()),0),2))</f>
        <v/>
      </c>
      <c r="T111" s="17"/>
      <c r="U111" s="23" t="str">
        <f aca="false">IF(OR(A111="",B111=""),"",A111&amp;"|"&amp;B111)</f>
        <v/>
      </c>
    </row>
    <row r="112" customFormat="false" ht="15" hidden="false" customHeight="false" outlineLevel="0" collapsed="false">
      <c r="A112" s="16"/>
      <c r="B112" s="17"/>
      <c r="C112" s="18" t="str">
        <f aca="false">IF($B112="","",IFERROR(VLOOKUP($B112,الموظفين!$A$2:$J$501,2,FALSE())&amp;"","⚠ كود غير موجود"))</f>
        <v/>
      </c>
      <c r="D112" s="18" t="str">
        <f aca="false">IF($B112="","",IFERROR(VLOOKUP($B112,الموظفين!$A$2:$J$501,3,FALSE())&amp;"",""))</f>
        <v/>
      </c>
      <c r="E112" s="18" t="str">
        <f aca="false">IF($B112="","",IFERROR(VLOOKUP($B112,الموظفين!$A$2:$J$501,5,FALSE())&amp;"",""))</f>
        <v/>
      </c>
      <c r="F112" s="19" t="str">
        <f aca="false">IF($B112="","",IFERROR(VLOOKUP($B112,الموظفين!$A$2:$J$501,6,FALSE()),""))</f>
        <v/>
      </c>
      <c r="G112" s="19" t="str">
        <f aca="false">IF($B112="","",IFERROR(VLOOKUP($B112,الموظفين!$A$2:$J$501,7,FALSE()),""))</f>
        <v/>
      </c>
      <c r="H112" s="20"/>
      <c r="I112" s="20"/>
      <c r="J112" s="21" t="str">
        <f aca="false">IF(OR(H112="",I112=""),"",ROUND(MOD(I112-H112,1)*24,2))</f>
        <v/>
      </c>
      <c r="K112" s="22" t="str">
        <f aca="false">IF(OR(H112="",F112=""),"",IF(ROUND(MAX(0,MOD(H112-F112+0.5,1)-0.5)*1440,0)&gt;IFERROR(VLOOKUP(E112,الورديات!$A$2:$E$21,5,FALSE()),0),ROUND(MAX(0,MOD(H112-F112+0.5,1)-0.5)*1440,0),0))</f>
        <v/>
      </c>
      <c r="L112" s="22" t="str">
        <f aca="false">IF(OR(I112="",G112=""),"",ROUND(MAX(0,MOD(G112-I112+0.5,1)-0.5)*1440,0))</f>
        <v/>
      </c>
      <c r="M112" s="22" t="str">
        <f aca="false">IF(OR(I112="",G112=""),"",IF(ROUND(MAX(0,MOD(I112-G112+0.5,1)-0.5)*1440,0)&gt;=الإعدادات!$B$8,ROUND(MAX(0,MOD(I112-G112+0.5,1)-0.5)*1440,0),0))</f>
        <v/>
      </c>
      <c r="N112" s="18" t="str">
        <f aca="false">IF(OR(A112="",B112=""),"",IF(COUNTIFS(الإجازات!$A$2:$A$1001,B112,الإجازات!$D$2:$D$1001,"&lt;="&amp;A112,الإجازات!$E$2:$E$1001,"&gt;="&amp;A112,الإجازات!$G$2:$G$1001,"مقبولة")=0,"",LOOKUP(2,1/((الإجازات!$A$2:$A$1001=B112)*(الإجازات!$D$2:$D$1001&lt;=A112)*(الإجازات!$E$2:$E$1001&gt;=A112)*(الإجازات!$G$2:$G$1001="مقبولة")),الإجازات!$C$2:$C$1001)))</f>
        <v/>
      </c>
      <c r="O112" s="17"/>
      <c r="P112" s="23" t="str">
        <f aca="false">IF(B112="","",IF(ISNA(MATCH(B112,الموظفين!$A$2:$A$501,0)),"⚠ كود غير موجود",IF(O112&lt;&gt;"",O112,IF(N112&lt;&gt;"",N112,IF(H112="",IF(AND(A112&lt;&gt;"",WEEKDAY(A112)=الإعدادات!$B$11),"راحة أسبوعية","غائب"),IF(I112="","بدون انصراف",IF(N(K112)&gt;0,"متأخر","حاضر")))))))</f>
        <v/>
      </c>
      <c r="Q112" s="24" t="str">
        <f aca="false">IF(B112="","",IF(OR(P112="غائب",P112="غياب",P112="إجازة بدون راتب"),IFERROR(VLOOKUP(B112,الموظفين!$A$2:$J$501,8,FALSE()),0),0))</f>
        <v/>
      </c>
      <c r="R112" s="24" t="str">
        <f aca="false">IF(B112="","",ROUND((N(K112)+N(L112))/60*IFERROR(VLOOKUP(B112,الموظفين!$A$2:$J$501,8,FALSE()),0)/الإعدادات!$B$6*الإعدادات!$B$9,2))</f>
        <v/>
      </c>
      <c r="S112" s="24" t="str">
        <f aca="false">IF(OR(B112="",M112=""),"",ROUND(M112/60*IFERROR(VLOOKUP(B112,الموظفين!$A$2:$J$501,9,FALSE()),0),2))</f>
        <v/>
      </c>
      <c r="T112" s="17"/>
      <c r="U112" s="23" t="str">
        <f aca="false">IF(OR(A112="",B112=""),"",A112&amp;"|"&amp;B112)</f>
        <v/>
      </c>
    </row>
    <row r="113" customFormat="false" ht="15" hidden="false" customHeight="false" outlineLevel="0" collapsed="false">
      <c r="A113" s="16"/>
      <c r="B113" s="17"/>
      <c r="C113" s="18" t="str">
        <f aca="false">IF($B113="","",IFERROR(VLOOKUP($B113,الموظفين!$A$2:$J$501,2,FALSE())&amp;"","⚠ كود غير موجود"))</f>
        <v/>
      </c>
      <c r="D113" s="18" t="str">
        <f aca="false">IF($B113="","",IFERROR(VLOOKUP($B113,الموظفين!$A$2:$J$501,3,FALSE())&amp;"",""))</f>
        <v/>
      </c>
      <c r="E113" s="18" t="str">
        <f aca="false">IF($B113="","",IFERROR(VLOOKUP($B113,الموظفين!$A$2:$J$501,5,FALSE())&amp;"",""))</f>
        <v/>
      </c>
      <c r="F113" s="19" t="str">
        <f aca="false">IF($B113="","",IFERROR(VLOOKUP($B113,الموظفين!$A$2:$J$501,6,FALSE()),""))</f>
        <v/>
      </c>
      <c r="G113" s="19" t="str">
        <f aca="false">IF($B113="","",IFERROR(VLOOKUP($B113,الموظفين!$A$2:$J$501,7,FALSE()),""))</f>
        <v/>
      </c>
      <c r="H113" s="20"/>
      <c r="I113" s="20"/>
      <c r="J113" s="21" t="str">
        <f aca="false">IF(OR(H113="",I113=""),"",ROUND(MOD(I113-H113,1)*24,2))</f>
        <v/>
      </c>
      <c r="K113" s="22" t="str">
        <f aca="false">IF(OR(H113="",F113=""),"",IF(ROUND(MAX(0,MOD(H113-F113+0.5,1)-0.5)*1440,0)&gt;IFERROR(VLOOKUP(E113,الورديات!$A$2:$E$21,5,FALSE()),0),ROUND(MAX(0,MOD(H113-F113+0.5,1)-0.5)*1440,0),0))</f>
        <v/>
      </c>
      <c r="L113" s="22" t="str">
        <f aca="false">IF(OR(I113="",G113=""),"",ROUND(MAX(0,MOD(G113-I113+0.5,1)-0.5)*1440,0))</f>
        <v/>
      </c>
      <c r="M113" s="22" t="str">
        <f aca="false">IF(OR(I113="",G113=""),"",IF(ROUND(MAX(0,MOD(I113-G113+0.5,1)-0.5)*1440,0)&gt;=الإعدادات!$B$8,ROUND(MAX(0,MOD(I113-G113+0.5,1)-0.5)*1440,0),0))</f>
        <v/>
      </c>
      <c r="N113" s="18" t="str">
        <f aca="false">IF(OR(A113="",B113=""),"",IF(COUNTIFS(الإجازات!$A$2:$A$1001,B113,الإجازات!$D$2:$D$1001,"&lt;="&amp;A113,الإجازات!$E$2:$E$1001,"&gt;="&amp;A113,الإجازات!$G$2:$G$1001,"مقبولة")=0,"",LOOKUP(2,1/((الإجازات!$A$2:$A$1001=B113)*(الإجازات!$D$2:$D$1001&lt;=A113)*(الإجازات!$E$2:$E$1001&gt;=A113)*(الإجازات!$G$2:$G$1001="مقبولة")),الإجازات!$C$2:$C$1001)))</f>
        <v/>
      </c>
      <c r="O113" s="17"/>
      <c r="P113" s="23" t="str">
        <f aca="false">IF(B113="","",IF(ISNA(MATCH(B113,الموظفين!$A$2:$A$501,0)),"⚠ كود غير موجود",IF(O113&lt;&gt;"",O113,IF(N113&lt;&gt;"",N113,IF(H113="",IF(AND(A113&lt;&gt;"",WEEKDAY(A113)=الإعدادات!$B$11),"راحة أسبوعية","غائب"),IF(I113="","بدون انصراف",IF(N(K113)&gt;0,"متأخر","حاضر")))))))</f>
        <v/>
      </c>
      <c r="Q113" s="24" t="str">
        <f aca="false">IF(B113="","",IF(OR(P113="غائب",P113="غياب",P113="إجازة بدون راتب"),IFERROR(VLOOKUP(B113,الموظفين!$A$2:$J$501,8,FALSE()),0),0))</f>
        <v/>
      </c>
      <c r="R113" s="24" t="str">
        <f aca="false">IF(B113="","",ROUND((N(K113)+N(L113))/60*IFERROR(VLOOKUP(B113,الموظفين!$A$2:$J$501,8,FALSE()),0)/الإعدادات!$B$6*الإعدادات!$B$9,2))</f>
        <v/>
      </c>
      <c r="S113" s="24" t="str">
        <f aca="false">IF(OR(B113="",M113=""),"",ROUND(M113/60*IFERROR(VLOOKUP(B113,الموظفين!$A$2:$J$501,9,FALSE()),0),2))</f>
        <v/>
      </c>
      <c r="T113" s="17"/>
      <c r="U113" s="23" t="str">
        <f aca="false">IF(OR(A113="",B113=""),"",A113&amp;"|"&amp;B113)</f>
        <v/>
      </c>
    </row>
    <row r="114" customFormat="false" ht="15" hidden="false" customHeight="false" outlineLevel="0" collapsed="false">
      <c r="A114" s="16"/>
      <c r="B114" s="17"/>
      <c r="C114" s="18" t="str">
        <f aca="false">IF($B114="","",IFERROR(VLOOKUP($B114,الموظفين!$A$2:$J$501,2,FALSE())&amp;"","⚠ كود غير موجود"))</f>
        <v/>
      </c>
      <c r="D114" s="18" t="str">
        <f aca="false">IF($B114="","",IFERROR(VLOOKUP($B114,الموظفين!$A$2:$J$501,3,FALSE())&amp;"",""))</f>
        <v/>
      </c>
      <c r="E114" s="18" t="str">
        <f aca="false">IF($B114="","",IFERROR(VLOOKUP($B114,الموظفين!$A$2:$J$501,5,FALSE())&amp;"",""))</f>
        <v/>
      </c>
      <c r="F114" s="19" t="str">
        <f aca="false">IF($B114="","",IFERROR(VLOOKUP($B114,الموظفين!$A$2:$J$501,6,FALSE()),""))</f>
        <v/>
      </c>
      <c r="G114" s="19" t="str">
        <f aca="false">IF($B114="","",IFERROR(VLOOKUP($B114,الموظفين!$A$2:$J$501,7,FALSE()),""))</f>
        <v/>
      </c>
      <c r="H114" s="20"/>
      <c r="I114" s="20"/>
      <c r="J114" s="21" t="str">
        <f aca="false">IF(OR(H114="",I114=""),"",ROUND(MOD(I114-H114,1)*24,2))</f>
        <v/>
      </c>
      <c r="K114" s="22" t="str">
        <f aca="false">IF(OR(H114="",F114=""),"",IF(ROUND(MAX(0,MOD(H114-F114+0.5,1)-0.5)*1440,0)&gt;IFERROR(VLOOKUP(E114,الورديات!$A$2:$E$21,5,FALSE()),0),ROUND(MAX(0,MOD(H114-F114+0.5,1)-0.5)*1440,0),0))</f>
        <v/>
      </c>
      <c r="L114" s="22" t="str">
        <f aca="false">IF(OR(I114="",G114=""),"",ROUND(MAX(0,MOD(G114-I114+0.5,1)-0.5)*1440,0))</f>
        <v/>
      </c>
      <c r="M114" s="22" t="str">
        <f aca="false">IF(OR(I114="",G114=""),"",IF(ROUND(MAX(0,MOD(I114-G114+0.5,1)-0.5)*1440,0)&gt;=الإعدادات!$B$8,ROUND(MAX(0,MOD(I114-G114+0.5,1)-0.5)*1440,0),0))</f>
        <v/>
      </c>
      <c r="N114" s="18" t="str">
        <f aca="false">IF(OR(A114="",B114=""),"",IF(COUNTIFS(الإجازات!$A$2:$A$1001,B114,الإجازات!$D$2:$D$1001,"&lt;="&amp;A114,الإجازات!$E$2:$E$1001,"&gt;="&amp;A114,الإجازات!$G$2:$G$1001,"مقبولة")=0,"",LOOKUP(2,1/((الإجازات!$A$2:$A$1001=B114)*(الإجازات!$D$2:$D$1001&lt;=A114)*(الإجازات!$E$2:$E$1001&gt;=A114)*(الإجازات!$G$2:$G$1001="مقبولة")),الإجازات!$C$2:$C$1001)))</f>
        <v/>
      </c>
      <c r="O114" s="17"/>
      <c r="P114" s="23" t="str">
        <f aca="false">IF(B114="","",IF(ISNA(MATCH(B114,الموظفين!$A$2:$A$501,0)),"⚠ كود غير موجود",IF(O114&lt;&gt;"",O114,IF(N114&lt;&gt;"",N114,IF(H114="",IF(AND(A114&lt;&gt;"",WEEKDAY(A114)=الإعدادات!$B$11),"راحة أسبوعية","غائب"),IF(I114="","بدون انصراف",IF(N(K114)&gt;0,"متأخر","حاضر")))))))</f>
        <v/>
      </c>
      <c r="Q114" s="24" t="str">
        <f aca="false">IF(B114="","",IF(OR(P114="غائب",P114="غياب",P114="إجازة بدون راتب"),IFERROR(VLOOKUP(B114,الموظفين!$A$2:$J$501,8,FALSE()),0),0))</f>
        <v/>
      </c>
      <c r="R114" s="24" t="str">
        <f aca="false">IF(B114="","",ROUND((N(K114)+N(L114))/60*IFERROR(VLOOKUP(B114,الموظفين!$A$2:$J$501,8,FALSE()),0)/الإعدادات!$B$6*الإعدادات!$B$9,2))</f>
        <v/>
      </c>
      <c r="S114" s="24" t="str">
        <f aca="false">IF(OR(B114="",M114=""),"",ROUND(M114/60*IFERROR(VLOOKUP(B114,الموظفين!$A$2:$J$501,9,FALSE()),0),2))</f>
        <v/>
      </c>
      <c r="T114" s="17"/>
      <c r="U114" s="23" t="str">
        <f aca="false">IF(OR(A114="",B114=""),"",A114&amp;"|"&amp;B114)</f>
        <v/>
      </c>
    </row>
    <row r="115" customFormat="false" ht="15" hidden="false" customHeight="false" outlineLevel="0" collapsed="false">
      <c r="A115" s="16"/>
      <c r="B115" s="17"/>
      <c r="C115" s="18" t="str">
        <f aca="false">IF($B115="","",IFERROR(VLOOKUP($B115,الموظفين!$A$2:$J$501,2,FALSE())&amp;"","⚠ كود غير موجود"))</f>
        <v/>
      </c>
      <c r="D115" s="18" t="str">
        <f aca="false">IF($B115="","",IFERROR(VLOOKUP($B115,الموظفين!$A$2:$J$501,3,FALSE())&amp;"",""))</f>
        <v/>
      </c>
      <c r="E115" s="18" t="str">
        <f aca="false">IF($B115="","",IFERROR(VLOOKUP($B115,الموظفين!$A$2:$J$501,5,FALSE())&amp;"",""))</f>
        <v/>
      </c>
      <c r="F115" s="19" t="str">
        <f aca="false">IF($B115="","",IFERROR(VLOOKUP($B115,الموظفين!$A$2:$J$501,6,FALSE()),""))</f>
        <v/>
      </c>
      <c r="G115" s="19" t="str">
        <f aca="false">IF($B115="","",IFERROR(VLOOKUP($B115,الموظفين!$A$2:$J$501,7,FALSE()),""))</f>
        <v/>
      </c>
      <c r="H115" s="20"/>
      <c r="I115" s="20"/>
      <c r="J115" s="21" t="str">
        <f aca="false">IF(OR(H115="",I115=""),"",ROUND(MOD(I115-H115,1)*24,2))</f>
        <v/>
      </c>
      <c r="K115" s="22" t="str">
        <f aca="false">IF(OR(H115="",F115=""),"",IF(ROUND(MAX(0,MOD(H115-F115+0.5,1)-0.5)*1440,0)&gt;IFERROR(VLOOKUP(E115,الورديات!$A$2:$E$21,5,FALSE()),0),ROUND(MAX(0,MOD(H115-F115+0.5,1)-0.5)*1440,0),0))</f>
        <v/>
      </c>
      <c r="L115" s="22" t="str">
        <f aca="false">IF(OR(I115="",G115=""),"",ROUND(MAX(0,MOD(G115-I115+0.5,1)-0.5)*1440,0))</f>
        <v/>
      </c>
      <c r="M115" s="22" t="str">
        <f aca="false">IF(OR(I115="",G115=""),"",IF(ROUND(MAX(0,MOD(I115-G115+0.5,1)-0.5)*1440,0)&gt;=الإعدادات!$B$8,ROUND(MAX(0,MOD(I115-G115+0.5,1)-0.5)*1440,0),0))</f>
        <v/>
      </c>
      <c r="N115" s="18" t="str">
        <f aca="false">IF(OR(A115="",B115=""),"",IF(COUNTIFS(الإجازات!$A$2:$A$1001,B115,الإجازات!$D$2:$D$1001,"&lt;="&amp;A115,الإجازات!$E$2:$E$1001,"&gt;="&amp;A115,الإجازات!$G$2:$G$1001,"مقبولة")=0,"",LOOKUP(2,1/((الإجازات!$A$2:$A$1001=B115)*(الإجازات!$D$2:$D$1001&lt;=A115)*(الإجازات!$E$2:$E$1001&gt;=A115)*(الإجازات!$G$2:$G$1001="مقبولة")),الإجازات!$C$2:$C$1001)))</f>
        <v/>
      </c>
      <c r="O115" s="17"/>
      <c r="P115" s="23" t="str">
        <f aca="false">IF(B115="","",IF(ISNA(MATCH(B115,الموظفين!$A$2:$A$501,0)),"⚠ كود غير موجود",IF(O115&lt;&gt;"",O115,IF(N115&lt;&gt;"",N115,IF(H115="",IF(AND(A115&lt;&gt;"",WEEKDAY(A115)=الإعدادات!$B$11),"راحة أسبوعية","غائب"),IF(I115="","بدون انصراف",IF(N(K115)&gt;0,"متأخر","حاضر")))))))</f>
        <v/>
      </c>
      <c r="Q115" s="24" t="str">
        <f aca="false">IF(B115="","",IF(OR(P115="غائب",P115="غياب",P115="إجازة بدون راتب"),IFERROR(VLOOKUP(B115,الموظفين!$A$2:$J$501,8,FALSE()),0),0))</f>
        <v/>
      </c>
      <c r="R115" s="24" t="str">
        <f aca="false">IF(B115="","",ROUND((N(K115)+N(L115))/60*IFERROR(VLOOKUP(B115,الموظفين!$A$2:$J$501,8,FALSE()),0)/الإعدادات!$B$6*الإعدادات!$B$9,2))</f>
        <v/>
      </c>
      <c r="S115" s="24" t="str">
        <f aca="false">IF(OR(B115="",M115=""),"",ROUND(M115/60*IFERROR(VLOOKUP(B115,الموظفين!$A$2:$J$501,9,FALSE()),0),2))</f>
        <v/>
      </c>
      <c r="T115" s="17"/>
      <c r="U115" s="23" t="str">
        <f aca="false">IF(OR(A115="",B115=""),"",A115&amp;"|"&amp;B115)</f>
        <v/>
      </c>
    </row>
    <row r="116" customFormat="false" ht="15" hidden="false" customHeight="false" outlineLevel="0" collapsed="false">
      <c r="A116" s="16"/>
      <c r="B116" s="17"/>
      <c r="C116" s="18" t="str">
        <f aca="false">IF($B116="","",IFERROR(VLOOKUP($B116,الموظفين!$A$2:$J$501,2,FALSE())&amp;"","⚠ كود غير موجود"))</f>
        <v/>
      </c>
      <c r="D116" s="18" t="str">
        <f aca="false">IF($B116="","",IFERROR(VLOOKUP($B116,الموظفين!$A$2:$J$501,3,FALSE())&amp;"",""))</f>
        <v/>
      </c>
      <c r="E116" s="18" t="str">
        <f aca="false">IF($B116="","",IFERROR(VLOOKUP($B116,الموظفين!$A$2:$J$501,5,FALSE())&amp;"",""))</f>
        <v/>
      </c>
      <c r="F116" s="19" t="str">
        <f aca="false">IF($B116="","",IFERROR(VLOOKUP($B116,الموظفين!$A$2:$J$501,6,FALSE()),""))</f>
        <v/>
      </c>
      <c r="G116" s="19" t="str">
        <f aca="false">IF($B116="","",IFERROR(VLOOKUP($B116,الموظفين!$A$2:$J$501,7,FALSE()),""))</f>
        <v/>
      </c>
      <c r="H116" s="20"/>
      <c r="I116" s="20"/>
      <c r="J116" s="21" t="str">
        <f aca="false">IF(OR(H116="",I116=""),"",ROUND(MOD(I116-H116,1)*24,2))</f>
        <v/>
      </c>
      <c r="K116" s="22" t="str">
        <f aca="false">IF(OR(H116="",F116=""),"",IF(ROUND(MAX(0,MOD(H116-F116+0.5,1)-0.5)*1440,0)&gt;IFERROR(VLOOKUP(E116,الورديات!$A$2:$E$21,5,FALSE()),0),ROUND(MAX(0,MOD(H116-F116+0.5,1)-0.5)*1440,0),0))</f>
        <v/>
      </c>
      <c r="L116" s="22" t="str">
        <f aca="false">IF(OR(I116="",G116=""),"",ROUND(MAX(0,MOD(G116-I116+0.5,1)-0.5)*1440,0))</f>
        <v/>
      </c>
      <c r="M116" s="22" t="str">
        <f aca="false">IF(OR(I116="",G116=""),"",IF(ROUND(MAX(0,MOD(I116-G116+0.5,1)-0.5)*1440,0)&gt;=الإعدادات!$B$8,ROUND(MAX(0,MOD(I116-G116+0.5,1)-0.5)*1440,0),0))</f>
        <v/>
      </c>
      <c r="N116" s="18" t="str">
        <f aca="false">IF(OR(A116="",B116=""),"",IF(COUNTIFS(الإجازات!$A$2:$A$1001,B116,الإجازات!$D$2:$D$1001,"&lt;="&amp;A116,الإجازات!$E$2:$E$1001,"&gt;="&amp;A116,الإجازات!$G$2:$G$1001,"مقبولة")=0,"",LOOKUP(2,1/((الإجازات!$A$2:$A$1001=B116)*(الإجازات!$D$2:$D$1001&lt;=A116)*(الإجازات!$E$2:$E$1001&gt;=A116)*(الإجازات!$G$2:$G$1001="مقبولة")),الإجازات!$C$2:$C$1001)))</f>
        <v/>
      </c>
      <c r="O116" s="17"/>
      <c r="P116" s="23" t="str">
        <f aca="false">IF(B116="","",IF(ISNA(MATCH(B116,الموظفين!$A$2:$A$501,0)),"⚠ كود غير موجود",IF(O116&lt;&gt;"",O116,IF(N116&lt;&gt;"",N116,IF(H116="",IF(AND(A116&lt;&gt;"",WEEKDAY(A116)=الإعدادات!$B$11),"راحة أسبوعية","غائب"),IF(I116="","بدون انصراف",IF(N(K116)&gt;0,"متأخر","حاضر")))))))</f>
        <v/>
      </c>
      <c r="Q116" s="24" t="str">
        <f aca="false">IF(B116="","",IF(OR(P116="غائب",P116="غياب",P116="إجازة بدون راتب"),IFERROR(VLOOKUP(B116,الموظفين!$A$2:$J$501,8,FALSE()),0),0))</f>
        <v/>
      </c>
      <c r="R116" s="24" t="str">
        <f aca="false">IF(B116="","",ROUND((N(K116)+N(L116))/60*IFERROR(VLOOKUP(B116,الموظفين!$A$2:$J$501,8,FALSE()),0)/الإعدادات!$B$6*الإعدادات!$B$9,2))</f>
        <v/>
      </c>
      <c r="S116" s="24" t="str">
        <f aca="false">IF(OR(B116="",M116=""),"",ROUND(M116/60*IFERROR(VLOOKUP(B116,الموظفين!$A$2:$J$501,9,FALSE()),0),2))</f>
        <v/>
      </c>
      <c r="T116" s="17"/>
      <c r="U116" s="23" t="str">
        <f aca="false">IF(OR(A116="",B116=""),"",A116&amp;"|"&amp;B116)</f>
        <v/>
      </c>
    </row>
    <row r="117" customFormat="false" ht="15" hidden="false" customHeight="false" outlineLevel="0" collapsed="false">
      <c r="A117" s="16"/>
      <c r="B117" s="17"/>
      <c r="C117" s="18" t="str">
        <f aca="false">IF($B117="","",IFERROR(VLOOKUP($B117,الموظفين!$A$2:$J$501,2,FALSE())&amp;"","⚠ كود غير موجود"))</f>
        <v/>
      </c>
      <c r="D117" s="18" t="str">
        <f aca="false">IF($B117="","",IFERROR(VLOOKUP($B117,الموظفين!$A$2:$J$501,3,FALSE())&amp;"",""))</f>
        <v/>
      </c>
      <c r="E117" s="18" t="str">
        <f aca="false">IF($B117="","",IFERROR(VLOOKUP($B117,الموظفين!$A$2:$J$501,5,FALSE())&amp;"",""))</f>
        <v/>
      </c>
      <c r="F117" s="19" t="str">
        <f aca="false">IF($B117="","",IFERROR(VLOOKUP($B117,الموظفين!$A$2:$J$501,6,FALSE()),""))</f>
        <v/>
      </c>
      <c r="G117" s="19" t="str">
        <f aca="false">IF($B117="","",IFERROR(VLOOKUP($B117,الموظفين!$A$2:$J$501,7,FALSE()),""))</f>
        <v/>
      </c>
      <c r="H117" s="20"/>
      <c r="I117" s="20"/>
      <c r="J117" s="21" t="str">
        <f aca="false">IF(OR(H117="",I117=""),"",ROUND(MOD(I117-H117,1)*24,2))</f>
        <v/>
      </c>
      <c r="K117" s="22" t="str">
        <f aca="false">IF(OR(H117="",F117=""),"",IF(ROUND(MAX(0,MOD(H117-F117+0.5,1)-0.5)*1440,0)&gt;IFERROR(VLOOKUP(E117,الورديات!$A$2:$E$21,5,FALSE()),0),ROUND(MAX(0,MOD(H117-F117+0.5,1)-0.5)*1440,0),0))</f>
        <v/>
      </c>
      <c r="L117" s="22" t="str">
        <f aca="false">IF(OR(I117="",G117=""),"",ROUND(MAX(0,MOD(G117-I117+0.5,1)-0.5)*1440,0))</f>
        <v/>
      </c>
      <c r="M117" s="22" t="str">
        <f aca="false">IF(OR(I117="",G117=""),"",IF(ROUND(MAX(0,MOD(I117-G117+0.5,1)-0.5)*1440,0)&gt;=الإعدادات!$B$8,ROUND(MAX(0,MOD(I117-G117+0.5,1)-0.5)*1440,0),0))</f>
        <v/>
      </c>
      <c r="N117" s="18" t="str">
        <f aca="false">IF(OR(A117="",B117=""),"",IF(COUNTIFS(الإجازات!$A$2:$A$1001,B117,الإجازات!$D$2:$D$1001,"&lt;="&amp;A117,الإجازات!$E$2:$E$1001,"&gt;="&amp;A117,الإجازات!$G$2:$G$1001,"مقبولة")=0,"",LOOKUP(2,1/((الإجازات!$A$2:$A$1001=B117)*(الإجازات!$D$2:$D$1001&lt;=A117)*(الإجازات!$E$2:$E$1001&gt;=A117)*(الإجازات!$G$2:$G$1001="مقبولة")),الإجازات!$C$2:$C$1001)))</f>
        <v/>
      </c>
      <c r="O117" s="17"/>
      <c r="P117" s="23" t="str">
        <f aca="false">IF(B117="","",IF(ISNA(MATCH(B117,الموظفين!$A$2:$A$501,0)),"⚠ كود غير موجود",IF(O117&lt;&gt;"",O117,IF(N117&lt;&gt;"",N117,IF(H117="",IF(AND(A117&lt;&gt;"",WEEKDAY(A117)=الإعدادات!$B$11),"راحة أسبوعية","غائب"),IF(I117="","بدون انصراف",IF(N(K117)&gt;0,"متأخر","حاضر")))))))</f>
        <v/>
      </c>
      <c r="Q117" s="24" t="str">
        <f aca="false">IF(B117="","",IF(OR(P117="غائب",P117="غياب",P117="إجازة بدون راتب"),IFERROR(VLOOKUP(B117,الموظفين!$A$2:$J$501,8,FALSE()),0),0))</f>
        <v/>
      </c>
      <c r="R117" s="24" t="str">
        <f aca="false">IF(B117="","",ROUND((N(K117)+N(L117))/60*IFERROR(VLOOKUP(B117,الموظفين!$A$2:$J$501,8,FALSE()),0)/الإعدادات!$B$6*الإعدادات!$B$9,2))</f>
        <v/>
      </c>
      <c r="S117" s="24" t="str">
        <f aca="false">IF(OR(B117="",M117=""),"",ROUND(M117/60*IFERROR(VLOOKUP(B117,الموظفين!$A$2:$J$501,9,FALSE()),0),2))</f>
        <v/>
      </c>
      <c r="T117" s="17"/>
      <c r="U117" s="23" t="str">
        <f aca="false">IF(OR(A117="",B117=""),"",A117&amp;"|"&amp;B117)</f>
        <v/>
      </c>
    </row>
    <row r="118" customFormat="false" ht="15" hidden="false" customHeight="false" outlineLevel="0" collapsed="false">
      <c r="A118" s="16"/>
      <c r="B118" s="17"/>
      <c r="C118" s="18" t="str">
        <f aca="false">IF($B118="","",IFERROR(VLOOKUP($B118,الموظفين!$A$2:$J$501,2,FALSE())&amp;"","⚠ كود غير موجود"))</f>
        <v/>
      </c>
      <c r="D118" s="18" t="str">
        <f aca="false">IF($B118="","",IFERROR(VLOOKUP($B118,الموظفين!$A$2:$J$501,3,FALSE())&amp;"",""))</f>
        <v/>
      </c>
      <c r="E118" s="18" t="str">
        <f aca="false">IF($B118="","",IFERROR(VLOOKUP($B118,الموظفين!$A$2:$J$501,5,FALSE())&amp;"",""))</f>
        <v/>
      </c>
      <c r="F118" s="19" t="str">
        <f aca="false">IF($B118="","",IFERROR(VLOOKUP($B118,الموظفين!$A$2:$J$501,6,FALSE()),""))</f>
        <v/>
      </c>
      <c r="G118" s="19" t="str">
        <f aca="false">IF($B118="","",IFERROR(VLOOKUP($B118,الموظفين!$A$2:$J$501,7,FALSE()),""))</f>
        <v/>
      </c>
      <c r="H118" s="20"/>
      <c r="I118" s="20"/>
      <c r="J118" s="21" t="str">
        <f aca="false">IF(OR(H118="",I118=""),"",ROUND(MOD(I118-H118,1)*24,2))</f>
        <v/>
      </c>
      <c r="K118" s="22" t="str">
        <f aca="false">IF(OR(H118="",F118=""),"",IF(ROUND(MAX(0,MOD(H118-F118+0.5,1)-0.5)*1440,0)&gt;IFERROR(VLOOKUP(E118,الورديات!$A$2:$E$21,5,FALSE()),0),ROUND(MAX(0,MOD(H118-F118+0.5,1)-0.5)*1440,0),0))</f>
        <v/>
      </c>
      <c r="L118" s="22" t="str">
        <f aca="false">IF(OR(I118="",G118=""),"",ROUND(MAX(0,MOD(G118-I118+0.5,1)-0.5)*1440,0))</f>
        <v/>
      </c>
      <c r="M118" s="22" t="str">
        <f aca="false">IF(OR(I118="",G118=""),"",IF(ROUND(MAX(0,MOD(I118-G118+0.5,1)-0.5)*1440,0)&gt;=الإعدادات!$B$8,ROUND(MAX(0,MOD(I118-G118+0.5,1)-0.5)*1440,0),0))</f>
        <v/>
      </c>
      <c r="N118" s="18" t="str">
        <f aca="false">IF(OR(A118="",B118=""),"",IF(COUNTIFS(الإجازات!$A$2:$A$1001,B118,الإجازات!$D$2:$D$1001,"&lt;="&amp;A118,الإجازات!$E$2:$E$1001,"&gt;="&amp;A118,الإجازات!$G$2:$G$1001,"مقبولة")=0,"",LOOKUP(2,1/((الإجازات!$A$2:$A$1001=B118)*(الإجازات!$D$2:$D$1001&lt;=A118)*(الإجازات!$E$2:$E$1001&gt;=A118)*(الإجازات!$G$2:$G$1001="مقبولة")),الإجازات!$C$2:$C$1001)))</f>
        <v/>
      </c>
      <c r="O118" s="17"/>
      <c r="P118" s="23" t="str">
        <f aca="false">IF(B118="","",IF(ISNA(MATCH(B118,الموظفين!$A$2:$A$501,0)),"⚠ كود غير موجود",IF(O118&lt;&gt;"",O118,IF(N118&lt;&gt;"",N118,IF(H118="",IF(AND(A118&lt;&gt;"",WEEKDAY(A118)=الإعدادات!$B$11),"راحة أسبوعية","غائب"),IF(I118="","بدون انصراف",IF(N(K118)&gt;0,"متأخر","حاضر")))))))</f>
        <v/>
      </c>
      <c r="Q118" s="24" t="str">
        <f aca="false">IF(B118="","",IF(OR(P118="غائب",P118="غياب",P118="إجازة بدون راتب"),IFERROR(VLOOKUP(B118,الموظفين!$A$2:$J$501,8,FALSE()),0),0))</f>
        <v/>
      </c>
      <c r="R118" s="24" t="str">
        <f aca="false">IF(B118="","",ROUND((N(K118)+N(L118))/60*IFERROR(VLOOKUP(B118,الموظفين!$A$2:$J$501,8,FALSE()),0)/الإعدادات!$B$6*الإعدادات!$B$9,2))</f>
        <v/>
      </c>
      <c r="S118" s="24" t="str">
        <f aca="false">IF(OR(B118="",M118=""),"",ROUND(M118/60*IFERROR(VLOOKUP(B118,الموظفين!$A$2:$J$501,9,FALSE()),0),2))</f>
        <v/>
      </c>
      <c r="T118" s="17"/>
      <c r="U118" s="23" t="str">
        <f aca="false">IF(OR(A118="",B118=""),"",A118&amp;"|"&amp;B118)</f>
        <v/>
      </c>
    </row>
    <row r="119" customFormat="false" ht="15" hidden="false" customHeight="false" outlineLevel="0" collapsed="false">
      <c r="A119" s="16"/>
      <c r="B119" s="17"/>
      <c r="C119" s="18" t="str">
        <f aca="false">IF($B119="","",IFERROR(VLOOKUP($B119,الموظفين!$A$2:$J$501,2,FALSE())&amp;"","⚠ كود غير موجود"))</f>
        <v/>
      </c>
      <c r="D119" s="18" t="str">
        <f aca="false">IF($B119="","",IFERROR(VLOOKUP($B119,الموظفين!$A$2:$J$501,3,FALSE())&amp;"",""))</f>
        <v/>
      </c>
      <c r="E119" s="18" t="str">
        <f aca="false">IF($B119="","",IFERROR(VLOOKUP($B119,الموظفين!$A$2:$J$501,5,FALSE())&amp;"",""))</f>
        <v/>
      </c>
      <c r="F119" s="19" t="str">
        <f aca="false">IF($B119="","",IFERROR(VLOOKUP($B119,الموظفين!$A$2:$J$501,6,FALSE()),""))</f>
        <v/>
      </c>
      <c r="G119" s="19" t="str">
        <f aca="false">IF($B119="","",IFERROR(VLOOKUP($B119,الموظفين!$A$2:$J$501,7,FALSE()),""))</f>
        <v/>
      </c>
      <c r="H119" s="20"/>
      <c r="I119" s="20"/>
      <c r="J119" s="21" t="str">
        <f aca="false">IF(OR(H119="",I119=""),"",ROUND(MOD(I119-H119,1)*24,2))</f>
        <v/>
      </c>
      <c r="K119" s="22" t="str">
        <f aca="false">IF(OR(H119="",F119=""),"",IF(ROUND(MAX(0,MOD(H119-F119+0.5,1)-0.5)*1440,0)&gt;IFERROR(VLOOKUP(E119,الورديات!$A$2:$E$21,5,FALSE()),0),ROUND(MAX(0,MOD(H119-F119+0.5,1)-0.5)*1440,0),0))</f>
        <v/>
      </c>
      <c r="L119" s="22" t="str">
        <f aca="false">IF(OR(I119="",G119=""),"",ROUND(MAX(0,MOD(G119-I119+0.5,1)-0.5)*1440,0))</f>
        <v/>
      </c>
      <c r="M119" s="22" t="str">
        <f aca="false">IF(OR(I119="",G119=""),"",IF(ROUND(MAX(0,MOD(I119-G119+0.5,1)-0.5)*1440,0)&gt;=الإعدادات!$B$8,ROUND(MAX(0,MOD(I119-G119+0.5,1)-0.5)*1440,0),0))</f>
        <v/>
      </c>
      <c r="N119" s="18" t="str">
        <f aca="false">IF(OR(A119="",B119=""),"",IF(COUNTIFS(الإجازات!$A$2:$A$1001,B119,الإجازات!$D$2:$D$1001,"&lt;="&amp;A119,الإجازات!$E$2:$E$1001,"&gt;="&amp;A119,الإجازات!$G$2:$G$1001,"مقبولة")=0,"",LOOKUP(2,1/((الإجازات!$A$2:$A$1001=B119)*(الإجازات!$D$2:$D$1001&lt;=A119)*(الإجازات!$E$2:$E$1001&gt;=A119)*(الإجازات!$G$2:$G$1001="مقبولة")),الإجازات!$C$2:$C$1001)))</f>
        <v/>
      </c>
      <c r="O119" s="17"/>
      <c r="P119" s="23" t="str">
        <f aca="false">IF(B119="","",IF(ISNA(MATCH(B119,الموظفين!$A$2:$A$501,0)),"⚠ كود غير موجود",IF(O119&lt;&gt;"",O119,IF(N119&lt;&gt;"",N119,IF(H119="",IF(AND(A119&lt;&gt;"",WEEKDAY(A119)=الإعدادات!$B$11),"راحة أسبوعية","غائب"),IF(I119="","بدون انصراف",IF(N(K119)&gt;0,"متأخر","حاضر")))))))</f>
        <v/>
      </c>
      <c r="Q119" s="24" t="str">
        <f aca="false">IF(B119="","",IF(OR(P119="غائب",P119="غياب",P119="إجازة بدون راتب"),IFERROR(VLOOKUP(B119,الموظفين!$A$2:$J$501,8,FALSE()),0),0))</f>
        <v/>
      </c>
      <c r="R119" s="24" t="str">
        <f aca="false">IF(B119="","",ROUND((N(K119)+N(L119))/60*IFERROR(VLOOKUP(B119,الموظفين!$A$2:$J$501,8,FALSE()),0)/الإعدادات!$B$6*الإعدادات!$B$9,2))</f>
        <v/>
      </c>
      <c r="S119" s="24" t="str">
        <f aca="false">IF(OR(B119="",M119=""),"",ROUND(M119/60*IFERROR(VLOOKUP(B119,الموظفين!$A$2:$J$501,9,FALSE()),0),2))</f>
        <v/>
      </c>
      <c r="T119" s="17"/>
      <c r="U119" s="23" t="str">
        <f aca="false">IF(OR(A119="",B119=""),"",A119&amp;"|"&amp;B119)</f>
        <v/>
      </c>
    </row>
    <row r="120" customFormat="false" ht="15" hidden="false" customHeight="false" outlineLevel="0" collapsed="false">
      <c r="A120" s="16"/>
      <c r="B120" s="17"/>
      <c r="C120" s="18" t="str">
        <f aca="false">IF($B120="","",IFERROR(VLOOKUP($B120,الموظفين!$A$2:$J$501,2,FALSE())&amp;"","⚠ كود غير موجود"))</f>
        <v/>
      </c>
      <c r="D120" s="18" t="str">
        <f aca="false">IF($B120="","",IFERROR(VLOOKUP($B120,الموظفين!$A$2:$J$501,3,FALSE())&amp;"",""))</f>
        <v/>
      </c>
      <c r="E120" s="18" t="str">
        <f aca="false">IF($B120="","",IFERROR(VLOOKUP($B120,الموظفين!$A$2:$J$501,5,FALSE())&amp;"",""))</f>
        <v/>
      </c>
      <c r="F120" s="19" t="str">
        <f aca="false">IF($B120="","",IFERROR(VLOOKUP($B120,الموظفين!$A$2:$J$501,6,FALSE()),""))</f>
        <v/>
      </c>
      <c r="G120" s="19" t="str">
        <f aca="false">IF($B120="","",IFERROR(VLOOKUP($B120,الموظفين!$A$2:$J$501,7,FALSE()),""))</f>
        <v/>
      </c>
      <c r="H120" s="20"/>
      <c r="I120" s="20"/>
      <c r="J120" s="21" t="str">
        <f aca="false">IF(OR(H120="",I120=""),"",ROUND(MOD(I120-H120,1)*24,2))</f>
        <v/>
      </c>
      <c r="K120" s="22" t="str">
        <f aca="false">IF(OR(H120="",F120=""),"",IF(ROUND(MAX(0,MOD(H120-F120+0.5,1)-0.5)*1440,0)&gt;IFERROR(VLOOKUP(E120,الورديات!$A$2:$E$21,5,FALSE()),0),ROUND(MAX(0,MOD(H120-F120+0.5,1)-0.5)*1440,0),0))</f>
        <v/>
      </c>
      <c r="L120" s="22" t="str">
        <f aca="false">IF(OR(I120="",G120=""),"",ROUND(MAX(0,MOD(G120-I120+0.5,1)-0.5)*1440,0))</f>
        <v/>
      </c>
      <c r="M120" s="22" t="str">
        <f aca="false">IF(OR(I120="",G120=""),"",IF(ROUND(MAX(0,MOD(I120-G120+0.5,1)-0.5)*1440,0)&gt;=الإعدادات!$B$8,ROUND(MAX(0,MOD(I120-G120+0.5,1)-0.5)*1440,0),0))</f>
        <v/>
      </c>
      <c r="N120" s="18" t="str">
        <f aca="false">IF(OR(A120="",B120=""),"",IF(COUNTIFS(الإجازات!$A$2:$A$1001,B120,الإجازات!$D$2:$D$1001,"&lt;="&amp;A120,الإجازات!$E$2:$E$1001,"&gt;="&amp;A120,الإجازات!$G$2:$G$1001,"مقبولة")=0,"",LOOKUP(2,1/((الإجازات!$A$2:$A$1001=B120)*(الإجازات!$D$2:$D$1001&lt;=A120)*(الإجازات!$E$2:$E$1001&gt;=A120)*(الإجازات!$G$2:$G$1001="مقبولة")),الإجازات!$C$2:$C$1001)))</f>
        <v/>
      </c>
      <c r="O120" s="17"/>
      <c r="P120" s="23" t="str">
        <f aca="false">IF(B120="","",IF(ISNA(MATCH(B120,الموظفين!$A$2:$A$501,0)),"⚠ كود غير موجود",IF(O120&lt;&gt;"",O120,IF(N120&lt;&gt;"",N120,IF(H120="",IF(AND(A120&lt;&gt;"",WEEKDAY(A120)=الإعدادات!$B$11),"راحة أسبوعية","غائب"),IF(I120="","بدون انصراف",IF(N(K120)&gt;0,"متأخر","حاضر")))))))</f>
        <v/>
      </c>
      <c r="Q120" s="24" t="str">
        <f aca="false">IF(B120="","",IF(OR(P120="غائب",P120="غياب",P120="إجازة بدون راتب"),IFERROR(VLOOKUP(B120,الموظفين!$A$2:$J$501,8,FALSE()),0),0))</f>
        <v/>
      </c>
      <c r="R120" s="24" t="str">
        <f aca="false">IF(B120="","",ROUND((N(K120)+N(L120))/60*IFERROR(VLOOKUP(B120,الموظفين!$A$2:$J$501,8,FALSE()),0)/الإعدادات!$B$6*الإعدادات!$B$9,2))</f>
        <v/>
      </c>
      <c r="S120" s="24" t="str">
        <f aca="false">IF(OR(B120="",M120=""),"",ROUND(M120/60*IFERROR(VLOOKUP(B120,الموظفين!$A$2:$J$501,9,FALSE()),0),2))</f>
        <v/>
      </c>
      <c r="T120" s="17"/>
      <c r="U120" s="23" t="str">
        <f aca="false">IF(OR(A120="",B120=""),"",A120&amp;"|"&amp;B120)</f>
        <v/>
      </c>
    </row>
    <row r="121" customFormat="false" ht="15" hidden="false" customHeight="false" outlineLevel="0" collapsed="false">
      <c r="A121" s="16"/>
      <c r="B121" s="17"/>
      <c r="C121" s="18" t="str">
        <f aca="false">IF($B121="","",IFERROR(VLOOKUP($B121,الموظفين!$A$2:$J$501,2,FALSE())&amp;"","⚠ كود غير موجود"))</f>
        <v/>
      </c>
      <c r="D121" s="18" t="str">
        <f aca="false">IF($B121="","",IFERROR(VLOOKUP($B121,الموظفين!$A$2:$J$501,3,FALSE())&amp;"",""))</f>
        <v/>
      </c>
      <c r="E121" s="18" t="str">
        <f aca="false">IF($B121="","",IFERROR(VLOOKUP($B121,الموظفين!$A$2:$J$501,5,FALSE())&amp;"",""))</f>
        <v/>
      </c>
      <c r="F121" s="19" t="str">
        <f aca="false">IF($B121="","",IFERROR(VLOOKUP($B121,الموظفين!$A$2:$J$501,6,FALSE()),""))</f>
        <v/>
      </c>
      <c r="G121" s="19" t="str">
        <f aca="false">IF($B121="","",IFERROR(VLOOKUP($B121,الموظفين!$A$2:$J$501,7,FALSE()),""))</f>
        <v/>
      </c>
      <c r="H121" s="20"/>
      <c r="I121" s="20"/>
      <c r="J121" s="21" t="str">
        <f aca="false">IF(OR(H121="",I121=""),"",ROUND(MOD(I121-H121,1)*24,2))</f>
        <v/>
      </c>
      <c r="K121" s="22" t="str">
        <f aca="false">IF(OR(H121="",F121=""),"",IF(ROUND(MAX(0,MOD(H121-F121+0.5,1)-0.5)*1440,0)&gt;IFERROR(VLOOKUP(E121,الورديات!$A$2:$E$21,5,FALSE()),0),ROUND(MAX(0,MOD(H121-F121+0.5,1)-0.5)*1440,0),0))</f>
        <v/>
      </c>
      <c r="L121" s="22" t="str">
        <f aca="false">IF(OR(I121="",G121=""),"",ROUND(MAX(0,MOD(G121-I121+0.5,1)-0.5)*1440,0))</f>
        <v/>
      </c>
      <c r="M121" s="22" t="str">
        <f aca="false">IF(OR(I121="",G121=""),"",IF(ROUND(MAX(0,MOD(I121-G121+0.5,1)-0.5)*1440,0)&gt;=الإعدادات!$B$8,ROUND(MAX(0,MOD(I121-G121+0.5,1)-0.5)*1440,0),0))</f>
        <v/>
      </c>
      <c r="N121" s="18" t="str">
        <f aca="false">IF(OR(A121="",B121=""),"",IF(COUNTIFS(الإجازات!$A$2:$A$1001,B121,الإجازات!$D$2:$D$1001,"&lt;="&amp;A121,الإجازات!$E$2:$E$1001,"&gt;="&amp;A121,الإجازات!$G$2:$G$1001,"مقبولة")=0,"",LOOKUP(2,1/((الإجازات!$A$2:$A$1001=B121)*(الإجازات!$D$2:$D$1001&lt;=A121)*(الإجازات!$E$2:$E$1001&gt;=A121)*(الإجازات!$G$2:$G$1001="مقبولة")),الإجازات!$C$2:$C$1001)))</f>
        <v/>
      </c>
      <c r="O121" s="17"/>
      <c r="P121" s="23" t="str">
        <f aca="false">IF(B121="","",IF(ISNA(MATCH(B121,الموظفين!$A$2:$A$501,0)),"⚠ كود غير موجود",IF(O121&lt;&gt;"",O121,IF(N121&lt;&gt;"",N121,IF(H121="",IF(AND(A121&lt;&gt;"",WEEKDAY(A121)=الإعدادات!$B$11),"راحة أسبوعية","غائب"),IF(I121="","بدون انصراف",IF(N(K121)&gt;0,"متأخر","حاضر")))))))</f>
        <v/>
      </c>
      <c r="Q121" s="24" t="str">
        <f aca="false">IF(B121="","",IF(OR(P121="غائب",P121="غياب",P121="إجازة بدون راتب"),IFERROR(VLOOKUP(B121,الموظفين!$A$2:$J$501,8,FALSE()),0),0))</f>
        <v/>
      </c>
      <c r="R121" s="24" t="str">
        <f aca="false">IF(B121="","",ROUND((N(K121)+N(L121))/60*IFERROR(VLOOKUP(B121,الموظفين!$A$2:$J$501,8,FALSE()),0)/الإعدادات!$B$6*الإعدادات!$B$9,2))</f>
        <v/>
      </c>
      <c r="S121" s="24" t="str">
        <f aca="false">IF(OR(B121="",M121=""),"",ROUND(M121/60*IFERROR(VLOOKUP(B121,الموظفين!$A$2:$J$501,9,FALSE()),0),2))</f>
        <v/>
      </c>
      <c r="T121" s="17"/>
      <c r="U121" s="23" t="str">
        <f aca="false">IF(OR(A121="",B121=""),"",A121&amp;"|"&amp;B121)</f>
        <v/>
      </c>
    </row>
    <row r="122" customFormat="false" ht="15" hidden="false" customHeight="false" outlineLevel="0" collapsed="false">
      <c r="A122" s="16"/>
      <c r="B122" s="17"/>
      <c r="C122" s="18" t="str">
        <f aca="false">IF($B122="","",IFERROR(VLOOKUP($B122,الموظفين!$A$2:$J$501,2,FALSE())&amp;"","⚠ كود غير موجود"))</f>
        <v/>
      </c>
      <c r="D122" s="18" t="str">
        <f aca="false">IF($B122="","",IFERROR(VLOOKUP($B122,الموظفين!$A$2:$J$501,3,FALSE())&amp;"",""))</f>
        <v/>
      </c>
      <c r="E122" s="18" t="str">
        <f aca="false">IF($B122="","",IFERROR(VLOOKUP($B122,الموظفين!$A$2:$J$501,5,FALSE())&amp;"",""))</f>
        <v/>
      </c>
      <c r="F122" s="19" t="str">
        <f aca="false">IF($B122="","",IFERROR(VLOOKUP($B122,الموظفين!$A$2:$J$501,6,FALSE()),""))</f>
        <v/>
      </c>
      <c r="G122" s="19" t="str">
        <f aca="false">IF($B122="","",IFERROR(VLOOKUP($B122,الموظفين!$A$2:$J$501,7,FALSE()),""))</f>
        <v/>
      </c>
      <c r="H122" s="20"/>
      <c r="I122" s="20"/>
      <c r="J122" s="21" t="str">
        <f aca="false">IF(OR(H122="",I122=""),"",ROUND(MOD(I122-H122,1)*24,2))</f>
        <v/>
      </c>
      <c r="K122" s="22" t="str">
        <f aca="false">IF(OR(H122="",F122=""),"",IF(ROUND(MAX(0,MOD(H122-F122+0.5,1)-0.5)*1440,0)&gt;IFERROR(VLOOKUP(E122,الورديات!$A$2:$E$21,5,FALSE()),0),ROUND(MAX(0,MOD(H122-F122+0.5,1)-0.5)*1440,0),0))</f>
        <v/>
      </c>
      <c r="L122" s="22" t="str">
        <f aca="false">IF(OR(I122="",G122=""),"",ROUND(MAX(0,MOD(G122-I122+0.5,1)-0.5)*1440,0))</f>
        <v/>
      </c>
      <c r="M122" s="22" t="str">
        <f aca="false">IF(OR(I122="",G122=""),"",IF(ROUND(MAX(0,MOD(I122-G122+0.5,1)-0.5)*1440,0)&gt;=الإعدادات!$B$8,ROUND(MAX(0,MOD(I122-G122+0.5,1)-0.5)*1440,0),0))</f>
        <v/>
      </c>
      <c r="N122" s="18" t="str">
        <f aca="false">IF(OR(A122="",B122=""),"",IF(COUNTIFS(الإجازات!$A$2:$A$1001,B122,الإجازات!$D$2:$D$1001,"&lt;="&amp;A122,الإجازات!$E$2:$E$1001,"&gt;="&amp;A122,الإجازات!$G$2:$G$1001,"مقبولة")=0,"",LOOKUP(2,1/((الإجازات!$A$2:$A$1001=B122)*(الإجازات!$D$2:$D$1001&lt;=A122)*(الإجازات!$E$2:$E$1001&gt;=A122)*(الإجازات!$G$2:$G$1001="مقبولة")),الإجازات!$C$2:$C$1001)))</f>
        <v/>
      </c>
      <c r="O122" s="17"/>
      <c r="P122" s="23" t="str">
        <f aca="false">IF(B122="","",IF(ISNA(MATCH(B122,الموظفين!$A$2:$A$501,0)),"⚠ كود غير موجود",IF(O122&lt;&gt;"",O122,IF(N122&lt;&gt;"",N122,IF(H122="",IF(AND(A122&lt;&gt;"",WEEKDAY(A122)=الإعدادات!$B$11),"راحة أسبوعية","غائب"),IF(I122="","بدون انصراف",IF(N(K122)&gt;0,"متأخر","حاضر")))))))</f>
        <v/>
      </c>
      <c r="Q122" s="24" t="str">
        <f aca="false">IF(B122="","",IF(OR(P122="غائب",P122="غياب",P122="إجازة بدون راتب"),IFERROR(VLOOKUP(B122,الموظفين!$A$2:$J$501,8,FALSE()),0),0))</f>
        <v/>
      </c>
      <c r="R122" s="24" t="str">
        <f aca="false">IF(B122="","",ROUND((N(K122)+N(L122))/60*IFERROR(VLOOKUP(B122,الموظفين!$A$2:$J$501,8,FALSE()),0)/الإعدادات!$B$6*الإعدادات!$B$9,2))</f>
        <v/>
      </c>
      <c r="S122" s="24" t="str">
        <f aca="false">IF(OR(B122="",M122=""),"",ROUND(M122/60*IFERROR(VLOOKUP(B122,الموظفين!$A$2:$J$501,9,FALSE()),0),2))</f>
        <v/>
      </c>
      <c r="T122" s="17"/>
      <c r="U122" s="23" t="str">
        <f aca="false">IF(OR(A122="",B122=""),"",A122&amp;"|"&amp;B122)</f>
        <v/>
      </c>
    </row>
    <row r="123" customFormat="false" ht="15" hidden="false" customHeight="false" outlineLevel="0" collapsed="false">
      <c r="A123" s="16"/>
      <c r="B123" s="17"/>
      <c r="C123" s="18" t="str">
        <f aca="false">IF($B123="","",IFERROR(VLOOKUP($B123,الموظفين!$A$2:$J$501,2,FALSE())&amp;"","⚠ كود غير موجود"))</f>
        <v/>
      </c>
      <c r="D123" s="18" t="str">
        <f aca="false">IF($B123="","",IFERROR(VLOOKUP($B123,الموظفين!$A$2:$J$501,3,FALSE())&amp;"",""))</f>
        <v/>
      </c>
      <c r="E123" s="18" t="str">
        <f aca="false">IF($B123="","",IFERROR(VLOOKUP($B123,الموظفين!$A$2:$J$501,5,FALSE())&amp;"",""))</f>
        <v/>
      </c>
      <c r="F123" s="19" t="str">
        <f aca="false">IF($B123="","",IFERROR(VLOOKUP($B123,الموظفين!$A$2:$J$501,6,FALSE()),""))</f>
        <v/>
      </c>
      <c r="G123" s="19" t="str">
        <f aca="false">IF($B123="","",IFERROR(VLOOKUP($B123,الموظفين!$A$2:$J$501,7,FALSE()),""))</f>
        <v/>
      </c>
      <c r="H123" s="20"/>
      <c r="I123" s="20"/>
      <c r="J123" s="21" t="str">
        <f aca="false">IF(OR(H123="",I123=""),"",ROUND(MOD(I123-H123,1)*24,2))</f>
        <v/>
      </c>
      <c r="K123" s="22" t="str">
        <f aca="false">IF(OR(H123="",F123=""),"",IF(ROUND(MAX(0,MOD(H123-F123+0.5,1)-0.5)*1440,0)&gt;IFERROR(VLOOKUP(E123,الورديات!$A$2:$E$21,5,FALSE()),0),ROUND(MAX(0,MOD(H123-F123+0.5,1)-0.5)*1440,0),0))</f>
        <v/>
      </c>
      <c r="L123" s="22" t="str">
        <f aca="false">IF(OR(I123="",G123=""),"",ROUND(MAX(0,MOD(G123-I123+0.5,1)-0.5)*1440,0))</f>
        <v/>
      </c>
      <c r="M123" s="22" t="str">
        <f aca="false">IF(OR(I123="",G123=""),"",IF(ROUND(MAX(0,MOD(I123-G123+0.5,1)-0.5)*1440,0)&gt;=الإعدادات!$B$8,ROUND(MAX(0,MOD(I123-G123+0.5,1)-0.5)*1440,0),0))</f>
        <v/>
      </c>
      <c r="N123" s="18" t="str">
        <f aca="false">IF(OR(A123="",B123=""),"",IF(COUNTIFS(الإجازات!$A$2:$A$1001,B123,الإجازات!$D$2:$D$1001,"&lt;="&amp;A123,الإجازات!$E$2:$E$1001,"&gt;="&amp;A123,الإجازات!$G$2:$G$1001,"مقبولة")=0,"",LOOKUP(2,1/((الإجازات!$A$2:$A$1001=B123)*(الإجازات!$D$2:$D$1001&lt;=A123)*(الإجازات!$E$2:$E$1001&gt;=A123)*(الإجازات!$G$2:$G$1001="مقبولة")),الإجازات!$C$2:$C$1001)))</f>
        <v/>
      </c>
      <c r="O123" s="17"/>
      <c r="P123" s="23" t="str">
        <f aca="false">IF(B123="","",IF(ISNA(MATCH(B123,الموظفين!$A$2:$A$501,0)),"⚠ كود غير موجود",IF(O123&lt;&gt;"",O123,IF(N123&lt;&gt;"",N123,IF(H123="",IF(AND(A123&lt;&gt;"",WEEKDAY(A123)=الإعدادات!$B$11),"راحة أسبوعية","غائب"),IF(I123="","بدون انصراف",IF(N(K123)&gt;0,"متأخر","حاضر")))))))</f>
        <v/>
      </c>
      <c r="Q123" s="24" t="str">
        <f aca="false">IF(B123="","",IF(OR(P123="غائب",P123="غياب",P123="إجازة بدون راتب"),IFERROR(VLOOKUP(B123,الموظفين!$A$2:$J$501,8,FALSE()),0),0))</f>
        <v/>
      </c>
      <c r="R123" s="24" t="str">
        <f aca="false">IF(B123="","",ROUND((N(K123)+N(L123))/60*IFERROR(VLOOKUP(B123,الموظفين!$A$2:$J$501,8,FALSE()),0)/الإعدادات!$B$6*الإعدادات!$B$9,2))</f>
        <v/>
      </c>
      <c r="S123" s="24" t="str">
        <f aca="false">IF(OR(B123="",M123=""),"",ROUND(M123/60*IFERROR(VLOOKUP(B123,الموظفين!$A$2:$J$501,9,FALSE()),0),2))</f>
        <v/>
      </c>
      <c r="T123" s="17"/>
      <c r="U123" s="23" t="str">
        <f aca="false">IF(OR(A123="",B123=""),"",A123&amp;"|"&amp;B123)</f>
        <v/>
      </c>
    </row>
    <row r="124" customFormat="false" ht="15" hidden="false" customHeight="false" outlineLevel="0" collapsed="false">
      <c r="A124" s="16"/>
      <c r="B124" s="17"/>
      <c r="C124" s="18" t="str">
        <f aca="false">IF($B124="","",IFERROR(VLOOKUP($B124,الموظفين!$A$2:$J$501,2,FALSE())&amp;"","⚠ كود غير موجود"))</f>
        <v/>
      </c>
      <c r="D124" s="18" t="str">
        <f aca="false">IF($B124="","",IFERROR(VLOOKUP($B124,الموظفين!$A$2:$J$501,3,FALSE())&amp;"",""))</f>
        <v/>
      </c>
      <c r="E124" s="18" t="str">
        <f aca="false">IF($B124="","",IFERROR(VLOOKUP($B124,الموظفين!$A$2:$J$501,5,FALSE())&amp;"",""))</f>
        <v/>
      </c>
      <c r="F124" s="19" t="str">
        <f aca="false">IF($B124="","",IFERROR(VLOOKUP($B124,الموظفين!$A$2:$J$501,6,FALSE()),""))</f>
        <v/>
      </c>
      <c r="G124" s="19" t="str">
        <f aca="false">IF($B124="","",IFERROR(VLOOKUP($B124,الموظفين!$A$2:$J$501,7,FALSE()),""))</f>
        <v/>
      </c>
      <c r="H124" s="20"/>
      <c r="I124" s="20"/>
      <c r="J124" s="21" t="str">
        <f aca="false">IF(OR(H124="",I124=""),"",ROUND(MOD(I124-H124,1)*24,2))</f>
        <v/>
      </c>
      <c r="K124" s="22" t="str">
        <f aca="false">IF(OR(H124="",F124=""),"",IF(ROUND(MAX(0,MOD(H124-F124+0.5,1)-0.5)*1440,0)&gt;IFERROR(VLOOKUP(E124,الورديات!$A$2:$E$21,5,FALSE()),0),ROUND(MAX(0,MOD(H124-F124+0.5,1)-0.5)*1440,0),0))</f>
        <v/>
      </c>
      <c r="L124" s="22" t="str">
        <f aca="false">IF(OR(I124="",G124=""),"",ROUND(MAX(0,MOD(G124-I124+0.5,1)-0.5)*1440,0))</f>
        <v/>
      </c>
      <c r="M124" s="22" t="str">
        <f aca="false">IF(OR(I124="",G124=""),"",IF(ROUND(MAX(0,MOD(I124-G124+0.5,1)-0.5)*1440,0)&gt;=الإعدادات!$B$8,ROUND(MAX(0,MOD(I124-G124+0.5,1)-0.5)*1440,0),0))</f>
        <v/>
      </c>
      <c r="N124" s="18" t="str">
        <f aca="false">IF(OR(A124="",B124=""),"",IF(COUNTIFS(الإجازات!$A$2:$A$1001,B124,الإجازات!$D$2:$D$1001,"&lt;="&amp;A124,الإجازات!$E$2:$E$1001,"&gt;="&amp;A124,الإجازات!$G$2:$G$1001,"مقبولة")=0,"",LOOKUP(2,1/((الإجازات!$A$2:$A$1001=B124)*(الإجازات!$D$2:$D$1001&lt;=A124)*(الإجازات!$E$2:$E$1001&gt;=A124)*(الإجازات!$G$2:$G$1001="مقبولة")),الإجازات!$C$2:$C$1001)))</f>
        <v/>
      </c>
      <c r="O124" s="17"/>
      <c r="P124" s="23" t="str">
        <f aca="false">IF(B124="","",IF(ISNA(MATCH(B124,الموظفين!$A$2:$A$501,0)),"⚠ كود غير موجود",IF(O124&lt;&gt;"",O124,IF(N124&lt;&gt;"",N124,IF(H124="",IF(AND(A124&lt;&gt;"",WEEKDAY(A124)=الإعدادات!$B$11),"راحة أسبوعية","غائب"),IF(I124="","بدون انصراف",IF(N(K124)&gt;0,"متأخر","حاضر")))))))</f>
        <v/>
      </c>
      <c r="Q124" s="24" t="str">
        <f aca="false">IF(B124="","",IF(OR(P124="غائب",P124="غياب",P124="إجازة بدون راتب"),IFERROR(VLOOKUP(B124,الموظفين!$A$2:$J$501,8,FALSE()),0),0))</f>
        <v/>
      </c>
      <c r="R124" s="24" t="str">
        <f aca="false">IF(B124="","",ROUND((N(K124)+N(L124))/60*IFERROR(VLOOKUP(B124,الموظفين!$A$2:$J$501,8,FALSE()),0)/الإعدادات!$B$6*الإعدادات!$B$9,2))</f>
        <v/>
      </c>
      <c r="S124" s="24" t="str">
        <f aca="false">IF(OR(B124="",M124=""),"",ROUND(M124/60*IFERROR(VLOOKUP(B124,الموظفين!$A$2:$J$501,9,FALSE()),0),2))</f>
        <v/>
      </c>
      <c r="T124" s="17"/>
      <c r="U124" s="23" t="str">
        <f aca="false">IF(OR(A124="",B124=""),"",A124&amp;"|"&amp;B124)</f>
        <v/>
      </c>
    </row>
    <row r="125" customFormat="false" ht="15" hidden="false" customHeight="false" outlineLevel="0" collapsed="false">
      <c r="A125" s="16"/>
      <c r="B125" s="17"/>
      <c r="C125" s="18" t="str">
        <f aca="false">IF($B125="","",IFERROR(VLOOKUP($B125,الموظفين!$A$2:$J$501,2,FALSE())&amp;"","⚠ كود غير موجود"))</f>
        <v/>
      </c>
      <c r="D125" s="18" t="str">
        <f aca="false">IF($B125="","",IFERROR(VLOOKUP($B125,الموظفين!$A$2:$J$501,3,FALSE())&amp;"",""))</f>
        <v/>
      </c>
      <c r="E125" s="18" t="str">
        <f aca="false">IF($B125="","",IFERROR(VLOOKUP($B125,الموظفين!$A$2:$J$501,5,FALSE())&amp;"",""))</f>
        <v/>
      </c>
      <c r="F125" s="19" t="str">
        <f aca="false">IF($B125="","",IFERROR(VLOOKUP($B125,الموظفين!$A$2:$J$501,6,FALSE()),""))</f>
        <v/>
      </c>
      <c r="G125" s="19" t="str">
        <f aca="false">IF($B125="","",IFERROR(VLOOKUP($B125,الموظفين!$A$2:$J$501,7,FALSE()),""))</f>
        <v/>
      </c>
      <c r="H125" s="20"/>
      <c r="I125" s="20"/>
      <c r="J125" s="21" t="str">
        <f aca="false">IF(OR(H125="",I125=""),"",ROUND(MOD(I125-H125,1)*24,2))</f>
        <v/>
      </c>
      <c r="K125" s="22" t="str">
        <f aca="false">IF(OR(H125="",F125=""),"",IF(ROUND(MAX(0,MOD(H125-F125+0.5,1)-0.5)*1440,0)&gt;IFERROR(VLOOKUP(E125,الورديات!$A$2:$E$21,5,FALSE()),0),ROUND(MAX(0,MOD(H125-F125+0.5,1)-0.5)*1440,0),0))</f>
        <v/>
      </c>
      <c r="L125" s="22" t="str">
        <f aca="false">IF(OR(I125="",G125=""),"",ROUND(MAX(0,MOD(G125-I125+0.5,1)-0.5)*1440,0))</f>
        <v/>
      </c>
      <c r="M125" s="22" t="str">
        <f aca="false">IF(OR(I125="",G125=""),"",IF(ROUND(MAX(0,MOD(I125-G125+0.5,1)-0.5)*1440,0)&gt;=الإعدادات!$B$8,ROUND(MAX(0,MOD(I125-G125+0.5,1)-0.5)*1440,0),0))</f>
        <v/>
      </c>
      <c r="N125" s="18" t="str">
        <f aca="false">IF(OR(A125="",B125=""),"",IF(COUNTIFS(الإجازات!$A$2:$A$1001,B125,الإجازات!$D$2:$D$1001,"&lt;="&amp;A125,الإجازات!$E$2:$E$1001,"&gt;="&amp;A125,الإجازات!$G$2:$G$1001,"مقبولة")=0,"",LOOKUP(2,1/((الإجازات!$A$2:$A$1001=B125)*(الإجازات!$D$2:$D$1001&lt;=A125)*(الإجازات!$E$2:$E$1001&gt;=A125)*(الإجازات!$G$2:$G$1001="مقبولة")),الإجازات!$C$2:$C$1001)))</f>
        <v/>
      </c>
      <c r="O125" s="17"/>
      <c r="P125" s="23" t="str">
        <f aca="false">IF(B125="","",IF(ISNA(MATCH(B125,الموظفين!$A$2:$A$501,0)),"⚠ كود غير موجود",IF(O125&lt;&gt;"",O125,IF(N125&lt;&gt;"",N125,IF(H125="",IF(AND(A125&lt;&gt;"",WEEKDAY(A125)=الإعدادات!$B$11),"راحة أسبوعية","غائب"),IF(I125="","بدون انصراف",IF(N(K125)&gt;0,"متأخر","حاضر")))))))</f>
        <v/>
      </c>
      <c r="Q125" s="24" t="str">
        <f aca="false">IF(B125="","",IF(OR(P125="غائب",P125="غياب",P125="إجازة بدون راتب"),IFERROR(VLOOKUP(B125,الموظفين!$A$2:$J$501,8,FALSE()),0),0))</f>
        <v/>
      </c>
      <c r="R125" s="24" t="str">
        <f aca="false">IF(B125="","",ROUND((N(K125)+N(L125))/60*IFERROR(VLOOKUP(B125,الموظفين!$A$2:$J$501,8,FALSE()),0)/الإعدادات!$B$6*الإعدادات!$B$9,2))</f>
        <v/>
      </c>
      <c r="S125" s="24" t="str">
        <f aca="false">IF(OR(B125="",M125=""),"",ROUND(M125/60*IFERROR(VLOOKUP(B125,الموظفين!$A$2:$J$501,9,FALSE()),0),2))</f>
        <v/>
      </c>
      <c r="T125" s="17"/>
      <c r="U125" s="23" t="str">
        <f aca="false">IF(OR(A125="",B125=""),"",A125&amp;"|"&amp;B125)</f>
        <v/>
      </c>
    </row>
    <row r="126" customFormat="false" ht="15" hidden="false" customHeight="false" outlineLevel="0" collapsed="false">
      <c r="A126" s="16"/>
      <c r="B126" s="17"/>
      <c r="C126" s="18" t="str">
        <f aca="false">IF($B126="","",IFERROR(VLOOKUP($B126,الموظفين!$A$2:$J$501,2,FALSE())&amp;"","⚠ كود غير موجود"))</f>
        <v/>
      </c>
      <c r="D126" s="18" t="str">
        <f aca="false">IF($B126="","",IFERROR(VLOOKUP($B126,الموظفين!$A$2:$J$501,3,FALSE())&amp;"",""))</f>
        <v/>
      </c>
      <c r="E126" s="18" t="str">
        <f aca="false">IF($B126="","",IFERROR(VLOOKUP($B126,الموظفين!$A$2:$J$501,5,FALSE())&amp;"",""))</f>
        <v/>
      </c>
      <c r="F126" s="19" t="str">
        <f aca="false">IF($B126="","",IFERROR(VLOOKUP($B126,الموظفين!$A$2:$J$501,6,FALSE()),""))</f>
        <v/>
      </c>
      <c r="G126" s="19" t="str">
        <f aca="false">IF($B126="","",IFERROR(VLOOKUP($B126,الموظفين!$A$2:$J$501,7,FALSE()),""))</f>
        <v/>
      </c>
      <c r="H126" s="20"/>
      <c r="I126" s="20"/>
      <c r="J126" s="21" t="str">
        <f aca="false">IF(OR(H126="",I126=""),"",ROUND(MOD(I126-H126,1)*24,2))</f>
        <v/>
      </c>
      <c r="K126" s="22" t="str">
        <f aca="false">IF(OR(H126="",F126=""),"",IF(ROUND(MAX(0,MOD(H126-F126+0.5,1)-0.5)*1440,0)&gt;IFERROR(VLOOKUP(E126,الورديات!$A$2:$E$21,5,FALSE()),0),ROUND(MAX(0,MOD(H126-F126+0.5,1)-0.5)*1440,0),0))</f>
        <v/>
      </c>
      <c r="L126" s="22" t="str">
        <f aca="false">IF(OR(I126="",G126=""),"",ROUND(MAX(0,MOD(G126-I126+0.5,1)-0.5)*1440,0))</f>
        <v/>
      </c>
      <c r="M126" s="22" t="str">
        <f aca="false">IF(OR(I126="",G126=""),"",IF(ROUND(MAX(0,MOD(I126-G126+0.5,1)-0.5)*1440,0)&gt;=الإعدادات!$B$8,ROUND(MAX(0,MOD(I126-G126+0.5,1)-0.5)*1440,0),0))</f>
        <v/>
      </c>
      <c r="N126" s="18" t="str">
        <f aca="false">IF(OR(A126="",B126=""),"",IF(COUNTIFS(الإجازات!$A$2:$A$1001,B126,الإجازات!$D$2:$D$1001,"&lt;="&amp;A126,الإجازات!$E$2:$E$1001,"&gt;="&amp;A126,الإجازات!$G$2:$G$1001,"مقبولة")=0,"",LOOKUP(2,1/((الإجازات!$A$2:$A$1001=B126)*(الإجازات!$D$2:$D$1001&lt;=A126)*(الإجازات!$E$2:$E$1001&gt;=A126)*(الإجازات!$G$2:$G$1001="مقبولة")),الإجازات!$C$2:$C$1001)))</f>
        <v/>
      </c>
      <c r="O126" s="17"/>
      <c r="P126" s="23" t="str">
        <f aca="false">IF(B126="","",IF(ISNA(MATCH(B126,الموظفين!$A$2:$A$501,0)),"⚠ كود غير موجود",IF(O126&lt;&gt;"",O126,IF(N126&lt;&gt;"",N126,IF(H126="",IF(AND(A126&lt;&gt;"",WEEKDAY(A126)=الإعدادات!$B$11),"راحة أسبوعية","غائب"),IF(I126="","بدون انصراف",IF(N(K126)&gt;0,"متأخر","حاضر")))))))</f>
        <v/>
      </c>
      <c r="Q126" s="24" t="str">
        <f aca="false">IF(B126="","",IF(OR(P126="غائب",P126="غياب",P126="إجازة بدون راتب"),IFERROR(VLOOKUP(B126,الموظفين!$A$2:$J$501,8,FALSE()),0),0))</f>
        <v/>
      </c>
      <c r="R126" s="24" t="str">
        <f aca="false">IF(B126="","",ROUND((N(K126)+N(L126))/60*IFERROR(VLOOKUP(B126,الموظفين!$A$2:$J$501,8,FALSE()),0)/الإعدادات!$B$6*الإعدادات!$B$9,2))</f>
        <v/>
      </c>
      <c r="S126" s="24" t="str">
        <f aca="false">IF(OR(B126="",M126=""),"",ROUND(M126/60*IFERROR(VLOOKUP(B126,الموظفين!$A$2:$J$501,9,FALSE()),0),2))</f>
        <v/>
      </c>
      <c r="T126" s="17"/>
      <c r="U126" s="23" t="str">
        <f aca="false">IF(OR(A126="",B126=""),"",A126&amp;"|"&amp;B126)</f>
        <v/>
      </c>
    </row>
    <row r="127" customFormat="false" ht="15" hidden="false" customHeight="false" outlineLevel="0" collapsed="false">
      <c r="A127" s="16"/>
      <c r="B127" s="17"/>
      <c r="C127" s="18" t="str">
        <f aca="false">IF($B127="","",IFERROR(VLOOKUP($B127,الموظفين!$A$2:$J$501,2,FALSE())&amp;"","⚠ كود غير موجود"))</f>
        <v/>
      </c>
      <c r="D127" s="18" t="str">
        <f aca="false">IF($B127="","",IFERROR(VLOOKUP($B127,الموظفين!$A$2:$J$501,3,FALSE())&amp;"",""))</f>
        <v/>
      </c>
      <c r="E127" s="18" t="str">
        <f aca="false">IF($B127="","",IFERROR(VLOOKUP($B127,الموظفين!$A$2:$J$501,5,FALSE())&amp;"",""))</f>
        <v/>
      </c>
      <c r="F127" s="19" t="str">
        <f aca="false">IF($B127="","",IFERROR(VLOOKUP($B127,الموظفين!$A$2:$J$501,6,FALSE()),""))</f>
        <v/>
      </c>
      <c r="G127" s="19" t="str">
        <f aca="false">IF($B127="","",IFERROR(VLOOKUP($B127,الموظفين!$A$2:$J$501,7,FALSE()),""))</f>
        <v/>
      </c>
      <c r="H127" s="20"/>
      <c r="I127" s="20"/>
      <c r="J127" s="21" t="str">
        <f aca="false">IF(OR(H127="",I127=""),"",ROUND(MOD(I127-H127,1)*24,2))</f>
        <v/>
      </c>
      <c r="K127" s="22" t="str">
        <f aca="false">IF(OR(H127="",F127=""),"",IF(ROUND(MAX(0,MOD(H127-F127+0.5,1)-0.5)*1440,0)&gt;IFERROR(VLOOKUP(E127,الورديات!$A$2:$E$21,5,FALSE()),0),ROUND(MAX(0,MOD(H127-F127+0.5,1)-0.5)*1440,0),0))</f>
        <v/>
      </c>
      <c r="L127" s="22" t="str">
        <f aca="false">IF(OR(I127="",G127=""),"",ROUND(MAX(0,MOD(G127-I127+0.5,1)-0.5)*1440,0))</f>
        <v/>
      </c>
      <c r="M127" s="22" t="str">
        <f aca="false">IF(OR(I127="",G127=""),"",IF(ROUND(MAX(0,MOD(I127-G127+0.5,1)-0.5)*1440,0)&gt;=الإعدادات!$B$8,ROUND(MAX(0,MOD(I127-G127+0.5,1)-0.5)*1440,0),0))</f>
        <v/>
      </c>
      <c r="N127" s="18" t="str">
        <f aca="false">IF(OR(A127="",B127=""),"",IF(COUNTIFS(الإجازات!$A$2:$A$1001,B127,الإجازات!$D$2:$D$1001,"&lt;="&amp;A127,الإجازات!$E$2:$E$1001,"&gt;="&amp;A127,الإجازات!$G$2:$G$1001,"مقبولة")=0,"",LOOKUP(2,1/((الإجازات!$A$2:$A$1001=B127)*(الإجازات!$D$2:$D$1001&lt;=A127)*(الإجازات!$E$2:$E$1001&gt;=A127)*(الإجازات!$G$2:$G$1001="مقبولة")),الإجازات!$C$2:$C$1001)))</f>
        <v/>
      </c>
      <c r="O127" s="17"/>
      <c r="P127" s="23" t="str">
        <f aca="false">IF(B127="","",IF(ISNA(MATCH(B127,الموظفين!$A$2:$A$501,0)),"⚠ كود غير موجود",IF(O127&lt;&gt;"",O127,IF(N127&lt;&gt;"",N127,IF(H127="",IF(AND(A127&lt;&gt;"",WEEKDAY(A127)=الإعدادات!$B$11),"راحة أسبوعية","غائب"),IF(I127="","بدون انصراف",IF(N(K127)&gt;0,"متأخر","حاضر")))))))</f>
        <v/>
      </c>
      <c r="Q127" s="24" t="str">
        <f aca="false">IF(B127="","",IF(OR(P127="غائب",P127="غياب",P127="إجازة بدون راتب"),IFERROR(VLOOKUP(B127,الموظفين!$A$2:$J$501,8,FALSE()),0),0))</f>
        <v/>
      </c>
      <c r="R127" s="24" t="str">
        <f aca="false">IF(B127="","",ROUND((N(K127)+N(L127))/60*IFERROR(VLOOKUP(B127,الموظفين!$A$2:$J$501,8,FALSE()),0)/الإعدادات!$B$6*الإعدادات!$B$9,2))</f>
        <v/>
      </c>
      <c r="S127" s="24" t="str">
        <f aca="false">IF(OR(B127="",M127=""),"",ROUND(M127/60*IFERROR(VLOOKUP(B127,الموظفين!$A$2:$J$501,9,FALSE()),0),2))</f>
        <v/>
      </c>
      <c r="T127" s="17"/>
      <c r="U127" s="23" t="str">
        <f aca="false">IF(OR(A127="",B127=""),"",A127&amp;"|"&amp;B127)</f>
        <v/>
      </c>
    </row>
    <row r="128" customFormat="false" ht="15" hidden="false" customHeight="false" outlineLevel="0" collapsed="false">
      <c r="A128" s="16"/>
      <c r="B128" s="17"/>
      <c r="C128" s="18" t="str">
        <f aca="false">IF($B128="","",IFERROR(VLOOKUP($B128,الموظفين!$A$2:$J$501,2,FALSE())&amp;"","⚠ كود غير موجود"))</f>
        <v/>
      </c>
      <c r="D128" s="18" t="str">
        <f aca="false">IF($B128="","",IFERROR(VLOOKUP($B128,الموظفين!$A$2:$J$501,3,FALSE())&amp;"",""))</f>
        <v/>
      </c>
      <c r="E128" s="18" t="str">
        <f aca="false">IF($B128="","",IFERROR(VLOOKUP($B128,الموظفين!$A$2:$J$501,5,FALSE())&amp;"",""))</f>
        <v/>
      </c>
      <c r="F128" s="19" t="str">
        <f aca="false">IF($B128="","",IFERROR(VLOOKUP($B128,الموظفين!$A$2:$J$501,6,FALSE()),""))</f>
        <v/>
      </c>
      <c r="G128" s="19" t="str">
        <f aca="false">IF($B128="","",IFERROR(VLOOKUP($B128,الموظفين!$A$2:$J$501,7,FALSE()),""))</f>
        <v/>
      </c>
      <c r="H128" s="20"/>
      <c r="I128" s="20"/>
      <c r="J128" s="21" t="str">
        <f aca="false">IF(OR(H128="",I128=""),"",ROUND(MOD(I128-H128,1)*24,2))</f>
        <v/>
      </c>
      <c r="K128" s="22" t="str">
        <f aca="false">IF(OR(H128="",F128=""),"",IF(ROUND(MAX(0,MOD(H128-F128+0.5,1)-0.5)*1440,0)&gt;IFERROR(VLOOKUP(E128,الورديات!$A$2:$E$21,5,FALSE()),0),ROUND(MAX(0,MOD(H128-F128+0.5,1)-0.5)*1440,0),0))</f>
        <v/>
      </c>
      <c r="L128" s="22" t="str">
        <f aca="false">IF(OR(I128="",G128=""),"",ROUND(MAX(0,MOD(G128-I128+0.5,1)-0.5)*1440,0))</f>
        <v/>
      </c>
      <c r="M128" s="22" t="str">
        <f aca="false">IF(OR(I128="",G128=""),"",IF(ROUND(MAX(0,MOD(I128-G128+0.5,1)-0.5)*1440,0)&gt;=الإعدادات!$B$8,ROUND(MAX(0,MOD(I128-G128+0.5,1)-0.5)*1440,0),0))</f>
        <v/>
      </c>
      <c r="N128" s="18" t="str">
        <f aca="false">IF(OR(A128="",B128=""),"",IF(COUNTIFS(الإجازات!$A$2:$A$1001,B128,الإجازات!$D$2:$D$1001,"&lt;="&amp;A128,الإجازات!$E$2:$E$1001,"&gt;="&amp;A128,الإجازات!$G$2:$G$1001,"مقبولة")=0,"",LOOKUP(2,1/((الإجازات!$A$2:$A$1001=B128)*(الإجازات!$D$2:$D$1001&lt;=A128)*(الإجازات!$E$2:$E$1001&gt;=A128)*(الإجازات!$G$2:$G$1001="مقبولة")),الإجازات!$C$2:$C$1001)))</f>
        <v/>
      </c>
      <c r="O128" s="17"/>
      <c r="P128" s="23" t="str">
        <f aca="false">IF(B128="","",IF(ISNA(MATCH(B128,الموظفين!$A$2:$A$501,0)),"⚠ كود غير موجود",IF(O128&lt;&gt;"",O128,IF(N128&lt;&gt;"",N128,IF(H128="",IF(AND(A128&lt;&gt;"",WEEKDAY(A128)=الإعدادات!$B$11),"راحة أسبوعية","غائب"),IF(I128="","بدون انصراف",IF(N(K128)&gt;0,"متأخر","حاضر")))))))</f>
        <v/>
      </c>
      <c r="Q128" s="24" t="str">
        <f aca="false">IF(B128="","",IF(OR(P128="غائب",P128="غياب",P128="إجازة بدون راتب"),IFERROR(VLOOKUP(B128,الموظفين!$A$2:$J$501,8,FALSE()),0),0))</f>
        <v/>
      </c>
      <c r="R128" s="24" t="str">
        <f aca="false">IF(B128="","",ROUND((N(K128)+N(L128))/60*IFERROR(VLOOKUP(B128,الموظفين!$A$2:$J$501,8,FALSE()),0)/الإعدادات!$B$6*الإعدادات!$B$9,2))</f>
        <v/>
      </c>
      <c r="S128" s="24" t="str">
        <f aca="false">IF(OR(B128="",M128=""),"",ROUND(M128/60*IFERROR(VLOOKUP(B128,الموظفين!$A$2:$J$501,9,FALSE()),0),2))</f>
        <v/>
      </c>
      <c r="T128" s="17"/>
      <c r="U128" s="23" t="str">
        <f aca="false">IF(OR(A128="",B128=""),"",A128&amp;"|"&amp;B128)</f>
        <v/>
      </c>
    </row>
    <row r="129" customFormat="false" ht="15" hidden="false" customHeight="false" outlineLevel="0" collapsed="false">
      <c r="A129" s="16"/>
      <c r="B129" s="17"/>
      <c r="C129" s="18" t="str">
        <f aca="false">IF($B129="","",IFERROR(VLOOKUP($B129,الموظفين!$A$2:$J$501,2,FALSE())&amp;"","⚠ كود غير موجود"))</f>
        <v/>
      </c>
      <c r="D129" s="18" t="str">
        <f aca="false">IF($B129="","",IFERROR(VLOOKUP($B129,الموظفين!$A$2:$J$501,3,FALSE())&amp;"",""))</f>
        <v/>
      </c>
      <c r="E129" s="18" t="str">
        <f aca="false">IF($B129="","",IFERROR(VLOOKUP($B129,الموظفين!$A$2:$J$501,5,FALSE())&amp;"",""))</f>
        <v/>
      </c>
      <c r="F129" s="19" t="str">
        <f aca="false">IF($B129="","",IFERROR(VLOOKUP($B129,الموظفين!$A$2:$J$501,6,FALSE()),""))</f>
        <v/>
      </c>
      <c r="G129" s="19" t="str">
        <f aca="false">IF($B129="","",IFERROR(VLOOKUP($B129,الموظفين!$A$2:$J$501,7,FALSE()),""))</f>
        <v/>
      </c>
      <c r="H129" s="20"/>
      <c r="I129" s="20"/>
      <c r="J129" s="21" t="str">
        <f aca="false">IF(OR(H129="",I129=""),"",ROUND(MOD(I129-H129,1)*24,2))</f>
        <v/>
      </c>
      <c r="K129" s="22" t="str">
        <f aca="false">IF(OR(H129="",F129=""),"",IF(ROUND(MAX(0,MOD(H129-F129+0.5,1)-0.5)*1440,0)&gt;IFERROR(VLOOKUP(E129,الورديات!$A$2:$E$21,5,FALSE()),0),ROUND(MAX(0,MOD(H129-F129+0.5,1)-0.5)*1440,0),0))</f>
        <v/>
      </c>
      <c r="L129" s="22" t="str">
        <f aca="false">IF(OR(I129="",G129=""),"",ROUND(MAX(0,MOD(G129-I129+0.5,1)-0.5)*1440,0))</f>
        <v/>
      </c>
      <c r="M129" s="22" t="str">
        <f aca="false">IF(OR(I129="",G129=""),"",IF(ROUND(MAX(0,MOD(I129-G129+0.5,1)-0.5)*1440,0)&gt;=الإعدادات!$B$8,ROUND(MAX(0,MOD(I129-G129+0.5,1)-0.5)*1440,0),0))</f>
        <v/>
      </c>
      <c r="N129" s="18" t="str">
        <f aca="false">IF(OR(A129="",B129=""),"",IF(COUNTIFS(الإجازات!$A$2:$A$1001,B129,الإجازات!$D$2:$D$1001,"&lt;="&amp;A129,الإجازات!$E$2:$E$1001,"&gt;="&amp;A129,الإجازات!$G$2:$G$1001,"مقبولة")=0,"",LOOKUP(2,1/((الإجازات!$A$2:$A$1001=B129)*(الإجازات!$D$2:$D$1001&lt;=A129)*(الإجازات!$E$2:$E$1001&gt;=A129)*(الإجازات!$G$2:$G$1001="مقبولة")),الإجازات!$C$2:$C$1001)))</f>
        <v/>
      </c>
      <c r="O129" s="17"/>
      <c r="P129" s="23" t="str">
        <f aca="false">IF(B129="","",IF(ISNA(MATCH(B129,الموظفين!$A$2:$A$501,0)),"⚠ كود غير موجود",IF(O129&lt;&gt;"",O129,IF(N129&lt;&gt;"",N129,IF(H129="",IF(AND(A129&lt;&gt;"",WEEKDAY(A129)=الإعدادات!$B$11),"راحة أسبوعية","غائب"),IF(I129="","بدون انصراف",IF(N(K129)&gt;0,"متأخر","حاضر")))))))</f>
        <v/>
      </c>
      <c r="Q129" s="24" t="str">
        <f aca="false">IF(B129="","",IF(OR(P129="غائب",P129="غياب",P129="إجازة بدون راتب"),IFERROR(VLOOKUP(B129,الموظفين!$A$2:$J$501,8,FALSE()),0),0))</f>
        <v/>
      </c>
      <c r="R129" s="24" t="str">
        <f aca="false">IF(B129="","",ROUND((N(K129)+N(L129))/60*IFERROR(VLOOKUP(B129,الموظفين!$A$2:$J$501,8,FALSE()),0)/الإعدادات!$B$6*الإعدادات!$B$9,2))</f>
        <v/>
      </c>
      <c r="S129" s="24" t="str">
        <f aca="false">IF(OR(B129="",M129=""),"",ROUND(M129/60*IFERROR(VLOOKUP(B129,الموظفين!$A$2:$J$501,9,FALSE()),0),2))</f>
        <v/>
      </c>
      <c r="T129" s="17"/>
      <c r="U129" s="23" t="str">
        <f aca="false">IF(OR(A129="",B129=""),"",A129&amp;"|"&amp;B129)</f>
        <v/>
      </c>
    </row>
    <row r="130" customFormat="false" ht="15" hidden="false" customHeight="false" outlineLevel="0" collapsed="false">
      <c r="A130" s="16"/>
      <c r="B130" s="17"/>
      <c r="C130" s="18" t="str">
        <f aca="false">IF($B130="","",IFERROR(VLOOKUP($B130,الموظفين!$A$2:$J$501,2,FALSE())&amp;"","⚠ كود غير موجود"))</f>
        <v/>
      </c>
      <c r="D130" s="18" t="str">
        <f aca="false">IF($B130="","",IFERROR(VLOOKUP($B130,الموظفين!$A$2:$J$501,3,FALSE())&amp;"",""))</f>
        <v/>
      </c>
      <c r="E130" s="18" t="str">
        <f aca="false">IF($B130="","",IFERROR(VLOOKUP($B130,الموظفين!$A$2:$J$501,5,FALSE())&amp;"",""))</f>
        <v/>
      </c>
      <c r="F130" s="19" t="str">
        <f aca="false">IF($B130="","",IFERROR(VLOOKUP($B130,الموظفين!$A$2:$J$501,6,FALSE()),""))</f>
        <v/>
      </c>
      <c r="G130" s="19" t="str">
        <f aca="false">IF($B130="","",IFERROR(VLOOKUP($B130,الموظفين!$A$2:$J$501,7,FALSE()),""))</f>
        <v/>
      </c>
      <c r="H130" s="20"/>
      <c r="I130" s="20"/>
      <c r="J130" s="21" t="str">
        <f aca="false">IF(OR(H130="",I130=""),"",ROUND(MOD(I130-H130,1)*24,2))</f>
        <v/>
      </c>
      <c r="K130" s="22" t="str">
        <f aca="false">IF(OR(H130="",F130=""),"",IF(ROUND(MAX(0,MOD(H130-F130+0.5,1)-0.5)*1440,0)&gt;IFERROR(VLOOKUP(E130,الورديات!$A$2:$E$21,5,FALSE()),0),ROUND(MAX(0,MOD(H130-F130+0.5,1)-0.5)*1440,0),0))</f>
        <v/>
      </c>
      <c r="L130" s="22" t="str">
        <f aca="false">IF(OR(I130="",G130=""),"",ROUND(MAX(0,MOD(G130-I130+0.5,1)-0.5)*1440,0))</f>
        <v/>
      </c>
      <c r="M130" s="22" t="str">
        <f aca="false">IF(OR(I130="",G130=""),"",IF(ROUND(MAX(0,MOD(I130-G130+0.5,1)-0.5)*1440,0)&gt;=الإعدادات!$B$8,ROUND(MAX(0,MOD(I130-G130+0.5,1)-0.5)*1440,0),0))</f>
        <v/>
      </c>
      <c r="N130" s="18" t="str">
        <f aca="false">IF(OR(A130="",B130=""),"",IF(COUNTIFS(الإجازات!$A$2:$A$1001,B130,الإجازات!$D$2:$D$1001,"&lt;="&amp;A130,الإجازات!$E$2:$E$1001,"&gt;="&amp;A130,الإجازات!$G$2:$G$1001,"مقبولة")=0,"",LOOKUP(2,1/((الإجازات!$A$2:$A$1001=B130)*(الإجازات!$D$2:$D$1001&lt;=A130)*(الإجازات!$E$2:$E$1001&gt;=A130)*(الإجازات!$G$2:$G$1001="مقبولة")),الإجازات!$C$2:$C$1001)))</f>
        <v/>
      </c>
      <c r="O130" s="17"/>
      <c r="P130" s="23" t="str">
        <f aca="false">IF(B130="","",IF(ISNA(MATCH(B130,الموظفين!$A$2:$A$501,0)),"⚠ كود غير موجود",IF(O130&lt;&gt;"",O130,IF(N130&lt;&gt;"",N130,IF(H130="",IF(AND(A130&lt;&gt;"",WEEKDAY(A130)=الإعدادات!$B$11),"راحة أسبوعية","غائب"),IF(I130="","بدون انصراف",IF(N(K130)&gt;0,"متأخر","حاضر")))))))</f>
        <v/>
      </c>
      <c r="Q130" s="24" t="str">
        <f aca="false">IF(B130="","",IF(OR(P130="غائب",P130="غياب",P130="إجازة بدون راتب"),IFERROR(VLOOKUP(B130,الموظفين!$A$2:$J$501,8,FALSE()),0),0))</f>
        <v/>
      </c>
      <c r="R130" s="24" t="str">
        <f aca="false">IF(B130="","",ROUND((N(K130)+N(L130))/60*IFERROR(VLOOKUP(B130,الموظفين!$A$2:$J$501,8,FALSE()),0)/الإعدادات!$B$6*الإعدادات!$B$9,2))</f>
        <v/>
      </c>
      <c r="S130" s="24" t="str">
        <f aca="false">IF(OR(B130="",M130=""),"",ROUND(M130/60*IFERROR(VLOOKUP(B130,الموظفين!$A$2:$J$501,9,FALSE()),0),2))</f>
        <v/>
      </c>
      <c r="T130" s="17"/>
      <c r="U130" s="23" t="str">
        <f aca="false">IF(OR(A130="",B130=""),"",A130&amp;"|"&amp;B130)</f>
        <v/>
      </c>
    </row>
    <row r="131" customFormat="false" ht="15" hidden="false" customHeight="false" outlineLevel="0" collapsed="false">
      <c r="A131" s="16"/>
      <c r="B131" s="17"/>
      <c r="C131" s="18" t="str">
        <f aca="false">IF($B131="","",IFERROR(VLOOKUP($B131,الموظفين!$A$2:$J$501,2,FALSE())&amp;"","⚠ كود غير موجود"))</f>
        <v/>
      </c>
      <c r="D131" s="18" t="str">
        <f aca="false">IF($B131="","",IFERROR(VLOOKUP($B131,الموظفين!$A$2:$J$501,3,FALSE())&amp;"",""))</f>
        <v/>
      </c>
      <c r="E131" s="18" t="str">
        <f aca="false">IF($B131="","",IFERROR(VLOOKUP($B131,الموظفين!$A$2:$J$501,5,FALSE())&amp;"",""))</f>
        <v/>
      </c>
      <c r="F131" s="19" t="str">
        <f aca="false">IF($B131="","",IFERROR(VLOOKUP($B131,الموظفين!$A$2:$J$501,6,FALSE()),""))</f>
        <v/>
      </c>
      <c r="G131" s="19" t="str">
        <f aca="false">IF($B131="","",IFERROR(VLOOKUP($B131,الموظفين!$A$2:$J$501,7,FALSE()),""))</f>
        <v/>
      </c>
      <c r="H131" s="20"/>
      <c r="I131" s="20"/>
      <c r="J131" s="21" t="str">
        <f aca="false">IF(OR(H131="",I131=""),"",ROUND(MOD(I131-H131,1)*24,2))</f>
        <v/>
      </c>
      <c r="K131" s="22" t="str">
        <f aca="false">IF(OR(H131="",F131=""),"",IF(ROUND(MAX(0,MOD(H131-F131+0.5,1)-0.5)*1440,0)&gt;IFERROR(VLOOKUP(E131,الورديات!$A$2:$E$21,5,FALSE()),0),ROUND(MAX(0,MOD(H131-F131+0.5,1)-0.5)*1440,0),0))</f>
        <v/>
      </c>
      <c r="L131" s="22" t="str">
        <f aca="false">IF(OR(I131="",G131=""),"",ROUND(MAX(0,MOD(G131-I131+0.5,1)-0.5)*1440,0))</f>
        <v/>
      </c>
      <c r="M131" s="22" t="str">
        <f aca="false">IF(OR(I131="",G131=""),"",IF(ROUND(MAX(0,MOD(I131-G131+0.5,1)-0.5)*1440,0)&gt;=الإعدادات!$B$8,ROUND(MAX(0,MOD(I131-G131+0.5,1)-0.5)*1440,0),0))</f>
        <v/>
      </c>
      <c r="N131" s="18" t="str">
        <f aca="false">IF(OR(A131="",B131=""),"",IF(COUNTIFS(الإجازات!$A$2:$A$1001,B131,الإجازات!$D$2:$D$1001,"&lt;="&amp;A131,الإجازات!$E$2:$E$1001,"&gt;="&amp;A131,الإجازات!$G$2:$G$1001,"مقبولة")=0,"",LOOKUP(2,1/((الإجازات!$A$2:$A$1001=B131)*(الإجازات!$D$2:$D$1001&lt;=A131)*(الإجازات!$E$2:$E$1001&gt;=A131)*(الإجازات!$G$2:$G$1001="مقبولة")),الإجازات!$C$2:$C$1001)))</f>
        <v/>
      </c>
      <c r="O131" s="17"/>
      <c r="P131" s="23" t="str">
        <f aca="false">IF(B131="","",IF(ISNA(MATCH(B131,الموظفين!$A$2:$A$501,0)),"⚠ كود غير موجود",IF(O131&lt;&gt;"",O131,IF(N131&lt;&gt;"",N131,IF(H131="",IF(AND(A131&lt;&gt;"",WEEKDAY(A131)=الإعدادات!$B$11),"راحة أسبوعية","غائب"),IF(I131="","بدون انصراف",IF(N(K131)&gt;0,"متأخر","حاضر")))))))</f>
        <v/>
      </c>
      <c r="Q131" s="24" t="str">
        <f aca="false">IF(B131="","",IF(OR(P131="غائب",P131="غياب",P131="إجازة بدون راتب"),IFERROR(VLOOKUP(B131,الموظفين!$A$2:$J$501,8,FALSE()),0),0))</f>
        <v/>
      </c>
      <c r="R131" s="24" t="str">
        <f aca="false">IF(B131="","",ROUND((N(K131)+N(L131))/60*IFERROR(VLOOKUP(B131,الموظفين!$A$2:$J$501,8,FALSE()),0)/الإعدادات!$B$6*الإعدادات!$B$9,2))</f>
        <v/>
      </c>
      <c r="S131" s="24" t="str">
        <f aca="false">IF(OR(B131="",M131=""),"",ROUND(M131/60*IFERROR(VLOOKUP(B131,الموظفين!$A$2:$J$501,9,FALSE()),0),2))</f>
        <v/>
      </c>
      <c r="T131" s="17"/>
      <c r="U131" s="23" t="str">
        <f aca="false">IF(OR(A131="",B131=""),"",A131&amp;"|"&amp;B131)</f>
        <v/>
      </c>
    </row>
    <row r="132" customFormat="false" ht="15" hidden="false" customHeight="false" outlineLevel="0" collapsed="false">
      <c r="A132" s="16"/>
      <c r="B132" s="17"/>
      <c r="C132" s="18" t="str">
        <f aca="false">IF($B132="","",IFERROR(VLOOKUP($B132,الموظفين!$A$2:$J$501,2,FALSE())&amp;"","⚠ كود غير موجود"))</f>
        <v/>
      </c>
      <c r="D132" s="18" t="str">
        <f aca="false">IF($B132="","",IFERROR(VLOOKUP($B132,الموظفين!$A$2:$J$501,3,FALSE())&amp;"",""))</f>
        <v/>
      </c>
      <c r="E132" s="18" t="str">
        <f aca="false">IF($B132="","",IFERROR(VLOOKUP($B132,الموظفين!$A$2:$J$501,5,FALSE())&amp;"",""))</f>
        <v/>
      </c>
      <c r="F132" s="19" t="str">
        <f aca="false">IF($B132="","",IFERROR(VLOOKUP($B132,الموظفين!$A$2:$J$501,6,FALSE()),""))</f>
        <v/>
      </c>
      <c r="G132" s="19" t="str">
        <f aca="false">IF($B132="","",IFERROR(VLOOKUP($B132,الموظفين!$A$2:$J$501,7,FALSE()),""))</f>
        <v/>
      </c>
      <c r="H132" s="20"/>
      <c r="I132" s="20"/>
      <c r="J132" s="21" t="str">
        <f aca="false">IF(OR(H132="",I132=""),"",ROUND(MOD(I132-H132,1)*24,2))</f>
        <v/>
      </c>
      <c r="K132" s="22" t="str">
        <f aca="false">IF(OR(H132="",F132=""),"",IF(ROUND(MAX(0,MOD(H132-F132+0.5,1)-0.5)*1440,0)&gt;IFERROR(VLOOKUP(E132,الورديات!$A$2:$E$21,5,FALSE()),0),ROUND(MAX(0,MOD(H132-F132+0.5,1)-0.5)*1440,0),0))</f>
        <v/>
      </c>
      <c r="L132" s="22" t="str">
        <f aca="false">IF(OR(I132="",G132=""),"",ROUND(MAX(0,MOD(G132-I132+0.5,1)-0.5)*1440,0))</f>
        <v/>
      </c>
      <c r="M132" s="22" t="str">
        <f aca="false">IF(OR(I132="",G132=""),"",IF(ROUND(MAX(0,MOD(I132-G132+0.5,1)-0.5)*1440,0)&gt;=الإعدادات!$B$8,ROUND(MAX(0,MOD(I132-G132+0.5,1)-0.5)*1440,0),0))</f>
        <v/>
      </c>
      <c r="N132" s="18" t="str">
        <f aca="false">IF(OR(A132="",B132=""),"",IF(COUNTIFS(الإجازات!$A$2:$A$1001,B132,الإجازات!$D$2:$D$1001,"&lt;="&amp;A132,الإجازات!$E$2:$E$1001,"&gt;="&amp;A132,الإجازات!$G$2:$G$1001,"مقبولة")=0,"",LOOKUP(2,1/((الإجازات!$A$2:$A$1001=B132)*(الإجازات!$D$2:$D$1001&lt;=A132)*(الإجازات!$E$2:$E$1001&gt;=A132)*(الإجازات!$G$2:$G$1001="مقبولة")),الإجازات!$C$2:$C$1001)))</f>
        <v/>
      </c>
      <c r="O132" s="17"/>
      <c r="P132" s="23" t="str">
        <f aca="false">IF(B132="","",IF(ISNA(MATCH(B132,الموظفين!$A$2:$A$501,0)),"⚠ كود غير موجود",IF(O132&lt;&gt;"",O132,IF(N132&lt;&gt;"",N132,IF(H132="",IF(AND(A132&lt;&gt;"",WEEKDAY(A132)=الإعدادات!$B$11),"راحة أسبوعية","غائب"),IF(I132="","بدون انصراف",IF(N(K132)&gt;0,"متأخر","حاضر")))))))</f>
        <v/>
      </c>
      <c r="Q132" s="24" t="str">
        <f aca="false">IF(B132="","",IF(OR(P132="غائب",P132="غياب",P132="إجازة بدون راتب"),IFERROR(VLOOKUP(B132,الموظفين!$A$2:$J$501,8,FALSE()),0),0))</f>
        <v/>
      </c>
      <c r="R132" s="24" t="str">
        <f aca="false">IF(B132="","",ROUND((N(K132)+N(L132))/60*IFERROR(VLOOKUP(B132,الموظفين!$A$2:$J$501,8,FALSE()),0)/الإعدادات!$B$6*الإعدادات!$B$9,2))</f>
        <v/>
      </c>
      <c r="S132" s="24" t="str">
        <f aca="false">IF(OR(B132="",M132=""),"",ROUND(M132/60*IFERROR(VLOOKUP(B132,الموظفين!$A$2:$J$501,9,FALSE()),0),2))</f>
        <v/>
      </c>
      <c r="T132" s="17"/>
      <c r="U132" s="23" t="str">
        <f aca="false">IF(OR(A132="",B132=""),"",A132&amp;"|"&amp;B132)</f>
        <v/>
      </c>
    </row>
    <row r="133" customFormat="false" ht="15" hidden="false" customHeight="false" outlineLevel="0" collapsed="false">
      <c r="A133" s="16"/>
      <c r="B133" s="17"/>
      <c r="C133" s="18" t="str">
        <f aca="false">IF($B133="","",IFERROR(VLOOKUP($B133,الموظفين!$A$2:$J$501,2,FALSE())&amp;"","⚠ كود غير موجود"))</f>
        <v/>
      </c>
      <c r="D133" s="18" t="str">
        <f aca="false">IF($B133="","",IFERROR(VLOOKUP($B133,الموظفين!$A$2:$J$501,3,FALSE())&amp;"",""))</f>
        <v/>
      </c>
      <c r="E133" s="18" t="str">
        <f aca="false">IF($B133="","",IFERROR(VLOOKUP($B133,الموظفين!$A$2:$J$501,5,FALSE())&amp;"",""))</f>
        <v/>
      </c>
      <c r="F133" s="19" t="str">
        <f aca="false">IF($B133="","",IFERROR(VLOOKUP($B133,الموظفين!$A$2:$J$501,6,FALSE()),""))</f>
        <v/>
      </c>
      <c r="G133" s="19" t="str">
        <f aca="false">IF($B133="","",IFERROR(VLOOKUP($B133,الموظفين!$A$2:$J$501,7,FALSE()),""))</f>
        <v/>
      </c>
      <c r="H133" s="20"/>
      <c r="I133" s="20"/>
      <c r="J133" s="21" t="str">
        <f aca="false">IF(OR(H133="",I133=""),"",ROUND(MOD(I133-H133,1)*24,2))</f>
        <v/>
      </c>
      <c r="K133" s="22" t="str">
        <f aca="false">IF(OR(H133="",F133=""),"",IF(ROUND(MAX(0,MOD(H133-F133+0.5,1)-0.5)*1440,0)&gt;IFERROR(VLOOKUP(E133,الورديات!$A$2:$E$21,5,FALSE()),0),ROUND(MAX(0,MOD(H133-F133+0.5,1)-0.5)*1440,0),0))</f>
        <v/>
      </c>
      <c r="L133" s="22" t="str">
        <f aca="false">IF(OR(I133="",G133=""),"",ROUND(MAX(0,MOD(G133-I133+0.5,1)-0.5)*1440,0))</f>
        <v/>
      </c>
      <c r="M133" s="22" t="str">
        <f aca="false">IF(OR(I133="",G133=""),"",IF(ROUND(MAX(0,MOD(I133-G133+0.5,1)-0.5)*1440,0)&gt;=الإعدادات!$B$8,ROUND(MAX(0,MOD(I133-G133+0.5,1)-0.5)*1440,0),0))</f>
        <v/>
      </c>
      <c r="N133" s="18" t="str">
        <f aca="false">IF(OR(A133="",B133=""),"",IF(COUNTIFS(الإجازات!$A$2:$A$1001,B133,الإجازات!$D$2:$D$1001,"&lt;="&amp;A133,الإجازات!$E$2:$E$1001,"&gt;="&amp;A133,الإجازات!$G$2:$G$1001,"مقبولة")=0,"",LOOKUP(2,1/((الإجازات!$A$2:$A$1001=B133)*(الإجازات!$D$2:$D$1001&lt;=A133)*(الإجازات!$E$2:$E$1001&gt;=A133)*(الإجازات!$G$2:$G$1001="مقبولة")),الإجازات!$C$2:$C$1001)))</f>
        <v/>
      </c>
      <c r="O133" s="17"/>
      <c r="P133" s="23" t="str">
        <f aca="false">IF(B133="","",IF(ISNA(MATCH(B133,الموظفين!$A$2:$A$501,0)),"⚠ كود غير موجود",IF(O133&lt;&gt;"",O133,IF(N133&lt;&gt;"",N133,IF(H133="",IF(AND(A133&lt;&gt;"",WEEKDAY(A133)=الإعدادات!$B$11),"راحة أسبوعية","غائب"),IF(I133="","بدون انصراف",IF(N(K133)&gt;0,"متأخر","حاضر")))))))</f>
        <v/>
      </c>
      <c r="Q133" s="24" t="str">
        <f aca="false">IF(B133="","",IF(OR(P133="غائب",P133="غياب",P133="إجازة بدون راتب"),IFERROR(VLOOKUP(B133,الموظفين!$A$2:$J$501,8,FALSE()),0),0))</f>
        <v/>
      </c>
      <c r="R133" s="24" t="str">
        <f aca="false">IF(B133="","",ROUND((N(K133)+N(L133))/60*IFERROR(VLOOKUP(B133,الموظفين!$A$2:$J$501,8,FALSE()),0)/الإعدادات!$B$6*الإعدادات!$B$9,2))</f>
        <v/>
      </c>
      <c r="S133" s="24" t="str">
        <f aca="false">IF(OR(B133="",M133=""),"",ROUND(M133/60*IFERROR(VLOOKUP(B133,الموظفين!$A$2:$J$501,9,FALSE()),0),2))</f>
        <v/>
      </c>
      <c r="T133" s="17"/>
      <c r="U133" s="23" t="str">
        <f aca="false">IF(OR(A133="",B133=""),"",A133&amp;"|"&amp;B133)</f>
        <v/>
      </c>
    </row>
    <row r="134" customFormat="false" ht="15" hidden="false" customHeight="false" outlineLevel="0" collapsed="false">
      <c r="A134" s="16"/>
      <c r="B134" s="17"/>
      <c r="C134" s="18" t="str">
        <f aca="false">IF($B134="","",IFERROR(VLOOKUP($B134,الموظفين!$A$2:$J$501,2,FALSE())&amp;"","⚠ كود غير موجود"))</f>
        <v/>
      </c>
      <c r="D134" s="18" t="str">
        <f aca="false">IF($B134="","",IFERROR(VLOOKUP($B134,الموظفين!$A$2:$J$501,3,FALSE())&amp;"",""))</f>
        <v/>
      </c>
      <c r="E134" s="18" t="str">
        <f aca="false">IF($B134="","",IFERROR(VLOOKUP($B134,الموظفين!$A$2:$J$501,5,FALSE())&amp;"",""))</f>
        <v/>
      </c>
      <c r="F134" s="19" t="str">
        <f aca="false">IF($B134="","",IFERROR(VLOOKUP($B134,الموظفين!$A$2:$J$501,6,FALSE()),""))</f>
        <v/>
      </c>
      <c r="G134" s="19" t="str">
        <f aca="false">IF($B134="","",IFERROR(VLOOKUP($B134,الموظفين!$A$2:$J$501,7,FALSE()),""))</f>
        <v/>
      </c>
      <c r="H134" s="20"/>
      <c r="I134" s="20"/>
      <c r="J134" s="21" t="str">
        <f aca="false">IF(OR(H134="",I134=""),"",ROUND(MOD(I134-H134,1)*24,2))</f>
        <v/>
      </c>
      <c r="K134" s="22" t="str">
        <f aca="false">IF(OR(H134="",F134=""),"",IF(ROUND(MAX(0,MOD(H134-F134+0.5,1)-0.5)*1440,0)&gt;IFERROR(VLOOKUP(E134,الورديات!$A$2:$E$21,5,FALSE()),0),ROUND(MAX(0,MOD(H134-F134+0.5,1)-0.5)*1440,0),0))</f>
        <v/>
      </c>
      <c r="L134" s="22" t="str">
        <f aca="false">IF(OR(I134="",G134=""),"",ROUND(MAX(0,MOD(G134-I134+0.5,1)-0.5)*1440,0))</f>
        <v/>
      </c>
      <c r="M134" s="22" t="str">
        <f aca="false">IF(OR(I134="",G134=""),"",IF(ROUND(MAX(0,MOD(I134-G134+0.5,1)-0.5)*1440,0)&gt;=الإعدادات!$B$8,ROUND(MAX(0,MOD(I134-G134+0.5,1)-0.5)*1440,0),0))</f>
        <v/>
      </c>
      <c r="N134" s="18" t="str">
        <f aca="false">IF(OR(A134="",B134=""),"",IF(COUNTIFS(الإجازات!$A$2:$A$1001,B134,الإجازات!$D$2:$D$1001,"&lt;="&amp;A134,الإجازات!$E$2:$E$1001,"&gt;="&amp;A134,الإجازات!$G$2:$G$1001,"مقبولة")=0,"",LOOKUP(2,1/((الإجازات!$A$2:$A$1001=B134)*(الإجازات!$D$2:$D$1001&lt;=A134)*(الإجازات!$E$2:$E$1001&gt;=A134)*(الإجازات!$G$2:$G$1001="مقبولة")),الإجازات!$C$2:$C$1001)))</f>
        <v/>
      </c>
      <c r="O134" s="17"/>
      <c r="P134" s="23" t="str">
        <f aca="false">IF(B134="","",IF(ISNA(MATCH(B134,الموظفين!$A$2:$A$501,0)),"⚠ كود غير موجود",IF(O134&lt;&gt;"",O134,IF(N134&lt;&gt;"",N134,IF(H134="",IF(AND(A134&lt;&gt;"",WEEKDAY(A134)=الإعدادات!$B$11),"راحة أسبوعية","غائب"),IF(I134="","بدون انصراف",IF(N(K134)&gt;0,"متأخر","حاضر")))))))</f>
        <v/>
      </c>
      <c r="Q134" s="24" t="str">
        <f aca="false">IF(B134="","",IF(OR(P134="غائب",P134="غياب",P134="إجازة بدون راتب"),IFERROR(VLOOKUP(B134,الموظفين!$A$2:$J$501,8,FALSE()),0),0))</f>
        <v/>
      </c>
      <c r="R134" s="24" t="str">
        <f aca="false">IF(B134="","",ROUND((N(K134)+N(L134))/60*IFERROR(VLOOKUP(B134,الموظفين!$A$2:$J$501,8,FALSE()),0)/الإعدادات!$B$6*الإعدادات!$B$9,2))</f>
        <v/>
      </c>
      <c r="S134" s="24" t="str">
        <f aca="false">IF(OR(B134="",M134=""),"",ROUND(M134/60*IFERROR(VLOOKUP(B134,الموظفين!$A$2:$J$501,9,FALSE()),0),2))</f>
        <v/>
      </c>
      <c r="T134" s="17"/>
      <c r="U134" s="23" t="str">
        <f aca="false">IF(OR(A134="",B134=""),"",A134&amp;"|"&amp;B134)</f>
        <v/>
      </c>
    </row>
    <row r="135" customFormat="false" ht="15" hidden="false" customHeight="false" outlineLevel="0" collapsed="false">
      <c r="A135" s="16"/>
      <c r="B135" s="17"/>
      <c r="C135" s="18" t="str">
        <f aca="false">IF($B135="","",IFERROR(VLOOKUP($B135,الموظفين!$A$2:$J$501,2,FALSE())&amp;"","⚠ كود غير موجود"))</f>
        <v/>
      </c>
      <c r="D135" s="18" t="str">
        <f aca="false">IF($B135="","",IFERROR(VLOOKUP($B135,الموظفين!$A$2:$J$501,3,FALSE())&amp;"",""))</f>
        <v/>
      </c>
      <c r="E135" s="18" t="str">
        <f aca="false">IF($B135="","",IFERROR(VLOOKUP($B135,الموظفين!$A$2:$J$501,5,FALSE())&amp;"",""))</f>
        <v/>
      </c>
      <c r="F135" s="19" t="str">
        <f aca="false">IF($B135="","",IFERROR(VLOOKUP($B135,الموظفين!$A$2:$J$501,6,FALSE()),""))</f>
        <v/>
      </c>
      <c r="G135" s="19" t="str">
        <f aca="false">IF($B135="","",IFERROR(VLOOKUP($B135,الموظفين!$A$2:$J$501,7,FALSE()),""))</f>
        <v/>
      </c>
      <c r="H135" s="20"/>
      <c r="I135" s="20"/>
      <c r="J135" s="21" t="str">
        <f aca="false">IF(OR(H135="",I135=""),"",ROUND(MOD(I135-H135,1)*24,2))</f>
        <v/>
      </c>
      <c r="K135" s="22" t="str">
        <f aca="false">IF(OR(H135="",F135=""),"",IF(ROUND(MAX(0,MOD(H135-F135+0.5,1)-0.5)*1440,0)&gt;IFERROR(VLOOKUP(E135,الورديات!$A$2:$E$21,5,FALSE()),0),ROUND(MAX(0,MOD(H135-F135+0.5,1)-0.5)*1440,0),0))</f>
        <v/>
      </c>
      <c r="L135" s="22" t="str">
        <f aca="false">IF(OR(I135="",G135=""),"",ROUND(MAX(0,MOD(G135-I135+0.5,1)-0.5)*1440,0))</f>
        <v/>
      </c>
      <c r="M135" s="22" t="str">
        <f aca="false">IF(OR(I135="",G135=""),"",IF(ROUND(MAX(0,MOD(I135-G135+0.5,1)-0.5)*1440,0)&gt;=الإعدادات!$B$8,ROUND(MAX(0,MOD(I135-G135+0.5,1)-0.5)*1440,0),0))</f>
        <v/>
      </c>
      <c r="N135" s="18" t="str">
        <f aca="false">IF(OR(A135="",B135=""),"",IF(COUNTIFS(الإجازات!$A$2:$A$1001,B135,الإجازات!$D$2:$D$1001,"&lt;="&amp;A135,الإجازات!$E$2:$E$1001,"&gt;="&amp;A135,الإجازات!$G$2:$G$1001,"مقبولة")=0,"",LOOKUP(2,1/((الإجازات!$A$2:$A$1001=B135)*(الإجازات!$D$2:$D$1001&lt;=A135)*(الإجازات!$E$2:$E$1001&gt;=A135)*(الإجازات!$G$2:$G$1001="مقبولة")),الإجازات!$C$2:$C$1001)))</f>
        <v/>
      </c>
      <c r="O135" s="17"/>
      <c r="P135" s="23" t="str">
        <f aca="false">IF(B135="","",IF(ISNA(MATCH(B135,الموظفين!$A$2:$A$501,0)),"⚠ كود غير موجود",IF(O135&lt;&gt;"",O135,IF(N135&lt;&gt;"",N135,IF(H135="",IF(AND(A135&lt;&gt;"",WEEKDAY(A135)=الإعدادات!$B$11),"راحة أسبوعية","غائب"),IF(I135="","بدون انصراف",IF(N(K135)&gt;0,"متأخر","حاضر")))))))</f>
        <v/>
      </c>
      <c r="Q135" s="24" t="str">
        <f aca="false">IF(B135="","",IF(OR(P135="غائب",P135="غياب",P135="إجازة بدون راتب"),IFERROR(VLOOKUP(B135,الموظفين!$A$2:$J$501,8,FALSE()),0),0))</f>
        <v/>
      </c>
      <c r="R135" s="24" t="str">
        <f aca="false">IF(B135="","",ROUND((N(K135)+N(L135))/60*IFERROR(VLOOKUP(B135,الموظفين!$A$2:$J$501,8,FALSE()),0)/الإعدادات!$B$6*الإعدادات!$B$9,2))</f>
        <v/>
      </c>
      <c r="S135" s="24" t="str">
        <f aca="false">IF(OR(B135="",M135=""),"",ROUND(M135/60*IFERROR(VLOOKUP(B135,الموظفين!$A$2:$J$501,9,FALSE()),0),2))</f>
        <v/>
      </c>
      <c r="T135" s="17"/>
      <c r="U135" s="23" t="str">
        <f aca="false">IF(OR(A135="",B135=""),"",A135&amp;"|"&amp;B135)</f>
        <v/>
      </c>
    </row>
    <row r="136" customFormat="false" ht="15" hidden="false" customHeight="false" outlineLevel="0" collapsed="false">
      <c r="A136" s="16"/>
      <c r="B136" s="17"/>
      <c r="C136" s="18" t="str">
        <f aca="false">IF($B136="","",IFERROR(VLOOKUP($B136,الموظفين!$A$2:$J$501,2,FALSE())&amp;"","⚠ كود غير موجود"))</f>
        <v/>
      </c>
      <c r="D136" s="18" t="str">
        <f aca="false">IF($B136="","",IFERROR(VLOOKUP($B136,الموظفين!$A$2:$J$501,3,FALSE())&amp;"",""))</f>
        <v/>
      </c>
      <c r="E136" s="18" t="str">
        <f aca="false">IF($B136="","",IFERROR(VLOOKUP($B136,الموظفين!$A$2:$J$501,5,FALSE())&amp;"",""))</f>
        <v/>
      </c>
      <c r="F136" s="19" t="str">
        <f aca="false">IF($B136="","",IFERROR(VLOOKUP($B136,الموظفين!$A$2:$J$501,6,FALSE()),""))</f>
        <v/>
      </c>
      <c r="G136" s="19" t="str">
        <f aca="false">IF($B136="","",IFERROR(VLOOKUP($B136,الموظفين!$A$2:$J$501,7,FALSE()),""))</f>
        <v/>
      </c>
      <c r="H136" s="20"/>
      <c r="I136" s="20"/>
      <c r="J136" s="21" t="str">
        <f aca="false">IF(OR(H136="",I136=""),"",ROUND(MOD(I136-H136,1)*24,2))</f>
        <v/>
      </c>
      <c r="K136" s="22" t="str">
        <f aca="false">IF(OR(H136="",F136=""),"",IF(ROUND(MAX(0,MOD(H136-F136+0.5,1)-0.5)*1440,0)&gt;IFERROR(VLOOKUP(E136,الورديات!$A$2:$E$21,5,FALSE()),0),ROUND(MAX(0,MOD(H136-F136+0.5,1)-0.5)*1440,0),0))</f>
        <v/>
      </c>
      <c r="L136" s="22" t="str">
        <f aca="false">IF(OR(I136="",G136=""),"",ROUND(MAX(0,MOD(G136-I136+0.5,1)-0.5)*1440,0))</f>
        <v/>
      </c>
      <c r="M136" s="22" t="str">
        <f aca="false">IF(OR(I136="",G136=""),"",IF(ROUND(MAX(0,MOD(I136-G136+0.5,1)-0.5)*1440,0)&gt;=الإعدادات!$B$8,ROUND(MAX(0,MOD(I136-G136+0.5,1)-0.5)*1440,0),0))</f>
        <v/>
      </c>
      <c r="N136" s="18" t="str">
        <f aca="false">IF(OR(A136="",B136=""),"",IF(COUNTIFS(الإجازات!$A$2:$A$1001,B136,الإجازات!$D$2:$D$1001,"&lt;="&amp;A136,الإجازات!$E$2:$E$1001,"&gt;="&amp;A136,الإجازات!$G$2:$G$1001,"مقبولة")=0,"",LOOKUP(2,1/((الإجازات!$A$2:$A$1001=B136)*(الإجازات!$D$2:$D$1001&lt;=A136)*(الإجازات!$E$2:$E$1001&gt;=A136)*(الإجازات!$G$2:$G$1001="مقبولة")),الإجازات!$C$2:$C$1001)))</f>
        <v/>
      </c>
      <c r="O136" s="17"/>
      <c r="P136" s="23" t="str">
        <f aca="false">IF(B136="","",IF(ISNA(MATCH(B136,الموظفين!$A$2:$A$501,0)),"⚠ كود غير موجود",IF(O136&lt;&gt;"",O136,IF(N136&lt;&gt;"",N136,IF(H136="",IF(AND(A136&lt;&gt;"",WEEKDAY(A136)=الإعدادات!$B$11),"راحة أسبوعية","غائب"),IF(I136="","بدون انصراف",IF(N(K136)&gt;0,"متأخر","حاضر")))))))</f>
        <v/>
      </c>
      <c r="Q136" s="24" t="str">
        <f aca="false">IF(B136="","",IF(OR(P136="غائب",P136="غياب",P136="إجازة بدون راتب"),IFERROR(VLOOKUP(B136,الموظفين!$A$2:$J$501,8,FALSE()),0),0))</f>
        <v/>
      </c>
      <c r="R136" s="24" t="str">
        <f aca="false">IF(B136="","",ROUND((N(K136)+N(L136))/60*IFERROR(VLOOKUP(B136,الموظفين!$A$2:$J$501,8,FALSE()),0)/الإعدادات!$B$6*الإعدادات!$B$9,2))</f>
        <v/>
      </c>
      <c r="S136" s="24" t="str">
        <f aca="false">IF(OR(B136="",M136=""),"",ROUND(M136/60*IFERROR(VLOOKUP(B136,الموظفين!$A$2:$J$501,9,FALSE()),0),2))</f>
        <v/>
      </c>
      <c r="T136" s="17"/>
      <c r="U136" s="23" t="str">
        <f aca="false">IF(OR(A136="",B136=""),"",A136&amp;"|"&amp;B136)</f>
        <v/>
      </c>
    </row>
    <row r="137" customFormat="false" ht="15" hidden="false" customHeight="false" outlineLevel="0" collapsed="false">
      <c r="A137" s="16"/>
      <c r="B137" s="17"/>
      <c r="C137" s="18" t="str">
        <f aca="false">IF($B137="","",IFERROR(VLOOKUP($B137,الموظفين!$A$2:$J$501,2,FALSE())&amp;"","⚠ كود غير موجود"))</f>
        <v/>
      </c>
      <c r="D137" s="18" t="str">
        <f aca="false">IF($B137="","",IFERROR(VLOOKUP($B137,الموظفين!$A$2:$J$501,3,FALSE())&amp;"",""))</f>
        <v/>
      </c>
      <c r="E137" s="18" t="str">
        <f aca="false">IF($B137="","",IFERROR(VLOOKUP($B137,الموظفين!$A$2:$J$501,5,FALSE())&amp;"",""))</f>
        <v/>
      </c>
      <c r="F137" s="19" t="str">
        <f aca="false">IF($B137="","",IFERROR(VLOOKUP($B137,الموظفين!$A$2:$J$501,6,FALSE()),""))</f>
        <v/>
      </c>
      <c r="G137" s="19" t="str">
        <f aca="false">IF($B137="","",IFERROR(VLOOKUP($B137,الموظفين!$A$2:$J$501,7,FALSE()),""))</f>
        <v/>
      </c>
      <c r="H137" s="20"/>
      <c r="I137" s="20"/>
      <c r="J137" s="21" t="str">
        <f aca="false">IF(OR(H137="",I137=""),"",ROUND(MOD(I137-H137,1)*24,2))</f>
        <v/>
      </c>
      <c r="K137" s="22" t="str">
        <f aca="false">IF(OR(H137="",F137=""),"",IF(ROUND(MAX(0,MOD(H137-F137+0.5,1)-0.5)*1440,0)&gt;IFERROR(VLOOKUP(E137,الورديات!$A$2:$E$21,5,FALSE()),0),ROUND(MAX(0,MOD(H137-F137+0.5,1)-0.5)*1440,0),0))</f>
        <v/>
      </c>
      <c r="L137" s="22" t="str">
        <f aca="false">IF(OR(I137="",G137=""),"",ROUND(MAX(0,MOD(G137-I137+0.5,1)-0.5)*1440,0))</f>
        <v/>
      </c>
      <c r="M137" s="22" t="str">
        <f aca="false">IF(OR(I137="",G137=""),"",IF(ROUND(MAX(0,MOD(I137-G137+0.5,1)-0.5)*1440,0)&gt;=الإعدادات!$B$8,ROUND(MAX(0,MOD(I137-G137+0.5,1)-0.5)*1440,0),0))</f>
        <v/>
      </c>
      <c r="N137" s="18" t="str">
        <f aca="false">IF(OR(A137="",B137=""),"",IF(COUNTIFS(الإجازات!$A$2:$A$1001,B137,الإجازات!$D$2:$D$1001,"&lt;="&amp;A137,الإجازات!$E$2:$E$1001,"&gt;="&amp;A137,الإجازات!$G$2:$G$1001,"مقبولة")=0,"",LOOKUP(2,1/((الإجازات!$A$2:$A$1001=B137)*(الإجازات!$D$2:$D$1001&lt;=A137)*(الإجازات!$E$2:$E$1001&gt;=A137)*(الإجازات!$G$2:$G$1001="مقبولة")),الإجازات!$C$2:$C$1001)))</f>
        <v/>
      </c>
      <c r="O137" s="17"/>
      <c r="P137" s="23" t="str">
        <f aca="false">IF(B137="","",IF(ISNA(MATCH(B137,الموظفين!$A$2:$A$501,0)),"⚠ كود غير موجود",IF(O137&lt;&gt;"",O137,IF(N137&lt;&gt;"",N137,IF(H137="",IF(AND(A137&lt;&gt;"",WEEKDAY(A137)=الإعدادات!$B$11),"راحة أسبوعية","غائب"),IF(I137="","بدون انصراف",IF(N(K137)&gt;0,"متأخر","حاضر")))))))</f>
        <v/>
      </c>
      <c r="Q137" s="24" t="str">
        <f aca="false">IF(B137="","",IF(OR(P137="غائب",P137="غياب",P137="إجازة بدون راتب"),IFERROR(VLOOKUP(B137,الموظفين!$A$2:$J$501,8,FALSE()),0),0))</f>
        <v/>
      </c>
      <c r="R137" s="24" t="str">
        <f aca="false">IF(B137="","",ROUND((N(K137)+N(L137))/60*IFERROR(VLOOKUP(B137,الموظفين!$A$2:$J$501,8,FALSE()),0)/الإعدادات!$B$6*الإعدادات!$B$9,2))</f>
        <v/>
      </c>
      <c r="S137" s="24" t="str">
        <f aca="false">IF(OR(B137="",M137=""),"",ROUND(M137/60*IFERROR(VLOOKUP(B137,الموظفين!$A$2:$J$501,9,FALSE()),0),2))</f>
        <v/>
      </c>
      <c r="T137" s="17"/>
      <c r="U137" s="23" t="str">
        <f aca="false">IF(OR(A137="",B137=""),"",A137&amp;"|"&amp;B137)</f>
        <v/>
      </c>
    </row>
    <row r="138" customFormat="false" ht="15" hidden="false" customHeight="false" outlineLevel="0" collapsed="false">
      <c r="A138" s="16"/>
      <c r="B138" s="17"/>
      <c r="C138" s="18" t="str">
        <f aca="false">IF($B138="","",IFERROR(VLOOKUP($B138,الموظفين!$A$2:$J$501,2,FALSE())&amp;"","⚠ كود غير موجود"))</f>
        <v/>
      </c>
      <c r="D138" s="18" t="str">
        <f aca="false">IF($B138="","",IFERROR(VLOOKUP($B138,الموظفين!$A$2:$J$501,3,FALSE())&amp;"",""))</f>
        <v/>
      </c>
      <c r="E138" s="18" t="str">
        <f aca="false">IF($B138="","",IFERROR(VLOOKUP($B138,الموظفين!$A$2:$J$501,5,FALSE())&amp;"",""))</f>
        <v/>
      </c>
      <c r="F138" s="19" t="str">
        <f aca="false">IF($B138="","",IFERROR(VLOOKUP($B138,الموظفين!$A$2:$J$501,6,FALSE()),""))</f>
        <v/>
      </c>
      <c r="G138" s="19" t="str">
        <f aca="false">IF($B138="","",IFERROR(VLOOKUP($B138,الموظفين!$A$2:$J$501,7,FALSE()),""))</f>
        <v/>
      </c>
      <c r="H138" s="20"/>
      <c r="I138" s="20"/>
      <c r="J138" s="21" t="str">
        <f aca="false">IF(OR(H138="",I138=""),"",ROUND(MOD(I138-H138,1)*24,2))</f>
        <v/>
      </c>
      <c r="K138" s="22" t="str">
        <f aca="false">IF(OR(H138="",F138=""),"",IF(ROUND(MAX(0,MOD(H138-F138+0.5,1)-0.5)*1440,0)&gt;IFERROR(VLOOKUP(E138,الورديات!$A$2:$E$21,5,FALSE()),0),ROUND(MAX(0,MOD(H138-F138+0.5,1)-0.5)*1440,0),0))</f>
        <v/>
      </c>
      <c r="L138" s="22" t="str">
        <f aca="false">IF(OR(I138="",G138=""),"",ROUND(MAX(0,MOD(G138-I138+0.5,1)-0.5)*1440,0))</f>
        <v/>
      </c>
      <c r="M138" s="22" t="str">
        <f aca="false">IF(OR(I138="",G138=""),"",IF(ROUND(MAX(0,MOD(I138-G138+0.5,1)-0.5)*1440,0)&gt;=الإعدادات!$B$8,ROUND(MAX(0,MOD(I138-G138+0.5,1)-0.5)*1440,0),0))</f>
        <v/>
      </c>
      <c r="N138" s="18" t="str">
        <f aca="false">IF(OR(A138="",B138=""),"",IF(COUNTIFS(الإجازات!$A$2:$A$1001,B138,الإجازات!$D$2:$D$1001,"&lt;="&amp;A138,الإجازات!$E$2:$E$1001,"&gt;="&amp;A138,الإجازات!$G$2:$G$1001,"مقبولة")=0,"",LOOKUP(2,1/((الإجازات!$A$2:$A$1001=B138)*(الإجازات!$D$2:$D$1001&lt;=A138)*(الإجازات!$E$2:$E$1001&gt;=A138)*(الإجازات!$G$2:$G$1001="مقبولة")),الإجازات!$C$2:$C$1001)))</f>
        <v/>
      </c>
      <c r="O138" s="17"/>
      <c r="P138" s="23" t="str">
        <f aca="false">IF(B138="","",IF(ISNA(MATCH(B138,الموظفين!$A$2:$A$501,0)),"⚠ كود غير موجود",IF(O138&lt;&gt;"",O138,IF(N138&lt;&gt;"",N138,IF(H138="",IF(AND(A138&lt;&gt;"",WEEKDAY(A138)=الإعدادات!$B$11),"راحة أسبوعية","غائب"),IF(I138="","بدون انصراف",IF(N(K138)&gt;0,"متأخر","حاضر")))))))</f>
        <v/>
      </c>
      <c r="Q138" s="24" t="str">
        <f aca="false">IF(B138="","",IF(OR(P138="غائب",P138="غياب",P138="إجازة بدون راتب"),IFERROR(VLOOKUP(B138,الموظفين!$A$2:$J$501,8,FALSE()),0),0))</f>
        <v/>
      </c>
      <c r="R138" s="24" t="str">
        <f aca="false">IF(B138="","",ROUND((N(K138)+N(L138))/60*IFERROR(VLOOKUP(B138,الموظفين!$A$2:$J$501,8,FALSE()),0)/الإعدادات!$B$6*الإعدادات!$B$9,2))</f>
        <v/>
      </c>
      <c r="S138" s="24" t="str">
        <f aca="false">IF(OR(B138="",M138=""),"",ROUND(M138/60*IFERROR(VLOOKUP(B138,الموظفين!$A$2:$J$501,9,FALSE()),0),2))</f>
        <v/>
      </c>
      <c r="T138" s="17"/>
      <c r="U138" s="23" t="str">
        <f aca="false">IF(OR(A138="",B138=""),"",A138&amp;"|"&amp;B138)</f>
        <v/>
      </c>
    </row>
    <row r="139" customFormat="false" ht="15" hidden="false" customHeight="false" outlineLevel="0" collapsed="false">
      <c r="A139" s="16"/>
      <c r="B139" s="17"/>
      <c r="C139" s="18" t="str">
        <f aca="false">IF($B139="","",IFERROR(VLOOKUP($B139,الموظفين!$A$2:$J$501,2,FALSE())&amp;"","⚠ كود غير موجود"))</f>
        <v/>
      </c>
      <c r="D139" s="18" t="str">
        <f aca="false">IF($B139="","",IFERROR(VLOOKUP($B139,الموظفين!$A$2:$J$501,3,FALSE())&amp;"",""))</f>
        <v/>
      </c>
      <c r="E139" s="18" t="str">
        <f aca="false">IF($B139="","",IFERROR(VLOOKUP($B139,الموظفين!$A$2:$J$501,5,FALSE())&amp;"",""))</f>
        <v/>
      </c>
      <c r="F139" s="19" t="str">
        <f aca="false">IF($B139="","",IFERROR(VLOOKUP($B139,الموظفين!$A$2:$J$501,6,FALSE()),""))</f>
        <v/>
      </c>
      <c r="G139" s="19" t="str">
        <f aca="false">IF($B139="","",IFERROR(VLOOKUP($B139,الموظفين!$A$2:$J$501,7,FALSE()),""))</f>
        <v/>
      </c>
      <c r="H139" s="20"/>
      <c r="I139" s="20"/>
      <c r="J139" s="21" t="str">
        <f aca="false">IF(OR(H139="",I139=""),"",ROUND(MOD(I139-H139,1)*24,2))</f>
        <v/>
      </c>
      <c r="K139" s="22" t="str">
        <f aca="false">IF(OR(H139="",F139=""),"",IF(ROUND(MAX(0,MOD(H139-F139+0.5,1)-0.5)*1440,0)&gt;IFERROR(VLOOKUP(E139,الورديات!$A$2:$E$21,5,FALSE()),0),ROUND(MAX(0,MOD(H139-F139+0.5,1)-0.5)*1440,0),0))</f>
        <v/>
      </c>
      <c r="L139" s="22" t="str">
        <f aca="false">IF(OR(I139="",G139=""),"",ROUND(MAX(0,MOD(G139-I139+0.5,1)-0.5)*1440,0))</f>
        <v/>
      </c>
      <c r="M139" s="22" t="str">
        <f aca="false">IF(OR(I139="",G139=""),"",IF(ROUND(MAX(0,MOD(I139-G139+0.5,1)-0.5)*1440,0)&gt;=الإعدادات!$B$8,ROUND(MAX(0,MOD(I139-G139+0.5,1)-0.5)*1440,0),0))</f>
        <v/>
      </c>
      <c r="N139" s="18" t="str">
        <f aca="false">IF(OR(A139="",B139=""),"",IF(COUNTIFS(الإجازات!$A$2:$A$1001,B139,الإجازات!$D$2:$D$1001,"&lt;="&amp;A139,الإجازات!$E$2:$E$1001,"&gt;="&amp;A139,الإجازات!$G$2:$G$1001,"مقبولة")=0,"",LOOKUP(2,1/((الإجازات!$A$2:$A$1001=B139)*(الإجازات!$D$2:$D$1001&lt;=A139)*(الإجازات!$E$2:$E$1001&gt;=A139)*(الإجازات!$G$2:$G$1001="مقبولة")),الإجازات!$C$2:$C$1001)))</f>
        <v/>
      </c>
      <c r="O139" s="17"/>
      <c r="P139" s="23" t="str">
        <f aca="false">IF(B139="","",IF(ISNA(MATCH(B139,الموظفين!$A$2:$A$501,0)),"⚠ كود غير موجود",IF(O139&lt;&gt;"",O139,IF(N139&lt;&gt;"",N139,IF(H139="",IF(AND(A139&lt;&gt;"",WEEKDAY(A139)=الإعدادات!$B$11),"راحة أسبوعية","غائب"),IF(I139="","بدون انصراف",IF(N(K139)&gt;0,"متأخر","حاضر")))))))</f>
        <v/>
      </c>
      <c r="Q139" s="24" t="str">
        <f aca="false">IF(B139="","",IF(OR(P139="غائب",P139="غياب",P139="إجازة بدون راتب"),IFERROR(VLOOKUP(B139,الموظفين!$A$2:$J$501,8,FALSE()),0),0))</f>
        <v/>
      </c>
      <c r="R139" s="24" t="str">
        <f aca="false">IF(B139="","",ROUND((N(K139)+N(L139))/60*IFERROR(VLOOKUP(B139,الموظفين!$A$2:$J$501,8,FALSE()),0)/الإعدادات!$B$6*الإعدادات!$B$9,2))</f>
        <v/>
      </c>
      <c r="S139" s="24" t="str">
        <f aca="false">IF(OR(B139="",M139=""),"",ROUND(M139/60*IFERROR(VLOOKUP(B139,الموظفين!$A$2:$J$501,9,FALSE()),0),2))</f>
        <v/>
      </c>
      <c r="T139" s="17"/>
      <c r="U139" s="23" t="str">
        <f aca="false">IF(OR(A139="",B139=""),"",A139&amp;"|"&amp;B139)</f>
        <v/>
      </c>
    </row>
    <row r="140" customFormat="false" ht="15" hidden="false" customHeight="false" outlineLevel="0" collapsed="false">
      <c r="A140" s="16"/>
      <c r="B140" s="17"/>
      <c r="C140" s="18" t="str">
        <f aca="false">IF($B140="","",IFERROR(VLOOKUP($B140,الموظفين!$A$2:$J$501,2,FALSE())&amp;"","⚠ كود غير موجود"))</f>
        <v/>
      </c>
      <c r="D140" s="18" t="str">
        <f aca="false">IF($B140="","",IFERROR(VLOOKUP($B140,الموظفين!$A$2:$J$501,3,FALSE())&amp;"",""))</f>
        <v/>
      </c>
      <c r="E140" s="18" t="str">
        <f aca="false">IF($B140="","",IFERROR(VLOOKUP($B140,الموظفين!$A$2:$J$501,5,FALSE())&amp;"",""))</f>
        <v/>
      </c>
      <c r="F140" s="19" t="str">
        <f aca="false">IF($B140="","",IFERROR(VLOOKUP($B140,الموظفين!$A$2:$J$501,6,FALSE()),""))</f>
        <v/>
      </c>
      <c r="G140" s="19" t="str">
        <f aca="false">IF($B140="","",IFERROR(VLOOKUP($B140,الموظفين!$A$2:$J$501,7,FALSE()),""))</f>
        <v/>
      </c>
      <c r="H140" s="20"/>
      <c r="I140" s="20"/>
      <c r="J140" s="21" t="str">
        <f aca="false">IF(OR(H140="",I140=""),"",ROUND(MOD(I140-H140,1)*24,2))</f>
        <v/>
      </c>
      <c r="K140" s="22" t="str">
        <f aca="false">IF(OR(H140="",F140=""),"",IF(ROUND(MAX(0,MOD(H140-F140+0.5,1)-0.5)*1440,0)&gt;IFERROR(VLOOKUP(E140,الورديات!$A$2:$E$21,5,FALSE()),0),ROUND(MAX(0,MOD(H140-F140+0.5,1)-0.5)*1440,0),0))</f>
        <v/>
      </c>
      <c r="L140" s="22" t="str">
        <f aca="false">IF(OR(I140="",G140=""),"",ROUND(MAX(0,MOD(G140-I140+0.5,1)-0.5)*1440,0))</f>
        <v/>
      </c>
      <c r="M140" s="22" t="str">
        <f aca="false">IF(OR(I140="",G140=""),"",IF(ROUND(MAX(0,MOD(I140-G140+0.5,1)-0.5)*1440,0)&gt;=الإعدادات!$B$8,ROUND(MAX(0,MOD(I140-G140+0.5,1)-0.5)*1440,0),0))</f>
        <v/>
      </c>
      <c r="N140" s="18" t="str">
        <f aca="false">IF(OR(A140="",B140=""),"",IF(COUNTIFS(الإجازات!$A$2:$A$1001,B140,الإجازات!$D$2:$D$1001,"&lt;="&amp;A140,الإجازات!$E$2:$E$1001,"&gt;="&amp;A140,الإجازات!$G$2:$G$1001,"مقبولة")=0,"",LOOKUP(2,1/((الإجازات!$A$2:$A$1001=B140)*(الإجازات!$D$2:$D$1001&lt;=A140)*(الإجازات!$E$2:$E$1001&gt;=A140)*(الإجازات!$G$2:$G$1001="مقبولة")),الإجازات!$C$2:$C$1001)))</f>
        <v/>
      </c>
      <c r="O140" s="17"/>
      <c r="P140" s="23" t="str">
        <f aca="false">IF(B140="","",IF(ISNA(MATCH(B140,الموظفين!$A$2:$A$501,0)),"⚠ كود غير موجود",IF(O140&lt;&gt;"",O140,IF(N140&lt;&gt;"",N140,IF(H140="",IF(AND(A140&lt;&gt;"",WEEKDAY(A140)=الإعدادات!$B$11),"راحة أسبوعية","غائب"),IF(I140="","بدون انصراف",IF(N(K140)&gt;0,"متأخر","حاضر")))))))</f>
        <v/>
      </c>
      <c r="Q140" s="24" t="str">
        <f aca="false">IF(B140="","",IF(OR(P140="غائب",P140="غياب",P140="إجازة بدون راتب"),IFERROR(VLOOKUP(B140,الموظفين!$A$2:$J$501,8,FALSE()),0),0))</f>
        <v/>
      </c>
      <c r="R140" s="24" t="str">
        <f aca="false">IF(B140="","",ROUND((N(K140)+N(L140))/60*IFERROR(VLOOKUP(B140,الموظفين!$A$2:$J$501,8,FALSE()),0)/الإعدادات!$B$6*الإعدادات!$B$9,2))</f>
        <v/>
      </c>
      <c r="S140" s="24" t="str">
        <f aca="false">IF(OR(B140="",M140=""),"",ROUND(M140/60*IFERROR(VLOOKUP(B140,الموظفين!$A$2:$J$501,9,FALSE()),0),2))</f>
        <v/>
      </c>
      <c r="T140" s="17"/>
      <c r="U140" s="23" t="str">
        <f aca="false">IF(OR(A140="",B140=""),"",A140&amp;"|"&amp;B140)</f>
        <v/>
      </c>
    </row>
    <row r="141" customFormat="false" ht="15" hidden="false" customHeight="false" outlineLevel="0" collapsed="false">
      <c r="A141" s="16"/>
      <c r="B141" s="17"/>
      <c r="C141" s="18" t="str">
        <f aca="false">IF($B141="","",IFERROR(VLOOKUP($B141,الموظفين!$A$2:$J$501,2,FALSE())&amp;"","⚠ كود غير موجود"))</f>
        <v/>
      </c>
      <c r="D141" s="18" t="str">
        <f aca="false">IF($B141="","",IFERROR(VLOOKUP($B141,الموظفين!$A$2:$J$501,3,FALSE())&amp;"",""))</f>
        <v/>
      </c>
      <c r="E141" s="18" t="str">
        <f aca="false">IF($B141="","",IFERROR(VLOOKUP($B141,الموظفين!$A$2:$J$501,5,FALSE())&amp;"",""))</f>
        <v/>
      </c>
      <c r="F141" s="19" t="str">
        <f aca="false">IF($B141="","",IFERROR(VLOOKUP($B141,الموظفين!$A$2:$J$501,6,FALSE()),""))</f>
        <v/>
      </c>
      <c r="G141" s="19" t="str">
        <f aca="false">IF($B141="","",IFERROR(VLOOKUP($B141,الموظفين!$A$2:$J$501,7,FALSE()),""))</f>
        <v/>
      </c>
      <c r="H141" s="20"/>
      <c r="I141" s="20"/>
      <c r="J141" s="21" t="str">
        <f aca="false">IF(OR(H141="",I141=""),"",ROUND(MOD(I141-H141,1)*24,2))</f>
        <v/>
      </c>
      <c r="K141" s="22" t="str">
        <f aca="false">IF(OR(H141="",F141=""),"",IF(ROUND(MAX(0,MOD(H141-F141+0.5,1)-0.5)*1440,0)&gt;IFERROR(VLOOKUP(E141,الورديات!$A$2:$E$21,5,FALSE()),0),ROUND(MAX(0,MOD(H141-F141+0.5,1)-0.5)*1440,0),0))</f>
        <v/>
      </c>
      <c r="L141" s="22" t="str">
        <f aca="false">IF(OR(I141="",G141=""),"",ROUND(MAX(0,MOD(G141-I141+0.5,1)-0.5)*1440,0))</f>
        <v/>
      </c>
      <c r="M141" s="22" t="str">
        <f aca="false">IF(OR(I141="",G141=""),"",IF(ROUND(MAX(0,MOD(I141-G141+0.5,1)-0.5)*1440,0)&gt;=الإعدادات!$B$8,ROUND(MAX(0,MOD(I141-G141+0.5,1)-0.5)*1440,0),0))</f>
        <v/>
      </c>
      <c r="N141" s="18" t="str">
        <f aca="false">IF(OR(A141="",B141=""),"",IF(COUNTIFS(الإجازات!$A$2:$A$1001,B141,الإجازات!$D$2:$D$1001,"&lt;="&amp;A141,الإجازات!$E$2:$E$1001,"&gt;="&amp;A141,الإجازات!$G$2:$G$1001,"مقبولة")=0,"",LOOKUP(2,1/((الإجازات!$A$2:$A$1001=B141)*(الإجازات!$D$2:$D$1001&lt;=A141)*(الإجازات!$E$2:$E$1001&gt;=A141)*(الإجازات!$G$2:$G$1001="مقبولة")),الإجازات!$C$2:$C$1001)))</f>
        <v/>
      </c>
      <c r="O141" s="17"/>
      <c r="P141" s="23" t="str">
        <f aca="false">IF(B141="","",IF(ISNA(MATCH(B141,الموظفين!$A$2:$A$501,0)),"⚠ كود غير موجود",IF(O141&lt;&gt;"",O141,IF(N141&lt;&gt;"",N141,IF(H141="",IF(AND(A141&lt;&gt;"",WEEKDAY(A141)=الإعدادات!$B$11),"راحة أسبوعية","غائب"),IF(I141="","بدون انصراف",IF(N(K141)&gt;0,"متأخر","حاضر")))))))</f>
        <v/>
      </c>
      <c r="Q141" s="24" t="str">
        <f aca="false">IF(B141="","",IF(OR(P141="غائب",P141="غياب",P141="إجازة بدون راتب"),IFERROR(VLOOKUP(B141,الموظفين!$A$2:$J$501,8,FALSE()),0),0))</f>
        <v/>
      </c>
      <c r="R141" s="24" t="str">
        <f aca="false">IF(B141="","",ROUND((N(K141)+N(L141))/60*IFERROR(VLOOKUP(B141,الموظفين!$A$2:$J$501,8,FALSE()),0)/الإعدادات!$B$6*الإعدادات!$B$9,2))</f>
        <v/>
      </c>
      <c r="S141" s="24" t="str">
        <f aca="false">IF(OR(B141="",M141=""),"",ROUND(M141/60*IFERROR(VLOOKUP(B141,الموظفين!$A$2:$J$501,9,FALSE()),0),2))</f>
        <v/>
      </c>
      <c r="T141" s="17"/>
      <c r="U141" s="23" t="str">
        <f aca="false">IF(OR(A141="",B141=""),"",A141&amp;"|"&amp;B141)</f>
        <v/>
      </c>
    </row>
    <row r="142" customFormat="false" ht="15" hidden="false" customHeight="false" outlineLevel="0" collapsed="false">
      <c r="A142" s="16"/>
      <c r="B142" s="17"/>
      <c r="C142" s="18" t="str">
        <f aca="false">IF($B142="","",IFERROR(VLOOKUP($B142,الموظفين!$A$2:$J$501,2,FALSE())&amp;"","⚠ كود غير موجود"))</f>
        <v/>
      </c>
      <c r="D142" s="18" t="str">
        <f aca="false">IF($B142="","",IFERROR(VLOOKUP($B142,الموظفين!$A$2:$J$501,3,FALSE())&amp;"",""))</f>
        <v/>
      </c>
      <c r="E142" s="18" t="str">
        <f aca="false">IF($B142="","",IFERROR(VLOOKUP($B142,الموظفين!$A$2:$J$501,5,FALSE())&amp;"",""))</f>
        <v/>
      </c>
      <c r="F142" s="19" t="str">
        <f aca="false">IF($B142="","",IFERROR(VLOOKUP($B142,الموظفين!$A$2:$J$501,6,FALSE()),""))</f>
        <v/>
      </c>
      <c r="G142" s="19" t="str">
        <f aca="false">IF($B142="","",IFERROR(VLOOKUP($B142,الموظفين!$A$2:$J$501,7,FALSE()),""))</f>
        <v/>
      </c>
      <c r="H142" s="20"/>
      <c r="I142" s="20"/>
      <c r="J142" s="21" t="str">
        <f aca="false">IF(OR(H142="",I142=""),"",ROUND(MOD(I142-H142,1)*24,2))</f>
        <v/>
      </c>
      <c r="K142" s="22" t="str">
        <f aca="false">IF(OR(H142="",F142=""),"",IF(ROUND(MAX(0,MOD(H142-F142+0.5,1)-0.5)*1440,0)&gt;IFERROR(VLOOKUP(E142,الورديات!$A$2:$E$21,5,FALSE()),0),ROUND(MAX(0,MOD(H142-F142+0.5,1)-0.5)*1440,0),0))</f>
        <v/>
      </c>
      <c r="L142" s="22" t="str">
        <f aca="false">IF(OR(I142="",G142=""),"",ROUND(MAX(0,MOD(G142-I142+0.5,1)-0.5)*1440,0))</f>
        <v/>
      </c>
      <c r="M142" s="22" t="str">
        <f aca="false">IF(OR(I142="",G142=""),"",IF(ROUND(MAX(0,MOD(I142-G142+0.5,1)-0.5)*1440,0)&gt;=الإعدادات!$B$8,ROUND(MAX(0,MOD(I142-G142+0.5,1)-0.5)*1440,0),0))</f>
        <v/>
      </c>
      <c r="N142" s="18" t="str">
        <f aca="false">IF(OR(A142="",B142=""),"",IF(COUNTIFS(الإجازات!$A$2:$A$1001,B142,الإجازات!$D$2:$D$1001,"&lt;="&amp;A142,الإجازات!$E$2:$E$1001,"&gt;="&amp;A142,الإجازات!$G$2:$G$1001,"مقبولة")=0,"",LOOKUP(2,1/((الإجازات!$A$2:$A$1001=B142)*(الإجازات!$D$2:$D$1001&lt;=A142)*(الإجازات!$E$2:$E$1001&gt;=A142)*(الإجازات!$G$2:$G$1001="مقبولة")),الإجازات!$C$2:$C$1001)))</f>
        <v/>
      </c>
      <c r="O142" s="17"/>
      <c r="P142" s="23" t="str">
        <f aca="false">IF(B142="","",IF(ISNA(MATCH(B142,الموظفين!$A$2:$A$501,0)),"⚠ كود غير موجود",IF(O142&lt;&gt;"",O142,IF(N142&lt;&gt;"",N142,IF(H142="",IF(AND(A142&lt;&gt;"",WEEKDAY(A142)=الإعدادات!$B$11),"راحة أسبوعية","غائب"),IF(I142="","بدون انصراف",IF(N(K142)&gt;0,"متأخر","حاضر")))))))</f>
        <v/>
      </c>
      <c r="Q142" s="24" t="str">
        <f aca="false">IF(B142="","",IF(OR(P142="غائب",P142="غياب",P142="إجازة بدون راتب"),IFERROR(VLOOKUP(B142,الموظفين!$A$2:$J$501,8,FALSE()),0),0))</f>
        <v/>
      </c>
      <c r="R142" s="24" t="str">
        <f aca="false">IF(B142="","",ROUND((N(K142)+N(L142))/60*IFERROR(VLOOKUP(B142,الموظفين!$A$2:$J$501,8,FALSE()),0)/الإعدادات!$B$6*الإعدادات!$B$9,2))</f>
        <v/>
      </c>
      <c r="S142" s="24" t="str">
        <f aca="false">IF(OR(B142="",M142=""),"",ROUND(M142/60*IFERROR(VLOOKUP(B142,الموظفين!$A$2:$J$501,9,FALSE()),0),2))</f>
        <v/>
      </c>
      <c r="T142" s="17"/>
      <c r="U142" s="23" t="str">
        <f aca="false">IF(OR(A142="",B142=""),"",A142&amp;"|"&amp;B142)</f>
        <v/>
      </c>
    </row>
    <row r="143" customFormat="false" ht="15" hidden="false" customHeight="false" outlineLevel="0" collapsed="false">
      <c r="A143" s="16"/>
      <c r="B143" s="17"/>
      <c r="C143" s="18" t="str">
        <f aca="false">IF($B143="","",IFERROR(VLOOKUP($B143,الموظفين!$A$2:$J$501,2,FALSE())&amp;"","⚠ كود غير موجود"))</f>
        <v/>
      </c>
      <c r="D143" s="18" t="str">
        <f aca="false">IF($B143="","",IFERROR(VLOOKUP($B143,الموظفين!$A$2:$J$501,3,FALSE())&amp;"",""))</f>
        <v/>
      </c>
      <c r="E143" s="18" t="str">
        <f aca="false">IF($B143="","",IFERROR(VLOOKUP($B143,الموظفين!$A$2:$J$501,5,FALSE())&amp;"",""))</f>
        <v/>
      </c>
      <c r="F143" s="19" t="str">
        <f aca="false">IF($B143="","",IFERROR(VLOOKUP($B143,الموظفين!$A$2:$J$501,6,FALSE()),""))</f>
        <v/>
      </c>
      <c r="G143" s="19" t="str">
        <f aca="false">IF($B143="","",IFERROR(VLOOKUP($B143,الموظفين!$A$2:$J$501,7,FALSE()),""))</f>
        <v/>
      </c>
      <c r="H143" s="20"/>
      <c r="I143" s="20"/>
      <c r="J143" s="21" t="str">
        <f aca="false">IF(OR(H143="",I143=""),"",ROUND(MOD(I143-H143,1)*24,2))</f>
        <v/>
      </c>
      <c r="K143" s="22" t="str">
        <f aca="false">IF(OR(H143="",F143=""),"",IF(ROUND(MAX(0,MOD(H143-F143+0.5,1)-0.5)*1440,0)&gt;IFERROR(VLOOKUP(E143,الورديات!$A$2:$E$21,5,FALSE()),0),ROUND(MAX(0,MOD(H143-F143+0.5,1)-0.5)*1440,0),0))</f>
        <v/>
      </c>
      <c r="L143" s="22" t="str">
        <f aca="false">IF(OR(I143="",G143=""),"",ROUND(MAX(0,MOD(G143-I143+0.5,1)-0.5)*1440,0))</f>
        <v/>
      </c>
      <c r="M143" s="22" t="str">
        <f aca="false">IF(OR(I143="",G143=""),"",IF(ROUND(MAX(0,MOD(I143-G143+0.5,1)-0.5)*1440,0)&gt;=الإعدادات!$B$8,ROUND(MAX(0,MOD(I143-G143+0.5,1)-0.5)*1440,0),0))</f>
        <v/>
      </c>
      <c r="N143" s="18" t="str">
        <f aca="false">IF(OR(A143="",B143=""),"",IF(COUNTIFS(الإجازات!$A$2:$A$1001,B143,الإجازات!$D$2:$D$1001,"&lt;="&amp;A143,الإجازات!$E$2:$E$1001,"&gt;="&amp;A143,الإجازات!$G$2:$G$1001,"مقبولة")=0,"",LOOKUP(2,1/((الإجازات!$A$2:$A$1001=B143)*(الإجازات!$D$2:$D$1001&lt;=A143)*(الإجازات!$E$2:$E$1001&gt;=A143)*(الإجازات!$G$2:$G$1001="مقبولة")),الإجازات!$C$2:$C$1001)))</f>
        <v/>
      </c>
      <c r="O143" s="17"/>
      <c r="P143" s="23" t="str">
        <f aca="false">IF(B143="","",IF(ISNA(MATCH(B143,الموظفين!$A$2:$A$501,0)),"⚠ كود غير موجود",IF(O143&lt;&gt;"",O143,IF(N143&lt;&gt;"",N143,IF(H143="",IF(AND(A143&lt;&gt;"",WEEKDAY(A143)=الإعدادات!$B$11),"راحة أسبوعية","غائب"),IF(I143="","بدون انصراف",IF(N(K143)&gt;0,"متأخر","حاضر")))))))</f>
        <v/>
      </c>
      <c r="Q143" s="24" t="str">
        <f aca="false">IF(B143="","",IF(OR(P143="غائب",P143="غياب",P143="إجازة بدون راتب"),IFERROR(VLOOKUP(B143,الموظفين!$A$2:$J$501,8,FALSE()),0),0))</f>
        <v/>
      </c>
      <c r="R143" s="24" t="str">
        <f aca="false">IF(B143="","",ROUND((N(K143)+N(L143))/60*IFERROR(VLOOKUP(B143,الموظفين!$A$2:$J$501,8,FALSE()),0)/الإعدادات!$B$6*الإعدادات!$B$9,2))</f>
        <v/>
      </c>
      <c r="S143" s="24" t="str">
        <f aca="false">IF(OR(B143="",M143=""),"",ROUND(M143/60*IFERROR(VLOOKUP(B143,الموظفين!$A$2:$J$501,9,FALSE()),0),2))</f>
        <v/>
      </c>
      <c r="T143" s="17"/>
      <c r="U143" s="23" t="str">
        <f aca="false">IF(OR(A143="",B143=""),"",A143&amp;"|"&amp;B143)</f>
        <v/>
      </c>
    </row>
    <row r="144" customFormat="false" ht="15" hidden="false" customHeight="false" outlineLevel="0" collapsed="false">
      <c r="A144" s="16"/>
      <c r="B144" s="17"/>
      <c r="C144" s="18" t="str">
        <f aca="false">IF($B144="","",IFERROR(VLOOKUP($B144,الموظفين!$A$2:$J$501,2,FALSE())&amp;"","⚠ كود غير موجود"))</f>
        <v/>
      </c>
      <c r="D144" s="18" t="str">
        <f aca="false">IF($B144="","",IFERROR(VLOOKUP($B144,الموظفين!$A$2:$J$501,3,FALSE())&amp;"",""))</f>
        <v/>
      </c>
      <c r="E144" s="18" t="str">
        <f aca="false">IF($B144="","",IFERROR(VLOOKUP($B144,الموظفين!$A$2:$J$501,5,FALSE())&amp;"",""))</f>
        <v/>
      </c>
      <c r="F144" s="19" t="str">
        <f aca="false">IF($B144="","",IFERROR(VLOOKUP($B144,الموظفين!$A$2:$J$501,6,FALSE()),""))</f>
        <v/>
      </c>
      <c r="G144" s="19" t="str">
        <f aca="false">IF($B144="","",IFERROR(VLOOKUP($B144,الموظفين!$A$2:$J$501,7,FALSE()),""))</f>
        <v/>
      </c>
      <c r="H144" s="20"/>
      <c r="I144" s="20"/>
      <c r="J144" s="21" t="str">
        <f aca="false">IF(OR(H144="",I144=""),"",ROUND(MOD(I144-H144,1)*24,2))</f>
        <v/>
      </c>
      <c r="K144" s="22" t="str">
        <f aca="false">IF(OR(H144="",F144=""),"",IF(ROUND(MAX(0,MOD(H144-F144+0.5,1)-0.5)*1440,0)&gt;IFERROR(VLOOKUP(E144,الورديات!$A$2:$E$21,5,FALSE()),0),ROUND(MAX(0,MOD(H144-F144+0.5,1)-0.5)*1440,0),0))</f>
        <v/>
      </c>
      <c r="L144" s="22" t="str">
        <f aca="false">IF(OR(I144="",G144=""),"",ROUND(MAX(0,MOD(G144-I144+0.5,1)-0.5)*1440,0))</f>
        <v/>
      </c>
      <c r="M144" s="22" t="str">
        <f aca="false">IF(OR(I144="",G144=""),"",IF(ROUND(MAX(0,MOD(I144-G144+0.5,1)-0.5)*1440,0)&gt;=الإعدادات!$B$8,ROUND(MAX(0,MOD(I144-G144+0.5,1)-0.5)*1440,0),0))</f>
        <v/>
      </c>
      <c r="N144" s="18" t="str">
        <f aca="false">IF(OR(A144="",B144=""),"",IF(COUNTIFS(الإجازات!$A$2:$A$1001,B144,الإجازات!$D$2:$D$1001,"&lt;="&amp;A144,الإجازات!$E$2:$E$1001,"&gt;="&amp;A144,الإجازات!$G$2:$G$1001,"مقبولة")=0,"",LOOKUP(2,1/((الإجازات!$A$2:$A$1001=B144)*(الإجازات!$D$2:$D$1001&lt;=A144)*(الإجازات!$E$2:$E$1001&gt;=A144)*(الإجازات!$G$2:$G$1001="مقبولة")),الإجازات!$C$2:$C$1001)))</f>
        <v/>
      </c>
      <c r="O144" s="17"/>
      <c r="P144" s="23" t="str">
        <f aca="false">IF(B144="","",IF(ISNA(MATCH(B144,الموظفين!$A$2:$A$501,0)),"⚠ كود غير موجود",IF(O144&lt;&gt;"",O144,IF(N144&lt;&gt;"",N144,IF(H144="",IF(AND(A144&lt;&gt;"",WEEKDAY(A144)=الإعدادات!$B$11),"راحة أسبوعية","غائب"),IF(I144="","بدون انصراف",IF(N(K144)&gt;0,"متأخر","حاضر")))))))</f>
        <v/>
      </c>
      <c r="Q144" s="24" t="str">
        <f aca="false">IF(B144="","",IF(OR(P144="غائب",P144="غياب",P144="إجازة بدون راتب"),IFERROR(VLOOKUP(B144,الموظفين!$A$2:$J$501,8,FALSE()),0),0))</f>
        <v/>
      </c>
      <c r="R144" s="24" t="str">
        <f aca="false">IF(B144="","",ROUND((N(K144)+N(L144))/60*IFERROR(VLOOKUP(B144,الموظفين!$A$2:$J$501,8,FALSE()),0)/الإعدادات!$B$6*الإعدادات!$B$9,2))</f>
        <v/>
      </c>
      <c r="S144" s="24" t="str">
        <f aca="false">IF(OR(B144="",M144=""),"",ROUND(M144/60*IFERROR(VLOOKUP(B144,الموظفين!$A$2:$J$501,9,FALSE()),0),2))</f>
        <v/>
      </c>
      <c r="T144" s="17"/>
      <c r="U144" s="23" t="str">
        <f aca="false">IF(OR(A144="",B144=""),"",A144&amp;"|"&amp;B144)</f>
        <v/>
      </c>
    </row>
    <row r="145" customFormat="false" ht="15" hidden="false" customHeight="false" outlineLevel="0" collapsed="false">
      <c r="A145" s="16"/>
      <c r="B145" s="17"/>
      <c r="C145" s="18" t="str">
        <f aca="false">IF($B145="","",IFERROR(VLOOKUP($B145,الموظفين!$A$2:$J$501,2,FALSE())&amp;"","⚠ كود غير موجود"))</f>
        <v/>
      </c>
      <c r="D145" s="18" t="str">
        <f aca="false">IF($B145="","",IFERROR(VLOOKUP($B145,الموظفين!$A$2:$J$501,3,FALSE())&amp;"",""))</f>
        <v/>
      </c>
      <c r="E145" s="18" t="str">
        <f aca="false">IF($B145="","",IFERROR(VLOOKUP($B145,الموظفين!$A$2:$J$501,5,FALSE())&amp;"",""))</f>
        <v/>
      </c>
      <c r="F145" s="19" t="str">
        <f aca="false">IF($B145="","",IFERROR(VLOOKUP($B145,الموظفين!$A$2:$J$501,6,FALSE()),""))</f>
        <v/>
      </c>
      <c r="G145" s="19" t="str">
        <f aca="false">IF($B145="","",IFERROR(VLOOKUP($B145,الموظفين!$A$2:$J$501,7,FALSE()),""))</f>
        <v/>
      </c>
      <c r="H145" s="20"/>
      <c r="I145" s="20"/>
      <c r="J145" s="21" t="str">
        <f aca="false">IF(OR(H145="",I145=""),"",ROUND(MOD(I145-H145,1)*24,2))</f>
        <v/>
      </c>
      <c r="K145" s="22" t="str">
        <f aca="false">IF(OR(H145="",F145=""),"",IF(ROUND(MAX(0,MOD(H145-F145+0.5,1)-0.5)*1440,0)&gt;IFERROR(VLOOKUP(E145,الورديات!$A$2:$E$21,5,FALSE()),0),ROUND(MAX(0,MOD(H145-F145+0.5,1)-0.5)*1440,0),0))</f>
        <v/>
      </c>
      <c r="L145" s="22" t="str">
        <f aca="false">IF(OR(I145="",G145=""),"",ROUND(MAX(0,MOD(G145-I145+0.5,1)-0.5)*1440,0))</f>
        <v/>
      </c>
      <c r="M145" s="22" t="str">
        <f aca="false">IF(OR(I145="",G145=""),"",IF(ROUND(MAX(0,MOD(I145-G145+0.5,1)-0.5)*1440,0)&gt;=الإعدادات!$B$8,ROUND(MAX(0,MOD(I145-G145+0.5,1)-0.5)*1440,0),0))</f>
        <v/>
      </c>
      <c r="N145" s="18" t="str">
        <f aca="false">IF(OR(A145="",B145=""),"",IF(COUNTIFS(الإجازات!$A$2:$A$1001,B145,الإجازات!$D$2:$D$1001,"&lt;="&amp;A145,الإجازات!$E$2:$E$1001,"&gt;="&amp;A145,الإجازات!$G$2:$G$1001,"مقبولة")=0,"",LOOKUP(2,1/((الإجازات!$A$2:$A$1001=B145)*(الإجازات!$D$2:$D$1001&lt;=A145)*(الإجازات!$E$2:$E$1001&gt;=A145)*(الإجازات!$G$2:$G$1001="مقبولة")),الإجازات!$C$2:$C$1001)))</f>
        <v/>
      </c>
      <c r="O145" s="17"/>
      <c r="P145" s="23" t="str">
        <f aca="false">IF(B145="","",IF(ISNA(MATCH(B145,الموظفين!$A$2:$A$501,0)),"⚠ كود غير موجود",IF(O145&lt;&gt;"",O145,IF(N145&lt;&gt;"",N145,IF(H145="",IF(AND(A145&lt;&gt;"",WEEKDAY(A145)=الإعدادات!$B$11),"راحة أسبوعية","غائب"),IF(I145="","بدون انصراف",IF(N(K145)&gt;0,"متأخر","حاضر")))))))</f>
        <v/>
      </c>
      <c r="Q145" s="24" t="str">
        <f aca="false">IF(B145="","",IF(OR(P145="غائب",P145="غياب",P145="إجازة بدون راتب"),IFERROR(VLOOKUP(B145,الموظفين!$A$2:$J$501,8,FALSE()),0),0))</f>
        <v/>
      </c>
      <c r="R145" s="24" t="str">
        <f aca="false">IF(B145="","",ROUND((N(K145)+N(L145))/60*IFERROR(VLOOKUP(B145,الموظفين!$A$2:$J$501,8,FALSE()),0)/الإعدادات!$B$6*الإعدادات!$B$9,2))</f>
        <v/>
      </c>
      <c r="S145" s="24" t="str">
        <f aca="false">IF(OR(B145="",M145=""),"",ROUND(M145/60*IFERROR(VLOOKUP(B145,الموظفين!$A$2:$J$501,9,FALSE()),0),2))</f>
        <v/>
      </c>
      <c r="T145" s="17"/>
      <c r="U145" s="23" t="str">
        <f aca="false">IF(OR(A145="",B145=""),"",A145&amp;"|"&amp;B145)</f>
        <v/>
      </c>
    </row>
    <row r="146" customFormat="false" ht="15" hidden="false" customHeight="false" outlineLevel="0" collapsed="false">
      <c r="A146" s="16"/>
      <c r="B146" s="17"/>
      <c r="C146" s="18" t="str">
        <f aca="false">IF($B146="","",IFERROR(VLOOKUP($B146,الموظفين!$A$2:$J$501,2,FALSE())&amp;"","⚠ كود غير موجود"))</f>
        <v/>
      </c>
      <c r="D146" s="18" t="str">
        <f aca="false">IF($B146="","",IFERROR(VLOOKUP($B146,الموظفين!$A$2:$J$501,3,FALSE())&amp;"",""))</f>
        <v/>
      </c>
      <c r="E146" s="18" t="str">
        <f aca="false">IF($B146="","",IFERROR(VLOOKUP($B146,الموظفين!$A$2:$J$501,5,FALSE())&amp;"",""))</f>
        <v/>
      </c>
      <c r="F146" s="19" t="str">
        <f aca="false">IF($B146="","",IFERROR(VLOOKUP($B146,الموظفين!$A$2:$J$501,6,FALSE()),""))</f>
        <v/>
      </c>
      <c r="G146" s="19" t="str">
        <f aca="false">IF($B146="","",IFERROR(VLOOKUP($B146,الموظفين!$A$2:$J$501,7,FALSE()),""))</f>
        <v/>
      </c>
      <c r="H146" s="20"/>
      <c r="I146" s="20"/>
      <c r="J146" s="21" t="str">
        <f aca="false">IF(OR(H146="",I146=""),"",ROUND(MOD(I146-H146,1)*24,2))</f>
        <v/>
      </c>
      <c r="K146" s="22" t="str">
        <f aca="false">IF(OR(H146="",F146=""),"",IF(ROUND(MAX(0,MOD(H146-F146+0.5,1)-0.5)*1440,0)&gt;IFERROR(VLOOKUP(E146,الورديات!$A$2:$E$21,5,FALSE()),0),ROUND(MAX(0,MOD(H146-F146+0.5,1)-0.5)*1440,0),0))</f>
        <v/>
      </c>
      <c r="L146" s="22" t="str">
        <f aca="false">IF(OR(I146="",G146=""),"",ROUND(MAX(0,MOD(G146-I146+0.5,1)-0.5)*1440,0))</f>
        <v/>
      </c>
      <c r="M146" s="22" t="str">
        <f aca="false">IF(OR(I146="",G146=""),"",IF(ROUND(MAX(0,MOD(I146-G146+0.5,1)-0.5)*1440,0)&gt;=الإعدادات!$B$8,ROUND(MAX(0,MOD(I146-G146+0.5,1)-0.5)*1440,0),0))</f>
        <v/>
      </c>
      <c r="N146" s="18" t="str">
        <f aca="false">IF(OR(A146="",B146=""),"",IF(COUNTIFS(الإجازات!$A$2:$A$1001,B146,الإجازات!$D$2:$D$1001,"&lt;="&amp;A146,الإجازات!$E$2:$E$1001,"&gt;="&amp;A146,الإجازات!$G$2:$G$1001,"مقبولة")=0,"",LOOKUP(2,1/((الإجازات!$A$2:$A$1001=B146)*(الإجازات!$D$2:$D$1001&lt;=A146)*(الإجازات!$E$2:$E$1001&gt;=A146)*(الإجازات!$G$2:$G$1001="مقبولة")),الإجازات!$C$2:$C$1001)))</f>
        <v/>
      </c>
      <c r="O146" s="17"/>
      <c r="P146" s="23" t="str">
        <f aca="false">IF(B146="","",IF(ISNA(MATCH(B146,الموظفين!$A$2:$A$501,0)),"⚠ كود غير موجود",IF(O146&lt;&gt;"",O146,IF(N146&lt;&gt;"",N146,IF(H146="",IF(AND(A146&lt;&gt;"",WEEKDAY(A146)=الإعدادات!$B$11),"راحة أسبوعية","غائب"),IF(I146="","بدون انصراف",IF(N(K146)&gt;0,"متأخر","حاضر")))))))</f>
        <v/>
      </c>
      <c r="Q146" s="24" t="str">
        <f aca="false">IF(B146="","",IF(OR(P146="غائب",P146="غياب",P146="إجازة بدون راتب"),IFERROR(VLOOKUP(B146,الموظفين!$A$2:$J$501,8,FALSE()),0),0))</f>
        <v/>
      </c>
      <c r="R146" s="24" t="str">
        <f aca="false">IF(B146="","",ROUND((N(K146)+N(L146))/60*IFERROR(VLOOKUP(B146,الموظفين!$A$2:$J$501,8,FALSE()),0)/الإعدادات!$B$6*الإعدادات!$B$9,2))</f>
        <v/>
      </c>
      <c r="S146" s="24" t="str">
        <f aca="false">IF(OR(B146="",M146=""),"",ROUND(M146/60*IFERROR(VLOOKUP(B146,الموظفين!$A$2:$J$501,9,FALSE()),0),2))</f>
        <v/>
      </c>
      <c r="T146" s="17"/>
      <c r="U146" s="23" t="str">
        <f aca="false">IF(OR(A146="",B146=""),"",A146&amp;"|"&amp;B146)</f>
        <v/>
      </c>
    </row>
    <row r="147" customFormat="false" ht="15" hidden="false" customHeight="false" outlineLevel="0" collapsed="false">
      <c r="A147" s="16"/>
      <c r="B147" s="17"/>
      <c r="C147" s="18" t="str">
        <f aca="false">IF($B147="","",IFERROR(VLOOKUP($B147,الموظفين!$A$2:$J$501,2,FALSE())&amp;"","⚠ كود غير موجود"))</f>
        <v/>
      </c>
      <c r="D147" s="18" t="str">
        <f aca="false">IF($B147="","",IFERROR(VLOOKUP($B147,الموظفين!$A$2:$J$501,3,FALSE())&amp;"",""))</f>
        <v/>
      </c>
      <c r="E147" s="18" t="str">
        <f aca="false">IF($B147="","",IFERROR(VLOOKUP($B147,الموظفين!$A$2:$J$501,5,FALSE())&amp;"",""))</f>
        <v/>
      </c>
      <c r="F147" s="19" t="str">
        <f aca="false">IF($B147="","",IFERROR(VLOOKUP($B147,الموظفين!$A$2:$J$501,6,FALSE()),""))</f>
        <v/>
      </c>
      <c r="G147" s="19" t="str">
        <f aca="false">IF($B147="","",IFERROR(VLOOKUP($B147,الموظفين!$A$2:$J$501,7,FALSE()),""))</f>
        <v/>
      </c>
      <c r="H147" s="20"/>
      <c r="I147" s="20"/>
      <c r="J147" s="21" t="str">
        <f aca="false">IF(OR(H147="",I147=""),"",ROUND(MOD(I147-H147,1)*24,2))</f>
        <v/>
      </c>
      <c r="K147" s="22" t="str">
        <f aca="false">IF(OR(H147="",F147=""),"",IF(ROUND(MAX(0,MOD(H147-F147+0.5,1)-0.5)*1440,0)&gt;IFERROR(VLOOKUP(E147,الورديات!$A$2:$E$21,5,FALSE()),0),ROUND(MAX(0,MOD(H147-F147+0.5,1)-0.5)*1440,0),0))</f>
        <v/>
      </c>
      <c r="L147" s="22" t="str">
        <f aca="false">IF(OR(I147="",G147=""),"",ROUND(MAX(0,MOD(G147-I147+0.5,1)-0.5)*1440,0))</f>
        <v/>
      </c>
      <c r="M147" s="22" t="str">
        <f aca="false">IF(OR(I147="",G147=""),"",IF(ROUND(MAX(0,MOD(I147-G147+0.5,1)-0.5)*1440,0)&gt;=الإعدادات!$B$8,ROUND(MAX(0,MOD(I147-G147+0.5,1)-0.5)*1440,0),0))</f>
        <v/>
      </c>
      <c r="N147" s="18" t="str">
        <f aca="false">IF(OR(A147="",B147=""),"",IF(COUNTIFS(الإجازات!$A$2:$A$1001,B147,الإجازات!$D$2:$D$1001,"&lt;="&amp;A147,الإجازات!$E$2:$E$1001,"&gt;="&amp;A147,الإجازات!$G$2:$G$1001,"مقبولة")=0,"",LOOKUP(2,1/((الإجازات!$A$2:$A$1001=B147)*(الإجازات!$D$2:$D$1001&lt;=A147)*(الإجازات!$E$2:$E$1001&gt;=A147)*(الإجازات!$G$2:$G$1001="مقبولة")),الإجازات!$C$2:$C$1001)))</f>
        <v/>
      </c>
      <c r="O147" s="17"/>
      <c r="P147" s="23" t="str">
        <f aca="false">IF(B147="","",IF(ISNA(MATCH(B147,الموظفين!$A$2:$A$501,0)),"⚠ كود غير موجود",IF(O147&lt;&gt;"",O147,IF(N147&lt;&gt;"",N147,IF(H147="",IF(AND(A147&lt;&gt;"",WEEKDAY(A147)=الإعدادات!$B$11),"راحة أسبوعية","غائب"),IF(I147="","بدون انصراف",IF(N(K147)&gt;0,"متأخر","حاضر")))))))</f>
        <v/>
      </c>
      <c r="Q147" s="24" t="str">
        <f aca="false">IF(B147="","",IF(OR(P147="غائب",P147="غياب",P147="إجازة بدون راتب"),IFERROR(VLOOKUP(B147,الموظفين!$A$2:$J$501,8,FALSE()),0),0))</f>
        <v/>
      </c>
      <c r="R147" s="24" t="str">
        <f aca="false">IF(B147="","",ROUND((N(K147)+N(L147))/60*IFERROR(VLOOKUP(B147,الموظفين!$A$2:$J$501,8,FALSE()),0)/الإعدادات!$B$6*الإعدادات!$B$9,2))</f>
        <v/>
      </c>
      <c r="S147" s="24" t="str">
        <f aca="false">IF(OR(B147="",M147=""),"",ROUND(M147/60*IFERROR(VLOOKUP(B147,الموظفين!$A$2:$J$501,9,FALSE()),0),2))</f>
        <v/>
      </c>
      <c r="T147" s="17"/>
      <c r="U147" s="23" t="str">
        <f aca="false">IF(OR(A147="",B147=""),"",A147&amp;"|"&amp;B147)</f>
        <v/>
      </c>
    </row>
    <row r="148" customFormat="false" ht="15" hidden="false" customHeight="false" outlineLevel="0" collapsed="false">
      <c r="A148" s="16"/>
      <c r="B148" s="17"/>
      <c r="C148" s="18" t="str">
        <f aca="false">IF($B148="","",IFERROR(VLOOKUP($B148,الموظفين!$A$2:$J$501,2,FALSE())&amp;"","⚠ كود غير موجود"))</f>
        <v/>
      </c>
      <c r="D148" s="18" t="str">
        <f aca="false">IF($B148="","",IFERROR(VLOOKUP($B148,الموظفين!$A$2:$J$501,3,FALSE())&amp;"",""))</f>
        <v/>
      </c>
      <c r="E148" s="18" t="str">
        <f aca="false">IF($B148="","",IFERROR(VLOOKUP($B148,الموظفين!$A$2:$J$501,5,FALSE())&amp;"",""))</f>
        <v/>
      </c>
      <c r="F148" s="19" t="str">
        <f aca="false">IF($B148="","",IFERROR(VLOOKUP($B148,الموظفين!$A$2:$J$501,6,FALSE()),""))</f>
        <v/>
      </c>
      <c r="G148" s="19" t="str">
        <f aca="false">IF($B148="","",IFERROR(VLOOKUP($B148,الموظفين!$A$2:$J$501,7,FALSE()),""))</f>
        <v/>
      </c>
      <c r="H148" s="20"/>
      <c r="I148" s="20"/>
      <c r="J148" s="21" t="str">
        <f aca="false">IF(OR(H148="",I148=""),"",ROUND(MOD(I148-H148,1)*24,2))</f>
        <v/>
      </c>
      <c r="K148" s="22" t="str">
        <f aca="false">IF(OR(H148="",F148=""),"",IF(ROUND(MAX(0,MOD(H148-F148+0.5,1)-0.5)*1440,0)&gt;IFERROR(VLOOKUP(E148,الورديات!$A$2:$E$21,5,FALSE()),0),ROUND(MAX(0,MOD(H148-F148+0.5,1)-0.5)*1440,0),0))</f>
        <v/>
      </c>
      <c r="L148" s="22" t="str">
        <f aca="false">IF(OR(I148="",G148=""),"",ROUND(MAX(0,MOD(G148-I148+0.5,1)-0.5)*1440,0))</f>
        <v/>
      </c>
      <c r="M148" s="22" t="str">
        <f aca="false">IF(OR(I148="",G148=""),"",IF(ROUND(MAX(0,MOD(I148-G148+0.5,1)-0.5)*1440,0)&gt;=الإعدادات!$B$8,ROUND(MAX(0,MOD(I148-G148+0.5,1)-0.5)*1440,0),0))</f>
        <v/>
      </c>
      <c r="N148" s="18" t="str">
        <f aca="false">IF(OR(A148="",B148=""),"",IF(COUNTIFS(الإجازات!$A$2:$A$1001,B148,الإجازات!$D$2:$D$1001,"&lt;="&amp;A148,الإجازات!$E$2:$E$1001,"&gt;="&amp;A148,الإجازات!$G$2:$G$1001,"مقبولة")=0,"",LOOKUP(2,1/((الإجازات!$A$2:$A$1001=B148)*(الإجازات!$D$2:$D$1001&lt;=A148)*(الإجازات!$E$2:$E$1001&gt;=A148)*(الإجازات!$G$2:$G$1001="مقبولة")),الإجازات!$C$2:$C$1001)))</f>
        <v/>
      </c>
      <c r="O148" s="17"/>
      <c r="P148" s="23" t="str">
        <f aca="false">IF(B148="","",IF(ISNA(MATCH(B148,الموظفين!$A$2:$A$501,0)),"⚠ كود غير موجود",IF(O148&lt;&gt;"",O148,IF(N148&lt;&gt;"",N148,IF(H148="",IF(AND(A148&lt;&gt;"",WEEKDAY(A148)=الإعدادات!$B$11),"راحة أسبوعية","غائب"),IF(I148="","بدون انصراف",IF(N(K148)&gt;0,"متأخر","حاضر")))))))</f>
        <v/>
      </c>
      <c r="Q148" s="24" t="str">
        <f aca="false">IF(B148="","",IF(OR(P148="غائب",P148="غياب",P148="إجازة بدون راتب"),IFERROR(VLOOKUP(B148,الموظفين!$A$2:$J$501,8,FALSE()),0),0))</f>
        <v/>
      </c>
      <c r="R148" s="24" t="str">
        <f aca="false">IF(B148="","",ROUND((N(K148)+N(L148))/60*IFERROR(VLOOKUP(B148,الموظفين!$A$2:$J$501,8,FALSE()),0)/الإعدادات!$B$6*الإعدادات!$B$9,2))</f>
        <v/>
      </c>
      <c r="S148" s="24" t="str">
        <f aca="false">IF(OR(B148="",M148=""),"",ROUND(M148/60*IFERROR(VLOOKUP(B148,الموظفين!$A$2:$J$501,9,FALSE()),0),2))</f>
        <v/>
      </c>
      <c r="T148" s="17"/>
      <c r="U148" s="23" t="str">
        <f aca="false">IF(OR(A148="",B148=""),"",A148&amp;"|"&amp;B148)</f>
        <v/>
      </c>
    </row>
    <row r="149" customFormat="false" ht="15" hidden="false" customHeight="false" outlineLevel="0" collapsed="false">
      <c r="A149" s="16"/>
      <c r="B149" s="17"/>
      <c r="C149" s="18" t="str">
        <f aca="false">IF($B149="","",IFERROR(VLOOKUP($B149,الموظفين!$A$2:$J$501,2,FALSE())&amp;"","⚠ كود غير موجود"))</f>
        <v/>
      </c>
      <c r="D149" s="18" t="str">
        <f aca="false">IF($B149="","",IFERROR(VLOOKUP($B149,الموظفين!$A$2:$J$501,3,FALSE())&amp;"",""))</f>
        <v/>
      </c>
      <c r="E149" s="18" t="str">
        <f aca="false">IF($B149="","",IFERROR(VLOOKUP($B149,الموظفين!$A$2:$J$501,5,FALSE())&amp;"",""))</f>
        <v/>
      </c>
      <c r="F149" s="19" t="str">
        <f aca="false">IF($B149="","",IFERROR(VLOOKUP($B149,الموظفين!$A$2:$J$501,6,FALSE()),""))</f>
        <v/>
      </c>
      <c r="G149" s="19" t="str">
        <f aca="false">IF($B149="","",IFERROR(VLOOKUP($B149,الموظفين!$A$2:$J$501,7,FALSE()),""))</f>
        <v/>
      </c>
      <c r="H149" s="20"/>
      <c r="I149" s="20"/>
      <c r="J149" s="21" t="str">
        <f aca="false">IF(OR(H149="",I149=""),"",ROUND(MOD(I149-H149,1)*24,2))</f>
        <v/>
      </c>
      <c r="K149" s="22" t="str">
        <f aca="false">IF(OR(H149="",F149=""),"",IF(ROUND(MAX(0,MOD(H149-F149+0.5,1)-0.5)*1440,0)&gt;IFERROR(VLOOKUP(E149,الورديات!$A$2:$E$21,5,FALSE()),0),ROUND(MAX(0,MOD(H149-F149+0.5,1)-0.5)*1440,0),0))</f>
        <v/>
      </c>
      <c r="L149" s="22" t="str">
        <f aca="false">IF(OR(I149="",G149=""),"",ROUND(MAX(0,MOD(G149-I149+0.5,1)-0.5)*1440,0))</f>
        <v/>
      </c>
      <c r="M149" s="22" t="str">
        <f aca="false">IF(OR(I149="",G149=""),"",IF(ROUND(MAX(0,MOD(I149-G149+0.5,1)-0.5)*1440,0)&gt;=الإعدادات!$B$8,ROUND(MAX(0,MOD(I149-G149+0.5,1)-0.5)*1440,0),0))</f>
        <v/>
      </c>
      <c r="N149" s="18" t="str">
        <f aca="false">IF(OR(A149="",B149=""),"",IF(COUNTIFS(الإجازات!$A$2:$A$1001,B149,الإجازات!$D$2:$D$1001,"&lt;="&amp;A149,الإجازات!$E$2:$E$1001,"&gt;="&amp;A149,الإجازات!$G$2:$G$1001,"مقبولة")=0,"",LOOKUP(2,1/((الإجازات!$A$2:$A$1001=B149)*(الإجازات!$D$2:$D$1001&lt;=A149)*(الإجازات!$E$2:$E$1001&gt;=A149)*(الإجازات!$G$2:$G$1001="مقبولة")),الإجازات!$C$2:$C$1001)))</f>
        <v/>
      </c>
      <c r="O149" s="17"/>
      <c r="P149" s="23" t="str">
        <f aca="false">IF(B149="","",IF(ISNA(MATCH(B149,الموظفين!$A$2:$A$501,0)),"⚠ كود غير موجود",IF(O149&lt;&gt;"",O149,IF(N149&lt;&gt;"",N149,IF(H149="",IF(AND(A149&lt;&gt;"",WEEKDAY(A149)=الإعدادات!$B$11),"راحة أسبوعية","غائب"),IF(I149="","بدون انصراف",IF(N(K149)&gt;0,"متأخر","حاضر")))))))</f>
        <v/>
      </c>
      <c r="Q149" s="24" t="str">
        <f aca="false">IF(B149="","",IF(OR(P149="غائب",P149="غياب",P149="إجازة بدون راتب"),IFERROR(VLOOKUP(B149,الموظفين!$A$2:$J$501,8,FALSE()),0),0))</f>
        <v/>
      </c>
      <c r="R149" s="24" t="str">
        <f aca="false">IF(B149="","",ROUND((N(K149)+N(L149))/60*IFERROR(VLOOKUP(B149,الموظفين!$A$2:$J$501,8,FALSE()),0)/الإعدادات!$B$6*الإعدادات!$B$9,2))</f>
        <v/>
      </c>
      <c r="S149" s="24" t="str">
        <f aca="false">IF(OR(B149="",M149=""),"",ROUND(M149/60*IFERROR(VLOOKUP(B149,الموظفين!$A$2:$J$501,9,FALSE()),0),2))</f>
        <v/>
      </c>
      <c r="T149" s="17"/>
      <c r="U149" s="23" t="str">
        <f aca="false">IF(OR(A149="",B149=""),"",A149&amp;"|"&amp;B149)</f>
        <v/>
      </c>
    </row>
    <row r="150" customFormat="false" ht="15" hidden="false" customHeight="false" outlineLevel="0" collapsed="false">
      <c r="A150" s="16"/>
      <c r="B150" s="17"/>
      <c r="C150" s="18" t="str">
        <f aca="false">IF($B150="","",IFERROR(VLOOKUP($B150,الموظفين!$A$2:$J$501,2,FALSE())&amp;"","⚠ كود غير موجود"))</f>
        <v/>
      </c>
      <c r="D150" s="18" t="str">
        <f aca="false">IF($B150="","",IFERROR(VLOOKUP($B150,الموظفين!$A$2:$J$501,3,FALSE())&amp;"",""))</f>
        <v/>
      </c>
      <c r="E150" s="18" t="str">
        <f aca="false">IF($B150="","",IFERROR(VLOOKUP($B150,الموظفين!$A$2:$J$501,5,FALSE())&amp;"",""))</f>
        <v/>
      </c>
      <c r="F150" s="19" t="str">
        <f aca="false">IF($B150="","",IFERROR(VLOOKUP($B150,الموظفين!$A$2:$J$501,6,FALSE()),""))</f>
        <v/>
      </c>
      <c r="G150" s="19" t="str">
        <f aca="false">IF($B150="","",IFERROR(VLOOKUP($B150,الموظفين!$A$2:$J$501,7,FALSE()),""))</f>
        <v/>
      </c>
      <c r="H150" s="20"/>
      <c r="I150" s="20"/>
      <c r="J150" s="21" t="str">
        <f aca="false">IF(OR(H150="",I150=""),"",ROUND(MOD(I150-H150,1)*24,2))</f>
        <v/>
      </c>
      <c r="K150" s="22" t="str">
        <f aca="false">IF(OR(H150="",F150=""),"",IF(ROUND(MAX(0,MOD(H150-F150+0.5,1)-0.5)*1440,0)&gt;IFERROR(VLOOKUP(E150,الورديات!$A$2:$E$21,5,FALSE()),0),ROUND(MAX(0,MOD(H150-F150+0.5,1)-0.5)*1440,0),0))</f>
        <v/>
      </c>
      <c r="L150" s="22" t="str">
        <f aca="false">IF(OR(I150="",G150=""),"",ROUND(MAX(0,MOD(G150-I150+0.5,1)-0.5)*1440,0))</f>
        <v/>
      </c>
      <c r="M150" s="22" t="str">
        <f aca="false">IF(OR(I150="",G150=""),"",IF(ROUND(MAX(0,MOD(I150-G150+0.5,1)-0.5)*1440,0)&gt;=الإعدادات!$B$8,ROUND(MAX(0,MOD(I150-G150+0.5,1)-0.5)*1440,0),0))</f>
        <v/>
      </c>
      <c r="N150" s="18" t="str">
        <f aca="false">IF(OR(A150="",B150=""),"",IF(COUNTIFS(الإجازات!$A$2:$A$1001,B150,الإجازات!$D$2:$D$1001,"&lt;="&amp;A150,الإجازات!$E$2:$E$1001,"&gt;="&amp;A150,الإجازات!$G$2:$G$1001,"مقبولة")=0,"",LOOKUP(2,1/((الإجازات!$A$2:$A$1001=B150)*(الإجازات!$D$2:$D$1001&lt;=A150)*(الإجازات!$E$2:$E$1001&gt;=A150)*(الإجازات!$G$2:$G$1001="مقبولة")),الإجازات!$C$2:$C$1001)))</f>
        <v/>
      </c>
      <c r="O150" s="17"/>
      <c r="P150" s="23" t="str">
        <f aca="false">IF(B150="","",IF(ISNA(MATCH(B150,الموظفين!$A$2:$A$501,0)),"⚠ كود غير موجود",IF(O150&lt;&gt;"",O150,IF(N150&lt;&gt;"",N150,IF(H150="",IF(AND(A150&lt;&gt;"",WEEKDAY(A150)=الإعدادات!$B$11),"راحة أسبوعية","غائب"),IF(I150="","بدون انصراف",IF(N(K150)&gt;0,"متأخر","حاضر")))))))</f>
        <v/>
      </c>
      <c r="Q150" s="24" t="str">
        <f aca="false">IF(B150="","",IF(OR(P150="غائب",P150="غياب",P150="إجازة بدون راتب"),IFERROR(VLOOKUP(B150,الموظفين!$A$2:$J$501,8,FALSE()),0),0))</f>
        <v/>
      </c>
      <c r="R150" s="24" t="str">
        <f aca="false">IF(B150="","",ROUND((N(K150)+N(L150))/60*IFERROR(VLOOKUP(B150,الموظفين!$A$2:$J$501,8,FALSE()),0)/الإعدادات!$B$6*الإعدادات!$B$9,2))</f>
        <v/>
      </c>
      <c r="S150" s="24" t="str">
        <f aca="false">IF(OR(B150="",M150=""),"",ROUND(M150/60*IFERROR(VLOOKUP(B150,الموظفين!$A$2:$J$501,9,FALSE()),0),2))</f>
        <v/>
      </c>
      <c r="T150" s="17"/>
      <c r="U150" s="23" t="str">
        <f aca="false">IF(OR(A150="",B150=""),"",A150&amp;"|"&amp;B150)</f>
        <v/>
      </c>
    </row>
    <row r="151" customFormat="false" ht="15" hidden="false" customHeight="false" outlineLevel="0" collapsed="false">
      <c r="A151" s="16"/>
      <c r="B151" s="17"/>
      <c r="C151" s="18" t="str">
        <f aca="false">IF($B151="","",IFERROR(VLOOKUP($B151,الموظفين!$A$2:$J$501,2,FALSE())&amp;"","⚠ كود غير موجود"))</f>
        <v/>
      </c>
      <c r="D151" s="18" t="str">
        <f aca="false">IF($B151="","",IFERROR(VLOOKUP($B151,الموظفين!$A$2:$J$501,3,FALSE())&amp;"",""))</f>
        <v/>
      </c>
      <c r="E151" s="18" t="str">
        <f aca="false">IF($B151="","",IFERROR(VLOOKUP($B151,الموظفين!$A$2:$J$501,5,FALSE())&amp;"",""))</f>
        <v/>
      </c>
      <c r="F151" s="19" t="str">
        <f aca="false">IF($B151="","",IFERROR(VLOOKUP($B151,الموظفين!$A$2:$J$501,6,FALSE()),""))</f>
        <v/>
      </c>
      <c r="G151" s="19" t="str">
        <f aca="false">IF($B151="","",IFERROR(VLOOKUP($B151,الموظفين!$A$2:$J$501,7,FALSE()),""))</f>
        <v/>
      </c>
      <c r="H151" s="20"/>
      <c r="I151" s="20"/>
      <c r="J151" s="21" t="str">
        <f aca="false">IF(OR(H151="",I151=""),"",ROUND(MOD(I151-H151,1)*24,2))</f>
        <v/>
      </c>
      <c r="K151" s="22" t="str">
        <f aca="false">IF(OR(H151="",F151=""),"",IF(ROUND(MAX(0,MOD(H151-F151+0.5,1)-0.5)*1440,0)&gt;IFERROR(VLOOKUP(E151,الورديات!$A$2:$E$21,5,FALSE()),0),ROUND(MAX(0,MOD(H151-F151+0.5,1)-0.5)*1440,0),0))</f>
        <v/>
      </c>
      <c r="L151" s="22" t="str">
        <f aca="false">IF(OR(I151="",G151=""),"",ROUND(MAX(0,MOD(G151-I151+0.5,1)-0.5)*1440,0))</f>
        <v/>
      </c>
      <c r="M151" s="22" t="str">
        <f aca="false">IF(OR(I151="",G151=""),"",IF(ROUND(MAX(0,MOD(I151-G151+0.5,1)-0.5)*1440,0)&gt;=الإعدادات!$B$8,ROUND(MAX(0,MOD(I151-G151+0.5,1)-0.5)*1440,0),0))</f>
        <v/>
      </c>
      <c r="N151" s="18" t="str">
        <f aca="false">IF(OR(A151="",B151=""),"",IF(COUNTIFS(الإجازات!$A$2:$A$1001,B151,الإجازات!$D$2:$D$1001,"&lt;="&amp;A151,الإجازات!$E$2:$E$1001,"&gt;="&amp;A151,الإجازات!$G$2:$G$1001,"مقبولة")=0,"",LOOKUP(2,1/((الإجازات!$A$2:$A$1001=B151)*(الإجازات!$D$2:$D$1001&lt;=A151)*(الإجازات!$E$2:$E$1001&gt;=A151)*(الإجازات!$G$2:$G$1001="مقبولة")),الإجازات!$C$2:$C$1001)))</f>
        <v/>
      </c>
      <c r="O151" s="17"/>
      <c r="P151" s="23" t="str">
        <f aca="false">IF(B151="","",IF(ISNA(MATCH(B151,الموظفين!$A$2:$A$501,0)),"⚠ كود غير موجود",IF(O151&lt;&gt;"",O151,IF(N151&lt;&gt;"",N151,IF(H151="",IF(AND(A151&lt;&gt;"",WEEKDAY(A151)=الإعدادات!$B$11),"راحة أسبوعية","غائب"),IF(I151="","بدون انصراف",IF(N(K151)&gt;0,"متأخر","حاضر")))))))</f>
        <v/>
      </c>
      <c r="Q151" s="24" t="str">
        <f aca="false">IF(B151="","",IF(OR(P151="غائب",P151="غياب",P151="إجازة بدون راتب"),IFERROR(VLOOKUP(B151,الموظفين!$A$2:$J$501,8,FALSE()),0),0))</f>
        <v/>
      </c>
      <c r="R151" s="24" t="str">
        <f aca="false">IF(B151="","",ROUND((N(K151)+N(L151))/60*IFERROR(VLOOKUP(B151,الموظفين!$A$2:$J$501,8,FALSE()),0)/الإعدادات!$B$6*الإعدادات!$B$9,2))</f>
        <v/>
      </c>
      <c r="S151" s="24" t="str">
        <f aca="false">IF(OR(B151="",M151=""),"",ROUND(M151/60*IFERROR(VLOOKUP(B151,الموظفين!$A$2:$J$501,9,FALSE()),0),2))</f>
        <v/>
      </c>
      <c r="T151" s="17"/>
      <c r="U151" s="23" t="str">
        <f aca="false">IF(OR(A151="",B151=""),"",A151&amp;"|"&amp;B151)</f>
        <v/>
      </c>
    </row>
    <row r="152" customFormat="false" ht="15" hidden="false" customHeight="false" outlineLevel="0" collapsed="false">
      <c r="A152" s="16"/>
      <c r="B152" s="17"/>
      <c r="C152" s="18" t="str">
        <f aca="false">IF($B152="","",IFERROR(VLOOKUP($B152,الموظفين!$A$2:$J$501,2,FALSE())&amp;"","⚠ كود غير موجود"))</f>
        <v/>
      </c>
      <c r="D152" s="18" t="str">
        <f aca="false">IF($B152="","",IFERROR(VLOOKUP($B152,الموظفين!$A$2:$J$501,3,FALSE())&amp;"",""))</f>
        <v/>
      </c>
      <c r="E152" s="18" t="str">
        <f aca="false">IF($B152="","",IFERROR(VLOOKUP($B152,الموظفين!$A$2:$J$501,5,FALSE())&amp;"",""))</f>
        <v/>
      </c>
      <c r="F152" s="19" t="str">
        <f aca="false">IF($B152="","",IFERROR(VLOOKUP($B152,الموظفين!$A$2:$J$501,6,FALSE()),""))</f>
        <v/>
      </c>
      <c r="G152" s="19" t="str">
        <f aca="false">IF($B152="","",IFERROR(VLOOKUP($B152,الموظفين!$A$2:$J$501,7,FALSE()),""))</f>
        <v/>
      </c>
      <c r="H152" s="20"/>
      <c r="I152" s="20"/>
      <c r="J152" s="21" t="str">
        <f aca="false">IF(OR(H152="",I152=""),"",ROUND(MOD(I152-H152,1)*24,2))</f>
        <v/>
      </c>
      <c r="K152" s="22" t="str">
        <f aca="false">IF(OR(H152="",F152=""),"",IF(ROUND(MAX(0,MOD(H152-F152+0.5,1)-0.5)*1440,0)&gt;IFERROR(VLOOKUP(E152,الورديات!$A$2:$E$21,5,FALSE()),0),ROUND(MAX(0,MOD(H152-F152+0.5,1)-0.5)*1440,0),0))</f>
        <v/>
      </c>
      <c r="L152" s="22" t="str">
        <f aca="false">IF(OR(I152="",G152=""),"",ROUND(MAX(0,MOD(G152-I152+0.5,1)-0.5)*1440,0))</f>
        <v/>
      </c>
      <c r="M152" s="22" t="str">
        <f aca="false">IF(OR(I152="",G152=""),"",IF(ROUND(MAX(0,MOD(I152-G152+0.5,1)-0.5)*1440,0)&gt;=الإعدادات!$B$8,ROUND(MAX(0,MOD(I152-G152+0.5,1)-0.5)*1440,0),0))</f>
        <v/>
      </c>
      <c r="N152" s="18" t="str">
        <f aca="false">IF(OR(A152="",B152=""),"",IF(COUNTIFS(الإجازات!$A$2:$A$1001,B152,الإجازات!$D$2:$D$1001,"&lt;="&amp;A152,الإجازات!$E$2:$E$1001,"&gt;="&amp;A152,الإجازات!$G$2:$G$1001,"مقبولة")=0,"",LOOKUP(2,1/((الإجازات!$A$2:$A$1001=B152)*(الإجازات!$D$2:$D$1001&lt;=A152)*(الإجازات!$E$2:$E$1001&gt;=A152)*(الإجازات!$G$2:$G$1001="مقبولة")),الإجازات!$C$2:$C$1001)))</f>
        <v/>
      </c>
      <c r="O152" s="17"/>
      <c r="P152" s="23" t="str">
        <f aca="false">IF(B152="","",IF(ISNA(MATCH(B152,الموظفين!$A$2:$A$501,0)),"⚠ كود غير موجود",IF(O152&lt;&gt;"",O152,IF(N152&lt;&gt;"",N152,IF(H152="",IF(AND(A152&lt;&gt;"",WEEKDAY(A152)=الإعدادات!$B$11),"راحة أسبوعية","غائب"),IF(I152="","بدون انصراف",IF(N(K152)&gt;0,"متأخر","حاضر")))))))</f>
        <v/>
      </c>
      <c r="Q152" s="24" t="str">
        <f aca="false">IF(B152="","",IF(OR(P152="غائب",P152="غياب",P152="إجازة بدون راتب"),IFERROR(VLOOKUP(B152,الموظفين!$A$2:$J$501,8,FALSE()),0),0))</f>
        <v/>
      </c>
      <c r="R152" s="24" t="str">
        <f aca="false">IF(B152="","",ROUND((N(K152)+N(L152))/60*IFERROR(VLOOKUP(B152,الموظفين!$A$2:$J$501,8,FALSE()),0)/الإعدادات!$B$6*الإعدادات!$B$9,2))</f>
        <v/>
      </c>
      <c r="S152" s="24" t="str">
        <f aca="false">IF(OR(B152="",M152=""),"",ROUND(M152/60*IFERROR(VLOOKUP(B152,الموظفين!$A$2:$J$501,9,FALSE()),0),2))</f>
        <v/>
      </c>
      <c r="T152" s="17"/>
      <c r="U152" s="23" t="str">
        <f aca="false">IF(OR(A152="",B152=""),"",A152&amp;"|"&amp;B152)</f>
        <v/>
      </c>
    </row>
    <row r="153" customFormat="false" ht="15" hidden="false" customHeight="false" outlineLevel="0" collapsed="false">
      <c r="A153" s="16"/>
      <c r="B153" s="17"/>
      <c r="C153" s="18" t="str">
        <f aca="false">IF($B153="","",IFERROR(VLOOKUP($B153,الموظفين!$A$2:$J$501,2,FALSE())&amp;"","⚠ كود غير موجود"))</f>
        <v/>
      </c>
      <c r="D153" s="18" t="str">
        <f aca="false">IF($B153="","",IFERROR(VLOOKUP($B153,الموظفين!$A$2:$J$501,3,FALSE())&amp;"",""))</f>
        <v/>
      </c>
      <c r="E153" s="18" t="str">
        <f aca="false">IF($B153="","",IFERROR(VLOOKUP($B153,الموظفين!$A$2:$J$501,5,FALSE())&amp;"",""))</f>
        <v/>
      </c>
      <c r="F153" s="19" t="str">
        <f aca="false">IF($B153="","",IFERROR(VLOOKUP($B153,الموظفين!$A$2:$J$501,6,FALSE()),""))</f>
        <v/>
      </c>
      <c r="G153" s="19" t="str">
        <f aca="false">IF($B153="","",IFERROR(VLOOKUP($B153,الموظفين!$A$2:$J$501,7,FALSE()),""))</f>
        <v/>
      </c>
      <c r="H153" s="20"/>
      <c r="I153" s="20"/>
      <c r="J153" s="21" t="str">
        <f aca="false">IF(OR(H153="",I153=""),"",ROUND(MOD(I153-H153,1)*24,2))</f>
        <v/>
      </c>
      <c r="K153" s="22" t="str">
        <f aca="false">IF(OR(H153="",F153=""),"",IF(ROUND(MAX(0,MOD(H153-F153+0.5,1)-0.5)*1440,0)&gt;IFERROR(VLOOKUP(E153,الورديات!$A$2:$E$21,5,FALSE()),0),ROUND(MAX(0,MOD(H153-F153+0.5,1)-0.5)*1440,0),0))</f>
        <v/>
      </c>
      <c r="L153" s="22" t="str">
        <f aca="false">IF(OR(I153="",G153=""),"",ROUND(MAX(0,MOD(G153-I153+0.5,1)-0.5)*1440,0))</f>
        <v/>
      </c>
      <c r="M153" s="22" t="str">
        <f aca="false">IF(OR(I153="",G153=""),"",IF(ROUND(MAX(0,MOD(I153-G153+0.5,1)-0.5)*1440,0)&gt;=الإعدادات!$B$8,ROUND(MAX(0,MOD(I153-G153+0.5,1)-0.5)*1440,0),0))</f>
        <v/>
      </c>
      <c r="N153" s="18" t="str">
        <f aca="false">IF(OR(A153="",B153=""),"",IF(COUNTIFS(الإجازات!$A$2:$A$1001,B153,الإجازات!$D$2:$D$1001,"&lt;="&amp;A153,الإجازات!$E$2:$E$1001,"&gt;="&amp;A153,الإجازات!$G$2:$G$1001,"مقبولة")=0,"",LOOKUP(2,1/((الإجازات!$A$2:$A$1001=B153)*(الإجازات!$D$2:$D$1001&lt;=A153)*(الإجازات!$E$2:$E$1001&gt;=A153)*(الإجازات!$G$2:$G$1001="مقبولة")),الإجازات!$C$2:$C$1001)))</f>
        <v/>
      </c>
      <c r="O153" s="17"/>
      <c r="P153" s="23" t="str">
        <f aca="false">IF(B153="","",IF(ISNA(MATCH(B153,الموظفين!$A$2:$A$501,0)),"⚠ كود غير موجود",IF(O153&lt;&gt;"",O153,IF(N153&lt;&gt;"",N153,IF(H153="",IF(AND(A153&lt;&gt;"",WEEKDAY(A153)=الإعدادات!$B$11),"راحة أسبوعية","غائب"),IF(I153="","بدون انصراف",IF(N(K153)&gt;0,"متأخر","حاضر")))))))</f>
        <v/>
      </c>
      <c r="Q153" s="24" t="str">
        <f aca="false">IF(B153="","",IF(OR(P153="غائب",P153="غياب",P153="إجازة بدون راتب"),IFERROR(VLOOKUP(B153,الموظفين!$A$2:$J$501,8,FALSE()),0),0))</f>
        <v/>
      </c>
      <c r="R153" s="24" t="str">
        <f aca="false">IF(B153="","",ROUND((N(K153)+N(L153))/60*IFERROR(VLOOKUP(B153,الموظفين!$A$2:$J$501,8,FALSE()),0)/الإعدادات!$B$6*الإعدادات!$B$9,2))</f>
        <v/>
      </c>
      <c r="S153" s="24" t="str">
        <f aca="false">IF(OR(B153="",M153=""),"",ROUND(M153/60*IFERROR(VLOOKUP(B153,الموظفين!$A$2:$J$501,9,FALSE()),0),2))</f>
        <v/>
      </c>
      <c r="T153" s="17"/>
      <c r="U153" s="23" t="str">
        <f aca="false">IF(OR(A153="",B153=""),"",A153&amp;"|"&amp;B153)</f>
        <v/>
      </c>
    </row>
    <row r="154" customFormat="false" ht="15" hidden="false" customHeight="false" outlineLevel="0" collapsed="false">
      <c r="A154" s="16"/>
      <c r="B154" s="17"/>
      <c r="C154" s="18" t="str">
        <f aca="false">IF($B154="","",IFERROR(VLOOKUP($B154,الموظفين!$A$2:$J$501,2,FALSE())&amp;"","⚠ كود غير موجود"))</f>
        <v/>
      </c>
      <c r="D154" s="18" t="str">
        <f aca="false">IF($B154="","",IFERROR(VLOOKUP($B154,الموظفين!$A$2:$J$501,3,FALSE())&amp;"",""))</f>
        <v/>
      </c>
      <c r="E154" s="18" t="str">
        <f aca="false">IF($B154="","",IFERROR(VLOOKUP($B154,الموظفين!$A$2:$J$501,5,FALSE())&amp;"",""))</f>
        <v/>
      </c>
      <c r="F154" s="19" t="str">
        <f aca="false">IF($B154="","",IFERROR(VLOOKUP($B154,الموظفين!$A$2:$J$501,6,FALSE()),""))</f>
        <v/>
      </c>
      <c r="G154" s="19" t="str">
        <f aca="false">IF($B154="","",IFERROR(VLOOKUP($B154,الموظفين!$A$2:$J$501,7,FALSE()),""))</f>
        <v/>
      </c>
      <c r="H154" s="20"/>
      <c r="I154" s="20"/>
      <c r="J154" s="21" t="str">
        <f aca="false">IF(OR(H154="",I154=""),"",ROUND(MOD(I154-H154,1)*24,2))</f>
        <v/>
      </c>
      <c r="K154" s="22" t="str">
        <f aca="false">IF(OR(H154="",F154=""),"",IF(ROUND(MAX(0,MOD(H154-F154+0.5,1)-0.5)*1440,0)&gt;IFERROR(VLOOKUP(E154,الورديات!$A$2:$E$21,5,FALSE()),0),ROUND(MAX(0,MOD(H154-F154+0.5,1)-0.5)*1440,0),0))</f>
        <v/>
      </c>
      <c r="L154" s="22" t="str">
        <f aca="false">IF(OR(I154="",G154=""),"",ROUND(MAX(0,MOD(G154-I154+0.5,1)-0.5)*1440,0))</f>
        <v/>
      </c>
      <c r="M154" s="22" t="str">
        <f aca="false">IF(OR(I154="",G154=""),"",IF(ROUND(MAX(0,MOD(I154-G154+0.5,1)-0.5)*1440,0)&gt;=الإعدادات!$B$8,ROUND(MAX(0,MOD(I154-G154+0.5,1)-0.5)*1440,0),0))</f>
        <v/>
      </c>
      <c r="N154" s="18" t="str">
        <f aca="false">IF(OR(A154="",B154=""),"",IF(COUNTIFS(الإجازات!$A$2:$A$1001,B154,الإجازات!$D$2:$D$1001,"&lt;="&amp;A154,الإجازات!$E$2:$E$1001,"&gt;="&amp;A154,الإجازات!$G$2:$G$1001,"مقبولة")=0,"",LOOKUP(2,1/((الإجازات!$A$2:$A$1001=B154)*(الإجازات!$D$2:$D$1001&lt;=A154)*(الإجازات!$E$2:$E$1001&gt;=A154)*(الإجازات!$G$2:$G$1001="مقبولة")),الإجازات!$C$2:$C$1001)))</f>
        <v/>
      </c>
      <c r="O154" s="17"/>
      <c r="P154" s="23" t="str">
        <f aca="false">IF(B154="","",IF(ISNA(MATCH(B154,الموظفين!$A$2:$A$501,0)),"⚠ كود غير موجود",IF(O154&lt;&gt;"",O154,IF(N154&lt;&gt;"",N154,IF(H154="",IF(AND(A154&lt;&gt;"",WEEKDAY(A154)=الإعدادات!$B$11),"راحة أسبوعية","غائب"),IF(I154="","بدون انصراف",IF(N(K154)&gt;0,"متأخر","حاضر")))))))</f>
        <v/>
      </c>
      <c r="Q154" s="24" t="str">
        <f aca="false">IF(B154="","",IF(OR(P154="غائب",P154="غياب",P154="إجازة بدون راتب"),IFERROR(VLOOKUP(B154,الموظفين!$A$2:$J$501,8,FALSE()),0),0))</f>
        <v/>
      </c>
      <c r="R154" s="24" t="str">
        <f aca="false">IF(B154="","",ROUND((N(K154)+N(L154))/60*IFERROR(VLOOKUP(B154,الموظفين!$A$2:$J$501,8,FALSE()),0)/الإعدادات!$B$6*الإعدادات!$B$9,2))</f>
        <v/>
      </c>
      <c r="S154" s="24" t="str">
        <f aca="false">IF(OR(B154="",M154=""),"",ROUND(M154/60*IFERROR(VLOOKUP(B154,الموظفين!$A$2:$J$501,9,FALSE()),0),2))</f>
        <v/>
      </c>
      <c r="T154" s="17"/>
      <c r="U154" s="23" t="str">
        <f aca="false">IF(OR(A154="",B154=""),"",A154&amp;"|"&amp;B154)</f>
        <v/>
      </c>
    </row>
    <row r="155" customFormat="false" ht="15" hidden="false" customHeight="false" outlineLevel="0" collapsed="false">
      <c r="A155" s="16"/>
      <c r="B155" s="17"/>
      <c r="C155" s="18" t="str">
        <f aca="false">IF($B155="","",IFERROR(VLOOKUP($B155,الموظفين!$A$2:$J$501,2,FALSE())&amp;"","⚠ كود غير موجود"))</f>
        <v/>
      </c>
      <c r="D155" s="18" t="str">
        <f aca="false">IF($B155="","",IFERROR(VLOOKUP($B155,الموظفين!$A$2:$J$501,3,FALSE())&amp;"",""))</f>
        <v/>
      </c>
      <c r="E155" s="18" t="str">
        <f aca="false">IF($B155="","",IFERROR(VLOOKUP($B155,الموظفين!$A$2:$J$501,5,FALSE())&amp;"",""))</f>
        <v/>
      </c>
      <c r="F155" s="19" t="str">
        <f aca="false">IF($B155="","",IFERROR(VLOOKUP($B155,الموظفين!$A$2:$J$501,6,FALSE()),""))</f>
        <v/>
      </c>
      <c r="G155" s="19" t="str">
        <f aca="false">IF($B155="","",IFERROR(VLOOKUP($B155,الموظفين!$A$2:$J$501,7,FALSE()),""))</f>
        <v/>
      </c>
      <c r="H155" s="20"/>
      <c r="I155" s="20"/>
      <c r="J155" s="21" t="str">
        <f aca="false">IF(OR(H155="",I155=""),"",ROUND(MOD(I155-H155,1)*24,2))</f>
        <v/>
      </c>
      <c r="K155" s="22" t="str">
        <f aca="false">IF(OR(H155="",F155=""),"",IF(ROUND(MAX(0,MOD(H155-F155+0.5,1)-0.5)*1440,0)&gt;IFERROR(VLOOKUP(E155,الورديات!$A$2:$E$21,5,FALSE()),0),ROUND(MAX(0,MOD(H155-F155+0.5,1)-0.5)*1440,0),0))</f>
        <v/>
      </c>
      <c r="L155" s="22" t="str">
        <f aca="false">IF(OR(I155="",G155=""),"",ROUND(MAX(0,MOD(G155-I155+0.5,1)-0.5)*1440,0))</f>
        <v/>
      </c>
      <c r="M155" s="22" t="str">
        <f aca="false">IF(OR(I155="",G155=""),"",IF(ROUND(MAX(0,MOD(I155-G155+0.5,1)-0.5)*1440,0)&gt;=الإعدادات!$B$8,ROUND(MAX(0,MOD(I155-G155+0.5,1)-0.5)*1440,0),0))</f>
        <v/>
      </c>
      <c r="N155" s="18" t="str">
        <f aca="false">IF(OR(A155="",B155=""),"",IF(COUNTIFS(الإجازات!$A$2:$A$1001,B155,الإجازات!$D$2:$D$1001,"&lt;="&amp;A155,الإجازات!$E$2:$E$1001,"&gt;="&amp;A155,الإجازات!$G$2:$G$1001,"مقبولة")=0,"",LOOKUP(2,1/((الإجازات!$A$2:$A$1001=B155)*(الإجازات!$D$2:$D$1001&lt;=A155)*(الإجازات!$E$2:$E$1001&gt;=A155)*(الإجازات!$G$2:$G$1001="مقبولة")),الإجازات!$C$2:$C$1001)))</f>
        <v/>
      </c>
      <c r="O155" s="17"/>
      <c r="P155" s="23" t="str">
        <f aca="false">IF(B155="","",IF(ISNA(MATCH(B155,الموظفين!$A$2:$A$501,0)),"⚠ كود غير موجود",IF(O155&lt;&gt;"",O155,IF(N155&lt;&gt;"",N155,IF(H155="",IF(AND(A155&lt;&gt;"",WEEKDAY(A155)=الإعدادات!$B$11),"راحة أسبوعية","غائب"),IF(I155="","بدون انصراف",IF(N(K155)&gt;0,"متأخر","حاضر")))))))</f>
        <v/>
      </c>
      <c r="Q155" s="24" t="str">
        <f aca="false">IF(B155="","",IF(OR(P155="غائب",P155="غياب",P155="إجازة بدون راتب"),IFERROR(VLOOKUP(B155,الموظفين!$A$2:$J$501,8,FALSE()),0),0))</f>
        <v/>
      </c>
      <c r="R155" s="24" t="str">
        <f aca="false">IF(B155="","",ROUND((N(K155)+N(L155))/60*IFERROR(VLOOKUP(B155,الموظفين!$A$2:$J$501,8,FALSE()),0)/الإعدادات!$B$6*الإعدادات!$B$9,2))</f>
        <v/>
      </c>
      <c r="S155" s="24" t="str">
        <f aca="false">IF(OR(B155="",M155=""),"",ROUND(M155/60*IFERROR(VLOOKUP(B155,الموظفين!$A$2:$J$501,9,FALSE()),0),2))</f>
        <v/>
      </c>
      <c r="T155" s="17"/>
      <c r="U155" s="23" t="str">
        <f aca="false">IF(OR(A155="",B155=""),"",A155&amp;"|"&amp;B155)</f>
        <v/>
      </c>
    </row>
    <row r="156" customFormat="false" ht="15" hidden="false" customHeight="false" outlineLevel="0" collapsed="false">
      <c r="A156" s="16"/>
      <c r="B156" s="17"/>
      <c r="C156" s="18" t="str">
        <f aca="false">IF($B156="","",IFERROR(VLOOKUP($B156,الموظفين!$A$2:$J$501,2,FALSE())&amp;"","⚠ كود غير موجود"))</f>
        <v/>
      </c>
      <c r="D156" s="18" t="str">
        <f aca="false">IF($B156="","",IFERROR(VLOOKUP($B156,الموظفين!$A$2:$J$501,3,FALSE())&amp;"",""))</f>
        <v/>
      </c>
      <c r="E156" s="18" t="str">
        <f aca="false">IF($B156="","",IFERROR(VLOOKUP($B156,الموظفين!$A$2:$J$501,5,FALSE())&amp;"",""))</f>
        <v/>
      </c>
      <c r="F156" s="19" t="str">
        <f aca="false">IF($B156="","",IFERROR(VLOOKUP($B156,الموظفين!$A$2:$J$501,6,FALSE()),""))</f>
        <v/>
      </c>
      <c r="G156" s="19" t="str">
        <f aca="false">IF($B156="","",IFERROR(VLOOKUP($B156,الموظفين!$A$2:$J$501,7,FALSE()),""))</f>
        <v/>
      </c>
      <c r="H156" s="20"/>
      <c r="I156" s="20"/>
      <c r="J156" s="21" t="str">
        <f aca="false">IF(OR(H156="",I156=""),"",ROUND(MOD(I156-H156,1)*24,2))</f>
        <v/>
      </c>
      <c r="K156" s="22" t="str">
        <f aca="false">IF(OR(H156="",F156=""),"",IF(ROUND(MAX(0,MOD(H156-F156+0.5,1)-0.5)*1440,0)&gt;IFERROR(VLOOKUP(E156,الورديات!$A$2:$E$21,5,FALSE()),0),ROUND(MAX(0,MOD(H156-F156+0.5,1)-0.5)*1440,0),0))</f>
        <v/>
      </c>
      <c r="L156" s="22" t="str">
        <f aca="false">IF(OR(I156="",G156=""),"",ROUND(MAX(0,MOD(G156-I156+0.5,1)-0.5)*1440,0))</f>
        <v/>
      </c>
      <c r="M156" s="22" t="str">
        <f aca="false">IF(OR(I156="",G156=""),"",IF(ROUND(MAX(0,MOD(I156-G156+0.5,1)-0.5)*1440,0)&gt;=الإعدادات!$B$8,ROUND(MAX(0,MOD(I156-G156+0.5,1)-0.5)*1440,0),0))</f>
        <v/>
      </c>
      <c r="N156" s="18" t="str">
        <f aca="false">IF(OR(A156="",B156=""),"",IF(COUNTIFS(الإجازات!$A$2:$A$1001,B156,الإجازات!$D$2:$D$1001,"&lt;="&amp;A156,الإجازات!$E$2:$E$1001,"&gt;="&amp;A156,الإجازات!$G$2:$G$1001,"مقبولة")=0,"",LOOKUP(2,1/((الإجازات!$A$2:$A$1001=B156)*(الإجازات!$D$2:$D$1001&lt;=A156)*(الإجازات!$E$2:$E$1001&gt;=A156)*(الإجازات!$G$2:$G$1001="مقبولة")),الإجازات!$C$2:$C$1001)))</f>
        <v/>
      </c>
      <c r="O156" s="17"/>
      <c r="P156" s="23" t="str">
        <f aca="false">IF(B156="","",IF(ISNA(MATCH(B156,الموظفين!$A$2:$A$501,0)),"⚠ كود غير موجود",IF(O156&lt;&gt;"",O156,IF(N156&lt;&gt;"",N156,IF(H156="",IF(AND(A156&lt;&gt;"",WEEKDAY(A156)=الإعدادات!$B$11),"راحة أسبوعية","غائب"),IF(I156="","بدون انصراف",IF(N(K156)&gt;0,"متأخر","حاضر")))))))</f>
        <v/>
      </c>
      <c r="Q156" s="24" t="str">
        <f aca="false">IF(B156="","",IF(OR(P156="غائب",P156="غياب",P156="إجازة بدون راتب"),IFERROR(VLOOKUP(B156,الموظفين!$A$2:$J$501,8,FALSE()),0),0))</f>
        <v/>
      </c>
      <c r="R156" s="24" t="str">
        <f aca="false">IF(B156="","",ROUND((N(K156)+N(L156))/60*IFERROR(VLOOKUP(B156,الموظفين!$A$2:$J$501,8,FALSE()),0)/الإعدادات!$B$6*الإعدادات!$B$9,2))</f>
        <v/>
      </c>
      <c r="S156" s="24" t="str">
        <f aca="false">IF(OR(B156="",M156=""),"",ROUND(M156/60*IFERROR(VLOOKUP(B156,الموظفين!$A$2:$J$501,9,FALSE()),0),2))</f>
        <v/>
      </c>
      <c r="T156" s="17"/>
      <c r="U156" s="23" t="str">
        <f aca="false">IF(OR(A156="",B156=""),"",A156&amp;"|"&amp;B156)</f>
        <v/>
      </c>
    </row>
    <row r="157" customFormat="false" ht="15" hidden="false" customHeight="false" outlineLevel="0" collapsed="false">
      <c r="A157" s="16"/>
      <c r="B157" s="17"/>
      <c r="C157" s="18" t="str">
        <f aca="false">IF($B157="","",IFERROR(VLOOKUP($B157,الموظفين!$A$2:$J$501,2,FALSE())&amp;"","⚠ كود غير موجود"))</f>
        <v/>
      </c>
      <c r="D157" s="18" t="str">
        <f aca="false">IF($B157="","",IFERROR(VLOOKUP($B157,الموظفين!$A$2:$J$501,3,FALSE())&amp;"",""))</f>
        <v/>
      </c>
      <c r="E157" s="18" t="str">
        <f aca="false">IF($B157="","",IFERROR(VLOOKUP($B157,الموظفين!$A$2:$J$501,5,FALSE())&amp;"",""))</f>
        <v/>
      </c>
      <c r="F157" s="19" t="str">
        <f aca="false">IF($B157="","",IFERROR(VLOOKUP($B157,الموظفين!$A$2:$J$501,6,FALSE()),""))</f>
        <v/>
      </c>
      <c r="G157" s="19" t="str">
        <f aca="false">IF($B157="","",IFERROR(VLOOKUP($B157,الموظفين!$A$2:$J$501,7,FALSE()),""))</f>
        <v/>
      </c>
      <c r="H157" s="20"/>
      <c r="I157" s="20"/>
      <c r="J157" s="21" t="str">
        <f aca="false">IF(OR(H157="",I157=""),"",ROUND(MOD(I157-H157,1)*24,2))</f>
        <v/>
      </c>
      <c r="K157" s="22" t="str">
        <f aca="false">IF(OR(H157="",F157=""),"",IF(ROUND(MAX(0,MOD(H157-F157+0.5,1)-0.5)*1440,0)&gt;IFERROR(VLOOKUP(E157,الورديات!$A$2:$E$21,5,FALSE()),0),ROUND(MAX(0,MOD(H157-F157+0.5,1)-0.5)*1440,0),0))</f>
        <v/>
      </c>
      <c r="L157" s="22" t="str">
        <f aca="false">IF(OR(I157="",G157=""),"",ROUND(MAX(0,MOD(G157-I157+0.5,1)-0.5)*1440,0))</f>
        <v/>
      </c>
      <c r="M157" s="22" t="str">
        <f aca="false">IF(OR(I157="",G157=""),"",IF(ROUND(MAX(0,MOD(I157-G157+0.5,1)-0.5)*1440,0)&gt;=الإعدادات!$B$8,ROUND(MAX(0,MOD(I157-G157+0.5,1)-0.5)*1440,0),0))</f>
        <v/>
      </c>
      <c r="N157" s="18" t="str">
        <f aca="false">IF(OR(A157="",B157=""),"",IF(COUNTIFS(الإجازات!$A$2:$A$1001,B157,الإجازات!$D$2:$D$1001,"&lt;="&amp;A157,الإجازات!$E$2:$E$1001,"&gt;="&amp;A157,الإجازات!$G$2:$G$1001,"مقبولة")=0,"",LOOKUP(2,1/((الإجازات!$A$2:$A$1001=B157)*(الإجازات!$D$2:$D$1001&lt;=A157)*(الإجازات!$E$2:$E$1001&gt;=A157)*(الإجازات!$G$2:$G$1001="مقبولة")),الإجازات!$C$2:$C$1001)))</f>
        <v/>
      </c>
      <c r="O157" s="17"/>
      <c r="P157" s="23" t="str">
        <f aca="false">IF(B157="","",IF(ISNA(MATCH(B157,الموظفين!$A$2:$A$501,0)),"⚠ كود غير موجود",IF(O157&lt;&gt;"",O157,IF(N157&lt;&gt;"",N157,IF(H157="",IF(AND(A157&lt;&gt;"",WEEKDAY(A157)=الإعدادات!$B$11),"راحة أسبوعية","غائب"),IF(I157="","بدون انصراف",IF(N(K157)&gt;0,"متأخر","حاضر")))))))</f>
        <v/>
      </c>
      <c r="Q157" s="24" t="str">
        <f aca="false">IF(B157="","",IF(OR(P157="غائب",P157="غياب",P157="إجازة بدون راتب"),IFERROR(VLOOKUP(B157,الموظفين!$A$2:$J$501,8,FALSE()),0),0))</f>
        <v/>
      </c>
      <c r="R157" s="24" t="str">
        <f aca="false">IF(B157="","",ROUND((N(K157)+N(L157))/60*IFERROR(VLOOKUP(B157,الموظفين!$A$2:$J$501,8,FALSE()),0)/الإعدادات!$B$6*الإعدادات!$B$9,2))</f>
        <v/>
      </c>
      <c r="S157" s="24" t="str">
        <f aca="false">IF(OR(B157="",M157=""),"",ROUND(M157/60*IFERROR(VLOOKUP(B157,الموظفين!$A$2:$J$501,9,FALSE()),0),2))</f>
        <v/>
      </c>
      <c r="T157" s="17"/>
      <c r="U157" s="23" t="str">
        <f aca="false">IF(OR(A157="",B157=""),"",A157&amp;"|"&amp;B157)</f>
        <v/>
      </c>
    </row>
    <row r="158" customFormat="false" ht="15" hidden="false" customHeight="false" outlineLevel="0" collapsed="false">
      <c r="A158" s="16"/>
      <c r="B158" s="17"/>
      <c r="C158" s="18" t="str">
        <f aca="false">IF($B158="","",IFERROR(VLOOKUP($B158,الموظفين!$A$2:$J$501,2,FALSE())&amp;"","⚠ كود غير موجود"))</f>
        <v/>
      </c>
      <c r="D158" s="18" t="str">
        <f aca="false">IF($B158="","",IFERROR(VLOOKUP($B158,الموظفين!$A$2:$J$501,3,FALSE())&amp;"",""))</f>
        <v/>
      </c>
      <c r="E158" s="18" t="str">
        <f aca="false">IF($B158="","",IFERROR(VLOOKUP($B158,الموظفين!$A$2:$J$501,5,FALSE())&amp;"",""))</f>
        <v/>
      </c>
      <c r="F158" s="19" t="str">
        <f aca="false">IF($B158="","",IFERROR(VLOOKUP($B158,الموظفين!$A$2:$J$501,6,FALSE()),""))</f>
        <v/>
      </c>
      <c r="G158" s="19" t="str">
        <f aca="false">IF($B158="","",IFERROR(VLOOKUP($B158,الموظفين!$A$2:$J$501,7,FALSE()),""))</f>
        <v/>
      </c>
      <c r="H158" s="20"/>
      <c r="I158" s="20"/>
      <c r="J158" s="21" t="str">
        <f aca="false">IF(OR(H158="",I158=""),"",ROUND(MOD(I158-H158,1)*24,2))</f>
        <v/>
      </c>
      <c r="K158" s="22" t="str">
        <f aca="false">IF(OR(H158="",F158=""),"",IF(ROUND(MAX(0,MOD(H158-F158+0.5,1)-0.5)*1440,0)&gt;IFERROR(VLOOKUP(E158,الورديات!$A$2:$E$21,5,FALSE()),0),ROUND(MAX(0,MOD(H158-F158+0.5,1)-0.5)*1440,0),0))</f>
        <v/>
      </c>
      <c r="L158" s="22" t="str">
        <f aca="false">IF(OR(I158="",G158=""),"",ROUND(MAX(0,MOD(G158-I158+0.5,1)-0.5)*1440,0))</f>
        <v/>
      </c>
      <c r="M158" s="22" t="str">
        <f aca="false">IF(OR(I158="",G158=""),"",IF(ROUND(MAX(0,MOD(I158-G158+0.5,1)-0.5)*1440,0)&gt;=الإعدادات!$B$8,ROUND(MAX(0,MOD(I158-G158+0.5,1)-0.5)*1440,0),0))</f>
        <v/>
      </c>
      <c r="N158" s="18" t="str">
        <f aca="false">IF(OR(A158="",B158=""),"",IF(COUNTIFS(الإجازات!$A$2:$A$1001,B158,الإجازات!$D$2:$D$1001,"&lt;="&amp;A158,الإجازات!$E$2:$E$1001,"&gt;="&amp;A158,الإجازات!$G$2:$G$1001,"مقبولة")=0,"",LOOKUP(2,1/((الإجازات!$A$2:$A$1001=B158)*(الإجازات!$D$2:$D$1001&lt;=A158)*(الإجازات!$E$2:$E$1001&gt;=A158)*(الإجازات!$G$2:$G$1001="مقبولة")),الإجازات!$C$2:$C$1001)))</f>
        <v/>
      </c>
      <c r="O158" s="17"/>
      <c r="P158" s="23" t="str">
        <f aca="false">IF(B158="","",IF(ISNA(MATCH(B158,الموظفين!$A$2:$A$501,0)),"⚠ كود غير موجود",IF(O158&lt;&gt;"",O158,IF(N158&lt;&gt;"",N158,IF(H158="",IF(AND(A158&lt;&gt;"",WEEKDAY(A158)=الإعدادات!$B$11),"راحة أسبوعية","غائب"),IF(I158="","بدون انصراف",IF(N(K158)&gt;0,"متأخر","حاضر")))))))</f>
        <v/>
      </c>
      <c r="Q158" s="24" t="str">
        <f aca="false">IF(B158="","",IF(OR(P158="غائب",P158="غياب",P158="إجازة بدون راتب"),IFERROR(VLOOKUP(B158,الموظفين!$A$2:$J$501,8,FALSE()),0),0))</f>
        <v/>
      </c>
      <c r="R158" s="24" t="str">
        <f aca="false">IF(B158="","",ROUND((N(K158)+N(L158))/60*IFERROR(VLOOKUP(B158,الموظفين!$A$2:$J$501,8,FALSE()),0)/الإعدادات!$B$6*الإعدادات!$B$9,2))</f>
        <v/>
      </c>
      <c r="S158" s="24" t="str">
        <f aca="false">IF(OR(B158="",M158=""),"",ROUND(M158/60*IFERROR(VLOOKUP(B158,الموظفين!$A$2:$J$501,9,FALSE()),0),2))</f>
        <v/>
      </c>
      <c r="T158" s="17"/>
      <c r="U158" s="23" t="str">
        <f aca="false">IF(OR(A158="",B158=""),"",A158&amp;"|"&amp;B158)</f>
        <v/>
      </c>
    </row>
    <row r="159" customFormat="false" ht="15" hidden="false" customHeight="false" outlineLevel="0" collapsed="false">
      <c r="A159" s="16"/>
      <c r="B159" s="17"/>
      <c r="C159" s="18" t="str">
        <f aca="false">IF($B159="","",IFERROR(VLOOKUP($B159,الموظفين!$A$2:$J$501,2,FALSE())&amp;"","⚠ كود غير موجود"))</f>
        <v/>
      </c>
      <c r="D159" s="18" t="str">
        <f aca="false">IF($B159="","",IFERROR(VLOOKUP($B159,الموظفين!$A$2:$J$501,3,FALSE())&amp;"",""))</f>
        <v/>
      </c>
      <c r="E159" s="18" t="str">
        <f aca="false">IF($B159="","",IFERROR(VLOOKUP($B159,الموظفين!$A$2:$J$501,5,FALSE())&amp;"",""))</f>
        <v/>
      </c>
      <c r="F159" s="19" t="str">
        <f aca="false">IF($B159="","",IFERROR(VLOOKUP($B159,الموظفين!$A$2:$J$501,6,FALSE()),""))</f>
        <v/>
      </c>
      <c r="G159" s="19" t="str">
        <f aca="false">IF($B159="","",IFERROR(VLOOKUP($B159,الموظفين!$A$2:$J$501,7,FALSE()),""))</f>
        <v/>
      </c>
      <c r="H159" s="20"/>
      <c r="I159" s="20"/>
      <c r="J159" s="21" t="str">
        <f aca="false">IF(OR(H159="",I159=""),"",ROUND(MOD(I159-H159,1)*24,2))</f>
        <v/>
      </c>
      <c r="K159" s="22" t="str">
        <f aca="false">IF(OR(H159="",F159=""),"",IF(ROUND(MAX(0,MOD(H159-F159+0.5,1)-0.5)*1440,0)&gt;IFERROR(VLOOKUP(E159,الورديات!$A$2:$E$21,5,FALSE()),0),ROUND(MAX(0,MOD(H159-F159+0.5,1)-0.5)*1440,0),0))</f>
        <v/>
      </c>
      <c r="L159" s="22" t="str">
        <f aca="false">IF(OR(I159="",G159=""),"",ROUND(MAX(0,MOD(G159-I159+0.5,1)-0.5)*1440,0))</f>
        <v/>
      </c>
      <c r="M159" s="22" t="str">
        <f aca="false">IF(OR(I159="",G159=""),"",IF(ROUND(MAX(0,MOD(I159-G159+0.5,1)-0.5)*1440,0)&gt;=الإعدادات!$B$8,ROUND(MAX(0,MOD(I159-G159+0.5,1)-0.5)*1440,0),0))</f>
        <v/>
      </c>
      <c r="N159" s="18" t="str">
        <f aca="false">IF(OR(A159="",B159=""),"",IF(COUNTIFS(الإجازات!$A$2:$A$1001,B159,الإجازات!$D$2:$D$1001,"&lt;="&amp;A159,الإجازات!$E$2:$E$1001,"&gt;="&amp;A159,الإجازات!$G$2:$G$1001,"مقبولة")=0,"",LOOKUP(2,1/((الإجازات!$A$2:$A$1001=B159)*(الإجازات!$D$2:$D$1001&lt;=A159)*(الإجازات!$E$2:$E$1001&gt;=A159)*(الإجازات!$G$2:$G$1001="مقبولة")),الإجازات!$C$2:$C$1001)))</f>
        <v/>
      </c>
      <c r="O159" s="17"/>
      <c r="P159" s="23" t="str">
        <f aca="false">IF(B159="","",IF(ISNA(MATCH(B159,الموظفين!$A$2:$A$501,0)),"⚠ كود غير موجود",IF(O159&lt;&gt;"",O159,IF(N159&lt;&gt;"",N159,IF(H159="",IF(AND(A159&lt;&gt;"",WEEKDAY(A159)=الإعدادات!$B$11),"راحة أسبوعية","غائب"),IF(I159="","بدون انصراف",IF(N(K159)&gt;0,"متأخر","حاضر")))))))</f>
        <v/>
      </c>
      <c r="Q159" s="24" t="str">
        <f aca="false">IF(B159="","",IF(OR(P159="غائب",P159="غياب",P159="إجازة بدون راتب"),IFERROR(VLOOKUP(B159,الموظفين!$A$2:$J$501,8,FALSE()),0),0))</f>
        <v/>
      </c>
      <c r="R159" s="24" t="str">
        <f aca="false">IF(B159="","",ROUND((N(K159)+N(L159))/60*IFERROR(VLOOKUP(B159,الموظفين!$A$2:$J$501,8,FALSE()),0)/الإعدادات!$B$6*الإعدادات!$B$9,2))</f>
        <v/>
      </c>
      <c r="S159" s="24" t="str">
        <f aca="false">IF(OR(B159="",M159=""),"",ROUND(M159/60*IFERROR(VLOOKUP(B159,الموظفين!$A$2:$J$501,9,FALSE()),0),2))</f>
        <v/>
      </c>
      <c r="T159" s="17"/>
      <c r="U159" s="23" t="str">
        <f aca="false">IF(OR(A159="",B159=""),"",A159&amp;"|"&amp;B159)</f>
        <v/>
      </c>
    </row>
    <row r="160" customFormat="false" ht="15" hidden="false" customHeight="false" outlineLevel="0" collapsed="false">
      <c r="A160" s="16"/>
      <c r="B160" s="17"/>
      <c r="C160" s="18" t="str">
        <f aca="false">IF($B160="","",IFERROR(VLOOKUP($B160,الموظفين!$A$2:$J$501,2,FALSE())&amp;"","⚠ كود غير موجود"))</f>
        <v/>
      </c>
      <c r="D160" s="18" t="str">
        <f aca="false">IF($B160="","",IFERROR(VLOOKUP($B160,الموظفين!$A$2:$J$501,3,FALSE())&amp;"",""))</f>
        <v/>
      </c>
      <c r="E160" s="18" t="str">
        <f aca="false">IF($B160="","",IFERROR(VLOOKUP($B160,الموظفين!$A$2:$J$501,5,FALSE())&amp;"",""))</f>
        <v/>
      </c>
      <c r="F160" s="19" t="str">
        <f aca="false">IF($B160="","",IFERROR(VLOOKUP($B160,الموظفين!$A$2:$J$501,6,FALSE()),""))</f>
        <v/>
      </c>
      <c r="G160" s="19" t="str">
        <f aca="false">IF($B160="","",IFERROR(VLOOKUP($B160,الموظفين!$A$2:$J$501,7,FALSE()),""))</f>
        <v/>
      </c>
      <c r="H160" s="20"/>
      <c r="I160" s="20"/>
      <c r="J160" s="21" t="str">
        <f aca="false">IF(OR(H160="",I160=""),"",ROUND(MOD(I160-H160,1)*24,2))</f>
        <v/>
      </c>
      <c r="K160" s="22" t="str">
        <f aca="false">IF(OR(H160="",F160=""),"",IF(ROUND(MAX(0,MOD(H160-F160+0.5,1)-0.5)*1440,0)&gt;IFERROR(VLOOKUP(E160,الورديات!$A$2:$E$21,5,FALSE()),0),ROUND(MAX(0,MOD(H160-F160+0.5,1)-0.5)*1440,0),0))</f>
        <v/>
      </c>
      <c r="L160" s="22" t="str">
        <f aca="false">IF(OR(I160="",G160=""),"",ROUND(MAX(0,MOD(G160-I160+0.5,1)-0.5)*1440,0))</f>
        <v/>
      </c>
      <c r="M160" s="22" t="str">
        <f aca="false">IF(OR(I160="",G160=""),"",IF(ROUND(MAX(0,MOD(I160-G160+0.5,1)-0.5)*1440,0)&gt;=الإعدادات!$B$8,ROUND(MAX(0,MOD(I160-G160+0.5,1)-0.5)*1440,0),0))</f>
        <v/>
      </c>
      <c r="N160" s="18" t="str">
        <f aca="false">IF(OR(A160="",B160=""),"",IF(COUNTIFS(الإجازات!$A$2:$A$1001,B160,الإجازات!$D$2:$D$1001,"&lt;="&amp;A160,الإجازات!$E$2:$E$1001,"&gt;="&amp;A160,الإجازات!$G$2:$G$1001,"مقبولة")=0,"",LOOKUP(2,1/((الإجازات!$A$2:$A$1001=B160)*(الإجازات!$D$2:$D$1001&lt;=A160)*(الإجازات!$E$2:$E$1001&gt;=A160)*(الإجازات!$G$2:$G$1001="مقبولة")),الإجازات!$C$2:$C$1001)))</f>
        <v/>
      </c>
      <c r="O160" s="17"/>
      <c r="P160" s="23" t="str">
        <f aca="false">IF(B160="","",IF(ISNA(MATCH(B160,الموظفين!$A$2:$A$501,0)),"⚠ كود غير موجود",IF(O160&lt;&gt;"",O160,IF(N160&lt;&gt;"",N160,IF(H160="",IF(AND(A160&lt;&gt;"",WEEKDAY(A160)=الإعدادات!$B$11),"راحة أسبوعية","غائب"),IF(I160="","بدون انصراف",IF(N(K160)&gt;0,"متأخر","حاضر")))))))</f>
        <v/>
      </c>
      <c r="Q160" s="24" t="str">
        <f aca="false">IF(B160="","",IF(OR(P160="غائب",P160="غياب",P160="إجازة بدون راتب"),IFERROR(VLOOKUP(B160,الموظفين!$A$2:$J$501,8,FALSE()),0),0))</f>
        <v/>
      </c>
      <c r="R160" s="24" t="str">
        <f aca="false">IF(B160="","",ROUND((N(K160)+N(L160))/60*IFERROR(VLOOKUP(B160,الموظفين!$A$2:$J$501,8,FALSE()),0)/الإعدادات!$B$6*الإعدادات!$B$9,2))</f>
        <v/>
      </c>
      <c r="S160" s="24" t="str">
        <f aca="false">IF(OR(B160="",M160=""),"",ROUND(M160/60*IFERROR(VLOOKUP(B160,الموظفين!$A$2:$J$501,9,FALSE()),0),2))</f>
        <v/>
      </c>
      <c r="T160" s="17"/>
      <c r="U160" s="23" t="str">
        <f aca="false">IF(OR(A160="",B160=""),"",A160&amp;"|"&amp;B160)</f>
        <v/>
      </c>
    </row>
    <row r="161" customFormat="false" ht="15" hidden="false" customHeight="false" outlineLevel="0" collapsed="false">
      <c r="A161" s="16"/>
      <c r="B161" s="17"/>
      <c r="C161" s="18" t="str">
        <f aca="false">IF($B161="","",IFERROR(VLOOKUP($B161,الموظفين!$A$2:$J$501,2,FALSE())&amp;"","⚠ كود غير موجود"))</f>
        <v/>
      </c>
      <c r="D161" s="18" t="str">
        <f aca="false">IF($B161="","",IFERROR(VLOOKUP($B161,الموظفين!$A$2:$J$501,3,FALSE())&amp;"",""))</f>
        <v/>
      </c>
      <c r="E161" s="18" t="str">
        <f aca="false">IF($B161="","",IFERROR(VLOOKUP($B161,الموظفين!$A$2:$J$501,5,FALSE())&amp;"",""))</f>
        <v/>
      </c>
      <c r="F161" s="19" t="str">
        <f aca="false">IF($B161="","",IFERROR(VLOOKUP($B161,الموظفين!$A$2:$J$501,6,FALSE()),""))</f>
        <v/>
      </c>
      <c r="G161" s="19" t="str">
        <f aca="false">IF($B161="","",IFERROR(VLOOKUP($B161,الموظفين!$A$2:$J$501,7,FALSE()),""))</f>
        <v/>
      </c>
      <c r="H161" s="20"/>
      <c r="I161" s="20"/>
      <c r="J161" s="21" t="str">
        <f aca="false">IF(OR(H161="",I161=""),"",ROUND(MOD(I161-H161,1)*24,2))</f>
        <v/>
      </c>
      <c r="K161" s="22" t="str">
        <f aca="false">IF(OR(H161="",F161=""),"",IF(ROUND(MAX(0,MOD(H161-F161+0.5,1)-0.5)*1440,0)&gt;IFERROR(VLOOKUP(E161,الورديات!$A$2:$E$21,5,FALSE()),0),ROUND(MAX(0,MOD(H161-F161+0.5,1)-0.5)*1440,0),0))</f>
        <v/>
      </c>
      <c r="L161" s="22" t="str">
        <f aca="false">IF(OR(I161="",G161=""),"",ROUND(MAX(0,MOD(G161-I161+0.5,1)-0.5)*1440,0))</f>
        <v/>
      </c>
      <c r="M161" s="22" t="str">
        <f aca="false">IF(OR(I161="",G161=""),"",IF(ROUND(MAX(0,MOD(I161-G161+0.5,1)-0.5)*1440,0)&gt;=الإعدادات!$B$8,ROUND(MAX(0,MOD(I161-G161+0.5,1)-0.5)*1440,0),0))</f>
        <v/>
      </c>
      <c r="N161" s="18" t="str">
        <f aca="false">IF(OR(A161="",B161=""),"",IF(COUNTIFS(الإجازات!$A$2:$A$1001,B161,الإجازات!$D$2:$D$1001,"&lt;="&amp;A161,الإجازات!$E$2:$E$1001,"&gt;="&amp;A161,الإجازات!$G$2:$G$1001,"مقبولة")=0,"",LOOKUP(2,1/((الإجازات!$A$2:$A$1001=B161)*(الإجازات!$D$2:$D$1001&lt;=A161)*(الإجازات!$E$2:$E$1001&gt;=A161)*(الإجازات!$G$2:$G$1001="مقبولة")),الإجازات!$C$2:$C$1001)))</f>
        <v/>
      </c>
      <c r="O161" s="17"/>
      <c r="P161" s="23" t="str">
        <f aca="false">IF(B161="","",IF(ISNA(MATCH(B161,الموظفين!$A$2:$A$501,0)),"⚠ كود غير موجود",IF(O161&lt;&gt;"",O161,IF(N161&lt;&gt;"",N161,IF(H161="",IF(AND(A161&lt;&gt;"",WEEKDAY(A161)=الإعدادات!$B$11),"راحة أسبوعية","غائب"),IF(I161="","بدون انصراف",IF(N(K161)&gt;0,"متأخر","حاضر")))))))</f>
        <v/>
      </c>
      <c r="Q161" s="24" t="str">
        <f aca="false">IF(B161="","",IF(OR(P161="غائب",P161="غياب",P161="إجازة بدون راتب"),IFERROR(VLOOKUP(B161,الموظفين!$A$2:$J$501,8,FALSE()),0),0))</f>
        <v/>
      </c>
      <c r="R161" s="24" t="str">
        <f aca="false">IF(B161="","",ROUND((N(K161)+N(L161))/60*IFERROR(VLOOKUP(B161,الموظفين!$A$2:$J$501,8,FALSE()),0)/الإعدادات!$B$6*الإعدادات!$B$9,2))</f>
        <v/>
      </c>
      <c r="S161" s="24" t="str">
        <f aca="false">IF(OR(B161="",M161=""),"",ROUND(M161/60*IFERROR(VLOOKUP(B161,الموظفين!$A$2:$J$501,9,FALSE()),0),2))</f>
        <v/>
      </c>
      <c r="T161" s="17"/>
      <c r="U161" s="23" t="str">
        <f aca="false">IF(OR(A161="",B161=""),"",A161&amp;"|"&amp;B161)</f>
        <v/>
      </c>
    </row>
    <row r="162" customFormat="false" ht="15" hidden="false" customHeight="false" outlineLevel="0" collapsed="false">
      <c r="A162" s="16"/>
      <c r="B162" s="17"/>
      <c r="C162" s="18" t="str">
        <f aca="false">IF($B162="","",IFERROR(VLOOKUP($B162,الموظفين!$A$2:$J$501,2,FALSE())&amp;"","⚠ كود غير موجود"))</f>
        <v/>
      </c>
      <c r="D162" s="18" t="str">
        <f aca="false">IF($B162="","",IFERROR(VLOOKUP($B162,الموظفين!$A$2:$J$501,3,FALSE())&amp;"",""))</f>
        <v/>
      </c>
      <c r="E162" s="18" t="str">
        <f aca="false">IF($B162="","",IFERROR(VLOOKUP($B162,الموظفين!$A$2:$J$501,5,FALSE())&amp;"",""))</f>
        <v/>
      </c>
      <c r="F162" s="19" t="str">
        <f aca="false">IF($B162="","",IFERROR(VLOOKUP($B162,الموظفين!$A$2:$J$501,6,FALSE()),""))</f>
        <v/>
      </c>
      <c r="G162" s="19" t="str">
        <f aca="false">IF($B162="","",IFERROR(VLOOKUP($B162,الموظفين!$A$2:$J$501,7,FALSE()),""))</f>
        <v/>
      </c>
      <c r="H162" s="20"/>
      <c r="I162" s="20"/>
      <c r="J162" s="21" t="str">
        <f aca="false">IF(OR(H162="",I162=""),"",ROUND(MOD(I162-H162,1)*24,2))</f>
        <v/>
      </c>
      <c r="K162" s="22" t="str">
        <f aca="false">IF(OR(H162="",F162=""),"",IF(ROUND(MAX(0,MOD(H162-F162+0.5,1)-0.5)*1440,0)&gt;IFERROR(VLOOKUP(E162,الورديات!$A$2:$E$21,5,FALSE()),0),ROUND(MAX(0,MOD(H162-F162+0.5,1)-0.5)*1440,0),0))</f>
        <v/>
      </c>
      <c r="L162" s="22" t="str">
        <f aca="false">IF(OR(I162="",G162=""),"",ROUND(MAX(0,MOD(G162-I162+0.5,1)-0.5)*1440,0))</f>
        <v/>
      </c>
      <c r="M162" s="22" t="str">
        <f aca="false">IF(OR(I162="",G162=""),"",IF(ROUND(MAX(0,MOD(I162-G162+0.5,1)-0.5)*1440,0)&gt;=الإعدادات!$B$8,ROUND(MAX(0,MOD(I162-G162+0.5,1)-0.5)*1440,0),0))</f>
        <v/>
      </c>
      <c r="N162" s="18" t="str">
        <f aca="false">IF(OR(A162="",B162=""),"",IF(COUNTIFS(الإجازات!$A$2:$A$1001,B162,الإجازات!$D$2:$D$1001,"&lt;="&amp;A162,الإجازات!$E$2:$E$1001,"&gt;="&amp;A162,الإجازات!$G$2:$G$1001,"مقبولة")=0,"",LOOKUP(2,1/((الإجازات!$A$2:$A$1001=B162)*(الإجازات!$D$2:$D$1001&lt;=A162)*(الإجازات!$E$2:$E$1001&gt;=A162)*(الإجازات!$G$2:$G$1001="مقبولة")),الإجازات!$C$2:$C$1001)))</f>
        <v/>
      </c>
      <c r="O162" s="17"/>
      <c r="P162" s="23" t="str">
        <f aca="false">IF(B162="","",IF(ISNA(MATCH(B162,الموظفين!$A$2:$A$501,0)),"⚠ كود غير موجود",IF(O162&lt;&gt;"",O162,IF(N162&lt;&gt;"",N162,IF(H162="",IF(AND(A162&lt;&gt;"",WEEKDAY(A162)=الإعدادات!$B$11),"راحة أسبوعية","غائب"),IF(I162="","بدون انصراف",IF(N(K162)&gt;0,"متأخر","حاضر")))))))</f>
        <v/>
      </c>
      <c r="Q162" s="24" t="str">
        <f aca="false">IF(B162="","",IF(OR(P162="غائب",P162="غياب",P162="إجازة بدون راتب"),IFERROR(VLOOKUP(B162,الموظفين!$A$2:$J$501,8,FALSE()),0),0))</f>
        <v/>
      </c>
      <c r="R162" s="24" t="str">
        <f aca="false">IF(B162="","",ROUND((N(K162)+N(L162))/60*IFERROR(VLOOKUP(B162,الموظفين!$A$2:$J$501,8,FALSE()),0)/الإعدادات!$B$6*الإعدادات!$B$9,2))</f>
        <v/>
      </c>
      <c r="S162" s="24" t="str">
        <f aca="false">IF(OR(B162="",M162=""),"",ROUND(M162/60*IFERROR(VLOOKUP(B162,الموظفين!$A$2:$J$501,9,FALSE()),0),2))</f>
        <v/>
      </c>
      <c r="T162" s="17"/>
      <c r="U162" s="23" t="str">
        <f aca="false">IF(OR(A162="",B162=""),"",A162&amp;"|"&amp;B162)</f>
        <v/>
      </c>
    </row>
    <row r="163" customFormat="false" ht="15" hidden="false" customHeight="false" outlineLevel="0" collapsed="false">
      <c r="A163" s="16"/>
      <c r="B163" s="17"/>
      <c r="C163" s="18" t="str">
        <f aca="false">IF($B163="","",IFERROR(VLOOKUP($B163,الموظفين!$A$2:$J$501,2,FALSE())&amp;"","⚠ كود غير موجود"))</f>
        <v/>
      </c>
      <c r="D163" s="18" t="str">
        <f aca="false">IF($B163="","",IFERROR(VLOOKUP($B163,الموظفين!$A$2:$J$501,3,FALSE())&amp;"",""))</f>
        <v/>
      </c>
      <c r="E163" s="18" t="str">
        <f aca="false">IF($B163="","",IFERROR(VLOOKUP($B163,الموظفين!$A$2:$J$501,5,FALSE())&amp;"",""))</f>
        <v/>
      </c>
      <c r="F163" s="19" t="str">
        <f aca="false">IF($B163="","",IFERROR(VLOOKUP($B163,الموظفين!$A$2:$J$501,6,FALSE()),""))</f>
        <v/>
      </c>
      <c r="G163" s="19" t="str">
        <f aca="false">IF($B163="","",IFERROR(VLOOKUP($B163,الموظفين!$A$2:$J$501,7,FALSE()),""))</f>
        <v/>
      </c>
      <c r="H163" s="20"/>
      <c r="I163" s="20"/>
      <c r="J163" s="21" t="str">
        <f aca="false">IF(OR(H163="",I163=""),"",ROUND(MOD(I163-H163,1)*24,2))</f>
        <v/>
      </c>
      <c r="K163" s="22" t="str">
        <f aca="false">IF(OR(H163="",F163=""),"",IF(ROUND(MAX(0,MOD(H163-F163+0.5,1)-0.5)*1440,0)&gt;IFERROR(VLOOKUP(E163,الورديات!$A$2:$E$21,5,FALSE()),0),ROUND(MAX(0,MOD(H163-F163+0.5,1)-0.5)*1440,0),0))</f>
        <v/>
      </c>
      <c r="L163" s="22" t="str">
        <f aca="false">IF(OR(I163="",G163=""),"",ROUND(MAX(0,MOD(G163-I163+0.5,1)-0.5)*1440,0))</f>
        <v/>
      </c>
      <c r="M163" s="22" t="str">
        <f aca="false">IF(OR(I163="",G163=""),"",IF(ROUND(MAX(0,MOD(I163-G163+0.5,1)-0.5)*1440,0)&gt;=الإعدادات!$B$8,ROUND(MAX(0,MOD(I163-G163+0.5,1)-0.5)*1440,0),0))</f>
        <v/>
      </c>
      <c r="N163" s="18" t="str">
        <f aca="false">IF(OR(A163="",B163=""),"",IF(COUNTIFS(الإجازات!$A$2:$A$1001,B163,الإجازات!$D$2:$D$1001,"&lt;="&amp;A163,الإجازات!$E$2:$E$1001,"&gt;="&amp;A163,الإجازات!$G$2:$G$1001,"مقبولة")=0,"",LOOKUP(2,1/((الإجازات!$A$2:$A$1001=B163)*(الإجازات!$D$2:$D$1001&lt;=A163)*(الإجازات!$E$2:$E$1001&gt;=A163)*(الإجازات!$G$2:$G$1001="مقبولة")),الإجازات!$C$2:$C$1001)))</f>
        <v/>
      </c>
      <c r="O163" s="17"/>
      <c r="P163" s="23" t="str">
        <f aca="false">IF(B163="","",IF(ISNA(MATCH(B163,الموظفين!$A$2:$A$501,0)),"⚠ كود غير موجود",IF(O163&lt;&gt;"",O163,IF(N163&lt;&gt;"",N163,IF(H163="",IF(AND(A163&lt;&gt;"",WEEKDAY(A163)=الإعدادات!$B$11),"راحة أسبوعية","غائب"),IF(I163="","بدون انصراف",IF(N(K163)&gt;0,"متأخر","حاضر")))))))</f>
        <v/>
      </c>
      <c r="Q163" s="24" t="str">
        <f aca="false">IF(B163="","",IF(OR(P163="غائب",P163="غياب",P163="إجازة بدون راتب"),IFERROR(VLOOKUP(B163,الموظفين!$A$2:$J$501,8,FALSE()),0),0))</f>
        <v/>
      </c>
      <c r="R163" s="24" t="str">
        <f aca="false">IF(B163="","",ROUND((N(K163)+N(L163))/60*IFERROR(VLOOKUP(B163,الموظفين!$A$2:$J$501,8,FALSE()),0)/الإعدادات!$B$6*الإعدادات!$B$9,2))</f>
        <v/>
      </c>
      <c r="S163" s="24" t="str">
        <f aca="false">IF(OR(B163="",M163=""),"",ROUND(M163/60*IFERROR(VLOOKUP(B163,الموظفين!$A$2:$J$501,9,FALSE()),0),2))</f>
        <v/>
      </c>
      <c r="T163" s="17"/>
      <c r="U163" s="23" t="str">
        <f aca="false">IF(OR(A163="",B163=""),"",A163&amp;"|"&amp;B163)</f>
        <v/>
      </c>
    </row>
    <row r="164" customFormat="false" ht="15" hidden="false" customHeight="false" outlineLevel="0" collapsed="false">
      <c r="A164" s="16"/>
      <c r="B164" s="17"/>
      <c r="C164" s="18" t="str">
        <f aca="false">IF($B164="","",IFERROR(VLOOKUP($B164,الموظفين!$A$2:$J$501,2,FALSE())&amp;"","⚠ كود غير موجود"))</f>
        <v/>
      </c>
      <c r="D164" s="18" t="str">
        <f aca="false">IF($B164="","",IFERROR(VLOOKUP($B164,الموظفين!$A$2:$J$501,3,FALSE())&amp;"",""))</f>
        <v/>
      </c>
      <c r="E164" s="18" t="str">
        <f aca="false">IF($B164="","",IFERROR(VLOOKUP($B164,الموظفين!$A$2:$J$501,5,FALSE())&amp;"",""))</f>
        <v/>
      </c>
      <c r="F164" s="19" t="str">
        <f aca="false">IF($B164="","",IFERROR(VLOOKUP($B164,الموظفين!$A$2:$J$501,6,FALSE()),""))</f>
        <v/>
      </c>
      <c r="G164" s="19" t="str">
        <f aca="false">IF($B164="","",IFERROR(VLOOKUP($B164,الموظفين!$A$2:$J$501,7,FALSE()),""))</f>
        <v/>
      </c>
      <c r="H164" s="20"/>
      <c r="I164" s="20"/>
      <c r="J164" s="21" t="str">
        <f aca="false">IF(OR(H164="",I164=""),"",ROUND(MOD(I164-H164,1)*24,2))</f>
        <v/>
      </c>
      <c r="K164" s="22" t="str">
        <f aca="false">IF(OR(H164="",F164=""),"",IF(ROUND(MAX(0,MOD(H164-F164+0.5,1)-0.5)*1440,0)&gt;IFERROR(VLOOKUP(E164,الورديات!$A$2:$E$21,5,FALSE()),0),ROUND(MAX(0,MOD(H164-F164+0.5,1)-0.5)*1440,0),0))</f>
        <v/>
      </c>
      <c r="L164" s="22" t="str">
        <f aca="false">IF(OR(I164="",G164=""),"",ROUND(MAX(0,MOD(G164-I164+0.5,1)-0.5)*1440,0))</f>
        <v/>
      </c>
      <c r="M164" s="22" t="str">
        <f aca="false">IF(OR(I164="",G164=""),"",IF(ROUND(MAX(0,MOD(I164-G164+0.5,1)-0.5)*1440,0)&gt;=الإعدادات!$B$8,ROUND(MAX(0,MOD(I164-G164+0.5,1)-0.5)*1440,0),0))</f>
        <v/>
      </c>
      <c r="N164" s="18" t="str">
        <f aca="false">IF(OR(A164="",B164=""),"",IF(COUNTIFS(الإجازات!$A$2:$A$1001,B164,الإجازات!$D$2:$D$1001,"&lt;="&amp;A164,الإجازات!$E$2:$E$1001,"&gt;="&amp;A164,الإجازات!$G$2:$G$1001,"مقبولة")=0,"",LOOKUP(2,1/((الإجازات!$A$2:$A$1001=B164)*(الإجازات!$D$2:$D$1001&lt;=A164)*(الإجازات!$E$2:$E$1001&gt;=A164)*(الإجازات!$G$2:$G$1001="مقبولة")),الإجازات!$C$2:$C$1001)))</f>
        <v/>
      </c>
      <c r="O164" s="17"/>
      <c r="P164" s="23" t="str">
        <f aca="false">IF(B164="","",IF(ISNA(MATCH(B164,الموظفين!$A$2:$A$501,0)),"⚠ كود غير موجود",IF(O164&lt;&gt;"",O164,IF(N164&lt;&gt;"",N164,IF(H164="",IF(AND(A164&lt;&gt;"",WEEKDAY(A164)=الإعدادات!$B$11),"راحة أسبوعية","غائب"),IF(I164="","بدون انصراف",IF(N(K164)&gt;0,"متأخر","حاضر")))))))</f>
        <v/>
      </c>
      <c r="Q164" s="24" t="str">
        <f aca="false">IF(B164="","",IF(OR(P164="غائب",P164="غياب",P164="إجازة بدون راتب"),IFERROR(VLOOKUP(B164,الموظفين!$A$2:$J$501,8,FALSE()),0),0))</f>
        <v/>
      </c>
      <c r="R164" s="24" t="str">
        <f aca="false">IF(B164="","",ROUND((N(K164)+N(L164))/60*IFERROR(VLOOKUP(B164,الموظفين!$A$2:$J$501,8,FALSE()),0)/الإعدادات!$B$6*الإعدادات!$B$9,2))</f>
        <v/>
      </c>
      <c r="S164" s="24" t="str">
        <f aca="false">IF(OR(B164="",M164=""),"",ROUND(M164/60*IFERROR(VLOOKUP(B164,الموظفين!$A$2:$J$501,9,FALSE()),0),2))</f>
        <v/>
      </c>
      <c r="T164" s="17"/>
      <c r="U164" s="23" t="str">
        <f aca="false">IF(OR(A164="",B164=""),"",A164&amp;"|"&amp;B164)</f>
        <v/>
      </c>
    </row>
    <row r="165" customFormat="false" ht="15" hidden="false" customHeight="false" outlineLevel="0" collapsed="false">
      <c r="A165" s="16"/>
      <c r="B165" s="17"/>
      <c r="C165" s="18" t="str">
        <f aca="false">IF($B165="","",IFERROR(VLOOKUP($B165,الموظفين!$A$2:$J$501,2,FALSE())&amp;"","⚠ كود غير موجود"))</f>
        <v/>
      </c>
      <c r="D165" s="18" t="str">
        <f aca="false">IF($B165="","",IFERROR(VLOOKUP($B165,الموظفين!$A$2:$J$501,3,FALSE())&amp;"",""))</f>
        <v/>
      </c>
      <c r="E165" s="18" t="str">
        <f aca="false">IF($B165="","",IFERROR(VLOOKUP($B165,الموظفين!$A$2:$J$501,5,FALSE())&amp;"",""))</f>
        <v/>
      </c>
      <c r="F165" s="19" t="str">
        <f aca="false">IF($B165="","",IFERROR(VLOOKUP($B165,الموظفين!$A$2:$J$501,6,FALSE()),""))</f>
        <v/>
      </c>
      <c r="G165" s="19" t="str">
        <f aca="false">IF($B165="","",IFERROR(VLOOKUP($B165,الموظفين!$A$2:$J$501,7,FALSE()),""))</f>
        <v/>
      </c>
      <c r="H165" s="20"/>
      <c r="I165" s="20"/>
      <c r="J165" s="21" t="str">
        <f aca="false">IF(OR(H165="",I165=""),"",ROUND(MOD(I165-H165,1)*24,2))</f>
        <v/>
      </c>
      <c r="K165" s="22" t="str">
        <f aca="false">IF(OR(H165="",F165=""),"",IF(ROUND(MAX(0,MOD(H165-F165+0.5,1)-0.5)*1440,0)&gt;IFERROR(VLOOKUP(E165,الورديات!$A$2:$E$21,5,FALSE()),0),ROUND(MAX(0,MOD(H165-F165+0.5,1)-0.5)*1440,0),0))</f>
        <v/>
      </c>
      <c r="L165" s="22" t="str">
        <f aca="false">IF(OR(I165="",G165=""),"",ROUND(MAX(0,MOD(G165-I165+0.5,1)-0.5)*1440,0))</f>
        <v/>
      </c>
      <c r="M165" s="22" t="str">
        <f aca="false">IF(OR(I165="",G165=""),"",IF(ROUND(MAX(0,MOD(I165-G165+0.5,1)-0.5)*1440,0)&gt;=الإعدادات!$B$8,ROUND(MAX(0,MOD(I165-G165+0.5,1)-0.5)*1440,0),0))</f>
        <v/>
      </c>
      <c r="N165" s="18" t="str">
        <f aca="false">IF(OR(A165="",B165=""),"",IF(COUNTIFS(الإجازات!$A$2:$A$1001,B165,الإجازات!$D$2:$D$1001,"&lt;="&amp;A165,الإجازات!$E$2:$E$1001,"&gt;="&amp;A165,الإجازات!$G$2:$G$1001,"مقبولة")=0,"",LOOKUP(2,1/((الإجازات!$A$2:$A$1001=B165)*(الإجازات!$D$2:$D$1001&lt;=A165)*(الإجازات!$E$2:$E$1001&gt;=A165)*(الإجازات!$G$2:$G$1001="مقبولة")),الإجازات!$C$2:$C$1001)))</f>
        <v/>
      </c>
      <c r="O165" s="17"/>
      <c r="P165" s="23" t="str">
        <f aca="false">IF(B165="","",IF(ISNA(MATCH(B165,الموظفين!$A$2:$A$501,0)),"⚠ كود غير موجود",IF(O165&lt;&gt;"",O165,IF(N165&lt;&gt;"",N165,IF(H165="",IF(AND(A165&lt;&gt;"",WEEKDAY(A165)=الإعدادات!$B$11),"راحة أسبوعية","غائب"),IF(I165="","بدون انصراف",IF(N(K165)&gt;0,"متأخر","حاضر")))))))</f>
        <v/>
      </c>
      <c r="Q165" s="24" t="str">
        <f aca="false">IF(B165="","",IF(OR(P165="غائب",P165="غياب",P165="إجازة بدون راتب"),IFERROR(VLOOKUP(B165,الموظفين!$A$2:$J$501,8,FALSE()),0),0))</f>
        <v/>
      </c>
      <c r="R165" s="24" t="str">
        <f aca="false">IF(B165="","",ROUND((N(K165)+N(L165))/60*IFERROR(VLOOKUP(B165,الموظفين!$A$2:$J$501,8,FALSE()),0)/الإعدادات!$B$6*الإعدادات!$B$9,2))</f>
        <v/>
      </c>
      <c r="S165" s="24" t="str">
        <f aca="false">IF(OR(B165="",M165=""),"",ROUND(M165/60*IFERROR(VLOOKUP(B165,الموظفين!$A$2:$J$501,9,FALSE()),0),2))</f>
        <v/>
      </c>
      <c r="T165" s="17"/>
      <c r="U165" s="23" t="str">
        <f aca="false">IF(OR(A165="",B165=""),"",A165&amp;"|"&amp;B165)</f>
        <v/>
      </c>
    </row>
    <row r="166" customFormat="false" ht="15" hidden="false" customHeight="false" outlineLevel="0" collapsed="false">
      <c r="A166" s="16"/>
      <c r="B166" s="17"/>
      <c r="C166" s="18" t="str">
        <f aca="false">IF($B166="","",IFERROR(VLOOKUP($B166,الموظفين!$A$2:$J$501,2,FALSE())&amp;"","⚠ كود غير موجود"))</f>
        <v/>
      </c>
      <c r="D166" s="18" t="str">
        <f aca="false">IF($B166="","",IFERROR(VLOOKUP($B166,الموظفين!$A$2:$J$501,3,FALSE())&amp;"",""))</f>
        <v/>
      </c>
      <c r="E166" s="18" t="str">
        <f aca="false">IF($B166="","",IFERROR(VLOOKUP($B166,الموظفين!$A$2:$J$501,5,FALSE())&amp;"",""))</f>
        <v/>
      </c>
      <c r="F166" s="19" t="str">
        <f aca="false">IF($B166="","",IFERROR(VLOOKUP($B166,الموظفين!$A$2:$J$501,6,FALSE()),""))</f>
        <v/>
      </c>
      <c r="G166" s="19" t="str">
        <f aca="false">IF($B166="","",IFERROR(VLOOKUP($B166,الموظفين!$A$2:$J$501,7,FALSE()),""))</f>
        <v/>
      </c>
      <c r="H166" s="20"/>
      <c r="I166" s="20"/>
      <c r="J166" s="21" t="str">
        <f aca="false">IF(OR(H166="",I166=""),"",ROUND(MOD(I166-H166,1)*24,2))</f>
        <v/>
      </c>
      <c r="K166" s="22" t="str">
        <f aca="false">IF(OR(H166="",F166=""),"",IF(ROUND(MAX(0,MOD(H166-F166+0.5,1)-0.5)*1440,0)&gt;IFERROR(VLOOKUP(E166,الورديات!$A$2:$E$21,5,FALSE()),0),ROUND(MAX(0,MOD(H166-F166+0.5,1)-0.5)*1440,0),0))</f>
        <v/>
      </c>
      <c r="L166" s="22" t="str">
        <f aca="false">IF(OR(I166="",G166=""),"",ROUND(MAX(0,MOD(G166-I166+0.5,1)-0.5)*1440,0))</f>
        <v/>
      </c>
      <c r="M166" s="22" t="str">
        <f aca="false">IF(OR(I166="",G166=""),"",IF(ROUND(MAX(0,MOD(I166-G166+0.5,1)-0.5)*1440,0)&gt;=الإعدادات!$B$8,ROUND(MAX(0,MOD(I166-G166+0.5,1)-0.5)*1440,0),0))</f>
        <v/>
      </c>
      <c r="N166" s="18" t="str">
        <f aca="false">IF(OR(A166="",B166=""),"",IF(COUNTIFS(الإجازات!$A$2:$A$1001,B166,الإجازات!$D$2:$D$1001,"&lt;="&amp;A166,الإجازات!$E$2:$E$1001,"&gt;="&amp;A166,الإجازات!$G$2:$G$1001,"مقبولة")=0,"",LOOKUP(2,1/((الإجازات!$A$2:$A$1001=B166)*(الإجازات!$D$2:$D$1001&lt;=A166)*(الإجازات!$E$2:$E$1001&gt;=A166)*(الإجازات!$G$2:$G$1001="مقبولة")),الإجازات!$C$2:$C$1001)))</f>
        <v/>
      </c>
      <c r="O166" s="17"/>
      <c r="P166" s="23" t="str">
        <f aca="false">IF(B166="","",IF(ISNA(MATCH(B166,الموظفين!$A$2:$A$501,0)),"⚠ كود غير موجود",IF(O166&lt;&gt;"",O166,IF(N166&lt;&gt;"",N166,IF(H166="",IF(AND(A166&lt;&gt;"",WEEKDAY(A166)=الإعدادات!$B$11),"راحة أسبوعية","غائب"),IF(I166="","بدون انصراف",IF(N(K166)&gt;0,"متأخر","حاضر")))))))</f>
        <v/>
      </c>
      <c r="Q166" s="24" t="str">
        <f aca="false">IF(B166="","",IF(OR(P166="غائب",P166="غياب",P166="إجازة بدون راتب"),IFERROR(VLOOKUP(B166,الموظفين!$A$2:$J$501,8,FALSE()),0),0))</f>
        <v/>
      </c>
      <c r="R166" s="24" t="str">
        <f aca="false">IF(B166="","",ROUND((N(K166)+N(L166))/60*IFERROR(VLOOKUP(B166,الموظفين!$A$2:$J$501,8,FALSE()),0)/الإعدادات!$B$6*الإعدادات!$B$9,2))</f>
        <v/>
      </c>
      <c r="S166" s="24" t="str">
        <f aca="false">IF(OR(B166="",M166=""),"",ROUND(M166/60*IFERROR(VLOOKUP(B166,الموظفين!$A$2:$J$501,9,FALSE()),0),2))</f>
        <v/>
      </c>
      <c r="T166" s="17"/>
      <c r="U166" s="23" t="str">
        <f aca="false">IF(OR(A166="",B166=""),"",A166&amp;"|"&amp;B166)</f>
        <v/>
      </c>
    </row>
    <row r="167" customFormat="false" ht="15" hidden="false" customHeight="false" outlineLevel="0" collapsed="false">
      <c r="A167" s="16"/>
      <c r="B167" s="17"/>
      <c r="C167" s="18" t="str">
        <f aca="false">IF($B167="","",IFERROR(VLOOKUP($B167,الموظفين!$A$2:$J$501,2,FALSE())&amp;"","⚠ كود غير موجود"))</f>
        <v/>
      </c>
      <c r="D167" s="18" t="str">
        <f aca="false">IF($B167="","",IFERROR(VLOOKUP($B167,الموظفين!$A$2:$J$501,3,FALSE())&amp;"",""))</f>
        <v/>
      </c>
      <c r="E167" s="18" t="str">
        <f aca="false">IF($B167="","",IFERROR(VLOOKUP($B167,الموظفين!$A$2:$J$501,5,FALSE())&amp;"",""))</f>
        <v/>
      </c>
      <c r="F167" s="19" t="str">
        <f aca="false">IF($B167="","",IFERROR(VLOOKUP($B167,الموظفين!$A$2:$J$501,6,FALSE()),""))</f>
        <v/>
      </c>
      <c r="G167" s="19" t="str">
        <f aca="false">IF($B167="","",IFERROR(VLOOKUP($B167,الموظفين!$A$2:$J$501,7,FALSE()),""))</f>
        <v/>
      </c>
      <c r="H167" s="20"/>
      <c r="I167" s="20"/>
      <c r="J167" s="21" t="str">
        <f aca="false">IF(OR(H167="",I167=""),"",ROUND(MOD(I167-H167,1)*24,2))</f>
        <v/>
      </c>
      <c r="K167" s="22" t="str">
        <f aca="false">IF(OR(H167="",F167=""),"",IF(ROUND(MAX(0,MOD(H167-F167+0.5,1)-0.5)*1440,0)&gt;IFERROR(VLOOKUP(E167,الورديات!$A$2:$E$21,5,FALSE()),0),ROUND(MAX(0,MOD(H167-F167+0.5,1)-0.5)*1440,0),0))</f>
        <v/>
      </c>
      <c r="L167" s="22" t="str">
        <f aca="false">IF(OR(I167="",G167=""),"",ROUND(MAX(0,MOD(G167-I167+0.5,1)-0.5)*1440,0))</f>
        <v/>
      </c>
      <c r="M167" s="22" t="str">
        <f aca="false">IF(OR(I167="",G167=""),"",IF(ROUND(MAX(0,MOD(I167-G167+0.5,1)-0.5)*1440,0)&gt;=الإعدادات!$B$8,ROUND(MAX(0,MOD(I167-G167+0.5,1)-0.5)*1440,0),0))</f>
        <v/>
      </c>
      <c r="N167" s="18" t="str">
        <f aca="false">IF(OR(A167="",B167=""),"",IF(COUNTIFS(الإجازات!$A$2:$A$1001,B167,الإجازات!$D$2:$D$1001,"&lt;="&amp;A167,الإجازات!$E$2:$E$1001,"&gt;="&amp;A167,الإجازات!$G$2:$G$1001,"مقبولة")=0,"",LOOKUP(2,1/((الإجازات!$A$2:$A$1001=B167)*(الإجازات!$D$2:$D$1001&lt;=A167)*(الإجازات!$E$2:$E$1001&gt;=A167)*(الإجازات!$G$2:$G$1001="مقبولة")),الإجازات!$C$2:$C$1001)))</f>
        <v/>
      </c>
      <c r="O167" s="17"/>
      <c r="P167" s="23" t="str">
        <f aca="false">IF(B167="","",IF(ISNA(MATCH(B167,الموظفين!$A$2:$A$501,0)),"⚠ كود غير موجود",IF(O167&lt;&gt;"",O167,IF(N167&lt;&gt;"",N167,IF(H167="",IF(AND(A167&lt;&gt;"",WEEKDAY(A167)=الإعدادات!$B$11),"راحة أسبوعية","غائب"),IF(I167="","بدون انصراف",IF(N(K167)&gt;0,"متأخر","حاضر")))))))</f>
        <v/>
      </c>
      <c r="Q167" s="24" t="str">
        <f aca="false">IF(B167="","",IF(OR(P167="غائب",P167="غياب",P167="إجازة بدون راتب"),IFERROR(VLOOKUP(B167,الموظفين!$A$2:$J$501,8,FALSE()),0),0))</f>
        <v/>
      </c>
      <c r="R167" s="24" t="str">
        <f aca="false">IF(B167="","",ROUND((N(K167)+N(L167))/60*IFERROR(VLOOKUP(B167,الموظفين!$A$2:$J$501,8,FALSE()),0)/الإعدادات!$B$6*الإعدادات!$B$9,2))</f>
        <v/>
      </c>
      <c r="S167" s="24" t="str">
        <f aca="false">IF(OR(B167="",M167=""),"",ROUND(M167/60*IFERROR(VLOOKUP(B167,الموظفين!$A$2:$J$501,9,FALSE()),0),2))</f>
        <v/>
      </c>
      <c r="T167" s="17"/>
      <c r="U167" s="23" t="str">
        <f aca="false">IF(OR(A167="",B167=""),"",A167&amp;"|"&amp;B167)</f>
        <v/>
      </c>
    </row>
    <row r="168" customFormat="false" ht="15" hidden="false" customHeight="false" outlineLevel="0" collapsed="false">
      <c r="A168" s="16"/>
      <c r="B168" s="17"/>
      <c r="C168" s="18" t="str">
        <f aca="false">IF($B168="","",IFERROR(VLOOKUP($B168,الموظفين!$A$2:$J$501,2,FALSE())&amp;"","⚠ كود غير موجود"))</f>
        <v/>
      </c>
      <c r="D168" s="18" t="str">
        <f aca="false">IF($B168="","",IFERROR(VLOOKUP($B168,الموظفين!$A$2:$J$501,3,FALSE())&amp;"",""))</f>
        <v/>
      </c>
      <c r="E168" s="18" t="str">
        <f aca="false">IF($B168="","",IFERROR(VLOOKUP($B168,الموظفين!$A$2:$J$501,5,FALSE())&amp;"",""))</f>
        <v/>
      </c>
      <c r="F168" s="19" t="str">
        <f aca="false">IF($B168="","",IFERROR(VLOOKUP($B168,الموظفين!$A$2:$J$501,6,FALSE()),""))</f>
        <v/>
      </c>
      <c r="G168" s="19" t="str">
        <f aca="false">IF($B168="","",IFERROR(VLOOKUP($B168,الموظفين!$A$2:$J$501,7,FALSE()),""))</f>
        <v/>
      </c>
      <c r="H168" s="20"/>
      <c r="I168" s="20"/>
      <c r="J168" s="21" t="str">
        <f aca="false">IF(OR(H168="",I168=""),"",ROUND(MOD(I168-H168,1)*24,2))</f>
        <v/>
      </c>
      <c r="K168" s="22" t="str">
        <f aca="false">IF(OR(H168="",F168=""),"",IF(ROUND(MAX(0,MOD(H168-F168+0.5,1)-0.5)*1440,0)&gt;IFERROR(VLOOKUP(E168,الورديات!$A$2:$E$21,5,FALSE()),0),ROUND(MAX(0,MOD(H168-F168+0.5,1)-0.5)*1440,0),0))</f>
        <v/>
      </c>
      <c r="L168" s="22" t="str">
        <f aca="false">IF(OR(I168="",G168=""),"",ROUND(MAX(0,MOD(G168-I168+0.5,1)-0.5)*1440,0))</f>
        <v/>
      </c>
      <c r="M168" s="22" t="str">
        <f aca="false">IF(OR(I168="",G168=""),"",IF(ROUND(MAX(0,MOD(I168-G168+0.5,1)-0.5)*1440,0)&gt;=الإعدادات!$B$8,ROUND(MAX(0,MOD(I168-G168+0.5,1)-0.5)*1440,0),0))</f>
        <v/>
      </c>
      <c r="N168" s="18" t="str">
        <f aca="false">IF(OR(A168="",B168=""),"",IF(COUNTIFS(الإجازات!$A$2:$A$1001,B168,الإجازات!$D$2:$D$1001,"&lt;="&amp;A168,الإجازات!$E$2:$E$1001,"&gt;="&amp;A168,الإجازات!$G$2:$G$1001,"مقبولة")=0,"",LOOKUP(2,1/((الإجازات!$A$2:$A$1001=B168)*(الإجازات!$D$2:$D$1001&lt;=A168)*(الإجازات!$E$2:$E$1001&gt;=A168)*(الإجازات!$G$2:$G$1001="مقبولة")),الإجازات!$C$2:$C$1001)))</f>
        <v/>
      </c>
      <c r="O168" s="17"/>
      <c r="P168" s="23" t="str">
        <f aca="false">IF(B168="","",IF(ISNA(MATCH(B168,الموظفين!$A$2:$A$501,0)),"⚠ كود غير موجود",IF(O168&lt;&gt;"",O168,IF(N168&lt;&gt;"",N168,IF(H168="",IF(AND(A168&lt;&gt;"",WEEKDAY(A168)=الإعدادات!$B$11),"راحة أسبوعية","غائب"),IF(I168="","بدون انصراف",IF(N(K168)&gt;0,"متأخر","حاضر")))))))</f>
        <v/>
      </c>
      <c r="Q168" s="24" t="str">
        <f aca="false">IF(B168="","",IF(OR(P168="غائب",P168="غياب",P168="إجازة بدون راتب"),IFERROR(VLOOKUP(B168,الموظفين!$A$2:$J$501,8,FALSE()),0),0))</f>
        <v/>
      </c>
      <c r="R168" s="24" t="str">
        <f aca="false">IF(B168="","",ROUND((N(K168)+N(L168))/60*IFERROR(VLOOKUP(B168,الموظفين!$A$2:$J$501,8,FALSE()),0)/الإعدادات!$B$6*الإعدادات!$B$9,2))</f>
        <v/>
      </c>
      <c r="S168" s="24" t="str">
        <f aca="false">IF(OR(B168="",M168=""),"",ROUND(M168/60*IFERROR(VLOOKUP(B168,الموظفين!$A$2:$J$501,9,FALSE()),0),2))</f>
        <v/>
      </c>
      <c r="T168" s="17"/>
      <c r="U168" s="23" t="str">
        <f aca="false">IF(OR(A168="",B168=""),"",A168&amp;"|"&amp;B168)</f>
        <v/>
      </c>
    </row>
    <row r="169" customFormat="false" ht="15" hidden="false" customHeight="false" outlineLevel="0" collapsed="false">
      <c r="A169" s="16"/>
      <c r="B169" s="17"/>
      <c r="C169" s="18" t="str">
        <f aca="false">IF($B169="","",IFERROR(VLOOKUP($B169,الموظفين!$A$2:$J$501,2,FALSE())&amp;"","⚠ كود غير موجود"))</f>
        <v/>
      </c>
      <c r="D169" s="18" t="str">
        <f aca="false">IF($B169="","",IFERROR(VLOOKUP($B169,الموظفين!$A$2:$J$501,3,FALSE())&amp;"",""))</f>
        <v/>
      </c>
      <c r="E169" s="18" t="str">
        <f aca="false">IF($B169="","",IFERROR(VLOOKUP($B169,الموظفين!$A$2:$J$501,5,FALSE())&amp;"",""))</f>
        <v/>
      </c>
      <c r="F169" s="19" t="str">
        <f aca="false">IF($B169="","",IFERROR(VLOOKUP($B169,الموظفين!$A$2:$J$501,6,FALSE()),""))</f>
        <v/>
      </c>
      <c r="G169" s="19" t="str">
        <f aca="false">IF($B169="","",IFERROR(VLOOKUP($B169,الموظفين!$A$2:$J$501,7,FALSE()),""))</f>
        <v/>
      </c>
      <c r="H169" s="20"/>
      <c r="I169" s="20"/>
      <c r="J169" s="21" t="str">
        <f aca="false">IF(OR(H169="",I169=""),"",ROUND(MOD(I169-H169,1)*24,2))</f>
        <v/>
      </c>
      <c r="K169" s="22" t="str">
        <f aca="false">IF(OR(H169="",F169=""),"",IF(ROUND(MAX(0,MOD(H169-F169+0.5,1)-0.5)*1440,0)&gt;IFERROR(VLOOKUP(E169,الورديات!$A$2:$E$21,5,FALSE()),0),ROUND(MAX(0,MOD(H169-F169+0.5,1)-0.5)*1440,0),0))</f>
        <v/>
      </c>
      <c r="L169" s="22" t="str">
        <f aca="false">IF(OR(I169="",G169=""),"",ROUND(MAX(0,MOD(G169-I169+0.5,1)-0.5)*1440,0))</f>
        <v/>
      </c>
      <c r="M169" s="22" t="str">
        <f aca="false">IF(OR(I169="",G169=""),"",IF(ROUND(MAX(0,MOD(I169-G169+0.5,1)-0.5)*1440,0)&gt;=الإعدادات!$B$8,ROUND(MAX(0,MOD(I169-G169+0.5,1)-0.5)*1440,0),0))</f>
        <v/>
      </c>
      <c r="N169" s="18" t="str">
        <f aca="false">IF(OR(A169="",B169=""),"",IF(COUNTIFS(الإجازات!$A$2:$A$1001,B169,الإجازات!$D$2:$D$1001,"&lt;="&amp;A169,الإجازات!$E$2:$E$1001,"&gt;="&amp;A169,الإجازات!$G$2:$G$1001,"مقبولة")=0,"",LOOKUP(2,1/((الإجازات!$A$2:$A$1001=B169)*(الإجازات!$D$2:$D$1001&lt;=A169)*(الإجازات!$E$2:$E$1001&gt;=A169)*(الإجازات!$G$2:$G$1001="مقبولة")),الإجازات!$C$2:$C$1001)))</f>
        <v/>
      </c>
      <c r="O169" s="17"/>
      <c r="P169" s="23" t="str">
        <f aca="false">IF(B169="","",IF(ISNA(MATCH(B169,الموظفين!$A$2:$A$501,0)),"⚠ كود غير موجود",IF(O169&lt;&gt;"",O169,IF(N169&lt;&gt;"",N169,IF(H169="",IF(AND(A169&lt;&gt;"",WEEKDAY(A169)=الإعدادات!$B$11),"راحة أسبوعية","غائب"),IF(I169="","بدون انصراف",IF(N(K169)&gt;0,"متأخر","حاضر")))))))</f>
        <v/>
      </c>
      <c r="Q169" s="24" t="str">
        <f aca="false">IF(B169="","",IF(OR(P169="غائب",P169="غياب",P169="إجازة بدون راتب"),IFERROR(VLOOKUP(B169,الموظفين!$A$2:$J$501,8,FALSE()),0),0))</f>
        <v/>
      </c>
      <c r="R169" s="24" t="str">
        <f aca="false">IF(B169="","",ROUND((N(K169)+N(L169))/60*IFERROR(VLOOKUP(B169,الموظفين!$A$2:$J$501,8,FALSE()),0)/الإعدادات!$B$6*الإعدادات!$B$9,2))</f>
        <v/>
      </c>
      <c r="S169" s="24" t="str">
        <f aca="false">IF(OR(B169="",M169=""),"",ROUND(M169/60*IFERROR(VLOOKUP(B169,الموظفين!$A$2:$J$501,9,FALSE()),0),2))</f>
        <v/>
      </c>
      <c r="T169" s="17"/>
      <c r="U169" s="23" t="str">
        <f aca="false">IF(OR(A169="",B169=""),"",A169&amp;"|"&amp;B169)</f>
        <v/>
      </c>
    </row>
    <row r="170" customFormat="false" ht="15" hidden="false" customHeight="false" outlineLevel="0" collapsed="false">
      <c r="A170" s="16"/>
      <c r="B170" s="17"/>
      <c r="C170" s="18" t="str">
        <f aca="false">IF($B170="","",IFERROR(VLOOKUP($B170,الموظفين!$A$2:$J$501,2,FALSE())&amp;"","⚠ كود غير موجود"))</f>
        <v/>
      </c>
      <c r="D170" s="18" t="str">
        <f aca="false">IF($B170="","",IFERROR(VLOOKUP($B170,الموظفين!$A$2:$J$501,3,FALSE())&amp;"",""))</f>
        <v/>
      </c>
      <c r="E170" s="18" t="str">
        <f aca="false">IF($B170="","",IFERROR(VLOOKUP($B170,الموظفين!$A$2:$J$501,5,FALSE())&amp;"",""))</f>
        <v/>
      </c>
      <c r="F170" s="19" t="str">
        <f aca="false">IF($B170="","",IFERROR(VLOOKUP($B170,الموظفين!$A$2:$J$501,6,FALSE()),""))</f>
        <v/>
      </c>
      <c r="G170" s="19" t="str">
        <f aca="false">IF($B170="","",IFERROR(VLOOKUP($B170,الموظفين!$A$2:$J$501,7,FALSE()),""))</f>
        <v/>
      </c>
      <c r="H170" s="20"/>
      <c r="I170" s="20"/>
      <c r="J170" s="21" t="str">
        <f aca="false">IF(OR(H170="",I170=""),"",ROUND(MOD(I170-H170,1)*24,2))</f>
        <v/>
      </c>
      <c r="K170" s="22" t="str">
        <f aca="false">IF(OR(H170="",F170=""),"",IF(ROUND(MAX(0,MOD(H170-F170+0.5,1)-0.5)*1440,0)&gt;IFERROR(VLOOKUP(E170,الورديات!$A$2:$E$21,5,FALSE()),0),ROUND(MAX(0,MOD(H170-F170+0.5,1)-0.5)*1440,0),0))</f>
        <v/>
      </c>
      <c r="L170" s="22" t="str">
        <f aca="false">IF(OR(I170="",G170=""),"",ROUND(MAX(0,MOD(G170-I170+0.5,1)-0.5)*1440,0))</f>
        <v/>
      </c>
      <c r="M170" s="22" t="str">
        <f aca="false">IF(OR(I170="",G170=""),"",IF(ROUND(MAX(0,MOD(I170-G170+0.5,1)-0.5)*1440,0)&gt;=الإعدادات!$B$8,ROUND(MAX(0,MOD(I170-G170+0.5,1)-0.5)*1440,0),0))</f>
        <v/>
      </c>
      <c r="N170" s="18" t="str">
        <f aca="false">IF(OR(A170="",B170=""),"",IF(COUNTIFS(الإجازات!$A$2:$A$1001,B170,الإجازات!$D$2:$D$1001,"&lt;="&amp;A170,الإجازات!$E$2:$E$1001,"&gt;="&amp;A170,الإجازات!$G$2:$G$1001,"مقبولة")=0,"",LOOKUP(2,1/((الإجازات!$A$2:$A$1001=B170)*(الإجازات!$D$2:$D$1001&lt;=A170)*(الإجازات!$E$2:$E$1001&gt;=A170)*(الإجازات!$G$2:$G$1001="مقبولة")),الإجازات!$C$2:$C$1001)))</f>
        <v/>
      </c>
      <c r="O170" s="17"/>
      <c r="P170" s="23" t="str">
        <f aca="false">IF(B170="","",IF(ISNA(MATCH(B170,الموظفين!$A$2:$A$501,0)),"⚠ كود غير موجود",IF(O170&lt;&gt;"",O170,IF(N170&lt;&gt;"",N170,IF(H170="",IF(AND(A170&lt;&gt;"",WEEKDAY(A170)=الإعدادات!$B$11),"راحة أسبوعية","غائب"),IF(I170="","بدون انصراف",IF(N(K170)&gt;0,"متأخر","حاضر")))))))</f>
        <v/>
      </c>
      <c r="Q170" s="24" t="str">
        <f aca="false">IF(B170="","",IF(OR(P170="غائب",P170="غياب",P170="إجازة بدون راتب"),IFERROR(VLOOKUP(B170,الموظفين!$A$2:$J$501,8,FALSE()),0),0))</f>
        <v/>
      </c>
      <c r="R170" s="24" t="str">
        <f aca="false">IF(B170="","",ROUND((N(K170)+N(L170))/60*IFERROR(VLOOKUP(B170,الموظفين!$A$2:$J$501,8,FALSE()),0)/الإعدادات!$B$6*الإعدادات!$B$9,2))</f>
        <v/>
      </c>
      <c r="S170" s="24" t="str">
        <f aca="false">IF(OR(B170="",M170=""),"",ROUND(M170/60*IFERROR(VLOOKUP(B170,الموظفين!$A$2:$J$501,9,FALSE()),0),2))</f>
        <v/>
      </c>
      <c r="T170" s="17"/>
      <c r="U170" s="23" t="str">
        <f aca="false">IF(OR(A170="",B170=""),"",A170&amp;"|"&amp;B170)</f>
        <v/>
      </c>
    </row>
    <row r="171" customFormat="false" ht="15" hidden="false" customHeight="false" outlineLevel="0" collapsed="false">
      <c r="A171" s="16"/>
      <c r="B171" s="17"/>
      <c r="C171" s="18" t="str">
        <f aca="false">IF($B171="","",IFERROR(VLOOKUP($B171,الموظفين!$A$2:$J$501,2,FALSE())&amp;"","⚠ كود غير موجود"))</f>
        <v/>
      </c>
      <c r="D171" s="18" t="str">
        <f aca="false">IF($B171="","",IFERROR(VLOOKUP($B171,الموظفين!$A$2:$J$501,3,FALSE())&amp;"",""))</f>
        <v/>
      </c>
      <c r="E171" s="18" t="str">
        <f aca="false">IF($B171="","",IFERROR(VLOOKUP($B171,الموظفين!$A$2:$J$501,5,FALSE())&amp;"",""))</f>
        <v/>
      </c>
      <c r="F171" s="19" t="str">
        <f aca="false">IF($B171="","",IFERROR(VLOOKUP($B171,الموظفين!$A$2:$J$501,6,FALSE()),""))</f>
        <v/>
      </c>
      <c r="G171" s="19" t="str">
        <f aca="false">IF($B171="","",IFERROR(VLOOKUP($B171,الموظفين!$A$2:$J$501,7,FALSE()),""))</f>
        <v/>
      </c>
      <c r="H171" s="20"/>
      <c r="I171" s="20"/>
      <c r="J171" s="21" t="str">
        <f aca="false">IF(OR(H171="",I171=""),"",ROUND(MOD(I171-H171,1)*24,2))</f>
        <v/>
      </c>
      <c r="K171" s="22" t="str">
        <f aca="false">IF(OR(H171="",F171=""),"",IF(ROUND(MAX(0,MOD(H171-F171+0.5,1)-0.5)*1440,0)&gt;IFERROR(VLOOKUP(E171,الورديات!$A$2:$E$21,5,FALSE()),0),ROUND(MAX(0,MOD(H171-F171+0.5,1)-0.5)*1440,0),0))</f>
        <v/>
      </c>
      <c r="L171" s="22" t="str">
        <f aca="false">IF(OR(I171="",G171=""),"",ROUND(MAX(0,MOD(G171-I171+0.5,1)-0.5)*1440,0))</f>
        <v/>
      </c>
      <c r="M171" s="22" t="str">
        <f aca="false">IF(OR(I171="",G171=""),"",IF(ROUND(MAX(0,MOD(I171-G171+0.5,1)-0.5)*1440,0)&gt;=الإعدادات!$B$8,ROUND(MAX(0,MOD(I171-G171+0.5,1)-0.5)*1440,0),0))</f>
        <v/>
      </c>
      <c r="N171" s="18" t="str">
        <f aca="false">IF(OR(A171="",B171=""),"",IF(COUNTIFS(الإجازات!$A$2:$A$1001,B171,الإجازات!$D$2:$D$1001,"&lt;="&amp;A171,الإجازات!$E$2:$E$1001,"&gt;="&amp;A171,الإجازات!$G$2:$G$1001,"مقبولة")=0,"",LOOKUP(2,1/((الإجازات!$A$2:$A$1001=B171)*(الإجازات!$D$2:$D$1001&lt;=A171)*(الإجازات!$E$2:$E$1001&gt;=A171)*(الإجازات!$G$2:$G$1001="مقبولة")),الإجازات!$C$2:$C$1001)))</f>
        <v/>
      </c>
      <c r="O171" s="17"/>
      <c r="P171" s="23" t="str">
        <f aca="false">IF(B171="","",IF(ISNA(MATCH(B171,الموظفين!$A$2:$A$501,0)),"⚠ كود غير موجود",IF(O171&lt;&gt;"",O171,IF(N171&lt;&gt;"",N171,IF(H171="",IF(AND(A171&lt;&gt;"",WEEKDAY(A171)=الإعدادات!$B$11),"راحة أسبوعية","غائب"),IF(I171="","بدون انصراف",IF(N(K171)&gt;0,"متأخر","حاضر")))))))</f>
        <v/>
      </c>
      <c r="Q171" s="24" t="str">
        <f aca="false">IF(B171="","",IF(OR(P171="غائب",P171="غياب",P171="إجازة بدون راتب"),IFERROR(VLOOKUP(B171,الموظفين!$A$2:$J$501,8,FALSE()),0),0))</f>
        <v/>
      </c>
      <c r="R171" s="24" t="str">
        <f aca="false">IF(B171="","",ROUND((N(K171)+N(L171))/60*IFERROR(VLOOKUP(B171,الموظفين!$A$2:$J$501,8,FALSE()),0)/الإعدادات!$B$6*الإعدادات!$B$9,2))</f>
        <v/>
      </c>
      <c r="S171" s="24" t="str">
        <f aca="false">IF(OR(B171="",M171=""),"",ROUND(M171/60*IFERROR(VLOOKUP(B171,الموظفين!$A$2:$J$501,9,FALSE()),0),2))</f>
        <v/>
      </c>
      <c r="T171" s="17"/>
      <c r="U171" s="23" t="str">
        <f aca="false">IF(OR(A171="",B171=""),"",A171&amp;"|"&amp;B171)</f>
        <v/>
      </c>
    </row>
    <row r="172" customFormat="false" ht="15" hidden="false" customHeight="false" outlineLevel="0" collapsed="false">
      <c r="A172" s="16"/>
      <c r="B172" s="17"/>
      <c r="C172" s="18" t="str">
        <f aca="false">IF($B172="","",IFERROR(VLOOKUP($B172,الموظفين!$A$2:$J$501,2,FALSE())&amp;"","⚠ كود غير موجود"))</f>
        <v/>
      </c>
      <c r="D172" s="18" t="str">
        <f aca="false">IF($B172="","",IFERROR(VLOOKUP($B172,الموظفين!$A$2:$J$501,3,FALSE())&amp;"",""))</f>
        <v/>
      </c>
      <c r="E172" s="18" t="str">
        <f aca="false">IF($B172="","",IFERROR(VLOOKUP($B172,الموظفين!$A$2:$J$501,5,FALSE())&amp;"",""))</f>
        <v/>
      </c>
      <c r="F172" s="19" t="str">
        <f aca="false">IF($B172="","",IFERROR(VLOOKUP($B172,الموظفين!$A$2:$J$501,6,FALSE()),""))</f>
        <v/>
      </c>
      <c r="G172" s="19" t="str">
        <f aca="false">IF($B172="","",IFERROR(VLOOKUP($B172,الموظفين!$A$2:$J$501,7,FALSE()),""))</f>
        <v/>
      </c>
      <c r="H172" s="20"/>
      <c r="I172" s="20"/>
      <c r="J172" s="21" t="str">
        <f aca="false">IF(OR(H172="",I172=""),"",ROUND(MOD(I172-H172,1)*24,2))</f>
        <v/>
      </c>
      <c r="K172" s="22" t="str">
        <f aca="false">IF(OR(H172="",F172=""),"",IF(ROUND(MAX(0,MOD(H172-F172+0.5,1)-0.5)*1440,0)&gt;IFERROR(VLOOKUP(E172,الورديات!$A$2:$E$21,5,FALSE()),0),ROUND(MAX(0,MOD(H172-F172+0.5,1)-0.5)*1440,0),0))</f>
        <v/>
      </c>
      <c r="L172" s="22" t="str">
        <f aca="false">IF(OR(I172="",G172=""),"",ROUND(MAX(0,MOD(G172-I172+0.5,1)-0.5)*1440,0))</f>
        <v/>
      </c>
      <c r="M172" s="22" t="str">
        <f aca="false">IF(OR(I172="",G172=""),"",IF(ROUND(MAX(0,MOD(I172-G172+0.5,1)-0.5)*1440,0)&gt;=الإعدادات!$B$8,ROUND(MAX(0,MOD(I172-G172+0.5,1)-0.5)*1440,0),0))</f>
        <v/>
      </c>
      <c r="N172" s="18" t="str">
        <f aca="false">IF(OR(A172="",B172=""),"",IF(COUNTIFS(الإجازات!$A$2:$A$1001,B172,الإجازات!$D$2:$D$1001,"&lt;="&amp;A172,الإجازات!$E$2:$E$1001,"&gt;="&amp;A172,الإجازات!$G$2:$G$1001,"مقبولة")=0,"",LOOKUP(2,1/((الإجازات!$A$2:$A$1001=B172)*(الإجازات!$D$2:$D$1001&lt;=A172)*(الإجازات!$E$2:$E$1001&gt;=A172)*(الإجازات!$G$2:$G$1001="مقبولة")),الإجازات!$C$2:$C$1001)))</f>
        <v/>
      </c>
      <c r="O172" s="17"/>
      <c r="P172" s="23" t="str">
        <f aca="false">IF(B172="","",IF(ISNA(MATCH(B172,الموظفين!$A$2:$A$501,0)),"⚠ كود غير موجود",IF(O172&lt;&gt;"",O172,IF(N172&lt;&gt;"",N172,IF(H172="",IF(AND(A172&lt;&gt;"",WEEKDAY(A172)=الإعدادات!$B$11),"راحة أسبوعية","غائب"),IF(I172="","بدون انصراف",IF(N(K172)&gt;0,"متأخر","حاضر")))))))</f>
        <v/>
      </c>
      <c r="Q172" s="24" t="str">
        <f aca="false">IF(B172="","",IF(OR(P172="غائب",P172="غياب",P172="إجازة بدون راتب"),IFERROR(VLOOKUP(B172,الموظفين!$A$2:$J$501,8,FALSE()),0),0))</f>
        <v/>
      </c>
      <c r="R172" s="24" t="str">
        <f aca="false">IF(B172="","",ROUND((N(K172)+N(L172))/60*IFERROR(VLOOKUP(B172,الموظفين!$A$2:$J$501,8,FALSE()),0)/الإعدادات!$B$6*الإعدادات!$B$9,2))</f>
        <v/>
      </c>
      <c r="S172" s="24" t="str">
        <f aca="false">IF(OR(B172="",M172=""),"",ROUND(M172/60*IFERROR(VLOOKUP(B172,الموظفين!$A$2:$J$501,9,FALSE()),0),2))</f>
        <v/>
      </c>
      <c r="T172" s="17"/>
      <c r="U172" s="23" t="str">
        <f aca="false">IF(OR(A172="",B172=""),"",A172&amp;"|"&amp;B172)</f>
        <v/>
      </c>
    </row>
    <row r="173" customFormat="false" ht="15" hidden="false" customHeight="false" outlineLevel="0" collapsed="false">
      <c r="A173" s="16"/>
      <c r="B173" s="17"/>
      <c r="C173" s="18" t="str">
        <f aca="false">IF($B173="","",IFERROR(VLOOKUP($B173,الموظفين!$A$2:$J$501,2,FALSE())&amp;"","⚠ كود غير موجود"))</f>
        <v/>
      </c>
      <c r="D173" s="18" t="str">
        <f aca="false">IF($B173="","",IFERROR(VLOOKUP($B173,الموظفين!$A$2:$J$501,3,FALSE())&amp;"",""))</f>
        <v/>
      </c>
      <c r="E173" s="18" t="str">
        <f aca="false">IF($B173="","",IFERROR(VLOOKUP($B173,الموظفين!$A$2:$J$501,5,FALSE())&amp;"",""))</f>
        <v/>
      </c>
      <c r="F173" s="19" t="str">
        <f aca="false">IF($B173="","",IFERROR(VLOOKUP($B173,الموظفين!$A$2:$J$501,6,FALSE()),""))</f>
        <v/>
      </c>
      <c r="G173" s="19" t="str">
        <f aca="false">IF($B173="","",IFERROR(VLOOKUP($B173,الموظفين!$A$2:$J$501,7,FALSE()),""))</f>
        <v/>
      </c>
      <c r="H173" s="20"/>
      <c r="I173" s="20"/>
      <c r="J173" s="21" t="str">
        <f aca="false">IF(OR(H173="",I173=""),"",ROUND(MOD(I173-H173,1)*24,2))</f>
        <v/>
      </c>
      <c r="K173" s="22" t="str">
        <f aca="false">IF(OR(H173="",F173=""),"",IF(ROUND(MAX(0,MOD(H173-F173+0.5,1)-0.5)*1440,0)&gt;IFERROR(VLOOKUP(E173,الورديات!$A$2:$E$21,5,FALSE()),0),ROUND(MAX(0,MOD(H173-F173+0.5,1)-0.5)*1440,0),0))</f>
        <v/>
      </c>
      <c r="L173" s="22" t="str">
        <f aca="false">IF(OR(I173="",G173=""),"",ROUND(MAX(0,MOD(G173-I173+0.5,1)-0.5)*1440,0))</f>
        <v/>
      </c>
      <c r="M173" s="22" t="str">
        <f aca="false">IF(OR(I173="",G173=""),"",IF(ROUND(MAX(0,MOD(I173-G173+0.5,1)-0.5)*1440,0)&gt;=الإعدادات!$B$8,ROUND(MAX(0,MOD(I173-G173+0.5,1)-0.5)*1440,0),0))</f>
        <v/>
      </c>
      <c r="N173" s="18" t="str">
        <f aca="false">IF(OR(A173="",B173=""),"",IF(COUNTIFS(الإجازات!$A$2:$A$1001,B173,الإجازات!$D$2:$D$1001,"&lt;="&amp;A173,الإجازات!$E$2:$E$1001,"&gt;="&amp;A173,الإجازات!$G$2:$G$1001,"مقبولة")=0,"",LOOKUP(2,1/((الإجازات!$A$2:$A$1001=B173)*(الإجازات!$D$2:$D$1001&lt;=A173)*(الإجازات!$E$2:$E$1001&gt;=A173)*(الإجازات!$G$2:$G$1001="مقبولة")),الإجازات!$C$2:$C$1001)))</f>
        <v/>
      </c>
      <c r="O173" s="17"/>
      <c r="P173" s="23" t="str">
        <f aca="false">IF(B173="","",IF(ISNA(MATCH(B173,الموظفين!$A$2:$A$501,0)),"⚠ كود غير موجود",IF(O173&lt;&gt;"",O173,IF(N173&lt;&gt;"",N173,IF(H173="",IF(AND(A173&lt;&gt;"",WEEKDAY(A173)=الإعدادات!$B$11),"راحة أسبوعية","غائب"),IF(I173="","بدون انصراف",IF(N(K173)&gt;0,"متأخر","حاضر")))))))</f>
        <v/>
      </c>
      <c r="Q173" s="24" t="str">
        <f aca="false">IF(B173="","",IF(OR(P173="غائب",P173="غياب",P173="إجازة بدون راتب"),IFERROR(VLOOKUP(B173,الموظفين!$A$2:$J$501,8,FALSE()),0),0))</f>
        <v/>
      </c>
      <c r="R173" s="24" t="str">
        <f aca="false">IF(B173="","",ROUND((N(K173)+N(L173))/60*IFERROR(VLOOKUP(B173,الموظفين!$A$2:$J$501,8,FALSE()),0)/الإعدادات!$B$6*الإعدادات!$B$9,2))</f>
        <v/>
      </c>
      <c r="S173" s="24" t="str">
        <f aca="false">IF(OR(B173="",M173=""),"",ROUND(M173/60*IFERROR(VLOOKUP(B173,الموظفين!$A$2:$J$501,9,FALSE()),0),2))</f>
        <v/>
      </c>
      <c r="T173" s="17"/>
      <c r="U173" s="23" t="str">
        <f aca="false">IF(OR(A173="",B173=""),"",A173&amp;"|"&amp;B173)</f>
        <v/>
      </c>
    </row>
    <row r="174" customFormat="false" ht="15" hidden="false" customHeight="false" outlineLevel="0" collapsed="false">
      <c r="A174" s="16"/>
      <c r="B174" s="17"/>
      <c r="C174" s="18" t="str">
        <f aca="false">IF($B174="","",IFERROR(VLOOKUP($B174,الموظفين!$A$2:$J$501,2,FALSE())&amp;"","⚠ كود غير موجود"))</f>
        <v/>
      </c>
      <c r="D174" s="18" t="str">
        <f aca="false">IF($B174="","",IFERROR(VLOOKUP($B174,الموظفين!$A$2:$J$501,3,FALSE())&amp;"",""))</f>
        <v/>
      </c>
      <c r="E174" s="18" t="str">
        <f aca="false">IF($B174="","",IFERROR(VLOOKUP($B174,الموظفين!$A$2:$J$501,5,FALSE())&amp;"",""))</f>
        <v/>
      </c>
      <c r="F174" s="19" t="str">
        <f aca="false">IF($B174="","",IFERROR(VLOOKUP($B174,الموظفين!$A$2:$J$501,6,FALSE()),""))</f>
        <v/>
      </c>
      <c r="G174" s="19" t="str">
        <f aca="false">IF($B174="","",IFERROR(VLOOKUP($B174,الموظفين!$A$2:$J$501,7,FALSE()),""))</f>
        <v/>
      </c>
      <c r="H174" s="20"/>
      <c r="I174" s="20"/>
      <c r="J174" s="21" t="str">
        <f aca="false">IF(OR(H174="",I174=""),"",ROUND(MOD(I174-H174,1)*24,2))</f>
        <v/>
      </c>
      <c r="K174" s="22" t="str">
        <f aca="false">IF(OR(H174="",F174=""),"",IF(ROUND(MAX(0,MOD(H174-F174+0.5,1)-0.5)*1440,0)&gt;IFERROR(VLOOKUP(E174,الورديات!$A$2:$E$21,5,FALSE()),0),ROUND(MAX(0,MOD(H174-F174+0.5,1)-0.5)*1440,0),0))</f>
        <v/>
      </c>
      <c r="L174" s="22" t="str">
        <f aca="false">IF(OR(I174="",G174=""),"",ROUND(MAX(0,MOD(G174-I174+0.5,1)-0.5)*1440,0))</f>
        <v/>
      </c>
      <c r="M174" s="22" t="str">
        <f aca="false">IF(OR(I174="",G174=""),"",IF(ROUND(MAX(0,MOD(I174-G174+0.5,1)-0.5)*1440,0)&gt;=الإعدادات!$B$8,ROUND(MAX(0,MOD(I174-G174+0.5,1)-0.5)*1440,0),0))</f>
        <v/>
      </c>
      <c r="N174" s="18" t="str">
        <f aca="false">IF(OR(A174="",B174=""),"",IF(COUNTIFS(الإجازات!$A$2:$A$1001,B174,الإجازات!$D$2:$D$1001,"&lt;="&amp;A174,الإجازات!$E$2:$E$1001,"&gt;="&amp;A174,الإجازات!$G$2:$G$1001,"مقبولة")=0,"",LOOKUP(2,1/((الإجازات!$A$2:$A$1001=B174)*(الإجازات!$D$2:$D$1001&lt;=A174)*(الإجازات!$E$2:$E$1001&gt;=A174)*(الإجازات!$G$2:$G$1001="مقبولة")),الإجازات!$C$2:$C$1001)))</f>
        <v/>
      </c>
      <c r="O174" s="17"/>
      <c r="P174" s="23" t="str">
        <f aca="false">IF(B174="","",IF(ISNA(MATCH(B174,الموظفين!$A$2:$A$501,0)),"⚠ كود غير موجود",IF(O174&lt;&gt;"",O174,IF(N174&lt;&gt;"",N174,IF(H174="",IF(AND(A174&lt;&gt;"",WEEKDAY(A174)=الإعدادات!$B$11),"راحة أسبوعية","غائب"),IF(I174="","بدون انصراف",IF(N(K174)&gt;0,"متأخر","حاضر")))))))</f>
        <v/>
      </c>
      <c r="Q174" s="24" t="str">
        <f aca="false">IF(B174="","",IF(OR(P174="غائب",P174="غياب",P174="إجازة بدون راتب"),IFERROR(VLOOKUP(B174,الموظفين!$A$2:$J$501,8,FALSE()),0),0))</f>
        <v/>
      </c>
      <c r="R174" s="24" t="str">
        <f aca="false">IF(B174="","",ROUND((N(K174)+N(L174))/60*IFERROR(VLOOKUP(B174,الموظفين!$A$2:$J$501,8,FALSE()),0)/الإعدادات!$B$6*الإعدادات!$B$9,2))</f>
        <v/>
      </c>
      <c r="S174" s="24" t="str">
        <f aca="false">IF(OR(B174="",M174=""),"",ROUND(M174/60*IFERROR(VLOOKUP(B174,الموظفين!$A$2:$J$501,9,FALSE()),0),2))</f>
        <v/>
      </c>
      <c r="T174" s="17"/>
      <c r="U174" s="23" t="str">
        <f aca="false">IF(OR(A174="",B174=""),"",A174&amp;"|"&amp;B174)</f>
        <v/>
      </c>
    </row>
    <row r="175" customFormat="false" ht="15" hidden="false" customHeight="false" outlineLevel="0" collapsed="false">
      <c r="A175" s="16"/>
      <c r="B175" s="17"/>
      <c r="C175" s="18" t="str">
        <f aca="false">IF($B175="","",IFERROR(VLOOKUP($B175,الموظفين!$A$2:$J$501,2,FALSE())&amp;"","⚠ كود غير موجود"))</f>
        <v/>
      </c>
      <c r="D175" s="18" t="str">
        <f aca="false">IF($B175="","",IFERROR(VLOOKUP($B175,الموظفين!$A$2:$J$501,3,FALSE())&amp;"",""))</f>
        <v/>
      </c>
      <c r="E175" s="18" t="str">
        <f aca="false">IF($B175="","",IFERROR(VLOOKUP($B175,الموظفين!$A$2:$J$501,5,FALSE())&amp;"",""))</f>
        <v/>
      </c>
      <c r="F175" s="19" t="str">
        <f aca="false">IF($B175="","",IFERROR(VLOOKUP($B175,الموظفين!$A$2:$J$501,6,FALSE()),""))</f>
        <v/>
      </c>
      <c r="G175" s="19" t="str">
        <f aca="false">IF($B175="","",IFERROR(VLOOKUP($B175,الموظفين!$A$2:$J$501,7,FALSE()),""))</f>
        <v/>
      </c>
      <c r="H175" s="20"/>
      <c r="I175" s="20"/>
      <c r="J175" s="21" t="str">
        <f aca="false">IF(OR(H175="",I175=""),"",ROUND(MOD(I175-H175,1)*24,2))</f>
        <v/>
      </c>
      <c r="K175" s="22" t="str">
        <f aca="false">IF(OR(H175="",F175=""),"",IF(ROUND(MAX(0,MOD(H175-F175+0.5,1)-0.5)*1440,0)&gt;IFERROR(VLOOKUP(E175,الورديات!$A$2:$E$21,5,FALSE()),0),ROUND(MAX(0,MOD(H175-F175+0.5,1)-0.5)*1440,0),0))</f>
        <v/>
      </c>
      <c r="L175" s="22" t="str">
        <f aca="false">IF(OR(I175="",G175=""),"",ROUND(MAX(0,MOD(G175-I175+0.5,1)-0.5)*1440,0))</f>
        <v/>
      </c>
      <c r="M175" s="22" t="str">
        <f aca="false">IF(OR(I175="",G175=""),"",IF(ROUND(MAX(0,MOD(I175-G175+0.5,1)-0.5)*1440,0)&gt;=الإعدادات!$B$8,ROUND(MAX(0,MOD(I175-G175+0.5,1)-0.5)*1440,0),0))</f>
        <v/>
      </c>
      <c r="N175" s="18" t="str">
        <f aca="false">IF(OR(A175="",B175=""),"",IF(COUNTIFS(الإجازات!$A$2:$A$1001,B175,الإجازات!$D$2:$D$1001,"&lt;="&amp;A175,الإجازات!$E$2:$E$1001,"&gt;="&amp;A175,الإجازات!$G$2:$G$1001,"مقبولة")=0,"",LOOKUP(2,1/((الإجازات!$A$2:$A$1001=B175)*(الإجازات!$D$2:$D$1001&lt;=A175)*(الإجازات!$E$2:$E$1001&gt;=A175)*(الإجازات!$G$2:$G$1001="مقبولة")),الإجازات!$C$2:$C$1001)))</f>
        <v/>
      </c>
      <c r="O175" s="17"/>
      <c r="P175" s="23" t="str">
        <f aca="false">IF(B175="","",IF(ISNA(MATCH(B175,الموظفين!$A$2:$A$501,0)),"⚠ كود غير موجود",IF(O175&lt;&gt;"",O175,IF(N175&lt;&gt;"",N175,IF(H175="",IF(AND(A175&lt;&gt;"",WEEKDAY(A175)=الإعدادات!$B$11),"راحة أسبوعية","غائب"),IF(I175="","بدون انصراف",IF(N(K175)&gt;0,"متأخر","حاضر")))))))</f>
        <v/>
      </c>
      <c r="Q175" s="24" t="str">
        <f aca="false">IF(B175="","",IF(OR(P175="غائب",P175="غياب",P175="إجازة بدون راتب"),IFERROR(VLOOKUP(B175,الموظفين!$A$2:$J$501,8,FALSE()),0),0))</f>
        <v/>
      </c>
      <c r="R175" s="24" t="str">
        <f aca="false">IF(B175="","",ROUND((N(K175)+N(L175))/60*IFERROR(VLOOKUP(B175,الموظفين!$A$2:$J$501,8,FALSE()),0)/الإعدادات!$B$6*الإعدادات!$B$9,2))</f>
        <v/>
      </c>
      <c r="S175" s="24" t="str">
        <f aca="false">IF(OR(B175="",M175=""),"",ROUND(M175/60*IFERROR(VLOOKUP(B175,الموظفين!$A$2:$J$501,9,FALSE()),0),2))</f>
        <v/>
      </c>
      <c r="T175" s="17"/>
      <c r="U175" s="23" t="str">
        <f aca="false">IF(OR(A175="",B175=""),"",A175&amp;"|"&amp;B175)</f>
        <v/>
      </c>
    </row>
    <row r="176" customFormat="false" ht="15" hidden="false" customHeight="false" outlineLevel="0" collapsed="false">
      <c r="A176" s="16"/>
      <c r="B176" s="17"/>
      <c r="C176" s="18" t="str">
        <f aca="false">IF($B176="","",IFERROR(VLOOKUP($B176,الموظفين!$A$2:$J$501,2,FALSE())&amp;"","⚠ كود غير موجود"))</f>
        <v/>
      </c>
      <c r="D176" s="18" t="str">
        <f aca="false">IF($B176="","",IFERROR(VLOOKUP($B176,الموظفين!$A$2:$J$501,3,FALSE())&amp;"",""))</f>
        <v/>
      </c>
      <c r="E176" s="18" t="str">
        <f aca="false">IF($B176="","",IFERROR(VLOOKUP($B176,الموظفين!$A$2:$J$501,5,FALSE())&amp;"",""))</f>
        <v/>
      </c>
      <c r="F176" s="19" t="str">
        <f aca="false">IF($B176="","",IFERROR(VLOOKUP($B176,الموظفين!$A$2:$J$501,6,FALSE()),""))</f>
        <v/>
      </c>
      <c r="G176" s="19" t="str">
        <f aca="false">IF($B176="","",IFERROR(VLOOKUP($B176,الموظفين!$A$2:$J$501,7,FALSE()),""))</f>
        <v/>
      </c>
      <c r="H176" s="20"/>
      <c r="I176" s="20"/>
      <c r="J176" s="21" t="str">
        <f aca="false">IF(OR(H176="",I176=""),"",ROUND(MOD(I176-H176,1)*24,2))</f>
        <v/>
      </c>
      <c r="K176" s="22" t="str">
        <f aca="false">IF(OR(H176="",F176=""),"",IF(ROUND(MAX(0,MOD(H176-F176+0.5,1)-0.5)*1440,0)&gt;IFERROR(VLOOKUP(E176,الورديات!$A$2:$E$21,5,FALSE()),0),ROUND(MAX(0,MOD(H176-F176+0.5,1)-0.5)*1440,0),0))</f>
        <v/>
      </c>
      <c r="L176" s="22" t="str">
        <f aca="false">IF(OR(I176="",G176=""),"",ROUND(MAX(0,MOD(G176-I176+0.5,1)-0.5)*1440,0))</f>
        <v/>
      </c>
      <c r="M176" s="22" t="str">
        <f aca="false">IF(OR(I176="",G176=""),"",IF(ROUND(MAX(0,MOD(I176-G176+0.5,1)-0.5)*1440,0)&gt;=الإعدادات!$B$8,ROUND(MAX(0,MOD(I176-G176+0.5,1)-0.5)*1440,0),0))</f>
        <v/>
      </c>
      <c r="N176" s="18" t="str">
        <f aca="false">IF(OR(A176="",B176=""),"",IF(COUNTIFS(الإجازات!$A$2:$A$1001,B176,الإجازات!$D$2:$D$1001,"&lt;="&amp;A176,الإجازات!$E$2:$E$1001,"&gt;="&amp;A176,الإجازات!$G$2:$G$1001,"مقبولة")=0,"",LOOKUP(2,1/((الإجازات!$A$2:$A$1001=B176)*(الإجازات!$D$2:$D$1001&lt;=A176)*(الإجازات!$E$2:$E$1001&gt;=A176)*(الإجازات!$G$2:$G$1001="مقبولة")),الإجازات!$C$2:$C$1001)))</f>
        <v/>
      </c>
      <c r="O176" s="17"/>
      <c r="P176" s="23" t="str">
        <f aca="false">IF(B176="","",IF(ISNA(MATCH(B176,الموظفين!$A$2:$A$501,0)),"⚠ كود غير موجود",IF(O176&lt;&gt;"",O176,IF(N176&lt;&gt;"",N176,IF(H176="",IF(AND(A176&lt;&gt;"",WEEKDAY(A176)=الإعدادات!$B$11),"راحة أسبوعية","غائب"),IF(I176="","بدون انصراف",IF(N(K176)&gt;0,"متأخر","حاضر")))))))</f>
        <v/>
      </c>
      <c r="Q176" s="24" t="str">
        <f aca="false">IF(B176="","",IF(OR(P176="غائب",P176="غياب",P176="إجازة بدون راتب"),IFERROR(VLOOKUP(B176,الموظفين!$A$2:$J$501,8,FALSE()),0),0))</f>
        <v/>
      </c>
      <c r="R176" s="24" t="str">
        <f aca="false">IF(B176="","",ROUND((N(K176)+N(L176))/60*IFERROR(VLOOKUP(B176,الموظفين!$A$2:$J$501,8,FALSE()),0)/الإعدادات!$B$6*الإعدادات!$B$9,2))</f>
        <v/>
      </c>
      <c r="S176" s="24" t="str">
        <f aca="false">IF(OR(B176="",M176=""),"",ROUND(M176/60*IFERROR(VLOOKUP(B176,الموظفين!$A$2:$J$501,9,FALSE()),0),2))</f>
        <v/>
      </c>
      <c r="T176" s="17"/>
      <c r="U176" s="23" t="str">
        <f aca="false">IF(OR(A176="",B176=""),"",A176&amp;"|"&amp;B176)</f>
        <v/>
      </c>
    </row>
    <row r="177" customFormat="false" ht="15" hidden="false" customHeight="false" outlineLevel="0" collapsed="false">
      <c r="A177" s="16"/>
      <c r="B177" s="17"/>
      <c r="C177" s="18" t="str">
        <f aca="false">IF($B177="","",IFERROR(VLOOKUP($B177,الموظفين!$A$2:$J$501,2,FALSE())&amp;"","⚠ كود غير موجود"))</f>
        <v/>
      </c>
      <c r="D177" s="18" t="str">
        <f aca="false">IF($B177="","",IFERROR(VLOOKUP($B177,الموظفين!$A$2:$J$501,3,FALSE())&amp;"",""))</f>
        <v/>
      </c>
      <c r="E177" s="18" t="str">
        <f aca="false">IF($B177="","",IFERROR(VLOOKUP($B177,الموظفين!$A$2:$J$501,5,FALSE())&amp;"",""))</f>
        <v/>
      </c>
      <c r="F177" s="19" t="str">
        <f aca="false">IF($B177="","",IFERROR(VLOOKUP($B177,الموظفين!$A$2:$J$501,6,FALSE()),""))</f>
        <v/>
      </c>
      <c r="G177" s="19" t="str">
        <f aca="false">IF($B177="","",IFERROR(VLOOKUP($B177,الموظفين!$A$2:$J$501,7,FALSE()),""))</f>
        <v/>
      </c>
      <c r="H177" s="20"/>
      <c r="I177" s="20"/>
      <c r="J177" s="21" t="str">
        <f aca="false">IF(OR(H177="",I177=""),"",ROUND(MOD(I177-H177,1)*24,2))</f>
        <v/>
      </c>
      <c r="K177" s="22" t="str">
        <f aca="false">IF(OR(H177="",F177=""),"",IF(ROUND(MAX(0,MOD(H177-F177+0.5,1)-0.5)*1440,0)&gt;IFERROR(VLOOKUP(E177,الورديات!$A$2:$E$21,5,FALSE()),0),ROUND(MAX(0,MOD(H177-F177+0.5,1)-0.5)*1440,0),0))</f>
        <v/>
      </c>
      <c r="L177" s="22" t="str">
        <f aca="false">IF(OR(I177="",G177=""),"",ROUND(MAX(0,MOD(G177-I177+0.5,1)-0.5)*1440,0))</f>
        <v/>
      </c>
      <c r="M177" s="22" t="str">
        <f aca="false">IF(OR(I177="",G177=""),"",IF(ROUND(MAX(0,MOD(I177-G177+0.5,1)-0.5)*1440,0)&gt;=الإعدادات!$B$8,ROUND(MAX(0,MOD(I177-G177+0.5,1)-0.5)*1440,0),0))</f>
        <v/>
      </c>
      <c r="N177" s="18" t="str">
        <f aca="false">IF(OR(A177="",B177=""),"",IF(COUNTIFS(الإجازات!$A$2:$A$1001,B177,الإجازات!$D$2:$D$1001,"&lt;="&amp;A177,الإجازات!$E$2:$E$1001,"&gt;="&amp;A177,الإجازات!$G$2:$G$1001,"مقبولة")=0,"",LOOKUP(2,1/((الإجازات!$A$2:$A$1001=B177)*(الإجازات!$D$2:$D$1001&lt;=A177)*(الإجازات!$E$2:$E$1001&gt;=A177)*(الإجازات!$G$2:$G$1001="مقبولة")),الإجازات!$C$2:$C$1001)))</f>
        <v/>
      </c>
      <c r="O177" s="17"/>
      <c r="P177" s="23" t="str">
        <f aca="false">IF(B177="","",IF(ISNA(MATCH(B177,الموظفين!$A$2:$A$501,0)),"⚠ كود غير موجود",IF(O177&lt;&gt;"",O177,IF(N177&lt;&gt;"",N177,IF(H177="",IF(AND(A177&lt;&gt;"",WEEKDAY(A177)=الإعدادات!$B$11),"راحة أسبوعية","غائب"),IF(I177="","بدون انصراف",IF(N(K177)&gt;0,"متأخر","حاضر")))))))</f>
        <v/>
      </c>
      <c r="Q177" s="24" t="str">
        <f aca="false">IF(B177="","",IF(OR(P177="غائب",P177="غياب",P177="إجازة بدون راتب"),IFERROR(VLOOKUP(B177,الموظفين!$A$2:$J$501,8,FALSE()),0),0))</f>
        <v/>
      </c>
      <c r="R177" s="24" t="str">
        <f aca="false">IF(B177="","",ROUND((N(K177)+N(L177))/60*IFERROR(VLOOKUP(B177,الموظفين!$A$2:$J$501,8,FALSE()),0)/الإعدادات!$B$6*الإعدادات!$B$9,2))</f>
        <v/>
      </c>
      <c r="S177" s="24" t="str">
        <f aca="false">IF(OR(B177="",M177=""),"",ROUND(M177/60*IFERROR(VLOOKUP(B177,الموظفين!$A$2:$J$501,9,FALSE()),0),2))</f>
        <v/>
      </c>
      <c r="T177" s="17"/>
      <c r="U177" s="23" t="str">
        <f aca="false">IF(OR(A177="",B177=""),"",A177&amp;"|"&amp;B177)</f>
        <v/>
      </c>
    </row>
    <row r="178" customFormat="false" ht="15" hidden="false" customHeight="false" outlineLevel="0" collapsed="false">
      <c r="A178" s="16"/>
      <c r="B178" s="17"/>
      <c r="C178" s="18" t="str">
        <f aca="false">IF($B178="","",IFERROR(VLOOKUP($B178,الموظفين!$A$2:$J$501,2,FALSE())&amp;"","⚠ كود غير موجود"))</f>
        <v/>
      </c>
      <c r="D178" s="18" t="str">
        <f aca="false">IF($B178="","",IFERROR(VLOOKUP($B178,الموظفين!$A$2:$J$501,3,FALSE())&amp;"",""))</f>
        <v/>
      </c>
      <c r="E178" s="18" t="str">
        <f aca="false">IF($B178="","",IFERROR(VLOOKUP($B178,الموظفين!$A$2:$J$501,5,FALSE())&amp;"",""))</f>
        <v/>
      </c>
      <c r="F178" s="19" t="str">
        <f aca="false">IF($B178="","",IFERROR(VLOOKUP($B178,الموظفين!$A$2:$J$501,6,FALSE()),""))</f>
        <v/>
      </c>
      <c r="G178" s="19" t="str">
        <f aca="false">IF($B178="","",IFERROR(VLOOKUP($B178,الموظفين!$A$2:$J$501,7,FALSE()),""))</f>
        <v/>
      </c>
      <c r="H178" s="20"/>
      <c r="I178" s="20"/>
      <c r="J178" s="21" t="str">
        <f aca="false">IF(OR(H178="",I178=""),"",ROUND(MOD(I178-H178,1)*24,2))</f>
        <v/>
      </c>
      <c r="K178" s="22" t="str">
        <f aca="false">IF(OR(H178="",F178=""),"",IF(ROUND(MAX(0,MOD(H178-F178+0.5,1)-0.5)*1440,0)&gt;IFERROR(VLOOKUP(E178,الورديات!$A$2:$E$21,5,FALSE()),0),ROUND(MAX(0,MOD(H178-F178+0.5,1)-0.5)*1440,0),0))</f>
        <v/>
      </c>
      <c r="L178" s="22" t="str">
        <f aca="false">IF(OR(I178="",G178=""),"",ROUND(MAX(0,MOD(G178-I178+0.5,1)-0.5)*1440,0))</f>
        <v/>
      </c>
      <c r="M178" s="22" t="str">
        <f aca="false">IF(OR(I178="",G178=""),"",IF(ROUND(MAX(0,MOD(I178-G178+0.5,1)-0.5)*1440,0)&gt;=الإعدادات!$B$8,ROUND(MAX(0,MOD(I178-G178+0.5,1)-0.5)*1440,0),0))</f>
        <v/>
      </c>
      <c r="N178" s="18" t="str">
        <f aca="false">IF(OR(A178="",B178=""),"",IF(COUNTIFS(الإجازات!$A$2:$A$1001,B178,الإجازات!$D$2:$D$1001,"&lt;="&amp;A178,الإجازات!$E$2:$E$1001,"&gt;="&amp;A178,الإجازات!$G$2:$G$1001,"مقبولة")=0,"",LOOKUP(2,1/((الإجازات!$A$2:$A$1001=B178)*(الإجازات!$D$2:$D$1001&lt;=A178)*(الإجازات!$E$2:$E$1001&gt;=A178)*(الإجازات!$G$2:$G$1001="مقبولة")),الإجازات!$C$2:$C$1001)))</f>
        <v/>
      </c>
      <c r="O178" s="17"/>
      <c r="P178" s="23" t="str">
        <f aca="false">IF(B178="","",IF(ISNA(MATCH(B178,الموظفين!$A$2:$A$501,0)),"⚠ كود غير موجود",IF(O178&lt;&gt;"",O178,IF(N178&lt;&gt;"",N178,IF(H178="",IF(AND(A178&lt;&gt;"",WEEKDAY(A178)=الإعدادات!$B$11),"راحة أسبوعية","غائب"),IF(I178="","بدون انصراف",IF(N(K178)&gt;0,"متأخر","حاضر")))))))</f>
        <v/>
      </c>
      <c r="Q178" s="24" t="str">
        <f aca="false">IF(B178="","",IF(OR(P178="غائب",P178="غياب",P178="إجازة بدون راتب"),IFERROR(VLOOKUP(B178,الموظفين!$A$2:$J$501,8,FALSE()),0),0))</f>
        <v/>
      </c>
      <c r="R178" s="24" t="str">
        <f aca="false">IF(B178="","",ROUND((N(K178)+N(L178))/60*IFERROR(VLOOKUP(B178,الموظفين!$A$2:$J$501,8,FALSE()),0)/الإعدادات!$B$6*الإعدادات!$B$9,2))</f>
        <v/>
      </c>
      <c r="S178" s="24" t="str">
        <f aca="false">IF(OR(B178="",M178=""),"",ROUND(M178/60*IFERROR(VLOOKUP(B178,الموظفين!$A$2:$J$501,9,FALSE()),0),2))</f>
        <v/>
      </c>
      <c r="T178" s="17"/>
      <c r="U178" s="23" t="str">
        <f aca="false">IF(OR(A178="",B178=""),"",A178&amp;"|"&amp;B178)</f>
        <v/>
      </c>
    </row>
    <row r="179" customFormat="false" ht="15" hidden="false" customHeight="false" outlineLevel="0" collapsed="false">
      <c r="A179" s="16"/>
      <c r="B179" s="17"/>
      <c r="C179" s="18" t="str">
        <f aca="false">IF($B179="","",IFERROR(VLOOKUP($B179,الموظفين!$A$2:$J$501,2,FALSE())&amp;"","⚠ كود غير موجود"))</f>
        <v/>
      </c>
      <c r="D179" s="18" t="str">
        <f aca="false">IF($B179="","",IFERROR(VLOOKUP($B179,الموظفين!$A$2:$J$501,3,FALSE())&amp;"",""))</f>
        <v/>
      </c>
      <c r="E179" s="18" t="str">
        <f aca="false">IF($B179="","",IFERROR(VLOOKUP($B179,الموظفين!$A$2:$J$501,5,FALSE())&amp;"",""))</f>
        <v/>
      </c>
      <c r="F179" s="19" t="str">
        <f aca="false">IF($B179="","",IFERROR(VLOOKUP($B179,الموظفين!$A$2:$J$501,6,FALSE()),""))</f>
        <v/>
      </c>
      <c r="G179" s="19" t="str">
        <f aca="false">IF($B179="","",IFERROR(VLOOKUP($B179,الموظفين!$A$2:$J$501,7,FALSE()),""))</f>
        <v/>
      </c>
      <c r="H179" s="20"/>
      <c r="I179" s="20"/>
      <c r="J179" s="21" t="str">
        <f aca="false">IF(OR(H179="",I179=""),"",ROUND(MOD(I179-H179,1)*24,2))</f>
        <v/>
      </c>
      <c r="K179" s="22" t="str">
        <f aca="false">IF(OR(H179="",F179=""),"",IF(ROUND(MAX(0,MOD(H179-F179+0.5,1)-0.5)*1440,0)&gt;IFERROR(VLOOKUP(E179,الورديات!$A$2:$E$21,5,FALSE()),0),ROUND(MAX(0,MOD(H179-F179+0.5,1)-0.5)*1440,0),0))</f>
        <v/>
      </c>
      <c r="L179" s="22" t="str">
        <f aca="false">IF(OR(I179="",G179=""),"",ROUND(MAX(0,MOD(G179-I179+0.5,1)-0.5)*1440,0))</f>
        <v/>
      </c>
      <c r="M179" s="22" t="str">
        <f aca="false">IF(OR(I179="",G179=""),"",IF(ROUND(MAX(0,MOD(I179-G179+0.5,1)-0.5)*1440,0)&gt;=الإعدادات!$B$8,ROUND(MAX(0,MOD(I179-G179+0.5,1)-0.5)*1440,0),0))</f>
        <v/>
      </c>
      <c r="N179" s="18" t="str">
        <f aca="false">IF(OR(A179="",B179=""),"",IF(COUNTIFS(الإجازات!$A$2:$A$1001,B179,الإجازات!$D$2:$D$1001,"&lt;="&amp;A179,الإجازات!$E$2:$E$1001,"&gt;="&amp;A179,الإجازات!$G$2:$G$1001,"مقبولة")=0,"",LOOKUP(2,1/((الإجازات!$A$2:$A$1001=B179)*(الإجازات!$D$2:$D$1001&lt;=A179)*(الإجازات!$E$2:$E$1001&gt;=A179)*(الإجازات!$G$2:$G$1001="مقبولة")),الإجازات!$C$2:$C$1001)))</f>
        <v/>
      </c>
      <c r="O179" s="17"/>
      <c r="P179" s="23" t="str">
        <f aca="false">IF(B179="","",IF(ISNA(MATCH(B179,الموظفين!$A$2:$A$501,0)),"⚠ كود غير موجود",IF(O179&lt;&gt;"",O179,IF(N179&lt;&gt;"",N179,IF(H179="",IF(AND(A179&lt;&gt;"",WEEKDAY(A179)=الإعدادات!$B$11),"راحة أسبوعية","غائب"),IF(I179="","بدون انصراف",IF(N(K179)&gt;0,"متأخر","حاضر")))))))</f>
        <v/>
      </c>
      <c r="Q179" s="24" t="str">
        <f aca="false">IF(B179="","",IF(OR(P179="غائب",P179="غياب",P179="إجازة بدون راتب"),IFERROR(VLOOKUP(B179,الموظفين!$A$2:$J$501,8,FALSE()),0),0))</f>
        <v/>
      </c>
      <c r="R179" s="24" t="str">
        <f aca="false">IF(B179="","",ROUND((N(K179)+N(L179))/60*IFERROR(VLOOKUP(B179,الموظفين!$A$2:$J$501,8,FALSE()),0)/الإعدادات!$B$6*الإعدادات!$B$9,2))</f>
        <v/>
      </c>
      <c r="S179" s="24" t="str">
        <f aca="false">IF(OR(B179="",M179=""),"",ROUND(M179/60*IFERROR(VLOOKUP(B179,الموظفين!$A$2:$J$501,9,FALSE()),0),2))</f>
        <v/>
      </c>
      <c r="T179" s="17"/>
      <c r="U179" s="23" t="str">
        <f aca="false">IF(OR(A179="",B179=""),"",A179&amp;"|"&amp;B179)</f>
        <v/>
      </c>
    </row>
    <row r="180" customFormat="false" ht="15" hidden="false" customHeight="false" outlineLevel="0" collapsed="false">
      <c r="A180" s="16"/>
      <c r="B180" s="17"/>
      <c r="C180" s="18" t="str">
        <f aca="false">IF($B180="","",IFERROR(VLOOKUP($B180,الموظفين!$A$2:$J$501,2,FALSE())&amp;"","⚠ كود غير موجود"))</f>
        <v/>
      </c>
      <c r="D180" s="18" t="str">
        <f aca="false">IF($B180="","",IFERROR(VLOOKUP($B180,الموظفين!$A$2:$J$501,3,FALSE())&amp;"",""))</f>
        <v/>
      </c>
      <c r="E180" s="18" t="str">
        <f aca="false">IF($B180="","",IFERROR(VLOOKUP($B180,الموظفين!$A$2:$J$501,5,FALSE())&amp;"",""))</f>
        <v/>
      </c>
      <c r="F180" s="19" t="str">
        <f aca="false">IF($B180="","",IFERROR(VLOOKUP($B180,الموظفين!$A$2:$J$501,6,FALSE()),""))</f>
        <v/>
      </c>
      <c r="G180" s="19" t="str">
        <f aca="false">IF($B180="","",IFERROR(VLOOKUP($B180,الموظفين!$A$2:$J$501,7,FALSE()),""))</f>
        <v/>
      </c>
      <c r="H180" s="20"/>
      <c r="I180" s="20"/>
      <c r="J180" s="21" t="str">
        <f aca="false">IF(OR(H180="",I180=""),"",ROUND(MOD(I180-H180,1)*24,2))</f>
        <v/>
      </c>
      <c r="K180" s="22" t="str">
        <f aca="false">IF(OR(H180="",F180=""),"",IF(ROUND(MAX(0,MOD(H180-F180+0.5,1)-0.5)*1440,0)&gt;IFERROR(VLOOKUP(E180,الورديات!$A$2:$E$21,5,FALSE()),0),ROUND(MAX(0,MOD(H180-F180+0.5,1)-0.5)*1440,0),0))</f>
        <v/>
      </c>
      <c r="L180" s="22" t="str">
        <f aca="false">IF(OR(I180="",G180=""),"",ROUND(MAX(0,MOD(G180-I180+0.5,1)-0.5)*1440,0))</f>
        <v/>
      </c>
      <c r="M180" s="22" t="str">
        <f aca="false">IF(OR(I180="",G180=""),"",IF(ROUND(MAX(0,MOD(I180-G180+0.5,1)-0.5)*1440,0)&gt;=الإعدادات!$B$8,ROUND(MAX(0,MOD(I180-G180+0.5,1)-0.5)*1440,0),0))</f>
        <v/>
      </c>
      <c r="N180" s="18" t="str">
        <f aca="false">IF(OR(A180="",B180=""),"",IF(COUNTIFS(الإجازات!$A$2:$A$1001,B180,الإجازات!$D$2:$D$1001,"&lt;="&amp;A180,الإجازات!$E$2:$E$1001,"&gt;="&amp;A180,الإجازات!$G$2:$G$1001,"مقبولة")=0,"",LOOKUP(2,1/((الإجازات!$A$2:$A$1001=B180)*(الإجازات!$D$2:$D$1001&lt;=A180)*(الإجازات!$E$2:$E$1001&gt;=A180)*(الإجازات!$G$2:$G$1001="مقبولة")),الإجازات!$C$2:$C$1001)))</f>
        <v/>
      </c>
      <c r="O180" s="17"/>
      <c r="P180" s="23" t="str">
        <f aca="false">IF(B180="","",IF(ISNA(MATCH(B180,الموظفين!$A$2:$A$501,0)),"⚠ كود غير موجود",IF(O180&lt;&gt;"",O180,IF(N180&lt;&gt;"",N180,IF(H180="",IF(AND(A180&lt;&gt;"",WEEKDAY(A180)=الإعدادات!$B$11),"راحة أسبوعية","غائب"),IF(I180="","بدون انصراف",IF(N(K180)&gt;0,"متأخر","حاضر")))))))</f>
        <v/>
      </c>
      <c r="Q180" s="24" t="str">
        <f aca="false">IF(B180="","",IF(OR(P180="غائب",P180="غياب",P180="إجازة بدون راتب"),IFERROR(VLOOKUP(B180,الموظفين!$A$2:$J$501,8,FALSE()),0),0))</f>
        <v/>
      </c>
      <c r="R180" s="24" t="str">
        <f aca="false">IF(B180="","",ROUND((N(K180)+N(L180))/60*IFERROR(VLOOKUP(B180,الموظفين!$A$2:$J$501,8,FALSE()),0)/الإعدادات!$B$6*الإعدادات!$B$9,2))</f>
        <v/>
      </c>
      <c r="S180" s="24" t="str">
        <f aca="false">IF(OR(B180="",M180=""),"",ROUND(M180/60*IFERROR(VLOOKUP(B180,الموظفين!$A$2:$J$501,9,FALSE()),0),2))</f>
        <v/>
      </c>
      <c r="T180" s="17"/>
      <c r="U180" s="23" t="str">
        <f aca="false">IF(OR(A180="",B180=""),"",A180&amp;"|"&amp;B180)</f>
        <v/>
      </c>
    </row>
    <row r="181" customFormat="false" ht="15" hidden="false" customHeight="false" outlineLevel="0" collapsed="false">
      <c r="A181" s="16"/>
      <c r="B181" s="17"/>
      <c r="C181" s="18" t="str">
        <f aca="false">IF($B181="","",IFERROR(VLOOKUP($B181,الموظفين!$A$2:$J$501,2,FALSE())&amp;"","⚠ كود غير موجود"))</f>
        <v/>
      </c>
      <c r="D181" s="18" t="str">
        <f aca="false">IF($B181="","",IFERROR(VLOOKUP($B181,الموظفين!$A$2:$J$501,3,FALSE())&amp;"",""))</f>
        <v/>
      </c>
      <c r="E181" s="18" t="str">
        <f aca="false">IF($B181="","",IFERROR(VLOOKUP($B181,الموظفين!$A$2:$J$501,5,FALSE())&amp;"",""))</f>
        <v/>
      </c>
      <c r="F181" s="19" t="str">
        <f aca="false">IF($B181="","",IFERROR(VLOOKUP($B181,الموظفين!$A$2:$J$501,6,FALSE()),""))</f>
        <v/>
      </c>
      <c r="G181" s="19" t="str">
        <f aca="false">IF($B181="","",IFERROR(VLOOKUP($B181,الموظفين!$A$2:$J$501,7,FALSE()),""))</f>
        <v/>
      </c>
      <c r="H181" s="20"/>
      <c r="I181" s="20"/>
      <c r="J181" s="21" t="str">
        <f aca="false">IF(OR(H181="",I181=""),"",ROUND(MOD(I181-H181,1)*24,2))</f>
        <v/>
      </c>
      <c r="K181" s="22" t="str">
        <f aca="false">IF(OR(H181="",F181=""),"",IF(ROUND(MAX(0,MOD(H181-F181+0.5,1)-0.5)*1440,0)&gt;IFERROR(VLOOKUP(E181,الورديات!$A$2:$E$21,5,FALSE()),0),ROUND(MAX(0,MOD(H181-F181+0.5,1)-0.5)*1440,0),0))</f>
        <v/>
      </c>
      <c r="L181" s="22" t="str">
        <f aca="false">IF(OR(I181="",G181=""),"",ROUND(MAX(0,MOD(G181-I181+0.5,1)-0.5)*1440,0))</f>
        <v/>
      </c>
      <c r="M181" s="22" t="str">
        <f aca="false">IF(OR(I181="",G181=""),"",IF(ROUND(MAX(0,MOD(I181-G181+0.5,1)-0.5)*1440,0)&gt;=الإعدادات!$B$8,ROUND(MAX(0,MOD(I181-G181+0.5,1)-0.5)*1440,0),0))</f>
        <v/>
      </c>
      <c r="N181" s="18" t="str">
        <f aca="false">IF(OR(A181="",B181=""),"",IF(COUNTIFS(الإجازات!$A$2:$A$1001,B181,الإجازات!$D$2:$D$1001,"&lt;="&amp;A181,الإجازات!$E$2:$E$1001,"&gt;="&amp;A181,الإجازات!$G$2:$G$1001,"مقبولة")=0,"",LOOKUP(2,1/((الإجازات!$A$2:$A$1001=B181)*(الإجازات!$D$2:$D$1001&lt;=A181)*(الإجازات!$E$2:$E$1001&gt;=A181)*(الإجازات!$G$2:$G$1001="مقبولة")),الإجازات!$C$2:$C$1001)))</f>
        <v/>
      </c>
      <c r="O181" s="17"/>
      <c r="P181" s="23" t="str">
        <f aca="false">IF(B181="","",IF(ISNA(MATCH(B181,الموظفين!$A$2:$A$501,0)),"⚠ كود غير موجود",IF(O181&lt;&gt;"",O181,IF(N181&lt;&gt;"",N181,IF(H181="",IF(AND(A181&lt;&gt;"",WEEKDAY(A181)=الإعدادات!$B$11),"راحة أسبوعية","غائب"),IF(I181="","بدون انصراف",IF(N(K181)&gt;0,"متأخر","حاضر")))))))</f>
        <v/>
      </c>
      <c r="Q181" s="24" t="str">
        <f aca="false">IF(B181="","",IF(OR(P181="غائب",P181="غياب",P181="إجازة بدون راتب"),IFERROR(VLOOKUP(B181,الموظفين!$A$2:$J$501,8,FALSE()),0),0))</f>
        <v/>
      </c>
      <c r="R181" s="24" t="str">
        <f aca="false">IF(B181="","",ROUND((N(K181)+N(L181))/60*IFERROR(VLOOKUP(B181,الموظفين!$A$2:$J$501,8,FALSE()),0)/الإعدادات!$B$6*الإعدادات!$B$9,2))</f>
        <v/>
      </c>
      <c r="S181" s="24" t="str">
        <f aca="false">IF(OR(B181="",M181=""),"",ROUND(M181/60*IFERROR(VLOOKUP(B181,الموظفين!$A$2:$J$501,9,FALSE()),0),2))</f>
        <v/>
      </c>
      <c r="T181" s="17"/>
      <c r="U181" s="23" t="str">
        <f aca="false">IF(OR(A181="",B181=""),"",A181&amp;"|"&amp;B181)</f>
        <v/>
      </c>
    </row>
    <row r="182" customFormat="false" ht="15" hidden="false" customHeight="false" outlineLevel="0" collapsed="false">
      <c r="A182" s="16"/>
      <c r="B182" s="17"/>
      <c r="C182" s="18" t="str">
        <f aca="false">IF($B182="","",IFERROR(VLOOKUP($B182,الموظفين!$A$2:$J$501,2,FALSE())&amp;"","⚠ كود غير موجود"))</f>
        <v/>
      </c>
      <c r="D182" s="18" t="str">
        <f aca="false">IF($B182="","",IFERROR(VLOOKUP($B182,الموظفين!$A$2:$J$501,3,FALSE())&amp;"",""))</f>
        <v/>
      </c>
      <c r="E182" s="18" t="str">
        <f aca="false">IF($B182="","",IFERROR(VLOOKUP($B182,الموظفين!$A$2:$J$501,5,FALSE())&amp;"",""))</f>
        <v/>
      </c>
      <c r="F182" s="19" t="str">
        <f aca="false">IF($B182="","",IFERROR(VLOOKUP($B182,الموظفين!$A$2:$J$501,6,FALSE()),""))</f>
        <v/>
      </c>
      <c r="G182" s="19" t="str">
        <f aca="false">IF($B182="","",IFERROR(VLOOKUP($B182,الموظفين!$A$2:$J$501,7,FALSE()),""))</f>
        <v/>
      </c>
      <c r="H182" s="20"/>
      <c r="I182" s="20"/>
      <c r="J182" s="21" t="str">
        <f aca="false">IF(OR(H182="",I182=""),"",ROUND(MOD(I182-H182,1)*24,2))</f>
        <v/>
      </c>
      <c r="K182" s="22" t="str">
        <f aca="false">IF(OR(H182="",F182=""),"",IF(ROUND(MAX(0,MOD(H182-F182+0.5,1)-0.5)*1440,0)&gt;IFERROR(VLOOKUP(E182,الورديات!$A$2:$E$21,5,FALSE()),0),ROUND(MAX(0,MOD(H182-F182+0.5,1)-0.5)*1440,0),0))</f>
        <v/>
      </c>
      <c r="L182" s="22" t="str">
        <f aca="false">IF(OR(I182="",G182=""),"",ROUND(MAX(0,MOD(G182-I182+0.5,1)-0.5)*1440,0))</f>
        <v/>
      </c>
      <c r="M182" s="22" t="str">
        <f aca="false">IF(OR(I182="",G182=""),"",IF(ROUND(MAX(0,MOD(I182-G182+0.5,1)-0.5)*1440,0)&gt;=الإعدادات!$B$8,ROUND(MAX(0,MOD(I182-G182+0.5,1)-0.5)*1440,0),0))</f>
        <v/>
      </c>
      <c r="N182" s="18" t="str">
        <f aca="false">IF(OR(A182="",B182=""),"",IF(COUNTIFS(الإجازات!$A$2:$A$1001,B182,الإجازات!$D$2:$D$1001,"&lt;="&amp;A182,الإجازات!$E$2:$E$1001,"&gt;="&amp;A182,الإجازات!$G$2:$G$1001,"مقبولة")=0,"",LOOKUP(2,1/((الإجازات!$A$2:$A$1001=B182)*(الإجازات!$D$2:$D$1001&lt;=A182)*(الإجازات!$E$2:$E$1001&gt;=A182)*(الإجازات!$G$2:$G$1001="مقبولة")),الإجازات!$C$2:$C$1001)))</f>
        <v/>
      </c>
      <c r="O182" s="17"/>
      <c r="P182" s="23" t="str">
        <f aca="false">IF(B182="","",IF(ISNA(MATCH(B182,الموظفين!$A$2:$A$501,0)),"⚠ كود غير موجود",IF(O182&lt;&gt;"",O182,IF(N182&lt;&gt;"",N182,IF(H182="",IF(AND(A182&lt;&gt;"",WEEKDAY(A182)=الإعدادات!$B$11),"راحة أسبوعية","غائب"),IF(I182="","بدون انصراف",IF(N(K182)&gt;0,"متأخر","حاضر")))))))</f>
        <v/>
      </c>
      <c r="Q182" s="24" t="str">
        <f aca="false">IF(B182="","",IF(OR(P182="غائب",P182="غياب",P182="إجازة بدون راتب"),IFERROR(VLOOKUP(B182,الموظفين!$A$2:$J$501,8,FALSE()),0),0))</f>
        <v/>
      </c>
      <c r="R182" s="24" t="str">
        <f aca="false">IF(B182="","",ROUND((N(K182)+N(L182))/60*IFERROR(VLOOKUP(B182,الموظفين!$A$2:$J$501,8,FALSE()),0)/الإعدادات!$B$6*الإعدادات!$B$9,2))</f>
        <v/>
      </c>
      <c r="S182" s="24" t="str">
        <f aca="false">IF(OR(B182="",M182=""),"",ROUND(M182/60*IFERROR(VLOOKUP(B182,الموظفين!$A$2:$J$501,9,FALSE()),0),2))</f>
        <v/>
      </c>
      <c r="T182" s="17"/>
      <c r="U182" s="23" t="str">
        <f aca="false">IF(OR(A182="",B182=""),"",A182&amp;"|"&amp;B182)</f>
        <v/>
      </c>
    </row>
    <row r="183" customFormat="false" ht="15" hidden="false" customHeight="false" outlineLevel="0" collapsed="false">
      <c r="A183" s="16"/>
      <c r="B183" s="17"/>
      <c r="C183" s="18" t="str">
        <f aca="false">IF($B183="","",IFERROR(VLOOKUP($B183,الموظفين!$A$2:$J$501,2,FALSE())&amp;"","⚠ كود غير موجود"))</f>
        <v/>
      </c>
      <c r="D183" s="18" t="str">
        <f aca="false">IF($B183="","",IFERROR(VLOOKUP($B183,الموظفين!$A$2:$J$501,3,FALSE())&amp;"",""))</f>
        <v/>
      </c>
      <c r="E183" s="18" t="str">
        <f aca="false">IF($B183="","",IFERROR(VLOOKUP($B183,الموظفين!$A$2:$J$501,5,FALSE())&amp;"",""))</f>
        <v/>
      </c>
      <c r="F183" s="19" t="str">
        <f aca="false">IF($B183="","",IFERROR(VLOOKUP($B183,الموظفين!$A$2:$J$501,6,FALSE()),""))</f>
        <v/>
      </c>
      <c r="G183" s="19" t="str">
        <f aca="false">IF($B183="","",IFERROR(VLOOKUP($B183,الموظفين!$A$2:$J$501,7,FALSE()),""))</f>
        <v/>
      </c>
      <c r="H183" s="20"/>
      <c r="I183" s="20"/>
      <c r="J183" s="21" t="str">
        <f aca="false">IF(OR(H183="",I183=""),"",ROUND(MOD(I183-H183,1)*24,2))</f>
        <v/>
      </c>
      <c r="K183" s="22" t="str">
        <f aca="false">IF(OR(H183="",F183=""),"",IF(ROUND(MAX(0,MOD(H183-F183+0.5,1)-0.5)*1440,0)&gt;IFERROR(VLOOKUP(E183,الورديات!$A$2:$E$21,5,FALSE()),0),ROUND(MAX(0,MOD(H183-F183+0.5,1)-0.5)*1440,0),0))</f>
        <v/>
      </c>
      <c r="L183" s="22" t="str">
        <f aca="false">IF(OR(I183="",G183=""),"",ROUND(MAX(0,MOD(G183-I183+0.5,1)-0.5)*1440,0))</f>
        <v/>
      </c>
      <c r="M183" s="22" t="str">
        <f aca="false">IF(OR(I183="",G183=""),"",IF(ROUND(MAX(0,MOD(I183-G183+0.5,1)-0.5)*1440,0)&gt;=الإعدادات!$B$8,ROUND(MAX(0,MOD(I183-G183+0.5,1)-0.5)*1440,0),0))</f>
        <v/>
      </c>
      <c r="N183" s="18" t="str">
        <f aca="false">IF(OR(A183="",B183=""),"",IF(COUNTIFS(الإجازات!$A$2:$A$1001,B183,الإجازات!$D$2:$D$1001,"&lt;="&amp;A183,الإجازات!$E$2:$E$1001,"&gt;="&amp;A183,الإجازات!$G$2:$G$1001,"مقبولة")=0,"",LOOKUP(2,1/((الإجازات!$A$2:$A$1001=B183)*(الإجازات!$D$2:$D$1001&lt;=A183)*(الإجازات!$E$2:$E$1001&gt;=A183)*(الإجازات!$G$2:$G$1001="مقبولة")),الإجازات!$C$2:$C$1001)))</f>
        <v/>
      </c>
      <c r="O183" s="17"/>
      <c r="P183" s="23" t="str">
        <f aca="false">IF(B183="","",IF(ISNA(MATCH(B183,الموظفين!$A$2:$A$501,0)),"⚠ كود غير موجود",IF(O183&lt;&gt;"",O183,IF(N183&lt;&gt;"",N183,IF(H183="",IF(AND(A183&lt;&gt;"",WEEKDAY(A183)=الإعدادات!$B$11),"راحة أسبوعية","غائب"),IF(I183="","بدون انصراف",IF(N(K183)&gt;0,"متأخر","حاضر")))))))</f>
        <v/>
      </c>
      <c r="Q183" s="24" t="str">
        <f aca="false">IF(B183="","",IF(OR(P183="غائب",P183="غياب",P183="إجازة بدون راتب"),IFERROR(VLOOKUP(B183,الموظفين!$A$2:$J$501,8,FALSE()),0),0))</f>
        <v/>
      </c>
      <c r="R183" s="24" t="str">
        <f aca="false">IF(B183="","",ROUND((N(K183)+N(L183))/60*IFERROR(VLOOKUP(B183,الموظفين!$A$2:$J$501,8,FALSE()),0)/الإعدادات!$B$6*الإعدادات!$B$9,2))</f>
        <v/>
      </c>
      <c r="S183" s="24" t="str">
        <f aca="false">IF(OR(B183="",M183=""),"",ROUND(M183/60*IFERROR(VLOOKUP(B183,الموظفين!$A$2:$J$501,9,FALSE()),0),2))</f>
        <v/>
      </c>
      <c r="T183" s="17"/>
      <c r="U183" s="23" t="str">
        <f aca="false">IF(OR(A183="",B183=""),"",A183&amp;"|"&amp;B183)</f>
        <v/>
      </c>
    </row>
    <row r="184" customFormat="false" ht="15" hidden="false" customHeight="false" outlineLevel="0" collapsed="false">
      <c r="A184" s="16"/>
      <c r="B184" s="17"/>
      <c r="C184" s="18" t="str">
        <f aca="false">IF($B184="","",IFERROR(VLOOKUP($B184,الموظفين!$A$2:$J$501,2,FALSE())&amp;"","⚠ كود غير موجود"))</f>
        <v/>
      </c>
      <c r="D184" s="18" t="str">
        <f aca="false">IF($B184="","",IFERROR(VLOOKUP($B184,الموظفين!$A$2:$J$501,3,FALSE())&amp;"",""))</f>
        <v/>
      </c>
      <c r="E184" s="18" t="str">
        <f aca="false">IF($B184="","",IFERROR(VLOOKUP($B184,الموظفين!$A$2:$J$501,5,FALSE())&amp;"",""))</f>
        <v/>
      </c>
      <c r="F184" s="19" t="str">
        <f aca="false">IF($B184="","",IFERROR(VLOOKUP($B184,الموظفين!$A$2:$J$501,6,FALSE()),""))</f>
        <v/>
      </c>
      <c r="G184" s="19" t="str">
        <f aca="false">IF($B184="","",IFERROR(VLOOKUP($B184,الموظفين!$A$2:$J$501,7,FALSE()),""))</f>
        <v/>
      </c>
      <c r="H184" s="20"/>
      <c r="I184" s="20"/>
      <c r="J184" s="21" t="str">
        <f aca="false">IF(OR(H184="",I184=""),"",ROUND(MOD(I184-H184,1)*24,2))</f>
        <v/>
      </c>
      <c r="K184" s="22" t="str">
        <f aca="false">IF(OR(H184="",F184=""),"",IF(ROUND(MAX(0,MOD(H184-F184+0.5,1)-0.5)*1440,0)&gt;IFERROR(VLOOKUP(E184,الورديات!$A$2:$E$21,5,FALSE()),0),ROUND(MAX(0,MOD(H184-F184+0.5,1)-0.5)*1440,0),0))</f>
        <v/>
      </c>
      <c r="L184" s="22" t="str">
        <f aca="false">IF(OR(I184="",G184=""),"",ROUND(MAX(0,MOD(G184-I184+0.5,1)-0.5)*1440,0))</f>
        <v/>
      </c>
      <c r="M184" s="22" t="str">
        <f aca="false">IF(OR(I184="",G184=""),"",IF(ROUND(MAX(0,MOD(I184-G184+0.5,1)-0.5)*1440,0)&gt;=الإعدادات!$B$8,ROUND(MAX(0,MOD(I184-G184+0.5,1)-0.5)*1440,0),0))</f>
        <v/>
      </c>
      <c r="N184" s="18" t="str">
        <f aca="false">IF(OR(A184="",B184=""),"",IF(COUNTIFS(الإجازات!$A$2:$A$1001,B184,الإجازات!$D$2:$D$1001,"&lt;="&amp;A184,الإجازات!$E$2:$E$1001,"&gt;="&amp;A184,الإجازات!$G$2:$G$1001,"مقبولة")=0,"",LOOKUP(2,1/((الإجازات!$A$2:$A$1001=B184)*(الإجازات!$D$2:$D$1001&lt;=A184)*(الإجازات!$E$2:$E$1001&gt;=A184)*(الإجازات!$G$2:$G$1001="مقبولة")),الإجازات!$C$2:$C$1001)))</f>
        <v/>
      </c>
      <c r="O184" s="17"/>
      <c r="P184" s="23" t="str">
        <f aca="false">IF(B184="","",IF(ISNA(MATCH(B184,الموظفين!$A$2:$A$501,0)),"⚠ كود غير موجود",IF(O184&lt;&gt;"",O184,IF(N184&lt;&gt;"",N184,IF(H184="",IF(AND(A184&lt;&gt;"",WEEKDAY(A184)=الإعدادات!$B$11),"راحة أسبوعية","غائب"),IF(I184="","بدون انصراف",IF(N(K184)&gt;0,"متأخر","حاضر")))))))</f>
        <v/>
      </c>
      <c r="Q184" s="24" t="str">
        <f aca="false">IF(B184="","",IF(OR(P184="غائب",P184="غياب",P184="إجازة بدون راتب"),IFERROR(VLOOKUP(B184,الموظفين!$A$2:$J$501,8,FALSE()),0),0))</f>
        <v/>
      </c>
      <c r="R184" s="24" t="str">
        <f aca="false">IF(B184="","",ROUND((N(K184)+N(L184))/60*IFERROR(VLOOKUP(B184,الموظفين!$A$2:$J$501,8,FALSE()),0)/الإعدادات!$B$6*الإعدادات!$B$9,2))</f>
        <v/>
      </c>
      <c r="S184" s="24" t="str">
        <f aca="false">IF(OR(B184="",M184=""),"",ROUND(M184/60*IFERROR(VLOOKUP(B184,الموظفين!$A$2:$J$501,9,FALSE()),0),2))</f>
        <v/>
      </c>
      <c r="T184" s="17"/>
      <c r="U184" s="23" t="str">
        <f aca="false">IF(OR(A184="",B184=""),"",A184&amp;"|"&amp;B184)</f>
        <v/>
      </c>
    </row>
    <row r="185" customFormat="false" ht="15" hidden="false" customHeight="false" outlineLevel="0" collapsed="false">
      <c r="A185" s="16"/>
      <c r="B185" s="17"/>
      <c r="C185" s="18" t="str">
        <f aca="false">IF($B185="","",IFERROR(VLOOKUP($B185,الموظفين!$A$2:$J$501,2,FALSE())&amp;"","⚠ كود غير موجود"))</f>
        <v/>
      </c>
      <c r="D185" s="18" t="str">
        <f aca="false">IF($B185="","",IFERROR(VLOOKUP($B185,الموظفين!$A$2:$J$501,3,FALSE())&amp;"",""))</f>
        <v/>
      </c>
      <c r="E185" s="18" t="str">
        <f aca="false">IF($B185="","",IFERROR(VLOOKUP($B185,الموظفين!$A$2:$J$501,5,FALSE())&amp;"",""))</f>
        <v/>
      </c>
      <c r="F185" s="19" t="str">
        <f aca="false">IF($B185="","",IFERROR(VLOOKUP($B185,الموظفين!$A$2:$J$501,6,FALSE()),""))</f>
        <v/>
      </c>
      <c r="G185" s="19" t="str">
        <f aca="false">IF($B185="","",IFERROR(VLOOKUP($B185,الموظفين!$A$2:$J$501,7,FALSE()),""))</f>
        <v/>
      </c>
      <c r="H185" s="20"/>
      <c r="I185" s="20"/>
      <c r="J185" s="21" t="str">
        <f aca="false">IF(OR(H185="",I185=""),"",ROUND(MOD(I185-H185,1)*24,2))</f>
        <v/>
      </c>
      <c r="K185" s="22" t="str">
        <f aca="false">IF(OR(H185="",F185=""),"",IF(ROUND(MAX(0,MOD(H185-F185+0.5,1)-0.5)*1440,0)&gt;IFERROR(VLOOKUP(E185,الورديات!$A$2:$E$21,5,FALSE()),0),ROUND(MAX(0,MOD(H185-F185+0.5,1)-0.5)*1440,0),0))</f>
        <v/>
      </c>
      <c r="L185" s="22" t="str">
        <f aca="false">IF(OR(I185="",G185=""),"",ROUND(MAX(0,MOD(G185-I185+0.5,1)-0.5)*1440,0))</f>
        <v/>
      </c>
      <c r="M185" s="22" t="str">
        <f aca="false">IF(OR(I185="",G185=""),"",IF(ROUND(MAX(0,MOD(I185-G185+0.5,1)-0.5)*1440,0)&gt;=الإعدادات!$B$8,ROUND(MAX(0,MOD(I185-G185+0.5,1)-0.5)*1440,0),0))</f>
        <v/>
      </c>
      <c r="N185" s="18" t="str">
        <f aca="false">IF(OR(A185="",B185=""),"",IF(COUNTIFS(الإجازات!$A$2:$A$1001,B185,الإجازات!$D$2:$D$1001,"&lt;="&amp;A185,الإجازات!$E$2:$E$1001,"&gt;="&amp;A185,الإجازات!$G$2:$G$1001,"مقبولة")=0,"",LOOKUP(2,1/((الإجازات!$A$2:$A$1001=B185)*(الإجازات!$D$2:$D$1001&lt;=A185)*(الإجازات!$E$2:$E$1001&gt;=A185)*(الإجازات!$G$2:$G$1001="مقبولة")),الإجازات!$C$2:$C$1001)))</f>
        <v/>
      </c>
      <c r="O185" s="17"/>
      <c r="P185" s="23" t="str">
        <f aca="false">IF(B185="","",IF(ISNA(MATCH(B185,الموظفين!$A$2:$A$501,0)),"⚠ كود غير موجود",IF(O185&lt;&gt;"",O185,IF(N185&lt;&gt;"",N185,IF(H185="",IF(AND(A185&lt;&gt;"",WEEKDAY(A185)=الإعدادات!$B$11),"راحة أسبوعية","غائب"),IF(I185="","بدون انصراف",IF(N(K185)&gt;0,"متأخر","حاضر")))))))</f>
        <v/>
      </c>
      <c r="Q185" s="24" t="str">
        <f aca="false">IF(B185="","",IF(OR(P185="غائب",P185="غياب",P185="إجازة بدون راتب"),IFERROR(VLOOKUP(B185,الموظفين!$A$2:$J$501,8,FALSE()),0),0))</f>
        <v/>
      </c>
      <c r="R185" s="24" t="str">
        <f aca="false">IF(B185="","",ROUND((N(K185)+N(L185))/60*IFERROR(VLOOKUP(B185,الموظفين!$A$2:$J$501,8,FALSE()),0)/الإعدادات!$B$6*الإعدادات!$B$9,2))</f>
        <v/>
      </c>
      <c r="S185" s="24" t="str">
        <f aca="false">IF(OR(B185="",M185=""),"",ROUND(M185/60*IFERROR(VLOOKUP(B185,الموظفين!$A$2:$J$501,9,FALSE()),0),2))</f>
        <v/>
      </c>
      <c r="T185" s="17"/>
      <c r="U185" s="23" t="str">
        <f aca="false">IF(OR(A185="",B185=""),"",A185&amp;"|"&amp;B185)</f>
        <v/>
      </c>
    </row>
    <row r="186" customFormat="false" ht="15" hidden="false" customHeight="false" outlineLevel="0" collapsed="false">
      <c r="A186" s="16"/>
      <c r="B186" s="17"/>
      <c r="C186" s="18" t="str">
        <f aca="false">IF($B186="","",IFERROR(VLOOKUP($B186,الموظفين!$A$2:$J$501,2,FALSE())&amp;"","⚠ كود غير موجود"))</f>
        <v/>
      </c>
      <c r="D186" s="18" t="str">
        <f aca="false">IF($B186="","",IFERROR(VLOOKUP($B186,الموظفين!$A$2:$J$501,3,FALSE())&amp;"",""))</f>
        <v/>
      </c>
      <c r="E186" s="18" t="str">
        <f aca="false">IF($B186="","",IFERROR(VLOOKUP($B186,الموظفين!$A$2:$J$501,5,FALSE())&amp;"",""))</f>
        <v/>
      </c>
      <c r="F186" s="19" t="str">
        <f aca="false">IF($B186="","",IFERROR(VLOOKUP($B186,الموظفين!$A$2:$J$501,6,FALSE()),""))</f>
        <v/>
      </c>
      <c r="G186" s="19" t="str">
        <f aca="false">IF($B186="","",IFERROR(VLOOKUP($B186,الموظفين!$A$2:$J$501,7,FALSE()),""))</f>
        <v/>
      </c>
      <c r="H186" s="20"/>
      <c r="I186" s="20"/>
      <c r="J186" s="21" t="str">
        <f aca="false">IF(OR(H186="",I186=""),"",ROUND(MOD(I186-H186,1)*24,2))</f>
        <v/>
      </c>
      <c r="K186" s="22" t="str">
        <f aca="false">IF(OR(H186="",F186=""),"",IF(ROUND(MAX(0,MOD(H186-F186+0.5,1)-0.5)*1440,0)&gt;IFERROR(VLOOKUP(E186,الورديات!$A$2:$E$21,5,FALSE()),0),ROUND(MAX(0,MOD(H186-F186+0.5,1)-0.5)*1440,0),0))</f>
        <v/>
      </c>
      <c r="L186" s="22" t="str">
        <f aca="false">IF(OR(I186="",G186=""),"",ROUND(MAX(0,MOD(G186-I186+0.5,1)-0.5)*1440,0))</f>
        <v/>
      </c>
      <c r="M186" s="22" t="str">
        <f aca="false">IF(OR(I186="",G186=""),"",IF(ROUND(MAX(0,MOD(I186-G186+0.5,1)-0.5)*1440,0)&gt;=الإعدادات!$B$8,ROUND(MAX(0,MOD(I186-G186+0.5,1)-0.5)*1440,0),0))</f>
        <v/>
      </c>
      <c r="N186" s="18" t="str">
        <f aca="false">IF(OR(A186="",B186=""),"",IF(COUNTIFS(الإجازات!$A$2:$A$1001,B186,الإجازات!$D$2:$D$1001,"&lt;="&amp;A186,الإجازات!$E$2:$E$1001,"&gt;="&amp;A186,الإجازات!$G$2:$G$1001,"مقبولة")=0,"",LOOKUP(2,1/((الإجازات!$A$2:$A$1001=B186)*(الإجازات!$D$2:$D$1001&lt;=A186)*(الإجازات!$E$2:$E$1001&gt;=A186)*(الإجازات!$G$2:$G$1001="مقبولة")),الإجازات!$C$2:$C$1001)))</f>
        <v/>
      </c>
      <c r="O186" s="17"/>
      <c r="P186" s="23" t="str">
        <f aca="false">IF(B186="","",IF(ISNA(MATCH(B186,الموظفين!$A$2:$A$501,0)),"⚠ كود غير موجود",IF(O186&lt;&gt;"",O186,IF(N186&lt;&gt;"",N186,IF(H186="",IF(AND(A186&lt;&gt;"",WEEKDAY(A186)=الإعدادات!$B$11),"راحة أسبوعية","غائب"),IF(I186="","بدون انصراف",IF(N(K186)&gt;0,"متأخر","حاضر")))))))</f>
        <v/>
      </c>
      <c r="Q186" s="24" t="str">
        <f aca="false">IF(B186="","",IF(OR(P186="غائب",P186="غياب",P186="إجازة بدون راتب"),IFERROR(VLOOKUP(B186,الموظفين!$A$2:$J$501,8,FALSE()),0),0))</f>
        <v/>
      </c>
      <c r="R186" s="24" t="str">
        <f aca="false">IF(B186="","",ROUND((N(K186)+N(L186))/60*IFERROR(VLOOKUP(B186,الموظفين!$A$2:$J$501,8,FALSE()),0)/الإعدادات!$B$6*الإعدادات!$B$9,2))</f>
        <v/>
      </c>
      <c r="S186" s="24" t="str">
        <f aca="false">IF(OR(B186="",M186=""),"",ROUND(M186/60*IFERROR(VLOOKUP(B186,الموظفين!$A$2:$J$501,9,FALSE()),0),2))</f>
        <v/>
      </c>
      <c r="T186" s="17"/>
      <c r="U186" s="23" t="str">
        <f aca="false">IF(OR(A186="",B186=""),"",A186&amp;"|"&amp;B186)</f>
        <v/>
      </c>
    </row>
    <row r="187" customFormat="false" ht="15" hidden="false" customHeight="false" outlineLevel="0" collapsed="false">
      <c r="A187" s="16"/>
      <c r="B187" s="17"/>
      <c r="C187" s="18" t="str">
        <f aca="false">IF($B187="","",IFERROR(VLOOKUP($B187,الموظفين!$A$2:$J$501,2,FALSE())&amp;"","⚠ كود غير موجود"))</f>
        <v/>
      </c>
      <c r="D187" s="18" t="str">
        <f aca="false">IF($B187="","",IFERROR(VLOOKUP($B187,الموظفين!$A$2:$J$501,3,FALSE())&amp;"",""))</f>
        <v/>
      </c>
      <c r="E187" s="18" t="str">
        <f aca="false">IF($B187="","",IFERROR(VLOOKUP($B187,الموظفين!$A$2:$J$501,5,FALSE())&amp;"",""))</f>
        <v/>
      </c>
      <c r="F187" s="19" t="str">
        <f aca="false">IF($B187="","",IFERROR(VLOOKUP($B187,الموظفين!$A$2:$J$501,6,FALSE()),""))</f>
        <v/>
      </c>
      <c r="G187" s="19" t="str">
        <f aca="false">IF($B187="","",IFERROR(VLOOKUP($B187,الموظفين!$A$2:$J$501,7,FALSE()),""))</f>
        <v/>
      </c>
      <c r="H187" s="20"/>
      <c r="I187" s="20"/>
      <c r="J187" s="21" t="str">
        <f aca="false">IF(OR(H187="",I187=""),"",ROUND(MOD(I187-H187,1)*24,2))</f>
        <v/>
      </c>
      <c r="K187" s="22" t="str">
        <f aca="false">IF(OR(H187="",F187=""),"",IF(ROUND(MAX(0,MOD(H187-F187+0.5,1)-0.5)*1440,0)&gt;IFERROR(VLOOKUP(E187,الورديات!$A$2:$E$21,5,FALSE()),0),ROUND(MAX(0,MOD(H187-F187+0.5,1)-0.5)*1440,0),0))</f>
        <v/>
      </c>
      <c r="L187" s="22" t="str">
        <f aca="false">IF(OR(I187="",G187=""),"",ROUND(MAX(0,MOD(G187-I187+0.5,1)-0.5)*1440,0))</f>
        <v/>
      </c>
      <c r="M187" s="22" t="str">
        <f aca="false">IF(OR(I187="",G187=""),"",IF(ROUND(MAX(0,MOD(I187-G187+0.5,1)-0.5)*1440,0)&gt;=الإعدادات!$B$8,ROUND(MAX(0,MOD(I187-G187+0.5,1)-0.5)*1440,0),0))</f>
        <v/>
      </c>
      <c r="N187" s="18" t="str">
        <f aca="false">IF(OR(A187="",B187=""),"",IF(COUNTIFS(الإجازات!$A$2:$A$1001,B187,الإجازات!$D$2:$D$1001,"&lt;="&amp;A187,الإجازات!$E$2:$E$1001,"&gt;="&amp;A187,الإجازات!$G$2:$G$1001,"مقبولة")=0,"",LOOKUP(2,1/((الإجازات!$A$2:$A$1001=B187)*(الإجازات!$D$2:$D$1001&lt;=A187)*(الإجازات!$E$2:$E$1001&gt;=A187)*(الإجازات!$G$2:$G$1001="مقبولة")),الإجازات!$C$2:$C$1001)))</f>
        <v/>
      </c>
      <c r="O187" s="17"/>
      <c r="P187" s="23" t="str">
        <f aca="false">IF(B187="","",IF(ISNA(MATCH(B187,الموظفين!$A$2:$A$501,0)),"⚠ كود غير موجود",IF(O187&lt;&gt;"",O187,IF(N187&lt;&gt;"",N187,IF(H187="",IF(AND(A187&lt;&gt;"",WEEKDAY(A187)=الإعدادات!$B$11),"راحة أسبوعية","غائب"),IF(I187="","بدون انصراف",IF(N(K187)&gt;0,"متأخر","حاضر")))))))</f>
        <v/>
      </c>
      <c r="Q187" s="24" t="str">
        <f aca="false">IF(B187="","",IF(OR(P187="غائب",P187="غياب",P187="إجازة بدون راتب"),IFERROR(VLOOKUP(B187,الموظفين!$A$2:$J$501,8,FALSE()),0),0))</f>
        <v/>
      </c>
      <c r="R187" s="24" t="str">
        <f aca="false">IF(B187="","",ROUND((N(K187)+N(L187))/60*IFERROR(VLOOKUP(B187,الموظفين!$A$2:$J$501,8,FALSE()),0)/الإعدادات!$B$6*الإعدادات!$B$9,2))</f>
        <v/>
      </c>
      <c r="S187" s="24" t="str">
        <f aca="false">IF(OR(B187="",M187=""),"",ROUND(M187/60*IFERROR(VLOOKUP(B187,الموظفين!$A$2:$J$501,9,FALSE()),0),2))</f>
        <v/>
      </c>
      <c r="T187" s="17"/>
      <c r="U187" s="23" t="str">
        <f aca="false">IF(OR(A187="",B187=""),"",A187&amp;"|"&amp;B187)</f>
        <v/>
      </c>
    </row>
    <row r="188" customFormat="false" ht="15" hidden="false" customHeight="false" outlineLevel="0" collapsed="false">
      <c r="A188" s="16"/>
      <c r="B188" s="17"/>
      <c r="C188" s="18" t="str">
        <f aca="false">IF($B188="","",IFERROR(VLOOKUP($B188,الموظفين!$A$2:$J$501,2,FALSE())&amp;"","⚠ كود غير موجود"))</f>
        <v/>
      </c>
      <c r="D188" s="18" t="str">
        <f aca="false">IF($B188="","",IFERROR(VLOOKUP($B188,الموظفين!$A$2:$J$501,3,FALSE())&amp;"",""))</f>
        <v/>
      </c>
      <c r="E188" s="18" t="str">
        <f aca="false">IF($B188="","",IFERROR(VLOOKUP($B188,الموظفين!$A$2:$J$501,5,FALSE())&amp;"",""))</f>
        <v/>
      </c>
      <c r="F188" s="19" t="str">
        <f aca="false">IF($B188="","",IFERROR(VLOOKUP($B188,الموظفين!$A$2:$J$501,6,FALSE()),""))</f>
        <v/>
      </c>
      <c r="G188" s="19" t="str">
        <f aca="false">IF($B188="","",IFERROR(VLOOKUP($B188,الموظفين!$A$2:$J$501,7,FALSE()),""))</f>
        <v/>
      </c>
      <c r="H188" s="20"/>
      <c r="I188" s="20"/>
      <c r="J188" s="21" t="str">
        <f aca="false">IF(OR(H188="",I188=""),"",ROUND(MOD(I188-H188,1)*24,2))</f>
        <v/>
      </c>
      <c r="K188" s="22" t="str">
        <f aca="false">IF(OR(H188="",F188=""),"",IF(ROUND(MAX(0,MOD(H188-F188+0.5,1)-0.5)*1440,0)&gt;IFERROR(VLOOKUP(E188,الورديات!$A$2:$E$21,5,FALSE()),0),ROUND(MAX(0,MOD(H188-F188+0.5,1)-0.5)*1440,0),0))</f>
        <v/>
      </c>
      <c r="L188" s="22" t="str">
        <f aca="false">IF(OR(I188="",G188=""),"",ROUND(MAX(0,MOD(G188-I188+0.5,1)-0.5)*1440,0))</f>
        <v/>
      </c>
      <c r="M188" s="22" t="str">
        <f aca="false">IF(OR(I188="",G188=""),"",IF(ROUND(MAX(0,MOD(I188-G188+0.5,1)-0.5)*1440,0)&gt;=الإعدادات!$B$8,ROUND(MAX(0,MOD(I188-G188+0.5,1)-0.5)*1440,0),0))</f>
        <v/>
      </c>
      <c r="N188" s="18" t="str">
        <f aca="false">IF(OR(A188="",B188=""),"",IF(COUNTIFS(الإجازات!$A$2:$A$1001,B188,الإجازات!$D$2:$D$1001,"&lt;="&amp;A188,الإجازات!$E$2:$E$1001,"&gt;="&amp;A188,الإجازات!$G$2:$G$1001,"مقبولة")=0,"",LOOKUP(2,1/((الإجازات!$A$2:$A$1001=B188)*(الإجازات!$D$2:$D$1001&lt;=A188)*(الإجازات!$E$2:$E$1001&gt;=A188)*(الإجازات!$G$2:$G$1001="مقبولة")),الإجازات!$C$2:$C$1001)))</f>
        <v/>
      </c>
      <c r="O188" s="17"/>
      <c r="P188" s="23" t="str">
        <f aca="false">IF(B188="","",IF(ISNA(MATCH(B188,الموظفين!$A$2:$A$501,0)),"⚠ كود غير موجود",IF(O188&lt;&gt;"",O188,IF(N188&lt;&gt;"",N188,IF(H188="",IF(AND(A188&lt;&gt;"",WEEKDAY(A188)=الإعدادات!$B$11),"راحة أسبوعية","غائب"),IF(I188="","بدون انصراف",IF(N(K188)&gt;0,"متأخر","حاضر")))))))</f>
        <v/>
      </c>
      <c r="Q188" s="24" t="str">
        <f aca="false">IF(B188="","",IF(OR(P188="غائب",P188="غياب",P188="إجازة بدون راتب"),IFERROR(VLOOKUP(B188,الموظفين!$A$2:$J$501,8,FALSE()),0),0))</f>
        <v/>
      </c>
      <c r="R188" s="24" t="str">
        <f aca="false">IF(B188="","",ROUND((N(K188)+N(L188))/60*IFERROR(VLOOKUP(B188,الموظفين!$A$2:$J$501,8,FALSE()),0)/الإعدادات!$B$6*الإعدادات!$B$9,2))</f>
        <v/>
      </c>
      <c r="S188" s="24" t="str">
        <f aca="false">IF(OR(B188="",M188=""),"",ROUND(M188/60*IFERROR(VLOOKUP(B188,الموظفين!$A$2:$J$501,9,FALSE()),0),2))</f>
        <v/>
      </c>
      <c r="T188" s="17"/>
      <c r="U188" s="23" t="str">
        <f aca="false">IF(OR(A188="",B188=""),"",A188&amp;"|"&amp;B188)</f>
        <v/>
      </c>
    </row>
    <row r="189" customFormat="false" ht="15" hidden="false" customHeight="false" outlineLevel="0" collapsed="false">
      <c r="A189" s="16"/>
      <c r="B189" s="17"/>
      <c r="C189" s="18" t="str">
        <f aca="false">IF($B189="","",IFERROR(VLOOKUP($B189,الموظفين!$A$2:$J$501,2,FALSE())&amp;"","⚠ كود غير موجود"))</f>
        <v/>
      </c>
      <c r="D189" s="18" t="str">
        <f aca="false">IF($B189="","",IFERROR(VLOOKUP($B189,الموظفين!$A$2:$J$501,3,FALSE())&amp;"",""))</f>
        <v/>
      </c>
      <c r="E189" s="18" t="str">
        <f aca="false">IF($B189="","",IFERROR(VLOOKUP($B189,الموظفين!$A$2:$J$501,5,FALSE())&amp;"",""))</f>
        <v/>
      </c>
      <c r="F189" s="19" t="str">
        <f aca="false">IF($B189="","",IFERROR(VLOOKUP($B189,الموظفين!$A$2:$J$501,6,FALSE()),""))</f>
        <v/>
      </c>
      <c r="G189" s="19" t="str">
        <f aca="false">IF($B189="","",IFERROR(VLOOKUP($B189,الموظفين!$A$2:$J$501,7,FALSE()),""))</f>
        <v/>
      </c>
      <c r="H189" s="20"/>
      <c r="I189" s="20"/>
      <c r="J189" s="21" t="str">
        <f aca="false">IF(OR(H189="",I189=""),"",ROUND(MOD(I189-H189,1)*24,2))</f>
        <v/>
      </c>
      <c r="K189" s="22" t="str">
        <f aca="false">IF(OR(H189="",F189=""),"",IF(ROUND(MAX(0,MOD(H189-F189+0.5,1)-0.5)*1440,0)&gt;IFERROR(VLOOKUP(E189,الورديات!$A$2:$E$21,5,FALSE()),0),ROUND(MAX(0,MOD(H189-F189+0.5,1)-0.5)*1440,0),0))</f>
        <v/>
      </c>
      <c r="L189" s="22" t="str">
        <f aca="false">IF(OR(I189="",G189=""),"",ROUND(MAX(0,MOD(G189-I189+0.5,1)-0.5)*1440,0))</f>
        <v/>
      </c>
      <c r="M189" s="22" t="str">
        <f aca="false">IF(OR(I189="",G189=""),"",IF(ROUND(MAX(0,MOD(I189-G189+0.5,1)-0.5)*1440,0)&gt;=الإعدادات!$B$8,ROUND(MAX(0,MOD(I189-G189+0.5,1)-0.5)*1440,0),0))</f>
        <v/>
      </c>
      <c r="N189" s="18" t="str">
        <f aca="false">IF(OR(A189="",B189=""),"",IF(COUNTIFS(الإجازات!$A$2:$A$1001,B189,الإجازات!$D$2:$D$1001,"&lt;="&amp;A189,الإجازات!$E$2:$E$1001,"&gt;="&amp;A189,الإجازات!$G$2:$G$1001,"مقبولة")=0,"",LOOKUP(2,1/((الإجازات!$A$2:$A$1001=B189)*(الإجازات!$D$2:$D$1001&lt;=A189)*(الإجازات!$E$2:$E$1001&gt;=A189)*(الإجازات!$G$2:$G$1001="مقبولة")),الإجازات!$C$2:$C$1001)))</f>
        <v/>
      </c>
      <c r="O189" s="17"/>
      <c r="P189" s="23" t="str">
        <f aca="false">IF(B189="","",IF(ISNA(MATCH(B189,الموظفين!$A$2:$A$501,0)),"⚠ كود غير موجود",IF(O189&lt;&gt;"",O189,IF(N189&lt;&gt;"",N189,IF(H189="",IF(AND(A189&lt;&gt;"",WEEKDAY(A189)=الإعدادات!$B$11),"راحة أسبوعية","غائب"),IF(I189="","بدون انصراف",IF(N(K189)&gt;0,"متأخر","حاضر")))))))</f>
        <v/>
      </c>
      <c r="Q189" s="24" t="str">
        <f aca="false">IF(B189="","",IF(OR(P189="غائب",P189="غياب",P189="إجازة بدون راتب"),IFERROR(VLOOKUP(B189,الموظفين!$A$2:$J$501,8,FALSE()),0),0))</f>
        <v/>
      </c>
      <c r="R189" s="24" t="str">
        <f aca="false">IF(B189="","",ROUND((N(K189)+N(L189))/60*IFERROR(VLOOKUP(B189,الموظفين!$A$2:$J$501,8,FALSE()),0)/الإعدادات!$B$6*الإعدادات!$B$9,2))</f>
        <v/>
      </c>
      <c r="S189" s="24" t="str">
        <f aca="false">IF(OR(B189="",M189=""),"",ROUND(M189/60*IFERROR(VLOOKUP(B189,الموظفين!$A$2:$J$501,9,FALSE()),0),2))</f>
        <v/>
      </c>
      <c r="T189" s="17"/>
      <c r="U189" s="23" t="str">
        <f aca="false">IF(OR(A189="",B189=""),"",A189&amp;"|"&amp;B189)</f>
        <v/>
      </c>
    </row>
    <row r="190" customFormat="false" ht="15" hidden="false" customHeight="false" outlineLevel="0" collapsed="false">
      <c r="A190" s="16"/>
      <c r="B190" s="17"/>
      <c r="C190" s="18" t="str">
        <f aca="false">IF($B190="","",IFERROR(VLOOKUP($B190,الموظفين!$A$2:$J$501,2,FALSE())&amp;"","⚠ كود غير موجود"))</f>
        <v/>
      </c>
      <c r="D190" s="18" t="str">
        <f aca="false">IF($B190="","",IFERROR(VLOOKUP($B190,الموظفين!$A$2:$J$501,3,FALSE())&amp;"",""))</f>
        <v/>
      </c>
      <c r="E190" s="18" t="str">
        <f aca="false">IF($B190="","",IFERROR(VLOOKUP($B190,الموظفين!$A$2:$J$501,5,FALSE())&amp;"",""))</f>
        <v/>
      </c>
      <c r="F190" s="19" t="str">
        <f aca="false">IF($B190="","",IFERROR(VLOOKUP($B190,الموظفين!$A$2:$J$501,6,FALSE()),""))</f>
        <v/>
      </c>
      <c r="G190" s="19" t="str">
        <f aca="false">IF($B190="","",IFERROR(VLOOKUP($B190,الموظفين!$A$2:$J$501,7,FALSE()),""))</f>
        <v/>
      </c>
      <c r="H190" s="20"/>
      <c r="I190" s="20"/>
      <c r="J190" s="21" t="str">
        <f aca="false">IF(OR(H190="",I190=""),"",ROUND(MOD(I190-H190,1)*24,2))</f>
        <v/>
      </c>
      <c r="K190" s="22" t="str">
        <f aca="false">IF(OR(H190="",F190=""),"",IF(ROUND(MAX(0,MOD(H190-F190+0.5,1)-0.5)*1440,0)&gt;IFERROR(VLOOKUP(E190,الورديات!$A$2:$E$21,5,FALSE()),0),ROUND(MAX(0,MOD(H190-F190+0.5,1)-0.5)*1440,0),0))</f>
        <v/>
      </c>
      <c r="L190" s="22" t="str">
        <f aca="false">IF(OR(I190="",G190=""),"",ROUND(MAX(0,MOD(G190-I190+0.5,1)-0.5)*1440,0))</f>
        <v/>
      </c>
      <c r="M190" s="22" t="str">
        <f aca="false">IF(OR(I190="",G190=""),"",IF(ROUND(MAX(0,MOD(I190-G190+0.5,1)-0.5)*1440,0)&gt;=الإعدادات!$B$8,ROUND(MAX(0,MOD(I190-G190+0.5,1)-0.5)*1440,0),0))</f>
        <v/>
      </c>
      <c r="N190" s="18" t="str">
        <f aca="false">IF(OR(A190="",B190=""),"",IF(COUNTIFS(الإجازات!$A$2:$A$1001,B190,الإجازات!$D$2:$D$1001,"&lt;="&amp;A190,الإجازات!$E$2:$E$1001,"&gt;="&amp;A190,الإجازات!$G$2:$G$1001,"مقبولة")=0,"",LOOKUP(2,1/((الإجازات!$A$2:$A$1001=B190)*(الإجازات!$D$2:$D$1001&lt;=A190)*(الإجازات!$E$2:$E$1001&gt;=A190)*(الإجازات!$G$2:$G$1001="مقبولة")),الإجازات!$C$2:$C$1001)))</f>
        <v/>
      </c>
      <c r="O190" s="17"/>
      <c r="P190" s="23" t="str">
        <f aca="false">IF(B190="","",IF(ISNA(MATCH(B190,الموظفين!$A$2:$A$501,0)),"⚠ كود غير موجود",IF(O190&lt;&gt;"",O190,IF(N190&lt;&gt;"",N190,IF(H190="",IF(AND(A190&lt;&gt;"",WEEKDAY(A190)=الإعدادات!$B$11),"راحة أسبوعية","غائب"),IF(I190="","بدون انصراف",IF(N(K190)&gt;0,"متأخر","حاضر")))))))</f>
        <v/>
      </c>
      <c r="Q190" s="24" t="str">
        <f aca="false">IF(B190="","",IF(OR(P190="غائب",P190="غياب",P190="إجازة بدون راتب"),IFERROR(VLOOKUP(B190,الموظفين!$A$2:$J$501,8,FALSE()),0),0))</f>
        <v/>
      </c>
      <c r="R190" s="24" t="str">
        <f aca="false">IF(B190="","",ROUND((N(K190)+N(L190))/60*IFERROR(VLOOKUP(B190,الموظفين!$A$2:$J$501,8,FALSE()),0)/الإعدادات!$B$6*الإعدادات!$B$9,2))</f>
        <v/>
      </c>
      <c r="S190" s="24" t="str">
        <f aca="false">IF(OR(B190="",M190=""),"",ROUND(M190/60*IFERROR(VLOOKUP(B190,الموظفين!$A$2:$J$501,9,FALSE()),0),2))</f>
        <v/>
      </c>
      <c r="T190" s="17"/>
      <c r="U190" s="23" t="str">
        <f aca="false">IF(OR(A190="",B190=""),"",A190&amp;"|"&amp;B190)</f>
        <v/>
      </c>
    </row>
    <row r="191" customFormat="false" ht="15" hidden="false" customHeight="false" outlineLevel="0" collapsed="false">
      <c r="A191" s="16"/>
      <c r="B191" s="17"/>
      <c r="C191" s="18" t="str">
        <f aca="false">IF($B191="","",IFERROR(VLOOKUP($B191,الموظفين!$A$2:$J$501,2,FALSE())&amp;"","⚠ كود غير موجود"))</f>
        <v/>
      </c>
      <c r="D191" s="18" t="str">
        <f aca="false">IF($B191="","",IFERROR(VLOOKUP($B191,الموظفين!$A$2:$J$501,3,FALSE())&amp;"",""))</f>
        <v/>
      </c>
      <c r="E191" s="18" t="str">
        <f aca="false">IF($B191="","",IFERROR(VLOOKUP($B191,الموظفين!$A$2:$J$501,5,FALSE())&amp;"",""))</f>
        <v/>
      </c>
      <c r="F191" s="19" t="str">
        <f aca="false">IF($B191="","",IFERROR(VLOOKUP($B191,الموظفين!$A$2:$J$501,6,FALSE()),""))</f>
        <v/>
      </c>
      <c r="G191" s="19" t="str">
        <f aca="false">IF($B191="","",IFERROR(VLOOKUP($B191,الموظفين!$A$2:$J$501,7,FALSE()),""))</f>
        <v/>
      </c>
      <c r="H191" s="20"/>
      <c r="I191" s="20"/>
      <c r="J191" s="21" t="str">
        <f aca="false">IF(OR(H191="",I191=""),"",ROUND(MOD(I191-H191,1)*24,2))</f>
        <v/>
      </c>
      <c r="K191" s="22" t="str">
        <f aca="false">IF(OR(H191="",F191=""),"",IF(ROUND(MAX(0,MOD(H191-F191+0.5,1)-0.5)*1440,0)&gt;IFERROR(VLOOKUP(E191,الورديات!$A$2:$E$21,5,FALSE()),0),ROUND(MAX(0,MOD(H191-F191+0.5,1)-0.5)*1440,0),0))</f>
        <v/>
      </c>
      <c r="L191" s="22" t="str">
        <f aca="false">IF(OR(I191="",G191=""),"",ROUND(MAX(0,MOD(G191-I191+0.5,1)-0.5)*1440,0))</f>
        <v/>
      </c>
      <c r="M191" s="22" t="str">
        <f aca="false">IF(OR(I191="",G191=""),"",IF(ROUND(MAX(0,MOD(I191-G191+0.5,1)-0.5)*1440,0)&gt;=الإعدادات!$B$8,ROUND(MAX(0,MOD(I191-G191+0.5,1)-0.5)*1440,0),0))</f>
        <v/>
      </c>
      <c r="N191" s="18" t="str">
        <f aca="false">IF(OR(A191="",B191=""),"",IF(COUNTIFS(الإجازات!$A$2:$A$1001,B191,الإجازات!$D$2:$D$1001,"&lt;="&amp;A191,الإجازات!$E$2:$E$1001,"&gt;="&amp;A191,الإجازات!$G$2:$G$1001,"مقبولة")=0,"",LOOKUP(2,1/((الإجازات!$A$2:$A$1001=B191)*(الإجازات!$D$2:$D$1001&lt;=A191)*(الإجازات!$E$2:$E$1001&gt;=A191)*(الإجازات!$G$2:$G$1001="مقبولة")),الإجازات!$C$2:$C$1001)))</f>
        <v/>
      </c>
      <c r="O191" s="17"/>
      <c r="P191" s="23" t="str">
        <f aca="false">IF(B191="","",IF(ISNA(MATCH(B191,الموظفين!$A$2:$A$501,0)),"⚠ كود غير موجود",IF(O191&lt;&gt;"",O191,IF(N191&lt;&gt;"",N191,IF(H191="",IF(AND(A191&lt;&gt;"",WEEKDAY(A191)=الإعدادات!$B$11),"راحة أسبوعية","غائب"),IF(I191="","بدون انصراف",IF(N(K191)&gt;0,"متأخر","حاضر")))))))</f>
        <v/>
      </c>
      <c r="Q191" s="24" t="str">
        <f aca="false">IF(B191="","",IF(OR(P191="غائب",P191="غياب",P191="إجازة بدون راتب"),IFERROR(VLOOKUP(B191,الموظفين!$A$2:$J$501,8,FALSE()),0),0))</f>
        <v/>
      </c>
      <c r="R191" s="24" t="str">
        <f aca="false">IF(B191="","",ROUND((N(K191)+N(L191))/60*IFERROR(VLOOKUP(B191,الموظفين!$A$2:$J$501,8,FALSE()),0)/الإعدادات!$B$6*الإعدادات!$B$9,2))</f>
        <v/>
      </c>
      <c r="S191" s="24" t="str">
        <f aca="false">IF(OR(B191="",M191=""),"",ROUND(M191/60*IFERROR(VLOOKUP(B191,الموظفين!$A$2:$J$501,9,FALSE()),0),2))</f>
        <v/>
      </c>
      <c r="T191" s="17"/>
      <c r="U191" s="23" t="str">
        <f aca="false">IF(OR(A191="",B191=""),"",A191&amp;"|"&amp;B191)</f>
        <v/>
      </c>
    </row>
    <row r="192" customFormat="false" ht="15" hidden="false" customHeight="false" outlineLevel="0" collapsed="false">
      <c r="A192" s="16"/>
      <c r="B192" s="17"/>
      <c r="C192" s="18" t="str">
        <f aca="false">IF($B192="","",IFERROR(VLOOKUP($B192,الموظفين!$A$2:$J$501,2,FALSE())&amp;"","⚠ كود غير موجود"))</f>
        <v/>
      </c>
      <c r="D192" s="18" t="str">
        <f aca="false">IF($B192="","",IFERROR(VLOOKUP($B192,الموظفين!$A$2:$J$501,3,FALSE())&amp;"",""))</f>
        <v/>
      </c>
      <c r="E192" s="18" t="str">
        <f aca="false">IF($B192="","",IFERROR(VLOOKUP($B192,الموظفين!$A$2:$J$501,5,FALSE())&amp;"",""))</f>
        <v/>
      </c>
      <c r="F192" s="19" t="str">
        <f aca="false">IF($B192="","",IFERROR(VLOOKUP($B192,الموظفين!$A$2:$J$501,6,FALSE()),""))</f>
        <v/>
      </c>
      <c r="G192" s="19" t="str">
        <f aca="false">IF($B192="","",IFERROR(VLOOKUP($B192,الموظفين!$A$2:$J$501,7,FALSE()),""))</f>
        <v/>
      </c>
      <c r="H192" s="20"/>
      <c r="I192" s="20"/>
      <c r="J192" s="21" t="str">
        <f aca="false">IF(OR(H192="",I192=""),"",ROUND(MOD(I192-H192,1)*24,2))</f>
        <v/>
      </c>
      <c r="K192" s="22" t="str">
        <f aca="false">IF(OR(H192="",F192=""),"",IF(ROUND(MAX(0,MOD(H192-F192+0.5,1)-0.5)*1440,0)&gt;IFERROR(VLOOKUP(E192,الورديات!$A$2:$E$21,5,FALSE()),0),ROUND(MAX(0,MOD(H192-F192+0.5,1)-0.5)*1440,0),0))</f>
        <v/>
      </c>
      <c r="L192" s="22" t="str">
        <f aca="false">IF(OR(I192="",G192=""),"",ROUND(MAX(0,MOD(G192-I192+0.5,1)-0.5)*1440,0))</f>
        <v/>
      </c>
      <c r="M192" s="22" t="str">
        <f aca="false">IF(OR(I192="",G192=""),"",IF(ROUND(MAX(0,MOD(I192-G192+0.5,1)-0.5)*1440,0)&gt;=الإعدادات!$B$8,ROUND(MAX(0,MOD(I192-G192+0.5,1)-0.5)*1440,0),0))</f>
        <v/>
      </c>
      <c r="N192" s="18" t="str">
        <f aca="false">IF(OR(A192="",B192=""),"",IF(COUNTIFS(الإجازات!$A$2:$A$1001,B192,الإجازات!$D$2:$D$1001,"&lt;="&amp;A192,الإجازات!$E$2:$E$1001,"&gt;="&amp;A192,الإجازات!$G$2:$G$1001,"مقبولة")=0,"",LOOKUP(2,1/((الإجازات!$A$2:$A$1001=B192)*(الإجازات!$D$2:$D$1001&lt;=A192)*(الإجازات!$E$2:$E$1001&gt;=A192)*(الإجازات!$G$2:$G$1001="مقبولة")),الإجازات!$C$2:$C$1001)))</f>
        <v/>
      </c>
      <c r="O192" s="17"/>
      <c r="P192" s="23" t="str">
        <f aca="false">IF(B192="","",IF(ISNA(MATCH(B192,الموظفين!$A$2:$A$501,0)),"⚠ كود غير موجود",IF(O192&lt;&gt;"",O192,IF(N192&lt;&gt;"",N192,IF(H192="",IF(AND(A192&lt;&gt;"",WEEKDAY(A192)=الإعدادات!$B$11),"راحة أسبوعية","غائب"),IF(I192="","بدون انصراف",IF(N(K192)&gt;0,"متأخر","حاضر")))))))</f>
        <v/>
      </c>
      <c r="Q192" s="24" t="str">
        <f aca="false">IF(B192="","",IF(OR(P192="غائب",P192="غياب",P192="إجازة بدون راتب"),IFERROR(VLOOKUP(B192,الموظفين!$A$2:$J$501,8,FALSE()),0),0))</f>
        <v/>
      </c>
      <c r="R192" s="24" t="str">
        <f aca="false">IF(B192="","",ROUND((N(K192)+N(L192))/60*IFERROR(VLOOKUP(B192,الموظفين!$A$2:$J$501,8,FALSE()),0)/الإعدادات!$B$6*الإعدادات!$B$9,2))</f>
        <v/>
      </c>
      <c r="S192" s="24" t="str">
        <f aca="false">IF(OR(B192="",M192=""),"",ROUND(M192/60*IFERROR(VLOOKUP(B192,الموظفين!$A$2:$J$501,9,FALSE()),0),2))</f>
        <v/>
      </c>
      <c r="T192" s="17"/>
      <c r="U192" s="23" t="str">
        <f aca="false">IF(OR(A192="",B192=""),"",A192&amp;"|"&amp;B192)</f>
        <v/>
      </c>
    </row>
    <row r="193" customFormat="false" ht="15" hidden="false" customHeight="false" outlineLevel="0" collapsed="false">
      <c r="A193" s="16"/>
      <c r="B193" s="17"/>
      <c r="C193" s="18" t="str">
        <f aca="false">IF($B193="","",IFERROR(VLOOKUP($B193,الموظفين!$A$2:$J$501,2,FALSE())&amp;"","⚠ كود غير موجود"))</f>
        <v/>
      </c>
      <c r="D193" s="18" t="str">
        <f aca="false">IF($B193="","",IFERROR(VLOOKUP($B193,الموظفين!$A$2:$J$501,3,FALSE())&amp;"",""))</f>
        <v/>
      </c>
      <c r="E193" s="18" t="str">
        <f aca="false">IF($B193="","",IFERROR(VLOOKUP($B193,الموظفين!$A$2:$J$501,5,FALSE())&amp;"",""))</f>
        <v/>
      </c>
      <c r="F193" s="19" t="str">
        <f aca="false">IF($B193="","",IFERROR(VLOOKUP($B193,الموظفين!$A$2:$J$501,6,FALSE()),""))</f>
        <v/>
      </c>
      <c r="G193" s="19" t="str">
        <f aca="false">IF($B193="","",IFERROR(VLOOKUP($B193,الموظفين!$A$2:$J$501,7,FALSE()),""))</f>
        <v/>
      </c>
      <c r="H193" s="20"/>
      <c r="I193" s="20"/>
      <c r="J193" s="21" t="str">
        <f aca="false">IF(OR(H193="",I193=""),"",ROUND(MOD(I193-H193,1)*24,2))</f>
        <v/>
      </c>
      <c r="K193" s="22" t="str">
        <f aca="false">IF(OR(H193="",F193=""),"",IF(ROUND(MAX(0,MOD(H193-F193+0.5,1)-0.5)*1440,0)&gt;IFERROR(VLOOKUP(E193,الورديات!$A$2:$E$21,5,FALSE()),0),ROUND(MAX(0,MOD(H193-F193+0.5,1)-0.5)*1440,0),0))</f>
        <v/>
      </c>
      <c r="L193" s="22" t="str">
        <f aca="false">IF(OR(I193="",G193=""),"",ROUND(MAX(0,MOD(G193-I193+0.5,1)-0.5)*1440,0))</f>
        <v/>
      </c>
      <c r="M193" s="22" t="str">
        <f aca="false">IF(OR(I193="",G193=""),"",IF(ROUND(MAX(0,MOD(I193-G193+0.5,1)-0.5)*1440,0)&gt;=الإعدادات!$B$8,ROUND(MAX(0,MOD(I193-G193+0.5,1)-0.5)*1440,0),0))</f>
        <v/>
      </c>
      <c r="N193" s="18" t="str">
        <f aca="false">IF(OR(A193="",B193=""),"",IF(COUNTIFS(الإجازات!$A$2:$A$1001,B193,الإجازات!$D$2:$D$1001,"&lt;="&amp;A193,الإجازات!$E$2:$E$1001,"&gt;="&amp;A193,الإجازات!$G$2:$G$1001,"مقبولة")=0,"",LOOKUP(2,1/((الإجازات!$A$2:$A$1001=B193)*(الإجازات!$D$2:$D$1001&lt;=A193)*(الإجازات!$E$2:$E$1001&gt;=A193)*(الإجازات!$G$2:$G$1001="مقبولة")),الإجازات!$C$2:$C$1001)))</f>
        <v/>
      </c>
      <c r="O193" s="17"/>
      <c r="P193" s="23" t="str">
        <f aca="false">IF(B193="","",IF(ISNA(MATCH(B193,الموظفين!$A$2:$A$501,0)),"⚠ كود غير موجود",IF(O193&lt;&gt;"",O193,IF(N193&lt;&gt;"",N193,IF(H193="",IF(AND(A193&lt;&gt;"",WEEKDAY(A193)=الإعدادات!$B$11),"راحة أسبوعية","غائب"),IF(I193="","بدون انصراف",IF(N(K193)&gt;0,"متأخر","حاضر")))))))</f>
        <v/>
      </c>
      <c r="Q193" s="24" t="str">
        <f aca="false">IF(B193="","",IF(OR(P193="غائب",P193="غياب",P193="إجازة بدون راتب"),IFERROR(VLOOKUP(B193,الموظفين!$A$2:$J$501,8,FALSE()),0),0))</f>
        <v/>
      </c>
      <c r="R193" s="24" t="str">
        <f aca="false">IF(B193="","",ROUND((N(K193)+N(L193))/60*IFERROR(VLOOKUP(B193,الموظفين!$A$2:$J$501,8,FALSE()),0)/الإعدادات!$B$6*الإعدادات!$B$9,2))</f>
        <v/>
      </c>
      <c r="S193" s="24" t="str">
        <f aca="false">IF(OR(B193="",M193=""),"",ROUND(M193/60*IFERROR(VLOOKUP(B193,الموظفين!$A$2:$J$501,9,FALSE()),0),2))</f>
        <v/>
      </c>
      <c r="T193" s="17"/>
      <c r="U193" s="23" t="str">
        <f aca="false">IF(OR(A193="",B193=""),"",A193&amp;"|"&amp;B193)</f>
        <v/>
      </c>
    </row>
    <row r="194" customFormat="false" ht="15" hidden="false" customHeight="false" outlineLevel="0" collapsed="false">
      <c r="A194" s="16"/>
      <c r="B194" s="17"/>
      <c r="C194" s="18" t="str">
        <f aca="false">IF($B194="","",IFERROR(VLOOKUP($B194,الموظفين!$A$2:$J$501,2,FALSE())&amp;"","⚠ كود غير موجود"))</f>
        <v/>
      </c>
      <c r="D194" s="18" t="str">
        <f aca="false">IF($B194="","",IFERROR(VLOOKUP($B194,الموظفين!$A$2:$J$501,3,FALSE())&amp;"",""))</f>
        <v/>
      </c>
      <c r="E194" s="18" t="str">
        <f aca="false">IF($B194="","",IFERROR(VLOOKUP($B194,الموظفين!$A$2:$J$501,5,FALSE())&amp;"",""))</f>
        <v/>
      </c>
      <c r="F194" s="19" t="str">
        <f aca="false">IF($B194="","",IFERROR(VLOOKUP($B194,الموظفين!$A$2:$J$501,6,FALSE()),""))</f>
        <v/>
      </c>
      <c r="G194" s="19" t="str">
        <f aca="false">IF($B194="","",IFERROR(VLOOKUP($B194,الموظفين!$A$2:$J$501,7,FALSE()),""))</f>
        <v/>
      </c>
      <c r="H194" s="20"/>
      <c r="I194" s="20"/>
      <c r="J194" s="21" t="str">
        <f aca="false">IF(OR(H194="",I194=""),"",ROUND(MOD(I194-H194,1)*24,2))</f>
        <v/>
      </c>
      <c r="K194" s="22" t="str">
        <f aca="false">IF(OR(H194="",F194=""),"",IF(ROUND(MAX(0,MOD(H194-F194+0.5,1)-0.5)*1440,0)&gt;IFERROR(VLOOKUP(E194,الورديات!$A$2:$E$21,5,FALSE()),0),ROUND(MAX(0,MOD(H194-F194+0.5,1)-0.5)*1440,0),0))</f>
        <v/>
      </c>
      <c r="L194" s="22" t="str">
        <f aca="false">IF(OR(I194="",G194=""),"",ROUND(MAX(0,MOD(G194-I194+0.5,1)-0.5)*1440,0))</f>
        <v/>
      </c>
      <c r="M194" s="22" t="str">
        <f aca="false">IF(OR(I194="",G194=""),"",IF(ROUND(MAX(0,MOD(I194-G194+0.5,1)-0.5)*1440,0)&gt;=الإعدادات!$B$8,ROUND(MAX(0,MOD(I194-G194+0.5,1)-0.5)*1440,0),0))</f>
        <v/>
      </c>
      <c r="N194" s="18" t="str">
        <f aca="false">IF(OR(A194="",B194=""),"",IF(COUNTIFS(الإجازات!$A$2:$A$1001,B194,الإجازات!$D$2:$D$1001,"&lt;="&amp;A194,الإجازات!$E$2:$E$1001,"&gt;="&amp;A194,الإجازات!$G$2:$G$1001,"مقبولة")=0,"",LOOKUP(2,1/((الإجازات!$A$2:$A$1001=B194)*(الإجازات!$D$2:$D$1001&lt;=A194)*(الإجازات!$E$2:$E$1001&gt;=A194)*(الإجازات!$G$2:$G$1001="مقبولة")),الإجازات!$C$2:$C$1001)))</f>
        <v/>
      </c>
      <c r="O194" s="17"/>
      <c r="P194" s="23" t="str">
        <f aca="false">IF(B194="","",IF(ISNA(MATCH(B194,الموظفين!$A$2:$A$501,0)),"⚠ كود غير موجود",IF(O194&lt;&gt;"",O194,IF(N194&lt;&gt;"",N194,IF(H194="",IF(AND(A194&lt;&gt;"",WEEKDAY(A194)=الإعدادات!$B$11),"راحة أسبوعية","غائب"),IF(I194="","بدون انصراف",IF(N(K194)&gt;0,"متأخر","حاضر")))))))</f>
        <v/>
      </c>
      <c r="Q194" s="24" t="str">
        <f aca="false">IF(B194="","",IF(OR(P194="غائب",P194="غياب",P194="إجازة بدون راتب"),IFERROR(VLOOKUP(B194,الموظفين!$A$2:$J$501,8,FALSE()),0),0))</f>
        <v/>
      </c>
      <c r="R194" s="24" t="str">
        <f aca="false">IF(B194="","",ROUND((N(K194)+N(L194))/60*IFERROR(VLOOKUP(B194,الموظفين!$A$2:$J$501,8,FALSE()),0)/الإعدادات!$B$6*الإعدادات!$B$9,2))</f>
        <v/>
      </c>
      <c r="S194" s="24" t="str">
        <f aca="false">IF(OR(B194="",M194=""),"",ROUND(M194/60*IFERROR(VLOOKUP(B194,الموظفين!$A$2:$J$501,9,FALSE()),0),2))</f>
        <v/>
      </c>
      <c r="T194" s="17"/>
      <c r="U194" s="23" t="str">
        <f aca="false">IF(OR(A194="",B194=""),"",A194&amp;"|"&amp;B194)</f>
        <v/>
      </c>
    </row>
    <row r="195" customFormat="false" ht="15" hidden="false" customHeight="false" outlineLevel="0" collapsed="false">
      <c r="A195" s="16"/>
      <c r="B195" s="17"/>
      <c r="C195" s="18" t="str">
        <f aca="false">IF($B195="","",IFERROR(VLOOKUP($B195,الموظفين!$A$2:$J$501,2,FALSE())&amp;"","⚠ كود غير موجود"))</f>
        <v/>
      </c>
      <c r="D195" s="18" t="str">
        <f aca="false">IF($B195="","",IFERROR(VLOOKUP($B195,الموظفين!$A$2:$J$501,3,FALSE())&amp;"",""))</f>
        <v/>
      </c>
      <c r="E195" s="18" t="str">
        <f aca="false">IF($B195="","",IFERROR(VLOOKUP($B195,الموظفين!$A$2:$J$501,5,FALSE())&amp;"",""))</f>
        <v/>
      </c>
      <c r="F195" s="19" t="str">
        <f aca="false">IF($B195="","",IFERROR(VLOOKUP($B195,الموظفين!$A$2:$J$501,6,FALSE()),""))</f>
        <v/>
      </c>
      <c r="G195" s="19" t="str">
        <f aca="false">IF($B195="","",IFERROR(VLOOKUP($B195,الموظفين!$A$2:$J$501,7,FALSE()),""))</f>
        <v/>
      </c>
      <c r="H195" s="20"/>
      <c r="I195" s="20"/>
      <c r="J195" s="21" t="str">
        <f aca="false">IF(OR(H195="",I195=""),"",ROUND(MOD(I195-H195,1)*24,2))</f>
        <v/>
      </c>
      <c r="K195" s="22" t="str">
        <f aca="false">IF(OR(H195="",F195=""),"",IF(ROUND(MAX(0,MOD(H195-F195+0.5,1)-0.5)*1440,0)&gt;IFERROR(VLOOKUP(E195,الورديات!$A$2:$E$21,5,FALSE()),0),ROUND(MAX(0,MOD(H195-F195+0.5,1)-0.5)*1440,0),0))</f>
        <v/>
      </c>
      <c r="L195" s="22" t="str">
        <f aca="false">IF(OR(I195="",G195=""),"",ROUND(MAX(0,MOD(G195-I195+0.5,1)-0.5)*1440,0))</f>
        <v/>
      </c>
      <c r="M195" s="22" t="str">
        <f aca="false">IF(OR(I195="",G195=""),"",IF(ROUND(MAX(0,MOD(I195-G195+0.5,1)-0.5)*1440,0)&gt;=الإعدادات!$B$8,ROUND(MAX(0,MOD(I195-G195+0.5,1)-0.5)*1440,0),0))</f>
        <v/>
      </c>
      <c r="N195" s="18" t="str">
        <f aca="false">IF(OR(A195="",B195=""),"",IF(COUNTIFS(الإجازات!$A$2:$A$1001,B195,الإجازات!$D$2:$D$1001,"&lt;="&amp;A195,الإجازات!$E$2:$E$1001,"&gt;="&amp;A195,الإجازات!$G$2:$G$1001,"مقبولة")=0,"",LOOKUP(2,1/((الإجازات!$A$2:$A$1001=B195)*(الإجازات!$D$2:$D$1001&lt;=A195)*(الإجازات!$E$2:$E$1001&gt;=A195)*(الإجازات!$G$2:$G$1001="مقبولة")),الإجازات!$C$2:$C$1001)))</f>
        <v/>
      </c>
      <c r="O195" s="17"/>
      <c r="P195" s="23" t="str">
        <f aca="false">IF(B195="","",IF(ISNA(MATCH(B195,الموظفين!$A$2:$A$501,0)),"⚠ كود غير موجود",IF(O195&lt;&gt;"",O195,IF(N195&lt;&gt;"",N195,IF(H195="",IF(AND(A195&lt;&gt;"",WEEKDAY(A195)=الإعدادات!$B$11),"راحة أسبوعية","غائب"),IF(I195="","بدون انصراف",IF(N(K195)&gt;0,"متأخر","حاضر")))))))</f>
        <v/>
      </c>
      <c r="Q195" s="24" t="str">
        <f aca="false">IF(B195="","",IF(OR(P195="غائب",P195="غياب",P195="إجازة بدون راتب"),IFERROR(VLOOKUP(B195,الموظفين!$A$2:$J$501,8,FALSE()),0),0))</f>
        <v/>
      </c>
      <c r="R195" s="24" t="str">
        <f aca="false">IF(B195="","",ROUND((N(K195)+N(L195))/60*IFERROR(VLOOKUP(B195,الموظفين!$A$2:$J$501,8,FALSE()),0)/الإعدادات!$B$6*الإعدادات!$B$9,2))</f>
        <v/>
      </c>
      <c r="S195" s="24" t="str">
        <f aca="false">IF(OR(B195="",M195=""),"",ROUND(M195/60*IFERROR(VLOOKUP(B195,الموظفين!$A$2:$J$501,9,FALSE()),0),2))</f>
        <v/>
      </c>
      <c r="T195" s="17"/>
      <c r="U195" s="23" t="str">
        <f aca="false">IF(OR(A195="",B195=""),"",A195&amp;"|"&amp;B195)</f>
        <v/>
      </c>
    </row>
    <row r="196" customFormat="false" ht="15" hidden="false" customHeight="false" outlineLevel="0" collapsed="false">
      <c r="A196" s="16"/>
      <c r="B196" s="17"/>
      <c r="C196" s="18" t="str">
        <f aca="false">IF($B196="","",IFERROR(VLOOKUP($B196,الموظفين!$A$2:$J$501,2,FALSE())&amp;"","⚠ كود غير موجود"))</f>
        <v/>
      </c>
      <c r="D196" s="18" t="str">
        <f aca="false">IF($B196="","",IFERROR(VLOOKUP($B196,الموظفين!$A$2:$J$501,3,FALSE())&amp;"",""))</f>
        <v/>
      </c>
      <c r="E196" s="18" t="str">
        <f aca="false">IF($B196="","",IFERROR(VLOOKUP($B196,الموظفين!$A$2:$J$501,5,FALSE())&amp;"",""))</f>
        <v/>
      </c>
      <c r="F196" s="19" t="str">
        <f aca="false">IF($B196="","",IFERROR(VLOOKUP($B196,الموظفين!$A$2:$J$501,6,FALSE()),""))</f>
        <v/>
      </c>
      <c r="G196" s="19" t="str">
        <f aca="false">IF($B196="","",IFERROR(VLOOKUP($B196,الموظفين!$A$2:$J$501,7,FALSE()),""))</f>
        <v/>
      </c>
      <c r="H196" s="20"/>
      <c r="I196" s="20"/>
      <c r="J196" s="21" t="str">
        <f aca="false">IF(OR(H196="",I196=""),"",ROUND(MOD(I196-H196,1)*24,2))</f>
        <v/>
      </c>
      <c r="K196" s="22" t="str">
        <f aca="false">IF(OR(H196="",F196=""),"",IF(ROUND(MAX(0,MOD(H196-F196+0.5,1)-0.5)*1440,0)&gt;IFERROR(VLOOKUP(E196,الورديات!$A$2:$E$21,5,FALSE()),0),ROUND(MAX(0,MOD(H196-F196+0.5,1)-0.5)*1440,0),0))</f>
        <v/>
      </c>
      <c r="L196" s="22" t="str">
        <f aca="false">IF(OR(I196="",G196=""),"",ROUND(MAX(0,MOD(G196-I196+0.5,1)-0.5)*1440,0))</f>
        <v/>
      </c>
      <c r="M196" s="22" t="str">
        <f aca="false">IF(OR(I196="",G196=""),"",IF(ROUND(MAX(0,MOD(I196-G196+0.5,1)-0.5)*1440,0)&gt;=الإعدادات!$B$8,ROUND(MAX(0,MOD(I196-G196+0.5,1)-0.5)*1440,0),0))</f>
        <v/>
      </c>
      <c r="N196" s="18" t="str">
        <f aca="false">IF(OR(A196="",B196=""),"",IF(COUNTIFS(الإجازات!$A$2:$A$1001,B196,الإجازات!$D$2:$D$1001,"&lt;="&amp;A196,الإجازات!$E$2:$E$1001,"&gt;="&amp;A196,الإجازات!$G$2:$G$1001,"مقبولة")=0,"",LOOKUP(2,1/((الإجازات!$A$2:$A$1001=B196)*(الإجازات!$D$2:$D$1001&lt;=A196)*(الإجازات!$E$2:$E$1001&gt;=A196)*(الإجازات!$G$2:$G$1001="مقبولة")),الإجازات!$C$2:$C$1001)))</f>
        <v/>
      </c>
      <c r="O196" s="17"/>
      <c r="P196" s="23" t="str">
        <f aca="false">IF(B196="","",IF(ISNA(MATCH(B196,الموظفين!$A$2:$A$501,0)),"⚠ كود غير موجود",IF(O196&lt;&gt;"",O196,IF(N196&lt;&gt;"",N196,IF(H196="",IF(AND(A196&lt;&gt;"",WEEKDAY(A196)=الإعدادات!$B$11),"راحة أسبوعية","غائب"),IF(I196="","بدون انصراف",IF(N(K196)&gt;0,"متأخر","حاضر")))))))</f>
        <v/>
      </c>
      <c r="Q196" s="24" t="str">
        <f aca="false">IF(B196="","",IF(OR(P196="غائب",P196="غياب",P196="إجازة بدون راتب"),IFERROR(VLOOKUP(B196,الموظفين!$A$2:$J$501,8,FALSE()),0),0))</f>
        <v/>
      </c>
      <c r="R196" s="24" t="str">
        <f aca="false">IF(B196="","",ROUND((N(K196)+N(L196))/60*IFERROR(VLOOKUP(B196,الموظفين!$A$2:$J$501,8,FALSE()),0)/الإعدادات!$B$6*الإعدادات!$B$9,2))</f>
        <v/>
      </c>
      <c r="S196" s="24" t="str">
        <f aca="false">IF(OR(B196="",M196=""),"",ROUND(M196/60*IFERROR(VLOOKUP(B196,الموظفين!$A$2:$J$501,9,FALSE()),0),2))</f>
        <v/>
      </c>
      <c r="T196" s="17"/>
      <c r="U196" s="23" t="str">
        <f aca="false">IF(OR(A196="",B196=""),"",A196&amp;"|"&amp;B196)</f>
        <v/>
      </c>
    </row>
    <row r="197" customFormat="false" ht="15" hidden="false" customHeight="false" outlineLevel="0" collapsed="false">
      <c r="A197" s="16"/>
      <c r="B197" s="17"/>
      <c r="C197" s="18" t="str">
        <f aca="false">IF($B197="","",IFERROR(VLOOKUP($B197,الموظفين!$A$2:$J$501,2,FALSE())&amp;"","⚠ كود غير موجود"))</f>
        <v/>
      </c>
      <c r="D197" s="18" t="str">
        <f aca="false">IF($B197="","",IFERROR(VLOOKUP($B197,الموظفين!$A$2:$J$501,3,FALSE())&amp;"",""))</f>
        <v/>
      </c>
      <c r="E197" s="18" t="str">
        <f aca="false">IF($B197="","",IFERROR(VLOOKUP($B197,الموظفين!$A$2:$J$501,5,FALSE())&amp;"",""))</f>
        <v/>
      </c>
      <c r="F197" s="19" t="str">
        <f aca="false">IF($B197="","",IFERROR(VLOOKUP($B197,الموظفين!$A$2:$J$501,6,FALSE()),""))</f>
        <v/>
      </c>
      <c r="G197" s="19" t="str">
        <f aca="false">IF($B197="","",IFERROR(VLOOKUP($B197,الموظفين!$A$2:$J$501,7,FALSE()),""))</f>
        <v/>
      </c>
      <c r="H197" s="20"/>
      <c r="I197" s="20"/>
      <c r="J197" s="21" t="str">
        <f aca="false">IF(OR(H197="",I197=""),"",ROUND(MOD(I197-H197,1)*24,2))</f>
        <v/>
      </c>
      <c r="K197" s="22" t="str">
        <f aca="false">IF(OR(H197="",F197=""),"",IF(ROUND(MAX(0,MOD(H197-F197+0.5,1)-0.5)*1440,0)&gt;IFERROR(VLOOKUP(E197,الورديات!$A$2:$E$21,5,FALSE()),0),ROUND(MAX(0,MOD(H197-F197+0.5,1)-0.5)*1440,0),0))</f>
        <v/>
      </c>
      <c r="L197" s="22" t="str">
        <f aca="false">IF(OR(I197="",G197=""),"",ROUND(MAX(0,MOD(G197-I197+0.5,1)-0.5)*1440,0))</f>
        <v/>
      </c>
      <c r="M197" s="22" t="str">
        <f aca="false">IF(OR(I197="",G197=""),"",IF(ROUND(MAX(0,MOD(I197-G197+0.5,1)-0.5)*1440,0)&gt;=الإعدادات!$B$8,ROUND(MAX(0,MOD(I197-G197+0.5,1)-0.5)*1440,0),0))</f>
        <v/>
      </c>
      <c r="N197" s="18" t="str">
        <f aca="false">IF(OR(A197="",B197=""),"",IF(COUNTIFS(الإجازات!$A$2:$A$1001,B197,الإجازات!$D$2:$D$1001,"&lt;="&amp;A197,الإجازات!$E$2:$E$1001,"&gt;="&amp;A197,الإجازات!$G$2:$G$1001,"مقبولة")=0,"",LOOKUP(2,1/((الإجازات!$A$2:$A$1001=B197)*(الإجازات!$D$2:$D$1001&lt;=A197)*(الإجازات!$E$2:$E$1001&gt;=A197)*(الإجازات!$G$2:$G$1001="مقبولة")),الإجازات!$C$2:$C$1001)))</f>
        <v/>
      </c>
      <c r="O197" s="17"/>
      <c r="P197" s="23" t="str">
        <f aca="false">IF(B197="","",IF(ISNA(MATCH(B197,الموظفين!$A$2:$A$501,0)),"⚠ كود غير موجود",IF(O197&lt;&gt;"",O197,IF(N197&lt;&gt;"",N197,IF(H197="",IF(AND(A197&lt;&gt;"",WEEKDAY(A197)=الإعدادات!$B$11),"راحة أسبوعية","غائب"),IF(I197="","بدون انصراف",IF(N(K197)&gt;0,"متأخر","حاضر")))))))</f>
        <v/>
      </c>
      <c r="Q197" s="24" t="str">
        <f aca="false">IF(B197="","",IF(OR(P197="غائب",P197="غياب",P197="إجازة بدون راتب"),IFERROR(VLOOKUP(B197,الموظفين!$A$2:$J$501,8,FALSE()),0),0))</f>
        <v/>
      </c>
      <c r="R197" s="24" t="str">
        <f aca="false">IF(B197="","",ROUND((N(K197)+N(L197))/60*IFERROR(VLOOKUP(B197,الموظفين!$A$2:$J$501,8,FALSE()),0)/الإعدادات!$B$6*الإعدادات!$B$9,2))</f>
        <v/>
      </c>
      <c r="S197" s="24" t="str">
        <f aca="false">IF(OR(B197="",M197=""),"",ROUND(M197/60*IFERROR(VLOOKUP(B197,الموظفين!$A$2:$J$501,9,FALSE()),0),2))</f>
        <v/>
      </c>
      <c r="T197" s="17"/>
      <c r="U197" s="23" t="str">
        <f aca="false">IF(OR(A197="",B197=""),"",A197&amp;"|"&amp;B197)</f>
        <v/>
      </c>
    </row>
    <row r="198" customFormat="false" ht="15" hidden="false" customHeight="false" outlineLevel="0" collapsed="false">
      <c r="A198" s="16"/>
      <c r="B198" s="17"/>
      <c r="C198" s="18" t="str">
        <f aca="false">IF($B198="","",IFERROR(VLOOKUP($B198,الموظفين!$A$2:$J$501,2,FALSE())&amp;"","⚠ كود غير موجود"))</f>
        <v/>
      </c>
      <c r="D198" s="18" t="str">
        <f aca="false">IF($B198="","",IFERROR(VLOOKUP($B198,الموظفين!$A$2:$J$501,3,FALSE())&amp;"",""))</f>
        <v/>
      </c>
      <c r="E198" s="18" t="str">
        <f aca="false">IF($B198="","",IFERROR(VLOOKUP($B198,الموظفين!$A$2:$J$501,5,FALSE())&amp;"",""))</f>
        <v/>
      </c>
      <c r="F198" s="19" t="str">
        <f aca="false">IF($B198="","",IFERROR(VLOOKUP($B198,الموظفين!$A$2:$J$501,6,FALSE()),""))</f>
        <v/>
      </c>
      <c r="G198" s="19" t="str">
        <f aca="false">IF($B198="","",IFERROR(VLOOKUP($B198,الموظفين!$A$2:$J$501,7,FALSE()),""))</f>
        <v/>
      </c>
      <c r="H198" s="20"/>
      <c r="I198" s="20"/>
      <c r="J198" s="21" t="str">
        <f aca="false">IF(OR(H198="",I198=""),"",ROUND(MOD(I198-H198,1)*24,2))</f>
        <v/>
      </c>
      <c r="K198" s="22" t="str">
        <f aca="false">IF(OR(H198="",F198=""),"",IF(ROUND(MAX(0,MOD(H198-F198+0.5,1)-0.5)*1440,0)&gt;IFERROR(VLOOKUP(E198,الورديات!$A$2:$E$21,5,FALSE()),0),ROUND(MAX(0,MOD(H198-F198+0.5,1)-0.5)*1440,0),0))</f>
        <v/>
      </c>
      <c r="L198" s="22" t="str">
        <f aca="false">IF(OR(I198="",G198=""),"",ROUND(MAX(0,MOD(G198-I198+0.5,1)-0.5)*1440,0))</f>
        <v/>
      </c>
      <c r="M198" s="22" t="str">
        <f aca="false">IF(OR(I198="",G198=""),"",IF(ROUND(MAX(0,MOD(I198-G198+0.5,1)-0.5)*1440,0)&gt;=الإعدادات!$B$8,ROUND(MAX(0,MOD(I198-G198+0.5,1)-0.5)*1440,0),0))</f>
        <v/>
      </c>
      <c r="N198" s="18" t="str">
        <f aca="false">IF(OR(A198="",B198=""),"",IF(COUNTIFS(الإجازات!$A$2:$A$1001,B198,الإجازات!$D$2:$D$1001,"&lt;="&amp;A198,الإجازات!$E$2:$E$1001,"&gt;="&amp;A198,الإجازات!$G$2:$G$1001,"مقبولة")=0,"",LOOKUP(2,1/((الإجازات!$A$2:$A$1001=B198)*(الإجازات!$D$2:$D$1001&lt;=A198)*(الإجازات!$E$2:$E$1001&gt;=A198)*(الإجازات!$G$2:$G$1001="مقبولة")),الإجازات!$C$2:$C$1001)))</f>
        <v/>
      </c>
      <c r="O198" s="17"/>
      <c r="P198" s="23" t="str">
        <f aca="false">IF(B198="","",IF(ISNA(MATCH(B198,الموظفين!$A$2:$A$501,0)),"⚠ كود غير موجود",IF(O198&lt;&gt;"",O198,IF(N198&lt;&gt;"",N198,IF(H198="",IF(AND(A198&lt;&gt;"",WEEKDAY(A198)=الإعدادات!$B$11),"راحة أسبوعية","غائب"),IF(I198="","بدون انصراف",IF(N(K198)&gt;0,"متأخر","حاضر")))))))</f>
        <v/>
      </c>
      <c r="Q198" s="24" t="str">
        <f aca="false">IF(B198="","",IF(OR(P198="غائب",P198="غياب",P198="إجازة بدون راتب"),IFERROR(VLOOKUP(B198,الموظفين!$A$2:$J$501,8,FALSE()),0),0))</f>
        <v/>
      </c>
      <c r="R198" s="24" t="str">
        <f aca="false">IF(B198="","",ROUND((N(K198)+N(L198))/60*IFERROR(VLOOKUP(B198,الموظفين!$A$2:$J$501,8,FALSE()),0)/الإعدادات!$B$6*الإعدادات!$B$9,2))</f>
        <v/>
      </c>
      <c r="S198" s="24" t="str">
        <f aca="false">IF(OR(B198="",M198=""),"",ROUND(M198/60*IFERROR(VLOOKUP(B198,الموظفين!$A$2:$J$501,9,FALSE()),0),2))</f>
        <v/>
      </c>
      <c r="T198" s="17"/>
      <c r="U198" s="23" t="str">
        <f aca="false">IF(OR(A198="",B198=""),"",A198&amp;"|"&amp;B198)</f>
        <v/>
      </c>
    </row>
    <row r="199" customFormat="false" ht="15" hidden="false" customHeight="false" outlineLevel="0" collapsed="false">
      <c r="A199" s="16"/>
      <c r="B199" s="17"/>
      <c r="C199" s="18" t="str">
        <f aca="false">IF($B199="","",IFERROR(VLOOKUP($B199,الموظفين!$A$2:$J$501,2,FALSE())&amp;"","⚠ كود غير موجود"))</f>
        <v/>
      </c>
      <c r="D199" s="18" t="str">
        <f aca="false">IF($B199="","",IFERROR(VLOOKUP($B199,الموظفين!$A$2:$J$501,3,FALSE())&amp;"",""))</f>
        <v/>
      </c>
      <c r="E199" s="18" t="str">
        <f aca="false">IF($B199="","",IFERROR(VLOOKUP($B199,الموظفين!$A$2:$J$501,5,FALSE())&amp;"",""))</f>
        <v/>
      </c>
      <c r="F199" s="19" t="str">
        <f aca="false">IF($B199="","",IFERROR(VLOOKUP($B199,الموظفين!$A$2:$J$501,6,FALSE()),""))</f>
        <v/>
      </c>
      <c r="G199" s="19" t="str">
        <f aca="false">IF($B199="","",IFERROR(VLOOKUP($B199,الموظفين!$A$2:$J$501,7,FALSE()),""))</f>
        <v/>
      </c>
      <c r="H199" s="20"/>
      <c r="I199" s="20"/>
      <c r="J199" s="21" t="str">
        <f aca="false">IF(OR(H199="",I199=""),"",ROUND(MOD(I199-H199,1)*24,2))</f>
        <v/>
      </c>
      <c r="K199" s="22" t="str">
        <f aca="false">IF(OR(H199="",F199=""),"",IF(ROUND(MAX(0,MOD(H199-F199+0.5,1)-0.5)*1440,0)&gt;IFERROR(VLOOKUP(E199,الورديات!$A$2:$E$21,5,FALSE()),0),ROUND(MAX(0,MOD(H199-F199+0.5,1)-0.5)*1440,0),0))</f>
        <v/>
      </c>
      <c r="L199" s="22" t="str">
        <f aca="false">IF(OR(I199="",G199=""),"",ROUND(MAX(0,MOD(G199-I199+0.5,1)-0.5)*1440,0))</f>
        <v/>
      </c>
      <c r="M199" s="22" t="str">
        <f aca="false">IF(OR(I199="",G199=""),"",IF(ROUND(MAX(0,MOD(I199-G199+0.5,1)-0.5)*1440,0)&gt;=الإعدادات!$B$8,ROUND(MAX(0,MOD(I199-G199+0.5,1)-0.5)*1440,0),0))</f>
        <v/>
      </c>
      <c r="N199" s="18" t="str">
        <f aca="false">IF(OR(A199="",B199=""),"",IF(COUNTIFS(الإجازات!$A$2:$A$1001,B199,الإجازات!$D$2:$D$1001,"&lt;="&amp;A199,الإجازات!$E$2:$E$1001,"&gt;="&amp;A199,الإجازات!$G$2:$G$1001,"مقبولة")=0,"",LOOKUP(2,1/((الإجازات!$A$2:$A$1001=B199)*(الإجازات!$D$2:$D$1001&lt;=A199)*(الإجازات!$E$2:$E$1001&gt;=A199)*(الإجازات!$G$2:$G$1001="مقبولة")),الإجازات!$C$2:$C$1001)))</f>
        <v/>
      </c>
      <c r="O199" s="17"/>
      <c r="P199" s="23" t="str">
        <f aca="false">IF(B199="","",IF(ISNA(MATCH(B199,الموظفين!$A$2:$A$501,0)),"⚠ كود غير موجود",IF(O199&lt;&gt;"",O199,IF(N199&lt;&gt;"",N199,IF(H199="",IF(AND(A199&lt;&gt;"",WEEKDAY(A199)=الإعدادات!$B$11),"راحة أسبوعية","غائب"),IF(I199="","بدون انصراف",IF(N(K199)&gt;0,"متأخر","حاضر")))))))</f>
        <v/>
      </c>
      <c r="Q199" s="24" t="str">
        <f aca="false">IF(B199="","",IF(OR(P199="غائب",P199="غياب",P199="إجازة بدون راتب"),IFERROR(VLOOKUP(B199,الموظفين!$A$2:$J$501,8,FALSE()),0),0))</f>
        <v/>
      </c>
      <c r="R199" s="24" t="str">
        <f aca="false">IF(B199="","",ROUND((N(K199)+N(L199))/60*IFERROR(VLOOKUP(B199,الموظفين!$A$2:$J$501,8,FALSE()),0)/الإعدادات!$B$6*الإعدادات!$B$9,2))</f>
        <v/>
      </c>
      <c r="S199" s="24" t="str">
        <f aca="false">IF(OR(B199="",M199=""),"",ROUND(M199/60*IFERROR(VLOOKUP(B199,الموظفين!$A$2:$J$501,9,FALSE()),0),2))</f>
        <v/>
      </c>
      <c r="T199" s="17"/>
      <c r="U199" s="23" t="str">
        <f aca="false">IF(OR(A199="",B199=""),"",A199&amp;"|"&amp;B199)</f>
        <v/>
      </c>
    </row>
    <row r="200" customFormat="false" ht="15" hidden="false" customHeight="false" outlineLevel="0" collapsed="false">
      <c r="A200" s="16"/>
      <c r="B200" s="17"/>
      <c r="C200" s="18" t="str">
        <f aca="false">IF($B200="","",IFERROR(VLOOKUP($B200,الموظفين!$A$2:$J$501,2,FALSE())&amp;"","⚠ كود غير موجود"))</f>
        <v/>
      </c>
      <c r="D200" s="18" t="str">
        <f aca="false">IF($B200="","",IFERROR(VLOOKUP($B200,الموظفين!$A$2:$J$501,3,FALSE())&amp;"",""))</f>
        <v/>
      </c>
      <c r="E200" s="18" t="str">
        <f aca="false">IF($B200="","",IFERROR(VLOOKUP($B200,الموظفين!$A$2:$J$501,5,FALSE())&amp;"",""))</f>
        <v/>
      </c>
      <c r="F200" s="19" t="str">
        <f aca="false">IF($B200="","",IFERROR(VLOOKUP($B200,الموظفين!$A$2:$J$501,6,FALSE()),""))</f>
        <v/>
      </c>
      <c r="G200" s="19" t="str">
        <f aca="false">IF($B200="","",IFERROR(VLOOKUP($B200,الموظفين!$A$2:$J$501,7,FALSE()),""))</f>
        <v/>
      </c>
      <c r="H200" s="20"/>
      <c r="I200" s="20"/>
      <c r="J200" s="21" t="str">
        <f aca="false">IF(OR(H200="",I200=""),"",ROUND(MOD(I200-H200,1)*24,2))</f>
        <v/>
      </c>
      <c r="K200" s="22" t="str">
        <f aca="false">IF(OR(H200="",F200=""),"",IF(ROUND(MAX(0,MOD(H200-F200+0.5,1)-0.5)*1440,0)&gt;IFERROR(VLOOKUP(E200,الورديات!$A$2:$E$21,5,FALSE()),0),ROUND(MAX(0,MOD(H200-F200+0.5,1)-0.5)*1440,0),0))</f>
        <v/>
      </c>
      <c r="L200" s="22" t="str">
        <f aca="false">IF(OR(I200="",G200=""),"",ROUND(MAX(0,MOD(G200-I200+0.5,1)-0.5)*1440,0))</f>
        <v/>
      </c>
      <c r="M200" s="22" t="str">
        <f aca="false">IF(OR(I200="",G200=""),"",IF(ROUND(MAX(0,MOD(I200-G200+0.5,1)-0.5)*1440,0)&gt;=الإعدادات!$B$8,ROUND(MAX(0,MOD(I200-G200+0.5,1)-0.5)*1440,0),0))</f>
        <v/>
      </c>
      <c r="N200" s="18" t="str">
        <f aca="false">IF(OR(A200="",B200=""),"",IF(COUNTIFS(الإجازات!$A$2:$A$1001,B200,الإجازات!$D$2:$D$1001,"&lt;="&amp;A200,الإجازات!$E$2:$E$1001,"&gt;="&amp;A200,الإجازات!$G$2:$G$1001,"مقبولة")=0,"",LOOKUP(2,1/((الإجازات!$A$2:$A$1001=B200)*(الإجازات!$D$2:$D$1001&lt;=A200)*(الإجازات!$E$2:$E$1001&gt;=A200)*(الإجازات!$G$2:$G$1001="مقبولة")),الإجازات!$C$2:$C$1001)))</f>
        <v/>
      </c>
      <c r="O200" s="17"/>
      <c r="P200" s="23" t="str">
        <f aca="false">IF(B200="","",IF(ISNA(MATCH(B200,الموظفين!$A$2:$A$501,0)),"⚠ كود غير موجود",IF(O200&lt;&gt;"",O200,IF(N200&lt;&gt;"",N200,IF(H200="",IF(AND(A200&lt;&gt;"",WEEKDAY(A200)=الإعدادات!$B$11),"راحة أسبوعية","غائب"),IF(I200="","بدون انصراف",IF(N(K200)&gt;0,"متأخر","حاضر")))))))</f>
        <v/>
      </c>
      <c r="Q200" s="24" t="str">
        <f aca="false">IF(B200="","",IF(OR(P200="غائب",P200="غياب",P200="إجازة بدون راتب"),IFERROR(VLOOKUP(B200,الموظفين!$A$2:$J$501,8,FALSE()),0),0))</f>
        <v/>
      </c>
      <c r="R200" s="24" t="str">
        <f aca="false">IF(B200="","",ROUND((N(K200)+N(L200))/60*IFERROR(VLOOKUP(B200,الموظفين!$A$2:$J$501,8,FALSE()),0)/الإعدادات!$B$6*الإعدادات!$B$9,2))</f>
        <v/>
      </c>
      <c r="S200" s="24" t="str">
        <f aca="false">IF(OR(B200="",M200=""),"",ROUND(M200/60*IFERROR(VLOOKUP(B200,الموظفين!$A$2:$J$501,9,FALSE()),0),2))</f>
        <v/>
      </c>
      <c r="T200" s="17"/>
      <c r="U200" s="23" t="str">
        <f aca="false">IF(OR(A200="",B200=""),"",A200&amp;"|"&amp;B200)</f>
        <v/>
      </c>
    </row>
    <row r="201" customFormat="false" ht="15" hidden="false" customHeight="false" outlineLevel="0" collapsed="false">
      <c r="A201" s="16"/>
      <c r="B201" s="17"/>
      <c r="C201" s="18" t="str">
        <f aca="false">IF($B201="","",IFERROR(VLOOKUP($B201,الموظفين!$A$2:$J$501,2,FALSE())&amp;"","⚠ كود غير موجود"))</f>
        <v/>
      </c>
      <c r="D201" s="18" t="str">
        <f aca="false">IF($B201="","",IFERROR(VLOOKUP($B201,الموظفين!$A$2:$J$501,3,FALSE())&amp;"",""))</f>
        <v/>
      </c>
      <c r="E201" s="18" t="str">
        <f aca="false">IF($B201="","",IFERROR(VLOOKUP($B201,الموظفين!$A$2:$J$501,5,FALSE())&amp;"",""))</f>
        <v/>
      </c>
      <c r="F201" s="19" t="str">
        <f aca="false">IF($B201="","",IFERROR(VLOOKUP($B201,الموظفين!$A$2:$J$501,6,FALSE()),""))</f>
        <v/>
      </c>
      <c r="G201" s="19" t="str">
        <f aca="false">IF($B201="","",IFERROR(VLOOKUP($B201,الموظفين!$A$2:$J$501,7,FALSE()),""))</f>
        <v/>
      </c>
      <c r="H201" s="20"/>
      <c r="I201" s="20"/>
      <c r="J201" s="21" t="str">
        <f aca="false">IF(OR(H201="",I201=""),"",ROUND(MOD(I201-H201,1)*24,2))</f>
        <v/>
      </c>
      <c r="K201" s="22" t="str">
        <f aca="false">IF(OR(H201="",F201=""),"",IF(ROUND(MAX(0,MOD(H201-F201+0.5,1)-0.5)*1440,0)&gt;IFERROR(VLOOKUP(E201,الورديات!$A$2:$E$21,5,FALSE()),0),ROUND(MAX(0,MOD(H201-F201+0.5,1)-0.5)*1440,0),0))</f>
        <v/>
      </c>
      <c r="L201" s="22" t="str">
        <f aca="false">IF(OR(I201="",G201=""),"",ROUND(MAX(0,MOD(G201-I201+0.5,1)-0.5)*1440,0))</f>
        <v/>
      </c>
      <c r="M201" s="22" t="str">
        <f aca="false">IF(OR(I201="",G201=""),"",IF(ROUND(MAX(0,MOD(I201-G201+0.5,1)-0.5)*1440,0)&gt;=الإعدادات!$B$8,ROUND(MAX(0,MOD(I201-G201+0.5,1)-0.5)*1440,0),0))</f>
        <v/>
      </c>
      <c r="N201" s="18" t="str">
        <f aca="false">IF(OR(A201="",B201=""),"",IF(COUNTIFS(الإجازات!$A$2:$A$1001,B201,الإجازات!$D$2:$D$1001,"&lt;="&amp;A201,الإجازات!$E$2:$E$1001,"&gt;="&amp;A201,الإجازات!$G$2:$G$1001,"مقبولة")=0,"",LOOKUP(2,1/((الإجازات!$A$2:$A$1001=B201)*(الإجازات!$D$2:$D$1001&lt;=A201)*(الإجازات!$E$2:$E$1001&gt;=A201)*(الإجازات!$G$2:$G$1001="مقبولة")),الإجازات!$C$2:$C$1001)))</f>
        <v/>
      </c>
      <c r="O201" s="17"/>
      <c r="P201" s="23" t="str">
        <f aca="false">IF(B201="","",IF(ISNA(MATCH(B201,الموظفين!$A$2:$A$501,0)),"⚠ كود غير موجود",IF(O201&lt;&gt;"",O201,IF(N201&lt;&gt;"",N201,IF(H201="",IF(AND(A201&lt;&gt;"",WEEKDAY(A201)=الإعدادات!$B$11),"راحة أسبوعية","غائب"),IF(I201="","بدون انصراف",IF(N(K201)&gt;0,"متأخر","حاضر")))))))</f>
        <v/>
      </c>
      <c r="Q201" s="24" t="str">
        <f aca="false">IF(B201="","",IF(OR(P201="غائب",P201="غياب",P201="إجازة بدون راتب"),IFERROR(VLOOKUP(B201,الموظفين!$A$2:$J$501,8,FALSE()),0),0))</f>
        <v/>
      </c>
      <c r="R201" s="24" t="str">
        <f aca="false">IF(B201="","",ROUND((N(K201)+N(L201))/60*IFERROR(VLOOKUP(B201,الموظفين!$A$2:$J$501,8,FALSE()),0)/الإعدادات!$B$6*الإعدادات!$B$9,2))</f>
        <v/>
      </c>
      <c r="S201" s="24" t="str">
        <f aca="false">IF(OR(B201="",M201=""),"",ROUND(M201/60*IFERROR(VLOOKUP(B201,الموظفين!$A$2:$J$501,9,FALSE()),0),2))</f>
        <v/>
      </c>
      <c r="T201" s="17"/>
      <c r="U201" s="23" t="str">
        <f aca="false">IF(OR(A201="",B201=""),"",A201&amp;"|"&amp;B201)</f>
        <v/>
      </c>
    </row>
    <row r="202" customFormat="false" ht="15" hidden="false" customHeight="false" outlineLevel="0" collapsed="false">
      <c r="A202" s="16"/>
      <c r="B202" s="17"/>
      <c r="C202" s="18" t="str">
        <f aca="false">IF($B202="","",IFERROR(VLOOKUP($B202,الموظفين!$A$2:$J$501,2,FALSE())&amp;"","⚠ كود غير موجود"))</f>
        <v/>
      </c>
      <c r="D202" s="18" t="str">
        <f aca="false">IF($B202="","",IFERROR(VLOOKUP($B202,الموظفين!$A$2:$J$501,3,FALSE())&amp;"",""))</f>
        <v/>
      </c>
      <c r="E202" s="18" t="str">
        <f aca="false">IF($B202="","",IFERROR(VLOOKUP($B202,الموظفين!$A$2:$J$501,5,FALSE())&amp;"",""))</f>
        <v/>
      </c>
      <c r="F202" s="19" t="str">
        <f aca="false">IF($B202="","",IFERROR(VLOOKUP($B202,الموظفين!$A$2:$J$501,6,FALSE()),""))</f>
        <v/>
      </c>
      <c r="G202" s="19" t="str">
        <f aca="false">IF($B202="","",IFERROR(VLOOKUP($B202,الموظفين!$A$2:$J$501,7,FALSE()),""))</f>
        <v/>
      </c>
      <c r="H202" s="20"/>
      <c r="I202" s="20"/>
      <c r="J202" s="21" t="str">
        <f aca="false">IF(OR(H202="",I202=""),"",ROUND(MOD(I202-H202,1)*24,2))</f>
        <v/>
      </c>
      <c r="K202" s="22" t="str">
        <f aca="false">IF(OR(H202="",F202=""),"",IF(ROUND(MAX(0,MOD(H202-F202+0.5,1)-0.5)*1440,0)&gt;IFERROR(VLOOKUP(E202,الورديات!$A$2:$E$21,5,FALSE()),0),ROUND(MAX(0,MOD(H202-F202+0.5,1)-0.5)*1440,0),0))</f>
        <v/>
      </c>
      <c r="L202" s="22" t="str">
        <f aca="false">IF(OR(I202="",G202=""),"",ROUND(MAX(0,MOD(G202-I202+0.5,1)-0.5)*1440,0))</f>
        <v/>
      </c>
      <c r="M202" s="22" t="str">
        <f aca="false">IF(OR(I202="",G202=""),"",IF(ROUND(MAX(0,MOD(I202-G202+0.5,1)-0.5)*1440,0)&gt;=الإعدادات!$B$8,ROUND(MAX(0,MOD(I202-G202+0.5,1)-0.5)*1440,0),0))</f>
        <v/>
      </c>
      <c r="N202" s="18" t="str">
        <f aca="false">IF(OR(A202="",B202=""),"",IF(COUNTIFS(الإجازات!$A$2:$A$1001,B202,الإجازات!$D$2:$D$1001,"&lt;="&amp;A202,الإجازات!$E$2:$E$1001,"&gt;="&amp;A202,الإجازات!$G$2:$G$1001,"مقبولة")=0,"",LOOKUP(2,1/((الإجازات!$A$2:$A$1001=B202)*(الإجازات!$D$2:$D$1001&lt;=A202)*(الإجازات!$E$2:$E$1001&gt;=A202)*(الإجازات!$G$2:$G$1001="مقبولة")),الإجازات!$C$2:$C$1001)))</f>
        <v/>
      </c>
      <c r="O202" s="17"/>
      <c r="P202" s="23" t="str">
        <f aca="false">IF(B202="","",IF(ISNA(MATCH(B202,الموظفين!$A$2:$A$501,0)),"⚠ كود غير موجود",IF(O202&lt;&gt;"",O202,IF(N202&lt;&gt;"",N202,IF(H202="",IF(AND(A202&lt;&gt;"",WEEKDAY(A202)=الإعدادات!$B$11),"راحة أسبوعية","غائب"),IF(I202="","بدون انصراف",IF(N(K202)&gt;0,"متأخر","حاضر")))))))</f>
        <v/>
      </c>
      <c r="Q202" s="24" t="str">
        <f aca="false">IF(B202="","",IF(OR(P202="غائب",P202="غياب",P202="إجازة بدون راتب"),IFERROR(VLOOKUP(B202,الموظفين!$A$2:$J$501,8,FALSE()),0),0))</f>
        <v/>
      </c>
      <c r="R202" s="24" t="str">
        <f aca="false">IF(B202="","",ROUND((N(K202)+N(L202))/60*IFERROR(VLOOKUP(B202,الموظفين!$A$2:$J$501,8,FALSE()),0)/الإعدادات!$B$6*الإعدادات!$B$9,2))</f>
        <v/>
      </c>
      <c r="S202" s="24" t="str">
        <f aca="false">IF(OR(B202="",M202=""),"",ROUND(M202/60*IFERROR(VLOOKUP(B202,الموظفين!$A$2:$J$501,9,FALSE()),0),2))</f>
        <v/>
      </c>
      <c r="T202" s="17"/>
      <c r="U202" s="23" t="str">
        <f aca="false">IF(OR(A202="",B202=""),"",A202&amp;"|"&amp;B202)</f>
        <v/>
      </c>
    </row>
    <row r="203" customFormat="false" ht="15" hidden="false" customHeight="false" outlineLevel="0" collapsed="false">
      <c r="A203" s="16"/>
      <c r="B203" s="17"/>
      <c r="C203" s="18" t="str">
        <f aca="false">IF($B203="","",IFERROR(VLOOKUP($B203,الموظفين!$A$2:$J$501,2,FALSE())&amp;"","⚠ كود غير موجود"))</f>
        <v/>
      </c>
      <c r="D203" s="18" t="str">
        <f aca="false">IF($B203="","",IFERROR(VLOOKUP($B203,الموظفين!$A$2:$J$501,3,FALSE())&amp;"",""))</f>
        <v/>
      </c>
      <c r="E203" s="18" t="str">
        <f aca="false">IF($B203="","",IFERROR(VLOOKUP($B203,الموظفين!$A$2:$J$501,5,FALSE())&amp;"",""))</f>
        <v/>
      </c>
      <c r="F203" s="19" t="str">
        <f aca="false">IF($B203="","",IFERROR(VLOOKUP($B203,الموظفين!$A$2:$J$501,6,FALSE()),""))</f>
        <v/>
      </c>
      <c r="G203" s="19" t="str">
        <f aca="false">IF($B203="","",IFERROR(VLOOKUP($B203,الموظفين!$A$2:$J$501,7,FALSE()),""))</f>
        <v/>
      </c>
      <c r="H203" s="20"/>
      <c r="I203" s="20"/>
      <c r="J203" s="21" t="str">
        <f aca="false">IF(OR(H203="",I203=""),"",ROUND(MOD(I203-H203,1)*24,2))</f>
        <v/>
      </c>
      <c r="K203" s="22" t="str">
        <f aca="false">IF(OR(H203="",F203=""),"",IF(ROUND(MAX(0,MOD(H203-F203+0.5,1)-0.5)*1440,0)&gt;IFERROR(VLOOKUP(E203,الورديات!$A$2:$E$21,5,FALSE()),0),ROUND(MAX(0,MOD(H203-F203+0.5,1)-0.5)*1440,0),0))</f>
        <v/>
      </c>
      <c r="L203" s="22" t="str">
        <f aca="false">IF(OR(I203="",G203=""),"",ROUND(MAX(0,MOD(G203-I203+0.5,1)-0.5)*1440,0))</f>
        <v/>
      </c>
      <c r="M203" s="22" t="str">
        <f aca="false">IF(OR(I203="",G203=""),"",IF(ROUND(MAX(0,MOD(I203-G203+0.5,1)-0.5)*1440,0)&gt;=الإعدادات!$B$8,ROUND(MAX(0,MOD(I203-G203+0.5,1)-0.5)*1440,0),0))</f>
        <v/>
      </c>
      <c r="N203" s="18" t="str">
        <f aca="false">IF(OR(A203="",B203=""),"",IF(COUNTIFS(الإجازات!$A$2:$A$1001,B203,الإجازات!$D$2:$D$1001,"&lt;="&amp;A203,الإجازات!$E$2:$E$1001,"&gt;="&amp;A203,الإجازات!$G$2:$G$1001,"مقبولة")=0,"",LOOKUP(2,1/((الإجازات!$A$2:$A$1001=B203)*(الإجازات!$D$2:$D$1001&lt;=A203)*(الإجازات!$E$2:$E$1001&gt;=A203)*(الإجازات!$G$2:$G$1001="مقبولة")),الإجازات!$C$2:$C$1001)))</f>
        <v/>
      </c>
      <c r="O203" s="17"/>
      <c r="P203" s="23" t="str">
        <f aca="false">IF(B203="","",IF(ISNA(MATCH(B203,الموظفين!$A$2:$A$501,0)),"⚠ كود غير موجود",IF(O203&lt;&gt;"",O203,IF(N203&lt;&gt;"",N203,IF(H203="",IF(AND(A203&lt;&gt;"",WEEKDAY(A203)=الإعدادات!$B$11),"راحة أسبوعية","غائب"),IF(I203="","بدون انصراف",IF(N(K203)&gt;0,"متأخر","حاضر")))))))</f>
        <v/>
      </c>
      <c r="Q203" s="24" t="str">
        <f aca="false">IF(B203="","",IF(OR(P203="غائب",P203="غياب",P203="إجازة بدون راتب"),IFERROR(VLOOKUP(B203,الموظفين!$A$2:$J$501,8,FALSE()),0),0))</f>
        <v/>
      </c>
      <c r="R203" s="24" t="str">
        <f aca="false">IF(B203="","",ROUND((N(K203)+N(L203))/60*IFERROR(VLOOKUP(B203,الموظفين!$A$2:$J$501,8,FALSE()),0)/الإعدادات!$B$6*الإعدادات!$B$9,2))</f>
        <v/>
      </c>
      <c r="S203" s="24" t="str">
        <f aca="false">IF(OR(B203="",M203=""),"",ROUND(M203/60*IFERROR(VLOOKUP(B203,الموظفين!$A$2:$J$501,9,FALSE()),0),2))</f>
        <v/>
      </c>
      <c r="T203" s="17"/>
      <c r="U203" s="23" t="str">
        <f aca="false">IF(OR(A203="",B203=""),"",A203&amp;"|"&amp;B203)</f>
        <v/>
      </c>
    </row>
    <row r="204" customFormat="false" ht="15" hidden="false" customHeight="false" outlineLevel="0" collapsed="false">
      <c r="A204" s="16"/>
      <c r="B204" s="17"/>
      <c r="C204" s="18" t="str">
        <f aca="false">IF($B204="","",IFERROR(VLOOKUP($B204,الموظفين!$A$2:$J$501,2,FALSE())&amp;"","⚠ كود غير موجود"))</f>
        <v/>
      </c>
      <c r="D204" s="18" t="str">
        <f aca="false">IF($B204="","",IFERROR(VLOOKUP($B204,الموظفين!$A$2:$J$501,3,FALSE())&amp;"",""))</f>
        <v/>
      </c>
      <c r="E204" s="18" t="str">
        <f aca="false">IF($B204="","",IFERROR(VLOOKUP($B204,الموظفين!$A$2:$J$501,5,FALSE())&amp;"",""))</f>
        <v/>
      </c>
      <c r="F204" s="19" t="str">
        <f aca="false">IF($B204="","",IFERROR(VLOOKUP($B204,الموظفين!$A$2:$J$501,6,FALSE()),""))</f>
        <v/>
      </c>
      <c r="G204" s="19" t="str">
        <f aca="false">IF($B204="","",IFERROR(VLOOKUP($B204,الموظفين!$A$2:$J$501,7,FALSE()),""))</f>
        <v/>
      </c>
      <c r="H204" s="20"/>
      <c r="I204" s="20"/>
      <c r="J204" s="21" t="str">
        <f aca="false">IF(OR(H204="",I204=""),"",ROUND(MOD(I204-H204,1)*24,2))</f>
        <v/>
      </c>
      <c r="K204" s="22" t="str">
        <f aca="false">IF(OR(H204="",F204=""),"",IF(ROUND(MAX(0,MOD(H204-F204+0.5,1)-0.5)*1440,0)&gt;IFERROR(VLOOKUP(E204,الورديات!$A$2:$E$21,5,FALSE()),0),ROUND(MAX(0,MOD(H204-F204+0.5,1)-0.5)*1440,0),0))</f>
        <v/>
      </c>
      <c r="L204" s="22" t="str">
        <f aca="false">IF(OR(I204="",G204=""),"",ROUND(MAX(0,MOD(G204-I204+0.5,1)-0.5)*1440,0))</f>
        <v/>
      </c>
      <c r="M204" s="22" t="str">
        <f aca="false">IF(OR(I204="",G204=""),"",IF(ROUND(MAX(0,MOD(I204-G204+0.5,1)-0.5)*1440,0)&gt;=الإعدادات!$B$8,ROUND(MAX(0,MOD(I204-G204+0.5,1)-0.5)*1440,0),0))</f>
        <v/>
      </c>
      <c r="N204" s="18" t="str">
        <f aca="false">IF(OR(A204="",B204=""),"",IF(COUNTIFS(الإجازات!$A$2:$A$1001,B204,الإجازات!$D$2:$D$1001,"&lt;="&amp;A204,الإجازات!$E$2:$E$1001,"&gt;="&amp;A204,الإجازات!$G$2:$G$1001,"مقبولة")=0,"",LOOKUP(2,1/((الإجازات!$A$2:$A$1001=B204)*(الإجازات!$D$2:$D$1001&lt;=A204)*(الإجازات!$E$2:$E$1001&gt;=A204)*(الإجازات!$G$2:$G$1001="مقبولة")),الإجازات!$C$2:$C$1001)))</f>
        <v/>
      </c>
      <c r="O204" s="17"/>
      <c r="P204" s="23" t="str">
        <f aca="false">IF(B204="","",IF(ISNA(MATCH(B204,الموظفين!$A$2:$A$501,0)),"⚠ كود غير موجود",IF(O204&lt;&gt;"",O204,IF(N204&lt;&gt;"",N204,IF(H204="",IF(AND(A204&lt;&gt;"",WEEKDAY(A204)=الإعدادات!$B$11),"راحة أسبوعية","غائب"),IF(I204="","بدون انصراف",IF(N(K204)&gt;0,"متأخر","حاضر")))))))</f>
        <v/>
      </c>
      <c r="Q204" s="24" t="str">
        <f aca="false">IF(B204="","",IF(OR(P204="غائب",P204="غياب",P204="إجازة بدون راتب"),IFERROR(VLOOKUP(B204,الموظفين!$A$2:$J$501,8,FALSE()),0),0))</f>
        <v/>
      </c>
      <c r="R204" s="24" t="str">
        <f aca="false">IF(B204="","",ROUND((N(K204)+N(L204))/60*IFERROR(VLOOKUP(B204,الموظفين!$A$2:$J$501,8,FALSE()),0)/الإعدادات!$B$6*الإعدادات!$B$9,2))</f>
        <v/>
      </c>
      <c r="S204" s="24" t="str">
        <f aca="false">IF(OR(B204="",M204=""),"",ROUND(M204/60*IFERROR(VLOOKUP(B204,الموظفين!$A$2:$J$501,9,FALSE()),0),2))</f>
        <v/>
      </c>
      <c r="T204" s="17"/>
      <c r="U204" s="23" t="str">
        <f aca="false">IF(OR(A204="",B204=""),"",A204&amp;"|"&amp;B204)</f>
        <v/>
      </c>
    </row>
    <row r="205" customFormat="false" ht="15" hidden="false" customHeight="false" outlineLevel="0" collapsed="false">
      <c r="A205" s="16"/>
      <c r="B205" s="17"/>
      <c r="C205" s="18" t="str">
        <f aca="false">IF($B205="","",IFERROR(VLOOKUP($B205,الموظفين!$A$2:$J$501,2,FALSE())&amp;"","⚠ كود غير موجود"))</f>
        <v/>
      </c>
      <c r="D205" s="18" t="str">
        <f aca="false">IF($B205="","",IFERROR(VLOOKUP($B205,الموظفين!$A$2:$J$501,3,FALSE())&amp;"",""))</f>
        <v/>
      </c>
      <c r="E205" s="18" t="str">
        <f aca="false">IF($B205="","",IFERROR(VLOOKUP($B205,الموظفين!$A$2:$J$501,5,FALSE())&amp;"",""))</f>
        <v/>
      </c>
      <c r="F205" s="19" t="str">
        <f aca="false">IF($B205="","",IFERROR(VLOOKUP($B205,الموظفين!$A$2:$J$501,6,FALSE()),""))</f>
        <v/>
      </c>
      <c r="G205" s="19" t="str">
        <f aca="false">IF($B205="","",IFERROR(VLOOKUP($B205,الموظفين!$A$2:$J$501,7,FALSE()),""))</f>
        <v/>
      </c>
      <c r="H205" s="20"/>
      <c r="I205" s="20"/>
      <c r="J205" s="21" t="str">
        <f aca="false">IF(OR(H205="",I205=""),"",ROUND(MOD(I205-H205,1)*24,2))</f>
        <v/>
      </c>
      <c r="K205" s="22" t="str">
        <f aca="false">IF(OR(H205="",F205=""),"",IF(ROUND(MAX(0,MOD(H205-F205+0.5,1)-0.5)*1440,0)&gt;IFERROR(VLOOKUP(E205,الورديات!$A$2:$E$21,5,FALSE()),0),ROUND(MAX(0,MOD(H205-F205+0.5,1)-0.5)*1440,0),0))</f>
        <v/>
      </c>
      <c r="L205" s="22" t="str">
        <f aca="false">IF(OR(I205="",G205=""),"",ROUND(MAX(0,MOD(G205-I205+0.5,1)-0.5)*1440,0))</f>
        <v/>
      </c>
      <c r="M205" s="22" t="str">
        <f aca="false">IF(OR(I205="",G205=""),"",IF(ROUND(MAX(0,MOD(I205-G205+0.5,1)-0.5)*1440,0)&gt;=الإعدادات!$B$8,ROUND(MAX(0,MOD(I205-G205+0.5,1)-0.5)*1440,0),0))</f>
        <v/>
      </c>
      <c r="N205" s="18" t="str">
        <f aca="false">IF(OR(A205="",B205=""),"",IF(COUNTIFS(الإجازات!$A$2:$A$1001,B205,الإجازات!$D$2:$D$1001,"&lt;="&amp;A205,الإجازات!$E$2:$E$1001,"&gt;="&amp;A205,الإجازات!$G$2:$G$1001,"مقبولة")=0,"",LOOKUP(2,1/((الإجازات!$A$2:$A$1001=B205)*(الإجازات!$D$2:$D$1001&lt;=A205)*(الإجازات!$E$2:$E$1001&gt;=A205)*(الإجازات!$G$2:$G$1001="مقبولة")),الإجازات!$C$2:$C$1001)))</f>
        <v/>
      </c>
      <c r="O205" s="17"/>
      <c r="P205" s="23" t="str">
        <f aca="false">IF(B205="","",IF(ISNA(MATCH(B205,الموظفين!$A$2:$A$501,0)),"⚠ كود غير موجود",IF(O205&lt;&gt;"",O205,IF(N205&lt;&gt;"",N205,IF(H205="",IF(AND(A205&lt;&gt;"",WEEKDAY(A205)=الإعدادات!$B$11),"راحة أسبوعية","غائب"),IF(I205="","بدون انصراف",IF(N(K205)&gt;0,"متأخر","حاضر")))))))</f>
        <v/>
      </c>
      <c r="Q205" s="24" t="str">
        <f aca="false">IF(B205="","",IF(OR(P205="غائب",P205="غياب",P205="إجازة بدون راتب"),IFERROR(VLOOKUP(B205,الموظفين!$A$2:$J$501,8,FALSE()),0),0))</f>
        <v/>
      </c>
      <c r="R205" s="24" t="str">
        <f aca="false">IF(B205="","",ROUND((N(K205)+N(L205))/60*IFERROR(VLOOKUP(B205,الموظفين!$A$2:$J$501,8,FALSE()),0)/الإعدادات!$B$6*الإعدادات!$B$9,2))</f>
        <v/>
      </c>
      <c r="S205" s="24" t="str">
        <f aca="false">IF(OR(B205="",M205=""),"",ROUND(M205/60*IFERROR(VLOOKUP(B205,الموظفين!$A$2:$J$501,9,FALSE()),0),2))</f>
        <v/>
      </c>
      <c r="T205" s="17"/>
      <c r="U205" s="23" t="str">
        <f aca="false">IF(OR(A205="",B205=""),"",A205&amp;"|"&amp;B205)</f>
        <v/>
      </c>
    </row>
    <row r="206" customFormat="false" ht="15" hidden="false" customHeight="false" outlineLevel="0" collapsed="false">
      <c r="A206" s="16"/>
      <c r="B206" s="17"/>
      <c r="C206" s="18" t="str">
        <f aca="false">IF($B206="","",IFERROR(VLOOKUP($B206,الموظفين!$A$2:$J$501,2,FALSE())&amp;"","⚠ كود غير موجود"))</f>
        <v/>
      </c>
      <c r="D206" s="18" t="str">
        <f aca="false">IF($B206="","",IFERROR(VLOOKUP($B206,الموظفين!$A$2:$J$501,3,FALSE())&amp;"",""))</f>
        <v/>
      </c>
      <c r="E206" s="18" t="str">
        <f aca="false">IF($B206="","",IFERROR(VLOOKUP($B206,الموظفين!$A$2:$J$501,5,FALSE())&amp;"",""))</f>
        <v/>
      </c>
      <c r="F206" s="19" t="str">
        <f aca="false">IF($B206="","",IFERROR(VLOOKUP($B206,الموظفين!$A$2:$J$501,6,FALSE()),""))</f>
        <v/>
      </c>
      <c r="G206" s="19" t="str">
        <f aca="false">IF($B206="","",IFERROR(VLOOKUP($B206,الموظفين!$A$2:$J$501,7,FALSE()),""))</f>
        <v/>
      </c>
      <c r="H206" s="20"/>
      <c r="I206" s="20"/>
      <c r="J206" s="21" t="str">
        <f aca="false">IF(OR(H206="",I206=""),"",ROUND(MOD(I206-H206,1)*24,2))</f>
        <v/>
      </c>
      <c r="K206" s="22" t="str">
        <f aca="false">IF(OR(H206="",F206=""),"",IF(ROUND(MAX(0,MOD(H206-F206+0.5,1)-0.5)*1440,0)&gt;IFERROR(VLOOKUP(E206,الورديات!$A$2:$E$21,5,FALSE()),0),ROUND(MAX(0,MOD(H206-F206+0.5,1)-0.5)*1440,0),0))</f>
        <v/>
      </c>
      <c r="L206" s="22" t="str">
        <f aca="false">IF(OR(I206="",G206=""),"",ROUND(MAX(0,MOD(G206-I206+0.5,1)-0.5)*1440,0))</f>
        <v/>
      </c>
      <c r="M206" s="22" t="str">
        <f aca="false">IF(OR(I206="",G206=""),"",IF(ROUND(MAX(0,MOD(I206-G206+0.5,1)-0.5)*1440,0)&gt;=الإعدادات!$B$8,ROUND(MAX(0,MOD(I206-G206+0.5,1)-0.5)*1440,0),0))</f>
        <v/>
      </c>
      <c r="N206" s="18" t="str">
        <f aca="false">IF(OR(A206="",B206=""),"",IF(COUNTIFS(الإجازات!$A$2:$A$1001,B206,الإجازات!$D$2:$D$1001,"&lt;="&amp;A206,الإجازات!$E$2:$E$1001,"&gt;="&amp;A206,الإجازات!$G$2:$G$1001,"مقبولة")=0,"",LOOKUP(2,1/((الإجازات!$A$2:$A$1001=B206)*(الإجازات!$D$2:$D$1001&lt;=A206)*(الإجازات!$E$2:$E$1001&gt;=A206)*(الإجازات!$G$2:$G$1001="مقبولة")),الإجازات!$C$2:$C$1001)))</f>
        <v/>
      </c>
      <c r="O206" s="17"/>
      <c r="P206" s="23" t="str">
        <f aca="false">IF(B206="","",IF(ISNA(MATCH(B206,الموظفين!$A$2:$A$501,0)),"⚠ كود غير موجود",IF(O206&lt;&gt;"",O206,IF(N206&lt;&gt;"",N206,IF(H206="",IF(AND(A206&lt;&gt;"",WEEKDAY(A206)=الإعدادات!$B$11),"راحة أسبوعية","غائب"),IF(I206="","بدون انصراف",IF(N(K206)&gt;0,"متأخر","حاضر")))))))</f>
        <v/>
      </c>
      <c r="Q206" s="24" t="str">
        <f aca="false">IF(B206="","",IF(OR(P206="غائب",P206="غياب",P206="إجازة بدون راتب"),IFERROR(VLOOKUP(B206,الموظفين!$A$2:$J$501,8,FALSE()),0),0))</f>
        <v/>
      </c>
      <c r="R206" s="24" t="str">
        <f aca="false">IF(B206="","",ROUND((N(K206)+N(L206))/60*IFERROR(VLOOKUP(B206,الموظفين!$A$2:$J$501,8,FALSE()),0)/الإعدادات!$B$6*الإعدادات!$B$9,2))</f>
        <v/>
      </c>
      <c r="S206" s="24" t="str">
        <f aca="false">IF(OR(B206="",M206=""),"",ROUND(M206/60*IFERROR(VLOOKUP(B206,الموظفين!$A$2:$J$501,9,FALSE()),0),2))</f>
        <v/>
      </c>
      <c r="T206" s="17"/>
      <c r="U206" s="23" t="str">
        <f aca="false">IF(OR(A206="",B206=""),"",A206&amp;"|"&amp;B206)</f>
        <v/>
      </c>
    </row>
    <row r="207" customFormat="false" ht="15" hidden="false" customHeight="false" outlineLevel="0" collapsed="false">
      <c r="A207" s="16"/>
      <c r="B207" s="17"/>
      <c r="C207" s="18" t="str">
        <f aca="false">IF($B207="","",IFERROR(VLOOKUP($B207,الموظفين!$A$2:$J$501,2,FALSE())&amp;"","⚠ كود غير موجود"))</f>
        <v/>
      </c>
      <c r="D207" s="18" t="str">
        <f aca="false">IF($B207="","",IFERROR(VLOOKUP($B207,الموظفين!$A$2:$J$501,3,FALSE())&amp;"",""))</f>
        <v/>
      </c>
      <c r="E207" s="18" t="str">
        <f aca="false">IF($B207="","",IFERROR(VLOOKUP($B207,الموظفين!$A$2:$J$501,5,FALSE())&amp;"",""))</f>
        <v/>
      </c>
      <c r="F207" s="19" t="str">
        <f aca="false">IF($B207="","",IFERROR(VLOOKUP($B207,الموظفين!$A$2:$J$501,6,FALSE()),""))</f>
        <v/>
      </c>
      <c r="G207" s="19" t="str">
        <f aca="false">IF($B207="","",IFERROR(VLOOKUP($B207,الموظفين!$A$2:$J$501,7,FALSE()),""))</f>
        <v/>
      </c>
      <c r="H207" s="20"/>
      <c r="I207" s="20"/>
      <c r="J207" s="21" t="str">
        <f aca="false">IF(OR(H207="",I207=""),"",ROUND(MOD(I207-H207,1)*24,2))</f>
        <v/>
      </c>
      <c r="K207" s="22" t="str">
        <f aca="false">IF(OR(H207="",F207=""),"",IF(ROUND(MAX(0,MOD(H207-F207+0.5,1)-0.5)*1440,0)&gt;IFERROR(VLOOKUP(E207,الورديات!$A$2:$E$21,5,FALSE()),0),ROUND(MAX(0,MOD(H207-F207+0.5,1)-0.5)*1440,0),0))</f>
        <v/>
      </c>
      <c r="L207" s="22" t="str">
        <f aca="false">IF(OR(I207="",G207=""),"",ROUND(MAX(0,MOD(G207-I207+0.5,1)-0.5)*1440,0))</f>
        <v/>
      </c>
      <c r="M207" s="22" t="str">
        <f aca="false">IF(OR(I207="",G207=""),"",IF(ROUND(MAX(0,MOD(I207-G207+0.5,1)-0.5)*1440,0)&gt;=الإعدادات!$B$8,ROUND(MAX(0,MOD(I207-G207+0.5,1)-0.5)*1440,0),0))</f>
        <v/>
      </c>
      <c r="N207" s="18" t="str">
        <f aca="false">IF(OR(A207="",B207=""),"",IF(COUNTIFS(الإجازات!$A$2:$A$1001,B207,الإجازات!$D$2:$D$1001,"&lt;="&amp;A207,الإجازات!$E$2:$E$1001,"&gt;="&amp;A207,الإجازات!$G$2:$G$1001,"مقبولة")=0,"",LOOKUP(2,1/((الإجازات!$A$2:$A$1001=B207)*(الإجازات!$D$2:$D$1001&lt;=A207)*(الإجازات!$E$2:$E$1001&gt;=A207)*(الإجازات!$G$2:$G$1001="مقبولة")),الإجازات!$C$2:$C$1001)))</f>
        <v/>
      </c>
      <c r="O207" s="17"/>
      <c r="P207" s="23" t="str">
        <f aca="false">IF(B207="","",IF(ISNA(MATCH(B207,الموظفين!$A$2:$A$501,0)),"⚠ كود غير موجود",IF(O207&lt;&gt;"",O207,IF(N207&lt;&gt;"",N207,IF(H207="",IF(AND(A207&lt;&gt;"",WEEKDAY(A207)=الإعدادات!$B$11),"راحة أسبوعية","غائب"),IF(I207="","بدون انصراف",IF(N(K207)&gt;0,"متأخر","حاضر")))))))</f>
        <v/>
      </c>
      <c r="Q207" s="24" t="str">
        <f aca="false">IF(B207="","",IF(OR(P207="غائب",P207="غياب",P207="إجازة بدون راتب"),IFERROR(VLOOKUP(B207,الموظفين!$A$2:$J$501,8,FALSE()),0),0))</f>
        <v/>
      </c>
      <c r="R207" s="24" t="str">
        <f aca="false">IF(B207="","",ROUND((N(K207)+N(L207))/60*IFERROR(VLOOKUP(B207,الموظفين!$A$2:$J$501,8,FALSE()),0)/الإعدادات!$B$6*الإعدادات!$B$9,2))</f>
        <v/>
      </c>
      <c r="S207" s="24" t="str">
        <f aca="false">IF(OR(B207="",M207=""),"",ROUND(M207/60*IFERROR(VLOOKUP(B207,الموظفين!$A$2:$J$501,9,FALSE()),0),2))</f>
        <v/>
      </c>
      <c r="T207" s="17"/>
      <c r="U207" s="23" t="str">
        <f aca="false">IF(OR(A207="",B207=""),"",A207&amp;"|"&amp;B207)</f>
        <v/>
      </c>
    </row>
    <row r="208" customFormat="false" ht="15" hidden="false" customHeight="false" outlineLevel="0" collapsed="false">
      <c r="A208" s="16"/>
      <c r="B208" s="17"/>
      <c r="C208" s="18" t="str">
        <f aca="false">IF($B208="","",IFERROR(VLOOKUP($B208,الموظفين!$A$2:$J$501,2,FALSE())&amp;"","⚠ كود غير موجود"))</f>
        <v/>
      </c>
      <c r="D208" s="18" t="str">
        <f aca="false">IF($B208="","",IFERROR(VLOOKUP($B208,الموظفين!$A$2:$J$501,3,FALSE())&amp;"",""))</f>
        <v/>
      </c>
      <c r="E208" s="18" t="str">
        <f aca="false">IF($B208="","",IFERROR(VLOOKUP($B208,الموظفين!$A$2:$J$501,5,FALSE())&amp;"",""))</f>
        <v/>
      </c>
      <c r="F208" s="19" t="str">
        <f aca="false">IF($B208="","",IFERROR(VLOOKUP($B208,الموظفين!$A$2:$J$501,6,FALSE()),""))</f>
        <v/>
      </c>
      <c r="G208" s="19" t="str">
        <f aca="false">IF($B208="","",IFERROR(VLOOKUP($B208,الموظفين!$A$2:$J$501,7,FALSE()),""))</f>
        <v/>
      </c>
      <c r="H208" s="20"/>
      <c r="I208" s="20"/>
      <c r="J208" s="21" t="str">
        <f aca="false">IF(OR(H208="",I208=""),"",ROUND(MOD(I208-H208,1)*24,2))</f>
        <v/>
      </c>
      <c r="K208" s="22" t="str">
        <f aca="false">IF(OR(H208="",F208=""),"",IF(ROUND(MAX(0,MOD(H208-F208+0.5,1)-0.5)*1440,0)&gt;IFERROR(VLOOKUP(E208,الورديات!$A$2:$E$21,5,FALSE()),0),ROUND(MAX(0,MOD(H208-F208+0.5,1)-0.5)*1440,0),0))</f>
        <v/>
      </c>
      <c r="L208" s="22" t="str">
        <f aca="false">IF(OR(I208="",G208=""),"",ROUND(MAX(0,MOD(G208-I208+0.5,1)-0.5)*1440,0))</f>
        <v/>
      </c>
      <c r="M208" s="22" t="str">
        <f aca="false">IF(OR(I208="",G208=""),"",IF(ROUND(MAX(0,MOD(I208-G208+0.5,1)-0.5)*1440,0)&gt;=الإعدادات!$B$8,ROUND(MAX(0,MOD(I208-G208+0.5,1)-0.5)*1440,0),0))</f>
        <v/>
      </c>
      <c r="N208" s="18" t="str">
        <f aca="false">IF(OR(A208="",B208=""),"",IF(COUNTIFS(الإجازات!$A$2:$A$1001,B208,الإجازات!$D$2:$D$1001,"&lt;="&amp;A208,الإجازات!$E$2:$E$1001,"&gt;="&amp;A208,الإجازات!$G$2:$G$1001,"مقبولة")=0,"",LOOKUP(2,1/((الإجازات!$A$2:$A$1001=B208)*(الإجازات!$D$2:$D$1001&lt;=A208)*(الإجازات!$E$2:$E$1001&gt;=A208)*(الإجازات!$G$2:$G$1001="مقبولة")),الإجازات!$C$2:$C$1001)))</f>
        <v/>
      </c>
      <c r="O208" s="17"/>
      <c r="P208" s="23" t="str">
        <f aca="false">IF(B208="","",IF(ISNA(MATCH(B208,الموظفين!$A$2:$A$501,0)),"⚠ كود غير موجود",IF(O208&lt;&gt;"",O208,IF(N208&lt;&gt;"",N208,IF(H208="",IF(AND(A208&lt;&gt;"",WEEKDAY(A208)=الإعدادات!$B$11),"راحة أسبوعية","غائب"),IF(I208="","بدون انصراف",IF(N(K208)&gt;0,"متأخر","حاضر")))))))</f>
        <v/>
      </c>
      <c r="Q208" s="24" t="str">
        <f aca="false">IF(B208="","",IF(OR(P208="غائب",P208="غياب",P208="إجازة بدون راتب"),IFERROR(VLOOKUP(B208,الموظفين!$A$2:$J$501,8,FALSE()),0),0))</f>
        <v/>
      </c>
      <c r="R208" s="24" t="str">
        <f aca="false">IF(B208="","",ROUND((N(K208)+N(L208))/60*IFERROR(VLOOKUP(B208,الموظفين!$A$2:$J$501,8,FALSE()),0)/الإعدادات!$B$6*الإعدادات!$B$9,2))</f>
        <v/>
      </c>
      <c r="S208" s="24" t="str">
        <f aca="false">IF(OR(B208="",M208=""),"",ROUND(M208/60*IFERROR(VLOOKUP(B208,الموظفين!$A$2:$J$501,9,FALSE()),0),2))</f>
        <v/>
      </c>
      <c r="T208" s="17"/>
      <c r="U208" s="23" t="str">
        <f aca="false">IF(OR(A208="",B208=""),"",A208&amp;"|"&amp;B208)</f>
        <v/>
      </c>
    </row>
    <row r="209" customFormat="false" ht="15" hidden="false" customHeight="false" outlineLevel="0" collapsed="false">
      <c r="A209" s="16"/>
      <c r="B209" s="17"/>
      <c r="C209" s="18" t="str">
        <f aca="false">IF($B209="","",IFERROR(VLOOKUP($B209,الموظفين!$A$2:$J$501,2,FALSE())&amp;"","⚠ كود غير موجود"))</f>
        <v/>
      </c>
      <c r="D209" s="18" t="str">
        <f aca="false">IF($B209="","",IFERROR(VLOOKUP($B209,الموظفين!$A$2:$J$501,3,FALSE())&amp;"",""))</f>
        <v/>
      </c>
      <c r="E209" s="18" t="str">
        <f aca="false">IF($B209="","",IFERROR(VLOOKUP($B209,الموظفين!$A$2:$J$501,5,FALSE())&amp;"",""))</f>
        <v/>
      </c>
      <c r="F209" s="19" t="str">
        <f aca="false">IF($B209="","",IFERROR(VLOOKUP($B209,الموظفين!$A$2:$J$501,6,FALSE()),""))</f>
        <v/>
      </c>
      <c r="G209" s="19" t="str">
        <f aca="false">IF($B209="","",IFERROR(VLOOKUP($B209,الموظفين!$A$2:$J$501,7,FALSE()),""))</f>
        <v/>
      </c>
      <c r="H209" s="20"/>
      <c r="I209" s="20"/>
      <c r="J209" s="21" t="str">
        <f aca="false">IF(OR(H209="",I209=""),"",ROUND(MOD(I209-H209,1)*24,2))</f>
        <v/>
      </c>
      <c r="K209" s="22" t="str">
        <f aca="false">IF(OR(H209="",F209=""),"",IF(ROUND(MAX(0,MOD(H209-F209+0.5,1)-0.5)*1440,0)&gt;IFERROR(VLOOKUP(E209,الورديات!$A$2:$E$21,5,FALSE()),0),ROUND(MAX(0,MOD(H209-F209+0.5,1)-0.5)*1440,0),0))</f>
        <v/>
      </c>
      <c r="L209" s="22" t="str">
        <f aca="false">IF(OR(I209="",G209=""),"",ROUND(MAX(0,MOD(G209-I209+0.5,1)-0.5)*1440,0))</f>
        <v/>
      </c>
      <c r="M209" s="22" t="str">
        <f aca="false">IF(OR(I209="",G209=""),"",IF(ROUND(MAX(0,MOD(I209-G209+0.5,1)-0.5)*1440,0)&gt;=الإعدادات!$B$8,ROUND(MAX(0,MOD(I209-G209+0.5,1)-0.5)*1440,0),0))</f>
        <v/>
      </c>
      <c r="N209" s="18" t="str">
        <f aca="false">IF(OR(A209="",B209=""),"",IF(COUNTIFS(الإجازات!$A$2:$A$1001,B209,الإجازات!$D$2:$D$1001,"&lt;="&amp;A209,الإجازات!$E$2:$E$1001,"&gt;="&amp;A209,الإجازات!$G$2:$G$1001,"مقبولة")=0,"",LOOKUP(2,1/((الإجازات!$A$2:$A$1001=B209)*(الإجازات!$D$2:$D$1001&lt;=A209)*(الإجازات!$E$2:$E$1001&gt;=A209)*(الإجازات!$G$2:$G$1001="مقبولة")),الإجازات!$C$2:$C$1001)))</f>
        <v/>
      </c>
      <c r="O209" s="17"/>
      <c r="P209" s="23" t="str">
        <f aca="false">IF(B209="","",IF(ISNA(MATCH(B209,الموظفين!$A$2:$A$501,0)),"⚠ كود غير موجود",IF(O209&lt;&gt;"",O209,IF(N209&lt;&gt;"",N209,IF(H209="",IF(AND(A209&lt;&gt;"",WEEKDAY(A209)=الإعدادات!$B$11),"راحة أسبوعية","غائب"),IF(I209="","بدون انصراف",IF(N(K209)&gt;0,"متأخر","حاضر")))))))</f>
        <v/>
      </c>
      <c r="Q209" s="24" t="str">
        <f aca="false">IF(B209="","",IF(OR(P209="غائب",P209="غياب",P209="إجازة بدون راتب"),IFERROR(VLOOKUP(B209,الموظفين!$A$2:$J$501,8,FALSE()),0),0))</f>
        <v/>
      </c>
      <c r="R209" s="24" t="str">
        <f aca="false">IF(B209="","",ROUND((N(K209)+N(L209))/60*IFERROR(VLOOKUP(B209,الموظفين!$A$2:$J$501,8,FALSE()),0)/الإعدادات!$B$6*الإعدادات!$B$9,2))</f>
        <v/>
      </c>
      <c r="S209" s="24" t="str">
        <f aca="false">IF(OR(B209="",M209=""),"",ROUND(M209/60*IFERROR(VLOOKUP(B209,الموظفين!$A$2:$J$501,9,FALSE()),0),2))</f>
        <v/>
      </c>
      <c r="T209" s="17"/>
      <c r="U209" s="23" t="str">
        <f aca="false">IF(OR(A209="",B209=""),"",A209&amp;"|"&amp;B209)</f>
        <v/>
      </c>
    </row>
    <row r="210" customFormat="false" ht="15" hidden="false" customHeight="false" outlineLevel="0" collapsed="false">
      <c r="A210" s="16"/>
      <c r="B210" s="17"/>
      <c r="C210" s="18" t="str">
        <f aca="false">IF($B210="","",IFERROR(VLOOKUP($B210,الموظفين!$A$2:$J$501,2,FALSE())&amp;"","⚠ كود غير موجود"))</f>
        <v/>
      </c>
      <c r="D210" s="18" t="str">
        <f aca="false">IF($B210="","",IFERROR(VLOOKUP($B210,الموظفين!$A$2:$J$501,3,FALSE())&amp;"",""))</f>
        <v/>
      </c>
      <c r="E210" s="18" t="str">
        <f aca="false">IF($B210="","",IFERROR(VLOOKUP($B210,الموظفين!$A$2:$J$501,5,FALSE())&amp;"",""))</f>
        <v/>
      </c>
      <c r="F210" s="19" t="str">
        <f aca="false">IF($B210="","",IFERROR(VLOOKUP($B210,الموظفين!$A$2:$J$501,6,FALSE()),""))</f>
        <v/>
      </c>
      <c r="G210" s="19" t="str">
        <f aca="false">IF($B210="","",IFERROR(VLOOKUP($B210,الموظفين!$A$2:$J$501,7,FALSE()),""))</f>
        <v/>
      </c>
      <c r="H210" s="20"/>
      <c r="I210" s="20"/>
      <c r="J210" s="21" t="str">
        <f aca="false">IF(OR(H210="",I210=""),"",ROUND(MOD(I210-H210,1)*24,2))</f>
        <v/>
      </c>
      <c r="K210" s="22" t="str">
        <f aca="false">IF(OR(H210="",F210=""),"",IF(ROUND(MAX(0,MOD(H210-F210+0.5,1)-0.5)*1440,0)&gt;IFERROR(VLOOKUP(E210,الورديات!$A$2:$E$21,5,FALSE()),0),ROUND(MAX(0,MOD(H210-F210+0.5,1)-0.5)*1440,0),0))</f>
        <v/>
      </c>
      <c r="L210" s="22" t="str">
        <f aca="false">IF(OR(I210="",G210=""),"",ROUND(MAX(0,MOD(G210-I210+0.5,1)-0.5)*1440,0))</f>
        <v/>
      </c>
      <c r="M210" s="22" t="str">
        <f aca="false">IF(OR(I210="",G210=""),"",IF(ROUND(MAX(0,MOD(I210-G210+0.5,1)-0.5)*1440,0)&gt;=الإعدادات!$B$8,ROUND(MAX(0,MOD(I210-G210+0.5,1)-0.5)*1440,0),0))</f>
        <v/>
      </c>
      <c r="N210" s="18" t="str">
        <f aca="false">IF(OR(A210="",B210=""),"",IF(COUNTIFS(الإجازات!$A$2:$A$1001,B210,الإجازات!$D$2:$D$1001,"&lt;="&amp;A210,الإجازات!$E$2:$E$1001,"&gt;="&amp;A210,الإجازات!$G$2:$G$1001,"مقبولة")=0,"",LOOKUP(2,1/((الإجازات!$A$2:$A$1001=B210)*(الإجازات!$D$2:$D$1001&lt;=A210)*(الإجازات!$E$2:$E$1001&gt;=A210)*(الإجازات!$G$2:$G$1001="مقبولة")),الإجازات!$C$2:$C$1001)))</f>
        <v/>
      </c>
      <c r="O210" s="17"/>
      <c r="P210" s="23" t="str">
        <f aca="false">IF(B210="","",IF(ISNA(MATCH(B210,الموظفين!$A$2:$A$501,0)),"⚠ كود غير موجود",IF(O210&lt;&gt;"",O210,IF(N210&lt;&gt;"",N210,IF(H210="",IF(AND(A210&lt;&gt;"",WEEKDAY(A210)=الإعدادات!$B$11),"راحة أسبوعية","غائب"),IF(I210="","بدون انصراف",IF(N(K210)&gt;0,"متأخر","حاضر")))))))</f>
        <v/>
      </c>
      <c r="Q210" s="24" t="str">
        <f aca="false">IF(B210="","",IF(OR(P210="غائب",P210="غياب",P210="إجازة بدون راتب"),IFERROR(VLOOKUP(B210,الموظفين!$A$2:$J$501,8,FALSE()),0),0))</f>
        <v/>
      </c>
      <c r="R210" s="24" t="str">
        <f aca="false">IF(B210="","",ROUND((N(K210)+N(L210))/60*IFERROR(VLOOKUP(B210,الموظفين!$A$2:$J$501,8,FALSE()),0)/الإعدادات!$B$6*الإعدادات!$B$9,2))</f>
        <v/>
      </c>
      <c r="S210" s="24" t="str">
        <f aca="false">IF(OR(B210="",M210=""),"",ROUND(M210/60*IFERROR(VLOOKUP(B210,الموظفين!$A$2:$J$501,9,FALSE()),0),2))</f>
        <v/>
      </c>
      <c r="T210" s="17"/>
      <c r="U210" s="23" t="str">
        <f aca="false">IF(OR(A210="",B210=""),"",A210&amp;"|"&amp;B210)</f>
        <v/>
      </c>
    </row>
    <row r="211" customFormat="false" ht="15" hidden="false" customHeight="false" outlineLevel="0" collapsed="false">
      <c r="A211" s="16"/>
      <c r="B211" s="17"/>
      <c r="C211" s="18" t="str">
        <f aca="false">IF($B211="","",IFERROR(VLOOKUP($B211,الموظفين!$A$2:$J$501,2,FALSE())&amp;"","⚠ كود غير موجود"))</f>
        <v/>
      </c>
      <c r="D211" s="18" t="str">
        <f aca="false">IF($B211="","",IFERROR(VLOOKUP($B211,الموظفين!$A$2:$J$501,3,FALSE())&amp;"",""))</f>
        <v/>
      </c>
      <c r="E211" s="18" t="str">
        <f aca="false">IF($B211="","",IFERROR(VLOOKUP($B211,الموظفين!$A$2:$J$501,5,FALSE())&amp;"",""))</f>
        <v/>
      </c>
      <c r="F211" s="19" t="str">
        <f aca="false">IF($B211="","",IFERROR(VLOOKUP($B211,الموظفين!$A$2:$J$501,6,FALSE()),""))</f>
        <v/>
      </c>
      <c r="G211" s="19" t="str">
        <f aca="false">IF($B211="","",IFERROR(VLOOKUP($B211,الموظفين!$A$2:$J$501,7,FALSE()),""))</f>
        <v/>
      </c>
      <c r="H211" s="20"/>
      <c r="I211" s="20"/>
      <c r="J211" s="21" t="str">
        <f aca="false">IF(OR(H211="",I211=""),"",ROUND(MOD(I211-H211,1)*24,2))</f>
        <v/>
      </c>
      <c r="K211" s="22" t="str">
        <f aca="false">IF(OR(H211="",F211=""),"",IF(ROUND(MAX(0,MOD(H211-F211+0.5,1)-0.5)*1440,0)&gt;IFERROR(VLOOKUP(E211,الورديات!$A$2:$E$21,5,FALSE()),0),ROUND(MAX(0,MOD(H211-F211+0.5,1)-0.5)*1440,0),0))</f>
        <v/>
      </c>
      <c r="L211" s="22" t="str">
        <f aca="false">IF(OR(I211="",G211=""),"",ROUND(MAX(0,MOD(G211-I211+0.5,1)-0.5)*1440,0))</f>
        <v/>
      </c>
      <c r="M211" s="22" t="str">
        <f aca="false">IF(OR(I211="",G211=""),"",IF(ROUND(MAX(0,MOD(I211-G211+0.5,1)-0.5)*1440,0)&gt;=الإعدادات!$B$8,ROUND(MAX(0,MOD(I211-G211+0.5,1)-0.5)*1440,0),0))</f>
        <v/>
      </c>
      <c r="N211" s="18" t="str">
        <f aca="false">IF(OR(A211="",B211=""),"",IF(COUNTIFS(الإجازات!$A$2:$A$1001,B211,الإجازات!$D$2:$D$1001,"&lt;="&amp;A211,الإجازات!$E$2:$E$1001,"&gt;="&amp;A211,الإجازات!$G$2:$G$1001,"مقبولة")=0,"",LOOKUP(2,1/((الإجازات!$A$2:$A$1001=B211)*(الإجازات!$D$2:$D$1001&lt;=A211)*(الإجازات!$E$2:$E$1001&gt;=A211)*(الإجازات!$G$2:$G$1001="مقبولة")),الإجازات!$C$2:$C$1001)))</f>
        <v/>
      </c>
      <c r="O211" s="17"/>
      <c r="P211" s="23" t="str">
        <f aca="false">IF(B211="","",IF(ISNA(MATCH(B211,الموظفين!$A$2:$A$501,0)),"⚠ كود غير موجود",IF(O211&lt;&gt;"",O211,IF(N211&lt;&gt;"",N211,IF(H211="",IF(AND(A211&lt;&gt;"",WEEKDAY(A211)=الإعدادات!$B$11),"راحة أسبوعية","غائب"),IF(I211="","بدون انصراف",IF(N(K211)&gt;0,"متأخر","حاضر")))))))</f>
        <v/>
      </c>
      <c r="Q211" s="24" t="str">
        <f aca="false">IF(B211="","",IF(OR(P211="غائب",P211="غياب",P211="إجازة بدون راتب"),IFERROR(VLOOKUP(B211,الموظفين!$A$2:$J$501,8,FALSE()),0),0))</f>
        <v/>
      </c>
      <c r="R211" s="24" t="str">
        <f aca="false">IF(B211="","",ROUND((N(K211)+N(L211))/60*IFERROR(VLOOKUP(B211,الموظفين!$A$2:$J$501,8,FALSE()),0)/الإعدادات!$B$6*الإعدادات!$B$9,2))</f>
        <v/>
      </c>
      <c r="S211" s="24" t="str">
        <f aca="false">IF(OR(B211="",M211=""),"",ROUND(M211/60*IFERROR(VLOOKUP(B211,الموظفين!$A$2:$J$501,9,FALSE()),0),2))</f>
        <v/>
      </c>
      <c r="T211" s="17"/>
      <c r="U211" s="23" t="str">
        <f aca="false">IF(OR(A211="",B211=""),"",A211&amp;"|"&amp;B211)</f>
        <v/>
      </c>
    </row>
    <row r="212" customFormat="false" ht="15" hidden="false" customHeight="false" outlineLevel="0" collapsed="false">
      <c r="A212" s="16"/>
      <c r="B212" s="17"/>
      <c r="C212" s="18" t="str">
        <f aca="false">IF($B212="","",IFERROR(VLOOKUP($B212,الموظفين!$A$2:$J$501,2,FALSE())&amp;"","⚠ كود غير موجود"))</f>
        <v/>
      </c>
      <c r="D212" s="18" t="str">
        <f aca="false">IF($B212="","",IFERROR(VLOOKUP($B212,الموظفين!$A$2:$J$501,3,FALSE())&amp;"",""))</f>
        <v/>
      </c>
      <c r="E212" s="18" t="str">
        <f aca="false">IF($B212="","",IFERROR(VLOOKUP($B212,الموظفين!$A$2:$J$501,5,FALSE())&amp;"",""))</f>
        <v/>
      </c>
      <c r="F212" s="19" t="str">
        <f aca="false">IF($B212="","",IFERROR(VLOOKUP($B212,الموظفين!$A$2:$J$501,6,FALSE()),""))</f>
        <v/>
      </c>
      <c r="G212" s="19" t="str">
        <f aca="false">IF($B212="","",IFERROR(VLOOKUP($B212,الموظفين!$A$2:$J$501,7,FALSE()),""))</f>
        <v/>
      </c>
      <c r="H212" s="20"/>
      <c r="I212" s="20"/>
      <c r="J212" s="21" t="str">
        <f aca="false">IF(OR(H212="",I212=""),"",ROUND(MOD(I212-H212,1)*24,2))</f>
        <v/>
      </c>
      <c r="K212" s="22" t="str">
        <f aca="false">IF(OR(H212="",F212=""),"",IF(ROUND(MAX(0,MOD(H212-F212+0.5,1)-0.5)*1440,0)&gt;IFERROR(VLOOKUP(E212,الورديات!$A$2:$E$21,5,FALSE()),0),ROUND(MAX(0,MOD(H212-F212+0.5,1)-0.5)*1440,0),0))</f>
        <v/>
      </c>
      <c r="L212" s="22" t="str">
        <f aca="false">IF(OR(I212="",G212=""),"",ROUND(MAX(0,MOD(G212-I212+0.5,1)-0.5)*1440,0))</f>
        <v/>
      </c>
      <c r="M212" s="22" t="str">
        <f aca="false">IF(OR(I212="",G212=""),"",IF(ROUND(MAX(0,MOD(I212-G212+0.5,1)-0.5)*1440,0)&gt;=الإعدادات!$B$8,ROUND(MAX(0,MOD(I212-G212+0.5,1)-0.5)*1440,0),0))</f>
        <v/>
      </c>
      <c r="N212" s="18" t="str">
        <f aca="false">IF(OR(A212="",B212=""),"",IF(COUNTIFS(الإجازات!$A$2:$A$1001,B212,الإجازات!$D$2:$D$1001,"&lt;="&amp;A212,الإجازات!$E$2:$E$1001,"&gt;="&amp;A212,الإجازات!$G$2:$G$1001,"مقبولة")=0,"",LOOKUP(2,1/((الإجازات!$A$2:$A$1001=B212)*(الإجازات!$D$2:$D$1001&lt;=A212)*(الإجازات!$E$2:$E$1001&gt;=A212)*(الإجازات!$G$2:$G$1001="مقبولة")),الإجازات!$C$2:$C$1001)))</f>
        <v/>
      </c>
      <c r="O212" s="17"/>
      <c r="P212" s="23" t="str">
        <f aca="false">IF(B212="","",IF(ISNA(MATCH(B212,الموظفين!$A$2:$A$501,0)),"⚠ كود غير موجود",IF(O212&lt;&gt;"",O212,IF(N212&lt;&gt;"",N212,IF(H212="",IF(AND(A212&lt;&gt;"",WEEKDAY(A212)=الإعدادات!$B$11),"راحة أسبوعية","غائب"),IF(I212="","بدون انصراف",IF(N(K212)&gt;0,"متأخر","حاضر")))))))</f>
        <v/>
      </c>
      <c r="Q212" s="24" t="str">
        <f aca="false">IF(B212="","",IF(OR(P212="غائب",P212="غياب",P212="إجازة بدون راتب"),IFERROR(VLOOKUP(B212,الموظفين!$A$2:$J$501,8,FALSE()),0),0))</f>
        <v/>
      </c>
      <c r="R212" s="24" t="str">
        <f aca="false">IF(B212="","",ROUND((N(K212)+N(L212))/60*IFERROR(VLOOKUP(B212,الموظفين!$A$2:$J$501,8,FALSE()),0)/الإعدادات!$B$6*الإعدادات!$B$9,2))</f>
        <v/>
      </c>
      <c r="S212" s="24" t="str">
        <f aca="false">IF(OR(B212="",M212=""),"",ROUND(M212/60*IFERROR(VLOOKUP(B212,الموظفين!$A$2:$J$501,9,FALSE()),0),2))</f>
        <v/>
      </c>
      <c r="T212" s="17"/>
      <c r="U212" s="23" t="str">
        <f aca="false">IF(OR(A212="",B212=""),"",A212&amp;"|"&amp;B212)</f>
        <v/>
      </c>
    </row>
    <row r="213" customFormat="false" ht="15" hidden="false" customHeight="false" outlineLevel="0" collapsed="false">
      <c r="A213" s="16"/>
      <c r="B213" s="17"/>
      <c r="C213" s="18" t="str">
        <f aca="false">IF($B213="","",IFERROR(VLOOKUP($B213,الموظفين!$A$2:$J$501,2,FALSE())&amp;"","⚠ كود غير موجود"))</f>
        <v/>
      </c>
      <c r="D213" s="18" t="str">
        <f aca="false">IF($B213="","",IFERROR(VLOOKUP($B213,الموظفين!$A$2:$J$501,3,FALSE())&amp;"",""))</f>
        <v/>
      </c>
      <c r="E213" s="18" t="str">
        <f aca="false">IF($B213="","",IFERROR(VLOOKUP($B213,الموظفين!$A$2:$J$501,5,FALSE())&amp;"",""))</f>
        <v/>
      </c>
      <c r="F213" s="19" t="str">
        <f aca="false">IF($B213="","",IFERROR(VLOOKUP($B213,الموظفين!$A$2:$J$501,6,FALSE()),""))</f>
        <v/>
      </c>
      <c r="G213" s="19" t="str">
        <f aca="false">IF($B213="","",IFERROR(VLOOKUP($B213,الموظفين!$A$2:$J$501,7,FALSE()),""))</f>
        <v/>
      </c>
      <c r="H213" s="20"/>
      <c r="I213" s="20"/>
      <c r="J213" s="21" t="str">
        <f aca="false">IF(OR(H213="",I213=""),"",ROUND(MOD(I213-H213,1)*24,2))</f>
        <v/>
      </c>
      <c r="K213" s="22" t="str">
        <f aca="false">IF(OR(H213="",F213=""),"",IF(ROUND(MAX(0,MOD(H213-F213+0.5,1)-0.5)*1440,0)&gt;IFERROR(VLOOKUP(E213,الورديات!$A$2:$E$21,5,FALSE()),0),ROUND(MAX(0,MOD(H213-F213+0.5,1)-0.5)*1440,0),0))</f>
        <v/>
      </c>
      <c r="L213" s="22" t="str">
        <f aca="false">IF(OR(I213="",G213=""),"",ROUND(MAX(0,MOD(G213-I213+0.5,1)-0.5)*1440,0))</f>
        <v/>
      </c>
      <c r="M213" s="22" t="str">
        <f aca="false">IF(OR(I213="",G213=""),"",IF(ROUND(MAX(0,MOD(I213-G213+0.5,1)-0.5)*1440,0)&gt;=الإعدادات!$B$8,ROUND(MAX(0,MOD(I213-G213+0.5,1)-0.5)*1440,0),0))</f>
        <v/>
      </c>
      <c r="N213" s="18" t="str">
        <f aca="false">IF(OR(A213="",B213=""),"",IF(COUNTIFS(الإجازات!$A$2:$A$1001,B213,الإجازات!$D$2:$D$1001,"&lt;="&amp;A213,الإجازات!$E$2:$E$1001,"&gt;="&amp;A213,الإجازات!$G$2:$G$1001,"مقبولة")=0,"",LOOKUP(2,1/((الإجازات!$A$2:$A$1001=B213)*(الإجازات!$D$2:$D$1001&lt;=A213)*(الإجازات!$E$2:$E$1001&gt;=A213)*(الإجازات!$G$2:$G$1001="مقبولة")),الإجازات!$C$2:$C$1001)))</f>
        <v/>
      </c>
      <c r="O213" s="17"/>
      <c r="P213" s="23" t="str">
        <f aca="false">IF(B213="","",IF(ISNA(MATCH(B213,الموظفين!$A$2:$A$501,0)),"⚠ كود غير موجود",IF(O213&lt;&gt;"",O213,IF(N213&lt;&gt;"",N213,IF(H213="",IF(AND(A213&lt;&gt;"",WEEKDAY(A213)=الإعدادات!$B$11),"راحة أسبوعية","غائب"),IF(I213="","بدون انصراف",IF(N(K213)&gt;0,"متأخر","حاضر")))))))</f>
        <v/>
      </c>
      <c r="Q213" s="24" t="str">
        <f aca="false">IF(B213="","",IF(OR(P213="غائب",P213="غياب",P213="إجازة بدون راتب"),IFERROR(VLOOKUP(B213,الموظفين!$A$2:$J$501,8,FALSE()),0),0))</f>
        <v/>
      </c>
      <c r="R213" s="24" t="str">
        <f aca="false">IF(B213="","",ROUND((N(K213)+N(L213))/60*IFERROR(VLOOKUP(B213,الموظفين!$A$2:$J$501,8,FALSE()),0)/الإعدادات!$B$6*الإعدادات!$B$9,2))</f>
        <v/>
      </c>
      <c r="S213" s="24" t="str">
        <f aca="false">IF(OR(B213="",M213=""),"",ROUND(M213/60*IFERROR(VLOOKUP(B213,الموظفين!$A$2:$J$501,9,FALSE()),0),2))</f>
        <v/>
      </c>
      <c r="T213" s="17"/>
      <c r="U213" s="23" t="str">
        <f aca="false">IF(OR(A213="",B213=""),"",A213&amp;"|"&amp;B213)</f>
        <v/>
      </c>
    </row>
    <row r="214" customFormat="false" ht="15" hidden="false" customHeight="false" outlineLevel="0" collapsed="false">
      <c r="A214" s="16"/>
      <c r="B214" s="17"/>
      <c r="C214" s="18" t="str">
        <f aca="false">IF($B214="","",IFERROR(VLOOKUP($B214,الموظفين!$A$2:$J$501,2,FALSE())&amp;"","⚠ كود غير موجود"))</f>
        <v/>
      </c>
      <c r="D214" s="18" t="str">
        <f aca="false">IF($B214="","",IFERROR(VLOOKUP($B214,الموظفين!$A$2:$J$501,3,FALSE())&amp;"",""))</f>
        <v/>
      </c>
      <c r="E214" s="18" t="str">
        <f aca="false">IF($B214="","",IFERROR(VLOOKUP($B214,الموظفين!$A$2:$J$501,5,FALSE())&amp;"",""))</f>
        <v/>
      </c>
      <c r="F214" s="19" t="str">
        <f aca="false">IF($B214="","",IFERROR(VLOOKUP($B214,الموظفين!$A$2:$J$501,6,FALSE()),""))</f>
        <v/>
      </c>
      <c r="G214" s="19" t="str">
        <f aca="false">IF($B214="","",IFERROR(VLOOKUP($B214,الموظفين!$A$2:$J$501,7,FALSE()),""))</f>
        <v/>
      </c>
      <c r="H214" s="20"/>
      <c r="I214" s="20"/>
      <c r="J214" s="21" t="str">
        <f aca="false">IF(OR(H214="",I214=""),"",ROUND(MOD(I214-H214,1)*24,2))</f>
        <v/>
      </c>
      <c r="K214" s="22" t="str">
        <f aca="false">IF(OR(H214="",F214=""),"",IF(ROUND(MAX(0,MOD(H214-F214+0.5,1)-0.5)*1440,0)&gt;IFERROR(VLOOKUP(E214,الورديات!$A$2:$E$21,5,FALSE()),0),ROUND(MAX(0,MOD(H214-F214+0.5,1)-0.5)*1440,0),0))</f>
        <v/>
      </c>
      <c r="L214" s="22" t="str">
        <f aca="false">IF(OR(I214="",G214=""),"",ROUND(MAX(0,MOD(G214-I214+0.5,1)-0.5)*1440,0))</f>
        <v/>
      </c>
      <c r="M214" s="22" t="str">
        <f aca="false">IF(OR(I214="",G214=""),"",IF(ROUND(MAX(0,MOD(I214-G214+0.5,1)-0.5)*1440,0)&gt;=الإعدادات!$B$8,ROUND(MAX(0,MOD(I214-G214+0.5,1)-0.5)*1440,0),0))</f>
        <v/>
      </c>
      <c r="N214" s="18" t="str">
        <f aca="false">IF(OR(A214="",B214=""),"",IF(COUNTIFS(الإجازات!$A$2:$A$1001,B214,الإجازات!$D$2:$D$1001,"&lt;="&amp;A214,الإجازات!$E$2:$E$1001,"&gt;="&amp;A214,الإجازات!$G$2:$G$1001,"مقبولة")=0,"",LOOKUP(2,1/((الإجازات!$A$2:$A$1001=B214)*(الإجازات!$D$2:$D$1001&lt;=A214)*(الإجازات!$E$2:$E$1001&gt;=A214)*(الإجازات!$G$2:$G$1001="مقبولة")),الإجازات!$C$2:$C$1001)))</f>
        <v/>
      </c>
      <c r="O214" s="17"/>
      <c r="P214" s="23" t="str">
        <f aca="false">IF(B214="","",IF(ISNA(MATCH(B214,الموظفين!$A$2:$A$501,0)),"⚠ كود غير موجود",IF(O214&lt;&gt;"",O214,IF(N214&lt;&gt;"",N214,IF(H214="",IF(AND(A214&lt;&gt;"",WEEKDAY(A214)=الإعدادات!$B$11),"راحة أسبوعية","غائب"),IF(I214="","بدون انصراف",IF(N(K214)&gt;0,"متأخر","حاضر")))))))</f>
        <v/>
      </c>
      <c r="Q214" s="24" t="str">
        <f aca="false">IF(B214="","",IF(OR(P214="غائب",P214="غياب",P214="إجازة بدون راتب"),IFERROR(VLOOKUP(B214,الموظفين!$A$2:$J$501,8,FALSE()),0),0))</f>
        <v/>
      </c>
      <c r="R214" s="24" t="str">
        <f aca="false">IF(B214="","",ROUND((N(K214)+N(L214))/60*IFERROR(VLOOKUP(B214,الموظفين!$A$2:$J$501,8,FALSE()),0)/الإعدادات!$B$6*الإعدادات!$B$9,2))</f>
        <v/>
      </c>
      <c r="S214" s="24" t="str">
        <f aca="false">IF(OR(B214="",M214=""),"",ROUND(M214/60*IFERROR(VLOOKUP(B214,الموظفين!$A$2:$J$501,9,FALSE()),0),2))</f>
        <v/>
      </c>
      <c r="T214" s="17"/>
      <c r="U214" s="23" t="str">
        <f aca="false">IF(OR(A214="",B214=""),"",A214&amp;"|"&amp;B214)</f>
        <v/>
      </c>
    </row>
    <row r="215" customFormat="false" ht="15" hidden="false" customHeight="false" outlineLevel="0" collapsed="false">
      <c r="A215" s="16"/>
      <c r="B215" s="17"/>
      <c r="C215" s="18" t="str">
        <f aca="false">IF($B215="","",IFERROR(VLOOKUP($B215,الموظفين!$A$2:$J$501,2,FALSE())&amp;"","⚠ كود غير موجود"))</f>
        <v/>
      </c>
      <c r="D215" s="18" t="str">
        <f aca="false">IF($B215="","",IFERROR(VLOOKUP($B215,الموظفين!$A$2:$J$501,3,FALSE())&amp;"",""))</f>
        <v/>
      </c>
      <c r="E215" s="18" t="str">
        <f aca="false">IF($B215="","",IFERROR(VLOOKUP($B215,الموظفين!$A$2:$J$501,5,FALSE())&amp;"",""))</f>
        <v/>
      </c>
      <c r="F215" s="19" t="str">
        <f aca="false">IF($B215="","",IFERROR(VLOOKUP($B215,الموظفين!$A$2:$J$501,6,FALSE()),""))</f>
        <v/>
      </c>
      <c r="G215" s="19" t="str">
        <f aca="false">IF($B215="","",IFERROR(VLOOKUP($B215,الموظفين!$A$2:$J$501,7,FALSE()),""))</f>
        <v/>
      </c>
      <c r="H215" s="20"/>
      <c r="I215" s="20"/>
      <c r="J215" s="21" t="str">
        <f aca="false">IF(OR(H215="",I215=""),"",ROUND(MOD(I215-H215,1)*24,2))</f>
        <v/>
      </c>
      <c r="K215" s="22" t="str">
        <f aca="false">IF(OR(H215="",F215=""),"",IF(ROUND(MAX(0,MOD(H215-F215+0.5,1)-0.5)*1440,0)&gt;IFERROR(VLOOKUP(E215,الورديات!$A$2:$E$21,5,FALSE()),0),ROUND(MAX(0,MOD(H215-F215+0.5,1)-0.5)*1440,0),0))</f>
        <v/>
      </c>
      <c r="L215" s="22" t="str">
        <f aca="false">IF(OR(I215="",G215=""),"",ROUND(MAX(0,MOD(G215-I215+0.5,1)-0.5)*1440,0))</f>
        <v/>
      </c>
      <c r="M215" s="22" t="str">
        <f aca="false">IF(OR(I215="",G215=""),"",IF(ROUND(MAX(0,MOD(I215-G215+0.5,1)-0.5)*1440,0)&gt;=الإعدادات!$B$8,ROUND(MAX(0,MOD(I215-G215+0.5,1)-0.5)*1440,0),0))</f>
        <v/>
      </c>
      <c r="N215" s="18" t="str">
        <f aca="false">IF(OR(A215="",B215=""),"",IF(COUNTIFS(الإجازات!$A$2:$A$1001,B215,الإجازات!$D$2:$D$1001,"&lt;="&amp;A215,الإجازات!$E$2:$E$1001,"&gt;="&amp;A215,الإجازات!$G$2:$G$1001,"مقبولة")=0,"",LOOKUP(2,1/((الإجازات!$A$2:$A$1001=B215)*(الإجازات!$D$2:$D$1001&lt;=A215)*(الإجازات!$E$2:$E$1001&gt;=A215)*(الإجازات!$G$2:$G$1001="مقبولة")),الإجازات!$C$2:$C$1001)))</f>
        <v/>
      </c>
      <c r="O215" s="17"/>
      <c r="P215" s="23" t="str">
        <f aca="false">IF(B215="","",IF(ISNA(MATCH(B215,الموظفين!$A$2:$A$501,0)),"⚠ كود غير موجود",IF(O215&lt;&gt;"",O215,IF(N215&lt;&gt;"",N215,IF(H215="",IF(AND(A215&lt;&gt;"",WEEKDAY(A215)=الإعدادات!$B$11),"راحة أسبوعية","غائب"),IF(I215="","بدون انصراف",IF(N(K215)&gt;0,"متأخر","حاضر")))))))</f>
        <v/>
      </c>
      <c r="Q215" s="24" t="str">
        <f aca="false">IF(B215="","",IF(OR(P215="غائب",P215="غياب",P215="إجازة بدون راتب"),IFERROR(VLOOKUP(B215,الموظفين!$A$2:$J$501,8,FALSE()),0),0))</f>
        <v/>
      </c>
      <c r="R215" s="24" t="str">
        <f aca="false">IF(B215="","",ROUND((N(K215)+N(L215))/60*IFERROR(VLOOKUP(B215,الموظفين!$A$2:$J$501,8,FALSE()),0)/الإعدادات!$B$6*الإعدادات!$B$9,2))</f>
        <v/>
      </c>
      <c r="S215" s="24" t="str">
        <f aca="false">IF(OR(B215="",M215=""),"",ROUND(M215/60*IFERROR(VLOOKUP(B215,الموظفين!$A$2:$J$501,9,FALSE()),0),2))</f>
        <v/>
      </c>
      <c r="T215" s="17"/>
      <c r="U215" s="23" t="str">
        <f aca="false">IF(OR(A215="",B215=""),"",A215&amp;"|"&amp;B215)</f>
        <v/>
      </c>
    </row>
    <row r="216" customFormat="false" ht="15" hidden="false" customHeight="false" outlineLevel="0" collapsed="false">
      <c r="A216" s="16"/>
      <c r="B216" s="17"/>
      <c r="C216" s="18" t="str">
        <f aca="false">IF($B216="","",IFERROR(VLOOKUP($B216,الموظفين!$A$2:$J$501,2,FALSE())&amp;"","⚠ كود غير موجود"))</f>
        <v/>
      </c>
      <c r="D216" s="18" t="str">
        <f aca="false">IF($B216="","",IFERROR(VLOOKUP($B216,الموظفين!$A$2:$J$501,3,FALSE())&amp;"",""))</f>
        <v/>
      </c>
      <c r="E216" s="18" t="str">
        <f aca="false">IF($B216="","",IFERROR(VLOOKUP($B216,الموظفين!$A$2:$J$501,5,FALSE())&amp;"",""))</f>
        <v/>
      </c>
      <c r="F216" s="19" t="str">
        <f aca="false">IF($B216="","",IFERROR(VLOOKUP($B216,الموظفين!$A$2:$J$501,6,FALSE()),""))</f>
        <v/>
      </c>
      <c r="G216" s="19" t="str">
        <f aca="false">IF($B216="","",IFERROR(VLOOKUP($B216,الموظفين!$A$2:$J$501,7,FALSE()),""))</f>
        <v/>
      </c>
      <c r="H216" s="20"/>
      <c r="I216" s="20"/>
      <c r="J216" s="21" t="str">
        <f aca="false">IF(OR(H216="",I216=""),"",ROUND(MOD(I216-H216,1)*24,2))</f>
        <v/>
      </c>
      <c r="K216" s="22" t="str">
        <f aca="false">IF(OR(H216="",F216=""),"",IF(ROUND(MAX(0,MOD(H216-F216+0.5,1)-0.5)*1440,0)&gt;IFERROR(VLOOKUP(E216,الورديات!$A$2:$E$21,5,FALSE()),0),ROUND(MAX(0,MOD(H216-F216+0.5,1)-0.5)*1440,0),0))</f>
        <v/>
      </c>
      <c r="L216" s="22" t="str">
        <f aca="false">IF(OR(I216="",G216=""),"",ROUND(MAX(0,MOD(G216-I216+0.5,1)-0.5)*1440,0))</f>
        <v/>
      </c>
      <c r="M216" s="22" t="str">
        <f aca="false">IF(OR(I216="",G216=""),"",IF(ROUND(MAX(0,MOD(I216-G216+0.5,1)-0.5)*1440,0)&gt;=الإعدادات!$B$8,ROUND(MAX(0,MOD(I216-G216+0.5,1)-0.5)*1440,0),0))</f>
        <v/>
      </c>
      <c r="N216" s="18" t="str">
        <f aca="false">IF(OR(A216="",B216=""),"",IF(COUNTIFS(الإجازات!$A$2:$A$1001,B216,الإجازات!$D$2:$D$1001,"&lt;="&amp;A216,الإجازات!$E$2:$E$1001,"&gt;="&amp;A216,الإجازات!$G$2:$G$1001,"مقبولة")=0,"",LOOKUP(2,1/((الإجازات!$A$2:$A$1001=B216)*(الإجازات!$D$2:$D$1001&lt;=A216)*(الإجازات!$E$2:$E$1001&gt;=A216)*(الإجازات!$G$2:$G$1001="مقبولة")),الإجازات!$C$2:$C$1001)))</f>
        <v/>
      </c>
      <c r="O216" s="17"/>
      <c r="P216" s="23" t="str">
        <f aca="false">IF(B216="","",IF(ISNA(MATCH(B216,الموظفين!$A$2:$A$501,0)),"⚠ كود غير موجود",IF(O216&lt;&gt;"",O216,IF(N216&lt;&gt;"",N216,IF(H216="",IF(AND(A216&lt;&gt;"",WEEKDAY(A216)=الإعدادات!$B$11),"راحة أسبوعية","غائب"),IF(I216="","بدون انصراف",IF(N(K216)&gt;0,"متأخر","حاضر")))))))</f>
        <v/>
      </c>
      <c r="Q216" s="24" t="str">
        <f aca="false">IF(B216="","",IF(OR(P216="غائب",P216="غياب",P216="إجازة بدون راتب"),IFERROR(VLOOKUP(B216,الموظفين!$A$2:$J$501,8,FALSE()),0),0))</f>
        <v/>
      </c>
      <c r="R216" s="24" t="str">
        <f aca="false">IF(B216="","",ROUND((N(K216)+N(L216))/60*IFERROR(VLOOKUP(B216,الموظفين!$A$2:$J$501,8,FALSE()),0)/الإعدادات!$B$6*الإعدادات!$B$9,2))</f>
        <v/>
      </c>
      <c r="S216" s="24" t="str">
        <f aca="false">IF(OR(B216="",M216=""),"",ROUND(M216/60*IFERROR(VLOOKUP(B216,الموظفين!$A$2:$J$501,9,FALSE()),0),2))</f>
        <v/>
      </c>
      <c r="T216" s="17"/>
      <c r="U216" s="23" t="str">
        <f aca="false">IF(OR(A216="",B216=""),"",A216&amp;"|"&amp;B216)</f>
        <v/>
      </c>
    </row>
    <row r="217" customFormat="false" ht="15" hidden="false" customHeight="false" outlineLevel="0" collapsed="false">
      <c r="A217" s="16"/>
      <c r="B217" s="17"/>
      <c r="C217" s="18" t="str">
        <f aca="false">IF($B217="","",IFERROR(VLOOKUP($B217,الموظفين!$A$2:$J$501,2,FALSE())&amp;"","⚠ كود غير موجود"))</f>
        <v/>
      </c>
      <c r="D217" s="18" t="str">
        <f aca="false">IF($B217="","",IFERROR(VLOOKUP($B217,الموظفين!$A$2:$J$501,3,FALSE())&amp;"",""))</f>
        <v/>
      </c>
      <c r="E217" s="18" t="str">
        <f aca="false">IF($B217="","",IFERROR(VLOOKUP($B217,الموظفين!$A$2:$J$501,5,FALSE())&amp;"",""))</f>
        <v/>
      </c>
      <c r="F217" s="19" t="str">
        <f aca="false">IF($B217="","",IFERROR(VLOOKUP($B217,الموظفين!$A$2:$J$501,6,FALSE()),""))</f>
        <v/>
      </c>
      <c r="G217" s="19" t="str">
        <f aca="false">IF($B217="","",IFERROR(VLOOKUP($B217,الموظفين!$A$2:$J$501,7,FALSE()),""))</f>
        <v/>
      </c>
      <c r="H217" s="20"/>
      <c r="I217" s="20"/>
      <c r="J217" s="21" t="str">
        <f aca="false">IF(OR(H217="",I217=""),"",ROUND(MOD(I217-H217,1)*24,2))</f>
        <v/>
      </c>
      <c r="K217" s="22" t="str">
        <f aca="false">IF(OR(H217="",F217=""),"",IF(ROUND(MAX(0,MOD(H217-F217+0.5,1)-0.5)*1440,0)&gt;IFERROR(VLOOKUP(E217,الورديات!$A$2:$E$21,5,FALSE()),0),ROUND(MAX(0,MOD(H217-F217+0.5,1)-0.5)*1440,0),0))</f>
        <v/>
      </c>
      <c r="L217" s="22" t="str">
        <f aca="false">IF(OR(I217="",G217=""),"",ROUND(MAX(0,MOD(G217-I217+0.5,1)-0.5)*1440,0))</f>
        <v/>
      </c>
      <c r="M217" s="22" t="str">
        <f aca="false">IF(OR(I217="",G217=""),"",IF(ROUND(MAX(0,MOD(I217-G217+0.5,1)-0.5)*1440,0)&gt;=الإعدادات!$B$8,ROUND(MAX(0,MOD(I217-G217+0.5,1)-0.5)*1440,0),0))</f>
        <v/>
      </c>
      <c r="N217" s="18" t="str">
        <f aca="false">IF(OR(A217="",B217=""),"",IF(COUNTIFS(الإجازات!$A$2:$A$1001,B217,الإجازات!$D$2:$D$1001,"&lt;="&amp;A217,الإجازات!$E$2:$E$1001,"&gt;="&amp;A217,الإجازات!$G$2:$G$1001,"مقبولة")=0,"",LOOKUP(2,1/((الإجازات!$A$2:$A$1001=B217)*(الإجازات!$D$2:$D$1001&lt;=A217)*(الإجازات!$E$2:$E$1001&gt;=A217)*(الإجازات!$G$2:$G$1001="مقبولة")),الإجازات!$C$2:$C$1001)))</f>
        <v/>
      </c>
      <c r="O217" s="17"/>
      <c r="P217" s="23" t="str">
        <f aca="false">IF(B217="","",IF(ISNA(MATCH(B217,الموظفين!$A$2:$A$501,0)),"⚠ كود غير موجود",IF(O217&lt;&gt;"",O217,IF(N217&lt;&gt;"",N217,IF(H217="",IF(AND(A217&lt;&gt;"",WEEKDAY(A217)=الإعدادات!$B$11),"راحة أسبوعية","غائب"),IF(I217="","بدون انصراف",IF(N(K217)&gt;0,"متأخر","حاضر")))))))</f>
        <v/>
      </c>
      <c r="Q217" s="24" t="str">
        <f aca="false">IF(B217="","",IF(OR(P217="غائب",P217="غياب",P217="إجازة بدون راتب"),IFERROR(VLOOKUP(B217,الموظفين!$A$2:$J$501,8,FALSE()),0),0))</f>
        <v/>
      </c>
      <c r="R217" s="24" t="str">
        <f aca="false">IF(B217="","",ROUND((N(K217)+N(L217))/60*IFERROR(VLOOKUP(B217,الموظفين!$A$2:$J$501,8,FALSE()),0)/الإعدادات!$B$6*الإعدادات!$B$9,2))</f>
        <v/>
      </c>
      <c r="S217" s="24" t="str">
        <f aca="false">IF(OR(B217="",M217=""),"",ROUND(M217/60*IFERROR(VLOOKUP(B217,الموظفين!$A$2:$J$501,9,FALSE()),0),2))</f>
        <v/>
      </c>
      <c r="T217" s="17"/>
      <c r="U217" s="23" t="str">
        <f aca="false">IF(OR(A217="",B217=""),"",A217&amp;"|"&amp;B217)</f>
        <v/>
      </c>
    </row>
    <row r="218" customFormat="false" ht="15" hidden="false" customHeight="false" outlineLevel="0" collapsed="false">
      <c r="A218" s="16"/>
      <c r="B218" s="17"/>
      <c r="C218" s="18" t="str">
        <f aca="false">IF($B218="","",IFERROR(VLOOKUP($B218,الموظفين!$A$2:$J$501,2,FALSE())&amp;"","⚠ كود غير موجود"))</f>
        <v/>
      </c>
      <c r="D218" s="18" t="str">
        <f aca="false">IF($B218="","",IFERROR(VLOOKUP($B218,الموظفين!$A$2:$J$501,3,FALSE())&amp;"",""))</f>
        <v/>
      </c>
      <c r="E218" s="18" t="str">
        <f aca="false">IF($B218="","",IFERROR(VLOOKUP($B218,الموظفين!$A$2:$J$501,5,FALSE())&amp;"",""))</f>
        <v/>
      </c>
      <c r="F218" s="19" t="str">
        <f aca="false">IF($B218="","",IFERROR(VLOOKUP($B218,الموظفين!$A$2:$J$501,6,FALSE()),""))</f>
        <v/>
      </c>
      <c r="G218" s="19" t="str">
        <f aca="false">IF($B218="","",IFERROR(VLOOKUP($B218,الموظفين!$A$2:$J$501,7,FALSE()),""))</f>
        <v/>
      </c>
      <c r="H218" s="20"/>
      <c r="I218" s="20"/>
      <c r="J218" s="21" t="str">
        <f aca="false">IF(OR(H218="",I218=""),"",ROUND(MOD(I218-H218,1)*24,2))</f>
        <v/>
      </c>
      <c r="K218" s="22" t="str">
        <f aca="false">IF(OR(H218="",F218=""),"",IF(ROUND(MAX(0,MOD(H218-F218+0.5,1)-0.5)*1440,0)&gt;IFERROR(VLOOKUP(E218,الورديات!$A$2:$E$21,5,FALSE()),0),ROUND(MAX(0,MOD(H218-F218+0.5,1)-0.5)*1440,0),0))</f>
        <v/>
      </c>
      <c r="L218" s="22" t="str">
        <f aca="false">IF(OR(I218="",G218=""),"",ROUND(MAX(0,MOD(G218-I218+0.5,1)-0.5)*1440,0))</f>
        <v/>
      </c>
      <c r="M218" s="22" t="str">
        <f aca="false">IF(OR(I218="",G218=""),"",IF(ROUND(MAX(0,MOD(I218-G218+0.5,1)-0.5)*1440,0)&gt;=الإعدادات!$B$8,ROUND(MAX(0,MOD(I218-G218+0.5,1)-0.5)*1440,0),0))</f>
        <v/>
      </c>
      <c r="N218" s="18" t="str">
        <f aca="false">IF(OR(A218="",B218=""),"",IF(COUNTIFS(الإجازات!$A$2:$A$1001,B218,الإجازات!$D$2:$D$1001,"&lt;="&amp;A218,الإجازات!$E$2:$E$1001,"&gt;="&amp;A218,الإجازات!$G$2:$G$1001,"مقبولة")=0,"",LOOKUP(2,1/((الإجازات!$A$2:$A$1001=B218)*(الإجازات!$D$2:$D$1001&lt;=A218)*(الإجازات!$E$2:$E$1001&gt;=A218)*(الإجازات!$G$2:$G$1001="مقبولة")),الإجازات!$C$2:$C$1001)))</f>
        <v/>
      </c>
      <c r="O218" s="17"/>
      <c r="P218" s="23" t="str">
        <f aca="false">IF(B218="","",IF(ISNA(MATCH(B218,الموظفين!$A$2:$A$501,0)),"⚠ كود غير موجود",IF(O218&lt;&gt;"",O218,IF(N218&lt;&gt;"",N218,IF(H218="",IF(AND(A218&lt;&gt;"",WEEKDAY(A218)=الإعدادات!$B$11),"راحة أسبوعية","غائب"),IF(I218="","بدون انصراف",IF(N(K218)&gt;0,"متأخر","حاضر")))))))</f>
        <v/>
      </c>
      <c r="Q218" s="24" t="str">
        <f aca="false">IF(B218="","",IF(OR(P218="غائب",P218="غياب",P218="إجازة بدون راتب"),IFERROR(VLOOKUP(B218,الموظفين!$A$2:$J$501,8,FALSE()),0),0))</f>
        <v/>
      </c>
      <c r="R218" s="24" t="str">
        <f aca="false">IF(B218="","",ROUND((N(K218)+N(L218))/60*IFERROR(VLOOKUP(B218,الموظفين!$A$2:$J$501,8,FALSE()),0)/الإعدادات!$B$6*الإعدادات!$B$9,2))</f>
        <v/>
      </c>
      <c r="S218" s="24" t="str">
        <f aca="false">IF(OR(B218="",M218=""),"",ROUND(M218/60*IFERROR(VLOOKUP(B218,الموظفين!$A$2:$J$501,9,FALSE()),0),2))</f>
        <v/>
      </c>
      <c r="T218" s="17"/>
      <c r="U218" s="23" t="str">
        <f aca="false">IF(OR(A218="",B218=""),"",A218&amp;"|"&amp;B218)</f>
        <v/>
      </c>
    </row>
    <row r="219" customFormat="false" ht="15" hidden="false" customHeight="false" outlineLevel="0" collapsed="false">
      <c r="A219" s="16"/>
      <c r="B219" s="17"/>
      <c r="C219" s="18" t="str">
        <f aca="false">IF($B219="","",IFERROR(VLOOKUP($B219,الموظفين!$A$2:$J$501,2,FALSE())&amp;"","⚠ كود غير موجود"))</f>
        <v/>
      </c>
      <c r="D219" s="18" t="str">
        <f aca="false">IF($B219="","",IFERROR(VLOOKUP($B219,الموظفين!$A$2:$J$501,3,FALSE())&amp;"",""))</f>
        <v/>
      </c>
      <c r="E219" s="18" t="str">
        <f aca="false">IF($B219="","",IFERROR(VLOOKUP($B219,الموظفين!$A$2:$J$501,5,FALSE())&amp;"",""))</f>
        <v/>
      </c>
      <c r="F219" s="19" t="str">
        <f aca="false">IF($B219="","",IFERROR(VLOOKUP($B219,الموظفين!$A$2:$J$501,6,FALSE()),""))</f>
        <v/>
      </c>
      <c r="G219" s="19" t="str">
        <f aca="false">IF($B219="","",IFERROR(VLOOKUP($B219,الموظفين!$A$2:$J$501,7,FALSE()),""))</f>
        <v/>
      </c>
      <c r="H219" s="20"/>
      <c r="I219" s="20"/>
      <c r="J219" s="21" t="str">
        <f aca="false">IF(OR(H219="",I219=""),"",ROUND(MOD(I219-H219,1)*24,2))</f>
        <v/>
      </c>
      <c r="K219" s="22" t="str">
        <f aca="false">IF(OR(H219="",F219=""),"",IF(ROUND(MAX(0,MOD(H219-F219+0.5,1)-0.5)*1440,0)&gt;IFERROR(VLOOKUP(E219,الورديات!$A$2:$E$21,5,FALSE()),0),ROUND(MAX(0,MOD(H219-F219+0.5,1)-0.5)*1440,0),0))</f>
        <v/>
      </c>
      <c r="L219" s="22" t="str">
        <f aca="false">IF(OR(I219="",G219=""),"",ROUND(MAX(0,MOD(G219-I219+0.5,1)-0.5)*1440,0))</f>
        <v/>
      </c>
      <c r="M219" s="22" t="str">
        <f aca="false">IF(OR(I219="",G219=""),"",IF(ROUND(MAX(0,MOD(I219-G219+0.5,1)-0.5)*1440,0)&gt;=الإعدادات!$B$8,ROUND(MAX(0,MOD(I219-G219+0.5,1)-0.5)*1440,0),0))</f>
        <v/>
      </c>
      <c r="N219" s="18" t="str">
        <f aca="false">IF(OR(A219="",B219=""),"",IF(COUNTIFS(الإجازات!$A$2:$A$1001,B219,الإجازات!$D$2:$D$1001,"&lt;="&amp;A219,الإجازات!$E$2:$E$1001,"&gt;="&amp;A219,الإجازات!$G$2:$G$1001,"مقبولة")=0,"",LOOKUP(2,1/((الإجازات!$A$2:$A$1001=B219)*(الإجازات!$D$2:$D$1001&lt;=A219)*(الإجازات!$E$2:$E$1001&gt;=A219)*(الإجازات!$G$2:$G$1001="مقبولة")),الإجازات!$C$2:$C$1001)))</f>
        <v/>
      </c>
      <c r="O219" s="17"/>
      <c r="P219" s="23" t="str">
        <f aca="false">IF(B219="","",IF(ISNA(MATCH(B219,الموظفين!$A$2:$A$501,0)),"⚠ كود غير موجود",IF(O219&lt;&gt;"",O219,IF(N219&lt;&gt;"",N219,IF(H219="",IF(AND(A219&lt;&gt;"",WEEKDAY(A219)=الإعدادات!$B$11),"راحة أسبوعية","غائب"),IF(I219="","بدون انصراف",IF(N(K219)&gt;0,"متأخر","حاضر")))))))</f>
        <v/>
      </c>
      <c r="Q219" s="24" t="str">
        <f aca="false">IF(B219="","",IF(OR(P219="غائب",P219="غياب",P219="إجازة بدون راتب"),IFERROR(VLOOKUP(B219,الموظفين!$A$2:$J$501,8,FALSE()),0),0))</f>
        <v/>
      </c>
      <c r="R219" s="24" t="str">
        <f aca="false">IF(B219="","",ROUND((N(K219)+N(L219))/60*IFERROR(VLOOKUP(B219,الموظفين!$A$2:$J$501,8,FALSE()),0)/الإعدادات!$B$6*الإعدادات!$B$9,2))</f>
        <v/>
      </c>
      <c r="S219" s="24" t="str">
        <f aca="false">IF(OR(B219="",M219=""),"",ROUND(M219/60*IFERROR(VLOOKUP(B219,الموظفين!$A$2:$J$501,9,FALSE()),0),2))</f>
        <v/>
      </c>
      <c r="T219" s="17"/>
      <c r="U219" s="23" t="str">
        <f aca="false">IF(OR(A219="",B219=""),"",A219&amp;"|"&amp;B219)</f>
        <v/>
      </c>
    </row>
    <row r="220" customFormat="false" ht="15" hidden="false" customHeight="false" outlineLevel="0" collapsed="false">
      <c r="A220" s="16"/>
      <c r="B220" s="17"/>
      <c r="C220" s="18" t="str">
        <f aca="false">IF($B220="","",IFERROR(VLOOKUP($B220,الموظفين!$A$2:$J$501,2,FALSE())&amp;"","⚠ كود غير موجود"))</f>
        <v/>
      </c>
      <c r="D220" s="18" t="str">
        <f aca="false">IF($B220="","",IFERROR(VLOOKUP($B220,الموظفين!$A$2:$J$501,3,FALSE())&amp;"",""))</f>
        <v/>
      </c>
      <c r="E220" s="18" t="str">
        <f aca="false">IF($B220="","",IFERROR(VLOOKUP($B220,الموظفين!$A$2:$J$501,5,FALSE())&amp;"",""))</f>
        <v/>
      </c>
      <c r="F220" s="19" t="str">
        <f aca="false">IF($B220="","",IFERROR(VLOOKUP($B220,الموظفين!$A$2:$J$501,6,FALSE()),""))</f>
        <v/>
      </c>
      <c r="G220" s="19" t="str">
        <f aca="false">IF($B220="","",IFERROR(VLOOKUP($B220,الموظفين!$A$2:$J$501,7,FALSE()),""))</f>
        <v/>
      </c>
      <c r="H220" s="20"/>
      <c r="I220" s="20"/>
      <c r="J220" s="21" t="str">
        <f aca="false">IF(OR(H220="",I220=""),"",ROUND(MOD(I220-H220,1)*24,2))</f>
        <v/>
      </c>
      <c r="K220" s="22" t="str">
        <f aca="false">IF(OR(H220="",F220=""),"",IF(ROUND(MAX(0,MOD(H220-F220+0.5,1)-0.5)*1440,0)&gt;IFERROR(VLOOKUP(E220,الورديات!$A$2:$E$21,5,FALSE()),0),ROUND(MAX(0,MOD(H220-F220+0.5,1)-0.5)*1440,0),0))</f>
        <v/>
      </c>
      <c r="L220" s="22" t="str">
        <f aca="false">IF(OR(I220="",G220=""),"",ROUND(MAX(0,MOD(G220-I220+0.5,1)-0.5)*1440,0))</f>
        <v/>
      </c>
      <c r="M220" s="22" t="str">
        <f aca="false">IF(OR(I220="",G220=""),"",IF(ROUND(MAX(0,MOD(I220-G220+0.5,1)-0.5)*1440,0)&gt;=الإعدادات!$B$8,ROUND(MAX(0,MOD(I220-G220+0.5,1)-0.5)*1440,0),0))</f>
        <v/>
      </c>
      <c r="N220" s="18" t="str">
        <f aca="false">IF(OR(A220="",B220=""),"",IF(COUNTIFS(الإجازات!$A$2:$A$1001,B220,الإجازات!$D$2:$D$1001,"&lt;="&amp;A220,الإجازات!$E$2:$E$1001,"&gt;="&amp;A220,الإجازات!$G$2:$G$1001,"مقبولة")=0,"",LOOKUP(2,1/((الإجازات!$A$2:$A$1001=B220)*(الإجازات!$D$2:$D$1001&lt;=A220)*(الإجازات!$E$2:$E$1001&gt;=A220)*(الإجازات!$G$2:$G$1001="مقبولة")),الإجازات!$C$2:$C$1001)))</f>
        <v/>
      </c>
      <c r="O220" s="17"/>
      <c r="P220" s="23" t="str">
        <f aca="false">IF(B220="","",IF(ISNA(MATCH(B220,الموظفين!$A$2:$A$501,0)),"⚠ كود غير موجود",IF(O220&lt;&gt;"",O220,IF(N220&lt;&gt;"",N220,IF(H220="",IF(AND(A220&lt;&gt;"",WEEKDAY(A220)=الإعدادات!$B$11),"راحة أسبوعية","غائب"),IF(I220="","بدون انصراف",IF(N(K220)&gt;0,"متأخر","حاضر")))))))</f>
        <v/>
      </c>
      <c r="Q220" s="24" t="str">
        <f aca="false">IF(B220="","",IF(OR(P220="غائب",P220="غياب",P220="إجازة بدون راتب"),IFERROR(VLOOKUP(B220,الموظفين!$A$2:$J$501,8,FALSE()),0),0))</f>
        <v/>
      </c>
      <c r="R220" s="24" t="str">
        <f aca="false">IF(B220="","",ROUND((N(K220)+N(L220))/60*IFERROR(VLOOKUP(B220,الموظفين!$A$2:$J$501,8,FALSE()),0)/الإعدادات!$B$6*الإعدادات!$B$9,2))</f>
        <v/>
      </c>
      <c r="S220" s="24" t="str">
        <f aca="false">IF(OR(B220="",M220=""),"",ROUND(M220/60*IFERROR(VLOOKUP(B220,الموظفين!$A$2:$J$501,9,FALSE()),0),2))</f>
        <v/>
      </c>
      <c r="T220" s="17"/>
      <c r="U220" s="23" t="str">
        <f aca="false">IF(OR(A220="",B220=""),"",A220&amp;"|"&amp;B220)</f>
        <v/>
      </c>
    </row>
    <row r="221" customFormat="false" ht="15" hidden="false" customHeight="false" outlineLevel="0" collapsed="false">
      <c r="A221" s="16"/>
      <c r="B221" s="17"/>
      <c r="C221" s="18" t="str">
        <f aca="false">IF($B221="","",IFERROR(VLOOKUP($B221,الموظفين!$A$2:$J$501,2,FALSE())&amp;"","⚠ كود غير موجود"))</f>
        <v/>
      </c>
      <c r="D221" s="18" t="str">
        <f aca="false">IF($B221="","",IFERROR(VLOOKUP($B221,الموظفين!$A$2:$J$501,3,FALSE())&amp;"",""))</f>
        <v/>
      </c>
      <c r="E221" s="18" t="str">
        <f aca="false">IF($B221="","",IFERROR(VLOOKUP($B221,الموظفين!$A$2:$J$501,5,FALSE())&amp;"",""))</f>
        <v/>
      </c>
      <c r="F221" s="19" t="str">
        <f aca="false">IF($B221="","",IFERROR(VLOOKUP($B221,الموظفين!$A$2:$J$501,6,FALSE()),""))</f>
        <v/>
      </c>
      <c r="G221" s="19" t="str">
        <f aca="false">IF($B221="","",IFERROR(VLOOKUP($B221,الموظفين!$A$2:$J$501,7,FALSE()),""))</f>
        <v/>
      </c>
      <c r="H221" s="20"/>
      <c r="I221" s="20"/>
      <c r="J221" s="21" t="str">
        <f aca="false">IF(OR(H221="",I221=""),"",ROUND(MOD(I221-H221,1)*24,2))</f>
        <v/>
      </c>
      <c r="K221" s="22" t="str">
        <f aca="false">IF(OR(H221="",F221=""),"",IF(ROUND(MAX(0,MOD(H221-F221+0.5,1)-0.5)*1440,0)&gt;IFERROR(VLOOKUP(E221,الورديات!$A$2:$E$21,5,FALSE()),0),ROUND(MAX(0,MOD(H221-F221+0.5,1)-0.5)*1440,0),0))</f>
        <v/>
      </c>
      <c r="L221" s="22" t="str">
        <f aca="false">IF(OR(I221="",G221=""),"",ROUND(MAX(0,MOD(G221-I221+0.5,1)-0.5)*1440,0))</f>
        <v/>
      </c>
      <c r="M221" s="22" t="str">
        <f aca="false">IF(OR(I221="",G221=""),"",IF(ROUND(MAX(0,MOD(I221-G221+0.5,1)-0.5)*1440,0)&gt;=الإعدادات!$B$8,ROUND(MAX(0,MOD(I221-G221+0.5,1)-0.5)*1440,0),0))</f>
        <v/>
      </c>
      <c r="N221" s="18" t="str">
        <f aca="false">IF(OR(A221="",B221=""),"",IF(COUNTIFS(الإجازات!$A$2:$A$1001,B221,الإجازات!$D$2:$D$1001,"&lt;="&amp;A221,الإجازات!$E$2:$E$1001,"&gt;="&amp;A221,الإجازات!$G$2:$G$1001,"مقبولة")=0,"",LOOKUP(2,1/((الإجازات!$A$2:$A$1001=B221)*(الإجازات!$D$2:$D$1001&lt;=A221)*(الإجازات!$E$2:$E$1001&gt;=A221)*(الإجازات!$G$2:$G$1001="مقبولة")),الإجازات!$C$2:$C$1001)))</f>
        <v/>
      </c>
      <c r="O221" s="17"/>
      <c r="P221" s="23" t="str">
        <f aca="false">IF(B221="","",IF(ISNA(MATCH(B221,الموظفين!$A$2:$A$501,0)),"⚠ كود غير موجود",IF(O221&lt;&gt;"",O221,IF(N221&lt;&gt;"",N221,IF(H221="",IF(AND(A221&lt;&gt;"",WEEKDAY(A221)=الإعدادات!$B$11),"راحة أسبوعية","غائب"),IF(I221="","بدون انصراف",IF(N(K221)&gt;0,"متأخر","حاضر")))))))</f>
        <v/>
      </c>
      <c r="Q221" s="24" t="str">
        <f aca="false">IF(B221="","",IF(OR(P221="غائب",P221="غياب",P221="إجازة بدون راتب"),IFERROR(VLOOKUP(B221,الموظفين!$A$2:$J$501,8,FALSE()),0),0))</f>
        <v/>
      </c>
      <c r="R221" s="24" t="str">
        <f aca="false">IF(B221="","",ROUND((N(K221)+N(L221))/60*IFERROR(VLOOKUP(B221,الموظفين!$A$2:$J$501,8,FALSE()),0)/الإعدادات!$B$6*الإعدادات!$B$9,2))</f>
        <v/>
      </c>
      <c r="S221" s="24" t="str">
        <f aca="false">IF(OR(B221="",M221=""),"",ROUND(M221/60*IFERROR(VLOOKUP(B221,الموظفين!$A$2:$J$501,9,FALSE()),0),2))</f>
        <v/>
      </c>
      <c r="T221" s="17"/>
      <c r="U221" s="23" t="str">
        <f aca="false">IF(OR(A221="",B221=""),"",A221&amp;"|"&amp;B221)</f>
        <v/>
      </c>
    </row>
    <row r="222" customFormat="false" ht="15" hidden="false" customHeight="false" outlineLevel="0" collapsed="false">
      <c r="A222" s="16"/>
      <c r="B222" s="17"/>
      <c r="C222" s="18" t="str">
        <f aca="false">IF($B222="","",IFERROR(VLOOKUP($B222,الموظفين!$A$2:$J$501,2,FALSE())&amp;"","⚠ كود غير موجود"))</f>
        <v/>
      </c>
      <c r="D222" s="18" t="str">
        <f aca="false">IF($B222="","",IFERROR(VLOOKUP($B222,الموظفين!$A$2:$J$501,3,FALSE())&amp;"",""))</f>
        <v/>
      </c>
      <c r="E222" s="18" t="str">
        <f aca="false">IF($B222="","",IFERROR(VLOOKUP($B222,الموظفين!$A$2:$J$501,5,FALSE())&amp;"",""))</f>
        <v/>
      </c>
      <c r="F222" s="19" t="str">
        <f aca="false">IF($B222="","",IFERROR(VLOOKUP($B222,الموظفين!$A$2:$J$501,6,FALSE()),""))</f>
        <v/>
      </c>
      <c r="G222" s="19" t="str">
        <f aca="false">IF($B222="","",IFERROR(VLOOKUP($B222,الموظفين!$A$2:$J$501,7,FALSE()),""))</f>
        <v/>
      </c>
      <c r="H222" s="20"/>
      <c r="I222" s="20"/>
      <c r="J222" s="21" t="str">
        <f aca="false">IF(OR(H222="",I222=""),"",ROUND(MOD(I222-H222,1)*24,2))</f>
        <v/>
      </c>
      <c r="K222" s="22" t="str">
        <f aca="false">IF(OR(H222="",F222=""),"",IF(ROUND(MAX(0,MOD(H222-F222+0.5,1)-0.5)*1440,0)&gt;IFERROR(VLOOKUP(E222,الورديات!$A$2:$E$21,5,FALSE()),0),ROUND(MAX(0,MOD(H222-F222+0.5,1)-0.5)*1440,0),0))</f>
        <v/>
      </c>
      <c r="L222" s="22" t="str">
        <f aca="false">IF(OR(I222="",G222=""),"",ROUND(MAX(0,MOD(G222-I222+0.5,1)-0.5)*1440,0))</f>
        <v/>
      </c>
      <c r="M222" s="22" t="str">
        <f aca="false">IF(OR(I222="",G222=""),"",IF(ROUND(MAX(0,MOD(I222-G222+0.5,1)-0.5)*1440,0)&gt;=الإعدادات!$B$8,ROUND(MAX(0,MOD(I222-G222+0.5,1)-0.5)*1440,0),0))</f>
        <v/>
      </c>
      <c r="N222" s="18" t="str">
        <f aca="false">IF(OR(A222="",B222=""),"",IF(COUNTIFS(الإجازات!$A$2:$A$1001,B222,الإجازات!$D$2:$D$1001,"&lt;="&amp;A222,الإجازات!$E$2:$E$1001,"&gt;="&amp;A222,الإجازات!$G$2:$G$1001,"مقبولة")=0,"",LOOKUP(2,1/((الإجازات!$A$2:$A$1001=B222)*(الإجازات!$D$2:$D$1001&lt;=A222)*(الإجازات!$E$2:$E$1001&gt;=A222)*(الإجازات!$G$2:$G$1001="مقبولة")),الإجازات!$C$2:$C$1001)))</f>
        <v/>
      </c>
      <c r="O222" s="17"/>
      <c r="P222" s="23" t="str">
        <f aca="false">IF(B222="","",IF(ISNA(MATCH(B222,الموظفين!$A$2:$A$501,0)),"⚠ كود غير موجود",IF(O222&lt;&gt;"",O222,IF(N222&lt;&gt;"",N222,IF(H222="",IF(AND(A222&lt;&gt;"",WEEKDAY(A222)=الإعدادات!$B$11),"راحة أسبوعية","غائب"),IF(I222="","بدون انصراف",IF(N(K222)&gt;0,"متأخر","حاضر")))))))</f>
        <v/>
      </c>
      <c r="Q222" s="24" t="str">
        <f aca="false">IF(B222="","",IF(OR(P222="غائب",P222="غياب",P222="إجازة بدون راتب"),IFERROR(VLOOKUP(B222,الموظفين!$A$2:$J$501,8,FALSE()),0),0))</f>
        <v/>
      </c>
      <c r="R222" s="24" t="str">
        <f aca="false">IF(B222="","",ROUND((N(K222)+N(L222))/60*IFERROR(VLOOKUP(B222,الموظفين!$A$2:$J$501,8,FALSE()),0)/الإعدادات!$B$6*الإعدادات!$B$9,2))</f>
        <v/>
      </c>
      <c r="S222" s="24" t="str">
        <f aca="false">IF(OR(B222="",M222=""),"",ROUND(M222/60*IFERROR(VLOOKUP(B222,الموظفين!$A$2:$J$501,9,FALSE()),0),2))</f>
        <v/>
      </c>
      <c r="T222" s="17"/>
      <c r="U222" s="23" t="str">
        <f aca="false">IF(OR(A222="",B222=""),"",A222&amp;"|"&amp;B222)</f>
        <v/>
      </c>
    </row>
    <row r="223" customFormat="false" ht="15" hidden="false" customHeight="false" outlineLevel="0" collapsed="false">
      <c r="A223" s="16"/>
      <c r="B223" s="17"/>
      <c r="C223" s="18" t="str">
        <f aca="false">IF($B223="","",IFERROR(VLOOKUP($B223,الموظفين!$A$2:$J$501,2,FALSE())&amp;"","⚠ كود غير موجود"))</f>
        <v/>
      </c>
      <c r="D223" s="18" t="str">
        <f aca="false">IF($B223="","",IFERROR(VLOOKUP($B223,الموظفين!$A$2:$J$501,3,FALSE())&amp;"",""))</f>
        <v/>
      </c>
      <c r="E223" s="18" t="str">
        <f aca="false">IF($B223="","",IFERROR(VLOOKUP($B223,الموظفين!$A$2:$J$501,5,FALSE())&amp;"",""))</f>
        <v/>
      </c>
      <c r="F223" s="19" t="str">
        <f aca="false">IF($B223="","",IFERROR(VLOOKUP($B223,الموظفين!$A$2:$J$501,6,FALSE()),""))</f>
        <v/>
      </c>
      <c r="G223" s="19" t="str">
        <f aca="false">IF($B223="","",IFERROR(VLOOKUP($B223,الموظفين!$A$2:$J$501,7,FALSE()),""))</f>
        <v/>
      </c>
      <c r="H223" s="20"/>
      <c r="I223" s="20"/>
      <c r="J223" s="21" t="str">
        <f aca="false">IF(OR(H223="",I223=""),"",ROUND(MOD(I223-H223,1)*24,2))</f>
        <v/>
      </c>
      <c r="K223" s="22" t="str">
        <f aca="false">IF(OR(H223="",F223=""),"",IF(ROUND(MAX(0,MOD(H223-F223+0.5,1)-0.5)*1440,0)&gt;IFERROR(VLOOKUP(E223,الورديات!$A$2:$E$21,5,FALSE()),0),ROUND(MAX(0,MOD(H223-F223+0.5,1)-0.5)*1440,0),0))</f>
        <v/>
      </c>
      <c r="L223" s="22" t="str">
        <f aca="false">IF(OR(I223="",G223=""),"",ROUND(MAX(0,MOD(G223-I223+0.5,1)-0.5)*1440,0))</f>
        <v/>
      </c>
      <c r="M223" s="22" t="str">
        <f aca="false">IF(OR(I223="",G223=""),"",IF(ROUND(MAX(0,MOD(I223-G223+0.5,1)-0.5)*1440,0)&gt;=الإعدادات!$B$8,ROUND(MAX(0,MOD(I223-G223+0.5,1)-0.5)*1440,0),0))</f>
        <v/>
      </c>
      <c r="N223" s="18" t="str">
        <f aca="false">IF(OR(A223="",B223=""),"",IF(COUNTIFS(الإجازات!$A$2:$A$1001,B223,الإجازات!$D$2:$D$1001,"&lt;="&amp;A223,الإجازات!$E$2:$E$1001,"&gt;="&amp;A223,الإجازات!$G$2:$G$1001,"مقبولة")=0,"",LOOKUP(2,1/((الإجازات!$A$2:$A$1001=B223)*(الإجازات!$D$2:$D$1001&lt;=A223)*(الإجازات!$E$2:$E$1001&gt;=A223)*(الإجازات!$G$2:$G$1001="مقبولة")),الإجازات!$C$2:$C$1001)))</f>
        <v/>
      </c>
      <c r="O223" s="17"/>
      <c r="P223" s="23" t="str">
        <f aca="false">IF(B223="","",IF(ISNA(MATCH(B223,الموظفين!$A$2:$A$501,0)),"⚠ كود غير موجود",IF(O223&lt;&gt;"",O223,IF(N223&lt;&gt;"",N223,IF(H223="",IF(AND(A223&lt;&gt;"",WEEKDAY(A223)=الإعدادات!$B$11),"راحة أسبوعية","غائب"),IF(I223="","بدون انصراف",IF(N(K223)&gt;0,"متأخر","حاضر")))))))</f>
        <v/>
      </c>
      <c r="Q223" s="24" t="str">
        <f aca="false">IF(B223="","",IF(OR(P223="غائب",P223="غياب",P223="إجازة بدون راتب"),IFERROR(VLOOKUP(B223,الموظفين!$A$2:$J$501,8,FALSE()),0),0))</f>
        <v/>
      </c>
      <c r="R223" s="24" t="str">
        <f aca="false">IF(B223="","",ROUND((N(K223)+N(L223))/60*IFERROR(VLOOKUP(B223,الموظفين!$A$2:$J$501,8,FALSE()),0)/الإعدادات!$B$6*الإعدادات!$B$9,2))</f>
        <v/>
      </c>
      <c r="S223" s="24" t="str">
        <f aca="false">IF(OR(B223="",M223=""),"",ROUND(M223/60*IFERROR(VLOOKUP(B223,الموظفين!$A$2:$J$501,9,FALSE()),0),2))</f>
        <v/>
      </c>
      <c r="T223" s="17"/>
      <c r="U223" s="23" t="str">
        <f aca="false">IF(OR(A223="",B223=""),"",A223&amp;"|"&amp;B223)</f>
        <v/>
      </c>
    </row>
    <row r="224" customFormat="false" ht="15" hidden="false" customHeight="false" outlineLevel="0" collapsed="false">
      <c r="A224" s="16"/>
      <c r="B224" s="17"/>
      <c r="C224" s="18" t="str">
        <f aca="false">IF($B224="","",IFERROR(VLOOKUP($B224,الموظفين!$A$2:$J$501,2,FALSE())&amp;"","⚠ كود غير موجود"))</f>
        <v/>
      </c>
      <c r="D224" s="18" t="str">
        <f aca="false">IF($B224="","",IFERROR(VLOOKUP($B224,الموظفين!$A$2:$J$501,3,FALSE())&amp;"",""))</f>
        <v/>
      </c>
      <c r="E224" s="18" t="str">
        <f aca="false">IF($B224="","",IFERROR(VLOOKUP($B224,الموظفين!$A$2:$J$501,5,FALSE())&amp;"",""))</f>
        <v/>
      </c>
      <c r="F224" s="19" t="str">
        <f aca="false">IF($B224="","",IFERROR(VLOOKUP($B224,الموظفين!$A$2:$J$501,6,FALSE()),""))</f>
        <v/>
      </c>
      <c r="G224" s="19" t="str">
        <f aca="false">IF($B224="","",IFERROR(VLOOKUP($B224,الموظفين!$A$2:$J$501,7,FALSE()),""))</f>
        <v/>
      </c>
      <c r="H224" s="20"/>
      <c r="I224" s="20"/>
      <c r="J224" s="21" t="str">
        <f aca="false">IF(OR(H224="",I224=""),"",ROUND(MOD(I224-H224,1)*24,2))</f>
        <v/>
      </c>
      <c r="K224" s="22" t="str">
        <f aca="false">IF(OR(H224="",F224=""),"",IF(ROUND(MAX(0,MOD(H224-F224+0.5,1)-0.5)*1440,0)&gt;IFERROR(VLOOKUP(E224,الورديات!$A$2:$E$21,5,FALSE()),0),ROUND(MAX(0,MOD(H224-F224+0.5,1)-0.5)*1440,0),0))</f>
        <v/>
      </c>
      <c r="L224" s="22" t="str">
        <f aca="false">IF(OR(I224="",G224=""),"",ROUND(MAX(0,MOD(G224-I224+0.5,1)-0.5)*1440,0))</f>
        <v/>
      </c>
      <c r="M224" s="22" t="str">
        <f aca="false">IF(OR(I224="",G224=""),"",IF(ROUND(MAX(0,MOD(I224-G224+0.5,1)-0.5)*1440,0)&gt;=الإعدادات!$B$8,ROUND(MAX(0,MOD(I224-G224+0.5,1)-0.5)*1440,0),0))</f>
        <v/>
      </c>
      <c r="N224" s="18" t="str">
        <f aca="false">IF(OR(A224="",B224=""),"",IF(COUNTIFS(الإجازات!$A$2:$A$1001,B224,الإجازات!$D$2:$D$1001,"&lt;="&amp;A224,الإجازات!$E$2:$E$1001,"&gt;="&amp;A224,الإجازات!$G$2:$G$1001,"مقبولة")=0,"",LOOKUP(2,1/((الإجازات!$A$2:$A$1001=B224)*(الإجازات!$D$2:$D$1001&lt;=A224)*(الإجازات!$E$2:$E$1001&gt;=A224)*(الإجازات!$G$2:$G$1001="مقبولة")),الإجازات!$C$2:$C$1001)))</f>
        <v/>
      </c>
      <c r="O224" s="17"/>
      <c r="P224" s="23" t="str">
        <f aca="false">IF(B224="","",IF(ISNA(MATCH(B224,الموظفين!$A$2:$A$501,0)),"⚠ كود غير موجود",IF(O224&lt;&gt;"",O224,IF(N224&lt;&gt;"",N224,IF(H224="",IF(AND(A224&lt;&gt;"",WEEKDAY(A224)=الإعدادات!$B$11),"راحة أسبوعية","غائب"),IF(I224="","بدون انصراف",IF(N(K224)&gt;0,"متأخر","حاضر")))))))</f>
        <v/>
      </c>
      <c r="Q224" s="24" t="str">
        <f aca="false">IF(B224="","",IF(OR(P224="غائب",P224="غياب",P224="إجازة بدون راتب"),IFERROR(VLOOKUP(B224,الموظفين!$A$2:$J$501,8,FALSE()),0),0))</f>
        <v/>
      </c>
      <c r="R224" s="24" t="str">
        <f aca="false">IF(B224="","",ROUND((N(K224)+N(L224))/60*IFERROR(VLOOKUP(B224,الموظفين!$A$2:$J$501,8,FALSE()),0)/الإعدادات!$B$6*الإعدادات!$B$9,2))</f>
        <v/>
      </c>
      <c r="S224" s="24" t="str">
        <f aca="false">IF(OR(B224="",M224=""),"",ROUND(M224/60*IFERROR(VLOOKUP(B224,الموظفين!$A$2:$J$501,9,FALSE()),0),2))</f>
        <v/>
      </c>
      <c r="T224" s="17"/>
      <c r="U224" s="23" t="str">
        <f aca="false">IF(OR(A224="",B224=""),"",A224&amp;"|"&amp;B224)</f>
        <v/>
      </c>
    </row>
    <row r="225" customFormat="false" ht="15" hidden="false" customHeight="false" outlineLevel="0" collapsed="false">
      <c r="A225" s="16"/>
      <c r="B225" s="17"/>
      <c r="C225" s="18" t="str">
        <f aca="false">IF($B225="","",IFERROR(VLOOKUP($B225,الموظفين!$A$2:$J$501,2,FALSE())&amp;"","⚠ كود غير موجود"))</f>
        <v/>
      </c>
      <c r="D225" s="18" t="str">
        <f aca="false">IF($B225="","",IFERROR(VLOOKUP($B225,الموظفين!$A$2:$J$501,3,FALSE())&amp;"",""))</f>
        <v/>
      </c>
      <c r="E225" s="18" t="str">
        <f aca="false">IF($B225="","",IFERROR(VLOOKUP($B225,الموظفين!$A$2:$J$501,5,FALSE())&amp;"",""))</f>
        <v/>
      </c>
      <c r="F225" s="19" t="str">
        <f aca="false">IF($B225="","",IFERROR(VLOOKUP($B225,الموظفين!$A$2:$J$501,6,FALSE()),""))</f>
        <v/>
      </c>
      <c r="G225" s="19" t="str">
        <f aca="false">IF($B225="","",IFERROR(VLOOKUP($B225,الموظفين!$A$2:$J$501,7,FALSE()),""))</f>
        <v/>
      </c>
      <c r="H225" s="20"/>
      <c r="I225" s="20"/>
      <c r="J225" s="21" t="str">
        <f aca="false">IF(OR(H225="",I225=""),"",ROUND(MOD(I225-H225,1)*24,2))</f>
        <v/>
      </c>
      <c r="K225" s="22" t="str">
        <f aca="false">IF(OR(H225="",F225=""),"",IF(ROUND(MAX(0,MOD(H225-F225+0.5,1)-0.5)*1440,0)&gt;IFERROR(VLOOKUP(E225,الورديات!$A$2:$E$21,5,FALSE()),0),ROUND(MAX(0,MOD(H225-F225+0.5,1)-0.5)*1440,0),0))</f>
        <v/>
      </c>
      <c r="L225" s="22" t="str">
        <f aca="false">IF(OR(I225="",G225=""),"",ROUND(MAX(0,MOD(G225-I225+0.5,1)-0.5)*1440,0))</f>
        <v/>
      </c>
      <c r="M225" s="22" t="str">
        <f aca="false">IF(OR(I225="",G225=""),"",IF(ROUND(MAX(0,MOD(I225-G225+0.5,1)-0.5)*1440,0)&gt;=الإعدادات!$B$8,ROUND(MAX(0,MOD(I225-G225+0.5,1)-0.5)*1440,0),0))</f>
        <v/>
      </c>
      <c r="N225" s="18" t="str">
        <f aca="false">IF(OR(A225="",B225=""),"",IF(COUNTIFS(الإجازات!$A$2:$A$1001,B225,الإجازات!$D$2:$D$1001,"&lt;="&amp;A225,الإجازات!$E$2:$E$1001,"&gt;="&amp;A225,الإجازات!$G$2:$G$1001,"مقبولة")=0,"",LOOKUP(2,1/((الإجازات!$A$2:$A$1001=B225)*(الإجازات!$D$2:$D$1001&lt;=A225)*(الإجازات!$E$2:$E$1001&gt;=A225)*(الإجازات!$G$2:$G$1001="مقبولة")),الإجازات!$C$2:$C$1001)))</f>
        <v/>
      </c>
      <c r="O225" s="17"/>
      <c r="P225" s="23" t="str">
        <f aca="false">IF(B225="","",IF(ISNA(MATCH(B225,الموظفين!$A$2:$A$501,0)),"⚠ كود غير موجود",IF(O225&lt;&gt;"",O225,IF(N225&lt;&gt;"",N225,IF(H225="",IF(AND(A225&lt;&gt;"",WEEKDAY(A225)=الإعدادات!$B$11),"راحة أسبوعية","غائب"),IF(I225="","بدون انصراف",IF(N(K225)&gt;0,"متأخر","حاضر")))))))</f>
        <v/>
      </c>
      <c r="Q225" s="24" t="str">
        <f aca="false">IF(B225="","",IF(OR(P225="غائب",P225="غياب",P225="إجازة بدون راتب"),IFERROR(VLOOKUP(B225,الموظفين!$A$2:$J$501,8,FALSE()),0),0))</f>
        <v/>
      </c>
      <c r="R225" s="24" t="str">
        <f aca="false">IF(B225="","",ROUND((N(K225)+N(L225))/60*IFERROR(VLOOKUP(B225,الموظفين!$A$2:$J$501,8,FALSE()),0)/الإعدادات!$B$6*الإعدادات!$B$9,2))</f>
        <v/>
      </c>
      <c r="S225" s="24" t="str">
        <f aca="false">IF(OR(B225="",M225=""),"",ROUND(M225/60*IFERROR(VLOOKUP(B225,الموظفين!$A$2:$J$501,9,FALSE()),0),2))</f>
        <v/>
      </c>
      <c r="T225" s="17"/>
      <c r="U225" s="23" t="str">
        <f aca="false">IF(OR(A225="",B225=""),"",A225&amp;"|"&amp;B225)</f>
        <v/>
      </c>
    </row>
    <row r="226" customFormat="false" ht="15" hidden="false" customHeight="false" outlineLevel="0" collapsed="false">
      <c r="A226" s="16"/>
      <c r="B226" s="17"/>
      <c r="C226" s="18" t="str">
        <f aca="false">IF($B226="","",IFERROR(VLOOKUP($B226,الموظفين!$A$2:$J$501,2,FALSE())&amp;"","⚠ كود غير موجود"))</f>
        <v/>
      </c>
      <c r="D226" s="18" t="str">
        <f aca="false">IF($B226="","",IFERROR(VLOOKUP($B226,الموظفين!$A$2:$J$501,3,FALSE())&amp;"",""))</f>
        <v/>
      </c>
      <c r="E226" s="18" t="str">
        <f aca="false">IF($B226="","",IFERROR(VLOOKUP($B226,الموظفين!$A$2:$J$501,5,FALSE())&amp;"",""))</f>
        <v/>
      </c>
      <c r="F226" s="19" t="str">
        <f aca="false">IF($B226="","",IFERROR(VLOOKUP($B226,الموظفين!$A$2:$J$501,6,FALSE()),""))</f>
        <v/>
      </c>
      <c r="G226" s="19" t="str">
        <f aca="false">IF($B226="","",IFERROR(VLOOKUP($B226,الموظفين!$A$2:$J$501,7,FALSE()),""))</f>
        <v/>
      </c>
      <c r="H226" s="20"/>
      <c r="I226" s="20"/>
      <c r="J226" s="21" t="str">
        <f aca="false">IF(OR(H226="",I226=""),"",ROUND(MOD(I226-H226,1)*24,2))</f>
        <v/>
      </c>
      <c r="K226" s="22" t="str">
        <f aca="false">IF(OR(H226="",F226=""),"",IF(ROUND(MAX(0,MOD(H226-F226+0.5,1)-0.5)*1440,0)&gt;IFERROR(VLOOKUP(E226,الورديات!$A$2:$E$21,5,FALSE()),0),ROUND(MAX(0,MOD(H226-F226+0.5,1)-0.5)*1440,0),0))</f>
        <v/>
      </c>
      <c r="L226" s="22" t="str">
        <f aca="false">IF(OR(I226="",G226=""),"",ROUND(MAX(0,MOD(G226-I226+0.5,1)-0.5)*1440,0))</f>
        <v/>
      </c>
      <c r="M226" s="22" t="str">
        <f aca="false">IF(OR(I226="",G226=""),"",IF(ROUND(MAX(0,MOD(I226-G226+0.5,1)-0.5)*1440,0)&gt;=الإعدادات!$B$8,ROUND(MAX(0,MOD(I226-G226+0.5,1)-0.5)*1440,0),0))</f>
        <v/>
      </c>
      <c r="N226" s="18" t="str">
        <f aca="false">IF(OR(A226="",B226=""),"",IF(COUNTIFS(الإجازات!$A$2:$A$1001,B226,الإجازات!$D$2:$D$1001,"&lt;="&amp;A226,الإجازات!$E$2:$E$1001,"&gt;="&amp;A226,الإجازات!$G$2:$G$1001,"مقبولة")=0,"",LOOKUP(2,1/((الإجازات!$A$2:$A$1001=B226)*(الإجازات!$D$2:$D$1001&lt;=A226)*(الإجازات!$E$2:$E$1001&gt;=A226)*(الإجازات!$G$2:$G$1001="مقبولة")),الإجازات!$C$2:$C$1001)))</f>
        <v/>
      </c>
      <c r="O226" s="17"/>
      <c r="P226" s="23" t="str">
        <f aca="false">IF(B226="","",IF(ISNA(MATCH(B226,الموظفين!$A$2:$A$501,0)),"⚠ كود غير موجود",IF(O226&lt;&gt;"",O226,IF(N226&lt;&gt;"",N226,IF(H226="",IF(AND(A226&lt;&gt;"",WEEKDAY(A226)=الإعدادات!$B$11),"راحة أسبوعية","غائب"),IF(I226="","بدون انصراف",IF(N(K226)&gt;0,"متأخر","حاضر")))))))</f>
        <v/>
      </c>
      <c r="Q226" s="24" t="str">
        <f aca="false">IF(B226="","",IF(OR(P226="غائب",P226="غياب",P226="إجازة بدون راتب"),IFERROR(VLOOKUP(B226,الموظفين!$A$2:$J$501,8,FALSE()),0),0))</f>
        <v/>
      </c>
      <c r="R226" s="24" t="str">
        <f aca="false">IF(B226="","",ROUND((N(K226)+N(L226))/60*IFERROR(VLOOKUP(B226,الموظفين!$A$2:$J$501,8,FALSE()),0)/الإعدادات!$B$6*الإعدادات!$B$9,2))</f>
        <v/>
      </c>
      <c r="S226" s="24" t="str">
        <f aca="false">IF(OR(B226="",M226=""),"",ROUND(M226/60*IFERROR(VLOOKUP(B226,الموظفين!$A$2:$J$501,9,FALSE()),0),2))</f>
        <v/>
      </c>
      <c r="T226" s="17"/>
      <c r="U226" s="23" t="str">
        <f aca="false">IF(OR(A226="",B226=""),"",A226&amp;"|"&amp;B226)</f>
        <v/>
      </c>
    </row>
    <row r="227" customFormat="false" ht="15" hidden="false" customHeight="false" outlineLevel="0" collapsed="false">
      <c r="A227" s="16"/>
      <c r="B227" s="17"/>
      <c r="C227" s="18" t="str">
        <f aca="false">IF($B227="","",IFERROR(VLOOKUP($B227,الموظفين!$A$2:$J$501,2,FALSE())&amp;"","⚠ كود غير موجود"))</f>
        <v/>
      </c>
      <c r="D227" s="18" t="str">
        <f aca="false">IF($B227="","",IFERROR(VLOOKUP($B227,الموظفين!$A$2:$J$501,3,FALSE())&amp;"",""))</f>
        <v/>
      </c>
      <c r="E227" s="18" t="str">
        <f aca="false">IF($B227="","",IFERROR(VLOOKUP($B227,الموظفين!$A$2:$J$501,5,FALSE())&amp;"",""))</f>
        <v/>
      </c>
      <c r="F227" s="19" t="str">
        <f aca="false">IF($B227="","",IFERROR(VLOOKUP($B227,الموظفين!$A$2:$J$501,6,FALSE()),""))</f>
        <v/>
      </c>
      <c r="G227" s="19" t="str">
        <f aca="false">IF($B227="","",IFERROR(VLOOKUP($B227,الموظفين!$A$2:$J$501,7,FALSE()),""))</f>
        <v/>
      </c>
      <c r="H227" s="20"/>
      <c r="I227" s="20"/>
      <c r="J227" s="21" t="str">
        <f aca="false">IF(OR(H227="",I227=""),"",ROUND(MOD(I227-H227,1)*24,2))</f>
        <v/>
      </c>
      <c r="K227" s="22" t="str">
        <f aca="false">IF(OR(H227="",F227=""),"",IF(ROUND(MAX(0,MOD(H227-F227+0.5,1)-0.5)*1440,0)&gt;IFERROR(VLOOKUP(E227,الورديات!$A$2:$E$21,5,FALSE()),0),ROUND(MAX(0,MOD(H227-F227+0.5,1)-0.5)*1440,0),0))</f>
        <v/>
      </c>
      <c r="L227" s="22" t="str">
        <f aca="false">IF(OR(I227="",G227=""),"",ROUND(MAX(0,MOD(G227-I227+0.5,1)-0.5)*1440,0))</f>
        <v/>
      </c>
      <c r="M227" s="22" t="str">
        <f aca="false">IF(OR(I227="",G227=""),"",IF(ROUND(MAX(0,MOD(I227-G227+0.5,1)-0.5)*1440,0)&gt;=الإعدادات!$B$8,ROUND(MAX(0,MOD(I227-G227+0.5,1)-0.5)*1440,0),0))</f>
        <v/>
      </c>
      <c r="N227" s="18" t="str">
        <f aca="false">IF(OR(A227="",B227=""),"",IF(COUNTIFS(الإجازات!$A$2:$A$1001,B227,الإجازات!$D$2:$D$1001,"&lt;="&amp;A227,الإجازات!$E$2:$E$1001,"&gt;="&amp;A227,الإجازات!$G$2:$G$1001,"مقبولة")=0,"",LOOKUP(2,1/((الإجازات!$A$2:$A$1001=B227)*(الإجازات!$D$2:$D$1001&lt;=A227)*(الإجازات!$E$2:$E$1001&gt;=A227)*(الإجازات!$G$2:$G$1001="مقبولة")),الإجازات!$C$2:$C$1001)))</f>
        <v/>
      </c>
      <c r="O227" s="17"/>
      <c r="P227" s="23" t="str">
        <f aca="false">IF(B227="","",IF(ISNA(MATCH(B227,الموظفين!$A$2:$A$501,0)),"⚠ كود غير موجود",IF(O227&lt;&gt;"",O227,IF(N227&lt;&gt;"",N227,IF(H227="",IF(AND(A227&lt;&gt;"",WEEKDAY(A227)=الإعدادات!$B$11),"راحة أسبوعية","غائب"),IF(I227="","بدون انصراف",IF(N(K227)&gt;0,"متأخر","حاضر")))))))</f>
        <v/>
      </c>
      <c r="Q227" s="24" t="str">
        <f aca="false">IF(B227="","",IF(OR(P227="غائب",P227="غياب",P227="إجازة بدون راتب"),IFERROR(VLOOKUP(B227,الموظفين!$A$2:$J$501,8,FALSE()),0),0))</f>
        <v/>
      </c>
      <c r="R227" s="24" t="str">
        <f aca="false">IF(B227="","",ROUND((N(K227)+N(L227))/60*IFERROR(VLOOKUP(B227,الموظفين!$A$2:$J$501,8,FALSE()),0)/الإعدادات!$B$6*الإعدادات!$B$9,2))</f>
        <v/>
      </c>
      <c r="S227" s="24" t="str">
        <f aca="false">IF(OR(B227="",M227=""),"",ROUND(M227/60*IFERROR(VLOOKUP(B227,الموظفين!$A$2:$J$501,9,FALSE()),0),2))</f>
        <v/>
      </c>
      <c r="T227" s="17"/>
      <c r="U227" s="23" t="str">
        <f aca="false">IF(OR(A227="",B227=""),"",A227&amp;"|"&amp;B227)</f>
        <v/>
      </c>
    </row>
    <row r="228" customFormat="false" ht="15" hidden="false" customHeight="false" outlineLevel="0" collapsed="false">
      <c r="A228" s="16"/>
      <c r="B228" s="17"/>
      <c r="C228" s="18" t="str">
        <f aca="false">IF($B228="","",IFERROR(VLOOKUP($B228,الموظفين!$A$2:$J$501,2,FALSE())&amp;"","⚠ كود غير موجود"))</f>
        <v/>
      </c>
      <c r="D228" s="18" t="str">
        <f aca="false">IF($B228="","",IFERROR(VLOOKUP($B228,الموظفين!$A$2:$J$501,3,FALSE())&amp;"",""))</f>
        <v/>
      </c>
      <c r="E228" s="18" t="str">
        <f aca="false">IF($B228="","",IFERROR(VLOOKUP($B228,الموظفين!$A$2:$J$501,5,FALSE())&amp;"",""))</f>
        <v/>
      </c>
      <c r="F228" s="19" t="str">
        <f aca="false">IF($B228="","",IFERROR(VLOOKUP($B228,الموظفين!$A$2:$J$501,6,FALSE()),""))</f>
        <v/>
      </c>
      <c r="G228" s="19" t="str">
        <f aca="false">IF($B228="","",IFERROR(VLOOKUP($B228,الموظفين!$A$2:$J$501,7,FALSE()),""))</f>
        <v/>
      </c>
      <c r="H228" s="20"/>
      <c r="I228" s="20"/>
      <c r="J228" s="21" t="str">
        <f aca="false">IF(OR(H228="",I228=""),"",ROUND(MOD(I228-H228,1)*24,2))</f>
        <v/>
      </c>
      <c r="K228" s="22" t="str">
        <f aca="false">IF(OR(H228="",F228=""),"",IF(ROUND(MAX(0,MOD(H228-F228+0.5,1)-0.5)*1440,0)&gt;IFERROR(VLOOKUP(E228,الورديات!$A$2:$E$21,5,FALSE()),0),ROUND(MAX(0,MOD(H228-F228+0.5,1)-0.5)*1440,0),0))</f>
        <v/>
      </c>
      <c r="L228" s="22" t="str">
        <f aca="false">IF(OR(I228="",G228=""),"",ROUND(MAX(0,MOD(G228-I228+0.5,1)-0.5)*1440,0))</f>
        <v/>
      </c>
      <c r="M228" s="22" t="str">
        <f aca="false">IF(OR(I228="",G228=""),"",IF(ROUND(MAX(0,MOD(I228-G228+0.5,1)-0.5)*1440,0)&gt;=الإعدادات!$B$8,ROUND(MAX(0,MOD(I228-G228+0.5,1)-0.5)*1440,0),0))</f>
        <v/>
      </c>
      <c r="N228" s="18" t="str">
        <f aca="false">IF(OR(A228="",B228=""),"",IF(COUNTIFS(الإجازات!$A$2:$A$1001,B228,الإجازات!$D$2:$D$1001,"&lt;="&amp;A228,الإجازات!$E$2:$E$1001,"&gt;="&amp;A228,الإجازات!$G$2:$G$1001,"مقبولة")=0,"",LOOKUP(2,1/((الإجازات!$A$2:$A$1001=B228)*(الإجازات!$D$2:$D$1001&lt;=A228)*(الإجازات!$E$2:$E$1001&gt;=A228)*(الإجازات!$G$2:$G$1001="مقبولة")),الإجازات!$C$2:$C$1001)))</f>
        <v/>
      </c>
      <c r="O228" s="17"/>
      <c r="P228" s="23" t="str">
        <f aca="false">IF(B228="","",IF(ISNA(MATCH(B228,الموظفين!$A$2:$A$501,0)),"⚠ كود غير موجود",IF(O228&lt;&gt;"",O228,IF(N228&lt;&gt;"",N228,IF(H228="",IF(AND(A228&lt;&gt;"",WEEKDAY(A228)=الإعدادات!$B$11),"راحة أسبوعية","غائب"),IF(I228="","بدون انصراف",IF(N(K228)&gt;0,"متأخر","حاضر")))))))</f>
        <v/>
      </c>
      <c r="Q228" s="24" t="str">
        <f aca="false">IF(B228="","",IF(OR(P228="غائب",P228="غياب",P228="إجازة بدون راتب"),IFERROR(VLOOKUP(B228,الموظفين!$A$2:$J$501,8,FALSE()),0),0))</f>
        <v/>
      </c>
      <c r="R228" s="24" t="str">
        <f aca="false">IF(B228="","",ROUND((N(K228)+N(L228))/60*IFERROR(VLOOKUP(B228,الموظفين!$A$2:$J$501,8,FALSE()),0)/الإعدادات!$B$6*الإعدادات!$B$9,2))</f>
        <v/>
      </c>
      <c r="S228" s="24" t="str">
        <f aca="false">IF(OR(B228="",M228=""),"",ROUND(M228/60*IFERROR(VLOOKUP(B228,الموظفين!$A$2:$J$501,9,FALSE()),0),2))</f>
        <v/>
      </c>
      <c r="T228" s="17"/>
      <c r="U228" s="23" t="str">
        <f aca="false">IF(OR(A228="",B228=""),"",A228&amp;"|"&amp;B228)</f>
        <v/>
      </c>
    </row>
    <row r="229" customFormat="false" ht="15" hidden="false" customHeight="false" outlineLevel="0" collapsed="false">
      <c r="A229" s="16"/>
      <c r="B229" s="17"/>
      <c r="C229" s="18" t="str">
        <f aca="false">IF($B229="","",IFERROR(VLOOKUP($B229,الموظفين!$A$2:$J$501,2,FALSE())&amp;"","⚠ كود غير موجود"))</f>
        <v/>
      </c>
      <c r="D229" s="18" t="str">
        <f aca="false">IF($B229="","",IFERROR(VLOOKUP($B229,الموظفين!$A$2:$J$501,3,FALSE())&amp;"",""))</f>
        <v/>
      </c>
      <c r="E229" s="18" t="str">
        <f aca="false">IF($B229="","",IFERROR(VLOOKUP($B229,الموظفين!$A$2:$J$501,5,FALSE())&amp;"",""))</f>
        <v/>
      </c>
      <c r="F229" s="19" t="str">
        <f aca="false">IF($B229="","",IFERROR(VLOOKUP($B229,الموظفين!$A$2:$J$501,6,FALSE()),""))</f>
        <v/>
      </c>
      <c r="G229" s="19" t="str">
        <f aca="false">IF($B229="","",IFERROR(VLOOKUP($B229,الموظفين!$A$2:$J$501,7,FALSE()),""))</f>
        <v/>
      </c>
      <c r="H229" s="20"/>
      <c r="I229" s="20"/>
      <c r="J229" s="21" t="str">
        <f aca="false">IF(OR(H229="",I229=""),"",ROUND(MOD(I229-H229,1)*24,2))</f>
        <v/>
      </c>
      <c r="K229" s="22" t="str">
        <f aca="false">IF(OR(H229="",F229=""),"",IF(ROUND(MAX(0,MOD(H229-F229+0.5,1)-0.5)*1440,0)&gt;IFERROR(VLOOKUP(E229,الورديات!$A$2:$E$21,5,FALSE()),0),ROUND(MAX(0,MOD(H229-F229+0.5,1)-0.5)*1440,0),0))</f>
        <v/>
      </c>
      <c r="L229" s="22" t="str">
        <f aca="false">IF(OR(I229="",G229=""),"",ROUND(MAX(0,MOD(G229-I229+0.5,1)-0.5)*1440,0))</f>
        <v/>
      </c>
      <c r="M229" s="22" t="str">
        <f aca="false">IF(OR(I229="",G229=""),"",IF(ROUND(MAX(0,MOD(I229-G229+0.5,1)-0.5)*1440,0)&gt;=الإعدادات!$B$8,ROUND(MAX(0,MOD(I229-G229+0.5,1)-0.5)*1440,0),0))</f>
        <v/>
      </c>
      <c r="N229" s="18" t="str">
        <f aca="false">IF(OR(A229="",B229=""),"",IF(COUNTIFS(الإجازات!$A$2:$A$1001,B229,الإجازات!$D$2:$D$1001,"&lt;="&amp;A229,الإجازات!$E$2:$E$1001,"&gt;="&amp;A229,الإجازات!$G$2:$G$1001,"مقبولة")=0,"",LOOKUP(2,1/((الإجازات!$A$2:$A$1001=B229)*(الإجازات!$D$2:$D$1001&lt;=A229)*(الإجازات!$E$2:$E$1001&gt;=A229)*(الإجازات!$G$2:$G$1001="مقبولة")),الإجازات!$C$2:$C$1001)))</f>
        <v/>
      </c>
      <c r="O229" s="17"/>
      <c r="P229" s="23" t="str">
        <f aca="false">IF(B229="","",IF(ISNA(MATCH(B229,الموظفين!$A$2:$A$501,0)),"⚠ كود غير موجود",IF(O229&lt;&gt;"",O229,IF(N229&lt;&gt;"",N229,IF(H229="",IF(AND(A229&lt;&gt;"",WEEKDAY(A229)=الإعدادات!$B$11),"راحة أسبوعية","غائب"),IF(I229="","بدون انصراف",IF(N(K229)&gt;0,"متأخر","حاضر")))))))</f>
        <v/>
      </c>
      <c r="Q229" s="24" t="str">
        <f aca="false">IF(B229="","",IF(OR(P229="غائب",P229="غياب",P229="إجازة بدون راتب"),IFERROR(VLOOKUP(B229,الموظفين!$A$2:$J$501,8,FALSE()),0),0))</f>
        <v/>
      </c>
      <c r="R229" s="24" t="str">
        <f aca="false">IF(B229="","",ROUND((N(K229)+N(L229))/60*IFERROR(VLOOKUP(B229,الموظفين!$A$2:$J$501,8,FALSE()),0)/الإعدادات!$B$6*الإعدادات!$B$9,2))</f>
        <v/>
      </c>
      <c r="S229" s="24" t="str">
        <f aca="false">IF(OR(B229="",M229=""),"",ROUND(M229/60*IFERROR(VLOOKUP(B229,الموظفين!$A$2:$J$501,9,FALSE()),0),2))</f>
        <v/>
      </c>
      <c r="T229" s="17"/>
      <c r="U229" s="23" t="str">
        <f aca="false">IF(OR(A229="",B229=""),"",A229&amp;"|"&amp;B229)</f>
        <v/>
      </c>
    </row>
    <row r="230" customFormat="false" ht="15" hidden="false" customHeight="false" outlineLevel="0" collapsed="false">
      <c r="A230" s="16"/>
      <c r="B230" s="17"/>
      <c r="C230" s="18" t="str">
        <f aca="false">IF($B230="","",IFERROR(VLOOKUP($B230,الموظفين!$A$2:$J$501,2,FALSE())&amp;"","⚠ كود غير موجود"))</f>
        <v/>
      </c>
      <c r="D230" s="18" t="str">
        <f aca="false">IF($B230="","",IFERROR(VLOOKUP($B230,الموظفين!$A$2:$J$501,3,FALSE())&amp;"",""))</f>
        <v/>
      </c>
      <c r="E230" s="18" t="str">
        <f aca="false">IF($B230="","",IFERROR(VLOOKUP($B230,الموظفين!$A$2:$J$501,5,FALSE())&amp;"",""))</f>
        <v/>
      </c>
      <c r="F230" s="19" t="str">
        <f aca="false">IF($B230="","",IFERROR(VLOOKUP($B230,الموظفين!$A$2:$J$501,6,FALSE()),""))</f>
        <v/>
      </c>
      <c r="G230" s="19" t="str">
        <f aca="false">IF($B230="","",IFERROR(VLOOKUP($B230,الموظفين!$A$2:$J$501,7,FALSE()),""))</f>
        <v/>
      </c>
      <c r="H230" s="20"/>
      <c r="I230" s="20"/>
      <c r="J230" s="21" t="str">
        <f aca="false">IF(OR(H230="",I230=""),"",ROUND(MOD(I230-H230,1)*24,2))</f>
        <v/>
      </c>
      <c r="K230" s="22" t="str">
        <f aca="false">IF(OR(H230="",F230=""),"",IF(ROUND(MAX(0,MOD(H230-F230+0.5,1)-0.5)*1440,0)&gt;IFERROR(VLOOKUP(E230,الورديات!$A$2:$E$21,5,FALSE()),0),ROUND(MAX(0,MOD(H230-F230+0.5,1)-0.5)*1440,0),0))</f>
        <v/>
      </c>
      <c r="L230" s="22" t="str">
        <f aca="false">IF(OR(I230="",G230=""),"",ROUND(MAX(0,MOD(G230-I230+0.5,1)-0.5)*1440,0))</f>
        <v/>
      </c>
      <c r="M230" s="22" t="str">
        <f aca="false">IF(OR(I230="",G230=""),"",IF(ROUND(MAX(0,MOD(I230-G230+0.5,1)-0.5)*1440,0)&gt;=الإعدادات!$B$8,ROUND(MAX(0,MOD(I230-G230+0.5,1)-0.5)*1440,0),0))</f>
        <v/>
      </c>
      <c r="N230" s="18" t="str">
        <f aca="false">IF(OR(A230="",B230=""),"",IF(COUNTIFS(الإجازات!$A$2:$A$1001,B230,الإجازات!$D$2:$D$1001,"&lt;="&amp;A230,الإجازات!$E$2:$E$1001,"&gt;="&amp;A230,الإجازات!$G$2:$G$1001,"مقبولة")=0,"",LOOKUP(2,1/((الإجازات!$A$2:$A$1001=B230)*(الإجازات!$D$2:$D$1001&lt;=A230)*(الإجازات!$E$2:$E$1001&gt;=A230)*(الإجازات!$G$2:$G$1001="مقبولة")),الإجازات!$C$2:$C$1001)))</f>
        <v/>
      </c>
      <c r="O230" s="17"/>
      <c r="P230" s="23" t="str">
        <f aca="false">IF(B230="","",IF(ISNA(MATCH(B230,الموظفين!$A$2:$A$501,0)),"⚠ كود غير موجود",IF(O230&lt;&gt;"",O230,IF(N230&lt;&gt;"",N230,IF(H230="",IF(AND(A230&lt;&gt;"",WEEKDAY(A230)=الإعدادات!$B$11),"راحة أسبوعية","غائب"),IF(I230="","بدون انصراف",IF(N(K230)&gt;0,"متأخر","حاضر")))))))</f>
        <v/>
      </c>
      <c r="Q230" s="24" t="str">
        <f aca="false">IF(B230="","",IF(OR(P230="غائب",P230="غياب",P230="إجازة بدون راتب"),IFERROR(VLOOKUP(B230,الموظفين!$A$2:$J$501,8,FALSE()),0),0))</f>
        <v/>
      </c>
      <c r="R230" s="24" t="str">
        <f aca="false">IF(B230="","",ROUND((N(K230)+N(L230))/60*IFERROR(VLOOKUP(B230,الموظفين!$A$2:$J$501,8,FALSE()),0)/الإعدادات!$B$6*الإعدادات!$B$9,2))</f>
        <v/>
      </c>
      <c r="S230" s="24" t="str">
        <f aca="false">IF(OR(B230="",M230=""),"",ROUND(M230/60*IFERROR(VLOOKUP(B230,الموظفين!$A$2:$J$501,9,FALSE()),0),2))</f>
        <v/>
      </c>
      <c r="T230" s="17"/>
      <c r="U230" s="23" t="str">
        <f aca="false">IF(OR(A230="",B230=""),"",A230&amp;"|"&amp;B230)</f>
        <v/>
      </c>
    </row>
    <row r="231" customFormat="false" ht="15" hidden="false" customHeight="false" outlineLevel="0" collapsed="false">
      <c r="A231" s="16"/>
      <c r="B231" s="17"/>
      <c r="C231" s="18" t="str">
        <f aca="false">IF($B231="","",IFERROR(VLOOKUP($B231,الموظفين!$A$2:$J$501,2,FALSE())&amp;"","⚠ كود غير موجود"))</f>
        <v/>
      </c>
      <c r="D231" s="18" t="str">
        <f aca="false">IF($B231="","",IFERROR(VLOOKUP($B231,الموظفين!$A$2:$J$501,3,FALSE())&amp;"",""))</f>
        <v/>
      </c>
      <c r="E231" s="18" t="str">
        <f aca="false">IF($B231="","",IFERROR(VLOOKUP($B231,الموظفين!$A$2:$J$501,5,FALSE())&amp;"",""))</f>
        <v/>
      </c>
      <c r="F231" s="19" t="str">
        <f aca="false">IF($B231="","",IFERROR(VLOOKUP($B231,الموظفين!$A$2:$J$501,6,FALSE()),""))</f>
        <v/>
      </c>
      <c r="G231" s="19" t="str">
        <f aca="false">IF($B231="","",IFERROR(VLOOKUP($B231,الموظفين!$A$2:$J$501,7,FALSE()),""))</f>
        <v/>
      </c>
      <c r="H231" s="20"/>
      <c r="I231" s="20"/>
      <c r="J231" s="21" t="str">
        <f aca="false">IF(OR(H231="",I231=""),"",ROUND(MOD(I231-H231,1)*24,2))</f>
        <v/>
      </c>
      <c r="K231" s="22" t="str">
        <f aca="false">IF(OR(H231="",F231=""),"",IF(ROUND(MAX(0,MOD(H231-F231+0.5,1)-0.5)*1440,0)&gt;IFERROR(VLOOKUP(E231,الورديات!$A$2:$E$21,5,FALSE()),0),ROUND(MAX(0,MOD(H231-F231+0.5,1)-0.5)*1440,0),0))</f>
        <v/>
      </c>
      <c r="L231" s="22" t="str">
        <f aca="false">IF(OR(I231="",G231=""),"",ROUND(MAX(0,MOD(G231-I231+0.5,1)-0.5)*1440,0))</f>
        <v/>
      </c>
      <c r="M231" s="22" t="str">
        <f aca="false">IF(OR(I231="",G231=""),"",IF(ROUND(MAX(0,MOD(I231-G231+0.5,1)-0.5)*1440,0)&gt;=الإعدادات!$B$8,ROUND(MAX(0,MOD(I231-G231+0.5,1)-0.5)*1440,0),0))</f>
        <v/>
      </c>
      <c r="N231" s="18" t="str">
        <f aca="false">IF(OR(A231="",B231=""),"",IF(COUNTIFS(الإجازات!$A$2:$A$1001,B231,الإجازات!$D$2:$D$1001,"&lt;="&amp;A231,الإجازات!$E$2:$E$1001,"&gt;="&amp;A231,الإجازات!$G$2:$G$1001,"مقبولة")=0,"",LOOKUP(2,1/((الإجازات!$A$2:$A$1001=B231)*(الإجازات!$D$2:$D$1001&lt;=A231)*(الإجازات!$E$2:$E$1001&gt;=A231)*(الإجازات!$G$2:$G$1001="مقبولة")),الإجازات!$C$2:$C$1001)))</f>
        <v/>
      </c>
      <c r="O231" s="17"/>
      <c r="P231" s="23" t="str">
        <f aca="false">IF(B231="","",IF(ISNA(MATCH(B231,الموظفين!$A$2:$A$501,0)),"⚠ كود غير موجود",IF(O231&lt;&gt;"",O231,IF(N231&lt;&gt;"",N231,IF(H231="",IF(AND(A231&lt;&gt;"",WEEKDAY(A231)=الإعدادات!$B$11),"راحة أسبوعية","غائب"),IF(I231="","بدون انصراف",IF(N(K231)&gt;0,"متأخر","حاضر")))))))</f>
        <v/>
      </c>
      <c r="Q231" s="24" t="str">
        <f aca="false">IF(B231="","",IF(OR(P231="غائب",P231="غياب",P231="إجازة بدون راتب"),IFERROR(VLOOKUP(B231,الموظفين!$A$2:$J$501,8,FALSE()),0),0))</f>
        <v/>
      </c>
      <c r="R231" s="24" t="str">
        <f aca="false">IF(B231="","",ROUND((N(K231)+N(L231))/60*IFERROR(VLOOKUP(B231,الموظفين!$A$2:$J$501,8,FALSE()),0)/الإعدادات!$B$6*الإعدادات!$B$9,2))</f>
        <v/>
      </c>
      <c r="S231" s="24" t="str">
        <f aca="false">IF(OR(B231="",M231=""),"",ROUND(M231/60*IFERROR(VLOOKUP(B231,الموظفين!$A$2:$J$501,9,FALSE()),0),2))</f>
        <v/>
      </c>
      <c r="T231" s="17"/>
      <c r="U231" s="23" t="str">
        <f aca="false">IF(OR(A231="",B231=""),"",A231&amp;"|"&amp;B231)</f>
        <v/>
      </c>
    </row>
    <row r="232" customFormat="false" ht="15" hidden="false" customHeight="false" outlineLevel="0" collapsed="false">
      <c r="A232" s="16"/>
      <c r="B232" s="17"/>
      <c r="C232" s="18" t="str">
        <f aca="false">IF($B232="","",IFERROR(VLOOKUP($B232,الموظفين!$A$2:$J$501,2,FALSE())&amp;"","⚠ كود غير موجود"))</f>
        <v/>
      </c>
      <c r="D232" s="18" t="str">
        <f aca="false">IF($B232="","",IFERROR(VLOOKUP($B232,الموظفين!$A$2:$J$501,3,FALSE())&amp;"",""))</f>
        <v/>
      </c>
      <c r="E232" s="18" t="str">
        <f aca="false">IF($B232="","",IFERROR(VLOOKUP($B232,الموظفين!$A$2:$J$501,5,FALSE())&amp;"",""))</f>
        <v/>
      </c>
      <c r="F232" s="19" t="str">
        <f aca="false">IF($B232="","",IFERROR(VLOOKUP($B232,الموظفين!$A$2:$J$501,6,FALSE()),""))</f>
        <v/>
      </c>
      <c r="G232" s="19" t="str">
        <f aca="false">IF($B232="","",IFERROR(VLOOKUP($B232,الموظفين!$A$2:$J$501,7,FALSE()),""))</f>
        <v/>
      </c>
      <c r="H232" s="20"/>
      <c r="I232" s="20"/>
      <c r="J232" s="21" t="str">
        <f aca="false">IF(OR(H232="",I232=""),"",ROUND(MOD(I232-H232,1)*24,2))</f>
        <v/>
      </c>
      <c r="K232" s="22" t="str">
        <f aca="false">IF(OR(H232="",F232=""),"",IF(ROUND(MAX(0,MOD(H232-F232+0.5,1)-0.5)*1440,0)&gt;IFERROR(VLOOKUP(E232,الورديات!$A$2:$E$21,5,FALSE()),0),ROUND(MAX(0,MOD(H232-F232+0.5,1)-0.5)*1440,0),0))</f>
        <v/>
      </c>
      <c r="L232" s="22" t="str">
        <f aca="false">IF(OR(I232="",G232=""),"",ROUND(MAX(0,MOD(G232-I232+0.5,1)-0.5)*1440,0))</f>
        <v/>
      </c>
      <c r="M232" s="22" t="str">
        <f aca="false">IF(OR(I232="",G232=""),"",IF(ROUND(MAX(0,MOD(I232-G232+0.5,1)-0.5)*1440,0)&gt;=الإعدادات!$B$8,ROUND(MAX(0,MOD(I232-G232+0.5,1)-0.5)*1440,0),0))</f>
        <v/>
      </c>
      <c r="N232" s="18" t="str">
        <f aca="false">IF(OR(A232="",B232=""),"",IF(COUNTIFS(الإجازات!$A$2:$A$1001,B232,الإجازات!$D$2:$D$1001,"&lt;="&amp;A232,الإجازات!$E$2:$E$1001,"&gt;="&amp;A232,الإجازات!$G$2:$G$1001,"مقبولة")=0,"",LOOKUP(2,1/((الإجازات!$A$2:$A$1001=B232)*(الإجازات!$D$2:$D$1001&lt;=A232)*(الإجازات!$E$2:$E$1001&gt;=A232)*(الإجازات!$G$2:$G$1001="مقبولة")),الإجازات!$C$2:$C$1001)))</f>
        <v/>
      </c>
      <c r="O232" s="17"/>
      <c r="P232" s="23" t="str">
        <f aca="false">IF(B232="","",IF(ISNA(MATCH(B232,الموظفين!$A$2:$A$501,0)),"⚠ كود غير موجود",IF(O232&lt;&gt;"",O232,IF(N232&lt;&gt;"",N232,IF(H232="",IF(AND(A232&lt;&gt;"",WEEKDAY(A232)=الإعدادات!$B$11),"راحة أسبوعية","غائب"),IF(I232="","بدون انصراف",IF(N(K232)&gt;0,"متأخر","حاضر")))))))</f>
        <v/>
      </c>
      <c r="Q232" s="24" t="str">
        <f aca="false">IF(B232="","",IF(OR(P232="غائب",P232="غياب",P232="إجازة بدون راتب"),IFERROR(VLOOKUP(B232,الموظفين!$A$2:$J$501,8,FALSE()),0),0))</f>
        <v/>
      </c>
      <c r="R232" s="24" t="str">
        <f aca="false">IF(B232="","",ROUND((N(K232)+N(L232))/60*IFERROR(VLOOKUP(B232,الموظفين!$A$2:$J$501,8,FALSE()),0)/الإعدادات!$B$6*الإعدادات!$B$9,2))</f>
        <v/>
      </c>
      <c r="S232" s="24" t="str">
        <f aca="false">IF(OR(B232="",M232=""),"",ROUND(M232/60*IFERROR(VLOOKUP(B232,الموظفين!$A$2:$J$501,9,FALSE()),0),2))</f>
        <v/>
      </c>
      <c r="T232" s="17"/>
      <c r="U232" s="23" t="str">
        <f aca="false">IF(OR(A232="",B232=""),"",A232&amp;"|"&amp;B232)</f>
        <v/>
      </c>
    </row>
    <row r="233" customFormat="false" ht="15" hidden="false" customHeight="false" outlineLevel="0" collapsed="false">
      <c r="A233" s="16"/>
      <c r="B233" s="17"/>
      <c r="C233" s="18" t="str">
        <f aca="false">IF($B233="","",IFERROR(VLOOKUP($B233,الموظفين!$A$2:$J$501,2,FALSE())&amp;"","⚠ كود غير موجود"))</f>
        <v/>
      </c>
      <c r="D233" s="18" t="str">
        <f aca="false">IF($B233="","",IFERROR(VLOOKUP($B233,الموظفين!$A$2:$J$501,3,FALSE())&amp;"",""))</f>
        <v/>
      </c>
      <c r="E233" s="18" t="str">
        <f aca="false">IF($B233="","",IFERROR(VLOOKUP($B233,الموظفين!$A$2:$J$501,5,FALSE())&amp;"",""))</f>
        <v/>
      </c>
      <c r="F233" s="19" t="str">
        <f aca="false">IF($B233="","",IFERROR(VLOOKUP($B233,الموظفين!$A$2:$J$501,6,FALSE()),""))</f>
        <v/>
      </c>
      <c r="G233" s="19" t="str">
        <f aca="false">IF($B233="","",IFERROR(VLOOKUP($B233,الموظفين!$A$2:$J$501,7,FALSE()),""))</f>
        <v/>
      </c>
      <c r="H233" s="20"/>
      <c r="I233" s="20"/>
      <c r="J233" s="21" t="str">
        <f aca="false">IF(OR(H233="",I233=""),"",ROUND(MOD(I233-H233,1)*24,2))</f>
        <v/>
      </c>
      <c r="K233" s="22" t="str">
        <f aca="false">IF(OR(H233="",F233=""),"",IF(ROUND(MAX(0,MOD(H233-F233+0.5,1)-0.5)*1440,0)&gt;IFERROR(VLOOKUP(E233,الورديات!$A$2:$E$21,5,FALSE()),0),ROUND(MAX(0,MOD(H233-F233+0.5,1)-0.5)*1440,0),0))</f>
        <v/>
      </c>
      <c r="L233" s="22" t="str">
        <f aca="false">IF(OR(I233="",G233=""),"",ROUND(MAX(0,MOD(G233-I233+0.5,1)-0.5)*1440,0))</f>
        <v/>
      </c>
      <c r="M233" s="22" t="str">
        <f aca="false">IF(OR(I233="",G233=""),"",IF(ROUND(MAX(0,MOD(I233-G233+0.5,1)-0.5)*1440,0)&gt;=الإعدادات!$B$8,ROUND(MAX(0,MOD(I233-G233+0.5,1)-0.5)*1440,0),0))</f>
        <v/>
      </c>
      <c r="N233" s="18" t="str">
        <f aca="false">IF(OR(A233="",B233=""),"",IF(COUNTIFS(الإجازات!$A$2:$A$1001,B233,الإجازات!$D$2:$D$1001,"&lt;="&amp;A233,الإجازات!$E$2:$E$1001,"&gt;="&amp;A233,الإجازات!$G$2:$G$1001,"مقبولة")=0,"",LOOKUP(2,1/((الإجازات!$A$2:$A$1001=B233)*(الإجازات!$D$2:$D$1001&lt;=A233)*(الإجازات!$E$2:$E$1001&gt;=A233)*(الإجازات!$G$2:$G$1001="مقبولة")),الإجازات!$C$2:$C$1001)))</f>
        <v/>
      </c>
      <c r="O233" s="17"/>
      <c r="P233" s="23" t="str">
        <f aca="false">IF(B233="","",IF(ISNA(MATCH(B233,الموظفين!$A$2:$A$501,0)),"⚠ كود غير موجود",IF(O233&lt;&gt;"",O233,IF(N233&lt;&gt;"",N233,IF(H233="",IF(AND(A233&lt;&gt;"",WEEKDAY(A233)=الإعدادات!$B$11),"راحة أسبوعية","غائب"),IF(I233="","بدون انصراف",IF(N(K233)&gt;0,"متأخر","حاضر")))))))</f>
        <v/>
      </c>
      <c r="Q233" s="24" t="str">
        <f aca="false">IF(B233="","",IF(OR(P233="غائب",P233="غياب",P233="إجازة بدون راتب"),IFERROR(VLOOKUP(B233,الموظفين!$A$2:$J$501,8,FALSE()),0),0))</f>
        <v/>
      </c>
      <c r="R233" s="24" t="str">
        <f aca="false">IF(B233="","",ROUND((N(K233)+N(L233))/60*IFERROR(VLOOKUP(B233,الموظفين!$A$2:$J$501,8,FALSE()),0)/الإعدادات!$B$6*الإعدادات!$B$9,2))</f>
        <v/>
      </c>
      <c r="S233" s="24" t="str">
        <f aca="false">IF(OR(B233="",M233=""),"",ROUND(M233/60*IFERROR(VLOOKUP(B233,الموظفين!$A$2:$J$501,9,FALSE()),0),2))</f>
        <v/>
      </c>
      <c r="T233" s="17"/>
      <c r="U233" s="23" t="str">
        <f aca="false">IF(OR(A233="",B233=""),"",A233&amp;"|"&amp;B233)</f>
        <v/>
      </c>
    </row>
    <row r="234" customFormat="false" ht="15" hidden="false" customHeight="false" outlineLevel="0" collapsed="false">
      <c r="A234" s="16"/>
      <c r="B234" s="17"/>
      <c r="C234" s="18" t="str">
        <f aca="false">IF($B234="","",IFERROR(VLOOKUP($B234,الموظفين!$A$2:$J$501,2,FALSE())&amp;"","⚠ كود غير موجود"))</f>
        <v/>
      </c>
      <c r="D234" s="18" t="str">
        <f aca="false">IF($B234="","",IFERROR(VLOOKUP($B234,الموظفين!$A$2:$J$501,3,FALSE())&amp;"",""))</f>
        <v/>
      </c>
      <c r="E234" s="18" t="str">
        <f aca="false">IF($B234="","",IFERROR(VLOOKUP($B234,الموظفين!$A$2:$J$501,5,FALSE())&amp;"",""))</f>
        <v/>
      </c>
      <c r="F234" s="19" t="str">
        <f aca="false">IF($B234="","",IFERROR(VLOOKUP($B234,الموظفين!$A$2:$J$501,6,FALSE()),""))</f>
        <v/>
      </c>
      <c r="G234" s="19" t="str">
        <f aca="false">IF($B234="","",IFERROR(VLOOKUP($B234,الموظفين!$A$2:$J$501,7,FALSE()),""))</f>
        <v/>
      </c>
      <c r="H234" s="20"/>
      <c r="I234" s="20"/>
      <c r="J234" s="21" t="str">
        <f aca="false">IF(OR(H234="",I234=""),"",ROUND(MOD(I234-H234,1)*24,2))</f>
        <v/>
      </c>
      <c r="K234" s="22" t="str">
        <f aca="false">IF(OR(H234="",F234=""),"",IF(ROUND(MAX(0,MOD(H234-F234+0.5,1)-0.5)*1440,0)&gt;IFERROR(VLOOKUP(E234,الورديات!$A$2:$E$21,5,FALSE()),0),ROUND(MAX(0,MOD(H234-F234+0.5,1)-0.5)*1440,0),0))</f>
        <v/>
      </c>
      <c r="L234" s="22" t="str">
        <f aca="false">IF(OR(I234="",G234=""),"",ROUND(MAX(0,MOD(G234-I234+0.5,1)-0.5)*1440,0))</f>
        <v/>
      </c>
      <c r="M234" s="22" t="str">
        <f aca="false">IF(OR(I234="",G234=""),"",IF(ROUND(MAX(0,MOD(I234-G234+0.5,1)-0.5)*1440,0)&gt;=الإعدادات!$B$8,ROUND(MAX(0,MOD(I234-G234+0.5,1)-0.5)*1440,0),0))</f>
        <v/>
      </c>
      <c r="N234" s="18" t="str">
        <f aca="false">IF(OR(A234="",B234=""),"",IF(COUNTIFS(الإجازات!$A$2:$A$1001,B234,الإجازات!$D$2:$D$1001,"&lt;="&amp;A234,الإجازات!$E$2:$E$1001,"&gt;="&amp;A234,الإجازات!$G$2:$G$1001,"مقبولة")=0,"",LOOKUP(2,1/((الإجازات!$A$2:$A$1001=B234)*(الإجازات!$D$2:$D$1001&lt;=A234)*(الإجازات!$E$2:$E$1001&gt;=A234)*(الإجازات!$G$2:$G$1001="مقبولة")),الإجازات!$C$2:$C$1001)))</f>
        <v/>
      </c>
      <c r="O234" s="17"/>
      <c r="P234" s="23" t="str">
        <f aca="false">IF(B234="","",IF(ISNA(MATCH(B234,الموظفين!$A$2:$A$501,0)),"⚠ كود غير موجود",IF(O234&lt;&gt;"",O234,IF(N234&lt;&gt;"",N234,IF(H234="",IF(AND(A234&lt;&gt;"",WEEKDAY(A234)=الإعدادات!$B$11),"راحة أسبوعية","غائب"),IF(I234="","بدون انصراف",IF(N(K234)&gt;0,"متأخر","حاضر")))))))</f>
        <v/>
      </c>
      <c r="Q234" s="24" t="str">
        <f aca="false">IF(B234="","",IF(OR(P234="غائب",P234="غياب",P234="إجازة بدون راتب"),IFERROR(VLOOKUP(B234,الموظفين!$A$2:$J$501,8,FALSE()),0),0))</f>
        <v/>
      </c>
      <c r="R234" s="24" t="str">
        <f aca="false">IF(B234="","",ROUND((N(K234)+N(L234))/60*IFERROR(VLOOKUP(B234,الموظفين!$A$2:$J$501,8,FALSE()),0)/الإعدادات!$B$6*الإعدادات!$B$9,2))</f>
        <v/>
      </c>
      <c r="S234" s="24" t="str">
        <f aca="false">IF(OR(B234="",M234=""),"",ROUND(M234/60*IFERROR(VLOOKUP(B234,الموظفين!$A$2:$J$501,9,FALSE()),0),2))</f>
        <v/>
      </c>
      <c r="T234" s="17"/>
      <c r="U234" s="23" t="str">
        <f aca="false">IF(OR(A234="",B234=""),"",A234&amp;"|"&amp;B234)</f>
        <v/>
      </c>
    </row>
    <row r="235" customFormat="false" ht="15" hidden="false" customHeight="false" outlineLevel="0" collapsed="false">
      <c r="A235" s="16"/>
      <c r="B235" s="17"/>
      <c r="C235" s="18" t="str">
        <f aca="false">IF($B235="","",IFERROR(VLOOKUP($B235,الموظفين!$A$2:$J$501,2,FALSE())&amp;"","⚠ كود غير موجود"))</f>
        <v/>
      </c>
      <c r="D235" s="18" t="str">
        <f aca="false">IF($B235="","",IFERROR(VLOOKUP($B235,الموظفين!$A$2:$J$501,3,FALSE())&amp;"",""))</f>
        <v/>
      </c>
      <c r="E235" s="18" t="str">
        <f aca="false">IF($B235="","",IFERROR(VLOOKUP($B235,الموظفين!$A$2:$J$501,5,FALSE())&amp;"",""))</f>
        <v/>
      </c>
      <c r="F235" s="19" t="str">
        <f aca="false">IF($B235="","",IFERROR(VLOOKUP($B235,الموظفين!$A$2:$J$501,6,FALSE()),""))</f>
        <v/>
      </c>
      <c r="G235" s="19" t="str">
        <f aca="false">IF($B235="","",IFERROR(VLOOKUP($B235,الموظفين!$A$2:$J$501,7,FALSE()),""))</f>
        <v/>
      </c>
      <c r="H235" s="20"/>
      <c r="I235" s="20"/>
      <c r="J235" s="21" t="str">
        <f aca="false">IF(OR(H235="",I235=""),"",ROUND(MOD(I235-H235,1)*24,2))</f>
        <v/>
      </c>
      <c r="K235" s="22" t="str">
        <f aca="false">IF(OR(H235="",F235=""),"",IF(ROUND(MAX(0,MOD(H235-F235+0.5,1)-0.5)*1440,0)&gt;IFERROR(VLOOKUP(E235,الورديات!$A$2:$E$21,5,FALSE()),0),ROUND(MAX(0,MOD(H235-F235+0.5,1)-0.5)*1440,0),0))</f>
        <v/>
      </c>
      <c r="L235" s="22" t="str">
        <f aca="false">IF(OR(I235="",G235=""),"",ROUND(MAX(0,MOD(G235-I235+0.5,1)-0.5)*1440,0))</f>
        <v/>
      </c>
      <c r="M235" s="22" t="str">
        <f aca="false">IF(OR(I235="",G235=""),"",IF(ROUND(MAX(0,MOD(I235-G235+0.5,1)-0.5)*1440,0)&gt;=الإعدادات!$B$8,ROUND(MAX(0,MOD(I235-G235+0.5,1)-0.5)*1440,0),0))</f>
        <v/>
      </c>
      <c r="N235" s="18" t="str">
        <f aca="false">IF(OR(A235="",B235=""),"",IF(COUNTIFS(الإجازات!$A$2:$A$1001,B235,الإجازات!$D$2:$D$1001,"&lt;="&amp;A235,الإجازات!$E$2:$E$1001,"&gt;="&amp;A235,الإجازات!$G$2:$G$1001,"مقبولة")=0,"",LOOKUP(2,1/((الإجازات!$A$2:$A$1001=B235)*(الإجازات!$D$2:$D$1001&lt;=A235)*(الإجازات!$E$2:$E$1001&gt;=A235)*(الإجازات!$G$2:$G$1001="مقبولة")),الإجازات!$C$2:$C$1001)))</f>
        <v/>
      </c>
      <c r="O235" s="17"/>
      <c r="P235" s="23" t="str">
        <f aca="false">IF(B235="","",IF(ISNA(MATCH(B235,الموظفين!$A$2:$A$501,0)),"⚠ كود غير موجود",IF(O235&lt;&gt;"",O235,IF(N235&lt;&gt;"",N235,IF(H235="",IF(AND(A235&lt;&gt;"",WEEKDAY(A235)=الإعدادات!$B$11),"راحة أسبوعية","غائب"),IF(I235="","بدون انصراف",IF(N(K235)&gt;0,"متأخر","حاضر")))))))</f>
        <v/>
      </c>
      <c r="Q235" s="24" t="str">
        <f aca="false">IF(B235="","",IF(OR(P235="غائب",P235="غياب",P235="إجازة بدون راتب"),IFERROR(VLOOKUP(B235,الموظفين!$A$2:$J$501,8,FALSE()),0),0))</f>
        <v/>
      </c>
      <c r="R235" s="24" t="str">
        <f aca="false">IF(B235="","",ROUND((N(K235)+N(L235))/60*IFERROR(VLOOKUP(B235,الموظفين!$A$2:$J$501,8,FALSE()),0)/الإعدادات!$B$6*الإعدادات!$B$9,2))</f>
        <v/>
      </c>
      <c r="S235" s="24" t="str">
        <f aca="false">IF(OR(B235="",M235=""),"",ROUND(M235/60*IFERROR(VLOOKUP(B235,الموظفين!$A$2:$J$501,9,FALSE()),0),2))</f>
        <v/>
      </c>
      <c r="T235" s="17"/>
      <c r="U235" s="23" t="str">
        <f aca="false">IF(OR(A235="",B235=""),"",A235&amp;"|"&amp;B235)</f>
        <v/>
      </c>
    </row>
    <row r="236" customFormat="false" ht="15" hidden="false" customHeight="false" outlineLevel="0" collapsed="false">
      <c r="A236" s="16"/>
      <c r="B236" s="17"/>
      <c r="C236" s="18" t="str">
        <f aca="false">IF($B236="","",IFERROR(VLOOKUP($B236,الموظفين!$A$2:$J$501,2,FALSE())&amp;"","⚠ كود غير موجود"))</f>
        <v/>
      </c>
      <c r="D236" s="18" t="str">
        <f aca="false">IF($B236="","",IFERROR(VLOOKUP($B236,الموظفين!$A$2:$J$501,3,FALSE())&amp;"",""))</f>
        <v/>
      </c>
      <c r="E236" s="18" t="str">
        <f aca="false">IF($B236="","",IFERROR(VLOOKUP($B236,الموظفين!$A$2:$J$501,5,FALSE())&amp;"",""))</f>
        <v/>
      </c>
      <c r="F236" s="19" t="str">
        <f aca="false">IF($B236="","",IFERROR(VLOOKUP($B236,الموظفين!$A$2:$J$501,6,FALSE()),""))</f>
        <v/>
      </c>
      <c r="G236" s="19" t="str">
        <f aca="false">IF($B236="","",IFERROR(VLOOKUP($B236,الموظفين!$A$2:$J$501,7,FALSE()),""))</f>
        <v/>
      </c>
      <c r="H236" s="20"/>
      <c r="I236" s="20"/>
      <c r="J236" s="21" t="str">
        <f aca="false">IF(OR(H236="",I236=""),"",ROUND(MOD(I236-H236,1)*24,2))</f>
        <v/>
      </c>
      <c r="K236" s="22" t="str">
        <f aca="false">IF(OR(H236="",F236=""),"",IF(ROUND(MAX(0,MOD(H236-F236+0.5,1)-0.5)*1440,0)&gt;IFERROR(VLOOKUP(E236,الورديات!$A$2:$E$21,5,FALSE()),0),ROUND(MAX(0,MOD(H236-F236+0.5,1)-0.5)*1440,0),0))</f>
        <v/>
      </c>
      <c r="L236" s="22" t="str">
        <f aca="false">IF(OR(I236="",G236=""),"",ROUND(MAX(0,MOD(G236-I236+0.5,1)-0.5)*1440,0))</f>
        <v/>
      </c>
      <c r="M236" s="22" t="str">
        <f aca="false">IF(OR(I236="",G236=""),"",IF(ROUND(MAX(0,MOD(I236-G236+0.5,1)-0.5)*1440,0)&gt;=الإعدادات!$B$8,ROUND(MAX(0,MOD(I236-G236+0.5,1)-0.5)*1440,0),0))</f>
        <v/>
      </c>
      <c r="N236" s="18" t="str">
        <f aca="false">IF(OR(A236="",B236=""),"",IF(COUNTIFS(الإجازات!$A$2:$A$1001,B236,الإجازات!$D$2:$D$1001,"&lt;="&amp;A236,الإجازات!$E$2:$E$1001,"&gt;="&amp;A236,الإجازات!$G$2:$G$1001,"مقبولة")=0,"",LOOKUP(2,1/((الإجازات!$A$2:$A$1001=B236)*(الإجازات!$D$2:$D$1001&lt;=A236)*(الإجازات!$E$2:$E$1001&gt;=A236)*(الإجازات!$G$2:$G$1001="مقبولة")),الإجازات!$C$2:$C$1001)))</f>
        <v/>
      </c>
      <c r="O236" s="17"/>
      <c r="P236" s="23" t="str">
        <f aca="false">IF(B236="","",IF(ISNA(MATCH(B236,الموظفين!$A$2:$A$501,0)),"⚠ كود غير موجود",IF(O236&lt;&gt;"",O236,IF(N236&lt;&gt;"",N236,IF(H236="",IF(AND(A236&lt;&gt;"",WEEKDAY(A236)=الإعدادات!$B$11),"راحة أسبوعية","غائب"),IF(I236="","بدون انصراف",IF(N(K236)&gt;0,"متأخر","حاضر")))))))</f>
        <v/>
      </c>
      <c r="Q236" s="24" t="str">
        <f aca="false">IF(B236="","",IF(OR(P236="غائب",P236="غياب",P236="إجازة بدون راتب"),IFERROR(VLOOKUP(B236,الموظفين!$A$2:$J$501,8,FALSE()),0),0))</f>
        <v/>
      </c>
      <c r="R236" s="24" t="str">
        <f aca="false">IF(B236="","",ROUND((N(K236)+N(L236))/60*IFERROR(VLOOKUP(B236,الموظفين!$A$2:$J$501,8,FALSE()),0)/الإعدادات!$B$6*الإعدادات!$B$9,2))</f>
        <v/>
      </c>
      <c r="S236" s="24" t="str">
        <f aca="false">IF(OR(B236="",M236=""),"",ROUND(M236/60*IFERROR(VLOOKUP(B236,الموظفين!$A$2:$J$501,9,FALSE()),0),2))</f>
        <v/>
      </c>
      <c r="T236" s="17"/>
      <c r="U236" s="23" t="str">
        <f aca="false">IF(OR(A236="",B236=""),"",A236&amp;"|"&amp;B236)</f>
        <v/>
      </c>
    </row>
    <row r="237" customFormat="false" ht="15" hidden="false" customHeight="false" outlineLevel="0" collapsed="false">
      <c r="A237" s="16"/>
      <c r="B237" s="17"/>
      <c r="C237" s="18" t="str">
        <f aca="false">IF($B237="","",IFERROR(VLOOKUP($B237,الموظفين!$A$2:$J$501,2,FALSE())&amp;"","⚠ كود غير موجود"))</f>
        <v/>
      </c>
      <c r="D237" s="18" t="str">
        <f aca="false">IF($B237="","",IFERROR(VLOOKUP($B237,الموظفين!$A$2:$J$501,3,FALSE())&amp;"",""))</f>
        <v/>
      </c>
      <c r="E237" s="18" t="str">
        <f aca="false">IF($B237="","",IFERROR(VLOOKUP($B237,الموظفين!$A$2:$J$501,5,FALSE())&amp;"",""))</f>
        <v/>
      </c>
      <c r="F237" s="19" t="str">
        <f aca="false">IF($B237="","",IFERROR(VLOOKUP($B237,الموظفين!$A$2:$J$501,6,FALSE()),""))</f>
        <v/>
      </c>
      <c r="G237" s="19" t="str">
        <f aca="false">IF($B237="","",IFERROR(VLOOKUP($B237,الموظفين!$A$2:$J$501,7,FALSE()),""))</f>
        <v/>
      </c>
      <c r="H237" s="20"/>
      <c r="I237" s="20"/>
      <c r="J237" s="21" t="str">
        <f aca="false">IF(OR(H237="",I237=""),"",ROUND(MOD(I237-H237,1)*24,2))</f>
        <v/>
      </c>
      <c r="K237" s="22" t="str">
        <f aca="false">IF(OR(H237="",F237=""),"",IF(ROUND(MAX(0,MOD(H237-F237+0.5,1)-0.5)*1440,0)&gt;IFERROR(VLOOKUP(E237,الورديات!$A$2:$E$21,5,FALSE()),0),ROUND(MAX(0,MOD(H237-F237+0.5,1)-0.5)*1440,0),0))</f>
        <v/>
      </c>
      <c r="L237" s="22" t="str">
        <f aca="false">IF(OR(I237="",G237=""),"",ROUND(MAX(0,MOD(G237-I237+0.5,1)-0.5)*1440,0))</f>
        <v/>
      </c>
      <c r="M237" s="22" t="str">
        <f aca="false">IF(OR(I237="",G237=""),"",IF(ROUND(MAX(0,MOD(I237-G237+0.5,1)-0.5)*1440,0)&gt;=الإعدادات!$B$8,ROUND(MAX(0,MOD(I237-G237+0.5,1)-0.5)*1440,0),0))</f>
        <v/>
      </c>
      <c r="N237" s="18" t="str">
        <f aca="false">IF(OR(A237="",B237=""),"",IF(COUNTIFS(الإجازات!$A$2:$A$1001,B237,الإجازات!$D$2:$D$1001,"&lt;="&amp;A237,الإجازات!$E$2:$E$1001,"&gt;="&amp;A237,الإجازات!$G$2:$G$1001,"مقبولة")=0,"",LOOKUP(2,1/((الإجازات!$A$2:$A$1001=B237)*(الإجازات!$D$2:$D$1001&lt;=A237)*(الإجازات!$E$2:$E$1001&gt;=A237)*(الإجازات!$G$2:$G$1001="مقبولة")),الإجازات!$C$2:$C$1001)))</f>
        <v/>
      </c>
      <c r="O237" s="17"/>
      <c r="P237" s="23" t="str">
        <f aca="false">IF(B237="","",IF(ISNA(MATCH(B237,الموظفين!$A$2:$A$501,0)),"⚠ كود غير موجود",IF(O237&lt;&gt;"",O237,IF(N237&lt;&gt;"",N237,IF(H237="",IF(AND(A237&lt;&gt;"",WEEKDAY(A237)=الإعدادات!$B$11),"راحة أسبوعية","غائب"),IF(I237="","بدون انصراف",IF(N(K237)&gt;0,"متأخر","حاضر")))))))</f>
        <v/>
      </c>
      <c r="Q237" s="24" t="str">
        <f aca="false">IF(B237="","",IF(OR(P237="غائب",P237="غياب",P237="إجازة بدون راتب"),IFERROR(VLOOKUP(B237,الموظفين!$A$2:$J$501,8,FALSE()),0),0))</f>
        <v/>
      </c>
      <c r="R237" s="24" t="str">
        <f aca="false">IF(B237="","",ROUND((N(K237)+N(L237))/60*IFERROR(VLOOKUP(B237,الموظفين!$A$2:$J$501,8,FALSE()),0)/الإعدادات!$B$6*الإعدادات!$B$9,2))</f>
        <v/>
      </c>
      <c r="S237" s="24" t="str">
        <f aca="false">IF(OR(B237="",M237=""),"",ROUND(M237/60*IFERROR(VLOOKUP(B237,الموظفين!$A$2:$J$501,9,FALSE()),0),2))</f>
        <v/>
      </c>
      <c r="T237" s="17"/>
      <c r="U237" s="23" t="str">
        <f aca="false">IF(OR(A237="",B237=""),"",A237&amp;"|"&amp;B237)</f>
        <v/>
      </c>
    </row>
    <row r="238" customFormat="false" ht="15" hidden="false" customHeight="false" outlineLevel="0" collapsed="false">
      <c r="A238" s="16"/>
      <c r="B238" s="17"/>
      <c r="C238" s="18" t="str">
        <f aca="false">IF($B238="","",IFERROR(VLOOKUP($B238,الموظفين!$A$2:$J$501,2,FALSE())&amp;"","⚠ كود غير موجود"))</f>
        <v/>
      </c>
      <c r="D238" s="18" t="str">
        <f aca="false">IF($B238="","",IFERROR(VLOOKUP($B238,الموظفين!$A$2:$J$501,3,FALSE())&amp;"",""))</f>
        <v/>
      </c>
      <c r="E238" s="18" t="str">
        <f aca="false">IF($B238="","",IFERROR(VLOOKUP($B238,الموظفين!$A$2:$J$501,5,FALSE())&amp;"",""))</f>
        <v/>
      </c>
      <c r="F238" s="19" t="str">
        <f aca="false">IF($B238="","",IFERROR(VLOOKUP($B238,الموظفين!$A$2:$J$501,6,FALSE()),""))</f>
        <v/>
      </c>
      <c r="G238" s="19" t="str">
        <f aca="false">IF($B238="","",IFERROR(VLOOKUP($B238,الموظفين!$A$2:$J$501,7,FALSE()),""))</f>
        <v/>
      </c>
      <c r="H238" s="20"/>
      <c r="I238" s="20"/>
      <c r="J238" s="21" t="str">
        <f aca="false">IF(OR(H238="",I238=""),"",ROUND(MOD(I238-H238,1)*24,2))</f>
        <v/>
      </c>
      <c r="K238" s="22" t="str">
        <f aca="false">IF(OR(H238="",F238=""),"",IF(ROUND(MAX(0,MOD(H238-F238+0.5,1)-0.5)*1440,0)&gt;IFERROR(VLOOKUP(E238,الورديات!$A$2:$E$21,5,FALSE()),0),ROUND(MAX(0,MOD(H238-F238+0.5,1)-0.5)*1440,0),0))</f>
        <v/>
      </c>
      <c r="L238" s="22" t="str">
        <f aca="false">IF(OR(I238="",G238=""),"",ROUND(MAX(0,MOD(G238-I238+0.5,1)-0.5)*1440,0))</f>
        <v/>
      </c>
      <c r="M238" s="22" t="str">
        <f aca="false">IF(OR(I238="",G238=""),"",IF(ROUND(MAX(0,MOD(I238-G238+0.5,1)-0.5)*1440,0)&gt;=الإعدادات!$B$8,ROUND(MAX(0,MOD(I238-G238+0.5,1)-0.5)*1440,0),0))</f>
        <v/>
      </c>
      <c r="N238" s="18" t="str">
        <f aca="false">IF(OR(A238="",B238=""),"",IF(COUNTIFS(الإجازات!$A$2:$A$1001,B238,الإجازات!$D$2:$D$1001,"&lt;="&amp;A238,الإجازات!$E$2:$E$1001,"&gt;="&amp;A238,الإجازات!$G$2:$G$1001,"مقبولة")=0,"",LOOKUP(2,1/((الإجازات!$A$2:$A$1001=B238)*(الإجازات!$D$2:$D$1001&lt;=A238)*(الإجازات!$E$2:$E$1001&gt;=A238)*(الإجازات!$G$2:$G$1001="مقبولة")),الإجازات!$C$2:$C$1001)))</f>
        <v/>
      </c>
      <c r="O238" s="17"/>
      <c r="P238" s="23" t="str">
        <f aca="false">IF(B238="","",IF(ISNA(MATCH(B238,الموظفين!$A$2:$A$501,0)),"⚠ كود غير موجود",IF(O238&lt;&gt;"",O238,IF(N238&lt;&gt;"",N238,IF(H238="",IF(AND(A238&lt;&gt;"",WEEKDAY(A238)=الإعدادات!$B$11),"راحة أسبوعية","غائب"),IF(I238="","بدون انصراف",IF(N(K238)&gt;0,"متأخر","حاضر")))))))</f>
        <v/>
      </c>
      <c r="Q238" s="24" t="str">
        <f aca="false">IF(B238="","",IF(OR(P238="غائب",P238="غياب",P238="إجازة بدون راتب"),IFERROR(VLOOKUP(B238,الموظفين!$A$2:$J$501,8,FALSE()),0),0))</f>
        <v/>
      </c>
      <c r="R238" s="24" t="str">
        <f aca="false">IF(B238="","",ROUND((N(K238)+N(L238))/60*IFERROR(VLOOKUP(B238,الموظفين!$A$2:$J$501,8,FALSE()),0)/الإعدادات!$B$6*الإعدادات!$B$9,2))</f>
        <v/>
      </c>
      <c r="S238" s="24" t="str">
        <f aca="false">IF(OR(B238="",M238=""),"",ROUND(M238/60*IFERROR(VLOOKUP(B238,الموظفين!$A$2:$J$501,9,FALSE()),0),2))</f>
        <v/>
      </c>
      <c r="T238" s="17"/>
      <c r="U238" s="23" t="str">
        <f aca="false">IF(OR(A238="",B238=""),"",A238&amp;"|"&amp;B238)</f>
        <v/>
      </c>
    </row>
    <row r="239" customFormat="false" ht="15" hidden="false" customHeight="false" outlineLevel="0" collapsed="false">
      <c r="A239" s="16"/>
      <c r="B239" s="17"/>
      <c r="C239" s="18" t="str">
        <f aca="false">IF($B239="","",IFERROR(VLOOKUP($B239,الموظفين!$A$2:$J$501,2,FALSE())&amp;"","⚠ كود غير موجود"))</f>
        <v/>
      </c>
      <c r="D239" s="18" t="str">
        <f aca="false">IF($B239="","",IFERROR(VLOOKUP($B239,الموظفين!$A$2:$J$501,3,FALSE())&amp;"",""))</f>
        <v/>
      </c>
      <c r="E239" s="18" t="str">
        <f aca="false">IF($B239="","",IFERROR(VLOOKUP($B239,الموظفين!$A$2:$J$501,5,FALSE())&amp;"",""))</f>
        <v/>
      </c>
      <c r="F239" s="19" t="str">
        <f aca="false">IF($B239="","",IFERROR(VLOOKUP($B239,الموظفين!$A$2:$J$501,6,FALSE()),""))</f>
        <v/>
      </c>
      <c r="G239" s="19" t="str">
        <f aca="false">IF($B239="","",IFERROR(VLOOKUP($B239,الموظفين!$A$2:$J$501,7,FALSE()),""))</f>
        <v/>
      </c>
      <c r="H239" s="20"/>
      <c r="I239" s="20"/>
      <c r="J239" s="21" t="str">
        <f aca="false">IF(OR(H239="",I239=""),"",ROUND(MOD(I239-H239,1)*24,2))</f>
        <v/>
      </c>
      <c r="K239" s="22" t="str">
        <f aca="false">IF(OR(H239="",F239=""),"",IF(ROUND(MAX(0,MOD(H239-F239+0.5,1)-0.5)*1440,0)&gt;IFERROR(VLOOKUP(E239,الورديات!$A$2:$E$21,5,FALSE()),0),ROUND(MAX(0,MOD(H239-F239+0.5,1)-0.5)*1440,0),0))</f>
        <v/>
      </c>
      <c r="L239" s="22" t="str">
        <f aca="false">IF(OR(I239="",G239=""),"",ROUND(MAX(0,MOD(G239-I239+0.5,1)-0.5)*1440,0))</f>
        <v/>
      </c>
      <c r="M239" s="22" t="str">
        <f aca="false">IF(OR(I239="",G239=""),"",IF(ROUND(MAX(0,MOD(I239-G239+0.5,1)-0.5)*1440,0)&gt;=الإعدادات!$B$8,ROUND(MAX(0,MOD(I239-G239+0.5,1)-0.5)*1440,0),0))</f>
        <v/>
      </c>
      <c r="N239" s="18" t="str">
        <f aca="false">IF(OR(A239="",B239=""),"",IF(COUNTIFS(الإجازات!$A$2:$A$1001,B239,الإجازات!$D$2:$D$1001,"&lt;="&amp;A239,الإجازات!$E$2:$E$1001,"&gt;="&amp;A239,الإجازات!$G$2:$G$1001,"مقبولة")=0,"",LOOKUP(2,1/((الإجازات!$A$2:$A$1001=B239)*(الإجازات!$D$2:$D$1001&lt;=A239)*(الإجازات!$E$2:$E$1001&gt;=A239)*(الإجازات!$G$2:$G$1001="مقبولة")),الإجازات!$C$2:$C$1001)))</f>
        <v/>
      </c>
      <c r="O239" s="17"/>
      <c r="P239" s="23" t="str">
        <f aca="false">IF(B239="","",IF(ISNA(MATCH(B239,الموظفين!$A$2:$A$501,0)),"⚠ كود غير موجود",IF(O239&lt;&gt;"",O239,IF(N239&lt;&gt;"",N239,IF(H239="",IF(AND(A239&lt;&gt;"",WEEKDAY(A239)=الإعدادات!$B$11),"راحة أسبوعية","غائب"),IF(I239="","بدون انصراف",IF(N(K239)&gt;0,"متأخر","حاضر")))))))</f>
        <v/>
      </c>
      <c r="Q239" s="24" t="str">
        <f aca="false">IF(B239="","",IF(OR(P239="غائب",P239="غياب",P239="إجازة بدون راتب"),IFERROR(VLOOKUP(B239,الموظفين!$A$2:$J$501,8,FALSE()),0),0))</f>
        <v/>
      </c>
      <c r="R239" s="24" t="str">
        <f aca="false">IF(B239="","",ROUND((N(K239)+N(L239))/60*IFERROR(VLOOKUP(B239,الموظفين!$A$2:$J$501,8,FALSE()),0)/الإعدادات!$B$6*الإعدادات!$B$9,2))</f>
        <v/>
      </c>
      <c r="S239" s="24" t="str">
        <f aca="false">IF(OR(B239="",M239=""),"",ROUND(M239/60*IFERROR(VLOOKUP(B239,الموظفين!$A$2:$J$501,9,FALSE()),0),2))</f>
        <v/>
      </c>
      <c r="T239" s="17"/>
      <c r="U239" s="23" t="str">
        <f aca="false">IF(OR(A239="",B239=""),"",A239&amp;"|"&amp;B239)</f>
        <v/>
      </c>
    </row>
    <row r="240" customFormat="false" ht="15" hidden="false" customHeight="false" outlineLevel="0" collapsed="false">
      <c r="A240" s="16"/>
      <c r="B240" s="17"/>
      <c r="C240" s="18" t="str">
        <f aca="false">IF($B240="","",IFERROR(VLOOKUP($B240,الموظفين!$A$2:$J$501,2,FALSE())&amp;"","⚠ كود غير موجود"))</f>
        <v/>
      </c>
      <c r="D240" s="18" t="str">
        <f aca="false">IF($B240="","",IFERROR(VLOOKUP($B240,الموظفين!$A$2:$J$501,3,FALSE())&amp;"",""))</f>
        <v/>
      </c>
      <c r="E240" s="18" t="str">
        <f aca="false">IF($B240="","",IFERROR(VLOOKUP($B240,الموظفين!$A$2:$J$501,5,FALSE())&amp;"",""))</f>
        <v/>
      </c>
      <c r="F240" s="19" t="str">
        <f aca="false">IF($B240="","",IFERROR(VLOOKUP($B240,الموظفين!$A$2:$J$501,6,FALSE()),""))</f>
        <v/>
      </c>
      <c r="G240" s="19" t="str">
        <f aca="false">IF($B240="","",IFERROR(VLOOKUP($B240,الموظفين!$A$2:$J$501,7,FALSE()),""))</f>
        <v/>
      </c>
      <c r="H240" s="20"/>
      <c r="I240" s="20"/>
      <c r="J240" s="21" t="str">
        <f aca="false">IF(OR(H240="",I240=""),"",ROUND(MOD(I240-H240,1)*24,2))</f>
        <v/>
      </c>
      <c r="K240" s="22" t="str">
        <f aca="false">IF(OR(H240="",F240=""),"",IF(ROUND(MAX(0,MOD(H240-F240+0.5,1)-0.5)*1440,0)&gt;IFERROR(VLOOKUP(E240,الورديات!$A$2:$E$21,5,FALSE()),0),ROUND(MAX(0,MOD(H240-F240+0.5,1)-0.5)*1440,0),0))</f>
        <v/>
      </c>
      <c r="L240" s="22" t="str">
        <f aca="false">IF(OR(I240="",G240=""),"",ROUND(MAX(0,MOD(G240-I240+0.5,1)-0.5)*1440,0))</f>
        <v/>
      </c>
      <c r="M240" s="22" t="str">
        <f aca="false">IF(OR(I240="",G240=""),"",IF(ROUND(MAX(0,MOD(I240-G240+0.5,1)-0.5)*1440,0)&gt;=الإعدادات!$B$8,ROUND(MAX(0,MOD(I240-G240+0.5,1)-0.5)*1440,0),0))</f>
        <v/>
      </c>
      <c r="N240" s="18" t="str">
        <f aca="false">IF(OR(A240="",B240=""),"",IF(COUNTIFS(الإجازات!$A$2:$A$1001,B240,الإجازات!$D$2:$D$1001,"&lt;="&amp;A240,الإجازات!$E$2:$E$1001,"&gt;="&amp;A240,الإجازات!$G$2:$G$1001,"مقبولة")=0,"",LOOKUP(2,1/((الإجازات!$A$2:$A$1001=B240)*(الإجازات!$D$2:$D$1001&lt;=A240)*(الإجازات!$E$2:$E$1001&gt;=A240)*(الإجازات!$G$2:$G$1001="مقبولة")),الإجازات!$C$2:$C$1001)))</f>
        <v/>
      </c>
      <c r="O240" s="17"/>
      <c r="P240" s="23" t="str">
        <f aca="false">IF(B240="","",IF(ISNA(MATCH(B240,الموظفين!$A$2:$A$501,0)),"⚠ كود غير موجود",IF(O240&lt;&gt;"",O240,IF(N240&lt;&gt;"",N240,IF(H240="",IF(AND(A240&lt;&gt;"",WEEKDAY(A240)=الإعدادات!$B$11),"راحة أسبوعية","غائب"),IF(I240="","بدون انصراف",IF(N(K240)&gt;0,"متأخر","حاضر")))))))</f>
        <v/>
      </c>
      <c r="Q240" s="24" t="str">
        <f aca="false">IF(B240="","",IF(OR(P240="غائب",P240="غياب",P240="إجازة بدون راتب"),IFERROR(VLOOKUP(B240,الموظفين!$A$2:$J$501,8,FALSE()),0),0))</f>
        <v/>
      </c>
      <c r="R240" s="24" t="str">
        <f aca="false">IF(B240="","",ROUND((N(K240)+N(L240))/60*IFERROR(VLOOKUP(B240,الموظفين!$A$2:$J$501,8,FALSE()),0)/الإعدادات!$B$6*الإعدادات!$B$9,2))</f>
        <v/>
      </c>
      <c r="S240" s="24" t="str">
        <f aca="false">IF(OR(B240="",M240=""),"",ROUND(M240/60*IFERROR(VLOOKUP(B240,الموظفين!$A$2:$J$501,9,FALSE()),0),2))</f>
        <v/>
      </c>
      <c r="T240" s="17"/>
      <c r="U240" s="23" t="str">
        <f aca="false">IF(OR(A240="",B240=""),"",A240&amp;"|"&amp;B240)</f>
        <v/>
      </c>
    </row>
    <row r="241" customFormat="false" ht="15" hidden="false" customHeight="false" outlineLevel="0" collapsed="false">
      <c r="A241" s="16"/>
      <c r="B241" s="17"/>
      <c r="C241" s="18" t="str">
        <f aca="false">IF($B241="","",IFERROR(VLOOKUP($B241,الموظفين!$A$2:$J$501,2,FALSE())&amp;"","⚠ كود غير موجود"))</f>
        <v/>
      </c>
      <c r="D241" s="18" t="str">
        <f aca="false">IF($B241="","",IFERROR(VLOOKUP($B241,الموظفين!$A$2:$J$501,3,FALSE())&amp;"",""))</f>
        <v/>
      </c>
      <c r="E241" s="18" t="str">
        <f aca="false">IF($B241="","",IFERROR(VLOOKUP($B241,الموظفين!$A$2:$J$501,5,FALSE())&amp;"",""))</f>
        <v/>
      </c>
      <c r="F241" s="19" t="str">
        <f aca="false">IF($B241="","",IFERROR(VLOOKUP($B241,الموظفين!$A$2:$J$501,6,FALSE()),""))</f>
        <v/>
      </c>
      <c r="G241" s="19" t="str">
        <f aca="false">IF($B241="","",IFERROR(VLOOKUP($B241,الموظفين!$A$2:$J$501,7,FALSE()),""))</f>
        <v/>
      </c>
      <c r="H241" s="20"/>
      <c r="I241" s="20"/>
      <c r="J241" s="21" t="str">
        <f aca="false">IF(OR(H241="",I241=""),"",ROUND(MOD(I241-H241,1)*24,2))</f>
        <v/>
      </c>
      <c r="K241" s="22" t="str">
        <f aca="false">IF(OR(H241="",F241=""),"",IF(ROUND(MAX(0,MOD(H241-F241+0.5,1)-0.5)*1440,0)&gt;IFERROR(VLOOKUP(E241,الورديات!$A$2:$E$21,5,FALSE()),0),ROUND(MAX(0,MOD(H241-F241+0.5,1)-0.5)*1440,0),0))</f>
        <v/>
      </c>
      <c r="L241" s="22" t="str">
        <f aca="false">IF(OR(I241="",G241=""),"",ROUND(MAX(0,MOD(G241-I241+0.5,1)-0.5)*1440,0))</f>
        <v/>
      </c>
      <c r="M241" s="22" t="str">
        <f aca="false">IF(OR(I241="",G241=""),"",IF(ROUND(MAX(0,MOD(I241-G241+0.5,1)-0.5)*1440,0)&gt;=الإعدادات!$B$8,ROUND(MAX(0,MOD(I241-G241+0.5,1)-0.5)*1440,0),0))</f>
        <v/>
      </c>
      <c r="N241" s="18" t="str">
        <f aca="false">IF(OR(A241="",B241=""),"",IF(COUNTIFS(الإجازات!$A$2:$A$1001,B241,الإجازات!$D$2:$D$1001,"&lt;="&amp;A241,الإجازات!$E$2:$E$1001,"&gt;="&amp;A241,الإجازات!$G$2:$G$1001,"مقبولة")=0,"",LOOKUP(2,1/((الإجازات!$A$2:$A$1001=B241)*(الإجازات!$D$2:$D$1001&lt;=A241)*(الإجازات!$E$2:$E$1001&gt;=A241)*(الإجازات!$G$2:$G$1001="مقبولة")),الإجازات!$C$2:$C$1001)))</f>
        <v/>
      </c>
      <c r="O241" s="17"/>
      <c r="P241" s="23" t="str">
        <f aca="false">IF(B241="","",IF(ISNA(MATCH(B241,الموظفين!$A$2:$A$501,0)),"⚠ كود غير موجود",IF(O241&lt;&gt;"",O241,IF(N241&lt;&gt;"",N241,IF(H241="",IF(AND(A241&lt;&gt;"",WEEKDAY(A241)=الإعدادات!$B$11),"راحة أسبوعية","غائب"),IF(I241="","بدون انصراف",IF(N(K241)&gt;0,"متأخر","حاضر")))))))</f>
        <v/>
      </c>
      <c r="Q241" s="24" t="str">
        <f aca="false">IF(B241="","",IF(OR(P241="غائب",P241="غياب",P241="إجازة بدون راتب"),IFERROR(VLOOKUP(B241,الموظفين!$A$2:$J$501,8,FALSE()),0),0))</f>
        <v/>
      </c>
      <c r="R241" s="24" t="str">
        <f aca="false">IF(B241="","",ROUND((N(K241)+N(L241))/60*IFERROR(VLOOKUP(B241,الموظفين!$A$2:$J$501,8,FALSE()),0)/الإعدادات!$B$6*الإعدادات!$B$9,2))</f>
        <v/>
      </c>
      <c r="S241" s="24" t="str">
        <f aca="false">IF(OR(B241="",M241=""),"",ROUND(M241/60*IFERROR(VLOOKUP(B241,الموظفين!$A$2:$J$501,9,FALSE()),0),2))</f>
        <v/>
      </c>
      <c r="T241" s="17"/>
      <c r="U241" s="23" t="str">
        <f aca="false">IF(OR(A241="",B241=""),"",A241&amp;"|"&amp;B241)</f>
        <v/>
      </c>
    </row>
    <row r="242" customFormat="false" ht="15" hidden="false" customHeight="false" outlineLevel="0" collapsed="false">
      <c r="A242" s="16"/>
      <c r="B242" s="17"/>
      <c r="C242" s="18" t="str">
        <f aca="false">IF($B242="","",IFERROR(VLOOKUP($B242,الموظفين!$A$2:$J$501,2,FALSE())&amp;"","⚠ كود غير موجود"))</f>
        <v/>
      </c>
      <c r="D242" s="18" t="str">
        <f aca="false">IF($B242="","",IFERROR(VLOOKUP($B242,الموظفين!$A$2:$J$501,3,FALSE())&amp;"",""))</f>
        <v/>
      </c>
      <c r="E242" s="18" t="str">
        <f aca="false">IF($B242="","",IFERROR(VLOOKUP($B242,الموظفين!$A$2:$J$501,5,FALSE())&amp;"",""))</f>
        <v/>
      </c>
      <c r="F242" s="19" t="str">
        <f aca="false">IF($B242="","",IFERROR(VLOOKUP($B242,الموظفين!$A$2:$J$501,6,FALSE()),""))</f>
        <v/>
      </c>
      <c r="G242" s="19" t="str">
        <f aca="false">IF($B242="","",IFERROR(VLOOKUP($B242,الموظفين!$A$2:$J$501,7,FALSE()),""))</f>
        <v/>
      </c>
      <c r="H242" s="20"/>
      <c r="I242" s="20"/>
      <c r="J242" s="21" t="str">
        <f aca="false">IF(OR(H242="",I242=""),"",ROUND(MOD(I242-H242,1)*24,2))</f>
        <v/>
      </c>
      <c r="K242" s="22" t="str">
        <f aca="false">IF(OR(H242="",F242=""),"",IF(ROUND(MAX(0,MOD(H242-F242+0.5,1)-0.5)*1440,0)&gt;IFERROR(VLOOKUP(E242,الورديات!$A$2:$E$21,5,FALSE()),0),ROUND(MAX(0,MOD(H242-F242+0.5,1)-0.5)*1440,0),0))</f>
        <v/>
      </c>
      <c r="L242" s="22" t="str">
        <f aca="false">IF(OR(I242="",G242=""),"",ROUND(MAX(0,MOD(G242-I242+0.5,1)-0.5)*1440,0))</f>
        <v/>
      </c>
      <c r="M242" s="22" t="str">
        <f aca="false">IF(OR(I242="",G242=""),"",IF(ROUND(MAX(0,MOD(I242-G242+0.5,1)-0.5)*1440,0)&gt;=الإعدادات!$B$8,ROUND(MAX(0,MOD(I242-G242+0.5,1)-0.5)*1440,0),0))</f>
        <v/>
      </c>
      <c r="N242" s="18" t="str">
        <f aca="false">IF(OR(A242="",B242=""),"",IF(COUNTIFS(الإجازات!$A$2:$A$1001,B242,الإجازات!$D$2:$D$1001,"&lt;="&amp;A242,الإجازات!$E$2:$E$1001,"&gt;="&amp;A242,الإجازات!$G$2:$G$1001,"مقبولة")=0,"",LOOKUP(2,1/((الإجازات!$A$2:$A$1001=B242)*(الإجازات!$D$2:$D$1001&lt;=A242)*(الإجازات!$E$2:$E$1001&gt;=A242)*(الإجازات!$G$2:$G$1001="مقبولة")),الإجازات!$C$2:$C$1001)))</f>
        <v/>
      </c>
      <c r="O242" s="17"/>
      <c r="P242" s="23" t="str">
        <f aca="false">IF(B242="","",IF(ISNA(MATCH(B242,الموظفين!$A$2:$A$501,0)),"⚠ كود غير موجود",IF(O242&lt;&gt;"",O242,IF(N242&lt;&gt;"",N242,IF(H242="",IF(AND(A242&lt;&gt;"",WEEKDAY(A242)=الإعدادات!$B$11),"راحة أسبوعية","غائب"),IF(I242="","بدون انصراف",IF(N(K242)&gt;0,"متأخر","حاضر")))))))</f>
        <v/>
      </c>
      <c r="Q242" s="24" t="str">
        <f aca="false">IF(B242="","",IF(OR(P242="غائب",P242="غياب",P242="إجازة بدون راتب"),IFERROR(VLOOKUP(B242,الموظفين!$A$2:$J$501,8,FALSE()),0),0))</f>
        <v/>
      </c>
      <c r="R242" s="24" t="str">
        <f aca="false">IF(B242="","",ROUND((N(K242)+N(L242))/60*IFERROR(VLOOKUP(B242,الموظفين!$A$2:$J$501,8,FALSE()),0)/الإعدادات!$B$6*الإعدادات!$B$9,2))</f>
        <v/>
      </c>
      <c r="S242" s="24" t="str">
        <f aca="false">IF(OR(B242="",M242=""),"",ROUND(M242/60*IFERROR(VLOOKUP(B242,الموظفين!$A$2:$J$501,9,FALSE()),0),2))</f>
        <v/>
      </c>
      <c r="T242" s="17"/>
      <c r="U242" s="23" t="str">
        <f aca="false">IF(OR(A242="",B242=""),"",A242&amp;"|"&amp;B242)</f>
        <v/>
      </c>
    </row>
    <row r="243" customFormat="false" ht="15" hidden="false" customHeight="false" outlineLevel="0" collapsed="false">
      <c r="A243" s="16"/>
      <c r="B243" s="17"/>
      <c r="C243" s="18" t="str">
        <f aca="false">IF($B243="","",IFERROR(VLOOKUP($B243,الموظفين!$A$2:$J$501,2,FALSE())&amp;"","⚠ كود غير موجود"))</f>
        <v/>
      </c>
      <c r="D243" s="18" t="str">
        <f aca="false">IF($B243="","",IFERROR(VLOOKUP($B243,الموظفين!$A$2:$J$501,3,FALSE())&amp;"",""))</f>
        <v/>
      </c>
      <c r="E243" s="18" t="str">
        <f aca="false">IF($B243="","",IFERROR(VLOOKUP($B243,الموظفين!$A$2:$J$501,5,FALSE())&amp;"",""))</f>
        <v/>
      </c>
      <c r="F243" s="19" t="str">
        <f aca="false">IF($B243="","",IFERROR(VLOOKUP($B243,الموظفين!$A$2:$J$501,6,FALSE()),""))</f>
        <v/>
      </c>
      <c r="G243" s="19" t="str">
        <f aca="false">IF($B243="","",IFERROR(VLOOKUP($B243,الموظفين!$A$2:$J$501,7,FALSE()),""))</f>
        <v/>
      </c>
      <c r="H243" s="20"/>
      <c r="I243" s="20"/>
      <c r="J243" s="21" t="str">
        <f aca="false">IF(OR(H243="",I243=""),"",ROUND(MOD(I243-H243,1)*24,2))</f>
        <v/>
      </c>
      <c r="K243" s="22" t="str">
        <f aca="false">IF(OR(H243="",F243=""),"",IF(ROUND(MAX(0,MOD(H243-F243+0.5,1)-0.5)*1440,0)&gt;IFERROR(VLOOKUP(E243,الورديات!$A$2:$E$21,5,FALSE()),0),ROUND(MAX(0,MOD(H243-F243+0.5,1)-0.5)*1440,0),0))</f>
        <v/>
      </c>
      <c r="L243" s="22" t="str">
        <f aca="false">IF(OR(I243="",G243=""),"",ROUND(MAX(0,MOD(G243-I243+0.5,1)-0.5)*1440,0))</f>
        <v/>
      </c>
      <c r="M243" s="22" t="str">
        <f aca="false">IF(OR(I243="",G243=""),"",IF(ROUND(MAX(0,MOD(I243-G243+0.5,1)-0.5)*1440,0)&gt;=الإعدادات!$B$8,ROUND(MAX(0,MOD(I243-G243+0.5,1)-0.5)*1440,0),0))</f>
        <v/>
      </c>
      <c r="N243" s="18" t="str">
        <f aca="false">IF(OR(A243="",B243=""),"",IF(COUNTIFS(الإجازات!$A$2:$A$1001,B243,الإجازات!$D$2:$D$1001,"&lt;="&amp;A243,الإجازات!$E$2:$E$1001,"&gt;="&amp;A243,الإجازات!$G$2:$G$1001,"مقبولة")=0,"",LOOKUP(2,1/((الإجازات!$A$2:$A$1001=B243)*(الإجازات!$D$2:$D$1001&lt;=A243)*(الإجازات!$E$2:$E$1001&gt;=A243)*(الإجازات!$G$2:$G$1001="مقبولة")),الإجازات!$C$2:$C$1001)))</f>
        <v/>
      </c>
      <c r="O243" s="17"/>
      <c r="P243" s="23" t="str">
        <f aca="false">IF(B243="","",IF(ISNA(MATCH(B243,الموظفين!$A$2:$A$501,0)),"⚠ كود غير موجود",IF(O243&lt;&gt;"",O243,IF(N243&lt;&gt;"",N243,IF(H243="",IF(AND(A243&lt;&gt;"",WEEKDAY(A243)=الإعدادات!$B$11),"راحة أسبوعية","غائب"),IF(I243="","بدون انصراف",IF(N(K243)&gt;0,"متأخر","حاضر")))))))</f>
        <v/>
      </c>
      <c r="Q243" s="24" t="str">
        <f aca="false">IF(B243="","",IF(OR(P243="غائب",P243="غياب",P243="إجازة بدون راتب"),IFERROR(VLOOKUP(B243,الموظفين!$A$2:$J$501,8,FALSE()),0),0))</f>
        <v/>
      </c>
      <c r="R243" s="24" t="str">
        <f aca="false">IF(B243="","",ROUND((N(K243)+N(L243))/60*IFERROR(VLOOKUP(B243,الموظفين!$A$2:$J$501,8,FALSE()),0)/الإعدادات!$B$6*الإعدادات!$B$9,2))</f>
        <v/>
      </c>
      <c r="S243" s="24" t="str">
        <f aca="false">IF(OR(B243="",M243=""),"",ROUND(M243/60*IFERROR(VLOOKUP(B243,الموظفين!$A$2:$J$501,9,FALSE()),0),2))</f>
        <v/>
      </c>
      <c r="T243" s="17"/>
      <c r="U243" s="23" t="str">
        <f aca="false">IF(OR(A243="",B243=""),"",A243&amp;"|"&amp;B243)</f>
        <v/>
      </c>
    </row>
    <row r="244" customFormat="false" ht="15" hidden="false" customHeight="false" outlineLevel="0" collapsed="false">
      <c r="A244" s="16"/>
      <c r="B244" s="17"/>
      <c r="C244" s="18" t="str">
        <f aca="false">IF($B244="","",IFERROR(VLOOKUP($B244,الموظفين!$A$2:$J$501,2,FALSE())&amp;"","⚠ كود غير موجود"))</f>
        <v/>
      </c>
      <c r="D244" s="18" t="str">
        <f aca="false">IF($B244="","",IFERROR(VLOOKUP($B244,الموظفين!$A$2:$J$501,3,FALSE())&amp;"",""))</f>
        <v/>
      </c>
      <c r="E244" s="18" t="str">
        <f aca="false">IF($B244="","",IFERROR(VLOOKUP($B244,الموظفين!$A$2:$J$501,5,FALSE())&amp;"",""))</f>
        <v/>
      </c>
      <c r="F244" s="19" t="str">
        <f aca="false">IF($B244="","",IFERROR(VLOOKUP($B244,الموظفين!$A$2:$J$501,6,FALSE()),""))</f>
        <v/>
      </c>
      <c r="G244" s="19" t="str">
        <f aca="false">IF($B244="","",IFERROR(VLOOKUP($B244,الموظفين!$A$2:$J$501,7,FALSE()),""))</f>
        <v/>
      </c>
      <c r="H244" s="20"/>
      <c r="I244" s="20"/>
      <c r="J244" s="21" t="str">
        <f aca="false">IF(OR(H244="",I244=""),"",ROUND(MOD(I244-H244,1)*24,2))</f>
        <v/>
      </c>
      <c r="K244" s="22" t="str">
        <f aca="false">IF(OR(H244="",F244=""),"",IF(ROUND(MAX(0,MOD(H244-F244+0.5,1)-0.5)*1440,0)&gt;IFERROR(VLOOKUP(E244,الورديات!$A$2:$E$21,5,FALSE()),0),ROUND(MAX(0,MOD(H244-F244+0.5,1)-0.5)*1440,0),0))</f>
        <v/>
      </c>
      <c r="L244" s="22" t="str">
        <f aca="false">IF(OR(I244="",G244=""),"",ROUND(MAX(0,MOD(G244-I244+0.5,1)-0.5)*1440,0))</f>
        <v/>
      </c>
      <c r="M244" s="22" t="str">
        <f aca="false">IF(OR(I244="",G244=""),"",IF(ROUND(MAX(0,MOD(I244-G244+0.5,1)-0.5)*1440,0)&gt;=الإعدادات!$B$8,ROUND(MAX(0,MOD(I244-G244+0.5,1)-0.5)*1440,0),0))</f>
        <v/>
      </c>
      <c r="N244" s="18" t="str">
        <f aca="false">IF(OR(A244="",B244=""),"",IF(COUNTIFS(الإجازات!$A$2:$A$1001,B244,الإجازات!$D$2:$D$1001,"&lt;="&amp;A244,الإجازات!$E$2:$E$1001,"&gt;="&amp;A244,الإجازات!$G$2:$G$1001,"مقبولة")=0,"",LOOKUP(2,1/((الإجازات!$A$2:$A$1001=B244)*(الإجازات!$D$2:$D$1001&lt;=A244)*(الإجازات!$E$2:$E$1001&gt;=A244)*(الإجازات!$G$2:$G$1001="مقبولة")),الإجازات!$C$2:$C$1001)))</f>
        <v/>
      </c>
      <c r="O244" s="17"/>
      <c r="P244" s="23" t="str">
        <f aca="false">IF(B244="","",IF(ISNA(MATCH(B244,الموظفين!$A$2:$A$501,0)),"⚠ كود غير موجود",IF(O244&lt;&gt;"",O244,IF(N244&lt;&gt;"",N244,IF(H244="",IF(AND(A244&lt;&gt;"",WEEKDAY(A244)=الإعدادات!$B$11),"راحة أسبوعية","غائب"),IF(I244="","بدون انصراف",IF(N(K244)&gt;0,"متأخر","حاضر")))))))</f>
        <v/>
      </c>
      <c r="Q244" s="24" t="str">
        <f aca="false">IF(B244="","",IF(OR(P244="غائب",P244="غياب",P244="إجازة بدون راتب"),IFERROR(VLOOKUP(B244,الموظفين!$A$2:$J$501,8,FALSE()),0),0))</f>
        <v/>
      </c>
      <c r="R244" s="24" t="str">
        <f aca="false">IF(B244="","",ROUND((N(K244)+N(L244))/60*IFERROR(VLOOKUP(B244,الموظفين!$A$2:$J$501,8,FALSE()),0)/الإعدادات!$B$6*الإعدادات!$B$9,2))</f>
        <v/>
      </c>
      <c r="S244" s="24" t="str">
        <f aca="false">IF(OR(B244="",M244=""),"",ROUND(M244/60*IFERROR(VLOOKUP(B244,الموظفين!$A$2:$J$501,9,FALSE()),0),2))</f>
        <v/>
      </c>
      <c r="T244" s="17"/>
      <c r="U244" s="23" t="str">
        <f aca="false">IF(OR(A244="",B244=""),"",A244&amp;"|"&amp;B244)</f>
        <v/>
      </c>
    </row>
    <row r="245" customFormat="false" ht="15" hidden="false" customHeight="false" outlineLevel="0" collapsed="false">
      <c r="A245" s="16"/>
      <c r="B245" s="17"/>
      <c r="C245" s="18" t="str">
        <f aca="false">IF($B245="","",IFERROR(VLOOKUP($B245,الموظفين!$A$2:$J$501,2,FALSE())&amp;"","⚠ كود غير موجود"))</f>
        <v/>
      </c>
      <c r="D245" s="18" t="str">
        <f aca="false">IF($B245="","",IFERROR(VLOOKUP($B245,الموظفين!$A$2:$J$501,3,FALSE())&amp;"",""))</f>
        <v/>
      </c>
      <c r="E245" s="18" t="str">
        <f aca="false">IF($B245="","",IFERROR(VLOOKUP($B245,الموظفين!$A$2:$J$501,5,FALSE())&amp;"",""))</f>
        <v/>
      </c>
      <c r="F245" s="19" t="str">
        <f aca="false">IF($B245="","",IFERROR(VLOOKUP($B245,الموظفين!$A$2:$J$501,6,FALSE()),""))</f>
        <v/>
      </c>
      <c r="G245" s="19" t="str">
        <f aca="false">IF($B245="","",IFERROR(VLOOKUP($B245,الموظفين!$A$2:$J$501,7,FALSE()),""))</f>
        <v/>
      </c>
      <c r="H245" s="20"/>
      <c r="I245" s="20"/>
      <c r="J245" s="21" t="str">
        <f aca="false">IF(OR(H245="",I245=""),"",ROUND(MOD(I245-H245,1)*24,2))</f>
        <v/>
      </c>
      <c r="K245" s="22" t="str">
        <f aca="false">IF(OR(H245="",F245=""),"",IF(ROUND(MAX(0,MOD(H245-F245+0.5,1)-0.5)*1440,0)&gt;IFERROR(VLOOKUP(E245,الورديات!$A$2:$E$21,5,FALSE()),0),ROUND(MAX(0,MOD(H245-F245+0.5,1)-0.5)*1440,0),0))</f>
        <v/>
      </c>
      <c r="L245" s="22" t="str">
        <f aca="false">IF(OR(I245="",G245=""),"",ROUND(MAX(0,MOD(G245-I245+0.5,1)-0.5)*1440,0))</f>
        <v/>
      </c>
      <c r="M245" s="22" t="str">
        <f aca="false">IF(OR(I245="",G245=""),"",IF(ROUND(MAX(0,MOD(I245-G245+0.5,1)-0.5)*1440,0)&gt;=الإعدادات!$B$8,ROUND(MAX(0,MOD(I245-G245+0.5,1)-0.5)*1440,0),0))</f>
        <v/>
      </c>
      <c r="N245" s="18" t="str">
        <f aca="false">IF(OR(A245="",B245=""),"",IF(COUNTIFS(الإجازات!$A$2:$A$1001,B245,الإجازات!$D$2:$D$1001,"&lt;="&amp;A245,الإجازات!$E$2:$E$1001,"&gt;="&amp;A245,الإجازات!$G$2:$G$1001,"مقبولة")=0,"",LOOKUP(2,1/((الإجازات!$A$2:$A$1001=B245)*(الإجازات!$D$2:$D$1001&lt;=A245)*(الإجازات!$E$2:$E$1001&gt;=A245)*(الإجازات!$G$2:$G$1001="مقبولة")),الإجازات!$C$2:$C$1001)))</f>
        <v/>
      </c>
      <c r="O245" s="17"/>
      <c r="P245" s="23" t="str">
        <f aca="false">IF(B245="","",IF(ISNA(MATCH(B245,الموظفين!$A$2:$A$501,0)),"⚠ كود غير موجود",IF(O245&lt;&gt;"",O245,IF(N245&lt;&gt;"",N245,IF(H245="",IF(AND(A245&lt;&gt;"",WEEKDAY(A245)=الإعدادات!$B$11),"راحة أسبوعية","غائب"),IF(I245="","بدون انصراف",IF(N(K245)&gt;0,"متأخر","حاضر")))))))</f>
        <v/>
      </c>
      <c r="Q245" s="24" t="str">
        <f aca="false">IF(B245="","",IF(OR(P245="غائب",P245="غياب",P245="إجازة بدون راتب"),IFERROR(VLOOKUP(B245,الموظفين!$A$2:$J$501,8,FALSE()),0),0))</f>
        <v/>
      </c>
      <c r="R245" s="24" t="str">
        <f aca="false">IF(B245="","",ROUND((N(K245)+N(L245))/60*IFERROR(VLOOKUP(B245,الموظفين!$A$2:$J$501,8,FALSE()),0)/الإعدادات!$B$6*الإعدادات!$B$9,2))</f>
        <v/>
      </c>
      <c r="S245" s="24" t="str">
        <f aca="false">IF(OR(B245="",M245=""),"",ROUND(M245/60*IFERROR(VLOOKUP(B245,الموظفين!$A$2:$J$501,9,FALSE()),0),2))</f>
        <v/>
      </c>
      <c r="T245" s="17"/>
      <c r="U245" s="23" t="str">
        <f aca="false">IF(OR(A245="",B245=""),"",A245&amp;"|"&amp;B245)</f>
        <v/>
      </c>
    </row>
    <row r="246" customFormat="false" ht="15" hidden="false" customHeight="false" outlineLevel="0" collapsed="false">
      <c r="A246" s="16"/>
      <c r="B246" s="17"/>
      <c r="C246" s="18" t="str">
        <f aca="false">IF($B246="","",IFERROR(VLOOKUP($B246,الموظفين!$A$2:$J$501,2,FALSE())&amp;"","⚠ كود غير موجود"))</f>
        <v/>
      </c>
      <c r="D246" s="18" t="str">
        <f aca="false">IF($B246="","",IFERROR(VLOOKUP($B246,الموظفين!$A$2:$J$501,3,FALSE())&amp;"",""))</f>
        <v/>
      </c>
      <c r="E246" s="18" t="str">
        <f aca="false">IF($B246="","",IFERROR(VLOOKUP($B246,الموظفين!$A$2:$J$501,5,FALSE())&amp;"",""))</f>
        <v/>
      </c>
      <c r="F246" s="19" t="str">
        <f aca="false">IF($B246="","",IFERROR(VLOOKUP($B246,الموظفين!$A$2:$J$501,6,FALSE()),""))</f>
        <v/>
      </c>
      <c r="G246" s="19" t="str">
        <f aca="false">IF($B246="","",IFERROR(VLOOKUP($B246,الموظفين!$A$2:$J$501,7,FALSE()),""))</f>
        <v/>
      </c>
      <c r="H246" s="20"/>
      <c r="I246" s="20"/>
      <c r="J246" s="21" t="str">
        <f aca="false">IF(OR(H246="",I246=""),"",ROUND(MOD(I246-H246,1)*24,2))</f>
        <v/>
      </c>
      <c r="K246" s="22" t="str">
        <f aca="false">IF(OR(H246="",F246=""),"",IF(ROUND(MAX(0,MOD(H246-F246+0.5,1)-0.5)*1440,0)&gt;IFERROR(VLOOKUP(E246,الورديات!$A$2:$E$21,5,FALSE()),0),ROUND(MAX(0,MOD(H246-F246+0.5,1)-0.5)*1440,0),0))</f>
        <v/>
      </c>
      <c r="L246" s="22" t="str">
        <f aca="false">IF(OR(I246="",G246=""),"",ROUND(MAX(0,MOD(G246-I246+0.5,1)-0.5)*1440,0))</f>
        <v/>
      </c>
      <c r="M246" s="22" t="str">
        <f aca="false">IF(OR(I246="",G246=""),"",IF(ROUND(MAX(0,MOD(I246-G246+0.5,1)-0.5)*1440,0)&gt;=الإعدادات!$B$8,ROUND(MAX(0,MOD(I246-G246+0.5,1)-0.5)*1440,0),0))</f>
        <v/>
      </c>
      <c r="N246" s="18" t="str">
        <f aca="false">IF(OR(A246="",B246=""),"",IF(COUNTIFS(الإجازات!$A$2:$A$1001,B246,الإجازات!$D$2:$D$1001,"&lt;="&amp;A246,الإجازات!$E$2:$E$1001,"&gt;="&amp;A246,الإجازات!$G$2:$G$1001,"مقبولة")=0,"",LOOKUP(2,1/((الإجازات!$A$2:$A$1001=B246)*(الإجازات!$D$2:$D$1001&lt;=A246)*(الإجازات!$E$2:$E$1001&gt;=A246)*(الإجازات!$G$2:$G$1001="مقبولة")),الإجازات!$C$2:$C$1001)))</f>
        <v/>
      </c>
      <c r="O246" s="17"/>
      <c r="P246" s="23" t="str">
        <f aca="false">IF(B246="","",IF(ISNA(MATCH(B246,الموظفين!$A$2:$A$501,0)),"⚠ كود غير موجود",IF(O246&lt;&gt;"",O246,IF(N246&lt;&gt;"",N246,IF(H246="",IF(AND(A246&lt;&gt;"",WEEKDAY(A246)=الإعدادات!$B$11),"راحة أسبوعية","غائب"),IF(I246="","بدون انصراف",IF(N(K246)&gt;0,"متأخر","حاضر")))))))</f>
        <v/>
      </c>
      <c r="Q246" s="24" t="str">
        <f aca="false">IF(B246="","",IF(OR(P246="غائب",P246="غياب",P246="إجازة بدون راتب"),IFERROR(VLOOKUP(B246,الموظفين!$A$2:$J$501,8,FALSE()),0),0))</f>
        <v/>
      </c>
      <c r="R246" s="24" t="str">
        <f aca="false">IF(B246="","",ROUND((N(K246)+N(L246))/60*IFERROR(VLOOKUP(B246,الموظفين!$A$2:$J$501,8,FALSE()),0)/الإعدادات!$B$6*الإعدادات!$B$9,2))</f>
        <v/>
      </c>
      <c r="S246" s="24" t="str">
        <f aca="false">IF(OR(B246="",M246=""),"",ROUND(M246/60*IFERROR(VLOOKUP(B246,الموظفين!$A$2:$J$501,9,FALSE()),0),2))</f>
        <v/>
      </c>
      <c r="T246" s="17"/>
      <c r="U246" s="23" t="str">
        <f aca="false">IF(OR(A246="",B246=""),"",A246&amp;"|"&amp;B246)</f>
        <v/>
      </c>
    </row>
    <row r="247" customFormat="false" ht="15" hidden="false" customHeight="false" outlineLevel="0" collapsed="false">
      <c r="A247" s="16"/>
      <c r="B247" s="17"/>
      <c r="C247" s="18" t="str">
        <f aca="false">IF($B247="","",IFERROR(VLOOKUP($B247,الموظفين!$A$2:$J$501,2,FALSE())&amp;"","⚠ كود غير موجود"))</f>
        <v/>
      </c>
      <c r="D247" s="18" t="str">
        <f aca="false">IF($B247="","",IFERROR(VLOOKUP($B247,الموظفين!$A$2:$J$501,3,FALSE())&amp;"",""))</f>
        <v/>
      </c>
      <c r="E247" s="18" t="str">
        <f aca="false">IF($B247="","",IFERROR(VLOOKUP($B247,الموظفين!$A$2:$J$501,5,FALSE())&amp;"",""))</f>
        <v/>
      </c>
      <c r="F247" s="19" t="str">
        <f aca="false">IF($B247="","",IFERROR(VLOOKUP($B247,الموظفين!$A$2:$J$501,6,FALSE()),""))</f>
        <v/>
      </c>
      <c r="G247" s="19" t="str">
        <f aca="false">IF($B247="","",IFERROR(VLOOKUP($B247,الموظفين!$A$2:$J$501,7,FALSE()),""))</f>
        <v/>
      </c>
      <c r="H247" s="20"/>
      <c r="I247" s="20"/>
      <c r="J247" s="21" t="str">
        <f aca="false">IF(OR(H247="",I247=""),"",ROUND(MOD(I247-H247,1)*24,2))</f>
        <v/>
      </c>
      <c r="K247" s="22" t="str">
        <f aca="false">IF(OR(H247="",F247=""),"",IF(ROUND(MAX(0,MOD(H247-F247+0.5,1)-0.5)*1440,0)&gt;IFERROR(VLOOKUP(E247,الورديات!$A$2:$E$21,5,FALSE()),0),ROUND(MAX(0,MOD(H247-F247+0.5,1)-0.5)*1440,0),0))</f>
        <v/>
      </c>
      <c r="L247" s="22" t="str">
        <f aca="false">IF(OR(I247="",G247=""),"",ROUND(MAX(0,MOD(G247-I247+0.5,1)-0.5)*1440,0))</f>
        <v/>
      </c>
      <c r="M247" s="22" t="str">
        <f aca="false">IF(OR(I247="",G247=""),"",IF(ROUND(MAX(0,MOD(I247-G247+0.5,1)-0.5)*1440,0)&gt;=الإعدادات!$B$8,ROUND(MAX(0,MOD(I247-G247+0.5,1)-0.5)*1440,0),0))</f>
        <v/>
      </c>
      <c r="N247" s="18" t="str">
        <f aca="false">IF(OR(A247="",B247=""),"",IF(COUNTIFS(الإجازات!$A$2:$A$1001,B247,الإجازات!$D$2:$D$1001,"&lt;="&amp;A247,الإجازات!$E$2:$E$1001,"&gt;="&amp;A247,الإجازات!$G$2:$G$1001,"مقبولة")=0,"",LOOKUP(2,1/((الإجازات!$A$2:$A$1001=B247)*(الإجازات!$D$2:$D$1001&lt;=A247)*(الإجازات!$E$2:$E$1001&gt;=A247)*(الإجازات!$G$2:$G$1001="مقبولة")),الإجازات!$C$2:$C$1001)))</f>
        <v/>
      </c>
      <c r="O247" s="17"/>
      <c r="P247" s="23" t="str">
        <f aca="false">IF(B247="","",IF(ISNA(MATCH(B247,الموظفين!$A$2:$A$501,0)),"⚠ كود غير موجود",IF(O247&lt;&gt;"",O247,IF(N247&lt;&gt;"",N247,IF(H247="",IF(AND(A247&lt;&gt;"",WEEKDAY(A247)=الإعدادات!$B$11),"راحة أسبوعية","غائب"),IF(I247="","بدون انصراف",IF(N(K247)&gt;0,"متأخر","حاضر")))))))</f>
        <v/>
      </c>
      <c r="Q247" s="24" t="str">
        <f aca="false">IF(B247="","",IF(OR(P247="غائب",P247="غياب",P247="إجازة بدون راتب"),IFERROR(VLOOKUP(B247,الموظفين!$A$2:$J$501,8,FALSE()),0),0))</f>
        <v/>
      </c>
      <c r="R247" s="24" t="str">
        <f aca="false">IF(B247="","",ROUND((N(K247)+N(L247))/60*IFERROR(VLOOKUP(B247,الموظفين!$A$2:$J$501,8,FALSE()),0)/الإعدادات!$B$6*الإعدادات!$B$9,2))</f>
        <v/>
      </c>
      <c r="S247" s="24" t="str">
        <f aca="false">IF(OR(B247="",M247=""),"",ROUND(M247/60*IFERROR(VLOOKUP(B247,الموظفين!$A$2:$J$501,9,FALSE()),0),2))</f>
        <v/>
      </c>
      <c r="T247" s="17"/>
      <c r="U247" s="23" t="str">
        <f aca="false">IF(OR(A247="",B247=""),"",A247&amp;"|"&amp;B247)</f>
        <v/>
      </c>
    </row>
    <row r="248" customFormat="false" ht="15" hidden="false" customHeight="false" outlineLevel="0" collapsed="false">
      <c r="A248" s="16"/>
      <c r="B248" s="17"/>
      <c r="C248" s="18" t="str">
        <f aca="false">IF($B248="","",IFERROR(VLOOKUP($B248,الموظفين!$A$2:$J$501,2,FALSE())&amp;"","⚠ كود غير موجود"))</f>
        <v/>
      </c>
      <c r="D248" s="18" t="str">
        <f aca="false">IF($B248="","",IFERROR(VLOOKUP($B248,الموظفين!$A$2:$J$501,3,FALSE())&amp;"",""))</f>
        <v/>
      </c>
      <c r="E248" s="18" t="str">
        <f aca="false">IF($B248="","",IFERROR(VLOOKUP($B248,الموظفين!$A$2:$J$501,5,FALSE())&amp;"",""))</f>
        <v/>
      </c>
      <c r="F248" s="19" t="str">
        <f aca="false">IF($B248="","",IFERROR(VLOOKUP($B248,الموظفين!$A$2:$J$501,6,FALSE()),""))</f>
        <v/>
      </c>
      <c r="G248" s="19" t="str">
        <f aca="false">IF($B248="","",IFERROR(VLOOKUP($B248,الموظفين!$A$2:$J$501,7,FALSE()),""))</f>
        <v/>
      </c>
      <c r="H248" s="20"/>
      <c r="I248" s="20"/>
      <c r="J248" s="21" t="str">
        <f aca="false">IF(OR(H248="",I248=""),"",ROUND(MOD(I248-H248,1)*24,2))</f>
        <v/>
      </c>
      <c r="K248" s="22" t="str">
        <f aca="false">IF(OR(H248="",F248=""),"",IF(ROUND(MAX(0,MOD(H248-F248+0.5,1)-0.5)*1440,0)&gt;IFERROR(VLOOKUP(E248,الورديات!$A$2:$E$21,5,FALSE()),0),ROUND(MAX(0,MOD(H248-F248+0.5,1)-0.5)*1440,0),0))</f>
        <v/>
      </c>
      <c r="L248" s="22" t="str">
        <f aca="false">IF(OR(I248="",G248=""),"",ROUND(MAX(0,MOD(G248-I248+0.5,1)-0.5)*1440,0))</f>
        <v/>
      </c>
      <c r="M248" s="22" t="str">
        <f aca="false">IF(OR(I248="",G248=""),"",IF(ROUND(MAX(0,MOD(I248-G248+0.5,1)-0.5)*1440,0)&gt;=الإعدادات!$B$8,ROUND(MAX(0,MOD(I248-G248+0.5,1)-0.5)*1440,0),0))</f>
        <v/>
      </c>
      <c r="N248" s="18" t="str">
        <f aca="false">IF(OR(A248="",B248=""),"",IF(COUNTIFS(الإجازات!$A$2:$A$1001,B248,الإجازات!$D$2:$D$1001,"&lt;="&amp;A248,الإجازات!$E$2:$E$1001,"&gt;="&amp;A248,الإجازات!$G$2:$G$1001,"مقبولة")=0,"",LOOKUP(2,1/((الإجازات!$A$2:$A$1001=B248)*(الإجازات!$D$2:$D$1001&lt;=A248)*(الإجازات!$E$2:$E$1001&gt;=A248)*(الإجازات!$G$2:$G$1001="مقبولة")),الإجازات!$C$2:$C$1001)))</f>
        <v/>
      </c>
      <c r="O248" s="17"/>
      <c r="P248" s="23" t="str">
        <f aca="false">IF(B248="","",IF(ISNA(MATCH(B248,الموظفين!$A$2:$A$501,0)),"⚠ كود غير موجود",IF(O248&lt;&gt;"",O248,IF(N248&lt;&gt;"",N248,IF(H248="",IF(AND(A248&lt;&gt;"",WEEKDAY(A248)=الإعدادات!$B$11),"راحة أسبوعية","غائب"),IF(I248="","بدون انصراف",IF(N(K248)&gt;0,"متأخر","حاضر")))))))</f>
        <v/>
      </c>
      <c r="Q248" s="24" t="str">
        <f aca="false">IF(B248="","",IF(OR(P248="غائب",P248="غياب",P248="إجازة بدون راتب"),IFERROR(VLOOKUP(B248,الموظفين!$A$2:$J$501,8,FALSE()),0),0))</f>
        <v/>
      </c>
      <c r="R248" s="24" t="str">
        <f aca="false">IF(B248="","",ROUND((N(K248)+N(L248))/60*IFERROR(VLOOKUP(B248,الموظفين!$A$2:$J$501,8,FALSE()),0)/الإعدادات!$B$6*الإعدادات!$B$9,2))</f>
        <v/>
      </c>
      <c r="S248" s="24" t="str">
        <f aca="false">IF(OR(B248="",M248=""),"",ROUND(M248/60*IFERROR(VLOOKUP(B248,الموظفين!$A$2:$J$501,9,FALSE()),0),2))</f>
        <v/>
      </c>
      <c r="T248" s="17"/>
      <c r="U248" s="23" t="str">
        <f aca="false">IF(OR(A248="",B248=""),"",A248&amp;"|"&amp;B248)</f>
        <v/>
      </c>
    </row>
    <row r="249" customFormat="false" ht="15" hidden="false" customHeight="false" outlineLevel="0" collapsed="false">
      <c r="A249" s="16"/>
      <c r="B249" s="17"/>
      <c r="C249" s="18" t="str">
        <f aca="false">IF($B249="","",IFERROR(VLOOKUP($B249,الموظفين!$A$2:$J$501,2,FALSE())&amp;"","⚠ كود غير موجود"))</f>
        <v/>
      </c>
      <c r="D249" s="18" t="str">
        <f aca="false">IF($B249="","",IFERROR(VLOOKUP($B249,الموظفين!$A$2:$J$501,3,FALSE())&amp;"",""))</f>
        <v/>
      </c>
      <c r="E249" s="18" t="str">
        <f aca="false">IF($B249="","",IFERROR(VLOOKUP($B249,الموظفين!$A$2:$J$501,5,FALSE())&amp;"",""))</f>
        <v/>
      </c>
      <c r="F249" s="19" t="str">
        <f aca="false">IF($B249="","",IFERROR(VLOOKUP($B249,الموظفين!$A$2:$J$501,6,FALSE()),""))</f>
        <v/>
      </c>
      <c r="G249" s="19" t="str">
        <f aca="false">IF($B249="","",IFERROR(VLOOKUP($B249,الموظفين!$A$2:$J$501,7,FALSE()),""))</f>
        <v/>
      </c>
      <c r="H249" s="20"/>
      <c r="I249" s="20"/>
      <c r="J249" s="21" t="str">
        <f aca="false">IF(OR(H249="",I249=""),"",ROUND(MOD(I249-H249,1)*24,2))</f>
        <v/>
      </c>
      <c r="K249" s="22" t="str">
        <f aca="false">IF(OR(H249="",F249=""),"",IF(ROUND(MAX(0,MOD(H249-F249+0.5,1)-0.5)*1440,0)&gt;IFERROR(VLOOKUP(E249,الورديات!$A$2:$E$21,5,FALSE()),0),ROUND(MAX(0,MOD(H249-F249+0.5,1)-0.5)*1440,0),0))</f>
        <v/>
      </c>
      <c r="L249" s="22" t="str">
        <f aca="false">IF(OR(I249="",G249=""),"",ROUND(MAX(0,MOD(G249-I249+0.5,1)-0.5)*1440,0))</f>
        <v/>
      </c>
      <c r="M249" s="22" t="str">
        <f aca="false">IF(OR(I249="",G249=""),"",IF(ROUND(MAX(0,MOD(I249-G249+0.5,1)-0.5)*1440,0)&gt;=الإعدادات!$B$8,ROUND(MAX(0,MOD(I249-G249+0.5,1)-0.5)*1440,0),0))</f>
        <v/>
      </c>
      <c r="N249" s="18" t="str">
        <f aca="false">IF(OR(A249="",B249=""),"",IF(COUNTIFS(الإجازات!$A$2:$A$1001,B249,الإجازات!$D$2:$D$1001,"&lt;="&amp;A249,الإجازات!$E$2:$E$1001,"&gt;="&amp;A249,الإجازات!$G$2:$G$1001,"مقبولة")=0,"",LOOKUP(2,1/((الإجازات!$A$2:$A$1001=B249)*(الإجازات!$D$2:$D$1001&lt;=A249)*(الإجازات!$E$2:$E$1001&gt;=A249)*(الإجازات!$G$2:$G$1001="مقبولة")),الإجازات!$C$2:$C$1001)))</f>
        <v/>
      </c>
      <c r="O249" s="17"/>
      <c r="P249" s="23" t="str">
        <f aca="false">IF(B249="","",IF(ISNA(MATCH(B249,الموظفين!$A$2:$A$501,0)),"⚠ كود غير موجود",IF(O249&lt;&gt;"",O249,IF(N249&lt;&gt;"",N249,IF(H249="",IF(AND(A249&lt;&gt;"",WEEKDAY(A249)=الإعدادات!$B$11),"راحة أسبوعية","غائب"),IF(I249="","بدون انصراف",IF(N(K249)&gt;0,"متأخر","حاضر")))))))</f>
        <v/>
      </c>
      <c r="Q249" s="24" t="str">
        <f aca="false">IF(B249="","",IF(OR(P249="غائب",P249="غياب",P249="إجازة بدون راتب"),IFERROR(VLOOKUP(B249,الموظفين!$A$2:$J$501,8,FALSE()),0),0))</f>
        <v/>
      </c>
      <c r="R249" s="24" t="str">
        <f aca="false">IF(B249="","",ROUND((N(K249)+N(L249))/60*IFERROR(VLOOKUP(B249,الموظفين!$A$2:$J$501,8,FALSE()),0)/الإعدادات!$B$6*الإعدادات!$B$9,2))</f>
        <v/>
      </c>
      <c r="S249" s="24" t="str">
        <f aca="false">IF(OR(B249="",M249=""),"",ROUND(M249/60*IFERROR(VLOOKUP(B249,الموظفين!$A$2:$J$501,9,FALSE()),0),2))</f>
        <v/>
      </c>
      <c r="T249" s="17"/>
      <c r="U249" s="23" t="str">
        <f aca="false">IF(OR(A249="",B249=""),"",A249&amp;"|"&amp;B249)</f>
        <v/>
      </c>
    </row>
    <row r="250" customFormat="false" ht="15" hidden="false" customHeight="false" outlineLevel="0" collapsed="false">
      <c r="A250" s="16"/>
      <c r="B250" s="17"/>
      <c r="C250" s="18" t="str">
        <f aca="false">IF($B250="","",IFERROR(VLOOKUP($B250,الموظفين!$A$2:$J$501,2,FALSE())&amp;"","⚠ كود غير موجود"))</f>
        <v/>
      </c>
      <c r="D250" s="18" t="str">
        <f aca="false">IF($B250="","",IFERROR(VLOOKUP($B250,الموظفين!$A$2:$J$501,3,FALSE())&amp;"",""))</f>
        <v/>
      </c>
      <c r="E250" s="18" t="str">
        <f aca="false">IF($B250="","",IFERROR(VLOOKUP($B250,الموظفين!$A$2:$J$501,5,FALSE())&amp;"",""))</f>
        <v/>
      </c>
      <c r="F250" s="19" t="str">
        <f aca="false">IF($B250="","",IFERROR(VLOOKUP($B250,الموظفين!$A$2:$J$501,6,FALSE()),""))</f>
        <v/>
      </c>
      <c r="G250" s="19" t="str">
        <f aca="false">IF($B250="","",IFERROR(VLOOKUP($B250,الموظفين!$A$2:$J$501,7,FALSE()),""))</f>
        <v/>
      </c>
      <c r="H250" s="20"/>
      <c r="I250" s="20"/>
      <c r="J250" s="21" t="str">
        <f aca="false">IF(OR(H250="",I250=""),"",ROUND(MOD(I250-H250,1)*24,2))</f>
        <v/>
      </c>
      <c r="K250" s="22" t="str">
        <f aca="false">IF(OR(H250="",F250=""),"",IF(ROUND(MAX(0,MOD(H250-F250+0.5,1)-0.5)*1440,0)&gt;IFERROR(VLOOKUP(E250,الورديات!$A$2:$E$21,5,FALSE()),0),ROUND(MAX(0,MOD(H250-F250+0.5,1)-0.5)*1440,0),0))</f>
        <v/>
      </c>
      <c r="L250" s="22" t="str">
        <f aca="false">IF(OR(I250="",G250=""),"",ROUND(MAX(0,MOD(G250-I250+0.5,1)-0.5)*1440,0))</f>
        <v/>
      </c>
      <c r="M250" s="22" t="str">
        <f aca="false">IF(OR(I250="",G250=""),"",IF(ROUND(MAX(0,MOD(I250-G250+0.5,1)-0.5)*1440,0)&gt;=الإعدادات!$B$8,ROUND(MAX(0,MOD(I250-G250+0.5,1)-0.5)*1440,0),0))</f>
        <v/>
      </c>
      <c r="N250" s="18" t="str">
        <f aca="false">IF(OR(A250="",B250=""),"",IF(COUNTIFS(الإجازات!$A$2:$A$1001,B250,الإجازات!$D$2:$D$1001,"&lt;="&amp;A250,الإجازات!$E$2:$E$1001,"&gt;="&amp;A250,الإجازات!$G$2:$G$1001,"مقبولة")=0,"",LOOKUP(2,1/((الإجازات!$A$2:$A$1001=B250)*(الإجازات!$D$2:$D$1001&lt;=A250)*(الإجازات!$E$2:$E$1001&gt;=A250)*(الإجازات!$G$2:$G$1001="مقبولة")),الإجازات!$C$2:$C$1001)))</f>
        <v/>
      </c>
      <c r="O250" s="17"/>
      <c r="P250" s="23" t="str">
        <f aca="false">IF(B250="","",IF(ISNA(MATCH(B250,الموظفين!$A$2:$A$501,0)),"⚠ كود غير موجود",IF(O250&lt;&gt;"",O250,IF(N250&lt;&gt;"",N250,IF(H250="",IF(AND(A250&lt;&gt;"",WEEKDAY(A250)=الإعدادات!$B$11),"راحة أسبوعية","غائب"),IF(I250="","بدون انصراف",IF(N(K250)&gt;0,"متأخر","حاضر")))))))</f>
        <v/>
      </c>
      <c r="Q250" s="24" t="str">
        <f aca="false">IF(B250="","",IF(OR(P250="غائب",P250="غياب",P250="إجازة بدون راتب"),IFERROR(VLOOKUP(B250,الموظفين!$A$2:$J$501,8,FALSE()),0),0))</f>
        <v/>
      </c>
      <c r="R250" s="24" t="str">
        <f aca="false">IF(B250="","",ROUND((N(K250)+N(L250))/60*IFERROR(VLOOKUP(B250,الموظفين!$A$2:$J$501,8,FALSE()),0)/الإعدادات!$B$6*الإعدادات!$B$9,2))</f>
        <v/>
      </c>
      <c r="S250" s="24" t="str">
        <f aca="false">IF(OR(B250="",M250=""),"",ROUND(M250/60*IFERROR(VLOOKUP(B250,الموظفين!$A$2:$J$501,9,FALSE()),0),2))</f>
        <v/>
      </c>
      <c r="T250" s="17"/>
      <c r="U250" s="23" t="str">
        <f aca="false">IF(OR(A250="",B250=""),"",A250&amp;"|"&amp;B250)</f>
        <v/>
      </c>
    </row>
    <row r="251" customFormat="false" ht="15" hidden="false" customHeight="false" outlineLevel="0" collapsed="false">
      <c r="A251" s="16"/>
      <c r="B251" s="17"/>
      <c r="C251" s="18" t="str">
        <f aca="false">IF($B251="","",IFERROR(VLOOKUP($B251,الموظفين!$A$2:$J$501,2,FALSE())&amp;"","⚠ كود غير موجود"))</f>
        <v/>
      </c>
      <c r="D251" s="18" t="str">
        <f aca="false">IF($B251="","",IFERROR(VLOOKUP($B251,الموظفين!$A$2:$J$501,3,FALSE())&amp;"",""))</f>
        <v/>
      </c>
      <c r="E251" s="18" t="str">
        <f aca="false">IF($B251="","",IFERROR(VLOOKUP($B251,الموظفين!$A$2:$J$501,5,FALSE())&amp;"",""))</f>
        <v/>
      </c>
      <c r="F251" s="19" t="str">
        <f aca="false">IF($B251="","",IFERROR(VLOOKUP($B251,الموظفين!$A$2:$J$501,6,FALSE()),""))</f>
        <v/>
      </c>
      <c r="G251" s="19" t="str">
        <f aca="false">IF($B251="","",IFERROR(VLOOKUP($B251,الموظفين!$A$2:$J$501,7,FALSE()),""))</f>
        <v/>
      </c>
      <c r="H251" s="20"/>
      <c r="I251" s="20"/>
      <c r="J251" s="21" t="str">
        <f aca="false">IF(OR(H251="",I251=""),"",ROUND(MOD(I251-H251,1)*24,2))</f>
        <v/>
      </c>
      <c r="K251" s="22" t="str">
        <f aca="false">IF(OR(H251="",F251=""),"",IF(ROUND(MAX(0,MOD(H251-F251+0.5,1)-0.5)*1440,0)&gt;IFERROR(VLOOKUP(E251,الورديات!$A$2:$E$21,5,FALSE()),0),ROUND(MAX(0,MOD(H251-F251+0.5,1)-0.5)*1440,0),0))</f>
        <v/>
      </c>
      <c r="L251" s="22" t="str">
        <f aca="false">IF(OR(I251="",G251=""),"",ROUND(MAX(0,MOD(G251-I251+0.5,1)-0.5)*1440,0))</f>
        <v/>
      </c>
      <c r="M251" s="22" t="str">
        <f aca="false">IF(OR(I251="",G251=""),"",IF(ROUND(MAX(0,MOD(I251-G251+0.5,1)-0.5)*1440,0)&gt;=الإعدادات!$B$8,ROUND(MAX(0,MOD(I251-G251+0.5,1)-0.5)*1440,0),0))</f>
        <v/>
      </c>
      <c r="N251" s="18" t="str">
        <f aca="false">IF(OR(A251="",B251=""),"",IF(COUNTIFS(الإجازات!$A$2:$A$1001,B251,الإجازات!$D$2:$D$1001,"&lt;="&amp;A251,الإجازات!$E$2:$E$1001,"&gt;="&amp;A251,الإجازات!$G$2:$G$1001,"مقبولة")=0,"",LOOKUP(2,1/((الإجازات!$A$2:$A$1001=B251)*(الإجازات!$D$2:$D$1001&lt;=A251)*(الإجازات!$E$2:$E$1001&gt;=A251)*(الإجازات!$G$2:$G$1001="مقبولة")),الإجازات!$C$2:$C$1001)))</f>
        <v/>
      </c>
      <c r="O251" s="17"/>
      <c r="P251" s="23" t="str">
        <f aca="false">IF(B251="","",IF(ISNA(MATCH(B251,الموظفين!$A$2:$A$501,0)),"⚠ كود غير موجود",IF(O251&lt;&gt;"",O251,IF(N251&lt;&gt;"",N251,IF(H251="",IF(AND(A251&lt;&gt;"",WEEKDAY(A251)=الإعدادات!$B$11),"راحة أسبوعية","غائب"),IF(I251="","بدون انصراف",IF(N(K251)&gt;0,"متأخر","حاضر")))))))</f>
        <v/>
      </c>
      <c r="Q251" s="24" t="str">
        <f aca="false">IF(B251="","",IF(OR(P251="غائب",P251="غياب",P251="إجازة بدون راتب"),IFERROR(VLOOKUP(B251,الموظفين!$A$2:$J$501,8,FALSE()),0),0))</f>
        <v/>
      </c>
      <c r="R251" s="24" t="str">
        <f aca="false">IF(B251="","",ROUND((N(K251)+N(L251))/60*IFERROR(VLOOKUP(B251,الموظفين!$A$2:$J$501,8,FALSE()),0)/الإعدادات!$B$6*الإعدادات!$B$9,2))</f>
        <v/>
      </c>
      <c r="S251" s="24" t="str">
        <f aca="false">IF(OR(B251="",M251=""),"",ROUND(M251/60*IFERROR(VLOOKUP(B251,الموظفين!$A$2:$J$501,9,FALSE()),0),2))</f>
        <v/>
      </c>
      <c r="T251" s="17"/>
      <c r="U251" s="23" t="str">
        <f aca="false">IF(OR(A251="",B251=""),"",A251&amp;"|"&amp;B251)</f>
        <v/>
      </c>
    </row>
    <row r="252" customFormat="false" ht="15" hidden="false" customHeight="false" outlineLevel="0" collapsed="false">
      <c r="A252" s="16"/>
      <c r="B252" s="17"/>
      <c r="C252" s="18" t="str">
        <f aca="false">IF($B252="","",IFERROR(VLOOKUP($B252,الموظفين!$A$2:$J$501,2,FALSE())&amp;"","⚠ كود غير موجود"))</f>
        <v/>
      </c>
      <c r="D252" s="18" t="str">
        <f aca="false">IF($B252="","",IFERROR(VLOOKUP($B252,الموظفين!$A$2:$J$501,3,FALSE())&amp;"",""))</f>
        <v/>
      </c>
      <c r="E252" s="18" t="str">
        <f aca="false">IF($B252="","",IFERROR(VLOOKUP($B252,الموظفين!$A$2:$J$501,5,FALSE())&amp;"",""))</f>
        <v/>
      </c>
      <c r="F252" s="19" t="str">
        <f aca="false">IF($B252="","",IFERROR(VLOOKUP($B252,الموظفين!$A$2:$J$501,6,FALSE()),""))</f>
        <v/>
      </c>
      <c r="G252" s="19" t="str">
        <f aca="false">IF($B252="","",IFERROR(VLOOKUP($B252,الموظفين!$A$2:$J$501,7,FALSE()),""))</f>
        <v/>
      </c>
      <c r="H252" s="20"/>
      <c r="I252" s="20"/>
      <c r="J252" s="21" t="str">
        <f aca="false">IF(OR(H252="",I252=""),"",ROUND(MOD(I252-H252,1)*24,2))</f>
        <v/>
      </c>
      <c r="K252" s="22" t="str">
        <f aca="false">IF(OR(H252="",F252=""),"",IF(ROUND(MAX(0,MOD(H252-F252+0.5,1)-0.5)*1440,0)&gt;IFERROR(VLOOKUP(E252,الورديات!$A$2:$E$21,5,FALSE()),0),ROUND(MAX(0,MOD(H252-F252+0.5,1)-0.5)*1440,0),0))</f>
        <v/>
      </c>
      <c r="L252" s="22" t="str">
        <f aca="false">IF(OR(I252="",G252=""),"",ROUND(MAX(0,MOD(G252-I252+0.5,1)-0.5)*1440,0))</f>
        <v/>
      </c>
      <c r="M252" s="22" t="str">
        <f aca="false">IF(OR(I252="",G252=""),"",IF(ROUND(MAX(0,MOD(I252-G252+0.5,1)-0.5)*1440,0)&gt;=الإعدادات!$B$8,ROUND(MAX(0,MOD(I252-G252+0.5,1)-0.5)*1440,0),0))</f>
        <v/>
      </c>
      <c r="N252" s="18" t="str">
        <f aca="false">IF(OR(A252="",B252=""),"",IF(COUNTIFS(الإجازات!$A$2:$A$1001,B252,الإجازات!$D$2:$D$1001,"&lt;="&amp;A252,الإجازات!$E$2:$E$1001,"&gt;="&amp;A252,الإجازات!$G$2:$G$1001,"مقبولة")=0,"",LOOKUP(2,1/((الإجازات!$A$2:$A$1001=B252)*(الإجازات!$D$2:$D$1001&lt;=A252)*(الإجازات!$E$2:$E$1001&gt;=A252)*(الإجازات!$G$2:$G$1001="مقبولة")),الإجازات!$C$2:$C$1001)))</f>
        <v/>
      </c>
      <c r="O252" s="17"/>
      <c r="P252" s="23" t="str">
        <f aca="false">IF(B252="","",IF(ISNA(MATCH(B252,الموظفين!$A$2:$A$501,0)),"⚠ كود غير موجود",IF(O252&lt;&gt;"",O252,IF(N252&lt;&gt;"",N252,IF(H252="",IF(AND(A252&lt;&gt;"",WEEKDAY(A252)=الإعدادات!$B$11),"راحة أسبوعية","غائب"),IF(I252="","بدون انصراف",IF(N(K252)&gt;0,"متأخر","حاضر")))))))</f>
        <v/>
      </c>
      <c r="Q252" s="24" t="str">
        <f aca="false">IF(B252="","",IF(OR(P252="غائب",P252="غياب",P252="إجازة بدون راتب"),IFERROR(VLOOKUP(B252,الموظفين!$A$2:$J$501,8,FALSE()),0),0))</f>
        <v/>
      </c>
      <c r="R252" s="24" t="str">
        <f aca="false">IF(B252="","",ROUND((N(K252)+N(L252))/60*IFERROR(VLOOKUP(B252,الموظفين!$A$2:$J$501,8,FALSE()),0)/الإعدادات!$B$6*الإعدادات!$B$9,2))</f>
        <v/>
      </c>
      <c r="S252" s="24" t="str">
        <f aca="false">IF(OR(B252="",M252=""),"",ROUND(M252/60*IFERROR(VLOOKUP(B252,الموظفين!$A$2:$J$501,9,FALSE()),0),2))</f>
        <v/>
      </c>
      <c r="T252" s="17"/>
      <c r="U252" s="23" t="str">
        <f aca="false">IF(OR(A252="",B252=""),"",A252&amp;"|"&amp;B252)</f>
        <v/>
      </c>
    </row>
    <row r="253" customFormat="false" ht="15" hidden="false" customHeight="false" outlineLevel="0" collapsed="false">
      <c r="A253" s="16"/>
      <c r="B253" s="17"/>
      <c r="C253" s="18" t="str">
        <f aca="false">IF($B253="","",IFERROR(VLOOKUP($B253,الموظفين!$A$2:$J$501,2,FALSE())&amp;"","⚠ كود غير موجود"))</f>
        <v/>
      </c>
      <c r="D253" s="18" t="str">
        <f aca="false">IF($B253="","",IFERROR(VLOOKUP($B253,الموظفين!$A$2:$J$501,3,FALSE())&amp;"",""))</f>
        <v/>
      </c>
      <c r="E253" s="18" t="str">
        <f aca="false">IF($B253="","",IFERROR(VLOOKUP($B253,الموظفين!$A$2:$J$501,5,FALSE())&amp;"",""))</f>
        <v/>
      </c>
      <c r="F253" s="19" t="str">
        <f aca="false">IF($B253="","",IFERROR(VLOOKUP($B253,الموظفين!$A$2:$J$501,6,FALSE()),""))</f>
        <v/>
      </c>
      <c r="G253" s="19" t="str">
        <f aca="false">IF($B253="","",IFERROR(VLOOKUP($B253,الموظفين!$A$2:$J$501,7,FALSE()),""))</f>
        <v/>
      </c>
      <c r="H253" s="20"/>
      <c r="I253" s="20"/>
      <c r="J253" s="21" t="str">
        <f aca="false">IF(OR(H253="",I253=""),"",ROUND(MOD(I253-H253,1)*24,2))</f>
        <v/>
      </c>
      <c r="K253" s="22" t="str">
        <f aca="false">IF(OR(H253="",F253=""),"",IF(ROUND(MAX(0,MOD(H253-F253+0.5,1)-0.5)*1440,0)&gt;IFERROR(VLOOKUP(E253,الورديات!$A$2:$E$21,5,FALSE()),0),ROUND(MAX(0,MOD(H253-F253+0.5,1)-0.5)*1440,0),0))</f>
        <v/>
      </c>
      <c r="L253" s="22" t="str">
        <f aca="false">IF(OR(I253="",G253=""),"",ROUND(MAX(0,MOD(G253-I253+0.5,1)-0.5)*1440,0))</f>
        <v/>
      </c>
      <c r="M253" s="22" t="str">
        <f aca="false">IF(OR(I253="",G253=""),"",IF(ROUND(MAX(0,MOD(I253-G253+0.5,1)-0.5)*1440,0)&gt;=الإعدادات!$B$8,ROUND(MAX(0,MOD(I253-G253+0.5,1)-0.5)*1440,0),0))</f>
        <v/>
      </c>
      <c r="N253" s="18" t="str">
        <f aca="false">IF(OR(A253="",B253=""),"",IF(COUNTIFS(الإجازات!$A$2:$A$1001,B253,الإجازات!$D$2:$D$1001,"&lt;="&amp;A253,الإجازات!$E$2:$E$1001,"&gt;="&amp;A253,الإجازات!$G$2:$G$1001,"مقبولة")=0,"",LOOKUP(2,1/((الإجازات!$A$2:$A$1001=B253)*(الإجازات!$D$2:$D$1001&lt;=A253)*(الإجازات!$E$2:$E$1001&gt;=A253)*(الإجازات!$G$2:$G$1001="مقبولة")),الإجازات!$C$2:$C$1001)))</f>
        <v/>
      </c>
      <c r="O253" s="17"/>
      <c r="P253" s="23" t="str">
        <f aca="false">IF(B253="","",IF(ISNA(MATCH(B253,الموظفين!$A$2:$A$501,0)),"⚠ كود غير موجود",IF(O253&lt;&gt;"",O253,IF(N253&lt;&gt;"",N253,IF(H253="",IF(AND(A253&lt;&gt;"",WEEKDAY(A253)=الإعدادات!$B$11),"راحة أسبوعية","غائب"),IF(I253="","بدون انصراف",IF(N(K253)&gt;0,"متأخر","حاضر")))))))</f>
        <v/>
      </c>
      <c r="Q253" s="24" t="str">
        <f aca="false">IF(B253="","",IF(OR(P253="غائب",P253="غياب",P253="إجازة بدون راتب"),IFERROR(VLOOKUP(B253,الموظفين!$A$2:$J$501,8,FALSE()),0),0))</f>
        <v/>
      </c>
      <c r="R253" s="24" t="str">
        <f aca="false">IF(B253="","",ROUND((N(K253)+N(L253))/60*IFERROR(VLOOKUP(B253,الموظفين!$A$2:$J$501,8,FALSE()),0)/الإعدادات!$B$6*الإعدادات!$B$9,2))</f>
        <v/>
      </c>
      <c r="S253" s="24" t="str">
        <f aca="false">IF(OR(B253="",M253=""),"",ROUND(M253/60*IFERROR(VLOOKUP(B253,الموظفين!$A$2:$J$501,9,FALSE()),0),2))</f>
        <v/>
      </c>
      <c r="T253" s="17"/>
      <c r="U253" s="23" t="str">
        <f aca="false">IF(OR(A253="",B253=""),"",A253&amp;"|"&amp;B253)</f>
        <v/>
      </c>
    </row>
    <row r="254" customFormat="false" ht="15" hidden="false" customHeight="false" outlineLevel="0" collapsed="false">
      <c r="A254" s="16"/>
      <c r="B254" s="17"/>
      <c r="C254" s="18" t="str">
        <f aca="false">IF($B254="","",IFERROR(VLOOKUP($B254,الموظفين!$A$2:$J$501,2,FALSE())&amp;"","⚠ كود غير موجود"))</f>
        <v/>
      </c>
      <c r="D254" s="18" t="str">
        <f aca="false">IF($B254="","",IFERROR(VLOOKUP($B254,الموظفين!$A$2:$J$501,3,FALSE())&amp;"",""))</f>
        <v/>
      </c>
      <c r="E254" s="18" t="str">
        <f aca="false">IF($B254="","",IFERROR(VLOOKUP($B254,الموظفين!$A$2:$J$501,5,FALSE())&amp;"",""))</f>
        <v/>
      </c>
      <c r="F254" s="19" t="str">
        <f aca="false">IF($B254="","",IFERROR(VLOOKUP($B254,الموظفين!$A$2:$J$501,6,FALSE()),""))</f>
        <v/>
      </c>
      <c r="G254" s="19" t="str">
        <f aca="false">IF($B254="","",IFERROR(VLOOKUP($B254,الموظفين!$A$2:$J$501,7,FALSE()),""))</f>
        <v/>
      </c>
      <c r="H254" s="20"/>
      <c r="I254" s="20"/>
      <c r="J254" s="21" t="str">
        <f aca="false">IF(OR(H254="",I254=""),"",ROUND(MOD(I254-H254,1)*24,2))</f>
        <v/>
      </c>
      <c r="K254" s="22" t="str">
        <f aca="false">IF(OR(H254="",F254=""),"",IF(ROUND(MAX(0,MOD(H254-F254+0.5,1)-0.5)*1440,0)&gt;IFERROR(VLOOKUP(E254,الورديات!$A$2:$E$21,5,FALSE()),0),ROUND(MAX(0,MOD(H254-F254+0.5,1)-0.5)*1440,0),0))</f>
        <v/>
      </c>
      <c r="L254" s="22" t="str">
        <f aca="false">IF(OR(I254="",G254=""),"",ROUND(MAX(0,MOD(G254-I254+0.5,1)-0.5)*1440,0))</f>
        <v/>
      </c>
      <c r="M254" s="22" t="str">
        <f aca="false">IF(OR(I254="",G254=""),"",IF(ROUND(MAX(0,MOD(I254-G254+0.5,1)-0.5)*1440,0)&gt;=الإعدادات!$B$8,ROUND(MAX(0,MOD(I254-G254+0.5,1)-0.5)*1440,0),0))</f>
        <v/>
      </c>
      <c r="N254" s="18" t="str">
        <f aca="false">IF(OR(A254="",B254=""),"",IF(COUNTIFS(الإجازات!$A$2:$A$1001,B254,الإجازات!$D$2:$D$1001,"&lt;="&amp;A254,الإجازات!$E$2:$E$1001,"&gt;="&amp;A254,الإجازات!$G$2:$G$1001,"مقبولة")=0,"",LOOKUP(2,1/((الإجازات!$A$2:$A$1001=B254)*(الإجازات!$D$2:$D$1001&lt;=A254)*(الإجازات!$E$2:$E$1001&gt;=A254)*(الإجازات!$G$2:$G$1001="مقبولة")),الإجازات!$C$2:$C$1001)))</f>
        <v/>
      </c>
      <c r="O254" s="17"/>
      <c r="P254" s="23" t="str">
        <f aca="false">IF(B254="","",IF(ISNA(MATCH(B254,الموظفين!$A$2:$A$501,0)),"⚠ كود غير موجود",IF(O254&lt;&gt;"",O254,IF(N254&lt;&gt;"",N254,IF(H254="",IF(AND(A254&lt;&gt;"",WEEKDAY(A254)=الإعدادات!$B$11),"راحة أسبوعية","غائب"),IF(I254="","بدون انصراف",IF(N(K254)&gt;0,"متأخر","حاضر")))))))</f>
        <v/>
      </c>
      <c r="Q254" s="24" t="str">
        <f aca="false">IF(B254="","",IF(OR(P254="غائب",P254="غياب",P254="إجازة بدون راتب"),IFERROR(VLOOKUP(B254,الموظفين!$A$2:$J$501,8,FALSE()),0),0))</f>
        <v/>
      </c>
      <c r="R254" s="24" t="str">
        <f aca="false">IF(B254="","",ROUND((N(K254)+N(L254))/60*IFERROR(VLOOKUP(B254,الموظفين!$A$2:$J$501,8,FALSE()),0)/الإعدادات!$B$6*الإعدادات!$B$9,2))</f>
        <v/>
      </c>
      <c r="S254" s="24" t="str">
        <f aca="false">IF(OR(B254="",M254=""),"",ROUND(M254/60*IFERROR(VLOOKUP(B254,الموظفين!$A$2:$J$501,9,FALSE()),0),2))</f>
        <v/>
      </c>
      <c r="T254" s="17"/>
      <c r="U254" s="23" t="str">
        <f aca="false">IF(OR(A254="",B254=""),"",A254&amp;"|"&amp;B254)</f>
        <v/>
      </c>
    </row>
    <row r="255" customFormat="false" ht="15" hidden="false" customHeight="false" outlineLevel="0" collapsed="false">
      <c r="A255" s="16"/>
      <c r="B255" s="17"/>
      <c r="C255" s="18" t="str">
        <f aca="false">IF($B255="","",IFERROR(VLOOKUP($B255,الموظفين!$A$2:$J$501,2,FALSE())&amp;"","⚠ كود غير موجود"))</f>
        <v/>
      </c>
      <c r="D255" s="18" t="str">
        <f aca="false">IF($B255="","",IFERROR(VLOOKUP($B255,الموظفين!$A$2:$J$501,3,FALSE())&amp;"",""))</f>
        <v/>
      </c>
      <c r="E255" s="18" t="str">
        <f aca="false">IF($B255="","",IFERROR(VLOOKUP($B255,الموظفين!$A$2:$J$501,5,FALSE())&amp;"",""))</f>
        <v/>
      </c>
      <c r="F255" s="19" t="str">
        <f aca="false">IF($B255="","",IFERROR(VLOOKUP($B255,الموظفين!$A$2:$J$501,6,FALSE()),""))</f>
        <v/>
      </c>
      <c r="G255" s="19" t="str">
        <f aca="false">IF($B255="","",IFERROR(VLOOKUP($B255,الموظفين!$A$2:$J$501,7,FALSE()),""))</f>
        <v/>
      </c>
      <c r="H255" s="20"/>
      <c r="I255" s="20"/>
      <c r="J255" s="21" t="str">
        <f aca="false">IF(OR(H255="",I255=""),"",ROUND(MOD(I255-H255,1)*24,2))</f>
        <v/>
      </c>
      <c r="K255" s="22" t="str">
        <f aca="false">IF(OR(H255="",F255=""),"",IF(ROUND(MAX(0,MOD(H255-F255+0.5,1)-0.5)*1440,0)&gt;IFERROR(VLOOKUP(E255,الورديات!$A$2:$E$21,5,FALSE()),0),ROUND(MAX(0,MOD(H255-F255+0.5,1)-0.5)*1440,0),0))</f>
        <v/>
      </c>
      <c r="L255" s="22" t="str">
        <f aca="false">IF(OR(I255="",G255=""),"",ROUND(MAX(0,MOD(G255-I255+0.5,1)-0.5)*1440,0))</f>
        <v/>
      </c>
      <c r="M255" s="22" t="str">
        <f aca="false">IF(OR(I255="",G255=""),"",IF(ROUND(MAX(0,MOD(I255-G255+0.5,1)-0.5)*1440,0)&gt;=الإعدادات!$B$8,ROUND(MAX(0,MOD(I255-G255+0.5,1)-0.5)*1440,0),0))</f>
        <v/>
      </c>
      <c r="N255" s="18" t="str">
        <f aca="false">IF(OR(A255="",B255=""),"",IF(COUNTIFS(الإجازات!$A$2:$A$1001,B255,الإجازات!$D$2:$D$1001,"&lt;="&amp;A255,الإجازات!$E$2:$E$1001,"&gt;="&amp;A255,الإجازات!$G$2:$G$1001,"مقبولة")=0,"",LOOKUP(2,1/((الإجازات!$A$2:$A$1001=B255)*(الإجازات!$D$2:$D$1001&lt;=A255)*(الإجازات!$E$2:$E$1001&gt;=A255)*(الإجازات!$G$2:$G$1001="مقبولة")),الإجازات!$C$2:$C$1001)))</f>
        <v/>
      </c>
      <c r="O255" s="17"/>
      <c r="P255" s="23" t="str">
        <f aca="false">IF(B255="","",IF(ISNA(MATCH(B255,الموظفين!$A$2:$A$501,0)),"⚠ كود غير موجود",IF(O255&lt;&gt;"",O255,IF(N255&lt;&gt;"",N255,IF(H255="",IF(AND(A255&lt;&gt;"",WEEKDAY(A255)=الإعدادات!$B$11),"راحة أسبوعية","غائب"),IF(I255="","بدون انصراف",IF(N(K255)&gt;0,"متأخر","حاضر")))))))</f>
        <v/>
      </c>
      <c r="Q255" s="24" t="str">
        <f aca="false">IF(B255="","",IF(OR(P255="غائب",P255="غياب",P255="إجازة بدون راتب"),IFERROR(VLOOKUP(B255,الموظفين!$A$2:$J$501,8,FALSE()),0),0))</f>
        <v/>
      </c>
      <c r="R255" s="24" t="str">
        <f aca="false">IF(B255="","",ROUND((N(K255)+N(L255))/60*IFERROR(VLOOKUP(B255,الموظفين!$A$2:$J$501,8,FALSE()),0)/الإعدادات!$B$6*الإعدادات!$B$9,2))</f>
        <v/>
      </c>
      <c r="S255" s="24" t="str">
        <f aca="false">IF(OR(B255="",M255=""),"",ROUND(M255/60*IFERROR(VLOOKUP(B255,الموظفين!$A$2:$J$501,9,FALSE()),0),2))</f>
        <v/>
      </c>
      <c r="T255" s="17"/>
      <c r="U255" s="23" t="str">
        <f aca="false">IF(OR(A255="",B255=""),"",A255&amp;"|"&amp;B255)</f>
        <v/>
      </c>
    </row>
    <row r="256" customFormat="false" ht="15" hidden="false" customHeight="false" outlineLevel="0" collapsed="false">
      <c r="A256" s="16"/>
      <c r="B256" s="17"/>
      <c r="C256" s="18" t="str">
        <f aca="false">IF($B256="","",IFERROR(VLOOKUP($B256,الموظفين!$A$2:$J$501,2,FALSE())&amp;"","⚠ كود غير موجود"))</f>
        <v/>
      </c>
      <c r="D256" s="18" t="str">
        <f aca="false">IF($B256="","",IFERROR(VLOOKUP($B256,الموظفين!$A$2:$J$501,3,FALSE())&amp;"",""))</f>
        <v/>
      </c>
      <c r="E256" s="18" t="str">
        <f aca="false">IF($B256="","",IFERROR(VLOOKUP($B256,الموظفين!$A$2:$J$501,5,FALSE())&amp;"",""))</f>
        <v/>
      </c>
      <c r="F256" s="19" t="str">
        <f aca="false">IF($B256="","",IFERROR(VLOOKUP($B256,الموظفين!$A$2:$J$501,6,FALSE()),""))</f>
        <v/>
      </c>
      <c r="G256" s="19" t="str">
        <f aca="false">IF($B256="","",IFERROR(VLOOKUP($B256,الموظفين!$A$2:$J$501,7,FALSE()),""))</f>
        <v/>
      </c>
      <c r="H256" s="20"/>
      <c r="I256" s="20"/>
      <c r="J256" s="21" t="str">
        <f aca="false">IF(OR(H256="",I256=""),"",ROUND(MOD(I256-H256,1)*24,2))</f>
        <v/>
      </c>
      <c r="K256" s="22" t="str">
        <f aca="false">IF(OR(H256="",F256=""),"",IF(ROUND(MAX(0,MOD(H256-F256+0.5,1)-0.5)*1440,0)&gt;IFERROR(VLOOKUP(E256,الورديات!$A$2:$E$21,5,FALSE()),0),ROUND(MAX(0,MOD(H256-F256+0.5,1)-0.5)*1440,0),0))</f>
        <v/>
      </c>
      <c r="L256" s="22" t="str">
        <f aca="false">IF(OR(I256="",G256=""),"",ROUND(MAX(0,MOD(G256-I256+0.5,1)-0.5)*1440,0))</f>
        <v/>
      </c>
      <c r="M256" s="22" t="str">
        <f aca="false">IF(OR(I256="",G256=""),"",IF(ROUND(MAX(0,MOD(I256-G256+0.5,1)-0.5)*1440,0)&gt;=الإعدادات!$B$8,ROUND(MAX(0,MOD(I256-G256+0.5,1)-0.5)*1440,0),0))</f>
        <v/>
      </c>
      <c r="N256" s="18" t="str">
        <f aca="false">IF(OR(A256="",B256=""),"",IF(COUNTIFS(الإجازات!$A$2:$A$1001,B256,الإجازات!$D$2:$D$1001,"&lt;="&amp;A256,الإجازات!$E$2:$E$1001,"&gt;="&amp;A256,الإجازات!$G$2:$G$1001,"مقبولة")=0,"",LOOKUP(2,1/((الإجازات!$A$2:$A$1001=B256)*(الإجازات!$D$2:$D$1001&lt;=A256)*(الإجازات!$E$2:$E$1001&gt;=A256)*(الإجازات!$G$2:$G$1001="مقبولة")),الإجازات!$C$2:$C$1001)))</f>
        <v/>
      </c>
      <c r="O256" s="17"/>
      <c r="P256" s="23" t="str">
        <f aca="false">IF(B256="","",IF(ISNA(MATCH(B256,الموظفين!$A$2:$A$501,0)),"⚠ كود غير موجود",IF(O256&lt;&gt;"",O256,IF(N256&lt;&gt;"",N256,IF(H256="",IF(AND(A256&lt;&gt;"",WEEKDAY(A256)=الإعدادات!$B$11),"راحة أسبوعية","غائب"),IF(I256="","بدون انصراف",IF(N(K256)&gt;0,"متأخر","حاضر")))))))</f>
        <v/>
      </c>
      <c r="Q256" s="24" t="str">
        <f aca="false">IF(B256="","",IF(OR(P256="غائب",P256="غياب",P256="إجازة بدون راتب"),IFERROR(VLOOKUP(B256,الموظفين!$A$2:$J$501,8,FALSE()),0),0))</f>
        <v/>
      </c>
      <c r="R256" s="24" t="str">
        <f aca="false">IF(B256="","",ROUND((N(K256)+N(L256))/60*IFERROR(VLOOKUP(B256,الموظفين!$A$2:$J$501,8,FALSE()),0)/الإعدادات!$B$6*الإعدادات!$B$9,2))</f>
        <v/>
      </c>
      <c r="S256" s="24" t="str">
        <f aca="false">IF(OR(B256="",M256=""),"",ROUND(M256/60*IFERROR(VLOOKUP(B256,الموظفين!$A$2:$J$501,9,FALSE()),0),2))</f>
        <v/>
      </c>
      <c r="T256" s="17"/>
      <c r="U256" s="23" t="str">
        <f aca="false">IF(OR(A256="",B256=""),"",A256&amp;"|"&amp;B256)</f>
        <v/>
      </c>
    </row>
    <row r="257" customFormat="false" ht="15" hidden="false" customHeight="false" outlineLevel="0" collapsed="false">
      <c r="A257" s="16"/>
      <c r="B257" s="17"/>
      <c r="C257" s="18" t="str">
        <f aca="false">IF($B257="","",IFERROR(VLOOKUP($B257,الموظفين!$A$2:$J$501,2,FALSE())&amp;"","⚠ كود غير موجود"))</f>
        <v/>
      </c>
      <c r="D257" s="18" t="str">
        <f aca="false">IF($B257="","",IFERROR(VLOOKUP($B257,الموظفين!$A$2:$J$501,3,FALSE())&amp;"",""))</f>
        <v/>
      </c>
      <c r="E257" s="18" t="str">
        <f aca="false">IF($B257="","",IFERROR(VLOOKUP($B257,الموظفين!$A$2:$J$501,5,FALSE())&amp;"",""))</f>
        <v/>
      </c>
      <c r="F257" s="19" t="str">
        <f aca="false">IF($B257="","",IFERROR(VLOOKUP($B257,الموظفين!$A$2:$J$501,6,FALSE()),""))</f>
        <v/>
      </c>
      <c r="G257" s="19" t="str">
        <f aca="false">IF($B257="","",IFERROR(VLOOKUP($B257,الموظفين!$A$2:$J$501,7,FALSE()),""))</f>
        <v/>
      </c>
      <c r="H257" s="20"/>
      <c r="I257" s="20"/>
      <c r="J257" s="21" t="str">
        <f aca="false">IF(OR(H257="",I257=""),"",ROUND(MOD(I257-H257,1)*24,2))</f>
        <v/>
      </c>
      <c r="K257" s="22" t="str">
        <f aca="false">IF(OR(H257="",F257=""),"",IF(ROUND(MAX(0,MOD(H257-F257+0.5,1)-0.5)*1440,0)&gt;IFERROR(VLOOKUP(E257,الورديات!$A$2:$E$21,5,FALSE()),0),ROUND(MAX(0,MOD(H257-F257+0.5,1)-0.5)*1440,0),0))</f>
        <v/>
      </c>
      <c r="L257" s="22" t="str">
        <f aca="false">IF(OR(I257="",G257=""),"",ROUND(MAX(0,MOD(G257-I257+0.5,1)-0.5)*1440,0))</f>
        <v/>
      </c>
      <c r="M257" s="22" t="str">
        <f aca="false">IF(OR(I257="",G257=""),"",IF(ROUND(MAX(0,MOD(I257-G257+0.5,1)-0.5)*1440,0)&gt;=الإعدادات!$B$8,ROUND(MAX(0,MOD(I257-G257+0.5,1)-0.5)*1440,0),0))</f>
        <v/>
      </c>
      <c r="N257" s="18" t="str">
        <f aca="false">IF(OR(A257="",B257=""),"",IF(COUNTIFS(الإجازات!$A$2:$A$1001,B257,الإجازات!$D$2:$D$1001,"&lt;="&amp;A257,الإجازات!$E$2:$E$1001,"&gt;="&amp;A257,الإجازات!$G$2:$G$1001,"مقبولة")=0,"",LOOKUP(2,1/((الإجازات!$A$2:$A$1001=B257)*(الإجازات!$D$2:$D$1001&lt;=A257)*(الإجازات!$E$2:$E$1001&gt;=A257)*(الإجازات!$G$2:$G$1001="مقبولة")),الإجازات!$C$2:$C$1001)))</f>
        <v/>
      </c>
      <c r="O257" s="17"/>
      <c r="P257" s="23" t="str">
        <f aca="false">IF(B257="","",IF(ISNA(MATCH(B257,الموظفين!$A$2:$A$501,0)),"⚠ كود غير موجود",IF(O257&lt;&gt;"",O257,IF(N257&lt;&gt;"",N257,IF(H257="",IF(AND(A257&lt;&gt;"",WEEKDAY(A257)=الإعدادات!$B$11),"راحة أسبوعية","غائب"),IF(I257="","بدون انصراف",IF(N(K257)&gt;0,"متأخر","حاضر")))))))</f>
        <v/>
      </c>
      <c r="Q257" s="24" t="str">
        <f aca="false">IF(B257="","",IF(OR(P257="غائب",P257="غياب",P257="إجازة بدون راتب"),IFERROR(VLOOKUP(B257,الموظفين!$A$2:$J$501,8,FALSE()),0),0))</f>
        <v/>
      </c>
      <c r="R257" s="24" t="str">
        <f aca="false">IF(B257="","",ROUND((N(K257)+N(L257))/60*IFERROR(VLOOKUP(B257,الموظفين!$A$2:$J$501,8,FALSE()),0)/الإعدادات!$B$6*الإعدادات!$B$9,2))</f>
        <v/>
      </c>
      <c r="S257" s="24" t="str">
        <f aca="false">IF(OR(B257="",M257=""),"",ROUND(M257/60*IFERROR(VLOOKUP(B257,الموظفين!$A$2:$J$501,9,FALSE()),0),2))</f>
        <v/>
      </c>
      <c r="T257" s="17"/>
      <c r="U257" s="23" t="str">
        <f aca="false">IF(OR(A257="",B257=""),"",A257&amp;"|"&amp;B257)</f>
        <v/>
      </c>
    </row>
    <row r="258" customFormat="false" ht="15" hidden="false" customHeight="false" outlineLevel="0" collapsed="false">
      <c r="A258" s="16"/>
      <c r="B258" s="17"/>
      <c r="C258" s="18" t="str">
        <f aca="false">IF($B258="","",IFERROR(VLOOKUP($B258,الموظفين!$A$2:$J$501,2,FALSE())&amp;"","⚠ كود غير موجود"))</f>
        <v/>
      </c>
      <c r="D258" s="18" t="str">
        <f aca="false">IF($B258="","",IFERROR(VLOOKUP($B258,الموظفين!$A$2:$J$501,3,FALSE())&amp;"",""))</f>
        <v/>
      </c>
      <c r="E258" s="18" t="str">
        <f aca="false">IF($B258="","",IFERROR(VLOOKUP($B258,الموظفين!$A$2:$J$501,5,FALSE())&amp;"",""))</f>
        <v/>
      </c>
      <c r="F258" s="19" t="str">
        <f aca="false">IF($B258="","",IFERROR(VLOOKUP($B258,الموظفين!$A$2:$J$501,6,FALSE()),""))</f>
        <v/>
      </c>
      <c r="G258" s="19" t="str">
        <f aca="false">IF($B258="","",IFERROR(VLOOKUP($B258,الموظفين!$A$2:$J$501,7,FALSE()),""))</f>
        <v/>
      </c>
      <c r="H258" s="20"/>
      <c r="I258" s="20"/>
      <c r="J258" s="21" t="str">
        <f aca="false">IF(OR(H258="",I258=""),"",ROUND(MOD(I258-H258,1)*24,2))</f>
        <v/>
      </c>
      <c r="K258" s="22" t="str">
        <f aca="false">IF(OR(H258="",F258=""),"",IF(ROUND(MAX(0,MOD(H258-F258+0.5,1)-0.5)*1440,0)&gt;IFERROR(VLOOKUP(E258,الورديات!$A$2:$E$21,5,FALSE()),0),ROUND(MAX(0,MOD(H258-F258+0.5,1)-0.5)*1440,0),0))</f>
        <v/>
      </c>
      <c r="L258" s="22" t="str">
        <f aca="false">IF(OR(I258="",G258=""),"",ROUND(MAX(0,MOD(G258-I258+0.5,1)-0.5)*1440,0))</f>
        <v/>
      </c>
      <c r="M258" s="22" t="str">
        <f aca="false">IF(OR(I258="",G258=""),"",IF(ROUND(MAX(0,MOD(I258-G258+0.5,1)-0.5)*1440,0)&gt;=الإعدادات!$B$8,ROUND(MAX(0,MOD(I258-G258+0.5,1)-0.5)*1440,0),0))</f>
        <v/>
      </c>
      <c r="N258" s="18" t="str">
        <f aca="false">IF(OR(A258="",B258=""),"",IF(COUNTIFS(الإجازات!$A$2:$A$1001,B258,الإجازات!$D$2:$D$1001,"&lt;="&amp;A258,الإجازات!$E$2:$E$1001,"&gt;="&amp;A258,الإجازات!$G$2:$G$1001,"مقبولة")=0,"",LOOKUP(2,1/((الإجازات!$A$2:$A$1001=B258)*(الإجازات!$D$2:$D$1001&lt;=A258)*(الإجازات!$E$2:$E$1001&gt;=A258)*(الإجازات!$G$2:$G$1001="مقبولة")),الإجازات!$C$2:$C$1001)))</f>
        <v/>
      </c>
      <c r="O258" s="17"/>
      <c r="P258" s="23" t="str">
        <f aca="false">IF(B258="","",IF(ISNA(MATCH(B258,الموظفين!$A$2:$A$501,0)),"⚠ كود غير موجود",IF(O258&lt;&gt;"",O258,IF(N258&lt;&gt;"",N258,IF(H258="",IF(AND(A258&lt;&gt;"",WEEKDAY(A258)=الإعدادات!$B$11),"راحة أسبوعية","غائب"),IF(I258="","بدون انصراف",IF(N(K258)&gt;0,"متأخر","حاضر")))))))</f>
        <v/>
      </c>
      <c r="Q258" s="24" t="str">
        <f aca="false">IF(B258="","",IF(OR(P258="غائب",P258="غياب",P258="إجازة بدون راتب"),IFERROR(VLOOKUP(B258,الموظفين!$A$2:$J$501,8,FALSE()),0),0))</f>
        <v/>
      </c>
      <c r="R258" s="24" t="str">
        <f aca="false">IF(B258="","",ROUND((N(K258)+N(L258))/60*IFERROR(VLOOKUP(B258,الموظفين!$A$2:$J$501,8,FALSE()),0)/الإعدادات!$B$6*الإعدادات!$B$9,2))</f>
        <v/>
      </c>
      <c r="S258" s="24" t="str">
        <f aca="false">IF(OR(B258="",M258=""),"",ROUND(M258/60*IFERROR(VLOOKUP(B258,الموظفين!$A$2:$J$501,9,FALSE()),0),2))</f>
        <v/>
      </c>
      <c r="T258" s="17"/>
      <c r="U258" s="23" t="str">
        <f aca="false">IF(OR(A258="",B258=""),"",A258&amp;"|"&amp;B258)</f>
        <v/>
      </c>
    </row>
    <row r="259" customFormat="false" ht="15" hidden="false" customHeight="false" outlineLevel="0" collapsed="false">
      <c r="A259" s="16"/>
      <c r="B259" s="17"/>
      <c r="C259" s="18" t="str">
        <f aca="false">IF($B259="","",IFERROR(VLOOKUP($B259,الموظفين!$A$2:$J$501,2,FALSE())&amp;"","⚠ كود غير موجود"))</f>
        <v/>
      </c>
      <c r="D259" s="18" t="str">
        <f aca="false">IF($B259="","",IFERROR(VLOOKUP($B259,الموظفين!$A$2:$J$501,3,FALSE())&amp;"",""))</f>
        <v/>
      </c>
      <c r="E259" s="18" t="str">
        <f aca="false">IF($B259="","",IFERROR(VLOOKUP($B259,الموظفين!$A$2:$J$501,5,FALSE())&amp;"",""))</f>
        <v/>
      </c>
      <c r="F259" s="19" t="str">
        <f aca="false">IF($B259="","",IFERROR(VLOOKUP($B259,الموظفين!$A$2:$J$501,6,FALSE()),""))</f>
        <v/>
      </c>
      <c r="G259" s="19" t="str">
        <f aca="false">IF($B259="","",IFERROR(VLOOKUP($B259,الموظفين!$A$2:$J$501,7,FALSE()),""))</f>
        <v/>
      </c>
      <c r="H259" s="20"/>
      <c r="I259" s="20"/>
      <c r="J259" s="21" t="str">
        <f aca="false">IF(OR(H259="",I259=""),"",ROUND(MOD(I259-H259,1)*24,2))</f>
        <v/>
      </c>
      <c r="K259" s="22" t="str">
        <f aca="false">IF(OR(H259="",F259=""),"",IF(ROUND(MAX(0,MOD(H259-F259+0.5,1)-0.5)*1440,0)&gt;IFERROR(VLOOKUP(E259,الورديات!$A$2:$E$21,5,FALSE()),0),ROUND(MAX(0,MOD(H259-F259+0.5,1)-0.5)*1440,0),0))</f>
        <v/>
      </c>
      <c r="L259" s="22" t="str">
        <f aca="false">IF(OR(I259="",G259=""),"",ROUND(MAX(0,MOD(G259-I259+0.5,1)-0.5)*1440,0))</f>
        <v/>
      </c>
      <c r="M259" s="22" t="str">
        <f aca="false">IF(OR(I259="",G259=""),"",IF(ROUND(MAX(0,MOD(I259-G259+0.5,1)-0.5)*1440,0)&gt;=الإعدادات!$B$8,ROUND(MAX(0,MOD(I259-G259+0.5,1)-0.5)*1440,0),0))</f>
        <v/>
      </c>
      <c r="N259" s="18" t="str">
        <f aca="false">IF(OR(A259="",B259=""),"",IF(COUNTIFS(الإجازات!$A$2:$A$1001,B259,الإجازات!$D$2:$D$1001,"&lt;="&amp;A259,الإجازات!$E$2:$E$1001,"&gt;="&amp;A259,الإجازات!$G$2:$G$1001,"مقبولة")=0,"",LOOKUP(2,1/((الإجازات!$A$2:$A$1001=B259)*(الإجازات!$D$2:$D$1001&lt;=A259)*(الإجازات!$E$2:$E$1001&gt;=A259)*(الإجازات!$G$2:$G$1001="مقبولة")),الإجازات!$C$2:$C$1001)))</f>
        <v/>
      </c>
      <c r="O259" s="17"/>
      <c r="P259" s="23" t="str">
        <f aca="false">IF(B259="","",IF(ISNA(MATCH(B259,الموظفين!$A$2:$A$501,0)),"⚠ كود غير موجود",IF(O259&lt;&gt;"",O259,IF(N259&lt;&gt;"",N259,IF(H259="",IF(AND(A259&lt;&gt;"",WEEKDAY(A259)=الإعدادات!$B$11),"راحة أسبوعية","غائب"),IF(I259="","بدون انصراف",IF(N(K259)&gt;0,"متأخر","حاضر")))))))</f>
        <v/>
      </c>
      <c r="Q259" s="24" t="str">
        <f aca="false">IF(B259="","",IF(OR(P259="غائب",P259="غياب",P259="إجازة بدون راتب"),IFERROR(VLOOKUP(B259,الموظفين!$A$2:$J$501,8,FALSE()),0),0))</f>
        <v/>
      </c>
      <c r="R259" s="24" t="str">
        <f aca="false">IF(B259="","",ROUND((N(K259)+N(L259))/60*IFERROR(VLOOKUP(B259,الموظفين!$A$2:$J$501,8,FALSE()),0)/الإعدادات!$B$6*الإعدادات!$B$9,2))</f>
        <v/>
      </c>
      <c r="S259" s="24" t="str">
        <f aca="false">IF(OR(B259="",M259=""),"",ROUND(M259/60*IFERROR(VLOOKUP(B259,الموظفين!$A$2:$J$501,9,FALSE()),0),2))</f>
        <v/>
      </c>
      <c r="T259" s="17"/>
      <c r="U259" s="23" t="str">
        <f aca="false">IF(OR(A259="",B259=""),"",A259&amp;"|"&amp;B259)</f>
        <v/>
      </c>
    </row>
    <row r="260" customFormat="false" ht="15" hidden="false" customHeight="false" outlineLevel="0" collapsed="false">
      <c r="A260" s="16"/>
      <c r="B260" s="17"/>
      <c r="C260" s="18" t="str">
        <f aca="false">IF($B260="","",IFERROR(VLOOKUP($B260,الموظفين!$A$2:$J$501,2,FALSE())&amp;"","⚠ كود غير موجود"))</f>
        <v/>
      </c>
      <c r="D260" s="18" t="str">
        <f aca="false">IF($B260="","",IFERROR(VLOOKUP($B260,الموظفين!$A$2:$J$501,3,FALSE())&amp;"",""))</f>
        <v/>
      </c>
      <c r="E260" s="18" t="str">
        <f aca="false">IF($B260="","",IFERROR(VLOOKUP($B260,الموظفين!$A$2:$J$501,5,FALSE())&amp;"",""))</f>
        <v/>
      </c>
      <c r="F260" s="19" t="str">
        <f aca="false">IF($B260="","",IFERROR(VLOOKUP($B260,الموظفين!$A$2:$J$501,6,FALSE()),""))</f>
        <v/>
      </c>
      <c r="G260" s="19" t="str">
        <f aca="false">IF($B260="","",IFERROR(VLOOKUP($B260,الموظفين!$A$2:$J$501,7,FALSE()),""))</f>
        <v/>
      </c>
      <c r="H260" s="20"/>
      <c r="I260" s="20"/>
      <c r="J260" s="21" t="str">
        <f aca="false">IF(OR(H260="",I260=""),"",ROUND(MOD(I260-H260,1)*24,2))</f>
        <v/>
      </c>
      <c r="K260" s="22" t="str">
        <f aca="false">IF(OR(H260="",F260=""),"",IF(ROUND(MAX(0,MOD(H260-F260+0.5,1)-0.5)*1440,0)&gt;IFERROR(VLOOKUP(E260,الورديات!$A$2:$E$21,5,FALSE()),0),ROUND(MAX(0,MOD(H260-F260+0.5,1)-0.5)*1440,0),0))</f>
        <v/>
      </c>
      <c r="L260" s="22" t="str">
        <f aca="false">IF(OR(I260="",G260=""),"",ROUND(MAX(0,MOD(G260-I260+0.5,1)-0.5)*1440,0))</f>
        <v/>
      </c>
      <c r="M260" s="22" t="str">
        <f aca="false">IF(OR(I260="",G260=""),"",IF(ROUND(MAX(0,MOD(I260-G260+0.5,1)-0.5)*1440,0)&gt;=الإعدادات!$B$8,ROUND(MAX(0,MOD(I260-G260+0.5,1)-0.5)*1440,0),0))</f>
        <v/>
      </c>
      <c r="N260" s="18" t="str">
        <f aca="false">IF(OR(A260="",B260=""),"",IF(COUNTIFS(الإجازات!$A$2:$A$1001,B260,الإجازات!$D$2:$D$1001,"&lt;="&amp;A260,الإجازات!$E$2:$E$1001,"&gt;="&amp;A260,الإجازات!$G$2:$G$1001,"مقبولة")=0,"",LOOKUP(2,1/((الإجازات!$A$2:$A$1001=B260)*(الإجازات!$D$2:$D$1001&lt;=A260)*(الإجازات!$E$2:$E$1001&gt;=A260)*(الإجازات!$G$2:$G$1001="مقبولة")),الإجازات!$C$2:$C$1001)))</f>
        <v/>
      </c>
      <c r="O260" s="17"/>
      <c r="P260" s="23" t="str">
        <f aca="false">IF(B260="","",IF(ISNA(MATCH(B260,الموظفين!$A$2:$A$501,0)),"⚠ كود غير موجود",IF(O260&lt;&gt;"",O260,IF(N260&lt;&gt;"",N260,IF(H260="",IF(AND(A260&lt;&gt;"",WEEKDAY(A260)=الإعدادات!$B$11),"راحة أسبوعية","غائب"),IF(I260="","بدون انصراف",IF(N(K260)&gt;0,"متأخر","حاضر")))))))</f>
        <v/>
      </c>
      <c r="Q260" s="24" t="str">
        <f aca="false">IF(B260="","",IF(OR(P260="غائب",P260="غياب",P260="إجازة بدون راتب"),IFERROR(VLOOKUP(B260,الموظفين!$A$2:$J$501,8,FALSE()),0),0))</f>
        <v/>
      </c>
      <c r="R260" s="24" t="str">
        <f aca="false">IF(B260="","",ROUND((N(K260)+N(L260))/60*IFERROR(VLOOKUP(B260,الموظفين!$A$2:$J$501,8,FALSE()),0)/الإعدادات!$B$6*الإعدادات!$B$9,2))</f>
        <v/>
      </c>
      <c r="S260" s="24" t="str">
        <f aca="false">IF(OR(B260="",M260=""),"",ROUND(M260/60*IFERROR(VLOOKUP(B260,الموظفين!$A$2:$J$501,9,FALSE()),0),2))</f>
        <v/>
      </c>
      <c r="T260" s="17"/>
      <c r="U260" s="23" t="str">
        <f aca="false">IF(OR(A260="",B260=""),"",A260&amp;"|"&amp;B260)</f>
        <v/>
      </c>
    </row>
    <row r="261" customFormat="false" ht="15" hidden="false" customHeight="false" outlineLevel="0" collapsed="false">
      <c r="A261" s="16"/>
      <c r="B261" s="17"/>
      <c r="C261" s="18" t="str">
        <f aca="false">IF($B261="","",IFERROR(VLOOKUP($B261,الموظفين!$A$2:$J$501,2,FALSE())&amp;"","⚠ كود غير موجود"))</f>
        <v/>
      </c>
      <c r="D261" s="18" t="str">
        <f aca="false">IF($B261="","",IFERROR(VLOOKUP($B261,الموظفين!$A$2:$J$501,3,FALSE())&amp;"",""))</f>
        <v/>
      </c>
      <c r="E261" s="18" t="str">
        <f aca="false">IF($B261="","",IFERROR(VLOOKUP($B261,الموظفين!$A$2:$J$501,5,FALSE())&amp;"",""))</f>
        <v/>
      </c>
      <c r="F261" s="19" t="str">
        <f aca="false">IF($B261="","",IFERROR(VLOOKUP($B261,الموظفين!$A$2:$J$501,6,FALSE()),""))</f>
        <v/>
      </c>
      <c r="G261" s="19" t="str">
        <f aca="false">IF($B261="","",IFERROR(VLOOKUP($B261,الموظفين!$A$2:$J$501,7,FALSE()),""))</f>
        <v/>
      </c>
      <c r="H261" s="20"/>
      <c r="I261" s="20"/>
      <c r="J261" s="21" t="str">
        <f aca="false">IF(OR(H261="",I261=""),"",ROUND(MOD(I261-H261,1)*24,2))</f>
        <v/>
      </c>
      <c r="K261" s="22" t="str">
        <f aca="false">IF(OR(H261="",F261=""),"",IF(ROUND(MAX(0,MOD(H261-F261+0.5,1)-0.5)*1440,0)&gt;IFERROR(VLOOKUP(E261,الورديات!$A$2:$E$21,5,FALSE()),0),ROUND(MAX(0,MOD(H261-F261+0.5,1)-0.5)*1440,0),0))</f>
        <v/>
      </c>
      <c r="L261" s="22" t="str">
        <f aca="false">IF(OR(I261="",G261=""),"",ROUND(MAX(0,MOD(G261-I261+0.5,1)-0.5)*1440,0))</f>
        <v/>
      </c>
      <c r="M261" s="22" t="str">
        <f aca="false">IF(OR(I261="",G261=""),"",IF(ROUND(MAX(0,MOD(I261-G261+0.5,1)-0.5)*1440,0)&gt;=الإعدادات!$B$8,ROUND(MAX(0,MOD(I261-G261+0.5,1)-0.5)*1440,0),0))</f>
        <v/>
      </c>
      <c r="N261" s="18" t="str">
        <f aca="false">IF(OR(A261="",B261=""),"",IF(COUNTIFS(الإجازات!$A$2:$A$1001,B261,الإجازات!$D$2:$D$1001,"&lt;="&amp;A261,الإجازات!$E$2:$E$1001,"&gt;="&amp;A261,الإجازات!$G$2:$G$1001,"مقبولة")=0,"",LOOKUP(2,1/((الإجازات!$A$2:$A$1001=B261)*(الإجازات!$D$2:$D$1001&lt;=A261)*(الإجازات!$E$2:$E$1001&gt;=A261)*(الإجازات!$G$2:$G$1001="مقبولة")),الإجازات!$C$2:$C$1001)))</f>
        <v/>
      </c>
      <c r="O261" s="17"/>
      <c r="P261" s="23" t="str">
        <f aca="false">IF(B261="","",IF(ISNA(MATCH(B261,الموظفين!$A$2:$A$501,0)),"⚠ كود غير موجود",IF(O261&lt;&gt;"",O261,IF(N261&lt;&gt;"",N261,IF(H261="",IF(AND(A261&lt;&gt;"",WEEKDAY(A261)=الإعدادات!$B$11),"راحة أسبوعية","غائب"),IF(I261="","بدون انصراف",IF(N(K261)&gt;0,"متأخر","حاضر")))))))</f>
        <v/>
      </c>
      <c r="Q261" s="24" t="str">
        <f aca="false">IF(B261="","",IF(OR(P261="غائب",P261="غياب",P261="إجازة بدون راتب"),IFERROR(VLOOKUP(B261,الموظفين!$A$2:$J$501,8,FALSE()),0),0))</f>
        <v/>
      </c>
      <c r="R261" s="24" t="str">
        <f aca="false">IF(B261="","",ROUND((N(K261)+N(L261))/60*IFERROR(VLOOKUP(B261,الموظفين!$A$2:$J$501,8,FALSE()),0)/الإعدادات!$B$6*الإعدادات!$B$9,2))</f>
        <v/>
      </c>
      <c r="S261" s="24" t="str">
        <f aca="false">IF(OR(B261="",M261=""),"",ROUND(M261/60*IFERROR(VLOOKUP(B261,الموظفين!$A$2:$J$501,9,FALSE()),0),2))</f>
        <v/>
      </c>
      <c r="T261" s="17"/>
      <c r="U261" s="23" t="str">
        <f aca="false">IF(OR(A261="",B261=""),"",A261&amp;"|"&amp;B261)</f>
        <v/>
      </c>
    </row>
    <row r="262" customFormat="false" ht="15" hidden="false" customHeight="false" outlineLevel="0" collapsed="false">
      <c r="A262" s="16"/>
      <c r="B262" s="17"/>
      <c r="C262" s="18" t="str">
        <f aca="false">IF($B262="","",IFERROR(VLOOKUP($B262,الموظفين!$A$2:$J$501,2,FALSE())&amp;"","⚠ كود غير موجود"))</f>
        <v/>
      </c>
      <c r="D262" s="18" t="str">
        <f aca="false">IF($B262="","",IFERROR(VLOOKUP($B262,الموظفين!$A$2:$J$501,3,FALSE())&amp;"",""))</f>
        <v/>
      </c>
      <c r="E262" s="18" t="str">
        <f aca="false">IF($B262="","",IFERROR(VLOOKUP($B262,الموظفين!$A$2:$J$501,5,FALSE())&amp;"",""))</f>
        <v/>
      </c>
      <c r="F262" s="19" t="str">
        <f aca="false">IF($B262="","",IFERROR(VLOOKUP($B262,الموظفين!$A$2:$J$501,6,FALSE()),""))</f>
        <v/>
      </c>
      <c r="G262" s="19" t="str">
        <f aca="false">IF($B262="","",IFERROR(VLOOKUP($B262,الموظفين!$A$2:$J$501,7,FALSE()),""))</f>
        <v/>
      </c>
      <c r="H262" s="20"/>
      <c r="I262" s="20"/>
      <c r="J262" s="21" t="str">
        <f aca="false">IF(OR(H262="",I262=""),"",ROUND(MOD(I262-H262,1)*24,2))</f>
        <v/>
      </c>
      <c r="K262" s="22" t="str">
        <f aca="false">IF(OR(H262="",F262=""),"",IF(ROUND(MAX(0,MOD(H262-F262+0.5,1)-0.5)*1440,0)&gt;IFERROR(VLOOKUP(E262,الورديات!$A$2:$E$21,5,FALSE()),0),ROUND(MAX(0,MOD(H262-F262+0.5,1)-0.5)*1440,0),0))</f>
        <v/>
      </c>
      <c r="L262" s="22" t="str">
        <f aca="false">IF(OR(I262="",G262=""),"",ROUND(MAX(0,MOD(G262-I262+0.5,1)-0.5)*1440,0))</f>
        <v/>
      </c>
      <c r="M262" s="22" t="str">
        <f aca="false">IF(OR(I262="",G262=""),"",IF(ROUND(MAX(0,MOD(I262-G262+0.5,1)-0.5)*1440,0)&gt;=الإعدادات!$B$8,ROUND(MAX(0,MOD(I262-G262+0.5,1)-0.5)*1440,0),0))</f>
        <v/>
      </c>
      <c r="N262" s="18" t="str">
        <f aca="false">IF(OR(A262="",B262=""),"",IF(COUNTIFS(الإجازات!$A$2:$A$1001,B262,الإجازات!$D$2:$D$1001,"&lt;="&amp;A262,الإجازات!$E$2:$E$1001,"&gt;="&amp;A262,الإجازات!$G$2:$G$1001,"مقبولة")=0,"",LOOKUP(2,1/((الإجازات!$A$2:$A$1001=B262)*(الإجازات!$D$2:$D$1001&lt;=A262)*(الإجازات!$E$2:$E$1001&gt;=A262)*(الإجازات!$G$2:$G$1001="مقبولة")),الإجازات!$C$2:$C$1001)))</f>
        <v/>
      </c>
      <c r="O262" s="17"/>
      <c r="P262" s="23" t="str">
        <f aca="false">IF(B262="","",IF(ISNA(MATCH(B262,الموظفين!$A$2:$A$501,0)),"⚠ كود غير موجود",IF(O262&lt;&gt;"",O262,IF(N262&lt;&gt;"",N262,IF(H262="",IF(AND(A262&lt;&gt;"",WEEKDAY(A262)=الإعدادات!$B$11),"راحة أسبوعية","غائب"),IF(I262="","بدون انصراف",IF(N(K262)&gt;0,"متأخر","حاضر")))))))</f>
        <v/>
      </c>
      <c r="Q262" s="24" t="str">
        <f aca="false">IF(B262="","",IF(OR(P262="غائب",P262="غياب",P262="إجازة بدون راتب"),IFERROR(VLOOKUP(B262,الموظفين!$A$2:$J$501,8,FALSE()),0),0))</f>
        <v/>
      </c>
      <c r="R262" s="24" t="str">
        <f aca="false">IF(B262="","",ROUND((N(K262)+N(L262))/60*IFERROR(VLOOKUP(B262,الموظفين!$A$2:$J$501,8,FALSE()),0)/الإعدادات!$B$6*الإعدادات!$B$9,2))</f>
        <v/>
      </c>
      <c r="S262" s="24" t="str">
        <f aca="false">IF(OR(B262="",M262=""),"",ROUND(M262/60*IFERROR(VLOOKUP(B262,الموظفين!$A$2:$J$501,9,FALSE()),0),2))</f>
        <v/>
      </c>
      <c r="T262" s="17"/>
      <c r="U262" s="23" t="str">
        <f aca="false">IF(OR(A262="",B262=""),"",A262&amp;"|"&amp;B262)</f>
        <v/>
      </c>
    </row>
    <row r="263" customFormat="false" ht="15" hidden="false" customHeight="false" outlineLevel="0" collapsed="false">
      <c r="A263" s="16"/>
      <c r="B263" s="17"/>
      <c r="C263" s="18" t="str">
        <f aca="false">IF($B263="","",IFERROR(VLOOKUP($B263,الموظفين!$A$2:$J$501,2,FALSE())&amp;"","⚠ كود غير موجود"))</f>
        <v/>
      </c>
      <c r="D263" s="18" t="str">
        <f aca="false">IF($B263="","",IFERROR(VLOOKUP($B263,الموظفين!$A$2:$J$501,3,FALSE())&amp;"",""))</f>
        <v/>
      </c>
      <c r="E263" s="18" t="str">
        <f aca="false">IF($B263="","",IFERROR(VLOOKUP($B263,الموظفين!$A$2:$J$501,5,FALSE())&amp;"",""))</f>
        <v/>
      </c>
      <c r="F263" s="19" t="str">
        <f aca="false">IF($B263="","",IFERROR(VLOOKUP($B263,الموظفين!$A$2:$J$501,6,FALSE()),""))</f>
        <v/>
      </c>
      <c r="G263" s="19" t="str">
        <f aca="false">IF($B263="","",IFERROR(VLOOKUP($B263,الموظفين!$A$2:$J$501,7,FALSE()),""))</f>
        <v/>
      </c>
      <c r="H263" s="20"/>
      <c r="I263" s="20"/>
      <c r="J263" s="21" t="str">
        <f aca="false">IF(OR(H263="",I263=""),"",ROUND(MOD(I263-H263,1)*24,2))</f>
        <v/>
      </c>
      <c r="K263" s="22" t="str">
        <f aca="false">IF(OR(H263="",F263=""),"",IF(ROUND(MAX(0,MOD(H263-F263+0.5,1)-0.5)*1440,0)&gt;IFERROR(VLOOKUP(E263,الورديات!$A$2:$E$21,5,FALSE()),0),ROUND(MAX(0,MOD(H263-F263+0.5,1)-0.5)*1440,0),0))</f>
        <v/>
      </c>
      <c r="L263" s="22" t="str">
        <f aca="false">IF(OR(I263="",G263=""),"",ROUND(MAX(0,MOD(G263-I263+0.5,1)-0.5)*1440,0))</f>
        <v/>
      </c>
      <c r="M263" s="22" t="str">
        <f aca="false">IF(OR(I263="",G263=""),"",IF(ROUND(MAX(0,MOD(I263-G263+0.5,1)-0.5)*1440,0)&gt;=الإعدادات!$B$8,ROUND(MAX(0,MOD(I263-G263+0.5,1)-0.5)*1440,0),0))</f>
        <v/>
      </c>
      <c r="N263" s="18" t="str">
        <f aca="false">IF(OR(A263="",B263=""),"",IF(COUNTIFS(الإجازات!$A$2:$A$1001,B263,الإجازات!$D$2:$D$1001,"&lt;="&amp;A263,الإجازات!$E$2:$E$1001,"&gt;="&amp;A263,الإجازات!$G$2:$G$1001,"مقبولة")=0,"",LOOKUP(2,1/((الإجازات!$A$2:$A$1001=B263)*(الإجازات!$D$2:$D$1001&lt;=A263)*(الإجازات!$E$2:$E$1001&gt;=A263)*(الإجازات!$G$2:$G$1001="مقبولة")),الإجازات!$C$2:$C$1001)))</f>
        <v/>
      </c>
      <c r="O263" s="17"/>
      <c r="P263" s="23" t="str">
        <f aca="false">IF(B263="","",IF(ISNA(MATCH(B263,الموظفين!$A$2:$A$501,0)),"⚠ كود غير موجود",IF(O263&lt;&gt;"",O263,IF(N263&lt;&gt;"",N263,IF(H263="",IF(AND(A263&lt;&gt;"",WEEKDAY(A263)=الإعدادات!$B$11),"راحة أسبوعية","غائب"),IF(I263="","بدون انصراف",IF(N(K263)&gt;0,"متأخر","حاضر")))))))</f>
        <v/>
      </c>
      <c r="Q263" s="24" t="str">
        <f aca="false">IF(B263="","",IF(OR(P263="غائب",P263="غياب",P263="إجازة بدون راتب"),IFERROR(VLOOKUP(B263,الموظفين!$A$2:$J$501,8,FALSE()),0),0))</f>
        <v/>
      </c>
      <c r="R263" s="24" t="str">
        <f aca="false">IF(B263="","",ROUND((N(K263)+N(L263))/60*IFERROR(VLOOKUP(B263,الموظفين!$A$2:$J$501,8,FALSE()),0)/الإعدادات!$B$6*الإعدادات!$B$9,2))</f>
        <v/>
      </c>
      <c r="S263" s="24" t="str">
        <f aca="false">IF(OR(B263="",M263=""),"",ROUND(M263/60*IFERROR(VLOOKUP(B263,الموظفين!$A$2:$J$501,9,FALSE()),0),2))</f>
        <v/>
      </c>
      <c r="T263" s="17"/>
      <c r="U263" s="23" t="str">
        <f aca="false">IF(OR(A263="",B263=""),"",A263&amp;"|"&amp;B263)</f>
        <v/>
      </c>
    </row>
    <row r="264" customFormat="false" ht="15" hidden="false" customHeight="false" outlineLevel="0" collapsed="false">
      <c r="A264" s="16"/>
      <c r="B264" s="17"/>
      <c r="C264" s="18" t="str">
        <f aca="false">IF($B264="","",IFERROR(VLOOKUP($B264,الموظفين!$A$2:$J$501,2,FALSE())&amp;"","⚠ كود غير موجود"))</f>
        <v/>
      </c>
      <c r="D264" s="18" t="str">
        <f aca="false">IF($B264="","",IFERROR(VLOOKUP($B264,الموظفين!$A$2:$J$501,3,FALSE())&amp;"",""))</f>
        <v/>
      </c>
      <c r="E264" s="18" t="str">
        <f aca="false">IF($B264="","",IFERROR(VLOOKUP($B264,الموظفين!$A$2:$J$501,5,FALSE())&amp;"",""))</f>
        <v/>
      </c>
      <c r="F264" s="19" t="str">
        <f aca="false">IF($B264="","",IFERROR(VLOOKUP($B264,الموظفين!$A$2:$J$501,6,FALSE()),""))</f>
        <v/>
      </c>
      <c r="G264" s="19" t="str">
        <f aca="false">IF($B264="","",IFERROR(VLOOKUP($B264,الموظفين!$A$2:$J$501,7,FALSE()),""))</f>
        <v/>
      </c>
      <c r="H264" s="20"/>
      <c r="I264" s="20"/>
      <c r="J264" s="21" t="str">
        <f aca="false">IF(OR(H264="",I264=""),"",ROUND(MOD(I264-H264,1)*24,2))</f>
        <v/>
      </c>
      <c r="K264" s="22" t="str">
        <f aca="false">IF(OR(H264="",F264=""),"",IF(ROUND(MAX(0,MOD(H264-F264+0.5,1)-0.5)*1440,0)&gt;IFERROR(VLOOKUP(E264,الورديات!$A$2:$E$21,5,FALSE()),0),ROUND(MAX(0,MOD(H264-F264+0.5,1)-0.5)*1440,0),0))</f>
        <v/>
      </c>
      <c r="L264" s="22" t="str">
        <f aca="false">IF(OR(I264="",G264=""),"",ROUND(MAX(0,MOD(G264-I264+0.5,1)-0.5)*1440,0))</f>
        <v/>
      </c>
      <c r="M264" s="22" t="str">
        <f aca="false">IF(OR(I264="",G264=""),"",IF(ROUND(MAX(0,MOD(I264-G264+0.5,1)-0.5)*1440,0)&gt;=الإعدادات!$B$8,ROUND(MAX(0,MOD(I264-G264+0.5,1)-0.5)*1440,0),0))</f>
        <v/>
      </c>
      <c r="N264" s="18" t="str">
        <f aca="false">IF(OR(A264="",B264=""),"",IF(COUNTIFS(الإجازات!$A$2:$A$1001,B264,الإجازات!$D$2:$D$1001,"&lt;="&amp;A264,الإجازات!$E$2:$E$1001,"&gt;="&amp;A264,الإجازات!$G$2:$G$1001,"مقبولة")=0,"",LOOKUP(2,1/((الإجازات!$A$2:$A$1001=B264)*(الإجازات!$D$2:$D$1001&lt;=A264)*(الإجازات!$E$2:$E$1001&gt;=A264)*(الإجازات!$G$2:$G$1001="مقبولة")),الإجازات!$C$2:$C$1001)))</f>
        <v/>
      </c>
      <c r="O264" s="17"/>
      <c r="P264" s="23" t="str">
        <f aca="false">IF(B264="","",IF(ISNA(MATCH(B264,الموظفين!$A$2:$A$501,0)),"⚠ كود غير موجود",IF(O264&lt;&gt;"",O264,IF(N264&lt;&gt;"",N264,IF(H264="",IF(AND(A264&lt;&gt;"",WEEKDAY(A264)=الإعدادات!$B$11),"راحة أسبوعية","غائب"),IF(I264="","بدون انصراف",IF(N(K264)&gt;0,"متأخر","حاضر")))))))</f>
        <v/>
      </c>
      <c r="Q264" s="24" t="str">
        <f aca="false">IF(B264="","",IF(OR(P264="غائب",P264="غياب",P264="إجازة بدون راتب"),IFERROR(VLOOKUP(B264,الموظفين!$A$2:$J$501,8,FALSE()),0),0))</f>
        <v/>
      </c>
      <c r="R264" s="24" t="str">
        <f aca="false">IF(B264="","",ROUND((N(K264)+N(L264))/60*IFERROR(VLOOKUP(B264,الموظفين!$A$2:$J$501,8,FALSE()),0)/الإعدادات!$B$6*الإعدادات!$B$9,2))</f>
        <v/>
      </c>
      <c r="S264" s="24" t="str">
        <f aca="false">IF(OR(B264="",M264=""),"",ROUND(M264/60*IFERROR(VLOOKUP(B264,الموظفين!$A$2:$J$501,9,FALSE()),0),2))</f>
        <v/>
      </c>
      <c r="T264" s="17"/>
      <c r="U264" s="23" t="str">
        <f aca="false">IF(OR(A264="",B264=""),"",A264&amp;"|"&amp;B264)</f>
        <v/>
      </c>
    </row>
    <row r="265" customFormat="false" ht="15" hidden="false" customHeight="false" outlineLevel="0" collapsed="false">
      <c r="A265" s="16"/>
      <c r="B265" s="17"/>
      <c r="C265" s="18" t="str">
        <f aca="false">IF($B265="","",IFERROR(VLOOKUP($B265,الموظفين!$A$2:$J$501,2,FALSE())&amp;"","⚠ كود غير موجود"))</f>
        <v/>
      </c>
      <c r="D265" s="18" t="str">
        <f aca="false">IF($B265="","",IFERROR(VLOOKUP($B265,الموظفين!$A$2:$J$501,3,FALSE())&amp;"",""))</f>
        <v/>
      </c>
      <c r="E265" s="18" t="str">
        <f aca="false">IF($B265="","",IFERROR(VLOOKUP($B265,الموظفين!$A$2:$J$501,5,FALSE())&amp;"",""))</f>
        <v/>
      </c>
      <c r="F265" s="19" t="str">
        <f aca="false">IF($B265="","",IFERROR(VLOOKUP($B265,الموظفين!$A$2:$J$501,6,FALSE()),""))</f>
        <v/>
      </c>
      <c r="G265" s="19" t="str">
        <f aca="false">IF($B265="","",IFERROR(VLOOKUP($B265,الموظفين!$A$2:$J$501,7,FALSE()),""))</f>
        <v/>
      </c>
      <c r="H265" s="20"/>
      <c r="I265" s="20"/>
      <c r="J265" s="21" t="str">
        <f aca="false">IF(OR(H265="",I265=""),"",ROUND(MOD(I265-H265,1)*24,2))</f>
        <v/>
      </c>
      <c r="K265" s="22" t="str">
        <f aca="false">IF(OR(H265="",F265=""),"",IF(ROUND(MAX(0,MOD(H265-F265+0.5,1)-0.5)*1440,0)&gt;IFERROR(VLOOKUP(E265,الورديات!$A$2:$E$21,5,FALSE()),0),ROUND(MAX(0,MOD(H265-F265+0.5,1)-0.5)*1440,0),0))</f>
        <v/>
      </c>
      <c r="L265" s="22" t="str">
        <f aca="false">IF(OR(I265="",G265=""),"",ROUND(MAX(0,MOD(G265-I265+0.5,1)-0.5)*1440,0))</f>
        <v/>
      </c>
      <c r="M265" s="22" t="str">
        <f aca="false">IF(OR(I265="",G265=""),"",IF(ROUND(MAX(0,MOD(I265-G265+0.5,1)-0.5)*1440,0)&gt;=الإعدادات!$B$8,ROUND(MAX(0,MOD(I265-G265+0.5,1)-0.5)*1440,0),0))</f>
        <v/>
      </c>
      <c r="N265" s="18" t="str">
        <f aca="false">IF(OR(A265="",B265=""),"",IF(COUNTIFS(الإجازات!$A$2:$A$1001,B265,الإجازات!$D$2:$D$1001,"&lt;="&amp;A265,الإجازات!$E$2:$E$1001,"&gt;="&amp;A265,الإجازات!$G$2:$G$1001,"مقبولة")=0,"",LOOKUP(2,1/((الإجازات!$A$2:$A$1001=B265)*(الإجازات!$D$2:$D$1001&lt;=A265)*(الإجازات!$E$2:$E$1001&gt;=A265)*(الإجازات!$G$2:$G$1001="مقبولة")),الإجازات!$C$2:$C$1001)))</f>
        <v/>
      </c>
      <c r="O265" s="17"/>
      <c r="P265" s="23" t="str">
        <f aca="false">IF(B265="","",IF(ISNA(MATCH(B265,الموظفين!$A$2:$A$501,0)),"⚠ كود غير موجود",IF(O265&lt;&gt;"",O265,IF(N265&lt;&gt;"",N265,IF(H265="",IF(AND(A265&lt;&gt;"",WEEKDAY(A265)=الإعدادات!$B$11),"راحة أسبوعية","غائب"),IF(I265="","بدون انصراف",IF(N(K265)&gt;0,"متأخر","حاضر")))))))</f>
        <v/>
      </c>
      <c r="Q265" s="24" t="str">
        <f aca="false">IF(B265="","",IF(OR(P265="غائب",P265="غياب",P265="إجازة بدون راتب"),IFERROR(VLOOKUP(B265,الموظفين!$A$2:$J$501,8,FALSE()),0),0))</f>
        <v/>
      </c>
      <c r="R265" s="24" t="str">
        <f aca="false">IF(B265="","",ROUND((N(K265)+N(L265))/60*IFERROR(VLOOKUP(B265,الموظفين!$A$2:$J$501,8,FALSE()),0)/الإعدادات!$B$6*الإعدادات!$B$9,2))</f>
        <v/>
      </c>
      <c r="S265" s="24" t="str">
        <f aca="false">IF(OR(B265="",M265=""),"",ROUND(M265/60*IFERROR(VLOOKUP(B265,الموظفين!$A$2:$J$501,9,FALSE()),0),2))</f>
        <v/>
      </c>
      <c r="T265" s="17"/>
      <c r="U265" s="23" t="str">
        <f aca="false">IF(OR(A265="",B265=""),"",A265&amp;"|"&amp;B265)</f>
        <v/>
      </c>
    </row>
    <row r="266" customFormat="false" ht="15" hidden="false" customHeight="false" outlineLevel="0" collapsed="false">
      <c r="A266" s="16"/>
      <c r="B266" s="17"/>
      <c r="C266" s="18" t="str">
        <f aca="false">IF($B266="","",IFERROR(VLOOKUP($B266,الموظفين!$A$2:$J$501,2,FALSE())&amp;"","⚠ كود غير موجود"))</f>
        <v/>
      </c>
      <c r="D266" s="18" t="str">
        <f aca="false">IF($B266="","",IFERROR(VLOOKUP($B266,الموظفين!$A$2:$J$501,3,FALSE())&amp;"",""))</f>
        <v/>
      </c>
      <c r="E266" s="18" t="str">
        <f aca="false">IF($B266="","",IFERROR(VLOOKUP($B266,الموظفين!$A$2:$J$501,5,FALSE())&amp;"",""))</f>
        <v/>
      </c>
      <c r="F266" s="19" t="str">
        <f aca="false">IF($B266="","",IFERROR(VLOOKUP($B266,الموظفين!$A$2:$J$501,6,FALSE()),""))</f>
        <v/>
      </c>
      <c r="G266" s="19" t="str">
        <f aca="false">IF($B266="","",IFERROR(VLOOKUP($B266,الموظفين!$A$2:$J$501,7,FALSE()),""))</f>
        <v/>
      </c>
      <c r="H266" s="20"/>
      <c r="I266" s="20"/>
      <c r="J266" s="21" t="str">
        <f aca="false">IF(OR(H266="",I266=""),"",ROUND(MOD(I266-H266,1)*24,2))</f>
        <v/>
      </c>
      <c r="K266" s="22" t="str">
        <f aca="false">IF(OR(H266="",F266=""),"",IF(ROUND(MAX(0,MOD(H266-F266+0.5,1)-0.5)*1440,0)&gt;IFERROR(VLOOKUP(E266,الورديات!$A$2:$E$21,5,FALSE()),0),ROUND(MAX(0,MOD(H266-F266+0.5,1)-0.5)*1440,0),0))</f>
        <v/>
      </c>
      <c r="L266" s="22" t="str">
        <f aca="false">IF(OR(I266="",G266=""),"",ROUND(MAX(0,MOD(G266-I266+0.5,1)-0.5)*1440,0))</f>
        <v/>
      </c>
      <c r="M266" s="22" t="str">
        <f aca="false">IF(OR(I266="",G266=""),"",IF(ROUND(MAX(0,MOD(I266-G266+0.5,1)-0.5)*1440,0)&gt;=الإعدادات!$B$8,ROUND(MAX(0,MOD(I266-G266+0.5,1)-0.5)*1440,0),0))</f>
        <v/>
      </c>
      <c r="N266" s="18" t="str">
        <f aca="false">IF(OR(A266="",B266=""),"",IF(COUNTIFS(الإجازات!$A$2:$A$1001,B266,الإجازات!$D$2:$D$1001,"&lt;="&amp;A266,الإجازات!$E$2:$E$1001,"&gt;="&amp;A266,الإجازات!$G$2:$G$1001,"مقبولة")=0,"",LOOKUP(2,1/((الإجازات!$A$2:$A$1001=B266)*(الإجازات!$D$2:$D$1001&lt;=A266)*(الإجازات!$E$2:$E$1001&gt;=A266)*(الإجازات!$G$2:$G$1001="مقبولة")),الإجازات!$C$2:$C$1001)))</f>
        <v/>
      </c>
      <c r="O266" s="17"/>
      <c r="P266" s="23" t="str">
        <f aca="false">IF(B266="","",IF(ISNA(MATCH(B266,الموظفين!$A$2:$A$501,0)),"⚠ كود غير موجود",IF(O266&lt;&gt;"",O266,IF(N266&lt;&gt;"",N266,IF(H266="",IF(AND(A266&lt;&gt;"",WEEKDAY(A266)=الإعدادات!$B$11),"راحة أسبوعية","غائب"),IF(I266="","بدون انصراف",IF(N(K266)&gt;0,"متأخر","حاضر")))))))</f>
        <v/>
      </c>
      <c r="Q266" s="24" t="str">
        <f aca="false">IF(B266="","",IF(OR(P266="غائب",P266="غياب",P266="إجازة بدون راتب"),IFERROR(VLOOKUP(B266,الموظفين!$A$2:$J$501,8,FALSE()),0),0))</f>
        <v/>
      </c>
      <c r="R266" s="24" t="str">
        <f aca="false">IF(B266="","",ROUND((N(K266)+N(L266))/60*IFERROR(VLOOKUP(B266,الموظفين!$A$2:$J$501,8,FALSE()),0)/الإعدادات!$B$6*الإعدادات!$B$9,2))</f>
        <v/>
      </c>
      <c r="S266" s="24" t="str">
        <f aca="false">IF(OR(B266="",M266=""),"",ROUND(M266/60*IFERROR(VLOOKUP(B266,الموظفين!$A$2:$J$501,9,FALSE()),0),2))</f>
        <v/>
      </c>
      <c r="T266" s="17"/>
      <c r="U266" s="23" t="str">
        <f aca="false">IF(OR(A266="",B266=""),"",A266&amp;"|"&amp;B266)</f>
        <v/>
      </c>
    </row>
    <row r="267" customFormat="false" ht="15" hidden="false" customHeight="false" outlineLevel="0" collapsed="false">
      <c r="A267" s="16"/>
      <c r="B267" s="17"/>
      <c r="C267" s="18" t="str">
        <f aca="false">IF($B267="","",IFERROR(VLOOKUP($B267,الموظفين!$A$2:$J$501,2,FALSE())&amp;"","⚠ كود غير موجود"))</f>
        <v/>
      </c>
      <c r="D267" s="18" t="str">
        <f aca="false">IF($B267="","",IFERROR(VLOOKUP($B267,الموظفين!$A$2:$J$501,3,FALSE())&amp;"",""))</f>
        <v/>
      </c>
      <c r="E267" s="18" t="str">
        <f aca="false">IF($B267="","",IFERROR(VLOOKUP($B267,الموظفين!$A$2:$J$501,5,FALSE())&amp;"",""))</f>
        <v/>
      </c>
      <c r="F267" s="19" t="str">
        <f aca="false">IF($B267="","",IFERROR(VLOOKUP($B267,الموظفين!$A$2:$J$501,6,FALSE()),""))</f>
        <v/>
      </c>
      <c r="G267" s="19" t="str">
        <f aca="false">IF($B267="","",IFERROR(VLOOKUP($B267,الموظفين!$A$2:$J$501,7,FALSE()),""))</f>
        <v/>
      </c>
      <c r="H267" s="20"/>
      <c r="I267" s="20"/>
      <c r="J267" s="21" t="str">
        <f aca="false">IF(OR(H267="",I267=""),"",ROUND(MOD(I267-H267,1)*24,2))</f>
        <v/>
      </c>
      <c r="K267" s="22" t="str">
        <f aca="false">IF(OR(H267="",F267=""),"",IF(ROUND(MAX(0,MOD(H267-F267+0.5,1)-0.5)*1440,0)&gt;IFERROR(VLOOKUP(E267,الورديات!$A$2:$E$21,5,FALSE()),0),ROUND(MAX(0,MOD(H267-F267+0.5,1)-0.5)*1440,0),0))</f>
        <v/>
      </c>
      <c r="L267" s="22" t="str">
        <f aca="false">IF(OR(I267="",G267=""),"",ROUND(MAX(0,MOD(G267-I267+0.5,1)-0.5)*1440,0))</f>
        <v/>
      </c>
      <c r="M267" s="22" t="str">
        <f aca="false">IF(OR(I267="",G267=""),"",IF(ROUND(MAX(0,MOD(I267-G267+0.5,1)-0.5)*1440,0)&gt;=الإعدادات!$B$8,ROUND(MAX(0,MOD(I267-G267+0.5,1)-0.5)*1440,0),0))</f>
        <v/>
      </c>
      <c r="N267" s="18" t="str">
        <f aca="false">IF(OR(A267="",B267=""),"",IF(COUNTIFS(الإجازات!$A$2:$A$1001,B267,الإجازات!$D$2:$D$1001,"&lt;="&amp;A267,الإجازات!$E$2:$E$1001,"&gt;="&amp;A267,الإجازات!$G$2:$G$1001,"مقبولة")=0,"",LOOKUP(2,1/((الإجازات!$A$2:$A$1001=B267)*(الإجازات!$D$2:$D$1001&lt;=A267)*(الإجازات!$E$2:$E$1001&gt;=A267)*(الإجازات!$G$2:$G$1001="مقبولة")),الإجازات!$C$2:$C$1001)))</f>
        <v/>
      </c>
      <c r="O267" s="17"/>
      <c r="P267" s="23" t="str">
        <f aca="false">IF(B267="","",IF(ISNA(MATCH(B267,الموظفين!$A$2:$A$501,0)),"⚠ كود غير موجود",IF(O267&lt;&gt;"",O267,IF(N267&lt;&gt;"",N267,IF(H267="",IF(AND(A267&lt;&gt;"",WEEKDAY(A267)=الإعدادات!$B$11),"راحة أسبوعية","غائب"),IF(I267="","بدون انصراف",IF(N(K267)&gt;0,"متأخر","حاضر")))))))</f>
        <v/>
      </c>
      <c r="Q267" s="24" t="str">
        <f aca="false">IF(B267="","",IF(OR(P267="غائب",P267="غياب",P267="إجازة بدون راتب"),IFERROR(VLOOKUP(B267,الموظفين!$A$2:$J$501,8,FALSE()),0),0))</f>
        <v/>
      </c>
      <c r="R267" s="24" t="str">
        <f aca="false">IF(B267="","",ROUND((N(K267)+N(L267))/60*IFERROR(VLOOKUP(B267,الموظفين!$A$2:$J$501,8,FALSE()),0)/الإعدادات!$B$6*الإعدادات!$B$9,2))</f>
        <v/>
      </c>
      <c r="S267" s="24" t="str">
        <f aca="false">IF(OR(B267="",M267=""),"",ROUND(M267/60*IFERROR(VLOOKUP(B267,الموظفين!$A$2:$J$501,9,FALSE()),0),2))</f>
        <v/>
      </c>
      <c r="T267" s="17"/>
      <c r="U267" s="23" t="str">
        <f aca="false">IF(OR(A267="",B267=""),"",A267&amp;"|"&amp;B267)</f>
        <v/>
      </c>
    </row>
    <row r="268" customFormat="false" ht="15" hidden="false" customHeight="false" outlineLevel="0" collapsed="false">
      <c r="A268" s="16"/>
      <c r="B268" s="17"/>
      <c r="C268" s="18" t="str">
        <f aca="false">IF($B268="","",IFERROR(VLOOKUP($B268,الموظفين!$A$2:$J$501,2,FALSE())&amp;"","⚠ كود غير موجود"))</f>
        <v/>
      </c>
      <c r="D268" s="18" t="str">
        <f aca="false">IF($B268="","",IFERROR(VLOOKUP($B268,الموظفين!$A$2:$J$501,3,FALSE())&amp;"",""))</f>
        <v/>
      </c>
      <c r="E268" s="18" t="str">
        <f aca="false">IF($B268="","",IFERROR(VLOOKUP($B268,الموظفين!$A$2:$J$501,5,FALSE())&amp;"",""))</f>
        <v/>
      </c>
      <c r="F268" s="19" t="str">
        <f aca="false">IF($B268="","",IFERROR(VLOOKUP($B268,الموظفين!$A$2:$J$501,6,FALSE()),""))</f>
        <v/>
      </c>
      <c r="G268" s="19" t="str">
        <f aca="false">IF($B268="","",IFERROR(VLOOKUP($B268,الموظفين!$A$2:$J$501,7,FALSE()),""))</f>
        <v/>
      </c>
      <c r="H268" s="20"/>
      <c r="I268" s="20"/>
      <c r="J268" s="21" t="str">
        <f aca="false">IF(OR(H268="",I268=""),"",ROUND(MOD(I268-H268,1)*24,2))</f>
        <v/>
      </c>
      <c r="K268" s="22" t="str">
        <f aca="false">IF(OR(H268="",F268=""),"",IF(ROUND(MAX(0,MOD(H268-F268+0.5,1)-0.5)*1440,0)&gt;IFERROR(VLOOKUP(E268,الورديات!$A$2:$E$21,5,FALSE()),0),ROUND(MAX(0,MOD(H268-F268+0.5,1)-0.5)*1440,0),0))</f>
        <v/>
      </c>
      <c r="L268" s="22" t="str">
        <f aca="false">IF(OR(I268="",G268=""),"",ROUND(MAX(0,MOD(G268-I268+0.5,1)-0.5)*1440,0))</f>
        <v/>
      </c>
      <c r="M268" s="22" t="str">
        <f aca="false">IF(OR(I268="",G268=""),"",IF(ROUND(MAX(0,MOD(I268-G268+0.5,1)-0.5)*1440,0)&gt;=الإعدادات!$B$8,ROUND(MAX(0,MOD(I268-G268+0.5,1)-0.5)*1440,0),0))</f>
        <v/>
      </c>
      <c r="N268" s="18" t="str">
        <f aca="false">IF(OR(A268="",B268=""),"",IF(COUNTIFS(الإجازات!$A$2:$A$1001,B268,الإجازات!$D$2:$D$1001,"&lt;="&amp;A268,الإجازات!$E$2:$E$1001,"&gt;="&amp;A268,الإجازات!$G$2:$G$1001,"مقبولة")=0,"",LOOKUP(2,1/((الإجازات!$A$2:$A$1001=B268)*(الإجازات!$D$2:$D$1001&lt;=A268)*(الإجازات!$E$2:$E$1001&gt;=A268)*(الإجازات!$G$2:$G$1001="مقبولة")),الإجازات!$C$2:$C$1001)))</f>
        <v/>
      </c>
      <c r="O268" s="17"/>
      <c r="P268" s="23" t="str">
        <f aca="false">IF(B268="","",IF(ISNA(MATCH(B268,الموظفين!$A$2:$A$501,0)),"⚠ كود غير موجود",IF(O268&lt;&gt;"",O268,IF(N268&lt;&gt;"",N268,IF(H268="",IF(AND(A268&lt;&gt;"",WEEKDAY(A268)=الإعدادات!$B$11),"راحة أسبوعية","غائب"),IF(I268="","بدون انصراف",IF(N(K268)&gt;0,"متأخر","حاضر")))))))</f>
        <v/>
      </c>
      <c r="Q268" s="24" t="str">
        <f aca="false">IF(B268="","",IF(OR(P268="غائب",P268="غياب",P268="إجازة بدون راتب"),IFERROR(VLOOKUP(B268,الموظفين!$A$2:$J$501,8,FALSE()),0),0))</f>
        <v/>
      </c>
      <c r="R268" s="24" t="str">
        <f aca="false">IF(B268="","",ROUND((N(K268)+N(L268))/60*IFERROR(VLOOKUP(B268,الموظفين!$A$2:$J$501,8,FALSE()),0)/الإعدادات!$B$6*الإعدادات!$B$9,2))</f>
        <v/>
      </c>
      <c r="S268" s="24" t="str">
        <f aca="false">IF(OR(B268="",M268=""),"",ROUND(M268/60*IFERROR(VLOOKUP(B268,الموظفين!$A$2:$J$501,9,FALSE()),0),2))</f>
        <v/>
      </c>
      <c r="T268" s="17"/>
      <c r="U268" s="23" t="str">
        <f aca="false">IF(OR(A268="",B268=""),"",A268&amp;"|"&amp;B268)</f>
        <v/>
      </c>
    </row>
    <row r="269" customFormat="false" ht="15" hidden="false" customHeight="false" outlineLevel="0" collapsed="false">
      <c r="A269" s="16"/>
      <c r="B269" s="17"/>
      <c r="C269" s="18" t="str">
        <f aca="false">IF($B269="","",IFERROR(VLOOKUP($B269,الموظفين!$A$2:$J$501,2,FALSE())&amp;"","⚠ كود غير موجود"))</f>
        <v/>
      </c>
      <c r="D269" s="18" t="str">
        <f aca="false">IF($B269="","",IFERROR(VLOOKUP($B269,الموظفين!$A$2:$J$501,3,FALSE())&amp;"",""))</f>
        <v/>
      </c>
      <c r="E269" s="18" t="str">
        <f aca="false">IF($B269="","",IFERROR(VLOOKUP($B269,الموظفين!$A$2:$J$501,5,FALSE())&amp;"",""))</f>
        <v/>
      </c>
      <c r="F269" s="19" t="str">
        <f aca="false">IF($B269="","",IFERROR(VLOOKUP($B269,الموظفين!$A$2:$J$501,6,FALSE()),""))</f>
        <v/>
      </c>
      <c r="G269" s="19" t="str">
        <f aca="false">IF($B269="","",IFERROR(VLOOKUP($B269,الموظفين!$A$2:$J$501,7,FALSE()),""))</f>
        <v/>
      </c>
      <c r="H269" s="20"/>
      <c r="I269" s="20"/>
      <c r="J269" s="21" t="str">
        <f aca="false">IF(OR(H269="",I269=""),"",ROUND(MOD(I269-H269,1)*24,2))</f>
        <v/>
      </c>
      <c r="K269" s="22" t="str">
        <f aca="false">IF(OR(H269="",F269=""),"",IF(ROUND(MAX(0,MOD(H269-F269+0.5,1)-0.5)*1440,0)&gt;IFERROR(VLOOKUP(E269,الورديات!$A$2:$E$21,5,FALSE()),0),ROUND(MAX(0,MOD(H269-F269+0.5,1)-0.5)*1440,0),0))</f>
        <v/>
      </c>
      <c r="L269" s="22" t="str">
        <f aca="false">IF(OR(I269="",G269=""),"",ROUND(MAX(0,MOD(G269-I269+0.5,1)-0.5)*1440,0))</f>
        <v/>
      </c>
      <c r="M269" s="22" t="str">
        <f aca="false">IF(OR(I269="",G269=""),"",IF(ROUND(MAX(0,MOD(I269-G269+0.5,1)-0.5)*1440,0)&gt;=الإعدادات!$B$8,ROUND(MAX(0,MOD(I269-G269+0.5,1)-0.5)*1440,0),0))</f>
        <v/>
      </c>
      <c r="N269" s="18" t="str">
        <f aca="false">IF(OR(A269="",B269=""),"",IF(COUNTIFS(الإجازات!$A$2:$A$1001,B269,الإجازات!$D$2:$D$1001,"&lt;="&amp;A269,الإجازات!$E$2:$E$1001,"&gt;="&amp;A269,الإجازات!$G$2:$G$1001,"مقبولة")=0,"",LOOKUP(2,1/((الإجازات!$A$2:$A$1001=B269)*(الإجازات!$D$2:$D$1001&lt;=A269)*(الإجازات!$E$2:$E$1001&gt;=A269)*(الإجازات!$G$2:$G$1001="مقبولة")),الإجازات!$C$2:$C$1001)))</f>
        <v/>
      </c>
      <c r="O269" s="17"/>
      <c r="P269" s="23" t="str">
        <f aca="false">IF(B269="","",IF(ISNA(MATCH(B269,الموظفين!$A$2:$A$501,0)),"⚠ كود غير موجود",IF(O269&lt;&gt;"",O269,IF(N269&lt;&gt;"",N269,IF(H269="",IF(AND(A269&lt;&gt;"",WEEKDAY(A269)=الإعدادات!$B$11),"راحة أسبوعية","غائب"),IF(I269="","بدون انصراف",IF(N(K269)&gt;0,"متأخر","حاضر")))))))</f>
        <v/>
      </c>
      <c r="Q269" s="24" t="str">
        <f aca="false">IF(B269="","",IF(OR(P269="غائب",P269="غياب",P269="إجازة بدون راتب"),IFERROR(VLOOKUP(B269,الموظفين!$A$2:$J$501,8,FALSE()),0),0))</f>
        <v/>
      </c>
      <c r="R269" s="24" t="str">
        <f aca="false">IF(B269="","",ROUND((N(K269)+N(L269))/60*IFERROR(VLOOKUP(B269,الموظفين!$A$2:$J$501,8,FALSE()),0)/الإعدادات!$B$6*الإعدادات!$B$9,2))</f>
        <v/>
      </c>
      <c r="S269" s="24" t="str">
        <f aca="false">IF(OR(B269="",M269=""),"",ROUND(M269/60*IFERROR(VLOOKUP(B269,الموظفين!$A$2:$J$501,9,FALSE()),0),2))</f>
        <v/>
      </c>
      <c r="T269" s="17"/>
      <c r="U269" s="23" t="str">
        <f aca="false">IF(OR(A269="",B269=""),"",A269&amp;"|"&amp;B269)</f>
        <v/>
      </c>
    </row>
    <row r="270" customFormat="false" ht="15" hidden="false" customHeight="false" outlineLevel="0" collapsed="false">
      <c r="A270" s="16"/>
      <c r="B270" s="17"/>
      <c r="C270" s="18" t="str">
        <f aca="false">IF($B270="","",IFERROR(VLOOKUP($B270,الموظفين!$A$2:$J$501,2,FALSE())&amp;"","⚠ كود غير موجود"))</f>
        <v/>
      </c>
      <c r="D270" s="18" t="str">
        <f aca="false">IF($B270="","",IFERROR(VLOOKUP($B270,الموظفين!$A$2:$J$501,3,FALSE())&amp;"",""))</f>
        <v/>
      </c>
      <c r="E270" s="18" t="str">
        <f aca="false">IF($B270="","",IFERROR(VLOOKUP($B270,الموظفين!$A$2:$J$501,5,FALSE())&amp;"",""))</f>
        <v/>
      </c>
      <c r="F270" s="19" t="str">
        <f aca="false">IF($B270="","",IFERROR(VLOOKUP($B270,الموظفين!$A$2:$J$501,6,FALSE()),""))</f>
        <v/>
      </c>
      <c r="G270" s="19" t="str">
        <f aca="false">IF($B270="","",IFERROR(VLOOKUP($B270,الموظفين!$A$2:$J$501,7,FALSE()),""))</f>
        <v/>
      </c>
      <c r="H270" s="20"/>
      <c r="I270" s="20"/>
      <c r="J270" s="21" t="str">
        <f aca="false">IF(OR(H270="",I270=""),"",ROUND(MOD(I270-H270,1)*24,2))</f>
        <v/>
      </c>
      <c r="K270" s="22" t="str">
        <f aca="false">IF(OR(H270="",F270=""),"",IF(ROUND(MAX(0,MOD(H270-F270+0.5,1)-0.5)*1440,0)&gt;IFERROR(VLOOKUP(E270,الورديات!$A$2:$E$21,5,FALSE()),0),ROUND(MAX(0,MOD(H270-F270+0.5,1)-0.5)*1440,0),0))</f>
        <v/>
      </c>
      <c r="L270" s="22" t="str">
        <f aca="false">IF(OR(I270="",G270=""),"",ROUND(MAX(0,MOD(G270-I270+0.5,1)-0.5)*1440,0))</f>
        <v/>
      </c>
      <c r="M270" s="22" t="str">
        <f aca="false">IF(OR(I270="",G270=""),"",IF(ROUND(MAX(0,MOD(I270-G270+0.5,1)-0.5)*1440,0)&gt;=الإعدادات!$B$8,ROUND(MAX(0,MOD(I270-G270+0.5,1)-0.5)*1440,0),0))</f>
        <v/>
      </c>
      <c r="N270" s="18" t="str">
        <f aca="false">IF(OR(A270="",B270=""),"",IF(COUNTIFS(الإجازات!$A$2:$A$1001,B270,الإجازات!$D$2:$D$1001,"&lt;="&amp;A270,الإجازات!$E$2:$E$1001,"&gt;="&amp;A270,الإجازات!$G$2:$G$1001,"مقبولة")=0,"",LOOKUP(2,1/((الإجازات!$A$2:$A$1001=B270)*(الإجازات!$D$2:$D$1001&lt;=A270)*(الإجازات!$E$2:$E$1001&gt;=A270)*(الإجازات!$G$2:$G$1001="مقبولة")),الإجازات!$C$2:$C$1001)))</f>
        <v/>
      </c>
      <c r="O270" s="17"/>
      <c r="P270" s="23" t="str">
        <f aca="false">IF(B270="","",IF(ISNA(MATCH(B270,الموظفين!$A$2:$A$501,0)),"⚠ كود غير موجود",IF(O270&lt;&gt;"",O270,IF(N270&lt;&gt;"",N270,IF(H270="",IF(AND(A270&lt;&gt;"",WEEKDAY(A270)=الإعدادات!$B$11),"راحة أسبوعية","غائب"),IF(I270="","بدون انصراف",IF(N(K270)&gt;0,"متأخر","حاضر")))))))</f>
        <v/>
      </c>
      <c r="Q270" s="24" t="str">
        <f aca="false">IF(B270="","",IF(OR(P270="غائب",P270="غياب",P270="إجازة بدون راتب"),IFERROR(VLOOKUP(B270,الموظفين!$A$2:$J$501,8,FALSE()),0),0))</f>
        <v/>
      </c>
      <c r="R270" s="24" t="str">
        <f aca="false">IF(B270="","",ROUND((N(K270)+N(L270))/60*IFERROR(VLOOKUP(B270,الموظفين!$A$2:$J$501,8,FALSE()),0)/الإعدادات!$B$6*الإعدادات!$B$9,2))</f>
        <v/>
      </c>
      <c r="S270" s="24" t="str">
        <f aca="false">IF(OR(B270="",M270=""),"",ROUND(M270/60*IFERROR(VLOOKUP(B270,الموظفين!$A$2:$J$501,9,FALSE()),0),2))</f>
        <v/>
      </c>
      <c r="T270" s="17"/>
      <c r="U270" s="23" t="str">
        <f aca="false">IF(OR(A270="",B270=""),"",A270&amp;"|"&amp;B270)</f>
        <v/>
      </c>
    </row>
    <row r="271" customFormat="false" ht="15" hidden="false" customHeight="false" outlineLevel="0" collapsed="false">
      <c r="A271" s="16"/>
      <c r="B271" s="17"/>
      <c r="C271" s="18" t="str">
        <f aca="false">IF($B271="","",IFERROR(VLOOKUP($B271,الموظفين!$A$2:$J$501,2,FALSE())&amp;"","⚠ كود غير موجود"))</f>
        <v/>
      </c>
      <c r="D271" s="18" t="str">
        <f aca="false">IF($B271="","",IFERROR(VLOOKUP($B271,الموظفين!$A$2:$J$501,3,FALSE())&amp;"",""))</f>
        <v/>
      </c>
      <c r="E271" s="18" t="str">
        <f aca="false">IF($B271="","",IFERROR(VLOOKUP($B271,الموظفين!$A$2:$J$501,5,FALSE())&amp;"",""))</f>
        <v/>
      </c>
      <c r="F271" s="19" t="str">
        <f aca="false">IF($B271="","",IFERROR(VLOOKUP($B271,الموظفين!$A$2:$J$501,6,FALSE()),""))</f>
        <v/>
      </c>
      <c r="G271" s="19" t="str">
        <f aca="false">IF($B271="","",IFERROR(VLOOKUP($B271,الموظفين!$A$2:$J$501,7,FALSE()),""))</f>
        <v/>
      </c>
      <c r="H271" s="20"/>
      <c r="I271" s="20"/>
      <c r="J271" s="21" t="str">
        <f aca="false">IF(OR(H271="",I271=""),"",ROUND(MOD(I271-H271,1)*24,2))</f>
        <v/>
      </c>
      <c r="K271" s="22" t="str">
        <f aca="false">IF(OR(H271="",F271=""),"",IF(ROUND(MAX(0,MOD(H271-F271+0.5,1)-0.5)*1440,0)&gt;IFERROR(VLOOKUP(E271,الورديات!$A$2:$E$21,5,FALSE()),0),ROUND(MAX(0,MOD(H271-F271+0.5,1)-0.5)*1440,0),0))</f>
        <v/>
      </c>
      <c r="L271" s="22" t="str">
        <f aca="false">IF(OR(I271="",G271=""),"",ROUND(MAX(0,MOD(G271-I271+0.5,1)-0.5)*1440,0))</f>
        <v/>
      </c>
      <c r="M271" s="22" t="str">
        <f aca="false">IF(OR(I271="",G271=""),"",IF(ROUND(MAX(0,MOD(I271-G271+0.5,1)-0.5)*1440,0)&gt;=الإعدادات!$B$8,ROUND(MAX(0,MOD(I271-G271+0.5,1)-0.5)*1440,0),0))</f>
        <v/>
      </c>
      <c r="N271" s="18" t="str">
        <f aca="false">IF(OR(A271="",B271=""),"",IF(COUNTIFS(الإجازات!$A$2:$A$1001,B271,الإجازات!$D$2:$D$1001,"&lt;="&amp;A271,الإجازات!$E$2:$E$1001,"&gt;="&amp;A271,الإجازات!$G$2:$G$1001,"مقبولة")=0,"",LOOKUP(2,1/((الإجازات!$A$2:$A$1001=B271)*(الإجازات!$D$2:$D$1001&lt;=A271)*(الإجازات!$E$2:$E$1001&gt;=A271)*(الإجازات!$G$2:$G$1001="مقبولة")),الإجازات!$C$2:$C$1001)))</f>
        <v/>
      </c>
      <c r="O271" s="17"/>
      <c r="P271" s="23" t="str">
        <f aca="false">IF(B271="","",IF(ISNA(MATCH(B271,الموظفين!$A$2:$A$501,0)),"⚠ كود غير موجود",IF(O271&lt;&gt;"",O271,IF(N271&lt;&gt;"",N271,IF(H271="",IF(AND(A271&lt;&gt;"",WEEKDAY(A271)=الإعدادات!$B$11),"راحة أسبوعية","غائب"),IF(I271="","بدون انصراف",IF(N(K271)&gt;0,"متأخر","حاضر")))))))</f>
        <v/>
      </c>
      <c r="Q271" s="24" t="str">
        <f aca="false">IF(B271="","",IF(OR(P271="غائب",P271="غياب",P271="إجازة بدون راتب"),IFERROR(VLOOKUP(B271,الموظفين!$A$2:$J$501,8,FALSE()),0),0))</f>
        <v/>
      </c>
      <c r="R271" s="24" t="str">
        <f aca="false">IF(B271="","",ROUND((N(K271)+N(L271))/60*IFERROR(VLOOKUP(B271,الموظفين!$A$2:$J$501,8,FALSE()),0)/الإعدادات!$B$6*الإعدادات!$B$9,2))</f>
        <v/>
      </c>
      <c r="S271" s="24" t="str">
        <f aca="false">IF(OR(B271="",M271=""),"",ROUND(M271/60*IFERROR(VLOOKUP(B271,الموظفين!$A$2:$J$501,9,FALSE()),0),2))</f>
        <v/>
      </c>
      <c r="T271" s="17"/>
      <c r="U271" s="23" t="str">
        <f aca="false">IF(OR(A271="",B271=""),"",A271&amp;"|"&amp;B271)</f>
        <v/>
      </c>
    </row>
    <row r="272" customFormat="false" ht="15" hidden="false" customHeight="false" outlineLevel="0" collapsed="false">
      <c r="A272" s="16"/>
      <c r="B272" s="17"/>
      <c r="C272" s="18" t="str">
        <f aca="false">IF($B272="","",IFERROR(VLOOKUP($B272,الموظفين!$A$2:$J$501,2,FALSE())&amp;"","⚠ كود غير موجود"))</f>
        <v/>
      </c>
      <c r="D272" s="18" t="str">
        <f aca="false">IF($B272="","",IFERROR(VLOOKUP($B272,الموظفين!$A$2:$J$501,3,FALSE())&amp;"",""))</f>
        <v/>
      </c>
      <c r="E272" s="18" t="str">
        <f aca="false">IF($B272="","",IFERROR(VLOOKUP($B272,الموظفين!$A$2:$J$501,5,FALSE())&amp;"",""))</f>
        <v/>
      </c>
      <c r="F272" s="19" t="str">
        <f aca="false">IF($B272="","",IFERROR(VLOOKUP($B272,الموظفين!$A$2:$J$501,6,FALSE()),""))</f>
        <v/>
      </c>
      <c r="G272" s="19" t="str">
        <f aca="false">IF($B272="","",IFERROR(VLOOKUP($B272,الموظفين!$A$2:$J$501,7,FALSE()),""))</f>
        <v/>
      </c>
      <c r="H272" s="20"/>
      <c r="I272" s="20"/>
      <c r="J272" s="21" t="str">
        <f aca="false">IF(OR(H272="",I272=""),"",ROUND(MOD(I272-H272,1)*24,2))</f>
        <v/>
      </c>
      <c r="K272" s="22" t="str">
        <f aca="false">IF(OR(H272="",F272=""),"",IF(ROUND(MAX(0,MOD(H272-F272+0.5,1)-0.5)*1440,0)&gt;IFERROR(VLOOKUP(E272,الورديات!$A$2:$E$21,5,FALSE()),0),ROUND(MAX(0,MOD(H272-F272+0.5,1)-0.5)*1440,0),0))</f>
        <v/>
      </c>
      <c r="L272" s="22" t="str">
        <f aca="false">IF(OR(I272="",G272=""),"",ROUND(MAX(0,MOD(G272-I272+0.5,1)-0.5)*1440,0))</f>
        <v/>
      </c>
      <c r="M272" s="22" t="str">
        <f aca="false">IF(OR(I272="",G272=""),"",IF(ROUND(MAX(0,MOD(I272-G272+0.5,1)-0.5)*1440,0)&gt;=الإعدادات!$B$8,ROUND(MAX(0,MOD(I272-G272+0.5,1)-0.5)*1440,0),0))</f>
        <v/>
      </c>
      <c r="N272" s="18" t="str">
        <f aca="false">IF(OR(A272="",B272=""),"",IF(COUNTIFS(الإجازات!$A$2:$A$1001,B272,الإجازات!$D$2:$D$1001,"&lt;="&amp;A272,الإجازات!$E$2:$E$1001,"&gt;="&amp;A272,الإجازات!$G$2:$G$1001,"مقبولة")=0,"",LOOKUP(2,1/((الإجازات!$A$2:$A$1001=B272)*(الإجازات!$D$2:$D$1001&lt;=A272)*(الإجازات!$E$2:$E$1001&gt;=A272)*(الإجازات!$G$2:$G$1001="مقبولة")),الإجازات!$C$2:$C$1001)))</f>
        <v/>
      </c>
      <c r="O272" s="17"/>
      <c r="P272" s="23" t="str">
        <f aca="false">IF(B272="","",IF(ISNA(MATCH(B272,الموظفين!$A$2:$A$501,0)),"⚠ كود غير موجود",IF(O272&lt;&gt;"",O272,IF(N272&lt;&gt;"",N272,IF(H272="",IF(AND(A272&lt;&gt;"",WEEKDAY(A272)=الإعدادات!$B$11),"راحة أسبوعية","غائب"),IF(I272="","بدون انصراف",IF(N(K272)&gt;0,"متأخر","حاضر")))))))</f>
        <v/>
      </c>
      <c r="Q272" s="24" t="str">
        <f aca="false">IF(B272="","",IF(OR(P272="غائب",P272="غياب",P272="إجازة بدون راتب"),IFERROR(VLOOKUP(B272,الموظفين!$A$2:$J$501,8,FALSE()),0),0))</f>
        <v/>
      </c>
      <c r="R272" s="24" t="str">
        <f aca="false">IF(B272="","",ROUND((N(K272)+N(L272))/60*IFERROR(VLOOKUP(B272,الموظفين!$A$2:$J$501,8,FALSE()),0)/الإعدادات!$B$6*الإعدادات!$B$9,2))</f>
        <v/>
      </c>
      <c r="S272" s="24" t="str">
        <f aca="false">IF(OR(B272="",M272=""),"",ROUND(M272/60*IFERROR(VLOOKUP(B272,الموظفين!$A$2:$J$501,9,FALSE()),0),2))</f>
        <v/>
      </c>
      <c r="T272" s="17"/>
      <c r="U272" s="23" t="str">
        <f aca="false">IF(OR(A272="",B272=""),"",A272&amp;"|"&amp;B272)</f>
        <v/>
      </c>
    </row>
    <row r="273" customFormat="false" ht="15" hidden="false" customHeight="false" outlineLevel="0" collapsed="false">
      <c r="A273" s="16"/>
      <c r="B273" s="17"/>
      <c r="C273" s="18" t="str">
        <f aca="false">IF($B273="","",IFERROR(VLOOKUP($B273,الموظفين!$A$2:$J$501,2,FALSE())&amp;"","⚠ كود غير موجود"))</f>
        <v/>
      </c>
      <c r="D273" s="18" t="str">
        <f aca="false">IF($B273="","",IFERROR(VLOOKUP($B273,الموظفين!$A$2:$J$501,3,FALSE())&amp;"",""))</f>
        <v/>
      </c>
      <c r="E273" s="18" t="str">
        <f aca="false">IF($B273="","",IFERROR(VLOOKUP($B273,الموظفين!$A$2:$J$501,5,FALSE())&amp;"",""))</f>
        <v/>
      </c>
      <c r="F273" s="19" t="str">
        <f aca="false">IF($B273="","",IFERROR(VLOOKUP($B273,الموظفين!$A$2:$J$501,6,FALSE()),""))</f>
        <v/>
      </c>
      <c r="G273" s="19" t="str">
        <f aca="false">IF($B273="","",IFERROR(VLOOKUP($B273,الموظفين!$A$2:$J$501,7,FALSE()),""))</f>
        <v/>
      </c>
      <c r="H273" s="20"/>
      <c r="I273" s="20"/>
      <c r="J273" s="21" t="str">
        <f aca="false">IF(OR(H273="",I273=""),"",ROUND(MOD(I273-H273,1)*24,2))</f>
        <v/>
      </c>
      <c r="K273" s="22" t="str">
        <f aca="false">IF(OR(H273="",F273=""),"",IF(ROUND(MAX(0,MOD(H273-F273+0.5,1)-0.5)*1440,0)&gt;IFERROR(VLOOKUP(E273,الورديات!$A$2:$E$21,5,FALSE()),0),ROUND(MAX(0,MOD(H273-F273+0.5,1)-0.5)*1440,0),0))</f>
        <v/>
      </c>
      <c r="L273" s="22" t="str">
        <f aca="false">IF(OR(I273="",G273=""),"",ROUND(MAX(0,MOD(G273-I273+0.5,1)-0.5)*1440,0))</f>
        <v/>
      </c>
      <c r="M273" s="22" t="str">
        <f aca="false">IF(OR(I273="",G273=""),"",IF(ROUND(MAX(0,MOD(I273-G273+0.5,1)-0.5)*1440,0)&gt;=الإعدادات!$B$8,ROUND(MAX(0,MOD(I273-G273+0.5,1)-0.5)*1440,0),0))</f>
        <v/>
      </c>
      <c r="N273" s="18" t="str">
        <f aca="false">IF(OR(A273="",B273=""),"",IF(COUNTIFS(الإجازات!$A$2:$A$1001,B273,الإجازات!$D$2:$D$1001,"&lt;="&amp;A273,الإجازات!$E$2:$E$1001,"&gt;="&amp;A273,الإجازات!$G$2:$G$1001,"مقبولة")=0,"",LOOKUP(2,1/((الإجازات!$A$2:$A$1001=B273)*(الإجازات!$D$2:$D$1001&lt;=A273)*(الإجازات!$E$2:$E$1001&gt;=A273)*(الإجازات!$G$2:$G$1001="مقبولة")),الإجازات!$C$2:$C$1001)))</f>
        <v/>
      </c>
      <c r="O273" s="17"/>
      <c r="P273" s="23" t="str">
        <f aca="false">IF(B273="","",IF(ISNA(MATCH(B273,الموظفين!$A$2:$A$501,0)),"⚠ كود غير موجود",IF(O273&lt;&gt;"",O273,IF(N273&lt;&gt;"",N273,IF(H273="",IF(AND(A273&lt;&gt;"",WEEKDAY(A273)=الإعدادات!$B$11),"راحة أسبوعية","غائب"),IF(I273="","بدون انصراف",IF(N(K273)&gt;0,"متأخر","حاضر")))))))</f>
        <v/>
      </c>
      <c r="Q273" s="24" t="str">
        <f aca="false">IF(B273="","",IF(OR(P273="غائب",P273="غياب",P273="إجازة بدون راتب"),IFERROR(VLOOKUP(B273,الموظفين!$A$2:$J$501,8,FALSE()),0),0))</f>
        <v/>
      </c>
      <c r="R273" s="24" t="str">
        <f aca="false">IF(B273="","",ROUND((N(K273)+N(L273))/60*IFERROR(VLOOKUP(B273,الموظفين!$A$2:$J$501,8,FALSE()),0)/الإعدادات!$B$6*الإعدادات!$B$9,2))</f>
        <v/>
      </c>
      <c r="S273" s="24" t="str">
        <f aca="false">IF(OR(B273="",M273=""),"",ROUND(M273/60*IFERROR(VLOOKUP(B273,الموظفين!$A$2:$J$501,9,FALSE()),0),2))</f>
        <v/>
      </c>
      <c r="T273" s="17"/>
      <c r="U273" s="23" t="str">
        <f aca="false">IF(OR(A273="",B273=""),"",A273&amp;"|"&amp;B273)</f>
        <v/>
      </c>
    </row>
    <row r="274" customFormat="false" ht="15" hidden="false" customHeight="false" outlineLevel="0" collapsed="false">
      <c r="A274" s="16"/>
      <c r="B274" s="17"/>
      <c r="C274" s="18" t="str">
        <f aca="false">IF($B274="","",IFERROR(VLOOKUP($B274,الموظفين!$A$2:$J$501,2,FALSE())&amp;"","⚠ كود غير موجود"))</f>
        <v/>
      </c>
      <c r="D274" s="18" t="str">
        <f aca="false">IF($B274="","",IFERROR(VLOOKUP($B274,الموظفين!$A$2:$J$501,3,FALSE())&amp;"",""))</f>
        <v/>
      </c>
      <c r="E274" s="18" t="str">
        <f aca="false">IF($B274="","",IFERROR(VLOOKUP($B274,الموظفين!$A$2:$J$501,5,FALSE())&amp;"",""))</f>
        <v/>
      </c>
      <c r="F274" s="19" t="str">
        <f aca="false">IF($B274="","",IFERROR(VLOOKUP($B274,الموظفين!$A$2:$J$501,6,FALSE()),""))</f>
        <v/>
      </c>
      <c r="G274" s="19" t="str">
        <f aca="false">IF($B274="","",IFERROR(VLOOKUP($B274,الموظفين!$A$2:$J$501,7,FALSE()),""))</f>
        <v/>
      </c>
      <c r="H274" s="20"/>
      <c r="I274" s="20"/>
      <c r="J274" s="21" t="str">
        <f aca="false">IF(OR(H274="",I274=""),"",ROUND(MOD(I274-H274,1)*24,2))</f>
        <v/>
      </c>
      <c r="K274" s="22" t="str">
        <f aca="false">IF(OR(H274="",F274=""),"",IF(ROUND(MAX(0,MOD(H274-F274+0.5,1)-0.5)*1440,0)&gt;IFERROR(VLOOKUP(E274,الورديات!$A$2:$E$21,5,FALSE()),0),ROUND(MAX(0,MOD(H274-F274+0.5,1)-0.5)*1440,0),0))</f>
        <v/>
      </c>
      <c r="L274" s="22" t="str">
        <f aca="false">IF(OR(I274="",G274=""),"",ROUND(MAX(0,MOD(G274-I274+0.5,1)-0.5)*1440,0))</f>
        <v/>
      </c>
      <c r="M274" s="22" t="str">
        <f aca="false">IF(OR(I274="",G274=""),"",IF(ROUND(MAX(0,MOD(I274-G274+0.5,1)-0.5)*1440,0)&gt;=الإعدادات!$B$8,ROUND(MAX(0,MOD(I274-G274+0.5,1)-0.5)*1440,0),0))</f>
        <v/>
      </c>
      <c r="N274" s="18" t="str">
        <f aca="false">IF(OR(A274="",B274=""),"",IF(COUNTIFS(الإجازات!$A$2:$A$1001,B274,الإجازات!$D$2:$D$1001,"&lt;="&amp;A274,الإجازات!$E$2:$E$1001,"&gt;="&amp;A274,الإجازات!$G$2:$G$1001,"مقبولة")=0,"",LOOKUP(2,1/((الإجازات!$A$2:$A$1001=B274)*(الإجازات!$D$2:$D$1001&lt;=A274)*(الإجازات!$E$2:$E$1001&gt;=A274)*(الإجازات!$G$2:$G$1001="مقبولة")),الإجازات!$C$2:$C$1001)))</f>
        <v/>
      </c>
      <c r="O274" s="17"/>
      <c r="P274" s="23" t="str">
        <f aca="false">IF(B274="","",IF(ISNA(MATCH(B274,الموظفين!$A$2:$A$501,0)),"⚠ كود غير موجود",IF(O274&lt;&gt;"",O274,IF(N274&lt;&gt;"",N274,IF(H274="",IF(AND(A274&lt;&gt;"",WEEKDAY(A274)=الإعدادات!$B$11),"راحة أسبوعية","غائب"),IF(I274="","بدون انصراف",IF(N(K274)&gt;0,"متأخر","حاضر")))))))</f>
        <v/>
      </c>
      <c r="Q274" s="24" t="str">
        <f aca="false">IF(B274="","",IF(OR(P274="غائب",P274="غياب",P274="إجازة بدون راتب"),IFERROR(VLOOKUP(B274,الموظفين!$A$2:$J$501,8,FALSE()),0),0))</f>
        <v/>
      </c>
      <c r="R274" s="24" t="str">
        <f aca="false">IF(B274="","",ROUND((N(K274)+N(L274))/60*IFERROR(VLOOKUP(B274,الموظفين!$A$2:$J$501,8,FALSE()),0)/الإعدادات!$B$6*الإعدادات!$B$9,2))</f>
        <v/>
      </c>
      <c r="S274" s="24" t="str">
        <f aca="false">IF(OR(B274="",M274=""),"",ROUND(M274/60*IFERROR(VLOOKUP(B274,الموظفين!$A$2:$J$501,9,FALSE()),0),2))</f>
        <v/>
      </c>
      <c r="T274" s="17"/>
      <c r="U274" s="23" t="str">
        <f aca="false">IF(OR(A274="",B274=""),"",A274&amp;"|"&amp;B274)</f>
        <v/>
      </c>
    </row>
    <row r="275" customFormat="false" ht="15" hidden="false" customHeight="false" outlineLevel="0" collapsed="false">
      <c r="A275" s="16"/>
      <c r="B275" s="17"/>
      <c r="C275" s="18" t="str">
        <f aca="false">IF($B275="","",IFERROR(VLOOKUP($B275,الموظفين!$A$2:$J$501,2,FALSE())&amp;"","⚠ كود غير موجود"))</f>
        <v/>
      </c>
      <c r="D275" s="18" t="str">
        <f aca="false">IF($B275="","",IFERROR(VLOOKUP($B275,الموظفين!$A$2:$J$501,3,FALSE())&amp;"",""))</f>
        <v/>
      </c>
      <c r="E275" s="18" t="str">
        <f aca="false">IF($B275="","",IFERROR(VLOOKUP($B275,الموظفين!$A$2:$J$501,5,FALSE())&amp;"",""))</f>
        <v/>
      </c>
      <c r="F275" s="19" t="str">
        <f aca="false">IF($B275="","",IFERROR(VLOOKUP($B275,الموظفين!$A$2:$J$501,6,FALSE()),""))</f>
        <v/>
      </c>
      <c r="G275" s="19" t="str">
        <f aca="false">IF($B275="","",IFERROR(VLOOKUP($B275,الموظفين!$A$2:$J$501,7,FALSE()),""))</f>
        <v/>
      </c>
      <c r="H275" s="20"/>
      <c r="I275" s="20"/>
      <c r="J275" s="21" t="str">
        <f aca="false">IF(OR(H275="",I275=""),"",ROUND(MOD(I275-H275,1)*24,2))</f>
        <v/>
      </c>
      <c r="K275" s="22" t="str">
        <f aca="false">IF(OR(H275="",F275=""),"",IF(ROUND(MAX(0,MOD(H275-F275+0.5,1)-0.5)*1440,0)&gt;IFERROR(VLOOKUP(E275,الورديات!$A$2:$E$21,5,FALSE()),0),ROUND(MAX(0,MOD(H275-F275+0.5,1)-0.5)*1440,0),0))</f>
        <v/>
      </c>
      <c r="L275" s="22" t="str">
        <f aca="false">IF(OR(I275="",G275=""),"",ROUND(MAX(0,MOD(G275-I275+0.5,1)-0.5)*1440,0))</f>
        <v/>
      </c>
      <c r="M275" s="22" t="str">
        <f aca="false">IF(OR(I275="",G275=""),"",IF(ROUND(MAX(0,MOD(I275-G275+0.5,1)-0.5)*1440,0)&gt;=الإعدادات!$B$8,ROUND(MAX(0,MOD(I275-G275+0.5,1)-0.5)*1440,0),0))</f>
        <v/>
      </c>
      <c r="N275" s="18" t="str">
        <f aca="false">IF(OR(A275="",B275=""),"",IF(COUNTIFS(الإجازات!$A$2:$A$1001,B275,الإجازات!$D$2:$D$1001,"&lt;="&amp;A275,الإجازات!$E$2:$E$1001,"&gt;="&amp;A275,الإجازات!$G$2:$G$1001,"مقبولة")=0,"",LOOKUP(2,1/((الإجازات!$A$2:$A$1001=B275)*(الإجازات!$D$2:$D$1001&lt;=A275)*(الإجازات!$E$2:$E$1001&gt;=A275)*(الإجازات!$G$2:$G$1001="مقبولة")),الإجازات!$C$2:$C$1001)))</f>
        <v/>
      </c>
      <c r="O275" s="17"/>
      <c r="P275" s="23" t="str">
        <f aca="false">IF(B275="","",IF(ISNA(MATCH(B275,الموظفين!$A$2:$A$501,0)),"⚠ كود غير موجود",IF(O275&lt;&gt;"",O275,IF(N275&lt;&gt;"",N275,IF(H275="",IF(AND(A275&lt;&gt;"",WEEKDAY(A275)=الإعدادات!$B$11),"راحة أسبوعية","غائب"),IF(I275="","بدون انصراف",IF(N(K275)&gt;0,"متأخر","حاضر")))))))</f>
        <v/>
      </c>
      <c r="Q275" s="24" t="str">
        <f aca="false">IF(B275="","",IF(OR(P275="غائب",P275="غياب",P275="إجازة بدون راتب"),IFERROR(VLOOKUP(B275,الموظفين!$A$2:$J$501,8,FALSE()),0),0))</f>
        <v/>
      </c>
      <c r="R275" s="24" t="str">
        <f aca="false">IF(B275="","",ROUND((N(K275)+N(L275))/60*IFERROR(VLOOKUP(B275,الموظفين!$A$2:$J$501,8,FALSE()),0)/الإعدادات!$B$6*الإعدادات!$B$9,2))</f>
        <v/>
      </c>
      <c r="S275" s="24" t="str">
        <f aca="false">IF(OR(B275="",M275=""),"",ROUND(M275/60*IFERROR(VLOOKUP(B275,الموظفين!$A$2:$J$501,9,FALSE()),0),2))</f>
        <v/>
      </c>
      <c r="T275" s="17"/>
      <c r="U275" s="23" t="str">
        <f aca="false">IF(OR(A275="",B275=""),"",A275&amp;"|"&amp;B275)</f>
        <v/>
      </c>
    </row>
    <row r="276" customFormat="false" ht="15" hidden="false" customHeight="false" outlineLevel="0" collapsed="false">
      <c r="A276" s="16"/>
      <c r="B276" s="17"/>
      <c r="C276" s="18" t="str">
        <f aca="false">IF($B276="","",IFERROR(VLOOKUP($B276,الموظفين!$A$2:$J$501,2,FALSE())&amp;"","⚠ كود غير موجود"))</f>
        <v/>
      </c>
      <c r="D276" s="18" t="str">
        <f aca="false">IF($B276="","",IFERROR(VLOOKUP($B276,الموظفين!$A$2:$J$501,3,FALSE())&amp;"",""))</f>
        <v/>
      </c>
      <c r="E276" s="18" t="str">
        <f aca="false">IF($B276="","",IFERROR(VLOOKUP($B276,الموظفين!$A$2:$J$501,5,FALSE())&amp;"",""))</f>
        <v/>
      </c>
      <c r="F276" s="19" t="str">
        <f aca="false">IF($B276="","",IFERROR(VLOOKUP($B276,الموظفين!$A$2:$J$501,6,FALSE()),""))</f>
        <v/>
      </c>
      <c r="G276" s="19" t="str">
        <f aca="false">IF($B276="","",IFERROR(VLOOKUP($B276,الموظفين!$A$2:$J$501,7,FALSE()),""))</f>
        <v/>
      </c>
      <c r="H276" s="20"/>
      <c r="I276" s="20"/>
      <c r="J276" s="21" t="str">
        <f aca="false">IF(OR(H276="",I276=""),"",ROUND(MOD(I276-H276,1)*24,2))</f>
        <v/>
      </c>
      <c r="K276" s="22" t="str">
        <f aca="false">IF(OR(H276="",F276=""),"",IF(ROUND(MAX(0,MOD(H276-F276+0.5,1)-0.5)*1440,0)&gt;IFERROR(VLOOKUP(E276,الورديات!$A$2:$E$21,5,FALSE()),0),ROUND(MAX(0,MOD(H276-F276+0.5,1)-0.5)*1440,0),0))</f>
        <v/>
      </c>
      <c r="L276" s="22" t="str">
        <f aca="false">IF(OR(I276="",G276=""),"",ROUND(MAX(0,MOD(G276-I276+0.5,1)-0.5)*1440,0))</f>
        <v/>
      </c>
      <c r="M276" s="22" t="str">
        <f aca="false">IF(OR(I276="",G276=""),"",IF(ROUND(MAX(0,MOD(I276-G276+0.5,1)-0.5)*1440,0)&gt;=الإعدادات!$B$8,ROUND(MAX(0,MOD(I276-G276+0.5,1)-0.5)*1440,0),0))</f>
        <v/>
      </c>
      <c r="N276" s="18" t="str">
        <f aca="false">IF(OR(A276="",B276=""),"",IF(COUNTIFS(الإجازات!$A$2:$A$1001,B276,الإجازات!$D$2:$D$1001,"&lt;="&amp;A276,الإجازات!$E$2:$E$1001,"&gt;="&amp;A276,الإجازات!$G$2:$G$1001,"مقبولة")=0,"",LOOKUP(2,1/((الإجازات!$A$2:$A$1001=B276)*(الإجازات!$D$2:$D$1001&lt;=A276)*(الإجازات!$E$2:$E$1001&gt;=A276)*(الإجازات!$G$2:$G$1001="مقبولة")),الإجازات!$C$2:$C$1001)))</f>
        <v/>
      </c>
      <c r="O276" s="17"/>
      <c r="P276" s="23" t="str">
        <f aca="false">IF(B276="","",IF(ISNA(MATCH(B276,الموظفين!$A$2:$A$501,0)),"⚠ كود غير موجود",IF(O276&lt;&gt;"",O276,IF(N276&lt;&gt;"",N276,IF(H276="",IF(AND(A276&lt;&gt;"",WEEKDAY(A276)=الإعدادات!$B$11),"راحة أسبوعية","غائب"),IF(I276="","بدون انصراف",IF(N(K276)&gt;0,"متأخر","حاضر")))))))</f>
        <v/>
      </c>
      <c r="Q276" s="24" t="str">
        <f aca="false">IF(B276="","",IF(OR(P276="غائب",P276="غياب",P276="إجازة بدون راتب"),IFERROR(VLOOKUP(B276,الموظفين!$A$2:$J$501,8,FALSE()),0),0))</f>
        <v/>
      </c>
      <c r="R276" s="24" t="str">
        <f aca="false">IF(B276="","",ROUND((N(K276)+N(L276))/60*IFERROR(VLOOKUP(B276,الموظفين!$A$2:$J$501,8,FALSE()),0)/الإعدادات!$B$6*الإعدادات!$B$9,2))</f>
        <v/>
      </c>
      <c r="S276" s="24" t="str">
        <f aca="false">IF(OR(B276="",M276=""),"",ROUND(M276/60*IFERROR(VLOOKUP(B276,الموظفين!$A$2:$J$501,9,FALSE()),0),2))</f>
        <v/>
      </c>
      <c r="T276" s="17"/>
      <c r="U276" s="23" t="str">
        <f aca="false">IF(OR(A276="",B276=""),"",A276&amp;"|"&amp;B276)</f>
        <v/>
      </c>
    </row>
    <row r="277" customFormat="false" ht="15" hidden="false" customHeight="false" outlineLevel="0" collapsed="false">
      <c r="A277" s="16"/>
      <c r="B277" s="17"/>
      <c r="C277" s="18" t="str">
        <f aca="false">IF($B277="","",IFERROR(VLOOKUP($B277,الموظفين!$A$2:$J$501,2,FALSE())&amp;"","⚠ كود غير موجود"))</f>
        <v/>
      </c>
      <c r="D277" s="18" t="str">
        <f aca="false">IF($B277="","",IFERROR(VLOOKUP($B277,الموظفين!$A$2:$J$501,3,FALSE())&amp;"",""))</f>
        <v/>
      </c>
      <c r="E277" s="18" t="str">
        <f aca="false">IF($B277="","",IFERROR(VLOOKUP($B277,الموظفين!$A$2:$J$501,5,FALSE())&amp;"",""))</f>
        <v/>
      </c>
      <c r="F277" s="19" t="str">
        <f aca="false">IF($B277="","",IFERROR(VLOOKUP($B277,الموظفين!$A$2:$J$501,6,FALSE()),""))</f>
        <v/>
      </c>
      <c r="G277" s="19" t="str">
        <f aca="false">IF($B277="","",IFERROR(VLOOKUP($B277,الموظفين!$A$2:$J$501,7,FALSE()),""))</f>
        <v/>
      </c>
      <c r="H277" s="20"/>
      <c r="I277" s="20"/>
      <c r="J277" s="21" t="str">
        <f aca="false">IF(OR(H277="",I277=""),"",ROUND(MOD(I277-H277,1)*24,2))</f>
        <v/>
      </c>
      <c r="K277" s="22" t="str">
        <f aca="false">IF(OR(H277="",F277=""),"",IF(ROUND(MAX(0,MOD(H277-F277+0.5,1)-0.5)*1440,0)&gt;IFERROR(VLOOKUP(E277,الورديات!$A$2:$E$21,5,FALSE()),0),ROUND(MAX(0,MOD(H277-F277+0.5,1)-0.5)*1440,0),0))</f>
        <v/>
      </c>
      <c r="L277" s="22" t="str">
        <f aca="false">IF(OR(I277="",G277=""),"",ROUND(MAX(0,MOD(G277-I277+0.5,1)-0.5)*1440,0))</f>
        <v/>
      </c>
      <c r="M277" s="22" t="str">
        <f aca="false">IF(OR(I277="",G277=""),"",IF(ROUND(MAX(0,MOD(I277-G277+0.5,1)-0.5)*1440,0)&gt;=الإعدادات!$B$8,ROUND(MAX(0,MOD(I277-G277+0.5,1)-0.5)*1440,0),0))</f>
        <v/>
      </c>
      <c r="N277" s="18" t="str">
        <f aca="false">IF(OR(A277="",B277=""),"",IF(COUNTIFS(الإجازات!$A$2:$A$1001,B277,الإجازات!$D$2:$D$1001,"&lt;="&amp;A277,الإجازات!$E$2:$E$1001,"&gt;="&amp;A277,الإجازات!$G$2:$G$1001,"مقبولة")=0,"",LOOKUP(2,1/((الإجازات!$A$2:$A$1001=B277)*(الإجازات!$D$2:$D$1001&lt;=A277)*(الإجازات!$E$2:$E$1001&gt;=A277)*(الإجازات!$G$2:$G$1001="مقبولة")),الإجازات!$C$2:$C$1001)))</f>
        <v/>
      </c>
      <c r="O277" s="17"/>
      <c r="P277" s="23" t="str">
        <f aca="false">IF(B277="","",IF(ISNA(MATCH(B277,الموظفين!$A$2:$A$501,0)),"⚠ كود غير موجود",IF(O277&lt;&gt;"",O277,IF(N277&lt;&gt;"",N277,IF(H277="",IF(AND(A277&lt;&gt;"",WEEKDAY(A277)=الإعدادات!$B$11),"راحة أسبوعية","غائب"),IF(I277="","بدون انصراف",IF(N(K277)&gt;0,"متأخر","حاضر")))))))</f>
        <v/>
      </c>
      <c r="Q277" s="24" t="str">
        <f aca="false">IF(B277="","",IF(OR(P277="غائب",P277="غياب",P277="إجازة بدون راتب"),IFERROR(VLOOKUP(B277,الموظفين!$A$2:$J$501,8,FALSE()),0),0))</f>
        <v/>
      </c>
      <c r="R277" s="24" t="str">
        <f aca="false">IF(B277="","",ROUND((N(K277)+N(L277))/60*IFERROR(VLOOKUP(B277,الموظفين!$A$2:$J$501,8,FALSE()),0)/الإعدادات!$B$6*الإعدادات!$B$9,2))</f>
        <v/>
      </c>
      <c r="S277" s="24" t="str">
        <f aca="false">IF(OR(B277="",M277=""),"",ROUND(M277/60*IFERROR(VLOOKUP(B277,الموظفين!$A$2:$J$501,9,FALSE()),0),2))</f>
        <v/>
      </c>
      <c r="T277" s="17"/>
      <c r="U277" s="23" t="str">
        <f aca="false">IF(OR(A277="",B277=""),"",A277&amp;"|"&amp;B277)</f>
        <v/>
      </c>
    </row>
    <row r="278" customFormat="false" ht="15" hidden="false" customHeight="false" outlineLevel="0" collapsed="false">
      <c r="A278" s="16"/>
      <c r="B278" s="17"/>
      <c r="C278" s="18" t="str">
        <f aca="false">IF($B278="","",IFERROR(VLOOKUP($B278,الموظفين!$A$2:$J$501,2,FALSE())&amp;"","⚠ كود غير موجود"))</f>
        <v/>
      </c>
      <c r="D278" s="18" t="str">
        <f aca="false">IF($B278="","",IFERROR(VLOOKUP($B278,الموظفين!$A$2:$J$501,3,FALSE())&amp;"",""))</f>
        <v/>
      </c>
      <c r="E278" s="18" t="str">
        <f aca="false">IF($B278="","",IFERROR(VLOOKUP($B278,الموظفين!$A$2:$J$501,5,FALSE())&amp;"",""))</f>
        <v/>
      </c>
      <c r="F278" s="19" t="str">
        <f aca="false">IF($B278="","",IFERROR(VLOOKUP($B278,الموظفين!$A$2:$J$501,6,FALSE()),""))</f>
        <v/>
      </c>
      <c r="G278" s="19" t="str">
        <f aca="false">IF($B278="","",IFERROR(VLOOKUP($B278,الموظفين!$A$2:$J$501,7,FALSE()),""))</f>
        <v/>
      </c>
      <c r="H278" s="20"/>
      <c r="I278" s="20"/>
      <c r="J278" s="21" t="str">
        <f aca="false">IF(OR(H278="",I278=""),"",ROUND(MOD(I278-H278,1)*24,2))</f>
        <v/>
      </c>
      <c r="K278" s="22" t="str">
        <f aca="false">IF(OR(H278="",F278=""),"",IF(ROUND(MAX(0,MOD(H278-F278+0.5,1)-0.5)*1440,0)&gt;IFERROR(VLOOKUP(E278,الورديات!$A$2:$E$21,5,FALSE()),0),ROUND(MAX(0,MOD(H278-F278+0.5,1)-0.5)*1440,0),0))</f>
        <v/>
      </c>
      <c r="L278" s="22" t="str">
        <f aca="false">IF(OR(I278="",G278=""),"",ROUND(MAX(0,MOD(G278-I278+0.5,1)-0.5)*1440,0))</f>
        <v/>
      </c>
      <c r="M278" s="22" t="str">
        <f aca="false">IF(OR(I278="",G278=""),"",IF(ROUND(MAX(0,MOD(I278-G278+0.5,1)-0.5)*1440,0)&gt;=الإعدادات!$B$8,ROUND(MAX(0,MOD(I278-G278+0.5,1)-0.5)*1440,0),0))</f>
        <v/>
      </c>
      <c r="N278" s="18" t="str">
        <f aca="false">IF(OR(A278="",B278=""),"",IF(COUNTIFS(الإجازات!$A$2:$A$1001,B278,الإجازات!$D$2:$D$1001,"&lt;="&amp;A278,الإجازات!$E$2:$E$1001,"&gt;="&amp;A278,الإجازات!$G$2:$G$1001,"مقبولة")=0,"",LOOKUP(2,1/((الإجازات!$A$2:$A$1001=B278)*(الإجازات!$D$2:$D$1001&lt;=A278)*(الإجازات!$E$2:$E$1001&gt;=A278)*(الإجازات!$G$2:$G$1001="مقبولة")),الإجازات!$C$2:$C$1001)))</f>
        <v/>
      </c>
      <c r="O278" s="17"/>
      <c r="P278" s="23" t="str">
        <f aca="false">IF(B278="","",IF(ISNA(MATCH(B278,الموظفين!$A$2:$A$501,0)),"⚠ كود غير موجود",IF(O278&lt;&gt;"",O278,IF(N278&lt;&gt;"",N278,IF(H278="",IF(AND(A278&lt;&gt;"",WEEKDAY(A278)=الإعدادات!$B$11),"راحة أسبوعية","غائب"),IF(I278="","بدون انصراف",IF(N(K278)&gt;0,"متأخر","حاضر")))))))</f>
        <v/>
      </c>
      <c r="Q278" s="24" t="str">
        <f aca="false">IF(B278="","",IF(OR(P278="غائب",P278="غياب",P278="إجازة بدون راتب"),IFERROR(VLOOKUP(B278,الموظفين!$A$2:$J$501,8,FALSE()),0),0))</f>
        <v/>
      </c>
      <c r="R278" s="24" t="str">
        <f aca="false">IF(B278="","",ROUND((N(K278)+N(L278))/60*IFERROR(VLOOKUP(B278,الموظفين!$A$2:$J$501,8,FALSE()),0)/الإعدادات!$B$6*الإعدادات!$B$9,2))</f>
        <v/>
      </c>
      <c r="S278" s="24" t="str">
        <f aca="false">IF(OR(B278="",M278=""),"",ROUND(M278/60*IFERROR(VLOOKUP(B278,الموظفين!$A$2:$J$501,9,FALSE()),0),2))</f>
        <v/>
      </c>
      <c r="T278" s="17"/>
      <c r="U278" s="23" t="str">
        <f aca="false">IF(OR(A278="",B278=""),"",A278&amp;"|"&amp;B278)</f>
        <v/>
      </c>
    </row>
    <row r="279" customFormat="false" ht="15" hidden="false" customHeight="false" outlineLevel="0" collapsed="false">
      <c r="A279" s="16"/>
      <c r="B279" s="17"/>
      <c r="C279" s="18" t="str">
        <f aca="false">IF($B279="","",IFERROR(VLOOKUP($B279,الموظفين!$A$2:$J$501,2,FALSE())&amp;"","⚠ كود غير موجود"))</f>
        <v/>
      </c>
      <c r="D279" s="18" t="str">
        <f aca="false">IF($B279="","",IFERROR(VLOOKUP($B279,الموظفين!$A$2:$J$501,3,FALSE())&amp;"",""))</f>
        <v/>
      </c>
      <c r="E279" s="18" t="str">
        <f aca="false">IF($B279="","",IFERROR(VLOOKUP($B279,الموظفين!$A$2:$J$501,5,FALSE())&amp;"",""))</f>
        <v/>
      </c>
      <c r="F279" s="19" t="str">
        <f aca="false">IF($B279="","",IFERROR(VLOOKUP($B279,الموظفين!$A$2:$J$501,6,FALSE()),""))</f>
        <v/>
      </c>
      <c r="G279" s="19" t="str">
        <f aca="false">IF($B279="","",IFERROR(VLOOKUP($B279,الموظفين!$A$2:$J$501,7,FALSE()),""))</f>
        <v/>
      </c>
      <c r="H279" s="20"/>
      <c r="I279" s="20"/>
      <c r="J279" s="21" t="str">
        <f aca="false">IF(OR(H279="",I279=""),"",ROUND(MOD(I279-H279,1)*24,2))</f>
        <v/>
      </c>
      <c r="K279" s="22" t="str">
        <f aca="false">IF(OR(H279="",F279=""),"",IF(ROUND(MAX(0,MOD(H279-F279+0.5,1)-0.5)*1440,0)&gt;IFERROR(VLOOKUP(E279,الورديات!$A$2:$E$21,5,FALSE()),0),ROUND(MAX(0,MOD(H279-F279+0.5,1)-0.5)*1440,0),0))</f>
        <v/>
      </c>
      <c r="L279" s="22" t="str">
        <f aca="false">IF(OR(I279="",G279=""),"",ROUND(MAX(0,MOD(G279-I279+0.5,1)-0.5)*1440,0))</f>
        <v/>
      </c>
      <c r="M279" s="22" t="str">
        <f aca="false">IF(OR(I279="",G279=""),"",IF(ROUND(MAX(0,MOD(I279-G279+0.5,1)-0.5)*1440,0)&gt;=الإعدادات!$B$8,ROUND(MAX(0,MOD(I279-G279+0.5,1)-0.5)*1440,0),0))</f>
        <v/>
      </c>
      <c r="N279" s="18" t="str">
        <f aca="false">IF(OR(A279="",B279=""),"",IF(COUNTIFS(الإجازات!$A$2:$A$1001,B279,الإجازات!$D$2:$D$1001,"&lt;="&amp;A279,الإجازات!$E$2:$E$1001,"&gt;="&amp;A279,الإجازات!$G$2:$G$1001,"مقبولة")=0,"",LOOKUP(2,1/((الإجازات!$A$2:$A$1001=B279)*(الإجازات!$D$2:$D$1001&lt;=A279)*(الإجازات!$E$2:$E$1001&gt;=A279)*(الإجازات!$G$2:$G$1001="مقبولة")),الإجازات!$C$2:$C$1001)))</f>
        <v/>
      </c>
      <c r="O279" s="17"/>
      <c r="P279" s="23" t="str">
        <f aca="false">IF(B279="","",IF(ISNA(MATCH(B279,الموظفين!$A$2:$A$501,0)),"⚠ كود غير موجود",IF(O279&lt;&gt;"",O279,IF(N279&lt;&gt;"",N279,IF(H279="",IF(AND(A279&lt;&gt;"",WEEKDAY(A279)=الإعدادات!$B$11),"راحة أسبوعية","غائب"),IF(I279="","بدون انصراف",IF(N(K279)&gt;0,"متأخر","حاضر")))))))</f>
        <v/>
      </c>
      <c r="Q279" s="24" t="str">
        <f aca="false">IF(B279="","",IF(OR(P279="غائب",P279="غياب",P279="إجازة بدون راتب"),IFERROR(VLOOKUP(B279,الموظفين!$A$2:$J$501,8,FALSE()),0),0))</f>
        <v/>
      </c>
      <c r="R279" s="24" t="str">
        <f aca="false">IF(B279="","",ROUND((N(K279)+N(L279))/60*IFERROR(VLOOKUP(B279,الموظفين!$A$2:$J$501,8,FALSE()),0)/الإعدادات!$B$6*الإعدادات!$B$9,2))</f>
        <v/>
      </c>
      <c r="S279" s="24" t="str">
        <f aca="false">IF(OR(B279="",M279=""),"",ROUND(M279/60*IFERROR(VLOOKUP(B279,الموظفين!$A$2:$J$501,9,FALSE()),0),2))</f>
        <v/>
      </c>
      <c r="T279" s="17"/>
      <c r="U279" s="23" t="str">
        <f aca="false">IF(OR(A279="",B279=""),"",A279&amp;"|"&amp;B279)</f>
        <v/>
      </c>
    </row>
    <row r="280" customFormat="false" ht="15" hidden="false" customHeight="false" outlineLevel="0" collapsed="false">
      <c r="A280" s="16"/>
      <c r="B280" s="17"/>
      <c r="C280" s="18" t="str">
        <f aca="false">IF($B280="","",IFERROR(VLOOKUP($B280,الموظفين!$A$2:$J$501,2,FALSE())&amp;"","⚠ كود غير موجود"))</f>
        <v/>
      </c>
      <c r="D280" s="18" t="str">
        <f aca="false">IF($B280="","",IFERROR(VLOOKUP($B280,الموظفين!$A$2:$J$501,3,FALSE())&amp;"",""))</f>
        <v/>
      </c>
      <c r="E280" s="18" t="str">
        <f aca="false">IF($B280="","",IFERROR(VLOOKUP($B280,الموظفين!$A$2:$J$501,5,FALSE())&amp;"",""))</f>
        <v/>
      </c>
      <c r="F280" s="19" t="str">
        <f aca="false">IF($B280="","",IFERROR(VLOOKUP($B280,الموظفين!$A$2:$J$501,6,FALSE()),""))</f>
        <v/>
      </c>
      <c r="G280" s="19" t="str">
        <f aca="false">IF($B280="","",IFERROR(VLOOKUP($B280,الموظفين!$A$2:$J$501,7,FALSE()),""))</f>
        <v/>
      </c>
      <c r="H280" s="20"/>
      <c r="I280" s="20"/>
      <c r="J280" s="21" t="str">
        <f aca="false">IF(OR(H280="",I280=""),"",ROUND(MOD(I280-H280,1)*24,2))</f>
        <v/>
      </c>
      <c r="K280" s="22" t="str">
        <f aca="false">IF(OR(H280="",F280=""),"",IF(ROUND(MAX(0,MOD(H280-F280+0.5,1)-0.5)*1440,0)&gt;IFERROR(VLOOKUP(E280,الورديات!$A$2:$E$21,5,FALSE()),0),ROUND(MAX(0,MOD(H280-F280+0.5,1)-0.5)*1440,0),0))</f>
        <v/>
      </c>
      <c r="L280" s="22" t="str">
        <f aca="false">IF(OR(I280="",G280=""),"",ROUND(MAX(0,MOD(G280-I280+0.5,1)-0.5)*1440,0))</f>
        <v/>
      </c>
      <c r="M280" s="22" t="str">
        <f aca="false">IF(OR(I280="",G280=""),"",IF(ROUND(MAX(0,MOD(I280-G280+0.5,1)-0.5)*1440,0)&gt;=الإعدادات!$B$8,ROUND(MAX(0,MOD(I280-G280+0.5,1)-0.5)*1440,0),0))</f>
        <v/>
      </c>
      <c r="N280" s="18" t="str">
        <f aca="false">IF(OR(A280="",B280=""),"",IF(COUNTIFS(الإجازات!$A$2:$A$1001,B280,الإجازات!$D$2:$D$1001,"&lt;="&amp;A280,الإجازات!$E$2:$E$1001,"&gt;="&amp;A280,الإجازات!$G$2:$G$1001,"مقبولة")=0,"",LOOKUP(2,1/((الإجازات!$A$2:$A$1001=B280)*(الإجازات!$D$2:$D$1001&lt;=A280)*(الإجازات!$E$2:$E$1001&gt;=A280)*(الإجازات!$G$2:$G$1001="مقبولة")),الإجازات!$C$2:$C$1001)))</f>
        <v/>
      </c>
      <c r="O280" s="17"/>
      <c r="P280" s="23" t="str">
        <f aca="false">IF(B280="","",IF(ISNA(MATCH(B280,الموظفين!$A$2:$A$501,0)),"⚠ كود غير موجود",IF(O280&lt;&gt;"",O280,IF(N280&lt;&gt;"",N280,IF(H280="",IF(AND(A280&lt;&gt;"",WEEKDAY(A280)=الإعدادات!$B$11),"راحة أسبوعية","غائب"),IF(I280="","بدون انصراف",IF(N(K280)&gt;0,"متأخر","حاضر")))))))</f>
        <v/>
      </c>
      <c r="Q280" s="24" t="str">
        <f aca="false">IF(B280="","",IF(OR(P280="غائب",P280="غياب",P280="إجازة بدون راتب"),IFERROR(VLOOKUP(B280,الموظفين!$A$2:$J$501,8,FALSE()),0),0))</f>
        <v/>
      </c>
      <c r="R280" s="24" t="str">
        <f aca="false">IF(B280="","",ROUND((N(K280)+N(L280))/60*IFERROR(VLOOKUP(B280,الموظفين!$A$2:$J$501,8,FALSE()),0)/الإعدادات!$B$6*الإعدادات!$B$9,2))</f>
        <v/>
      </c>
      <c r="S280" s="24" t="str">
        <f aca="false">IF(OR(B280="",M280=""),"",ROUND(M280/60*IFERROR(VLOOKUP(B280,الموظفين!$A$2:$J$501,9,FALSE()),0),2))</f>
        <v/>
      </c>
      <c r="T280" s="17"/>
      <c r="U280" s="23" t="str">
        <f aca="false">IF(OR(A280="",B280=""),"",A280&amp;"|"&amp;B280)</f>
        <v/>
      </c>
    </row>
    <row r="281" customFormat="false" ht="15" hidden="false" customHeight="false" outlineLevel="0" collapsed="false">
      <c r="A281" s="16"/>
      <c r="B281" s="17"/>
      <c r="C281" s="18" t="str">
        <f aca="false">IF($B281="","",IFERROR(VLOOKUP($B281,الموظفين!$A$2:$J$501,2,FALSE())&amp;"","⚠ كود غير موجود"))</f>
        <v/>
      </c>
      <c r="D281" s="18" t="str">
        <f aca="false">IF($B281="","",IFERROR(VLOOKUP($B281,الموظفين!$A$2:$J$501,3,FALSE())&amp;"",""))</f>
        <v/>
      </c>
      <c r="E281" s="18" t="str">
        <f aca="false">IF($B281="","",IFERROR(VLOOKUP($B281,الموظفين!$A$2:$J$501,5,FALSE())&amp;"",""))</f>
        <v/>
      </c>
      <c r="F281" s="19" t="str">
        <f aca="false">IF($B281="","",IFERROR(VLOOKUP($B281,الموظفين!$A$2:$J$501,6,FALSE()),""))</f>
        <v/>
      </c>
      <c r="G281" s="19" t="str">
        <f aca="false">IF($B281="","",IFERROR(VLOOKUP($B281,الموظفين!$A$2:$J$501,7,FALSE()),""))</f>
        <v/>
      </c>
      <c r="H281" s="20"/>
      <c r="I281" s="20"/>
      <c r="J281" s="21" t="str">
        <f aca="false">IF(OR(H281="",I281=""),"",ROUND(MOD(I281-H281,1)*24,2))</f>
        <v/>
      </c>
      <c r="K281" s="22" t="str">
        <f aca="false">IF(OR(H281="",F281=""),"",IF(ROUND(MAX(0,MOD(H281-F281+0.5,1)-0.5)*1440,0)&gt;IFERROR(VLOOKUP(E281,الورديات!$A$2:$E$21,5,FALSE()),0),ROUND(MAX(0,MOD(H281-F281+0.5,1)-0.5)*1440,0),0))</f>
        <v/>
      </c>
      <c r="L281" s="22" t="str">
        <f aca="false">IF(OR(I281="",G281=""),"",ROUND(MAX(0,MOD(G281-I281+0.5,1)-0.5)*1440,0))</f>
        <v/>
      </c>
      <c r="M281" s="22" t="str">
        <f aca="false">IF(OR(I281="",G281=""),"",IF(ROUND(MAX(0,MOD(I281-G281+0.5,1)-0.5)*1440,0)&gt;=الإعدادات!$B$8,ROUND(MAX(0,MOD(I281-G281+0.5,1)-0.5)*1440,0),0))</f>
        <v/>
      </c>
      <c r="N281" s="18" t="str">
        <f aca="false">IF(OR(A281="",B281=""),"",IF(COUNTIFS(الإجازات!$A$2:$A$1001,B281,الإجازات!$D$2:$D$1001,"&lt;="&amp;A281,الإجازات!$E$2:$E$1001,"&gt;="&amp;A281,الإجازات!$G$2:$G$1001,"مقبولة")=0,"",LOOKUP(2,1/((الإجازات!$A$2:$A$1001=B281)*(الإجازات!$D$2:$D$1001&lt;=A281)*(الإجازات!$E$2:$E$1001&gt;=A281)*(الإجازات!$G$2:$G$1001="مقبولة")),الإجازات!$C$2:$C$1001)))</f>
        <v/>
      </c>
      <c r="O281" s="17"/>
      <c r="P281" s="23" t="str">
        <f aca="false">IF(B281="","",IF(ISNA(MATCH(B281,الموظفين!$A$2:$A$501,0)),"⚠ كود غير موجود",IF(O281&lt;&gt;"",O281,IF(N281&lt;&gt;"",N281,IF(H281="",IF(AND(A281&lt;&gt;"",WEEKDAY(A281)=الإعدادات!$B$11),"راحة أسبوعية","غائب"),IF(I281="","بدون انصراف",IF(N(K281)&gt;0,"متأخر","حاضر")))))))</f>
        <v/>
      </c>
      <c r="Q281" s="24" t="str">
        <f aca="false">IF(B281="","",IF(OR(P281="غائب",P281="غياب",P281="إجازة بدون راتب"),IFERROR(VLOOKUP(B281,الموظفين!$A$2:$J$501,8,FALSE()),0),0))</f>
        <v/>
      </c>
      <c r="R281" s="24" t="str">
        <f aca="false">IF(B281="","",ROUND((N(K281)+N(L281))/60*IFERROR(VLOOKUP(B281,الموظفين!$A$2:$J$501,8,FALSE()),0)/الإعدادات!$B$6*الإعدادات!$B$9,2))</f>
        <v/>
      </c>
      <c r="S281" s="24" t="str">
        <f aca="false">IF(OR(B281="",M281=""),"",ROUND(M281/60*IFERROR(VLOOKUP(B281,الموظفين!$A$2:$J$501,9,FALSE()),0),2))</f>
        <v/>
      </c>
      <c r="T281" s="17"/>
      <c r="U281" s="23" t="str">
        <f aca="false">IF(OR(A281="",B281=""),"",A281&amp;"|"&amp;B281)</f>
        <v/>
      </c>
    </row>
    <row r="282" customFormat="false" ht="15" hidden="false" customHeight="false" outlineLevel="0" collapsed="false">
      <c r="A282" s="16"/>
      <c r="B282" s="17"/>
      <c r="C282" s="18" t="str">
        <f aca="false">IF($B282="","",IFERROR(VLOOKUP($B282,الموظفين!$A$2:$J$501,2,FALSE())&amp;"","⚠ كود غير موجود"))</f>
        <v/>
      </c>
      <c r="D282" s="18" t="str">
        <f aca="false">IF($B282="","",IFERROR(VLOOKUP($B282,الموظفين!$A$2:$J$501,3,FALSE())&amp;"",""))</f>
        <v/>
      </c>
      <c r="E282" s="18" t="str">
        <f aca="false">IF($B282="","",IFERROR(VLOOKUP($B282,الموظفين!$A$2:$J$501,5,FALSE())&amp;"",""))</f>
        <v/>
      </c>
      <c r="F282" s="19" t="str">
        <f aca="false">IF($B282="","",IFERROR(VLOOKUP($B282,الموظفين!$A$2:$J$501,6,FALSE()),""))</f>
        <v/>
      </c>
      <c r="G282" s="19" t="str">
        <f aca="false">IF($B282="","",IFERROR(VLOOKUP($B282,الموظفين!$A$2:$J$501,7,FALSE()),""))</f>
        <v/>
      </c>
      <c r="H282" s="20"/>
      <c r="I282" s="20"/>
      <c r="J282" s="21" t="str">
        <f aca="false">IF(OR(H282="",I282=""),"",ROUND(MOD(I282-H282,1)*24,2))</f>
        <v/>
      </c>
      <c r="K282" s="22" t="str">
        <f aca="false">IF(OR(H282="",F282=""),"",IF(ROUND(MAX(0,MOD(H282-F282+0.5,1)-0.5)*1440,0)&gt;IFERROR(VLOOKUP(E282,الورديات!$A$2:$E$21,5,FALSE()),0),ROUND(MAX(0,MOD(H282-F282+0.5,1)-0.5)*1440,0),0))</f>
        <v/>
      </c>
      <c r="L282" s="22" t="str">
        <f aca="false">IF(OR(I282="",G282=""),"",ROUND(MAX(0,MOD(G282-I282+0.5,1)-0.5)*1440,0))</f>
        <v/>
      </c>
      <c r="M282" s="22" t="str">
        <f aca="false">IF(OR(I282="",G282=""),"",IF(ROUND(MAX(0,MOD(I282-G282+0.5,1)-0.5)*1440,0)&gt;=الإعدادات!$B$8,ROUND(MAX(0,MOD(I282-G282+0.5,1)-0.5)*1440,0),0))</f>
        <v/>
      </c>
      <c r="N282" s="18" t="str">
        <f aca="false">IF(OR(A282="",B282=""),"",IF(COUNTIFS(الإجازات!$A$2:$A$1001,B282,الإجازات!$D$2:$D$1001,"&lt;="&amp;A282,الإجازات!$E$2:$E$1001,"&gt;="&amp;A282,الإجازات!$G$2:$G$1001,"مقبولة")=0,"",LOOKUP(2,1/((الإجازات!$A$2:$A$1001=B282)*(الإجازات!$D$2:$D$1001&lt;=A282)*(الإجازات!$E$2:$E$1001&gt;=A282)*(الإجازات!$G$2:$G$1001="مقبولة")),الإجازات!$C$2:$C$1001)))</f>
        <v/>
      </c>
      <c r="O282" s="17"/>
      <c r="P282" s="23" t="str">
        <f aca="false">IF(B282="","",IF(ISNA(MATCH(B282,الموظفين!$A$2:$A$501,0)),"⚠ كود غير موجود",IF(O282&lt;&gt;"",O282,IF(N282&lt;&gt;"",N282,IF(H282="",IF(AND(A282&lt;&gt;"",WEEKDAY(A282)=الإعدادات!$B$11),"راحة أسبوعية","غائب"),IF(I282="","بدون انصراف",IF(N(K282)&gt;0,"متأخر","حاضر")))))))</f>
        <v/>
      </c>
      <c r="Q282" s="24" t="str">
        <f aca="false">IF(B282="","",IF(OR(P282="غائب",P282="غياب",P282="إجازة بدون راتب"),IFERROR(VLOOKUP(B282,الموظفين!$A$2:$J$501,8,FALSE()),0),0))</f>
        <v/>
      </c>
      <c r="R282" s="24" t="str">
        <f aca="false">IF(B282="","",ROUND((N(K282)+N(L282))/60*IFERROR(VLOOKUP(B282,الموظفين!$A$2:$J$501,8,FALSE()),0)/الإعدادات!$B$6*الإعدادات!$B$9,2))</f>
        <v/>
      </c>
      <c r="S282" s="24" t="str">
        <f aca="false">IF(OR(B282="",M282=""),"",ROUND(M282/60*IFERROR(VLOOKUP(B282,الموظفين!$A$2:$J$501,9,FALSE()),0),2))</f>
        <v/>
      </c>
      <c r="T282" s="17"/>
      <c r="U282" s="23" t="str">
        <f aca="false">IF(OR(A282="",B282=""),"",A282&amp;"|"&amp;B282)</f>
        <v/>
      </c>
    </row>
    <row r="283" customFormat="false" ht="15" hidden="false" customHeight="false" outlineLevel="0" collapsed="false">
      <c r="A283" s="16"/>
      <c r="B283" s="17"/>
      <c r="C283" s="18" t="str">
        <f aca="false">IF($B283="","",IFERROR(VLOOKUP($B283,الموظفين!$A$2:$J$501,2,FALSE())&amp;"","⚠ كود غير موجود"))</f>
        <v/>
      </c>
      <c r="D283" s="18" t="str">
        <f aca="false">IF($B283="","",IFERROR(VLOOKUP($B283,الموظفين!$A$2:$J$501,3,FALSE())&amp;"",""))</f>
        <v/>
      </c>
      <c r="E283" s="18" t="str">
        <f aca="false">IF($B283="","",IFERROR(VLOOKUP($B283,الموظفين!$A$2:$J$501,5,FALSE())&amp;"",""))</f>
        <v/>
      </c>
      <c r="F283" s="19" t="str">
        <f aca="false">IF($B283="","",IFERROR(VLOOKUP($B283,الموظفين!$A$2:$J$501,6,FALSE()),""))</f>
        <v/>
      </c>
      <c r="G283" s="19" t="str">
        <f aca="false">IF($B283="","",IFERROR(VLOOKUP($B283,الموظفين!$A$2:$J$501,7,FALSE()),""))</f>
        <v/>
      </c>
      <c r="H283" s="20"/>
      <c r="I283" s="20"/>
      <c r="J283" s="21" t="str">
        <f aca="false">IF(OR(H283="",I283=""),"",ROUND(MOD(I283-H283,1)*24,2))</f>
        <v/>
      </c>
      <c r="K283" s="22" t="str">
        <f aca="false">IF(OR(H283="",F283=""),"",IF(ROUND(MAX(0,MOD(H283-F283+0.5,1)-0.5)*1440,0)&gt;IFERROR(VLOOKUP(E283,الورديات!$A$2:$E$21,5,FALSE()),0),ROUND(MAX(0,MOD(H283-F283+0.5,1)-0.5)*1440,0),0))</f>
        <v/>
      </c>
      <c r="L283" s="22" t="str">
        <f aca="false">IF(OR(I283="",G283=""),"",ROUND(MAX(0,MOD(G283-I283+0.5,1)-0.5)*1440,0))</f>
        <v/>
      </c>
      <c r="M283" s="22" t="str">
        <f aca="false">IF(OR(I283="",G283=""),"",IF(ROUND(MAX(0,MOD(I283-G283+0.5,1)-0.5)*1440,0)&gt;=الإعدادات!$B$8,ROUND(MAX(0,MOD(I283-G283+0.5,1)-0.5)*1440,0),0))</f>
        <v/>
      </c>
      <c r="N283" s="18" t="str">
        <f aca="false">IF(OR(A283="",B283=""),"",IF(COUNTIFS(الإجازات!$A$2:$A$1001,B283,الإجازات!$D$2:$D$1001,"&lt;="&amp;A283,الإجازات!$E$2:$E$1001,"&gt;="&amp;A283,الإجازات!$G$2:$G$1001,"مقبولة")=0,"",LOOKUP(2,1/((الإجازات!$A$2:$A$1001=B283)*(الإجازات!$D$2:$D$1001&lt;=A283)*(الإجازات!$E$2:$E$1001&gt;=A283)*(الإجازات!$G$2:$G$1001="مقبولة")),الإجازات!$C$2:$C$1001)))</f>
        <v/>
      </c>
      <c r="O283" s="17"/>
      <c r="P283" s="23" t="str">
        <f aca="false">IF(B283="","",IF(ISNA(MATCH(B283,الموظفين!$A$2:$A$501,0)),"⚠ كود غير موجود",IF(O283&lt;&gt;"",O283,IF(N283&lt;&gt;"",N283,IF(H283="",IF(AND(A283&lt;&gt;"",WEEKDAY(A283)=الإعدادات!$B$11),"راحة أسبوعية","غائب"),IF(I283="","بدون انصراف",IF(N(K283)&gt;0,"متأخر","حاضر")))))))</f>
        <v/>
      </c>
      <c r="Q283" s="24" t="str">
        <f aca="false">IF(B283="","",IF(OR(P283="غائب",P283="غياب",P283="إجازة بدون راتب"),IFERROR(VLOOKUP(B283,الموظفين!$A$2:$J$501,8,FALSE()),0),0))</f>
        <v/>
      </c>
      <c r="R283" s="24" t="str">
        <f aca="false">IF(B283="","",ROUND((N(K283)+N(L283))/60*IFERROR(VLOOKUP(B283,الموظفين!$A$2:$J$501,8,FALSE()),0)/الإعدادات!$B$6*الإعدادات!$B$9,2))</f>
        <v/>
      </c>
      <c r="S283" s="24" t="str">
        <f aca="false">IF(OR(B283="",M283=""),"",ROUND(M283/60*IFERROR(VLOOKUP(B283,الموظفين!$A$2:$J$501,9,FALSE()),0),2))</f>
        <v/>
      </c>
      <c r="T283" s="17"/>
      <c r="U283" s="23" t="str">
        <f aca="false">IF(OR(A283="",B283=""),"",A283&amp;"|"&amp;B283)</f>
        <v/>
      </c>
    </row>
    <row r="284" customFormat="false" ht="15" hidden="false" customHeight="false" outlineLevel="0" collapsed="false">
      <c r="A284" s="16"/>
      <c r="B284" s="17"/>
      <c r="C284" s="18" t="str">
        <f aca="false">IF($B284="","",IFERROR(VLOOKUP($B284,الموظفين!$A$2:$J$501,2,FALSE())&amp;"","⚠ كود غير موجود"))</f>
        <v/>
      </c>
      <c r="D284" s="18" t="str">
        <f aca="false">IF($B284="","",IFERROR(VLOOKUP($B284,الموظفين!$A$2:$J$501,3,FALSE())&amp;"",""))</f>
        <v/>
      </c>
      <c r="E284" s="18" t="str">
        <f aca="false">IF($B284="","",IFERROR(VLOOKUP($B284,الموظفين!$A$2:$J$501,5,FALSE())&amp;"",""))</f>
        <v/>
      </c>
      <c r="F284" s="19" t="str">
        <f aca="false">IF($B284="","",IFERROR(VLOOKUP($B284,الموظفين!$A$2:$J$501,6,FALSE()),""))</f>
        <v/>
      </c>
      <c r="G284" s="19" t="str">
        <f aca="false">IF($B284="","",IFERROR(VLOOKUP($B284,الموظفين!$A$2:$J$501,7,FALSE()),""))</f>
        <v/>
      </c>
      <c r="H284" s="20"/>
      <c r="I284" s="20"/>
      <c r="J284" s="21" t="str">
        <f aca="false">IF(OR(H284="",I284=""),"",ROUND(MOD(I284-H284,1)*24,2))</f>
        <v/>
      </c>
      <c r="K284" s="22" t="str">
        <f aca="false">IF(OR(H284="",F284=""),"",IF(ROUND(MAX(0,MOD(H284-F284+0.5,1)-0.5)*1440,0)&gt;IFERROR(VLOOKUP(E284,الورديات!$A$2:$E$21,5,FALSE()),0),ROUND(MAX(0,MOD(H284-F284+0.5,1)-0.5)*1440,0),0))</f>
        <v/>
      </c>
      <c r="L284" s="22" t="str">
        <f aca="false">IF(OR(I284="",G284=""),"",ROUND(MAX(0,MOD(G284-I284+0.5,1)-0.5)*1440,0))</f>
        <v/>
      </c>
      <c r="M284" s="22" t="str">
        <f aca="false">IF(OR(I284="",G284=""),"",IF(ROUND(MAX(0,MOD(I284-G284+0.5,1)-0.5)*1440,0)&gt;=الإعدادات!$B$8,ROUND(MAX(0,MOD(I284-G284+0.5,1)-0.5)*1440,0),0))</f>
        <v/>
      </c>
      <c r="N284" s="18" t="str">
        <f aca="false">IF(OR(A284="",B284=""),"",IF(COUNTIFS(الإجازات!$A$2:$A$1001,B284,الإجازات!$D$2:$D$1001,"&lt;="&amp;A284,الإجازات!$E$2:$E$1001,"&gt;="&amp;A284,الإجازات!$G$2:$G$1001,"مقبولة")=0,"",LOOKUP(2,1/((الإجازات!$A$2:$A$1001=B284)*(الإجازات!$D$2:$D$1001&lt;=A284)*(الإجازات!$E$2:$E$1001&gt;=A284)*(الإجازات!$G$2:$G$1001="مقبولة")),الإجازات!$C$2:$C$1001)))</f>
        <v/>
      </c>
      <c r="O284" s="17"/>
      <c r="P284" s="23" t="str">
        <f aca="false">IF(B284="","",IF(ISNA(MATCH(B284,الموظفين!$A$2:$A$501,0)),"⚠ كود غير موجود",IF(O284&lt;&gt;"",O284,IF(N284&lt;&gt;"",N284,IF(H284="",IF(AND(A284&lt;&gt;"",WEEKDAY(A284)=الإعدادات!$B$11),"راحة أسبوعية","غائب"),IF(I284="","بدون انصراف",IF(N(K284)&gt;0,"متأخر","حاضر")))))))</f>
        <v/>
      </c>
      <c r="Q284" s="24" t="str">
        <f aca="false">IF(B284="","",IF(OR(P284="غائب",P284="غياب",P284="إجازة بدون راتب"),IFERROR(VLOOKUP(B284,الموظفين!$A$2:$J$501,8,FALSE()),0),0))</f>
        <v/>
      </c>
      <c r="R284" s="24" t="str">
        <f aca="false">IF(B284="","",ROUND((N(K284)+N(L284))/60*IFERROR(VLOOKUP(B284,الموظفين!$A$2:$J$501,8,FALSE()),0)/الإعدادات!$B$6*الإعدادات!$B$9,2))</f>
        <v/>
      </c>
      <c r="S284" s="24" t="str">
        <f aca="false">IF(OR(B284="",M284=""),"",ROUND(M284/60*IFERROR(VLOOKUP(B284,الموظفين!$A$2:$J$501,9,FALSE()),0),2))</f>
        <v/>
      </c>
      <c r="T284" s="17"/>
      <c r="U284" s="23" t="str">
        <f aca="false">IF(OR(A284="",B284=""),"",A284&amp;"|"&amp;B284)</f>
        <v/>
      </c>
    </row>
    <row r="285" customFormat="false" ht="15" hidden="false" customHeight="false" outlineLevel="0" collapsed="false">
      <c r="A285" s="16"/>
      <c r="B285" s="17"/>
      <c r="C285" s="18" t="str">
        <f aca="false">IF($B285="","",IFERROR(VLOOKUP($B285,الموظفين!$A$2:$J$501,2,FALSE())&amp;"","⚠ كود غير موجود"))</f>
        <v/>
      </c>
      <c r="D285" s="18" t="str">
        <f aca="false">IF($B285="","",IFERROR(VLOOKUP($B285,الموظفين!$A$2:$J$501,3,FALSE())&amp;"",""))</f>
        <v/>
      </c>
      <c r="E285" s="18" t="str">
        <f aca="false">IF($B285="","",IFERROR(VLOOKUP($B285,الموظفين!$A$2:$J$501,5,FALSE())&amp;"",""))</f>
        <v/>
      </c>
      <c r="F285" s="19" t="str">
        <f aca="false">IF($B285="","",IFERROR(VLOOKUP($B285,الموظفين!$A$2:$J$501,6,FALSE()),""))</f>
        <v/>
      </c>
      <c r="G285" s="19" t="str">
        <f aca="false">IF($B285="","",IFERROR(VLOOKUP($B285,الموظفين!$A$2:$J$501,7,FALSE()),""))</f>
        <v/>
      </c>
      <c r="H285" s="20"/>
      <c r="I285" s="20"/>
      <c r="J285" s="21" t="str">
        <f aca="false">IF(OR(H285="",I285=""),"",ROUND(MOD(I285-H285,1)*24,2))</f>
        <v/>
      </c>
      <c r="K285" s="22" t="str">
        <f aca="false">IF(OR(H285="",F285=""),"",IF(ROUND(MAX(0,MOD(H285-F285+0.5,1)-0.5)*1440,0)&gt;IFERROR(VLOOKUP(E285,الورديات!$A$2:$E$21,5,FALSE()),0),ROUND(MAX(0,MOD(H285-F285+0.5,1)-0.5)*1440,0),0))</f>
        <v/>
      </c>
      <c r="L285" s="22" t="str">
        <f aca="false">IF(OR(I285="",G285=""),"",ROUND(MAX(0,MOD(G285-I285+0.5,1)-0.5)*1440,0))</f>
        <v/>
      </c>
      <c r="M285" s="22" t="str">
        <f aca="false">IF(OR(I285="",G285=""),"",IF(ROUND(MAX(0,MOD(I285-G285+0.5,1)-0.5)*1440,0)&gt;=الإعدادات!$B$8,ROUND(MAX(0,MOD(I285-G285+0.5,1)-0.5)*1440,0),0))</f>
        <v/>
      </c>
      <c r="N285" s="18" t="str">
        <f aca="false">IF(OR(A285="",B285=""),"",IF(COUNTIFS(الإجازات!$A$2:$A$1001,B285,الإجازات!$D$2:$D$1001,"&lt;="&amp;A285,الإجازات!$E$2:$E$1001,"&gt;="&amp;A285,الإجازات!$G$2:$G$1001,"مقبولة")=0,"",LOOKUP(2,1/((الإجازات!$A$2:$A$1001=B285)*(الإجازات!$D$2:$D$1001&lt;=A285)*(الإجازات!$E$2:$E$1001&gt;=A285)*(الإجازات!$G$2:$G$1001="مقبولة")),الإجازات!$C$2:$C$1001)))</f>
        <v/>
      </c>
      <c r="O285" s="17"/>
      <c r="P285" s="23" t="str">
        <f aca="false">IF(B285="","",IF(ISNA(MATCH(B285,الموظفين!$A$2:$A$501,0)),"⚠ كود غير موجود",IF(O285&lt;&gt;"",O285,IF(N285&lt;&gt;"",N285,IF(H285="",IF(AND(A285&lt;&gt;"",WEEKDAY(A285)=الإعدادات!$B$11),"راحة أسبوعية","غائب"),IF(I285="","بدون انصراف",IF(N(K285)&gt;0,"متأخر","حاضر")))))))</f>
        <v/>
      </c>
      <c r="Q285" s="24" t="str">
        <f aca="false">IF(B285="","",IF(OR(P285="غائب",P285="غياب",P285="إجازة بدون راتب"),IFERROR(VLOOKUP(B285,الموظفين!$A$2:$J$501,8,FALSE()),0),0))</f>
        <v/>
      </c>
      <c r="R285" s="24" t="str">
        <f aca="false">IF(B285="","",ROUND((N(K285)+N(L285))/60*IFERROR(VLOOKUP(B285,الموظفين!$A$2:$J$501,8,FALSE()),0)/الإعدادات!$B$6*الإعدادات!$B$9,2))</f>
        <v/>
      </c>
      <c r="S285" s="24" t="str">
        <f aca="false">IF(OR(B285="",M285=""),"",ROUND(M285/60*IFERROR(VLOOKUP(B285,الموظفين!$A$2:$J$501,9,FALSE()),0),2))</f>
        <v/>
      </c>
      <c r="T285" s="17"/>
      <c r="U285" s="23" t="str">
        <f aca="false">IF(OR(A285="",B285=""),"",A285&amp;"|"&amp;B285)</f>
        <v/>
      </c>
    </row>
    <row r="286" customFormat="false" ht="15" hidden="false" customHeight="false" outlineLevel="0" collapsed="false">
      <c r="A286" s="16"/>
      <c r="B286" s="17"/>
      <c r="C286" s="18" t="str">
        <f aca="false">IF($B286="","",IFERROR(VLOOKUP($B286,الموظفين!$A$2:$J$501,2,FALSE())&amp;"","⚠ كود غير موجود"))</f>
        <v/>
      </c>
      <c r="D286" s="18" t="str">
        <f aca="false">IF($B286="","",IFERROR(VLOOKUP($B286,الموظفين!$A$2:$J$501,3,FALSE())&amp;"",""))</f>
        <v/>
      </c>
      <c r="E286" s="18" t="str">
        <f aca="false">IF($B286="","",IFERROR(VLOOKUP($B286,الموظفين!$A$2:$J$501,5,FALSE())&amp;"",""))</f>
        <v/>
      </c>
      <c r="F286" s="19" t="str">
        <f aca="false">IF($B286="","",IFERROR(VLOOKUP($B286,الموظفين!$A$2:$J$501,6,FALSE()),""))</f>
        <v/>
      </c>
      <c r="G286" s="19" t="str">
        <f aca="false">IF($B286="","",IFERROR(VLOOKUP($B286,الموظفين!$A$2:$J$501,7,FALSE()),""))</f>
        <v/>
      </c>
      <c r="H286" s="20"/>
      <c r="I286" s="20"/>
      <c r="J286" s="21" t="str">
        <f aca="false">IF(OR(H286="",I286=""),"",ROUND(MOD(I286-H286,1)*24,2))</f>
        <v/>
      </c>
      <c r="K286" s="22" t="str">
        <f aca="false">IF(OR(H286="",F286=""),"",IF(ROUND(MAX(0,MOD(H286-F286+0.5,1)-0.5)*1440,0)&gt;IFERROR(VLOOKUP(E286,الورديات!$A$2:$E$21,5,FALSE()),0),ROUND(MAX(0,MOD(H286-F286+0.5,1)-0.5)*1440,0),0))</f>
        <v/>
      </c>
      <c r="L286" s="22" t="str">
        <f aca="false">IF(OR(I286="",G286=""),"",ROUND(MAX(0,MOD(G286-I286+0.5,1)-0.5)*1440,0))</f>
        <v/>
      </c>
      <c r="M286" s="22" t="str">
        <f aca="false">IF(OR(I286="",G286=""),"",IF(ROUND(MAX(0,MOD(I286-G286+0.5,1)-0.5)*1440,0)&gt;=الإعدادات!$B$8,ROUND(MAX(0,MOD(I286-G286+0.5,1)-0.5)*1440,0),0))</f>
        <v/>
      </c>
      <c r="N286" s="18" t="str">
        <f aca="false">IF(OR(A286="",B286=""),"",IF(COUNTIFS(الإجازات!$A$2:$A$1001,B286,الإجازات!$D$2:$D$1001,"&lt;="&amp;A286,الإجازات!$E$2:$E$1001,"&gt;="&amp;A286,الإجازات!$G$2:$G$1001,"مقبولة")=0,"",LOOKUP(2,1/((الإجازات!$A$2:$A$1001=B286)*(الإجازات!$D$2:$D$1001&lt;=A286)*(الإجازات!$E$2:$E$1001&gt;=A286)*(الإجازات!$G$2:$G$1001="مقبولة")),الإجازات!$C$2:$C$1001)))</f>
        <v/>
      </c>
      <c r="O286" s="17"/>
      <c r="P286" s="23" t="str">
        <f aca="false">IF(B286="","",IF(ISNA(MATCH(B286,الموظفين!$A$2:$A$501,0)),"⚠ كود غير موجود",IF(O286&lt;&gt;"",O286,IF(N286&lt;&gt;"",N286,IF(H286="",IF(AND(A286&lt;&gt;"",WEEKDAY(A286)=الإعدادات!$B$11),"راحة أسبوعية","غائب"),IF(I286="","بدون انصراف",IF(N(K286)&gt;0,"متأخر","حاضر")))))))</f>
        <v/>
      </c>
      <c r="Q286" s="24" t="str">
        <f aca="false">IF(B286="","",IF(OR(P286="غائب",P286="غياب",P286="إجازة بدون راتب"),IFERROR(VLOOKUP(B286,الموظفين!$A$2:$J$501,8,FALSE()),0),0))</f>
        <v/>
      </c>
      <c r="R286" s="24" t="str">
        <f aca="false">IF(B286="","",ROUND((N(K286)+N(L286))/60*IFERROR(VLOOKUP(B286,الموظفين!$A$2:$J$501,8,FALSE()),0)/الإعدادات!$B$6*الإعدادات!$B$9,2))</f>
        <v/>
      </c>
      <c r="S286" s="24" t="str">
        <f aca="false">IF(OR(B286="",M286=""),"",ROUND(M286/60*IFERROR(VLOOKUP(B286,الموظفين!$A$2:$J$501,9,FALSE()),0),2))</f>
        <v/>
      </c>
      <c r="T286" s="17"/>
      <c r="U286" s="23" t="str">
        <f aca="false">IF(OR(A286="",B286=""),"",A286&amp;"|"&amp;B286)</f>
        <v/>
      </c>
    </row>
    <row r="287" customFormat="false" ht="15" hidden="false" customHeight="false" outlineLevel="0" collapsed="false">
      <c r="A287" s="16"/>
      <c r="B287" s="17"/>
      <c r="C287" s="18" t="str">
        <f aca="false">IF($B287="","",IFERROR(VLOOKUP($B287,الموظفين!$A$2:$J$501,2,FALSE())&amp;"","⚠ كود غير موجود"))</f>
        <v/>
      </c>
      <c r="D287" s="18" t="str">
        <f aca="false">IF($B287="","",IFERROR(VLOOKUP($B287,الموظفين!$A$2:$J$501,3,FALSE())&amp;"",""))</f>
        <v/>
      </c>
      <c r="E287" s="18" t="str">
        <f aca="false">IF($B287="","",IFERROR(VLOOKUP($B287,الموظفين!$A$2:$J$501,5,FALSE())&amp;"",""))</f>
        <v/>
      </c>
      <c r="F287" s="19" t="str">
        <f aca="false">IF($B287="","",IFERROR(VLOOKUP($B287,الموظفين!$A$2:$J$501,6,FALSE()),""))</f>
        <v/>
      </c>
      <c r="G287" s="19" t="str">
        <f aca="false">IF($B287="","",IFERROR(VLOOKUP($B287,الموظفين!$A$2:$J$501,7,FALSE()),""))</f>
        <v/>
      </c>
      <c r="H287" s="20"/>
      <c r="I287" s="20"/>
      <c r="J287" s="21" t="str">
        <f aca="false">IF(OR(H287="",I287=""),"",ROUND(MOD(I287-H287,1)*24,2))</f>
        <v/>
      </c>
      <c r="K287" s="22" t="str">
        <f aca="false">IF(OR(H287="",F287=""),"",IF(ROUND(MAX(0,MOD(H287-F287+0.5,1)-0.5)*1440,0)&gt;IFERROR(VLOOKUP(E287,الورديات!$A$2:$E$21,5,FALSE()),0),ROUND(MAX(0,MOD(H287-F287+0.5,1)-0.5)*1440,0),0))</f>
        <v/>
      </c>
      <c r="L287" s="22" t="str">
        <f aca="false">IF(OR(I287="",G287=""),"",ROUND(MAX(0,MOD(G287-I287+0.5,1)-0.5)*1440,0))</f>
        <v/>
      </c>
      <c r="M287" s="22" t="str">
        <f aca="false">IF(OR(I287="",G287=""),"",IF(ROUND(MAX(0,MOD(I287-G287+0.5,1)-0.5)*1440,0)&gt;=الإعدادات!$B$8,ROUND(MAX(0,MOD(I287-G287+0.5,1)-0.5)*1440,0),0))</f>
        <v/>
      </c>
      <c r="N287" s="18" t="str">
        <f aca="false">IF(OR(A287="",B287=""),"",IF(COUNTIFS(الإجازات!$A$2:$A$1001,B287,الإجازات!$D$2:$D$1001,"&lt;="&amp;A287,الإجازات!$E$2:$E$1001,"&gt;="&amp;A287,الإجازات!$G$2:$G$1001,"مقبولة")=0,"",LOOKUP(2,1/((الإجازات!$A$2:$A$1001=B287)*(الإجازات!$D$2:$D$1001&lt;=A287)*(الإجازات!$E$2:$E$1001&gt;=A287)*(الإجازات!$G$2:$G$1001="مقبولة")),الإجازات!$C$2:$C$1001)))</f>
        <v/>
      </c>
      <c r="O287" s="17"/>
      <c r="P287" s="23" t="str">
        <f aca="false">IF(B287="","",IF(ISNA(MATCH(B287,الموظفين!$A$2:$A$501,0)),"⚠ كود غير موجود",IF(O287&lt;&gt;"",O287,IF(N287&lt;&gt;"",N287,IF(H287="",IF(AND(A287&lt;&gt;"",WEEKDAY(A287)=الإعدادات!$B$11),"راحة أسبوعية","غائب"),IF(I287="","بدون انصراف",IF(N(K287)&gt;0,"متأخر","حاضر")))))))</f>
        <v/>
      </c>
      <c r="Q287" s="24" t="str">
        <f aca="false">IF(B287="","",IF(OR(P287="غائب",P287="غياب",P287="إجازة بدون راتب"),IFERROR(VLOOKUP(B287,الموظفين!$A$2:$J$501,8,FALSE()),0),0))</f>
        <v/>
      </c>
      <c r="R287" s="24" t="str">
        <f aca="false">IF(B287="","",ROUND((N(K287)+N(L287))/60*IFERROR(VLOOKUP(B287,الموظفين!$A$2:$J$501,8,FALSE()),0)/الإعدادات!$B$6*الإعدادات!$B$9,2))</f>
        <v/>
      </c>
      <c r="S287" s="24" t="str">
        <f aca="false">IF(OR(B287="",M287=""),"",ROUND(M287/60*IFERROR(VLOOKUP(B287,الموظفين!$A$2:$J$501,9,FALSE()),0),2))</f>
        <v/>
      </c>
      <c r="T287" s="17"/>
      <c r="U287" s="23" t="str">
        <f aca="false">IF(OR(A287="",B287=""),"",A287&amp;"|"&amp;B287)</f>
        <v/>
      </c>
    </row>
    <row r="288" customFormat="false" ht="15" hidden="false" customHeight="false" outlineLevel="0" collapsed="false">
      <c r="A288" s="16"/>
      <c r="B288" s="17"/>
      <c r="C288" s="18" t="str">
        <f aca="false">IF($B288="","",IFERROR(VLOOKUP($B288,الموظفين!$A$2:$J$501,2,FALSE())&amp;"","⚠ كود غير موجود"))</f>
        <v/>
      </c>
      <c r="D288" s="18" t="str">
        <f aca="false">IF($B288="","",IFERROR(VLOOKUP($B288,الموظفين!$A$2:$J$501,3,FALSE())&amp;"",""))</f>
        <v/>
      </c>
      <c r="E288" s="18" t="str">
        <f aca="false">IF($B288="","",IFERROR(VLOOKUP($B288,الموظفين!$A$2:$J$501,5,FALSE())&amp;"",""))</f>
        <v/>
      </c>
      <c r="F288" s="19" t="str">
        <f aca="false">IF($B288="","",IFERROR(VLOOKUP($B288,الموظفين!$A$2:$J$501,6,FALSE()),""))</f>
        <v/>
      </c>
      <c r="G288" s="19" t="str">
        <f aca="false">IF($B288="","",IFERROR(VLOOKUP($B288,الموظفين!$A$2:$J$501,7,FALSE()),""))</f>
        <v/>
      </c>
      <c r="H288" s="20"/>
      <c r="I288" s="20"/>
      <c r="J288" s="21" t="str">
        <f aca="false">IF(OR(H288="",I288=""),"",ROUND(MOD(I288-H288,1)*24,2))</f>
        <v/>
      </c>
      <c r="K288" s="22" t="str">
        <f aca="false">IF(OR(H288="",F288=""),"",IF(ROUND(MAX(0,MOD(H288-F288+0.5,1)-0.5)*1440,0)&gt;IFERROR(VLOOKUP(E288,الورديات!$A$2:$E$21,5,FALSE()),0),ROUND(MAX(0,MOD(H288-F288+0.5,1)-0.5)*1440,0),0))</f>
        <v/>
      </c>
      <c r="L288" s="22" t="str">
        <f aca="false">IF(OR(I288="",G288=""),"",ROUND(MAX(0,MOD(G288-I288+0.5,1)-0.5)*1440,0))</f>
        <v/>
      </c>
      <c r="M288" s="22" t="str">
        <f aca="false">IF(OR(I288="",G288=""),"",IF(ROUND(MAX(0,MOD(I288-G288+0.5,1)-0.5)*1440,0)&gt;=الإعدادات!$B$8,ROUND(MAX(0,MOD(I288-G288+0.5,1)-0.5)*1440,0),0))</f>
        <v/>
      </c>
      <c r="N288" s="18" t="str">
        <f aca="false">IF(OR(A288="",B288=""),"",IF(COUNTIFS(الإجازات!$A$2:$A$1001,B288,الإجازات!$D$2:$D$1001,"&lt;="&amp;A288,الإجازات!$E$2:$E$1001,"&gt;="&amp;A288,الإجازات!$G$2:$G$1001,"مقبولة")=0,"",LOOKUP(2,1/((الإجازات!$A$2:$A$1001=B288)*(الإجازات!$D$2:$D$1001&lt;=A288)*(الإجازات!$E$2:$E$1001&gt;=A288)*(الإجازات!$G$2:$G$1001="مقبولة")),الإجازات!$C$2:$C$1001)))</f>
        <v/>
      </c>
      <c r="O288" s="17"/>
      <c r="P288" s="23" t="str">
        <f aca="false">IF(B288="","",IF(ISNA(MATCH(B288,الموظفين!$A$2:$A$501,0)),"⚠ كود غير موجود",IF(O288&lt;&gt;"",O288,IF(N288&lt;&gt;"",N288,IF(H288="",IF(AND(A288&lt;&gt;"",WEEKDAY(A288)=الإعدادات!$B$11),"راحة أسبوعية","غائب"),IF(I288="","بدون انصراف",IF(N(K288)&gt;0,"متأخر","حاضر")))))))</f>
        <v/>
      </c>
      <c r="Q288" s="24" t="str">
        <f aca="false">IF(B288="","",IF(OR(P288="غائب",P288="غياب",P288="إجازة بدون راتب"),IFERROR(VLOOKUP(B288,الموظفين!$A$2:$J$501,8,FALSE()),0),0))</f>
        <v/>
      </c>
      <c r="R288" s="24" t="str">
        <f aca="false">IF(B288="","",ROUND((N(K288)+N(L288))/60*IFERROR(VLOOKUP(B288,الموظفين!$A$2:$J$501,8,FALSE()),0)/الإعدادات!$B$6*الإعدادات!$B$9,2))</f>
        <v/>
      </c>
      <c r="S288" s="24" t="str">
        <f aca="false">IF(OR(B288="",M288=""),"",ROUND(M288/60*IFERROR(VLOOKUP(B288,الموظفين!$A$2:$J$501,9,FALSE()),0),2))</f>
        <v/>
      </c>
      <c r="T288" s="17"/>
      <c r="U288" s="23" t="str">
        <f aca="false">IF(OR(A288="",B288=""),"",A288&amp;"|"&amp;B288)</f>
        <v/>
      </c>
    </row>
    <row r="289" customFormat="false" ht="15" hidden="false" customHeight="false" outlineLevel="0" collapsed="false">
      <c r="A289" s="16"/>
      <c r="B289" s="17"/>
      <c r="C289" s="18" t="str">
        <f aca="false">IF($B289="","",IFERROR(VLOOKUP($B289,الموظفين!$A$2:$J$501,2,FALSE())&amp;"","⚠ كود غير موجود"))</f>
        <v/>
      </c>
      <c r="D289" s="18" t="str">
        <f aca="false">IF($B289="","",IFERROR(VLOOKUP($B289,الموظفين!$A$2:$J$501,3,FALSE())&amp;"",""))</f>
        <v/>
      </c>
      <c r="E289" s="18" t="str">
        <f aca="false">IF($B289="","",IFERROR(VLOOKUP($B289,الموظفين!$A$2:$J$501,5,FALSE())&amp;"",""))</f>
        <v/>
      </c>
      <c r="F289" s="19" t="str">
        <f aca="false">IF($B289="","",IFERROR(VLOOKUP($B289,الموظفين!$A$2:$J$501,6,FALSE()),""))</f>
        <v/>
      </c>
      <c r="G289" s="19" t="str">
        <f aca="false">IF($B289="","",IFERROR(VLOOKUP($B289,الموظفين!$A$2:$J$501,7,FALSE()),""))</f>
        <v/>
      </c>
      <c r="H289" s="20"/>
      <c r="I289" s="20"/>
      <c r="J289" s="21" t="str">
        <f aca="false">IF(OR(H289="",I289=""),"",ROUND(MOD(I289-H289,1)*24,2))</f>
        <v/>
      </c>
      <c r="K289" s="22" t="str">
        <f aca="false">IF(OR(H289="",F289=""),"",IF(ROUND(MAX(0,MOD(H289-F289+0.5,1)-0.5)*1440,0)&gt;IFERROR(VLOOKUP(E289,الورديات!$A$2:$E$21,5,FALSE()),0),ROUND(MAX(0,MOD(H289-F289+0.5,1)-0.5)*1440,0),0))</f>
        <v/>
      </c>
      <c r="L289" s="22" t="str">
        <f aca="false">IF(OR(I289="",G289=""),"",ROUND(MAX(0,MOD(G289-I289+0.5,1)-0.5)*1440,0))</f>
        <v/>
      </c>
      <c r="M289" s="22" t="str">
        <f aca="false">IF(OR(I289="",G289=""),"",IF(ROUND(MAX(0,MOD(I289-G289+0.5,1)-0.5)*1440,0)&gt;=الإعدادات!$B$8,ROUND(MAX(0,MOD(I289-G289+0.5,1)-0.5)*1440,0),0))</f>
        <v/>
      </c>
      <c r="N289" s="18" t="str">
        <f aca="false">IF(OR(A289="",B289=""),"",IF(COUNTIFS(الإجازات!$A$2:$A$1001,B289,الإجازات!$D$2:$D$1001,"&lt;="&amp;A289,الإجازات!$E$2:$E$1001,"&gt;="&amp;A289,الإجازات!$G$2:$G$1001,"مقبولة")=0,"",LOOKUP(2,1/((الإجازات!$A$2:$A$1001=B289)*(الإجازات!$D$2:$D$1001&lt;=A289)*(الإجازات!$E$2:$E$1001&gt;=A289)*(الإجازات!$G$2:$G$1001="مقبولة")),الإجازات!$C$2:$C$1001)))</f>
        <v/>
      </c>
      <c r="O289" s="17"/>
      <c r="P289" s="23" t="str">
        <f aca="false">IF(B289="","",IF(ISNA(MATCH(B289,الموظفين!$A$2:$A$501,0)),"⚠ كود غير موجود",IF(O289&lt;&gt;"",O289,IF(N289&lt;&gt;"",N289,IF(H289="",IF(AND(A289&lt;&gt;"",WEEKDAY(A289)=الإعدادات!$B$11),"راحة أسبوعية","غائب"),IF(I289="","بدون انصراف",IF(N(K289)&gt;0,"متأخر","حاضر")))))))</f>
        <v/>
      </c>
      <c r="Q289" s="24" t="str">
        <f aca="false">IF(B289="","",IF(OR(P289="غائب",P289="غياب",P289="إجازة بدون راتب"),IFERROR(VLOOKUP(B289,الموظفين!$A$2:$J$501,8,FALSE()),0),0))</f>
        <v/>
      </c>
      <c r="R289" s="24" t="str">
        <f aca="false">IF(B289="","",ROUND((N(K289)+N(L289))/60*IFERROR(VLOOKUP(B289,الموظفين!$A$2:$J$501,8,FALSE()),0)/الإعدادات!$B$6*الإعدادات!$B$9,2))</f>
        <v/>
      </c>
      <c r="S289" s="24" t="str">
        <f aca="false">IF(OR(B289="",M289=""),"",ROUND(M289/60*IFERROR(VLOOKUP(B289,الموظفين!$A$2:$J$501,9,FALSE()),0),2))</f>
        <v/>
      </c>
      <c r="T289" s="17"/>
      <c r="U289" s="23" t="str">
        <f aca="false">IF(OR(A289="",B289=""),"",A289&amp;"|"&amp;B289)</f>
        <v/>
      </c>
    </row>
    <row r="290" customFormat="false" ht="15" hidden="false" customHeight="false" outlineLevel="0" collapsed="false">
      <c r="A290" s="16"/>
      <c r="B290" s="17"/>
      <c r="C290" s="18" t="str">
        <f aca="false">IF($B290="","",IFERROR(VLOOKUP($B290,الموظفين!$A$2:$J$501,2,FALSE())&amp;"","⚠ كود غير موجود"))</f>
        <v/>
      </c>
      <c r="D290" s="18" t="str">
        <f aca="false">IF($B290="","",IFERROR(VLOOKUP($B290,الموظفين!$A$2:$J$501,3,FALSE())&amp;"",""))</f>
        <v/>
      </c>
      <c r="E290" s="18" t="str">
        <f aca="false">IF($B290="","",IFERROR(VLOOKUP($B290,الموظفين!$A$2:$J$501,5,FALSE())&amp;"",""))</f>
        <v/>
      </c>
      <c r="F290" s="19" t="str">
        <f aca="false">IF($B290="","",IFERROR(VLOOKUP($B290,الموظفين!$A$2:$J$501,6,FALSE()),""))</f>
        <v/>
      </c>
      <c r="G290" s="19" t="str">
        <f aca="false">IF($B290="","",IFERROR(VLOOKUP($B290,الموظفين!$A$2:$J$501,7,FALSE()),""))</f>
        <v/>
      </c>
      <c r="H290" s="20"/>
      <c r="I290" s="20"/>
      <c r="J290" s="21" t="str">
        <f aca="false">IF(OR(H290="",I290=""),"",ROUND(MOD(I290-H290,1)*24,2))</f>
        <v/>
      </c>
      <c r="K290" s="22" t="str">
        <f aca="false">IF(OR(H290="",F290=""),"",IF(ROUND(MAX(0,MOD(H290-F290+0.5,1)-0.5)*1440,0)&gt;IFERROR(VLOOKUP(E290,الورديات!$A$2:$E$21,5,FALSE()),0),ROUND(MAX(0,MOD(H290-F290+0.5,1)-0.5)*1440,0),0))</f>
        <v/>
      </c>
      <c r="L290" s="22" t="str">
        <f aca="false">IF(OR(I290="",G290=""),"",ROUND(MAX(0,MOD(G290-I290+0.5,1)-0.5)*1440,0))</f>
        <v/>
      </c>
      <c r="M290" s="22" t="str">
        <f aca="false">IF(OR(I290="",G290=""),"",IF(ROUND(MAX(0,MOD(I290-G290+0.5,1)-0.5)*1440,0)&gt;=الإعدادات!$B$8,ROUND(MAX(0,MOD(I290-G290+0.5,1)-0.5)*1440,0),0))</f>
        <v/>
      </c>
      <c r="N290" s="18" t="str">
        <f aca="false">IF(OR(A290="",B290=""),"",IF(COUNTIFS(الإجازات!$A$2:$A$1001,B290,الإجازات!$D$2:$D$1001,"&lt;="&amp;A290,الإجازات!$E$2:$E$1001,"&gt;="&amp;A290,الإجازات!$G$2:$G$1001,"مقبولة")=0,"",LOOKUP(2,1/((الإجازات!$A$2:$A$1001=B290)*(الإجازات!$D$2:$D$1001&lt;=A290)*(الإجازات!$E$2:$E$1001&gt;=A290)*(الإجازات!$G$2:$G$1001="مقبولة")),الإجازات!$C$2:$C$1001)))</f>
        <v/>
      </c>
      <c r="O290" s="17"/>
      <c r="P290" s="23" t="str">
        <f aca="false">IF(B290="","",IF(ISNA(MATCH(B290,الموظفين!$A$2:$A$501,0)),"⚠ كود غير موجود",IF(O290&lt;&gt;"",O290,IF(N290&lt;&gt;"",N290,IF(H290="",IF(AND(A290&lt;&gt;"",WEEKDAY(A290)=الإعدادات!$B$11),"راحة أسبوعية","غائب"),IF(I290="","بدون انصراف",IF(N(K290)&gt;0,"متأخر","حاضر")))))))</f>
        <v/>
      </c>
      <c r="Q290" s="24" t="str">
        <f aca="false">IF(B290="","",IF(OR(P290="غائب",P290="غياب",P290="إجازة بدون راتب"),IFERROR(VLOOKUP(B290,الموظفين!$A$2:$J$501,8,FALSE()),0),0))</f>
        <v/>
      </c>
      <c r="R290" s="24" t="str">
        <f aca="false">IF(B290="","",ROUND((N(K290)+N(L290))/60*IFERROR(VLOOKUP(B290,الموظفين!$A$2:$J$501,8,FALSE()),0)/الإعدادات!$B$6*الإعدادات!$B$9,2))</f>
        <v/>
      </c>
      <c r="S290" s="24" t="str">
        <f aca="false">IF(OR(B290="",M290=""),"",ROUND(M290/60*IFERROR(VLOOKUP(B290,الموظفين!$A$2:$J$501,9,FALSE()),0),2))</f>
        <v/>
      </c>
      <c r="T290" s="17"/>
      <c r="U290" s="23" t="str">
        <f aca="false">IF(OR(A290="",B290=""),"",A290&amp;"|"&amp;B290)</f>
        <v/>
      </c>
    </row>
    <row r="291" customFormat="false" ht="15" hidden="false" customHeight="false" outlineLevel="0" collapsed="false">
      <c r="A291" s="16"/>
      <c r="B291" s="17"/>
      <c r="C291" s="18" t="str">
        <f aca="false">IF($B291="","",IFERROR(VLOOKUP($B291,الموظفين!$A$2:$J$501,2,FALSE())&amp;"","⚠ كود غير موجود"))</f>
        <v/>
      </c>
      <c r="D291" s="18" t="str">
        <f aca="false">IF($B291="","",IFERROR(VLOOKUP($B291,الموظفين!$A$2:$J$501,3,FALSE())&amp;"",""))</f>
        <v/>
      </c>
      <c r="E291" s="18" t="str">
        <f aca="false">IF($B291="","",IFERROR(VLOOKUP($B291,الموظفين!$A$2:$J$501,5,FALSE())&amp;"",""))</f>
        <v/>
      </c>
      <c r="F291" s="19" t="str">
        <f aca="false">IF($B291="","",IFERROR(VLOOKUP($B291,الموظفين!$A$2:$J$501,6,FALSE()),""))</f>
        <v/>
      </c>
      <c r="G291" s="19" t="str">
        <f aca="false">IF($B291="","",IFERROR(VLOOKUP($B291,الموظفين!$A$2:$J$501,7,FALSE()),""))</f>
        <v/>
      </c>
      <c r="H291" s="20"/>
      <c r="I291" s="20"/>
      <c r="J291" s="21" t="str">
        <f aca="false">IF(OR(H291="",I291=""),"",ROUND(MOD(I291-H291,1)*24,2))</f>
        <v/>
      </c>
      <c r="K291" s="22" t="str">
        <f aca="false">IF(OR(H291="",F291=""),"",IF(ROUND(MAX(0,MOD(H291-F291+0.5,1)-0.5)*1440,0)&gt;IFERROR(VLOOKUP(E291,الورديات!$A$2:$E$21,5,FALSE()),0),ROUND(MAX(0,MOD(H291-F291+0.5,1)-0.5)*1440,0),0))</f>
        <v/>
      </c>
      <c r="L291" s="22" t="str">
        <f aca="false">IF(OR(I291="",G291=""),"",ROUND(MAX(0,MOD(G291-I291+0.5,1)-0.5)*1440,0))</f>
        <v/>
      </c>
      <c r="M291" s="22" t="str">
        <f aca="false">IF(OR(I291="",G291=""),"",IF(ROUND(MAX(0,MOD(I291-G291+0.5,1)-0.5)*1440,0)&gt;=الإعدادات!$B$8,ROUND(MAX(0,MOD(I291-G291+0.5,1)-0.5)*1440,0),0))</f>
        <v/>
      </c>
      <c r="N291" s="18" t="str">
        <f aca="false">IF(OR(A291="",B291=""),"",IF(COUNTIFS(الإجازات!$A$2:$A$1001,B291,الإجازات!$D$2:$D$1001,"&lt;="&amp;A291,الإجازات!$E$2:$E$1001,"&gt;="&amp;A291,الإجازات!$G$2:$G$1001,"مقبولة")=0,"",LOOKUP(2,1/((الإجازات!$A$2:$A$1001=B291)*(الإجازات!$D$2:$D$1001&lt;=A291)*(الإجازات!$E$2:$E$1001&gt;=A291)*(الإجازات!$G$2:$G$1001="مقبولة")),الإجازات!$C$2:$C$1001)))</f>
        <v/>
      </c>
      <c r="O291" s="17"/>
      <c r="P291" s="23" t="str">
        <f aca="false">IF(B291="","",IF(ISNA(MATCH(B291,الموظفين!$A$2:$A$501,0)),"⚠ كود غير موجود",IF(O291&lt;&gt;"",O291,IF(N291&lt;&gt;"",N291,IF(H291="",IF(AND(A291&lt;&gt;"",WEEKDAY(A291)=الإعدادات!$B$11),"راحة أسبوعية","غائب"),IF(I291="","بدون انصراف",IF(N(K291)&gt;0,"متأخر","حاضر")))))))</f>
        <v/>
      </c>
      <c r="Q291" s="24" t="str">
        <f aca="false">IF(B291="","",IF(OR(P291="غائب",P291="غياب",P291="إجازة بدون راتب"),IFERROR(VLOOKUP(B291,الموظفين!$A$2:$J$501,8,FALSE()),0),0))</f>
        <v/>
      </c>
      <c r="R291" s="24" t="str">
        <f aca="false">IF(B291="","",ROUND((N(K291)+N(L291))/60*IFERROR(VLOOKUP(B291,الموظفين!$A$2:$J$501,8,FALSE()),0)/الإعدادات!$B$6*الإعدادات!$B$9,2))</f>
        <v/>
      </c>
      <c r="S291" s="24" t="str">
        <f aca="false">IF(OR(B291="",M291=""),"",ROUND(M291/60*IFERROR(VLOOKUP(B291,الموظفين!$A$2:$J$501,9,FALSE()),0),2))</f>
        <v/>
      </c>
      <c r="T291" s="17"/>
      <c r="U291" s="23" t="str">
        <f aca="false">IF(OR(A291="",B291=""),"",A291&amp;"|"&amp;B291)</f>
        <v/>
      </c>
    </row>
    <row r="292" customFormat="false" ht="15" hidden="false" customHeight="false" outlineLevel="0" collapsed="false">
      <c r="A292" s="16"/>
      <c r="B292" s="17"/>
      <c r="C292" s="18" t="str">
        <f aca="false">IF($B292="","",IFERROR(VLOOKUP($B292,الموظفين!$A$2:$J$501,2,FALSE())&amp;"","⚠ كود غير موجود"))</f>
        <v/>
      </c>
      <c r="D292" s="18" t="str">
        <f aca="false">IF($B292="","",IFERROR(VLOOKUP($B292,الموظفين!$A$2:$J$501,3,FALSE())&amp;"",""))</f>
        <v/>
      </c>
      <c r="E292" s="18" t="str">
        <f aca="false">IF($B292="","",IFERROR(VLOOKUP($B292,الموظفين!$A$2:$J$501,5,FALSE())&amp;"",""))</f>
        <v/>
      </c>
      <c r="F292" s="19" t="str">
        <f aca="false">IF($B292="","",IFERROR(VLOOKUP($B292,الموظفين!$A$2:$J$501,6,FALSE()),""))</f>
        <v/>
      </c>
      <c r="G292" s="19" t="str">
        <f aca="false">IF($B292="","",IFERROR(VLOOKUP($B292,الموظفين!$A$2:$J$501,7,FALSE()),""))</f>
        <v/>
      </c>
      <c r="H292" s="20"/>
      <c r="I292" s="20"/>
      <c r="J292" s="21" t="str">
        <f aca="false">IF(OR(H292="",I292=""),"",ROUND(MOD(I292-H292,1)*24,2))</f>
        <v/>
      </c>
      <c r="K292" s="22" t="str">
        <f aca="false">IF(OR(H292="",F292=""),"",IF(ROUND(MAX(0,MOD(H292-F292+0.5,1)-0.5)*1440,0)&gt;IFERROR(VLOOKUP(E292,الورديات!$A$2:$E$21,5,FALSE()),0),ROUND(MAX(0,MOD(H292-F292+0.5,1)-0.5)*1440,0),0))</f>
        <v/>
      </c>
      <c r="L292" s="22" t="str">
        <f aca="false">IF(OR(I292="",G292=""),"",ROUND(MAX(0,MOD(G292-I292+0.5,1)-0.5)*1440,0))</f>
        <v/>
      </c>
      <c r="M292" s="22" t="str">
        <f aca="false">IF(OR(I292="",G292=""),"",IF(ROUND(MAX(0,MOD(I292-G292+0.5,1)-0.5)*1440,0)&gt;=الإعدادات!$B$8,ROUND(MAX(0,MOD(I292-G292+0.5,1)-0.5)*1440,0),0))</f>
        <v/>
      </c>
      <c r="N292" s="18" t="str">
        <f aca="false">IF(OR(A292="",B292=""),"",IF(COUNTIFS(الإجازات!$A$2:$A$1001,B292,الإجازات!$D$2:$D$1001,"&lt;="&amp;A292,الإجازات!$E$2:$E$1001,"&gt;="&amp;A292,الإجازات!$G$2:$G$1001,"مقبولة")=0,"",LOOKUP(2,1/((الإجازات!$A$2:$A$1001=B292)*(الإجازات!$D$2:$D$1001&lt;=A292)*(الإجازات!$E$2:$E$1001&gt;=A292)*(الإجازات!$G$2:$G$1001="مقبولة")),الإجازات!$C$2:$C$1001)))</f>
        <v/>
      </c>
      <c r="O292" s="17"/>
      <c r="P292" s="23" t="str">
        <f aca="false">IF(B292="","",IF(ISNA(MATCH(B292,الموظفين!$A$2:$A$501,0)),"⚠ كود غير موجود",IF(O292&lt;&gt;"",O292,IF(N292&lt;&gt;"",N292,IF(H292="",IF(AND(A292&lt;&gt;"",WEEKDAY(A292)=الإعدادات!$B$11),"راحة أسبوعية","غائب"),IF(I292="","بدون انصراف",IF(N(K292)&gt;0,"متأخر","حاضر")))))))</f>
        <v/>
      </c>
      <c r="Q292" s="24" t="str">
        <f aca="false">IF(B292="","",IF(OR(P292="غائب",P292="غياب",P292="إجازة بدون راتب"),IFERROR(VLOOKUP(B292,الموظفين!$A$2:$J$501,8,FALSE()),0),0))</f>
        <v/>
      </c>
      <c r="R292" s="24" t="str">
        <f aca="false">IF(B292="","",ROUND((N(K292)+N(L292))/60*IFERROR(VLOOKUP(B292,الموظفين!$A$2:$J$501,8,FALSE()),0)/الإعدادات!$B$6*الإعدادات!$B$9,2))</f>
        <v/>
      </c>
      <c r="S292" s="24" t="str">
        <f aca="false">IF(OR(B292="",M292=""),"",ROUND(M292/60*IFERROR(VLOOKUP(B292,الموظفين!$A$2:$J$501,9,FALSE()),0),2))</f>
        <v/>
      </c>
      <c r="T292" s="17"/>
      <c r="U292" s="23" t="str">
        <f aca="false">IF(OR(A292="",B292=""),"",A292&amp;"|"&amp;B292)</f>
        <v/>
      </c>
    </row>
    <row r="293" customFormat="false" ht="15" hidden="false" customHeight="false" outlineLevel="0" collapsed="false">
      <c r="A293" s="16"/>
      <c r="B293" s="17"/>
      <c r="C293" s="18" t="str">
        <f aca="false">IF($B293="","",IFERROR(VLOOKUP($B293,الموظفين!$A$2:$J$501,2,FALSE())&amp;"","⚠ كود غير موجود"))</f>
        <v/>
      </c>
      <c r="D293" s="18" t="str">
        <f aca="false">IF($B293="","",IFERROR(VLOOKUP($B293,الموظفين!$A$2:$J$501,3,FALSE())&amp;"",""))</f>
        <v/>
      </c>
      <c r="E293" s="18" t="str">
        <f aca="false">IF($B293="","",IFERROR(VLOOKUP($B293,الموظفين!$A$2:$J$501,5,FALSE())&amp;"",""))</f>
        <v/>
      </c>
      <c r="F293" s="19" t="str">
        <f aca="false">IF($B293="","",IFERROR(VLOOKUP($B293,الموظفين!$A$2:$J$501,6,FALSE()),""))</f>
        <v/>
      </c>
      <c r="G293" s="19" t="str">
        <f aca="false">IF($B293="","",IFERROR(VLOOKUP($B293,الموظفين!$A$2:$J$501,7,FALSE()),""))</f>
        <v/>
      </c>
      <c r="H293" s="20"/>
      <c r="I293" s="20"/>
      <c r="J293" s="21" t="str">
        <f aca="false">IF(OR(H293="",I293=""),"",ROUND(MOD(I293-H293,1)*24,2))</f>
        <v/>
      </c>
      <c r="K293" s="22" t="str">
        <f aca="false">IF(OR(H293="",F293=""),"",IF(ROUND(MAX(0,MOD(H293-F293+0.5,1)-0.5)*1440,0)&gt;IFERROR(VLOOKUP(E293,الورديات!$A$2:$E$21,5,FALSE()),0),ROUND(MAX(0,MOD(H293-F293+0.5,1)-0.5)*1440,0),0))</f>
        <v/>
      </c>
      <c r="L293" s="22" t="str">
        <f aca="false">IF(OR(I293="",G293=""),"",ROUND(MAX(0,MOD(G293-I293+0.5,1)-0.5)*1440,0))</f>
        <v/>
      </c>
      <c r="M293" s="22" t="str">
        <f aca="false">IF(OR(I293="",G293=""),"",IF(ROUND(MAX(0,MOD(I293-G293+0.5,1)-0.5)*1440,0)&gt;=الإعدادات!$B$8,ROUND(MAX(0,MOD(I293-G293+0.5,1)-0.5)*1440,0),0))</f>
        <v/>
      </c>
      <c r="N293" s="18" t="str">
        <f aca="false">IF(OR(A293="",B293=""),"",IF(COUNTIFS(الإجازات!$A$2:$A$1001,B293,الإجازات!$D$2:$D$1001,"&lt;="&amp;A293,الإجازات!$E$2:$E$1001,"&gt;="&amp;A293,الإجازات!$G$2:$G$1001,"مقبولة")=0,"",LOOKUP(2,1/((الإجازات!$A$2:$A$1001=B293)*(الإجازات!$D$2:$D$1001&lt;=A293)*(الإجازات!$E$2:$E$1001&gt;=A293)*(الإجازات!$G$2:$G$1001="مقبولة")),الإجازات!$C$2:$C$1001)))</f>
        <v/>
      </c>
      <c r="O293" s="17"/>
      <c r="P293" s="23" t="str">
        <f aca="false">IF(B293="","",IF(ISNA(MATCH(B293,الموظفين!$A$2:$A$501,0)),"⚠ كود غير موجود",IF(O293&lt;&gt;"",O293,IF(N293&lt;&gt;"",N293,IF(H293="",IF(AND(A293&lt;&gt;"",WEEKDAY(A293)=الإعدادات!$B$11),"راحة أسبوعية","غائب"),IF(I293="","بدون انصراف",IF(N(K293)&gt;0,"متأخر","حاضر")))))))</f>
        <v/>
      </c>
      <c r="Q293" s="24" t="str">
        <f aca="false">IF(B293="","",IF(OR(P293="غائب",P293="غياب",P293="إجازة بدون راتب"),IFERROR(VLOOKUP(B293,الموظفين!$A$2:$J$501,8,FALSE()),0),0))</f>
        <v/>
      </c>
      <c r="R293" s="24" t="str">
        <f aca="false">IF(B293="","",ROUND((N(K293)+N(L293))/60*IFERROR(VLOOKUP(B293,الموظفين!$A$2:$J$501,8,FALSE()),0)/الإعدادات!$B$6*الإعدادات!$B$9,2))</f>
        <v/>
      </c>
      <c r="S293" s="24" t="str">
        <f aca="false">IF(OR(B293="",M293=""),"",ROUND(M293/60*IFERROR(VLOOKUP(B293,الموظفين!$A$2:$J$501,9,FALSE()),0),2))</f>
        <v/>
      </c>
      <c r="T293" s="17"/>
      <c r="U293" s="23" t="str">
        <f aca="false">IF(OR(A293="",B293=""),"",A293&amp;"|"&amp;B293)</f>
        <v/>
      </c>
    </row>
    <row r="294" customFormat="false" ht="15" hidden="false" customHeight="false" outlineLevel="0" collapsed="false">
      <c r="A294" s="16"/>
      <c r="B294" s="17"/>
      <c r="C294" s="18" t="str">
        <f aca="false">IF($B294="","",IFERROR(VLOOKUP($B294,الموظفين!$A$2:$J$501,2,FALSE())&amp;"","⚠ كود غير موجود"))</f>
        <v/>
      </c>
      <c r="D294" s="18" t="str">
        <f aca="false">IF($B294="","",IFERROR(VLOOKUP($B294,الموظفين!$A$2:$J$501,3,FALSE())&amp;"",""))</f>
        <v/>
      </c>
      <c r="E294" s="18" t="str">
        <f aca="false">IF($B294="","",IFERROR(VLOOKUP($B294,الموظفين!$A$2:$J$501,5,FALSE())&amp;"",""))</f>
        <v/>
      </c>
      <c r="F294" s="19" t="str">
        <f aca="false">IF($B294="","",IFERROR(VLOOKUP($B294,الموظفين!$A$2:$J$501,6,FALSE()),""))</f>
        <v/>
      </c>
      <c r="G294" s="19" t="str">
        <f aca="false">IF($B294="","",IFERROR(VLOOKUP($B294,الموظفين!$A$2:$J$501,7,FALSE()),""))</f>
        <v/>
      </c>
      <c r="H294" s="20"/>
      <c r="I294" s="20"/>
      <c r="J294" s="21" t="str">
        <f aca="false">IF(OR(H294="",I294=""),"",ROUND(MOD(I294-H294,1)*24,2))</f>
        <v/>
      </c>
      <c r="K294" s="22" t="str">
        <f aca="false">IF(OR(H294="",F294=""),"",IF(ROUND(MAX(0,MOD(H294-F294+0.5,1)-0.5)*1440,0)&gt;IFERROR(VLOOKUP(E294,الورديات!$A$2:$E$21,5,FALSE()),0),ROUND(MAX(0,MOD(H294-F294+0.5,1)-0.5)*1440,0),0))</f>
        <v/>
      </c>
      <c r="L294" s="22" t="str">
        <f aca="false">IF(OR(I294="",G294=""),"",ROUND(MAX(0,MOD(G294-I294+0.5,1)-0.5)*1440,0))</f>
        <v/>
      </c>
      <c r="M294" s="22" t="str">
        <f aca="false">IF(OR(I294="",G294=""),"",IF(ROUND(MAX(0,MOD(I294-G294+0.5,1)-0.5)*1440,0)&gt;=الإعدادات!$B$8,ROUND(MAX(0,MOD(I294-G294+0.5,1)-0.5)*1440,0),0))</f>
        <v/>
      </c>
      <c r="N294" s="18" t="str">
        <f aca="false">IF(OR(A294="",B294=""),"",IF(COUNTIFS(الإجازات!$A$2:$A$1001,B294,الإجازات!$D$2:$D$1001,"&lt;="&amp;A294,الإجازات!$E$2:$E$1001,"&gt;="&amp;A294,الإجازات!$G$2:$G$1001,"مقبولة")=0,"",LOOKUP(2,1/((الإجازات!$A$2:$A$1001=B294)*(الإجازات!$D$2:$D$1001&lt;=A294)*(الإجازات!$E$2:$E$1001&gt;=A294)*(الإجازات!$G$2:$G$1001="مقبولة")),الإجازات!$C$2:$C$1001)))</f>
        <v/>
      </c>
      <c r="O294" s="17"/>
      <c r="P294" s="23" t="str">
        <f aca="false">IF(B294="","",IF(ISNA(MATCH(B294,الموظفين!$A$2:$A$501,0)),"⚠ كود غير موجود",IF(O294&lt;&gt;"",O294,IF(N294&lt;&gt;"",N294,IF(H294="",IF(AND(A294&lt;&gt;"",WEEKDAY(A294)=الإعدادات!$B$11),"راحة أسبوعية","غائب"),IF(I294="","بدون انصراف",IF(N(K294)&gt;0,"متأخر","حاضر")))))))</f>
        <v/>
      </c>
      <c r="Q294" s="24" t="str">
        <f aca="false">IF(B294="","",IF(OR(P294="غائب",P294="غياب",P294="إجازة بدون راتب"),IFERROR(VLOOKUP(B294,الموظفين!$A$2:$J$501,8,FALSE()),0),0))</f>
        <v/>
      </c>
      <c r="R294" s="24" t="str">
        <f aca="false">IF(B294="","",ROUND((N(K294)+N(L294))/60*IFERROR(VLOOKUP(B294,الموظفين!$A$2:$J$501,8,FALSE()),0)/الإعدادات!$B$6*الإعدادات!$B$9,2))</f>
        <v/>
      </c>
      <c r="S294" s="24" t="str">
        <f aca="false">IF(OR(B294="",M294=""),"",ROUND(M294/60*IFERROR(VLOOKUP(B294,الموظفين!$A$2:$J$501,9,FALSE()),0),2))</f>
        <v/>
      </c>
      <c r="T294" s="17"/>
      <c r="U294" s="23" t="str">
        <f aca="false">IF(OR(A294="",B294=""),"",A294&amp;"|"&amp;B294)</f>
        <v/>
      </c>
    </row>
    <row r="295" customFormat="false" ht="15" hidden="false" customHeight="false" outlineLevel="0" collapsed="false">
      <c r="A295" s="16"/>
      <c r="B295" s="17"/>
      <c r="C295" s="18" t="str">
        <f aca="false">IF($B295="","",IFERROR(VLOOKUP($B295,الموظفين!$A$2:$J$501,2,FALSE())&amp;"","⚠ كود غير موجود"))</f>
        <v/>
      </c>
      <c r="D295" s="18" t="str">
        <f aca="false">IF($B295="","",IFERROR(VLOOKUP($B295,الموظفين!$A$2:$J$501,3,FALSE())&amp;"",""))</f>
        <v/>
      </c>
      <c r="E295" s="18" t="str">
        <f aca="false">IF($B295="","",IFERROR(VLOOKUP($B295,الموظفين!$A$2:$J$501,5,FALSE())&amp;"",""))</f>
        <v/>
      </c>
      <c r="F295" s="19" t="str">
        <f aca="false">IF($B295="","",IFERROR(VLOOKUP($B295,الموظفين!$A$2:$J$501,6,FALSE()),""))</f>
        <v/>
      </c>
      <c r="G295" s="19" t="str">
        <f aca="false">IF($B295="","",IFERROR(VLOOKUP($B295,الموظفين!$A$2:$J$501,7,FALSE()),""))</f>
        <v/>
      </c>
      <c r="H295" s="20"/>
      <c r="I295" s="20"/>
      <c r="J295" s="21" t="str">
        <f aca="false">IF(OR(H295="",I295=""),"",ROUND(MOD(I295-H295,1)*24,2))</f>
        <v/>
      </c>
      <c r="K295" s="22" t="str">
        <f aca="false">IF(OR(H295="",F295=""),"",IF(ROUND(MAX(0,MOD(H295-F295+0.5,1)-0.5)*1440,0)&gt;IFERROR(VLOOKUP(E295,الورديات!$A$2:$E$21,5,FALSE()),0),ROUND(MAX(0,MOD(H295-F295+0.5,1)-0.5)*1440,0),0))</f>
        <v/>
      </c>
      <c r="L295" s="22" t="str">
        <f aca="false">IF(OR(I295="",G295=""),"",ROUND(MAX(0,MOD(G295-I295+0.5,1)-0.5)*1440,0))</f>
        <v/>
      </c>
      <c r="M295" s="22" t="str">
        <f aca="false">IF(OR(I295="",G295=""),"",IF(ROUND(MAX(0,MOD(I295-G295+0.5,1)-0.5)*1440,0)&gt;=الإعدادات!$B$8,ROUND(MAX(0,MOD(I295-G295+0.5,1)-0.5)*1440,0),0))</f>
        <v/>
      </c>
      <c r="N295" s="18" t="str">
        <f aca="false">IF(OR(A295="",B295=""),"",IF(COUNTIFS(الإجازات!$A$2:$A$1001,B295,الإجازات!$D$2:$D$1001,"&lt;="&amp;A295,الإجازات!$E$2:$E$1001,"&gt;="&amp;A295,الإجازات!$G$2:$G$1001,"مقبولة")=0,"",LOOKUP(2,1/((الإجازات!$A$2:$A$1001=B295)*(الإجازات!$D$2:$D$1001&lt;=A295)*(الإجازات!$E$2:$E$1001&gt;=A295)*(الإجازات!$G$2:$G$1001="مقبولة")),الإجازات!$C$2:$C$1001)))</f>
        <v/>
      </c>
      <c r="O295" s="17"/>
      <c r="P295" s="23" t="str">
        <f aca="false">IF(B295="","",IF(ISNA(MATCH(B295,الموظفين!$A$2:$A$501,0)),"⚠ كود غير موجود",IF(O295&lt;&gt;"",O295,IF(N295&lt;&gt;"",N295,IF(H295="",IF(AND(A295&lt;&gt;"",WEEKDAY(A295)=الإعدادات!$B$11),"راحة أسبوعية","غائب"),IF(I295="","بدون انصراف",IF(N(K295)&gt;0,"متأخر","حاضر")))))))</f>
        <v/>
      </c>
      <c r="Q295" s="24" t="str">
        <f aca="false">IF(B295="","",IF(OR(P295="غائب",P295="غياب",P295="إجازة بدون راتب"),IFERROR(VLOOKUP(B295,الموظفين!$A$2:$J$501,8,FALSE()),0),0))</f>
        <v/>
      </c>
      <c r="R295" s="24" t="str">
        <f aca="false">IF(B295="","",ROUND((N(K295)+N(L295))/60*IFERROR(VLOOKUP(B295,الموظفين!$A$2:$J$501,8,FALSE()),0)/الإعدادات!$B$6*الإعدادات!$B$9,2))</f>
        <v/>
      </c>
      <c r="S295" s="24" t="str">
        <f aca="false">IF(OR(B295="",M295=""),"",ROUND(M295/60*IFERROR(VLOOKUP(B295,الموظفين!$A$2:$J$501,9,FALSE()),0),2))</f>
        <v/>
      </c>
      <c r="T295" s="17"/>
      <c r="U295" s="23" t="str">
        <f aca="false">IF(OR(A295="",B295=""),"",A295&amp;"|"&amp;B295)</f>
        <v/>
      </c>
    </row>
    <row r="296" customFormat="false" ht="15" hidden="false" customHeight="false" outlineLevel="0" collapsed="false">
      <c r="A296" s="16"/>
      <c r="B296" s="17"/>
      <c r="C296" s="18" t="str">
        <f aca="false">IF($B296="","",IFERROR(VLOOKUP($B296,الموظفين!$A$2:$J$501,2,FALSE())&amp;"","⚠ كود غير موجود"))</f>
        <v/>
      </c>
      <c r="D296" s="18" t="str">
        <f aca="false">IF($B296="","",IFERROR(VLOOKUP($B296,الموظفين!$A$2:$J$501,3,FALSE())&amp;"",""))</f>
        <v/>
      </c>
      <c r="E296" s="18" t="str">
        <f aca="false">IF($B296="","",IFERROR(VLOOKUP($B296,الموظفين!$A$2:$J$501,5,FALSE())&amp;"",""))</f>
        <v/>
      </c>
      <c r="F296" s="19" t="str">
        <f aca="false">IF($B296="","",IFERROR(VLOOKUP($B296,الموظفين!$A$2:$J$501,6,FALSE()),""))</f>
        <v/>
      </c>
      <c r="G296" s="19" t="str">
        <f aca="false">IF($B296="","",IFERROR(VLOOKUP($B296,الموظفين!$A$2:$J$501,7,FALSE()),""))</f>
        <v/>
      </c>
      <c r="H296" s="20"/>
      <c r="I296" s="20"/>
      <c r="J296" s="21" t="str">
        <f aca="false">IF(OR(H296="",I296=""),"",ROUND(MOD(I296-H296,1)*24,2))</f>
        <v/>
      </c>
      <c r="K296" s="22" t="str">
        <f aca="false">IF(OR(H296="",F296=""),"",IF(ROUND(MAX(0,MOD(H296-F296+0.5,1)-0.5)*1440,0)&gt;IFERROR(VLOOKUP(E296,الورديات!$A$2:$E$21,5,FALSE()),0),ROUND(MAX(0,MOD(H296-F296+0.5,1)-0.5)*1440,0),0))</f>
        <v/>
      </c>
      <c r="L296" s="22" t="str">
        <f aca="false">IF(OR(I296="",G296=""),"",ROUND(MAX(0,MOD(G296-I296+0.5,1)-0.5)*1440,0))</f>
        <v/>
      </c>
      <c r="M296" s="22" t="str">
        <f aca="false">IF(OR(I296="",G296=""),"",IF(ROUND(MAX(0,MOD(I296-G296+0.5,1)-0.5)*1440,0)&gt;=الإعدادات!$B$8,ROUND(MAX(0,MOD(I296-G296+0.5,1)-0.5)*1440,0),0))</f>
        <v/>
      </c>
      <c r="N296" s="18" t="str">
        <f aca="false">IF(OR(A296="",B296=""),"",IF(COUNTIFS(الإجازات!$A$2:$A$1001,B296,الإجازات!$D$2:$D$1001,"&lt;="&amp;A296,الإجازات!$E$2:$E$1001,"&gt;="&amp;A296,الإجازات!$G$2:$G$1001,"مقبولة")=0,"",LOOKUP(2,1/((الإجازات!$A$2:$A$1001=B296)*(الإجازات!$D$2:$D$1001&lt;=A296)*(الإجازات!$E$2:$E$1001&gt;=A296)*(الإجازات!$G$2:$G$1001="مقبولة")),الإجازات!$C$2:$C$1001)))</f>
        <v/>
      </c>
      <c r="O296" s="17"/>
      <c r="P296" s="23" t="str">
        <f aca="false">IF(B296="","",IF(ISNA(MATCH(B296,الموظفين!$A$2:$A$501,0)),"⚠ كود غير موجود",IF(O296&lt;&gt;"",O296,IF(N296&lt;&gt;"",N296,IF(H296="",IF(AND(A296&lt;&gt;"",WEEKDAY(A296)=الإعدادات!$B$11),"راحة أسبوعية","غائب"),IF(I296="","بدون انصراف",IF(N(K296)&gt;0,"متأخر","حاضر")))))))</f>
        <v/>
      </c>
      <c r="Q296" s="24" t="str">
        <f aca="false">IF(B296="","",IF(OR(P296="غائب",P296="غياب",P296="إجازة بدون راتب"),IFERROR(VLOOKUP(B296,الموظفين!$A$2:$J$501,8,FALSE()),0),0))</f>
        <v/>
      </c>
      <c r="R296" s="24" t="str">
        <f aca="false">IF(B296="","",ROUND((N(K296)+N(L296))/60*IFERROR(VLOOKUP(B296,الموظفين!$A$2:$J$501,8,FALSE()),0)/الإعدادات!$B$6*الإعدادات!$B$9,2))</f>
        <v/>
      </c>
      <c r="S296" s="24" t="str">
        <f aca="false">IF(OR(B296="",M296=""),"",ROUND(M296/60*IFERROR(VLOOKUP(B296,الموظفين!$A$2:$J$501,9,FALSE()),0),2))</f>
        <v/>
      </c>
      <c r="T296" s="17"/>
      <c r="U296" s="23" t="str">
        <f aca="false">IF(OR(A296="",B296=""),"",A296&amp;"|"&amp;B296)</f>
        <v/>
      </c>
    </row>
    <row r="297" customFormat="false" ht="15" hidden="false" customHeight="false" outlineLevel="0" collapsed="false">
      <c r="A297" s="16"/>
      <c r="B297" s="17"/>
      <c r="C297" s="18" t="str">
        <f aca="false">IF($B297="","",IFERROR(VLOOKUP($B297,الموظفين!$A$2:$J$501,2,FALSE())&amp;"","⚠ كود غير موجود"))</f>
        <v/>
      </c>
      <c r="D297" s="18" t="str">
        <f aca="false">IF($B297="","",IFERROR(VLOOKUP($B297,الموظفين!$A$2:$J$501,3,FALSE())&amp;"",""))</f>
        <v/>
      </c>
      <c r="E297" s="18" t="str">
        <f aca="false">IF($B297="","",IFERROR(VLOOKUP($B297,الموظفين!$A$2:$J$501,5,FALSE())&amp;"",""))</f>
        <v/>
      </c>
      <c r="F297" s="19" t="str">
        <f aca="false">IF($B297="","",IFERROR(VLOOKUP($B297,الموظفين!$A$2:$J$501,6,FALSE()),""))</f>
        <v/>
      </c>
      <c r="G297" s="19" t="str">
        <f aca="false">IF($B297="","",IFERROR(VLOOKUP($B297,الموظفين!$A$2:$J$501,7,FALSE()),""))</f>
        <v/>
      </c>
      <c r="H297" s="20"/>
      <c r="I297" s="20"/>
      <c r="J297" s="21" t="str">
        <f aca="false">IF(OR(H297="",I297=""),"",ROUND(MOD(I297-H297,1)*24,2))</f>
        <v/>
      </c>
      <c r="K297" s="22" t="str">
        <f aca="false">IF(OR(H297="",F297=""),"",IF(ROUND(MAX(0,MOD(H297-F297+0.5,1)-0.5)*1440,0)&gt;IFERROR(VLOOKUP(E297,الورديات!$A$2:$E$21,5,FALSE()),0),ROUND(MAX(0,MOD(H297-F297+0.5,1)-0.5)*1440,0),0))</f>
        <v/>
      </c>
      <c r="L297" s="22" t="str">
        <f aca="false">IF(OR(I297="",G297=""),"",ROUND(MAX(0,MOD(G297-I297+0.5,1)-0.5)*1440,0))</f>
        <v/>
      </c>
      <c r="M297" s="22" t="str">
        <f aca="false">IF(OR(I297="",G297=""),"",IF(ROUND(MAX(0,MOD(I297-G297+0.5,1)-0.5)*1440,0)&gt;=الإعدادات!$B$8,ROUND(MAX(0,MOD(I297-G297+0.5,1)-0.5)*1440,0),0))</f>
        <v/>
      </c>
      <c r="N297" s="18" t="str">
        <f aca="false">IF(OR(A297="",B297=""),"",IF(COUNTIFS(الإجازات!$A$2:$A$1001,B297,الإجازات!$D$2:$D$1001,"&lt;="&amp;A297,الإجازات!$E$2:$E$1001,"&gt;="&amp;A297,الإجازات!$G$2:$G$1001,"مقبولة")=0,"",LOOKUP(2,1/((الإجازات!$A$2:$A$1001=B297)*(الإجازات!$D$2:$D$1001&lt;=A297)*(الإجازات!$E$2:$E$1001&gt;=A297)*(الإجازات!$G$2:$G$1001="مقبولة")),الإجازات!$C$2:$C$1001)))</f>
        <v/>
      </c>
      <c r="O297" s="17"/>
      <c r="P297" s="23" t="str">
        <f aca="false">IF(B297="","",IF(ISNA(MATCH(B297,الموظفين!$A$2:$A$501,0)),"⚠ كود غير موجود",IF(O297&lt;&gt;"",O297,IF(N297&lt;&gt;"",N297,IF(H297="",IF(AND(A297&lt;&gt;"",WEEKDAY(A297)=الإعدادات!$B$11),"راحة أسبوعية","غائب"),IF(I297="","بدون انصراف",IF(N(K297)&gt;0,"متأخر","حاضر")))))))</f>
        <v/>
      </c>
      <c r="Q297" s="24" t="str">
        <f aca="false">IF(B297="","",IF(OR(P297="غائب",P297="غياب",P297="إجازة بدون راتب"),IFERROR(VLOOKUP(B297,الموظفين!$A$2:$J$501,8,FALSE()),0),0))</f>
        <v/>
      </c>
      <c r="R297" s="24" t="str">
        <f aca="false">IF(B297="","",ROUND((N(K297)+N(L297))/60*IFERROR(VLOOKUP(B297,الموظفين!$A$2:$J$501,8,FALSE()),0)/الإعدادات!$B$6*الإعدادات!$B$9,2))</f>
        <v/>
      </c>
      <c r="S297" s="24" t="str">
        <f aca="false">IF(OR(B297="",M297=""),"",ROUND(M297/60*IFERROR(VLOOKUP(B297,الموظفين!$A$2:$J$501,9,FALSE()),0),2))</f>
        <v/>
      </c>
      <c r="T297" s="17"/>
      <c r="U297" s="23" t="str">
        <f aca="false">IF(OR(A297="",B297=""),"",A297&amp;"|"&amp;B297)</f>
        <v/>
      </c>
    </row>
    <row r="298" customFormat="false" ht="15" hidden="false" customHeight="false" outlineLevel="0" collapsed="false">
      <c r="A298" s="16"/>
      <c r="B298" s="17"/>
      <c r="C298" s="18" t="str">
        <f aca="false">IF($B298="","",IFERROR(VLOOKUP($B298,الموظفين!$A$2:$J$501,2,FALSE())&amp;"","⚠ كود غير موجود"))</f>
        <v/>
      </c>
      <c r="D298" s="18" t="str">
        <f aca="false">IF($B298="","",IFERROR(VLOOKUP($B298,الموظفين!$A$2:$J$501,3,FALSE())&amp;"",""))</f>
        <v/>
      </c>
      <c r="E298" s="18" t="str">
        <f aca="false">IF($B298="","",IFERROR(VLOOKUP($B298,الموظفين!$A$2:$J$501,5,FALSE())&amp;"",""))</f>
        <v/>
      </c>
      <c r="F298" s="19" t="str">
        <f aca="false">IF($B298="","",IFERROR(VLOOKUP($B298,الموظفين!$A$2:$J$501,6,FALSE()),""))</f>
        <v/>
      </c>
      <c r="G298" s="19" t="str">
        <f aca="false">IF($B298="","",IFERROR(VLOOKUP($B298,الموظفين!$A$2:$J$501,7,FALSE()),""))</f>
        <v/>
      </c>
      <c r="H298" s="20"/>
      <c r="I298" s="20"/>
      <c r="J298" s="21" t="str">
        <f aca="false">IF(OR(H298="",I298=""),"",ROUND(MOD(I298-H298,1)*24,2))</f>
        <v/>
      </c>
      <c r="K298" s="22" t="str">
        <f aca="false">IF(OR(H298="",F298=""),"",IF(ROUND(MAX(0,MOD(H298-F298+0.5,1)-0.5)*1440,0)&gt;IFERROR(VLOOKUP(E298,الورديات!$A$2:$E$21,5,FALSE()),0),ROUND(MAX(0,MOD(H298-F298+0.5,1)-0.5)*1440,0),0))</f>
        <v/>
      </c>
      <c r="L298" s="22" t="str">
        <f aca="false">IF(OR(I298="",G298=""),"",ROUND(MAX(0,MOD(G298-I298+0.5,1)-0.5)*1440,0))</f>
        <v/>
      </c>
      <c r="M298" s="22" t="str">
        <f aca="false">IF(OR(I298="",G298=""),"",IF(ROUND(MAX(0,MOD(I298-G298+0.5,1)-0.5)*1440,0)&gt;=الإعدادات!$B$8,ROUND(MAX(0,MOD(I298-G298+0.5,1)-0.5)*1440,0),0))</f>
        <v/>
      </c>
      <c r="N298" s="18" t="str">
        <f aca="false">IF(OR(A298="",B298=""),"",IF(COUNTIFS(الإجازات!$A$2:$A$1001,B298,الإجازات!$D$2:$D$1001,"&lt;="&amp;A298,الإجازات!$E$2:$E$1001,"&gt;="&amp;A298,الإجازات!$G$2:$G$1001,"مقبولة")=0,"",LOOKUP(2,1/((الإجازات!$A$2:$A$1001=B298)*(الإجازات!$D$2:$D$1001&lt;=A298)*(الإجازات!$E$2:$E$1001&gt;=A298)*(الإجازات!$G$2:$G$1001="مقبولة")),الإجازات!$C$2:$C$1001)))</f>
        <v/>
      </c>
      <c r="O298" s="17"/>
      <c r="P298" s="23" t="str">
        <f aca="false">IF(B298="","",IF(ISNA(MATCH(B298,الموظفين!$A$2:$A$501,0)),"⚠ كود غير موجود",IF(O298&lt;&gt;"",O298,IF(N298&lt;&gt;"",N298,IF(H298="",IF(AND(A298&lt;&gt;"",WEEKDAY(A298)=الإعدادات!$B$11),"راحة أسبوعية","غائب"),IF(I298="","بدون انصراف",IF(N(K298)&gt;0,"متأخر","حاضر")))))))</f>
        <v/>
      </c>
      <c r="Q298" s="24" t="str">
        <f aca="false">IF(B298="","",IF(OR(P298="غائب",P298="غياب",P298="إجازة بدون راتب"),IFERROR(VLOOKUP(B298,الموظفين!$A$2:$J$501,8,FALSE()),0),0))</f>
        <v/>
      </c>
      <c r="R298" s="24" t="str">
        <f aca="false">IF(B298="","",ROUND((N(K298)+N(L298))/60*IFERROR(VLOOKUP(B298,الموظفين!$A$2:$J$501,8,FALSE()),0)/الإعدادات!$B$6*الإعدادات!$B$9,2))</f>
        <v/>
      </c>
      <c r="S298" s="24" t="str">
        <f aca="false">IF(OR(B298="",M298=""),"",ROUND(M298/60*IFERROR(VLOOKUP(B298,الموظفين!$A$2:$J$501,9,FALSE()),0),2))</f>
        <v/>
      </c>
      <c r="T298" s="17"/>
      <c r="U298" s="23" t="str">
        <f aca="false">IF(OR(A298="",B298=""),"",A298&amp;"|"&amp;B298)</f>
        <v/>
      </c>
    </row>
    <row r="299" customFormat="false" ht="15" hidden="false" customHeight="false" outlineLevel="0" collapsed="false">
      <c r="A299" s="16"/>
      <c r="B299" s="17"/>
      <c r="C299" s="18" t="str">
        <f aca="false">IF($B299="","",IFERROR(VLOOKUP($B299,الموظفين!$A$2:$J$501,2,FALSE())&amp;"","⚠ كود غير موجود"))</f>
        <v/>
      </c>
      <c r="D299" s="18" t="str">
        <f aca="false">IF($B299="","",IFERROR(VLOOKUP($B299,الموظفين!$A$2:$J$501,3,FALSE())&amp;"",""))</f>
        <v/>
      </c>
      <c r="E299" s="18" t="str">
        <f aca="false">IF($B299="","",IFERROR(VLOOKUP($B299,الموظفين!$A$2:$J$501,5,FALSE())&amp;"",""))</f>
        <v/>
      </c>
      <c r="F299" s="19" t="str">
        <f aca="false">IF($B299="","",IFERROR(VLOOKUP($B299,الموظفين!$A$2:$J$501,6,FALSE()),""))</f>
        <v/>
      </c>
      <c r="G299" s="19" t="str">
        <f aca="false">IF($B299="","",IFERROR(VLOOKUP($B299,الموظفين!$A$2:$J$501,7,FALSE()),""))</f>
        <v/>
      </c>
      <c r="H299" s="20"/>
      <c r="I299" s="20"/>
      <c r="J299" s="21" t="str">
        <f aca="false">IF(OR(H299="",I299=""),"",ROUND(MOD(I299-H299,1)*24,2))</f>
        <v/>
      </c>
      <c r="K299" s="22" t="str">
        <f aca="false">IF(OR(H299="",F299=""),"",IF(ROUND(MAX(0,MOD(H299-F299+0.5,1)-0.5)*1440,0)&gt;IFERROR(VLOOKUP(E299,الورديات!$A$2:$E$21,5,FALSE()),0),ROUND(MAX(0,MOD(H299-F299+0.5,1)-0.5)*1440,0),0))</f>
        <v/>
      </c>
      <c r="L299" s="22" t="str">
        <f aca="false">IF(OR(I299="",G299=""),"",ROUND(MAX(0,MOD(G299-I299+0.5,1)-0.5)*1440,0))</f>
        <v/>
      </c>
      <c r="M299" s="22" t="str">
        <f aca="false">IF(OR(I299="",G299=""),"",IF(ROUND(MAX(0,MOD(I299-G299+0.5,1)-0.5)*1440,0)&gt;=الإعدادات!$B$8,ROUND(MAX(0,MOD(I299-G299+0.5,1)-0.5)*1440,0),0))</f>
        <v/>
      </c>
      <c r="N299" s="18" t="str">
        <f aca="false">IF(OR(A299="",B299=""),"",IF(COUNTIFS(الإجازات!$A$2:$A$1001,B299,الإجازات!$D$2:$D$1001,"&lt;="&amp;A299,الإجازات!$E$2:$E$1001,"&gt;="&amp;A299,الإجازات!$G$2:$G$1001,"مقبولة")=0,"",LOOKUP(2,1/((الإجازات!$A$2:$A$1001=B299)*(الإجازات!$D$2:$D$1001&lt;=A299)*(الإجازات!$E$2:$E$1001&gt;=A299)*(الإجازات!$G$2:$G$1001="مقبولة")),الإجازات!$C$2:$C$1001)))</f>
        <v/>
      </c>
      <c r="O299" s="17"/>
      <c r="P299" s="23" t="str">
        <f aca="false">IF(B299="","",IF(ISNA(MATCH(B299,الموظفين!$A$2:$A$501,0)),"⚠ كود غير موجود",IF(O299&lt;&gt;"",O299,IF(N299&lt;&gt;"",N299,IF(H299="",IF(AND(A299&lt;&gt;"",WEEKDAY(A299)=الإعدادات!$B$11),"راحة أسبوعية","غائب"),IF(I299="","بدون انصراف",IF(N(K299)&gt;0,"متأخر","حاضر")))))))</f>
        <v/>
      </c>
      <c r="Q299" s="24" t="str">
        <f aca="false">IF(B299="","",IF(OR(P299="غائب",P299="غياب",P299="إجازة بدون راتب"),IFERROR(VLOOKUP(B299,الموظفين!$A$2:$J$501,8,FALSE()),0),0))</f>
        <v/>
      </c>
      <c r="R299" s="24" t="str">
        <f aca="false">IF(B299="","",ROUND((N(K299)+N(L299))/60*IFERROR(VLOOKUP(B299,الموظفين!$A$2:$J$501,8,FALSE()),0)/الإعدادات!$B$6*الإعدادات!$B$9,2))</f>
        <v/>
      </c>
      <c r="S299" s="24" t="str">
        <f aca="false">IF(OR(B299="",M299=""),"",ROUND(M299/60*IFERROR(VLOOKUP(B299,الموظفين!$A$2:$J$501,9,FALSE()),0),2))</f>
        <v/>
      </c>
      <c r="T299" s="17"/>
      <c r="U299" s="23" t="str">
        <f aca="false">IF(OR(A299="",B299=""),"",A299&amp;"|"&amp;B299)</f>
        <v/>
      </c>
    </row>
    <row r="300" customFormat="false" ht="15" hidden="false" customHeight="false" outlineLevel="0" collapsed="false">
      <c r="A300" s="16"/>
      <c r="B300" s="17"/>
      <c r="C300" s="18" t="str">
        <f aca="false">IF($B300="","",IFERROR(VLOOKUP($B300,الموظفين!$A$2:$J$501,2,FALSE())&amp;"","⚠ كود غير موجود"))</f>
        <v/>
      </c>
      <c r="D300" s="18" t="str">
        <f aca="false">IF($B300="","",IFERROR(VLOOKUP($B300,الموظفين!$A$2:$J$501,3,FALSE())&amp;"",""))</f>
        <v/>
      </c>
      <c r="E300" s="18" t="str">
        <f aca="false">IF($B300="","",IFERROR(VLOOKUP($B300,الموظفين!$A$2:$J$501,5,FALSE())&amp;"",""))</f>
        <v/>
      </c>
      <c r="F300" s="19" t="str">
        <f aca="false">IF($B300="","",IFERROR(VLOOKUP($B300,الموظفين!$A$2:$J$501,6,FALSE()),""))</f>
        <v/>
      </c>
      <c r="G300" s="19" t="str">
        <f aca="false">IF($B300="","",IFERROR(VLOOKUP($B300,الموظفين!$A$2:$J$501,7,FALSE()),""))</f>
        <v/>
      </c>
      <c r="H300" s="20"/>
      <c r="I300" s="20"/>
      <c r="J300" s="21" t="str">
        <f aca="false">IF(OR(H300="",I300=""),"",ROUND(MOD(I300-H300,1)*24,2))</f>
        <v/>
      </c>
      <c r="K300" s="22" t="str">
        <f aca="false">IF(OR(H300="",F300=""),"",IF(ROUND(MAX(0,MOD(H300-F300+0.5,1)-0.5)*1440,0)&gt;IFERROR(VLOOKUP(E300,الورديات!$A$2:$E$21,5,FALSE()),0),ROUND(MAX(0,MOD(H300-F300+0.5,1)-0.5)*1440,0),0))</f>
        <v/>
      </c>
      <c r="L300" s="22" t="str">
        <f aca="false">IF(OR(I300="",G300=""),"",ROUND(MAX(0,MOD(G300-I300+0.5,1)-0.5)*1440,0))</f>
        <v/>
      </c>
      <c r="M300" s="22" t="str">
        <f aca="false">IF(OR(I300="",G300=""),"",IF(ROUND(MAX(0,MOD(I300-G300+0.5,1)-0.5)*1440,0)&gt;=الإعدادات!$B$8,ROUND(MAX(0,MOD(I300-G300+0.5,1)-0.5)*1440,0),0))</f>
        <v/>
      </c>
      <c r="N300" s="18" t="str">
        <f aca="false">IF(OR(A300="",B300=""),"",IF(COUNTIFS(الإجازات!$A$2:$A$1001,B300,الإجازات!$D$2:$D$1001,"&lt;="&amp;A300,الإجازات!$E$2:$E$1001,"&gt;="&amp;A300,الإجازات!$G$2:$G$1001,"مقبولة")=0,"",LOOKUP(2,1/((الإجازات!$A$2:$A$1001=B300)*(الإجازات!$D$2:$D$1001&lt;=A300)*(الإجازات!$E$2:$E$1001&gt;=A300)*(الإجازات!$G$2:$G$1001="مقبولة")),الإجازات!$C$2:$C$1001)))</f>
        <v/>
      </c>
      <c r="O300" s="17"/>
      <c r="P300" s="23" t="str">
        <f aca="false">IF(B300="","",IF(ISNA(MATCH(B300,الموظفين!$A$2:$A$501,0)),"⚠ كود غير موجود",IF(O300&lt;&gt;"",O300,IF(N300&lt;&gt;"",N300,IF(H300="",IF(AND(A300&lt;&gt;"",WEEKDAY(A300)=الإعدادات!$B$11),"راحة أسبوعية","غائب"),IF(I300="","بدون انصراف",IF(N(K300)&gt;0,"متأخر","حاضر")))))))</f>
        <v/>
      </c>
      <c r="Q300" s="24" t="str">
        <f aca="false">IF(B300="","",IF(OR(P300="غائب",P300="غياب",P300="إجازة بدون راتب"),IFERROR(VLOOKUP(B300,الموظفين!$A$2:$J$501,8,FALSE()),0),0))</f>
        <v/>
      </c>
      <c r="R300" s="24" t="str">
        <f aca="false">IF(B300="","",ROUND((N(K300)+N(L300))/60*IFERROR(VLOOKUP(B300,الموظفين!$A$2:$J$501,8,FALSE()),0)/الإعدادات!$B$6*الإعدادات!$B$9,2))</f>
        <v/>
      </c>
      <c r="S300" s="24" t="str">
        <f aca="false">IF(OR(B300="",M300=""),"",ROUND(M300/60*IFERROR(VLOOKUP(B300,الموظفين!$A$2:$J$501,9,FALSE()),0),2))</f>
        <v/>
      </c>
      <c r="T300" s="17"/>
      <c r="U300" s="23" t="str">
        <f aca="false">IF(OR(A300="",B300=""),"",A300&amp;"|"&amp;B300)</f>
        <v/>
      </c>
    </row>
    <row r="301" customFormat="false" ht="15" hidden="false" customHeight="false" outlineLevel="0" collapsed="false">
      <c r="A301" s="16"/>
      <c r="B301" s="17"/>
      <c r="C301" s="18" t="str">
        <f aca="false">IF($B301="","",IFERROR(VLOOKUP($B301,الموظفين!$A$2:$J$501,2,FALSE())&amp;"","⚠ كود غير موجود"))</f>
        <v/>
      </c>
      <c r="D301" s="18" t="str">
        <f aca="false">IF($B301="","",IFERROR(VLOOKUP($B301,الموظفين!$A$2:$J$501,3,FALSE())&amp;"",""))</f>
        <v/>
      </c>
      <c r="E301" s="18" t="str">
        <f aca="false">IF($B301="","",IFERROR(VLOOKUP($B301,الموظفين!$A$2:$J$501,5,FALSE())&amp;"",""))</f>
        <v/>
      </c>
      <c r="F301" s="19" t="str">
        <f aca="false">IF($B301="","",IFERROR(VLOOKUP($B301,الموظفين!$A$2:$J$501,6,FALSE()),""))</f>
        <v/>
      </c>
      <c r="G301" s="19" t="str">
        <f aca="false">IF($B301="","",IFERROR(VLOOKUP($B301,الموظفين!$A$2:$J$501,7,FALSE()),""))</f>
        <v/>
      </c>
      <c r="H301" s="20"/>
      <c r="I301" s="20"/>
      <c r="J301" s="21" t="str">
        <f aca="false">IF(OR(H301="",I301=""),"",ROUND(MOD(I301-H301,1)*24,2))</f>
        <v/>
      </c>
      <c r="K301" s="22" t="str">
        <f aca="false">IF(OR(H301="",F301=""),"",IF(ROUND(MAX(0,MOD(H301-F301+0.5,1)-0.5)*1440,0)&gt;IFERROR(VLOOKUP(E301,الورديات!$A$2:$E$21,5,FALSE()),0),ROUND(MAX(0,MOD(H301-F301+0.5,1)-0.5)*1440,0),0))</f>
        <v/>
      </c>
      <c r="L301" s="22" t="str">
        <f aca="false">IF(OR(I301="",G301=""),"",ROUND(MAX(0,MOD(G301-I301+0.5,1)-0.5)*1440,0))</f>
        <v/>
      </c>
      <c r="M301" s="22" t="str">
        <f aca="false">IF(OR(I301="",G301=""),"",IF(ROUND(MAX(0,MOD(I301-G301+0.5,1)-0.5)*1440,0)&gt;=الإعدادات!$B$8,ROUND(MAX(0,MOD(I301-G301+0.5,1)-0.5)*1440,0),0))</f>
        <v/>
      </c>
      <c r="N301" s="18" t="str">
        <f aca="false">IF(OR(A301="",B301=""),"",IF(COUNTIFS(الإجازات!$A$2:$A$1001,B301,الإجازات!$D$2:$D$1001,"&lt;="&amp;A301,الإجازات!$E$2:$E$1001,"&gt;="&amp;A301,الإجازات!$G$2:$G$1001,"مقبولة")=0,"",LOOKUP(2,1/((الإجازات!$A$2:$A$1001=B301)*(الإجازات!$D$2:$D$1001&lt;=A301)*(الإجازات!$E$2:$E$1001&gt;=A301)*(الإجازات!$G$2:$G$1001="مقبولة")),الإجازات!$C$2:$C$1001)))</f>
        <v/>
      </c>
      <c r="O301" s="17"/>
      <c r="P301" s="23" t="str">
        <f aca="false">IF(B301="","",IF(ISNA(MATCH(B301,الموظفين!$A$2:$A$501,0)),"⚠ كود غير موجود",IF(O301&lt;&gt;"",O301,IF(N301&lt;&gt;"",N301,IF(H301="",IF(AND(A301&lt;&gt;"",WEEKDAY(A301)=الإعدادات!$B$11),"راحة أسبوعية","غائب"),IF(I301="","بدون انصراف",IF(N(K301)&gt;0,"متأخر","حاضر")))))))</f>
        <v/>
      </c>
      <c r="Q301" s="24" t="str">
        <f aca="false">IF(B301="","",IF(OR(P301="غائب",P301="غياب",P301="إجازة بدون راتب"),IFERROR(VLOOKUP(B301,الموظفين!$A$2:$J$501,8,FALSE()),0),0))</f>
        <v/>
      </c>
      <c r="R301" s="24" t="str">
        <f aca="false">IF(B301="","",ROUND((N(K301)+N(L301))/60*IFERROR(VLOOKUP(B301,الموظفين!$A$2:$J$501,8,FALSE()),0)/الإعدادات!$B$6*الإعدادات!$B$9,2))</f>
        <v/>
      </c>
      <c r="S301" s="24" t="str">
        <f aca="false">IF(OR(B301="",M301=""),"",ROUND(M301/60*IFERROR(VLOOKUP(B301,الموظفين!$A$2:$J$501,9,FALSE()),0),2))</f>
        <v/>
      </c>
      <c r="T301" s="17"/>
      <c r="U301" s="23" t="str">
        <f aca="false">IF(OR(A301="",B301=""),"",A301&amp;"|"&amp;B301)</f>
        <v/>
      </c>
    </row>
    <row r="302" customFormat="false" ht="15" hidden="false" customHeight="false" outlineLevel="0" collapsed="false">
      <c r="A302" s="16"/>
      <c r="B302" s="17"/>
      <c r="C302" s="18" t="str">
        <f aca="false">IF($B302="","",IFERROR(VLOOKUP($B302,الموظفين!$A$2:$J$501,2,FALSE())&amp;"","⚠ كود غير موجود"))</f>
        <v/>
      </c>
      <c r="D302" s="18" t="str">
        <f aca="false">IF($B302="","",IFERROR(VLOOKUP($B302,الموظفين!$A$2:$J$501,3,FALSE())&amp;"",""))</f>
        <v/>
      </c>
      <c r="E302" s="18" t="str">
        <f aca="false">IF($B302="","",IFERROR(VLOOKUP($B302,الموظفين!$A$2:$J$501,5,FALSE())&amp;"",""))</f>
        <v/>
      </c>
      <c r="F302" s="19" t="str">
        <f aca="false">IF($B302="","",IFERROR(VLOOKUP($B302,الموظفين!$A$2:$J$501,6,FALSE()),""))</f>
        <v/>
      </c>
      <c r="G302" s="19" t="str">
        <f aca="false">IF($B302="","",IFERROR(VLOOKUP($B302,الموظفين!$A$2:$J$501,7,FALSE()),""))</f>
        <v/>
      </c>
      <c r="H302" s="20"/>
      <c r="I302" s="20"/>
      <c r="J302" s="21" t="str">
        <f aca="false">IF(OR(H302="",I302=""),"",ROUND(MOD(I302-H302,1)*24,2))</f>
        <v/>
      </c>
      <c r="K302" s="22" t="str">
        <f aca="false">IF(OR(H302="",F302=""),"",IF(ROUND(MAX(0,MOD(H302-F302+0.5,1)-0.5)*1440,0)&gt;IFERROR(VLOOKUP(E302,الورديات!$A$2:$E$21,5,FALSE()),0),ROUND(MAX(0,MOD(H302-F302+0.5,1)-0.5)*1440,0),0))</f>
        <v/>
      </c>
      <c r="L302" s="22" t="str">
        <f aca="false">IF(OR(I302="",G302=""),"",ROUND(MAX(0,MOD(G302-I302+0.5,1)-0.5)*1440,0))</f>
        <v/>
      </c>
      <c r="M302" s="22" t="str">
        <f aca="false">IF(OR(I302="",G302=""),"",IF(ROUND(MAX(0,MOD(I302-G302+0.5,1)-0.5)*1440,0)&gt;=الإعدادات!$B$8,ROUND(MAX(0,MOD(I302-G302+0.5,1)-0.5)*1440,0),0))</f>
        <v/>
      </c>
      <c r="N302" s="18" t="str">
        <f aca="false">IF(OR(A302="",B302=""),"",IF(COUNTIFS(الإجازات!$A$2:$A$1001,B302,الإجازات!$D$2:$D$1001,"&lt;="&amp;A302,الإجازات!$E$2:$E$1001,"&gt;="&amp;A302,الإجازات!$G$2:$G$1001,"مقبولة")=0,"",LOOKUP(2,1/((الإجازات!$A$2:$A$1001=B302)*(الإجازات!$D$2:$D$1001&lt;=A302)*(الإجازات!$E$2:$E$1001&gt;=A302)*(الإجازات!$G$2:$G$1001="مقبولة")),الإجازات!$C$2:$C$1001)))</f>
        <v/>
      </c>
      <c r="O302" s="17"/>
      <c r="P302" s="23" t="str">
        <f aca="false">IF(B302="","",IF(ISNA(MATCH(B302,الموظفين!$A$2:$A$501,0)),"⚠ كود غير موجود",IF(O302&lt;&gt;"",O302,IF(N302&lt;&gt;"",N302,IF(H302="",IF(AND(A302&lt;&gt;"",WEEKDAY(A302)=الإعدادات!$B$11),"راحة أسبوعية","غائب"),IF(I302="","بدون انصراف",IF(N(K302)&gt;0,"متأخر","حاضر")))))))</f>
        <v/>
      </c>
      <c r="Q302" s="24" t="str">
        <f aca="false">IF(B302="","",IF(OR(P302="غائب",P302="غياب",P302="إجازة بدون راتب"),IFERROR(VLOOKUP(B302,الموظفين!$A$2:$J$501,8,FALSE()),0),0))</f>
        <v/>
      </c>
      <c r="R302" s="24" t="str">
        <f aca="false">IF(B302="","",ROUND((N(K302)+N(L302))/60*IFERROR(VLOOKUP(B302,الموظفين!$A$2:$J$501,8,FALSE()),0)/الإعدادات!$B$6*الإعدادات!$B$9,2))</f>
        <v/>
      </c>
      <c r="S302" s="24" t="str">
        <f aca="false">IF(OR(B302="",M302=""),"",ROUND(M302/60*IFERROR(VLOOKUP(B302,الموظفين!$A$2:$J$501,9,FALSE()),0),2))</f>
        <v/>
      </c>
      <c r="T302" s="17"/>
      <c r="U302" s="23" t="str">
        <f aca="false">IF(OR(A302="",B302=""),"",A302&amp;"|"&amp;B302)</f>
        <v/>
      </c>
    </row>
    <row r="303" customFormat="false" ht="15" hidden="false" customHeight="false" outlineLevel="0" collapsed="false">
      <c r="A303" s="16"/>
      <c r="B303" s="17"/>
      <c r="C303" s="18" t="str">
        <f aca="false">IF($B303="","",IFERROR(VLOOKUP($B303,الموظفين!$A$2:$J$501,2,FALSE())&amp;"","⚠ كود غير موجود"))</f>
        <v/>
      </c>
      <c r="D303" s="18" t="str">
        <f aca="false">IF($B303="","",IFERROR(VLOOKUP($B303,الموظفين!$A$2:$J$501,3,FALSE())&amp;"",""))</f>
        <v/>
      </c>
      <c r="E303" s="18" t="str">
        <f aca="false">IF($B303="","",IFERROR(VLOOKUP($B303,الموظفين!$A$2:$J$501,5,FALSE())&amp;"",""))</f>
        <v/>
      </c>
      <c r="F303" s="19" t="str">
        <f aca="false">IF($B303="","",IFERROR(VLOOKUP($B303,الموظفين!$A$2:$J$501,6,FALSE()),""))</f>
        <v/>
      </c>
      <c r="G303" s="19" t="str">
        <f aca="false">IF($B303="","",IFERROR(VLOOKUP($B303,الموظفين!$A$2:$J$501,7,FALSE()),""))</f>
        <v/>
      </c>
      <c r="H303" s="20"/>
      <c r="I303" s="20"/>
      <c r="J303" s="21" t="str">
        <f aca="false">IF(OR(H303="",I303=""),"",ROUND(MOD(I303-H303,1)*24,2))</f>
        <v/>
      </c>
      <c r="K303" s="22" t="str">
        <f aca="false">IF(OR(H303="",F303=""),"",IF(ROUND(MAX(0,MOD(H303-F303+0.5,1)-0.5)*1440,0)&gt;IFERROR(VLOOKUP(E303,الورديات!$A$2:$E$21,5,FALSE()),0),ROUND(MAX(0,MOD(H303-F303+0.5,1)-0.5)*1440,0),0))</f>
        <v/>
      </c>
      <c r="L303" s="22" t="str">
        <f aca="false">IF(OR(I303="",G303=""),"",ROUND(MAX(0,MOD(G303-I303+0.5,1)-0.5)*1440,0))</f>
        <v/>
      </c>
      <c r="M303" s="22" t="str">
        <f aca="false">IF(OR(I303="",G303=""),"",IF(ROUND(MAX(0,MOD(I303-G303+0.5,1)-0.5)*1440,0)&gt;=الإعدادات!$B$8,ROUND(MAX(0,MOD(I303-G303+0.5,1)-0.5)*1440,0),0))</f>
        <v/>
      </c>
      <c r="N303" s="18" t="str">
        <f aca="false">IF(OR(A303="",B303=""),"",IF(COUNTIFS(الإجازات!$A$2:$A$1001,B303,الإجازات!$D$2:$D$1001,"&lt;="&amp;A303,الإجازات!$E$2:$E$1001,"&gt;="&amp;A303,الإجازات!$G$2:$G$1001,"مقبولة")=0,"",LOOKUP(2,1/((الإجازات!$A$2:$A$1001=B303)*(الإجازات!$D$2:$D$1001&lt;=A303)*(الإجازات!$E$2:$E$1001&gt;=A303)*(الإجازات!$G$2:$G$1001="مقبولة")),الإجازات!$C$2:$C$1001)))</f>
        <v/>
      </c>
      <c r="O303" s="17"/>
      <c r="P303" s="23" t="str">
        <f aca="false">IF(B303="","",IF(ISNA(MATCH(B303,الموظفين!$A$2:$A$501,0)),"⚠ كود غير موجود",IF(O303&lt;&gt;"",O303,IF(N303&lt;&gt;"",N303,IF(H303="",IF(AND(A303&lt;&gt;"",WEEKDAY(A303)=الإعدادات!$B$11),"راحة أسبوعية","غائب"),IF(I303="","بدون انصراف",IF(N(K303)&gt;0,"متأخر","حاضر")))))))</f>
        <v/>
      </c>
      <c r="Q303" s="24" t="str">
        <f aca="false">IF(B303="","",IF(OR(P303="غائب",P303="غياب",P303="إجازة بدون راتب"),IFERROR(VLOOKUP(B303,الموظفين!$A$2:$J$501,8,FALSE()),0),0))</f>
        <v/>
      </c>
      <c r="R303" s="24" t="str">
        <f aca="false">IF(B303="","",ROUND((N(K303)+N(L303))/60*IFERROR(VLOOKUP(B303,الموظفين!$A$2:$J$501,8,FALSE()),0)/الإعدادات!$B$6*الإعدادات!$B$9,2))</f>
        <v/>
      </c>
      <c r="S303" s="24" t="str">
        <f aca="false">IF(OR(B303="",M303=""),"",ROUND(M303/60*IFERROR(VLOOKUP(B303,الموظفين!$A$2:$J$501,9,FALSE()),0),2))</f>
        <v/>
      </c>
      <c r="T303" s="17"/>
      <c r="U303" s="23" t="str">
        <f aca="false">IF(OR(A303="",B303=""),"",A303&amp;"|"&amp;B303)</f>
        <v/>
      </c>
    </row>
    <row r="304" customFormat="false" ht="15" hidden="false" customHeight="false" outlineLevel="0" collapsed="false">
      <c r="A304" s="16"/>
      <c r="B304" s="17"/>
      <c r="C304" s="18" t="str">
        <f aca="false">IF($B304="","",IFERROR(VLOOKUP($B304,الموظفين!$A$2:$J$501,2,FALSE())&amp;"","⚠ كود غير موجود"))</f>
        <v/>
      </c>
      <c r="D304" s="18" t="str">
        <f aca="false">IF($B304="","",IFERROR(VLOOKUP($B304,الموظفين!$A$2:$J$501,3,FALSE())&amp;"",""))</f>
        <v/>
      </c>
      <c r="E304" s="18" t="str">
        <f aca="false">IF($B304="","",IFERROR(VLOOKUP($B304,الموظفين!$A$2:$J$501,5,FALSE())&amp;"",""))</f>
        <v/>
      </c>
      <c r="F304" s="19" t="str">
        <f aca="false">IF($B304="","",IFERROR(VLOOKUP($B304,الموظفين!$A$2:$J$501,6,FALSE()),""))</f>
        <v/>
      </c>
      <c r="G304" s="19" t="str">
        <f aca="false">IF($B304="","",IFERROR(VLOOKUP($B304,الموظفين!$A$2:$J$501,7,FALSE()),""))</f>
        <v/>
      </c>
      <c r="H304" s="20"/>
      <c r="I304" s="20"/>
      <c r="J304" s="21" t="str">
        <f aca="false">IF(OR(H304="",I304=""),"",ROUND(MOD(I304-H304,1)*24,2))</f>
        <v/>
      </c>
      <c r="K304" s="22" t="str">
        <f aca="false">IF(OR(H304="",F304=""),"",IF(ROUND(MAX(0,MOD(H304-F304+0.5,1)-0.5)*1440,0)&gt;IFERROR(VLOOKUP(E304,الورديات!$A$2:$E$21,5,FALSE()),0),ROUND(MAX(0,MOD(H304-F304+0.5,1)-0.5)*1440,0),0))</f>
        <v/>
      </c>
      <c r="L304" s="22" t="str">
        <f aca="false">IF(OR(I304="",G304=""),"",ROUND(MAX(0,MOD(G304-I304+0.5,1)-0.5)*1440,0))</f>
        <v/>
      </c>
      <c r="M304" s="22" t="str">
        <f aca="false">IF(OR(I304="",G304=""),"",IF(ROUND(MAX(0,MOD(I304-G304+0.5,1)-0.5)*1440,0)&gt;=الإعدادات!$B$8,ROUND(MAX(0,MOD(I304-G304+0.5,1)-0.5)*1440,0),0))</f>
        <v/>
      </c>
      <c r="N304" s="18" t="str">
        <f aca="false">IF(OR(A304="",B304=""),"",IF(COUNTIFS(الإجازات!$A$2:$A$1001,B304,الإجازات!$D$2:$D$1001,"&lt;="&amp;A304,الإجازات!$E$2:$E$1001,"&gt;="&amp;A304,الإجازات!$G$2:$G$1001,"مقبولة")=0,"",LOOKUP(2,1/((الإجازات!$A$2:$A$1001=B304)*(الإجازات!$D$2:$D$1001&lt;=A304)*(الإجازات!$E$2:$E$1001&gt;=A304)*(الإجازات!$G$2:$G$1001="مقبولة")),الإجازات!$C$2:$C$1001)))</f>
        <v/>
      </c>
      <c r="O304" s="17"/>
      <c r="P304" s="23" t="str">
        <f aca="false">IF(B304="","",IF(ISNA(MATCH(B304,الموظفين!$A$2:$A$501,0)),"⚠ كود غير موجود",IF(O304&lt;&gt;"",O304,IF(N304&lt;&gt;"",N304,IF(H304="",IF(AND(A304&lt;&gt;"",WEEKDAY(A304)=الإعدادات!$B$11),"راحة أسبوعية","غائب"),IF(I304="","بدون انصراف",IF(N(K304)&gt;0,"متأخر","حاضر")))))))</f>
        <v/>
      </c>
      <c r="Q304" s="24" t="str">
        <f aca="false">IF(B304="","",IF(OR(P304="غائب",P304="غياب",P304="إجازة بدون راتب"),IFERROR(VLOOKUP(B304,الموظفين!$A$2:$J$501,8,FALSE()),0),0))</f>
        <v/>
      </c>
      <c r="R304" s="24" t="str">
        <f aca="false">IF(B304="","",ROUND((N(K304)+N(L304))/60*IFERROR(VLOOKUP(B304,الموظفين!$A$2:$J$501,8,FALSE()),0)/الإعدادات!$B$6*الإعدادات!$B$9,2))</f>
        <v/>
      </c>
      <c r="S304" s="24" t="str">
        <f aca="false">IF(OR(B304="",M304=""),"",ROUND(M304/60*IFERROR(VLOOKUP(B304,الموظفين!$A$2:$J$501,9,FALSE()),0),2))</f>
        <v/>
      </c>
      <c r="T304" s="17"/>
      <c r="U304" s="23" t="str">
        <f aca="false">IF(OR(A304="",B304=""),"",A304&amp;"|"&amp;B304)</f>
        <v/>
      </c>
    </row>
    <row r="305" customFormat="false" ht="15" hidden="false" customHeight="false" outlineLevel="0" collapsed="false">
      <c r="A305" s="16"/>
      <c r="B305" s="17"/>
      <c r="C305" s="18" t="str">
        <f aca="false">IF($B305="","",IFERROR(VLOOKUP($B305,الموظفين!$A$2:$J$501,2,FALSE())&amp;"","⚠ كود غير موجود"))</f>
        <v/>
      </c>
      <c r="D305" s="18" t="str">
        <f aca="false">IF($B305="","",IFERROR(VLOOKUP($B305,الموظفين!$A$2:$J$501,3,FALSE())&amp;"",""))</f>
        <v/>
      </c>
      <c r="E305" s="18" t="str">
        <f aca="false">IF($B305="","",IFERROR(VLOOKUP($B305,الموظفين!$A$2:$J$501,5,FALSE())&amp;"",""))</f>
        <v/>
      </c>
      <c r="F305" s="19" t="str">
        <f aca="false">IF($B305="","",IFERROR(VLOOKUP($B305,الموظفين!$A$2:$J$501,6,FALSE()),""))</f>
        <v/>
      </c>
      <c r="G305" s="19" t="str">
        <f aca="false">IF($B305="","",IFERROR(VLOOKUP($B305,الموظفين!$A$2:$J$501,7,FALSE()),""))</f>
        <v/>
      </c>
      <c r="H305" s="20"/>
      <c r="I305" s="20"/>
      <c r="J305" s="21" t="str">
        <f aca="false">IF(OR(H305="",I305=""),"",ROUND(MOD(I305-H305,1)*24,2))</f>
        <v/>
      </c>
      <c r="K305" s="22" t="str">
        <f aca="false">IF(OR(H305="",F305=""),"",IF(ROUND(MAX(0,MOD(H305-F305+0.5,1)-0.5)*1440,0)&gt;IFERROR(VLOOKUP(E305,الورديات!$A$2:$E$21,5,FALSE()),0),ROUND(MAX(0,MOD(H305-F305+0.5,1)-0.5)*1440,0),0))</f>
        <v/>
      </c>
      <c r="L305" s="22" t="str">
        <f aca="false">IF(OR(I305="",G305=""),"",ROUND(MAX(0,MOD(G305-I305+0.5,1)-0.5)*1440,0))</f>
        <v/>
      </c>
      <c r="M305" s="22" t="str">
        <f aca="false">IF(OR(I305="",G305=""),"",IF(ROUND(MAX(0,MOD(I305-G305+0.5,1)-0.5)*1440,0)&gt;=الإعدادات!$B$8,ROUND(MAX(0,MOD(I305-G305+0.5,1)-0.5)*1440,0),0))</f>
        <v/>
      </c>
      <c r="N305" s="18" t="str">
        <f aca="false">IF(OR(A305="",B305=""),"",IF(COUNTIFS(الإجازات!$A$2:$A$1001,B305,الإجازات!$D$2:$D$1001,"&lt;="&amp;A305,الإجازات!$E$2:$E$1001,"&gt;="&amp;A305,الإجازات!$G$2:$G$1001,"مقبولة")=0,"",LOOKUP(2,1/((الإجازات!$A$2:$A$1001=B305)*(الإجازات!$D$2:$D$1001&lt;=A305)*(الإجازات!$E$2:$E$1001&gt;=A305)*(الإجازات!$G$2:$G$1001="مقبولة")),الإجازات!$C$2:$C$1001)))</f>
        <v/>
      </c>
      <c r="O305" s="17"/>
      <c r="P305" s="23" t="str">
        <f aca="false">IF(B305="","",IF(ISNA(MATCH(B305,الموظفين!$A$2:$A$501,0)),"⚠ كود غير موجود",IF(O305&lt;&gt;"",O305,IF(N305&lt;&gt;"",N305,IF(H305="",IF(AND(A305&lt;&gt;"",WEEKDAY(A305)=الإعدادات!$B$11),"راحة أسبوعية","غائب"),IF(I305="","بدون انصراف",IF(N(K305)&gt;0,"متأخر","حاضر")))))))</f>
        <v/>
      </c>
      <c r="Q305" s="24" t="str">
        <f aca="false">IF(B305="","",IF(OR(P305="غائب",P305="غياب",P305="إجازة بدون راتب"),IFERROR(VLOOKUP(B305,الموظفين!$A$2:$J$501,8,FALSE()),0),0))</f>
        <v/>
      </c>
      <c r="R305" s="24" t="str">
        <f aca="false">IF(B305="","",ROUND((N(K305)+N(L305))/60*IFERROR(VLOOKUP(B305,الموظفين!$A$2:$J$501,8,FALSE()),0)/الإعدادات!$B$6*الإعدادات!$B$9,2))</f>
        <v/>
      </c>
      <c r="S305" s="24" t="str">
        <f aca="false">IF(OR(B305="",M305=""),"",ROUND(M305/60*IFERROR(VLOOKUP(B305,الموظفين!$A$2:$J$501,9,FALSE()),0),2))</f>
        <v/>
      </c>
      <c r="T305" s="17"/>
      <c r="U305" s="23" t="str">
        <f aca="false">IF(OR(A305="",B305=""),"",A305&amp;"|"&amp;B305)</f>
        <v/>
      </c>
    </row>
    <row r="306" customFormat="false" ht="15" hidden="false" customHeight="false" outlineLevel="0" collapsed="false">
      <c r="A306" s="16"/>
      <c r="B306" s="17"/>
      <c r="C306" s="18" t="str">
        <f aca="false">IF($B306="","",IFERROR(VLOOKUP($B306,الموظفين!$A$2:$J$501,2,FALSE())&amp;"","⚠ كود غير موجود"))</f>
        <v/>
      </c>
      <c r="D306" s="18" t="str">
        <f aca="false">IF($B306="","",IFERROR(VLOOKUP($B306,الموظفين!$A$2:$J$501,3,FALSE())&amp;"",""))</f>
        <v/>
      </c>
      <c r="E306" s="18" t="str">
        <f aca="false">IF($B306="","",IFERROR(VLOOKUP($B306,الموظفين!$A$2:$J$501,5,FALSE())&amp;"",""))</f>
        <v/>
      </c>
      <c r="F306" s="19" t="str">
        <f aca="false">IF($B306="","",IFERROR(VLOOKUP($B306,الموظفين!$A$2:$J$501,6,FALSE()),""))</f>
        <v/>
      </c>
      <c r="G306" s="19" t="str">
        <f aca="false">IF($B306="","",IFERROR(VLOOKUP($B306,الموظفين!$A$2:$J$501,7,FALSE()),""))</f>
        <v/>
      </c>
      <c r="H306" s="20"/>
      <c r="I306" s="20"/>
      <c r="J306" s="21" t="str">
        <f aca="false">IF(OR(H306="",I306=""),"",ROUND(MOD(I306-H306,1)*24,2))</f>
        <v/>
      </c>
      <c r="K306" s="22" t="str">
        <f aca="false">IF(OR(H306="",F306=""),"",IF(ROUND(MAX(0,MOD(H306-F306+0.5,1)-0.5)*1440,0)&gt;IFERROR(VLOOKUP(E306,الورديات!$A$2:$E$21,5,FALSE()),0),ROUND(MAX(0,MOD(H306-F306+0.5,1)-0.5)*1440,0),0))</f>
        <v/>
      </c>
      <c r="L306" s="22" t="str">
        <f aca="false">IF(OR(I306="",G306=""),"",ROUND(MAX(0,MOD(G306-I306+0.5,1)-0.5)*1440,0))</f>
        <v/>
      </c>
      <c r="M306" s="22" t="str">
        <f aca="false">IF(OR(I306="",G306=""),"",IF(ROUND(MAX(0,MOD(I306-G306+0.5,1)-0.5)*1440,0)&gt;=الإعدادات!$B$8,ROUND(MAX(0,MOD(I306-G306+0.5,1)-0.5)*1440,0),0))</f>
        <v/>
      </c>
      <c r="N306" s="18" t="str">
        <f aca="false">IF(OR(A306="",B306=""),"",IF(COUNTIFS(الإجازات!$A$2:$A$1001,B306,الإجازات!$D$2:$D$1001,"&lt;="&amp;A306,الإجازات!$E$2:$E$1001,"&gt;="&amp;A306,الإجازات!$G$2:$G$1001,"مقبولة")=0,"",LOOKUP(2,1/((الإجازات!$A$2:$A$1001=B306)*(الإجازات!$D$2:$D$1001&lt;=A306)*(الإجازات!$E$2:$E$1001&gt;=A306)*(الإجازات!$G$2:$G$1001="مقبولة")),الإجازات!$C$2:$C$1001)))</f>
        <v/>
      </c>
      <c r="O306" s="17"/>
      <c r="P306" s="23" t="str">
        <f aca="false">IF(B306="","",IF(ISNA(MATCH(B306,الموظفين!$A$2:$A$501,0)),"⚠ كود غير موجود",IF(O306&lt;&gt;"",O306,IF(N306&lt;&gt;"",N306,IF(H306="",IF(AND(A306&lt;&gt;"",WEEKDAY(A306)=الإعدادات!$B$11),"راحة أسبوعية","غائب"),IF(I306="","بدون انصراف",IF(N(K306)&gt;0,"متأخر","حاضر")))))))</f>
        <v/>
      </c>
      <c r="Q306" s="24" t="str">
        <f aca="false">IF(B306="","",IF(OR(P306="غائب",P306="غياب",P306="إجازة بدون راتب"),IFERROR(VLOOKUP(B306,الموظفين!$A$2:$J$501,8,FALSE()),0),0))</f>
        <v/>
      </c>
      <c r="R306" s="24" t="str">
        <f aca="false">IF(B306="","",ROUND((N(K306)+N(L306))/60*IFERROR(VLOOKUP(B306,الموظفين!$A$2:$J$501,8,FALSE()),0)/الإعدادات!$B$6*الإعدادات!$B$9,2))</f>
        <v/>
      </c>
      <c r="S306" s="24" t="str">
        <f aca="false">IF(OR(B306="",M306=""),"",ROUND(M306/60*IFERROR(VLOOKUP(B306,الموظفين!$A$2:$J$501,9,FALSE()),0),2))</f>
        <v/>
      </c>
      <c r="T306" s="17"/>
      <c r="U306" s="23" t="str">
        <f aca="false">IF(OR(A306="",B306=""),"",A306&amp;"|"&amp;B306)</f>
        <v/>
      </c>
    </row>
    <row r="307" customFormat="false" ht="15" hidden="false" customHeight="false" outlineLevel="0" collapsed="false">
      <c r="A307" s="16"/>
      <c r="B307" s="17"/>
      <c r="C307" s="18" t="str">
        <f aca="false">IF($B307="","",IFERROR(VLOOKUP($B307,الموظفين!$A$2:$J$501,2,FALSE())&amp;"","⚠ كود غير موجود"))</f>
        <v/>
      </c>
      <c r="D307" s="18" t="str">
        <f aca="false">IF($B307="","",IFERROR(VLOOKUP($B307,الموظفين!$A$2:$J$501,3,FALSE())&amp;"",""))</f>
        <v/>
      </c>
      <c r="E307" s="18" t="str">
        <f aca="false">IF($B307="","",IFERROR(VLOOKUP($B307,الموظفين!$A$2:$J$501,5,FALSE())&amp;"",""))</f>
        <v/>
      </c>
      <c r="F307" s="19" t="str">
        <f aca="false">IF($B307="","",IFERROR(VLOOKUP($B307,الموظفين!$A$2:$J$501,6,FALSE()),""))</f>
        <v/>
      </c>
      <c r="G307" s="19" t="str">
        <f aca="false">IF($B307="","",IFERROR(VLOOKUP($B307,الموظفين!$A$2:$J$501,7,FALSE()),""))</f>
        <v/>
      </c>
      <c r="H307" s="20"/>
      <c r="I307" s="20"/>
      <c r="J307" s="21" t="str">
        <f aca="false">IF(OR(H307="",I307=""),"",ROUND(MOD(I307-H307,1)*24,2))</f>
        <v/>
      </c>
      <c r="K307" s="22" t="str">
        <f aca="false">IF(OR(H307="",F307=""),"",IF(ROUND(MAX(0,MOD(H307-F307+0.5,1)-0.5)*1440,0)&gt;IFERROR(VLOOKUP(E307,الورديات!$A$2:$E$21,5,FALSE()),0),ROUND(MAX(0,MOD(H307-F307+0.5,1)-0.5)*1440,0),0))</f>
        <v/>
      </c>
      <c r="L307" s="22" t="str">
        <f aca="false">IF(OR(I307="",G307=""),"",ROUND(MAX(0,MOD(G307-I307+0.5,1)-0.5)*1440,0))</f>
        <v/>
      </c>
      <c r="M307" s="22" t="str">
        <f aca="false">IF(OR(I307="",G307=""),"",IF(ROUND(MAX(0,MOD(I307-G307+0.5,1)-0.5)*1440,0)&gt;=الإعدادات!$B$8,ROUND(MAX(0,MOD(I307-G307+0.5,1)-0.5)*1440,0),0))</f>
        <v/>
      </c>
      <c r="N307" s="18" t="str">
        <f aca="false">IF(OR(A307="",B307=""),"",IF(COUNTIFS(الإجازات!$A$2:$A$1001,B307,الإجازات!$D$2:$D$1001,"&lt;="&amp;A307,الإجازات!$E$2:$E$1001,"&gt;="&amp;A307,الإجازات!$G$2:$G$1001,"مقبولة")=0,"",LOOKUP(2,1/((الإجازات!$A$2:$A$1001=B307)*(الإجازات!$D$2:$D$1001&lt;=A307)*(الإجازات!$E$2:$E$1001&gt;=A307)*(الإجازات!$G$2:$G$1001="مقبولة")),الإجازات!$C$2:$C$1001)))</f>
        <v/>
      </c>
      <c r="O307" s="17"/>
      <c r="P307" s="23" t="str">
        <f aca="false">IF(B307="","",IF(ISNA(MATCH(B307,الموظفين!$A$2:$A$501,0)),"⚠ كود غير موجود",IF(O307&lt;&gt;"",O307,IF(N307&lt;&gt;"",N307,IF(H307="",IF(AND(A307&lt;&gt;"",WEEKDAY(A307)=الإعدادات!$B$11),"راحة أسبوعية","غائب"),IF(I307="","بدون انصراف",IF(N(K307)&gt;0,"متأخر","حاضر")))))))</f>
        <v/>
      </c>
      <c r="Q307" s="24" t="str">
        <f aca="false">IF(B307="","",IF(OR(P307="غائب",P307="غياب",P307="إجازة بدون راتب"),IFERROR(VLOOKUP(B307,الموظفين!$A$2:$J$501,8,FALSE()),0),0))</f>
        <v/>
      </c>
      <c r="R307" s="24" t="str">
        <f aca="false">IF(B307="","",ROUND((N(K307)+N(L307))/60*IFERROR(VLOOKUP(B307,الموظفين!$A$2:$J$501,8,FALSE()),0)/الإعدادات!$B$6*الإعدادات!$B$9,2))</f>
        <v/>
      </c>
      <c r="S307" s="24" t="str">
        <f aca="false">IF(OR(B307="",M307=""),"",ROUND(M307/60*IFERROR(VLOOKUP(B307,الموظفين!$A$2:$J$501,9,FALSE()),0),2))</f>
        <v/>
      </c>
      <c r="T307" s="17"/>
      <c r="U307" s="23" t="str">
        <f aca="false">IF(OR(A307="",B307=""),"",A307&amp;"|"&amp;B307)</f>
        <v/>
      </c>
    </row>
    <row r="308" customFormat="false" ht="15" hidden="false" customHeight="false" outlineLevel="0" collapsed="false">
      <c r="A308" s="16"/>
      <c r="B308" s="17"/>
      <c r="C308" s="18" t="str">
        <f aca="false">IF($B308="","",IFERROR(VLOOKUP($B308,الموظفين!$A$2:$J$501,2,FALSE())&amp;"","⚠ كود غير موجود"))</f>
        <v/>
      </c>
      <c r="D308" s="18" t="str">
        <f aca="false">IF($B308="","",IFERROR(VLOOKUP($B308,الموظفين!$A$2:$J$501,3,FALSE())&amp;"",""))</f>
        <v/>
      </c>
      <c r="E308" s="18" t="str">
        <f aca="false">IF($B308="","",IFERROR(VLOOKUP($B308,الموظفين!$A$2:$J$501,5,FALSE())&amp;"",""))</f>
        <v/>
      </c>
      <c r="F308" s="19" t="str">
        <f aca="false">IF($B308="","",IFERROR(VLOOKUP($B308,الموظفين!$A$2:$J$501,6,FALSE()),""))</f>
        <v/>
      </c>
      <c r="G308" s="19" t="str">
        <f aca="false">IF($B308="","",IFERROR(VLOOKUP($B308,الموظفين!$A$2:$J$501,7,FALSE()),""))</f>
        <v/>
      </c>
      <c r="H308" s="20"/>
      <c r="I308" s="20"/>
      <c r="J308" s="21" t="str">
        <f aca="false">IF(OR(H308="",I308=""),"",ROUND(MOD(I308-H308,1)*24,2))</f>
        <v/>
      </c>
      <c r="K308" s="22" t="str">
        <f aca="false">IF(OR(H308="",F308=""),"",IF(ROUND(MAX(0,MOD(H308-F308+0.5,1)-0.5)*1440,0)&gt;IFERROR(VLOOKUP(E308,الورديات!$A$2:$E$21,5,FALSE()),0),ROUND(MAX(0,MOD(H308-F308+0.5,1)-0.5)*1440,0),0))</f>
        <v/>
      </c>
      <c r="L308" s="22" t="str">
        <f aca="false">IF(OR(I308="",G308=""),"",ROUND(MAX(0,MOD(G308-I308+0.5,1)-0.5)*1440,0))</f>
        <v/>
      </c>
      <c r="M308" s="22" t="str">
        <f aca="false">IF(OR(I308="",G308=""),"",IF(ROUND(MAX(0,MOD(I308-G308+0.5,1)-0.5)*1440,0)&gt;=الإعدادات!$B$8,ROUND(MAX(0,MOD(I308-G308+0.5,1)-0.5)*1440,0),0))</f>
        <v/>
      </c>
      <c r="N308" s="18" t="str">
        <f aca="false">IF(OR(A308="",B308=""),"",IF(COUNTIFS(الإجازات!$A$2:$A$1001,B308,الإجازات!$D$2:$D$1001,"&lt;="&amp;A308,الإجازات!$E$2:$E$1001,"&gt;="&amp;A308,الإجازات!$G$2:$G$1001,"مقبولة")=0,"",LOOKUP(2,1/((الإجازات!$A$2:$A$1001=B308)*(الإجازات!$D$2:$D$1001&lt;=A308)*(الإجازات!$E$2:$E$1001&gt;=A308)*(الإجازات!$G$2:$G$1001="مقبولة")),الإجازات!$C$2:$C$1001)))</f>
        <v/>
      </c>
      <c r="O308" s="17"/>
      <c r="P308" s="23" t="str">
        <f aca="false">IF(B308="","",IF(ISNA(MATCH(B308,الموظفين!$A$2:$A$501,0)),"⚠ كود غير موجود",IF(O308&lt;&gt;"",O308,IF(N308&lt;&gt;"",N308,IF(H308="",IF(AND(A308&lt;&gt;"",WEEKDAY(A308)=الإعدادات!$B$11),"راحة أسبوعية","غائب"),IF(I308="","بدون انصراف",IF(N(K308)&gt;0,"متأخر","حاضر")))))))</f>
        <v/>
      </c>
      <c r="Q308" s="24" t="str">
        <f aca="false">IF(B308="","",IF(OR(P308="غائب",P308="غياب",P308="إجازة بدون راتب"),IFERROR(VLOOKUP(B308,الموظفين!$A$2:$J$501,8,FALSE()),0),0))</f>
        <v/>
      </c>
      <c r="R308" s="24" t="str">
        <f aca="false">IF(B308="","",ROUND((N(K308)+N(L308))/60*IFERROR(VLOOKUP(B308,الموظفين!$A$2:$J$501,8,FALSE()),0)/الإعدادات!$B$6*الإعدادات!$B$9,2))</f>
        <v/>
      </c>
      <c r="S308" s="24" t="str">
        <f aca="false">IF(OR(B308="",M308=""),"",ROUND(M308/60*IFERROR(VLOOKUP(B308,الموظفين!$A$2:$J$501,9,FALSE()),0),2))</f>
        <v/>
      </c>
      <c r="T308" s="17"/>
      <c r="U308" s="23" t="str">
        <f aca="false">IF(OR(A308="",B308=""),"",A308&amp;"|"&amp;B308)</f>
        <v/>
      </c>
    </row>
    <row r="309" customFormat="false" ht="15" hidden="false" customHeight="false" outlineLevel="0" collapsed="false">
      <c r="A309" s="16"/>
      <c r="B309" s="17"/>
      <c r="C309" s="18" t="str">
        <f aca="false">IF($B309="","",IFERROR(VLOOKUP($B309,الموظفين!$A$2:$J$501,2,FALSE())&amp;"","⚠ كود غير موجود"))</f>
        <v/>
      </c>
      <c r="D309" s="18" t="str">
        <f aca="false">IF($B309="","",IFERROR(VLOOKUP($B309,الموظفين!$A$2:$J$501,3,FALSE())&amp;"",""))</f>
        <v/>
      </c>
      <c r="E309" s="18" t="str">
        <f aca="false">IF($B309="","",IFERROR(VLOOKUP($B309,الموظفين!$A$2:$J$501,5,FALSE())&amp;"",""))</f>
        <v/>
      </c>
      <c r="F309" s="19" t="str">
        <f aca="false">IF($B309="","",IFERROR(VLOOKUP($B309,الموظفين!$A$2:$J$501,6,FALSE()),""))</f>
        <v/>
      </c>
      <c r="G309" s="19" t="str">
        <f aca="false">IF($B309="","",IFERROR(VLOOKUP($B309,الموظفين!$A$2:$J$501,7,FALSE()),""))</f>
        <v/>
      </c>
      <c r="H309" s="20"/>
      <c r="I309" s="20"/>
      <c r="J309" s="21" t="str">
        <f aca="false">IF(OR(H309="",I309=""),"",ROUND(MOD(I309-H309,1)*24,2))</f>
        <v/>
      </c>
      <c r="K309" s="22" t="str">
        <f aca="false">IF(OR(H309="",F309=""),"",IF(ROUND(MAX(0,MOD(H309-F309+0.5,1)-0.5)*1440,0)&gt;IFERROR(VLOOKUP(E309,الورديات!$A$2:$E$21,5,FALSE()),0),ROUND(MAX(0,MOD(H309-F309+0.5,1)-0.5)*1440,0),0))</f>
        <v/>
      </c>
      <c r="L309" s="22" t="str">
        <f aca="false">IF(OR(I309="",G309=""),"",ROUND(MAX(0,MOD(G309-I309+0.5,1)-0.5)*1440,0))</f>
        <v/>
      </c>
      <c r="M309" s="22" t="str">
        <f aca="false">IF(OR(I309="",G309=""),"",IF(ROUND(MAX(0,MOD(I309-G309+0.5,1)-0.5)*1440,0)&gt;=الإعدادات!$B$8,ROUND(MAX(0,MOD(I309-G309+0.5,1)-0.5)*1440,0),0))</f>
        <v/>
      </c>
      <c r="N309" s="18" t="str">
        <f aca="false">IF(OR(A309="",B309=""),"",IF(COUNTIFS(الإجازات!$A$2:$A$1001,B309,الإجازات!$D$2:$D$1001,"&lt;="&amp;A309,الإجازات!$E$2:$E$1001,"&gt;="&amp;A309,الإجازات!$G$2:$G$1001,"مقبولة")=0,"",LOOKUP(2,1/((الإجازات!$A$2:$A$1001=B309)*(الإجازات!$D$2:$D$1001&lt;=A309)*(الإجازات!$E$2:$E$1001&gt;=A309)*(الإجازات!$G$2:$G$1001="مقبولة")),الإجازات!$C$2:$C$1001)))</f>
        <v/>
      </c>
      <c r="O309" s="17"/>
      <c r="P309" s="23" t="str">
        <f aca="false">IF(B309="","",IF(ISNA(MATCH(B309,الموظفين!$A$2:$A$501,0)),"⚠ كود غير موجود",IF(O309&lt;&gt;"",O309,IF(N309&lt;&gt;"",N309,IF(H309="",IF(AND(A309&lt;&gt;"",WEEKDAY(A309)=الإعدادات!$B$11),"راحة أسبوعية","غائب"),IF(I309="","بدون انصراف",IF(N(K309)&gt;0,"متأخر","حاضر")))))))</f>
        <v/>
      </c>
      <c r="Q309" s="24" t="str">
        <f aca="false">IF(B309="","",IF(OR(P309="غائب",P309="غياب",P309="إجازة بدون راتب"),IFERROR(VLOOKUP(B309,الموظفين!$A$2:$J$501,8,FALSE()),0),0))</f>
        <v/>
      </c>
      <c r="R309" s="24" t="str">
        <f aca="false">IF(B309="","",ROUND((N(K309)+N(L309))/60*IFERROR(VLOOKUP(B309,الموظفين!$A$2:$J$501,8,FALSE()),0)/الإعدادات!$B$6*الإعدادات!$B$9,2))</f>
        <v/>
      </c>
      <c r="S309" s="24" t="str">
        <f aca="false">IF(OR(B309="",M309=""),"",ROUND(M309/60*IFERROR(VLOOKUP(B309,الموظفين!$A$2:$J$501,9,FALSE()),0),2))</f>
        <v/>
      </c>
      <c r="T309" s="17"/>
      <c r="U309" s="23" t="str">
        <f aca="false">IF(OR(A309="",B309=""),"",A309&amp;"|"&amp;B309)</f>
        <v/>
      </c>
    </row>
    <row r="310" customFormat="false" ht="15" hidden="false" customHeight="false" outlineLevel="0" collapsed="false">
      <c r="A310" s="16"/>
      <c r="B310" s="17"/>
      <c r="C310" s="18" t="str">
        <f aca="false">IF($B310="","",IFERROR(VLOOKUP($B310,الموظفين!$A$2:$J$501,2,FALSE())&amp;"","⚠ كود غير موجود"))</f>
        <v/>
      </c>
      <c r="D310" s="18" t="str">
        <f aca="false">IF($B310="","",IFERROR(VLOOKUP($B310,الموظفين!$A$2:$J$501,3,FALSE())&amp;"",""))</f>
        <v/>
      </c>
      <c r="E310" s="18" t="str">
        <f aca="false">IF($B310="","",IFERROR(VLOOKUP($B310,الموظفين!$A$2:$J$501,5,FALSE())&amp;"",""))</f>
        <v/>
      </c>
      <c r="F310" s="19" t="str">
        <f aca="false">IF($B310="","",IFERROR(VLOOKUP($B310,الموظفين!$A$2:$J$501,6,FALSE()),""))</f>
        <v/>
      </c>
      <c r="G310" s="19" t="str">
        <f aca="false">IF($B310="","",IFERROR(VLOOKUP($B310,الموظفين!$A$2:$J$501,7,FALSE()),""))</f>
        <v/>
      </c>
      <c r="H310" s="20"/>
      <c r="I310" s="20"/>
      <c r="J310" s="21" t="str">
        <f aca="false">IF(OR(H310="",I310=""),"",ROUND(MOD(I310-H310,1)*24,2))</f>
        <v/>
      </c>
      <c r="K310" s="22" t="str">
        <f aca="false">IF(OR(H310="",F310=""),"",IF(ROUND(MAX(0,MOD(H310-F310+0.5,1)-0.5)*1440,0)&gt;IFERROR(VLOOKUP(E310,الورديات!$A$2:$E$21,5,FALSE()),0),ROUND(MAX(0,MOD(H310-F310+0.5,1)-0.5)*1440,0),0))</f>
        <v/>
      </c>
      <c r="L310" s="22" t="str">
        <f aca="false">IF(OR(I310="",G310=""),"",ROUND(MAX(0,MOD(G310-I310+0.5,1)-0.5)*1440,0))</f>
        <v/>
      </c>
      <c r="M310" s="22" t="str">
        <f aca="false">IF(OR(I310="",G310=""),"",IF(ROUND(MAX(0,MOD(I310-G310+0.5,1)-0.5)*1440,0)&gt;=الإعدادات!$B$8,ROUND(MAX(0,MOD(I310-G310+0.5,1)-0.5)*1440,0),0))</f>
        <v/>
      </c>
      <c r="N310" s="18" t="str">
        <f aca="false">IF(OR(A310="",B310=""),"",IF(COUNTIFS(الإجازات!$A$2:$A$1001,B310,الإجازات!$D$2:$D$1001,"&lt;="&amp;A310,الإجازات!$E$2:$E$1001,"&gt;="&amp;A310,الإجازات!$G$2:$G$1001,"مقبولة")=0,"",LOOKUP(2,1/((الإجازات!$A$2:$A$1001=B310)*(الإجازات!$D$2:$D$1001&lt;=A310)*(الإجازات!$E$2:$E$1001&gt;=A310)*(الإجازات!$G$2:$G$1001="مقبولة")),الإجازات!$C$2:$C$1001)))</f>
        <v/>
      </c>
      <c r="O310" s="17"/>
      <c r="P310" s="23" t="str">
        <f aca="false">IF(B310="","",IF(ISNA(MATCH(B310,الموظفين!$A$2:$A$501,0)),"⚠ كود غير موجود",IF(O310&lt;&gt;"",O310,IF(N310&lt;&gt;"",N310,IF(H310="",IF(AND(A310&lt;&gt;"",WEEKDAY(A310)=الإعدادات!$B$11),"راحة أسبوعية","غائب"),IF(I310="","بدون انصراف",IF(N(K310)&gt;0,"متأخر","حاضر")))))))</f>
        <v/>
      </c>
      <c r="Q310" s="24" t="str">
        <f aca="false">IF(B310="","",IF(OR(P310="غائب",P310="غياب",P310="إجازة بدون راتب"),IFERROR(VLOOKUP(B310,الموظفين!$A$2:$J$501,8,FALSE()),0),0))</f>
        <v/>
      </c>
      <c r="R310" s="24" t="str">
        <f aca="false">IF(B310="","",ROUND((N(K310)+N(L310))/60*IFERROR(VLOOKUP(B310,الموظفين!$A$2:$J$501,8,FALSE()),0)/الإعدادات!$B$6*الإعدادات!$B$9,2))</f>
        <v/>
      </c>
      <c r="S310" s="24" t="str">
        <f aca="false">IF(OR(B310="",M310=""),"",ROUND(M310/60*IFERROR(VLOOKUP(B310,الموظفين!$A$2:$J$501,9,FALSE()),0),2))</f>
        <v/>
      </c>
      <c r="T310" s="17"/>
      <c r="U310" s="23" t="str">
        <f aca="false">IF(OR(A310="",B310=""),"",A310&amp;"|"&amp;B310)</f>
        <v/>
      </c>
    </row>
    <row r="311" customFormat="false" ht="15" hidden="false" customHeight="false" outlineLevel="0" collapsed="false">
      <c r="A311" s="16"/>
      <c r="B311" s="17"/>
      <c r="C311" s="18" t="str">
        <f aca="false">IF($B311="","",IFERROR(VLOOKUP($B311,الموظفين!$A$2:$J$501,2,FALSE())&amp;"","⚠ كود غير موجود"))</f>
        <v/>
      </c>
      <c r="D311" s="18" t="str">
        <f aca="false">IF($B311="","",IFERROR(VLOOKUP($B311,الموظفين!$A$2:$J$501,3,FALSE())&amp;"",""))</f>
        <v/>
      </c>
      <c r="E311" s="18" t="str">
        <f aca="false">IF($B311="","",IFERROR(VLOOKUP($B311,الموظفين!$A$2:$J$501,5,FALSE())&amp;"",""))</f>
        <v/>
      </c>
      <c r="F311" s="19" t="str">
        <f aca="false">IF($B311="","",IFERROR(VLOOKUP($B311,الموظفين!$A$2:$J$501,6,FALSE()),""))</f>
        <v/>
      </c>
      <c r="G311" s="19" t="str">
        <f aca="false">IF($B311="","",IFERROR(VLOOKUP($B311,الموظفين!$A$2:$J$501,7,FALSE()),""))</f>
        <v/>
      </c>
      <c r="H311" s="20"/>
      <c r="I311" s="20"/>
      <c r="J311" s="21" t="str">
        <f aca="false">IF(OR(H311="",I311=""),"",ROUND(MOD(I311-H311,1)*24,2))</f>
        <v/>
      </c>
      <c r="K311" s="22" t="str">
        <f aca="false">IF(OR(H311="",F311=""),"",IF(ROUND(MAX(0,MOD(H311-F311+0.5,1)-0.5)*1440,0)&gt;IFERROR(VLOOKUP(E311,الورديات!$A$2:$E$21,5,FALSE()),0),ROUND(MAX(0,MOD(H311-F311+0.5,1)-0.5)*1440,0),0))</f>
        <v/>
      </c>
      <c r="L311" s="22" t="str">
        <f aca="false">IF(OR(I311="",G311=""),"",ROUND(MAX(0,MOD(G311-I311+0.5,1)-0.5)*1440,0))</f>
        <v/>
      </c>
      <c r="M311" s="22" t="str">
        <f aca="false">IF(OR(I311="",G311=""),"",IF(ROUND(MAX(0,MOD(I311-G311+0.5,1)-0.5)*1440,0)&gt;=الإعدادات!$B$8,ROUND(MAX(0,MOD(I311-G311+0.5,1)-0.5)*1440,0),0))</f>
        <v/>
      </c>
      <c r="N311" s="18" t="str">
        <f aca="false">IF(OR(A311="",B311=""),"",IF(COUNTIFS(الإجازات!$A$2:$A$1001,B311,الإجازات!$D$2:$D$1001,"&lt;="&amp;A311,الإجازات!$E$2:$E$1001,"&gt;="&amp;A311,الإجازات!$G$2:$G$1001,"مقبولة")=0,"",LOOKUP(2,1/((الإجازات!$A$2:$A$1001=B311)*(الإجازات!$D$2:$D$1001&lt;=A311)*(الإجازات!$E$2:$E$1001&gt;=A311)*(الإجازات!$G$2:$G$1001="مقبولة")),الإجازات!$C$2:$C$1001)))</f>
        <v/>
      </c>
      <c r="O311" s="17"/>
      <c r="P311" s="23" t="str">
        <f aca="false">IF(B311="","",IF(ISNA(MATCH(B311,الموظفين!$A$2:$A$501,0)),"⚠ كود غير موجود",IF(O311&lt;&gt;"",O311,IF(N311&lt;&gt;"",N311,IF(H311="",IF(AND(A311&lt;&gt;"",WEEKDAY(A311)=الإعدادات!$B$11),"راحة أسبوعية","غائب"),IF(I311="","بدون انصراف",IF(N(K311)&gt;0,"متأخر","حاضر")))))))</f>
        <v/>
      </c>
      <c r="Q311" s="24" t="str">
        <f aca="false">IF(B311="","",IF(OR(P311="غائب",P311="غياب",P311="إجازة بدون راتب"),IFERROR(VLOOKUP(B311,الموظفين!$A$2:$J$501,8,FALSE()),0),0))</f>
        <v/>
      </c>
      <c r="R311" s="24" t="str">
        <f aca="false">IF(B311="","",ROUND((N(K311)+N(L311))/60*IFERROR(VLOOKUP(B311,الموظفين!$A$2:$J$501,8,FALSE()),0)/الإعدادات!$B$6*الإعدادات!$B$9,2))</f>
        <v/>
      </c>
      <c r="S311" s="24" t="str">
        <f aca="false">IF(OR(B311="",M311=""),"",ROUND(M311/60*IFERROR(VLOOKUP(B311,الموظفين!$A$2:$J$501,9,FALSE()),0),2))</f>
        <v/>
      </c>
      <c r="T311" s="17"/>
      <c r="U311" s="23" t="str">
        <f aca="false">IF(OR(A311="",B311=""),"",A311&amp;"|"&amp;B311)</f>
        <v/>
      </c>
    </row>
    <row r="312" customFormat="false" ht="15" hidden="false" customHeight="false" outlineLevel="0" collapsed="false">
      <c r="A312" s="16"/>
      <c r="B312" s="17"/>
      <c r="C312" s="18" t="str">
        <f aca="false">IF($B312="","",IFERROR(VLOOKUP($B312,الموظفين!$A$2:$J$501,2,FALSE())&amp;"","⚠ كود غير موجود"))</f>
        <v/>
      </c>
      <c r="D312" s="18" t="str">
        <f aca="false">IF($B312="","",IFERROR(VLOOKUP($B312,الموظفين!$A$2:$J$501,3,FALSE())&amp;"",""))</f>
        <v/>
      </c>
      <c r="E312" s="18" t="str">
        <f aca="false">IF($B312="","",IFERROR(VLOOKUP($B312,الموظفين!$A$2:$J$501,5,FALSE())&amp;"",""))</f>
        <v/>
      </c>
      <c r="F312" s="19" t="str">
        <f aca="false">IF($B312="","",IFERROR(VLOOKUP($B312,الموظفين!$A$2:$J$501,6,FALSE()),""))</f>
        <v/>
      </c>
      <c r="G312" s="19" t="str">
        <f aca="false">IF($B312="","",IFERROR(VLOOKUP($B312,الموظفين!$A$2:$J$501,7,FALSE()),""))</f>
        <v/>
      </c>
      <c r="H312" s="20"/>
      <c r="I312" s="20"/>
      <c r="J312" s="21" t="str">
        <f aca="false">IF(OR(H312="",I312=""),"",ROUND(MOD(I312-H312,1)*24,2))</f>
        <v/>
      </c>
      <c r="K312" s="22" t="str">
        <f aca="false">IF(OR(H312="",F312=""),"",IF(ROUND(MAX(0,MOD(H312-F312+0.5,1)-0.5)*1440,0)&gt;IFERROR(VLOOKUP(E312,الورديات!$A$2:$E$21,5,FALSE()),0),ROUND(MAX(0,MOD(H312-F312+0.5,1)-0.5)*1440,0),0))</f>
        <v/>
      </c>
      <c r="L312" s="22" t="str">
        <f aca="false">IF(OR(I312="",G312=""),"",ROUND(MAX(0,MOD(G312-I312+0.5,1)-0.5)*1440,0))</f>
        <v/>
      </c>
      <c r="M312" s="22" t="str">
        <f aca="false">IF(OR(I312="",G312=""),"",IF(ROUND(MAX(0,MOD(I312-G312+0.5,1)-0.5)*1440,0)&gt;=الإعدادات!$B$8,ROUND(MAX(0,MOD(I312-G312+0.5,1)-0.5)*1440,0),0))</f>
        <v/>
      </c>
      <c r="N312" s="18" t="str">
        <f aca="false">IF(OR(A312="",B312=""),"",IF(COUNTIFS(الإجازات!$A$2:$A$1001,B312,الإجازات!$D$2:$D$1001,"&lt;="&amp;A312,الإجازات!$E$2:$E$1001,"&gt;="&amp;A312,الإجازات!$G$2:$G$1001,"مقبولة")=0,"",LOOKUP(2,1/((الإجازات!$A$2:$A$1001=B312)*(الإجازات!$D$2:$D$1001&lt;=A312)*(الإجازات!$E$2:$E$1001&gt;=A312)*(الإجازات!$G$2:$G$1001="مقبولة")),الإجازات!$C$2:$C$1001)))</f>
        <v/>
      </c>
      <c r="O312" s="17"/>
      <c r="P312" s="23" t="str">
        <f aca="false">IF(B312="","",IF(ISNA(MATCH(B312,الموظفين!$A$2:$A$501,0)),"⚠ كود غير موجود",IF(O312&lt;&gt;"",O312,IF(N312&lt;&gt;"",N312,IF(H312="",IF(AND(A312&lt;&gt;"",WEEKDAY(A312)=الإعدادات!$B$11),"راحة أسبوعية","غائب"),IF(I312="","بدون انصراف",IF(N(K312)&gt;0,"متأخر","حاضر")))))))</f>
        <v/>
      </c>
      <c r="Q312" s="24" t="str">
        <f aca="false">IF(B312="","",IF(OR(P312="غائب",P312="غياب",P312="إجازة بدون راتب"),IFERROR(VLOOKUP(B312,الموظفين!$A$2:$J$501,8,FALSE()),0),0))</f>
        <v/>
      </c>
      <c r="R312" s="24" t="str">
        <f aca="false">IF(B312="","",ROUND((N(K312)+N(L312))/60*IFERROR(VLOOKUP(B312,الموظفين!$A$2:$J$501,8,FALSE()),0)/الإعدادات!$B$6*الإعدادات!$B$9,2))</f>
        <v/>
      </c>
      <c r="S312" s="24" t="str">
        <f aca="false">IF(OR(B312="",M312=""),"",ROUND(M312/60*IFERROR(VLOOKUP(B312,الموظفين!$A$2:$J$501,9,FALSE()),0),2))</f>
        <v/>
      </c>
      <c r="T312" s="17"/>
      <c r="U312" s="23" t="str">
        <f aca="false">IF(OR(A312="",B312=""),"",A312&amp;"|"&amp;B312)</f>
        <v/>
      </c>
    </row>
    <row r="313" customFormat="false" ht="15" hidden="false" customHeight="false" outlineLevel="0" collapsed="false">
      <c r="A313" s="16"/>
      <c r="B313" s="17"/>
      <c r="C313" s="18" t="str">
        <f aca="false">IF($B313="","",IFERROR(VLOOKUP($B313,الموظفين!$A$2:$J$501,2,FALSE())&amp;"","⚠ كود غير موجود"))</f>
        <v/>
      </c>
      <c r="D313" s="18" t="str">
        <f aca="false">IF($B313="","",IFERROR(VLOOKUP($B313,الموظفين!$A$2:$J$501,3,FALSE())&amp;"",""))</f>
        <v/>
      </c>
      <c r="E313" s="18" t="str">
        <f aca="false">IF($B313="","",IFERROR(VLOOKUP($B313,الموظفين!$A$2:$J$501,5,FALSE())&amp;"",""))</f>
        <v/>
      </c>
      <c r="F313" s="19" t="str">
        <f aca="false">IF($B313="","",IFERROR(VLOOKUP($B313,الموظفين!$A$2:$J$501,6,FALSE()),""))</f>
        <v/>
      </c>
      <c r="G313" s="19" t="str">
        <f aca="false">IF($B313="","",IFERROR(VLOOKUP($B313,الموظفين!$A$2:$J$501,7,FALSE()),""))</f>
        <v/>
      </c>
      <c r="H313" s="20"/>
      <c r="I313" s="20"/>
      <c r="J313" s="21" t="str">
        <f aca="false">IF(OR(H313="",I313=""),"",ROUND(MOD(I313-H313,1)*24,2))</f>
        <v/>
      </c>
      <c r="K313" s="22" t="str">
        <f aca="false">IF(OR(H313="",F313=""),"",IF(ROUND(MAX(0,MOD(H313-F313+0.5,1)-0.5)*1440,0)&gt;IFERROR(VLOOKUP(E313,الورديات!$A$2:$E$21,5,FALSE()),0),ROUND(MAX(0,MOD(H313-F313+0.5,1)-0.5)*1440,0),0))</f>
        <v/>
      </c>
      <c r="L313" s="22" t="str">
        <f aca="false">IF(OR(I313="",G313=""),"",ROUND(MAX(0,MOD(G313-I313+0.5,1)-0.5)*1440,0))</f>
        <v/>
      </c>
      <c r="M313" s="22" t="str">
        <f aca="false">IF(OR(I313="",G313=""),"",IF(ROUND(MAX(0,MOD(I313-G313+0.5,1)-0.5)*1440,0)&gt;=الإعدادات!$B$8,ROUND(MAX(0,MOD(I313-G313+0.5,1)-0.5)*1440,0),0))</f>
        <v/>
      </c>
      <c r="N313" s="18" t="str">
        <f aca="false">IF(OR(A313="",B313=""),"",IF(COUNTIFS(الإجازات!$A$2:$A$1001,B313,الإجازات!$D$2:$D$1001,"&lt;="&amp;A313,الإجازات!$E$2:$E$1001,"&gt;="&amp;A313,الإجازات!$G$2:$G$1001,"مقبولة")=0,"",LOOKUP(2,1/((الإجازات!$A$2:$A$1001=B313)*(الإجازات!$D$2:$D$1001&lt;=A313)*(الإجازات!$E$2:$E$1001&gt;=A313)*(الإجازات!$G$2:$G$1001="مقبولة")),الإجازات!$C$2:$C$1001)))</f>
        <v/>
      </c>
      <c r="O313" s="17"/>
      <c r="P313" s="23" t="str">
        <f aca="false">IF(B313="","",IF(ISNA(MATCH(B313,الموظفين!$A$2:$A$501,0)),"⚠ كود غير موجود",IF(O313&lt;&gt;"",O313,IF(N313&lt;&gt;"",N313,IF(H313="",IF(AND(A313&lt;&gt;"",WEEKDAY(A313)=الإعدادات!$B$11),"راحة أسبوعية","غائب"),IF(I313="","بدون انصراف",IF(N(K313)&gt;0,"متأخر","حاضر")))))))</f>
        <v/>
      </c>
      <c r="Q313" s="24" t="str">
        <f aca="false">IF(B313="","",IF(OR(P313="غائب",P313="غياب",P313="إجازة بدون راتب"),IFERROR(VLOOKUP(B313,الموظفين!$A$2:$J$501,8,FALSE()),0),0))</f>
        <v/>
      </c>
      <c r="R313" s="24" t="str">
        <f aca="false">IF(B313="","",ROUND((N(K313)+N(L313))/60*IFERROR(VLOOKUP(B313,الموظفين!$A$2:$J$501,8,FALSE()),0)/الإعدادات!$B$6*الإعدادات!$B$9,2))</f>
        <v/>
      </c>
      <c r="S313" s="24" t="str">
        <f aca="false">IF(OR(B313="",M313=""),"",ROUND(M313/60*IFERROR(VLOOKUP(B313,الموظفين!$A$2:$J$501,9,FALSE()),0),2))</f>
        <v/>
      </c>
      <c r="T313" s="17"/>
      <c r="U313" s="23" t="str">
        <f aca="false">IF(OR(A313="",B313=""),"",A313&amp;"|"&amp;B313)</f>
        <v/>
      </c>
    </row>
    <row r="314" customFormat="false" ht="15" hidden="false" customHeight="false" outlineLevel="0" collapsed="false">
      <c r="A314" s="16"/>
      <c r="B314" s="17"/>
      <c r="C314" s="18" t="str">
        <f aca="false">IF($B314="","",IFERROR(VLOOKUP($B314,الموظفين!$A$2:$J$501,2,FALSE())&amp;"","⚠ كود غير موجود"))</f>
        <v/>
      </c>
      <c r="D314" s="18" t="str">
        <f aca="false">IF($B314="","",IFERROR(VLOOKUP($B314,الموظفين!$A$2:$J$501,3,FALSE())&amp;"",""))</f>
        <v/>
      </c>
      <c r="E314" s="18" t="str">
        <f aca="false">IF($B314="","",IFERROR(VLOOKUP($B314,الموظفين!$A$2:$J$501,5,FALSE())&amp;"",""))</f>
        <v/>
      </c>
      <c r="F314" s="19" t="str">
        <f aca="false">IF($B314="","",IFERROR(VLOOKUP($B314,الموظفين!$A$2:$J$501,6,FALSE()),""))</f>
        <v/>
      </c>
      <c r="G314" s="19" t="str">
        <f aca="false">IF($B314="","",IFERROR(VLOOKUP($B314,الموظفين!$A$2:$J$501,7,FALSE()),""))</f>
        <v/>
      </c>
      <c r="H314" s="20"/>
      <c r="I314" s="20"/>
      <c r="J314" s="21" t="str">
        <f aca="false">IF(OR(H314="",I314=""),"",ROUND(MOD(I314-H314,1)*24,2))</f>
        <v/>
      </c>
      <c r="K314" s="22" t="str">
        <f aca="false">IF(OR(H314="",F314=""),"",IF(ROUND(MAX(0,MOD(H314-F314+0.5,1)-0.5)*1440,0)&gt;IFERROR(VLOOKUP(E314,الورديات!$A$2:$E$21,5,FALSE()),0),ROUND(MAX(0,MOD(H314-F314+0.5,1)-0.5)*1440,0),0))</f>
        <v/>
      </c>
      <c r="L314" s="22" t="str">
        <f aca="false">IF(OR(I314="",G314=""),"",ROUND(MAX(0,MOD(G314-I314+0.5,1)-0.5)*1440,0))</f>
        <v/>
      </c>
      <c r="M314" s="22" t="str">
        <f aca="false">IF(OR(I314="",G314=""),"",IF(ROUND(MAX(0,MOD(I314-G314+0.5,1)-0.5)*1440,0)&gt;=الإعدادات!$B$8,ROUND(MAX(0,MOD(I314-G314+0.5,1)-0.5)*1440,0),0))</f>
        <v/>
      </c>
      <c r="N314" s="18" t="str">
        <f aca="false">IF(OR(A314="",B314=""),"",IF(COUNTIFS(الإجازات!$A$2:$A$1001,B314,الإجازات!$D$2:$D$1001,"&lt;="&amp;A314,الإجازات!$E$2:$E$1001,"&gt;="&amp;A314,الإجازات!$G$2:$G$1001,"مقبولة")=0,"",LOOKUP(2,1/((الإجازات!$A$2:$A$1001=B314)*(الإجازات!$D$2:$D$1001&lt;=A314)*(الإجازات!$E$2:$E$1001&gt;=A314)*(الإجازات!$G$2:$G$1001="مقبولة")),الإجازات!$C$2:$C$1001)))</f>
        <v/>
      </c>
      <c r="O314" s="17"/>
      <c r="P314" s="23" t="str">
        <f aca="false">IF(B314="","",IF(ISNA(MATCH(B314,الموظفين!$A$2:$A$501,0)),"⚠ كود غير موجود",IF(O314&lt;&gt;"",O314,IF(N314&lt;&gt;"",N314,IF(H314="",IF(AND(A314&lt;&gt;"",WEEKDAY(A314)=الإعدادات!$B$11),"راحة أسبوعية","غائب"),IF(I314="","بدون انصراف",IF(N(K314)&gt;0,"متأخر","حاضر")))))))</f>
        <v/>
      </c>
      <c r="Q314" s="24" t="str">
        <f aca="false">IF(B314="","",IF(OR(P314="غائب",P314="غياب",P314="إجازة بدون راتب"),IFERROR(VLOOKUP(B314,الموظفين!$A$2:$J$501,8,FALSE()),0),0))</f>
        <v/>
      </c>
      <c r="R314" s="24" t="str">
        <f aca="false">IF(B314="","",ROUND((N(K314)+N(L314))/60*IFERROR(VLOOKUP(B314,الموظفين!$A$2:$J$501,8,FALSE()),0)/الإعدادات!$B$6*الإعدادات!$B$9,2))</f>
        <v/>
      </c>
      <c r="S314" s="24" t="str">
        <f aca="false">IF(OR(B314="",M314=""),"",ROUND(M314/60*IFERROR(VLOOKUP(B314,الموظفين!$A$2:$J$501,9,FALSE()),0),2))</f>
        <v/>
      </c>
      <c r="T314" s="17"/>
      <c r="U314" s="23" t="str">
        <f aca="false">IF(OR(A314="",B314=""),"",A314&amp;"|"&amp;B314)</f>
        <v/>
      </c>
    </row>
    <row r="315" customFormat="false" ht="15" hidden="false" customHeight="false" outlineLevel="0" collapsed="false">
      <c r="A315" s="16"/>
      <c r="B315" s="17"/>
      <c r="C315" s="18" t="str">
        <f aca="false">IF($B315="","",IFERROR(VLOOKUP($B315,الموظفين!$A$2:$J$501,2,FALSE())&amp;"","⚠ كود غير موجود"))</f>
        <v/>
      </c>
      <c r="D315" s="18" t="str">
        <f aca="false">IF($B315="","",IFERROR(VLOOKUP($B315,الموظفين!$A$2:$J$501,3,FALSE())&amp;"",""))</f>
        <v/>
      </c>
      <c r="E315" s="18" t="str">
        <f aca="false">IF($B315="","",IFERROR(VLOOKUP($B315,الموظفين!$A$2:$J$501,5,FALSE())&amp;"",""))</f>
        <v/>
      </c>
      <c r="F315" s="19" t="str">
        <f aca="false">IF($B315="","",IFERROR(VLOOKUP($B315,الموظفين!$A$2:$J$501,6,FALSE()),""))</f>
        <v/>
      </c>
      <c r="G315" s="19" t="str">
        <f aca="false">IF($B315="","",IFERROR(VLOOKUP($B315,الموظفين!$A$2:$J$501,7,FALSE()),""))</f>
        <v/>
      </c>
      <c r="H315" s="20"/>
      <c r="I315" s="20"/>
      <c r="J315" s="21" t="str">
        <f aca="false">IF(OR(H315="",I315=""),"",ROUND(MOD(I315-H315,1)*24,2))</f>
        <v/>
      </c>
      <c r="K315" s="22" t="str">
        <f aca="false">IF(OR(H315="",F315=""),"",IF(ROUND(MAX(0,MOD(H315-F315+0.5,1)-0.5)*1440,0)&gt;IFERROR(VLOOKUP(E315,الورديات!$A$2:$E$21,5,FALSE()),0),ROUND(MAX(0,MOD(H315-F315+0.5,1)-0.5)*1440,0),0))</f>
        <v/>
      </c>
      <c r="L315" s="22" t="str">
        <f aca="false">IF(OR(I315="",G315=""),"",ROUND(MAX(0,MOD(G315-I315+0.5,1)-0.5)*1440,0))</f>
        <v/>
      </c>
      <c r="M315" s="22" t="str">
        <f aca="false">IF(OR(I315="",G315=""),"",IF(ROUND(MAX(0,MOD(I315-G315+0.5,1)-0.5)*1440,0)&gt;=الإعدادات!$B$8,ROUND(MAX(0,MOD(I315-G315+0.5,1)-0.5)*1440,0),0))</f>
        <v/>
      </c>
      <c r="N315" s="18" t="str">
        <f aca="false">IF(OR(A315="",B315=""),"",IF(COUNTIFS(الإجازات!$A$2:$A$1001,B315,الإجازات!$D$2:$D$1001,"&lt;="&amp;A315,الإجازات!$E$2:$E$1001,"&gt;="&amp;A315,الإجازات!$G$2:$G$1001,"مقبولة")=0,"",LOOKUP(2,1/((الإجازات!$A$2:$A$1001=B315)*(الإجازات!$D$2:$D$1001&lt;=A315)*(الإجازات!$E$2:$E$1001&gt;=A315)*(الإجازات!$G$2:$G$1001="مقبولة")),الإجازات!$C$2:$C$1001)))</f>
        <v/>
      </c>
      <c r="O315" s="17"/>
      <c r="P315" s="23" t="str">
        <f aca="false">IF(B315="","",IF(ISNA(MATCH(B315,الموظفين!$A$2:$A$501,0)),"⚠ كود غير موجود",IF(O315&lt;&gt;"",O315,IF(N315&lt;&gt;"",N315,IF(H315="",IF(AND(A315&lt;&gt;"",WEEKDAY(A315)=الإعدادات!$B$11),"راحة أسبوعية","غائب"),IF(I315="","بدون انصراف",IF(N(K315)&gt;0,"متأخر","حاضر")))))))</f>
        <v/>
      </c>
      <c r="Q315" s="24" t="str">
        <f aca="false">IF(B315="","",IF(OR(P315="غائب",P315="غياب",P315="إجازة بدون راتب"),IFERROR(VLOOKUP(B315,الموظفين!$A$2:$J$501,8,FALSE()),0),0))</f>
        <v/>
      </c>
      <c r="R315" s="24" t="str">
        <f aca="false">IF(B315="","",ROUND((N(K315)+N(L315))/60*IFERROR(VLOOKUP(B315,الموظفين!$A$2:$J$501,8,FALSE()),0)/الإعدادات!$B$6*الإعدادات!$B$9,2))</f>
        <v/>
      </c>
      <c r="S315" s="24" t="str">
        <f aca="false">IF(OR(B315="",M315=""),"",ROUND(M315/60*IFERROR(VLOOKUP(B315,الموظفين!$A$2:$J$501,9,FALSE()),0),2))</f>
        <v/>
      </c>
      <c r="T315" s="17"/>
      <c r="U315" s="23" t="str">
        <f aca="false">IF(OR(A315="",B315=""),"",A315&amp;"|"&amp;B315)</f>
        <v/>
      </c>
    </row>
    <row r="316" customFormat="false" ht="15" hidden="false" customHeight="false" outlineLevel="0" collapsed="false">
      <c r="A316" s="16"/>
      <c r="B316" s="17"/>
      <c r="C316" s="18" t="str">
        <f aca="false">IF($B316="","",IFERROR(VLOOKUP($B316,الموظفين!$A$2:$J$501,2,FALSE())&amp;"","⚠ كود غير موجود"))</f>
        <v/>
      </c>
      <c r="D316" s="18" t="str">
        <f aca="false">IF($B316="","",IFERROR(VLOOKUP($B316,الموظفين!$A$2:$J$501,3,FALSE())&amp;"",""))</f>
        <v/>
      </c>
      <c r="E316" s="18" t="str">
        <f aca="false">IF($B316="","",IFERROR(VLOOKUP($B316,الموظفين!$A$2:$J$501,5,FALSE())&amp;"",""))</f>
        <v/>
      </c>
      <c r="F316" s="19" t="str">
        <f aca="false">IF($B316="","",IFERROR(VLOOKUP($B316,الموظفين!$A$2:$J$501,6,FALSE()),""))</f>
        <v/>
      </c>
      <c r="G316" s="19" t="str">
        <f aca="false">IF($B316="","",IFERROR(VLOOKUP($B316,الموظفين!$A$2:$J$501,7,FALSE()),""))</f>
        <v/>
      </c>
      <c r="H316" s="20"/>
      <c r="I316" s="20"/>
      <c r="J316" s="21" t="str">
        <f aca="false">IF(OR(H316="",I316=""),"",ROUND(MOD(I316-H316,1)*24,2))</f>
        <v/>
      </c>
      <c r="K316" s="22" t="str">
        <f aca="false">IF(OR(H316="",F316=""),"",IF(ROUND(MAX(0,MOD(H316-F316+0.5,1)-0.5)*1440,0)&gt;IFERROR(VLOOKUP(E316,الورديات!$A$2:$E$21,5,FALSE()),0),ROUND(MAX(0,MOD(H316-F316+0.5,1)-0.5)*1440,0),0))</f>
        <v/>
      </c>
      <c r="L316" s="22" t="str">
        <f aca="false">IF(OR(I316="",G316=""),"",ROUND(MAX(0,MOD(G316-I316+0.5,1)-0.5)*1440,0))</f>
        <v/>
      </c>
      <c r="M316" s="22" t="str">
        <f aca="false">IF(OR(I316="",G316=""),"",IF(ROUND(MAX(0,MOD(I316-G316+0.5,1)-0.5)*1440,0)&gt;=الإعدادات!$B$8,ROUND(MAX(0,MOD(I316-G316+0.5,1)-0.5)*1440,0),0))</f>
        <v/>
      </c>
      <c r="N316" s="18" t="str">
        <f aca="false">IF(OR(A316="",B316=""),"",IF(COUNTIFS(الإجازات!$A$2:$A$1001,B316,الإجازات!$D$2:$D$1001,"&lt;="&amp;A316,الإجازات!$E$2:$E$1001,"&gt;="&amp;A316,الإجازات!$G$2:$G$1001,"مقبولة")=0,"",LOOKUP(2,1/((الإجازات!$A$2:$A$1001=B316)*(الإجازات!$D$2:$D$1001&lt;=A316)*(الإجازات!$E$2:$E$1001&gt;=A316)*(الإجازات!$G$2:$G$1001="مقبولة")),الإجازات!$C$2:$C$1001)))</f>
        <v/>
      </c>
      <c r="O316" s="17"/>
      <c r="P316" s="23" t="str">
        <f aca="false">IF(B316="","",IF(ISNA(MATCH(B316,الموظفين!$A$2:$A$501,0)),"⚠ كود غير موجود",IF(O316&lt;&gt;"",O316,IF(N316&lt;&gt;"",N316,IF(H316="",IF(AND(A316&lt;&gt;"",WEEKDAY(A316)=الإعدادات!$B$11),"راحة أسبوعية","غائب"),IF(I316="","بدون انصراف",IF(N(K316)&gt;0,"متأخر","حاضر")))))))</f>
        <v/>
      </c>
      <c r="Q316" s="24" t="str">
        <f aca="false">IF(B316="","",IF(OR(P316="غائب",P316="غياب",P316="إجازة بدون راتب"),IFERROR(VLOOKUP(B316,الموظفين!$A$2:$J$501,8,FALSE()),0),0))</f>
        <v/>
      </c>
      <c r="R316" s="24" t="str">
        <f aca="false">IF(B316="","",ROUND((N(K316)+N(L316))/60*IFERROR(VLOOKUP(B316,الموظفين!$A$2:$J$501,8,FALSE()),0)/الإعدادات!$B$6*الإعدادات!$B$9,2))</f>
        <v/>
      </c>
      <c r="S316" s="24" t="str">
        <f aca="false">IF(OR(B316="",M316=""),"",ROUND(M316/60*IFERROR(VLOOKUP(B316,الموظفين!$A$2:$J$501,9,FALSE()),0),2))</f>
        <v/>
      </c>
      <c r="T316" s="17"/>
      <c r="U316" s="23" t="str">
        <f aca="false">IF(OR(A316="",B316=""),"",A316&amp;"|"&amp;B316)</f>
        <v/>
      </c>
    </row>
    <row r="317" customFormat="false" ht="15" hidden="false" customHeight="false" outlineLevel="0" collapsed="false">
      <c r="A317" s="16"/>
      <c r="B317" s="17"/>
      <c r="C317" s="18" t="str">
        <f aca="false">IF($B317="","",IFERROR(VLOOKUP($B317,الموظفين!$A$2:$J$501,2,FALSE())&amp;"","⚠ كود غير موجود"))</f>
        <v/>
      </c>
      <c r="D317" s="18" t="str">
        <f aca="false">IF($B317="","",IFERROR(VLOOKUP($B317,الموظفين!$A$2:$J$501,3,FALSE())&amp;"",""))</f>
        <v/>
      </c>
      <c r="E317" s="18" t="str">
        <f aca="false">IF($B317="","",IFERROR(VLOOKUP($B317,الموظفين!$A$2:$J$501,5,FALSE())&amp;"",""))</f>
        <v/>
      </c>
      <c r="F317" s="19" t="str">
        <f aca="false">IF($B317="","",IFERROR(VLOOKUP($B317,الموظفين!$A$2:$J$501,6,FALSE()),""))</f>
        <v/>
      </c>
      <c r="G317" s="19" t="str">
        <f aca="false">IF($B317="","",IFERROR(VLOOKUP($B317,الموظفين!$A$2:$J$501,7,FALSE()),""))</f>
        <v/>
      </c>
      <c r="H317" s="20"/>
      <c r="I317" s="20"/>
      <c r="J317" s="21" t="str">
        <f aca="false">IF(OR(H317="",I317=""),"",ROUND(MOD(I317-H317,1)*24,2))</f>
        <v/>
      </c>
      <c r="K317" s="22" t="str">
        <f aca="false">IF(OR(H317="",F317=""),"",IF(ROUND(MAX(0,MOD(H317-F317+0.5,1)-0.5)*1440,0)&gt;IFERROR(VLOOKUP(E317,الورديات!$A$2:$E$21,5,FALSE()),0),ROUND(MAX(0,MOD(H317-F317+0.5,1)-0.5)*1440,0),0))</f>
        <v/>
      </c>
      <c r="L317" s="22" t="str">
        <f aca="false">IF(OR(I317="",G317=""),"",ROUND(MAX(0,MOD(G317-I317+0.5,1)-0.5)*1440,0))</f>
        <v/>
      </c>
      <c r="M317" s="22" t="str">
        <f aca="false">IF(OR(I317="",G317=""),"",IF(ROUND(MAX(0,MOD(I317-G317+0.5,1)-0.5)*1440,0)&gt;=الإعدادات!$B$8,ROUND(MAX(0,MOD(I317-G317+0.5,1)-0.5)*1440,0),0))</f>
        <v/>
      </c>
      <c r="N317" s="18" t="str">
        <f aca="false">IF(OR(A317="",B317=""),"",IF(COUNTIFS(الإجازات!$A$2:$A$1001,B317,الإجازات!$D$2:$D$1001,"&lt;="&amp;A317,الإجازات!$E$2:$E$1001,"&gt;="&amp;A317,الإجازات!$G$2:$G$1001,"مقبولة")=0,"",LOOKUP(2,1/((الإجازات!$A$2:$A$1001=B317)*(الإجازات!$D$2:$D$1001&lt;=A317)*(الإجازات!$E$2:$E$1001&gt;=A317)*(الإجازات!$G$2:$G$1001="مقبولة")),الإجازات!$C$2:$C$1001)))</f>
        <v/>
      </c>
      <c r="O317" s="17"/>
      <c r="P317" s="23" t="str">
        <f aca="false">IF(B317="","",IF(ISNA(MATCH(B317,الموظفين!$A$2:$A$501,0)),"⚠ كود غير موجود",IF(O317&lt;&gt;"",O317,IF(N317&lt;&gt;"",N317,IF(H317="",IF(AND(A317&lt;&gt;"",WEEKDAY(A317)=الإعدادات!$B$11),"راحة أسبوعية","غائب"),IF(I317="","بدون انصراف",IF(N(K317)&gt;0,"متأخر","حاضر")))))))</f>
        <v/>
      </c>
      <c r="Q317" s="24" t="str">
        <f aca="false">IF(B317="","",IF(OR(P317="غائب",P317="غياب",P317="إجازة بدون راتب"),IFERROR(VLOOKUP(B317,الموظفين!$A$2:$J$501,8,FALSE()),0),0))</f>
        <v/>
      </c>
      <c r="R317" s="24" t="str">
        <f aca="false">IF(B317="","",ROUND((N(K317)+N(L317))/60*IFERROR(VLOOKUP(B317,الموظفين!$A$2:$J$501,8,FALSE()),0)/الإعدادات!$B$6*الإعدادات!$B$9,2))</f>
        <v/>
      </c>
      <c r="S317" s="24" t="str">
        <f aca="false">IF(OR(B317="",M317=""),"",ROUND(M317/60*IFERROR(VLOOKUP(B317,الموظفين!$A$2:$J$501,9,FALSE()),0),2))</f>
        <v/>
      </c>
      <c r="T317" s="17"/>
      <c r="U317" s="23" t="str">
        <f aca="false">IF(OR(A317="",B317=""),"",A317&amp;"|"&amp;B317)</f>
        <v/>
      </c>
    </row>
    <row r="318" customFormat="false" ht="15" hidden="false" customHeight="false" outlineLevel="0" collapsed="false">
      <c r="A318" s="16"/>
      <c r="B318" s="17"/>
      <c r="C318" s="18" t="str">
        <f aca="false">IF($B318="","",IFERROR(VLOOKUP($B318,الموظفين!$A$2:$J$501,2,FALSE())&amp;"","⚠ كود غير موجود"))</f>
        <v/>
      </c>
      <c r="D318" s="18" t="str">
        <f aca="false">IF($B318="","",IFERROR(VLOOKUP($B318,الموظفين!$A$2:$J$501,3,FALSE())&amp;"",""))</f>
        <v/>
      </c>
      <c r="E318" s="18" t="str">
        <f aca="false">IF($B318="","",IFERROR(VLOOKUP($B318,الموظفين!$A$2:$J$501,5,FALSE())&amp;"",""))</f>
        <v/>
      </c>
      <c r="F318" s="19" t="str">
        <f aca="false">IF($B318="","",IFERROR(VLOOKUP($B318,الموظفين!$A$2:$J$501,6,FALSE()),""))</f>
        <v/>
      </c>
      <c r="G318" s="19" t="str">
        <f aca="false">IF($B318="","",IFERROR(VLOOKUP($B318,الموظفين!$A$2:$J$501,7,FALSE()),""))</f>
        <v/>
      </c>
      <c r="H318" s="20"/>
      <c r="I318" s="20"/>
      <c r="J318" s="21" t="str">
        <f aca="false">IF(OR(H318="",I318=""),"",ROUND(MOD(I318-H318,1)*24,2))</f>
        <v/>
      </c>
      <c r="K318" s="22" t="str">
        <f aca="false">IF(OR(H318="",F318=""),"",IF(ROUND(MAX(0,MOD(H318-F318+0.5,1)-0.5)*1440,0)&gt;IFERROR(VLOOKUP(E318,الورديات!$A$2:$E$21,5,FALSE()),0),ROUND(MAX(0,MOD(H318-F318+0.5,1)-0.5)*1440,0),0))</f>
        <v/>
      </c>
      <c r="L318" s="22" t="str">
        <f aca="false">IF(OR(I318="",G318=""),"",ROUND(MAX(0,MOD(G318-I318+0.5,1)-0.5)*1440,0))</f>
        <v/>
      </c>
      <c r="M318" s="22" t="str">
        <f aca="false">IF(OR(I318="",G318=""),"",IF(ROUND(MAX(0,MOD(I318-G318+0.5,1)-0.5)*1440,0)&gt;=الإعدادات!$B$8,ROUND(MAX(0,MOD(I318-G318+0.5,1)-0.5)*1440,0),0))</f>
        <v/>
      </c>
      <c r="N318" s="18" t="str">
        <f aca="false">IF(OR(A318="",B318=""),"",IF(COUNTIFS(الإجازات!$A$2:$A$1001,B318,الإجازات!$D$2:$D$1001,"&lt;="&amp;A318,الإجازات!$E$2:$E$1001,"&gt;="&amp;A318,الإجازات!$G$2:$G$1001,"مقبولة")=0,"",LOOKUP(2,1/((الإجازات!$A$2:$A$1001=B318)*(الإجازات!$D$2:$D$1001&lt;=A318)*(الإجازات!$E$2:$E$1001&gt;=A318)*(الإجازات!$G$2:$G$1001="مقبولة")),الإجازات!$C$2:$C$1001)))</f>
        <v/>
      </c>
      <c r="O318" s="17"/>
      <c r="P318" s="23" t="str">
        <f aca="false">IF(B318="","",IF(ISNA(MATCH(B318,الموظفين!$A$2:$A$501,0)),"⚠ كود غير موجود",IF(O318&lt;&gt;"",O318,IF(N318&lt;&gt;"",N318,IF(H318="",IF(AND(A318&lt;&gt;"",WEEKDAY(A318)=الإعدادات!$B$11),"راحة أسبوعية","غائب"),IF(I318="","بدون انصراف",IF(N(K318)&gt;0,"متأخر","حاضر")))))))</f>
        <v/>
      </c>
      <c r="Q318" s="24" t="str">
        <f aca="false">IF(B318="","",IF(OR(P318="غائب",P318="غياب",P318="إجازة بدون راتب"),IFERROR(VLOOKUP(B318,الموظفين!$A$2:$J$501,8,FALSE()),0),0))</f>
        <v/>
      </c>
      <c r="R318" s="24" t="str">
        <f aca="false">IF(B318="","",ROUND((N(K318)+N(L318))/60*IFERROR(VLOOKUP(B318,الموظفين!$A$2:$J$501,8,FALSE()),0)/الإعدادات!$B$6*الإعدادات!$B$9,2))</f>
        <v/>
      </c>
      <c r="S318" s="24" t="str">
        <f aca="false">IF(OR(B318="",M318=""),"",ROUND(M318/60*IFERROR(VLOOKUP(B318,الموظفين!$A$2:$J$501,9,FALSE()),0),2))</f>
        <v/>
      </c>
      <c r="T318" s="17"/>
      <c r="U318" s="23" t="str">
        <f aca="false">IF(OR(A318="",B318=""),"",A318&amp;"|"&amp;B318)</f>
        <v/>
      </c>
    </row>
    <row r="319" customFormat="false" ht="15" hidden="false" customHeight="false" outlineLevel="0" collapsed="false">
      <c r="A319" s="16"/>
      <c r="B319" s="17"/>
      <c r="C319" s="18" t="str">
        <f aca="false">IF($B319="","",IFERROR(VLOOKUP($B319,الموظفين!$A$2:$J$501,2,FALSE())&amp;"","⚠ كود غير موجود"))</f>
        <v/>
      </c>
      <c r="D319" s="18" t="str">
        <f aca="false">IF($B319="","",IFERROR(VLOOKUP($B319,الموظفين!$A$2:$J$501,3,FALSE())&amp;"",""))</f>
        <v/>
      </c>
      <c r="E319" s="18" t="str">
        <f aca="false">IF($B319="","",IFERROR(VLOOKUP($B319,الموظفين!$A$2:$J$501,5,FALSE())&amp;"",""))</f>
        <v/>
      </c>
      <c r="F319" s="19" t="str">
        <f aca="false">IF($B319="","",IFERROR(VLOOKUP($B319,الموظفين!$A$2:$J$501,6,FALSE()),""))</f>
        <v/>
      </c>
      <c r="G319" s="19" t="str">
        <f aca="false">IF($B319="","",IFERROR(VLOOKUP($B319,الموظفين!$A$2:$J$501,7,FALSE()),""))</f>
        <v/>
      </c>
      <c r="H319" s="20"/>
      <c r="I319" s="20"/>
      <c r="J319" s="21" t="str">
        <f aca="false">IF(OR(H319="",I319=""),"",ROUND(MOD(I319-H319,1)*24,2))</f>
        <v/>
      </c>
      <c r="K319" s="22" t="str">
        <f aca="false">IF(OR(H319="",F319=""),"",IF(ROUND(MAX(0,MOD(H319-F319+0.5,1)-0.5)*1440,0)&gt;IFERROR(VLOOKUP(E319,الورديات!$A$2:$E$21,5,FALSE()),0),ROUND(MAX(0,MOD(H319-F319+0.5,1)-0.5)*1440,0),0))</f>
        <v/>
      </c>
      <c r="L319" s="22" t="str">
        <f aca="false">IF(OR(I319="",G319=""),"",ROUND(MAX(0,MOD(G319-I319+0.5,1)-0.5)*1440,0))</f>
        <v/>
      </c>
      <c r="M319" s="22" t="str">
        <f aca="false">IF(OR(I319="",G319=""),"",IF(ROUND(MAX(0,MOD(I319-G319+0.5,1)-0.5)*1440,0)&gt;=الإعدادات!$B$8,ROUND(MAX(0,MOD(I319-G319+0.5,1)-0.5)*1440,0),0))</f>
        <v/>
      </c>
      <c r="N319" s="18" t="str">
        <f aca="false">IF(OR(A319="",B319=""),"",IF(COUNTIFS(الإجازات!$A$2:$A$1001,B319,الإجازات!$D$2:$D$1001,"&lt;="&amp;A319,الإجازات!$E$2:$E$1001,"&gt;="&amp;A319,الإجازات!$G$2:$G$1001,"مقبولة")=0,"",LOOKUP(2,1/((الإجازات!$A$2:$A$1001=B319)*(الإجازات!$D$2:$D$1001&lt;=A319)*(الإجازات!$E$2:$E$1001&gt;=A319)*(الإجازات!$G$2:$G$1001="مقبولة")),الإجازات!$C$2:$C$1001)))</f>
        <v/>
      </c>
      <c r="O319" s="17"/>
      <c r="P319" s="23" t="str">
        <f aca="false">IF(B319="","",IF(ISNA(MATCH(B319,الموظفين!$A$2:$A$501,0)),"⚠ كود غير موجود",IF(O319&lt;&gt;"",O319,IF(N319&lt;&gt;"",N319,IF(H319="",IF(AND(A319&lt;&gt;"",WEEKDAY(A319)=الإعدادات!$B$11),"راحة أسبوعية","غائب"),IF(I319="","بدون انصراف",IF(N(K319)&gt;0,"متأخر","حاضر")))))))</f>
        <v/>
      </c>
      <c r="Q319" s="24" t="str">
        <f aca="false">IF(B319="","",IF(OR(P319="غائب",P319="غياب",P319="إجازة بدون راتب"),IFERROR(VLOOKUP(B319,الموظفين!$A$2:$J$501,8,FALSE()),0),0))</f>
        <v/>
      </c>
      <c r="R319" s="24" t="str">
        <f aca="false">IF(B319="","",ROUND((N(K319)+N(L319))/60*IFERROR(VLOOKUP(B319,الموظفين!$A$2:$J$501,8,FALSE()),0)/الإعدادات!$B$6*الإعدادات!$B$9,2))</f>
        <v/>
      </c>
      <c r="S319" s="24" t="str">
        <f aca="false">IF(OR(B319="",M319=""),"",ROUND(M319/60*IFERROR(VLOOKUP(B319,الموظفين!$A$2:$J$501,9,FALSE()),0),2))</f>
        <v/>
      </c>
      <c r="T319" s="17"/>
      <c r="U319" s="23" t="str">
        <f aca="false">IF(OR(A319="",B319=""),"",A319&amp;"|"&amp;B319)</f>
        <v/>
      </c>
    </row>
    <row r="320" customFormat="false" ht="15" hidden="false" customHeight="false" outlineLevel="0" collapsed="false">
      <c r="A320" s="16"/>
      <c r="B320" s="17"/>
      <c r="C320" s="18" t="str">
        <f aca="false">IF($B320="","",IFERROR(VLOOKUP($B320,الموظفين!$A$2:$J$501,2,FALSE())&amp;"","⚠ كود غير موجود"))</f>
        <v/>
      </c>
      <c r="D320" s="18" t="str">
        <f aca="false">IF($B320="","",IFERROR(VLOOKUP($B320,الموظفين!$A$2:$J$501,3,FALSE())&amp;"",""))</f>
        <v/>
      </c>
      <c r="E320" s="18" t="str">
        <f aca="false">IF($B320="","",IFERROR(VLOOKUP($B320,الموظفين!$A$2:$J$501,5,FALSE())&amp;"",""))</f>
        <v/>
      </c>
      <c r="F320" s="19" t="str">
        <f aca="false">IF($B320="","",IFERROR(VLOOKUP($B320,الموظفين!$A$2:$J$501,6,FALSE()),""))</f>
        <v/>
      </c>
      <c r="G320" s="19" t="str">
        <f aca="false">IF($B320="","",IFERROR(VLOOKUP($B320,الموظفين!$A$2:$J$501,7,FALSE()),""))</f>
        <v/>
      </c>
      <c r="H320" s="20"/>
      <c r="I320" s="20"/>
      <c r="J320" s="21" t="str">
        <f aca="false">IF(OR(H320="",I320=""),"",ROUND(MOD(I320-H320,1)*24,2))</f>
        <v/>
      </c>
      <c r="K320" s="22" t="str">
        <f aca="false">IF(OR(H320="",F320=""),"",IF(ROUND(MAX(0,MOD(H320-F320+0.5,1)-0.5)*1440,0)&gt;IFERROR(VLOOKUP(E320,الورديات!$A$2:$E$21,5,FALSE()),0),ROUND(MAX(0,MOD(H320-F320+0.5,1)-0.5)*1440,0),0))</f>
        <v/>
      </c>
      <c r="L320" s="22" t="str">
        <f aca="false">IF(OR(I320="",G320=""),"",ROUND(MAX(0,MOD(G320-I320+0.5,1)-0.5)*1440,0))</f>
        <v/>
      </c>
      <c r="M320" s="22" t="str">
        <f aca="false">IF(OR(I320="",G320=""),"",IF(ROUND(MAX(0,MOD(I320-G320+0.5,1)-0.5)*1440,0)&gt;=الإعدادات!$B$8,ROUND(MAX(0,MOD(I320-G320+0.5,1)-0.5)*1440,0),0))</f>
        <v/>
      </c>
      <c r="N320" s="18" t="str">
        <f aca="false">IF(OR(A320="",B320=""),"",IF(COUNTIFS(الإجازات!$A$2:$A$1001,B320,الإجازات!$D$2:$D$1001,"&lt;="&amp;A320,الإجازات!$E$2:$E$1001,"&gt;="&amp;A320,الإجازات!$G$2:$G$1001,"مقبولة")=0,"",LOOKUP(2,1/((الإجازات!$A$2:$A$1001=B320)*(الإجازات!$D$2:$D$1001&lt;=A320)*(الإجازات!$E$2:$E$1001&gt;=A320)*(الإجازات!$G$2:$G$1001="مقبولة")),الإجازات!$C$2:$C$1001)))</f>
        <v/>
      </c>
      <c r="O320" s="17"/>
      <c r="P320" s="23" t="str">
        <f aca="false">IF(B320="","",IF(ISNA(MATCH(B320,الموظفين!$A$2:$A$501,0)),"⚠ كود غير موجود",IF(O320&lt;&gt;"",O320,IF(N320&lt;&gt;"",N320,IF(H320="",IF(AND(A320&lt;&gt;"",WEEKDAY(A320)=الإعدادات!$B$11),"راحة أسبوعية","غائب"),IF(I320="","بدون انصراف",IF(N(K320)&gt;0,"متأخر","حاضر")))))))</f>
        <v/>
      </c>
      <c r="Q320" s="24" t="str">
        <f aca="false">IF(B320="","",IF(OR(P320="غائب",P320="غياب",P320="إجازة بدون راتب"),IFERROR(VLOOKUP(B320,الموظفين!$A$2:$J$501,8,FALSE()),0),0))</f>
        <v/>
      </c>
      <c r="R320" s="24" t="str">
        <f aca="false">IF(B320="","",ROUND((N(K320)+N(L320))/60*IFERROR(VLOOKUP(B320,الموظفين!$A$2:$J$501,8,FALSE()),0)/الإعدادات!$B$6*الإعدادات!$B$9,2))</f>
        <v/>
      </c>
      <c r="S320" s="24" t="str">
        <f aca="false">IF(OR(B320="",M320=""),"",ROUND(M320/60*IFERROR(VLOOKUP(B320,الموظفين!$A$2:$J$501,9,FALSE()),0),2))</f>
        <v/>
      </c>
      <c r="T320" s="17"/>
      <c r="U320" s="23" t="str">
        <f aca="false">IF(OR(A320="",B320=""),"",A320&amp;"|"&amp;B320)</f>
        <v/>
      </c>
    </row>
    <row r="321" customFormat="false" ht="15" hidden="false" customHeight="false" outlineLevel="0" collapsed="false">
      <c r="A321" s="16"/>
      <c r="B321" s="17"/>
      <c r="C321" s="18" t="str">
        <f aca="false">IF($B321="","",IFERROR(VLOOKUP($B321,الموظفين!$A$2:$J$501,2,FALSE())&amp;"","⚠ كود غير موجود"))</f>
        <v/>
      </c>
      <c r="D321" s="18" t="str">
        <f aca="false">IF($B321="","",IFERROR(VLOOKUP($B321,الموظفين!$A$2:$J$501,3,FALSE())&amp;"",""))</f>
        <v/>
      </c>
      <c r="E321" s="18" t="str">
        <f aca="false">IF($B321="","",IFERROR(VLOOKUP($B321,الموظفين!$A$2:$J$501,5,FALSE())&amp;"",""))</f>
        <v/>
      </c>
      <c r="F321" s="19" t="str">
        <f aca="false">IF($B321="","",IFERROR(VLOOKUP($B321,الموظفين!$A$2:$J$501,6,FALSE()),""))</f>
        <v/>
      </c>
      <c r="G321" s="19" t="str">
        <f aca="false">IF($B321="","",IFERROR(VLOOKUP($B321,الموظفين!$A$2:$J$501,7,FALSE()),""))</f>
        <v/>
      </c>
      <c r="H321" s="20"/>
      <c r="I321" s="20"/>
      <c r="J321" s="21" t="str">
        <f aca="false">IF(OR(H321="",I321=""),"",ROUND(MOD(I321-H321,1)*24,2))</f>
        <v/>
      </c>
      <c r="K321" s="22" t="str">
        <f aca="false">IF(OR(H321="",F321=""),"",IF(ROUND(MAX(0,MOD(H321-F321+0.5,1)-0.5)*1440,0)&gt;IFERROR(VLOOKUP(E321,الورديات!$A$2:$E$21,5,FALSE()),0),ROUND(MAX(0,MOD(H321-F321+0.5,1)-0.5)*1440,0),0))</f>
        <v/>
      </c>
      <c r="L321" s="22" t="str">
        <f aca="false">IF(OR(I321="",G321=""),"",ROUND(MAX(0,MOD(G321-I321+0.5,1)-0.5)*1440,0))</f>
        <v/>
      </c>
      <c r="M321" s="22" t="str">
        <f aca="false">IF(OR(I321="",G321=""),"",IF(ROUND(MAX(0,MOD(I321-G321+0.5,1)-0.5)*1440,0)&gt;=الإعدادات!$B$8,ROUND(MAX(0,MOD(I321-G321+0.5,1)-0.5)*1440,0),0))</f>
        <v/>
      </c>
      <c r="N321" s="18" t="str">
        <f aca="false">IF(OR(A321="",B321=""),"",IF(COUNTIFS(الإجازات!$A$2:$A$1001,B321,الإجازات!$D$2:$D$1001,"&lt;="&amp;A321,الإجازات!$E$2:$E$1001,"&gt;="&amp;A321,الإجازات!$G$2:$G$1001,"مقبولة")=0,"",LOOKUP(2,1/((الإجازات!$A$2:$A$1001=B321)*(الإجازات!$D$2:$D$1001&lt;=A321)*(الإجازات!$E$2:$E$1001&gt;=A321)*(الإجازات!$G$2:$G$1001="مقبولة")),الإجازات!$C$2:$C$1001)))</f>
        <v/>
      </c>
      <c r="O321" s="17"/>
      <c r="P321" s="23" t="str">
        <f aca="false">IF(B321="","",IF(ISNA(MATCH(B321,الموظفين!$A$2:$A$501,0)),"⚠ كود غير موجود",IF(O321&lt;&gt;"",O321,IF(N321&lt;&gt;"",N321,IF(H321="",IF(AND(A321&lt;&gt;"",WEEKDAY(A321)=الإعدادات!$B$11),"راحة أسبوعية","غائب"),IF(I321="","بدون انصراف",IF(N(K321)&gt;0,"متأخر","حاضر")))))))</f>
        <v/>
      </c>
      <c r="Q321" s="24" t="str">
        <f aca="false">IF(B321="","",IF(OR(P321="غائب",P321="غياب",P321="إجازة بدون راتب"),IFERROR(VLOOKUP(B321,الموظفين!$A$2:$J$501,8,FALSE()),0),0))</f>
        <v/>
      </c>
      <c r="R321" s="24" t="str">
        <f aca="false">IF(B321="","",ROUND((N(K321)+N(L321))/60*IFERROR(VLOOKUP(B321,الموظفين!$A$2:$J$501,8,FALSE()),0)/الإعدادات!$B$6*الإعدادات!$B$9,2))</f>
        <v/>
      </c>
      <c r="S321" s="24" t="str">
        <f aca="false">IF(OR(B321="",M321=""),"",ROUND(M321/60*IFERROR(VLOOKUP(B321,الموظفين!$A$2:$J$501,9,FALSE()),0),2))</f>
        <v/>
      </c>
      <c r="T321" s="17"/>
      <c r="U321" s="23" t="str">
        <f aca="false">IF(OR(A321="",B321=""),"",A321&amp;"|"&amp;B321)</f>
        <v/>
      </c>
    </row>
    <row r="322" customFormat="false" ht="15" hidden="false" customHeight="false" outlineLevel="0" collapsed="false">
      <c r="A322" s="16"/>
      <c r="B322" s="17"/>
      <c r="C322" s="18" t="str">
        <f aca="false">IF($B322="","",IFERROR(VLOOKUP($B322,الموظفين!$A$2:$J$501,2,FALSE())&amp;"","⚠ كود غير موجود"))</f>
        <v/>
      </c>
      <c r="D322" s="18" t="str">
        <f aca="false">IF($B322="","",IFERROR(VLOOKUP($B322,الموظفين!$A$2:$J$501,3,FALSE())&amp;"",""))</f>
        <v/>
      </c>
      <c r="E322" s="18" t="str">
        <f aca="false">IF($B322="","",IFERROR(VLOOKUP($B322,الموظفين!$A$2:$J$501,5,FALSE())&amp;"",""))</f>
        <v/>
      </c>
      <c r="F322" s="19" t="str">
        <f aca="false">IF($B322="","",IFERROR(VLOOKUP($B322,الموظفين!$A$2:$J$501,6,FALSE()),""))</f>
        <v/>
      </c>
      <c r="G322" s="19" t="str">
        <f aca="false">IF($B322="","",IFERROR(VLOOKUP($B322,الموظفين!$A$2:$J$501,7,FALSE()),""))</f>
        <v/>
      </c>
      <c r="H322" s="20"/>
      <c r="I322" s="20"/>
      <c r="J322" s="21" t="str">
        <f aca="false">IF(OR(H322="",I322=""),"",ROUND(MOD(I322-H322,1)*24,2))</f>
        <v/>
      </c>
      <c r="K322" s="22" t="str">
        <f aca="false">IF(OR(H322="",F322=""),"",IF(ROUND(MAX(0,MOD(H322-F322+0.5,1)-0.5)*1440,0)&gt;IFERROR(VLOOKUP(E322,الورديات!$A$2:$E$21,5,FALSE()),0),ROUND(MAX(0,MOD(H322-F322+0.5,1)-0.5)*1440,0),0))</f>
        <v/>
      </c>
      <c r="L322" s="22" t="str">
        <f aca="false">IF(OR(I322="",G322=""),"",ROUND(MAX(0,MOD(G322-I322+0.5,1)-0.5)*1440,0))</f>
        <v/>
      </c>
      <c r="M322" s="22" t="str">
        <f aca="false">IF(OR(I322="",G322=""),"",IF(ROUND(MAX(0,MOD(I322-G322+0.5,1)-0.5)*1440,0)&gt;=الإعدادات!$B$8,ROUND(MAX(0,MOD(I322-G322+0.5,1)-0.5)*1440,0),0))</f>
        <v/>
      </c>
      <c r="N322" s="18" t="str">
        <f aca="false">IF(OR(A322="",B322=""),"",IF(COUNTIFS(الإجازات!$A$2:$A$1001,B322,الإجازات!$D$2:$D$1001,"&lt;="&amp;A322,الإجازات!$E$2:$E$1001,"&gt;="&amp;A322,الإجازات!$G$2:$G$1001,"مقبولة")=0,"",LOOKUP(2,1/((الإجازات!$A$2:$A$1001=B322)*(الإجازات!$D$2:$D$1001&lt;=A322)*(الإجازات!$E$2:$E$1001&gt;=A322)*(الإجازات!$G$2:$G$1001="مقبولة")),الإجازات!$C$2:$C$1001)))</f>
        <v/>
      </c>
      <c r="O322" s="17"/>
      <c r="P322" s="23" t="str">
        <f aca="false">IF(B322="","",IF(ISNA(MATCH(B322,الموظفين!$A$2:$A$501,0)),"⚠ كود غير موجود",IF(O322&lt;&gt;"",O322,IF(N322&lt;&gt;"",N322,IF(H322="",IF(AND(A322&lt;&gt;"",WEEKDAY(A322)=الإعدادات!$B$11),"راحة أسبوعية","غائب"),IF(I322="","بدون انصراف",IF(N(K322)&gt;0,"متأخر","حاضر")))))))</f>
        <v/>
      </c>
      <c r="Q322" s="24" t="str">
        <f aca="false">IF(B322="","",IF(OR(P322="غائب",P322="غياب",P322="إجازة بدون راتب"),IFERROR(VLOOKUP(B322,الموظفين!$A$2:$J$501,8,FALSE()),0),0))</f>
        <v/>
      </c>
      <c r="R322" s="24" t="str">
        <f aca="false">IF(B322="","",ROUND((N(K322)+N(L322))/60*IFERROR(VLOOKUP(B322,الموظفين!$A$2:$J$501,8,FALSE()),0)/الإعدادات!$B$6*الإعدادات!$B$9,2))</f>
        <v/>
      </c>
      <c r="S322" s="24" t="str">
        <f aca="false">IF(OR(B322="",M322=""),"",ROUND(M322/60*IFERROR(VLOOKUP(B322,الموظفين!$A$2:$J$501,9,FALSE()),0),2))</f>
        <v/>
      </c>
      <c r="T322" s="17"/>
      <c r="U322" s="23" t="str">
        <f aca="false">IF(OR(A322="",B322=""),"",A322&amp;"|"&amp;B322)</f>
        <v/>
      </c>
    </row>
    <row r="323" customFormat="false" ht="15" hidden="false" customHeight="false" outlineLevel="0" collapsed="false">
      <c r="A323" s="16"/>
      <c r="B323" s="17"/>
      <c r="C323" s="18" t="str">
        <f aca="false">IF($B323="","",IFERROR(VLOOKUP($B323,الموظفين!$A$2:$J$501,2,FALSE())&amp;"","⚠ كود غير موجود"))</f>
        <v/>
      </c>
      <c r="D323" s="18" t="str">
        <f aca="false">IF($B323="","",IFERROR(VLOOKUP($B323,الموظفين!$A$2:$J$501,3,FALSE())&amp;"",""))</f>
        <v/>
      </c>
      <c r="E323" s="18" t="str">
        <f aca="false">IF($B323="","",IFERROR(VLOOKUP($B323,الموظفين!$A$2:$J$501,5,FALSE())&amp;"",""))</f>
        <v/>
      </c>
      <c r="F323" s="19" t="str">
        <f aca="false">IF($B323="","",IFERROR(VLOOKUP($B323,الموظفين!$A$2:$J$501,6,FALSE()),""))</f>
        <v/>
      </c>
      <c r="G323" s="19" t="str">
        <f aca="false">IF($B323="","",IFERROR(VLOOKUP($B323,الموظفين!$A$2:$J$501,7,FALSE()),""))</f>
        <v/>
      </c>
      <c r="H323" s="20"/>
      <c r="I323" s="20"/>
      <c r="J323" s="21" t="str">
        <f aca="false">IF(OR(H323="",I323=""),"",ROUND(MOD(I323-H323,1)*24,2))</f>
        <v/>
      </c>
      <c r="K323" s="22" t="str">
        <f aca="false">IF(OR(H323="",F323=""),"",IF(ROUND(MAX(0,MOD(H323-F323+0.5,1)-0.5)*1440,0)&gt;IFERROR(VLOOKUP(E323,الورديات!$A$2:$E$21,5,FALSE()),0),ROUND(MAX(0,MOD(H323-F323+0.5,1)-0.5)*1440,0),0))</f>
        <v/>
      </c>
      <c r="L323" s="22" t="str">
        <f aca="false">IF(OR(I323="",G323=""),"",ROUND(MAX(0,MOD(G323-I323+0.5,1)-0.5)*1440,0))</f>
        <v/>
      </c>
      <c r="M323" s="22" t="str">
        <f aca="false">IF(OR(I323="",G323=""),"",IF(ROUND(MAX(0,MOD(I323-G323+0.5,1)-0.5)*1440,0)&gt;=الإعدادات!$B$8,ROUND(MAX(0,MOD(I323-G323+0.5,1)-0.5)*1440,0),0))</f>
        <v/>
      </c>
      <c r="N323" s="18" t="str">
        <f aca="false">IF(OR(A323="",B323=""),"",IF(COUNTIFS(الإجازات!$A$2:$A$1001,B323,الإجازات!$D$2:$D$1001,"&lt;="&amp;A323,الإجازات!$E$2:$E$1001,"&gt;="&amp;A323,الإجازات!$G$2:$G$1001,"مقبولة")=0,"",LOOKUP(2,1/((الإجازات!$A$2:$A$1001=B323)*(الإجازات!$D$2:$D$1001&lt;=A323)*(الإجازات!$E$2:$E$1001&gt;=A323)*(الإجازات!$G$2:$G$1001="مقبولة")),الإجازات!$C$2:$C$1001)))</f>
        <v/>
      </c>
      <c r="O323" s="17"/>
      <c r="P323" s="23" t="str">
        <f aca="false">IF(B323="","",IF(ISNA(MATCH(B323,الموظفين!$A$2:$A$501,0)),"⚠ كود غير موجود",IF(O323&lt;&gt;"",O323,IF(N323&lt;&gt;"",N323,IF(H323="",IF(AND(A323&lt;&gt;"",WEEKDAY(A323)=الإعدادات!$B$11),"راحة أسبوعية","غائب"),IF(I323="","بدون انصراف",IF(N(K323)&gt;0,"متأخر","حاضر")))))))</f>
        <v/>
      </c>
      <c r="Q323" s="24" t="str">
        <f aca="false">IF(B323="","",IF(OR(P323="غائب",P323="غياب",P323="إجازة بدون راتب"),IFERROR(VLOOKUP(B323,الموظفين!$A$2:$J$501,8,FALSE()),0),0))</f>
        <v/>
      </c>
      <c r="R323" s="24" t="str">
        <f aca="false">IF(B323="","",ROUND((N(K323)+N(L323))/60*IFERROR(VLOOKUP(B323,الموظفين!$A$2:$J$501,8,FALSE()),0)/الإعدادات!$B$6*الإعدادات!$B$9,2))</f>
        <v/>
      </c>
      <c r="S323" s="24" t="str">
        <f aca="false">IF(OR(B323="",M323=""),"",ROUND(M323/60*IFERROR(VLOOKUP(B323,الموظفين!$A$2:$J$501,9,FALSE()),0),2))</f>
        <v/>
      </c>
      <c r="T323" s="17"/>
      <c r="U323" s="23" t="str">
        <f aca="false">IF(OR(A323="",B323=""),"",A323&amp;"|"&amp;B323)</f>
        <v/>
      </c>
    </row>
    <row r="324" customFormat="false" ht="15" hidden="false" customHeight="false" outlineLevel="0" collapsed="false">
      <c r="A324" s="16"/>
      <c r="B324" s="17"/>
      <c r="C324" s="18" t="str">
        <f aca="false">IF($B324="","",IFERROR(VLOOKUP($B324,الموظفين!$A$2:$J$501,2,FALSE())&amp;"","⚠ كود غير موجود"))</f>
        <v/>
      </c>
      <c r="D324" s="18" t="str">
        <f aca="false">IF($B324="","",IFERROR(VLOOKUP($B324,الموظفين!$A$2:$J$501,3,FALSE())&amp;"",""))</f>
        <v/>
      </c>
      <c r="E324" s="18" t="str">
        <f aca="false">IF($B324="","",IFERROR(VLOOKUP($B324,الموظفين!$A$2:$J$501,5,FALSE())&amp;"",""))</f>
        <v/>
      </c>
      <c r="F324" s="19" t="str">
        <f aca="false">IF($B324="","",IFERROR(VLOOKUP($B324,الموظفين!$A$2:$J$501,6,FALSE()),""))</f>
        <v/>
      </c>
      <c r="G324" s="19" t="str">
        <f aca="false">IF($B324="","",IFERROR(VLOOKUP($B324,الموظفين!$A$2:$J$501,7,FALSE()),""))</f>
        <v/>
      </c>
      <c r="H324" s="20"/>
      <c r="I324" s="20"/>
      <c r="J324" s="21" t="str">
        <f aca="false">IF(OR(H324="",I324=""),"",ROUND(MOD(I324-H324,1)*24,2))</f>
        <v/>
      </c>
      <c r="K324" s="22" t="str">
        <f aca="false">IF(OR(H324="",F324=""),"",IF(ROUND(MAX(0,MOD(H324-F324+0.5,1)-0.5)*1440,0)&gt;IFERROR(VLOOKUP(E324,الورديات!$A$2:$E$21,5,FALSE()),0),ROUND(MAX(0,MOD(H324-F324+0.5,1)-0.5)*1440,0),0))</f>
        <v/>
      </c>
      <c r="L324" s="22" t="str">
        <f aca="false">IF(OR(I324="",G324=""),"",ROUND(MAX(0,MOD(G324-I324+0.5,1)-0.5)*1440,0))</f>
        <v/>
      </c>
      <c r="M324" s="22" t="str">
        <f aca="false">IF(OR(I324="",G324=""),"",IF(ROUND(MAX(0,MOD(I324-G324+0.5,1)-0.5)*1440,0)&gt;=الإعدادات!$B$8,ROUND(MAX(0,MOD(I324-G324+0.5,1)-0.5)*1440,0),0))</f>
        <v/>
      </c>
      <c r="N324" s="18" t="str">
        <f aca="false">IF(OR(A324="",B324=""),"",IF(COUNTIFS(الإجازات!$A$2:$A$1001,B324,الإجازات!$D$2:$D$1001,"&lt;="&amp;A324,الإجازات!$E$2:$E$1001,"&gt;="&amp;A324,الإجازات!$G$2:$G$1001,"مقبولة")=0,"",LOOKUP(2,1/((الإجازات!$A$2:$A$1001=B324)*(الإجازات!$D$2:$D$1001&lt;=A324)*(الإجازات!$E$2:$E$1001&gt;=A324)*(الإجازات!$G$2:$G$1001="مقبولة")),الإجازات!$C$2:$C$1001)))</f>
        <v/>
      </c>
      <c r="O324" s="17"/>
      <c r="P324" s="23" t="str">
        <f aca="false">IF(B324="","",IF(ISNA(MATCH(B324,الموظفين!$A$2:$A$501,0)),"⚠ كود غير موجود",IF(O324&lt;&gt;"",O324,IF(N324&lt;&gt;"",N324,IF(H324="",IF(AND(A324&lt;&gt;"",WEEKDAY(A324)=الإعدادات!$B$11),"راحة أسبوعية","غائب"),IF(I324="","بدون انصراف",IF(N(K324)&gt;0,"متأخر","حاضر")))))))</f>
        <v/>
      </c>
      <c r="Q324" s="24" t="str">
        <f aca="false">IF(B324="","",IF(OR(P324="غائب",P324="غياب",P324="إجازة بدون راتب"),IFERROR(VLOOKUP(B324,الموظفين!$A$2:$J$501,8,FALSE()),0),0))</f>
        <v/>
      </c>
      <c r="R324" s="24" t="str">
        <f aca="false">IF(B324="","",ROUND((N(K324)+N(L324))/60*IFERROR(VLOOKUP(B324,الموظفين!$A$2:$J$501,8,FALSE()),0)/الإعدادات!$B$6*الإعدادات!$B$9,2))</f>
        <v/>
      </c>
      <c r="S324" s="24" t="str">
        <f aca="false">IF(OR(B324="",M324=""),"",ROUND(M324/60*IFERROR(VLOOKUP(B324,الموظفين!$A$2:$J$501,9,FALSE()),0),2))</f>
        <v/>
      </c>
      <c r="T324" s="17"/>
      <c r="U324" s="23" t="str">
        <f aca="false">IF(OR(A324="",B324=""),"",A324&amp;"|"&amp;B324)</f>
        <v/>
      </c>
    </row>
    <row r="325" customFormat="false" ht="15" hidden="false" customHeight="false" outlineLevel="0" collapsed="false">
      <c r="A325" s="16"/>
      <c r="B325" s="17"/>
      <c r="C325" s="18" t="str">
        <f aca="false">IF($B325="","",IFERROR(VLOOKUP($B325,الموظفين!$A$2:$J$501,2,FALSE())&amp;"","⚠ كود غير موجود"))</f>
        <v/>
      </c>
      <c r="D325" s="18" t="str">
        <f aca="false">IF($B325="","",IFERROR(VLOOKUP($B325,الموظفين!$A$2:$J$501,3,FALSE())&amp;"",""))</f>
        <v/>
      </c>
      <c r="E325" s="18" t="str">
        <f aca="false">IF($B325="","",IFERROR(VLOOKUP($B325,الموظفين!$A$2:$J$501,5,FALSE())&amp;"",""))</f>
        <v/>
      </c>
      <c r="F325" s="19" t="str">
        <f aca="false">IF($B325="","",IFERROR(VLOOKUP($B325,الموظفين!$A$2:$J$501,6,FALSE()),""))</f>
        <v/>
      </c>
      <c r="G325" s="19" t="str">
        <f aca="false">IF($B325="","",IFERROR(VLOOKUP($B325,الموظفين!$A$2:$J$501,7,FALSE()),""))</f>
        <v/>
      </c>
      <c r="H325" s="20"/>
      <c r="I325" s="20"/>
      <c r="J325" s="21" t="str">
        <f aca="false">IF(OR(H325="",I325=""),"",ROUND(MOD(I325-H325,1)*24,2))</f>
        <v/>
      </c>
      <c r="K325" s="22" t="str">
        <f aca="false">IF(OR(H325="",F325=""),"",IF(ROUND(MAX(0,MOD(H325-F325+0.5,1)-0.5)*1440,0)&gt;IFERROR(VLOOKUP(E325,الورديات!$A$2:$E$21,5,FALSE()),0),ROUND(MAX(0,MOD(H325-F325+0.5,1)-0.5)*1440,0),0))</f>
        <v/>
      </c>
      <c r="L325" s="22" t="str">
        <f aca="false">IF(OR(I325="",G325=""),"",ROUND(MAX(0,MOD(G325-I325+0.5,1)-0.5)*1440,0))</f>
        <v/>
      </c>
      <c r="M325" s="22" t="str">
        <f aca="false">IF(OR(I325="",G325=""),"",IF(ROUND(MAX(0,MOD(I325-G325+0.5,1)-0.5)*1440,0)&gt;=الإعدادات!$B$8,ROUND(MAX(0,MOD(I325-G325+0.5,1)-0.5)*1440,0),0))</f>
        <v/>
      </c>
      <c r="N325" s="18" t="str">
        <f aca="false">IF(OR(A325="",B325=""),"",IF(COUNTIFS(الإجازات!$A$2:$A$1001,B325,الإجازات!$D$2:$D$1001,"&lt;="&amp;A325,الإجازات!$E$2:$E$1001,"&gt;="&amp;A325,الإجازات!$G$2:$G$1001,"مقبولة")=0,"",LOOKUP(2,1/((الإجازات!$A$2:$A$1001=B325)*(الإجازات!$D$2:$D$1001&lt;=A325)*(الإجازات!$E$2:$E$1001&gt;=A325)*(الإجازات!$G$2:$G$1001="مقبولة")),الإجازات!$C$2:$C$1001)))</f>
        <v/>
      </c>
      <c r="O325" s="17"/>
      <c r="P325" s="23" t="str">
        <f aca="false">IF(B325="","",IF(ISNA(MATCH(B325,الموظفين!$A$2:$A$501,0)),"⚠ كود غير موجود",IF(O325&lt;&gt;"",O325,IF(N325&lt;&gt;"",N325,IF(H325="",IF(AND(A325&lt;&gt;"",WEEKDAY(A325)=الإعدادات!$B$11),"راحة أسبوعية","غائب"),IF(I325="","بدون انصراف",IF(N(K325)&gt;0,"متأخر","حاضر")))))))</f>
        <v/>
      </c>
      <c r="Q325" s="24" t="str">
        <f aca="false">IF(B325="","",IF(OR(P325="غائب",P325="غياب",P325="إجازة بدون راتب"),IFERROR(VLOOKUP(B325,الموظفين!$A$2:$J$501,8,FALSE()),0),0))</f>
        <v/>
      </c>
      <c r="R325" s="24" t="str">
        <f aca="false">IF(B325="","",ROUND((N(K325)+N(L325))/60*IFERROR(VLOOKUP(B325,الموظفين!$A$2:$J$501,8,FALSE()),0)/الإعدادات!$B$6*الإعدادات!$B$9,2))</f>
        <v/>
      </c>
      <c r="S325" s="24" t="str">
        <f aca="false">IF(OR(B325="",M325=""),"",ROUND(M325/60*IFERROR(VLOOKUP(B325,الموظفين!$A$2:$J$501,9,FALSE()),0),2))</f>
        <v/>
      </c>
      <c r="T325" s="17"/>
      <c r="U325" s="23" t="str">
        <f aca="false">IF(OR(A325="",B325=""),"",A325&amp;"|"&amp;B325)</f>
        <v/>
      </c>
    </row>
    <row r="326" customFormat="false" ht="15" hidden="false" customHeight="false" outlineLevel="0" collapsed="false">
      <c r="A326" s="16"/>
      <c r="B326" s="17"/>
      <c r="C326" s="18" t="str">
        <f aca="false">IF($B326="","",IFERROR(VLOOKUP($B326,الموظفين!$A$2:$J$501,2,FALSE())&amp;"","⚠ كود غير موجود"))</f>
        <v/>
      </c>
      <c r="D326" s="18" t="str">
        <f aca="false">IF($B326="","",IFERROR(VLOOKUP($B326,الموظفين!$A$2:$J$501,3,FALSE())&amp;"",""))</f>
        <v/>
      </c>
      <c r="E326" s="18" t="str">
        <f aca="false">IF($B326="","",IFERROR(VLOOKUP($B326,الموظفين!$A$2:$J$501,5,FALSE())&amp;"",""))</f>
        <v/>
      </c>
      <c r="F326" s="19" t="str">
        <f aca="false">IF($B326="","",IFERROR(VLOOKUP($B326,الموظفين!$A$2:$J$501,6,FALSE()),""))</f>
        <v/>
      </c>
      <c r="G326" s="19" t="str">
        <f aca="false">IF($B326="","",IFERROR(VLOOKUP($B326,الموظفين!$A$2:$J$501,7,FALSE()),""))</f>
        <v/>
      </c>
      <c r="H326" s="20"/>
      <c r="I326" s="20"/>
      <c r="J326" s="21" t="str">
        <f aca="false">IF(OR(H326="",I326=""),"",ROUND(MOD(I326-H326,1)*24,2))</f>
        <v/>
      </c>
      <c r="K326" s="22" t="str">
        <f aca="false">IF(OR(H326="",F326=""),"",IF(ROUND(MAX(0,MOD(H326-F326+0.5,1)-0.5)*1440,0)&gt;IFERROR(VLOOKUP(E326,الورديات!$A$2:$E$21,5,FALSE()),0),ROUND(MAX(0,MOD(H326-F326+0.5,1)-0.5)*1440,0),0))</f>
        <v/>
      </c>
      <c r="L326" s="22" t="str">
        <f aca="false">IF(OR(I326="",G326=""),"",ROUND(MAX(0,MOD(G326-I326+0.5,1)-0.5)*1440,0))</f>
        <v/>
      </c>
      <c r="M326" s="22" t="str">
        <f aca="false">IF(OR(I326="",G326=""),"",IF(ROUND(MAX(0,MOD(I326-G326+0.5,1)-0.5)*1440,0)&gt;=الإعدادات!$B$8,ROUND(MAX(0,MOD(I326-G326+0.5,1)-0.5)*1440,0),0))</f>
        <v/>
      </c>
      <c r="N326" s="18" t="str">
        <f aca="false">IF(OR(A326="",B326=""),"",IF(COUNTIFS(الإجازات!$A$2:$A$1001,B326,الإجازات!$D$2:$D$1001,"&lt;="&amp;A326,الإجازات!$E$2:$E$1001,"&gt;="&amp;A326,الإجازات!$G$2:$G$1001,"مقبولة")=0,"",LOOKUP(2,1/((الإجازات!$A$2:$A$1001=B326)*(الإجازات!$D$2:$D$1001&lt;=A326)*(الإجازات!$E$2:$E$1001&gt;=A326)*(الإجازات!$G$2:$G$1001="مقبولة")),الإجازات!$C$2:$C$1001)))</f>
        <v/>
      </c>
      <c r="O326" s="17"/>
      <c r="P326" s="23" t="str">
        <f aca="false">IF(B326="","",IF(ISNA(MATCH(B326,الموظفين!$A$2:$A$501,0)),"⚠ كود غير موجود",IF(O326&lt;&gt;"",O326,IF(N326&lt;&gt;"",N326,IF(H326="",IF(AND(A326&lt;&gt;"",WEEKDAY(A326)=الإعدادات!$B$11),"راحة أسبوعية","غائب"),IF(I326="","بدون انصراف",IF(N(K326)&gt;0,"متأخر","حاضر")))))))</f>
        <v/>
      </c>
      <c r="Q326" s="24" t="str">
        <f aca="false">IF(B326="","",IF(OR(P326="غائب",P326="غياب",P326="إجازة بدون راتب"),IFERROR(VLOOKUP(B326,الموظفين!$A$2:$J$501,8,FALSE()),0),0))</f>
        <v/>
      </c>
      <c r="R326" s="24" t="str">
        <f aca="false">IF(B326="","",ROUND((N(K326)+N(L326))/60*IFERROR(VLOOKUP(B326,الموظفين!$A$2:$J$501,8,FALSE()),0)/الإعدادات!$B$6*الإعدادات!$B$9,2))</f>
        <v/>
      </c>
      <c r="S326" s="24" t="str">
        <f aca="false">IF(OR(B326="",M326=""),"",ROUND(M326/60*IFERROR(VLOOKUP(B326,الموظفين!$A$2:$J$501,9,FALSE()),0),2))</f>
        <v/>
      </c>
      <c r="T326" s="17"/>
      <c r="U326" s="23" t="str">
        <f aca="false">IF(OR(A326="",B326=""),"",A326&amp;"|"&amp;B326)</f>
        <v/>
      </c>
    </row>
    <row r="327" customFormat="false" ht="15" hidden="false" customHeight="false" outlineLevel="0" collapsed="false">
      <c r="A327" s="16"/>
      <c r="B327" s="17"/>
      <c r="C327" s="18" t="str">
        <f aca="false">IF($B327="","",IFERROR(VLOOKUP($B327,الموظفين!$A$2:$J$501,2,FALSE())&amp;"","⚠ كود غير موجود"))</f>
        <v/>
      </c>
      <c r="D327" s="18" t="str">
        <f aca="false">IF($B327="","",IFERROR(VLOOKUP($B327,الموظفين!$A$2:$J$501,3,FALSE())&amp;"",""))</f>
        <v/>
      </c>
      <c r="E327" s="18" t="str">
        <f aca="false">IF($B327="","",IFERROR(VLOOKUP($B327,الموظفين!$A$2:$J$501,5,FALSE())&amp;"",""))</f>
        <v/>
      </c>
      <c r="F327" s="19" t="str">
        <f aca="false">IF($B327="","",IFERROR(VLOOKUP($B327,الموظفين!$A$2:$J$501,6,FALSE()),""))</f>
        <v/>
      </c>
      <c r="G327" s="19" t="str">
        <f aca="false">IF($B327="","",IFERROR(VLOOKUP($B327,الموظفين!$A$2:$J$501,7,FALSE()),""))</f>
        <v/>
      </c>
      <c r="H327" s="20"/>
      <c r="I327" s="20"/>
      <c r="J327" s="21" t="str">
        <f aca="false">IF(OR(H327="",I327=""),"",ROUND(MOD(I327-H327,1)*24,2))</f>
        <v/>
      </c>
      <c r="K327" s="22" t="str">
        <f aca="false">IF(OR(H327="",F327=""),"",IF(ROUND(MAX(0,MOD(H327-F327+0.5,1)-0.5)*1440,0)&gt;IFERROR(VLOOKUP(E327,الورديات!$A$2:$E$21,5,FALSE()),0),ROUND(MAX(0,MOD(H327-F327+0.5,1)-0.5)*1440,0),0))</f>
        <v/>
      </c>
      <c r="L327" s="22" t="str">
        <f aca="false">IF(OR(I327="",G327=""),"",ROUND(MAX(0,MOD(G327-I327+0.5,1)-0.5)*1440,0))</f>
        <v/>
      </c>
      <c r="M327" s="22" t="str">
        <f aca="false">IF(OR(I327="",G327=""),"",IF(ROUND(MAX(0,MOD(I327-G327+0.5,1)-0.5)*1440,0)&gt;=الإعدادات!$B$8,ROUND(MAX(0,MOD(I327-G327+0.5,1)-0.5)*1440,0),0))</f>
        <v/>
      </c>
      <c r="N327" s="18" t="str">
        <f aca="false">IF(OR(A327="",B327=""),"",IF(COUNTIFS(الإجازات!$A$2:$A$1001,B327,الإجازات!$D$2:$D$1001,"&lt;="&amp;A327,الإجازات!$E$2:$E$1001,"&gt;="&amp;A327,الإجازات!$G$2:$G$1001,"مقبولة")=0,"",LOOKUP(2,1/((الإجازات!$A$2:$A$1001=B327)*(الإجازات!$D$2:$D$1001&lt;=A327)*(الإجازات!$E$2:$E$1001&gt;=A327)*(الإجازات!$G$2:$G$1001="مقبولة")),الإجازات!$C$2:$C$1001)))</f>
        <v/>
      </c>
      <c r="O327" s="17"/>
      <c r="P327" s="23" t="str">
        <f aca="false">IF(B327="","",IF(ISNA(MATCH(B327,الموظفين!$A$2:$A$501,0)),"⚠ كود غير موجود",IF(O327&lt;&gt;"",O327,IF(N327&lt;&gt;"",N327,IF(H327="",IF(AND(A327&lt;&gt;"",WEEKDAY(A327)=الإعدادات!$B$11),"راحة أسبوعية","غائب"),IF(I327="","بدون انصراف",IF(N(K327)&gt;0,"متأخر","حاضر")))))))</f>
        <v/>
      </c>
      <c r="Q327" s="24" t="str">
        <f aca="false">IF(B327="","",IF(OR(P327="غائب",P327="غياب",P327="إجازة بدون راتب"),IFERROR(VLOOKUP(B327,الموظفين!$A$2:$J$501,8,FALSE()),0),0))</f>
        <v/>
      </c>
      <c r="R327" s="24" t="str">
        <f aca="false">IF(B327="","",ROUND((N(K327)+N(L327))/60*IFERROR(VLOOKUP(B327,الموظفين!$A$2:$J$501,8,FALSE()),0)/الإعدادات!$B$6*الإعدادات!$B$9,2))</f>
        <v/>
      </c>
      <c r="S327" s="24" t="str">
        <f aca="false">IF(OR(B327="",M327=""),"",ROUND(M327/60*IFERROR(VLOOKUP(B327,الموظفين!$A$2:$J$501,9,FALSE()),0),2))</f>
        <v/>
      </c>
      <c r="T327" s="17"/>
      <c r="U327" s="23" t="str">
        <f aca="false">IF(OR(A327="",B327=""),"",A327&amp;"|"&amp;B327)</f>
        <v/>
      </c>
    </row>
    <row r="328" customFormat="false" ht="15" hidden="false" customHeight="false" outlineLevel="0" collapsed="false">
      <c r="A328" s="16"/>
      <c r="B328" s="17"/>
      <c r="C328" s="18" t="str">
        <f aca="false">IF($B328="","",IFERROR(VLOOKUP($B328,الموظفين!$A$2:$J$501,2,FALSE())&amp;"","⚠ كود غير موجود"))</f>
        <v/>
      </c>
      <c r="D328" s="18" t="str">
        <f aca="false">IF($B328="","",IFERROR(VLOOKUP($B328,الموظفين!$A$2:$J$501,3,FALSE())&amp;"",""))</f>
        <v/>
      </c>
      <c r="E328" s="18" t="str">
        <f aca="false">IF($B328="","",IFERROR(VLOOKUP($B328,الموظفين!$A$2:$J$501,5,FALSE())&amp;"",""))</f>
        <v/>
      </c>
      <c r="F328" s="19" t="str">
        <f aca="false">IF($B328="","",IFERROR(VLOOKUP($B328,الموظفين!$A$2:$J$501,6,FALSE()),""))</f>
        <v/>
      </c>
      <c r="G328" s="19" t="str">
        <f aca="false">IF($B328="","",IFERROR(VLOOKUP($B328,الموظفين!$A$2:$J$501,7,FALSE()),""))</f>
        <v/>
      </c>
      <c r="H328" s="20"/>
      <c r="I328" s="20"/>
      <c r="J328" s="21" t="str">
        <f aca="false">IF(OR(H328="",I328=""),"",ROUND(MOD(I328-H328,1)*24,2))</f>
        <v/>
      </c>
      <c r="K328" s="22" t="str">
        <f aca="false">IF(OR(H328="",F328=""),"",IF(ROUND(MAX(0,MOD(H328-F328+0.5,1)-0.5)*1440,0)&gt;IFERROR(VLOOKUP(E328,الورديات!$A$2:$E$21,5,FALSE()),0),ROUND(MAX(0,MOD(H328-F328+0.5,1)-0.5)*1440,0),0))</f>
        <v/>
      </c>
      <c r="L328" s="22" t="str">
        <f aca="false">IF(OR(I328="",G328=""),"",ROUND(MAX(0,MOD(G328-I328+0.5,1)-0.5)*1440,0))</f>
        <v/>
      </c>
      <c r="M328" s="22" t="str">
        <f aca="false">IF(OR(I328="",G328=""),"",IF(ROUND(MAX(0,MOD(I328-G328+0.5,1)-0.5)*1440,0)&gt;=الإعدادات!$B$8,ROUND(MAX(0,MOD(I328-G328+0.5,1)-0.5)*1440,0),0))</f>
        <v/>
      </c>
      <c r="N328" s="18" t="str">
        <f aca="false">IF(OR(A328="",B328=""),"",IF(COUNTIFS(الإجازات!$A$2:$A$1001,B328,الإجازات!$D$2:$D$1001,"&lt;="&amp;A328,الإجازات!$E$2:$E$1001,"&gt;="&amp;A328,الإجازات!$G$2:$G$1001,"مقبولة")=0,"",LOOKUP(2,1/((الإجازات!$A$2:$A$1001=B328)*(الإجازات!$D$2:$D$1001&lt;=A328)*(الإجازات!$E$2:$E$1001&gt;=A328)*(الإجازات!$G$2:$G$1001="مقبولة")),الإجازات!$C$2:$C$1001)))</f>
        <v/>
      </c>
      <c r="O328" s="17"/>
      <c r="P328" s="23" t="str">
        <f aca="false">IF(B328="","",IF(ISNA(MATCH(B328,الموظفين!$A$2:$A$501,0)),"⚠ كود غير موجود",IF(O328&lt;&gt;"",O328,IF(N328&lt;&gt;"",N328,IF(H328="",IF(AND(A328&lt;&gt;"",WEEKDAY(A328)=الإعدادات!$B$11),"راحة أسبوعية","غائب"),IF(I328="","بدون انصراف",IF(N(K328)&gt;0,"متأخر","حاضر")))))))</f>
        <v/>
      </c>
      <c r="Q328" s="24" t="str">
        <f aca="false">IF(B328="","",IF(OR(P328="غائب",P328="غياب",P328="إجازة بدون راتب"),IFERROR(VLOOKUP(B328,الموظفين!$A$2:$J$501,8,FALSE()),0),0))</f>
        <v/>
      </c>
      <c r="R328" s="24" t="str">
        <f aca="false">IF(B328="","",ROUND((N(K328)+N(L328))/60*IFERROR(VLOOKUP(B328,الموظفين!$A$2:$J$501,8,FALSE()),0)/الإعدادات!$B$6*الإعدادات!$B$9,2))</f>
        <v/>
      </c>
      <c r="S328" s="24" t="str">
        <f aca="false">IF(OR(B328="",M328=""),"",ROUND(M328/60*IFERROR(VLOOKUP(B328,الموظفين!$A$2:$J$501,9,FALSE()),0),2))</f>
        <v/>
      </c>
      <c r="T328" s="17"/>
      <c r="U328" s="23" t="str">
        <f aca="false">IF(OR(A328="",B328=""),"",A328&amp;"|"&amp;B328)</f>
        <v/>
      </c>
    </row>
    <row r="329" customFormat="false" ht="15" hidden="false" customHeight="false" outlineLevel="0" collapsed="false">
      <c r="A329" s="16"/>
      <c r="B329" s="17"/>
      <c r="C329" s="18" t="str">
        <f aca="false">IF($B329="","",IFERROR(VLOOKUP($B329,الموظفين!$A$2:$J$501,2,FALSE())&amp;"","⚠ كود غير موجود"))</f>
        <v/>
      </c>
      <c r="D329" s="18" t="str">
        <f aca="false">IF($B329="","",IFERROR(VLOOKUP($B329,الموظفين!$A$2:$J$501,3,FALSE())&amp;"",""))</f>
        <v/>
      </c>
      <c r="E329" s="18" t="str">
        <f aca="false">IF($B329="","",IFERROR(VLOOKUP($B329,الموظفين!$A$2:$J$501,5,FALSE())&amp;"",""))</f>
        <v/>
      </c>
      <c r="F329" s="19" t="str">
        <f aca="false">IF($B329="","",IFERROR(VLOOKUP($B329,الموظفين!$A$2:$J$501,6,FALSE()),""))</f>
        <v/>
      </c>
      <c r="G329" s="19" t="str">
        <f aca="false">IF($B329="","",IFERROR(VLOOKUP($B329,الموظفين!$A$2:$J$501,7,FALSE()),""))</f>
        <v/>
      </c>
      <c r="H329" s="20"/>
      <c r="I329" s="20"/>
      <c r="J329" s="21" t="str">
        <f aca="false">IF(OR(H329="",I329=""),"",ROUND(MOD(I329-H329,1)*24,2))</f>
        <v/>
      </c>
      <c r="K329" s="22" t="str">
        <f aca="false">IF(OR(H329="",F329=""),"",IF(ROUND(MAX(0,MOD(H329-F329+0.5,1)-0.5)*1440,0)&gt;IFERROR(VLOOKUP(E329,الورديات!$A$2:$E$21,5,FALSE()),0),ROUND(MAX(0,MOD(H329-F329+0.5,1)-0.5)*1440,0),0))</f>
        <v/>
      </c>
      <c r="L329" s="22" t="str">
        <f aca="false">IF(OR(I329="",G329=""),"",ROUND(MAX(0,MOD(G329-I329+0.5,1)-0.5)*1440,0))</f>
        <v/>
      </c>
      <c r="M329" s="22" t="str">
        <f aca="false">IF(OR(I329="",G329=""),"",IF(ROUND(MAX(0,MOD(I329-G329+0.5,1)-0.5)*1440,0)&gt;=الإعدادات!$B$8,ROUND(MAX(0,MOD(I329-G329+0.5,1)-0.5)*1440,0),0))</f>
        <v/>
      </c>
      <c r="N329" s="18" t="str">
        <f aca="false">IF(OR(A329="",B329=""),"",IF(COUNTIFS(الإجازات!$A$2:$A$1001,B329,الإجازات!$D$2:$D$1001,"&lt;="&amp;A329,الإجازات!$E$2:$E$1001,"&gt;="&amp;A329,الإجازات!$G$2:$G$1001,"مقبولة")=0,"",LOOKUP(2,1/((الإجازات!$A$2:$A$1001=B329)*(الإجازات!$D$2:$D$1001&lt;=A329)*(الإجازات!$E$2:$E$1001&gt;=A329)*(الإجازات!$G$2:$G$1001="مقبولة")),الإجازات!$C$2:$C$1001)))</f>
        <v/>
      </c>
      <c r="O329" s="17"/>
      <c r="P329" s="23" t="str">
        <f aca="false">IF(B329="","",IF(ISNA(MATCH(B329,الموظفين!$A$2:$A$501,0)),"⚠ كود غير موجود",IF(O329&lt;&gt;"",O329,IF(N329&lt;&gt;"",N329,IF(H329="",IF(AND(A329&lt;&gt;"",WEEKDAY(A329)=الإعدادات!$B$11),"راحة أسبوعية","غائب"),IF(I329="","بدون انصراف",IF(N(K329)&gt;0,"متأخر","حاضر")))))))</f>
        <v/>
      </c>
      <c r="Q329" s="24" t="str">
        <f aca="false">IF(B329="","",IF(OR(P329="غائب",P329="غياب",P329="إجازة بدون راتب"),IFERROR(VLOOKUP(B329,الموظفين!$A$2:$J$501,8,FALSE()),0),0))</f>
        <v/>
      </c>
      <c r="R329" s="24" t="str">
        <f aca="false">IF(B329="","",ROUND((N(K329)+N(L329))/60*IFERROR(VLOOKUP(B329,الموظفين!$A$2:$J$501,8,FALSE()),0)/الإعدادات!$B$6*الإعدادات!$B$9,2))</f>
        <v/>
      </c>
      <c r="S329" s="24" t="str">
        <f aca="false">IF(OR(B329="",M329=""),"",ROUND(M329/60*IFERROR(VLOOKUP(B329,الموظفين!$A$2:$J$501,9,FALSE()),0),2))</f>
        <v/>
      </c>
      <c r="T329" s="17"/>
      <c r="U329" s="23" t="str">
        <f aca="false">IF(OR(A329="",B329=""),"",A329&amp;"|"&amp;B329)</f>
        <v/>
      </c>
    </row>
    <row r="330" customFormat="false" ht="15" hidden="false" customHeight="false" outlineLevel="0" collapsed="false">
      <c r="A330" s="16"/>
      <c r="B330" s="17"/>
      <c r="C330" s="18" t="str">
        <f aca="false">IF($B330="","",IFERROR(VLOOKUP($B330,الموظفين!$A$2:$J$501,2,FALSE())&amp;"","⚠ كود غير موجود"))</f>
        <v/>
      </c>
      <c r="D330" s="18" t="str">
        <f aca="false">IF($B330="","",IFERROR(VLOOKUP($B330,الموظفين!$A$2:$J$501,3,FALSE())&amp;"",""))</f>
        <v/>
      </c>
      <c r="E330" s="18" t="str">
        <f aca="false">IF($B330="","",IFERROR(VLOOKUP($B330,الموظفين!$A$2:$J$501,5,FALSE())&amp;"",""))</f>
        <v/>
      </c>
      <c r="F330" s="19" t="str">
        <f aca="false">IF($B330="","",IFERROR(VLOOKUP($B330,الموظفين!$A$2:$J$501,6,FALSE()),""))</f>
        <v/>
      </c>
      <c r="G330" s="19" t="str">
        <f aca="false">IF($B330="","",IFERROR(VLOOKUP($B330,الموظفين!$A$2:$J$501,7,FALSE()),""))</f>
        <v/>
      </c>
      <c r="H330" s="20"/>
      <c r="I330" s="20"/>
      <c r="J330" s="21" t="str">
        <f aca="false">IF(OR(H330="",I330=""),"",ROUND(MOD(I330-H330,1)*24,2))</f>
        <v/>
      </c>
      <c r="K330" s="22" t="str">
        <f aca="false">IF(OR(H330="",F330=""),"",IF(ROUND(MAX(0,MOD(H330-F330+0.5,1)-0.5)*1440,0)&gt;IFERROR(VLOOKUP(E330,الورديات!$A$2:$E$21,5,FALSE()),0),ROUND(MAX(0,MOD(H330-F330+0.5,1)-0.5)*1440,0),0))</f>
        <v/>
      </c>
      <c r="L330" s="22" t="str">
        <f aca="false">IF(OR(I330="",G330=""),"",ROUND(MAX(0,MOD(G330-I330+0.5,1)-0.5)*1440,0))</f>
        <v/>
      </c>
      <c r="M330" s="22" t="str">
        <f aca="false">IF(OR(I330="",G330=""),"",IF(ROUND(MAX(0,MOD(I330-G330+0.5,1)-0.5)*1440,0)&gt;=الإعدادات!$B$8,ROUND(MAX(0,MOD(I330-G330+0.5,1)-0.5)*1440,0),0))</f>
        <v/>
      </c>
      <c r="N330" s="18" t="str">
        <f aca="false">IF(OR(A330="",B330=""),"",IF(COUNTIFS(الإجازات!$A$2:$A$1001,B330,الإجازات!$D$2:$D$1001,"&lt;="&amp;A330,الإجازات!$E$2:$E$1001,"&gt;="&amp;A330,الإجازات!$G$2:$G$1001,"مقبولة")=0,"",LOOKUP(2,1/((الإجازات!$A$2:$A$1001=B330)*(الإجازات!$D$2:$D$1001&lt;=A330)*(الإجازات!$E$2:$E$1001&gt;=A330)*(الإجازات!$G$2:$G$1001="مقبولة")),الإجازات!$C$2:$C$1001)))</f>
        <v/>
      </c>
      <c r="O330" s="17"/>
      <c r="P330" s="23" t="str">
        <f aca="false">IF(B330="","",IF(ISNA(MATCH(B330,الموظفين!$A$2:$A$501,0)),"⚠ كود غير موجود",IF(O330&lt;&gt;"",O330,IF(N330&lt;&gt;"",N330,IF(H330="",IF(AND(A330&lt;&gt;"",WEEKDAY(A330)=الإعدادات!$B$11),"راحة أسبوعية","غائب"),IF(I330="","بدون انصراف",IF(N(K330)&gt;0,"متأخر","حاضر")))))))</f>
        <v/>
      </c>
      <c r="Q330" s="24" t="str">
        <f aca="false">IF(B330="","",IF(OR(P330="غائب",P330="غياب",P330="إجازة بدون راتب"),IFERROR(VLOOKUP(B330,الموظفين!$A$2:$J$501,8,FALSE()),0),0))</f>
        <v/>
      </c>
      <c r="R330" s="24" t="str">
        <f aca="false">IF(B330="","",ROUND((N(K330)+N(L330))/60*IFERROR(VLOOKUP(B330,الموظفين!$A$2:$J$501,8,FALSE()),0)/الإعدادات!$B$6*الإعدادات!$B$9,2))</f>
        <v/>
      </c>
      <c r="S330" s="24" t="str">
        <f aca="false">IF(OR(B330="",M330=""),"",ROUND(M330/60*IFERROR(VLOOKUP(B330,الموظفين!$A$2:$J$501,9,FALSE()),0),2))</f>
        <v/>
      </c>
      <c r="T330" s="17"/>
      <c r="U330" s="23" t="str">
        <f aca="false">IF(OR(A330="",B330=""),"",A330&amp;"|"&amp;B330)</f>
        <v/>
      </c>
    </row>
    <row r="331" customFormat="false" ht="15" hidden="false" customHeight="false" outlineLevel="0" collapsed="false">
      <c r="A331" s="16"/>
      <c r="B331" s="17"/>
      <c r="C331" s="18" t="str">
        <f aca="false">IF($B331="","",IFERROR(VLOOKUP($B331,الموظفين!$A$2:$J$501,2,FALSE())&amp;"","⚠ كود غير موجود"))</f>
        <v/>
      </c>
      <c r="D331" s="18" t="str">
        <f aca="false">IF($B331="","",IFERROR(VLOOKUP($B331,الموظفين!$A$2:$J$501,3,FALSE())&amp;"",""))</f>
        <v/>
      </c>
      <c r="E331" s="18" t="str">
        <f aca="false">IF($B331="","",IFERROR(VLOOKUP($B331,الموظفين!$A$2:$J$501,5,FALSE())&amp;"",""))</f>
        <v/>
      </c>
      <c r="F331" s="19" t="str">
        <f aca="false">IF($B331="","",IFERROR(VLOOKUP($B331,الموظفين!$A$2:$J$501,6,FALSE()),""))</f>
        <v/>
      </c>
      <c r="G331" s="19" t="str">
        <f aca="false">IF($B331="","",IFERROR(VLOOKUP($B331,الموظفين!$A$2:$J$501,7,FALSE()),""))</f>
        <v/>
      </c>
      <c r="H331" s="20"/>
      <c r="I331" s="20"/>
      <c r="J331" s="21" t="str">
        <f aca="false">IF(OR(H331="",I331=""),"",ROUND(MOD(I331-H331,1)*24,2))</f>
        <v/>
      </c>
      <c r="K331" s="22" t="str">
        <f aca="false">IF(OR(H331="",F331=""),"",IF(ROUND(MAX(0,MOD(H331-F331+0.5,1)-0.5)*1440,0)&gt;IFERROR(VLOOKUP(E331,الورديات!$A$2:$E$21,5,FALSE()),0),ROUND(MAX(0,MOD(H331-F331+0.5,1)-0.5)*1440,0),0))</f>
        <v/>
      </c>
      <c r="L331" s="22" t="str">
        <f aca="false">IF(OR(I331="",G331=""),"",ROUND(MAX(0,MOD(G331-I331+0.5,1)-0.5)*1440,0))</f>
        <v/>
      </c>
      <c r="M331" s="22" t="str">
        <f aca="false">IF(OR(I331="",G331=""),"",IF(ROUND(MAX(0,MOD(I331-G331+0.5,1)-0.5)*1440,0)&gt;=الإعدادات!$B$8,ROUND(MAX(0,MOD(I331-G331+0.5,1)-0.5)*1440,0),0))</f>
        <v/>
      </c>
      <c r="N331" s="18" t="str">
        <f aca="false">IF(OR(A331="",B331=""),"",IF(COUNTIFS(الإجازات!$A$2:$A$1001,B331,الإجازات!$D$2:$D$1001,"&lt;="&amp;A331,الإجازات!$E$2:$E$1001,"&gt;="&amp;A331,الإجازات!$G$2:$G$1001,"مقبولة")=0,"",LOOKUP(2,1/((الإجازات!$A$2:$A$1001=B331)*(الإجازات!$D$2:$D$1001&lt;=A331)*(الإجازات!$E$2:$E$1001&gt;=A331)*(الإجازات!$G$2:$G$1001="مقبولة")),الإجازات!$C$2:$C$1001)))</f>
        <v/>
      </c>
      <c r="O331" s="17"/>
      <c r="P331" s="23" t="str">
        <f aca="false">IF(B331="","",IF(ISNA(MATCH(B331,الموظفين!$A$2:$A$501,0)),"⚠ كود غير موجود",IF(O331&lt;&gt;"",O331,IF(N331&lt;&gt;"",N331,IF(H331="",IF(AND(A331&lt;&gt;"",WEEKDAY(A331)=الإعدادات!$B$11),"راحة أسبوعية","غائب"),IF(I331="","بدون انصراف",IF(N(K331)&gt;0,"متأخر","حاضر")))))))</f>
        <v/>
      </c>
      <c r="Q331" s="24" t="str">
        <f aca="false">IF(B331="","",IF(OR(P331="غائب",P331="غياب",P331="إجازة بدون راتب"),IFERROR(VLOOKUP(B331,الموظفين!$A$2:$J$501,8,FALSE()),0),0))</f>
        <v/>
      </c>
      <c r="R331" s="24" t="str">
        <f aca="false">IF(B331="","",ROUND((N(K331)+N(L331))/60*IFERROR(VLOOKUP(B331,الموظفين!$A$2:$J$501,8,FALSE()),0)/الإعدادات!$B$6*الإعدادات!$B$9,2))</f>
        <v/>
      </c>
      <c r="S331" s="24" t="str">
        <f aca="false">IF(OR(B331="",M331=""),"",ROUND(M331/60*IFERROR(VLOOKUP(B331,الموظفين!$A$2:$J$501,9,FALSE()),0),2))</f>
        <v/>
      </c>
      <c r="T331" s="17"/>
      <c r="U331" s="23" t="str">
        <f aca="false">IF(OR(A331="",B331=""),"",A331&amp;"|"&amp;B331)</f>
        <v/>
      </c>
    </row>
    <row r="332" customFormat="false" ht="15" hidden="false" customHeight="false" outlineLevel="0" collapsed="false">
      <c r="A332" s="16"/>
      <c r="B332" s="17"/>
      <c r="C332" s="18" t="str">
        <f aca="false">IF($B332="","",IFERROR(VLOOKUP($B332,الموظفين!$A$2:$J$501,2,FALSE())&amp;"","⚠ كود غير موجود"))</f>
        <v/>
      </c>
      <c r="D332" s="18" t="str">
        <f aca="false">IF($B332="","",IFERROR(VLOOKUP($B332,الموظفين!$A$2:$J$501,3,FALSE())&amp;"",""))</f>
        <v/>
      </c>
      <c r="E332" s="18" t="str">
        <f aca="false">IF($B332="","",IFERROR(VLOOKUP($B332,الموظفين!$A$2:$J$501,5,FALSE())&amp;"",""))</f>
        <v/>
      </c>
      <c r="F332" s="19" t="str">
        <f aca="false">IF($B332="","",IFERROR(VLOOKUP($B332,الموظفين!$A$2:$J$501,6,FALSE()),""))</f>
        <v/>
      </c>
      <c r="G332" s="19" t="str">
        <f aca="false">IF($B332="","",IFERROR(VLOOKUP($B332,الموظفين!$A$2:$J$501,7,FALSE()),""))</f>
        <v/>
      </c>
      <c r="H332" s="20"/>
      <c r="I332" s="20"/>
      <c r="J332" s="21" t="str">
        <f aca="false">IF(OR(H332="",I332=""),"",ROUND(MOD(I332-H332,1)*24,2))</f>
        <v/>
      </c>
      <c r="K332" s="22" t="str">
        <f aca="false">IF(OR(H332="",F332=""),"",IF(ROUND(MAX(0,MOD(H332-F332+0.5,1)-0.5)*1440,0)&gt;IFERROR(VLOOKUP(E332,الورديات!$A$2:$E$21,5,FALSE()),0),ROUND(MAX(0,MOD(H332-F332+0.5,1)-0.5)*1440,0),0))</f>
        <v/>
      </c>
      <c r="L332" s="22" t="str">
        <f aca="false">IF(OR(I332="",G332=""),"",ROUND(MAX(0,MOD(G332-I332+0.5,1)-0.5)*1440,0))</f>
        <v/>
      </c>
      <c r="M332" s="22" t="str">
        <f aca="false">IF(OR(I332="",G332=""),"",IF(ROUND(MAX(0,MOD(I332-G332+0.5,1)-0.5)*1440,0)&gt;=الإعدادات!$B$8,ROUND(MAX(0,MOD(I332-G332+0.5,1)-0.5)*1440,0),0))</f>
        <v/>
      </c>
      <c r="N332" s="18" t="str">
        <f aca="false">IF(OR(A332="",B332=""),"",IF(COUNTIFS(الإجازات!$A$2:$A$1001,B332,الإجازات!$D$2:$D$1001,"&lt;="&amp;A332,الإجازات!$E$2:$E$1001,"&gt;="&amp;A332,الإجازات!$G$2:$G$1001,"مقبولة")=0,"",LOOKUP(2,1/((الإجازات!$A$2:$A$1001=B332)*(الإجازات!$D$2:$D$1001&lt;=A332)*(الإجازات!$E$2:$E$1001&gt;=A332)*(الإجازات!$G$2:$G$1001="مقبولة")),الإجازات!$C$2:$C$1001)))</f>
        <v/>
      </c>
      <c r="O332" s="17"/>
      <c r="P332" s="23" t="str">
        <f aca="false">IF(B332="","",IF(ISNA(MATCH(B332,الموظفين!$A$2:$A$501,0)),"⚠ كود غير موجود",IF(O332&lt;&gt;"",O332,IF(N332&lt;&gt;"",N332,IF(H332="",IF(AND(A332&lt;&gt;"",WEEKDAY(A332)=الإعدادات!$B$11),"راحة أسبوعية","غائب"),IF(I332="","بدون انصراف",IF(N(K332)&gt;0,"متأخر","حاضر")))))))</f>
        <v/>
      </c>
      <c r="Q332" s="24" t="str">
        <f aca="false">IF(B332="","",IF(OR(P332="غائب",P332="غياب",P332="إجازة بدون راتب"),IFERROR(VLOOKUP(B332,الموظفين!$A$2:$J$501,8,FALSE()),0),0))</f>
        <v/>
      </c>
      <c r="R332" s="24" t="str">
        <f aca="false">IF(B332="","",ROUND((N(K332)+N(L332))/60*IFERROR(VLOOKUP(B332,الموظفين!$A$2:$J$501,8,FALSE()),0)/الإعدادات!$B$6*الإعدادات!$B$9,2))</f>
        <v/>
      </c>
      <c r="S332" s="24" t="str">
        <f aca="false">IF(OR(B332="",M332=""),"",ROUND(M332/60*IFERROR(VLOOKUP(B332,الموظفين!$A$2:$J$501,9,FALSE()),0),2))</f>
        <v/>
      </c>
      <c r="T332" s="17"/>
      <c r="U332" s="23" t="str">
        <f aca="false">IF(OR(A332="",B332=""),"",A332&amp;"|"&amp;B332)</f>
        <v/>
      </c>
    </row>
    <row r="333" customFormat="false" ht="15" hidden="false" customHeight="false" outlineLevel="0" collapsed="false">
      <c r="A333" s="16"/>
      <c r="B333" s="17"/>
      <c r="C333" s="18" t="str">
        <f aca="false">IF($B333="","",IFERROR(VLOOKUP($B333,الموظفين!$A$2:$J$501,2,FALSE())&amp;"","⚠ كود غير موجود"))</f>
        <v/>
      </c>
      <c r="D333" s="18" t="str">
        <f aca="false">IF($B333="","",IFERROR(VLOOKUP($B333,الموظفين!$A$2:$J$501,3,FALSE())&amp;"",""))</f>
        <v/>
      </c>
      <c r="E333" s="18" t="str">
        <f aca="false">IF($B333="","",IFERROR(VLOOKUP($B333,الموظفين!$A$2:$J$501,5,FALSE())&amp;"",""))</f>
        <v/>
      </c>
      <c r="F333" s="19" t="str">
        <f aca="false">IF($B333="","",IFERROR(VLOOKUP($B333,الموظفين!$A$2:$J$501,6,FALSE()),""))</f>
        <v/>
      </c>
      <c r="G333" s="19" t="str">
        <f aca="false">IF($B333="","",IFERROR(VLOOKUP($B333,الموظفين!$A$2:$J$501,7,FALSE()),""))</f>
        <v/>
      </c>
      <c r="H333" s="20"/>
      <c r="I333" s="20"/>
      <c r="J333" s="21" t="str">
        <f aca="false">IF(OR(H333="",I333=""),"",ROUND(MOD(I333-H333,1)*24,2))</f>
        <v/>
      </c>
      <c r="K333" s="22" t="str">
        <f aca="false">IF(OR(H333="",F333=""),"",IF(ROUND(MAX(0,MOD(H333-F333+0.5,1)-0.5)*1440,0)&gt;IFERROR(VLOOKUP(E333,الورديات!$A$2:$E$21,5,FALSE()),0),ROUND(MAX(0,MOD(H333-F333+0.5,1)-0.5)*1440,0),0))</f>
        <v/>
      </c>
      <c r="L333" s="22" t="str">
        <f aca="false">IF(OR(I333="",G333=""),"",ROUND(MAX(0,MOD(G333-I333+0.5,1)-0.5)*1440,0))</f>
        <v/>
      </c>
      <c r="M333" s="22" t="str">
        <f aca="false">IF(OR(I333="",G333=""),"",IF(ROUND(MAX(0,MOD(I333-G333+0.5,1)-0.5)*1440,0)&gt;=الإعدادات!$B$8,ROUND(MAX(0,MOD(I333-G333+0.5,1)-0.5)*1440,0),0))</f>
        <v/>
      </c>
      <c r="N333" s="18" t="str">
        <f aca="false">IF(OR(A333="",B333=""),"",IF(COUNTIFS(الإجازات!$A$2:$A$1001,B333,الإجازات!$D$2:$D$1001,"&lt;="&amp;A333,الإجازات!$E$2:$E$1001,"&gt;="&amp;A333,الإجازات!$G$2:$G$1001,"مقبولة")=0,"",LOOKUP(2,1/((الإجازات!$A$2:$A$1001=B333)*(الإجازات!$D$2:$D$1001&lt;=A333)*(الإجازات!$E$2:$E$1001&gt;=A333)*(الإجازات!$G$2:$G$1001="مقبولة")),الإجازات!$C$2:$C$1001)))</f>
        <v/>
      </c>
      <c r="O333" s="17"/>
      <c r="P333" s="23" t="str">
        <f aca="false">IF(B333="","",IF(ISNA(MATCH(B333,الموظفين!$A$2:$A$501,0)),"⚠ كود غير موجود",IF(O333&lt;&gt;"",O333,IF(N333&lt;&gt;"",N333,IF(H333="",IF(AND(A333&lt;&gt;"",WEEKDAY(A333)=الإعدادات!$B$11),"راحة أسبوعية","غائب"),IF(I333="","بدون انصراف",IF(N(K333)&gt;0,"متأخر","حاضر")))))))</f>
        <v/>
      </c>
      <c r="Q333" s="24" t="str">
        <f aca="false">IF(B333="","",IF(OR(P333="غائب",P333="غياب",P333="إجازة بدون راتب"),IFERROR(VLOOKUP(B333,الموظفين!$A$2:$J$501,8,FALSE()),0),0))</f>
        <v/>
      </c>
      <c r="R333" s="24" t="str">
        <f aca="false">IF(B333="","",ROUND((N(K333)+N(L333))/60*IFERROR(VLOOKUP(B333,الموظفين!$A$2:$J$501,8,FALSE()),0)/الإعدادات!$B$6*الإعدادات!$B$9,2))</f>
        <v/>
      </c>
      <c r="S333" s="24" t="str">
        <f aca="false">IF(OR(B333="",M333=""),"",ROUND(M333/60*IFERROR(VLOOKUP(B333,الموظفين!$A$2:$J$501,9,FALSE()),0),2))</f>
        <v/>
      </c>
      <c r="T333" s="17"/>
      <c r="U333" s="23" t="str">
        <f aca="false">IF(OR(A333="",B333=""),"",A333&amp;"|"&amp;B333)</f>
        <v/>
      </c>
    </row>
    <row r="334" customFormat="false" ht="15" hidden="false" customHeight="false" outlineLevel="0" collapsed="false">
      <c r="A334" s="16"/>
      <c r="B334" s="17"/>
      <c r="C334" s="18" t="str">
        <f aca="false">IF($B334="","",IFERROR(VLOOKUP($B334,الموظفين!$A$2:$J$501,2,FALSE())&amp;"","⚠ كود غير موجود"))</f>
        <v/>
      </c>
      <c r="D334" s="18" t="str">
        <f aca="false">IF($B334="","",IFERROR(VLOOKUP($B334,الموظفين!$A$2:$J$501,3,FALSE())&amp;"",""))</f>
        <v/>
      </c>
      <c r="E334" s="18" t="str">
        <f aca="false">IF($B334="","",IFERROR(VLOOKUP($B334,الموظفين!$A$2:$J$501,5,FALSE())&amp;"",""))</f>
        <v/>
      </c>
      <c r="F334" s="19" t="str">
        <f aca="false">IF($B334="","",IFERROR(VLOOKUP($B334,الموظفين!$A$2:$J$501,6,FALSE()),""))</f>
        <v/>
      </c>
      <c r="G334" s="19" t="str">
        <f aca="false">IF($B334="","",IFERROR(VLOOKUP($B334,الموظفين!$A$2:$J$501,7,FALSE()),""))</f>
        <v/>
      </c>
      <c r="H334" s="20"/>
      <c r="I334" s="20"/>
      <c r="J334" s="21" t="str">
        <f aca="false">IF(OR(H334="",I334=""),"",ROUND(MOD(I334-H334,1)*24,2))</f>
        <v/>
      </c>
      <c r="K334" s="22" t="str">
        <f aca="false">IF(OR(H334="",F334=""),"",IF(ROUND(MAX(0,MOD(H334-F334+0.5,1)-0.5)*1440,0)&gt;IFERROR(VLOOKUP(E334,الورديات!$A$2:$E$21,5,FALSE()),0),ROUND(MAX(0,MOD(H334-F334+0.5,1)-0.5)*1440,0),0))</f>
        <v/>
      </c>
      <c r="L334" s="22" t="str">
        <f aca="false">IF(OR(I334="",G334=""),"",ROUND(MAX(0,MOD(G334-I334+0.5,1)-0.5)*1440,0))</f>
        <v/>
      </c>
      <c r="M334" s="22" t="str">
        <f aca="false">IF(OR(I334="",G334=""),"",IF(ROUND(MAX(0,MOD(I334-G334+0.5,1)-0.5)*1440,0)&gt;=الإعدادات!$B$8,ROUND(MAX(0,MOD(I334-G334+0.5,1)-0.5)*1440,0),0))</f>
        <v/>
      </c>
      <c r="N334" s="18" t="str">
        <f aca="false">IF(OR(A334="",B334=""),"",IF(COUNTIFS(الإجازات!$A$2:$A$1001,B334,الإجازات!$D$2:$D$1001,"&lt;="&amp;A334,الإجازات!$E$2:$E$1001,"&gt;="&amp;A334,الإجازات!$G$2:$G$1001,"مقبولة")=0,"",LOOKUP(2,1/((الإجازات!$A$2:$A$1001=B334)*(الإجازات!$D$2:$D$1001&lt;=A334)*(الإجازات!$E$2:$E$1001&gt;=A334)*(الإجازات!$G$2:$G$1001="مقبولة")),الإجازات!$C$2:$C$1001)))</f>
        <v/>
      </c>
      <c r="O334" s="17"/>
      <c r="P334" s="23" t="str">
        <f aca="false">IF(B334="","",IF(ISNA(MATCH(B334,الموظفين!$A$2:$A$501,0)),"⚠ كود غير موجود",IF(O334&lt;&gt;"",O334,IF(N334&lt;&gt;"",N334,IF(H334="",IF(AND(A334&lt;&gt;"",WEEKDAY(A334)=الإعدادات!$B$11),"راحة أسبوعية","غائب"),IF(I334="","بدون انصراف",IF(N(K334)&gt;0,"متأخر","حاضر")))))))</f>
        <v/>
      </c>
      <c r="Q334" s="24" t="str">
        <f aca="false">IF(B334="","",IF(OR(P334="غائب",P334="غياب",P334="إجازة بدون راتب"),IFERROR(VLOOKUP(B334,الموظفين!$A$2:$J$501,8,FALSE()),0),0))</f>
        <v/>
      </c>
      <c r="R334" s="24" t="str">
        <f aca="false">IF(B334="","",ROUND((N(K334)+N(L334))/60*IFERROR(VLOOKUP(B334,الموظفين!$A$2:$J$501,8,FALSE()),0)/الإعدادات!$B$6*الإعدادات!$B$9,2))</f>
        <v/>
      </c>
      <c r="S334" s="24" t="str">
        <f aca="false">IF(OR(B334="",M334=""),"",ROUND(M334/60*IFERROR(VLOOKUP(B334,الموظفين!$A$2:$J$501,9,FALSE()),0),2))</f>
        <v/>
      </c>
      <c r="T334" s="17"/>
      <c r="U334" s="23" t="str">
        <f aca="false">IF(OR(A334="",B334=""),"",A334&amp;"|"&amp;B334)</f>
        <v/>
      </c>
    </row>
    <row r="335" customFormat="false" ht="15" hidden="false" customHeight="false" outlineLevel="0" collapsed="false">
      <c r="A335" s="16"/>
      <c r="B335" s="17"/>
      <c r="C335" s="18" t="str">
        <f aca="false">IF($B335="","",IFERROR(VLOOKUP($B335,الموظفين!$A$2:$J$501,2,FALSE())&amp;"","⚠ كود غير موجود"))</f>
        <v/>
      </c>
      <c r="D335" s="18" t="str">
        <f aca="false">IF($B335="","",IFERROR(VLOOKUP($B335,الموظفين!$A$2:$J$501,3,FALSE())&amp;"",""))</f>
        <v/>
      </c>
      <c r="E335" s="18" t="str">
        <f aca="false">IF($B335="","",IFERROR(VLOOKUP($B335,الموظفين!$A$2:$J$501,5,FALSE())&amp;"",""))</f>
        <v/>
      </c>
      <c r="F335" s="19" t="str">
        <f aca="false">IF($B335="","",IFERROR(VLOOKUP($B335,الموظفين!$A$2:$J$501,6,FALSE()),""))</f>
        <v/>
      </c>
      <c r="G335" s="19" t="str">
        <f aca="false">IF($B335="","",IFERROR(VLOOKUP($B335,الموظفين!$A$2:$J$501,7,FALSE()),""))</f>
        <v/>
      </c>
      <c r="H335" s="20"/>
      <c r="I335" s="20"/>
      <c r="J335" s="21" t="str">
        <f aca="false">IF(OR(H335="",I335=""),"",ROUND(MOD(I335-H335,1)*24,2))</f>
        <v/>
      </c>
      <c r="K335" s="22" t="str">
        <f aca="false">IF(OR(H335="",F335=""),"",IF(ROUND(MAX(0,MOD(H335-F335+0.5,1)-0.5)*1440,0)&gt;IFERROR(VLOOKUP(E335,الورديات!$A$2:$E$21,5,FALSE()),0),ROUND(MAX(0,MOD(H335-F335+0.5,1)-0.5)*1440,0),0))</f>
        <v/>
      </c>
      <c r="L335" s="22" t="str">
        <f aca="false">IF(OR(I335="",G335=""),"",ROUND(MAX(0,MOD(G335-I335+0.5,1)-0.5)*1440,0))</f>
        <v/>
      </c>
      <c r="M335" s="22" t="str">
        <f aca="false">IF(OR(I335="",G335=""),"",IF(ROUND(MAX(0,MOD(I335-G335+0.5,1)-0.5)*1440,0)&gt;=الإعدادات!$B$8,ROUND(MAX(0,MOD(I335-G335+0.5,1)-0.5)*1440,0),0))</f>
        <v/>
      </c>
      <c r="N335" s="18" t="str">
        <f aca="false">IF(OR(A335="",B335=""),"",IF(COUNTIFS(الإجازات!$A$2:$A$1001,B335,الإجازات!$D$2:$D$1001,"&lt;="&amp;A335,الإجازات!$E$2:$E$1001,"&gt;="&amp;A335,الإجازات!$G$2:$G$1001,"مقبولة")=0,"",LOOKUP(2,1/((الإجازات!$A$2:$A$1001=B335)*(الإجازات!$D$2:$D$1001&lt;=A335)*(الإجازات!$E$2:$E$1001&gt;=A335)*(الإجازات!$G$2:$G$1001="مقبولة")),الإجازات!$C$2:$C$1001)))</f>
        <v/>
      </c>
      <c r="O335" s="17"/>
      <c r="P335" s="23" t="str">
        <f aca="false">IF(B335="","",IF(ISNA(MATCH(B335,الموظفين!$A$2:$A$501,0)),"⚠ كود غير موجود",IF(O335&lt;&gt;"",O335,IF(N335&lt;&gt;"",N335,IF(H335="",IF(AND(A335&lt;&gt;"",WEEKDAY(A335)=الإعدادات!$B$11),"راحة أسبوعية","غائب"),IF(I335="","بدون انصراف",IF(N(K335)&gt;0,"متأخر","حاضر")))))))</f>
        <v/>
      </c>
      <c r="Q335" s="24" t="str">
        <f aca="false">IF(B335="","",IF(OR(P335="غائب",P335="غياب",P335="إجازة بدون راتب"),IFERROR(VLOOKUP(B335,الموظفين!$A$2:$J$501,8,FALSE()),0),0))</f>
        <v/>
      </c>
      <c r="R335" s="24" t="str">
        <f aca="false">IF(B335="","",ROUND((N(K335)+N(L335))/60*IFERROR(VLOOKUP(B335,الموظفين!$A$2:$J$501,8,FALSE()),0)/الإعدادات!$B$6*الإعدادات!$B$9,2))</f>
        <v/>
      </c>
      <c r="S335" s="24" t="str">
        <f aca="false">IF(OR(B335="",M335=""),"",ROUND(M335/60*IFERROR(VLOOKUP(B335,الموظفين!$A$2:$J$501,9,FALSE()),0),2))</f>
        <v/>
      </c>
      <c r="T335" s="17"/>
      <c r="U335" s="23" t="str">
        <f aca="false">IF(OR(A335="",B335=""),"",A335&amp;"|"&amp;B335)</f>
        <v/>
      </c>
    </row>
    <row r="336" customFormat="false" ht="15" hidden="false" customHeight="false" outlineLevel="0" collapsed="false">
      <c r="A336" s="16"/>
      <c r="B336" s="17"/>
      <c r="C336" s="18" t="str">
        <f aca="false">IF($B336="","",IFERROR(VLOOKUP($B336,الموظفين!$A$2:$J$501,2,FALSE())&amp;"","⚠ كود غير موجود"))</f>
        <v/>
      </c>
      <c r="D336" s="18" t="str">
        <f aca="false">IF($B336="","",IFERROR(VLOOKUP($B336,الموظفين!$A$2:$J$501,3,FALSE())&amp;"",""))</f>
        <v/>
      </c>
      <c r="E336" s="18" t="str">
        <f aca="false">IF($B336="","",IFERROR(VLOOKUP($B336,الموظفين!$A$2:$J$501,5,FALSE())&amp;"",""))</f>
        <v/>
      </c>
      <c r="F336" s="19" t="str">
        <f aca="false">IF($B336="","",IFERROR(VLOOKUP($B336,الموظفين!$A$2:$J$501,6,FALSE()),""))</f>
        <v/>
      </c>
      <c r="G336" s="19" t="str">
        <f aca="false">IF($B336="","",IFERROR(VLOOKUP($B336,الموظفين!$A$2:$J$501,7,FALSE()),""))</f>
        <v/>
      </c>
      <c r="H336" s="20"/>
      <c r="I336" s="20"/>
      <c r="J336" s="21" t="str">
        <f aca="false">IF(OR(H336="",I336=""),"",ROUND(MOD(I336-H336,1)*24,2))</f>
        <v/>
      </c>
      <c r="K336" s="22" t="str">
        <f aca="false">IF(OR(H336="",F336=""),"",IF(ROUND(MAX(0,MOD(H336-F336+0.5,1)-0.5)*1440,0)&gt;IFERROR(VLOOKUP(E336,الورديات!$A$2:$E$21,5,FALSE()),0),ROUND(MAX(0,MOD(H336-F336+0.5,1)-0.5)*1440,0),0))</f>
        <v/>
      </c>
      <c r="L336" s="22" t="str">
        <f aca="false">IF(OR(I336="",G336=""),"",ROUND(MAX(0,MOD(G336-I336+0.5,1)-0.5)*1440,0))</f>
        <v/>
      </c>
      <c r="M336" s="22" t="str">
        <f aca="false">IF(OR(I336="",G336=""),"",IF(ROUND(MAX(0,MOD(I336-G336+0.5,1)-0.5)*1440,0)&gt;=الإعدادات!$B$8,ROUND(MAX(0,MOD(I336-G336+0.5,1)-0.5)*1440,0),0))</f>
        <v/>
      </c>
      <c r="N336" s="18" t="str">
        <f aca="false">IF(OR(A336="",B336=""),"",IF(COUNTIFS(الإجازات!$A$2:$A$1001,B336,الإجازات!$D$2:$D$1001,"&lt;="&amp;A336,الإجازات!$E$2:$E$1001,"&gt;="&amp;A336,الإجازات!$G$2:$G$1001,"مقبولة")=0,"",LOOKUP(2,1/((الإجازات!$A$2:$A$1001=B336)*(الإجازات!$D$2:$D$1001&lt;=A336)*(الإجازات!$E$2:$E$1001&gt;=A336)*(الإجازات!$G$2:$G$1001="مقبولة")),الإجازات!$C$2:$C$1001)))</f>
        <v/>
      </c>
      <c r="O336" s="17"/>
      <c r="P336" s="23" t="str">
        <f aca="false">IF(B336="","",IF(ISNA(MATCH(B336,الموظفين!$A$2:$A$501,0)),"⚠ كود غير موجود",IF(O336&lt;&gt;"",O336,IF(N336&lt;&gt;"",N336,IF(H336="",IF(AND(A336&lt;&gt;"",WEEKDAY(A336)=الإعدادات!$B$11),"راحة أسبوعية","غائب"),IF(I336="","بدون انصراف",IF(N(K336)&gt;0,"متأخر","حاضر")))))))</f>
        <v/>
      </c>
      <c r="Q336" s="24" t="str">
        <f aca="false">IF(B336="","",IF(OR(P336="غائب",P336="غياب",P336="إجازة بدون راتب"),IFERROR(VLOOKUP(B336,الموظفين!$A$2:$J$501,8,FALSE()),0),0))</f>
        <v/>
      </c>
      <c r="R336" s="24" t="str">
        <f aca="false">IF(B336="","",ROUND((N(K336)+N(L336))/60*IFERROR(VLOOKUP(B336,الموظفين!$A$2:$J$501,8,FALSE()),0)/الإعدادات!$B$6*الإعدادات!$B$9,2))</f>
        <v/>
      </c>
      <c r="S336" s="24" t="str">
        <f aca="false">IF(OR(B336="",M336=""),"",ROUND(M336/60*IFERROR(VLOOKUP(B336,الموظفين!$A$2:$J$501,9,FALSE()),0),2))</f>
        <v/>
      </c>
      <c r="T336" s="17"/>
      <c r="U336" s="23" t="str">
        <f aca="false">IF(OR(A336="",B336=""),"",A336&amp;"|"&amp;B336)</f>
        <v/>
      </c>
    </row>
    <row r="337" customFormat="false" ht="15" hidden="false" customHeight="false" outlineLevel="0" collapsed="false">
      <c r="A337" s="16"/>
      <c r="B337" s="17"/>
      <c r="C337" s="18" t="str">
        <f aca="false">IF($B337="","",IFERROR(VLOOKUP($B337,الموظفين!$A$2:$J$501,2,FALSE())&amp;"","⚠ كود غير موجود"))</f>
        <v/>
      </c>
      <c r="D337" s="18" t="str">
        <f aca="false">IF($B337="","",IFERROR(VLOOKUP($B337,الموظفين!$A$2:$J$501,3,FALSE())&amp;"",""))</f>
        <v/>
      </c>
      <c r="E337" s="18" t="str">
        <f aca="false">IF($B337="","",IFERROR(VLOOKUP($B337,الموظفين!$A$2:$J$501,5,FALSE())&amp;"",""))</f>
        <v/>
      </c>
      <c r="F337" s="19" t="str">
        <f aca="false">IF($B337="","",IFERROR(VLOOKUP($B337,الموظفين!$A$2:$J$501,6,FALSE()),""))</f>
        <v/>
      </c>
      <c r="G337" s="19" t="str">
        <f aca="false">IF($B337="","",IFERROR(VLOOKUP($B337,الموظفين!$A$2:$J$501,7,FALSE()),""))</f>
        <v/>
      </c>
      <c r="H337" s="20"/>
      <c r="I337" s="20"/>
      <c r="J337" s="21" t="str">
        <f aca="false">IF(OR(H337="",I337=""),"",ROUND(MOD(I337-H337,1)*24,2))</f>
        <v/>
      </c>
      <c r="K337" s="22" t="str">
        <f aca="false">IF(OR(H337="",F337=""),"",IF(ROUND(MAX(0,MOD(H337-F337+0.5,1)-0.5)*1440,0)&gt;IFERROR(VLOOKUP(E337,الورديات!$A$2:$E$21,5,FALSE()),0),ROUND(MAX(0,MOD(H337-F337+0.5,1)-0.5)*1440,0),0))</f>
        <v/>
      </c>
      <c r="L337" s="22" t="str">
        <f aca="false">IF(OR(I337="",G337=""),"",ROUND(MAX(0,MOD(G337-I337+0.5,1)-0.5)*1440,0))</f>
        <v/>
      </c>
      <c r="M337" s="22" t="str">
        <f aca="false">IF(OR(I337="",G337=""),"",IF(ROUND(MAX(0,MOD(I337-G337+0.5,1)-0.5)*1440,0)&gt;=الإعدادات!$B$8,ROUND(MAX(0,MOD(I337-G337+0.5,1)-0.5)*1440,0),0))</f>
        <v/>
      </c>
      <c r="N337" s="18" t="str">
        <f aca="false">IF(OR(A337="",B337=""),"",IF(COUNTIFS(الإجازات!$A$2:$A$1001,B337,الإجازات!$D$2:$D$1001,"&lt;="&amp;A337,الإجازات!$E$2:$E$1001,"&gt;="&amp;A337,الإجازات!$G$2:$G$1001,"مقبولة")=0,"",LOOKUP(2,1/((الإجازات!$A$2:$A$1001=B337)*(الإجازات!$D$2:$D$1001&lt;=A337)*(الإجازات!$E$2:$E$1001&gt;=A337)*(الإجازات!$G$2:$G$1001="مقبولة")),الإجازات!$C$2:$C$1001)))</f>
        <v/>
      </c>
      <c r="O337" s="17"/>
      <c r="P337" s="23" t="str">
        <f aca="false">IF(B337="","",IF(ISNA(MATCH(B337,الموظفين!$A$2:$A$501,0)),"⚠ كود غير موجود",IF(O337&lt;&gt;"",O337,IF(N337&lt;&gt;"",N337,IF(H337="",IF(AND(A337&lt;&gt;"",WEEKDAY(A337)=الإعدادات!$B$11),"راحة أسبوعية","غائب"),IF(I337="","بدون انصراف",IF(N(K337)&gt;0,"متأخر","حاضر")))))))</f>
        <v/>
      </c>
      <c r="Q337" s="24" t="str">
        <f aca="false">IF(B337="","",IF(OR(P337="غائب",P337="غياب",P337="إجازة بدون راتب"),IFERROR(VLOOKUP(B337,الموظفين!$A$2:$J$501,8,FALSE()),0),0))</f>
        <v/>
      </c>
      <c r="R337" s="24" t="str">
        <f aca="false">IF(B337="","",ROUND((N(K337)+N(L337))/60*IFERROR(VLOOKUP(B337,الموظفين!$A$2:$J$501,8,FALSE()),0)/الإعدادات!$B$6*الإعدادات!$B$9,2))</f>
        <v/>
      </c>
      <c r="S337" s="24" t="str">
        <f aca="false">IF(OR(B337="",M337=""),"",ROUND(M337/60*IFERROR(VLOOKUP(B337,الموظفين!$A$2:$J$501,9,FALSE()),0),2))</f>
        <v/>
      </c>
      <c r="T337" s="17"/>
      <c r="U337" s="23" t="str">
        <f aca="false">IF(OR(A337="",B337=""),"",A337&amp;"|"&amp;B337)</f>
        <v/>
      </c>
    </row>
    <row r="338" customFormat="false" ht="15" hidden="false" customHeight="false" outlineLevel="0" collapsed="false">
      <c r="A338" s="16"/>
      <c r="B338" s="17"/>
      <c r="C338" s="18" t="str">
        <f aca="false">IF($B338="","",IFERROR(VLOOKUP($B338,الموظفين!$A$2:$J$501,2,FALSE())&amp;"","⚠ كود غير موجود"))</f>
        <v/>
      </c>
      <c r="D338" s="18" t="str">
        <f aca="false">IF($B338="","",IFERROR(VLOOKUP($B338,الموظفين!$A$2:$J$501,3,FALSE())&amp;"",""))</f>
        <v/>
      </c>
      <c r="E338" s="18" t="str">
        <f aca="false">IF($B338="","",IFERROR(VLOOKUP($B338,الموظفين!$A$2:$J$501,5,FALSE())&amp;"",""))</f>
        <v/>
      </c>
      <c r="F338" s="19" t="str">
        <f aca="false">IF($B338="","",IFERROR(VLOOKUP($B338,الموظفين!$A$2:$J$501,6,FALSE()),""))</f>
        <v/>
      </c>
      <c r="G338" s="19" t="str">
        <f aca="false">IF($B338="","",IFERROR(VLOOKUP($B338,الموظفين!$A$2:$J$501,7,FALSE()),""))</f>
        <v/>
      </c>
      <c r="H338" s="20"/>
      <c r="I338" s="20"/>
      <c r="J338" s="21" t="str">
        <f aca="false">IF(OR(H338="",I338=""),"",ROUND(MOD(I338-H338,1)*24,2))</f>
        <v/>
      </c>
      <c r="K338" s="22" t="str">
        <f aca="false">IF(OR(H338="",F338=""),"",IF(ROUND(MAX(0,MOD(H338-F338+0.5,1)-0.5)*1440,0)&gt;IFERROR(VLOOKUP(E338,الورديات!$A$2:$E$21,5,FALSE()),0),ROUND(MAX(0,MOD(H338-F338+0.5,1)-0.5)*1440,0),0))</f>
        <v/>
      </c>
      <c r="L338" s="22" t="str">
        <f aca="false">IF(OR(I338="",G338=""),"",ROUND(MAX(0,MOD(G338-I338+0.5,1)-0.5)*1440,0))</f>
        <v/>
      </c>
      <c r="M338" s="22" t="str">
        <f aca="false">IF(OR(I338="",G338=""),"",IF(ROUND(MAX(0,MOD(I338-G338+0.5,1)-0.5)*1440,0)&gt;=الإعدادات!$B$8,ROUND(MAX(0,MOD(I338-G338+0.5,1)-0.5)*1440,0),0))</f>
        <v/>
      </c>
      <c r="N338" s="18" t="str">
        <f aca="false">IF(OR(A338="",B338=""),"",IF(COUNTIFS(الإجازات!$A$2:$A$1001,B338,الإجازات!$D$2:$D$1001,"&lt;="&amp;A338,الإجازات!$E$2:$E$1001,"&gt;="&amp;A338,الإجازات!$G$2:$G$1001,"مقبولة")=0,"",LOOKUP(2,1/((الإجازات!$A$2:$A$1001=B338)*(الإجازات!$D$2:$D$1001&lt;=A338)*(الإجازات!$E$2:$E$1001&gt;=A338)*(الإجازات!$G$2:$G$1001="مقبولة")),الإجازات!$C$2:$C$1001)))</f>
        <v/>
      </c>
      <c r="O338" s="17"/>
      <c r="P338" s="23" t="str">
        <f aca="false">IF(B338="","",IF(ISNA(MATCH(B338,الموظفين!$A$2:$A$501,0)),"⚠ كود غير موجود",IF(O338&lt;&gt;"",O338,IF(N338&lt;&gt;"",N338,IF(H338="",IF(AND(A338&lt;&gt;"",WEEKDAY(A338)=الإعدادات!$B$11),"راحة أسبوعية","غائب"),IF(I338="","بدون انصراف",IF(N(K338)&gt;0,"متأخر","حاضر")))))))</f>
        <v/>
      </c>
      <c r="Q338" s="24" t="str">
        <f aca="false">IF(B338="","",IF(OR(P338="غائب",P338="غياب",P338="إجازة بدون راتب"),IFERROR(VLOOKUP(B338,الموظفين!$A$2:$J$501,8,FALSE()),0),0))</f>
        <v/>
      </c>
      <c r="R338" s="24" t="str">
        <f aca="false">IF(B338="","",ROUND((N(K338)+N(L338))/60*IFERROR(VLOOKUP(B338,الموظفين!$A$2:$J$501,8,FALSE()),0)/الإعدادات!$B$6*الإعدادات!$B$9,2))</f>
        <v/>
      </c>
      <c r="S338" s="24" t="str">
        <f aca="false">IF(OR(B338="",M338=""),"",ROUND(M338/60*IFERROR(VLOOKUP(B338,الموظفين!$A$2:$J$501,9,FALSE()),0),2))</f>
        <v/>
      </c>
      <c r="T338" s="17"/>
      <c r="U338" s="23" t="str">
        <f aca="false">IF(OR(A338="",B338=""),"",A338&amp;"|"&amp;B338)</f>
        <v/>
      </c>
    </row>
    <row r="339" customFormat="false" ht="15" hidden="false" customHeight="false" outlineLevel="0" collapsed="false">
      <c r="A339" s="16"/>
      <c r="B339" s="17"/>
      <c r="C339" s="18" t="str">
        <f aca="false">IF($B339="","",IFERROR(VLOOKUP($B339,الموظفين!$A$2:$J$501,2,FALSE())&amp;"","⚠ كود غير موجود"))</f>
        <v/>
      </c>
      <c r="D339" s="18" t="str">
        <f aca="false">IF($B339="","",IFERROR(VLOOKUP($B339,الموظفين!$A$2:$J$501,3,FALSE())&amp;"",""))</f>
        <v/>
      </c>
      <c r="E339" s="18" t="str">
        <f aca="false">IF($B339="","",IFERROR(VLOOKUP($B339,الموظفين!$A$2:$J$501,5,FALSE())&amp;"",""))</f>
        <v/>
      </c>
      <c r="F339" s="19" t="str">
        <f aca="false">IF($B339="","",IFERROR(VLOOKUP($B339,الموظفين!$A$2:$J$501,6,FALSE()),""))</f>
        <v/>
      </c>
      <c r="G339" s="19" t="str">
        <f aca="false">IF($B339="","",IFERROR(VLOOKUP($B339,الموظفين!$A$2:$J$501,7,FALSE()),""))</f>
        <v/>
      </c>
      <c r="H339" s="20"/>
      <c r="I339" s="20"/>
      <c r="J339" s="21" t="str">
        <f aca="false">IF(OR(H339="",I339=""),"",ROUND(MOD(I339-H339,1)*24,2))</f>
        <v/>
      </c>
      <c r="K339" s="22" t="str">
        <f aca="false">IF(OR(H339="",F339=""),"",IF(ROUND(MAX(0,MOD(H339-F339+0.5,1)-0.5)*1440,0)&gt;IFERROR(VLOOKUP(E339,الورديات!$A$2:$E$21,5,FALSE()),0),ROUND(MAX(0,MOD(H339-F339+0.5,1)-0.5)*1440,0),0))</f>
        <v/>
      </c>
      <c r="L339" s="22" t="str">
        <f aca="false">IF(OR(I339="",G339=""),"",ROUND(MAX(0,MOD(G339-I339+0.5,1)-0.5)*1440,0))</f>
        <v/>
      </c>
      <c r="M339" s="22" t="str">
        <f aca="false">IF(OR(I339="",G339=""),"",IF(ROUND(MAX(0,MOD(I339-G339+0.5,1)-0.5)*1440,0)&gt;=الإعدادات!$B$8,ROUND(MAX(0,MOD(I339-G339+0.5,1)-0.5)*1440,0),0))</f>
        <v/>
      </c>
      <c r="N339" s="18" t="str">
        <f aca="false">IF(OR(A339="",B339=""),"",IF(COUNTIFS(الإجازات!$A$2:$A$1001,B339,الإجازات!$D$2:$D$1001,"&lt;="&amp;A339,الإجازات!$E$2:$E$1001,"&gt;="&amp;A339,الإجازات!$G$2:$G$1001,"مقبولة")=0,"",LOOKUP(2,1/((الإجازات!$A$2:$A$1001=B339)*(الإجازات!$D$2:$D$1001&lt;=A339)*(الإجازات!$E$2:$E$1001&gt;=A339)*(الإجازات!$G$2:$G$1001="مقبولة")),الإجازات!$C$2:$C$1001)))</f>
        <v/>
      </c>
      <c r="O339" s="17"/>
      <c r="P339" s="23" t="str">
        <f aca="false">IF(B339="","",IF(ISNA(MATCH(B339,الموظفين!$A$2:$A$501,0)),"⚠ كود غير موجود",IF(O339&lt;&gt;"",O339,IF(N339&lt;&gt;"",N339,IF(H339="",IF(AND(A339&lt;&gt;"",WEEKDAY(A339)=الإعدادات!$B$11),"راحة أسبوعية","غائب"),IF(I339="","بدون انصراف",IF(N(K339)&gt;0,"متأخر","حاضر")))))))</f>
        <v/>
      </c>
      <c r="Q339" s="24" t="str">
        <f aca="false">IF(B339="","",IF(OR(P339="غائب",P339="غياب",P339="إجازة بدون راتب"),IFERROR(VLOOKUP(B339,الموظفين!$A$2:$J$501,8,FALSE()),0),0))</f>
        <v/>
      </c>
      <c r="R339" s="24" t="str">
        <f aca="false">IF(B339="","",ROUND((N(K339)+N(L339))/60*IFERROR(VLOOKUP(B339,الموظفين!$A$2:$J$501,8,FALSE()),0)/الإعدادات!$B$6*الإعدادات!$B$9,2))</f>
        <v/>
      </c>
      <c r="S339" s="24" t="str">
        <f aca="false">IF(OR(B339="",M339=""),"",ROUND(M339/60*IFERROR(VLOOKUP(B339,الموظفين!$A$2:$J$501,9,FALSE()),0),2))</f>
        <v/>
      </c>
      <c r="T339" s="17"/>
      <c r="U339" s="23" t="str">
        <f aca="false">IF(OR(A339="",B339=""),"",A339&amp;"|"&amp;B339)</f>
        <v/>
      </c>
    </row>
    <row r="340" customFormat="false" ht="15" hidden="false" customHeight="false" outlineLevel="0" collapsed="false">
      <c r="A340" s="16"/>
      <c r="B340" s="17"/>
      <c r="C340" s="18" t="str">
        <f aca="false">IF($B340="","",IFERROR(VLOOKUP($B340,الموظفين!$A$2:$J$501,2,FALSE())&amp;"","⚠ كود غير موجود"))</f>
        <v/>
      </c>
      <c r="D340" s="18" t="str">
        <f aca="false">IF($B340="","",IFERROR(VLOOKUP($B340,الموظفين!$A$2:$J$501,3,FALSE())&amp;"",""))</f>
        <v/>
      </c>
      <c r="E340" s="18" t="str">
        <f aca="false">IF($B340="","",IFERROR(VLOOKUP($B340,الموظفين!$A$2:$J$501,5,FALSE())&amp;"",""))</f>
        <v/>
      </c>
      <c r="F340" s="19" t="str">
        <f aca="false">IF($B340="","",IFERROR(VLOOKUP($B340,الموظفين!$A$2:$J$501,6,FALSE()),""))</f>
        <v/>
      </c>
      <c r="G340" s="19" t="str">
        <f aca="false">IF($B340="","",IFERROR(VLOOKUP($B340,الموظفين!$A$2:$J$501,7,FALSE()),""))</f>
        <v/>
      </c>
      <c r="H340" s="20"/>
      <c r="I340" s="20"/>
      <c r="J340" s="21" t="str">
        <f aca="false">IF(OR(H340="",I340=""),"",ROUND(MOD(I340-H340,1)*24,2))</f>
        <v/>
      </c>
      <c r="K340" s="22" t="str">
        <f aca="false">IF(OR(H340="",F340=""),"",IF(ROUND(MAX(0,MOD(H340-F340+0.5,1)-0.5)*1440,0)&gt;IFERROR(VLOOKUP(E340,الورديات!$A$2:$E$21,5,FALSE()),0),ROUND(MAX(0,MOD(H340-F340+0.5,1)-0.5)*1440,0),0))</f>
        <v/>
      </c>
      <c r="L340" s="22" t="str">
        <f aca="false">IF(OR(I340="",G340=""),"",ROUND(MAX(0,MOD(G340-I340+0.5,1)-0.5)*1440,0))</f>
        <v/>
      </c>
      <c r="M340" s="22" t="str">
        <f aca="false">IF(OR(I340="",G340=""),"",IF(ROUND(MAX(0,MOD(I340-G340+0.5,1)-0.5)*1440,0)&gt;=الإعدادات!$B$8,ROUND(MAX(0,MOD(I340-G340+0.5,1)-0.5)*1440,0),0))</f>
        <v/>
      </c>
      <c r="N340" s="18" t="str">
        <f aca="false">IF(OR(A340="",B340=""),"",IF(COUNTIFS(الإجازات!$A$2:$A$1001,B340,الإجازات!$D$2:$D$1001,"&lt;="&amp;A340,الإجازات!$E$2:$E$1001,"&gt;="&amp;A340,الإجازات!$G$2:$G$1001,"مقبولة")=0,"",LOOKUP(2,1/((الإجازات!$A$2:$A$1001=B340)*(الإجازات!$D$2:$D$1001&lt;=A340)*(الإجازات!$E$2:$E$1001&gt;=A340)*(الإجازات!$G$2:$G$1001="مقبولة")),الإجازات!$C$2:$C$1001)))</f>
        <v/>
      </c>
      <c r="O340" s="17"/>
      <c r="P340" s="23" t="str">
        <f aca="false">IF(B340="","",IF(ISNA(MATCH(B340,الموظفين!$A$2:$A$501,0)),"⚠ كود غير موجود",IF(O340&lt;&gt;"",O340,IF(N340&lt;&gt;"",N340,IF(H340="",IF(AND(A340&lt;&gt;"",WEEKDAY(A340)=الإعدادات!$B$11),"راحة أسبوعية","غائب"),IF(I340="","بدون انصراف",IF(N(K340)&gt;0,"متأخر","حاضر")))))))</f>
        <v/>
      </c>
      <c r="Q340" s="24" t="str">
        <f aca="false">IF(B340="","",IF(OR(P340="غائب",P340="غياب",P340="إجازة بدون راتب"),IFERROR(VLOOKUP(B340,الموظفين!$A$2:$J$501,8,FALSE()),0),0))</f>
        <v/>
      </c>
      <c r="R340" s="24" t="str">
        <f aca="false">IF(B340="","",ROUND((N(K340)+N(L340))/60*IFERROR(VLOOKUP(B340,الموظفين!$A$2:$J$501,8,FALSE()),0)/الإعدادات!$B$6*الإعدادات!$B$9,2))</f>
        <v/>
      </c>
      <c r="S340" s="24" t="str">
        <f aca="false">IF(OR(B340="",M340=""),"",ROUND(M340/60*IFERROR(VLOOKUP(B340,الموظفين!$A$2:$J$501,9,FALSE()),0),2))</f>
        <v/>
      </c>
      <c r="T340" s="17"/>
      <c r="U340" s="23" t="str">
        <f aca="false">IF(OR(A340="",B340=""),"",A340&amp;"|"&amp;B340)</f>
        <v/>
      </c>
    </row>
    <row r="341" customFormat="false" ht="15" hidden="false" customHeight="false" outlineLevel="0" collapsed="false">
      <c r="A341" s="16"/>
      <c r="B341" s="17"/>
      <c r="C341" s="18" t="str">
        <f aca="false">IF($B341="","",IFERROR(VLOOKUP($B341,الموظفين!$A$2:$J$501,2,FALSE())&amp;"","⚠ كود غير موجود"))</f>
        <v/>
      </c>
      <c r="D341" s="18" t="str">
        <f aca="false">IF($B341="","",IFERROR(VLOOKUP($B341,الموظفين!$A$2:$J$501,3,FALSE())&amp;"",""))</f>
        <v/>
      </c>
      <c r="E341" s="18" t="str">
        <f aca="false">IF($B341="","",IFERROR(VLOOKUP($B341,الموظفين!$A$2:$J$501,5,FALSE())&amp;"",""))</f>
        <v/>
      </c>
      <c r="F341" s="19" t="str">
        <f aca="false">IF($B341="","",IFERROR(VLOOKUP($B341,الموظفين!$A$2:$J$501,6,FALSE()),""))</f>
        <v/>
      </c>
      <c r="G341" s="19" t="str">
        <f aca="false">IF($B341="","",IFERROR(VLOOKUP($B341,الموظفين!$A$2:$J$501,7,FALSE()),""))</f>
        <v/>
      </c>
      <c r="H341" s="20"/>
      <c r="I341" s="20"/>
      <c r="J341" s="21" t="str">
        <f aca="false">IF(OR(H341="",I341=""),"",ROUND(MOD(I341-H341,1)*24,2))</f>
        <v/>
      </c>
      <c r="K341" s="22" t="str">
        <f aca="false">IF(OR(H341="",F341=""),"",IF(ROUND(MAX(0,MOD(H341-F341+0.5,1)-0.5)*1440,0)&gt;IFERROR(VLOOKUP(E341,الورديات!$A$2:$E$21,5,FALSE()),0),ROUND(MAX(0,MOD(H341-F341+0.5,1)-0.5)*1440,0),0))</f>
        <v/>
      </c>
      <c r="L341" s="22" t="str">
        <f aca="false">IF(OR(I341="",G341=""),"",ROUND(MAX(0,MOD(G341-I341+0.5,1)-0.5)*1440,0))</f>
        <v/>
      </c>
      <c r="M341" s="22" t="str">
        <f aca="false">IF(OR(I341="",G341=""),"",IF(ROUND(MAX(0,MOD(I341-G341+0.5,1)-0.5)*1440,0)&gt;=الإعدادات!$B$8,ROUND(MAX(0,MOD(I341-G341+0.5,1)-0.5)*1440,0),0))</f>
        <v/>
      </c>
      <c r="N341" s="18" t="str">
        <f aca="false">IF(OR(A341="",B341=""),"",IF(COUNTIFS(الإجازات!$A$2:$A$1001,B341,الإجازات!$D$2:$D$1001,"&lt;="&amp;A341,الإجازات!$E$2:$E$1001,"&gt;="&amp;A341,الإجازات!$G$2:$G$1001,"مقبولة")=0,"",LOOKUP(2,1/((الإجازات!$A$2:$A$1001=B341)*(الإجازات!$D$2:$D$1001&lt;=A341)*(الإجازات!$E$2:$E$1001&gt;=A341)*(الإجازات!$G$2:$G$1001="مقبولة")),الإجازات!$C$2:$C$1001)))</f>
        <v/>
      </c>
      <c r="O341" s="17"/>
      <c r="P341" s="23" t="str">
        <f aca="false">IF(B341="","",IF(ISNA(MATCH(B341,الموظفين!$A$2:$A$501,0)),"⚠ كود غير موجود",IF(O341&lt;&gt;"",O341,IF(N341&lt;&gt;"",N341,IF(H341="",IF(AND(A341&lt;&gt;"",WEEKDAY(A341)=الإعدادات!$B$11),"راحة أسبوعية","غائب"),IF(I341="","بدون انصراف",IF(N(K341)&gt;0,"متأخر","حاضر")))))))</f>
        <v/>
      </c>
      <c r="Q341" s="24" t="str">
        <f aca="false">IF(B341="","",IF(OR(P341="غائب",P341="غياب",P341="إجازة بدون راتب"),IFERROR(VLOOKUP(B341,الموظفين!$A$2:$J$501,8,FALSE()),0),0))</f>
        <v/>
      </c>
      <c r="R341" s="24" t="str">
        <f aca="false">IF(B341="","",ROUND((N(K341)+N(L341))/60*IFERROR(VLOOKUP(B341,الموظفين!$A$2:$J$501,8,FALSE()),0)/الإعدادات!$B$6*الإعدادات!$B$9,2))</f>
        <v/>
      </c>
      <c r="S341" s="24" t="str">
        <f aca="false">IF(OR(B341="",M341=""),"",ROUND(M341/60*IFERROR(VLOOKUP(B341,الموظفين!$A$2:$J$501,9,FALSE()),0),2))</f>
        <v/>
      </c>
      <c r="T341" s="17"/>
      <c r="U341" s="23" t="str">
        <f aca="false">IF(OR(A341="",B341=""),"",A341&amp;"|"&amp;B341)</f>
        <v/>
      </c>
    </row>
    <row r="342" customFormat="false" ht="15" hidden="false" customHeight="false" outlineLevel="0" collapsed="false">
      <c r="A342" s="16"/>
      <c r="B342" s="17"/>
      <c r="C342" s="18" t="str">
        <f aca="false">IF($B342="","",IFERROR(VLOOKUP($B342,الموظفين!$A$2:$J$501,2,FALSE())&amp;"","⚠ كود غير موجود"))</f>
        <v/>
      </c>
      <c r="D342" s="18" t="str">
        <f aca="false">IF($B342="","",IFERROR(VLOOKUP($B342,الموظفين!$A$2:$J$501,3,FALSE())&amp;"",""))</f>
        <v/>
      </c>
      <c r="E342" s="18" t="str">
        <f aca="false">IF($B342="","",IFERROR(VLOOKUP($B342,الموظفين!$A$2:$J$501,5,FALSE())&amp;"",""))</f>
        <v/>
      </c>
      <c r="F342" s="19" t="str">
        <f aca="false">IF($B342="","",IFERROR(VLOOKUP($B342,الموظفين!$A$2:$J$501,6,FALSE()),""))</f>
        <v/>
      </c>
      <c r="G342" s="19" t="str">
        <f aca="false">IF($B342="","",IFERROR(VLOOKUP($B342,الموظفين!$A$2:$J$501,7,FALSE()),""))</f>
        <v/>
      </c>
      <c r="H342" s="20"/>
      <c r="I342" s="20"/>
      <c r="J342" s="21" t="str">
        <f aca="false">IF(OR(H342="",I342=""),"",ROUND(MOD(I342-H342,1)*24,2))</f>
        <v/>
      </c>
      <c r="K342" s="22" t="str">
        <f aca="false">IF(OR(H342="",F342=""),"",IF(ROUND(MAX(0,MOD(H342-F342+0.5,1)-0.5)*1440,0)&gt;IFERROR(VLOOKUP(E342,الورديات!$A$2:$E$21,5,FALSE()),0),ROUND(MAX(0,MOD(H342-F342+0.5,1)-0.5)*1440,0),0))</f>
        <v/>
      </c>
      <c r="L342" s="22" t="str">
        <f aca="false">IF(OR(I342="",G342=""),"",ROUND(MAX(0,MOD(G342-I342+0.5,1)-0.5)*1440,0))</f>
        <v/>
      </c>
      <c r="M342" s="22" t="str">
        <f aca="false">IF(OR(I342="",G342=""),"",IF(ROUND(MAX(0,MOD(I342-G342+0.5,1)-0.5)*1440,0)&gt;=الإعدادات!$B$8,ROUND(MAX(0,MOD(I342-G342+0.5,1)-0.5)*1440,0),0))</f>
        <v/>
      </c>
      <c r="N342" s="18" t="str">
        <f aca="false">IF(OR(A342="",B342=""),"",IF(COUNTIFS(الإجازات!$A$2:$A$1001,B342,الإجازات!$D$2:$D$1001,"&lt;="&amp;A342,الإجازات!$E$2:$E$1001,"&gt;="&amp;A342,الإجازات!$G$2:$G$1001,"مقبولة")=0,"",LOOKUP(2,1/((الإجازات!$A$2:$A$1001=B342)*(الإجازات!$D$2:$D$1001&lt;=A342)*(الإجازات!$E$2:$E$1001&gt;=A342)*(الإجازات!$G$2:$G$1001="مقبولة")),الإجازات!$C$2:$C$1001)))</f>
        <v/>
      </c>
      <c r="O342" s="17"/>
      <c r="P342" s="23" t="str">
        <f aca="false">IF(B342="","",IF(ISNA(MATCH(B342,الموظفين!$A$2:$A$501,0)),"⚠ كود غير موجود",IF(O342&lt;&gt;"",O342,IF(N342&lt;&gt;"",N342,IF(H342="",IF(AND(A342&lt;&gt;"",WEEKDAY(A342)=الإعدادات!$B$11),"راحة أسبوعية","غائب"),IF(I342="","بدون انصراف",IF(N(K342)&gt;0,"متأخر","حاضر")))))))</f>
        <v/>
      </c>
      <c r="Q342" s="24" t="str">
        <f aca="false">IF(B342="","",IF(OR(P342="غائب",P342="غياب",P342="إجازة بدون راتب"),IFERROR(VLOOKUP(B342,الموظفين!$A$2:$J$501,8,FALSE()),0),0))</f>
        <v/>
      </c>
      <c r="R342" s="24" t="str">
        <f aca="false">IF(B342="","",ROUND((N(K342)+N(L342))/60*IFERROR(VLOOKUP(B342,الموظفين!$A$2:$J$501,8,FALSE()),0)/الإعدادات!$B$6*الإعدادات!$B$9,2))</f>
        <v/>
      </c>
      <c r="S342" s="24" t="str">
        <f aca="false">IF(OR(B342="",M342=""),"",ROUND(M342/60*IFERROR(VLOOKUP(B342,الموظفين!$A$2:$J$501,9,FALSE()),0),2))</f>
        <v/>
      </c>
      <c r="T342" s="17"/>
      <c r="U342" s="23" t="str">
        <f aca="false">IF(OR(A342="",B342=""),"",A342&amp;"|"&amp;B342)</f>
        <v/>
      </c>
    </row>
    <row r="343" customFormat="false" ht="15" hidden="false" customHeight="false" outlineLevel="0" collapsed="false">
      <c r="A343" s="16"/>
      <c r="B343" s="17"/>
      <c r="C343" s="18" t="str">
        <f aca="false">IF($B343="","",IFERROR(VLOOKUP($B343,الموظفين!$A$2:$J$501,2,FALSE())&amp;"","⚠ كود غير موجود"))</f>
        <v/>
      </c>
      <c r="D343" s="18" t="str">
        <f aca="false">IF($B343="","",IFERROR(VLOOKUP($B343,الموظفين!$A$2:$J$501,3,FALSE())&amp;"",""))</f>
        <v/>
      </c>
      <c r="E343" s="18" t="str">
        <f aca="false">IF($B343="","",IFERROR(VLOOKUP($B343,الموظفين!$A$2:$J$501,5,FALSE())&amp;"",""))</f>
        <v/>
      </c>
      <c r="F343" s="19" t="str">
        <f aca="false">IF($B343="","",IFERROR(VLOOKUP($B343,الموظفين!$A$2:$J$501,6,FALSE()),""))</f>
        <v/>
      </c>
      <c r="G343" s="19" t="str">
        <f aca="false">IF($B343="","",IFERROR(VLOOKUP($B343,الموظفين!$A$2:$J$501,7,FALSE()),""))</f>
        <v/>
      </c>
      <c r="H343" s="20"/>
      <c r="I343" s="20"/>
      <c r="J343" s="21" t="str">
        <f aca="false">IF(OR(H343="",I343=""),"",ROUND(MOD(I343-H343,1)*24,2))</f>
        <v/>
      </c>
      <c r="K343" s="22" t="str">
        <f aca="false">IF(OR(H343="",F343=""),"",IF(ROUND(MAX(0,MOD(H343-F343+0.5,1)-0.5)*1440,0)&gt;IFERROR(VLOOKUP(E343,الورديات!$A$2:$E$21,5,FALSE()),0),ROUND(MAX(0,MOD(H343-F343+0.5,1)-0.5)*1440,0),0))</f>
        <v/>
      </c>
      <c r="L343" s="22" t="str">
        <f aca="false">IF(OR(I343="",G343=""),"",ROUND(MAX(0,MOD(G343-I343+0.5,1)-0.5)*1440,0))</f>
        <v/>
      </c>
      <c r="M343" s="22" t="str">
        <f aca="false">IF(OR(I343="",G343=""),"",IF(ROUND(MAX(0,MOD(I343-G343+0.5,1)-0.5)*1440,0)&gt;=الإعدادات!$B$8,ROUND(MAX(0,MOD(I343-G343+0.5,1)-0.5)*1440,0),0))</f>
        <v/>
      </c>
      <c r="N343" s="18" t="str">
        <f aca="false">IF(OR(A343="",B343=""),"",IF(COUNTIFS(الإجازات!$A$2:$A$1001,B343,الإجازات!$D$2:$D$1001,"&lt;="&amp;A343,الإجازات!$E$2:$E$1001,"&gt;="&amp;A343,الإجازات!$G$2:$G$1001,"مقبولة")=0,"",LOOKUP(2,1/((الإجازات!$A$2:$A$1001=B343)*(الإجازات!$D$2:$D$1001&lt;=A343)*(الإجازات!$E$2:$E$1001&gt;=A343)*(الإجازات!$G$2:$G$1001="مقبولة")),الإجازات!$C$2:$C$1001)))</f>
        <v/>
      </c>
      <c r="O343" s="17"/>
      <c r="P343" s="23" t="str">
        <f aca="false">IF(B343="","",IF(ISNA(MATCH(B343,الموظفين!$A$2:$A$501,0)),"⚠ كود غير موجود",IF(O343&lt;&gt;"",O343,IF(N343&lt;&gt;"",N343,IF(H343="",IF(AND(A343&lt;&gt;"",WEEKDAY(A343)=الإعدادات!$B$11),"راحة أسبوعية","غائب"),IF(I343="","بدون انصراف",IF(N(K343)&gt;0,"متأخر","حاضر")))))))</f>
        <v/>
      </c>
      <c r="Q343" s="24" t="str">
        <f aca="false">IF(B343="","",IF(OR(P343="غائب",P343="غياب",P343="إجازة بدون راتب"),IFERROR(VLOOKUP(B343,الموظفين!$A$2:$J$501,8,FALSE()),0),0))</f>
        <v/>
      </c>
      <c r="R343" s="24" t="str">
        <f aca="false">IF(B343="","",ROUND((N(K343)+N(L343))/60*IFERROR(VLOOKUP(B343,الموظفين!$A$2:$J$501,8,FALSE()),0)/الإعدادات!$B$6*الإعدادات!$B$9,2))</f>
        <v/>
      </c>
      <c r="S343" s="24" t="str">
        <f aca="false">IF(OR(B343="",M343=""),"",ROUND(M343/60*IFERROR(VLOOKUP(B343,الموظفين!$A$2:$J$501,9,FALSE()),0),2))</f>
        <v/>
      </c>
      <c r="T343" s="17"/>
      <c r="U343" s="23" t="str">
        <f aca="false">IF(OR(A343="",B343=""),"",A343&amp;"|"&amp;B343)</f>
        <v/>
      </c>
    </row>
    <row r="344" customFormat="false" ht="15" hidden="false" customHeight="false" outlineLevel="0" collapsed="false">
      <c r="A344" s="16"/>
      <c r="B344" s="17"/>
      <c r="C344" s="18" t="str">
        <f aca="false">IF($B344="","",IFERROR(VLOOKUP($B344,الموظفين!$A$2:$J$501,2,FALSE())&amp;"","⚠ كود غير موجود"))</f>
        <v/>
      </c>
      <c r="D344" s="18" t="str">
        <f aca="false">IF($B344="","",IFERROR(VLOOKUP($B344,الموظفين!$A$2:$J$501,3,FALSE())&amp;"",""))</f>
        <v/>
      </c>
      <c r="E344" s="18" t="str">
        <f aca="false">IF($B344="","",IFERROR(VLOOKUP($B344,الموظفين!$A$2:$J$501,5,FALSE())&amp;"",""))</f>
        <v/>
      </c>
      <c r="F344" s="19" t="str">
        <f aca="false">IF($B344="","",IFERROR(VLOOKUP($B344,الموظفين!$A$2:$J$501,6,FALSE()),""))</f>
        <v/>
      </c>
      <c r="G344" s="19" t="str">
        <f aca="false">IF($B344="","",IFERROR(VLOOKUP($B344,الموظفين!$A$2:$J$501,7,FALSE()),""))</f>
        <v/>
      </c>
      <c r="H344" s="20"/>
      <c r="I344" s="20"/>
      <c r="J344" s="21" t="str">
        <f aca="false">IF(OR(H344="",I344=""),"",ROUND(MOD(I344-H344,1)*24,2))</f>
        <v/>
      </c>
      <c r="K344" s="22" t="str">
        <f aca="false">IF(OR(H344="",F344=""),"",IF(ROUND(MAX(0,MOD(H344-F344+0.5,1)-0.5)*1440,0)&gt;IFERROR(VLOOKUP(E344,الورديات!$A$2:$E$21,5,FALSE()),0),ROUND(MAX(0,MOD(H344-F344+0.5,1)-0.5)*1440,0),0))</f>
        <v/>
      </c>
      <c r="L344" s="22" t="str">
        <f aca="false">IF(OR(I344="",G344=""),"",ROUND(MAX(0,MOD(G344-I344+0.5,1)-0.5)*1440,0))</f>
        <v/>
      </c>
      <c r="M344" s="22" t="str">
        <f aca="false">IF(OR(I344="",G344=""),"",IF(ROUND(MAX(0,MOD(I344-G344+0.5,1)-0.5)*1440,0)&gt;=الإعدادات!$B$8,ROUND(MAX(0,MOD(I344-G344+0.5,1)-0.5)*1440,0),0))</f>
        <v/>
      </c>
      <c r="N344" s="18" t="str">
        <f aca="false">IF(OR(A344="",B344=""),"",IF(COUNTIFS(الإجازات!$A$2:$A$1001,B344,الإجازات!$D$2:$D$1001,"&lt;="&amp;A344,الإجازات!$E$2:$E$1001,"&gt;="&amp;A344,الإجازات!$G$2:$G$1001,"مقبولة")=0,"",LOOKUP(2,1/((الإجازات!$A$2:$A$1001=B344)*(الإجازات!$D$2:$D$1001&lt;=A344)*(الإجازات!$E$2:$E$1001&gt;=A344)*(الإجازات!$G$2:$G$1001="مقبولة")),الإجازات!$C$2:$C$1001)))</f>
        <v/>
      </c>
      <c r="O344" s="17"/>
      <c r="P344" s="23" t="str">
        <f aca="false">IF(B344="","",IF(ISNA(MATCH(B344,الموظفين!$A$2:$A$501,0)),"⚠ كود غير موجود",IF(O344&lt;&gt;"",O344,IF(N344&lt;&gt;"",N344,IF(H344="",IF(AND(A344&lt;&gt;"",WEEKDAY(A344)=الإعدادات!$B$11),"راحة أسبوعية","غائب"),IF(I344="","بدون انصراف",IF(N(K344)&gt;0,"متأخر","حاضر")))))))</f>
        <v/>
      </c>
      <c r="Q344" s="24" t="str">
        <f aca="false">IF(B344="","",IF(OR(P344="غائب",P344="غياب",P344="إجازة بدون راتب"),IFERROR(VLOOKUP(B344,الموظفين!$A$2:$J$501,8,FALSE()),0),0))</f>
        <v/>
      </c>
      <c r="R344" s="24" t="str">
        <f aca="false">IF(B344="","",ROUND((N(K344)+N(L344))/60*IFERROR(VLOOKUP(B344,الموظفين!$A$2:$J$501,8,FALSE()),0)/الإعدادات!$B$6*الإعدادات!$B$9,2))</f>
        <v/>
      </c>
      <c r="S344" s="24" t="str">
        <f aca="false">IF(OR(B344="",M344=""),"",ROUND(M344/60*IFERROR(VLOOKUP(B344,الموظفين!$A$2:$J$501,9,FALSE()),0),2))</f>
        <v/>
      </c>
      <c r="T344" s="17"/>
      <c r="U344" s="23" t="str">
        <f aca="false">IF(OR(A344="",B344=""),"",A344&amp;"|"&amp;B344)</f>
        <v/>
      </c>
    </row>
    <row r="345" customFormat="false" ht="15" hidden="false" customHeight="false" outlineLevel="0" collapsed="false">
      <c r="A345" s="16"/>
      <c r="B345" s="17"/>
      <c r="C345" s="18" t="str">
        <f aca="false">IF($B345="","",IFERROR(VLOOKUP($B345,الموظفين!$A$2:$J$501,2,FALSE())&amp;"","⚠ كود غير موجود"))</f>
        <v/>
      </c>
      <c r="D345" s="18" t="str">
        <f aca="false">IF($B345="","",IFERROR(VLOOKUP($B345,الموظفين!$A$2:$J$501,3,FALSE())&amp;"",""))</f>
        <v/>
      </c>
      <c r="E345" s="18" t="str">
        <f aca="false">IF($B345="","",IFERROR(VLOOKUP($B345,الموظفين!$A$2:$J$501,5,FALSE())&amp;"",""))</f>
        <v/>
      </c>
      <c r="F345" s="19" t="str">
        <f aca="false">IF($B345="","",IFERROR(VLOOKUP($B345,الموظفين!$A$2:$J$501,6,FALSE()),""))</f>
        <v/>
      </c>
      <c r="G345" s="19" t="str">
        <f aca="false">IF($B345="","",IFERROR(VLOOKUP($B345,الموظفين!$A$2:$J$501,7,FALSE()),""))</f>
        <v/>
      </c>
      <c r="H345" s="20"/>
      <c r="I345" s="20"/>
      <c r="J345" s="21" t="str">
        <f aca="false">IF(OR(H345="",I345=""),"",ROUND(MOD(I345-H345,1)*24,2))</f>
        <v/>
      </c>
      <c r="K345" s="22" t="str">
        <f aca="false">IF(OR(H345="",F345=""),"",IF(ROUND(MAX(0,MOD(H345-F345+0.5,1)-0.5)*1440,0)&gt;IFERROR(VLOOKUP(E345,الورديات!$A$2:$E$21,5,FALSE()),0),ROUND(MAX(0,MOD(H345-F345+0.5,1)-0.5)*1440,0),0))</f>
        <v/>
      </c>
      <c r="L345" s="22" t="str">
        <f aca="false">IF(OR(I345="",G345=""),"",ROUND(MAX(0,MOD(G345-I345+0.5,1)-0.5)*1440,0))</f>
        <v/>
      </c>
      <c r="M345" s="22" t="str">
        <f aca="false">IF(OR(I345="",G345=""),"",IF(ROUND(MAX(0,MOD(I345-G345+0.5,1)-0.5)*1440,0)&gt;=الإعدادات!$B$8,ROUND(MAX(0,MOD(I345-G345+0.5,1)-0.5)*1440,0),0))</f>
        <v/>
      </c>
      <c r="N345" s="18" t="str">
        <f aca="false">IF(OR(A345="",B345=""),"",IF(COUNTIFS(الإجازات!$A$2:$A$1001,B345,الإجازات!$D$2:$D$1001,"&lt;="&amp;A345,الإجازات!$E$2:$E$1001,"&gt;="&amp;A345,الإجازات!$G$2:$G$1001,"مقبولة")=0,"",LOOKUP(2,1/((الإجازات!$A$2:$A$1001=B345)*(الإجازات!$D$2:$D$1001&lt;=A345)*(الإجازات!$E$2:$E$1001&gt;=A345)*(الإجازات!$G$2:$G$1001="مقبولة")),الإجازات!$C$2:$C$1001)))</f>
        <v/>
      </c>
      <c r="O345" s="17"/>
      <c r="P345" s="23" t="str">
        <f aca="false">IF(B345="","",IF(ISNA(MATCH(B345,الموظفين!$A$2:$A$501,0)),"⚠ كود غير موجود",IF(O345&lt;&gt;"",O345,IF(N345&lt;&gt;"",N345,IF(H345="",IF(AND(A345&lt;&gt;"",WEEKDAY(A345)=الإعدادات!$B$11),"راحة أسبوعية","غائب"),IF(I345="","بدون انصراف",IF(N(K345)&gt;0,"متأخر","حاضر")))))))</f>
        <v/>
      </c>
      <c r="Q345" s="24" t="str">
        <f aca="false">IF(B345="","",IF(OR(P345="غائب",P345="غياب",P345="إجازة بدون راتب"),IFERROR(VLOOKUP(B345,الموظفين!$A$2:$J$501,8,FALSE()),0),0))</f>
        <v/>
      </c>
      <c r="R345" s="24" t="str">
        <f aca="false">IF(B345="","",ROUND((N(K345)+N(L345))/60*IFERROR(VLOOKUP(B345,الموظفين!$A$2:$J$501,8,FALSE()),0)/الإعدادات!$B$6*الإعدادات!$B$9,2))</f>
        <v/>
      </c>
      <c r="S345" s="24" t="str">
        <f aca="false">IF(OR(B345="",M345=""),"",ROUND(M345/60*IFERROR(VLOOKUP(B345,الموظفين!$A$2:$J$501,9,FALSE()),0),2))</f>
        <v/>
      </c>
      <c r="T345" s="17"/>
      <c r="U345" s="23" t="str">
        <f aca="false">IF(OR(A345="",B345=""),"",A345&amp;"|"&amp;B345)</f>
        <v/>
      </c>
    </row>
    <row r="346" customFormat="false" ht="15" hidden="false" customHeight="false" outlineLevel="0" collapsed="false">
      <c r="A346" s="16"/>
      <c r="B346" s="17"/>
      <c r="C346" s="18" t="str">
        <f aca="false">IF($B346="","",IFERROR(VLOOKUP($B346,الموظفين!$A$2:$J$501,2,FALSE())&amp;"","⚠ كود غير موجود"))</f>
        <v/>
      </c>
      <c r="D346" s="18" t="str">
        <f aca="false">IF($B346="","",IFERROR(VLOOKUP($B346,الموظفين!$A$2:$J$501,3,FALSE())&amp;"",""))</f>
        <v/>
      </c>
      <c r="E346" s="18" t="str">
        <f aca="false">IF($B346="","",IFERROR(VLOOKUP($B346,الموظفين!$A$2:$J$501,5,FALSE())&amp;"",""))</f>
        <v/>
      </c>
      <c r="F346" s="19" t="str">
        <f aca="false">IF($B346="","",IFERROR(VLOOKUP($B346,الموظفين!$A$2:$J$501,6,FALSE()),""))</f>
        <v/>
      </c>
      <c r="G346" s="19" t="str">
        <f aca="false">IF($B346="","",IFERROR(VLOOKUP($B346,الموظفين!$A$2:$J$501,7,FALSE()),""))</f>
        <v/>
      </c>
      <c r="H346" s="20"/>
      <c r="I346" s="20"/>
      <c r="J346" s="21" t="str">
        <f aca="false">IF(OR(H346="",I346=""),"",ROUND(MOD(I346-H346,1)*24,2))</f>
        <v/>
      </c>
      <c r="K346" s="22" t="str">
        <f aca="false">IF(OR(H346="",F346=""),"",IF(ROUND(MAX(0,MOD(H346-F346+0.5,1)-0.5)*1440,0)&gt;IFERROR(VLOOKUP(E346,الورديات!$A$2:$E$21,5,FALSE()),0),ROUND(MAX(0,MOD(H346-F346+0.5,1)-0.5)*1440,0),0))</f>
        <v/>
      </c>
      <c r="L346" s="22" t="str">
        <f aca="false">IF(OR(I346="",G346=""),"",ROUND(MAX(0,MOD(G346-I346+0.5,1)-0.5)*1440,0))</f>
        <v/>
      </c>
      <c r="M346" s="22" t="str">
        <f aca="false">IF(OR(I346="",G346=""),"",IF(ROUND(MAX(0,MOD(I346-G346+0.5,1)-0.5)*1440,0)&gt;=الإعدادات!$B$8,ROUND(MAX(0,MOD(I346-G346+0.5,1)-0.5)*1440,0),0))</f>
        <v/>
      </c>
      <c r="N346" s="18" t="str">
        <f aca="false">IF(OR(A346="",B346=""),"",IF(COUNTIFS(الإجازات!$A$2:$A$1001,B346,الإجازات!$D$2:$D$1001,"&lt;="&amp;A346,الإجازات!$E$2:$E$1001,"&gt;="&amp;A346,الإجازات!$G$2:$G$1001,"مقبولة")=0,"",LOOKUP(2,1/((الإجازات!$A$2:$A$1001=B346)*(الإجازات!$D$2:$D$1001&lt;=A346)*(الإجازات!$E$2:$E$1001&gt;=A346)*(الإجازات!$G$2:$G$1001="مقبولة")),الإجازات!$C$2:$C$1001)))</f>
        <v/>
      </c>
      <c r="O346" s="17"/>
      <c r="P346" s="23" t="str">
        <f aca="false">IF(B346="","",IF(ISNA(MATCH(B346,الموظفين!$A$2:$A$501,0)),"⚠ كود غير موجود",IF(O346&lt;&gt;"",O346,IF(N346&lt;&gt;"",N346,IF(H346="",IF(AND(A346&lt;&gt;"",WEEKDAY(A346)=الإعدادات!$B$11),"راحة أسبوعية","غائب"),IF(I346="","بدون انصراف",IF(N(K346)&gt;0,"متأخر","حاضر")))))))</f>
        <v/>
      </c>
      <c r="Q346" s="24" t="str">
        <f aca="false">IF(B346="","",IF(OR(P346="غائب",P346="غياب",P346="إجازة بدون راتب"),IFERROR(VLOOKUP(B346,الموظفين!$A$2:$J$501,8,FALSE()),0),0))</f>
        <v/>
      </c>
      <c r="R346" s="24" t="str">
        <f aca="false">IF(B346="","",ROUND((N(K346)+N(L346))/60*IFERROR(VLOOKUP(B346,الموظفين!$A$2:$J$501,8,FALSE()),0)/الإعدادات!$B$6*الإعدادات!$B$9,2))</f>
        <v/>
      </c>
      <c r="S346" s="24" t="str">
        <f aca="false">IF(OR(B346="",M346=""),"",ROUND(M346/60*IFERROR(VLOOKUP(B346,الموظفين!$A$2:$J$501,9,FALSE()),0),2))</f>
        <v/>
      </c>
      <c r="T346" s="17"/>
      <c r="U346" s="23" t="str">
        <f aca="false">IF(OR(A346="",B346=""),"",A346&amp;"|"&amp;B346)</f>
        <v/>
      </c>
    </row>
    <row r="347" customFormat="false" ht="15" hidden="false" customHeight="false" outlineLevel="0" collapsed="false">
      <c r="A347" s="16"/>
      <c r="B347" s="17"/>
      <c r="C347" s="18" t="str">
        <f aca="false">IF($B347="","",IFERROR(VLOOKUP($B347,الموظفين!$A$2:$J$501,2,FALSE())&amp;"","⚠ كود غير موجود"))</f>
        <v/>
      </c>
      <c r="D347" s="18" t="str">
        <f aca="false">IF($B347="","",IFERROR(VLOOKUP($B347,الموظفين!$A$2:$J$501,3,FALSE())&amp;"",""))</f>
        <v/>
      </c>
      <c r="E347" s="18" t="str">
        <f aca="false">IF($B347="","",IFERROR(VLOOKUP($B347,الموظفين!$A$2:$J$501,5,FALSE())&amp;"",""))</f>
        <v/>
      </c>
      <c r="F347" s="19" t="str">
        <f aca="false">IF($B347="","",IFERROR(VLOOKUP($B347,الموظفين!$A$2:$J$501,6,FALSE()),""))</f>
        <v/>
      </c>
      <c r="G347" s="19" t="str">
        <f aca="false">IF($B347="","",IFERROR(VLOOKUP($B347,الموظفين!$A$2:$J$501,7,FALSE()),""))</f>
        <v/>
      </c>
      <c r="H347" s="20"/>
      <c r="I347" s="20"/>
      <c r="J347" s="21" t="str">
        <f aca="false">IF(OR(H347="",I347=""),"",ROUND(MOD(I347-H347,1)*24,2))</f>
        <v/>
      </c>
      <c r="K347" s="22" t="str">
        <f aca="false">IF(OR(H347="",F347=""),"",IF(ROUND(MAX(0,MOD(H347-F347+0.5,1)-0.5)*1440,0)&gt;IFERROR(VLOOKUP(E347,الورديات!$A$2:$E$21,5,FALSE()),0),ROUND(MAX(0,MOD(H347-F347+0.5,1)-0.5)*1440,0),0))</f>
        <v/>
      </c>
      <c r="L347" s="22" t="str">
        <f aca="false">IF(OR(I347="",G347=""),"",ROUND(MAX(0,MOD(G347-I347+0.5,1)-0.5)*1440,0))</f>
        <v/>
      </c>
      <c r="M347" s="22" t="str">
        <f aca="false">IF(OR(I347="",G347=""),"",IF(ROUND(MAX(0,MOD(I347-G347+0.5,1)-0.5)*1440,0)&gt;=الإعدادات!$B$8,ROUND(MAX(0,MOD(I347-G347+0.5,1)-0.5)*1440,0),0))</f>
        <v/>
      </c>
      <c r="N347" s="18" t="str">
        <f aca="false">IF(OR(A347="",B347=""),"",IF(COUNTIFS(الإجازات!$A$2:$A$1001,B347,الإجازات!$D$2:$D$1001,"&lt;="&amp;A347,الإجازات!$E$2:$E$1001,"&gt;="&amp;A347,الإجازات!$G$2:$G$1001,"مقبولة")=0,"",LOOKUP(2,1/((الإجازات!$A$2:$A$1001=B347)*(الإجازات!$D$2:$D$1001&lt;=A347)*(الإجازات!$E$2:$E$1001&gt;=A347)*(الإجازات!$G$2:$G$1001="مقبولة")),الإجازات!$C$2:$C$1001)))</f>
        <v/>
      </c>
      <c r="O347" s="17"/>
      <c r="P347" s="23" t="str">
        <f aca="false">IF(B347="","",IF(ISNA(MATCH(B347,الموظفين!$A$2:$A$501,0)),"⚠ كود غير موجود",IF(O347&lt;&gt;"",O347,IF(N347&lt;&gt;"",N347,IF(H347="",IF(AND(A347&lt;&gt;"",WEEKDAY(A347)=الإعدادات!$B$11),"راحة أسبوعية","غائب"),IF(I347="","بدون انصراف",IF(N(K347)&gt;0,"متأخر","حاضر")))))))</f>
        <v/>
      </c>
      <c r="Q347" s="24" t="str">
        <f aca="false">IF(B347="","",IF(OR(P347="غائب",P347="غياب",P347="إجازة بدون راتب"),IFERROR(VLOOKUP(B347,الموظفين!$A$2:$J$501,8,FALSE()),0),0))</f>
        <v/>
      </c>
      <c r="R347" s="24" t="str">
        <f aca="false">IF(B347="","",ROUND((N(K347)+N(L347))/60*IFERROR(VLOOKUP(B347,الموظفين!$A$2:$J$501,8,FALSE()),0)/الإعدادات!$B$6*الإعدادات!$B$9,2))</f>
        <v/>
      </c>
      <c r="S347" s="24" t="str">
        <f aca="false">IF(OR(B347="",M347=""),"",ROUND(M347/60*IFERROR(VLOOKUP(B347,الموظفين!$A$2:$J$501,9,FALSE()),0),2))</f>
        <v/>
      </c>
      <c r="T347" s="17"/>
      <c r="U347" s="23" t="str">
        <f aca="false">IF(OR(A347="",B347=""),"",A347&amp;"|"&amp;B347)</f>
        <v/>
      </c>
    </row>
    <row r="348" customFormat="false" ht="15" hidden="false" customHeight="false" outlineLevel="0" collapsed="false">
      <c r="A348" s="16"/>
      <c r="B348" s="17"/>
      <c r="C348" s="18" t="str">
        <f aca="false">IF($B348="","",IFERROR(VLOOKUP($B348,الموظفين!$A$2:$J$501,2,FALSE())&amp;"","⚠ كود غير موجود"))</f>
        <v/>
      </c>
      <c r="D348" s="18" t="str">
        <f aca="false">IF($B348="","",IFERROR(VLOOKUP($B348,الموظفين!$A$2:$J$501,3,FALSE())&amp;"",""))</f>
        <v/>
      </c>
      <c r="E348" s="18" t="str">
        <f aca="false">IF($B348="","",IFERROR(VLOOKUP($B348,الموظفين!$A$2:$J$501,5,FALSE())&amp;"",""))</f>
        <v/>
      </c>
      <c r="F348" s="19" t="str">
        <f aca="false">IF($B348="","",IFERROR(VLOOKUP($B348,الموظفين!$A$2:$J$501,6,FALSE()),""))</f>
        <v/>
      </c>
      <c r="G348" s="19" t="str">
        <f aca="false">IF($B348="","",IFERROR(VLOOKUP($B348,الموظفين!$A$2:$J$501,7,FALSE()),""))</f>
        <v/>
      </c>
      <c r="H348" s="20"/>
      <c r="I348" s="20"/>
      <c r="J348" s="21" t="str">
        <f aca="false">IF(OR(H348="",I348=""),"",ROUND(MOD(I348-H348,1)*24,2))</f>
        <v/>
      </c>
      <c r="K348" s="22" t="str">
        <f aca="false">IF(OR(H348="",F348=""),"",IF(ROUND(MAX(0,MOD(H348-F348+0.5,1)-0.5)*1440,0)&gt;IFERROR(VLOOKUP(E348,الورديات!$A$2:$E$21,5,FALSE()),0),ROUND(MAX(0,MOD(H348-F348+0.5,1)-0.5)*1440,0),0))</f>
        <v/>
      </c>
      <c r="L348" s="22" t="str">
        <f aca="false">IF(OR(I348="",G348=""),"",ROUND(MAX(0,MOD(G348-I348+0.5,1)-0.5)*1440,0))</f>
        <v/>
      </c>
      <c r="M348" s="22" t="str">
        <f aca="false">IF(OR(I348="",G348=""),"",IF(ROUND(MAX(0,MOD(I348-G348+0.5,1)-0.5)*1440,0)&gt;=الإعدادات!$B$8,ROUND(MAX(0,MOD(I348-G348+0.5,1)-0.5)*1440,0),0))</f>
        <v/>
      </c>
      <c r="N348" s="18" t="str">
        <f aca="false">IF(OR(A348="",B348=""),"",IF(COUNTIFS(الإجازات!$A$2:$A$1001,B348,الإجازات!$D$2:$D$1001,"&lt;="&amp;A348,الإجازات!$E$2:$E$1001,"&gt;="&amp;A348,الإجازات!$G$2:$G$1001,"مقبولة")=0,"",LOOKUP(2,1/((الإجازات!$A$2:$A$1001=B348)*(الإجازات!$D$2:$D$1001&lt;=A348)*(الإجازات!$E$2:$E$1001&gt;=A348)*(الإجازات!$G$2:$G$1001="مقبولة")),الإجازات!$C$2:$C$1001)))</f>
        <v/>
      </c>
      <c r="O348" s="17"/>
      <c r="P348" s="23" t="str">
        <f aca="false">IF(B348="","",IF(ISNA(MATCH(B348,الموظفين!$A$2:$A$501,0)),"⚠ كود غير موجود",IF(O348&lt;&gt;"",O348,IF(N348&lt;&gt;"",N348,IF(H348="",IF(AND(A348&lt;&gt;"",WEEKDAY(A348)=الإعدادات!$B$11),"راحة أسبوعية","غائب"),IF(I348="","بدون انصراف",IF(N(K348)&gt;0,"متأخر","حاضر")))))))</f>
        <v/>
      </c>
      <c r="Q348" s="24" t="str">
        <f aca="false">IF(B348="","",IF(OR(P348="غائب",P348="غياب",P348="إجازة بدون راتب"),IFERROR(VLOOKUP(B348,الموظفين!$A$2:$J$501,8,FALSE()),0),0))</f>
        <v/>
      </c>
      <c r="R348" s="24" t="str">
        <f aca="false">IF(B348="","",ROUND((N(K348)+N(L348))/60*IFERROR(VLOOKUP(B348,الموظفين!$A$2:$J$501,8,FALSE()),0)/الإعدادات!$B$6*الإعدادات!$B$9,2))</f>
        <v/>
      </c>
      <c r="S348" s="24" t="str">
        <f aca="false">IF(OR(B348="",M348=""),"",ROUND(M348/60*IFERROR(VLOOKUP(B348,الموظفين!$A$2:$J$501,9,FALSE()),0),2))</f>
        <v/>
      </c>
      <c r="T348" s="17"/>
      <c r="U348" s="23" t="str">
        <f aca="false">IF(OR(A348="",B348=""),"",A348&amp;"|"&amp;B348)</f>
        <v/>
      </c>
    </row>
    <row r="349" customFormat="false" ht="15" hidden="false" customHeight="false" outlineLevel="0" collapsed="false">
      <c r="A349" s="16"/>
      <c r="B349" s="17"/>
      <c r="C349" s="18" t="str">
        <f aca="false">IF($B349="","",IFERROR(VLOOKUP($B349,الموظفين!$A$2:$J$501,2,FALSE())&amp;"","⚠ كود غير موجود"))</f>
        <v/>
      </c>
      <c r="D349" s="18" t="str">
        <f aca="false">IF($B349="","",IFERROR(VLOOKUP($B349,الموظفين!$A$2:$J$501,3,FALSE())&amp;"",""))</f>
        <v/>
      </c>
      <c r="E349" s="18" t="str">
        <f aca="false">IF($B349="","",IFERROR(VLOOKUP($B349,الموظفين!$A$2:$J$501,5,FALSE())&amp;"",""))</f>
        <v/>
      </c>
      <c r="F349" s="19" t="str">
        <f aca="false">IF($B349="","",IFERROR(VLOOKUP($B349,الموظفين!$A$2:$J$501,6,FALSE()),""))</f>
        <v/>
      </c>
      <c r="G349" s="19" t="str">
        <f aca="false">IF($B349="","",IFERROR(VLOOKUP($B349,الموظفين!$A$2:$J$501,7,FALSE()),""))</f>
        <v/>
      </c>
      <c r="H349" s="20"/>
      <c r="I349" s="20"/>
      <c r="J349" s="21" t="str">
        <f aca="false">IF(OR(H349="",I349=""),"",ROUND(MOD(I349-H349,1)*24,2))</f>
        <v/>
      </c>
      <c r="K349" s="22" t="str">
        <f aca="false">IF(OR(H349="",F349=""),"",IF(ROUND(MAX(0,MOD(H349-F349+0.5,1)-0.5)*1440,0)&gt;IFERROR(VLOOKUP(E349,الورديات!$A$2:$E$21,5,FALSE()),0),ROUND(MAX(0,MOD(H349-F349+0.5,1)-0.5)*1440,0),0))</f>
        <v/>
      </c>
      <c r="L349" s="22" t="str">
        <f aca="false">IF(OR(I349="",G349=""),"",ROUND(MAX(0,MOD(G349-I349+0.5,1)-0.5)*1440,0))</f>
        <v/>
      </c>
      <c r="M349" s="22" t="str">
        <f aca="false">IF(OR(I349="",G349=""),"",IF(ROUND(MAX(0,MOD(I349-G349+0.5,1)-0.5)*1440,0)&gt;=الإعدادات!$B$8,ROUND(MAX(0,MOD(I349-G349+0.5,1)-0.5)*1440,0),0))</f>
        <v/>
      </c>
      <c r="N349" s="18" t="str">
        <f aca="false">IF(OR(A349="",B349=""),"",IF(COUNTIFS(الإجازات!$A$2:$A$1001,B349,الإجازات!$D$2:$D$1001,"&lt;="&amp;A349,الإجازات!$E$2:$E$1001,"&gt;="&amp;A349,الإجازات!$G$2:$G$1001,"مقبولة")=0,"",LOOKUP(2,1/((الإجازات!$A$2:$A$1001=B349)*(الإجازات!$D$2:$D$1001&lt;=A349)*(الإجازات!$E$2:$E$1001&gt;=A349)*(الإجازات!$G$2:$G$1001="مقبولة")),الإجازات!$C$2:$C$1001)))</f>
        <v/>
      </c>
      <c r="O349" s="17"/>
      <c r="P349" s="23" t="str">
        <f aca="false">IF(B349="","",IF(ISNA(MATCH(B349,الموظفين!$A$2:$A$501,0)),"⚠ كود غير موجود",IF(O349&lt;&gt;"",O349,IF(N349&lt;&gt;"",N349,IF(H349="",IF(AND(A349&lt;&gt;"",WEEKDAY(A349)=الإعدادات!$B$11),"راحة أسبوعية","غائب"),IF(I349="","بدون انصراف",IF(N(K349)&gt;0,"متأخر","حاضر")))))))</f>
        <v/>
      </c>
      <c r="Q349" s="24" t="str">
        <f aca="false">IF(B349="","",IF(OR(P349="غائب",P349="غياب",P349="إجازة بدون راتب"),IFERROR(VLOOKUP(B349,الموظفين!$A$2:$J$501,8,FALSE()),0),0))</f>
        <v/>
      </c>
      <c r="R349" s="24" t="str">
        <f aca="false">IF(B349="","",ROUND((N(K349)+N(L349))/60*IFERROR(VLOOKUP(B349,الموظفين!$A$2:$J$501,8,FALSE()),0)/الإعدادات!$B$6*الإعدادات!$B$9,2))</f>
        <v/>
      </c>
      <c r="S349" s="24" t="str">
        <f aca="false">IF(OR(B349="",M349=""),"",ROUND(M349/60*IFERROR(VLOOKUP(B349,الموظفين!$A$2:$J$501,9,FALSE()),0),2))</f>
        <v/>
      </c>
      <c r="T349" s="17"/>
      <c r="U349" s="23" t="str">
        <f aca="false">IF(OR(A349="",B349=""),"",A349&amp;"|"&amp;B349)</f>
        <v/>
      </c>
    </row>
    <row r="350" customFormat="false" ht="15" hidden="false" customHeight="false" outlineLevel="0" collapsed="false">
      <c r="A350" s="16"/>
      <c r="B350" s="17"/>
      <c r="C350" s="18" t="str">
        <f aca="false">IF($B350="","",IFERROR(VLOOKUP($B350,الموظفين!$A$2:$J$501,2,FALSE())&amp;"","⚠ كود غير موجود"))</f>
        <v/>
      </c>
      <c r="D350" s="18" t="str">
        <f aca="false">IF($B350="","",IFERROR(VLOOKUP($B350,الموظفين!$A$2:$J$501,3,FALSE())&amp;"",""))</f>
        <v/>
      </c>
      <c r="E350" s="18" t="str">
        <f aca="false">IF($B350="","",IFERROR(VLOOKUP($B350,الموظفين!$A$2:$J$501,5,FALSE())&amp;"",""))</f>
        <v/>
      </c>
      <c r="F350" s="19" t="str">
        <f aca="false">IF($B350="","",IFERROR(VLOOKUP($B350,الموظفين!$A$2:$J$501,6,FALSE()),""))</f>
        <v/>
      </c>
      <c r="G350" s="19" t="str">
        <f aca="false">IF($B350="","",IFERROR(VLOOKUP($B350,الموظفين!$A$2:$J$501,7,FALSE()),""))</f>
        <v/>
      </c>
      <c r="H350" s="20"/>
      <c r="I350" s="20"/>
      <c r="J350" s="21" t="str">
        <f aca="false">IF(OR(H350="",I350=""),"",ROUND(MOD(I350-H350,1)*24,2))</f>
        <v/>
      </c>
      <c r="K350" s="22" t="str">
        <f aca="false">IF(OR(H350="",F350=""),"",IF(ROUND(MAX(0,MOD(H350-F350+0.5,1)-0.5)*1440,0)&gt;IFERROR(VLOOKUP(E350,الورديات!$A$2:$E$21,5,FALSE()),0),ROUND(MAX(0,MOD(H350-F350+0.5,1)-0.5)*1440,0),0))</f>
        <v/>
      </c>
      <c r="L350" s="22" t="str">
        <f aca="false">IF(OR(I350="",G350=""),"",ROUND(MAX(0,MOD(G350-I350+0.5,1)-0.5)*1440,0))</f>
        <v/>
      </c>
      <c r="M350" s="22" t="str">
        <f aca="false">IF(OR(I350="",G350=""),"",IF(ROUND(MAX(0,MOD(I350-G350+0.5,1)-0.5)*1440,0)&gt;=الإعدادات!$B$8,ROUND(MAX(0,MOD(I350-G350+0.5,1)-0.5)*1440,0),0))</f>
        <v/>
      </c>
      <c r="N350" s="18" t="str">
        <f aca="false">IF(OR(A350="",B350=""),"",IF(COUNTIFS(الإجازات!$A$2:$A$1001,B350,الإجازات!$D$2:$D$1001,"&lt;="&amp;A350,الإجازات!$E$2:$E$1001,"&gt;="&amp;A350,الإجازات!$G$2:$G$1001,"مقبولة")=0,"",LOOKUP(2,1/((الإجازات!$A$2:$A$1001=B350)*(الإجازات!$D$2:$D$1001&lt;=A350)*(الإجازات!$E$2:$E$1001&gt;=A350)*(الإجازات!$G$2:$G$1001="مقبولة")),الإجازات!$C$2:$C$1001)))</f>
        <v/>
      </c>
      <c r="O350" s="17"/>
      <c r="P350" s="23" t="str">
        <f aca="false">IF(B350="","",IF(ISNA(MATCH(B350,الموظفين!$A$2:$A$501,0)),"⚠ كود غير موجود",IF(O350&lt;&gt;"",O350,IF(N350&lt;&gt;"",N350,IF(H350="",IF(AND(A350&lt;&gt;"",WEEKDAY(A350)=الإعدادات!$B$11),"راحة أسبوعية","غائب"),IF(I350="","بدون انصراف",IF(N(K350)&gt;0,"متأخر","حاضر")))))))</f>
        <v/>
      </c>
      <c r="Q350" s="24" t="str">
        <f aca="false">IF(B350="","",IF(OR(P350="غائب",P350="غياب",P350="إجازة بدون راتب"),IFERROR(VLOOKUP(B350,الموظفين!$A$2:$J$501,8,FALSE()),0),0))</f>
        <v/>
      </c>
      <c r="R350" s="24" t="str">
        <f aca="false">IF(B350="","",ROUND((N(K350)+N(L350))/60*IFERROR(VLOOKUP(B350,الموظفين!$A$2:$J$501,8,FALSE()),0)/الإعدادات!$B$6*الإعدادات!$B$9,2))</f>
        <v/>
      </c>
      <c r="S350" s="24" t="str">
        <f aca="false">IF(OR(B350="",M350=""),"",ROUND(M350/60*IFERROR(VLOOKUP(B350,الموظفين!$A$2:$J$501,9,FALSE()),0),2))</f>
        <v/>
      </c>
      <c r="T350" s="17"/>
      <c r="U350" s="23" t="str">
        <f aca="false">IF(OR(A350="",B350=""),"",A350&amp;"|"&amp;B350)</f>
        <v/>
      </c>
    </row>
    <row r="351" customFormat="false" ht="15" hidden="false" customHeight="false" outlineLevel="0" collapsed="false">
      <c r="A351" s="16"/>
      <c r="B351" s="17"/>
      <c r="C351" s="18" t="str">
        <f aca="false">IF($B351="","",IFERROR(VLOOKUP($B351,الموظفين!$A$2:$J$501,2,FALSE())&amp;"","⚠ كود غير موجود"))</f>
        <v/>
      </c>
      <c r="D351" s="18" t="str">
        <f aca="false">IF($B351="","",IFERROR(VLOOKUP($B351,الموظفين!$A$2:$J$501,3,FALSE())&amp;"",""))</f>
        <v/>
      </c>
      <c r="E351" s="18" t="str">
        <f aca="false">IF($B351="","",IFERROR(VLOOKUP($B351,الموظفين!$A$2:$J$501,5,FALSE())&amp;"",""))</f>
        <v/>
      </c>
      <c r="F351" s="19" t="str">
        <f aca="false">IF($B351="","",IFERROR(VLOOKUP($B351,الموظفين!$A$2:$J$501,6,FALSE()),""))</f>
        <v/>
      </c>
      <c r="G351" s="19" t="str">
        <f aca="false">IF($B351="","",IFERROR(VLOOKUP($B351,الموظفين!$A$2:$J$501,7,FALSE()),""))</f>
        <v/>
      </c>
      <c r="H351" s="20"/>
      <c r="I351" s="20"/>
      <c r="J351" s="21" t="str">
        <f aca="false">IF(OR(H351="",I351=""),"",ROUND(MOD(I351-H351,1)*24,2))</f>
        <v/>
      </c>
      <c r="K351" s="22" t="str">
        <f aca="false">IF(OR(H351="",F351=""),"",IF(ROUND(MAX(0,MOD(H351-F351+0.5,1)-0.5)*1440,0)&gt;IFERROR(VLOOKUP(E351,الورديات!$A$2:$E$21,5,FALSE()),0),ROUND(MAX(0,MOD(H351-F351+0.5,1)-0.5)*1440,0),0))</f>
        <v/>
      </c>
      <c r="L351" s="22" t="str">
        <f aca="false">IF(OR(I351="",G351=""),"",ROUND(MAX(0,MOD(G351-I351+0.5,1)-0.5)*1440,0))</f>
        <v/>
      </c>
      <c r="M351" s="22" t="str">
        <f aca="false">IF(OR(I351="",G351=""),"",IF(ROUND(MAX(0,MOD(I351-G351+0.5,1)-0.5)*1440,0)&gt;=الإعدادات!$B$8,ROUND(MAX(0,MOD(I351-G351+0.5,1)-0.5)*1440,0),0))</f>
        <v/>
      </c>
      <c r="N351" s="18" t="str">
        <f aca="false">IF(OR(A351="",B351=""),"",IF(COUNTIFS(الإجازات!$A$2:$A$1001,B351,الإجازات!$D$2:$D$1001,"&lt;="&amp;A351,الإجازات!$E$2:$E$1001,"&gt;="&amp;A351,الإجازات!$G$2:$G$1001,"مقبولة")=0,"",LOOKUP(2,1/((الإجازات!$A$2:$A$1001=B351)*(الإجازات!$D$2:$D$1001&lt;=A351)*(الإجازات!$E$2:$E$1001&gt;=A351)*(الإجازات!$G$2:$G$1001="مقبولة")),الإجازات!$C$2:$C$1001)))</f>
        <v/>
      </c>
      <c r="O351" s="17"/>
      <c r="P351" s="23" t="str">
        <f aca="false">IF(B351="","",IF(ISNA(MATCH(B351,الموظفين!$A$2:$A$501,0)),"⚠ كود غير موجود",IF(O351&lt;&gt;"",O351,IF(N351&lt;&gt;"",N351,IF(H351="",IF(AND(A351&lt;&gt;"",WEEKDAY(A351)=الإعدادات!$B$11),"راحة أسبوعية","غائب"),IF(I351="","بدون انصراف",IF(N(K351)&gt;0,"متأخر","حاضر")))))))</f>
        <v/>
      </c>
      <c r="Q351" s="24" t="str">
        <f aca="false">IF(B351="","",IF(OR(P351="غائب",P351="غياب",P351="إجازة بدون راتب"),IFERROR(VLOOKUP(B351,الموظفين!$A$2:$J$501,8,FALSE()),0),0))</f>
        <v/>
      </c>
      <c r="R351" s="24" t="str">
        <f aca="false">IF(B351="","",ROUND((N(K351)+N(L351))/60*IFERROR(VLOOKUP(B351,الموظفين!$A$2:$J$501,8,FALSE()),0)/الإعدادات!$B$6*الإعدادات!$B$9,2))</f>
        <v/>
      </c>
      <c r="S351" s="24" t="str">
        <f aca="false">IF(OR(B351="",M351=""),"",ROUND(M351/60*IFERROR(VLOOKUP(B351,الموظفين!$A$2:$J$501,9,FALSE()),0),2))</f>
        <v/>
      </c>
      <c r="T351" s="17"/>
      <c r="U351" s="23" t="str">
        <f aca="false">IF(OR(A351="",B351=""),"",A351&amp;"|"&amp;B351)</f>
        <v/>
      </c>
    </row>
    <row r="352" customFormat="false" ht="15" hidden="false" customHeight="false" outlineLevel="0" collapsed="false">
      <c r="A352" s="16"/>
      <c r="B352" s="17"/>
      <c r="C352" s="18" t="str">
        <f aca="false">IF($B352="","",IFERROR(VLOOKUP($B352,الموظفين!$A$2:$J$501,2,FALSE())&amp;"","⚠ كود غير موجود"))</f>
        <v/>
      </c>
      <c r="D352" s="18" t="str">
        <f aca="false">IF($B352="","",IFERROR(VLOOKUP($B352,الموظفين!$A$2:$J$501,3,FALSE())&amp;"",""))</f>
        <v/>
      </c>
      <c r="E352" s="18" t="str">
        <f aca="false">IF($B352="","",IFERROR(VLOOKUP($B352,الموظفين!$A$2:$J$501,5,FALSE())&amp;"",""))</f>
        <v/>
      </c>
      <c r="F352" s="19" t="str">
        <f aca="false">IF($B352="","",IFERROR(VLOOKUP($B352,الموظفين!$A$2:$J$501,6,FALSE()),""))</f>
        <v/>
      </c>
      <c r="G352" s="19" t="str">
        <f aca="false">IF($B352="","",IFERROR(VLOOKUP($B352,الموظفين!$A$2:$J$501,7,FALSE()),""))</f>
        <v/>
      </c>
      <c r="H352" s="20"/>
      <c r="I352" s="20"/>
      <c r="J352" s="21" t="str">
        <f aca="false">IF(OR(H352="",I352=""),"",ROUND(MOD(I352-H352,1)*24,2))</f>
        <v/>
      </c>
      <c r="K352" s="22" t="str">
        <f aca="false">IF(OR(H352="",F352=""),"",IF(ROUND(MAX(0,MOD(H352-F352+0.5,1)-0.5)*1440,0)&gt;IFERROR(VLOOKUP(E352,الورديات!$A$2:$E$21,5,FALSE()),0),ROUND(MAX(0,MOD(H352-F352+0.5,1)-0.5)*1440,0),0))</f>
        <v/>
      </c>
      <c r="L352" s="22" t="str">
        <f aca="false">IF(OR(I352="",G352=""),"",ROUND(MAX(0,MOD(G352-I352+0.5,1)-0.5)*1440,0))</f>
        <v/>
      </c>
      <c r="M352" s="22" t="str">
        <f aca="false">IF(OR(I352="",G352=""),"",IF(ROUND(MAX(0,MOD(I352-G352+0.5,1)-0.5)*1440,0)&gt;=الإعدادات!$B$8,ROUND(MAX(0,MOD(I352-G352+0.5,1)-0.5)*1440,0),0))</f>
        <v/>
      </c>
      <c r="N352" s="18" t="str">
        <f aca="false">IF(OR(A352="",B352=""),"",IF(COUNTIFS(الإجازات!$A$2:$A$1001,B352,الإجازات!$D$2:$D$1001,"&lt;="&amp;A352,الإجازات!$E$2:$E$1001,"&gt;="&amp;A352,الإجازات!$G$2:$G$1001,"مقبولة")=0,"",LOOKUP(2,1/((الإجازات!$A$2:$A$1001=B352)*(الإجازات!$D$2:$D$1001&lt;=A352)*(الإجازات!$E$2:$E$1001&gt;=A352)*(الإجازات!$G$2:$G$1001="مقبولة")),الإجازات!$C$2:$C$1001)))</f>
        <v/>
      </c>
      <c r="O352" s="17"/>
      <c r="P352" s="23" t="str">
        <f aca="false">IF(B352="","",IF(ISNA(MATCH(B352,الموظفين!$A$2:$A$501,0)),"⚠ كود غير موجود",IF(O352&lt;&gt;"",O352,IF(N352&lt;&gt;"",N352,IF(H352="",IF(AND(A352&lt;&gt;"",WEEKDAY(A352)=الإعدادات!$B$11),"راحة أسبوعية","غائب"),IF(I352="","بدون انصراف",IF(N(K352)&gt;0,"متأخر","حاضر")))))))</f>
        <v/>
      </c>
      <c r="Q352" s="24" t="str">
        <f aca="false">IF(B352="","",IF(OR(P352="غائب",P352="غياب",P352="إجازة بدون راتب"),IFERROR(VLOOKUP(B352,الموظفين!$A$2:$J$501,8,FALSE()),0),0))</f>
        <v/>
      </c>
      <c r="R352" s="24" t="str">
        <f aca="false">IF(B352="","",ROUND((N(K352)+N(L352))/60*IFERROR(VLOOKUP(B352,الموظفين!$A$2:$J$501,8,FALSE()),0)/الإعدادات!$B$6*الإعدادات!$B$9,2))</f>
        <v/>
      </c>
      <c r="S352" s="24" t="str">
        <f aca="false">IF(OR(B352="",M352=""),"",ROUND(M352/60*IFERROR(VLOOKUP(B352,الموظفين!$A$2:$J$501,9,FALSE()),0),2))</f>
        <v/>
      </c>
      <c r="T352" s="17"/>
      <c r="U352" s="23" t="str">
        <f aca="false">IF(OR(A352="",B352=""),"",A352&amp;"|"&amp;B352)</f>
        <v/>
      </c>
    </row>
    <row r="353" customFormat="false" ht="15" hidden="false" customHeight="false" outlineLevel="0" collapsed="false">
      <c r="A353" s="16"/>
      <c r="B353" s="17"/>
      <c r="C353" s="18" t="str">
        <f aca="false">IF($B353="","",IFERROR(VLOOKUP($B353,الموظفين!$A$2:$J$501,2,FALSE())&amp;"","⚠ كود غير موجود"))</f>
        <v/>
      </c>
      <c r="D353" s="18" t="str">
        <f aca="false">IF($B353="","",IFERROR(VLOOKUP($B353,الموظفين!$A$2:$J$501,3,FALSE())&amp;"",""))</f>
        <v/>
      </c>
      <c r="E353" s="18" t="str">
        <f aca="false">IF($B353="","",IFERROR(VLOOKUP($B353,الموظفين!$A$2:$J$501,5,FALSE())&amp;"",""))</f>
        <v/>
      </c>
      <c r="F353" s="19" t="str">
        <f aca="false">IF($B353="","",IFERROR(VLOOKUP($B353,الموظفين!$A$2:$J$501,6,FALSE()),""))</f>
        <v/>
      </c>
      <c r="G353" s="19" t="str">
        <f aca="false">IF($B353="","",IFERROR(VLOOKUP($B353,الموظفين!$A$2:$J$501,7,FALSE()),""))</f>
        <v/>
      </c>
      <c r="H353" s="20"/>
      <c r="I353" s="20"/>
      <c r="J353" s="21" t="str">
        <f aca="false">IF(OR(H353="",I353=""),"",ROUND(MOD(I353-H353,1)*24,2))</f>
        <v/>
      </c>
      <c r="K353" s="22" t="str">
        <f aca="false">IF(OR(H353="",F353=""),"",IF(ROUND(MAX(0,MOD(H353-F353+0.5,1)-0.5)*1440,0)&gt;IFERROR(VLOOKUP(E353,الورديات!$A$2:$E$21,5,FALSE()),0),ROUND(MAX(0,MOD(H353-F353+0.5,1)-0.5)*1440,0),0))</f>
        <v/>
      </c>
      <c r="L353" s="22" t="str">
        <f aca="false">IF(OR(I353="",G353=""),"",ROUND(MAX(0,MOD(G353-I353+0.5,1)-0.5)*1440,0))</f>
        <v/>
      </c>
      <c r="M353" s="22" t="str">
        <f aca="false">IF(OR(I353="",G353=""),"",IF(ROUND(MAX(0,MOD(I353-G353+0.5,1)-0.5)*1440,0)&gt;=الإعدادات!$B$8,ROUND(MAX(0,MOD(I353-G353+0.5,1)-0.5)*1440,0),0))</f>
        <v/>
      </c>
      <c r="N353" s="18" t="str">
        <f aca="false">IF(OR(A353="",B353=""),"",IF(COUNTIFS(الإجازات!$A$2:$A$1001,B353,الإجازات!$D$2:$D$1001,"&lt;="&amp;A353,الإجازات!$E$2:$E$1001,"&gt;="&amp;A353,الإجازات!$G$2:$G$1001,"مقبولة")=0,"",LOOKUP(2,1/((الإجازات!$A$2:$A$1001=B353)*(الإجازات!$D$2:$D$1001&lt;=A353)*(الإجازات!$E$2:$E$1001&gt;=A353)*(الإجازات!$G$2:$G$1001="مقبولة")),الإجازات!$C$2:$C$1001)))</f>
        <v/>
      </c>
      <c r="O353" s="17"/>
      <c r="P353" s="23" t="str">
        <f aca="false">IF(B353="","",IF(ISNA(MATCH(B353,الموظفين!$A$2:$A$501,0)),"⚠ كود غير موجود",IF(O353&lt;&gt;"",O353,IF(N353&lt;&gt;"",N353,IF(H353="",IF(AND(A353&lt;&gt;"",WEEKDAY(A353)=الإعدادات!$B$11),"راحة أسبوعية","غائب"),IF(I353="","بدون انصراف",IF(N(K353)&gt;0,"متأخر","حاضر")))))))</f>
        <v/>
      </c>
      <c r="Q353" s="24" t="str">
        <f aca="false">IF(B353="","",IF(OR(P353="غائب",P353="غياب",P353="إجازة بدون راتب"),IFERROR(VLOOKUP(B353,الموظفين!$A$2:$J$501,8,FALSE()),0),0))</f>
        <v/>
      </c>
      <c r="R353" s="24" t="str">
        <f aca="false">IF(B353="","",ROUND((N(K353)+N(L353))/60*IFERROR(VLOOKUP(B353,الموظفين!$A$2:$J$501,8,FALSE()),0)/الإعدادات!$B$6*الإعدادات!$B$9,2))</f>
        <v/>
      </c>
      <c r="S353" s="24" t="str">
        <f aca="false">IF(OR(B353="",M353=""),"",ROUND(M353/60*IFERROR(VLOOKUP(B353,الموظفين!$A$2:$J$501,9,FALSE()),0),2))</f>
        <v/>
      </c>
      <c r="T353" s="17"/>
      <c r="U353" s="23" t="str">
        <f aca="false">IF(OR(A353="",B353=""),"",A353&amp;"|"&amp;B353)</f>
        <v/>
      </c>
    </row>
    <row r="354" customFormat="false" ht="15" hidden="false" customHeight="false" outlineLevel="0" collapsed="false">
      <c r="A354" s="16"/>
      <c r="B354" s="17"/>
      <c r="C354" s="18" t="str">
        <f aca="false">IF($B354="","",IFERROR(VLOOKUP($B354,الموظفين!$A$2:$J$501,2,FALSE())&amp;"","⚠ كود غير موجود"))</f>
        <v/>
      </c>
      <c r="D354" s="18" t="str">
        <f aca="false">IF($B354="","",IFERROR(VLOOKUP($B354,الموظفين!$A$2:$J$501,3,FALSE())&amp;"",""))</f>
        <v/>
      </c>
      <c r="E354" s="18" t="str">
        <f aca="false">IF($B354="","",IFERROR(VLOOKUP($B354,الموظفين!$A$2:$J$501,5,FALSE())&amp;"",""))</f>
        <v/>
      </c>
      <c r="F354" s="19" t="str">
        <f aca="false">IF($B354="","",IFERROR(VLOOKUP($B354,الموظفين!$A$2:$J$501,6,FALSE()),""))</f>
        <v/>
      </c>
      <c r="G354" s="19" t="str">
        <f aca="false">IF($B354="","",IFERROR(VLOOKUP($B354,الموظفين!$A$2:$J$501,7,FALSE()),""))</f>
        <v/>
      </c>
      <c r="H354" s="20"/>
      <c r="I354" s="20"/>
      <c r="J354" s="21" t="str">
        <f aca="false">IF(OR(H354="",I354=""),"",ROUND(MOD(I354-H354,1)*24,2))</f>
        <v/>
      </c>
      <c r="K354" s="22" t="str">
        <f aca="false">IF(OR(H354="",F354=""),"",IF(ROUND(MAX(0,MOD(H354-F354+0.5,1)-0.5)*1440,0)&gt;IFERROR(VLOOKUP(E354,الورديات!$A$2:$E$21,5,FALSE()),0),ROUND(MAX(0,MOD(H354-F354+0.5,1)-0.5)*1440,0),0))</f>
        <v/>
      </c>
      <c r="L354" s="22" t="str">
        <f aca="false">IF(OR(I354="",G354=""),"",ROUND(MAX(0,MOD(G354-I354+0.5,1)-0.5)*1440,0))</f>
        <v/>
      </c>
      <c r="M354" s="22" t="str">
        <f aca="false">IF(OR(I354="",G354=""),"",IF(ROUND(MAX(0,MOD(I354-G354+0.5,1)-0.5)*1440,0)&gt;=الإعدادات!$B$8,ROUND(MAX(0,MOD(I354-G354+0.5,1)-0.5)*1440,0),0))</f>
        <v/>
      </c>
      <c r="N354" s="18" t="str">
        <f aca="false">IF(OR(A354="",B354=""),"",IF(COUNTIFS(الإجازات!$A$2:$A$1001,B354,الإجازات!$D$2:$D$1001,"&lt;="&amp;A354,الإجازات!$E$2:$E$1001,"&gt;="&amp;A354,الإجازات!$G$2:$G$1001,"مقبولة")=0,"",LOOKUP(2,1/((الإجازات!$A$2:$A$1001=B354)*(الإجازات!$D$2:$D$1001&lt;=A354)*(الإجازات!$E$2:$E$1001&gt;=A354)*(الإجازات!$G$2:$G$1001="مقبولة")),الإجازات!$C$2:$C$1001)))</f>
        <v/>
      </c>
      <c r="O354" s="17"/>
      <c r="P354" s="23" t="str">
        <f aca="false">IF(B354="","",IF(ISNA(MATCH(B354,الموظفين!$A$2:$A$501,0)),"⚠ كود غير موجود",IF(O354&lt;&gt;"",O354,IF(N354&lt;&gt;"",N354,IF(H354="",IF(AND(A354&lt;&gt;"",WEEKDAY(A354)=الإعدادات!$B$11),"راحة أسبوعية","غائب"),IF(I354="","بدون انصراف",IF(N(K354)&gt;0,"متأخر","حاضر")))))))</f>
        <v/>
      </c>
      <c r="Q354" s="24" t="str">
        <f aca="false">IF(B354="","",IF(OR(P354="غائب",P354="غياب",P354="إجازة بدون راتب"),IFERROR(VLOOKUP(B354,الموظفين!$A$2:$J$501,8,FALSE()),0),0))</f>
        <v/>
      </c>
      <c r="R354" s="24" t="str">
        <f aca="false">IF(B354="","",ROUND((N(K354)+N(L354))/60*IFERROR(VLOOKUP(B354,الموظفين!$A$2:$J$501,8,FALSE()),0)/الإعدادات!$B$6*الإعدادات!$B$9,2))</f>
        <v/>
      </c>
      <c r="S354" s="24" t="str">
        <f aca="false">IF(OR(B354="",M354=""),"",ROUND(M354/60*IFERROR(VLOOKUP(B354,الموظفين!$A$2:$J$501,9,FALSE()),0),2))</f>
        <v/>
      </c>
      <c r="T354" s="17"/>
      <c r="U354" s="23" t="str">
        <f aca="false">IF(OR(A354="",B354=""),"",A354&amp;"|"&amp;B354)</f>
        <v/>
      </c>
    </row>
    <row r="355" customFormat="false" ht="15" hidden="false" customHeight="false" outlineLevel="0" collapsed="false">
      <c r="A355" s="16"/>
      <c r="B355" s="17"/>
      <c r="C355" s="18" t="str">
        <f aca="false">IF($B355="","",IFERROR(VLOOKUP($B355,الموظفين!$A$2:$J$501,2,FALSE())&amp;"","⚠ كود غير موجود"))</f>
        <v/>
      </c>
      <c r="D355" s="18" t="str">
        <f aca="false">IF($B355="","",IFERROR(VLOOKUP($B355,الموظفين!$A$2:$J$501,3,FALSE())&amp;"",""))</f>
        <v/>
      </c>
      <c r="E355" s="18" t="str">
        <f aca="false">IF($B355="","",IFERROR(VLOOKUP($B355,الموظفين!$A$2:$J$501,5,FALSE())&amp;"",""))</f>
        <v/>
      </c>
      <c r="F355" s="19" t="str">
        <f aca="false">IF($B355="","",IFERROR(VLOOKUP($B355,الموظفين!$A$2:$J$501,6,FALSE()),""))</f>
        <v/>
      </c>
      <c r="G355" s="19" t="str">
        <f aca="false">IF($B355="","",IFERROR(VLOOKUP($B355,الموظفين!$A$2:$J$501,7,FALSE()),""))</f>
        <v/>
      </c>
      <c r="H355" s="20"/>
      <c r="I355" s="20"/>
      <c r="J355" s="21" t="str">
        <f aca="false">IF(OR(H355="",I355=""),"",ROUND(MOD(I355-H355,1)*24,2))</f>
        <v/>
      </c>
      <c r="K355" s="22" t="str">
        <f aca="false">IF(OR(H355="",F355=""),"",IF(ROUND(MAX(0,MOD(H355-F355+0.5,1)-0.5)*1440,0)&gt;IFERROR(VLOOKUP(E355,الورديات!$A$2:$E$21,5,FALSE()),0),ROUND(MAX(0,MOD(H355-F355+0.5,1)-0.5)*1440,0),0))</f>
        <v/>
      </c>
      <c r="L355" s="22" t="str">
        <f aca="false">IF(OR(I355="",G355=""),"",ROUND(MAX(0,MOD(G355-I355+0.5,1)-0.5)*1440,0))</f>
        <v/>
      </c>
      <c r="M355" s="22" t="str">
        <f aca="false">IF(OR(I355="",G355=""),"",IF(ROUND(MAX(0,MOD(I355-G355+0.5,1)-0.5)*1440,0)&gt;=الإعدادات!$B$8,ROUND(MAX(0,MOD(I355-G355+0.5,1)-0.5)*1440,0),0))</f>
        <v/>
      </c>
      <c r="N355" s="18" t="str">
        <f aca="false">IF(OR(A355="",B355=""),"",IF(COUNTIFS(الإجازات!$A$2:$A$1001,B355,الإجازات!$D$2:$D$1001,"&lt;="&amp;A355,الإجازات!$E$2:$E$1001,"&gt;="&amp;A355,الإجازات!$G$2:$G$1001,"مقبولة")=0,"",LOOKUP(2,1/((الإجازات!$A$2:$A$1001=B355)*(الإجازات!$D$2:$D$1001&lt;=A355)*(الإجازات!$E$2:$E$1001&gt;=A355)*(الإجازات!$G$2:$G$1001="مقبولة")),الإجازات!$C$2:$C$1001)))</f>
        <v/>
      </c>
      <c r="O355" s="17"/>
      <c r="P355" s="23" t="str">
        <f aca="false">IF(B355="","",IF(ISNA(MATCH(B355,الموظفين!$A$2:$A$501,0)),"⚠ كود غير موجود",IF(O355&lt;&gt;"",O355,IF(N355&lt;&gt;"",N355,IF(H355="",IF(AND(A355&lt;&gt;"",WEEKDAY(A355)=الإعدادات!$B$11),"راحة أسبوعية","غائب"),IF(I355="","بدون انصراف",IF(N(K355)&gt;0,"متأخر","حاضر")))))))</f>
        <v/>
      </c>
      <c r="Q355" s="24" t="str">
        <f aca="false">IF(B355="","",IF(OR(P355="غائب",P355="غياب",P355="إجازة بدون راتب"),IFERROR(VLOOKUP(B355,الموظفين!$A$2:$J$501,8,FALSE()),0),0))</f>
        <v/>
      </c>
      <c r="R355" s="24" t="str">
        <f aca="false">IF(B355="","",ROUND((N(K355)+N(L355))/60*IFERROR(VLOOKUP(B355,الموظفين!$A$2:$J$501,8,FALSE()),0)/الإعدادات!$B$6*الإعدادات!$B$9,2))</f>
        <v/>
      </c>
      <c r="S355" s="24" t="str">
        <f aca="false">IF(OR(B355="",M355=""),"",ROUND(M355/60*IFERROR(VLOOKUP(B355,الموظفين!$A$2:$J$501,9,FALSE()),0),2))</f>
        <v/>
      </c>
      <c r="T355" s="17"/>
      <c r="U355" s="23" t="str">
        <f aca="false">IF(OR(A355="",B355=""),"",A355&amp;"|"&amp;B355)</f>
        <v/>
      </c>
    </row>
    <row r="356" customFormat="false" ht="15" hidden="false" customHeight="false" outlineLevel="0" collapsed="false">
      <c r="A356" s="16"/>
      <c r="B356" s="17"/>
      <c r="C356" s="18" t="str">
        <f aca="false">IF($B356="","",IFERROR(VLOOKUP($B356,الموظفين!$A$2:$J$501,2,FALSE())&amp;"","⚠ كود غير موجود"))</f>
        <v/>
      </c>
      <c r="D356" s="18" t="str">
        <f aca="false">IF($B356="","",IFERROR(VLOOKUP($B356,الموظفين!$A$2:$J$501,3,FALSE())&amp;"",""))</f>
        <v/>
      </c>
      <c r="E356" s="18" t="str">
        <f aca="false">IF($B356="","",IFERROR(VLOOKUP($B356,الموظفين!$A$2:$J$501,5,FALSE())&amp;"",""))</f>
        <v/>
      </c>
      <c r="F356" s="19" t="str">
        <f aca="false">IF($B356="","",IFERROR(VLOOKUP($B356,الموظفين!$A$2:$J$501,6,FALSE()),""))</f>
        <v/>
      </c>
      <c r="G356" s="19" t="str">
        <f aca="false">IF($B356="","",IFERROR(VLOOKUP($B356,الموظفين!$A$2:$J$501,7,FALSE()),""))</f>
        <v/>
      </c>
      <c r="H356" s="20"/>
      <c r="I356" s="20"/>
      <c r="J356" s="21" t="str">
        <f aca="false">IF(OR(H356="",I356=""),"",ROUND(MOD(I356-H356,1)*24,2))</f>
        <v/>
      </c>
      <c r="K356" s="22" t="str">
        <f aca="false">IF(OR(H356="",F356=""),"",IF(ROUND(MAX(0,MOD(H356-F356+0.5,1)-0.5)*1440,0)&gt;IFERROR(VLOOKUP(E356,الورديات!$A$2:$E$21,5,FALSE()),0),ROUND(MAX(0,MOD(H356-F356+0.5,1)-0.5)*1440,0),0))</f>
        <v/>
      </c>
      <c r="L356" s="22" t="str">
        <f aca="false">IF(OR(I356="",G356=""),"",ROUND(MAX(0,MOD(G356-I356+0.5,1)-0.5)*1440,0))</f>
        <v/>
      </c>
      <c r="M356" s="22" t="str">
        <f aca="false">IF(OR(I356="",G356=""),"",IF(ROUND(MAX(0,MOD(I356-G356+0.5,1)-0.5)*1440,0)&gt;=الإعدادات!$B$8,ROUND(MAX(0,MOD(I356-G356+0.5,1)-0.5)*1440,0),0))</f>
        <v/>
      </c>
      <c r="N356" s="18" t="str">
        <f aca="false">IF(OR(A356="",B356=""),"",IF(COUNTIFS(الإجازات!$A$2:$A$1001,B356,الإجازات!$D$2:$D$1001,"&lt;="&amp;A356,الإجازات!$E$2:$E$1001,"&gt;="&amp;A356,الإجازات!$G$2:$G$1001,"مقبولة")=0,"",LOOKUP(2,1/((الإجازات!$A$2:$A$1001=B356)*(الإجازات!$D$2:$D$1001&lt;=A356)*(الإجازات!$E$2:$E$1001&gt;=A356)*(الإجازات!$G$2:$G$1001="مقبولة")),الإجازات!$C$2:$C$1001)))</f>
        <v/>
      </c>
      <c r="O356" s="17"/>
      <c r="P356" s="23" t="str">
        <f aca="false">IF(B356="","",IF(ISNA(MATCH(B356,الموظفين!$A$2:$A$501,0)),"⚠ كود غير موجود",IF(O356&lt;&gt;"",O356,IF(N356&lt;&gt;"",N356,IF(H356="",IF(AND(A356&lt;&gt;"",WEEKDAY(A356)=الإعدادات!$B$11),"راحة أسبوعية","غائب"),IF(I356="","بدون انصراف",IF(N(K356)&gt;0,"متأخر","حاضر")))))))</f>
        <v/>
      </c>
      <c r="Q356" s="24" t="str">
        <f aca="false">IF(B356="","",IF(OR(P356="غائب",P356="غياب",P356="إجازة بدون راتب"),IFERROR(VLOOKUP(B356,الموظفين!$A$2:$J$501,8,FALSE()),0),0))</f>
        <v/>
      </c>
      <c r="R356" s="24" t="str">
        <f aca="false">IF(B356="","",ROUND((N(K356)+N(L356))/60*IFERROR(VLOOKUP(B356,الموظفين!$A$2:$J$501,8,FALSE()),0)/الإعدادات!$B$6*الإعدادات!$B$9,2))</f>
        <v/>
      </c>
      <c r="S356" s="24" t="str">
        <f aca="false">IF(OR(B356="",M356=""),"",ROUND(M356/60*IFERROR(VLOOKUP(B356,الموظفين!$A$2:$J$501,9,FALSE()),0),2))</f>
        <v/>
      </c>
      <c r="T356" s="17"/>
      <c r="U356" s="23" t="str">
        <f aca="false">IF(OR(A356="",B356=""),"",A356&amp;"|"&amp;B356)</f>
        <v/>
      </c>
    </row>
    <row r="357" customFormat="false" ht="15" hidden="false" customHeight="false" outlineLevel="0" collapsed="false">
      <c r="A357" s="16"/>
      <c r="B357" s="17"/>
      <c r="C357" s="18" t="str">
        <f aca="false">IF($B357="","",IFERROR(VLOOKUP($B357,الموظفين!$A$2:$J$501,2,FALSE())&amp;"","⚠ كود غير موجود"))</f>
        <v/>
      </c>
      <c r="D357" s="18" t="str">
        <f aca="false">IF($B357="","",IFERROR(VLOOKUP($B357,الموظفين!$A$2:$J$501,3,FALSE())&amp;"",""))</f>
        <v/>
      </c>
      <c r="E357" s="18" t="str">
        <f aca="false">IF($B357="","",IFERROR(VLOOKUP($B357,الموظفين!$A$2:$J$501,5,FALSE())&amp;"",""))</f>
        <v/>
      </c>
      <c r="F357" s="19" t="str">
        <f aca="false">IF($B357="","",IFERROR(VLOOKUP($B357,الموظفين!$A$2:$J$501,6,FALSE()),""))</f>
        <v/>
      </c>
      <c r="G357" s="19" t="str">
        <f aca="false">IF($B357="","",IFERROR(VLOOKUP($B357,الموظفين!$A$2:$J$501,7,FALSE()),""))</f>
        <v/>
      </c>
      <c r="H357" s="20"/>
      <c r="I357" s="20"/>
      <c r="J357" s="21" t="str">
        <f aca="false">IF(OR(H357="",I357=""),"",ROUND(MOD(I357-H357,1)*24,2))</f>
        <v/>
      </c>
      <c r="K357" s="22" t="str">
        <f aca="false">IF(OR(H357="",F357=""),"",IF(ROUND(MAX(0,MOD(H357-F357+0.5,1)-0.5)*1440,0)&gt;IFERROR(VLOOKUP(E357,الورديات!$A$2:$E$21,5,FALSE()),0),ROUND(MAX(0,MOD(H357-F357+0.5,1)-0.5)*1440,0),0))</f>
        <v/>
      </c>
      <c r="L357" s="22" t="str">
        <f aca="false">IF(OR(I357="",G357=""),"",ROUND(MAX(0,MOD(G357-I357+0.5,1)-0.5)*1440,0))</f>
        <v/>
      </c>
      <c r="M357" s="22" t="str">
        <f aca="false">IF(OR(I357="",G357=""),"",IF(ROUND(MAX(0,MOD(I357-G357+0.5,1)-0.5)*1440,0)&gt;=الإعدادات!$B$8,ROUND(MAX(0,MOD(I357-G357+0.5,1)-0.5)*1440,0),0))</f>
        <v/>
      </c>
      <c r="N357" s="18" t="str">
        <f aca="false">IF(OR(A357="",B357=""),"",IF(COUNTIFS(الإجازات!$A$2:$A$1001,B357,الإجازات!$D$2:$D$1001,"&lt;="&amp;A357,الإجازات!$E$2:$E$1001,"&gt;="&amp;A357,الإجازات!$G$2:$G$1001,"مقبولة")=0,"",LOOKUP(2,1/((الإجازات!$A$2:$A$1001=B357)*(الإجازات!$D$2:$D$1001&lt;=A357)*(الإجازات!$E$2:$E$1001&gt;=A357)*(الإجازات!$G$2:$G$1001="مقبولة")),الإجازات!$C$2:$C$1001)))</f>
        <v/>
      </c>
      <c r="O357" s="17"/>
      <c r="P357" s="23" t="str">
        <f aca="false">IF(B357="","",IF(ISNA(MATCH(B357,الموظفين!$A$2:$A$501,0)),"⚠ كود غير موجود",IF(O357&lt;&gt;"",O357,IF(N357&lt;&gt;"",N357,IF(H357="",IF(AND(A357&lt;&gt;"",WEEKDAY(A357)=الإعدادات!$B$11),"راحة أسبوعية","غائب"),IF(I357="","بدون انصراف",IF(N(K357)&gt;0,"متأخر","حاضر")))))))</f>
        <v/>
      </c>
      <c r="Q357" s="24" t="str">
        <f aca="false">IF(B357="","",IF(OR(P357="غائب",P357="غياب",P357="إجازة بدون راتب"),IFERROR(VLOOKUP(B357,الموظفين!$A$2:$J$501,8,FALSE()),0),0))</f>
        <v/>
      </c>
      <c r="R357" s="24" t="str">
        <f aca="false">IF(B357="","",ROUND((N(K357)+N(L357))/60*IFERROR(VLOOKUP(B357,الموظفين!$A$2:$J$501,8,FALSE()),0)/الإعدادات!$B$6*الإعدادات!$B$9,2))</f>
        <v/>
      </c>
      <c r="S357" s="24" t="str">
        <f aca="false">IF(OR(B357="",M357=""),"",ROUND(M357/60*IFERROR(VLOOKUP(B357,الموظفين!$A$2:$J$501,9,FALSE()),0),2))</f>
        <v/>
      </c>
      <c r="T357" s="17"/>
      <c r="U357" s="23" t="str">
        <f aca="false">IF(OR(A357="",B357=""),"",A357&amp;"|"&amp;B357)</f>
        <v/>
      </c>
    </row>
    <row r="358" customFormat="false" ht="15" hidden="false" customHeight="false" outlineLevel="0" collapsed="false">
      <c r="A358" s="16"/>
      <c r="B358" s="17"/>
      <c r="C358" s="18" t="str">
        <f aca="false">IF($B358="","",IFERROR(VLOOKUP($B358,الموظفين!$A$2:$J$501,2,FALSE())&amp;"","⚠ كود غير موجود"))</f>
        <v/>
      </c>
      <c r="D358" s="18" t="str">
        <f aca="false">IF($B358="","",IFERROR(VLOOKUP($B358,الموظفين!$A$2:$J$501,3,FALSE())&amp;"",""))</f>
        <v/>
      </c>
      <c r="E358" s="18" t="str">
        <f aca="false">IF($B358="","",IFERROR(VLOOKUP($B358,الموظفين!$A$2:$J$501,5,FALSE())&amp;"",""))</f>
        <v/>
      </c>
      <c r="F358" s="19" t="str">
        <f aca="false">IF($B358="","",IFERROR(VLOOKUP($B358,الموظفين!$A$2:$J$501,6,FALSE()),""))</f>
        <v/>
      </c>
      <c r="G358" s="19" t="str">
        <f aca="false">IF($B358="","",IFERROR(VLOOKUP($B358,الموظفين!$A$2:$J$501,7,FALSE()),""))</f>
        <v/>
      </c>
      <c r="H358" s="20"/>
      <c r="I358" s="20"/>
      <c r="J358" s="21" t="str">
        <f aca="false">IF(OR(H358="",I358=""),"",ROUND(MOD(I358-H358,1)*24,2))</f>
        <v/>
      </c>
      <c r="K358" s="22" t="str">
        <f aca="false">IF(OR(H358="",F358=""),"",IF(ROUND(MAX(0,MOD(H358-F358+0.5,1)-0.5)*1440,0)&gt;IFERROR(VLOOKUP(E358,الورديات!$A$2:$E$21,5,FALSE()),0),ROUND(MAX(0,MOD(H358-F358+0.5,1)-0.5)*1440,0),0))</f>
        <v/>
      </c>
      <c r="L358" s="22" t="str">
        <f aca="false">IF(OR(I358="",G358=""),"",ROUND(MAX(0,MOD(G358-I358+0.5,1)-0.5)*1440,0))</f>
        <v/>
      </c>
      <c r="M358" s="22" t="str">
        <f aca="false">IF(OR(I358="",G358=""),"",IF(ROUND(MAX(0,MOD(I358-G358+0.5,1)-0.5)*1440,0)&gt;=الإعدادات!$B$8,ROUND(MAX(0,MOD(I358-G358+0.5,1)-0.5)*1440,0),0))</f>
        <v/>
      </c>
      <c r="N358" s="18" t="str">
        <f aca="false">IF(OR(A358="",B358=""),"",IF(COUNTIFS(الإجازات!$A$2:$A$1001,B358,الإجازات!$D$2:$D$1001,"&lt;="&amp;A358,الإجازات!$E$2:$E$1001,"&gt;="&amp;A358,الإجازات!$G$2:$G$1001,"مقبولة")=0,"",LOOKUP(2,1/((الإجازات!$A$2:$A$1001=B358)*(الإجازات!$D$2:$D$1001&lt;=A358)*(الإجازات!$E$2:$E$1001&gt;=A358)*(الإجازات!$G$2:$G$1001="مقبولة")),الإجازات!$C$2:$C$1001)))</f>
        <v/>
      </c>
      <c r="O358" s="17"/>
      <c r="P358" s="23" t="str">
        <f aca="false">IF(B358="","",IF(ISNA(MATCH(B358,الموظفين!$A$2:$A$501,0)),"⚠ كود غير موجود",IF(O358&lt;&gt;"",O358,IF(N358&lt;&gt;"",N358,IF(H358="",IF(AND(A358&lt;&gt;"",WEEKDAY(A358)=الإعدادات!$B$11),"راحة أسبوعية","غائب"),IF(I358="","بدون انصراف",IF(N(K358)&gt;0,"متأخر","حاضر")))))))</f>
        <v/>
      </c>
      <c r="Q358" s="24" t="str">
        <f aca="false">IF(B358="","",IF(OR(P358="غائب",P358="غياب",P358="إجازة بدون راتب"),IFERROR(VLOOKUP(B358,الموظفين!$A$2:$J$501,8,FALSE()),0),0))</f>
        <v/>
      </c>
      <c r="R358" s="24" t="str">
        <f aca="false">IF(B358="","",ROUND((N(K358)+N(L358))/60*IFERROR(VLOOKUP(B358,الموظفين!$A$2:$J$501,8,FALSE()),0)/الإعدادات!$B$6*الإعدادات!$B$9,2))</f>
        <v/>
      </c>
      <c r="S358" s="24" t="str">
        <f aca="false">IF(OR(B358="",M358=""),"",ROUND(M358/60*IFERROR(VLOOKUP(B358,الموظفين!$A$2:$J$501,9,FALSE()),0),2))</f>
        <v/>
      </c>
      <c r="T358" s="17"/>
      <c r="U358" s="23" t="str">
        <f aca="false">IF(OR(A358="",B358=""),"",A358&amp;"|"&amp;B358)</f>
        <v/>
      </c>
    </row>
    <row r="359" customFormat="false" ht="15" hidden="false" customHeight="false" outlineLevel="0" collapsed="false">
      <c r="A359" s="16"/>
      <c r="B359" s="17"/>
      <c r="C359" s="18" t="str">
        <f aca="false">IF($B359="","",IFERROR(VLOOKUP($B359,الموظفين!$A$2:$J$501,2,FALSE())&amp;"","⚠ كود غير موجود"))</f>
        <v/>
      </c>
      <c r="D359" s="18" t="str">
        <f aca="false">IF($B359="","",IFERROR(VLOOKUP($B359,الموظفين!$A$2:$J$501,3,FALSE())&amp;"",""))</f>
        <v/>
      </c>
      <c r="E359" s="18" t="str">
        <f aca="false">IF($B359="","",IFERROR(VLOOKUP($B359,الموظفين!$A$2:$J$501,5,FALSE())&amp;"",""))</f>
        <v/>
      </c>
      <c r="F359" s="19" t="str">
        <f aca="false">IF($B359="","",IFERROR(VLOOKUP($B359,الموظفين!$A$2:$J$501,6,FALSE()),""))</f>
        <v/>
      </c>
      <c r="G359" s="19" t="str">
        <f aca="false">IF($B359="","",IFERROR(VLOOKUP($B359,الموظفين!$A$2:$J$501,7,FALSE()),""))</f>
        <v/>
      </c>
      <c r="H359" s="20"/>
      <c r="I359" s="20"/>
      <c r="J359" s="21" t="str">
        <f aca="false">IF(OR(H359="",I359=""),"",ROUND(MOD(I359-H359,1)*24,2))</f>
        <v/>
      </c>
      <c r="K359" s="22" t="str">
        <f aca="false">IF(OR(H359="",F359=""),"",IF(ROUND(MAX(0,MOD(H359-F359+0.5,1)-0.5)*1440,0)&gt;IFERROR(VLOOKUP(E359,الورديات!$A$2:$E$21,5,FALSE()),0),ROUND(MAX(0,MOD(H359-F359+0.5,1)-0.5)*1440,0),0))</f>
        <v/>
      </c>
      <c r="L359" s="22" t="str">
        <f aca="false">IF(OR(I359="",G359=""),"",ROUND(MAX(0,MOD(G359-I359+0.5,1)-0.5)*1440,0))</f>
        <v/>
      </c>
      <c r="M359" s="22" t="str">
        <f aca="false">IF(OR(I359="",G359=""),"",IF(ROUND(MAX(0,MOD(I359-G359+0.5,1)-0.5)*1440,0)&gt;=الإعدادات!$B$8,ROUND(MAX(0,MOD(I359-G359+0.5,1)-0.5)*1440,0),0))</f>
        <v/>
      </c>
      <c r="N359" s="18" t="str">
        <f aca="false">IF(OR(A359="",B359=""),"",IF(COUNTIFS(الإجازات!$A$2:$A$1001,B359,الإجازات!$D$2:$D$1001,"&lt;="&amp;A359,الإجازات!$E$2:$E$1001,"&gt;="&amp;A359,الإجازات!$G$2:$G$1001,"مقبولة")=0,"",LOOKUP(2,1/((الإجازات!$A$2:$A$1001=B359)*(الإجازات!$D$2:$D$1001&lt;=A359)*(الإجازات!$E$2:$E$1001&gt;=A359)*(الإجازات!$G$2:$G$1001="مقبولة")),الإجازات!$C$2:$C$1001)))</f>
        <v/>
      </c>
      <c r="O359" s="17"/>
      <c r="P359" s="23" t="str">
        <f aca="false">IF(B359="","",IF(ISNA(MATCH(B359,الموظفين!$A$2:$A$501,0)),"⚠ كود غير موجود",IF(O359&lt;&gt;"",O359,IF(N359&lt;&gt;"",N359,IF(H359="",IF(AND(A359&lt;&gt;"",WEEKDAY(A359)=الإعدادات!$B$11),"راحة أسبوعية","غائب"),IF(I359="","بدون انصراف",IF(N(K359)&gt;0,"متأخر","حاضر")))))))</f>
        <v/>
      </c>
      <c r="Q359" s="24" t="str">
        <f aca="false">IF(B359="","",IF(OR(P359="غائب",P359="غياب",P359="إجازة بدون راتب"),IFERROR(VLOOKUP(B359,الموظفين!$A$2:$J$501,8,FALSE()),0),0))</f>
        <v/>
      </c>
      <c r="R359" s="24" t="str">
        <f aca="false">IF(B359="","",ROUND((N(K359)+N(L359))/60*IFERROR(VLOOKUP(B359,الموظفين!$A$2:$J$501,8,FALSE()),0)/الإعدادات!$B$6*الإعدادات!$B$9,2))</f>
        <v/>
      </c>
      <c r="S359" s="24" t="str">
        <f aca="false">IF(OR(B359="",M359=""),"",ROUND(M359/60*IFERROR(VLOOKUP(B359,الموظفين!$A$2:$J$501,9,FALSE()),0),2))</f>
        <v/>
      </c>
      <c r="T359" s="17"/>
      <c r="U359" s="23" t="str">
        <f aca="false">IF(OR(A359="",B359=""),"",A359&amp;"|"&amp;B359)</f>
        <v/>
      </c>
    </row>
    <row r="360" customFormat="false" ht="15" hidden="false" customHeight="false" outlineLevel="0" collapsed="false">
      <c r="A360" s="16"/>
      <c r="B360" s="17"/>
      <c r="C360" s="18" t="str">
        <f aca="false">IF($B360="","",IFERROR(VLOOKUP($B360,الموظفين!$A$2:$J$501,2,FALSE())&amp;"","⚠ كود غير موجود"))</f>
        <v/>
      </c>
      <c r="D360" s="18" t="str">
        <f aca="false">IF($B360="","",IFERROR(VLOOKUP($B360,الموظفين!$A$2:$J$501,3,FALSE())&amp;"",""))</f>
        <v/>
      </c>
      <c r="E360" s="18" t="str">
        <f aca="false">IF($B360="","",IFERROR(VLOOKUP($B360,الموظفين!$A$2:$J$501,5,FALSE())&amp;"",""))</f>
        <v/>
      </c>
      <c r="F360" s="19" t="str">
        <f aca="false">IF($B360="","",IFERROR(VLOOKUP($B360,الموظفين!$A$2:$J$501,6,FALSE()),""))</f>
        <v/>
      </c>
      <c r="G360" s="19" t="str">
        <f aca="false">IF($B360="","",IFERROR(VLOOKUP($B360,الموظفين!$A$2:$J$501,7,FALSE()),""))</f>
        <v/>
      </c>
      <c r="H360" s="20"/>
      <c r="I360" s="20"/>
      <c r="J360" s="21" t="str">
        <f aca="false">IF(OR(H360="",I360=""),"",ROUND(MOD(I360-H360,1)*24,2))</f>
        <v/>
      </c>
      <c r="K360" s="22" t="str">
        <f aca="false">IF(OR(H360="",F360=""),"",IF(ROUND(MAX(0,MOD(H360-F360+0.5,1)-0.5)*1440,0)&gt;IFERROR(VLOOKUP(E360,الورديات!$A$2:$E$21,5,FALSE()),0),ROUND(MAX(0,MOD(H360-F360+0.5,1)-0.5)*1440,0),0))</f>
        <v/>
      </c>
      <c r="L360" s="22" t="str">
        <f aca="false">IF(OR(I360="",G360=""),"",ROUND(MAX(0,MOD(G360-I360+0.5,1)-0.5)*1440,0))</f>
        <v/>
      </c>
      <c r="M360" s="22" t="str">
        <f aca="false">IF(OR(I360="",G360=""),"",IF(ROUND(MAX(0,MOD(I360-G360+0.5,1)-0.5)*1440,0)&gt;=الإعدادات!$B$8,ROUND(MAX(0,MOD(I360-G360+0.5,1)-0.5)*1440,0),0))</f>
        <v/>
      </c>
      <c r="N360" s="18" t="str">
        <f aca="false">IF(OR(A360="",B360=""),"",IF(COUNTIFS(الإجازات!$A$2:$A$1001,B360,الإجازات!$D$2:$D$1001,"&lt;="&amp;A360,الإجازات!$E$2:$E$1001,"&gt;="&amp;A360,الإجازات!$G$2:$G$1001,"مقبولة")=0,"",LOOKUP(2,1/((الإجازات!$A$2:$A$1001=B360)*(الإجازات!$D$2:$D$1001&lt;=A360)*(الإجازات!$E$2:$E$1001&gt;=A360)*(الإجازات!$G$2:$G$1001="مقبولة")),الإجازات!$C$2:$C$1001)))</f>
        <v/>
      </c>
      <c r="O360" s="17"/>
      <c r="P360" s="23" t="str">
        <f aca="false">IF(B360="","",IF(ISNA(MATCH(B360,الموظفين!$A$2:$A$501,0)),"⚠ كود غير موجود",IF(O360&lt;&gt;"",O360,IF(N360&lt;&gt;"",N360,IF(H360="",IF(AND(A360&lt;&gt;"",WEEKDAY(A360)=الإعدادات!$B$11),"راحة أسبوعية","غائب"),IF(I360="","بدون انصراف",IF(N(K360)&gt;0,"متأخر","حاضر")))))))</f>
        <v/>
      </c>
      <c r="Q360" s="24" t="str">
        <f aca="false">IF(B360="","",IF(OR(P360="غائب",P360="غياب",P360="إجازة بدون راتب"),IFERROR(VLOOKUP(B360,الموظفين!$A$2:$J$501,8,FALSE()),0),0))</f>
        <v/>
      </c>
      <c r="R360" s="24" t="str">
        <f aca="false">IF(B360="","",ROUND((N(K360)+N(L360))/60*IFERROR(VLOOKUP(B360,الموظفين!$A$2:$J$501,8,FALSE()),0)/الإعدادات!$B$6*الإعدادات!$B$9,2))</f>
        <v/>
      </c>
      <c r="S360" s="24" t="str">
        <f aca="false">IF(OR(B360="",M360=""),"",ROUND(M360/60*IFERROR(VLOOKUP(B360,الموظفين!$A$2:$J$501,9,FALSE()),0),2))</f>
        <v/>
      </c>
      <c r="T360" s="17"/>
      <c r="U360" s="23" t="str">
        <f aca="false">IF(OR(A360="",B360=""),"",A360&amp;"|"&amp;B360)</f>
        <v/>
      </c>
    </row>
    <row r="361" customFormat="false" ht="15" hidden="false" customHeight="false" outlineLevel="0" collapsed="false">
      <c r="A361" s="16"/>
      <c r="B361" s="17"/>
      <c r="C361" s="18" t="str">
        <f aca="false">IF($B361="","",IFERROR(VLOOKUP($B361,الموظفين!$A$2:$J$501,2,FALSE())&amp;"","⚠ كود غير موجود"))</f>
        <v/>
      </c>
      <c r="D361" s="18" t="str">
        <f aca="false">IF($B361="","",IFERROR(VLOOKUP($B361,الموظفين!$A$2:$J$501,3,FALSE())&amp;"",""))</f>
        <v/>
      </c>
      <c r="E361" s="18" t="str">
        <f aca="false">IF($B361="","",IFERROR(VLOOKUP($B361,الموظفين!$A$2:$J$501,5,FALSE())&amp;"",""))</f>
        <v/>
      </c>
      <c r="F361" s="19" t="str">
        <f aca="false">IF($B361="","",IFERROR(VLOOKUP($B361,الموظفين!$A$2:$J$501,6,FALSE()),""))</f>
        <v/>
      </c>
      <c r="G361" s="19" t="str">
        <f aca="false">IF($B361="","",IFERROR(VLOOKUP($B361,الموظفين!$A$2:$J$501,7,FALSE()),""))</f>
        <v/>
      </c>
      <c r="H361" s="20"/>
      <c r="I361" s="20"/>
      <c r="J361" s="21" t="str">
        <f aca="false">IF(OR(H361="",I361=""),"",ROUND(MOD(I361-H361,1)*24,2))</f>
        <v/>
      </c>
      <c r="K361" s="22" t="str">
        <f aca="false">IF(OR(H361="",F361=""),"",IF(ROUND(MAX(0,MOD(H361-F361+0.5,1)-0.5)*1440,0)&gt;IFERROR(VLOOKUP(E361,الورديات!$A$2:$E$21,5,FALSE()),0),ROUND(MAX(0,MOD(H361-F361+0.5,1)-0.5)*1440,0),0))</f>
        <v/>
      </c>
      <c r="L361" s="22" t="str">
        <f aca="false">IF(OR(I361="",G361=""),"",ROUND(MAX(0,MOD(G361-I361+0.5,1)-0.5)*1440,0))</f>
        <v/>
      </c>
      <c r="M361" s="22" t="str">
        <f aca="false">IF(OR(I361="",G361=""),"",IF(ROUND(MAX(0,MOD(I361-G361+0.5,1)-0.5)*1440,0)&gt;=الإعدادات!$B$8,ROUND(MAX(0,MOD(I361-G361+0.5,1)-0.5)*1440,0),0))</f>
        <v/>
      </c>
      <c r="N361" s="18" t="str">
        <f aca="false">IF(OR(A361="",B361=""),"",IF(COUNTIFS(الإجازات!$A$2:$A$1001,B361,الإجازات!$D$2:$D$1001,"&lt;="&amp;A361,الإجازات!$E$2:$E$1001,"&gt;="&amp;A361,الإجازات!$G$2:$G$1001,"مقبولة")=0,"",LOOKUP(2,1/((الإجازات!$A$2:$A$1001=B361)*(الإجازات!$D$2:$D$1001&lt;=A361)*(الإجازات!$E$2:$E$1001&gt;=A361)*(الإجازات!$G$2:$G$1001="مقبولة")),الإجازات!$C$2:$C$1001)))</f>
        <v/>
      </c>
      <c r="O361" s="17"/>
      <c r="P361" s="23" t="str">
        <f aca="false">IF(B361="","",IF(ISNA(MATCH(B361,الموظفين!$A$2:$A$501,0)),"⚠ كود غير موجود",IF(O361&lt;&gt;"",O361,IF(N361&lt;&gt;"",N361,IF(H361="",IF(AND(A361&lt;&gt;"",WEEKDAY(A361)=الإعدادات!$B$11),"راحة أسبوعية","غائب"),IF(I361="","بدون انصراف",IF(N(K361)&gt;0,"متأخر","حاضر")))))))</f>
        <v/>
      </c>
      <c r="Q361" s="24" t="str">
        <f aca="false">IF(B361="","",IF(OR(P361="غائب",P361="غياب",P361="إجازة بدون راتب"),IFERROR(VLOOKUP(B361,الموظفين!$A$2:$J$501,8,FALSE()),0),0))</f>
        <v/>
      </c>
      <c r="R361" s="24" t="str">
        <f aca="false">IF(B361="","",ROUND((N(K361)+N(L361))/60*IFERROR(VLOOKUP(B361,الموظفين!$A$2:$J$501,8,FALSE()),0)/الإعدادات!$B$6*الإعدادات!$B$9,2))</f>
        <v/>
      </c>
      <c r="S361" s="24" t="str">
        <f aca="false">IF(OR(B361="",M361=""),"",ROUND(M361/60*IFERROR(VLOOKUP(B361,الموظفين!$A$2:$J$501,9,FALSE()),0),2))</f>
        <v/>
      </c>
      <c r="T361" s="17"/>
      <c r="U361" s="23" t="str">
        <f aca="false">IF(OR(A361="",B361=""),"",A361&amp;"|"&amp;B361)</f>
        <v/>
      </c>
    </row>
    <row r="362" customFormat="false" ht="15" hidden="false" customHeight="false" outlineLevel="0" collapsed="false">
      <c r="A362" s="16"/>
      <c r="B362" s="17"/>
      <c r="C362" s="18" t="str">
        <f aca="false">IF($B362="","",IFERROR(VLOOKUP($B362,الموظفين!$A$2:$J$501,2,FALSE())&amp;"","⚠ كود غير موجود"))</f>
        <v/>
      </c>
      <c r="D362" s="18" t="str">
        <f aca="false">IF($B362="","",IFERROR(VLOOKUP($B362,الموظفين!$A$2:$J$501,3,FALSE())&amp;"",""))</f>
        <v/>
      </c>
      <c r="E362" s="18" t="str">
        <f aca="false">IF($B362="","",IFERROR(VLOOKUP($B362,الموظفين!$A$2:$J$501,5,FALSE())&amp;"",""))</f>
        <v/>
      </c>
      <c r="F362" s="19" t="str">
        <f aca="false">IF($B362="","",IFERROR(VLOOKUP($B362,الموظفين!$A$2:$J$501,6,FALSE()),""))</f>
        <v/>
      </c>
      <c r="G362" s="19" t="str">
        <f aca="false">IF($B362="","",IFERROR(VLOOKUP($B362,الموظفين!$A$2:$J$501,7,FALSE()),""))</f>
        <v/>
      </c>
      <c r="H362" s="20"/>
      <c r="I362" s="20"/>
      <c r="J362" s="21" t="str">
        <f aca="false">IF(OR(H362="",I362=""),"",ROUND(MOD(I362-H362,1)*24,2))</f>
        <v/>
      </c>
      <c r="K362" s="22" t="str">
        <f aca="false">IF(OR(H362="",F362=""),"",IF(ROUND(MAX(0,MOD(H362-F362+0.5,1)-0.5)*1440,0)&gt;IFERROR(VLOOKUP(E362,الورديات!$A$2:$E$21,5,FALSE()),0),ROUND(MAX(0,MOD(H362-F362+0.5,1)-0.5)*1440,0),0))</f>
        <v/>
      </c>
      <c r="L362" s="22" t="str">
        <f aca="false">IF(OR(I362="",G362=""),"",ROUND(MAX(0,MOD(G362-I362+0.5,1)-0.5)*1440,0))</f>
        <v/>
      </c>
      <c r="M362" s="22" t="str">
        <f aca="false">IF(OR(I362="",G362=""),"",IF(ROUND(MAX(0,MOD(I362-G362+0.5,1)-0.5)*1440,0)&gt;=الإعدادات!$B$8,ROUND(MAX(0,MOD(I362-G362+0.5,1)-0.5)*1440,0),0))</f>
        <v/>
      </c>
      <c r="N362" s="18" t="str">
        <f aca="false">IF(OR(A362="",B362=""),"",IF(COUNTIFS(الإجازات!$A$2:$A$1001,B362,الإجازات!$D$2:$D$1001,"&lt;="&amp;A362,الإجازات!$E$2:$E$1001,"&gt;="&amp;A362,الإجازات!$G$2:$G$1001,"مقبولة")=0,"",LOOKUP(2,1/((الإجازات!$A$2:$A$1001=B362)*(الإجازات!$D$2:$D$1001&lt;=A362)*(الإجازات!$E$2:$E$1001&gt;=A362)*(الإجازات!$G$2:$G$1001="مقبولة")),الإجازات!$C$2:$C$1001)))</f>
        <v/>
      </c>
      <c r="O362" s="17"/>
      <c r="P362" s="23" t="str">
        <f aca="false">IF(B362="","",IF(ISNA(MATCH(B362,الموظفين!$A$2:$A$501,0)),"⚠ كود غير موجود",IF(O362&lt;&gt;"",O362,IF(N362&lt;&gt;"",N362,IF(H362="",IF(AND(A362&lt;&gt;"",WEEKDAY(A362)=الإعدادات!$B$11),"راحة أسبوعية","غائب"),IF(I362="","بدون انصراف",IF(N(K362)&gt;0,"متأخر","حاضر")))))))</f>
        <v/>
      </c>
      <c r="Q362" s="24" t="str">
        <f aca="false">IF(B362="","",IF(OR(P362="غائب",P362="غياب",P362="إجازة بدون راتب"),IFERROR(VLOOKUP(B362,الموظفين!$A$2:$J$501,8,FALSE()),0),0))</f>
        <v/>
      </c>
      <c r="R362" s="24" t="str">
        <f aca="false">IF(B362="","",ROUND((N(K362)+N(L362))/60*IFERROR(VLOOKUP(B362,الموظفين!$A$2:$J$501,8,FALSE()),0)/الإعدادات!$B$6*الإعدادات!$B$9,2))</f>
        <v/>
      </c>
      <c r="S362" s="24" t="str">
        <f aca="false">IF(OR(B362="",M362=""),"",ROUND(M362/60*IFERROR(VLOOKUP(B362,الموظفين!$A$2:$J$501,9,FALSE()),0),2))</f>
        <v/>
      </c>
      <c r="T362" s="17"/>
      <c r="U362" s="23" t="str">
        <f aca="false">IF(OR(A362="",B362=""),"",A362&amp;"|"&amp;B362)</f>
        <v/>
      </c>
    </row>
    <row r="363" customFormat="false" ht="15" hidden="false" customHeight="false" outlineLevel="0" collapsed="false">
      <c r="A363" s="16"/>
      <c r="B363" s="17"/>
      <c r="C363" s="18" t="str">
        <f aca="false">IF($B363="","",IFERROR(VLOOKUP($B363,الموظفين!$A$2:$J$501,2,FALSE())&amp;"","⚠ كود غير موجود"))</f>
        <v/>
      </c>
      <c r="D363" s="18" t="str">
        <f aca="false">IF($B363="","",IFERROR(VLOOKUP($B363,الموظفين!$A$2:$J$501,3,FALSE())&amp;"",""))</f>
        <v/>
      </c>
      <c r="E363" s="18" t="str">
        <f aca="false">IF($B363="","",IFERROR(VLOOKUP($B363,الموظفين!$A$2:$J$501,5,FALSE())&amp;"",""))</f>
        <v/>
      </c>
      <c r="F363" s="19" t="str">
        <f aca="false">IF($B363="","",IFERROR(VLOOKUP($B363,الموظفين!$A$2:$J$501,6,FALSE()),""))</f>
        <v/>
      </c>
      <c r="G363" s="19" t="str">
        <f aca="false">IF($B363="","",IFERROR(VLOOKUP($B363,الموظفين!$A$2:$J$501,7,FALSE()),""))</f>
        <v/>
      </c>
      <c r="H363" s="20"/>
      <c r="I363" s="20"/>
      <c r="J363" s="21" t="str">
        <f aca="false">IF(OR(H363="",I363=""),"",ROUND(MOD(I363-H363,1)*24,2))</f>
        <v/>
      </c>
      <c r="K363" s="22" t="str">
        <f aca="false">IF(OR(H363="",F363=""),"",IF(ROUND(MAX(0,MOD(H363-F363+0.5,1)-0.5)*1440,0)&gt;IFERROR(VLOOKUP(E363,الورديات!$A$2:$E$21,5,FALSE()),0),ROUND(MAX(0,MOD(H363-F363+0.5,1)-0.5)*1440,0),0))</f>
        <v/>
      </c>
      <c r="L363" s="22" t="str">
        <f aca="false">IF(OR(I363="",G363=""),"",ROUND(MAX(0,MOD(G363-I363+0.5,1)-0.5)*1440,0))</f>
        <v/>
      </c>
      <c r="M363" s="22" t="str">
        <f aca="false">IF(OR(I363="",G363=""),"",IF(ROUND(MAX(0,MOD(I363-G363+0.5,1)-0.5)*1440,0)&gt;=الإعدادات!$B$8,ROUND(MAX(0,MOD(I363-G363+0.5,1)-0.5)*1440,0),0))</f>
        <v/>
      </c>
      <c r="N363" s="18" t="str">
        <f aca="false">IF(OR(A363="",B363=""),"",IF(COUNTIFS(الإجازات!$A$2:$A$1001,B363,الإجازات!$D$2:$D$1001,"&lt;="&amp;A363,الإجازات!$E$2:$E$1001,"&gt;="&amp;A363,الإجازات!$G$2:$G$1001,"مقبولة")=0,"",LOOKUP(2,1/((الإجازات!$A$2:$A$1001=B363)*(الإجازات!$D$2:$D$1001&lt;=A363)*(الإجازات!$E$2:$E$1001&gt;=A363)*(الإجازات!$G$2:$G$1001="مقبولة")),الإجازات!$C$2:$C$1001)))</f>
        <v/>
      </c>
      <c r="O363" s="17"/>
      <c r="P363" s="23" t="str">
        <f aca="false">IF(B363="","",IF(ISNA(MATCH(B363,الموظفين!$A$2:$A$501,0)),"⚠ كود غير موجود",IF(O363&lt;&gt;"",O363,IF(N363&lt;&gt;"",N363,IF(H363="",IF(AND(A363&lt;&gt;"",WEEKDAY(A363)=الإعدادات!$B$11),"راحة أسبوعية","غائب"),IF(I363="","بدون انصراف",IF(N(K363)&gt;0,"متأخر","حاضر")))))))</f>
        <v/>
      </c>
      <c r="Q363" s="24" t="str">
        <f aca="false">IF(B363="","",IF(OR(P363="غائب",P363="غياب",P363="إجازة بدون راتب"),IFERROR(VLOOKUP(B363,الموظفين!$A$2:$J$501,8,FALSE()),0),0))</f>
        <v/>
      </c>
      <c r="R363" s="24" t="str">
        <f aca="false">IF(B363="","",ROUND((N(K363)+N(L363))/60*IFERROR(VLOOKUP(B363,الموظفين!$A$2:$J$501,8,FALSE()),0)/الإعدادات!$B$6*الإعدادات!$B$9,2))</f>
        <v/>
      </c>
      <c r="S363" s="24" t="str">
        <f aca="false">IF(OR(B363="",M363=""),"",ROUND(M363/60*IFERROR(VLOOKUP(B363,الموظفين!$A$2:$J$501,9,FALSE()),0),2))</f>
        <v/>
      </c>
      <c r="T363" s="17"/>
      <c r="U363" s="23" t="str">
        <f aca="false">IF(OR(A363="",B363=""),"",A363&amp;"|"&amp;B363)</f>
        <v/>
      </c>
    </row>
    <row r="364" customFormat="false" ht="15" hidden="false" customHeight="false" outlineLevel="0" collapsed="false">
      <c r="A364" s="16"/>
      <c r="B364" s="17"/>
      <c r="C364" s="18" t="str">
        <f aca="false">IF($B364="","",IFERROR(VLOOKUP($B364,الموظفين!$A$2:$J$501,2,FALSE())&amp;"","⚠ كود غير موجود"))</f>
        <v/>
      </c>
      <c r="D364" s="18" t="str">
        <f aca="false">IF($B364="","",IFERROR(VLOOKUP($B364,الموظفين!$A$2:$J$501,3,FALSE())&amp;"",""))</f>
        <v/>
      </c>
      <c r="E364" s="18" t="str">
        <f aca="false">IF($B364="","",IFERROR(VLOOKUP($B364,الموظفين!$A$2:$J$501,5,FALSE())&amp;"",""))</f>
        <v/>
      </c>
      <c r="F364" s="19" t="str">
        <f aca="false">IF($B364="","",IFERROR(VLOOKUP($B364,الموظفين!$A$2:$J$501,6,FALSE()),""))</f>
        <v/>
      </c>
      <c r="G364" s="19" t="str">
        <f aca="false">IF($B364="","",IFERROR(VLOOKUP($B364,الموظفين!$A$2:$J$501,7,FALSE()),""))</f>
        <v/>
      </c>
      <c r="H364" s="20"/>
      <c r="I364" s="20"/>
      <c r="J364" s="21" t="str">
        <f aca="false">IF(OR(H364="",I364=""),"",ROUND(MOD(I364-H364,1)*24,2))</f>
        <v/>
      </c>
      <c r="K364" s="22" t="str">
        <f aca="false">IF(OR(H364="",F364=""),"",IF(ROUND(MAX(0,MOD(H364-F364+0.5,1)-0.5)*1440,0)&gt;IFERROR(VLOOKUP(E364,الورديات!$A$2:$E$21,5,FALSE()),0),ROUND(MAX(0,MOD(H364-F364+0.5,1)-0.5)*1440,0),0))</f>
        <v/>
      </c>
      <c r="L364" s="22" t="str">
        <f aca="false">IF(OR(I364="",G364=""),"",ROUND(MAX(0,MOD(G364-I364+0.5,1)-0.5)*1440,0))</f>
        <v/>
      </c>
      <c r="M364" s="22" t="str">
        <f aca="false">IF(OR(I364="",G364=""),"",IF(ROUND(MAX(0,MOD(I364-G364+0.5,1)-0.5)*1440,0)&gt;=الإعدادات!$B$8,ROUND(MAX(0,MOD(I364-G364+0.5,1)-0.5)*1440,0),0))</f>
        <v/>
      </c>
      <c r="N364" s="18" t="str">
        <f aca="false">IF(OR(A364="",B364=""),"",IF(COUNTIFS(الإجازات!$A$2:$A$1001,B364,الإجازات!$D$2:$D$1001,"&lt;="&amp;A364,الإجازات!$E$2:$E$1001,"&gt;="&amp;A364,الإجازات!$G$2:$G$1001,"مقبولة")=0,"",LOOKUP(2,1/((الإجازات!$A$2:$A$1001=B364)*(الإجازات!$D$2:$D$1001&lt;=A364)*(الإجازات!$E$2:$E$1001&gt;=A364)*(الإجازات!$G$2:$G$1001="مقبولة")),الإجازات!$C$2:$C$1001)))</f>
        <v/>
      </c>
      <c r="O364" s="17"/>
      <c r="P364" s="23" t="str">
        <f aca="false">IF(B364="","",IF(ISNA(MATCH(B364,الموظفين!$A$2:$A$501,0)),"⚠ كود غير موجود",IF(O364&lt;&gt;"",O364,IF(N364&lt;&gt;"",N364,IF(H364="",IF(AND(A364&lt;&gt;"",WEEKDAY(A364)=الإعدادات!$B$11),"راحة أسبوعية","غائب"),IF(I364="","بدون انصراف",IF(N(K364)&gt;0,"متأخر","حاضر")))))))</f>
        <v/>
      </c>
      <c r="Q364" s="24" t="str">
        <f aca="false">IF(B364="","",IF(OR(P364="غائب",P364="غياب",P364="إجازة بدون راتب"),IFERROR(VLOOKUP(B364,الموظفين!$A$2:$J$501,8,FALSE()),0),0))</f>
        <v/>
      </c>
      <c r="R364" s="24" t="str">
        <f aca="false">IF(B364="","",ROUND((N(K364)+N(L364))/60*IFERROR(VLOOKUP(B364,الموظفين!$A$2:$J$501,8,FALSE()),0)/الإعدادات!$B$6*الإعدادات!$B$9,2))</f>
        <v/>
      </c>
      <c r="S364" s="24" t="str">
        <f aca="false">IF(OR(B364="",M364=""),"",ROUND(M364/60*IFERROR(VLOOKUP(B364,الموظفين!$A$2:$J$501,9,FALSE()),0),2))</f>
        <v/>
      </c>
      <c r="T364" s="17"/>
      <c r="U364" s="23" t="str">
        <f aca="false">IF(OR(A364="",B364=""),"",A364&amp;"|"&amp;B364)</f>
        <v/>
      </c>
    </row>
    <row r="365" customFormat="false" ht="15" hidden="false" customHeight="false" outlineLevel="0" collapsed="false">
      <c r="A365" s="16"/>
      <c r="B365" s="17"/>
      <c r="C365" s="18" t="str">
        <f aca="false">IF($B365="","",IFERROR(VLOOKUP($B365,الموظفين!$A$2:$J$501,2,FALSE())&amp;"","⚠ كود غير موجود"))</f>
        <v/>
      </c>
      <c r="D365" s="18" t="str">
        <f aca="false">IF($B365="","",IFERROR(VLOOKUP($B365,الموظفين!$A$2:$J$501,3,FALSE())&amp;"",""))</f>
        <v/>
      </c>
      <c r="E365" s="18" t="str">
        <f aca="false">IF($B365="","",IFERROR(VLOOKUP($B365,الموظفين!$A$2:$J$501,5,FALSE())&amp;"",""))</f>
        <v/>
      </c>
      <c r="F365" s="19" t="str">
        <f aca="false">IF($B365="","",IFERROR(VLOOKUP($B365,الموظفين!$A$2:$J$501,6,FALSE()),""))</f>
        <v/>
      </c>
      <c r="G365" s="19" t="str">
        <f aca="false">IF($B365="","",IFERROR(VLOOKUP($B365,الموظفين!$A$2:$J$501,7,FALSE()),""))</f>
        <v/>
      </c>
      <c r="H365" s="20"/>
      <c r="I365" s="20"/>
      <c r="J365" s="21" t="str">
        <f aca="false">IF(OR(H365="",I365=""),"",ROUND(MOD(I365-H365,1)*24,2))</f>
        <v/>
      </c>
      <c r="K365" s="22" t="str">
        <f aca="false">IF(OR(H365="",F365=""),"",IF(ROUND(MAX(0,MOD(H365-F365+0.5,1)-0.5)*1440,0)&gt;IFERROR(VLOOKUP(E365,الورديات!$A$2:$E$21,5,FALSE()),0),ROUND(MAX(0,MOD(H365-F365+0.5,1)-0.5)*1440,0),0))</f>
        <v/>
      </c>
      <c r="L365" s="22" t="str">
        <f aca="false">IF(OR(I365="",G365=""),"",ROUND(MAX(0,MOD(G365-I365+0.5,1)-0.5)*1440,0))</f>
        <v/>
      </c>
      <c r="M365" s="22" t="str">
        <f aca="false">IF(OR(I365="",G365=""),"",IF(ROUND(MAX(0,MOD(I365-G365+0.5,1)-0.5)*1440,0)&gt;=الإعدادات!$B$8,ROUND(MAX(0,MOD(I365-G365+0.5,1)-0.5)*1440,0),0))</f>
        <v/>
      </c>
      <c r="N365" s="18" t="str">
        <f aca="false">IF(OR(A365="",B365=""),"",IF(COUNTIFS(الإجازات!$A$2:$A$1001,B365,الإجازات!$D$2:$D$1001,"&lt;="&amp;A365,الإجازات!$E$2:$E$1001,"&gt;="&amp;A365,الإجازات!$G$2:$G$1001,"مقبولة")=0,"",LOOKUP(2,1/((الإجازات!$A$2:$A$1001=B365)*(الإجازات!$D$2:$D$1001&lt;=A365)*(الإجازات!$E$2:$E$1001&gt;=A365)*(الإجازات!$G$2:$G$1001="مقبولة")),الإجازات!$C$2:$C$1001)))</f>
        <v/>
      </c>
      <c r="O365" s="17"/>
      <c r="P365" s="23" t="str">
        <f aca="false">IF(B365="","",IF(ISNA(MATCH(B365,الموظفين!$A$2:$A$501,0)),"⚠ كود غير موجود",IF(O365&lt;&gt;"",O365,IF(N365&lt;&gt;"",N365,IF(H365="",IF(AND(A365&lt;&gt;"",WEEKDAY(A365)=الإعدادات!$B$11),"راحة أسبوعية","غائب"),IF(I365="","بدون انصراف",IF(N(K365)&gt;0,"متأخر","حاضر")))))))</f>
        <v/>
      </c>
      <c r="Q365" s="24" t="str">
        <f aca="false">IF(B365="","",IF(OR(P365="غائب",P365="غياب",P365="إجازة بدون راتب"),IFERROR(VLOOKUP(B365,الموظفين!$A$2:$J$501,8,FALSE()),0),0))</f>
        <v/>
      </c>
      <c r="R365" s="24" t="str">
        <f aca="false">IF(B365="","",ROUND((N(K365)+N(L365))/60*IFERROR(VLOOKUP(B365,الموظفين!$A$2:$J$501,8,FALSE()),0)/الإعدادات!$B$6*الإعدادات!$B$9,2))</f>
        <v/>
      </c>
      <c r="S365" s="24" t="str">
        <f aca="false">IF(OR(B365="",M365=""),"",ROUND(M365/60*IFERROR(VLOOKUP(B365,الموظفين!$A$2:$J$501,9,FALSE()),0),2))</f>
        <v/>
      </c>
      <c r="T365" s="17"/>
      <c r="U365" s="23" t="str">
        <f aca="false">IF(OR(A365="",B365=""),"",A365&amp;"|"&amp;B365)</f>
        <v/>
      </c>
    </row>
    <row r="366" customFormat="false" ht="15" hidden="false" customHeight="false" outlineLevel="0" collapsed="false">
      <c r="A366" s="16"/>
      <c r="B366" s="17"/>
      <c r="C366" s="18" t="str">
        <f aca="false">IF($B366="","",IFERROR(VLOOKUP($B366,الموظفين!$A$2:$J$501,2,FALSE())&amp;"","⚠ كود غير موجود"))</f>
        <v/>
      </c>
      <c r="D366" s="18" t="str">
        <f aca="false">IF($B366="","",IFERROR(VLOOKUP($B366,الموظفين!$A$2:$J$501,3,FALSE())&amp;"",""))</f>
        <v/>
      </c>
      <c r="E366" s="18" t="str">
        <f aca="false">IF($B366="","",IFERROR(VLOOKUP($B366,الموظفين!$A$2:$J$501,5,FALSE())&amp;"",""))</f>
        <v/>
      </c>
      <c r="F366" s="19" t="str">
        <f aca="false">IF($B366="","",IFERROR(VLOOKUP($B366,الموظفين!$A$2:$J$501,6,FALSE()),""))</f>
        <v/>
      </c>
      <c r="G366" s="19" t="str">
        <f aca="false">IF($B366="","",IFERROR(VLOOKUP($B366,الموظفين!$A$2:$J$501,7,FALSE()),""))</f>
        <v/>
      </c>
      <c r="H366" s="20"/>
      <c r="I366" s="20"/>
      <c r="J366" s="21" t="str">
        <f aca="false">IF(OR(H366="",I366=""),"",ROUND(MOD(I366-H366,1)*24,2))</f>
        <v/>
      </c>
      <c r="K366" s="22" t="str">
        <f aca="false">IF(OR(H366="",F366=""),"",IF(ROUND(MAX(0,MOD(H366-F366+0.5,1)-0.5)*1440,0)&gt;IFERROR(VLOOKUP(E366,الورديات!$A$2:$E$21,5,FALSE()),0),ROUND(MAX(0,MOD(H366-F366+0.5,1)-0.5)*1440,0),0))</f>
        <v/>
      </c>
      <c r="L366" s="22" t="str">
        <f aca="false">IF(OR(I366="",G366=""),"",ROUND(MAX(0,MOD(G366-I366+0.5,1)-0.5)*1440,0))</f>
        <v/>
      </c>
      <c r="M366" s="22" t="str">
        <f aca="false">IF(OR(I366="",G366=""),"",IF(ROUND(MAX(0,MOD(I366-G366+0.5,1)-0.5)*1440,0)&gt;=الإعدادات!$B$8,ROUND(MAX(0,MOD(I366-G366+0.5,1)-0.5)*1440,0),0))</f>
        <v/>
      </c>
      <c r="N366" s="18" t="str">
        <f aca="false">IF(OR(A366="",B366=""),"",IF(COUNTIFS(الإجازات!$A$2:$A$1001,B366,الإجازات!$D$2:$D$1001,"&lt;="&amp;A366,الإجازات!$E$2:$E$1001,"&gt;="&amp;A366,الإجازات!$G$2:$G$1001,"مقبولة")=0,"",LOOKUP(2,1/((الإجازات!$A$2:$A$1001=B366)*(الإجازات!$D$2:$D$1001&lt;=A366)*(الإجازات!$E$2:$E$1001&gt;=A366)*(الإجازات!$G$2:$G$1001="مقبولة")),الإجازات!$C$2:$C$1001)))</f>
        <v/>
      </c>
      <c r="O366" s="17"/>
      <c r="P366" s="23" t="str">
        <f aca="false">IF(B366="","",IF(ISNA(MATCH(B366,الموظفين!$A$2:$A$501,0)),"⚠ كود غير موجود",IF(O366&lt;&gt;"",O366,IF(N366&lt;&gt;"",N366,IF(H366="",IF(AND(A366&lt;&gt;"",WEEKDAY(A366)=الإعدادات!$B$11),"راحة أسبوعية","غائب"),IF(I366="","بدون انصراف",IF(N(K366)&gt;0,"متأخر","حاضر")))))))</f>
        <v/>
      </c>
      <c r="Q366" s="24" t="str">
        <f aca="false">IF(B366="","",IF(OR(P366="غائب",P366="غياب",P366="إجازة بدون راتب"),IFERROR(VLOOKUP(B366,الموظفين!$A$2:$J$501,8,FALSE()),0),0))</f>
        <v/>
      </c>
      <c r="R366" s="24" t="str">
        <f aca="false">IF(B366="","",ROUND((N(K366)+N(L366))/60*IFERROR(VLOOKUP(B366,الموظفين!$A$2:$J$501,8,FALSE()),0)/الإعدادات!$B$6*الإعدادات!$B$9,2))</f>
        <v/>
      </c>
      <c r="S366" s="24" t="str">
        <f aca="false">IF(OR(B366="",M366=""),"",ROUND(M366/60*IFERROR(VLOOKUP(B366,الموظفين!$A$2:$J$501,9,FALSE()),0),2))</f>
        <v/>
      </c>
      <c r="T366" s="17"/>
      <c r="U366" s="23" t="str">
        <f aca="false">IF(OR(A366="",B366=""),"",A366&amp;"|"&amp;B366)</f>
        <v/>
      </c>
    </row>
    <row r="367" customFormat="false" ht="15" hidden="false" customHeight="false" outlineLevel="0" collapsed="false">
      <c r="A367" s="16"/>
      <c r="B367" s="17"/>
      <c r="C367" s="18" t="str">
        <f aca="false">IF($B367="","",IFERROR(VLOOKUP($B367,الموظفين!$A$2:$J$501,2,FALSE())&amp;"","⚠ كود غير موجود"))</f>
        <v/>
      </c>
      <c r="D367" s="18" t="str">
        <f aca="false">IF($B367="","",IFERROR(VLOOKUP($B367,الموظفين!$A$2:$J$501,3,FALSE())&amp;"",""))</f>
        <v/>
      </c>
      <c r="E367" s="18" t="str">
        <f aca="false">IF($B367="","",IFERROR(VLOOKUP($B367,الموظفين!$A$2:$J$501,5,FALSE())&amp;"",""))</f>
        <v/>
      </c>
      <c r="F367" s="19" t="str">
        <f aca="false">IF($B367="","",IFERROR(VLOOKUP($B367,الموظفين!$A$2:$J$501,6,FALSE()),""))</f>
        <v/>
      </c>
      <c r="G367" s="19" t="str">
        <f aca="false">IF($B367="","",IFERROR(VLOOKUP($B367,الموظفين!$A$2:$J$501,7,FALSE()),""))</f>
        <v/>
      </c>
      <c r="H367" s="20"/>
      <c r="I367" s="20"/>
      <c r="J367" s="21" t="str">
        <f aca="false">IF(OR(H367="",I367=""),"",ROUND(MOD(I367-H367,1)*24,2))</f>
        <v/>
      </c>
      <c r="K367" s="22" t="str">
        <f aca="false">IF(OR(H367="",F367=""),"",IF(ROUND(MAX(0,MOD(H367-F367+0.5,1)-0.5)*1440,0)&gt;IFERROR(VLOOKUP(E367,الورديات!$A$2:$E$21,5,FALSE()),0),ROUND(MAX(0,MOD(H367-F367+0.5,1)-0.5)*1440,0),0))</f>
        <v/>
      </c>
      <c r="L367" s="22" t="str">
        <f aca="false">IF(OR(I367="",G367=""),"",ROUND(MAX(0,MOD(G367-I367+0.5,1)-0.5)*1440,0))</f>
        <v/>
      </c>
      <c r="M367" s="22" t="str">
        <f aca="false">IF(OR(I367="",G367=""),"",IF(ROUND(MAX(0,MOD(I367-G367+0.5,1)-0.5)*1440,0)&gt;=الإعدادات!$B$8,ROUND(MAX(0,MOD(I367-G367+0.5,1)-0.5)*1440,0),0))</f>
        <v/>
      </c>
      <c r="N367" s="18" t="str">
        <f aca="false">IF(OR(A367="",B367=""),"",IF(COUNTIFS(الإجازات!$A$2:$A$1001,B367,الإجازات!$D$2:$D$1001,"&lt;="&amp;A367,الإجازات!$E$2:$E$1001,"&gt;="&amp;A367,الإجازات!$G$2:$G$1001,"مقبولة")=0,"",LOOKUP(2,1/((الإجازات!$A$2:$A$1001=B367)*(الإجازات!$D$2:$D$1001&lt;=A367)*(الإجازات!$E$2:$E$1001&gt;=A367)*(الإجازات!$G$2:$G$1001="مقبولة")),الإجازات!$C$2:$C$1001)))</f>
        <v/>
      </c>
      <c r="O367" s="17"/>
      <c r="P367" s="23" t="str">
        <f aca="false">IF(B367="","",IF(ISNA(MATCH(B367,الموظفين!$A$2:$A$501,0)),"⚠ كود غير موجود",IF(O367&lt;&gt;"",O367,IF(N367&lt;&gt;"",N367,IF(H367="",IF(AND(A367&lt;&gt;"",WEEKDAY(A367)=الإعدادات!$B$11),"راحة أسبوعية","غائب"),IF(I367="","بدون انصراف",IF(N(K367)&gt;0,"متأخر","حاضر")))))))</f>
        <v/>
      </c>
      <c r="Q367" s="24" t="str">
        <f aca="false">IF(B367="","",IF(OR(P367="غائب",P367="غياب",P367="إجازة بدون راتب"),IFERROR(VLOOKUP(B367,الموظفين!$A$2:$J$501,8,FALSE()),0),0))</f>
        <v/>
      </c>
      <c r="R367" s="24" t="str">
        <f aca="false">IF(B367="","",ROUND((N(K367)+N(L367))/60*IFERROR(VLOOKUP(B367,الموظفين!$A$2:$J$501,8,FALSE()),0)/الإعدادات!$B$6*الإعدادات!$B$9,2))</f>
        <v/>
      </c>
      <c r="S367" s="24" t="str">
        <f aca="false">IF(OR(B367="",M367=""),"",ROUND(M367/60*IFERROR(VLOOKUP(B367,الموظفين!$A$2:$J$501,9,FALSE()),0),2))</f>
        <v/>
      </c>
      <c r="T367" s="17"/>
      <c r="U367" s="23" t="str">
        <f aca="false">IF(OR(A367="",B367=""),"",A367&amp;"|"&amp;B367)</f>
        <v/>
      </c>
    </row>
    <row r="368" customFormat="false" ht="15" hidden="false" customHeight="false" outlineLevel="0" collapsed="false">
      <c r="A368" s="16"/>
      <c r="B368" s="17"/>
      <c r="C368" s="18" t="str">
        <f aca="false">IF($B368="","",IFERROR(VLOOKUP($B368,الموظفين!$A$2:$J$501,2,FALSE())&amp;"","⚠ كود غير موجود"))</f>
        <v/>
      </c>
      <c r="D368" s="18" t="str">
        <f aca="false">IF($B368="","",IFERROR(VLOOKUP($B368,الموظفين!$A$2:$J$501,3,FALSE())&amp;"",""))</f>
        <v/>
      </c>
      <c r="E368" s="18" t="str">
        <f aca="false">IF($B368="","",IFERROR(VLOOKUP($B368,الموظفين!$A$2:$J$501,5,FALSE())&amp;"",""))</f>
        <v/>
      </c>
      <c r="F368" s="19" t="str">
        <f aca="false">IF($B368="","",IFERROR(VLOOKUP($B368,الموظفين!$A$2:$J$501,6,FALSE()),""))</f>
        <v/>
      </c>
      <c r="G368" s="19" t="str">
        <f aca="false">IF($B368="","",IFERROR(VLOOKUP($B368,الموظفين!$A$2:$J$501,7,FALSE()),""))</f>
        <v/>
      </c>
      <c r="H368" s="20"/>
      <c r="I368" s="20"/>
      <c r="J368" s="21" t="str">
        <f aca="false">IF(OR(H368="",I368=""),"",ROUND(MOD(I368-H368,1)*24,2))</f>
        <v/>
      </c>
      <c r="K368" s="22" t="str">
        <f aca="false">IF(OR(H368="",F368=""),"",IF(ROUND(MAX(0,MOD(H368-F368+0.5,1)-0.5)*1440,0)&gt;IFERROR(VLOOKUP(E368,الورديات!$A$2:$E$21,5,FALSE()),0),ROUND(MAX(0,MOD(H368-F368+0.5,1)-0.5)*1440,0),0))</f>
        <v/>
      </c>
      <c r="L368" s="22" t="str">
        <f aca="false">IF(OR(I368="",G368=""),"",ROUND(MAX(0,MOD(G368-I368+0.5,1)-0.5)*1440,0))</f>
        <v/>
      </c>
      <c r="M368" s="22" t="str">
        <f aca="false">IF(OR(I368="",G368=""),"",IF(ROUND(MAX(0,MOD(I368-G368+0.5,1)-0.5)*1440,0)&gt;=الإعدادات!$B$8,ROUND(MAX(0,MOD(I368-G368+0.5,1)-0.5)*1440,0),0))</f>
        <v/>
      </c>
      <c r="N368" s="18" t="str">
        <f aca="false">IF(OR(A368="",B368=""),"",IF(COUNTIFS(الإجازات!$A$2:$A$1001,B368,الإجازات!$D$2:$D$1001,"&lt;="&amp;A368,الإجازات!$E$2:$E$1001,"&gt;="&amp;A368,الإجازات!$G$2:$G$1001,"مقبولة")=0,"",LOOKUP(2,1/((الإجازات!$A$2:$A$1001=B368)*(الإجازات!$D$2:$D$1001&lt;=A368)*(الإجازات!$E$2:$E$1001&gt;=A368)*(الإجازات!$G$2:$G$1001="مقبولة")),الإجازات!$C$2:$C$1001)))</f>
        <v/>
      </c>
      <c r="O368" s="17"/>
      <c r="P368" s="23" t="str">
        <f aca="false">IF(B368="","",IF(ISNA(MATCH(B368,الموظفين!$A$2:$A$501,0)),"⚠ كود غير موجود",IF(O368&lt;&gt;"",O368,IF(N368&lt;&gt;"",N368,IF(H368="",IF(AND(A368&lt;&gt;"",WEEKDAY(A368)=الإعدادات!$B$11),"راحة أسبوعية","غائب"),IF(I368="","بدون انصراف",IF(N(K368)&gt;0,"متأخر","حاضر")))))))</f>
        <v/>
      </c>
      <c r="Q368" s="24" t="str">
        <f aca="false">IF(B368="","",IF(OR(P368="غائب",P368="غياب",P368="إجازة بدون راتب"),IFERROR(VLOOKUP(B368,الموظفين!$A$2:$J$501,8,FALSE()),0),0))</f>
        <v/>
      </c>
      <c r="R368" s="24" t="str">
        <f aca="false">IF(B368="","",ROUND((N(K368)+N(L368))/60*IFERROR(VLOOKUP(B368,الموظفين!$A$2:$J$501,8,FALSE()),0)/الإعدادات!$B$6*الإعدادات!$B$9,2))</f>
        <v/>
      </c>
      <c r="S368" s="24" t="str">
        <f aca="false">IF(OR(B368="",M368=""),"",ROUND(M368/60*IFERROR(VLOOKUP(B368,الموظفين!$A$2:$J$501,9,FALSE()),0),2))</f>
        <v/>
      </c>
      <c r="T368" s="17"/>
      <c r="U368" s="23" t="str">
        <f aca="false">IF(OR(A368="",B368=""),"",A368&amp;"|"&amp;B368)</f>
        <v/>
      </c>
    </row>
    <row r="369" customFormat="false" ht="15" hidden="false" customHeight="false" outlineLevel="0" collapsed="false">
      <c r="A369" s="16"/>
      <c r="B369" s="17"/>
      <c r="C369" s="18" t="str">
        <f aca="false">IF($B369="","",IFERROR(VLOOKUP($B369,الموظفين!$A$2:$J$501,2,FALSE())&amp;"","⚠ كود غير موجود"))</f>
        <v/>
      </c>
      <c r="D369" s="18" t="str">
        <f aca="false">IF($B369="","",IFERROR(VLOOKUP($B369,الموظفين!$A$2:$J$501,3,FALSE())&amp;"",""))</f>
        <v/>
      </c>
      <c r="E369" s="18" t="str">
        <f aca="false">IF($B369="","",IFERROR(VLOOKUP($B369,الموظفين!$A$2:$J$501,5,FALSE())&amp;"",""))</f>
        <v/>
      </c>
      <c r="F369" s="19" t="str">
        <f aca="false">IF($B369="","",IFERROR(VLOOKUP($B369,الموظفين!$A$2:$J$501,6,FALSE()),""))</f>
        <v/>
      </c>
      <c r="G369" s="19" t="str">
        <f aca="false">IF($B369="","",IFERROR(VLOOKUP($B369,الموظفين!$A$2:$J$501,7,FALSE()),""))</f>
        <v/>
      </c>
      <c r="H369" s="20"/>
      <c r="I369" s="20"/>
      <c r="J369" s="21" t="str">
        <f aca="false">IF(OR(H369="",I369=""),"",ROUND(MOD(I369-H369,1)*24,2))</f>
        <v/>
      </c>
      <c r="K369" s="22" t="str">
        <f aca="false">IF(OR(H369="",F369=""),"",IF(ROUND(MAX(0,MOD(H369-F369+0.5,1)-0.5)*1440,0)&gt;IFERROR(VLOOKUP(E369,الورديات!$A$2:$E$21,5,FALSE()),0),ROUND(MAX(0,MOD(H369-F369+0.5,1)-0.5)*1440,0),0))</f>
        <v/>
      </c>
      <c r="L369" s="22" t="str">
        <f aca="false">IF(OR(I369="",G369=""),"",ROUND(MAX(0,MOD(G369-I369+0.5,1)-0.5)*1440,0))</f>
        <v/>
      </c>
      <c r="M369" s="22" t="str">
        <f aca="false">IF(OR(I369="",G369=""),"",IF(ROUND(MAX(0,MOD(I369-G369+0.5,1)-0.5)*1440,0)&gt;=الإعدادات!$B$8,ROUND(MAX(0,MOD(I369-G369+0.5,1)-0.5)*1440,0),0))</f>
        <v/>
      </c>
      <c r="N369" s="18" t="str">
        <f aca="false">IF(OR(A369="",B369=""),"",IF(COUNTIFS(الإجازات!$A$2:$A$1001,B369,الإجازات!$D$2:$D$1001,"&lt;="&amp;A369,الإجازات!$E$2:$E$1001,"&gt;="&amp;A369,الإجازات!$G$2:$G$1001,"مقبولة")=0,"",LOOKUP(2,1/((الإجازات!$A$2:$A$1001=B369)*(الإجازات!$D$2:$D$1001&lt;=A369)*(الإجازات!$E$2:$E$1001&gt;=A369)*(الإجازات!$G$2:$G$1001="مقبولة")),الإجازات!$C$2:$C$1001)))</f>
        <v/>
      </c>
      <c r="O369" s="17"/>
      <c r="P369" s="23" t="str">
        <f aca="false">IF(B369="","",IF(ISNA(MATCH(B369,الموظفين!$A$2:$A$501,0)),"⚠ كود غير موجود",IF(O369&lt;&gt;"",O369,IF(N369&lt;&gt;"",N369,IF(H369="",IF(AND(A369&lt;&gt;"",WEEKDAY(A369)=الإعدادات!$B$11),"راحة أسبوعية","غائب"),IF(I369="","بدون انصراف",IF(N(K369)&gt;0,"متأخر","حاضر")))))))</f>
        <v/>
      </c>
      <c r="Q369" s="24" t="str">
        <f aca="false">IF(B369="","",IF(OR(P369="غائب",P369="غياب",P369="إجازة بدون راتب"),IFERROR(VLOOKUP(B369,الموظفين!$A$2:$J$501,8,FALSE()),0),0))</f>
        <v/>
      </c>
      <c r="R369" s="24" t="str">
        <f aca="false">IF(B369="","",ROUND((N(K369)+N(L369))/60*IFERROR(VLOOKUP(B369,الموظفين!$A$2:$J$501,8,FALSE()),0)/الإعدادات!$B$6*الإعدادات!$B$9,2))</f>
        <v/>
      </c>
      <c r="S369" s="24" t="str">
        <f aca="false">IF(OR(B369="",M369=""),"",ROUND(M369/60*IFERROR(VLOOKUP(B369,الموظفين!$A$2:$J$501,9,FALSE()),0),2))</f>
        <v/>
      </c>
      <c r="T369" s="17"/>
      <c r="U369" s="23" t="str">
        <f aca="false">IF(OR(A369="",B369=""),"",A369&amp;"|"&amp;B369)</f>
        <v/>
      </c>
    </row>
    <row r="370" customFormat="false" ht="15" hidden="false" customHeight="false" outlineLevel="0" collapsed="false">
      <c r="A370" s="16"/>
      <c r="B370" s="17"/>
      <c r="C370" s="18" t="str">
        <f aca="false">IF($B370="","",IFERROR(VLOOKUP($B370,الموظفين!$A$2:$J$501,2,FALSE())&amp;"","⚠ كود غير موجود"))</f>
        <v/>
      </c>
      <c r="D370" s="18" t="str">
        <f aca="false">IF($B370="","",IFERROR(VLOOKUP($B370,الموظفين!$A$2:$J$501,3,FALSE())&amp;"",""))</f>
        <v/>
      </c>
      <c r="E370" s="18" t="str">
        <f aca="false">IF($B370="","",IFERROR(VLOOKUP($B370,الموظفين!$A$2:$J$501,5,FALSE())&amp;"",""))</f>
        <v/>
      </c>
      <c r="F370" s="19" t="str">
        <f aca="false">IF($B370="","",IFERROR(VLOOKUP($B370,الموظفين!$A$2:$J$501,6,FALSE()),""))</f>
        <v/>
      </c>
      <c r="G370" s="19" t="str">
        <f aca="false">IF($B370="","",IFERROR(VLOOKUP($B370,الموظفين!$A$2:$J$501,7,FALSE()),""))</f>
        <v/>
      </c>
      <c r="H370" s="20"/>
      <c r="I370" s="20"/>
      <c r="J370" s="21" t="str">
        <f aca="false">IF(OR(H370="",I370=""),"",ROUND(MOD(I370-H370,1)*24,2))</f>
        <v/>
      </c>
      <c r="K370" s="22" t="str">
        <f aca="false">IF(OR(H370="",F370=""),"",IF(ROUND(MAX(0,MOD(H370-F370+0.5,1)-0.5)*1440,0)&gt;IFERROR(VLOOKUP(E370,الورديات!$A$2:$E$21,5,FALSE()),0),ROUND(MAX(0,MOD(H370-F370+0.5,1)-0.5)*1440,0),0))</f>
        <v/>
      </c>
      <c r="L370" s="22" t="str">
        <f aca="false">IF(OR(I370="",G370=""),"",ROUND(MAX(0,MOD(G370-I370+0.5,1)-0.5)*1440,0))</f>
        <v/>
      </c>
      <c r="M370" s="22" t="str">
        <f aca="false">IF(OR(I370="",G370=""),"",IF(ROUND(MAX(0,MOD(I370-G370+0.5,1)-0.5)*1440,0)&gt;=الإعدادات!$B$8,ROUND(MAX(0,MOD(I370-G370+0.5,1)-0.5)*1440,0),0))</f>
        <v/>
      </c>
      <c r="N370" s="18" t="str">
        <f aca="false">IF(OR(A370="",B370=""),"",IF(COUNTIFS(الإجازات!$A$2:$A$1001,B370,الإجازات!$D$2:$D$1001,"&lt;="&amp;A370,الإجازات!$E$2:$E$1001,"&gt;="&amp;A370,الإجازات!$G$2:$G$1001,"مقبولة")=0,"",LOOKUP(2,1/((الإجازات!$A$2:$A$1001=B370)*(الإجازات!$D$2:$D$1001&lt;=A370)*(الإجازات!$E$2:$E$1001&gt;=A370)*(الإجازات!$G$2:$G$1001="مقبولة")),الإجازات!$C$2:$C$1001)))</f>
        <v/>
      </c>
      <c r="O370" s="17"/>
      <c r="P370" s="23" t="str">
        <f aca="false">IF(B370="","",IF(ISNA(MATCH(B370,الموظفين!$A$2:$A$501,0)),"⚠ كود غير موجود",IF(O370&lt;&gt;"",O370,IF(N370&lt;&gt;"",N370,IF(H370="",IF(AND(A370&lt;&gt;"",WEEKDAY(A370)=الإعدادات!$B$11),"راحة أسبوعية","غائب"),IF(I370="","بدون انصراف",IF(N(K370)&gt;0,"متأخر","حاضر")))))))</f>
        <v/>
      </c>
      <c r="Q370" s="24" t="str">
        <f aca="false">IF(B370="","",IF(OR(P370="غائب",P370="غياب",P370="إجازة بدون راتب"),IFERROR(VLOOKUP(B370,الموظفين!$A$2:$J$501,8,FALSE()),0),0))</f>
        <v/>
      </c>
      <c r="R370" s="24" t="str">
        <f aca="false">IF(B370="","",ROUND((N(K370)+N(L370))/60*IFERROR(VLOOKUP(B370,الموظفين!$A$2:$J$501,8,FALSE()),0)/الإعدادات!$B$6*الإعدادات!$B$9,2))</f>
        <v/>
      </c>
      <c r="S370" s="24" t="str">
        <f aca="false">IF(OR(B370="",M370=""),"",ROUND(M370/60*IFERROR(VLOOKUP(B370,الموظفين!$A$2:$J$501,9,FALSE()),0),2))</f>
        <v/>
      </c>
      <c r="T370" s="17"/>
      <c r="U370" s="23" t="str">
        <f aca="false">IF(OR(A370="",B370=""),"",A370&amp;"|"&amp;B370)</f>
        <v/>
      </c>
    </row>
    <row r="371" customFormat="false" ht="15" hidden="false" customHeight="false" outlineLevel="0" collapsed="false">
      <c r="A371" s="16"/>
      <c r="B371" s="17"/>
      <c r="C371" s="18" t="str">
        <f aca="false">IF($B371="","",IFERROR(VLOOKUP($B371,الموظفين!$A$2:$J$501,2,FALSE())&amp;"","⚠ كود غير موجود"))</f>
        <v/>
      </c>
      <c r="D371" s="18" t="str">
        <f aca="false">IF($B371="","",IFERROR(VLOOKUP($B371,الموظفين!$A$2:$J$501,3,FALSE())&amp;"",""))</f>
        <v/>
      </c>
      <c r="E371" s="18" t="str">
        <f aca="false">IF($B371="","",IFERROR(VLOOKUP($B371,الموظفين!$A$2:$J$501,5,FALSE())&amp;"",""))</f>
        <v/>
      </c>
      <c r="F371" s="19" t="str">
        <f aca="false">IF($B371="","",IFERROR(VLOOKUP($B371,الموظفين!$A$2:$J$501,6,FALSE()),""))</f>
        <v/>
      </c>
      <c r="G371" s="19" t="str">
        <f aca="false">IF($B371="","",IFERROR(VLOOKUP($B371,الموظفين!$A$2:$J$501,7,FALSE()),""))</f>
        <v/>
      </c>
      <c r="H371" s="20"/>
      <c r="I371" s="20"/>
      <c r="J371" s="21" t="str">
        <f aca="false">IF(OR(H371="",I371=""),"",ROUND(MOD(I371-H371,1)*24,2))</f>
        <v/>
      </c>
      <c r="K371" s="22" t="str">
        <f aca="false">IF(OR(H371="",F371=""),"",IF(ROUND(MAX(0,MOD(H371-F371+0.5,1)-0.5)*1440,0)&gt;IFERROR(VLOOKUP(E371,الورديات!$A$2:$E$21,5,FALSE()),0),ROUND(MAX(0,MOD(H371-F371+0.5,1)-0.5)*1440,0),0))</f>
        <v/>
      </c>
      <c r="L371" s="22" t="str">
        <f aca="false">IF(OR(I371="",G371=""),"",ROUND(MAX(0,MOD(G371-I371+0.5,1)-0.5)*1440,0))</f>
        <v/>
      </c>
      <c r="M371" s="22" t="str">
        <f aca="false">IF(OR(I371="",G371=""),"",IF(ROUND(MAX(0,MOD(I371-G371+0.5,1)-0.5)*1440,0)&gt;=الإعدادات!$B$8,ROUND(MAX(0,MOD(I371-G371+0.5,1)-0.5)*1440,0),0))</f>
        <v/>
      </c>
      <c r="N371" s="18" t="str">
        <f aca="false">IF(OR(A371="",B371=""),"",IF(COUNTIFS(الإجازات!$A$2:$A$1001,B371,الإجازات!$D$2:$D$1001,"&lt;="&amp;A371,الإجازات!$E$2:$E$1001,"&gt;="&amp;A371,الإجازات!$G$2:$G$1001,"مقبولة")=0,"",LOOKUP(2,1/((الإجازات!$A$2:$A$1001=B371)*(الإجازات!$D$2:$D$1001&lt;=A371)*(الإجازات!$E$2:$E$1001&gt;=A371)*(الإجازات!$G$2:$G$1001="مقبولة")),الإجازات!$C$2:$C$1001)))</f>
        <v/>
      </c>
      <c r="O371" s="17"/>
      <c r="P371" s="23" t="str">
        <f aca="false">IF(B371="","",IF(ISNA(MATCH(B371,الموظفين!$A$2:$A$501,0)),"⚠ كود غير موجود",IF(O371&lt;&gt;"",O371,IF(N371&lt;&gt;"",N371,IF(H371="",IF(AND(A371&lt;&gt;"",WEEKDAY(A371)=الإعدادات!$B$11),"راحة أسبوعية","غائب"),IF(I371="","بدون انصراف",IF(N(K371)&gt;0,"متأخر","حاضر")))))))</f>
        <v/>
      </c>
      <c r="Q371" s="24" t="str">
        <f aca="false">IF(B371="","",IF(OR(P371="غائب",P371="غياب",P371="إجازة بدون راتب"),IFERROR(VLOOKUP(B371,الموظفين!$A$2:$J$501,8,FALSE()),0),0))</f>
        <v/>
      </c>
      <c r="R371" s="24" t="str">
        <f aca="false">IF(B371="","",ROUND((N(K371)+N(L371))/60*IFERROR(VLOOKUP(B371,الموظفين!$A$2:$J$501,8,FALSE()),0)/الإعدادات!$B$6*الإعدادات!$B$9,2))</f>
        <v/>
      </c>
      <c r="S371" s="24" t="str">
        <f aca="false">IF(OR(B371="",M371=""),"",ROUND(M371/60*IFERROR(VLOOKUP(B371,الموظفين!$A$2:$J$501,9,FALSE()),0),2))</f>
        <v/>
      </c>
      <c r="T371" s="17"/>
      <c r="U371" s="23" t="str">
        <f aca="false">IF(OR(A371="",B371=""),"",A371&amp;"|"&amp;B371)</f>
        <v/>
      </c>
    </row>
    <row r="372" customFormat="false" ht="15" hidden="false" customHeight="false" outlineLevel="0" collapsed="false">
      <c r="A372" s="16"/>
      <c r="B372" s="17"/>
      <c r="C372" s="18" t="str">
        <f aca="false">IF($B372="","",IFERROR(VLOOKUP($B372,الموظفين!$A$2:$J$501,2,FALSE())&amp;"","⚠ كود غير موجود"))</f>
        <v/>
      </c>
      <c r="D372" s="18" t="str">
        <f aca="false">IF($B372="","",IFERROR(VLOOKUP($B372,الموظفين!$A$2:$J$501,3,FALSE())&amp;"",""))</f>
        <v/>
      </c>
      <c r="E372" s="18" t="str">
        <f aca="false">IF($B372="","",IFERROR(VLOOKUP($B372,الموظفين!$A$2:$J$501,5,FALSE())&amp;"",""))</f>
        <v/>
      </c>
      <c r="F372" s="19" t="str">
        <f aca="false">IF($B372="","",IFERROR(VLOOKUP($B372,الموظفين!$A$2:$J$501,6,FALSE()),""))</f>
        <v/>
      </c>
      <c r="G372" s="19" t="str">
        <f aca="false">IF($B372="","",IFERROR(VLOOKUP($B372,الموظفين!$A$2:$J$501,7,FALSE()),""))</f>
        <v/>
      </c>
      <c r="H372" s="20"/>
      <c r="I372" s="20"/>
      <c r="J372" s="21" t="str">
        <f aca="false">IF(OR(H372="",I372=""),"",ROUND(MOD(I372-H372,1)*24,2))</f>
        <v/>
      </c>
      <c r="K372" s="22" t="str">
        <f aca="false">IF(OR(H372="",F372=""),"",IF(ROUND(MAX(0,MOD(H372-F372+0.5,1)-0.5)*1440,0)&gt;IFERROR(VLOOKUP(E372,الورديات!$A$2:$E$21,5,FALSE()),0),ROUND(MAX(0,MOD(H372-F372+0.5,1)-0.5)*1440,0),0))</f>
        <v/>
      </c>
      <c r="L372" s="22" t="str">
        <f aca="false">IF(OR(I372="",G372=""),"",ROUND(MAX(0,MOD(G372-I372+0.5,1)-0.5)*1440,0))</f>
        <v/>
      </c>
      <c r="M372" s="22" t="str">
        <f aca="false">IF(OR(I372="",G372=""),"",IF(ROUND(MAX(0,MOD(I372-G372+0.5,1)-0.5)*1440,0)&gt;=الإعدادات!$B$8,ROUND(MAX(0,MOD(I372-G372+0.5,1)-0.5)*1440,0),0))</f>
        <v/>
      </c>
      <c r="N372" s="18" t="str">
        <f aca="false">IF(OR(A372="",B372=""),"",IF(COUNTIFS(الإجازات!$A$2:$A$1001,B372,الإجازات!$D$2:$D$1001,"&lt;="&amp;A372,الإجازات!$E$2:$E$1001,"&gt;="&amp;A372,الإجازات!$G$2:$G$1001,"مقبولة")=0,"",LOOKUP(2,1/((الإجازات!$A$2:$A$1001=B372)*(الإجازات!$D$2:$D$1001&lt;=A372)*(الإجازات!$E$2:$E$1001&gt;=A372)*(الإجازات!$G$2:$G$1001="مقبولة")),الإجازات!$C$2:$C$1001)))</f>
        <v/>
      </c>
      <c r="O372" s="17"/>
      <c r="P372" s="23" t="str">
        <f aca="false">IF(B372="","",IF(ISNA(MATCH(B372,الموظفين!$A$2:$A$501,0)),"⚠ كود غير موجود",IF(O372&lt;&gt;"",O372,IF(N372&lt;&gt;"",N372,IF(H372="",IF(AND(A372&lt;&gt;"",WEEKDAY(A372)=الإعدادات!$B$11),"راحة أسبوعية","غائب"),IF(I372="","بدون انصراف",IF(N(K372)&gt;0,"متأخر","حاضر")))))))</f>
        <v/>
      </c>
      <c r="Q372" s="24" t="str">
        <f aca="false">IF(B372="","",IF(OR(P372="غائب",P372="غياب",P372="إجازة بدون راتب"),IFERROR(VLOOKUP(B372,الموظفين!$A$2:$J$501,8,FALSE()),0),0))</f>
        <v/>
      </c>
      <c r="R372" s="24" t="str">
        <f aca="false">IF(B372="","",ROUND((N(K372)+N(L372))/60*IFERROR(VLOOKUP(B372,الموظفين!$A$2:$J$501,8,FALSE()),0)/الإعدادات!$B$6*الإعدادات!$B$9,2))</f>
        <v/>
      </c>
      <c r="S372" s="24" t="str">
        <f aca="false">IF(OR(B372="",M372=""),"",ROUND(M372/60*IFERROR(VLOOKUP(B372,الموظفين!$A$2:$J$501,9,FALSE()),0),2))</f>
        <v/>
      </c>
      <c r="T372" s="17"/>
      <c r="U372" s="23" t="str">
        <f aca="false">IF(OR(A372="",B372=""),"",A372&amp;"|"&amp;B372)</f>
        <v/>
      </c>
    </row>
    <row r="373" customFormat="false" ht="15" hidden="false" customHeight="false" outlineLevel="0" collapsed="false">
      <c r="A373" s="16"/>
      <c r="B373" s="17"/>
      <c r="C373" s="18" t="str">
        <f aca="false">IF($B373="","",IFERROR(VLOOKUP($B373,الموظفين!$A$2:$J$501,2,FALSE())&amp;"","⚠ كود غير موجود"))</f>
        <v/>
      </c>
      <c r="D373" s="18" t="str">
        <f aca="false">IF($B373="","",IFERROR(VLOOKUP($B373,الموظفين!$A$2:$J$501,3,FALSE())&amp;"",""))</f>
        <v/>
      </c>
      <c r="E373" s="18" t="str">
        <f aca="false">IF($B373="","",IFERROR(VLOOKUP($B373,الموظفين!$A$2:$J$501,5,FALSE())&amp;"",""))</f>
        <v/>
      </c>
      <c r="F373" s="19" t="str">
        <f aca="false">IF($B373="","",IFERROR(VLOOKUP($B373,الموظفين!$A$2:$J$501,6,FALSE()),""))</f>
        <v/>
      </c>
      <c r="G373" s="19" t="str">
        <f aca="false">IF($B373="","",IFERROR(VLOOKUP($B373,الموظفين!$A$2:$J$501,7,FALSE()),""))</f>
        <v/>
      </c>
      <c r="H373" s="20"/>
      <c r="I373" s="20"/>
      <c r="J373" s="21" t="str">
        <f aca="false">IF(OR(H373="",I373=""),"",ROUND(MOD(I373-H373,1)*24,2))</f>
        <v/>
      </c>
      <c r="K373" s="22" t="str">
        <f aca="false">IF(OR(H373="",F373=""),"",IF(ROUND(MAX(0,MOD(H373-F373+0.5,1)-0.5)*1440,0)&gt;IFERROR(VLOOKUP(E373,الورديات!$A$2:$E$21,5,FALSE()),0),ROUND(MAX(0,MOD(H373-F373+0.5,1)-0.5)*1440,0),0))</f>
        <v/>
      </c>
      <c r="L373" s="22" t="str">
        <f aca="false">IF(OR(I373="",G373=""),"",ROUND(MAX(0,MOD(G373-I373+0.5,1)-0.5)*1440,0))</f>
        <v/>
      </c>
      <c r="M373" s="22" t="str">
        <f aca="false">IF(OR(I373="",G373=""),"",IF(ROUND(MAX(0,MOD(I373-G373+0.5,1)-0.5)*1440,0)&gt;=الإعدادات!$B$8,ROUND(MAX(0,MOD(I373-G373+0.5,1)-0.5)*1440,0),0))</f>
        <v/>
      </c>
      <c r="N373" s="18" t="str">
        <f aca="false">IF(OR(A373="",B373=""),"",IF(COUNTIFS(الإجازات!$A$2:$A$1001,B373,الإجازات!$D$2:$D$1001,"&lt;="&amp;A373,الإجازات!$E$2:$E$1001,"&gt;="&amp;A373,الإجازات!$G$2:$G$1001,"مقبولة")=0,"",LOOKUP(2,1/((الإجازات!$A$2:$A$1001=B373)*(الإجازات!$D$2:$D$1001&lt;=A373)*(الإجازات!$E$2:$E$1001&gt;=A373)*(الإجازات!$G$2:$G$1001="مقبولة")),الإجازات!$C$2:$C$1001)))</f>
        <v/>
      </c>
      <c r="O373" s="17"/>
      <c r="P373" s="23" t="str">
        <f aca="false">IF(B373="","",IF(ISNA(MATCH(B373,الموظفين!$A$2:$A$501,0)),"⚠ كود غير موجود",IF(O373&lt;&gt;"",O373,IF(N373&lt;&gt;"",N373,IF(H373="",IF(AND(A373&lt;&gt;"",WEEKDAY(A373)=الإعدادات!$B$11),"راحة أسبوعية","غائب"),IF(I373="","بدون انصراف",IF(N(K373)&gt;0,"متأخر","حاضر")))))))</f>
        <v/>
      </c>
      <c r="Q373" s="24" t="str">
        <f aca="false">IF(B373="","",IF(OR(P373="غائب",P373="غياب",P373="إجازة بدون راتب"),IFERROR(VLOOKUP(B373,الموظفين!$A$2:$J$501,8,FALSE()),0),0))</f>
        <v/>
      </c>
      <c r="R373" s="24" t="str">
        <f aca="false">IF(B373="","",ROUND((N(K373)+N(L373))/60*IFERROR(VLOOKUP(B373,الموظفين!$A$2:$J$501,8,FALSE()),0)/الإعدادات!$B$6*الإعدادات!$B$9,2))</f>
        <v/>
      </c>
      <c r="S373" s="24" t="str">
        <f aca="false">IF(OR(B373="",M373=""),"",ROUND(M373/60*IFERROR(VLOOKUP(B373,الموظفين!$A$2:$J$501,9,FALSE()),0),2))</f>
        <v/>
      </c>
      <c r="T373" s="17"/>
      <c r="U373" s="23" t="str">
        <f aca="false">IF(OR(A373="",B373=""),"",A373&amp;"|"&amp;B373)</f>
        <v/>
      </c>
    </row>
    <row r="374" customFormat="false" ht="15" hidden="false" customHeight="false" outlineLevel="0" collapsed="false">
      <c r="A374" s="16"/>
      <c r="B374" s="17"/>
      <c r="C374" s="18" t="str">
        <f aca="false">IF($B374="","",IFERROR(VLOOKUP($B374,الموظفين!$A$2:$J$501,2,FALSE())&amp;"","⚠ كود غير موجود"))</f>
        <v/>
      </c>
      <c r="D374" s="18" t="str">
        <f aca="false">IF($B374="","",IFERROR(VLOOKUP($B374,الموظفين!$A$2:$J$501,3,FALSE())&amp;"",""))</f>
        <v/>
      </c>
      <c r="E374" s="18" t="str">
        <f aca="false">IF($B374="","",IFERROR(VLOOKUP($B374,الموظفين!$A$2:$J$501,5,FALSE())&amp;"",""))</f>
        <v/>
      </c>
      <c r="F374" s="19" t="str">
        <f aca="false">IF($B374="","",IFERROR(VLOOKUP($B374,الموظفين!$A$2:$J$501,6,FALSE()),""))</f>
        <v/>
      </c>
      <c r="G374" s="19" t="str">
        <f aca="false">IF($B374="","",IFERROR(VLOOKUP($B374,الموظفين!$A$2:$J$501,7,FALSE()),""))</f>
        <v/>
      </c>
      <c r="H374" s="20"/>
      <c r="I374" s="20"/>
      <c r="J374" s="21" t="str">
        <f aca="false">IF(OR(H374="",I374=""),"",ROUND(MOD(I374-H374,1)*24,2))</f>
        <v/>
      </c>
      <c r="K374" s="22" t="str">
        <f aca="false">IF(OR(H374="",F374=""),"",IF(ROUND(MAX(0,MOD(H374-F374+0.5,1)-0.5)*1440,0)&gt;IFERROR(VLOOKUP(E374,الورديات!$A$2:$E$21,5,FALSE()),0),ROUND(MAX(0,MOD(H374-F374+0.5,1)-0.5)*1440,0),0))</f>
        <v/>
      </c>
      <c r="L374" s="22" t="str">
        <f aca="false">IF(OR(I374="",G374=""),"",ROUND(MAX(0,MOD(G374-I374+0.5,1)-0.5)*1440,0))</f>
        <v/>
      </c>
      <c r="M374" s="22" t="str">
        <f aca="false">IF(OR(I374="",G374=""),"",IF(ROUND(MAX(0,MOD(I374-G374+0.5,1)-0.5)*1440,0)&gt;=الإعدادات!$B$8,ROUND(MAX(0,MOD(I374-G374+0.5,1)-0.5)*1440,0),0))</f>
        <v/>
      </c>
      <c r="N374" s="18" t="str">
        <f aca="false">IF(OR(A374="",B374=""),"",IF(COUNTIFS(الإجازات!$A$2:$A$1001,B374,الإجازات!$D$2:$D$1001,"&lt;="&amp;A374,الإجازات!$E$2:$E$1001,"&gt;="&amp;A374,الإجازات!$G$2:$G$1001,"مقبولة")=0,"",LOOKUP(2,1/((الإجازات!$A$2:$A$1001=B374)*(الإجازات!$D$2:$D$1001&lt;=A374)*(الإجازات!$E$2:$E$1001&gt;=A374)*(الإجازات!$G$2:$G$1001="مقبولة")),الإجازات!$C$2:$C$1001)))</f>
        <v/>
      </c>
      <c r="O374" s="17"/>
      <c r="P374" s="23" t="str">
        <f aca="false">IF(B374="","",IF(ISNA(MATCH(B374,الموظفين!$A$2:$A$501,0)),"⚠ كود غير موجود",IF(O374&lt;&gt;"",O374,IF(N374&lt;&gt;"",N374,IF(H374="",IF(AND(A374&lt;&gt;"",WEEKDAY(A374)=الإعدادات!$B$11),"راحة أسبوعية","غائب"),IF(I374="","بدون انصراف",IF(N(K374)&gt;0,"متأخر","حاضر")))))))</f>
        <v/>
      </c>
      <c r="Q374" s="24" t="str">
        <f aca="false">IF(B374="","",IF(OR(P374="غائب",P374="غياب",P374="إجازة بدون راتب"),IFERROR(VLOOKUP(B374,الموظفين!$A$2:$J$501,8,FALSE()),0),0))</f>
        <v/>
      </c>
      <c r="R374" s="24" t="str">
        <f aca="false">IF(B374="","",ROUND((N(K374)+N(L374))/60*IFERROR(VLOOKUP(B374,الموظفين!$A$2:$J$501,8,FALSE()),0)/الإعدادات!$B$6*الإعدادات!$B$9,2))</f>
        <v/>
      </c>
      <c r="S374" s="24" t="str">
        <f aca="false">IF(OR(B374="",M374=""),"",ROUND(M374/60*IFERROR(VLOOKUP(B374,الموظفين!$A$2:$J$501,9,FALSE()),0),2))</f>
        <v/>
      </c>
      <c r="T374" s="17"/>
      <c r="U374" s="23" t="str">
        <f aca="false">IF(OR(A374="",B374=""),"",A374&amp;"|"&amp;B374)</f>
        <v/>
      </c>
    </row>
    <row r="375" customFormat="false" ht="15" hidden="false" customHeight="false" outlineLevel="0" collapsed="false">
      <c r="A375" s="16"/>
      <c r="B375" s="17"/>
      <c r="C375" s="18" t="str">
        <f aca="false">IF($B375="","",IFERROR(VLOOKUP($B375,الموظفين!$A$2:$J$501,2,FALSE())&amp;"","⚠ كود غير موجود"))</f>
        <v/>
      </c>
      <c r="D375" s="18" t="str">
        <f aca="false">IF($B375="","",IFERROR(VLOOKUP($B375,الموظفين!$A$2:$J$501,3,FALSE())&amp;"",""))</f>
        <v/>
      </c>
      <c r="E375" s="18" t="str">
        <f aca="false">IF($B375="","",IFERROR(VLOOKUP($B375,الموظفين!$A$2:$J$501,5,FALSE())&amp;"",""))</f>
        <v/>
      </c>
      <c r="F375" s="19" t="str">
        <f aca="false">IF($B375="","",IFERROR(VLOOKUP($B375,الموظفين!$A$2:$J$501,6,FALSE()),""))</f>
        <v/>
      </c>
      <c r="G375" s="19" t="str">
        <f aca="false">IF($B375="","",IFERROR(VLOOKUP($B375,الموظفين!$A$2:$J$501,7,FALSE()),""))</f>
        <v/>
      </c>
      <c r="H375" s="20"/>
      <c r="I375" s="20"/>
      <c r="J375" s="21" t="str">
        <f aca="false">IF(OR(H375="",I375=""),"",ROUND(MOD(I375-H375,1)*24,2))</f>
        <v/>
      </c>
      <c r="K375" s="22" t="str">
        <f aca="false">IF(OR(H375="",F375=""),"",IF(ROUND(MAX(0,MOD(H375-F375+0.5,1)-0.5)*1440,0)&gt;IFERROR(VLOOKUP(E375,الورديات!$A$2:$E$21,5,FALSE()),0),ROUND(MAX(0,MOD(H375-F375+0.5,1)-0.5)*1440,0),0))</f>
        <v/>
      </c>
      <c r="L375" s="22" t="str">
        <f aca="false">IF(OR(I375="",G375=""),"",ROUND(MAX(0,MOD(G375-I375+0.5,1)-0.5)*1440,0))</f>
        <v/>
      </c>
      <c r="M375" s="22" t="str">
        <f aca="false">IF(OR(I375="",G375=""),"",IF(ROUND(MAX(0,MOD(I375-G375+0.5,1)-0.5)*1440,0)&gt;=الإعدادات!$B$8,ROUND(MAX(0,MOD(I375-G375+0.5,1)-0.5)*1440,0),0))</f>
        <v/>
      </c>
      <c r="N375" s="18" t="str">
        <f aca="false">IF(OR(A375="",B375=""),"",IF(COUNTIFS(الإجازات!$A$2:$A$1001,B375,الإجازات!$D$2:$D$1001,"&lt;="&amp;A375,الإجازات!$E$2:$E$1001,"&gt;="&amp;A375,الإجازات!$G$2:$G$1001,"مقبولة")=0,"",LOOKUP(2,1/((الإجازات!$A$2:$A$1001=B375)*(الإجازات!$D$2:$D$1001&lt;=A375)*(الإجازات!$E$2:$E$1001&gt;=A375)*(الإجازات!$G$2:$G$1001="مقبولة")),الإجازات!$C$2:$C$1001)))</f>
        <v/>
      </c>
      <c r="O375" s="17"/>
      <c r="P375" s="23" t="str">
        <f aca="false">IF(B375="","",IF(ISNA(MATCH(B375,الموظفين!$A$2:$A$501,0)),"⚠ كود غير موجود",IF(O375&lt;&gt;"",O375,IF(N375&lt;&gt;"",N375,IF(H375="",IF(AND(A375&lt;&gt;"",WEEKDAY(A375)=الإعدادات!$B$11),"راحة أسبوعية","غائب"),IF(I375="","بدون انصراف",IF(N(K375)&gt;0,"متأخر","حاضر")))))))</f>
        <v/>
      </c>
      <c r="Q375" s="24" t="str">
        <f aca="false">IF(B375="","",IF(OR(P375="غائب",P375="غياب",P375="إجازة بدون راتب"),IFERROR(VLOOKUP(B375,الموظفين!$A$2:$J$501,8,FALSE()),0),0))</f>
        <v/>
      </c>
      <c r="R375" s="24" t="str">
        <f aca="false">IF(B375="","",ROUND((N(K375)+N(L375))/60*IFERROR(VLOOKUP(B375,الموظفين!$A$2:$J$501,8,FALSE()),0)/الإعدادات!$B$6*الإعدادات!$B$9,2))</f>
        <v/>
      </c>
      <c r="S375" s="24" t="str">
        <f aca="false">IF(OR(B375="",M375=""),"",ROUND(M375/60*IFERROR(VLOOKUP(B375,الموظفين!$A$2:$J$501,9,FALSE()),0),2))</f>
        <v/>
      </c>
      <c r="T375" s="17"/>
      <c r="U375" s="23" t="str">
        <f aca="false">IF(OR(A375="",B375=""),"",A375&amp;"|"&amp;B375)</f>
        <v/>
      </c>
    </row>
    <row r="376" customFormat="false" ht="15" hidden="false" customHeight="false" outlineLevel="0" collapsed="false">
      <c r="A376" s="16"/>
      <c r="B376" s="17"/>
      <c r="C376" s="18" t="str">
        <f aca="false">IF($B376="","",IFERROR(VLOOKUP($B376,الموظفين!$A$2:$J$501,2,FALSE())&amp;"","⚠ كود غير موجود"))</f>
        <v/>
      </c>
      <c r="D376" s="18" t="str">
        <f aca="false">IF($B376="","",IFERROR(VLOOKUP($B376,الموظفين!$A$2:$J$501,3,FALSE())&amp;"",""))</f>
        <v/>
      </c>
      <c r="E376" s="18" t="str">
        <f aca="false">IF($B376="","",IFERROR(VLOOKUP($B376,الموظفين!$A$2:$J$501,5,FALSE())&amp;"",""))</f>
        <v/>
      </c>
      <c r="F376" s="19" t="str">
        <f aca="false">IF($B376="","",IFERROR(VLOOKUP($B376,الموظفين!$A$2:$J$501,6,FALSE()),""))</f>
        <v/>
      </c>
      <c r="G376" s="19" t="str">
        <f aca="false">IF($B376="","",IFERROR(VLOOKUP($B376,الموظفين!$A$2:$J$501,7,FALSE()),""))</f>
        <v/>
      </c>
      <c r="H376" s="20"/>
      <c r="I376" s="20"/>
      <c r="J376" s="21" t="str">
        <f aca="false">IF(OR(H376="",I376=""),"",ROUND(MOD(I376-H376,1)*24,2))</f>
        <v/>
      </c>
      <c r="K376" s="22" t="str">
        <f aca="false">IF(OR(H376="",F376=""),"",IF(ROUND(MAX(0,MOD(H376-F376+0.5,1)-0.5)*1440,0)&gt;IFERROR(VLOOKUP(E376,الورديات!$A$2:$E$21,5,FALSE()),0),ROUND(MAX(0,MOD(H376-F376+0.5,1)-0.5)*1440,0),0))</f>
        <v/>
      </c>
      <c r="L376" s="22" t="str">
        <f aca="false">IF(OR(I376="",G376=""),"",ROUND(MAX(0,MOD(G376-I376+0.5,1)-0.5)*1440,0))</f>
        <v/>
      </c>
      <c r="M376" s="22" t="str">
        <f aca="false">IF(OR(I376="",G376=""),"",IF(ROUND(MAX(0,MOD(I376-G376+0.5,1)-0.5)*1440,0)&gt;=الإعدادات!$B$8,ROUND(MAX(0,MOD(I376-G376+0.5,1)-0.5)*1440,0),0))</f>
        <v/>
      </c>
      <c r="N376" s="18" t="str">
        <f aca="false">IF(OR(A376="",B376=""),"",IF(COUNTIFS(الإجازات!$A$2:$A$1001,B376,الإجازات!$D$2:$D$1001,"&lt;="&amp;A376,الإجازات!$E$2:$E$1001,"&gt;="&amp;A376,الإجازات!$G$2:$G$1001,"مقبولة")=0,"",LOOKUP(2,1/((الإجازات!$A$2:$A$1001=B376)*(الإجازات!$D$2:$D$1001&lt;=A376)*(الإجازات!$E$2:$E$1001&gt;=A376)*(الإجازات!$G$2:$G$1001="مقبولة")),الإجازات!$C$2:$C$1001)))</f>
        <v/>
      </c>
      <c r="O376" s="17"/>
      <c r="P376" s="23" t="str">
        <f aca="false">IF(B376="","",IF(ISNA(MATCH(B376,الموظفين!$A$2:$A$501,0)),"⚠ كود غير موجود",IF(O376&lt;&gt;"",O376,IF(N376&lt;&gt;"",N376,IF(H376="",IF(AND(A376&lt;&gt;"",WEEKDAY(A376)=الإعدادات!$B$11),"راحة أسبوعية","غائب"),IF(I376="","بدون انصراف",IF(N(K376)&gt;0,"متأخر","حاضر")))))))</f>
        <v/>
      </c>
      <c r="Q376" s="24" t="str">
        <f aca="false">IF(B376="","",IF(OR(P376="غائب",P376="غياب",P376="إجازة بدون راتب"),IFERROR(VLOOKUP(B376,الموظفين!$A$2:$J$501,8,FALSE()),0),0))</f>
        <v/>
      </c>
      <c r="R376" s="24" t="str">
        <f aca="false">IF(B376="","",ROUND((N(K376)+N(L376))/60*IFERROR(VLOOKUP(B376,الموظفين!$A$2:$J$501,8,FALSE()),0)/الإعدادات!$B$6*الإعدادات!$B$9,2))</f>
        <v/>
      </c>
      <c r="S376" s="24" t="str">
        <f aca="false">IF(OR(B376="",M376=""),"",ROUND(M376/60*IFERROR(VLOOKUP(B376,الموظفين!$A$2:$J$501,9,FALSE()),0),2))</f>
        <v/>
      </c>
      <c r="T376" s="17"/>
      <c r="U376" s="23" t="str">
        <f aca="false">IF(OR(A376="",B376=""),"",A376&amp;"|"&amp;B376)</f>
        <v/>
      </c>
    </row>
    <row r="377" customFormat="false" ht="15" hidden="false" customHeight="false" outlineLevel="0" collapsed="false">
      <c r="A377" s="16"/>
      <c r="B377" s="17"/>
      <c r="C377" s="18" t="str">
        <f aca="false">IF($B377="","",IFERROR(VLOOKUP($B377,الموظفين!$A$2:$J$501,2,FALSE())&amp;"","⚠ كود غير موجود"))</f>
        <v/>
      </c>
      <c r="D377" s="18" t="str">
        <f aca="false">IF($B377="","",IFERROR(VLOOKUP($B377,الموظفين!$A$2:$J$501,3,FALSE())&amp;"",""))</f>
        <v/>
      </c>
      <c r="E377" s="18" t="str">
        <f aca="false">IF($B377="","",IFERROR(VLOOKUP($B377,الموظفين!$A$2:$J$501,5,FALSE())&amp;"",""))</f>
        <v/>
      </c>
      <c r="F377" s="19" t="str">
        <f aca="false">IF($B377="","",IFERROR(VLOOKUP($B377,الموظفين!$A$2:$J$501,6,FALSE()),""))</f>
        <v/>
      </c>
      <c r="G377" s="19" t="str">
        <f aca="false">IF($B377="","",IFERROR(VLOOKUP($B377,الموظفين!$A$2:$J$501,7,FALSE()),""))</f>
        <v/>
      </c>
      <c r="H377" s="20"/>
      <c r="I377" s="20"/>
      <c r="J377" s="21" t="str">
        <f aca="false">IF(OR(H377="",I377=""),"",ROUND(MOD(I377-H377,1)*24,2))</f>
        <v/>
      </c>
      <c r="K377" s="22" t="str">
        <f aca="false">IF(OR(H377="",F377=""),"",IF(ROUND(MAX(0,MOD(H377-F377+0.5,1)-0.5)*1440,0)&gt;IFERROR(VLOOKUP(E377,الورديات!$A$2:$E$21,5,FALSE()),0),ROUND(MAX(0,MOD(H377-F377+0.5,1)-0.5)*1440,0),0))</f>
        <v/>
      </c>
      <c r="L377" s="22" t="str">
        <f aca="false">IF(OR(I377="",G377=""),"",ROUND(MAX(0,MOD(G377-I377+0.5,1)-0.5)*1440,0))</f>
        <v/>
      </c>
      <c r="M377" s="22" t="str">
        <f aca="false">IF(OR(I377="",G377=""),"",IF(ROUND(MAX(0,MOD(I377-G377+0.5,1)-0.5)*1440,0)&gt;=الإعدادات!$B$8,ROUND(MAX(0,MOD(I377-G377+0.5,1)-0.5)*1440,0),0))</f>
        <v/>
      </c>
      <c r="N377" s="18" t="str">
        <f aca="false">IF(OR(A377="",B377=""),"",IF(COUNTIFS(الإجازات!$A$2:$A$1001,B377,الإجازات!$D$2:$D$1001,"&lt;="&amp;A377,الإجازات!$E$2:$E$1001,"&gt;="&amp;A377,الإجازات!$G$2:$G$1001,"مقبولة")=0,"",LOOKUP(2,1/((الإجازات!$A$2:$A$1001=B377)*(الإجازات!$D$2:$D$1001&lt;=A377)*(الإجازات!$E$2:$E$1001&gt;=A377)*(الإجازات!$G$2:$G$1001="مقبولة")),الإجازات!$C$2:$C$1001)))</f>
        <v/>
      </c>
      <c r="O377" s="17"/>
      <c r="P377" s="23" t="str">
        <f aca="false">IF(B377="","",IF(ISNA(MATCH(B377,الموظفين!$A$2:$A$501,0)),"⚠ كود غير موجود",IF(O377&lt;&gt;"",O377,IF(N377&lt;&gt;"",N377,IF(H377="",IF(AND(A377&lt;&gt;"",WEEKDAY(A377)=الإعدادات!$B$11),"راحة أسبوعية","غائب"),IF(I377="","بدون انصراف",IF(N(K377)&gt;0,"متأخر","حاضر")))))))</f>
        <v/>
      </c>
      <c r="Q377" s="24" t="str">
        <f aca="false">IF(B377="","",IF(OR(P377="غائب",P377="غياب",P377="إجازة بدون راتب"),IFERROR(VLOOKUP(B377,الموظفين!$A$2:$J$501,8,FALSE()),0),0))</f>
        <v/>
      </c>
      <c r="R377" s="24" t="str">
        <f aca="false">IF(B377="","",ROUND((N(K377)+N(L377))/60*IFERROR(VLOOKUP(B377,الموظفين!$A$2:$J$501,8,FALSE()),0)/الإعدادات!$B$6*الإعدادات!$B$9,2))</f>
        <v/>
      </c>
      <c r="S377" s="24" t="str">
        <f aca="false">IF(OR(B377="",M377=""),"",ROUND(M377/60*IFERROR(VLOOKUP(B377,الموظفين!$A$2:$J$501,9,FALSE()),0),2))</f>
        <v/>
      </c>
      <c r="T377" s="17"/>
      <c r="U377" s="23" t="str">
        <f aca="false">IF(OR(A377="",B377=""),"",A377&amp;"|"&amp;B377)</f>
        <v/>
      </c>
    </row>
    <row r="378" customFormat="false" ht="15" hidden="false" customHeight="false" outlineLevel="0" collapsed="false">
      <c r="A378" s="16"/>
      <c r="B378" s="17"/>
      <c r="C378" s="18" t="str">
        <f aca="false">IF($B378="","",IFERROR(VLOOKUP($B378,الموظفين!$A$2:$J$501,2,FALSE())&amp;"","⚠ كود غير موجود"))</f>
        <v/>
      </c>
      <c r="D378" s="18" t="str">
        <f aca="false">IF($B378="","",IFERROR(VLOOKUP($B378,الموظفين!$A$2:$J$501,3,FALSE())&amp;"",""))</f>
        <v/>
      </c>
      <c r="E378" s="18" t="str">
        <f aca="false">IF($B378="","",IFERROR(VLOOKUP($B378,الموظفين!$A$2:$J$501,5,FALSE())&amp;"",""))</f>
        <v/>
      </c>
      <c r="F378" s="19" t="str">
        <f aca="false">IF($B378="","",IFERROR(VLOOKUP($B378,الموظفين!$A$2:$J$501,6,FALSE()),""))</f>
        <v/>
      </c>
      <c r="G378" s="19" t="str">
        <f aca="false">IF($B378="","",IFERROR(VLOOKUP($B378,الموظفين!$A$2:$J$501,7,FALSE()),""))</f>
        <v/>
      </c>
      <c r="H378" s="20"/>
      <c r="I378" s="20"/>
      <c r="J378" s="21" t="str">
        <f aca="false">IF(OR(H378="",I378=""),"",ROUND(MOD(I378-H378,1)*24,2))</f>
        <v/>
      </c>
      <c r="K378" s="22" t="str">
        <f aca="false">IF(OR(H378="",F378=""),"",IF(ROUND(MAX(0,MOD(H378-F378+0.5,1)-0.5)*1440,0)&gt;IFERROR(VLOOKUP(E378,الورديات!$A$2:$E$21,5,FALSE()),0),ROUND(MAX(0,MOD(H378-F378+0.5,1)-0.5)*1440,0),0))</f>
        <v/>
      </c>
      <c r="L378" s="22" t="str">
        <f aca="false">IF(OR(I378="",G378=""),"",ROUND(MAX(0,MOD(G378-I378+0.5,1)-0.5)*1440,0))</f>
        <v/>
      </c>
      <c r="M378" s="22" t="str">
        <f aca="false">IF(OR(I378="",G378=""),"",IF(ROUND(MAX(0,MOD(I378-G378+0.5,1)-0.5)*1440,0)&gt;=الإعدادات!$B$8,ROUND(MAX(0,MOD(I378-G378+0.5,1)-0.5)*1440,0),0))</f>
        <v/>
      </c>
      <c r="N378" s="18" t="str">
        <f aca="false">IF(OR(A378="",B378=""),"",IF(COUNTIFS(الإجازات!$A$2:$A$1001,B378,الإجازات!$D$2:$D$1001,"&lt;="&amp;A378,الإجازات!$E$2:$E$1001,"&gt;="&amp;A378,الإجازات!$G$2:$G$1001,"مقبولة")=0,"",LOOKUP(2,1/((الإجازات!$A$2:$A$1001=B378)*(الإجازات!$D$2:$D$1001&lt;=A378)*(الإجازات!$E$2:$E$1001&gt;=A378)*(الإجازات!$G$2:$G$1001="مقبولة")),الإجازات!$C$2:$C$1001)))</f>
        <v/>
      </c>
      <c r="O378" s="17"/>
      <c r="P378" s="23" t="str">
        <f aca="false">IF(B378="","",IF(ISNA(MATCH(B378,الموظفين!$A$2:$A$501,0)),"⚠ كود غير موجود",IF(O378&lt;&gt;"",O378,IF(N378&lt;&gt;"",N378,IF(H378="",IF(AND(A378&lt;&gt;"",WEEKDAY(A378)=الإعدادات!$B$11),"راحة أسبوعية","غائب"),IF(I378="","بدون انصراف",IF(N(K378)&gt;0,"متأخر","حاضر")))))))</f>
        <v/>
      </c>
      <c r="Q378" s="24" t="str">
        <f aca="false">IF(B378="","",IF(OR(P378="غائب",P378="غياب",P378="إجازة بدون راتب"),IFERROR(VLOOKUP(B378,الموظفين!$A$2:$J$501,8,FALSE()),0),0))</f>
        <v/>
      </c>
      <c r="R378" s="24" t="str">
        <f aca="false">IF(B378="","",ROUND((N(K378)+N(L378))/60*IFERROR(VLOOKUP(B378,الموظفين!$A$2:$J$501,8,FALSE()),0)/الإعدادات!$B$6*الإعدادات!$B$9,2))</f>
        <v/>
      </c>
      <c r="S378" s="24" t="str">
        <f aca="false">IF(OR(B378="",M378=""),"",ROUND(M378/60*IFERROR(VLOOKUP(B378,الموظفين!$A$2:$J$501,9,FALSE()),0),2))</f>
        <v/>
      </c>
      <c r="T378" s="17"/>
      <c r="U378" s="23" t="str">
        <f aca="false">IF(OR(A378="",B378=""),"",A378&amp;"|"&amp;B378)</f>
        <v/>
      </c>
    </row>
    <row r="379" customFormat="false" ht="15" hidden="false" customHeight="false" outlineLevel="0" collapsed="false">
      <c r="A379" s="16"/>
      <c r="B379" s="17"/>
      <c r="C379" s="18" t="str">
        <f aca="false">IF($B379="","",IFERROR(VLOOKUP($B379,الموظفين!$A$2:$J$501,2,FALSE())&amp;"","⚠ كود غير موجود"))</f>
        <v/>
      </c>
      <c r="D379" s="18" t="str">
        <f aca="false">IF($B379="","",IFERROR(VLOOKUP($B379,الموظفين!$A$2:$J$501,3,FALSE())&amp;"",""))</f>
        <v/>
      </c>
      <c r="E379" s="18" t="str">
        <f aca="false">IF($B379="","",IFERROR(VLOOKUP($B379,الموظفين!$A$2:$J$501,5,FALSE())&amp;"",""))</f>
        <v/>
      </c>
      <c r="F379" s="19" t="str">
        <f aca="false">IF($B379="","",IFERROR(VLOOKUP($B379,الموظفين!$A$2:$J$501,6,FALSE()),""))</f>
        <v/>
      </c>
      <c r="G379" s="19" t="str">
        <f aca="false">IF($B379="","",IFERROR(VLOOKUP($B379,الموظفين!$A$2:$J$501,7,FALSE()),""))</f>
        <v/>
      </c>
      <c r="H379" s="20"/>
      <c r="I379" s="20"/>
      <c r="J379" s="21" t="str">
        <f aca="false">IF(OR(H379="",I379=""),"",ROUND(MOD(I379-H379,1)*24,2))</f>
        <v/>
      </c>
      <c r="K379" s="22" t="str">
        <f aca="false">IF(OR(H379="",F379=""),"",IF(ROUND(MAX(0,MOD(H379-F379+0.5,1)-0.5)*1440,0)&gt;IFERROR(VLOOKUP(E379,الورديات!$A$2:$E$21,5,FALSE()),0),ROUND(MAX(0,MOD(H379-F379+0.5,1)-0.5)*1440,0),0))</f>
        <v/>
      </c>
      <c r="L379" s="22" t="str">
        <f aca="false">IF(OR(I379="",G379=""),"",ROUND(MAX(0,MOD(G379-I379+0.5,1)-0.5)*1440,0))</f>
        <v/>
      </c>
      <c r="M379" s="22" t="str">
        <f aca="false">IF(OR(I379="",G379=""),"",IF(ROUND(MAX(0,MOD(I379-G379+0.5,1)-0.5)*1440,0)&gt;=الإعدادات!$B$8,ROUND(MAX(0,MOD(I379-G379+0.5,1)-0.5)*1440,0),0))</f>
        <v/>
      </c>
      <c r="N379" s="18" t="str">
        <f aca="false">IF(OR(A379="",B379=""),"",IF(COUNTIFS(الإجازات!$A$2:$A$1001,B379,الإجازات!$D$2:$D$1001,"&lt;="&amp;A379,الإجازات!$E$2:$E$1001,"&gt;="&amp;A379,الإجازات!$G$2:$G$1001,"مقبولة")=0,"",LOOKUP(2,1/((الإجازات!$A$2:$A$1001=B379)*(الإجازات!$D$2:$D$1001&lt;=A379)*(الإجازات!$E$2:$E$1001&gt;=A379)*(الإجازات!$G$2:$G$1001="مقبولة")),الإجازات!$C$2:$C$1001)))</f>
        <v/>
      </c>
      <c r="O379" s="17"/>
      <c r="P379" s="23" t="str">
        <f aca="false">IF(B379="","",IF(ISNA(MATCH(B379,الموظفين!$A$2:$A$501,0)),"⚠ كود غير موجود",IF(O379&lt;&gt;"",O379,IF(N379&lt;&gt;"",N379,IF(H379="",IF(AND(A379&lt;&gt;"",WEEKDAY(A379)=الإعدادات!$B$11),"راحة أسبوعية","غائب"),IF(I379="","بدون انصراف",IF(N(K379)&gt;0,"متأخر","حاضر")))))))</f>
        <v/>
      </c>
      <c r="Q379" s="24" t="str">
        <f aca="false">IF(B379="","",IF(OR(P379="غائب",P379="غياب",P379="إجازة بدون راتب"),IFERROR(VLOOKUP(B379,الموظفين!$A$2:$J$501,8,FALSE()),0),0))</f>
        <v/>
      </c>
      <c r="R379" s="24" t="str">
        <f aca="false">IF(B379="","",ROUND((N(K379)+N(L379))/60*IFERROR(VLOOKUP(B379,الموظفين!$A$2:$J$501,8,FALSE()),0)/الإعدادات!$B$6*الإعدادات!$B$9,2))</f>
        <v/>
      </c>
      <c r="S379" s="24" t="str">
        <f aca="false">IF(OR(B379="",M379=""),"",ROUND(M379/60*IFERROR(VLOOKUP(B379,الموظفين!$A$2:$J$501,9,FALSE()),0),2))</f>
        <v/>
      </c>
      <c r="T379" s="17"/>
      <c r="U379" s="23" t="str">
        <f aca="false">IF(OR(A379="",B379=""),"",A379&amp;"|"&amp;B379)</f>
        <v/>
      </c>
    </row>
    <row r="380" customFormat="false" ht="15" hidden="false" customHeight="false" outlineLevel="0" collapsed="false">
      <c r="A380" s="16"/>
      <c r="B380" s="17"/>
      <c r="C380" s="18" t="str">
        <f aca="false">IF($B380="","",IFERROR(VLOOKUP($B380,الموظفين!$A$2:$J$501,2,FALSE())&amp;"","⚠ كود غير موجود"))</f>
        <v/>
      </c>
      <c r="D380" s="18" t="str">
        <f aca="false">IF($B380="","",IFERROR(VLOOKUP($B380,الموظفين!$A$2:$J$501,3,FALSE())&amp;"",""))</f>
        <v/>
      </c>
      <c r="E380" s="18" t="str">
        <f aca="false">IF($B380="","",IFERROR(VLOOKUP($B380,الموظفين!$A$2:$J$501,5,FALSE())&amp;"",""))</f>
        <v/>
      </c>
      <c r="F380" s="19" t="str">
        <f aca="false">IF($B380="","",IFERROR(VLOOKUP($B380,الموظفين!$A$2:$J$501,6,FALSE()),""))</f>
        <v/>
      </c>
      <c r="G380" s="19" t="str">
        <f aca="false">IF($B380="","",IFERROR(VLOOKUP($B380,الموظفين!$A$2:$J$501,7,FALSE()),""))</f>
        <v/>
      </c>
      <c r="H380" s="20"/>
      <c r="I380" s="20"/>
      <c r="J380" s="21" t="str">
        <f aca="false">IF(OR(H380="",I380=""),"",ROUND(MOD(I380-H380,1)*24,2))</f>
        <v/>
      </c>
      <c r="K380" s="22" t="str">
        <f aca="false">IF(OR(H380="",F380=""),"",IF(ROUND(MAX(0,MOD(H380-F380+0.5,1)-0.5)*1440,0)&gt;IFERROR(VLOOKUP(E380,الورديات!$A$2:$E$21,5,FALSE()),0),ROUND(MAX(0,MOD(H380-F380+0.5,1)-0.5)*1440,0),0))</f>
        <v/>
      </c>
      <c r="L380" s="22" t="str">
        <f aca="false">IF(OR(I380="",G380=""),"",ROUND(MAX(0,MOD(G380-I380+0.5,1)-0.5)*1440,0))</f>
        <v/>
      </c>
      <c r="M380" s="22" t="str">
        <f aca="false">IF(OR(I380="",G380=""),"",IF(ROUND(MAX(0,MOD(I380-G380+0.5,1)-0.5)*1440,0)&gt;=الإعدادات!$B$8,ROUND(MAX(0,MOD(I380-G380+0.5,1)-0.5)*1440,0),0))</f>
        <v/>
      </c>
      <c r="N380" s="18" t="str">
        <f aca="false">IF(OR(A380="",B380=""),"",IF(COUNTIFS(الإجازات!$A$2:$A$1001,B380,الإجازات!$D$2:$D$1001,"&lt;="&amp;A380,الإجازات!$E$2:$E$1001,"&gt;="&amp;A380,الإجازات!$G$2:$G$1001,"مقبولة")=0,"",LOOKUP(2,1/((الإجازات!$A$2:$A$1001=B380)*(الإجازات!$D$2:$D$1001&lt;=A380)*(الإجازات!$E$2:$E$1001&gt;=A380)*(الإجازات!$G$2:$G$1001="مقبولة")),الإجازات!$C$2:$C$1001)))</f>
        <v/>
      </c>
      <c r="O380" s="17"/>
      <c r="P380" s="23" t="str">
        <f aca="false">IF(B380="","",IF(ISNA(MATCH(B380,الموظفين!$A$2:$A$501,0)),"⚠ كود غير موجود",IF(O380&lt;&gt;"",O380,IF(N380&lt;&gt;"",N380,IF(H380="",IF(AND(A380&lt;&gt;"",WEEKDAY(A380)=الإعدادات!$B$11),"راحة أسبوعية","غائب"),IF(I380="","بدون انصراف",IF(N(K380)&gt;0,"متأخر","حاضر")))))))</f>
        <v/>
      </c>
      <c r="Q380" s="24" t="str">
        <f aca="false">IF(B380="","",IF(OR(P380="غائب",P380="غياب",P380="إجازة بدون راتب"),IFERROR(VLOOKUP(B380,الموظفين!$A$2:$J$501,8,FALSE()),0),0))</f>
        <v/>
      </c>
      <c r="R380" s="24" t="str">
        <f aca="false">IF(B380="","",ROUND((N(K380)+N(L380))/60*IFERROR(VLOOKUP(B380,الموظفين!$A$2:$J$501,8,FALSE()),0)/الإعدادات!$B$6*الإعدادات!$B$9,2))</f>
        <v/>
      </c>
      <c r="S380" s="24" t="str">
        <f aca="false">IF(OR(B380="",M380=""),"",ROUND(M380/60*IFERROR(VLOOKUP(B380,الموظفين!$A$2:$J$501,9,FALSE()),0),2))</f>
        <v/>
      </c>
      <c r="T380" s="17"/>
      <c r="U380" s="23" t="str">
        <f aca="false">IF(OR(A380="",B380=""),"",A380&amp;"|"&amp;B380)</f>
        <v/>
      </c>
    </row>
    <row r="381" customFormat="false" ht="15" hidden="false" customHeight="false" outlineLevel="0" collapsed="false">
      <c r="A381" s="16"/>
      <c r="B381" s="17"/>
      <c r="C381" s="18" t="str">
        <f aca="false">IF($B381="","",IFERROR(VLOOKUP($B381,الموظفين!$A$2:$J$501,2,FALSE())&amp;"","⚠ كود غير موجود"))</f>
        <v/>
      </c>
      <c r="D381" s="18" t="str">
        <f aca="false">IF($B381="","",IFERROR(VLOOKUP($B381,الموظفين!$A$2:$J$501,3,FALSE())&amp;"",""))</f>
        <v/>
      </c>
      <c r="E381" s="18" t="str">
        <f aca="false">IF($B381="","",IFERROR(VLOOKUP($B381,الموظفين!$A$2:$J$501,5,FALSE())&amp;"",""))</f>
        <v/>
      </c>
      <c r="F381" s="19" t="str">
        <f aca="false">IF($B381="","",IFERROR(VLOOKUP($B381,الموظفين!$A$2:$J$501,6,FALSE()),""))</f>
        <v/>
      </c>
      <c r="G381" s="19" t="str">
        <f aca="false">IF($B381="","",IFERROR(VLOOKUP($B381,الموظفين!$A$2:$J$501,7,FALSE()),""))</f>
        <v/>
      </c>
      <c r="H381" s="20"/>
      <c r="I381" s="20"/>
      <c r="J381" s="21" t="str">
        <f aca="false">IF(OR(H381="",I381=""),"",ROUND(MOD(I381-H381,1)*24,2))</f>
        <v/>
      </c>
      <c r="K381" s="22" t="str">
        <f aca="false">IF(OR(H381="",F381=""),"",IF(ROUND(MAX(0,MOD(H381-F381+0.5,1)-0.5)*1440,0)&gt;IFERROR(VLOOKUP(E381,الورديات!$A$2:$E$21,5,FALSE()),0),ROUND(MAX(0,MOD(H381-F381+0.5,1)-0.5)*1440,0),0))</f>
        <v/>
      </c>
      <c r="L381" s="22" t="str">
        <f aca="false">IF(OR(I381="",G381=""),"",ROUND(MAX(0,MOD(G381-I381+0.5,1)-0.5)*1440,0))</f>
        <v/>
      </c>
      <c r="M381" s="22" t="str">
        <f aca="false">IF(OR(I381="",G381=""),"",IF(ROUND(MAX(0,MOD(I381-G381+0.5,1)-0.5)*1440,0)&gt;=الإعدادات!$B$8,ROUND(MAX(0,MOD(I381-G381+0.5,1)-0.5)*1440,0),0))</f>
        <v/>
      </c>
      <c r="N381" s="18" t="str">
        <f aca="false">IF(OR(A381="",B381=""),"",IF(COUNTIFS(الإجازات!$A$2:$A$1001,B381,الإجازات!$D$2:$D$1001,"&lt;="&amp;A381,الإجازات!$E$2:$E$1001,"&gt;="&amp;A381,الإجازات!$G$2:$G$1001,"مقبولة")=0,"",LOOKUP(2,1/((الإجازات!$A$2:$A$1001=B381)*(الإجازات!$D$2:$D$1001&lt;=A381)*(الإجازات!$E$2:$E$1001&gt;=A381)*(الإجازات!$G$2:$G$1001="مقبولة")),الإجازات!$C$2:$C$1001)))</f>
        <v/>
      </c>
      <c r="O381" s="17"/>
      <c r="P381" s="23" t="str">
        <f aca="false">IF(B381="","",IF(ISNA(MATCH(B381,الموظفين!$A$2:$A$501,0)),"⚠ كود غير موجود",IF(O381&lt;&gt;"",O381,IF(N381&lt;&gt;"",N381,IF(H381="",IF(AND(A381&lt;&gt;"",WEEKDAY(A381)=الإعدادات!$B$11),"راحة أسبوعية","غائب"),IF(I381="","بدون انصراف",IF(N(K381)&gt;0,"متأخر","حاضر")))))))</f>
        <v/>
      </c>
      <c r="Q381" s="24" t="str">
        <f aca="false">IF(B381="","",IF(OR(P381="غائب",P381="غياب",P381="إجازة بدون راتب"),IFERROR(VLOOKUP(B381,الموظفين!$A$2:$J$501,8,FALSE()),0),0))</f>
        <v/>
      </c>
      <c r="R381" s="24" t="str">
        <f aca="false">IF(B381="","",ROUND((N(K381)+N(L381))/60*IFERROR(VLOOKUP(B381,الموظفين!$A$2:$J$501,8,FALSE()),0)/الإعدادات!$B$6*الإعدادات!$B$9,2))</f>
        <v/>
      </c>
      <c r="S381" s="24" t="str">
        <f aca="false">IF(OR(B381="",M381=""),"",ROUND(M381/60*IFERROR(VLOOKUP(B381,الموظفين!$A$2:$J$501,9,FALSE()),0),2))</f>
        <v/>
      </c>
      <c r="T381" s="17"/>
      <c r="U381" s="23" t="str">
        <f aca="false">IF(OR(A381="",B381=""),"",A381&amp;"|"&amp;B381)</f>
        <v/>
      </c>
    </row>
    <row r="382" customFormat="false" ht="15" hidden="false" customHeight="false" outlineLevel="0" collapsed="false">
      <c r="A382" s="16"/>
      <c r="B382" s="17"/>
      <c r="C382" s="18" t="str">
        <f aca="false">IF($B382="","",IFERROR(VLOOKUP($B382,الموظفين!$A$2:$J$501,2,FALSE())&amp;"","⚠ كود غير موجود"))</f>
        <v/>
      </c>
      <c r="D382" s="18" t="str">
        <f aca="false">IF($B382="","",IFERROR(VLOOKUP($B382,الموظفين!$A$2:$J$501,3,FALSE())&amp;"",""))</f>
        <v/>
      </c>
      <c r="E382" s="18" t="str">
        <f aca="false">IF($B382="","",IFERROR(VLOOKUP($B382,الموظفين!$A$2:$J$501,5,FALSE())&amp;"",""))</f>
        <v/>
      </c>
      <c r="F382" s="19" t="str">
        <f aca="false">IF($B382="","",IFERROR(VLOOKUP($B382,الموظفين!$A$2:$J$501,6,FALSE()),""))</f>
        <v/>
      </c>
      <c r="G382" s="19" t="str">
        <f aca="false">IF($B382="","",IFERROR(VLOOKUP($B382,الموظفين!$A$2:$J$501,7,FALSE()),""))</f>
        <v/>
      </c>
      <c r="H382" s="20"/>
      <c r="I382" s="20"/>
      <c r="J382" s="21" t="str">
        <f aca="false">IF(OR(H382="",I382=""),"",ROUND(MOD(I382-H382,1)*24,2))</f>
        <v/>
      </c>
      <c r="K382" s="22" t="str">
        <f aca="false">IF(OR(H382="",F382=""),"",IF(ROUND(MAX(0,MOD(H382-F382+0.5,1)-0.5)*1440,0)&gt;IFERROR(VLOOKUP(E382,الورديات!$A$2:$E$21,5,FALSE()),0),ROUND(MAX(0,MOD(H382-F382+0.5,1)-0.5)*1440,0),0))</f>
        <v/>
      </c>
      <c r="L382" s="22" t="str">
        <f aca="false">IF(OR(I382="",G382=""),"",ROUND(MAX(0,MOD(G382-I382+0.5,1)-0.5)*1440,0))</f>
        <v/>
      </c>
      <c r="M382" s="22" t="str">
        <f aca="false">IF(OR(I382="",G382=""),"",IF(ROUND(MAX(0,MOD(I382-G382+0.5,1)-0.5)*1440,0)&gt;=الإعدادات!$B$8,ROUND(MAX(0,MOD(I382-G382+0.5,1)-0.5)*1440,0),0))</f>
        <v/>
      </c>
      <c r="N382" s="18" t="str">
        <f aca="false">IF(OR(A382="",B382=""),"",IF(COUNTIFS(الإجازات!$A$2:$A$1001,B382,الإجازات!$D$2:$D$1001,"&lt;="&amp;A382,الإجازات!$E$2:$E$1001,"&gt;="&amp;A382,الإجازات!$G$2:$G$1001,"مقبولة")=0,"",LOOKUP(2,1/((الإجازات!$A$2:$A$1001=B382)*(الإجازات!$D$2:$D$1001&lt;=A382)*(الإجازات!$E$2:$E$1001&gt;=A382)*(الإجازات!$G$2:$G$1001="مقبولة")),الإجازات!$C$2:$C$1001)))</f>
        <v/>
      </c>
      <c r="O382" s="17"/>
      <c r="P382" s="23" t="str">
        <f aca="false">IF(B382="","",IF(ISNA(MATCH(B382,الموظفين!$A$2:$A$501,0)),"⚠ كود غير موجود",IF(O382&lt;&gt;"",O382,IF(N382&lt;&gt;"",N382,IF(H382="",IF(AND(A382&lt;&gt;"",WEEKDAY(A382)=الإعدادات!$B$11),"راحة أسبوعية","غائب"),IF(I382="","بدون انصراف",IF(N(K382)&gt;0,"متأخر","حاضر")))))))</f>
        <v/>
      </c>
      <c r="Q382" s="24" t="str">
        <f aca="false">IF(B382="","",IF(OR(P382="غائب",P382="غياب",P382="إجازة بدون راتب"),IFERROR(VLOOKUP(B382,الموظفين!$A$2:$J$501,8,FALSE()),0),0))</f>
        <v/>
      </c>
      <c r="R382" s="24" t="str">
        <f aca="false">IF(B382="","",ROUND((N(K382)+N(L382))/60*IFERROR(VLOOKUP(B382,الموظفين!$A$2:$J$501,8,FALSE()),0)/الإعدادات!$B$6*الإعدادات!$B$9,2))</f>
        <v/>
      </c>
      <c r="S382" s="24" t="str">
        <f aca="false">IF(OR(B382="",M382=""),"",ROUND(M382/60*IFERROR(VLOOKUP(B382,الموظفين!$A$2:$J$501,9,FALSE()),0),2))</f>
        <v/>
      </c>
      <c r="T382" s="17"/>
      <c r="U382" s="23" t="str">
        <f aca="false">IF(OR(A382="",B382=""),"",A382&amp;"|"&amp;B382)</f>
        <v/>
      </c>
    </row>
    <row r="383" customFormat="false" ht="15" hidden="false" customHeight="false" outlineLevel="0" collapsed="false">
      <c r="A383" s="16"/>
      <c r="B383" s="17"/>
      <c r="C383" s="18" t="str">
        <f aca="false">IF($B383="","",IFERROR(VLOOKUP($B383,الموظفين!$A$2:$J$501,2,FALSE())&amp;"","⚠ كود غير موجود"))</f>
        <v/>
      </c>
      <c r="D383" s="18" t="str">
        <f aca="false">IF($B383="","",IFERROR(VLOOKUP($B383,الموظفين!$A$2:$J$501,3,FALSE())&amp;"",""))</f>
        <v/>
      </c>
      <c r="E383" s="18" t="str">
        <f aca="false">IF($B383="","",IFERROR(VLOOKUP($B383,الموظفين!$A$2:$J$501,5,FALSE())&amp;"",""))</f>
        <v/>
      </c>
      <c r="F383" s="19" t="str">
        <f aca="false">IF($B383="","",IFERROR(VLOOKUP($B383,الموظفين!$A$2:$J$501,6,FALSE()),""))</f>
        <v/>
      </c>
      <c r="G383" s="19" t="str">
        <f aca="false">IF($B383="","",IFERROR(VLOOKUP($B383,الموظفين!$A$2:$J$501,7,FALSE()),""))</f>
        <v/>
      </c>
      <c r="H383" s="20"/>
      <c r="I383" s="20"/>
      <c r="J383" s="21" t="str">
        <f aca="false">IF(OR(H383="",I383=""),"",ROUND(MOD(I383-H383,1)*24,2))</f>
        <v/>
      </c>
      <c r="K383" s="22" t="str">
        <f aca="false">IF(OR(H383="",F383=""),"",IF(ROUND(MAX(0,MOD(H383-F383+0.5,1)-0.5)*1440,0)&gt;IFERROR(VLOOKUP(E383,الورديات!$A$2:$E$21,5,FALSE()),0),ROUND(MAX(0,MOD(H383-F383+0.5,1)-0.5)*1440,0),0))</f>
        <v/>
      </c>
      <c r="L383" s="22" t="str">
        <f aca="false">IF(OR(I383="",G383=""),"",ROUND(MAX(0,MOD(G383-I383+0.5,1)-0.5)*1440,0))</f>
        <v/>
      </c>
      <c r="M383" s="22" t="str">
        <f aca="false">IF(OR(I383="",G383=""),"",IF(ROUND(MAX(0,MOD(I383-G383+0.5,1)-0.5)*1440,0)&gt;=الإعدادات!$B$8,ROUND(MAX(0,MOD(I383-G383+0.5,1)-0.5)*1440,0),0))</f>
        <v/>
      </c>
      <c r="N383" s="18" t="str">
        <f aca="false">IF(OR(A383="",B383=""),"",IF(COUNTIFS(الإجازات!$A$2:$A$1001,B383,الإجازات!$D$2:$D$1001,"&lt;="&amp;A383,الإجازات!$E$2:$E$1001,"&gt;="&amp;A383,الإجازات!$G$2:$G$1001,"مقبولة")=0,"",LOOKUP(2,1/((الإجازات!$A$2:$A$1001=B383)*(الإجازات!$D$2:$D$1001&lt;=A383)*(الإجازات!$E$2:$E$1001&gt;=A383)*(الإجازات!$G$2:$G$1001="مقبولة")),الإجازات!$C$2:$C$1001)))</f>
        <v/>
      </c>
      <c r="O383" s="17"/>
      <c r="P383" s="23" t="str">
        <f aca="false">IF(B383="","",IF(ISNA(MATCH(B383,الموظفين!$A$2:$A$501,0)),"⚠ كود غير موجود",IF(O383&lt;&gt;"",O383,IF(N383&lt;&gt;"",N383,IF(H383="",IF(AND(A383&lt;&gt;"",WEEKDAY(A383)=الإعدادات!$B$11),"راحة أسبوعية","غائب"),IF(I383="","بدون انصراف",IF(N(K383)&gt;0,"متأخر","حاضر")))))))</f>
        <v/>
      </c>
      <c r="Q383" s="24" t="str">
        <f aca="false">IF(B383="","",IF(OR(P383="غائب",P383="غياب",P383="إجازة بدون راتب"),IFERROR(VLOOKUP(B383,الموظفين!$A$2:$J$501,8,FALSE()),0),0))</f>
        <v/>
      </c>
      <c r="R383" s="24" t="str">
        <f aca="false">IF(B383="","",ROUND((N(K383)+N(L383))/60*IFERROR(VLOOKUP(B383,الموظفين!$A$2:$J$501,8,FALSE()),0)/الإعدادات!$B$6*الإعدادات!$B$9,2))</f>
        <v/>
      </c>
      <c r="S383" s="24" t="str">
        <f aca="false">IF(OR(B383="",M383=""),"",ROUND(M383/60*IFERROR(VLOOKUP(B383,الموظفين!$A$2:$J$501,9,FALSE()),0),2))</f>
        <v/>
      </c>
      <c r="T383" s="17"/>
      <c r="U383" s="23" t="str">
        <f aca="false">IF(OR(A383="",B383=""),"",A383&amp;"|"&amp;B383)</f>
        <v/>
      </c>
    </row>
    <row r="384" customFormat="false" ht="15" hidden="false" customHeight="false" outlineLevel="0" collapsed="false">
      <c r="A384" s="16"/>
      <c r="B384" s="17"/>
      <c r="C384" s="18" t="str">
        <f aca="false">IF($B384="","",IFERROR(VLOOKUP($B384,الموظفين!$A$2:$J$501,2,FALSE())&amp;"","⚠ كود غير موجود"))</f>
        <v/>
      </c>
      <c r="D384" s="18" t="str">
        <f aca="false">IF($B384="","",IFERROR(VLOOKUP($B384,الموظفين!$A$2:$J$501,3,FALSE())&amp;"",""))</f>
        <v/>
      </c>
      <c r="E384" s="18" t="str">
        <f aca="false">IF($B384="","",IFERROR(VLOOKUP($B384,الموظفين!$A$2:$J$501,5,FALSE())&amp;"",""))</f>
        <v/>
      </c>
      <c r="F384" s="19" t="str">
        <f aca="false">IF($B384="","",IFERROR(VLOOKUP($B384,الموظفين!$A$2:$J$501,6,FALSE()),""))</f>
        <v/>
      </c>
      <c r="G384" s="19" t="str">
        <f aca="false">IF($B384="","",IFERROR(VLOOKUP($B384,الموظفين!$A$2:$J$501,7,FALSE()),""))</f>
        <v/>
      </c>
      <c r="H384" s="20"/>
      <c r="I384" s="20"/>
      <c r="J384" s="21" t="str">
        <f aca="false">IF(OR(H384="",I384=""),"",ROUND(MOD(I384-H384,1)*24,2))</f>
        <v/>
      </c>
      <c r="K384" s="22" t="str">
        <f aca="false">IF(OR(H384="",F384=""),"",IF(ROUND(MAX(0,MOD(H384-F384+0.5,1)-0.5)*1440,0)&gt;IFERROR(VLOOKUP(E384,الورديات!$A$2:$E$21,5,FALSE()),0),ROUND(MAX(0,MOD(H384-F384+0.5,1)-0.5)*1440,0),0))</f>
        <v/>
      </c>
      <c r="L384" s="22" t="str">
        <f aca="false">IF(OR(I384="",G384=""),"",ROUND(MAX(0,MOD(G384-I384+0.5,1)-0.5)*1440,0))</f>
        <v/>
      </c>
      <c r="M384" s="22" t="str">
        <f aca="false">IF(OR(I384="",G384=""),"",IF(ROUND(MAX(0,MOD(I384-G384+0.5,1)-0.5)*1440,0)&gt;=الإعدادات!$B$8,ROUND(MAX(0,MOD(I384-G384+0.5,1)-0.5)*1440,0),0))</f>
        <v/>
      </c>
      <c r="N384" s="18" t="str">
        <f aca="false">IF(OR(A384="",B384=""),"",IF(COUNTIFS(الإجازات!$A$2:$A$1001,B384,الإجازات!$D$2:$D$1001,"&lt;="&amp;A384,الإجازات!$E$2:$E$1001,"&gt;="&amp;A384,الإجازات!$G$2:$G$1001,"مقبولة")=0,"",LOOKUP(2,1/((الإجازات!$A$2:$A$1001=B384)*(الإجازات!$D$2:$D$1001&lt;=A384)*(الإجازات!$E$2:$E$1001&gt;=A384)*(الإجازات!$G$2:$G$1001="مقبولة")),الإجازات!$C$2:$C$1001)))</f>
        <v/>
      </c>
      <c r="O384" s="17"/>
      <c r="P384" s="23" t="str">
        <f aca="false">IF(B384="","",IF(ISNA(MATCH(B384,الموظفين!$A$2:$A$501,0)),"⚠ كود غير موجود",IF(O384&lt;&gt;"",O384,IF(N384&lt;&gt;"",N384,IF(H384="",IF(AND(A384&lt;&gt;"",WEEKDAY(A384)=الإعدادات!$B$11),"راحة أسبوعية","غائب"),IF(I384="","بدون انصراف",IF(N(K384)&gt;0,"متأخر","حاضر")))))))</f>
        <v/>
      </c>
      <c r="Q384" s="24" t="str">
        <f aca="false">IF(B384="","",IF(OR(P384="غائب",P384="غياب",P384="إجازة بدون راتب"),IFERROR(VLOOKUP(B384,الموظفين!$A$2:$J$501,8,FALSE()),0),0))</f>
        <v/>
      </c>
      <c r="R384" s="24" t="str">
        <f aca="false">IF(B384="","",ROUND((N(K384)+N(L384))/60*IFERROR(VLOOKUP(B384,الموظفين!$A$2:$J$501,8,FALSE()),0)/الإعدادات!$B$6*الإعدادات!$B$9,2))</f>
        <v/>
      </c>
      <c r="S384" s="24" t="str">
        <f aca="false">IF(OR(B384="",M384=""),"",ROUND(M384/60*IFERROR(VLOOKUP(B384,الموظفين!$A$2:$J$501,9,FALSE()),0),2))</f>
        <v/>
      </c>
      <c r="T384" s="17"/>
      <c r="U384" s="23" t="str">
        <f aca="false">IF(OR(A384="",B384=""),"",A384&amp;"|"&amp;B384)</f>
        <v/>
      </c>
    </row>
    <row r="385" customFormat="false" ht="15" hidden="false" customHeight="false" outlineLevel="0" collapsed="false">
      <c r="A385" s="16"/>
      <c r="B385" s="17"/>
      <c r="C385" s="18" t="str">
        <f aca="false">IF($B385="","",IFERROR(VLOOKUP($B385,الموظفين!$A$2:$J$501,2,FALSE())&amp;"","⚠ كود غير موجود"))</f>
        <v/>
      </c>
      <c r="D385" s="18" t="str">
        <f aca="false">IF($B385="","",IFERROR(VLOOKUP($B385,الموظفين!$A$2:$J$501,3,FALSE())&amp;"",""))</f>
        <v/>
      </c>
      <c r="E385" s="18" t="str">
        <f aca="false">IF($B385="","",IFERROR(VLOOKUP($B385,الموظفين!$A$2:$J$501,5,FALSE())&amp;"",""))</f>
        <v/>
      </c>
      <c r="F385" s="19" t="str">
        <f aca="false">IF($B385="","",IFERROR(VLOOKUP($B385,الموظفين!$A$2:$J$501,6,FALSE()),""))</f>
        <v/>
      </c>
      <c r="G385" s="19" t="str">
        <f aca="false">IF($B385="","",IFERROR(VLOOKUP($B385,الموظفين!$A$2:$J$501,7,FALSE()),""))</f>
        <v/>
      </c>
      <c r="H385" s="20"/>
      <c r="I385" s="20"/>
      <c r="J385" s="21" t="str">
        <f aca="false">IF(OR(H385="",I385=""),"",ROUND(MOD(I385-H385,1)*24,2))</f>
        <v/>
      </c>
      <c r="K385" s="22" t="str">
        <f aca="false">IF(OR(H385="",F385=""),"",IF(ROUND(MAX(0,MOD(H385-F385+0.5,1)-0.5)*1440,0)&gt;IFERROR(VLOOKUP(E385,الورديات!$A$2:$E$21,5,FALSE()),0),ROUND(MAX(0,MOD(H385-F385+0.5,1)-0.5)*1440,0),0))</f>
        <v/>
      </c>
      <c r="L385" s="22" t="str">
        <f aca="false">IF(OR(I385="",G385=""),"",ROUND(MAX(0,MOD(G385-I385+0.5,1)-0.5)*1440,0))</f>
        <v/>
      </c>
      <c r="M385" s="22" t="str">
        <f aca="false">IF(OR(I385="",G385=""),"",IF(ROUND(MAX(0,MOD(I385-G385+0.5,1)-0.5)*1440,0)&gt;=الإعدادات!$B$8,ROUND(MAX(0,MOD(I385-G385+0.5,1)-0.5)*1440,0),0))</f>
        <v/>
      </c>
      <c r="N385" s="18" t="str">
        <f aca="false">IF(OR(A385="",B385=""),"",IF(COUNTIFS(الإجازات!$A$2:$A$1001,B385,الإجازات!$D$2:$D$1001,"&lt;="&amp;A385,الإجازات!$E$2:$E$1001,"&gt;="&amp;A385,الإجازات!$G$2:$G$1001,"مقبولة")=0,"",LOOKUP(2,1/((الإجازات!$A$2:$A$1001=B385)*(الإجازات!$D$2:$D$1001&lt;=A385)*(الإجازات!$E$2:$E$1001&gt;=A385)*(الإجازات!$G$2:$G$1001="مقبولة")),الإجازات!$C$2:$C$1001)))</f>
        <v/>
      </c>
      <c r="O385" s="17"/>
      <c r="P385" s="23" t="str">
        <f aca="false">IF(B385="","",IF(ISNA(MATCH(B385,الموظفين!$A$2:$A$501,0)),"⚠ كود غير موجود",IF(O385&lt;&gt;"",O385,IF(N385&lt;&gt;"",N385,IF(H385="",IF(AND(A385&lt;&gt;"",WEEKDAY(A385)=الإعدادات!$B$11),"راحة أسبوعية","غائب"),IF(I385="","بدون انصراف",IF(N(K385)&gt;0,"متأخر","حاضر")))))))</f>
        <v/>
      </c>
      <c r="Q385" s="24" t="str">
        <f aca="false">IF(B385="","",IF(OR(P385="غائب",P385="غياب",P385="إجازة بدون راتب"),IFERROR(VLOOKUP(B385,الموظفين!$A$2:$J$501,8,FALSE()),0),0))</f>
        <v/>
      </c>
      <c r="R385" s="24" t="str">
        <f aca="false">IF(B385="","",ROUND((N(K385)+N(L385))/60*IFERROR(VLOOKUP(B385,الموظفين!$A$2:$J$501,8,FALSE()),0)/الإعدادات!$B$6*الإعدادات!$B$9,2))</f>
        <v/>
      </c>
      <c r="S385" s="24" t="str">
        <f aca="false">IF(OR(B385="",M385=""),"",ROUND(M385/60*IFERROR(VLOOKUP(B385,الموظفين!$A$2:$J$501,9,FALSE()),0),2))</f>
        <v/>
      </c>
      <c r="T385" s="17"/>
      <c r="U385" s="23" t="str">
        <f aca="false">IF(OR(A385="",B385=""),"",A385&amp;"|"&amp;B385)</f>
        <v/>
      </c>
    </row>
    <row r="386" customFormat="false" ht="15" hidden="false" customHeight="false" outlineLevel="0" collapsed="false">
      <c r="A386" s="16"/>
      <c r="B386" s="17"/>
      <c r="C386" s="18" t="str">
        <f aca="false">IF($B386="","",IFERROR(VLOOKUP($B386,الموظفين!$A$2:$J$501,2,FALSE())&amp;"","⚠ كود غير موجود"))</f>
        <v/>
      </c>
      <c r="D386" s="18" t="str">
        <f aca="false">IF($B386="","",IFERROR(VLOOKUP($B386,الموظفين!$A$2:$J$501,3,FALSE())&amp;"",""))</f>
        <v/>
      </c>
      <c r="E386" s="18" t="str">
        <f aca="false">IF($B386="","",IFERROR(VLOOKUP($B386,الموظفين!$A$2:$J$501,5,FALSE())&amp;"",""))</f>
        <v/>
      </c>
      <c r="F386" s="19" t="str">
        <f aca="false">IF($B386="","",IFERROR(VLOOKUP($B386,الموظفين!$A$2:$J$501,6,FALSE()),""))</f>
        <v/>
      </c>
      <c r="G386" s="19" t="str">
        <f aca="false">IF($B386="","",IFERROR(VLOOKUP($B386,الموظفين!$A$2:$J$501,7,FALSE()),""))</f>
        <v/>
      </c>
      <c r="H386" s="20"/>
      <c r="I386" s="20"/>
      <c r="J386" s="21" t="str">
        <f aca="false">IF(OR(H386="",I386=""),"",ROUND(MOD(I386-H386,1)*24,2))</f>
        <v/>
      </c>
      <c r="K386" s="22" t="str">
        <f aca="false">IF(OR(H386="",F386=""),"",IF(ROUND(MAX(0,MOD(H386-F386+0.5,1)-0.5)*1440,0)&gt;IFERROR(VLOOKUP(E386,الورديات!$A$2:$E$21,5,FALSE()),0),ROUND(MAX(0,MOD(H386-F386+0.5,1)-0.5)*1440,0),0))</f>
        <v/>
      </c>
      <c r="L386" s="22" t="str">
        <f aca="false">IF(OR(I386="",G386=""),"",ROUND(MAX(0,MOD(G386-I386+0.5,1)-0.5)*1440,0))</f>
        <v/>
      </c>
      <c r="M386" s="22" t="str">
        <f aca="false">IF(OR(I386="",G386=""),"",IF(ROUND(MAX(0,MOD(I386-G386+0.5,1)-0.5)*1440,0)&gt;=الإعدادات!$B$8,ROUND(MAX(0,MOD(I386-G386+0.5,1)-0.5)*1440,0),0))</f>
        <v/>
      </c>
      <c r="N386" s="18" t="str">
        <f aca="false">IF(OR(A386="",B386=""),"",IF(COUNTIFS(الإجازات!$A$2:$A$1001,B386,الإجازات!$D$2:$D$1001,"&lt;="&amp;A386,الإجازات!$E$2:$E$1001,"&gt;="&amp;A386,الإجازات!$G$2:$G$1001,"مقبولة")=0,"",LOOKUP(2,1/((الإجازات!$A$2:$A$1001=B386)*(الإجازات!$D$2:$D$1001&lt;=A386)*(الإجازات!$E$2:$E$1001&gt;=A386)*(الإجازات!$G$2:$G$1001="مقبولة")),الإجازات!$C$2:$C$1001)))</f>
        <v/>
      </c>
      <c r="O386" s="17"/>
      <c r="P386" s="23" t="str">
        <f aca="false">IF(B386="","",IF(ISNA(MATCH(B386,الموظفين!$A$2:$A$501,0)),"⚠ كود غير موجود",IF(O386&lt;&gt;"",O386,IF(N386&lt;&gt;"",N386,IF(H386="",IF(AND(A386&lt;&gt;"",WEEKDAY(A386)=الإعدادات!$B$11),"راحة أسبوعية","غائب"),IF(I386="","بدون انصراف",IF(N(K386)&gt;0,"متأخر","حاضر")))))))</f>
        <v/>
      </c>
      <c r="Q386" s="24" t="str">
        <f aca="false">IF(B386="","",IF(OR(P386="غائب",P386="غياب",P386="إجازة بدون راتب"),IFERROR(VLOOKUP(B386,الموظفين!$A$2:$J$501,8,FALSE()),0),0))</f>
        <v/>
      </c>
      <c r="R386" s="24" t="str">
        <f aca="false">IF(B386="","",ROUND((N(K386)+N(L386))/60*IFERROR(VLOOKUP(B386,الموظفين!$A$2:$J$501,8,FALSE()),0)/الإعدادات!$B$6*الإعدادات!$B$9,2))</f>
        <v/>
      </c>
      <c r="S386" s="24" t="str">
        <f aca="false">IF(OR(B386="",M386=""),"",ROUND(M386/60*IFERROR(VLOOKUP(B386,الموظفين!$A$2:$J$501,9,FALSE()),0),2))</f>
        <v/>
      </c>
      <c r="T386" s="17"/>
      <c r="U386" s="23" t="str">
        <f aca="false">IF(OR(A386="",B386=""),"",A386&amp;"|"&amp;B386)</f>
        <v/>
      </c>
    </row>
    <row r="387" customFormat="false" ht="15" hidden="false" customHeight="false" outlineLevel="0" collapsed="false">
      <c r="A387" s="16"/>
      <c r="B387" s="17"/>
      <c r="C387" s="18" t="str">
        <f aca="false">IF($B387="","",IFERROR(VLOOKUP($B387,الموظفين!$A$2:$J$501,2,FALSE())&amp;"","⚠ كود غير موجود"))</f>
        <v/>
      </c>
      <c r="D387" s="18" t="str">
        <f aca="false">IF($B387="","",IFERROR(VLOOKUP($B387,الموظفين!$A$2:$J$501,3,FALSE())&amp;"",""))</f>
        <v/>
      </c>
      <c r="E387" s="18" t="str">
        <f aca="false">IF($B387="","",IFERROR(VLOOKUP($B387,الموظفين!$A$2:$J$501,5,FALSE())&amp;"",""))</f>
        <v/>
      </c>
      <c r="F387" s="19" t="str">
        <f aca="false">IF($B387="","",IFERROR(VLOOKUP($B387,الموظفين!$A$2:$J$501,6,FALSE()),""))</f>
        <v/>
      </c>
      <c r="G387" s="19" t="str">
        <f aca="false">IF($B387="","",IFERROR(VLOOKUP($B387,الموظفين!$A$2:$J$501,7,FALSE()),""))</f>
        <v/>
      </c>
      <c r="H387" s="20"/>
      <c r="I387" s="20"/>
      <c r="J387" s="21" t="str">
        <f aca="false">IF(OR(H387="",I387=""),"",ROUND(MOD(I387-H387,1)*24,2))</f>
        <v/>
      </c>
      <c r="K387" s="22" t="str">
        <f aca="false">IF(OR(H387="",F387=""),"",IF(ROUND(MAX(0,MOD(H387-F387+0.5,1)-0.5)*1440,0)&gt;IFERROR(VLOOKUP(E387,الورديات!$A$2:$E$21,5,FALSE()),0),ROUND(MAX(0,MOD(H387-F387+0.5,1)-0.5)*1440,0),0))</f>
        <v/>
      </c>
      <c r="L387" s="22" t="str">
        <f aca="false">IF(OR(I387="",G387=""),"",ROUND(MAX(0,MOD(G387-I387+0.5,1)-0.5)*1440,0))</f>
        <v/>
      </c>
      <c r="M387" s="22" t="str">
        <f aca="false">IF(OR(I387="",G387=""),"",IF(ROUND(MAX(0,MOD(I387-G387+0.5,1)-0.5)*1440,0)&gt;=الإعدادات!$B$8,ROUND(MAX(0,MOD(I387-G387+0.5,1)-0.5)*1440,0),0))</f>
        <v/>
      </c>
      <c r="N387" s="18" t="str">
        <f aca="false">IF(OR(A387="",B387=""),"",IF(COUNTIFS(الإجازات!$A$2:$A$1001,B387,الإجازات!$D$2:$D$1001,"&lt;="&amp;A387,الإجازات!$E$2:$E$1001,"&gt;="&amp;A387,الإجازات!$G$2:$G$1001,"مقبولة")=0,"",LOOKUP(2,1/((الإجازات!$A$2:$A$1001=B387)*(الإجازات!$D$2:$D$1001&lt;=A387)*(الإجازات!$E$2:$E$1001&gt;=A387)*(الإجازات!$G$2:$G$1001="مقبولة")),الإجازات!$C$2:$C$1001)))</f>
        <v/>
      </c>
      <c r="O387" s="17"/>
      <c r="P387" s="23" t="str">
        <f aca="false">IF(B387="","",IF(ISNA(MATCH(B387,الموظفين!$A$2:$A$501,0)),"⚠ كود غير موجود",IF(O387&lt;&gt;"",O387,IF(N387&lt;&gt;"",N387,IF(H387="",IF(AND(A387&lt;&gt;"",WEEKDAY(A387)=الإعدادات!$B$11),"راحة أسبوعية","غائب"),IF(I387="","بدون انصراف",IF(N(K387)&gt;0,"متأخر","حاضر")))))))</f>
        <v/>
      </c>
      <c r="Q387" s="24" t="str">
        <f aca="false">IF(B387="","",IF(OR(P387="غائب",P387="غياب",P387="إجازة بدون راتب"),IFERROR(VLOOKUP(B387,الموظفين!$A$2:$J$501,8,FALSE()),0),0))</f>
        <v/>
      </c>
      <c r="R387" s="24" t="str">
        <f aca="false">IF(B387="","",ROUND((N(K387)+N(L387))/60*IFERROR(VLOOKUP(B387,الموظفين!$A$2:$J$501,8,FALSE()),0)/الإعدادات!$B$6*الإعدادات!$B$9,2))</f>
        <v/>
      </c>
      <c r="S387" s="24" t="str">
        <f aca="false">IF(OR(B387="",M387=""),"",ROUND(M387/60*IFERROR(VLOOKUP(B387,الموظفين!$A$2:$J$501,9,FALSE()),0),2))</f>
        <v/>
      </c>
      <c r="T387" s="17"/>
      <c r="U387" s="23" t="str">
        <f aca="false">IF(OR(A387="",B387=""),"",A387&amp;"|"&amp;B387)</f>
        <v/>
      </c>
    </row>
    <row r="388" customFormat="false" ht="15" hidden="false" customHeight="false" outlineLevel="0" collapsed="false">
      <c r="A388" s="16"/>
      <c r="B388" s="17"/>
      <c r="C388" s="18" t="str">
        <f aca="false">IF($B388="","",IFERROR(VLOOKUP($B388,الموظفين!$A$2:$J$501,2,FALSE())&amp;"","⚠ كود غير موجود"))</f>
        <v/>
      </c>
      <c r="D388" s="18" t="str">
        <f aca="false">IF($B388="","",IFERROR(VLOOKUP($B388,الموظفين!$A$2:$J$501,3,FALSE())&amp;"",""))</f>
        <v/>
      </c>
      <c r="E388" s="18" t="str">
        <f aca="false">IF($B388="","",IFERROR(VLOOKUP($B388,الموظفين!$A$2:$J$501,5,FALSE())&amp;"",""))</f>
        <v/>
      </c>
      <c r="F388" s="19" t="str">
        <f aca="false">IF($B388="","",IFERROR(VLOOKUP($B388,الموظفين!$A$2:$J$501,6,FALSE()),""))</f>
        <v/>
      </c>
      <c r="G388" s="19" t="str">
        <f aca="false">IF($B388="","",IFERROR(VLOOKUP($B388,الموظفين!$A$2:$J$501,7,FALSE()),""))</f>
        <v/>
      </c>
      <c r="H388" s="20"/>
      <c r="I388" s="20"/>
      <c r="J388" s="21" t="str">
        <f aca="false">IF(OR(H388="",I388=""),"",ROUND(MOD(I388-H388,1)*24,2))</f>
        <v/>
      </c>
      <c r="K388" s="22" t="str">
        <f aca="false">IF(OR(H388="",F388=""),"",IF(ROUND(MAX(0,MOD(H388-F388+0.5,1)-0.5)*1440,0)&gt;IFERROR(VLOOKUP(E388,الورديات!$A$2:$E$21,5,FALSE()),0),ROUND(MAX(0,MOD(H388-F388+0.5,1)-0.5)*1440,0),0))</f>
        <v/>
      </c>
      <c r="L388" s="22" t="str">
        <f aca="false">IF(OR(I388="",G388=""),"",ROUND(MAX(0,MOD(G388-I388+0.5,1)-0.5)*1440,0))</f>
        <v/>
      </c>
      <c r="M388" s="22" t="str">
        <f aca="false">IF(OR(I388="",G388=""),"",IF(ROUND(MAX(0,MOD(I388-G388+0.5,1)-0.5)*1440,0)&gt;=الإعدادات!$B$8,ROUND(MAX(0,MOD(I388-G388+0.5,1)-0.5)*1440,0),0))</f>
        <v/>
      </c>
      <c r="N388" s="18" t="str">
        <f aca="false">IF(OR(A388="",B388=""),"",IF(COUNTIFS(الإجازات!$A$2:$A$1001,B388,الإجازات!$D$2:$D$1001,"&lt;="&amp;A388,الإجازات!$E$2:$E$1001,"&gt;="&amp;A388,الإجازات!$G$2:$G$1001,"مقبولة")=0,"",LOOKUP(2,1/((الإجازات!$A$2:$A$1001=B388)*(الإجازات!$D$2:$D$1001&lt;=A388)*(الإجازات!$E$2:$E$1001&gt;=A388)*(الإجازات!$G$2:$G$1001="مقبولة")),الإجازات!$C$2:$C$1001)))</f>
        <v/>
      </c>
      <c r="O388" s="17"/>
      <c r="P388" s="23" t="str">
        <f aca="false">IF(B388="","",IF(ISNA(MATCH(B388,الموظفين!$A$2:$A$501,0)),"⚠ كود غير موجود",IF(O388&lt;&gt;"",O388,IF(N388&lt;&gt;"",N388,IF(H388="",IF(AND(A388&lt;&gt;"",WEEKDAY(A388)=الإعدادات!$B$11),"راحة أسبوعية","غائب"),IF(I388="","بدون انصراف",IF(N(K388)&gt;0,"متأخر","حاضر")))))))</f>
        <v/>
      </c>
      <c r="Q388" s="24" t="str">
        <f aca="false">IF(B388="","",IF(OR(P388="غائب",P388="غياب",P388="إجازة بدون راتب"),IFERROR(VLOOKUP(B388,الموظفين!$A$2:$J$501,8,FALSE()),0),0))</f>
        <v/>
      </c>
      <c r="R388" s="24" t="str">
        <f aca="false">IF(B388="","",ROUND((N(K388)+N(L388))/60*IFERROR(VLOOKUP(B388,الموظفين!$A$2:$J$501,8,FALSE()),0)/الإعدادات!$B$6*الإعدادات!$B$9,2))</f>
        <v/>
      </c>
      <c r="S388" s="24" t="str">
        <f aca="false">IF(OR(B388="",M388=""),"",ROUND(M388/60*IFERROR(VLOOKUP(B388,الموظفين!$A$2:$J$501,9,FALSE()),0),2))</f>
        <v/>
      </c>
      <c r="T388" s="17"/>
      <c r="U388" s="23" t="str">
        <f aca="false">IF(OR(A388="",B388=""),"",A388&amp;"|"&amp;B388)</f>
        <v/>
      </c>
    </row>
    <row r="389" customFormat="false" ht="15" hidden="false" customHeight="false" outlineLevel="0" collapsed="false">
      <c r="A389" s="16"/>
      <c r="B389" s="17"/>
      <c r="C389" s="18" t="str">
        <f aca="false">IF($B389="","",IFERROR(VLOOKUP($B389,الموظفين!$A$2:$J$501,2,FALSE())&amp;"","⚠ كود غير موجود"))</f>
        <v/>
      </c>
      <c r="D389" s="18" t="str">
        <f aca="false">IF($B389="","",IFERROR(VLOOKUP($B389,الموظفين!$A$2:$J$501,3,FALSE())&amp;"",""))</f>
        <v/>
      </c>
      <c r="E389" s="18" t="str">
        <f aca="false">IF($B389="","",IFERROR(VLOOKUP($B389,الموظفين!$A$2:$J$501,5,FALSE())&amp;"",""))</f>
        <v/>
      </c>
      <c r="F389" s="19" t="str">
        <f aca="false">IF($B389="","",IFERROR(VLOOKUP($B389,الموظفين!$A$2:$J$501,6,FALSE()),""))</f>
        <v/>
      </c>
      <c r="G389" s="19" t="str">
        <f aca="false">IF($B389="","",IFERROR(VLOOKUP($B389,الموظفين!$A$2:$J$501,7,FALSE()),""))</f>
        <v/>
      </c>
      <c r="H389" s="20"/>
      <c r="I389" s="20"/>
      <c r="J389" s="21" t="str">
        <f aca="false">IF(OR(H389="",I389=""),"",ROUND(MOD(I389-H389,1)*24,2))</f>
        <v/>
      </c>
      <c r="K389" s="22" t="str">
        <f aca="false">IF(OR(H389="",F389=""),"",IF(ROUND(MAX(0,MOD(H389-F389+0.5,1)-0.5)*1440,0)&gt;IFERROR(VLOOKUP(E389,الورديات!$A$2:$E$21,5,FALSE()),0),ROUND(MAX(0,MOD(H389-F389+0.5,1)-0.5)*1440,0),0))</f>
        <v/>
      </c>
      <c r="L389" s="22" t="str">
        <f aca="false">IF(OR(I389="",G389=""),"",ROUND(MAX(0,MOD(G389-I389+0.5,1)-0.5)*1440,0))</f>
        <v/>
      </c>
      <c r="M389" s="22" t="str">
        <f aca="false">IF(OR(I389="",G389=""),"",IF(ROUND(MAX(0,MOD(I389-G389+0.5,1)-0.5)*1440,0)&gt;=الإعدادات!$B$8,ROUND(MAX(0,MOD(I389-G389+0.5,1)-0.5)*1440,0),0))</f>
        <v/>
      </c>
      <c r="N389" s="18" t="str">
        <f aca="false">IF(OR(A389="",B389=""),"",IF(COUNTIFS(الإجازات!$A$2:$A$1001,B389,الإجازات!$D$2:$D$1001,"&lt;="&amp;A389,الإجازات!$E$2:$E$1001,"&gt;="&amp;A389,الإجازات!$G$2:$G$1001,"مقبولة")=0,"",LOOKUP(2,1/((الإجازات!$A$2:$A$1001=B389)*(الإجازات!$D$2:$D$1001&lt;=A389)*(الإجازات!$E$2:$E$1001&gt;=A389)*(الإجازات!$G$2:$G$1001="مقبولة")),الإجازات!$C$2:$C$1001)))</f>
        <v/>
      </c>
      <c r="O389" s="17"/>
      <c r="P389" s="23" t="str">
        <f aca="false">IF(B389="","",IF(ISNA(MATCH(B389,الموظفين!$A$2:$A$501,0)),"⚠ كود غير موجود",IF(O389&lt;&gt;"",O389,IF(N389&lt;&gt;"",N389,IF(H389="",IF(AND(A389&lt;&gt;"",WEEKDAY(A389)=الإعدادات!$B$11),"راحة أسبوعية","غائب"),IF(I389="","بدون انصراف",IF(N(K389)&gt;0,"متأخر","حاضر")))))))</f>
        <v/>
      </c>
      <c r="Q389" s="24" t="str">
        <f aca="false">IF(B389="","",IF(OR(P389="غائب",P389="غياب",P389="إجازة بدون راتب"),IFERROR(VLOOKUP(B389,الموظفين!$A$2:$J$501,8,FALSE()),0),0))</f>
        <v/>
      </c>
      <c r="R389" s="24" t="str">
        <f aca="false">IF(B389="","",ROUND((N(K389)+N(L389))/60*IFERROR(VLOOKUP(B389,الموظفين!$A$2:$J$501,8,FALSE()),0)/الإعدادات!$B$6*الإعدادات!$B$9,2))</f>
        <v/>
      </c>
      <c r="S389" s="24" t="str">
        <f aca="false">IF(OR(B389="",M389=""),"",ROUND(M389/60*IFERROR(VLOOKUP(B389,الموظفين!$A$2:$J$501,9,FALSE()),0),2))</f>
        <v/>
      </c>
      <c r="T389" s="17"/>
      <c r="U389" s="23" t="str">
        <f aca="false">IF(OR(A389="",B389=""),"",A389&amp;"|"&amp;B389)</f>
        <v/>
      </c>
    </row>
    <row r="390" customFormat="false" ht="15" hidden="false" customHeight="false" outlineLevel="0" collapsed="false">
      <c r="A390" s="16"/>
      <c r="B390" s="17"/>
      <c r="C390" s="18" t="str">
        <f aca="false">IF($B390="","",IFERROR(VLOOKUP($B390,الموظفين!$A$2:$J$501,2,FALSE())&amp;"","⚠ كود غير موجود"))</f>
        <v/>
      </c>
      <c r="D390" s="18" t="str">
        <f aca="false">IF($B390="","",IFERROR(VLOOKUP($B390,الموظفين!$A$2:$J$501,3,FALSE())&amp;"",""))</f>
        <v/>
      </c>
      <c r="E390" s="18" t="str">
        <f aca="false">IF($B390="","",IFERROR(VLOOKUP($B390,الموظفين!$A$2:$J$501,5,FALSE())&amp;"",""))</f>
        <v/>
      </c>
      <c r="F390" s="19" t="str">
        <f aca="false">IF($B390="","",IFERROR(VLOOKUP($B390,الموظفين!$A$2:$J$501,6,FALSE()),""))</f>
        <v/>
      </c>
      <c r="G390" s="19" t="str">
        <f aca="false">IF($B390="","",IFERROR(VLOOKUP($B390,الموظفين!$A$2:$J$501,7,FALSE()),""))</f>
        <v/>
      </c>
      <c r="H390" s="20"/>
      <c r="I390" s="20"/>
      <c r="J390" s="21" t="str">
        <f aca="false">IF(OR(H390="",I390=""),"",ROUND(MOD(I390-H390,1)*24,2))</f>
        <v/>
      </c>
      <c r="K390" s="22" t="str">
        <f aca="false">IF(OR(H390="",F390=""),"",IF(ROUND(MAX(0,MOD(H390-F390+0.5,1)-0.5)*1440,0)&gt;IFERROR(VLOOKUP(E390,الورديات!$A$2:$E$21,5,FALSE()),0),ROUND(MAX(0,MOD(H390-F390+0.5,1)-0.5)*1440,0),0))</f>
        <v/>
      </c>
      <c r="L390" s="22" t="str">
        <f aca="false">IF(OR(I390="",G390=""),"",ROUND(MAX(0,MOD(G390-I390+0.5,1)-0.5)*1440,0))</f>
        <v/>
      </c>
      <c r="M390" s="22" t="str">
        <f aca="false">IF(OR(I390="",G390=""),"",IF(ROUND(MAX(0,MOD(I390-G390+0.5,1)-0.5)*1440,0)&gt;=الإعدادات!$B$8,ROUND(MAX(0,MOD(I390-G390+0.5,1)-0.5)*1440,0),0))</f>
        <v/>
      </c>
      <c r="N390" s="18" t="str">
        <f aca="false">IF(OR(A390="",B390=""),"",IF(COUNTIFS(الإجازات!$A$2:$A$1001,B390,الإجازات!$D$2:$D$1001,"&lt;="&amp;A390,الإجازات!$E$2:$E$1001,"&gt;="&amp;A390,الإجازات!$G$2:$G$1001,"مقبولة")=0,"",LOOKUP(2,1/((الإجازات!$A$2:$A$1001=B390)*(الإجازات!$D$2:$D$1001&lt;=A390)*(الإجازات!$E$2:$E$1001&gt;=A390)*(الإجازات!$G$2:$G$1001="مقبولة")),الإجازات!$C$2:$C$1001)))</f>
        <v/>
      </c>
      <c r="O390" s="17"/>
      <c r="P390" s="23" t="str">
        <f aca="false">IF(B390="","",IF(ISNA(MATCH(B390,الموظفين!$A$2:$A$501,0)),"⚠ كود غير موجود",IF(O390&lt;&gt;"",O390,IF(N390&lt;&gt;"",N390,IF(H390="",IF(AND(A390&lt;&gt;"",WEEKDAY(A390)=الإعدادات!$B$11),"راحة أسبوعية","غائب"),IF(I390="","بدون انصراف",IF(N(K390)&gt;0,"متأخر","حاضر")))))))</f>
        <v/>
      </c>
      <c r="Q390" s="24" t="str">
        <f aca="false">IF(B390="","",IF(OR(P390="غائب",P390="غياب",P390="إجازة بدون راتب"),IFERROR(VLOOKUP(B390,الموظفين!$A$2:$J$501,8,FALSE()),0),0))</f>
        <v/>
      </c>
      <c r="R390" s="24" t="str">
        <f aca="false">IF(B390="","",ROUND((N(K390)+N(L390))/60*IFERROR(VLOOKUP(B390,الموظفين!$A$2:$J$501,8,FALSE()),0)/الإعدادات!$B$6*الإعدادات!$B$9,2))</f>
        <v/>
      </c>
      <c r="S390" s="24" t="str">
        <f aca="false">IF(OR(B390="",M390=""),"",ROUND(M390/60*IFERROR(VLOOKUP(B390,الموظفين!$A$2:$J$501,9,FALSE()),0),2))</f>
        <v/>
      </c>
      <c r="T390" s="17"/>
      <c r="U390" s="23" t="str">
        <f aca="false">IF(OR(A390="",B390=""),"",A390&amp;"|"&amp;B390)</f>
        <v/>
      </c>
    </row>
    <row r="391" customFormat="false" ht="15" hidden="false" customHeight="false" outlineLevel="0" collapsed="false">
      <c r="A391" s="16"/>
      <c r="B391" s="17"/>
      <c r="C391" s="18" t="str">
        <f aca="false">IF($B391="","",IFERROR(VLOOKUP($B391,الموظفين!$A$2:$J$501,2,FALSE())&amp;"","⚠ كود غير موجود"))</f>
        <v/>
      </c>
      <c r="D391" s="18" t="str">
        <f aca="false">IF($B391="","",IFERROR(VLOOKUP($B391,الموظفين!$A$2:$J$501,3,FALSE())&amp;"",""))</f>
        <v/>
      </c>
      <c r="E391" s="18" t="str">
        <f aca="false">IF($B391="","",IFERROR(VLOOKUP($B391,الموظفين!$A$2:$J$501,5,FALSE())&amp;"",""))</f>
        <v/>
      </c>
      <c r="F391" s="19" t="str">
        <f aca="false">IF($B391="","",IFERROR(VLOOKUP($B391,الموظفين!$A$2:$J$501,6,FALSE()),""))</f>
        <v/>
      </c>
      <c r="G391" s="19" t="str">
        <f aca="false">IF($B391="","",IFERROR(VLOOKUP($B391,الموظفين!$A$2:$J$501,7,FALSE()),""))</f>
        <v/>
      </c>
      <c r="H391" s="20"/>
      <c r="I391" s="20"/>
      <c r="J391" s="21" t="str">
        <f aca="false">IF(OR(H391="",I391=""),"",ROUND(MOD(I391-H391,1)*24,2))</f>
        <v/>
      </c>
      <c r="K391" s="22" t="str">
        <f aca="false">IF(OR(H391="",F391=""),"",IF(ROUND(MAX(0,MOD(H391-F391+0.5,1)-0.5)*1440,0)&gt;IFERROR(VLOOKUP(E391,الورديات!$A$2:$E$21,5,FALSE()),0),ROUND(MAX(0,MOD(H391-F391+0.5,1)-0.5)*1440,0),0))</f>
        <v/>
      </c>
      <c r="L391" s="22" t="str">
        <f aca="false">IF(OR(I391="",G391=""),"",ROUND(MAX(0,MOD(G391-I391+0.5,1)-0.5)*1440,0))</f>
        <v/>
      </c>
      <c r="M391" s="22" t="str">
        <f aca="false">IF(OR(I391="",G391=""),"",IF(ROUND(MAX(0,MOD(I391-G391+0.5,1)-0.5)*1440,0)&gt;=الإعدادات!$B$8,ROUND(MAX(0,MOD(I391-G391+0.5,1)-0.5)*1440,0),0))</f>
        <v/>
      </c>
      <c r="N391" s="18" t="str">
        <f aca="false">IF(OR(A391="",B391=""),"",IF(COUNTIFS(الإجازات!$A$2:$A$1001,B391,الإجازات!$D$2:$D$1001,"&lt;="&amp;A391,الإجازات!$E$2:$E$1001,"&gt;="&amp;A391,الإجازات!$G$2:$G$1001,"مقبولة")=0,"",LOOKUP(2,1/((الإجازات!$A$2:$A$1001=B391)*(الإجازات!$D$2:$D$1001&lt;=A391)*(الإجازات!$E$2:$E$1001&gt;=A391)*(الإجازات!$G$2:$G$1001="مقبولة")),الإجازات!$C$2:$C$1001)))</f>
        <v/>
      </c>
      <c r="O391" s="17"/>
      <c r="P391" s="23" t="str">
        <f aca="false">IF(B391="","",IF(ISNA(MATCH(B391,الموظفين!$A$2:$A$501,0)),"⚠ كود غير موجود",IF(O391&lt;&gt;"",O391,IF(N391&lt;&gt;"",N391,IF(H391="",IF(AND(A391&lt;&gt;"",WEEKDAY(A391)=الإعدادات!$B$11),"راحة أسبوعية","غائب"),IF(I391="","بدون انصراف",IF(N(K391)&gt;0,"متأخر","حاضر")))))))</f>
        <v/>
      </c>
      <c r="Q391" s="24" t="str">
        <f aca="false">IF(B391="","",IF(OR(P391="غائب",P391="غياب",P391="إجازة بدون راتب"),IFERROR(VLOOKUP(B391,الموظفين!$A$2:$J$501,8,FALSE()),0),0))</f>
        <v/>
      </c>
      <c r="R391" s="24" t="str">
        <f aca="false">IF(B391="","",ROUND((N(K391)+N(L391))/60*IFERROR(VLOOKUP(B391,الموظفين!$A$2:$J$501,8,FALSE()),0)/الإعدادات!$B$6*الإعدادات!$B$9,2))</f>
        <v/>
      </c>
      <c r="S391" s="24" t="str">
        <f aca="false">IF(OR(B391="",M391=""),"",ROUND(M391/60*IFERROR(VLOOKUP(B391,الموظفين!$A$2:$J$501,9,FALSE()),0),2))</f>
        <v/>
      </c>
      <c r="T391" s="17"/>
      <c r="U391" s="23" t="str">
        <f aca="false">IF(OR(A391="",B391=""),"",A391&amp;"|"&amp;B391)</f>
        <v/>
      </c>
    </row>
    <row r="392" customFormat="false" ht="15" hidden="false" customHeight="false" outlineLevel="0" collapsed="false">
      <c r="A392" s="16"/>
      <c r="B392" s="17"/>
      <c r="C392" s="18" t="str">
        <f aca="false">IF($B392="","",IFERROR(VLOOKUP($B392,الموظفين!$A$2:$J$501,2,FALSE())&amp;"","⚠ كود غير موجود"))</f>
        <v/>
      </c>
      <c r="D392" s="18" t="str">
        <f aca="false">IF($B392="","",IFERROR(VLOOKUP($B392,الموظفين!$A$2:$J$501,3,FALSE())&amp;"",""))</f>
        <v/>
      </c>
      <c r="E392" s="18" t="str">
        <f aca="false">IF($B392="","",IFERROR(VLOOKUP($B392,الموظفين!$A$2:$J$501,5,FALSE())&amp;"",""))</f>
        <v/>
      </c>
      <c r="F392" s="19" t="str">
        <f aca="false">IF($B392="","",IFERROR(VLOOKUP($B392,الموظفين!$A$2:$J$501,6,FALSE()),""))</f>
        <v/>
      </c>
      <c r="G392" s="19" t="str">
        <f aca="false">IF($B392="","",IFERROR(VLOOKUP($B392,الموظفين!$A$2:$J$501,7,FALSE()),""))</f>
        <v/>
      </c>
      <c r="H392" s="20"/>
      <c r="I392" s="20"/>
      <c r="J392" s="21" t="str">
        <f aca="false">IF(OR(H392="",I392=""),"",ROUND(MOD(I392-H392,1)*24,2))</f>
        <v/>
      </c>
      <c r="K392" s="22" t="str">
        <f aca="false">IF(OR(H392="",F392=""),"",IF(ROUND(MAX(0,MOD(H392-F392+0.5,1)-0.5)*1440,0)&gt;IFERROR(VLOOKUP(E392,الورديات!$A$2:$E$21,5,FALSE()),0),ROUND(MAX(0,MOD(H392-F392+0.5,1)-0.5)*1440,0),0))</f>
        <v/>
      </c>
      <c r="L392" s="22" t="str">
        <f aca="false">IF(OR(I392="",G392=""),"",ROUND(MAX(0,MOD(G392-I392+0.5,1)-0.5)*1440,0))</f>
        <v/>
      </c>
      <c r="M392" s="22" t="str">
        <f aca="false">IF(OR(I392="",G392=""),"",IF(ROUND(MAX(0,MOD(I392-G392+0.5,1)-0.5)*1440,0)&gt;=الإعدادات!$B$8,ROUND(MAX(0,MOD(I392-G392+0.5,1)-0.5)*1440,0),0))</f>
        <v/>
      </c>
      <c r="N392" s="18" t="str">
        <f aca="false">IF(OR(A392="",B392=""),"",IF(COUNTIFS(الإجازات!$A$2:$A$1001,B392,الإجازات!$D$2:$D$1001,"&lt;="&amp;A392,الإجازات!$E$2:$E$1001,"&gt;="&amp;A392,الإجازات!$G$2:$G$1001,"مقبولة")=0,"",LOOKUP(2,1/((الإجازات!$A$2:$A$1001=B392)*(الإجازات!$D$2:$D$1001&lt;=A392)*(الإجازات!$E$2:$E$1001&gt;=A392)*(الإجازات!$G$2:$G$1001="مقبولة")),الإجازات!$C$2:$C$1001)))</f>
        <v/>
      </c>
      <c r="O392" s="17"/>
      <c r="P392" s="23" t="str">
        <f aca="false">IF(B392="","",IF(ISNA(MATCH(B392,الموظفين!$A$2:$A$501,0)),"⚠ كود غير موجود",IF(O392&lt;&gt;"",O392,IF(N392&lt;&gt;"",N392,IF(H392="",IF(AND(A392&lt;&gt;"",WEEKDAY(A392)=الإعدادات!$B$11),"راحة أسبوعية","غائب"),IF(I392="","بدون انصراف",IF(N(K392)&gt;0,"متأخر","حاضر")))))))</f>
        <v/>
      </c>
      <c r="Q392" s="24" t="str">
        <f aca="false">IF(B392="","",IF(OR(P392="غائب",P392="غياب",P392="إجازة بدون راتب"),IFERROR(VLOOKUP(B392,الموظفين!$A$2:$J$501,8,FALSE()),0),0))</f>
        <v/>
      </c>
      <c r="R392" s="24" t="str">
        <f aca="false">IF(B392="","",ROUND((N(K392)+N(L392))/60*IFERROR(VLOOKUP(B392,الموظفين!$A$2:$J$501,8,FALSE()),0)/الإعدادات!$B$6*الإعدادات!$B$9,2))</f>
        <v/>
      </c>
      <c r="S392" s="24" t="str">
        <f aca="false">IF(OR(B392="",M392=""),"",ROUND(M392/60*IFERROR(VLOOKUP(B392,الموظفين!$A$2:$J$501,9,FALSE()),0),2))</f>
        <v/>
      </c>
      <c r="T392" s="17"/>
      <c r="U392" s="23" t="str">
        <f aca="false">IF(OR(A392="",B392=""),"",A392&amp;"|"&amp;B392)</f>
        <v/>
      </c>
    </row>
    <row r="393" customFormat="false" ht="15" hidden="false" customHeight="false" outlineLevel="0" collapsed="false">
      <c r="A393" s="16"/>
      <c r="B393" s="17"/>
      <c r="C393" s="18" t="str">
        <f aca="false">IF($B393="","",IFERROR(VLOOKUP($B393,الموظفين!$A$2:$J$501,2,FALSE())&amp;"","⚠ كود غير موجود"))</f>
        <v/>
      </c>
      <c r="D393" s="18" t="str">
        <f aca="false">IF($B393="","",IFERROR(VLOOKUP($B393,الموظفين!$A$2:$J$501,3,FALSE())&amp;"",""))</f>
        <v/>
      </c>
      <c r="E393" s="18" t="str">
        <f aca="false">IF($B393="","",IFERROR(VLOOKUP($B393,الموظفين!$A$2:$J$501,5,FALSE())&amp;"",""))</f>
        <v/>
      </c>
      <c r="F393" s="19" t="str">
        <f aca="false">IF($B393="","",IFERROR(VLOOKUP($B393,الموظفين!$A$2:$J$501,6,FALSE()),""))</f>
        <v/>
      </c>
      <c r="G393" s="19" t="str">
        <f aca="false">IF($B393="","",IFERROR(VLOOKUP($B393,الموظفين!$A$2:$J$501,7,FALSE()),""))</f>
        <v/>
      </c>
      <c r="H393" s="20"/>
      <c r="I393" s="20"/>
      <c r="J393" s="21" t="str">
        <f aca="false">IF(OR(H393="",I393=""),"",ROUND(MOD(I393-H393,1)*24,2))</f>
        <v/>
      </c>
      <c r="K393" s="22" t="str">
        <f aca="false">IF(OR(H393="",F393=""),"",IF(ROUND(MAX(0,MOD(H393-F393+0.5,1)-0.5)*1440,0)&gt;IFERROR(VLOOKUP(E393,الورديات!$A$2:$E$21,5,FALSE()),0),ROUND(MAX(0,MOD(H393-F393+0.5,1)-0.5)*1440,0),0))</f>
        <v/>
      </c>
      <c r="L393" s="22" t="str">
        <f aca="false">IF(OR(I393="",G393=""),"",ROUND(MAX(0,MOD(G393-I393+0.5,1)-0.5)*1440,0))</f>
        <v/>
      </c>
      <c r="M393" s="22" t="str">
        <f aca="false">IF(OR(I393="",G393=""),"",IF(ROUND(MAX(0,MOD(I393-G393+0.5,1)-0.5)*1440,0)&gt;=الإعدادات!$B$8,ROUND(MAX(0,MOD(I393-G393+0.5,1)-0.5)*1440,0),0))</f>
        <v/>
      </c>
      <c r="N393" s="18" t="str">
        <f aca="false">IF(OR(A393="",B393=""),"",IF(COUNTIFS(الإجازات!$A$2:$A$1001,B393,الإجازات!$D$2:$D$1001,"&lt;="&amp;A393,الإجازات!$E$2:$E$1001,"&gt;="&amp;A393,الإجازات!$G$2:$G$1001,"مقبولة")=0,"",LOOKUP(2,1/((الإجازات!$A$2:$A$1001=B393)*(الإجازات!$D$2:$D$1001&lt;=A393)*(الإجازات!$E$2:$E$1001&gt;=A393)*(الإجازات!$G$2:$G$1001="مقبولة")),الإجازات!$C$2:$C$1001)))</f>
        <v/>
      </c>
      <c r="O393" s="17"/>
      <c r="P393" s="23" t="str">
        <f aca="false">IF(B393="","",IF(ISNA(MATCH(B393,الموظفين!$A$2:$A$501,0)),"⚠ كود غير موجود",IF(O393&lt;&gt;"",O393,IF(N393&lt;&gt;"",N393,IF(H393="",IF(AND(A393&lt;&gt;"",WEEKDAY(A393)=الإعدادات!$B$11),"راحة أسبوعية","غائب"),IF(I393="","بدون انصراف",IF(N(K393)&gt;0,"متأخر","حاضر")))))))</f>
        <v/>
      </c>
      <c r="Q393" s="24" t="str">
        <f aca="false">IF(B393="","",IF(OR(P393="غائب",P393="غياب",P393="إجازة بدون راتب"),IFERROR(VLOOKUP(B393,الموظفين!$A$2:$J$501,8,FALSE()),0),0))</f>
        <v/>
      </c>
      <c r="R393" s="24" t="str">
        <f aca="false">IF(B393="","",ROUND((N(K393)+N(L393))/60*IFERROR(VLOOKUP(B393,الموظفين!$A$2:$J$501,8,FALSE()),0)/الإعدادات!$B$6*الإعدادات!$B$9,2))</f>
        <v/>
      </c>
      <c r="S393" s="24" t="str">
        <f aca="false">IF(OR(B393="",M393=""),"",ROUND(M393/60*IFERROR(VLOOKUP(B393,الموظفين!$A$2:$J$501,9,FALSE()),0),2))</f>
        <v/>
      </c>
      <c r="T393" s="17"/>
      <c r="U393" s="23" t="str">
        <f aca="false">IF(OR(A393="",B393=""),"",A393&amp;"|"&amp;B393)</f>
        <v/>
      </c>
    </row>
    <row r="394" customFormat="false" ht="15" hidden="false" customHeight="false" outlineLevel="0" collapsed="false">
      <c r="A394" s="16"/>
      <c r="B394" s="17"/>
      <c r="C394" s="18" t="str">
        <f aca="false">IF($B394="","",IFERROR(VLOOKUP($B394,الموظفين!$A$2:$J$501,2,FALSE())&amp;"","⚠ كود غير موجود"))</f>
        <v/>
      </c>
      <c r="D394" s="18" t="str">
        <f aca="false">IF($B394="","",IFERROR(VLOOKUP($B394,الموظفين!$A$2:$J$501,3,FALSE())&amp;"",""))</f>
        <v/>
      </c>
      <c r="E394" s="18" t="str">
        <f aca="false">IF($B394="","",IFERROR(VLOOKUP($B394,الموظفين!$A$2:$J$501,5,FALSE())&amp;"",""))</f>
        <v/>
      </c>
      <c r="F394" s="19" t="str">
        <f aca="false">IF($B394="","",IFERROR(VLOOKUP($B394,الموظفين!$A$2:$J$501,6,FALSE()),""))</f>
        <v/>
      </c>
      <c r="G394" s="19" t="str">
        <f aca="false">IF($B394="","",IFERROR(VLOOKUP($B394,الموظفين!$A$2:$J$501,7,FALSE()),""))</f>
        <v/>
      </c>
      <c r="H394" s="20"/>
      <c r="I394" s="20"/>
      <c r="J394" s="21" t="str">
        <f aca="false">IF(OR(H394="",I394=""),"",ROUND(MOD(I394-H394,1)*24,2))</f>
        <v/>
      </c>
      <c r="K394" s="22" t="str">
        <f aca="false">IF(OR(H394="",F394=""),"",IF(ROUND(MAX(0,MOD(H394-F394+0.5,1)-0.5)*1440,0)&gt;IFERROR(VLOOKUP(E394,الورديات!$A$2:$E$21,5,FALSE()),0),ROUND(MAX(0,MOD(H394-F394+0.5,1)-0.5)*1440,0),0))</f>
        <v/>
      </c>
      <c r="L394" s="22" t="str">
        <f aca="false">IF(OR(I394="",G394=""),"",ROUND(MAX(0,MOD(G394-I394+0.5,1)-0.5)*1440,0))</f>
        <v/>
      </c>
      <c r="M394" s="22" t="str">
        <f aca="false">IF(OR(I394="",G394=""),"",IF(ROUND(MAX(0,MOD(I394-G394+0.5,1)-0.5)*1440,0)&gt;=الإعدادات!$B$8,ROUND(MAX(0,MOD(I394-G394+0.5,1)-0.5)*1440,0),0))</f>
        <v/>
      </c>
      <c r="N394" s="18" t="str">
        <f aca="false">IF(OR(A394="",B394=""),"",IF(COUNTIFS(الإجازات!$A$2:$A$1001,B394,الإجازات!$D$2:$D$1001,"&lt;="&amp;A394,الإجازات!$E$2:$E$1001,"&gt;="&amp;A394,الإجازات!$G$2:$G$1001,"مقبولة")=0,"",LOOKUP(2,1/((الإجازات!$A$2:$A$1001=B394)*(الإجازات!$D$2:$D$1001&lt;=A394)*(الإجازات!$E$2:$E$1001&gt;=A394)*(الإجازات!$G$2:$G$1001="مقبولة")),الإجازات!$C$2:$C$1001)))</f>
        <v/>
      </c>
      <c r="O394" s="17"/>
      <c r="P394" s="23" t="str">
        <f aca="false">IF(B394="","",IF(ISNA(MATCH(B394,الموظفين!$A$2:$A$501,0)),"⚠ كود غير موجود",IF(O394&lt;&gt;"",O394,IF(N394&lt;&gt;"",N394,IF(H394="",IF(AND(A394&lt;&gt;"",WEEKDAY(A394)=الإعدادات!$B$11),"راحة أسبوعية","غائب"),IF(I394="","بدون انصراف",IF(N(K394)&gt;0,"متأخر","حاضر")))))))</f>
        <v/>
      </c>
      <c r="Q394" s="24" t="str">
        <f aca="false">IF(B394="","",IF(OR(P394="غائب",P394="غياب",P394="إجازة بدون راتب"),IFERROR(VLOOKUP(B394,الموظفين!$A$2:$J$501,8,FALSE()),0),0))</f>
        <v/>
      </c>
      <c r="R394" s="24" t="str">
        <f aca="false">IF(B394="","",ROUND((N(K394)+N(L394))/60*IFERROR(VLOOKUP(B394,الموظفين!$A$2:$J$501,8,FALSE()),0)/الإعدادات!$B$6*الإعدادات!$B$9,2))</f>
        <v/>
      </c>
      <c r="S394" s="24" t="str">
        <f aca="false">IF(OR(B394="",M394=""),"",ROUND(M394/60*IFERROR(VLOOKUP(B394,الموظفين!$A$2:$J$501,9,FALSE()),0),2))</f>
        <v/>
      </c>
      <c r="T394" s="17"/>
      <c r="U394" s="23" t="str">
        <f aca="false">IF(OR(A394="",B394=""),"",A394&amp;"|"&amp;B394)</f>
        <v/>
      </c>
    </row>
    <row r="395" customFormat="false" ht="15" hidden="false" customHeight="false" outlineLevel="0" collapsed="false">
      <c r="A395" s="16"/>
      <c r="B395" s="17"/>
      <c r="C395" s="18" t="str">
        <f aca="false">IF($B395="","",IFERROR(VLOOKUP($B395,الموظفين!$A$2:$J$501,2,FALSE())&amp;"","⚠ كود غير موجود"))</f>
        <v/>
      </c>
      <c r="D395" s="18" t="str">
        <f aca="false">IF($B395="","",IFERROR(VLOOKUP($B395,الموظفين!$A$2:$J$501,3,FALSE())&amp;"",""))</f>
        <v/>
      </c>
      <c r="E395" s="18" t="str">
        <f aca="false">IF($B395="","",IFERROR(VLOOKUP($B395,الموظفين!$A$2:$J$501,5,FALSE())&amp;"",""))</f>
        <v/>
      </c>
      <c r="F395" s="19" t="str">
        <f aca="false">IF($B395="","",IFERROR(VLOOKUP($B395,الموظفين!$A$2:$J$501,6,FALSE()),""))</f>
        <v/>
      </c>
      <c r="G395" s="19" t="str">
        <f aca="false">IF($B395="","",IFERROR(VLOOKUP($B395,الموظفين!$A$2:$J$501,7,FALSE()),""))</f>
        <v/>
      </c>
      <c r="H395" s="20"/>
      <c r="I395" s="20"/>
      <c r="J395" s="21" t="str">
        <f aca="false">IF(OR(H395="",I395=""),"",ROUND(MOD(I395-H395,1)*24,2))</f>
        <v/>
      </c>
      <c r="K395" s="22" t="str">
        <f aca="false">IF(OR(H395="",F395=""),"",IF(ROUND(MAX(0,MOD(H395-F395+0.5,1)-0.5)*1440,0)&gt;IFERROR(VLOOKUP(E395,الورديات!$A$2:$E$21,5,FALSE()),0),ROUND(MAX(0,MOD(H395-F395+0.5,1)-0.5)*1440,0),0))</f>
        <v/>
      </c>
      <c r="L395" s="22" t="str">
        <f aca="false">IF(OR(I395="",G395=""),"",ROUND(MAX(0,MOD(G395-I395+0.5,1)-0.5)*1440,0))</f>
        <v/>
      </c>
      <c r="M395" s="22" t="str">
        <f aca="false">IF(OR(I395="",G395=""),"",IF(ROUND(MAX(0,MOD(I395-G395+0.5,1)-0.5)*1440,0)&gt;=الإعدادات!$B$8,ROUND(MAX(0,MOD(I395-G395+0.5,1)-0.5)*1440,0),0))</f>
        <v/>
      </c>
      <c r="N395" s="18" t="str">
        <f aca="false">IF(OR(A395="",B395=""),"",IF(COUNTIFS(الإجازات!$A$2:$A$1001,B395,الإجازات!$D$2:$D$1001,"&lt;="&amp;A395,الإجازات!$E$2:$E$1001,"&gt;="&amp;A395,الإجازات!$G$2:$G$1001,"مقبولة")=0,"",LOOKUP(2,1/((الإجازات!$A$2:$A$1001=B395)*(الإجازات!$D$2:$D$1001&lt;=A395)*(الإجازات!$E$2:$E$1001&gt;=A395)*(الإجازات!$G$2:$G$1001="مقبولة")),الإجازات!$C$2:$C$1001)))</f>
        <v/>
      </c>
      <c r="O395" s="17"/>
      <c r="P395" s="23" t="str">
        <f aca="false">IF(B395="","",IF(ISNA(MATCH(B395,الموظفين!$A$2:$A$501,0)),"⚠ كود غير موجود",IF(O395&lt;&gt;"",O395,IF(N395&lt;&gt;"",N395,IF(H395="",IF(AND(A395&lt;&gt;"",WEEKDAY(A395)=الإعدادات!$B$11),"راحة أسبوعية","غائب"),IF(I395="","بدون انصراف",IF(N(K395)&gt;0,"متأخر","حاضر")))))))</f>
        <v/>
      </c>
      <c r="Q395" s="24" t="str">
        <f aca="false">IF(B395="","",IF(OR(P395="غائب",P395="غياب",P395="إجازة بدون راتب"),IFERROR(VLOOKUP(B395,الموظفين!$A$2:$J$501,8,FALSE()),0),0))</f>
        <v/>
      </c>
      <c r="R395" s="24" t="str">
        <f aca="false">IF(B395="","",ROUND((N(K395)+N(L395))/60*IFERROR(VLOOKUP(B395,الموظفين!$A$2:$J$501,8,FALSE()),0)/الإعدادات!$B$6*الإعدادات!$B$9,2))</f>
        <v/>
      </c>
      <c r="S395" s="24" t="str">
        <f aca="false">IF(OR(B395="",M395=""),"",ROUND(M395/60*IFERROR(VLOOKUP(B395,الموظفين!$A$2:$J$501,9,FALSE()),0),2))</f>
        <v/>
      </c>
      <c r="T395" s="17"/>
      <c r="U395" s="23" t="str">
        <f aca="false">IF(OR(A395="",B395=""),"",A395&amp;"|"&amp;B395)</f>
        <v/>
      </c>
    </row>
    <row r="396" customFormat="false" ht="15" hidden="false" customHeight="false" outlineLevel="0" collapsed="false">
      <c r="A396" s="16"/>
      <c r="B396" s="17"/>
      <c r="C396" s="18" t="str">
        <f aca="false">IF($B396="","",IFERROR(VLOOKUP($B396,الموظفين!$A$2:$J$501,2,FALSE())&amp;"","⚠ كود غير موجود"))</f>
        <v/>
      </c>
      <c r="D396" s="18" t="str">
        <f aca="false">IF($B396="","",IFERROR(VLOOKUP($B396,الموظفين!$A$2:$J$501,3,FALSE())&amp;"",""))</f>
        <v/>
      </c>
      <c r="E396" s="18" t="str">
        <f aca="false">IF($B396="","",IFERROR(VLOOKUP($B396,الموظفين!$A$2:$J$501,5,FALSE())&amp;"",""))</f>
        <v/>
      </c>
      <c r="F396" s="19" t="str">
        <f aca="false">IF($B396="","",IFERROR(VLOOKUP($B396,الموظفين!$A$2:$J$501,6,FALSE()),""))</f>
        <v/>
      </c>
      <c r="G396" s="19" t="str">
        <f aca="false">IF($B396="","",IFERROR(VLOOKUP($B396,الموظفين!$A$2:$J$501,7,FALSE()),""))</f>
        <v/>
      </c>
      <c r="H396" s="20"/>
      <c r="I396" s="20"/>
      <c r="J396" s="21" t="str">
        <f aca="false">IF(OR(H396="",I396=""),"",ROUND(MOD(I396-H396,1)*24,2))</f>
        <v/>
      </c>
      <c r="K396" s="22" t="str">
        <f aca="false">IF(OR(H396="",F396=""),"",IF(ROUND(MAX(0,MOD(H396-F396+0.5,1)-0.5)*1440,0)&gt;IFERROR(VLOOKUP(E396,الورديات!$A$2:$E$21,5,FALSE()),0),ROUND(MAX(0,MOD(H396-F396+0.5,1)-0.5)*1440,0),0))</f>
        <v/>
      </c>
      <c r="L396" s="22" t="str">
        <f aca="false">IF(OR(I396="",G396=""),"",ROUND(MAX(0,MOD(G396-I396+0.5,1)-0.5)*1440,0))</f>
        <v/>
      </c>
      <c r="M396" s="22" t="str">
        <f aca="false">IF(OR(I396="",G396=""),"",IF(ROUND(MAX(0,MOD(I396-G396+0.5,1)-0.5)*1440,0)&gt;=الإعدادات!$B$8,ROUND(MAX(0,MOD(I396-G396+0.5,1)-0.5)*1440,0),0))</f>
        <v/>
      </c>
      <c r="N396" s="18" t="str">
        <f aca="false">IF(OR(A396="",B396=""),"",IF(COUNTIFS(الإجازات!$A$2:$A$1001,B396,الإجازات!$D$2:$D$1001,"&lt;="&amp;A396,الإجازات!$E$2:$E$1001,"&gt;="&amp;A396,الإجازات!$G$2:$G$1001,"مقبولة")=0,"",LOOKUP(2,1/((الإجازات!$A$2:$A$1001=B396)*(الإجازات!$D$2:$D$1001&lt;=A396)*(الإجازات!$E$2:$E$1001&gt;=A396)*(الإجازات!$G$2:$G$1001="مقبولة")),الإجازات!$C$2:$C$1001)))</f>
        <v/>
      </c>
      <c r="O396" s="17"/>
      <c r="P396" s="23" t="str">
        <f aca="false">IF(B396="","",IF(ISNA(MATCH(B396,الموظفين!$A$2:$A$501,0)),"⚠ كود غير موجود",IF(O396&lt;&gt;"",O396,IF(N396&lt;&gt;"",N396,IF(H396="",IF(AND(A396&lt;&gt;"",WEEKDAY(A396)=الإعدادات!$B$11),"راحة أسبوعية","غائب"),IF(I396="","بدون انصراف",IF(N(K396)&gt;0,"متأخر","حاضر")))))))</f>
        <v/>
      </c>
      <c r="Q396" s="24" t="str">
        <f aca="false">IF(B396="","",IF(OR(P396="غائب",P396="غياب",P396="إجازة بدون راتب"),IFERROR(VLOOKUP(B396,الموظفين!$A$2:$J$501,8,FALSE()),0),0))</f>
        <v/>
      </c>
      <c r="R396" s="24" t="str">
        <f aca="false">IF(B396="","",ROUND((N(K396)+N(L396))/60*IFERROR(VLOOKUP(B396,الموظفين!$A$2:$J$501,8,FALSE()),0)/الإعدادات!$B$6*الإعدادات!$B$9,2))</f>
        <v/>
      </c>
      <c r="S396" s="24" t="str">
        <f aca="false">IF(OR(B396="",M396=""),"",ROUND(M396/60*IFERROR(VLOOKUP(B396,الموظفين!$A$2:$J$501,9,FALSE()),0),2))</f>
        <v/>
      </c>
      <c r="T396" s="17"/>
      <c r="U396" s="23" t="str">
        <f aca="false">IF(OR(A396="",B396=""),"",A396&amp;"|"&amp;B396)</f>
        <v/>
      </c>
    </row>
    <row r="397" customFormat="false" ht="15" hidden="false" customHeight="false" outlineLevel="0" collapsed="false">
      <c r="A397" s="16"/>
      <c r="B397" s="17"/>
      <c r="C397" s="18" t="str">
        <f aca="false">IF($B397="","",IFERROR(VLOOKUP($B397,الموظفين!$A$2:$J$501,2,FALSE())&amp;"","⚠ كود غير موجود"))</f>
        <v/>
      </c>
      <c r="D397" s="18" t="str">
        <f aca="false">IF($B397="","",IFERROR(VLOOKUP($B397,الموظفين!$A$2:$J$501,3,FALSE())&amp;"",""))</f>
        <v/>
      </c>
      <c r="E397" s="18" t="str">
        <f aca="false">IF($B397="","",IFERROR(VLOOKUP($B397,الموظفين!$A$2:$J$501,5,FALSE())&amp;"",""))</f>
        <v/>
      </c>
      <c r="F397" s="19" t="str">
        <f aca="false">IF($B397="","",IFERROR(VLOOKUP($B397,الموظفين!$A$2:$J$501,6,FALSE()),""))</f>
        <v/>
      </c>
      <c r="G397" s="19" t="str">
        <f aca="false">IF($B397="","",IFERROR(VLOOKUP($B397,الموظفين!$A$2:$J$501,7,FALSE()),""))</f>
        <v/>
      </c>
      <c r="H397" s="20"/>
      <c r="I397" s="20"/>
      <c r="J397" s="21" t="str">
        <f aca="false">IF(OR(H397="",I397=""),"",ROUND(MOD(I397-H397,1)*24,2))</f>
        <v/>
      </c>
      <c r="K397" s="22" t="str">
        <f aca="false">IF(OR(H397="",F397=""),"",IF(ROUND(MAX(0,MOD(H397-F397+0.5,1)-0.5)*1440,0)&gt;IFERROR(VLOOKUP(E397,الورديات!$A$2:$E$21,5,FALSE()),0),ROUND(MAX(0,MOD(H397-F397+0.5,1)-0.5)*1440,0),0))</f>
        <v/>
      </c>
      <c r="L397" s="22" t="str">
        <f aca="false">IF(OR(I397="",G397=""),"",ROUND(MAX(0,MOD(G397-I397+0.5,1)-0.5)*1440,0))</f>
        <v/>
      </c>
      <c r="M397" s="22" t="str">
        <f aca="false">IF(OR(I397="",G397=""),"",IF(ROUND(MAX(0,MOD(I397-G397+0.5,1)-0.5)*1440,0)&gt;=الإعدادات!$B$8,ROUND(MAX(0,MOD(I397-G397+0.5,1)-0.5)*1440,0),0))</f>
        <v/>
      </c>
      <c r="N397" s="18" t="str">
        <f aca="false">IF(OR(A397="",B397=""),"",IF(COUNTIFS(الإجازات!$A$2:$A$1001,B397,الإجازات!$D$2:$D$1001,"&lt;="&amp;A397,الإجازات!$E$2:$E$1001,"&gt;="&amp;A397,الإجازات!$G$2:$G$1001,"مقبولة")=0,"",LOOKUP(2,1/((الإجازات!$A$2:$A$1001=B397)*(الإجازات!$D$2:$D$1001&lt;=A397)*(الإجازات!$E$2:$E$1001&gt;=A397)*(الإجازات!$G$2:$G$1001="مقبولة")),الإجازات!$C$2:$C$1001)))</f>
        <v/>
      </c>
      <c r="O397" s="17"/>
      <c r="P397" s="23" t="str">
        <f aca="false">IF(B397="","",IF(ISNA(MATCH(B397,الموظفين!$A$2:$A$501,0)),"⚠ كود غير موجود",IF(O397&lt;&gt;"",O397,IF(N397&lt;&gt;"",N397,IF(H397="",IF(AND(A397&lt;&gt;"",WEEKDAY(A397)=الإعدادات!$B$11),"راحة أسبوعية","غائب"),IF(I397="","بدون انصراف",IF(N(K397)&gt;0,"متأخر","حاضر")))))))</f>
        <v/>
      </c>
      <c r="Q397" s="24" t="str">
        <f aca="false">IF(B397="","",IF(OR(P397="غائب",P397="غياب",P397="إجازة بدون راتب"),IFERROR(VLOOKUP(B397,الموظفين!$A$2:$J$501,8,FALSE()),0),0))</f>
        <v/>
      </c>
      <c r="R397" s="24" t="str">
        <f aca="false">IF(B397="","",ROUND((N(K397)+N(L397))/60*IFERROR(VLOOKUP(B397,الموظفين!$A$2:$J$501,8,FALSE()),0)/الإعدادات!$B$6*الإعدادات!$B$9,2))</f>
        <v/>
      </c>
      <c r="S397" s="24" t="str">
        <f aca="false">IF(OR(B397="",M397=""),"",ROUND(M397/60*IFERROR(VLOOKUP(B397,الموظفين!$A$2:$J$501,9,FALSE()),0),2))</f>
        <v/>
      </c>
      <c r="T397" s="17"/>
      <c r="U397" s="23" t="str">
        <f aca="false">IF(OR(A397="",B397=""),"",A397&amp;"|"&amp;B397)</f>
        <v/>
      </c>
    </row>
    <row r="398" customFormat="false" ht="15" hidden="false" customHeight="false" outlineLevel="0" collapsed="false">
      <c r="A398" s="16"/>
      <c r="B398" s="17"/>
      <c r="C398" s="18" t="str">
        <f aca="false">IF($B398="","",IFERROR(VLOOKUP($B398,الموظفين!$A$2:$J$501,2,FALSE())&amp;"","⚠ كود غير موجود"))</f>
        <v/>
      </c>
      <c r="D398" s="18" t="str">
        <f aca="false">IF($B398="","",IFERROR(VLOOKUP($B398,الموظفين!$A$2:$J$501,3,FALSE())&amp;"",""))</f>
        <v/>
      </c>
      <c r="E398" s="18" t="str">
        <f aca="false">IF($B398="","",IFERROR(VLOOKUP($B398,الموظفين!$A$2:$J$501,5,FALSE())&amp;"",""))</f>
        <v/>
      </c>
      <c r="F398" s="19" t="str">
        <f aca="false">IF($B398="","",IFERROR(VLOOKUP($B398,الموظفين!$A$2:$J$501,6,FALSE()),""))</f>
        <v/>
      </c>
      <c r="G398" s="19" t="str">
        <f aca="false">IF($B398="","",IFERROR(VLOOKUP($B398,الموظفين!$A$2:$J$501,7,FALSE()),""))</f>
        <v/>
      </c>
      <c r="H398" s="20"/>
      <c r="I398" s="20"/>
      <c r="J398" s="21" t="str">
        <f aca="false">IF(OR(H398="",I398=""),"",ROUND(MOD(I398-H398,1)*24,2))</f>
        <v/>
      </c>
      <c r="K398" s="22" t="str">
        <f aca="false">IF(OR(H398="",F398=""),"",IF(ROUND(MAX(0,MOD(H398-F398+0.5,1)-0.5)*1440,0)&gt;IFERROR(VLOOKUP(E398,الورديات!$A$2:$E$21,5,FALSE()),0),ROUND(MAX(0,MOD(H398-F398+0.5,1)-0.5)*1440,0),0))</f>
        <v/>
      </c>
      <c r="L398" s="22" t="str">
        <f aca="false">IF(OR(I398="",G398=""),"",ROUND(MAX(0,MOD(G398-I398+0.5,1)-0.5)*1440,0))</f>
        <v/>
      </c>
      <c r="M398" s="22" t="str">
        <f aca="false">IF(OR(I398="",G398=""),"",IF(ROUND(MAX(0,MOD(I398-G398+0.5,1)-0.5)*1440,0)&gt;=الإعدادات!$B$8,ROUND(MAX(0,MOD(I398-G398+0.5,1)-0.5)*1440,0),0))</f>
        <v/>
      </c>
      <c r="N398" s="18" t="str">
        <f aca="false">IF(OR(A398="",B398=""),"",IF(COUNTIFS(الإجازات!$A$2:$A$1001,B398,الإجازات!$D$2:$D$1001,"&lt;="&amp;A398,الإجازات!$E$2:$E$1001,"&gt;="&amp;A398,الإجازات!$G$2:$G$1001,"مقبولة")=0,"",LOOKUP(2,1/((الإجازات!$A$2:$A$1001=B398)*(الإجازات!$D$2:$D$1001&lt;=A398)*(الإجازات!$E$2:$E$1001&gt;=A398)*(الإجازات!$G$2:$G$1001="مقبولة")),الإجازات!$C$2:$C$1001)))</f>
        <v/>
      </c>
      <c r="O398" s="17"/>
      <c r="P398" s="23" t="str">
        <f aca="false">IF(B398="","",IF(ISNA(MATCH(B398,الموظفين!$A$2:$A$501,0)),"⚠ كود غير موجود",IF(O398&lt;&gt;"",O398,IF(N398&lt;&gt;"",N398,IF(H398="",IF(AND(A398&lt;&gt;"",WEEKDAY(A398)=الإعدادات!$B$11),"راحة أسبوعية","غائب"),IF(I398="","بدون انصراف",IF(N(K398)&gt;0,"متأخر","حاضر")))))))</f>
        <v/>
      </c>
      <c r="Q398" s="24" t="str">
        <f aca="false">IF(B398="","",IF(OR(P398="غائب",P398="غياب",P398="إجازة بدون راتب"),IFERROR(VLOOKUP(B398,الموظفين!$A$2:$J$501,8,FALSE()),0),0))</f>
        <v/>
      </c>
      <c r="R398" s="24" t="str">
        <f aca="false">IF(B398="","",ROUND((N(K398)+N(L398))/60*IFERROR(VLOOKUP(B398,الموظفين!$A$2:$J$501,8,FALSE()),0)/الإعدادات!$B$6*الإعدادات!$B$9,2))</f>
        <v/>
      </c>
      <c r="S398" s="24" t="str">
        <f aca="false">IF(OR(B398="",M398=""),"",ROUND(M398/60*IFERROR(VLOOKUP(B398,الموظفين!$A$2:$J$501,9,FALSE()),0),2))</f>
        <v/>
      </c>
      <c r="T398" s="17"/>
      <c r="U398" s="23" t="str">
        <f aca="false">IF(OR(A398="",B398=""),"",A398&amp;"|"&amp;B398)</f>
        <v/>
      </c>
    </row>
    <row r="399" customFormat="false" ht="15" hidden="false" customHeight="false" outlineLevel="0" collapsed="false">
      <c r="A399" s="16"/>
      <c r="B399" s="17"/>
      <c r="C399" s="18" t="str">
        <f aca="false">IF($B399="","",IFERROR(VLOOKUP($B399,الموظفين!$A$2:$J$501,2,FALSE())&amp;"","⚠ كود غير موجود"))</f>
        <v/>
      </c>
      <c r="D399" s="18" t="str">
        <f aca="false">IF($B399="","",IFERROR(VLOOKUP($B399,الموظفين!$A$2:$J$501,3,FALSE())&amp;"",""))</f>
        <v/>
      </c>
      <c r="E399" s="18" t="str">
        <f aca="false">IF($B399="","",IFERROR(VLOOKUP($B399,الموظفين!$A$2:$J$501,5,FALSE())&amp;"",""))</f>
        <v/>
      </c>
      <c r="F399" s="19" t="str">
        <f aca="false">IF($B399="","",IFERROR(VLOOKUP($B399,الموظفين!$A$2:$J$501,6,FALSE()),""))</f>
        <v/>
      </c>
      <c r="G399" s="19" t="str">
        <f aca="false">IF($B399="","",IFERROR(VLOOKUP($B399,الموظفين!$A$2:$J$501,7,FALSE()),""))</f>
        <v/>
      </c>
      <c r="H399" s="20"/>
      <c r="I399" s="20"/>
      <c r="J399" s="21" t="str">
        <f aca="false">IF(OR(H399="",I399=""),"",ROUND(MOD(I399-H399,1)*24,2))</f>
        <v/>
      </c>
      <c r="K399" s="22" t="str">
        <f aca="false">IF(OR(H399="",F399=""),"",IF(ROUND(MAX(0,MOD(H399-F399+0.5,1)-0.5)*1440,0)&gt;IFERROR(VLOOKUP(E399,الورديات!$A$2:$E$21,5,FALSE()),0),ROUND(MAX(0,MOD(H399-F399+0.5,1)-0.5)*1440,0),0))</f>
        <v/>
      </c>
      <c r="L399" s="22" t="str">
        <f aca="false">IF(OR(I399="",G399=""),"",ROUND(MAX(0,MOD(G399-I399+0.5,1)-0.5)*1440,0))</f>
        <v/>
      </c>
      <c r="M399" s="22" t="str">
        <f aca="false">IF(OR(I399="",G399=""),"",IF(ROUND(MAX(0,MOD(I399-G399+0.5,1)-0.5)*1440,0)&gt;=الإعدادات!$B$8,ROUND(MAX(0,MOD(I399-G399+0.5,1)-0.5)*1440,0),0))</f>
        <v/>
      </c>
      <c r="N399" s="18" t="str">
        <f aca="false">IF(OR(A399="",B399=""),"",IF(COUNTIFS(الإجازات!$A$2:$A$1001,B399,الإجازات!$D$2:$D$1001,"&lt;="&amp;A399,الإجازات!$E$2:$E$1001,"&gt;="&amp;A399,الإجازات!$G$2:$G$1001,"مقبولة")=0,"",LOOKUP(2,1/((الإجازات!$A$2:$A$1001=B399)*(الإجازات!$D$2:$D$1001&lt;=A399)*(الإجازات!$E$2:$E$1001&gt;=A399)*(الإجازات!$G$2:$G$1001="مقبولة")),الإجازات!$C$2:$C$1001)))</f>
        <v/>
      </c>
      <c r="O399" s="17"/>
      <c r="P399" s="23" t="str">
        <f aca="false">IF(B399="","",IF(ISNA(MATCH(B399,الموظفين!$A$2:$A$501,0)),"⚠ كود غير موجود",IF(O399&lt;&gt;"",O399,IF(N399&lt;&gt;"",N399,IF(H399="",IF(AND(A399&lt;&gt;"",WEEKDAY(A399)=الإعدادات!$B$11),"راحة أسبوعية","غائب"),IF(I399="","بدون انصراف",IF(N(K399)&gt;0,"متأخر","حاضر")))))))</f>
        <v/>
      </c>
      <c r="Q399" s="24" t="str">
        <f aca="false">IF(B399="","",IF(OR(P399="غائب",P399="غياب",P399="إجازة بدون راتب"),IFERROR(VLOOKUP(B399,الموظفين!$A$2:$J$501,8,FALSE()),0),0))</f>
        <v/>
      </c>
      <c r="R399" s="24" t="str">
        <f aca="false">IF(B399="","",ROUND((N(K399)+N(L399))/60*IFERROR(VLOOKUP(B399,الموظفين!$A$2:$J$501,8,FALSE()),0)/الإعدادات!$B$6*الإعدادات!$B$9,2))</f>
        <v/>
      </c>
      <c r="S399" s="24" t="str">
        <f aca="false">IF(OR(B399="",M399=""),"",ROUND(M399/60*IFERROR(VLOOKUP(B399,الموظفين!$A$2:$J$501,9,FALSE()),0),2))</f>
        <v/>
      </c>
      <c r="T399" s="17"/>
      <c r="U399" s="23" t="str">
        <f aca="false">IF(OR(A399="",B399=""),"",A399&amp;"|"&amp;B399)</f>
        <v/>
      </c>
    </row>
    <row r="400" customFormat="false" ht="15" hidden="false" customHeight="false" outlineLevel="0" collapsed="false">
      <c r="A400" s="16"/>
      <c r="B400" s="17"/>
      <c r="C400" s="18" t="str">
        <f aca="false">IF($B400="","",IFERROR(VLOOKUP($B400,الموظفين!$A$2:$J$501,2,FALSE())&amp;"","⚠ كود غير موجود"))</f>
        <v/>
      </c>
      <c r="D400" s="18" t="str">
        <f aca="false">IF($B400="","",IFERROR(VLOOKUP($B400,الموظفين!$A$2:$J$501,3,FALSE())&amp;"",""))</f>
        <v/>
      </c>
      <c r="E400" s="18" t="str">
        <f aca="false">IF($B400="","",IFERROR(VLOOKUP($B400,الموظفين!$A$2:$J$501,5,FALSE())&amp;"",""))</f>
        <v/>
      </c>
      <c r="F400" s="19" t="str">
        <f aca="false">IF($B400="","",IFERROR(VLOOKUP($B400,الموظفين!$A$2:$J$501,6,FALSE()),""))</f>
        <v/>
      </c>
      <c r="G400" s="19" t="str">
        <f aca="false">IF($B400="","",IFERROR(VLOOKUP($B400,الموظفين!$A$2:$J$501,7,FALSE()),""))</f>
        <v/>
      </c>
      <c r="H400" s="20"/>
      <c r="I400" s="20"/>
      <c r="J400" s="21" t="str">
        <f aca="false">IF(OR(H400="",I400=""),"",ROUND(MOD(I400-H400,1)*24,2))</f>
        <v/>
      </c>
      <c r="K400" s="22" t="str">
        <f aca="false">IF(OR(H400="",F400=""),"",IF(ROUND(MAX(0,MOD(H400-F400+0.5,1)-0.5)*1440,0)&gt;IFERROR(VLOOKUP(E400,الورديات!$A$2:$E$21,5,FALSE()),0),ROUND(MAX(0,MOD(H400-F400+0.5,1)-0.5)*1440,0),0))</f>
        <v/>
      </c>
      <c r="L400" s="22" t="str">
        <f aca="false">IF(OR(I400="",G400=""),"",ROUND(MAX(0,MOD(G400-I400+0.5,1)-0.5)*1440,0))</f>
        <v/>
      </c>
      <c r="M400" s="22" t="str">
        <f aca="false">IF(OR(I400="",G400=""),"",IF(ROUND(MAX(0,MOD(I400-G400+0.5,1)-0.5)*1440,0)&gt;=الإعدادات!$B$8,ROUND(MAX(0,MOD(I400-G400+0.5,1)-0.5)*1440,0),0))</f>
        <v/>
      </c>
      <c r="N400" s="18" t="str">
        <f aca="false">IF(OR(A400="",B400=""),"",IF(COUNTIFS(الإجازات!$A$2:$A$1001,B400,الإجازات!$D$2:$D$1001,"&lt;="&amp;A400,الإجازات!$E$2:$E$1001,"&gt;="&amp;A400,الإجازات!$G$2:$G$1001,"مقبولة")=0,"",LOOKUP(2,1/((الإجازات!$A$2:$A$1001=B400)*(الإجازات!$D$2:$D$1001&lt;=A400)*(الإجازات!$E$2:$E$1001&gt;=A400)*(الإجازات!$G$2:$G$1001="مقبولة")),الإجازات!$C$2:$C$1001)))</f>
        <v/>
      </c>
      <c r="O400" s="17"/>
      <c r="P400" s="23" t="str">
        <f aca="false">IF(B400="","",IF(ISNA(MATCH(B400,الموظفين!$A$2:$A$501,0)),"⚠ كود غير موجود",IF(O400&lt;&gt;"",O400,IF(N400&lt;&gt;"",N400,IF(H400="",IF(AND(A400&lt;&gt;"",WEEKDAY(A400)=الإعدادات!$B$11),"راحة أسبوعية","غائب"),IF(I400="","بدون انصراف",IF(N(K400)&gt;0,"متأخر","حاضر")))))))</f>
        <v/>
      </c>
      <c r="Q400" s="24" t="str">
        <f aca="false">IF(B400="","",IF(OR(P400="غائب",P400="غياب",P400="إجازة بدون راتب"),IFERROR(VLOOKUP(B400,الموظفين!$A$2:$J$501,8,FALSE()),0),0))</f>
        <v/>
      </c>
      <c r="R400" s="24" t="str">
        <f aca="false">IF(B400="","",ROUND((N(K400)+N(L400))/60*IFERROR(VLOOKUP(B400,الموظفين!$A$2:$J$501,8,FALSE()),0)/الإعدادات!$B$6*الإعدادات!$B$9,2))</f>
        <v/>
      </c>
      <c r="S400" s="24" t="str">
        <f aca="false">IF(OR(B400="",M400=""),"",ROUND(M400/60*IFERROR(VLOOKUP(B400,الموظفين!$A$2:$J$501,9,FALSE()),0),2))</f>
        <v/>
      </c>
      <c r="T400" s="17"/>
      <c r="U400" s="23" t="str">
        <f aca="false">IF(OR(A400="",B400=""),"",A400&amp;"|"&amp;B400)</f>
        <v/>
      </c>
    </row>
    <row r="401" customFormat="false" ht="15" hidden="false" customHeight="false" outlineLevel="0" collapsed="false">
      <c r="A401" s="16"/>
      <c r="B401" s="17"/>
      <c r="C401" s="18" t="str">
        <f aca="false">IF($B401="","",IFERROR(VLOOKUP($B401,الموظفين!$A$2:$J$501,2,FALSE())&amp;"","⚠ كود غير موجود"))</f>
        <v/>
      </c>
      <c r="D401" s="18" t="str">
        <f aca="false">IF($B401="","",IFERROR(VLOOKUP($B401,الموظفين!$A$2:$J$501,3,FALSE())&amp;"",""))</f>
        <v/>
      </c>
      <c r="E401" s="18" t="str">
        <f aca="false">IF($B401="","",IFERROR(VLOOKUP($B401,الموظفين!$A$2:$J$501,5,FALSE())&amp;"",""))</f>
        <v/>
      </c>
      <c r="F401" s="19" t="str">
        <f aca="false">IF($B401="","",IFERROR(VLOOKUP($B401,الموظفين!$A$2:$J$501,6,FALSE()),""))</f>
        <v/>
      </c>
      <c r="G401" s="19" t="str">
        <f aca="false">IF($B401="","",IFERROR(VLOOKUP($B401,الموظفين!$A$2:$J$501,7,FALSE()),""))</f>
        <v/>
      </c>
      <c r="H401" s="20"/>
      <c r="I401" s="20"/>
      <c r="J401" s="21" t="str">
        <f aca="false">IF(OR(H401="",I401=""),"",ROUND(MOD(I401-H401,1)*24,2))</f>
        <v/>
      </c>
      <c r="K401" s="22" t="str">
        <f aca="false">IF(OR(H401="",F401=""),"",IF(ROUND(MAX(0,MOD(H401-F401+0.5,1)-0.5)*1440,0)&gt;IFERROR(VLOOKUP(E401,الورديات!$A$2:$E$21,5,FALSE()),0),ROUND(MAX(0,MOD(H401-F401+0.5,1)-0.5)*1440,0),0))</f>
        <v/>
      </c>
      <c r="L401" s="22" t="str">
        <f aca="false">IF(OR(I401="",G401=""),"",ROUND(MAX(0,MOD(G401-I401+0.5,1)-0.5)*1440,0))</f>
        <v/>
      </c>
      <c r="M401" s="22" t="str">
        <f aca="false">IF(OR(I401="",G401=""),"",IF(ROUND(MAX(0,MOD(I401-G401+0.5,1)-0.5)*1440,0)&gt;=الإعدادات!$B$8,ROUND(MAX(0,MOD(I401-G401+0.5,1)-0.5)*1440,0),0))</f>
        <v/>
      </c>
      <c r="N401" s="18" t="str">
        <f aca="false">IF(OR(A401="",B401=""),"",IF(COUNTIFS(الإجازات!$A$2:$A$1001,B401,الإجازات!$D$2:$D$1001,"&lt;="&amp;A401,الإجازات!$E$2:$E$1001,"&gt;="&amp;A401,الإجازات!$G$2:$G$1001,"مقبولة")=0,"",LOOKUP(2,1/((الإجازات!$A$2:$A$1001=B401)*(الإجازات!$D$2:$D$1001&lt;=A401)*(الإجازات!$E$2:$E$1001&gt;=A401)*(الإجازات!$G$2:$G$1001="مقبولة")),الإجازات!$C$2:$C$1001)))</f>
        <v/>
      </c>
      <c r="O401" s="17"/>
      <c r="P401" s="23" t="str">
        <f aca="false">IF(B401="","",IF(ISNA(MATCH(B401,الموظفين!$A$2:$A$501,0)),"⚠ كود غير موجود",IF(O401&lt;&gt;"",O401,IF(N401&lt;&gt;"",N401,IF(H401="",IF(AND(A401&lt;&gt;"",WEEKDAY(A401)=الإعدادات!$B$11),"راحة أسبوعية","غائب"),IF(I401="","بدون انصراف",IF(N(K401)&gt;0,"متأخر","حاضر")))))))</f>
        <v/>
      </c>
      <c r="Q401" s="24" t="str">
        <f aca="false">IF(B401="","",IF(OR(P401="غائب",P401="غياب",P401="إجازة بدون راتب"),IFERROR(VLOOKUP(B401,الموظفين!$A$2:$J$501,8,FALSE()),0),0))</f>
        <v/>
      </c>
      <c r="R401" s="24" t="str">
        <f aca="false">IF(B401="","",ROUND((N(K401)+N(L401))/60*IFERROR(VLOOKUP(B401,الموظفين!$A$2:$J$501,8,FALSE()),0)/الإعدادات!$B$6*الإعدادات!$B$9,2))</f>
        <v/>
      </c>
      <c r="S401" s="24" t="str">
        <f aca="false">IF(OR(B401="",M401=""),"",ROUND(M401/60*IFERROR(VLOOKUP(B401,الموظفين!$A$2:$J$501,9,FALSE()),0),2))</f>
        <v/>
      </c>
      <c r="T401" s="17"/>
      <c r="U401" s="23" t="str">
        <f aca="false">IF(OR(A401="",B401=""),"",A401&amp;"|"&amp;B401)</f>
        <v/>
      </c>
    </row>
    <row r="402" customFormat="false" ht="15" hidden="false" customHeight="false" outlineLevel="0" collapsed="false">
      <c r="A402" s="16"/>
      <c r="B402" s="17"/>
      <c r="C402" s="18" t="str">
        <f aca="false">IF($B402="","",IFERROR(VLOOKUP($B402,الموظفين!$A$2:$J$501,2,FALSE())&amp;"","⚠ كود غير موجود"))</f>
        <v/>
      </c>
      <c r="D402" s="18" t="str">
        <f aca="false">IF($B402="","",IFERROR(VLOOKUP($B402,الموظفين!$A$2:$J$501,3,FALSE())&amp;"",""))</f>
        <v/>
      </c>
      <c r="E402" s="18" t="str">
        <f aca="false">IF($B402="","",IFERROR(VLOOKUP($B402,الموظفين!$A$2:$J$501,5,FALSE())&amp;"",""))</f>
        <v/>
      </c>
      <c r="F402" s="19" t="str">
        <f aca="false">IF($B402="","",IFERROR(VLOOKUP($B402,الموظفين!$A$2:$J$501,6,FALSE()),""))</f>
        <v/>
      </c>
      <c r="G402" s="19" t="str">
        <f aca="false">IF($B402="","",IFERROR(VLOOKUP($B402,الموظفين!$A$2:$J$501,7,FALSE()),""))</f>
        <v/>
      </c>
      <c r="H402" s="20"/>
      <c r="I402" s="20"/>
      <c r="J402" s="21" t="str">
        <f aca="false">IF(OR(H402="",I402=""),"",ROUND(MOD(I402-H402,1)*24,2))</f>
        <v/>
      </c>
      <c r="K402" s="22" t="str">
        <f aca="false">IF(OR(H402="",F402=""),"",IF(ROUND(MAX(0,MOD(H402-F402+0.5,1)-0.5)*1440,0)&gt;IFERROR(VLOOKUP(E402,الورديات!$A$2:$E$21,5,FALSE()),0),ROUND(MAX(0,MOD(H402-F402+0.5,1)-0.5)*1440,0),0))</f>
        <v/>
      </c>
      <c r="L402" s="22" t="str">
        <f aca="false">IF(OR(I402="",G402=""),"",ROUND(MAX(0,MOD(G402-I402+0.5,1)-0.5)*1440,0))</f>
        <v/>
      </c>
      <c r="M402" s="22" t="str">
        <f aca="false">IF(OR(I402="",G402=""),"",IF(ROUND(MAX(0,MOD(I402-G402+0.5,1)-0.5)*1440,0)&gt;=الإعدادات!$B$8,ROUND(MAX(0,MOD(I402-G402+0.5,1)-0.5)*1440,0),0))</f>
        <v/>
      </c>
      <c r="N402" s="18" t="str">
        <f aca="false">IF(OR(A402="",B402=""),"",IF(COUNTIFS(الإجازات!$A$2:$A$1001,B402,الإجازات!$D$2:$D$1001,"&lt;="&amp;A402,الإجازات!$E$2:$E$1001,"&gt;="&amp;A402,الإجازات!$G$2:$G$1001,"مقبولة")=0,"",LOOKUP(2,1/((الإجازات!$A$2:$A$1001=B402)*(الإجازات!$D$2:$D$1001&lt;=A402)*(الإجازات!$E$2:$E$1001&gt;=A402)*(الإجازات!$G$2:$G$1001="مقبولة")),الإجازات!$C$2:$C$1001)))</f>
        <v/>
      </c>
      <c r="O402" s="17"/>
      <c r="P402" s="23" t="str">
        <f aca="false">IF(B402="","",IF(ISNA(MATCH(B402,الموظفين!$A$2:$A$501,0)),"⚠ كود غير موجود",IF(O402&lt;&gt;"",O402,IF(N402&lt;&gt;"",N402,IF(H402="",IF(AND(A402&lt;&gt;"",WEEKDAY(A402)=الإعدادات!$B$11),"راحة أسبوعية","غائب"),IF(I402="","بدون انصراف",IF(N(K402)&gt;0,"متأخر","حاضر")))))))</f>
        <v/>
      </c>
      <c r="Q402" s="24" t="str">
        <f aca="false">IF(B402="","",IF(OR(P402="غائب",P402="غياب",P402="إجازة بدون راتب"),IFERROR(VLOOKUP(B402,الموظفين!$A$2:$J$501,8,FALSE()),0),0))</f>
        <v/>
      </c>
      <c r="R402" s="24" t="str">
        <f aca="false">IF(B402="","",ROUND((N(K402)+N(L402))/60*IFERROR(VLOOKUP(B402,الموظفين!$A$2:$J$501,8,FALSE()),0)/الإعدادات!$B$6*الإعدادات!$B$9,2))</f>
        <v/>
      </c>
      <c r="S402" s="24" t="str">
        <f aca="false">IF(OR(B402="",M402=""),"",ROUND(M402/60*IFERROR(VLOOKUP(B402,الموظفين!$A$2:$J$501,9,FALSE()),0),2))</f>
        <v/>
      </c>
      <c r="T402" s="17"/>
      <c r="U402" s="23" t="str">
        <f aca="false">IF(OR(A402="",B402=""),"",A402&amp;"|"&amp;B402)</f>
        <v/>
      </c>
    </row>
    <row r="403" customFormat="false" ht="15" hidden="false" customHeight="false" outlineLevel="0" collapsed="false">
      <c r="A403" s="16"/>
      <c r="B403" s="17"/>
      <c r="C403" s="18" t="str">
        <f aca="false">IF($B403="","",IFERROR(VLOOKUP($B403,الموظفين!$A$2:$J$501,2,FALSE())&amp;"","⚠ كود غير موجود"))</f>
        <v/>
      </c>
      <c r="D403" s="18" t="str">
        <f aca="false">IF($B403="","",IFERROR(VLOOKUP($B403,الموظفين!$A$2:$J$501,3,FALSE())&amp;"",""))</f>
        <v/>
      </c>
      <c r="E403" s="18" t="str">
        <f aca="false">IF($B403="","",IFERROR(VLOOKUP($B403,الموظفين!$A$2:$J$501,5,FALSE())&amp;"",""))</f>
        <v/>
      </c>
      <c r="F403" s="19" t="str">
        <f aca="false">IF($B403="","",IFERROR(VLOOKUP($B403,الموظفين!$A$2:$J$501,6,FALSE()),""))</f>
        <v/>
      </c>
      <c r="G403" s="19" t="str">
        <f aca="false">IF($B403="","",IFERROR(VLOOKUP($B403,الموظفين!$A$2:$J$501,7,FALSE()),""))</f>
        <v/>
      </c>
      <c r="H403" s="20"/>
      <c r="I403" s="20"/>
      <c r="J403" s="21" t="str">
        <f aca="false">IF(OR(H403="",I403=""),"",ROUND(MOD(I403-H403,1)*24,2))</f>
        <v/>
      </c>
      <c r="K403" s="22" t="str">
        <f aca="false">IF(OR(H403="",F403=""),"",IF(ROUND(MAX(0,MOD(H403-F403+0.5,1)-0.5)*1440,0)&gt;IFERROR(VLOOKUP(E403,الورديات!$A$2:$E$21,5,FALSE()),0),ROUND(MAX(0,MOD(H403-F403+0.5,1)-0.5)*1440,0),0))</f>
        <v/>
      </c>
      <c r="L403" s="22" t="str">
        <f aca="false">IF(OR(I403="",G403=""),"",ROUND(MAX(0,MOD(G403-I403+0.5,1)-0.5)*1440,0))</f>
        <v/>
      </c>
      <c r="M403" s="22" t="str">
        <f aca="false">IF(OR(I403="",G403=""),"",IF(ROUND(MAX(0,MOD(I403-G403+0.5,1)-0.5)*1440,0)&gt;=الإعدادات!$B$8,ROUND(MAX(0,MOD(I403-G403+0.5,1)-0.5)*1440,0),0))</f>
        <v/>
      </c>
      <c r="N403" s="18" t="str">
        <f aca="false">IF(OR(A403="",B403=""),"",IF(COUNTIFS(الإجازات!$A$2:$A$1001,B403,الإجازات!$D$2:$D$1001,"&lt;="&amp;A403,الإجازات!$E$2:$E$1001,"&gt;="&amp;A403,الإجازات!$G$2:$G$1001,"مقبولة")=0,"",LOOKUP(2,1/((الإجازات!$A$2:$A$1001=B403)*(الإجازات!$D$2:$D$1001&lt;=A403)*(الإجازات!$E$2:$E$1001&gt;=A403)*(الإجازات!$G$2:$G$1001="مقبولة")),الإجازات!$C$2:$C$1001)))</f>
        <v/>
      </c>
      <c r="O403" s="17"/>
      <c r="P403" s="23" t="str">
        <f aca="false">IF(B403="","",IF(ISNA(MATCH(B403,الموظفين!$A$2:$A$501,0)),"⚠ كود غير موجود",IF(O403&lt;&gt;"",O403,IF(N403&lt;&gt;"",N403,IF(H403="",IF(AND(A403&lt;&gt;"",WEEKDAY(A403)=الإعدادات!$B$11),"راحة أسبوعية","غائب"),IF(I403="","بدون انصراف",IF(N(K403)&gt;0,"متأخر","حاضر")))))))</f>
        <v/>
      </c>
      <c r="Q403" s="24" t="str">
        <f aca="false">IF(B403="","",IF(OR(P403="غائب",P403="غياب",P403="إجازة بدون راتب"),IFERROR(VLOOKUP(B403,الموظفين!$A$2:$J$501,8,FALSE()),0),0))</f>
        <v/>
      </c>
      <c r="R403" s="24" t="str">
        <f aca="false">IF(B403="","",ROUND((N(K403)+N(L403))/60*IFERROR(VLOOKUP(B403,الموظفين!$A$2:$J$501,8,FALSE()),0)/الإعدادات!$B$6*الإعدادات!$B$9,2))</f>
        <v/>
      </c>
      <c r="S403" s="24" t="str">
        <f aca="false">IF(OR(B403="",M403=""),"",ROUND(M403/60*IFERROR(VLOOKUP(B403,الموظفين!$A$2:$J$501,9,FALSE()),0),2))</f>
        <v/>
      </c>
      <c r="T403" s="17"/>
      <c r="U403" s="23" t="str">
        <f aca="false">IF(OR(A403="",B403=""),"",A403&amp;"|"&amp;B403)</f>
        <v/>
      </c>
    </row>
    <row r="404" customFormat="false" ht="15" hidden="false" customHeight="false" outlineLevel="0" collapsed="false">
      <c r="A404" s="16"/>
      <c r="B404" s="17"/>
      <c r="C404" s="18" t="str">
        <f aca="false">IF($B404="","",IFERROR(VLOOKUP($B404,الموظفين!$A$2:$J$501,2,FALSE())&amp;"","⚠ كود غير موجود"))</f>
        <v/>
      </c>
      <c r="D404" s="18" t="str">
        <f aca="false">IF($B404="","",IFERROR(VLOOKUP($B404,الموظفين!$A$2:$J$501,3,FALSE())&amp;"",""))</f>
        <v/>
      </c>
      <c r="E404" s="18" t="str">
        <f aca="false">IF($B404="","",IFERROR(VLOOKUP($B404,الموظفين!$A$2:$J$501,5,FALSE())&amp;"",""))</f>
        <v/>
      </c>
      <c r="F404" s="19" t="str">
        <f aca="false">IF($B404="","",IFERROR(VLOOKUP($B404,الموظفين!$A$2:$J$501,6,FALSE()),""))</f>
        <v/>
      </c>
      <c r="G404" s="19" t="str">
        <f aca="false">IF($B404="","",IFERROR(VLOOKUP($B404,الموظفين!$A$2:$J$501,7,FALSE()),""))</f>
        <v/>
      </c>
      <c r="H404" s="20"/>
      <c r="I404" s="20"/>
      <c r="J404" s="21" t="str">
        <f aca="false">IF(OR(H404="",I404=""),"",ROUND(MOD(I404-H404,1)*24,2))</f>
        <v/>
      </c>
      <c r="K404" s="22" t="str">
        <f aca="false">IF(OR(H404="",F404=""),"",IF(ROUND(MAX(0,MOD(H404-F404+0.5,1)-0.5)*1440,0)&gt;IFERROR(VLOOKUP(E404,الورديات!$A$2:$E$21,5,FALSE()),0),ROUND(MAX(0,MOD(H404-F404+0.5,1)-0.5)*1440,0),0))</f>
        <v/>
      </c>
      <c r="L404" s="22" t="str">
        <f aca="false">IF(OR(I404="",G404=""),"",ROUND(MAX(0,MOD(G404-I404+0.5,1)-0.5)*1440,0))</f>
        <v/>
      </c>
      <c r="M404" s="22" t="str">
        <f aca="false">IF(OR(I404="",G404=""),"",IF(ROUND(MAX(0,MOD(I404-G404+0.5,1)-0.5)*1440,0)&gt;=الإعدادات!$B$8,ROUND(MAX(0,MOD(I404-G404+0.5,1)-0.5)*1440,0),0))</f>
        <v/>
      </c>
      <c r="N404" s="18" t="str">
        <f aca="false">IF(OR(A404="",B404=""),"",IF(COUNTIFS(الإجازات!$A$2:$A$1001,B404,الإجازات!$D$2:$D$1001,"&lt;="&amp;A404,الإجازات!$E$2:$E$1001,"&gt;="&amp;A404,الإجازات!$G$2:$G$1001,"مقبولة")=0,"",LOOKUP(2,1/((الإجازات!$A$2:$A$1001=B404)*(الإجازات!$D$2:$D$1001&lt;=A404)*(الإجازات!$E$2:$E$1001&gt;=A404)*(الإجازات!$G$2:$G$1001="مقبولة")),الإجازات!$C$2:$C$1001)))</f>
        <v/>
      </c>
      <c r="O404" s="17"/>
      <c r="P404" s="23" t="str">
        <f aca="false">IF(B404="","",IF(ISNA(MATCH(B404,الموظفين!$A$2:$A$501,0)),"⚠ كود غير موجود",IF(O404&lt;&gt;"",O404,IF(N404&lt;&gt;"",N404,IF(H404="",IF(AND(A404&lt;&gt;"",WEEKDAY(A404)=الإعدادات!$B$11),"راحة أسبوعية","غائب"),IF(I404="","بدون انصراف",IF(N(K404)&gt;0,"متأخر","حاضر")))))))</f>
        <v/>
      </c>
      <c r="Q404" s="24" t="str">
        <f aca="false">IF(B404="","",IF(OR(P404="غائب",P404="غياب",P404="إجازة بدون راتب"),IFERROR(VLOOKUP(B404,الموظفين!$A$2:$J$501,8,FALSE()),0),0))</f>
        <v/>
      </c>
      <c r="R404" s="24" t="str">
        <f aca="false">IF(B404="","",ROUND((N(K404)+N(L404))/60*IFERROR(VLOOKUP(B404,الموظفين!$A$2:$J$501,8,FALSE()),0)/الإعدادات!$B$6*الإعدادات!$B$9,2))</f>
        <v/>
      </c>
      <c r="S404" s="24" t="str">
        <f aca="false">IF(OR(B404="",M404=""),"",ROUND(M404/60*IFERROR(VLOOKUP(B404,الموظفين!$A$2:$J$501,9,FALSE()),0),2))</f>
        <v/>
      </c>
      <c r="T404" s="17"/>
      <c r="U404" s="23" t="str">
        <f aca="false">IF(OR(A404="",B404=""),"",A404&amp;"|"&amp;B404)</f>
        <v/>
      </c>
    </row>
    <row r="405" customFormat="false" ht="15" hidden="false" customHeight="false" outlineLevel="0" collapsed="false">
      <c r="A405" s="16"/>
      <c r="B405" s="17"/>
      <c r="C405" s="18" t="str">
        <f aca="false">IF($B405="","",IFERROR(VLOOKUP($B405,الموظفين!$A$2:$J$501,2,FALSE())&amp;"","⚠ كود غير موجود"))</f>
        <v/>
      </c>
      <c r="D405" s="18" t="str">
        <f aca="false">IF($B405="","",IFERROR(VLOOKUP($B405,الموظفين!$A$2:$J$501,3,FALSE())&amp;"",""))</f>
        <v/>
      </c>
      <c r="E405" s="18" t="str">
        <f aca="false">IF($B405="","",IFERROR(VLOOKUP($B405,الموظفين!$A$2:$J$501,5,FALSE())&amp;"",""))</f>
        <v/>
      </c>
      <c r="F405" s="19" t="str">
        <f aca="false">IF($B405="","",IFERROR(VLOOKUP($B405,الموظفين!$A$2:$J$501,6,FALSE()),""))</f>
        <v/>
      </c>
      <c r="G405" s="19" t="str">
        <f aca="false">IF($B405="","",IFERROR(VLOOKUP($B405,الموظفين!$A$2:$J$501,7,FALSE()),""))</f>
        <v/>
      </c>
      <c r="H405" s="20"/>
      <c r="I405" s="20"/>
      <c r="J405" s="21" t="str">
        <f aca="false">IF(OR(H405="",I405=""),"",ROUND(MOD(I405-H405,1)*24,2))</f>
        <v/>
      </c>
      <c r="K405" s="22" t="str">
        <f aca="false">IF(OR(H405="",F405=""),"",IF(ROUND(MAX(0,MOD(H405-F405+0.5,1)-0.5)*1440,0)&gt;IFERROR(VLOOKUP(E405,الورديات!$A$2:$E$21,5,FALSE()),0),ROUND(MAX(0,MOD(H405-F405+0.5,1)-0.5)*1440,0),0))</f>
        <v/>
      </c>
      <c r="L405" s="22" t="str">
        <f aca="false">IF(OR(I405="",G405=""),"",ROUND(MAX(0,MOD(G405-I405+0.5,1)-0.5)*1440,0))</f>
        <v/>
      </c>
      <c r="M405" s="22" t="str">
        <f aca="false">IF(OR(I405="",G405=""),"",IF(ROUND(MAX(0,MOD(I405-G405+0.5,1)-0.5)*1440,0)&gt;=الإعدادات!$B$8,ROUND(MAX(0,MOD(I405-G405+0.5,1)-0.5)*1440,0),0))</f>
        <v/>
      </c>
      <c r="N405" s="18" t="str">
        <f aca="false">IF(OR(A405="",B405=""),"",IF(COUNTIFS(الإجازات!$A$2:$A$1001,B405,الإجازات!$D$2:$D$1001,"&lt;="&amp;A405,الإجازات!$E$2:$E$1001,"&gt;="&amp;A405,الإجازات!$G$2:$G$1001,"مقبولة")=0,"",LOOKUP(2,1/((الإجازات!$A$2:$A$1001=B405)*(الإجازات!$D$2:$D$1001&lt;=A405)*(الإجازات!$E$2:$E$1001&gt;=A405)*(الإجازات!$G$2:$G$1001="مقبولة")),الإجازات!$C$2:$C$1001)))</f>
        <v/>
      </c>
      <c r="O405" s="17"/>
      <c r="P405" s="23" t="str">
        <f aca="false">IF(B405="","",IF(ISNA(MATCH(B405,الموظفين!$A$2:$A$501,0)),"⚠ كود غير موجود",IF(O405&lt;&gt;"",O405,IF(N405&lt;&gt;"",N405,IF(H405="",IF(AND(A405&lt;&gt;"",WEEKDAY(A405)=الإعدادات!$B$11),"راحة أسبوعية","غائب"),IF(I405="","بدون انصراف",IF(N(K405)&gt;0,"متأخر","حاضر")))))))</f>
        <v/>
      </c>
      <c r="Q405" s="24" t="str">
        <f aca="false">IF(B405="","",IF(OR(P405="غائب",P405="غياب",P405="إجازة بدون راتب"),IFERROR(VLOOKUP(B405,الموظفين!$A$2:$J$501,8,FALSE()),0),0))</f>
        <v/>
      </c>
      <c r="R405" s="24" t="str">
        <f aca="false">IF(B405="","",ROUND((N(K405)+N(L405))/60*IFERROR(VLOOKUP(B405,الموظفين!$A$2:$J$501,8,FALSE()),0)/الإعدادات!$B$6*الإعدادات!$B$9,2))</f>
        <v/>
      </c>
      <c r="S405" s="24" t="str">
        <f aca="false">IF(OR(B405="",M405=""),"",ROUND(M405/60*IFERROR(VLOOKUP(B405,الموظفين!$A$2:$J$501,9,FALSE()),0),2))</f>
        <v/>
      </c>
      <c r="T405" s="17"/>
      <c r="U405" s="23" t="str">
        <f aca="false">IF(OR(A405="",B405=""),"",A405&amp;"|"&amp;B405)</f>
        <v/>
      </c>
    </row>
    <row r="406" customFormat="false" ht="15" hidden="false" customHeight="false" outlineLevel="0" collapsed="false">
      <c r="A406" s="16"/>
      <c r="B406" s="17"/>
      <c r="C406" s="18" t="str">
        <f aca="false">IF($B406="","",IFERROR(VLOOKUP($B406,الموظفين!$A$2:$J$501,2,FALSE())&amp;"","⚠ كود غير موجود"))</f>
        <v/>
      </c>
      <c r="D406" s="18" t="str">
        <f aca="false">IF($B406="","",IFERROR(VLOOKUP($B406,الموظفين!$A$2:$J$501,3,FALSE())&amp;"",""))</f>
        <v/>
      </c>
      <c r="E406" s="18" t="str">
        <f aca="false">IF($B406="","",IFERROR(VLOOKUP($B406,الموظفين!$A$2:$J$501,5,FALSE())&amp;"",""))</f>
        <v/>
      </c>
      <c r="F406" s="19" t="str">
        <f aca="false">IF($B406="","",IFERROR(VLOOKUP($B406,الموظفين!$A$2:$J$501,6,FALSE()),""))</f>
        <v/>
      </c>
      <c r="G406" s="19" t="str">
        <f aca="false">IF($B406="","",IFERROR(VLOOKUP($B406,الموظفين!$A$2:$J$501,7,FALSE()),""))</f>
        <v/>
      </c>
      <c r="H406" s="20"/>
      <c r="I406" s="20"/>
      <c r="J406" s="21" t="str">
        <f aca="false">IF(OR(H406="",I406=""),"",ROUND(MOD(I406-H406,1)*24,2))</f>
        <v/>
      </c>
      <c r="K406" s="22" t="str">
        <f aca="false">IF(OR(H406="",F406=""),"",IF(ROUND(MAX(0,MOD(H406-F406+0.5,1)-0.5)*1440,0)&gt;IFERROR(VLOOKUP(E406,الورديات!$A$2:$E$21,5,FALSE()),0),ROUND(MAX(0,MOD(H406-F406+0.5,1)-0.5)*1440,0),0))</f>
        <v/>
      </c>
      <c r="L406" s="22" t="str">
        <f aca="false">IF(OR(I406="",G406=""),"",ROUND(MAX(0,MOD(G406-I406+0.5,1)-0.5)*1440,0))</f>
        <v/>
      </c>
      <c r="M406" s="22" t="str">
        <f aca="false">IF(OR(I406="",G406=""),"",IF(ROUND(MAX(0,MOD(I406-G406+0.5,1)-0.5)*1440,0)&gt;=الإعدادات!$B$8,ROUND(MAX(0,MOD(I406-G406+0.5,1)-0.5)*1440,0),0))</f>
        <v/>
      </c>
      <c r="N406" s="18" t="str">
        <f aca="false">IF(OR(A406="",B406=""),"",IF(COUNTIFS(الإجازات!$A$2:$A$1001,B406,الإجازات!$D$2:$D$1001,"&lt;="&amp;A406,الإجازات!$E$2:$E$1001,"&gt;="&amp;A406,الإجازات!$G$2:$G$1001,"مقبولة")=0,"",LOOKUP(2,1/((الإجازات!$A$2:$A$1001=B406)*(الإجازات!$D$2:$D$1001&lt;=A406)*(الإجازات!$E$2:$E$1001&gt;=A406)*(الإجازات!$G$2:$G$1001="مقبولة")),الإجازات!$C$2:$C$1001)))</f>
        <v/>
      </c>
      <c r="O406" s="17"/>
      <c r="P406" s="23" t="str">
        <f aca="false">IF(B406="","",IF(ISNA(MATCH(B406,الموظفين!$A$2:$A$501,0)),"⚠ كود غير موجود",IF(O406&lt;&gt;"",O406,IF(N406&lt;&gt;"",N406,IF(H406="",IF(AND(A406&lt;&gt;"",WEEKDAY(A406)=الإعدادات!$B$11),"راحة أسبوعية","غائب"),IF(I406="","بدون انصراف",IF(N(K406)&gt;0,"متأخر","حاضر")))))))</f>
        <v/>
      </c>
      <c r="Q406" s="24" t="str">
        <f aca="false">IF(B406="","",IF(OR(P406="غائب",P406="غياب",P406="إجازة بدون راتب"),IFERROR(VLOOKUP(B406,الموظفين!$A$2:$J$501,8,FALSE()),0),0))</f>
        <v/>
      </c>
      <c r="R406" s="24" t="str">
        <f aca="false">IF(B406="","",ROUND((N(K406)+N(L406))/60*IFERROR(VLOOKUP(B406,الموظفين!$A$2:$J$501,8,FALSE()),0)/الإعدادات!$B$6*الإعدادات!$B$9,2))</f>
        <v/>
      </c>
      <c r="S406" s="24" t="str">
        <f aca="false">IF(OR(B406="",M406=""),"",ROUND(M406/60*IFERROR(VLOOKUP(B406,الموظفين!$A$2:$J$501,9,FALSE()),0),2))</f>
        <v/>
      </c>
      <c r="T406" s="17"/>
      <c r="U406" s="23" t="str">
        <f aca="false">IF(OR(A406="",B406=""),"",A406&amp;"|"&amp;B406)</f>
        <v/>
      </c>
    </row>
    <row r="407" customFormat="false" ht="15" hidden="false" customHeight="false" outlineLevel="0" collapsed="false">
      <c r="A407" s="16"/>
      <c r="B407" s="17"/>
      <c r="C407" s="18" t="str">
        <f aca="false">IF($B407="","",IFERROR(VLOOKUP($B407,الموظفين!$A$2:$J$501,2,FALSE())&amp;"","⚠ كود غير موجود"))</f>
        <v/>
      </c>
      <c r="D407" s="18" t="str">
        <f aca="false">IF($B407="","",IFERROR(VLOOKUP($B407,الموظفين!$A$2:$J$501,3,FALSE())&amp;"",""))</f>
        <v/>
      </c>
      <c r="E407" s="18" t="str">
        <f aca="false">IF($B407="","",IFERROR(VLOOKUP($B407,الموظفين!$A$2:$J$501,5,FALSE())&amp;"",""))</f>
        <v/>
      </c>
      <c r="F407" s="19" t="str">
        <f aca="false">IF($B407="","",IFERROR(VLOOKUP($B407,الموظفين!$A$2:$J$501,6,FALSE()),""))</f>
        <v/>
      </c>
      <c r="G407" s="19" t="str">
        <f aca="false">IF($B407="","",IFERROR(VLOOKUP($B407,الموظفين!$A$2:$J$501,7,FALSE()),""))</f>
        <v/>
      </c>
      <c r="H407" s="20"/>
      <c r="I407" s="20"/>
      <c r="J407" s="21" t="str">
        <f aca="false">IF(OR(H407="",I407=""),"",ROUND(MOD(I407-H407,1)*24,2))</f>
        <v/>
      </c>
      <c r="K407" s="22" t="str">
        <f aca="false">IF(OR(H407="",F407=""),"",IF(ROUND(MAX(0,MOD(H407-F407+0.5,1)-0.5)*1440,0)&gt;IFERROR(VLOOKUP(E407,الورديات!$A$2:$E$21,5,FALSE()),0),ROUND(MAX(0,MOD(H407-F407+0.5,1)-0.5)*1440,0),0))</f>
        <v/>
      </c>
      <c r="L407" s="22" t="str">
        <f aca="false">IF(OR(I407="",G407=""),"",ROUND(MAX(0,MOD(G407-I407+0.5,1)-0.5)*1440,0))</f>
        <v/>
      </c>
      <c r="M407" s="22" t="str">
        <f aca="false">IF(OR(I407="",G407=""),"",IF(ROUND(MAX(0,MOD(I407-G407+0.5,1)-0.5)*1440,0)&gt;=الإعدادات!$B$8,ROUND(MAX(0,MOD(I407-G407+0.5,1)-0.5)*1440,0),0))</f>
        <v/>
      </c>
      <c r="N407" s="18" t="str">
        <f aca="false">IF(OR(A407="",B407=""),"",IF(COUNTIFS(الإجازات!$A$2:$A$1001,B407,الإجازات!$D$2:$D$1001,"&lt;="&amp;A407,الإجازات!$E$2:$E$1001,"&gt;="&amp;A407,الإجازات!$G$2:$G$1001,"مقبولة")=0,"",LOOKUP(2,1/((الإجازات!$A$2:$A$1001=B407)*(الإجازات!$D$2:$D$1001&lt;=A407)*(الإجازات!$E$2:$E$1001&gt;=A407)*(الإجازات!$G$2:$G$1001="مقبولة")),الإجازات!$C$2:$C$1001)))</f>
        <v/>
      </c>
      <c r="O407" s="17"/>
      <c r="P407" s="23" t="str">
        <f aca="false">IF(B407="","",IF(ISNA(MATCH(B407,الموظفين!$A$2:$A$501,0)),"⚠ كود غير موجود",IF(O407&lt;&gt;"",O407,IF(N407&lt;&gt;"",N407,IF(H407="",IF(AND(A407&lt;&gt;"",WEEKDAY(A407)=الإعدادات!$B$11),"راحة أسبوعية","غائب"),IF(I407="","بدون انصراف",IF(N(K407)&gt;0,"متأخر","حاضر")))))))</f>
        <v/>
      </c>
      <c r="Q407" s="24" t="str">
        <f aca="false">IF(B407="","",IF(OR(P407="غائب",P407="غياب",P407="إجازة بدون راتب"),IFERROR(VLOOKUP(B407,الموظفين!$A$2:$J$501,8,FALSE()),0),0))</f>
        <v/>
      </c>
      <c r="R407" s="24" t="str">
        <f aca="false">IF(B407="","",ROUND((N(K407)+N(L407))/60*IFERROR(VLOOKUP(B407,الموظفين!$A$2:$J$501,8,FALSE()),0)/الإعدادات!$B$6*الإعدادات!$B$9,2))</f>
        <v/>
      </c>
      <c r="S407" s="24" t="str">
        <f aca="false">IF(OR(B407="",M407=""),"",ROUND(M407/60*IFERROR(VLOOKUP(B407,الموظفين!$A$2:$J$501,9,FALSE()),0),2))</f>
        <v/>
      </c>
      <c r="T407" s="17"/>
      <c r="U407" s="23" t="str">
        <f aca="false">IF(OR(A407="",B407=""),"",A407&amp;"|"&amp;B407)</f>
        <v/>
      </c>
    </row>
    <row r="408" customFormat="false" ht="15" hidden="false" customHeight="false" outlineLevel="0" collapsed="false">
      <c r="A408" s="16"/>
      <c r="B408" s="17"/>
      <c r="C408" s="18" t="str">
        <f aca="false">IF($B408="","",IFERROR(VLOOKUP($B408,الموظفين!$A$2:$J$501,2,FALSE())&amp;"","⚠ كود غير موجود"))</f>
        <v/>
      </c>
      <c r="D408" s="18" t="str">
        <f aca="false">IF($B408="","",IFERROR(VLOOKUP($B408,الموظفين!$A$2:$J$501,3,FALSE())&amp;"",""))</f>
        <v/>
      </c>
      <c r="E408" s="18" t="str">
        <f aca="false">IF($B408="","",IFERROR(VLOOKUP($B408,الموظفين!$A$2:$J$501,5,FALSE())&amp;"",""))</f>
        <v/>
      </c>
      <c r="F408" s="19" t="str">
        <f aca="false">IF($B408="","",IFERROR(VLOOKUP($B408,الموظفين!$A$2:$J$501,6,FALSE()),""))</f>
        <v/>
      </c>
      <c r="G408" s="19" t="str">
        <f aca="false">IF($B408="","",IFERROR(VLOOKUP($B408,الموظفين!$A$2:$J$501,7,FALSE()),""))</f>
        <v/>
      </c>
      <c r="H408" s="20"/>
      <c r="I408" s="20"/>
      <c r="J408" s="21" t="str">
        <f aca="false">IF(OR(H408="",I408=""),"",ROUND(MOD(I408-H408,1)*24,2))</f>
        <v/>
      </c>
      <c r="K408" s="22" t="str">
        <f aca="false">IF(OR(H408="",F408=""),"",IF(ROUND(MAX(0,MOD(H408-F408+0.5,1)-0.5)*1440,0)&gt;IFERROR(VLOOKUP(E408,الورديات!$A$2:$E$21,5,FALSE()),0),ROUND(MAX(0,MOD(H408-F408+0.5,1)-0.5)*1440,0),0))</f>
        <v/>
      </c>
      <c r="L408" s="22" t="str">
        <f aca="false">IF(OR(I408="",G408=""),"",ROUND(MAX(0,MOD(G408-I408+0.5,1)-0.5)*1440,0))</f>
        <v/>
      </c>
      <c r="M408" s="22" t="str">
        <f aca="false">IF(OR(I408="",G408=""),"",IF(ROUND(MAX(0,MOD(I408-G408+0.5,1)-0.5)*1440,0)&gt;=الإعدادات!$B$8,ROUND(MAX(0,MOD(I408-G408+0.5,1)-0.5)*1440,0),0))</f>
        <v/>
      </c>
      <c r="N408" s="18" t="str">
        <f aca="false">IF(OR(A408="",B408=""),"",IF(COUNTIFS(الإجازات!$A$2:$A$1001,B408,الإجازات!$D$2:$D$1001,"&lt;="&amp;A408,الإجازات!$E$2:$E$1001,"&gt;="&amp;A408,الإجازات!$G$2:$G$1001,"مقبولة")=0,"",LOOKUP(2,1/((الإجازات!$A$2:$A$1001=B408)*(الإجازات!$D$2:$D$1001&lt;=A408)*(الإجازات!$E$2:$E$1001&gt;=A408)*(الإجازات!$G$2:$G$1001="مقبولة")),الإجازات!$C$2:$C$1001)))</f>
        <v/>
      </c>
      <c r="O408" s="17"/>
      <c r="P408" s="23" t="str">
        <f aca="false">IF(B408="","",IF(ISNA(MATCH(B408,الموظفين!$A$2:$A$501,0)),"⚠ كود غير موجود",IF(O408&lt;&gt;"",O408,IF(N408&lt;&gt;"",N408,IF(H408="",IF(AND(A408&lt;&gt;"",WEEKDAY(A408)=الإعدادات!$B$11),"راحة أسبوعية","غائب"),IF(I408="","بدون انصراف",IF(N(K408)&gt;0,"متأخر","حاضر")))))))</f>
        <v/>
      </c>
      <c r="Q408" s="24" t="str">
        <f aca="false">IF(B408="","",IF(OR(P408="غائب",P408="غياب",P408="إجازة بدون راتب"),IFERROR(VLOOKUP(B408,الموظفين!$A$2:$J$501,8,FALSE()),0),0))</f>
        <v/>
      </c>
      <c r="R408" s="24" t="str">
        <f aca="false">IF(B408="","",ROUND((N(K408)+N(L408))/60*IFERROR(VLOOKUP(B408,الموظفين!$A$2:$J$501,8,FALSE()),0)/الإعدادات!$B$6*الإعدادات!$B$9,2))</f>
        <v/>
      </c>
      <c r="S408" s="24" t="str">
        <f aca="false">IF(OR(B408="",M408=""),"",ROUND(M408/60*IFERROR(VLOOKUP(B408,الموظفين!$A$2:$J$501,9,FALSE()),0),2))</f>
        <v/>
      </c>
      <c r="T408" s="17"/>
      <c r="U408" s="23" t="str">
        <f aca="false">IF(OR(A408="",B408=""),"",A408&amp;"|"&amp;B408)</f>
        <v/>
      </c>
    </row>
    <row r="409" customFormat="false" ht="15" hidden="false" customHeight="false" outlineLevel="0" collapsed="false">
      <c r="A409" s="16"/>
      <c r="B409" s="17"/>
      <c r="C409" s="18" t="str">
        <f aca="false">IF($B409="","",IFERROR(VLOOKUP($B409,الموظفين!$A$2:$J$501,2,FALSE())&amp;"","⚠ كود غير موجود"))</f>
        <v/>
      </c>
      <c r="D409" s="18" t="str">
        <f aca="false">IF($B409="","",IFERROR(VLOOKUP($B409,الموظفين!$A$2:$J$501,3,FALSE())&amp;"",""))</f>
        <v/>
      </c>
      <c r="E409" s="18" t="str">
        <f aca="false">IF($B409="","",IFERROR(VLOOKUP($B409,الموظفين!$A$2:$J$501,5,FALSE())&amp;"",""))</f>
        <v/>
      </c>
      <c r="F409" s="19" t="str">
        <f aca="false">IF($B409="","",IFERROR(VLOOKUP($B409,الموظفين!$A$2:$J$501,6,FALSE()),""))</f>
        <v/>
      </c>
      <c r="G409" s="19" t="str">
        <f aca="false">IF($B409="","",IFERROR(VLOOKUP($B409,الموظفين!$A$2:$J$501,7,FALSE()),""))</f>
        <v/>
      </c>
      <c r="H409" s="20"/>
      <c r="I409" s="20"/>
      <c r="J409" s="21" t="str">
        <f aca="false">IF(OR(H409="",I409=""),"",ROUND(MOD(I409-H409,1)*24,2))</f>
        <v/>
      </c>
      <c r="K409" s="22" t="str">
        <f aca="false">IF(OR(H409="",F409=""),"",IF(ROUND(MAX(0,MOD(H409-F409+0.5,1)-0.5)*1440,0)&gt;IFERROR(VLOOKUP(E409,الورديات!$A$2:$E$21,5,FALSE()),0),ROUND(MAX(0,MOD(H409-F409+0.5,1)-0.5)*1440,0),0))</f>
        <v/>
      </c>
      <c r="L409" s="22" t="str">
        <f aca="false">IF(OR(I409="",G409=""),"",ROUND(MAX(0,MOD(G409-I409+0.5,1)-0.5)*1440,0))</f>
        <v/>
      </c>
      <c r="M409" s="22" t="str">
        <f aca="false">IF(OR(I409="",G409=""),"",IF(ROUND(MAX(0,MOD(I409-G409+0.5,1)-0.5)*1440,0)&gt;=الإعدادات!$B$8,ROUND(MAX(0,MOD(I409-G409+0.5,1)-0.5)*1440,0),0))</f>
        <v/>
      </c>
      <c r="N409" s="18" t="str">
        <f aca="false">IF(OR(A409="",B409=""),"",IF(COUNTIFS(الإجازات!$A$2:$A$1001,B409,الإجازات!$D$2:$D$1001,"&lt;="&amp;A409,الإجازات!$E$2:$E$1001,"&gt;="&amp;A409,الإجازات!$G$2:$G$1001,"مقبولة")=0,"",LOOKUP(2,1/((الإجازات!$A$2:$A$1001=B409)*(الإجازات!$D$2:$D$1001&lt;=A409)*(الإجازات!$E$2:$E$1001&gt;=A409)*(الإجازات!$G$2:$G$1001="مقبولة")),الإجازات!$C$2:$C$1001)))</f>
        <v/>
      </c>
      <c r="O409" s="17"/>
      <c r="P409" s="23" t="str">
        <f aca="false">IF(B409="","",IF(ISNA(MATCH(B409,الموظفين!$A$2:$A$501,0)),"⚠ كود غير موجود",IF(O409&lt;&gt;"",O409,IF(N409&lt;&gt;"",N409,IF(H409="",IF(AND(A409&lt;&gt;"",WEEKDAY(A409)=الإعدادات!$B$11),"راحة أسبوعية","غائب"),IF(I409="","بدون انصراف",IF(N(K409)&gt;0,"متأخر","حاضر")))))))</f>
        <v/>
      </c>
      <c r="Q409" s="24" t="str">
        <f aca="false">IF(B409="","",IF(OR(P409="غائب",P409="غياب",P409="إجازة بدون راتب"),IFERROR(VLOOKUP(B409,الموظفين!$A$2:$J$501,8,FALSE()),0),0))</f>
        <v/>
      </c>
      <c r="R409" s="24" t="str">
        <f aca="false">IF(B409="","",ROUND((N(K409)+N(L409))/60*IFERROR(VLOOKUP(B409,الموظفين!$A$2:$J$501,8,FALSE()),0)/الإعدادات!$B$6*الإعدادات!$B$9,2))</f>
        <v/>
      </c>
      <c r="S409" s="24" t="str">
        <f aca="false">IF(OR(B409="",M409=""),"",ROUND(M409/60*IFERROR(VLOOKUP(B409,الموظفين!$A$2:$J$501,9,FALSE()),0),2))</f>
        <v/>
      </c>
      <c r="T409" s="17"/>
      <c r="U409" s="23" t="str">
        <f aca="false">IF(OR(A409="",B409=""),"",A409&amp;"|"&amp;B409)</f>
        <v/>
      </c>
    </row>
    <row r="410" customFormat="false" ht="15" hidden="false" customHeight="false" outlineLevel="0" collapsed="false">
      <c r="A410" s="16"/>
      <c r="B410" s="17"/>
      <c r="C410" s="18" t="str">
        <f aca="false">IF($B410="","",IFERROR(VLOOKUP($B410,الموظفين!$A$2:$J$501,2,FALSE())&amp;"","⚠ كود غير موجود"))</f>
        <v/>
      </c>
      <c r="D410" s="18" t="str">
        <f aca="false">IF($B410="","",IFERROR(VLOOKUP($B410,الموظفين!$A$2:$J$501,3,FALSE())&amp;"",""))</f>
        <v/>
      </c>
      <c r="E410" s="18" t="str">
        <f aca="false">IF($B410="","",IFERROR(VLOOKUP($B410,الموظفين!$A$2:$J$501,5,FALSE())&amp;"",""))</f>
        <v/>
      </c>
      <c r="F410" s="19" t="str">
        <f aca="false">IF($B410="","",IFERROR(VLOOKUP($B410,الموظفين!$A$2:$J$501,6,FALSE()),""))</f>
        <v/>
      </c>
      <c r="G410" s="19" t="str">
        <f aca="false">IF($B410="","",IFERROR(VLOOKUP($B410,الموظفين!$A$2:$J$501,7,FALSE()),""))</f>
        <v/>
      </c>
      <c r="H410" s="20"/>
      <c r="I410" s="20"/>
      <c r="J410" s="21" t="str">
        <f aca="false">IF(OR(H410="",I410=""),"",ROUND(MOD(I410-H410,1)*24,2))</f>
        <v/>
      </c>
      <c r="K410" s="22" t="str">
        <f aca="false">IF(OR(H410="",F410=""),"",IF(ROUND(MAX(0,MOD(H410-F410+0.5,1)-0.5)*1440,0)&gt;IFERROR(VLOOKUP(E410,الورديات!$A$2:$E$21,5,FALSE()),0),ROUND(MAX(0,MOD(H410-F410+0.5,1)-0.5)*1440,0),0))</f>
        <v/>
      </c>
      <c r="L410" s="22" t="str">
        <f aca="false">IF(OR(I410="",G410=""),"",ROUND(MAX(0,MOD(G410-I410+0.5,1)-0.5)*1440,0))</f>
        <v/>
      </c>
      <c r="M410" s="22" t="str">
        <f aca="false">IF(OR(I410="",G410=""),"",IF(ROUND(MAX(0,MOD(I410-G410+0.5,1)-0.5)*1440,0)&gt;=الإعدادات!$B$8,ROUND(MAX(0,MOD(I410-G410+0.5,1)-0.5)*1440,0),0))</f>
        <v/>
      </c>
      <c r="N410" s="18" t="str">
        <f aca="false">IF(OR(A410="",B410=""),"",IF(COUNTIFS(الإجازات!$A$2:$A$1001,B410,الإجازات!$D$2:$D$1001,"&lt;="&amp;A410,الإجازات!$E$2:$E$1001,"&gt;="&amp;A410,الإجازات!$G$2:$G$1001,"مقبولة")=0,"",LOOKUP(2,1/((الإجازات!$A$2:$A$1001=B410)*(الإجازات!$D$2:$D$1001&lt;=A410)*(الإجازات!$E$2:$E$1001&gt;=A410)*(الإجازات!$G$2:$G$1001="مقبولة")),الإجازات!$C$2:$C$1001)))</f>
        <v/>
      </c>
      <c r="O410" s="17"/>
      <c r="P410" s="23" t="str">
        <f aca="false">IF(B410="","",IF(ISNA(MATCH(B410,الموظفين!$A$2:$A$501,0)),"⚠ كود غير موجود",IF(O410&lt;&gt;"",O410,IF(N410&lt;&gt;"",N410,IF(H410="",IF(AND(A410&lt;&gt;"",WEEKDAY(A410)=الإعدادات!$B$11),"راحة أسبوعية","غائب"),IF(I410="","بدون انصراف",IF(N(K410)&gt;0,"متأخر","حاضر")))))))</f>
        <v/>
      </c>
      <c r="Q410" s="24" t="str">
        <f aca="false">IF(B410="","",IF(OR(P410="غائب",P410="غياب",P410="إجازة بدون راتب"),IFERROR(VLOOKUP(B410,الموظفين!$A$2:$J$501,8,FALSE()),0),0))</f>
        <v/>
      </c>
      <c r="R410" s="24" t="str">
        <f aca="false">IF(B410="","",ROUND((N(K410)+N(L410))/60*IFERROR(VLOOKUP(B410,الموظفين!$A$2:$J$501,8,FALSE()),0)/الإعدادات!$B$6*الإعدادات!$B$9,2))</f>
        <v/>
      </c>
      <c r="S410" s="24" t="str">
        <f aca="false">IF(OR(B410="",M410=""),"",ROUND(M410/60*IFERROR(VLOOKUP(B410,الموظفين!$A$2:$J$501,9,FALSE()),0),2))</f>
        <v/>
      </c>
      <c r="T410" s="17"/>
      <c r="U410" s="23" t="str">
        <f aca="false">IF(OR(A410="",B410=""),"",A410&amp;"|"&amp;B410)</f>
        <v/>
      </c>
    </row>
    <row r="411" customFormat="false" ht="15" hidden="false" customHeight="false" outlineLevel="0" collapsed="false">
      <c r="A411" s="16"/>
      <c r="B411" s="17"/>
      <c r="C411" s="18" t="str">
        <f aca="false">IF($B411="","",IFERROR(VLOOKUP($B411,الموظفين!$A$2:$J$501,2,FALSE())&amp;"","⚠ كود غير موجود"))</f>
        <v/>
      </c>
      <c r="D411" s="18" t="str">
        <f aca="false">IF($B411="","",IFERROR(VLOOKUP($B411,الموظفين!$A$2:$J$501,3,FALSE())&amp;"",""))</f>
        <v/>
      </c>
      <c r="E411" s="18" t="str">
        <f aca="false">IF($B411="","",IFERROR(VLOOKUP($B411,الموظفين!$A$2:$J$501,5,FALSE())&amp;"",""))</f>
        <v/>
      </c>
      <c r="F411" s="19" t="str">
        <f aca="false">IF($B411="","",IFERROR(VLOOKUP($B411,الموظفين!$A$2:$J$501,6,FALSE()),""))</f>
        <v/>
      </c>
      <c r="G411" s="19" t="str">
        <f aca="false">IF($B411="","",IFERROR(VLOOKUP($B411,الموظفين!$A$2:$J$501,7,FALSE()),""))</f>
        <v/>
      </c>
      <c r="H411" s="20"/>
      <c r="I411" s="20"/>
      <c r="J411" s="21" t="str">
        <f aca="false">IF(OR(H411="",I411=""),"",ROUND(MOD(I411-H411,1)*24,2))</f>
        <v/>
      </c>
      <c r="K411" s="22" t="str">
        <f aca="false">IF(OR(H411="",F411=""),"",IF(ROUND(MAX(0,MOD(H411-F411+0.5,1)-0.5)*1440,0)&gt;IFERROR(VLOOKUP(E411,الورديات!$A$2:$E$21,5,FALSE()),0),ROUND(MAX(0,MOD(H411-F411+0.5,1)-0.5)*1440,0),0))</f>
        <v/>
      </c>
      <c r="L411" s="22" t="str">
        <f aca="false">IF(OR(I411="",G411=""),"",ROUND(MAX(0,MOD(G411-I411+0.5,1)-0.5)*1440,0))</f>
        <v/>
      </c>
      <c r="M411" s="22" t="str">
        <f aca="false">IF(OR(I411="",G411=""),"",IF(ROUND(MAX(0,MOD(I411-G411+0.5,1)-0.5)*1440,0)&gt;=الإعدادات!$B$8,ROUND(MAX(0,MOD(I411-G411+0.5,1)-0.5)*1440,0),0))</f>
        <v/>
      </c>
      <c r="N411" s="18" t="str">
        <f aca="false">IF(OR(A411="",B411=""),"",IF(COUNTIFS(الإجازات!$A$2:$A$1001,B411,الإجازات!$D$2:$D$1001,"&lt;="&amp;A411,الإجازات!$E$2:$E$1001,"&gt;="&amp;A411,الإجازات!$G$2:$G$1001,"مقبولة")=0,"",LOOKUP(2,1/((الإجازات!$A$2:$A$1001=B411)*(الإجازات!$D$2:$D$1001&lt;=A411)*(الإجازات!$E$2:$E$1001&gt;=A411)*(الإجازات!$G$2:$G$1001="مقبولة")),الإجازات!$C$2:$C$1001)))</f>
        <v/>
      </c>
      <c r="O411" s="17"/>
      <c r="P411" s="23" t="str">
        <f aca="false">IF(B411="","",IF(ISNA(MATCH(B411,الموظفين!$A$2:$A$501,0)),"⚠ كود غير موجود",IF(O411&lt;&gt;"",O411,IF(N411&lt;&gt;"",N411,IF(H411="",IF(AND(A411&lt;&gt;"",WEEKDAY(A411)=الإعدادات!$B$11),"راحة أسبوعية","غائب"),IF(I411="","بدون انصراف",IF(N(K411)&gt;0,"متأخر","حاضر")))))))</f>
        <v/>
      </c>
      <c r="Q411" s="24" t="str">
        <f aca="false">IF(B411="","",IF(OR(P411="غائب",P411="غياب",P411="إجازة بدون راتب"),IFERROR(VLOOKUP(B411,الموظفين!$A$2:$J$501,8,FALSE()),0),0))</f>
        <v/>
      </c>
      <c r="R411" s="24" t="str">
        <f aca="false">IF(B411="","",ROUND((N(K411)+N(L411))/60*IFERROR(VLOOKUP(B411,الموظفين!$A$2:$J$501,8,FALSE()),0)/الإعدادات!$B$6*الإعدادات!$B$9,2))</f>
        <v/>
      </c>
      <c r="S411" s="24" t="str">
        <f aca="false">IF(OR(B411="",M411=""),"",ROUND(M411/60*IFERROR(VLOOKUP(B411,الموظفين!$A$2:$J$501,9,FALSE()),0),2))</f>
        <v/>
      </c>
      <c r="T411" s="17"/>
      <c r="U411" s="23" t="str">
        <f aca="false">IF(OR(A411="",B411=""),"",A411&amp;"|"&amp;B411)</f>
        <v/>
      </c>
    </row>
    <row r="412" customFormat="false" ht="15" hidden="false" customHeight="false" outlineLevel="0" collapsed="false">
      <c r="A412" s="16"/>
      <c r="B412" s="17"/>
      <c r="C412" s="18" t="str">
        <f aca="false">IF($B412="","",IFERROR(VLOOKUP($B412,الموظفين!$A$2:$J$501,2,FALSE())&amp;"","⚠ كود غير موجود"))</f>
        <v/>
      </c>
      <c r="D412" s="18" t="str">
        <f aca="false">IF($B412="","",IFERROR(VLOOKUP($B412,الموظفين!$A$2:$J$501,3,FALSE())&amp;"",""))</f>
        <v/>
      </c>
      <c r="E412" s="18" t="str">
        <f aca="false">IF($B412="","",IFERROR(VLOOKUP($B412,الموظفين!$A$2:$J$501,5,FALSE())&amp;"",""))</f>
        <v/>
      </c>
      <c r="F412" s="19" t="str">
        <f aca="false">IF($B412="","",IFERROR(VLOOKUP($B412,الموظفين!$A$2:$J$501,6,FALSE()),""))</f>
        <v/>
      </c>
      <c r="G412" s="19" t="str">
        <f aca="false">IF($B412="","",IFERROR(VLOOKUP($B412,الموظفين!$A$2:$J$501,7,FALSE()),""))</f>
        <v/>
      </c>
      <c r="H412" s="20"/>
      <c r="I412" s="20"/>
      <c r="J412" s="21" t="str">
        <f aca="false">IF(OR(H412="",I412=""),"",ROUND(MOD(I412-H412,1)*24,2))</f>
        <v/>
      </c>
      <c r="K412" s="22" t="str">
        <f aca="false">IF(OR(H412="",F412=""),"",IF(ROUND(MAX(0,MOD(H412-F412+0.5,1)-0.5)*1440,0)&gt;IFERROR(VLOOKUP(E412,الورديات!$A$2:$E$21,5,FALSE()),0),ROUND(MAX(0,MOD(H412-F412+0.5,1)-0.5)*1440,0),0))</f>
        <v/>
      </c>
      <c r="L412" s="22" t="str">
        <f aca="false">IF(OR(I412="",G412=""),"",ROUND(MAX(0,MOD(G412-I412+0.5,1)-0.5)*1440,0))</f>
        <v/>
      </c>
      <c r="M412" s="22" t="str">
        <f aca="false">IF(OR(I412="",G412=""),"",IF(ROUND(MAX(0,MOD(I412-G412+0.5,1)-0.5)*1440,0)&gt;=الإعدادات!$B$8,ROUND(MAX(0,MOD(I412-G412+0.5,1)-0.5)*1440,0),0))</f>
        <v/>
      </c>
      <c r="N412" s="18" t="str">
        <f aca="false">IF(OR(A412="",B412=""),"",IF(COUNTIFS(الإجازات!$A$2:$A$1001,B412,الإجازات!$D$2:$D$1001,"&lt;="&amp;A412,الإجازات!$E$2:$E$1001,"&gt;="&amp;A412,الإجازات!$G$2:$G$1001,"مقبولة")=0,"",LOOKUP(2,1/((الإجازات!$A$2:$A$1001=B412)*(الإجازات!$D$2:$D$1001&lt;=A412)*(الإجازات!$E$2:$E$1001&gt;=A412)*(الإجازات!$G$2:$G$1001="مقبولة")),الإجازات!$C$2:$C$1001)))</f>
        <v/>
      </c>
      <c r="O412" s="17"/>
      <c r="P412" s="23" t="str">
        <f aca="false">IF(B412="","",IF(ISNA(MATCH(B412,الموظفين!$A$2:$A$501,0)),"⚠ كود غير موجود",IF(O412&lt;&gt;"",O412,IF(N412&lt;&gt;"",N412,IF(H412="",IF(AND(A412&lt;&gt;"",WEEKDAY(A412)=الإعدادات!$B$11),"راحة أسبوعية","غائب"),IF(I412="","بدون انصراف",IF(N(K412)&gt;0,"متأخر","حاضر")))))))</f>
        <v/>
      </c>
      <c r="Q412" s="24" t="str">
        <f aca="false">IF(B412="","",IF(OR(P412="غائب",P412="غياب",P412="إجازة بدون راتب"),IFERROR(VLOOKUP(B412,الموظفين!$A$2:$J$501,8,FALSE()),0),0))</f>
        <v/>
      </c>
      <c r="R412" s="24" t="str">
        <f aca="false">IF(B412="","",ROUND((N(K412)+N(L412))/60*IFERROR(VLOOKUP(B412,الموظفين!$A$2:$J$501,8,FALSE()),0)/الإعدادات!$B$6*الإعدادات!$B$9,2))</f>
        <v/>
      </c>
      <c r="S412" s="24" t="str">
        <f aca="false">IF(OR(B412="",M412=""),"",ROUND(M412/60*IFERROR(VLOOKUP(B412,الموظفين!$A$2:$J$501,9,FALSE()),0),2))</f>
        <v/>
      </c>
      <c r="T412" s="17"/>
      <c r="U412" s="23" t="str">
        <f aca="false">IF(OR(A412="",B412=""),"",A412&amp;"|"&amp;B412)</f>
        <v/>
      </c>
    </row>
    <row r="413" customFormat="false" ht="15" hidden="false" customHeight="false" outlineLevel="0" collapsed="false">
      <c r="A413" s="16"/>
      <c r="B413" s="17"/>
      <c r="C413" s="18" t="str">
        <f aca="false">IF($B413="","",IFERROR(VLOOKUP($B413,الموظفين!$A$2:$J$501,2,FALSE())&amp;"","⚠ كود غير موجود"))</f>
        <v/>
      </c>
      <c r="D413" s="18" t="str">
        <f aca="false">IF($B413="","",IFERROR(VLOOKUP($B413,الموظفين!$A$2:$J$501,3,FALSE())&amp;"",""))</f>
        <v/>
      </c>
      <c r="E413" s="18" t="str">
        <f aca="false">IF($B413="","",IFERROR(VLOOKUP($B413,الموظفين!$A$2:$J$501,5,FALSE())&amp;"",""))</f>
        <v/>
      </c>
      <c r="F413" s="19" t="str">
        <f aca="false">IF($B413="","",IFERROR(VLOOKUP($B413,الموظفين!$A$2:$J$501,6,FALSE()),""))</f>
        <v/>
      </c>
      <c r="G413" s="19" t="str">
        <f aca="false">IF($B413="","",IFERROR(VLOOKUP($B413,الموظفين!$A$2:$J$501,7,FALSE()),""))</f>
        <v/>
      </c>
      <c r="H413" s="20"/>
      <c r="I413" s="20"/>
      <c r="J413" s="21" t="str">
        <f aca="false">IF(OR(H413="",I413=""),"",ROUND(MOD(I413-H413,1)*24,2))</f>
        <v/>
      </c>
      <c r="K413" s="22" t="str">
        <f aca="false">IF(OR(H413="",F413=""),"",IF(ROUND(MAX(0,MOD(H413-F413+0.5,1)-0.5)*1440,0)&gt;IFERROR(VLOOKUP(E413,الورديات!$A$2:$E$21,5,FALSE()),0),ROUND(MAX(0,MOD(H413-F413+0.5,1)-0.5)*1440,0),0))</f>
        <v/>
      </c>
      <c r="L413" s="22" t="str">
        <f aca="false">IF(OR(I413="",G413=""),"",ROUND(MAX(0,MOD(G413-I413+0.5,1)-0.5)*1440,0))</f>
        <v/>
      </c>
      <c r="M413" s="22" t="str">
        <f aca="false">IF(OR(I413="",G413=""),"",IF(ROUND(MAX(0,MOD(I413-G413+0.5,1)-0.5)*1440,0)&gt;=الإعدادات!$B$8,ROUND(MAX(0,MOD(I413-G413+0.5,1)-0.5)*1440,0),0))</f>
        <v/>
      </c>
      <c r="N413" s="18" t="str">
        <f aca="false">IF(OR(A413="",B413=""),"",IF(COUNTIFS(الإجازات!$A$2:$A$1001,B413,الإجازات!$D$2:$D$1001,"&lt;="&amp;A413,الإجازات!$E$2:$E$1001,"&gt;="&amp;A413,الإجازات!$G$2:$G$1001,"مقبولة")=0,"",LOOKUP(2,1/((الإجازات!$A$2:$A$1001=B413)*(الإجازات!$D$2:$D$1001&lt;=A413)*(الإجازات!$E$2:$E$1001&gt;=A413)*(الإجازات!$G$2:$G$1001="مقبولة")),الإجازات!$C$2:$C$1001)))</f>
        <v/>
      </c>
      <c r="O413" s="17"/>
      <c r="P413" s="23" t="str">
        <f aca="false">IF(B413="","",IF(ISNA(MATCH(B413,الموظفين!$A$2:$A$501,0)),"⚠ كود غير موجود",IF(O413&lt;&gt;"",O413,IF(N413&lt;&gt;"",N413,IF(H413="",IF(AND(A413&lt;&gt;"",WEEKDAY(A413)=الإعدادات!$B$11),"راحة أسبوعية","غائب"),IF(I413="","بدون انصراف",IF(N(K413)&gt;0,"متأخر","حاضر")))))))</f>
        <v/>
      </c>
      <c r="Q413" s="24" t="str">
        <f aca="false">IF(B413="","",IF(OR(P413="غائب",P413="غياب",P413="إجازة بدون راتب"),IFERROR(VLOOKUP(B413,الموظفين!$A$2:$J$501,8,FALSE()),0),0))</f>
        <v/>
      </c>
      <c r="R413" s="24" t="str">
        <f aca="false">IF(B413="","",ROUND((N(K413)+N(L413))/60*IFERROR(VLOOKUP(B413,الموظفين!$A$2:$J$501,8,FALSE()),0)/الإعدادات!$B$6*الإعدادات!$B$9,2))</f>
        <v/>
      </c>
      <c r="S413" s="24" t="str">
        <f aca="false">IF(OR(B413="",M413=""),"",ROUND(M413/60*IFERROR(VLOOKUP(B413,الموظفين!$A$2:$J$501,9,FALSE()),0),2))</f>
        <v/>
      </c>
      <c r="T413" s="17"/>
      <c r="U413" s="23" t="str">
        <f aca="false">IF(OR(A413="",B413=""),"",A413&amp;"|"&amp;B413)</f>
        <v/>
      </c>
    </row>
    <row r="414" customFormat="false" ht="15" hidden="false" customHeight="false" outlineLevel="0" collapsed="false">
      <c r="A414" s="16"/>
      <c r="B414" s="17"/>
      <c r="C414" s="18" t="str">
        <f aca="false">IF($B414="","",IFERROR(VLOOKUP($B414,الموظفين!$A$2:$J$501,2,FALSE())&amp;"","⚠ كود غير موجود"))</f>
        <v/>
      </c>
      <c r="D414" s="18" t="str">
        <f aca="false">IF($B414="","",IFERROR(VLOOKUP($B414,الموظفين!$A$2:$J$501,3,FALSE())&amp;"",""))</f>
        <v/>
      </c>
      <c r="E414" s="18" t="str">
        <f aca="false">IF($B414="","",IFERROR(VLOOKUP($B414,الموظفين!$A$2:$J$501,5,FALSE())&amp;"",""))</f>
        <v/>
      </c>
      <c r="F414" s="19" t="str">
        <f aca="false">IF($B414="","",IFERROR(VLOOKUP($B414,الموظفين!$A$2:$J$501,6,FALSE()),""))</f>
        <v/>
      </c>
      <c r="G414" s="19" t="str">
        <f aca="false">IF($B414="","",IFERROR(VLOOKUP($B414,الموظفين!$A$2:$J$501,7,FALSE()),""))</f>
        <v/>
      </c>
      <c r="H414" s="20"/>
      <c r="I414" s="20"/>
      <c r="J414" s="21" t="str">
        <f aca="false">IF(OR(H414="",I414=""),"",ROUND(MOD(I414-H414,1)*24,2))</f>
        <v/>
      </c>
      <c r="K414" s="22" t="str">
        <f aca="false">IF(OR(H414="",F414=""),"",IF(ROUND(MAX(0,MOD(H414-F414+0.5,1)-0.5)*1440,0)&gt;IFERROR(VLOOKUP(E414,الورديات!$A$2:$E$21,5,FALSE()),0),ROUND(MAX(0,MOD(H414-F414+0.5,1)-0.5)*1440,0),0))</f>
        <v/>
      </c>
      <c r="L414" s="22" t="str">
        <f aca="false">IF(OR(I414="",G414=""),"",ROUND(MAX(0,MOD(G414-I414+0.5,1)-0.5)*1440,0))</f>
        <v/>
      </c>
      <c r="M414" s="22" t="str">
        <f aca="false">IF(OR(I414="",G414=""),"",IF(ROUND(MAX(0,MOD(I414-G414+0.5,1)-0.5)*1440,0)&gt;=الإعدادات!$B$8,ROUND(MAX(0,MOD(I414-G414+0.5,1)-0.5)*1440,0),0))</f>
        <v/>
      </c>
      <c r="N414" s="18" t="str">
        <f aca="false">IF(OR(A414="",B414=""),"",IF(COUNTIFS(الإجازات!$A$2:$A$1001,B414,الإجازات!$D$2:$D$1001,"&lt;="&amp;A414,الإجازات!$E$2:$E$1001,"&gt;="&amp;A414,الإجازات!$G$2:$G$1001,"مقبولة")=0,"",LOOKUP(2,1/((الإجازات!$A$2:$A$1001=B414)*(الإجازات!$D$2:$D$1001&lt;=A414)*(الإجازات!$E$2:$E$1001&gt;=A414)*(الإجازات!$G$2:$G$1001="مقبولة")),الإجازات!$C$2:$C$1001)))</f>
        <v/>
      </c>
      <c r="O414" s="17"/>
      <c r="P414" s="23" t="str">
        <f aca="false">IF(B414="","",IF(ISNA(MATCH(B414,الموظفين!$A$2:$A$501,0)),"⚠ كود غير موجود",IF(O414&lt;&gt;"",O414,IF(N414&lt;&gt;"",N414,IF(H414="",IF(AND(A414&lt;&gt;"",WEEKDAY(A414)=الإعدادات!$B$11),"راحة أسبوعية","غائب"),IF(I414="","بدون انصراف",IF(N(K414)&gt;0,"متأخر","حاضر")))))))</f>
        <v/>
      </c>
      <c r="Q414" s="24" t="str">
        <f aca="false">IF(B414="","",IF(OR(P414="غائب",P414="غياب",P414="إجازة بدون راتب"),IFERROR(VLOOKUP(B414,الموظفين!$A$2:$J$501,8,FALSE()),0),0))</f>
        <v/>
      </c>
      <c r="R414" s="24" t="str">
        <f aca="false">IF(B414="","",ROUND((N(K414)+N(L414))/60*IFERROR(VLOOKUP(B414,الموظفين!$A$2:$J$501,8,FALSE()),0)/الإعدادات!$B$6*الإعدادات!$B$9,2))</f>
        <v/>
      </c>
      <c r="S414" s="24" t="str">
        <f aca="false">IF(OR(B414="",M414=""),"",ROUND(M414/60*IFERROR(VLOOKUP(B414,الموظفين!$A$2:$J$501,9,FALSE()),0),2))</f>
        <v/>
      </c>
      <c r="T414" s="17"/>
      <c r="U414" s="23" t="str">
        <f aca="false">IF(OR(A414="",B414=""),"",A414&amp;"|"&amp;B414)</f>
        <v/>
      </c>
    </row>
    <row r="415" customFormat="false" ht="15" hidden="false" customHeight="false" outlineLevel="0" collapsed="false">
      <c r="A415" s="16"/>
      <c r="B415" s="17"/>
      <c r="C415" s="18" t="str">
        <f aca="false">IF($B415="","",IFERROR(VLOOKUP($B415,الموظفين!$A$2:$J$501,2,FALSE())&amp;"","⚠ كود غير موجود"))</f>
        <v/>
      </c>
      <c r="D415" s="18" t="str">
        <f aca="false">IF($B415="","",IFERROR(VLOOKUP($B415,الموظفين!$A$2:$J$501,3,FALSE())&amp;"",""))</f>
        <v/>
      </c>
      <c r="E415" s="18" t="str">
        <f aca="false">IF($B415="","",IFERROR(VLOOKUP($B415,الموظفين!$A$2:$J$501,5,FALSE())&amp;"",""))</f>
        <v/>
      </c>
      <c r="F415" s="19" t="str">
        <f aca="false">IF($B415="","",IFERROR(VLOOKUP($B415,الموظفين!$A$2:$J$501,6,FALSE()),""))</f>
        <v/>
      </c>
      <c r="G415" s="19" t="str">
        <f aca="false">IF($B415="","",IFERROR(VLOOKUP($B415,الموظفين!$A$2:$J$501,7,FALSE()),""))</f>
        <v/>
      </c>
      <c r="H415" s="20"/>
      <c r="I415" s="20"/>
      <c r="J415" s="21" t="str">
        <f aca="false">IF(OR(H415="",I415=""),"",ROUND(MOD(I415-H415,1)*24,2))</f>
        <v/>
      </c>
      <c r="K415" s="22" t="str">
        <f aca="false">IF(OR(H415="",F415=""),"",IF(ROUND(MAX(0,MOD(H415-F415+0.5,1)-0.5)*1440,0)&gt;IFERROR(VLOOKUP(E415,الورديات!$A$2:$E$21,5,FALSE()),0),ROUND(MAX(0,MOD(H415-F415+0.5,1)-0.5)*1440,0),0))</f>
        <v/>
      </c>
      <c r="L415" s="22" t="str">
        <f aca="false">IF(OR(I415="",G415=""),"",ROUND(MAX(0,MOD(G415-I415+0.5,1)-0.5)*1440,0))</f>
        <v/>
      </c>
      <c r="M415" s="22" t="str">
        <f aca="false">IF(OR(I415="",G415=""),"",IF(ROUND(MAX(0,MOD(I415-G415+0.5,1)-0.5)*1440,0)&gt;=الإعدادات!$B$8,ROUND(MAX(0,MOD(I415-G415+0.5,1)-0.5)*1440,0),0))</f>
        <v/>
      </c>
      <c r="N415" s="18" t="str">
        <f aca="false">IF(OR(A415="",B415=""),"",IF(COUNTIFS(الإجازات!$A$2:$A$1001,B415,الإجازات!$D$2:$D$1001,"&lt;="&amp;A415,الإجازات!$E$2:$E$1001,"&gt;="&amp;A415,الإجازات!$G$2:$G$1001,"مقبولة")=0,"",LOOKUP(2,1/((الإجازات!$A$2:$A$1001=B415)*(الإجازات!$D$2:$D$1001&lt;=A415)*(الإجازات!$E$2:$E$1001&gt;=A415)*(الإجازات!$G$2:$G$1001="مقبولة")),الإجازات!$C$2:$C$1001)))</f>
        <v/>
      </c>
      <c r="O415" s="17"/>
      <c r="P415" s="23" t="str">
        <f aca="false">IF(B415="","",IF(ISNA(MATCH(B415,الموظفين!$A$2:$A$501,0)),"⚠ كود غير موجود",IF(O415&lt;&gt;"",O415,IF(N415&lt;&gt;"",N415,IF(H415="",IF(AND(A415&lt;&gt;"",WEEKDAY(A415)=الإعدادات!$B$11),"راحة أسبوعية","غائب"),IF(I415="","بدون انصراف",IF(N(K415)&gt;0,"متأخر","حاضر")))))))</f>
        <v/>
      </c>
      <c r="Q415" s="24" t="str">
        <f aca="false">IF(B415="","",IF(OR(P415="غائب",P415="غياب",P415="إجازة بدون راتب"),IFERROR(VLOOKUP(B415,الموظفين!$A$2:$J$501,8,FALSE()),0),0))</f>
        <v/>
      </c>
      <c r="R415" s="24" t="str">
        <f aca="false">IF(B415="","",ROUND((N(K415)+N(L415))/60*IFERROR(VLOOKUP(B415,الموظفين!$A$2:$J$501,8,FALSE()),0)/الإعدادات!$B$6*الإعدادات!$B$9,2))</f>
        <v/>
      </c>
      <c r="S415" s="24" t="str">
        <f aca="false">IF(OR(B415="",M415=""),"",ROUND(M415/60*IFERROR(VLOOKUP(B415,الموظفين!$A$2:$J$501,9,FALSE()),0),2))</f>
        <v/>
      </c>
      <c r="T415" s="17"/>
      <c r="U415" s="23" t="str">
        <f aca="false">IF(OR(A415="",B415=""),"",A415&amp;"|"&amp;B415)</f>
        <v/>
      </c>
    </row>
    <row r="416" customFormat="false" ht="15" hidden="false" customHeight="false" outlineLevel="0" collapsed="false">
      <c r="A416" s="16"/>
      <c r="B416" s="17"/>
      <c r="C416" s="18" t="str">
        <f aca="false">IF($B416="","",IFERROR(VLOOKUP($B416,الموظفين!$A$2:$J$501,2,FALSE())&amp;"","⚠ كود غير موجود"))</f>
        <v/>
      </c>
      <c r="D416" s="18" t="str">
        <f aca="false">IF($B416="","",IFERROR(VLOOKUP($B416,الموظفين!$A$2:$J$501,3,FALSE())&amp;"",""))</f>
        <v/>
      </c>
      <c r="E416" s="18" t="str">
        <f aca="false">IF($B416="","",IFERROR(VLOOKUP($B416,الموظفين!$A$2:$J$501,5,FALSE())&amp;"",""))</f>
        <v/>
      </c>
      <c r="F416" s="19" t="str">
        <f aca="false">IF($B416="","",IFERROR(VLOOKUP($B416,الموظفين!$A$2:$J$501,6,FALSE()),""))</f>
        <v/>
      </c>
      <c r="G416" s="19" t="str">
        <f aca="false">IF($B416="","",IFERROR(VLOOKUP($B416,الموظفين!$A$2:$J$501,7,FALSE()),""))</f>
        <v/>
      </c>
      <c r="H416" s="20"/>
      <c r="I416" s="20"/>
      <c r="J416" s="21" t="str">
        <f aca="false">IF(OR(H416="",I416=""),"",ROUND(MOD(I416-H416,1)*24,2))</f>
        <v/>
      </c>
      <c r="K416" s="22" t="str">
        <f aca="false">IF(OR(H416="",F416=""),"",IF(ROUND(MAX(0,MOD(H416-F416+0.5,1)-0.5)*1440,0)&gt;IFERROR(VLOOKUP(E416,الورديات!$A$2:$E$21,5,FALSE()),0),ROUND(MAX(0,MOD(H416-F416+0.5,1)-0.5)*1440,0),0))</f>
        <v/>
      </c>
      <c r="L416" s="22" t="str">
        <f aca="false">IF(OR(I416="",G416=""),"",ROUND(MAX(0,MOD(G416-I416+0.5,1)-0.5)*1440,0))</f>
        <v/>
      </c>
      <c r="M416" s="22" t="str">
        <f aca="false">IF(OR(I416="",G416=""),"",IF(ROUND(MAX(0,MOD(I416-G416+0.5,1)-0.5)*1440,0)&gt;=الإعدادات!$B$8,ROUND(MAX(0,MOD(I416-G416+0.5,1)-0.5)*1440,0),0))</f>
        <v/>
      </c>
      <c r="N416" s="18" t="str">
        <f aca="false">IF(OR(A416="",B416=""),"",IF(COUNTIFS(الإجازات!$A$2:$A$1001,B416,الإجازات!$D$2:$D$1001,"&lt;="&amp;A416,الإجازات!$E$2:$E$1001,"&gt;="&amp;A416,الإجازات!$G$2:$G$1001,"مقبولة")=0,"",LOOKUP(2,1/((الإجازات!$A$2:$A$1001=B416)*(الإجازات!$D$2:$D$1001&lt;=A416)*(الإجازات!$E$2:$E$1001&gt;=A416)*(الإجازات!$G$2:$G$1001="مقبولة")),الإجازات!$C$2:$C$1001)))</f>
        <v/>
      </c>
      <c r="O416" s="17"/>
      <c r="P416" s="23" t="str">
        <f aca="false">IF(B416="","",IF(ISNA(MATCH(B416,الموظفين!$A$2:$A$501,0)),"⚠ كود غير موجود",IF(O416&lt;&gt;"",O416,IF(N416&lt;&gt;"",N416,IF(H416="",IF(AND(A416&lt;&gt;"",WEEKDAY(A416)=الإعدادات!$B$11),"راحة أسبوعية","غائب"),IF(I416="","بدون انصراف",IF(N(K416)&gt;0,"متأخر","حاضر")))))))</f>
        <v/>
      </c>
      <c r="Q416" s="24" t="str">
        <f aca="false">IF(B416="","",IF(OR(P416="غائب",P416="غياب",P416="إجازة بدون راتب"),IFERROR(VLOOKUP(B416,الموظفين!$A$2:$J$501,8,FALSE()),0),0))</f>
        <v/>
      </c>
      <c r="R416" s="24" t="str">
        <f aca="false">IF(B416="","",ROUND((N(K416)+N(L416))/60*IFERROR(VLOOKUP(B416,الموظفين!$A$2:$J$501,8,FALSE()),0)/الإعدادات!$B$6*الإعدادات!$B$9,2))</f>
        <v/>
      </c>
      <c r="S416" s="24" t="str">
        <f aca="false">IF(OR(B416="",M416=""),"",ROUND(M416/60*IFERROR(VLOOKUP(B416,الموظفين!$A$2:$J$501,9,FALSE()),0),2))</f>
        <v/>
      </c>
      <c r="T416" s="17"/>
      <c r="U416" s="23" t="str">
        <f aca="false">IF(OR(A416="",B416=""),"",A416&amp;"|"&amp;B416)</f>
        <v/>
      </c>
    </row>
    <row r="417" customFormat="false" ht="15" hidden="false" customHeight="false" outlineLevel="0" collapsed="false">
      <c r="A417" s="16"/>
      <c r="B417" s="17"/>
      <c r="C417" s="18" t="str">
        <f aca="false">IF($B417="","",IFERROR(VLOOKUP($B417,الموظفين!$A$2:$J$501,2,FALSE())&amp;"","⚠ كود غير موجود"))</f>
        <v/>
      </c>
      <c r="D417" s="18" t="str">
        <f aca="false">IF($B417="","",IFERROR(VLOOKUP($B417,الموظفين!$A$2:$J$501,3,FALSE())&amp;"",""))</f>
        <v/>
      </c>
      <c r="E417" s="18" t="str">
        <f aca="false">IF($B417="","",IFERROR(VLOOKUP($B417,الموظفين!$A$2:$J$501,5,FALSE())&amp;"",""))</f>
        <v/>
      </c>
      <c r="F417" s="19" t="str">
        <f aca="false">IF($B417="","",IFERROR(VLOOKUP($B417,الموظفين!$A$2:$J$501,6,FALSE()),""))</f>
        <v/>
      </c>
      <c r="G417" s="19" t="str">
        <f aca="false">IF($B417="","",IFERROR(VLOOKUP($B417,الموظفين!$A$2:$J$501,7,FALSE()),""))</f>
        <v/>
      </c>
      <c r="H417" s="20"/>
      <c r="I417" s="20"/>
      <c r="J417" s="21" t="str">
        <f aca="false">IF(OR(H417="",I417=""),"",ROUND(MOD(I417-H417,1)*24,2))</f>
        <v/>
      </c>
      <c r="K417" s="22" t="str">
        <f aca="false">IF(OR(H417="",F417=""),"",IF(ROUND(MAX(0,MOD(H417-F417+0.5,1)-0.5)*1440,0)&gt;IFERROR(VLOOKUP(E417,الورديات!$A$2:$E$21,5,FALSE()),0),ROUND(MAX(0,MOD(H417-F417+0.5,1)-0.5)*1440,0),0))</f>
        <v/>
      </c>
      <c r="L417" s="22" t="str">
        <f aca="false">IF(OR(I417="",G417=""),"",ROUND(MAX(0,MOD(G417-I417+0.5,1)-0.5)*1440,0))</f>
        <v/>
      </c>
      <c r="M417" s="22" t="str">
        <f aca="false">IF(OR(I417="",G417=""),"",IF(ROUND(MAX(0,MOD(I417-G417+0.5,1)-0.5)*1440,0)&gt;=الإعدادات!$B$8,ROUND(MAX(0,MOD(I417-G417+0.5,1)-0.5)*1440,0),0))</f>
        <v/>
      </c>
      <c r="N417" s="18" t="str">
        <f aca="false">IF(OR(A417="",B417=""),"",IF(COUNTIFS(الإجازات!$A$2:$A$1001,B417,الإجازات!$D$2:$D$1001,"&lt;="&amp;A417,الإجازات!$E$2:$E$1001,"&gt;="&amp;A417,الإجازات!$G$2:$G$1001,"مقبولة")=0,"",LOOKUP(2,1/((الإجازات!$A$2:$A$1001=B417)*(الإجازات!$D$2:$D$1001&lt;=A417)*(الإجازات!$E$2:$E$1001&gt;=A417)*(الإجازات!$G$2:$G$1001="مقبولة")),الإجازات!$C$2:$C$1001)))</f>
        <v/>
      </c>
      <c r="O417" s="17"/>
      <c r="P417" s="23" t="str">
        <f aca="false">IF(B417="","",IF(ISNA(MATCH(B417,الموظفين!$A$2:$A$501,0)),"⚠ كود غير موجود",IF(O417&lt;&gt;"",O417,IF(N417&lt;&gt;"",N417,IF(H417="",IF(AND(A417&lt;&gt;"",WEEKDAY(A417)=الإعدادات!$B$11),"راحة أسبوعية","غائب"),IF(I417="","بدون انصراف",IF(N(K417)&gt;0,"متأخر","حاضر")))))))</f>
        <v/>
      </c>
      <c r="Q417" s="24" t="str">
        <f aca="false">IF(B417="","",IF(OR(P417="غائب",P417="غياب",P417="إجازة بدون راتب"),IFERROR(VLOOKUP(B417,الموظفين!$A$2:$J$501,8,FALSE()),0),0))</f>
        <v/>
      </c>
      <c r="R417" s="24" t="str">
        <f aca="false">IF(B417="","",ROUND((N(K417)+N(L417))/60*IFERROR(VLOOKUP(B417,الموظفين!$A$2:$J$501,8,FALSE()),0)/الإعدادات!$B$6*الإعدادات!$B$9,2))</f>
        <v/>
      </c>
      <c r="S417" s="24" t="str">
        <f aca="false">IF(OR(B417="",M417=""),"",ROUND(M417/60*IFERROR(VLOOKUP(B417,الموظفين!$A$2:$J$501,9,FALSE()),0),2))</f>
        <v/>
      </c>
      <c r="T417" s="17"/>
      <c r="U417" s="23" t="str">
        <f aca="false">IF(OR(A417="",B417=""),"",A417&amp;"|"&amp;B417)</f>
        <v/>
      </c>
    </row>
    <row r="418" customFormat="false" ht="15" hidden="false" customHeight="false" outlineLevel="0" collapsed="false">
      <c r="A418" s="16"/>
      <c r="B418" s="17"/>
      <c r="C418" s="18" t="str">
        <f aca="false">IF($B418="","",IFERROR(VLOOKUP($B418,الموظفين!$A$2:$J$501,2,FALSE())&amp;"","⚠ كود غير موجود"))</f>
        <v/>
      </c>
      <c r="D418" s="18" t="str">
        <f aca="false">IF($B418="","",IFERROR(VLOOKUP($B418,الموظفين!$A$2:$J$501,3,FALSE())&amp;"",""))</f>
        <v/>
      </c>
      <c r="E418" s="18" t="str">
        <f aca="false">IF($B418="","",IFERROR(VLOOKUP($B418,الموظفين!$A$2:$J$501,5,FALSE())&amp;"",""))</f>
        <v/>
      </c>
      <c r="F418" s="19" t="str">
        <f aca="false">IF($B418="","",IFERROR(VLOOKUP($B418,الموظفين!$A$2:$J$501,6,FALSE()),""))</f>
        <v/>
      </c>
      <c r="G418" s="19" t="str">
        <f aca="false">IF($B418="","",IFERROR(VLOOKUP($B418,الموظفين!$A$2:$J$501,7,FALSE()),""))</f>
        <v/>
      </c>
      <c r="H418" s="20"/>
      <c r="I418" s="20"/>
      <c r="J418" s="21" t="str">
        <f aca="false">IF(OR(H418="",I418=""),"",ROUND(MOD(I418-H418,1)*24,2))</f>
        <v/>
      </c>
      <c r="K418" s="22" t="str">
        <f aca="false">IF(OR(H418="",F418=""),"",IF(ROUND(MAX(0,MOD(H418-F418+0.5,1)-0.5)*1440,0)&gt;IFERROR(VLOOKUP(E418,الورديات!$A$2:$E$21,5,FALSE()),0),ROUND(MAX(0,MOD(H418-F418+0.5,1)-0.5)*1440,0),0))</f>
        <v/>
      </c>
      <c r="L418" s="22" t="str">
        <f aca="false">IF(OR(I418="",G418=""),"",ROUND(MAX(0,MOD(G418-I418+0.5,1)-0.5)*1440,0))</f>
        <v/>
      </c>
      <c r="M418" s="22" t="str">
        <f aca="false">IF(OR(I418="",G418=""),"",IF(ROUND(MAX(0,MOD(I418-G418+0.5,1)-0.5)*1440,0)&gt;=الإعدادات!$B$8,ROUND(MAX(0,MOD(I418-G418+0.5,1)-0.5)*1440,0),0))</f>
        <v/>
      </c>
      <c r="N418" s="18" t="str">
        <f aca="false">IF(OR(A418="",B418=""),"",IF(COUNTIFS(الإجازات!$A$2:$A$1001,B418,الإجازات!$D$2:$D$1001,"&lt;="&amp;A418,الإجازات!$E$2:$E$1001,"&gt;="&amp;A418,الإجازات!$G$2:$G$1001,"مقبولة")=0,"",LOOKUP(2,1/((الإجازات!$A$2:$A$1001=B418)*(الإجازات!$D$2:$D$1001&lt;=A418)*(الإجازات!$E$2:$E$1001&gt;=A418)*(الإجازات!$G$2:$G$1001="مقبولة")),الإجازات!$C$2:$C$1001)))</f>
        <v/>
      </c>
      <c r="O418" s="17"/>
      <c r="P418" s="23" t="str">
        <f aca="false">IF(B418="","",IF(ISNA(MATCH(B418,الموظفين!$A$2:$A$501,0)),"⚠ كود غير موجود",IF(O418&lt;&gt;"",O418,IF(N418&lt;&gt;"",N418,IF(H418="",IF(AND(A418&lt;&gt;"",WEEKDAY(A418)=الإعدادات!$B$11),"راحة أسبوعية","غائب"),IF(I418="","بدون انصراف",IF(N(K418)&gt;0,"متأخر","حاضر")))))))</f>
        <v/>
      </c>
      <c r="Q418" s="24" t="str">
        <f aca="false">IF(B418="","",IF(OR(P418="غائب",P418="غياب",P418="إجازة بدون راتب"),IFERROR(VLOOKUP(B418,الموظفين!$A$2:$J$501,8,FALSE()),0),0))</f>
        <v/>
      </c>
      <c r="R418" s="24" t="str">
        <f aca="false">IF(B418="","",ROUND((N(K418)+N(L418))/60*IFERROR(VLOOKUP(B418,الموظفين!$A$2:$J$501,8,FALSE()),0)/الإعدادات!$B$6*الإعدادات!$B$9,2))</f>
        <v/>
      </c>
      <c r="S418" s="24" t="str">
        <f aca="false">IF(OR(B418="",M418=""),"",ROUND(M418/60*IFERROR(VLOOKUP(B418,الموظفين!$A$2:$J$501,9,FALSE()),0),2))</f>
        <v/>
      </c>
      <c r="T418" s="17"/>
      <c r="U418" s="23" t="str">
        <f aca="false">IF(OR(A418="",B418=""),"",A418&amp;"|"&amp;B418)</f>
        <v/>
      </c>
    </row>
    <row r="419" customFormat="false" ht="15" hidden="false" customHeight="false" outlineLevel="0" collapsed="false">
      <c r="A419" s="16"/>
      <c r="B419" s="17"/>
      <c r="C419" s="18" t="str">
        <f aca="false">IF($B419="","",IFERROR(VLOOKUP($B419,الموظفين!$A$2:$J$501,2,FALSE())&amp;"","⚠ كود غير موجود"))</f>
        <v/>
      </c>
      <c r="D419" s="18" t="str">
        <f aca="false">IF($B419="","",IFERROR(VLOOKUP($B419,الموظفين!$A$2:$J$501,3,FALSE())&amp;"",""))</f>
        <v/>
      </c>
      <c r="E419" s="18" t="str">
        <f aca="false">IF($B419="","",IFERROR(VLOOKUP($B419,الموظفين!$A$2:$J$501,5,FALSE())&amp;"",""))</f>
        <v/>
      </c>
      <c r="F419" s="19" t="str">
        <f aca="false">IF($B419="","",IFERROR(VLOOKUP($B419,الموظفين!$A$2:$J$501,6,FALSE()),""))</f>
        <v/>
      </c>
      <c r="G419" s="19" t="str">
        <f aca="false">IF($B419="","",IFERROR(VLOOKUP($B419,الموظفين!$A$2:$J$501,7,FALSE()),""))</f>
        <v/>
      </c>
      <c r="H419" s="20"/>
      <c r="I419" s="20"/>
      <c r="J419" s="21" t="str">
        <f aca="false">IF(OR(H419="",I419=""),"",ROUND(MOD(I419-H419,1)*24,2))</f>
        <v/>
      </c>
      <c r="K419" s="22" t="str">
        <f aca="false">IF(OR(H419="",F419=""),"",IF(ROUND(MAX(0,MOD(H419-F419+0.5,1)-0.5)*1440,0)&gt;IFERROR(VLOOKUP(E419,الورديات!$A$2:$E$21,5,FALSE()),0),ROUND(MAX(0,MOD(H419-F419+0.5,1)-0.5)*1440,0),0))</f>
        <v/>
      </c>
      <c r="L419" s="22" t="str">
        <f aca="false">IF(OR(I419="",G419=""),"",ROUND(MAX(0,MOD(G419-I419+0.5,1)-0.5)*1440,0))</f>
        <v/>
      </c>
      <c r="M419" s="22" t="str">
        <f aca="false">IF(OR(I419="",G419=""),"",IF(ROUND(MAX(0,MOD(I419-G419+0.5,1)-0.5)*1440,0)&gt;=الإعدادات!$B$8,ROUND(MAX(0,MOD(I419-G419+0.5,1)-0.5)*1440,0),0))</f>
        <v/>
      </c>
      <c r="N419" s="18" t="str">
        <f aca="false">IF(OR(A419="",B419=""),"",IF(COUNTIFS(الإجازات!$A$2:$A$1001,B419,الإجازات!$D$2:$D$1001,"&lt;="&amp;A419,الإجازات!$E$2:$E$1001,"&gt;="&amp;A419,الإجازات!$G$2:$G$1001,"مقبولة")=0,"",LOOKUP(2,1/((الإجازات!$A$2:$A$1001=B419)*(الإجازات!$D$2:$D$1001&lt;=A419)*(الإجازات!$E$2:$E$1001&gt;=A419)*(الإجازات!$G$2:$G$1001="مقبولة")),الإجازات!$C$2:$C$1001)))</f>
        <v/>
      </c>
      <c r="O419" s="17"/>
      <c r="P419" s="23" t="str">
        <f aca="false">IF(B419="","",IF(ISNA(MATCH(B419,الموظفين!$A$2:$A$501,0)),"⚠ كود غير موجود",IF(O419&lt;&gt;"",O419,IF(N419&lt;&gt;"",N419,IF(H419="",IF(AND(A419&lt;&gt;"",WEEKDAY(A419)=الإعدادات!$B$11),"راحة أسبوعية","غائب"),IF(I419="","بدون انصراف",IF(N(K419)&gt;0,"متأخر","حاضر")))))))</f>
        <v/>
      </c>
      <c r="Q419" s="24" t="str">
        <f aca="false">IF(B419="","",IF(OR(P419="غائب",P419="غياب",P419="إجازة بدون راتب"),IFERROR(VLOOKUP(B419,الموظفين!$A$2:$J$501,8,FALSE()),0),0))</f>
        <v/>
      </c>
      <c r="R419" s="24" t="str">
        <f aca="false">IF(B419="","",ROUND((N(K419)+N(L419))/60*IFERROR(VLOOKUP(B419,الموظفين!$A$2:$J$501,8,FALSE()),0)/الإعدادات!$B$6*الإعدادات!$B$9,2))</f>
        <v/>
      </c>
      <c r="S419" s="24" t="str">
        <f aca="false">IF(OR(B419="",M419=""),"",ROUND(M419/60*IFERROR(VLOOKUP(B419,الموظفين!$A$2:$J$501,9,FALSE()),0),2))</f>
        <v/>
      </c>
      <c r="T419" s="17"/>
      <c r="U419" s="23" t="str">
        <f aca="false">IF(OR(A419="",B419=""),"",A419&amp;"|"&amp;B419)</f>
        <v/>
      </c>
    </row>
    <row r="420" customFormat="false" ht="15" hidden="false" customHeight="false" outlineLevel="0" collapsed="false">
      <c r="A420" s="16"/>
      <c r="B420" s="17"/>
      <c r="C420" s="18" t="str">
        <f aca="false">IF($B420="","",IFERROR(VLOOKUP($B420,الموظفين!$A$2:$J$501,2,FALSE())&amp;"","⚠ كود غير موجود"))</f>
        <v/>
      </c>
      <c r="D420" s="18" t="str">
        <f aca="false">IF($B420="","",IFERROR(VLOOKUP($B420,الموظفين!$A$2:$J$501,3,FALSE())&amp;"",""))</f>
        <v/>
      </c>
      <c r="E420" s="18" t="str">
        <f aca="false">IF($B420="","",IFERROR(VLOOKUP($B420,الموظفين!$A$2:$J$501,5,FALSE())&amp;"",""))</f>
        <v/>
      </c>
      <c r="F420" s="19" t="str">
        <f aca="false">IF($B420="","",IFERROR(VLOOKUP($B420,الموظفين!$A$2:$J$501,6,FALSE()),""))</f>
        <v/>
      </c>
      <c r="G420" s="19" t="str">
        <f aca="false">IF($B420="","",IFERROR(VLOOKUP($B420,الموظفين!$A$2:$J$501,7,FALSE()),""))</f>
        <v/>
      </c>
      <c r="H420" s="20"/>
      <c r="I420" s="20"/>
      <c r="J420" s="21" t="str">
        <f aca="false">IF(OR(H420="",I420=""),"",ROUND(MOD(I420-H420,1)*24,2))</f>
        <v/>
      </c>
      <c r="K420" s="22" t="str">
        <f aca="false">IF(OR(H420="",F420=""),"",IF(ROUND(MAX(0,MOD(H420-F420+0.5,1)-0.5)*1440,0)&gt;IFERROR(VLOOKUP(E420,الورديات!$A$2:$E$21,5,FALSE()),0),ROUND(MAX(0,MOD(H420-F420+0.5,1)-0.5)*1440,0),0))</f>
        <v/>
      </c>
      <c r="L420" s="22" t="str">
        <f aca="false">IF(OR(I420="",G420=""),"",ROUND(MAX(0,MOD(G420-I420+0.5,1)-0.5)*1440,0))</f>
        <v/>
      </c>
      <c r="M420" s="22" t="str">
        <f aca="false">IF(OR(I420="",G420=""),"",IF(ROUND(MAX(0,MOD(I420-G420+0.5,1)-0.5)*1440,0)&gt;=الإعدادات!$B$8,ROUND(MAX(0,MOD(I420-G420+0.5,1)-0.5)*1440,0),0))</f>
        <v/>
      </c>
      <c r="N420" s="18" t="str">
        <f aca="false">IF(OR(A420="",B420=""),"",IF(COUNTIFS(الإجازات!$A$2:$A$1001,B420,الإجازات!$D$2:$D$1001,"&lt;="&amp;A420,الإجازات!$E$2:$E$1001,"&gt;="&amp;A420,الإجازات!$G$2:$G$1001,"مقبولة")=0,"",LOOKUP(2,1/((الإجازات!$A$2:$A$1001=B420)*(الإجازات!$D$2:$D$1001&lt;=A420)*(الإجازات!$E$2:$E$1001&gt;=A420)*(الإجازات!$G$2:$G$1001="مقبولة")),الإجازات!$C$2:$C$1001)))</f>
        <v/>
      </c>
      <c r="O420" s="17"/>
      <c r="P420" s="23" t="str">
        <f aca="false">IF(B420="","",IF(ISNA(MATCH(B420,الموظفين!$A$2:$A$501,0)),"⚠ كود غير موجود",IF(O420&lt;&gt;"",O420,IF(N420&lt;&gt;"",N420,IF(H420="",IF(AND(A420&lt;&gt;"",WEEKDAY(A420)=الإعدادات!$B$11),"راحة أسبوعية","غائب"),IF(I420="","بدون انصراف",IF(N(K420)&gt;0,"متأخر","حاضر")))))))</f>
        <v/>
      </c>
      <c r="Q420" s="24" t="str">
        <f aca="false">IF(B420="","",IF(OR(P420="غائب",P420="غياب",P420="إجازة بدون راتب"),IFERROR(VLOOKUP(B420,الموظفين!$A$2:$J$501,8,FALSE()),0),0))</f>
        <v/>
      </c>
      <c r="R420" s="24" t="str">
        <f aca="false">IF(B420="","",ROUND((N(K420)+N(L420))/60*IFERROR(VLOOKUP(B420,الموظفين!$A$2:$J$501,8,FALSE()),0)/الإعدادات!$B$6*الإعدادات!$B$9,2))</f>
        <v/>
      </c>
      <c r="S420" s="24" t="str">
        <f aca="false">IF(OR(B420="",M420=""),"",ROUND(M420/60*IFERROR(VLOOKUP(B420,الموظفين!$A$2:$J$501,9,FALSE()),0),2))</f>
        <v/>
      </c>
      <c r="T420" s="17"/>
      <c r="U420" s="23" t="str">
        <f aca="false">IF(OR(A420="",B420=""),"",A420&amp;"|"&amp;B420)</f>
        <v/>
      </c>
    </row>
    <row r="421" customFormat="false" ht="15" hidden="false" customHeight="false" outlineLevel="0" collapsed="false">
      <c r="A421" s="16"/>
      <c r="B421" s="17"/>
      <c r="C421" s="18" t="str">
        <f aca="false">IF($B421="","",IFERROR(VLOOKUP($B421,الموظفين!$A$2:$J$501,2,FALSE())&amp;"","⚠ كود غير موجود"))</f>
        <v/>
      </c>
      <c r="D421" s="18" t="str">
        <f aca="false">IF($B421="","",IFERROR(VLOOKUP($B421,الموظفين!$A$2:$J$501,3,FALSE())&amp;"",""))</f>
        <v/>
      </c>
      <c r="E421" s="18" t="str">
        <f aca="false">IF($B421="","",IFERROR(VLOOKUP($B421,الموظفين!$A$2:$J$501,5,FALSE())&amp;"",""))</f>
        <v/>
      </c>
      <c r="F421" s="19" t="str">
        <f aca="false">IF($B421="","",IFERROR(VLOOKUP($B421,الموظفين!$A$2:$J$501,6,FALSE()),""))</f>
        <v/>
      </c>
      <c r="G421" s="19" t="str">
        <f aca="false">IF($B421="","",IFERROR(VLOOKUP($B421,الموظفين!$A$2:$J$501,7,FALSE()),""))</f>
        <v/>
      </c>
      <c r="H421" s="20"/>
      <c r="I421" s="20"/>
      <c r="J421" s="21" t="str">
        <f aca="false">IF(OR(H421="",I421=""),"",ROUND(MOD(I421-H421,1)*24,2))</f>
        <v/>
      </c>
      <c r="K421" s="22" t="str">
        <f aca="false">IF(OR(H421="",F421=""),"",IF(ROUND(MAX(0,MOD(H421-F421+0.5,1)-0.5)*1440,0)&gt;IFERROR(VLOOKUP(E421,الورديات!$A$2:$E$21,5,FALSE()),0),ROUND(MAX(0,MOD(H421-F421+0.5,1)-0.5)*1440,0),0))</f>
        <v/>
      </c>
      <c r="L421" s="22" t="str">
        <f aca="false">IF(OR(I421="",G421=""),"",ROUND(MAX(0,MOD(G421-I421+0.5,1)-0.5)*1440,0))</f>
        <v/>
      </c>
      <c r="M421" s="22" t="str">
        <f aca="false">IF(OR(I421="",G421=""),"",IF(ROUND(MAX(0,MOD(I421-G421+0.5,1)-0.5)*1440,0)&gt;=الإعدادات!$B$8,ROUND(MAX(0,MOD(I421-G421+0.5,1)-0.5)*1440,0),0))</f>
        <v/>
      </c>
      <c r="N421" s="18" t="str">
        <f aca="false">IF(OR(A421="",B421=""),"",IF(COUNTIFS(الإجازات!$A$2:$A$1001,B421,الإجازات!$D$2:$D$1001,"&lt;="&amp;A421,الإجازات!$E$2:$E$1001,"&gt;="&amp;A421,الإجازات!$G$2:$G$1001,"مقبولة")=0,"",LOOKUP(2,1/((الإجازات!$A$2:$A$1001=B421)*(الإجازات!$D$2:$D$1001&lt;=A421)*(الإجازات!$E$2:$E$1001&gt;=A421)*(الإجازات!$G$2:$G$1001="مقبولة")),الإجازات!$C$2:$C$1001)))</f>
        <v/>
      </c>
      <c r="O421" s="17"/>
      <c r="P421" s="23" t="str">
        <f aca="false">IF(B421="","",IF(ISNA(MATCH(B421,الموظفين!$A$2:$A$501,0)),"⚠ كود غير موجود",IF(O421&lt;&gt;"",O421,IF(N421&lt;&gt;"",N421,IF(H421="",IF(AND(A421&lt;&gt;"",WEEKDAY(A421)=الإعدادات!$B$11),"راحة أسبوعية","غائب"),IF(I421="","بدون انصراف",IF(N(K421)&gt;0,"متأخر","حاضر")))))))</f>
        <v/>
      </c>
      <c r="Q421" s="24" t="str">
        <f aca="false">IF(B421="","",IF(OR(P421="غائب",P421="غياب",P421="إجازة بدون راتب"),IFERROR(VLOOKUP(B421,الموظفين!$A$2:$J$501,8,FALSE()),0),0))</f>
        <v/>
      </c>
      <c r="R421" s="24" t="str">
        <f aca="false">IF(B421="","",ROUND((N(K421)+N(L421))/60*IFERROR(VLOOKUP(B421,الموظفين!$A$2:$J$501,8,FALSE()),0)/الإعدادات!$B$6*الإعدادات!$B$9,2))</f>
        <v/>
      </c>
      <c r="S421" s="24" t="str">
        <f aca="false">IF(OR(B421="",M421=""),"",ROUND(M421/60*IFERROR(VLOOKUP(B421,الموظفين!$A$2:$J$501,9,FALSE()),0),2))</f>
        <v/>
      </c>
      <c r="T421" s="17"/>
      <c r="U421" s="23" t="str">
        <f aca="false">IF(OR(A421="",B421=""),"",A421&amp;"|"&amp;B421)</f>
        <v/>
      </c>
    </row>
    <row r="422" customFormat="false" ht="15" hidden="false" customHeight="false" outlineLevel="0" collapsed="false">
      <c r="A422" s="16"/>
      <c r="B422" s="17"/>
      <c r="C422" s="18" t="str">
        <f aca="false">IF($B422="","",IFERROR(VLOOKUP($B422,الموظفين!$A$2:$J$501,2,FALSE())&amp;"","⚠ كود غير موجود"))</f>
        <v/>
      </c>
      <c r="D422" s="18" t="str">
        <f aca="false">IF($B422="","",IFERROR(VLOOKUP($B422,الموظفين!$A$2:$J$501,3,FALSE())&amp;"",""))</f>
        <v/>
      </c>
      <c r="E422" s="18" t="str">
        <f aca="false">IF($B422="","",IFERROR(VLOOKUP($B422,الموظفين!$A$2:$J$501,5,FALSE())&amp;"",""))</f>
        <v/>
      </c>
      <c r="F422" s="19" t="str">
        <f aca="false">IF($B422="","",IFERROR(VLOOKUP($B422,الموظفين!$A$2:$J$501,6,FALSE()),""))</f>
        <v/>
      </c>
      <c r="G422" s="19" t="str">
        <f aca="false">IF($B422="","",IFERROR(VLOOKUP($B422,الموظفين!$A$2:$J$501,7,FALSE()),""))</f>
        <v/>
      </c>
      <c r="H422" s="20"/>
      <c r="I422" s="20"/>
      <c r="J422" s="21" t="str">
        <f aca="false">IF(OR(H422="",I422=""),"",ROUND(MOD(I422-H422,1)*24,2))</f>
        <v/>
      </c>
      <c r="K422" s="22" t="str">
        <f aca="false">IF(OR(H422="",F422=""),"",IF(ROUND(MAX(0,MOD(H422-F422+0.5,1)-0.5)*1440,0)&gt;IFERROR(VLOOKUP(E422,الورديات!$A$2:$E$21,5,FALSE()),0),ROUND(MAX(0,MOD(H422-F422+0.5,1)-0.5)*1440,0),0))</f>
        <v/>
      </c>
      <c r="L422" s="22" t="str">
        <f aca="false">IF(OR(I422="",G422=""),"",ROUND(MAX(0,MOD(G422-I422+0.5,1)-0.5)*1440,0))</f>
        <v/>
      </c>
      <c r="M422" s="22" t="str">
        <f aca="false">IF(OR(I422="",G422=""),"",IF(ROUND(MAX(0,MOD(I422-G422+0.5,1)-0.5)*1440,0)&gt;=الإعدادات!$B$8,ROUND(MAX(0,MOD(I422-G422+0.5,1)-0.5)*1440,0),0))</f>
        <v/>
      </c>
      <c r="N422" s="18" t="str">
        <f aca="false">IF(OR(A422="",B422=""),"",IF(COUNTIFS(الإجازات!$A$2:$A$1001,B422,الإجازات!$D$2:$D$1001,"&lt;="&amp;A422,الإجازات!$E$2:$E$1001,"&gt;="&amp;A422,الإجازات!$G$2:$G$1001,"مقبولة")=0,"",LOOKUP(2,1/((الإجازات!$A$2:$A$1001=B422)*(الإجازات!$D$2:$D$1001&lt;=A422)*(الإجازات!$E$2:$E$1001&gt;=A422)*(الإجازات!$G$2:$G$1001="مقبولة")),الإجازات!$C$2:$C$1001)))</f>
        <v/>
      </c>
      <c r="O422" s="17"/>
      <c r="P422" s="23" t="str">
        <f aca="false">IF(B422="","",IF(ISNA(MATCH(B422,الموظفين!$A$2:$A$501,0)),"⚠ كود غير موجود",IF(O422&lt;&gt;"",O422,IF(N422&lt;&gt;"",N422,IF(H422="",IF(AND(A422&lt;&gt;"",WEEKDAY(A422)=الإعدادات!$B$11),"راحة أسبوعية","غائب"),IF(I422="","بدون انصراف",IF(N(K422)&gt;0,"متأخر","حاضر")))))))</f>
        <v/>
      </c>
      <c r="Q422" s="24" t="str">
        <f aca="false">IF(B422="","",IF(OR(P422="غائب",P422="غياب",P422="إجازة بدون راتب"),IFERROR(VLOOKUP(B422,الموظفين!$A$2:$J$501,8,FALSE()),0),0))</f>
        <v/>
      </c>
      <c r="R422" s="24" t="str">
        <f aca="false">IF(B422="","",ROUND((N(K422)+N(L422))/60*IFERROR(VLOOKUP(B422,الموظفين!$A$2:$J$501,8,FALSE()),0)/الإعدادات!$B$6*الإعدادات!$B$9,2))</f>
        <v/>
      </c>
      <c r="S422" s="24" t="str">
        <f aca="false">IF(OR(B422="",M422=""),"",ROUND(M422/60*IFERROR(VLOOKUP(B422,الموظفين!$A$2:$J$501,9,FALSE()),0),2))</f>
        <v/>
      </c>
      <c r="T422" s="17"/>
      <c r="U422" s="23" t="str">
        <f aca="false">IF(OR(A422="",B422=""),"",A422&amp;"|"&amp;B422)</f>
        <v/>
      </c>
    </row>
    <row r="423" customFormat="false" ht="15" hidden="false" customHeight="false" outlineLevel="0" collapsed="false">
      <c r="A423" s="16"/>
      <c r="B423" s="17"/>
      <c r="C423" s="18" t="str">
        <f aca="false">IF($B423="","",IFERROR(VLOOKUP($B423,الموظفين!$A$2:$J$501,2,FALSE())&amp;"","⚠ كود غير موجود"))</f>
        <v/>
      </c>
      <c r="D423" s="18" t="str">
        <f aca="false">IF($B423="","",IFERROR(VLOOKUP($B423,الموظفين!$A$2:$J$501,3,FALSE())&amp;"",""))</f>
        <v/>
      </c>
      <c r="E423" s="18" t="str">
        <f aca="false">IF($B423="","",IFERROR(VLOOKUP($B423,الموظفين!$A$2:$J$501,5,FALSE())&amp;"",""))</f>
        <v/>
      </c>
      <c r="F423" s="19" t="str">
        <f aca="false">IF($B423="","",IFERROR(VLOOKUP($B423,الموظفين!$A$2:$J$501,6,FALSE()),""))</f>
        <v/>
      </c>
      <c r="G423" s="19" t="str">
        <f aca="false">IF($B423="","",IFERROR(VLOOKUP($B423,الموظفين!$A$2:$J$501,7,FALSE()),""))</f>
        <v/>
      </c>
      <c r="H423" s="20"/>
      <c r="I423" s="20"/>
      <c r="J423" s="21" t="str">
        <f aca="false">IF(OR(H423="",I423=""),"",ROUND(MOD(I423-H423,1)*24,2))</f>
        <v/>
      </c>
      <c r="K423" s="22" t="str">
        <f aca="false">IF(OR(H423="",F423=""),"",IF(ROUND(MAX(0,MOD(H423-F423+0.5,1)-0.5)*1440,0)&gt;IFERROR(VLOOKUP(E423,الورديات!$A$2:$E$21,5,FALSE()),0),ROUND(MAX(0,MOD(H423-F423+0.5,1)-0.5)*1440,0),0))</f>
        <v/>
      </c>
      <c r="L423" s="22" t="str">
        <f aca="false">IF(OR(I423="",G423=""),"",ROUND(MAX(0,MOD(G423-I423+0.5,1)-0.5)*1440,0))</f>
        <v/>
      </c>
      <c r="M423" s="22" t="str">
        <f aca="false">IF(OR(I423="",G423=""),"",IF(ROUND(MAX(0,MOD(I423-G423+0.5,1)-0.5)*1440,0)&gt;=الإعدادات!$B$8,ROUND(MAX(0,MOD(I423-G423+0.5,1)-0.5)*1440,0),0))</f>
        <v/>
      </c>
      <c r="N423" s="18" t="str">
        <f aca="false">IF(OR(A423="",B423=""),"",IF(COUNTIFS(الإجازات!$A$2:$A$1001,B423,الإجازات!$D$2:$D$1001,"&lt;="&amp;A423,الإجازات!$E$2:$E$1001,"&gt;="&amp;A423,الإجازات!$G$2:$G$1001,"مقبولة")=0,"",LOOKUP(2,1/((الإجازات!$A$2:$A$1001=B423)*(الإجازات!$D$2:$D$1001&lt;=A423)*(الإجازات!$E$2:$E$1001&gt;=A423)*(الإجازات!$G$2:$G$1001="مقبولة")),الإجازات!$C$2:$C$1001)))</f>
        <v/>
      </c>
      <c r="O423" s="17"/>
      <c r="P423" s="23" t="str">
        <f aca="false">IF(B423="","",IF(ISNA(MATCH(B423,الموظفين!$A$2:$A$501,0)),"⚠ كود غير موجود",IF(O423&lt;&gt;"",O423,IF(N423&lt;&gt;"",N423,IF(H423="",IF(AND(A423&lt;&gt;"",WEEKDAY(A423)=الإعدادات!$B$11),"راحة أسبوعية","غائب"),IF(I423="","بدون انصراف",IF(N(K423)&gt;0,"متأخر","حاضر")))))))</f>
        <v/>
      </c>
      <c r="Q423" s="24" t="str">
        <f aca="false">IF(B423="","",IF(OR(P423="غائب",P423="غياب",P423="إجازة بدون راتب"),IFERROR(VLOOKUP(B423,الموظفين!$A$2:$J$501,8,FALSE()),0),0))</f>
        <v/>
      </c>
      <c r="R423" s="24" t="str">
        <f aca="false">IF(B423="","",ROUND((N(K423)+N(L423))/60*IFERROR(VLOOKUP(B423,الموظفين!$A$2:$J$501,8,FALSE()),0)/الإعدادات!$B$6*الإعدادات!$B$9,2))</f>
        <v/>
      </c>
      <c r="S423" s="24" t="str">
        <f aca="false">IF(OR(B423="",M423=""),"",ROUND(M423/60*IFERROR(VLOOKUP(B423,الموظفين!$A$2:$J$501,9,FALSE()),0),2))</f>
        <v/>
      </c>
      <c r="T423" s="17"/>
      <c r="U423" s="23" t="str">
        <f aca="false">IF(OR(A423="",B423=""),"",A423&amp;"|"&amp;B423)</f>
        <v/>
      </c>
    </row>
    <row r="424" customFormat="false" ht="15" hidden="false" customHeight="false" outlineLevel="0" collapsed="false">
      <c r="A424" s="16"/>
      <c r="B424" s="17"/>
      <c r="C424" s="18" t="str">
        <f aca="false">IF($B424="","",IFERROR(VLOOKUP($B424,الموظفين!$A$2:$J$501,2,FALSE())&amp;"","⚠ كود غير موجود"))</f>
        <v/>
      </c>
      <c r="D424" s="18" t="str">
        <f aca="false">IF($B424="","",IFERROR(VLOOKUP($B424,الموظفين!$A$2:$J$501,3,FALSE())&amp;"",""))</f>
        <v/>
      </c>
      <c r="E424" s="18" t="str">
        <f aca="false">IF($B424="","",IFERROR(VLOOKUP($B424,الموظفين!$A$2:$J$501,5,FALSE())&amp;"",""))</f>
        <v/>
      </c>
      <c r="F424" s="19" t="str">
        <f aca="false">IF($B424="","",IFERROR(VLOOKUP($B424,الموظفين!$A$2:$J$501,6,FALSE()),""))</f>
        <v/>
      </c>
      <c r="G424" s="19" t="str">
        <f aca="false">IF($B424="","",IFERROR(VLOOKUP($B424,الموظفين!$A$2:$J$501,7,FALSE()),""))</f>
        <v/>
      </c>
      <c r="H424" s="20"/>
      <c r="I424" s="20"/>
      <c r="J424" s="21" t="str">
        <f aca="false">IF(OR(H424="",I424=""),"",ROUND(MOD(I424-H424,1)*24,2))</f>
        <v/>
      </c>
      <c r="K424" s="22" t="str">
        <f aca="false">IF(OR(H424="",F424=""),"",IF(ROUND(MAX(0,MOD(H424-F424+0.5,1)-0.5)*1440,0)&gt;IFERROR(VLOOKUP(E424,الورديات!$A$2:$E$21,5,FALSE()),0),ROUND(MAX(0,MOD(H424-F424+0.5,1)-0.5)*1440,0),0))</f>
        <v/>
      </c>
      <c r="L424" s="22" t="str">
        <f aca="false">IF(OR(I424="",G424=""),"",ROUND(MAX(0,MOD(G424-I424+0.5,1)-0.5)*1440,0))</f>
        <v/>
      </c>
      <c r="M424" s="22" t="str">
        <f aca="false">IF(OR(I424="",G424=""),"",IF(ROUND(MAX(0,MOD(I424-G424+0.5,1)-0.5)*1440,0)&gt;=الإعدادات!$B$8,ROUND(MAX(0,MOD(I424-G424+0.5,1)-0.5)*1440,0),0))</f>
        <v/>
      </c>
      <c r="N424" s="18" t="str">
        <f aca="false">IF(OR(A424="",B424=""),"",IF(COUNTIFS(الإجازات!$A$2:$A$1001,B424,الإجازات!$D$2:$D$1001,"&lt;="&amp;A424,الإجازات!$E$2:$E$1001,"&gt;="&amp;A424,الإجازات!$G$2:$G$1001,"مقبولة")=0,"",LOOKUP(2,1/((الإجازات!$A$2:$A$1001=B424)*(الإجازات!$D$2:$D$1001&lt;=A424)*(الإجازات!$E$2:$E$1001&gt;=A424)*(الإجازات!$G$2:$G$1001="مقبولة")),الإجازات!$C$2:$C$1001)))</f>
        <v/>
      </c>
      <c r="O424" s="17"/>
      <c r="P424" s="23" t="str">
        <f aca="false">IF(B424="","",IF(ISNA(MATCH(B424,الموظفين!$A$2:$A$501,0)),"⚠ كود غير موجود",IF(O424&lt;&gt;"",O424,IF(N424&lt;&gt;"",N424,IF(H424="",IF(AND(A424&lt;&gt;"",WEEKDAY(A424)=الإعدادات!$B$11),"راحة أسبوعية","غائب"),IF(I424="","بدون انصراف",IF(N(K424)&gt;0,"متأخر","حاضر")))))))</f>
        <v/>
      </c>
      <c r="Q424" s="24" t="str">
        <f aca="false">IF(B424="","",IF(OR(P424="غائب",P424="غياب",P424="إجازة بدون راتب"),IFERROR(VLOOKUP(B424,الموظفين!$A$2:$J$501,8,FALSE()),0),0))</f>
        <v/>
      </c>
      <c r="R424" s="24" t="str">
        <f aca="false">IF(B424="","",ROUND((N(K424)+N(L424))/60*IFERROR(VLOOKUP(B424,الموظفين!$A$2:$J$501,8,FALSE()),0)/الإعدادات!$B$6*الإعدادات!$B$9,2))</f>
        <v/>
      </c>
      <c r="S424" s="24" t="str">
        <f aca="false">IF(OR(B424="",M424=""),"",ROUND(M424/60*IFERROR(VLOOKUP(B424,الموظفين!$A$2:$J$501,9,FALSE()),0),2))</f>
        <v/>
      </c>
      <c r="T424" s="17"/>
      <c r="U424" s="23" t="str">
        <f aca="false">IF(OR(A424="",B424=""),"",A424&amp;"|"&amp;B424)</f>
        <v/>
      </c>
    </row>
    <row r="425" customFormat="false" ht="15" hidden="false" customHeight="false" outlineLevel="0" collapsed="false">
      <c r="A425" s="16"/>
      <c r="B425" s="17"/>
      <c r="C425" s="18" t="str">
        <f aca="false">IF($B425="","",IFERROR(VLOOKUP($B425,الموظفين!$A$2:$J$501,2,FALSE())&amp;"","⚠ كود غير موجود"))</f>
        <v/>
      </c>
      <c r="D425" s="18" t="str">
        <f aca="false">IF($B425="","",IFERROR(VLOOKUP($B425,الموظفين!$A$2:$J$501,3,FALSE())&amp;"",""))</f>
        <v/>
      </c>
      <c r="E425" s="18" t="str">
        <f aca="false">IF($B425="","",IFERROR(VLOOKUP($B425,الموظفين!$A$2:$J$501,5,FALSE())&amp;"",""))</f>
        <v/>
      </c>
      <c r="F425" s="19" t="str">
        <f aca="false">IF($B425="","",IFERROR(VLOOKUP($B425,الموظفين!$A$2:$J$501,6,FALSE()),""))</f>
        <v/>
      </c>
      <c r="G425" s="19" t="str">
        <f aca="false">IF($B425="","",IFERROR(VLOOKUP($B425,الموظفين!$A$2:$J$501,7,FALSE()),""))</f>
        <v/>
      </c>
      <c r="H425" s="20"/>
      <c r="I425" s="20"/>
      <c r="J425" s="21" t="str">
        <f aca="false">IF(OR(H425="",I425=""),"",ROUND(MOD(I425-H425,1)*24,2))</f>
        <v/>
      </c>
      <c r="K425" s="22" t="str">
        <f aca="false">IF(OR(H425="",F425=""),"",IF(ROUND(MAX(0,MOD(H425-F425+0.5,1)-0.5)*1440,0)&gt;IFERROR(VLOOKUP(E425,الورديات!$A$2:$E$21,5,FALSE()),0),ROUND(MAX(0,MOD(H425-F425+0.5,1)-0.5)*1440,0),0))</f>
        <v/>
      </c>
      <c r="L425" s="22" t="str">
        <f aca="false">IF(OR(I425="",G425=""),"",ROUND(MAX(0,MOD(G425-I425+0.5,1)-0.5)*1440,0))</f>
        <v/>
      </c>
      <c r="M425" s="22" t="str">
        <f aca="false">IF(OR(I425="",G425=""),"",IF(ROUND(MAX(0,MOD(I425-G425+0.5,1)-0.5)*1440,0)&gt;=الإعدادات!$B$8,ROUND(MAX(0,MOD(I425-G425+0.5,1)-0.5)*1440,0),0))</f>
        <v/>
      </c>
      <c r="N425" s="18" t="str">
        <f aca="false">IF(OR(A425="",B425=""),"",IF(COUNTIFS(الإجازات!$A$2:$A$1001,B425,الإجازات!$D$2:$D$1001,"&lt;="&amp;A425,الإجازات!$E$2:$E$1001,"&gt;="&amp;A425,الإجازات!$G$2:$G$1001,"مقبولة")=0,"",LOOKUP(2,1/((الإجازات!$A$2:$A$1001=B425)*(الإجازات!$D$2:$D$1001&lt;=A425)*(الإجازات!$E$2:$E$1001&gt;=A425)*(الإجازات!$G$2:$G$1001="مقبولة")),الإجازات!$C$2:$C$1001)))</f>
        <v/>
      </c>
      <c r="O425" s="17"/>
      <c r="P425" s="23" t="str">
        <f aca="false">IF(B425="","",IF(ISNA(MATCH(B425,الموظفين!$A$2:$A$501,0)),"⚠ كود غير موجود",IF(O425&lt;&gt;"",O425,IF(N425&lt;&gt;"",N425,IF(H425="",IF(AND(A425&lt;&gt;"",WEEKDAY(A425)=الإعدادات!$B$11),"راحة أسبوعية","غائب"),IF(I425="","بدون انصراف",IF(N(K425)&gt;0,"متأخر","حاضر")))))))</f>
        <v/>
      </c>
      <c r="Q425" s="24" t="str">
        <f aca="false">IF(B425="","",IF(OR(P425="غائب",P425="غياب",P425="إجازة بدون راتب"),IFERROR(VLOOKUP(B425,الموظفين!$A$2:$J$501,8,FALSE()),0),0))</f>
        <v/>
      </c>
      <c r="R425" s="24" t="str">
        <f aca="false">IF(B425="","",ROUND((N(K425)+N(L425))/60*IFERROR(VLOOKUP(B425,الموظفين!$A$2:$J$501,8,FALSE()),0)/الإعدادات!$B$6*الإعدادات!$B$9,2))</f>
        <v/>
      </c>
      <c r="S425" s="24" t="str">
        <f aca="false">IF(OR(B425="",M425=""),"",ROUND(M425/60*IFERROR(VLOOKUP(B425,الموظفين!$A$2:$J$501,9,FALSE()),0),2))</f>
        <v/>
      </c>
      <c r="T425" s="17"/>
      <c r="U425" s="23" t="str">
        <f aca="false">IF(OR(A425="",B425=""),"",A425&amp;"|"&amp;B425)</f>
        <v/>
      </c>
    </row>
    <row r="426" customFormat="false" ht="15" hidden="false" customHeight="false" outlineLevel="0" collapsed="false">
      <c r="A426" s="16"/>
      <c r="B426" s="17"/>
      <c r="C426" s="18" t="str">
        <f aca="false">IF($B426="","",IFERROR(VLOOKUP($B426,الموظفين!$A$2:$J$501,2,FALSE())&amp;"","⚠ كود غير موجود"))</f>
        <v/>
      </c>
      <c r="D426" s="18" t="str">
        <f aca="false">IF($B426="","",IFERROR(VLOOKUP($B426,الموظفين!$A$2:$J$501,3,FALSE())&amp;"",""))</f>
        <v/>
      </c>
      <c r="E426" s="18" t="str">
        <f aca="false">IF($B426="","",IFERROR(VLOOKUP($B426,الموظفين!$A$2:$J$501,5,FALSE())&amp;"",""))</f>
        <v/>
      </c>
      <c r="F426" s="19" t="str">
        <f aca="false">IF($B426="","",IFERROR(VLOOKUP($B426,الموظفين!$A$2:$J$501,6,FALSE()),""))</f>
        <v/>
      </c>
      <c r="G426" s="19" t="str">
        <f aca="false">IF($B426="","",IFERROR(VLOOKUP($B426,الموظفين!$A$2:$J$501,7,FALSE()),""))</f>
        <v/>
      </c>
      <c r="H426" s="20"/>
      <c r="I426" s="20"/>
      <c r="J426" s="21" t="str">
        <f aca="false">IF(OR(H426="",I426=""),"",ROUND(MOD(I426-H426,1)*24,2))</f>
        <v/>
      </c>
      <c r="K426" s="22" t="str">
        <f aca="false">IF(OR(H426="",F426=""),"",IF(ROUND(MAX(0,MOD(H426-F426+0.5,1)-0.5)*1440,0)&gt;IFERROR(VLOOKUP(E426,الورديات!$A$2:$E$21,5,FALSE()),0),ROUND(MAX(0,MOD(H426-F426+0.5,1)-0.5)*1440,0),0))</f>
        <v/>
      </c>
      <c r="L426" s="22" t="str">
        <f aca="false">IF(OR(I426="",G426=""),"",ROUND(MAX(0,MOD(G426-I426+0.5,1)-0.5)*1440,0))</f>
        <v/>
      </c>
      <c r="M426" s="22" t="str">
        <f aca="false">IF(OR(I426="",G426=""),"",IF(ROUND(MAX(0,MOD(I426-G426+0.5,1)-0.5)*1440,0)&gt;=الإعدادات!$B$8,ROUND(MAX(0,MOD(I426-G426+0.5,1)-0.5)*1440,0),0))</f>
        <v/>
      </c>
      <c r="N426" s="18" t="str">
        <f aca="false">IF(OR(A426="",B426=""),"",IF(COUNTIFS(الإجازات!$A$2:$A$1001,B426,الإجازات!$D$2:$D$1001,"&lt;="&amp;A426,الإجازات!$E$2:$E$1001,"&gt;="&amp;A426,الإجازات!$G$2:$G$1001,"مقبولة")=0,"",LOOKUP(2,1/((الإجازات!$A$2:$A$1001=B426)*(الإجازات!$D$2:$D$1001&lt;=A426)*(الإجازات!$E$2:$E$1001&gt;=A426)*(الإجازات!$G$2:$G$1001="مقبولة")),الإجازات!$C$2:$C$1001)))</f>
        <v/>
      </c>
      <c r="O426" s="17"/>
      <c r="P426" s="23" t="str">
        <f aca="false">IF(B426="","",IF(ISNA(MATCH(B426,الموظفين!$A$2:$A$501,0)),"⚠ كود غير موجود",IF(O426&lt;&gt;"",O426,IF(N426&lt;&gt;"",N426,IF(H426="",IF(AND(A426&lt;&gt;"",WEEKDAY(A426)=الإعدادات!$B$11),"راحة أسبوعية","غائب"),IF(I426="","بدون انصراف",IF(N(K426)&gt;0,"متأخر","حاضر")))))))</f>
        <v/>
      </c>
      <c r="Q426" s="24" t="str">
        <f aca="false">IF(B426="","",IF(OR(P426="غائب",P426="غياب",P426="إجازة بدون راتب"),IFERROR(VLOOKUP(B426,الموظفين!$A$2:$J$501,8,FALSE()),0),0))</f>
        <v/>
      </c>
      <c r="R426" s="24" t="str">
        <f aca="false">IF(B426="","",ROUND((N(K426)+N(L426))/60*IFERROR(VLOOKUP(B426,الموظفين!$A$2:$J$501,8,FALSE()),0)/الإعدادات!$B$6*الإعدادات!$B$9,2))</f>
        <v/>
      </c>
      <c r="S426" s="24" t="str">
        <f aca="false">IF(OR(B426="",M426=""),"",ROUND(M426/60*IFERROR(VLOOKUP(B426,الموظفين!$A$2:$J$501,9,FALSE()),0),2))</f>
        <v/>
      </c>
      <c r="T426" s="17"/>
      <c r="U426" s="23" t="str">
        <f aca="false">IF(OR(A426="",B426=""),"",A426&amp;"|"&amp;B426)</f>
        <v/>
      </c>
    </row>
    <row r="427" customFormat="false" ht="15" hidden="false" customHeight="false" outlineLevel="0" collapsed="false">
      <c r="A427" s="16"/>
      <c r="B427" s="17"/>
      <c r="C427" s="18" t="str">
        <f aca="false">IF($B427="","",IFERROR(VLOOKUP($B427,الموظفين!$A$2:$J$501,2,FALSE())&amp;"","⚠ كود غير موجود"))</f>
        <v/>
      </c>
      <c r="D427" s="18" t="str">
        <f aca="false">IF($B427="","",IFERROR(VLOOKUP($B427,الموظفين!$A$2:$J$501,3,FALSE())&amp;"",""))</f>
        <v/>
      </c>
      <c r="E427" s="18" t="str">
        <f aca="false">IF($B427="","",IFERROR(VLOOKUP($B427,الموظفين!$A$2:$J$501,5,FALSE())&amp;"",""))</f>
        <v/>
      </c>
      <c r="F427" s="19" t="str">
        <f aca="false">IF($B427="","",IFERROR(VLOOKUP($B427,الموظفين!$A$2:$J$501,6,FALSE()),""))</f>
        <v/>
      </c>
      <c r="G427" s="19" t="str">
        <f aca="false">IF($B427="","",IFERROR(VLOOKUP($B427,الموظفين!$A$2:$J$501,7,FALSE()),""))</f>
        <v/>
      </c>
      <c r="H427" s="20"/>
      <c r="I427" s="20"/>
      <c r="J427" s="21" t="str">
        <f aca="false">IF(OR(H427="",I427=""),"",ROUND(MOD(I427-H427,1)*24,2))</f>
        <v/>
      </c>
      <c r="K427" s="22" t="str">
        <f aca="false">IF(OR(H427="",F427=""),"",IF(ROUND(MAX(0,MOD(H427-F427+0.5,1)-0.5)*1440,0)&gt;IFERROR(VLOOKUP(E427,الورديات!$A$2:$E$21,5,FALSE()),0),ROUND(MAX(0,MOD(H427-F427+0.5,1)-0.5)*1440,0),0))</f>
        <v/>
      </c>
      <c r="L427" s="22" t="str">
        <f aca="false">IF(OR(I427="",G427=""),"",ROUND(MAX(0,MOD(G427-I427+0.5,1)-0.5)*1440,0))</f>
        <v/>
      </c>
      <c r="M427" s="22" t="str">
        <f aca="false">IF(OR(I427="",G427=""),"",IF(ROUND(MAX(0,MOD(I427-G427+0.5,1)-0.5)*1440,0)&gt;=الإعدادات!$B$8,ROUND(MAX(0,MOD(I427-G427+0.5,1)-0.5)*1440,0),0))</f>
        <v/>
      </c>
      <c r="N427" s="18" t="str">
        <f aca="false">IF(OR(A427="",B427=""),"",IF(COUNTIFS(الإجازات!$A$2:$A$1001,B427,الإجازات!$D$2:$D$1001,"&lt;="&amp;A427,الإجازات!$E$2:$E$1001,"&gt;="&amp;A427,الإجازات!$G$2:$G$1001,"مقبولة")=0,"",LOOKUP(2,1/((الإجازات!$A$2:$A$1001=B427)*(الإجازات!$D$2:$D$1001&lt;=A427)*(الإجازات!$E$2:$E$1001&gt;=A427)*(الإجازات!$G$2:$G$1001="مقبولة")),الإجازات!$C$2:$C$1001)))</f>
        <v/>
      </c>
      <c r="O427" s="17"/>
      <c r="P427" s="23" t="str">
        <f aca="false">IF(B427="","",IF(ISNA(MATCH(B427,الموظفين!$A$2:$A$501,0)),"⚠ كود غير موجود",IF(O427&lt;&gt;"",O427,IF(N427&lt;&gt;"",N427,IF(H427="",IF(AND(A427&lt;&gt;"",WEEKDAY(A427)=الإعدادات!$B$11),"راحة أسبوعية","غائب"),IF(I427="","بدون انصراف",IF(N(K427)&gt;0,"متأخر","حاضر")))))))</f>
        <v/>
      </c>
      <c r="Q427" s="24" t="str">
        <f aca="false">IF(B427="","",IF(OR(P427="غائب",P427="غياب",P427="إجازة بدون راتب"),IFERROR(VLOOKUP(B427,الموظفين!$A$2:$J$501,8,FALSE()),0),0))</f>
        <v/>
      </c>
      <c r="R427" s="24" t="str">
        <f aca="false">IF(B427="","",ROUND((N(K427)+N(L427))/60*IFERROR(VLOOKUP(B427,الموظفين!$A$2:$J$501,8,FALSE()),0)/الإعدادات!$B$6*الإعدادات!$B$9,2))</f>
        <v/>
      </c>
      <c r="S427" s="24" t="str">
        <f aca="false">IF(OR(B427="",M427=""),"",ROUND(M427/60*IFERROR(VLOOKUP(B427,الموظفين!$A$2:$J$501,9,FALSE()),0),2))</f>
        <v/>
      </c>
      <c r="T427" s="17"/>
      <c r="U427" s="23" t="str">
        <f aca="false">IF(OR(A427="",B427=""),"",A427&amp;"|"&amp;B427)</f>
        <v/>
      </c>
    </row>
    <row r="428" customFormat="false" ht="15" hidden="false" customHeight="false" outlineLevel="0" collapsed="false">
      <c r="A428" s="16"/>
      <c r="B428" s="17"/>
      <c r="C428" s="18" t="str">
        <f aca="false">IF($B428="","",IFERROR(VLOOKUP($B428,الموظفين!$A$2:$J$501,2,FALSE())&amp;"","⚠ كود غير موجود"))</f>
        <v/>
      </c>
      <c r="D428" s="18" t="str">
        <f aca="false">IF($B428="","",IFERROR(VLOOKUP($B428,الموظفين!$A$2:$J$501,3,FALSE())&amp;"",""))</f>
        <v/>
      </c>
      <c r="E428" s="18" t="str">
        <f aca="false">IF($B428="","",IFERROR(VLOOKUP($B428,الموظفين!$A$2:$J$501,5,FALSE())&amp;"",""))</f>
        <v/>
      </c>
      <c r="F428" s="19" t="str">
        <f aca="false">IF($B428="","",IFERROR(VLOOKUP($B428,الموظفين!$A$2:$J$501,6,FALSE()),""))</f>
        <v/>
      </c>
      <c r="G428" s="19" t="str">
        <f aca="false">IF($B428="","",IFERROR(VLOOKUP($B428,الموظفين!$A$2:$J$501,7,FALSE()),""))</f>
        <v/>
      </c>
      <c r="H428" s="20"/>
      <c r="I428" s="20"/>
      <c r="J428" s="21" t="str">
        <f aca="false">IF(OR(H428="",I428=""),"",ROUND(MOD(I428-H428,1)*24,2))</f>
        <v/>
      </c>
      <c r="K428" s="22" t="str">
        <f aca="false">IF(OR(H428="",F428=""),"",IF(ROUND(MAX(0,MOD(H428-F428+0.5,1)-0.5)*1440,0)&gt;IFERROR(VLOOKUP(E428,الورديات!$A$2:$E$21,5,FALSE()),0),ROUND(MAX(0,MOD(H428-F428+0.5,1)-0.5)*1440,0),0))</f>
        <v/>
      </c>
      <c r="L428" s="22" t="str">
        <f aca="false">IF(OR(I428="",G428=""),"",ROUND(MAX(0,MOD(G428-I428+0.5,1)-0.5)*1440,0))</f>
        <v/>
      </c>
      <c r="M428" s="22" t="str">
        <f aca="false">IF(OR(I428="",G428=""),"",IF(ROUND(MAX(0,MOD(I428-G428+0.5,1)-0.5)*1440,0)&gt;=الإعدادات!$B$8,ROUND(MAX(0,MOD(I428-G428+0.5,1)-0.5)*1440,0),0))</f>
        <v/>
      </c>
      <c r="N428" s="18" t="str">
        <f aca="false">IF(OR(A428="",B428=""),"",IF(COUNTIFS(الإجازات!$A$2:$A$1001,B428,الإجازات!$D$2:$D$1001,"&lt;="&amp;A428,الإجازات!$E$2:$E$1001,"&gt;="&amp;A428,الإجازات!$G$2:$G$1001,"مقبولة")=0,"",LOOKUP(2,1/((الإجازات!$A$2:$A$1001=B428)*(الإجازات!$D$2:$D$1001&lt;=A428)*(الإجازات!$E$2:$E$1001&gt;=A428)*(الإجازات!$G$2:$G$1001="مقبولة")),الإجازات!$C$2:$C$1001)))</f>
        <v/>
      </c>
      <c r="O428" s="17"/>
      <c r="P428" s="23" t="str">
        <f aca="false">IF(B428="","",IF(ISNA(MATCH(B428,الموظفين!$A$2:$A$501,0)),"⚠ كود غير موجود",IF(O428&lt;&gt;"",O428,IF(N428&lt;&gt;"",N428,IF(H428="",IF(AND(A428&lt;&gt;"",WEEKDAY(A428)=الإعدادات!$B$11),"راحة أسبوعية","غائب"),IF(I428="","بدون انصراف",IF(N(K428)&gt;0,"متأخر","حاضر")))))))</f>
        <v/>
      </c>
      <c r="Q428" s="24" t="str">
        <f aca="false">IF(B428="","",IF(OR(P428="غائب",P428="غياب",P428="إجازة بدون راتب"),IFERROR(VLOOKUP(B428,الموظفين!$A$2:$J$501,8,FALSE()),0),0))</f>
        <v/>
      </c>
      <c r="R428" s="24" t="str">
        <f aca="false">IF(B428="","",ROUND((N(K428)+N(L428))/60*IFERROR(VLOOKUP(B428,الموظفين!$A$2:$J$501,8,FALSE()),0)/الإعدادات!$B$6*الإعدادات!$B$9,2))</f>
        <v/>
      </c>
      <c r="S428" s="24" t="str">
        <f aca="false">IF(OR(B428="",M428=""),"",ROUND(M428/60*IFERROR(VLOOKUP(B428,الموظفين!$A$2:$J$501,9,FALSE()),0),2))</f>
        <v/>
      </c>
      <c r="T428" s="17"/>
      <c r="U428" s="23" t="str">
        <f aca="false">IF(OR(A428="",B428=""),"",A428&amp;"|"&amp;B428)</f>
        <v/>
      </c>
    </row>
    <row r="429" customFormat="false" ht="15" hidden="false" customHeight="false" outlineLevel="0" collapsed="false">
      <c r="A429" s="16"/>
      <c r="B429" s="17"/>
      <c r="C429" s="18" t="str">
        <f aca="false">IF($B429="","",IFERROR(VLOOKUP($B429,الموظفين!$A$2:$J$501,2,FALSE())&amp;"","⚠ كود غير موجود"))</f>
        <v/>
      </c>
      <c r="D429" s="18" t="str">
        <f aca="false">IF($B429="","",IFERROR(VLOOKUP($B429,الموظفين!$A$2:$J$501,3,FALSE())&amp;"",""))</f>
        <v/>
      </c>
      <c r="E429" s="18" t="str">
        <f aca="false">IF($B429="","",IFERROR(VLOOKUP($B429,الموظفين!$A$2:$J$501,5,FALSE())&amp;"",""))</f>
        <v/>
      </c>
      <c r="F429" s="19" t="str">
        <f aca="false">IF($B429="","",IFERROR(VLOOKUP($B429,الموظفين!$A$2:$J$501,6,FALSE()),""))</f>
        <v/>
      </c>
      <c r="G429" s="19" t="str">
        <f aca="false">IF($B429="","",IFERROR(VLOOKUP($B429,الموظفين!$A$2:$J$501,7,FALSE()),""))</f>
        <v/>
      </c>
      <c r="H429" s="20"/>
      <c r="I429" s="20"/>
      <c r="J429" s="21" t="str">
        <f aca="false">IF(OR(H429="",I429=""),"",ROUND(MOD(I429-H429,1)*24,2))</f>
        <v/>
      </c>
      <c r="K429" s="22" t="str">
        <f aca="false">IF(OR(H429="",F429=""),"",IF(ROUND(MAX(0,MOD(H429-F429+0.5,1)-0.5)*1440,0)&gt;IFERROR(VLOOKUP(E429,الورديات!$A$2:$E$21,5,FALSE()),0),ROUND(MAX(0,MOD(H429-F429+0.5,1)-0.5)*1440,0),0))</f>
        <v/>
      </c>
      <c r="L429" s="22" t="str">
        <f aca="false">IF(OR(I429="",G429=""),"",ROUND(MAX(0,MOD(G429-I429+0.5,1)-0.5)*1440,0))</f>
        <v/>
      </c>
      <c r="M429" s="22" t="str">
        <f aca="false">IF(OR(I429="",G429=""),"",IF(ROUND(MAX(0,MOD(I429-G429+0.5,1)-0.5)*1440,0)&gt;=الإعدادات!$B$8,ROUND(MAX(0,MOD(I429-G429+0.5,1)-0.5)*1440,0),0))</f>
        <v/>
      </c>
      <c r="N429" s="18" t="str">
        <f aca="false">IF(OR(A429="",B429=""),"",IF(COUNTIFS(الإجازات!$A$2:$A$1001,B429,الإجازات!$D$2:$D$1001,"&lt;="&amp;A429,الإجازات!$E$2:$E$1001,"&gt;="&amp;A429,الإجازات!$G$2:$G$1001,"مقبولة")=0,"",LOOKUP(2,1/((الإجازات!$A$2:$A$1001=B429)*(الإجازات!$D$2:$D$1001&lt;=A429)*(الإجازات!$E$2:$E$1001&gt;=A429)*(الإجازات!$G$2:$G$1001="مقبولة")),الإجازات!$C$2:$C$1001)))</f>
        <v/>
      </c>
      <c r="O429" s="17"/>
      <c r="P429" s="23" t="str">
        <f aca="false">IF(B429="","",IF(ISNA(MATCH(B429,الموظفين!$A$2:$A$501,0)),"⚠ كود غير موجود",IF(O429&lt;&gt;"",O429,IF(N429&lt;&gt;"",N429,IF(H429="",IF(AND(A429&lt;&gt;"",WEEKDAY(A429)=الإعدادات!$B$11),"راحة أسبوعية","غائب"),IF(I429="","بدون انصراف",IF(N(K429)&gt;0,"متأخر","حاضر")))))))</f>
        <v/>
      </c>
      <c r="Q429" s="24" t="str">
        <f aca="false">IF(B429="","",IF(OR(P429="غائب",P429="غياب",P429="إجازة بدون راتب"),IFERROR(VLOOKUP(B429,الموظفين!$A$2:$J$501,8,FALSE()),0),0))</f>
        <v/>
      </c>
      <c r="R429" s="24" t="str">
        <f aca="false">IF(B429="","",ROUND((N(K429)+N(L429))/60*IFERROR(VLOOKUP(B429,الموظفين!$A$2:$J$501,8,FALSE()),0)/الإعدادات!$B$6*الإعدادات!$B$9,2))</f>
        <v/>
      </c>
      <c r="S429" s="24" t="str">
        <f aca="false">IF(OR(B429="",M429=""),"",ROUND(M429/60*IFERROR(VLOOKUP(B429,الموظفين!$A$2:$J$501,9,FALSE()),0),2))</f>
        <v/>
      </c>
      <c r="T429" s="17"/>
      <c r="U429" s="23" t="str">
        <f aca="false">IF(OR(A429="",B429=""),"",A429&amp;"|"&amp;B429)</f>
        <v/>
      </c>
    </row>
    <row r="430" customFormat="false" ht="15" hidden="false" customHeight="false" outlineLevel="0" collapsed="false">
      <c r="A430" s="16"/>
      <c r="B430" s="17"/>
      <c r="C430" s="18" t="str">
        <f aca="false">IF($B430="","",IFERROR(VLOOKUP($B430,الموظفين!$A$2:$J$501,2,FALSE())&amp;"","⚠ كود غير موجود"))</f>
        <v/>
      </c>
      <c r="D430" s="18" t="str">
        <f aca="false">IF($B430="","",IFERROR(VLOOKUP($B430,الموظفين!$A$2:$J$501,3,FALSE())&amp;"",""))</f>
        <v/>
      </c>
      <c r="E430" s="18" t="str">
        <f aca="false">IF($B430="","",IFERROR(VLOOKUP($B430,الموظفين!$A$2:$J$501,5,FALSE())&amp;"",""))</f>
        <v/>
      </c>
      <c r="F430" s="19" t="str">
        <f aca="false">IF($B430="","",IFERROR(VLOOKUP($B430,الموظفين!$A$2:$J$501,6,FALSE()),""))</f>
        <v/>
      </c>
      <c r="G430" s="19" t="str">
        <f aca="false">IF($B430="","",IFERROR(VLOOKUP($B430,الموظفين!$A$2:$J$501,7,FALSE()),""))</f>
        <v/>
      </c>
      <c r="H430" s="20"/>
      <c r="I430" s="20"/>
      <c r="J430" s="21" t="str">
        <f aca="false">IF(OR(H430="",I430=""),"",ROUND(MOD(I430-H430,1)*24,2))</f>
        <v/>
      </c>
      <c r="K430" s="22" t="str">
        <f aca="false">IF(OR(H430="",F430=""),"",IF(ROUND(MAX(0,MOD(H430-F430+0.5,1)-0.5)*1440,0)&gt;IFERROR(VLOOKUP(E430,الورديات!$A$2:$E$21,5,FALSE()),0),ROUND(MAX(0,MOD(H430-F430+0.5,1)-0.5)*1440,0),0))</f>
        <v/>
      </c>
      <c r="L430" s="22" t="str">
        <f aca="false">IF(OR(I430="",G430=""),"",ROUND(MAX(0,MOD(G430-I430+0.5,1)-0.5)*1440,0))</f>
        <v/>
      </c>
      <c r="M430" s="22" t="str">
        <f aca="false">IF(OR(I430="",G430=""),"",IF(ROUND(MAX(0,MOD(I430-G430+0.5,1)-0.5)*1440,0)&gt;=الإعدادات!$B$8,ROUND(MAX(0,MOD(I430-G430+0.5,1)-0.5)*1440,0),0))</f>
        <v/>
      </c>
      <c r="N430" s="18" t="str">
        <f aca="false">IF(OR(A430="",B430=""),"",IF(COUNTIFS(الإجازات!$A$2:$A$1001,B430,الإجازات!$D$2:$D$1001,"&lt;="&amp;A430,الإجازات!$E$2:$E$1001,"&gt;="&amp;A430,الإجازات!$G$2:$G$1001,"مقبولة")=0,"",LOOKUP(2,1/((الإجازات!$A$2:$A$1001=B430)*(الإجازات!$D$2:$D$1001&lt;=A430)*(الإجازات!$E$2:$E$1001&gt;=A430)*(الإجازات!$G$2:$G$1001="مقبولة")),الإجازات!$C$2:$C$1001)))</f>
        <v/>
      </c>
      <c r="O430" s="17"/>
      <c r="P430" s="23" t="str">
        <f aca="false">IF(B430="","",IF(ISNA(MATCH(B430,الموظفين!$A$2:$A$501,0)),"⚠ كود غير موجود",IF(O430&lt;&gt;"",O430,IF(N430&lt;&gt;"",N430,IF(H430="",IF(AND(A430&lt;&gt;"",WEEKDAY(A430)=الإعدادات!$B$11),"راحة أسبوعية","غائب"),IF(I430="","بدون انصراف",IF(N(K430)&gt;0,"متأخر","حاضر")))))))</f>
        <v/>
      </c>
      <c r="Q430" s="24" t="str">
        <f aca="false">IF(B430="","",IF(OR(P430="غائب",P430="غياب",P430="إجازة بدون راتب"),IFERROR(VLOOKUP(B430,الموظفين!$A$2:$J$501,8,FALSE()),0),0))</f>
        <v/>
      </c>
      <c r="R430" s="24" t="str">
        <f aca="false">IF(B430="","",ROUND((N(K430)+N(L430))/60*IFERROR(VLOOKUP(B430,الموظفين!$A$2:$J$501,8,FALSE()),0)/الإعدادات!$B$6*الإعدادات!$B$9,2))</f>
        <v/>
      </c>
      <c r="S430" s="24" t="str">
        <f aca="false">IF(OR(B430="",M430=""),"",ROUND(M430/60*IFERROR(VLOOKUP(B430,الموظفين!$A$2:$J$501,9,FALSE()),0),2))</f>
        <v/>
      </c>
      <c r="T430" s="17"/>
      <c r="U430" s="23" t="str">
        <f aca="false">IF(OR(A430="",B430=""),"",A430&amp;"|"&amp;B430)</f>
        <v/>
      </c>
    </row>
    <row r="431" customFormat="false" ht="15" hidden="false" customHeight="false" outlineLevel="0" collapsed="false">
      <c r="A431" s="16"/>
      <c r="B431" s="17"/>
      <c r="C431" s="18" t="str">
        <f aca="false">IF($B431="","",IFERROR(VLOOKUP($B431,الموظفين!$A$2:$J$501,2,FALSE())&amp;"","⚠ كود غير موجود"))</f>
        <v/>
      </c>
      <c r="D431" s="18" t="str">
        <f aca="false">IF($B431="","",IFERROR(VLOOKUP($B431,الموظفين!$A$2:$J$501,3,FALSE())&amp;"",""))</f>
        <v/>
      </c>
      <c r="E431" s="18" t="str">
        <f aca="false">IF($B431="","",IFERROR(VLOOKUP($B431,الموظفين!$A$2:$J$501,5,FALSE())&amp;"",""))</f>
        <v/>
      </c>
      <c r="F431" s="19" t="str">
        <f aca="false">IF($B431="","",IFERROR(VLOOKUP($B431,الموظفين!$A$2:$J$501,6,FALSE()),""))</f>
        <v/>
      </c>
      <c r="G431" s="19" t="str">
        <f aca="false">IF($B431="","",IFERROR(VLOOKUP($B431,الموظفين!$A$2:$J$501,7,FALSE()),""))</f>
        <v/>
      </c>
      <c r="H431" s="20"/>
      <c r="I431" s="20"/>
      <c r="J431" s="21" t="str">
        <f aca="false">IF(OR(H431="",I431=""),"",ROUND(MOD(I431-H431,1)*24,2))</f>
        <v/>
      </c>
      <c r="K431" s="22" t="str">
        <f aca="false">IF(OR(H431="",F431=""),"",IF(ROUND(MAX(0,MOD(H431-F431+0.5,1)-0.5)*1440,0)&gt;IFERROR(VLOOKUP(E431,الورديات!$A$2:$E$21,5,FALSE()),0),ROUND(MAX(0,MOD(H431-F431+0.5,1)-0.5)*1440,0),0))</f>
        <v/>
      </c>
      <c r="L431" s="22" t="str">
        <f aca="false">IF(OR(I431="",G431=""),"",ROUND(MAX(0,MOD(G431-I431+0.5,1)-0.5)*1440,0))</f>
        <v/>
      </c>
      <c r="M431" s="22" t="str">
        <f aca="false">IF(OR(I431="",G431=""),"",IF(ROUND(MAX(0,MOD(I431-G431+0.5,1)-0.5)*1440,0)&gt;=الإعدادات!$B$8,ROUND(MAX(0,MOD(I431-G431+0.5,1)-0.5)*1440,0),0))</f>
        <v/>
      </c>
      <c r="N431" s="18" t="str">
        <f aca="false">IF(OR(A431="",B431=""),"",IF(COUNTIFS(الإجازات!$A$2:$A$1001,B431,الإجازات!$D$2:$D$1001,"&lt;="&amp;A431,الإجازات!$E$2:$E$1001,"&gt;="&amp;A431,الإجازات!$G$2:$G$1001,"مقبولة")=0,"",LOOKUP(2,1/((الإجازات!$A$2:$A$1001=B431)*(الإجازات!$D$2:$D$1001&lt;=A431)*(الإجازات!$E$2:$E$1001&gt;=A431)*(الإجازات!$G$2:$G$1001="مقبولة")),الإجازات!$C$2:$C$1001)))</f>
        <v/>
      </c>
      <c r="O431" s="17"/>
      <c r="P431" s="23" t="str">
        <f aca="false">IF(B431="","",IF(ISNA(MATCH(B431,الموظفين!$A$2:$A$501,0)),"⚠ كود غير موجود",IF(O431&lt;&gt;"",O431,IF(N431&lt;&gt;"",N431,IF(H431="",IF(AND(A431&lt;&gt;"",WEEKDAY(A431)=الإعدادات!$B$11),"راحة أسبوعية","غائب"),IF(I431="","بدون انصراف",IF(N(K431)&gt;0,"متأخر","حاضر")))))))</f>
        <v/>
      </c>
      <c r="Q431" s="24" t="str">
        <f aca="false">IF(B431="","",IF(OR(P431="غائب",P431="غياب",P431="إجازة بدون راتب"),IFERROR(VLOOKUP(B431,الموظفين!$A$2:$J$501,8,FALSE()),0),0))</f>
        <v/>
      </c>
      <c r="R431" s="24" t="str">
        <f aca="false">IF(B431="","",ROUND((N(K431)+N(L431))/60*IFERROR(VLOOKUP(B431,الموظفين!$A$2:$J$501,8,FALSE()),0)/الإعدادات!$B$6*الإعدادات!$B$9,2))</f>
        <v/>
      </c>
      <c r="S431" s="24" t="str">
        <f aca="false">IF(OR(B431="",M431=""),"",ROUND(M431/60*IFERROR(VLOOKUP(B431,الموظفين!$A$2:$J$501,9,FALSE()),0),2))</f>
        <v/>
      </c>
      <c r="T431" s="17"/>
      <c r="U431" s="23" t="str">
        <f aca="false">IF(OR(A431="",B431=""),"",A431&amp;"|"&amp;B431)</f>
        <v/>
      </c>
    </row>
    <row r="432" customFormat="false" ht="15" hidden="false" customHeight="false" outlineLevel="0" collapsed="false">
      <c r="A432" s="16"/>
      <c r="B432" s="17"/>
      <c r="C432" s="18" t="str">
        <f aca="false">IF($B432="","",IFERROR(VLOOKUP($B432,الموظفين!$A$2:$J$501,2,FALSE())&amp;"","⚠ كود غير موجود"))</f>
        <v/>
      </c>
      <c r="D432" s="18" t="str">
        <f aca="false">IF($B432="","",IFERROR(VLOOKUP($B432,الموظفين!$A$2:$J$501,3,FALSE())&amp;"",""))</f>
        <v/>
      </c>
      <c r="E432" s="18" t="str">
        <f aca="false">IF($B432="","",IFERROR(VLOOKUP($B432,الموظفين!$A$2:$J$501,5,FALSE())&amp;"",""))</f>
        <v/>
      </c>
      <c r="F432" s="19" t="str">
        <f aca="false">IF($B432="","",IFERROR(VLOOKUP($B432,الموظفين!$A$2:$J$501,6,FALSE()),""))</f>
        <v/>
      </c>
      <c r="G432" s="19" t="str">
        <f aca="false">IF($B432="","",IFERROR(VLOOKUP($B432,الموظفين!$A$2:$J$501,7,FALSE()),""))</f>
        <v/>
      </c>
      <c r="H432" s="20"/>
      <c r="I432" s="20"/>
      <c r="J432" s="21" t="str">
        <f aca="false">IF(OR(H432="",I432=""),"",ROUND(MOD(I432-H432,1)*24,2))</f>
        <v/>
      </c>
      <c r="K432" s="22" t="str">
        <f aca="false">IF(OR(H432="",F432=""),"",IF(ROUND(MAX(0,MOD(H432-F432+0.5,1)-0.5)*1440,0)&gt;IFERROR(VLOOKUP(E432,الورديات!$A$2:$E$21,5,FALSE()),0),ROUND(MAX(0,MOD(H432-F432+0.5,1)-0.5)*1440,0),0))</f>
        <v/>
      </c>
      <c r="L432" s="22" t="str">
        <f aca="false">IF(OR(I432="",G432=""),"",ROUND(MAX(0,MOD(G432-I432+0.5,1)-0.5)*1440,0))</f>
        <v/>
      </c>
      <c r="M432" s="22" t="str">
        <f aca="false">IF(OR(I432="",G432=""),"",IF(ROUND(MAX(0,MOD(I432-G432+0.5,1)-0.5)*1440,0)&gt;=الإعدادات!$B$8,ROUND(MAX(0,MOD(I432-G432+0.5,1)-0.5)*1440,0),0))</f>
        <v/>
      </c>
      <c r="N432" s="18" t="str">
        <f aca="false">IF(OR(A432="",B432=""),"",IF(COUNTIFS(الإجازات!$A$2:$A$1001,B432,الإجازات!$D$2:$D$1001,"&lt;="&amp;A432,الإجازات!$E$2:$E$1001,"&gt;="&amp;A432,الإجازات!$G$2:$G$1001,"مقبولة")=0,"",LOOKUP(2,1/((الإجازات!$A$2:$A$1001=B432)*(الإجازات!$D$2:$D$1001&lt;=A432)*(الإجازات!$E$2:$E$1001&gt;=A432)*(الإجازات!$G$2:$G$1001="مقبولة")),الإجازات!$C$2:$C$1001)))</f>
        <v/>
      </c>
      <c r="O432" s="17"/>
      <c r="P432" s="23" t="str">
        <f aca="false">IF(B432="","",IF(ISNA(MATCH(B432,الموظفين!$A$2:$A$501,0)),"⚠ كود غير موجود",IF(O432&lt;&gt;"",O432,IF(N432&lt;&gt;"",N432,IF(H432="",IF(AND(A432&lt;&gt;"",WEEKDAY(A432)=الإعدادات!$B$11),"راحة أسبوعية","غائب"),IF(I432="","بدون انصراف",IF(N(K432)&gt;0,"متأخر","حاضر")))))))</f>
        <v/>
      </c>
      <c r="Q432" s="24" t="str">
        <f aca="false">IF(B432="","",IF(OR(P432="غائب",P432="غياب",P432="إجازة بدون راتب"),IFERROR(VLOOKUP(B432,الموظفين!$A$2:$J$501,8,FALSE()),0),0))</f>
        <v/>
      </c>
      <c r="R432" s="24" t="str">
        <f aca="false">IF(B432="","",ROUND((N(K432)+N(L432))/60*IFERROR(VLOOKUP(B432,الموظفين!$A$2:$J$501,8,FALSE()),0)/الإعدادات!$B$6*الإعدادات!$B$9,2))</f>
        <v/>
      </c>
      <c r="S432" s="24" t="str">
        <f aca="false">IF(OR(B432="",M432=""),"",ROUND(M432/60*IFERROR(VLOOKUP(B432,الموظفين!$A$2:$J$501,9,FALSE()),0),2))</f>
        <v/>
      </c>
      <c r="T432" s="17"/>
      <c r="U432" s="23" t="str">
        <f aca="false">IF(OR(A432="",B432=""),"",A432&amp;"|"&amp;B432)</f>
        <v/>
      </c>
    </row>
    <row r="433" customFormat="false" ht="15" hidden="false" customHeight="false" outlineLevel="0" collapsed="false">
      <c r="A433" s="16"/>
      <c r="B433" s="17"/>
      <c r="C433" s="18" t="str">
        <f aca="false">IF($B433="","",IFERROR(VLOOKUP($B433,الموظفين!$A$2:$J$501,2,FALSE())&amp;"","⚠ كود غير موجود"))</f>
        <v/>
      </c>
      <c r="D433" s="18" t="str">
        <f aca="false">IF($B433="","",IFERROR(VLOOKUP($B433,الموظفين!$A$2:$J$501,3,FALSE())&amp;"",""))</f>
        <v/>
      </c>
      <c r="E433" s="18" t="str">
        <f aca="false">IF($B433="","",IFERROR(VLOOKUP($B433,الموظفين!$A$2:$J$501,5,FALSE())&amp;"",""))</f>
        <v/>
      </c>
      <c r="F433" s="19" t="str">
        <f aca="false">IF($B433="","",IFERROR(VLOOKUP($B433,الموظفين!$A$2:$J$501,6,FALSE()),""))</f>
        <v/>
      </c>
      <c r="G433" s="19" t="str">
        <f aca="false">IF($B433="","",IFERROR(VLOOKUP($B433,الموظفين!$A$2:$J$501,7,FALSE()),""))</f>
        <v/>
      </c>
      <c r="H433" s="20"/>
      <c r="I433" s="20"/>
      <c r="J433" s="21" t="str">
        <f aca="false">IF(OR(H433="",I433=""),"",ROUND(MOD(I433-H433,1)*24,2))</f>
        <v/>
      </c>
      <c r="K433" s="22" t="str">
        <f aca="false">IF(OR(H433="",F433=""),"",IF(ROUND(MAX(0,MOD(H433-F433+0.5,1)-0.5)*1440,0)&gt;IFERROR(VLOOKUP(E433,الورديات!$A$2:$E$21,5,FALSE()),0),ROUND(MAX(0,MOD(H433-F433+0.5,1)-0.5)*1440,0),0))</f>
        <v/>
      </c>
      <c r="L433" s="22" t="str">
        <f aca="false">IF(OR(I433="",G433=""),"",ROUND(MAX(0,MOD(G433-I433+0.5,1)-0.5)*1440,0))</f>
        <v/>
      </c>
      <c r="M433" s="22" t="str">
        <f aca="false">IF(OR(I433="",G433=""),"",IF(ROUND(MAX(0,MOD(I433-G433+0.5,1)-0.5)*1440,0)&gt;=الإعدادات!$B$8,ROUND(MAX(0,MOD(I433-G433+0.5,1)-0.5)*1440,0),0))</f>
        <v/>
      </c>
      <c r="N433" s="18" t="str">
        <f aca="false">IF(OR(A433="",B433=""),"",IF(COUNTIFS(الإجازات!$A$2:$A$1001,B433,الإجازات!$D$2:$D$1001,"&lt;="&amp;A433,الإجازات!$E$2:$E$1001,"&gt;="&amp;A433,الإجازات!$G$2:$G$1001,"مقبولة")=0,"",LOOKUP(2,1/((الإجازات!$A$2:$A$1001=B433)*(الإجازات!$D$2:$D$1001&lt;=A433)*(الإجازات!$E$2:$E$1001&gt;=A433)*(الإجازات!$G$2:$G$1001="مقبولة")),الإجازات!$C$2:$C$1001)))</f>
        <v/>
      </c>
      <c r="O433" s="17"/>
      <c r="P433" s="23" t="str">
        <f aca="false">IF(B433="","",IF(ISNA(MATCH(B433,الموظفين!$A$2:$A$501,0)),"⚠ كود غير موجود",IF(O433&lt;&gt;"",O433,IF(N433&lt;&gt;"",N433,IF(H433="",IF(AND(A433&lt;&gt;"",WEEKDAY(A433)=الإعدادات!$B$11),"راحة أسبوعية","غائب"),IF(I433="","بدون انصراف",IF(N(K433)&gt;0,"متأخر","حاضر")))))))</f>
        <v/>
      </c>
      <c r="Q433" s="24" t="str">
        <f aca="false">IF(B433="","",IF(OR(P433="غائب",P433="غياب",P433="إجازة بدون راتب"),IFERROR(VLOOKUP(B433,الموظفين!$A$2:$J$501,8,FALSE()),0),0))</f>
        <v/>
      </c>
      <c r="R433" s="24" t="str">
        <f aca="false">IF(B433="","",ROUND((N(K433)+N(L433))/60*IFERROR(VLOOKUP(B433,الموظفين!$A$2:$J$501,8,FALSE()),0)/الإعدادات!$B$6*الإعدادات!$B$9,2))</f>
        <v/>
      </c>
      <c r="S433" s="24" t="str">
        <f aca="false">IF(OR(B433="",M433=""),"",ROUND(M433/60*IFERROR(VLOOKUP(B433,الموظفين!$A$2:$J$501,9,FALSE()),0),2))</f>
        <v/>
      </c>
      <c r="T433" s="17"/>
      <c r="U433" s="23" t="str">
        <f aca="false">IF(OR(A433="",B433=""),"",A433&amp;"|"&amp;B433)</f>
        <v/>
      </c>
    </row>
    <row r="434" customFormat="false" ht="15" hidden="false" customHeight="false" outlineLevel="0" collapsed="false">
      <c r="A434" s="16"/>
      <c r="B434" s="17"/>
      <c r="C434" s="18" t="str">
        <f aca="false">IF($B434="","",IFERROR(VLOOKUP($B434,الموظفين!$A$2:$J$501,2,FALSE())&amp;"","⚠ كود غير موجود"))</f>
        <v/>
      </c>
      <c r="D434" s="18" t="str">
        <f aca="false">IF($B434="","",IFERROR(VLOOKUP($B434,الموظفين!$A$2:$J$501,3,FALSE())&amp;"",""))</f>
        <v/>
      </c>
      <c r="E434" s="18" t="str">
        <f aca="false">IF($B434="","",IFERROR(VLOOKUP($B434,الموظفين!$A$2:$J$501,5,FALSE())&amp;"",""))</f>
        <v/>
      </c>
      <c r="F434" s="19" t="str">
        <f aca="false">IF($B434="","",IFERROR(VLOOKUP($B434,الموظفين!$A$2:$J$501,6,FALSE()),""))</f>
        <v/>
      </c>
      <c r="G434" s="19" t="str">
        <f aca="false">IF($B434="","",IFERROR(VLOOKUP($B434,الموظفين!$A$2:$J$501,7,FALSE()),""))</f>
        <v/>
      </c>
      <c r="H434" s="20"/>
      <c r="I434" s="20"/>
      <c r="J434" s="21" t="str">
        <f aca="false">IF(OR(H434="",I434=""),"",ROUND(MOD(I434-H434,1)*24,2))</f>
        <v/>
      </c>
      <c r="K434" s="22" t="str">
        <f aca="false">IF(OR(H434="",F434=""),"",IF(ROUND(MAX(0,MOD(H434-F434+0.5,1)-0.5)*1440,0)&gt;IFERROR(VLOOKUP(E434,الورديات!$A$2:$E$21,5,FALSE()),0),ROUND(MAX(0,MOD(H434-F434+0.5,1)-0.5)*1440,0),0))</f>
        <v/>
      </c>
      <c r="L434" s="22" t="str">
        <f aca="false">IF(OR(I434="",G434=""),"",ROUND(MAX(0,MOD(G434-I434+0.5,1)-0.5)*1440,0))</f>
        <v/>
      </c>
      <c r="M434" s="22" t="str">
        <f aca="false">IF(OR(I434="",G434=""),"",IF(ROUND(MAX(0,MOD(I434-G434+0.5,1)-0.5)*1440,0)&gt;=الإعدادات!$B$8,ROUND(MAX(0,MOD(I434-G434+0.5,1)-0.5)*1440,0),0))</f>
        <v/>
      </c>
      <c r="N434" s="18" t="str">
        <f aca="false">IF(OR(A434="",B434=""),"",IF(COUNTIFS(الإجازات!$A$2:$A$1001,B434,الإجازات!$D$2:$D$1001,"&lt;="&amp;A434,الإجازات!$E$2:$E$1001,"&gt;="&amp;A434,الإجازات!$G$2:$G$1001,"مقبولة")=0,"",LOOKUP(2,1/((الإجازات!$A$2:$A$1001=B434)*(الإجازات!$D$2:$D$1001&lt;=A434)*(الإجازات!$E$2:$E$1001&gt;=A434)*(الإجازات!$G$2:$G$1001="مقبولة")),الإجازات!$C$2:$C$1001)))</f>
        <v/>
      </c>
      <c r="O434" s="17"/>
      <c r="P434" s="23" t="str">
        <f aca="false">IF(B434="","",IF(ISNA(MATCH(B434,الموظفين!$A$2:$A$501,0)),"⚠ كود غير موجود",IF(O434&lt;&gt;"",O434,IF(N434&lt;&gt;"",N434,IF(H434="",IF(AND(A434&lt;&gt;"",WEEKDAY(A434)=الإعدادات!$B$11),"راحة أسبوعية","غائب"),IF(I434="","بدون انصراف",IF(N(K434)&gt;0,"متأخر","حاضر")))))))</f>
        <v/>
      </c>
      <c r="Q434" s="24" t="str">
        <f aca="false">IF(B434="","",IF(OR(P434="غائب",P434="غياب",P434="إجازة بدون راتب"),IFERROR(VLOOKUP(B434,الموظفين!$A$2:$J$501,8,FALSE()),0),0))</f>
        <v/>
      </c>
      <c r="R434" s="24" t="str">
        <f aca="false">IF(B434="","",ROUND((N(K434)+N(L434))/60*IFERROR(VLOOKUP(B434,الموظفين!$A$2:$J$501,8,FALSE()),0)/الإعدادات!$B$6*الإعدادات!$B$9,2))</f>
        <v/>
      </c>
      <c r="S434" s="24" t="str">
        <f aca="false">IF(OR(B434="",M434=""),"",ROUND(M434/60*IFERROR(VLOOKUP(B434,الموظفين!$A$2:$J$501,9,FALSE()),0),2))</f>
        <v/>
      </c>
      <c r="T434" s="17"/>
      <c r="U434" s="23" t="str">
        <f aca="false">IF(OR(A434="",B434=""),"",A434&amp;"|"&amp;B434)</f>
        <v/>
      </c>
    </row>
    <row r="435" customFormat="false" ht="15" hidden="false" customHeight="false" outlineLevel="0" collapsed="false">
      <c r="A435" s="16"/>
      <c r="B435" s="17"/>
      <c r="C435" s="18" t="str">
        <f aca="false">IF($B435="","",IFERROR(VLOOKUP($B435,الموظفين!$A$2:$J$501,2,FALSE())&amp;"","⚠ كود غير موجود"))</f>
        <v/>
      </c>
      <c r="D435" s="18" t="str">
        <f aca="false">IF($B435="","",IFERROR(VLOOKUP($B435,الموظفين!$A$2:$J$501,3,FALSE())&amp;"",""))</f>
        <v/>
      </c>
      <c r="E435" s="18" t="str">
        <f aca="false">IF($B435="","",IFERROR(VLOOKUP($B435,الموظفين!$A$2:$J$501,5,FALSE())&amp;"",""))</f>
        <v/>
      </c>
      <c r="F435" s="19" t="str">
        <f aca="false">IF($B435="","",IFERROR(VLOOKUP($B435,الموظفين!$A$2:$J$501,6,FALSE()),""))</f>
        <v/>
      </c>
      <c r="G435" s="19" t="str">
        <f aca="false">IF($B435="","",IFERROR(VLOOKUP($B435,الموظفين!$A$2:$J$501,7,FALSE()),""))</f>
        <v/>
      </c>
      <c r="H435" s="20"/>
      <c r="I435" s="20"/>
      <c r="J435" s="21" t="str">
        <f aca="false">IF(OR(H435="",I435=""),"",ROUND(MOD(I435-H435,1)*24,2))</f>
        <v/>
      </c>
      <c r="K435" s="22" t="str">
        <f aca="false">IF(OR(H435="",F435=""),"",IF(ROUND(MAX(0,MOD(H435-F435+0.5,1)-0.5)*1440,0)&gt;IFERROR(VLOOKUP(E435,الورديات!$A$2:$E$21,5,FALSE()),0),ROUND(MAX(0,MOD(H435-F435+0.5,1)-0.5)*1440,0),0))</f>
        <v/>
      </c>
      <c r="L435" s="22" t="str">
        <f aca="false">IF(OR(I435="",G435=""),"",ROUND(MAX(0,MOD(G435-I435+0.5,1)-0.5)*1440,0))</f>
        <v/>
      </c>
      <c r="M435" s="22" t="str">
        <f aca="false">IF(OR(I435="",G435=""),"",IF(ROUND(MAX(0,MOD(I435-G435+0.5,1)-0.5)*1440,0)&gt;=الإعدادات!$B$8,ROUND(MAX(0,MOD(I435-G435+0.5,1)-0.5)*1440,0),0))</f>
        <v/>
      </c>
      <c r="N435" s="18" t="str">
        <f aca="false">IF(OR(A435="",B435=""),"",IF(COUNTIFS(الإجازات!$A$2:$A$1001,B435,الإجازات!$D$2:$D$1001,"&lt;="&amp;A435,الإجازات!$E$2:$E$1001,"&gt;="&amp;A435,الإجازات!$G$2:$G$1001,"مقبولة")=0,"",LOOKUP(2,1/((الإجازات!$A$2:$A$1001=B435)*(الإجازات!$D$2:$D$1001&lt;=A435)*(الإجازات!$E$2:$E$1001&gt;=A435)*(الإجازات!$G$2:$G$1001="مقبولة")),الإجازات!$C$2:$C$1001)))</f>
        <v/>
      </c>
      <c r="O435" s="17"/>
      <c r="P435" s="23" t="str">
        <f aca="false">IF(B435="","",IF(ISNA(MATCH(B435,الموظفين!$A$2:$A$501,0)),"⚠ كود غير موجود",IF(O435&lt;&gt;"",O435,IF(N435&lt;&gt;"",N435,IF(H435="",IF(AND(A435&lt;&gt;"",WEEKDAY(A435)=الإعدادات!$B$11),"راحة أسبوعية","غائب"),IF(I435="","بدون انصراف",IF(N(K435)&gt;0,"متأخر","حاضر")))))))</f>
        <v/>
      </c>
      <c r="Q435" s="24" t="str">
        <f aca="false">IF(B435="","",IF(OR(P435="غائب",P435="غياب",P435="إجازة بدون راتب"),IFERROR(VLOOKUP(B435,الموظفين!$A$2:$J$501,8,FALSE()),0),0))</f>
        <v/>
      </c>
      <c r="R435" s="24" t="str">
        <f aca="false">IF(B435="","",ROUND((N(K435)+N(L435))/60*IFERROR(VLOOKUP(B435,الموظفين!$A$2:$J$501,8,FALSE()),0)/الإعدادات!$B$6*الإعدادات!$B$9,2))</f>
        <v/>
      </c>
      <c r="S435" s="24" t="str">
        <f aca="false">IF(OR(B435="",M435=""),"",ROUND(M435/60*IFERROR(VLOOKUP(B435,الموظفين!$A$2:$J$501,9,FALSE()),0),2))</f>
        <v/>
      </c>
      <c r="T435" s="17"/>
      <c r="U435" s="23" t="str">
        <f aca="false">IF(OR(A435="",B435=""),"",A435&amp;"|"&amp;B435)</f>
        <v/>
      </c>
    </row>
    <row r="436" customFormat="false" ht="15" hidden="false" customHeight="false" outlineLevel="0" collapsed="false">
      <c r="A436" s="16"/>
      <c r="B436" s="17"/>
      <c r="C436" s="18" t="str">
        <f aca="false">IF($B436="","",IFERROR(VLOOKUP($B436,الموظفين!$A$2:$J$501,2,FALSE())&amp;"","⚠ كود غير موجود"))</f>
        <v/>
      </c>
      <c r="D436" s="18" t="str">
        <f aca="false">IF($B436="","",IFERROR(VLOOKUP($B436,الموظفين!$A$2:$J$501,3,FALSE())&amp;"",""))</f>
        <v/>
      </c>
      <c r="E436" s="18" t="str">
        <f aca="false">IF($B436="","",IFERROR(VLOOKUP($B436,الموظفين!$A$2:$J$501,5,FALSE())&amp;"",""))</f>
        <v/>
      </c>
      <c r="F436" s="19" t="str">
        <f aca="false">IF($B436="","",IFERROR(VLOOKUP($B436,الموظفين!$A$2:$J$501,6,FALSE()),""))</f>
        <v/>
      </c>
      <c r="G436" s="19" t="str">
        <f aca="false">IF($B436="","",IFERROR(VLOOKUP($B436,الموظفين!$A$2:$J$501,7,FALSE()),""))</f>
        <v/>
      </c>
      <c r="H436" s="20"/>
      <c r="I436" s="20"/>
      <c r="J436" s="21" t="str">
        <f aca="false">IF(OR(H436="",I436=""),"",ROUND(MOD(I436-H436,1)*24,2))</f>
        <v/>
      </c>
      <c r="K436" s="22" t="str">
        <f aca="false">IF(OR(H436="",F436=""),"",IF(ROUND(MAX(0,MOD(H436-F436+0.5,1)-0.5)*1440,0)&gt;IFERROR(VLOOKUP(E436,الورديات!$A$2:$E$21,5,FALSE()),0),ROUND(MAX(0,MOD(H436-F436+0.5,1)-0.5)*1440,0),0))</f>
        <v/>
      </c>
      <c r="L436" s="22" t="str">
        <f aca="false">IF(OR(I436="",G436=""),"",ROUND(MAX(0,MOD(G436-I436+0.5,1)-0.5)*1440,0))</f>
        <v/>
      </c>
      <c r="M436" s="22" t="str">
        <f aca="false">IF(OR(I436="",G436=""),"",IF(ROUND(MAX(0,MOD(I436-G436+0.5,1)-0.5)*1440,0)&gt;=الإعدادات!$B$8,ROUND(MAX(0,MOD(I436-G436+0.5,1)-0.5)*1440,0),0))</f>
        <v/>
      </c>
      <c r="N436" s="18" t="str">
        <f aca="false">IF(OR(A436="",B436=""),"",IF(COUNTIFS(الإجازات!$A$2:$A$1001,B436,الإجازات!$D$2:$D$1001,"&lt;="&amp;A436,الإجازات!$E$2:$E$1001,"&gt;="&amp;A436,الإجازات!$G$2:$G$1001,"مقبولة")=0,"",LOOKUP(2,1/((الإجازات!$A$2:$A$1001=B436)*(الإجازات!$D$2:$D$1001&lt;=A436)*(الإجازات!$E$2:$E$1001&gt;=A436)*(الإجازات!$G$2:$G$1001="مقبولة")),الإجازات!$C$2:$C$1001)))</f>
        <v/>
      </c>
      <c r="O436" s="17"/>
      <c r="P436" s="23" t="str">
        <f aca="false">IF(B436="","",IF(ISNA(MATCH(B436,الموظفين!$A$2:$A$501,0)),"⚠ كود غير موجود",IF(O436&lt;&gt;"",O436,IF(N436&lt;&gt;"",N436,IF(H436="",IF(AND(A436&lt;&gt;"",WEEKDAY(A436)=الإعدادات!$B$11),"راحة أسبوعية","غائب"),IF(I436="","بدون انصراف",IF(N(K436)&gt;0,"متأخر","حاضر")))))))</f>
        <v/>
      </c>
      <c r="Q436" s="24" t="str">
        <f aca="false">IF(B436="","",IF(OR(P436="غائب",P436="غياب",P436="إجازة بدون راتب"),IFERROR(VLOOKUP(B436,الموظفين!$A$2:$J$501,8,FALSE()),0),0))</f>
        <v/>
      </c>
      <c r="R436" s="24" t="str">
        <f aca="false">IF(B436="","",ROUND((N(K436)+N(L436))/60*IFERROR(VLOOKUP(B436,الموظفين!$A$2:$J$501,8,FALSE()),0)/الإعدادات!$B$6*الإعدادات!$B$9,2))</f>
        <v/>
      </c>
      <c r="S436" s="24" t="str">
        <f aca="false">IF(OR(B436="",M436=""),"",ROUND(M436/60*IFERROR(VLOOKUP(B436,الموظفين!$A$2:$J$501,9,FALSE()),0),2))</f>
        <v/>
      </c>
      <c r="T436" s="17"/>
      <c r="U436" s="23" t="str">
        <f aca="false">IF(OR(A436="",B436=""),"",A436&amp;"|"&amp;B436)</f>
        <v/>
      </c>
    </row>
    <row r="437" customFormat="false" ht="15" hidden="false" customHeight="false" outlineLevel="0" collapsed="false">
      <c r="A437" s="16"/>
      <c r="B437" s="17"/>
      <c r="C437" s="18" t="str">
        <f aca="false">IF($B437="","",IFERROR(VLOOKUP($B437,الموظفين!$A$2:$J$501,2,FALSE())&amp;"","⚠ كود غير موجود"))</f>
        <v/>
      </c>
      <c r="D437" s="18" t="str">
        <f aca="false">IF($B437="","",IFERROR(VLOOKUP($B437,الموظفين!$A$2:$J$501,3,FALSE())&amp;"",""))</f>
        <v/>
      </c>
      <c r="E437" s="18" t="str">
        <f aca="false">IF($B437="","",IFERROR(VLOOKUP($B437,الموظفين!$A$2:$J$501,5,FALSE())&amp;"",""))</f>
        <v/>
      </c>
      <c r="F437" s="19" t="str">
        <f aca="false">IF($B437="","",IFERROR(VLOOKUP($B437,الموظفين!$A$2:$J$501,6,FALSE()),""))</f>
        <v/>
      </c>
      <c r="G437" s="19" t="str">
        <f aca="false">IF($B437="","",IFERROR(VLOOKUP($B437,الموظفين!$A$2:$J$501,7,FALSE()),""))</f>
        <v/>
      </c>
      <c r="H437" s="20"/>
      <c r="I437" s="20"/>
      <c r="J437" s="21" t="str">
        <f aca="false">IF(OR(H437="",I437=""),"",ROUND(MOD(I437-H437,1)*24,2))</f>
        <v/>
      </c>
      <c r="K437" s="22" t="str">
        <f aca="false">IF(OR(H437="",F437=""),"",IF(ROUND(MAX(0,MOD(H437-F437+0.5,1)-0.5)*1440,0)&gt;IFERROR(VLOOKUP(E437,الورديات!$A$2:$E$21,5,FALSE()),0),ROUND(MAX(0,MOD(H437-F437+0.5,1)-0.5)*1440,0),0))</f>
        <v/>
      </c>
      <c r="L437" s="22" t="str">
        <f aca="false">IF(OR(I437="",G437=""),"",ROUND(MAX(0,MOD(G437-I437+0.5,1)-0.5)*1440,0))</f>
        <v/>
      </c>
      <c r="M437" s="22" t="str">
        <f aca="false">IF(OR(I437="",G437=""),"",IF(ROUND(MAX(0,MOD(I437-G437+0.5,1)-0.5)*1440,0)&gt;=الإعدادات!$B$8,ROUND(MAX(0,MOD(I437-G437+0.5,1)-0.5)*1440,0),0))</f>
        <v/>
      </c>
      <c r="N437" s="18" t="str">
        <f aca="false">IF(OR(A437="",B437=""),"",IF(COUNTIFS(الإجازات!$A$2:$A$1001,B437,الإجازات!$D$2:$D$1001,"&lt;="&amp;A437,الإجازات!$E$2:$E$1001,"&gt;="&amp;A437,الإجازات!$G$2:$G$1001,"مقبولة")=0,"",LOOKUP(2,1/((الإجازات!$A$2:$A$1001=B437)*(الإجازات!$D$2:$D$1001&lt;=A437)*(الإجازات!$E$2:$E$1001&gt;=A437)*(الإجازات!$G$2:$G$1001="مقبولة")),الإجازات!$C$2:$C$1001)))</f>
        <v/>
      </c>
      <c r="O437" s="17"/>
      <c r="P437" s="23" t="str">
        <f aca="false">IF(B437="","",IF(ISNA(MATCH(B437,الموظفين!$A$2:$A$501,0)),"⚠ كود غير موجود",IF(O437&lt;&gt;"",O437,IF(N437&lt;&gt;"",N437,IF(H437="",IF(AND(A437&lt;&gt;"",WEEKDAY(A437)=الإعدادات!$B$11),"راحة أسبوعية","غائب"),IF(I437="","بدون انصراف",IF(N(K437)&gt;0,"متأخر","حاضر")))))))</f>
        <v/>
      </c>
      <c r="Q437" s="24" t="str">
        <f aca="false">IF(B437="","",IF(OR(P437="غائب",P437="غياب",P437="إجازة بدون راتب"),IFERROR(VLOOKUP(B437,الموظفين!$A$2:$J$501,8,FALSE()),0),0))</f>
        <v/>
      </c>
      <c r="R437" s="24" t="str">
        <f aca="false">IF(B437="","",ROUND((N(K437)+N(L437))/60*IFERROR(VLOOKUP(B437,الموظفين!$A$2:$J$501,8,FALSE()),0)/الإعدادات!$B$6*الإعدادات!$B$9,2))</f>
        <v/>
      </c>
      <c r="S437" s="24" t="str">
        <f aca="false">IF(OR(B437="",M437=""),"",ROUND(M437/60*IFERROR(VLOOKUP(B437,الموظفين!$A$2:$J$501,9,FALSE()),0),2))</f>
        <v/>
      </c>
      <c r="T437" s="17"/>
      <c r="U437" s="23" t="str">
        <f aca="false">IF(OR(A437="",B437=""),"",A437&amp;"|"&amp;B437)</f>
        <v/>
      </c>
    </row>
    <row r="438" customFormat="false" ht="15" hidden="false" customHeight="false" outlineLevel="0" collapsed="false">
      <c r="A438" s="16"/>
      <c r="B438" s="17"/>
      <c r="C438" s="18" t="str">
        <f aca="false">IF($B438="","",IFERROR(VLOOKUP($B438,الموظفين!$A$2:$J$501,2,FALSE())&amp;"","⚠ كود غير موجود"))</f>
        <v/>
      </c>
      <c r="D438" s="18" t="str">
        <f aca="false">IF($B438="","",IFERROR(VLOOKUP($B438,الموظفين!$A$2:$J$501,3,FALSE())&amp;"",""))</f>
        <v/>
      </c>
      <c r="E438" s="18" t="str">
        <f aca="false">IF($B438="","",IFERROR(VLOOKUP($B438,الموظفين!$A$2:$J$501,5,FALSE())&amp;"",""))</f>
        <v/>
      </c>
      <c r="F438" s="19" t="str">
        <f aca="false">IF($B438="","",IFERROR(VLOOKUP($B438,الموظفين!$A$2:$J$501,6,FALSE()),""))</f>
        <v/>
      </c>
      <c r="G438" s="19" t="str">
        <f aca="false">IF($B438="","",IFERROR(VLOOKUP($B438,الموظفين!$A$2:$J$501,7,FALSE()),""))</f>
        <v/>
      </c>
      <c r="H438" s="20"/>
      <c r="I438" s="20"/>
      <c r="J438" s="21" t="str">
        <f aca="false">IF(OR(H438="",I438=""),"",ROUND(MOD(I438-H438,1)*24,2))</f>
        <v/>
      </c>
      <c r="K438" s="22" t="str">
        <f aca="false">IF(OR(H438="",F438=""),"",IF(ROUND(MAX(0,MOD(H438-F438+0.5,1)-0.5)*1440,0)&gt;IFERROR(VLOOKUP(E438,الورديات!$A$2:$E$21,5,FALSE()),0),ROUND(MAX(0,MOD(H438-F438+0.5,1)-0.5)*1440,0),0))</f>
        <v/>
      </c>
      <c r="L438" s="22" t="str">
        <f aca="false">IF(OR(I438="",G438=""),"",ROUND(MAX(0,MOD(G438-I438+0.5,1)-0.5)*1440,0))</f>
        <v/>
      </c>
      <c r="M438" s="22" t="str">
        <f aca="false">IF(OR(I438="",G438=""),"",IF(ROUND(MAX(0,MOD(I438-G438+0.5,1)-0.5)*1440,0)&gt;=الإعدادات!$B$8,ROUND(MAX(0,MOD(I438-G438+0.5,1)-0.5)*1440,0),0))</f>
        <v/>
      </c>
      <c r="N438" s="18" t="str">
        <f aca="false">IF(OR(A438="",B438=""),"",IF(COUNTIFS(الإجازات!$A$2:$A$1001,B438,الإجازات!$D$2:$D$1001,"&lt;="&amp;A438,الإجازات!$E$2:$E$1001,"&gt;="&amp;A438,الإجازات!$G$2:$G$1001,"مقبولة")=0,"",LOOKUP(2,1/((الإجازات!$A$2:$A$1001=B438)*(الإجازات!$D$2:$D$1001&lt;=A438)*(الإجازات!$E$2:$E$1001&gt;=A438)*(الإجازات!$G$2:$G$1001="مقبولة")),الإجازات!$C$2:$C$1001)))</f>
        <v/>
      </c>
      <c r="O438" s="17"/>
      <c r="P438" s="23" t="str">
        <f aca="false">IF(B438="","",IF(ISNA(MATCH(B438,الموظفين!$A$2:$A$501,0)),"⚠ كود غير موجود",IF(O438&lt;&gt;"",O438,IF(N438&lt;&gt;"",N438,IF(H438="",IF(AND(A438&lt;&gt;"",WEEKDAY(A438)=الإعدادات!$B$11),"راحة أسبوعية","غائب"),IF(I438="","بدون انصراف",IF(N(K438)&gt;0,"متأخر","حاضر")))))))</f>
        <v/>
      </c>
      <c r="Q438" s="24" t="str">
        <f aca="false">IF(B438="","",IF(OR(P438="غائب",P438="غياب",P438="إجازة بدون راتب"),IFERROR(VLOOKUP(B438,الموظفين!$A$2:$J$501,8,FALSE()),0),0))</f>
        <v/>
      </c>
      <c r="R438" s="24" t="str">
        <f aca="false">IF(B438="","",ROUND((N(K438)+N(L438))/60*IFERROR(VLOOKUP(B438,الموظفين!$A$2:$J$501,8,FALSE()),0)/الإعدادات!$B$6*الإعدادات!$B$9,2))</f>
        <v/>
      </c>
      <c r="S438" s="24" t="str">
        <f aca="false">IF(OR(B438="",M438=""),"",ROUND(M438/60*IFERROR(VLOOKUP(B438,الموظفين!$A$2:$J$501,9,FALSE()),0),2))</f>
        <v/>
      </c>
      <c r="T438" s="17"/>
      <c r="U438" s="23" t="str">
        <f aca="false">IF(OR(A438="",B438=""),"",A438&amp;"|"&amp;B438)</f>
        <v/>
      </c>
    </row>
    <row r="439" customFormat="false" ht="15" hidden="false" customHeight="false" outlineLevel="0" collapsed="false">
      <c r="A439" s="16"/>
      <c r="B439" s="17"/>
      <c r="C439" s="18" t="str">
        <f aca="false">IF($B439="","",IFERROR(VLOOKUP($B439,الموظفين!$A$2:$J$501,2,FALSE())&amp;"","⚠ كود غير موجود"))</f>
        <v/>
      </c>
      <c r="D439" s="18" t="str">
        <f aca="false">IF($B439="","",IFERROR(VLOOKUP($B439,الموظفين!$A$2:$J$501,3,FALSE())&amp;"",""))</f>
        <v/>
      </c>
      <c r="E439" s="18" t="str">
        <f aca="false">IF($B439="","",IFERROR(VLOOKUP($B439,الموظفين!$A$2:$J$501,5,FALSE())&amp;"",""))</f>
        <v/>
      </c>
      <c r="F439" s="19" t="str">
        <f aca="false">IF($B439="","",IFERROR(VLOOKUP($B439,الموظفين!$A$2:$J$501,6,FALSE()),""))</f>
        <v/>
      </c>
      <c r="G439" s="19" t="str">
        <f aca="false">IF($B439="","",IFERROR(VLOOKUP($B439,الموظفين!$A$2:$J$501,7,FALSE()),""))</f>
        <v/>
      </c>
      <c r="H439" s="20"/>
      <c r="I439" s="20"/>
      <c r="J439" s="21" t="str">
        <f aca="false">IF(OR(H439="",I439=""),"",ROUND(MOD(I439-H439,1)*24,2))</f>
        <v/>
      </c>
      <c r="K439" s="22" t="str">
        <f aca="false">IF(OR(H439="",F439=""),"",IF(ROUND(MAX(0,MOD(H439-F439+0.5,1)-0.5)*1440,0)&gt;IFERROR(VLOOKUP(E439,الورديات!$A$2:$E$21,5,FALSE()),0),ROUND(MAX(0,MOD(H439-F439+0.5,1)-0.5)*1440,0),0))</f>
        <v/>
      </c>
      <c r="L439" s="22" t="str">
        <f aca="false">IF(OR(I439="",G439=""),"",ROUND(MAX(0,MOD(G439-I439+0.5,1)-0.5)*1440,0))</f>
        <v/>
      </c>
      <c r="M439" s="22" t="str">
        <f aca="false">IF(OR(I439="",G439=""),"",IF(ROUND(MAX(0,MOD(I439-G439+0.5,1)-0.5)*1440,0)&gt;=الإعدادات!$B$8,ROUND(MAX(0,MOD(I439-G439+0.5,1)-0.5)*1440,0),0))</f>
        <v/>
      </c>
      <c r="N439" s="18" t="str">
        <f aca="false">IF(OR(A439="",B439=""),"",IF(COUNTIFS(الإجازات!$A$2:$A$1001,B439,الإجازات!$D$2:$D$1001,"&lt;="&amp;A439,الإجازات!$E$2:$E$1001,"&gt;="&amp;A439,الإجازات!$G$2:$G$1001,"مقبولة")=0,"",LOOKUP(2,1/((الإجازات!$A$2:$A$1001=B439)*(الإجازات!$D$2:$D$1001&lt;=A439)*(الإجازات!$E$2:$E$1001&gt;=A439)*(الإجازات!$G$2:$G$1001="مقبولة")),الإجازات!$C$2:$C$1001)))</f>
        <v/>
      </c>
      <c r="O439" s="17"/>
      <c r="P439" s="23" t="str">
        <f aca="false">IF(B439="","",IF(ISNA(MATCH(B439,الموظفين!$A$2:$A$501,0)),"⚠ كود غير موجود",IF(O439&lt;&gt;"",O439,IF(N439&lt;&gt;"",N439,IF(H439="",IF(AND(A439&lt;&gt;"",WEEKDAY(A439)=الإعدادات!$B$11),"راحة أسبوعية","غائب"),IF(I439="","بدون انصراف",IF(N(K439)&gt;0,"متأخر","حاضر")))))))</f>
        <v/>
      </c>
      <c r="Q439" s="24" t="str">
        <f aca="false">IF(B439="","",IF(OR(P439="غائب",P439="غياب",P439="إجازة بدون راتب"),IFERROR(VLOOKUP(B439,الموظفين!$A$2:$J$501,8,FALSE()),0),0))</f>
        <v/>
      </c>
      <c r="R439" s="24" t="str">
        <f aca="false">IF(B439="","",ROUND((N(K439)+N(L439))/60*IFERROR(VLOOKUP(B439,الموظفين!$A$2:$J$501,8,FALSE()),0)/الإعدادات!$B$6*الإعدادات!$B$9,2))</f>
        <v/>
      </c>
      <c r="S439" s="24" t="str">
        <f aca="false">IF(OR(B439="",M439=""),"",ROUND(M439/60*IFERROR(VLOOKUP(B439,الموظفين!$A$2:$J$501,9,FALSE()),0),2))</f>
        <v/>
      </c>
      <c r="T439" s="17"/>
      <c r="U439" s="23" t="str">
        <f aca="false">IF(OR(A439="",B439=""),"",A439&amp;"|"&amp;B439)</f>
        <v/>
      </c>
    </row>
    <row r="440" customFormat="false" ht="15" hidden="false" customHeight="false" outlineLevel="0" collapsed="false">
      <c r="A440" s="16"/>
      <c r="B440" s="17"/>
      <c r="C440" s="18" t="str">
        <f aca="false">IF($B440="","",IFERROR(VLOOKUP($B440,الموظفين!$A$2:$J$501,2,FALSE())&amp;"","⚠ كود غير موجود"))</f>
        <v/>
      </c>
      <c r="D440" s="18" t="str">
        <f aca="false">IF($B440="","",IFERROR(VLOOKUP($B440,الموظفين!$A$2:$J$501,3,FALSE())&amp;"",""))</f>
        <v/>
      </c>
      <c r="E440" s="18" t="str">
        <f aca="false">IF($B440="","",IFERROR(VLOOKUP($B440,الموظفين!$A$2:$J$501,5,FALSE())&amp;"",""))</f>
        <v/>
      </c>
      <c r="F440" s="19" t="str">
        <f aca="false">IF($B440="","",IFERROR(VLOOKUP($B440,الموظفين!$A$2:$J$501,6,FALSE()),""))</f>
        <v/>
      </c>
      <c r="G440" s="19" t="str">
        <f aca="false">IF($B440="","",IFERROR(VLOOKUP($B440,الموظفين!$A$2:$J$501,7,FALSE()),""))</f>
        <v/>
      </c>
      <c r="H440" s="20"/>
      <c r="I440" s="20"/>
      <c r="J440" s="21" t="str">
        <f aca="false">IF(OR(H440="",I440=""),"",ROUND(MOD(I440-H440,1)*24,2))</f>
        <v/>
      </c>
      <c r="K440" s="22" t="str">
        <f aca="false">IF(OR(H440="",F440=""),"",IF(ROUND(MAX(0,MOD(H440-F440+0.5,1)-0.5)*1440,0)&gt;IFERROR(VLOOKUP(E440,الورديات!$A$2:$E$21,5,FALSE()),0),ROUND(MAX(0,MOD(H440-F440+0.5,1)-0.5)*1440,0),0))</f>
        <v/>
      </c>
      <c r="L440" s="22" t="str">
        <f aca="false">IF(OR(I440="",G440=""),"",ROUND(MAX(0,MOD(G440-I440+0.5,1)-0.5)*1440,0))</f>
        <v/>
      </c>
      <c r="M440" s="22" t="str">
        <f aca="false">IF(OR(I440="",G440=""),"",IF(ROUND(MAX(0,MOD(I440-G440+0.5,1)-0.5)*1440,0)&gt;=الإعدادات!$B$8,ROUND(MAX(0,MOD(I440-G440+0.5,1)-0.5)*1440,0),0))</f>
        <v/>
      </c>
      <c r="N440" s="18" t="str">
        <f aca="false">IF(OR(A440="",B440=""),"",IF(COUNTIFS(الإجازات!$A$2:$A$1001,B440,الإجازات!$D$2:$D$1001,"&lt;="&amp;A440,الإجازات!$E$2:$E$1001,"&gt;="&amp;A440,الإجازات!$G$2:$G$1001,"مقبولة")=0,"",LOOKUP(2,1/((الإجازات!$A$2:$A$1001=B440)*(الإجازات!$D$2:$D$1001&lt;=A440)*(الإجازات!$E$2:$E$1001&gt;=A440)*(الإجازات!$G$2:$G$1001="مقبولة")),الإجازات!$C$2:$C$1001)))</f>
        <v/>
      </c>
      <c r="O440" s="17"/>
      <c r="P440" s="23" t="str">
        <f aca="false">IF(B440="","",IF(ISNA(MATCH(B440,الموظفين!$A$2:$A$501,0)),"⚠ كود غير موجود",IF(O440&lt;&gt;"",O440,IF(N440&lt;&gt;"",N440,IF(H440="",IF(AND(A440&lt;&gt;"",WEEKDAY(A440)=الإعدادات!$B$11),"راحة أسبوعية","غائب"),IF(I440="","بدون انصراف",IF(N(K440)&gt;0,"متأخر","حاضر")))))))</f>
        <v/>
      </c>
      <c r="Q440" s="24" t="str">
        <f aca="false">IF(B440="","",IF(OR(P440="غائب",P440="غياب",P440="إجازة بدون راتب"),IFERROR(VLOOKUP(B440,الموظفين!$A$2:$J$501,8,FALSE()),0),0))</f>
        <v/>
      </c>
      <c r="R440" s="24" t="str">
        <f aca="false">IF(B440="","",ROUND((N(K440)+N(L440))/60*IFERROR(VLOOKUP(B440,الموظفين!$A$2:$J$501,8,FALSE()),0)/الإعدادات!$B$6*الإعدادات!$B$9,2))</f>
        <v/>
      </c>
      <c r="S440" s="24" t="str">
        <f aca="false">IF(OR(B440="",M440=""),"",ROUND(M440/60*IFERROR(VLOOKUP(B440,الموظفين!$A$2:$J$501,9,FALSE()),0),2))</f>
        <v/>
      </c>
      <c r="T440" s="17"/>
      <c r="U440" s="23" t="str">
        <f aca="false">IF(OR(A440="",B440=""),"",A440&amp;"|"&amp;B440)</f>
        <v/>
      </c>
    </row>
    <row r="441" customFormat="false" ht="15" hidden="false" customHeight="false" outlineLevel="0" collapsed="false">
      <c r="A441" s="16"/>
      <c r="B441" s="17"/>
      <c r="C441" s="18" t="str">
        <f aca="false">IF($B441="","",IFERROR(VLOOKUP($B441,الموظفين!$A$2:$J$501,2,FALSE())&amp;"","⚠ كود غير موجود"))</f>
        <v/>
      </c>
      <c r="D441" s="18" t="str">
        <f aca="false">IF($B441="","",IFERROR(VLOOKUP($B441,الموظفين!$A$2:$J$501,3,FALSE())&amp;"",""))</f>
        <v/>
      </c>
      <c r="E441" s="18" t="str">
        <f aca="false">IF($B441="","",IFERROR(VLOOKUP($B441,الموظفين!$A$2:$J$501,5,FALSE())&amp;"",""))</f>
        <v/>
      </c>
      <c r="F441" s="19" t="str">
        <f aca="false">IF($B441="","",IFERROR(VLOOKUP($B441,الموظفين!$A$2:$J$501,6,FALSE()),""))</f>
        <v/>
      </c>
      <c r="G441" s="19" t="str">
        <f aca="false">IF($B441="","",IFERROR(VLOOKUP($B441,الموظفين!$A$2:$J$501,7,FALSE()),""))</f>
        <v/>
      </c>
      <c r="H441" s="20"/>
      <c r="I441" s="20"/>
      <c r="J441" s="21" t="str">
        <f aca="false">IF(OR(H441="",I441=""),"",ROUND(MOD(I441-H441,1)*24,2))</f>
        <v/>
      </c>
      <c r="K441" s="22" t="str">
        <f aca="false">IF(OR(H441="",F441=""),"",IF(ROUND(MAX(0,MOD(H441-F441+0.5,1)-0.5)*1440,0)&gt;IFERROR(VLOOKUP(E441,الورديات!$A$2:$E$21,5,FALSE()),0),ROUND(MAX(0,MOD(H441-F441+0.5,1)-0.5)*1440,0),0))</f>
        <v/>
      </c>
      <c r="L441" s="22" t="str">
        <f aca="false">IF(OR(I441="",G441=""),"",ROUND(MAX(0,MOD(G441-I441+0.5,1)-0.5)*1440,0))</f>
        <v/>
      </c>
      <c r="M441" s="22" t="str">
        <f aca="false">IF(OR(I441="",G441=""),"",IF(ROUND(MAX(0,MOD(I441-G441+0.5,1)-0.5)*1440,0)&gt;=الإعدادات!$B$8,ROUND(MAX(0,MOD(I441-G441+0.5,1)-0.5)*1440,0),0))</f>
        <v/>
      </c>
      <c r="N441" s="18" t="str">
        <f aca="false">IF(OR(A441="",B441=""),"",IF(COUNTIFS(الإجازات!$A$2:$A$1001,B441,الإجازات!$D$2:$D$1001,"&lt;="&amp;A441,الإجازات!$E$2:$E$1001,"&gt;="&amp;A441,الإجازات!$G$2:$G$1001,"مقبولة")=0,"",LOOKUP(2,1/((الإجازات!$A$2:$A$1001=B441)*(الإجازات!$D$2:$D$1001&lt;=A441)*(الإجازات!$E$2:$E$1001&gt;=A441)*(الإجازات!$G$2:$G$1001="مقبولة")),الإجازات!$C$2:$C$1001)))</f>
        <v/>
      </c>
      <c r="O441" s="17"/>
      <c r="P441" s="23" t="str">
        <f aca="false">IF(B441="","",IF(ISNA(MATCH(B441,الموظفين!$A$2:$A$501,0)),"⚠ كود غير موجود",IF(O441&lt;&gt;"",O441,IF(N441&lt;&gt;"",N441,IF(H441="",IF(AND(A441&lt;&gt;"",WEEKDAY(A441)=الإعدادات!$B$11),"راحة أسبوعية","غائب"),IF(I441="","بدون انصراف",IF(N(K441)&gt;0,"متأخر","حاضر")))))))</f>
        <v/>
      </c>
      <c r="Q441" s="24" t="str">
        <f aca="false">IF(B441="","",IF(OR(P441="غائب",P441="غياب",P441="إجازة بدون راتب"),IFERROR(VLOOKUP(B441,الموظفين!$A$2:$J$501,8,FALSE()),0),0))</f>
        <v/>
      </c>
      <c r="R441" s="24" t="str">
        <f aca="false">IF(B441="","",ROUND((N(K441)+N(L441))/60*IFERROR(VLOOKUP(B441,الموظفين!$A$2:$J$501,8,FALSE()),0)/الإعدادات!$B$6*الإعدادات!$B$9,2))</f>
        <v/>
      </c>
      <c r="S441" s="24" t="str">
        <f aca="false">IF(OR(B441="",M441=""),"",ROUND(M441/60*IFERROR(VLOOKUP(B441,الموظفين!$A$2:$J$501,9,FALSE()),0),2))</f>
        <v/>
      </c>
      <c r="T441" s="17"/>
      <c r="U441" s="23" t="str">
        <f aca="false">IF(OR(A441="",B441=""),"",A441&amp;"|"&amp;B441)</f>
        <v/>
      </c>
    </row>
    <row r="442" customFormat="false" ht="15" hidden="false" customHeight="false" outlineLevel="0" collapsed="false">
      <c r="A442" s="16"/>
      <c r="B442" s="17"/>
      <c r="C442" s="18" t="str">
        <f aca="false">IF($B442="","",IFERROR(VLOOKUP($B442,الموظفين!$A$2:$J$501,2,FALSE())&amp;"","⚠ كود غير موجود"))</f>
        <v/>
      </c>
      <c r="D442" s="18" t="str">
        <f aca="false">IF($B442="","",IFERROR(VLOOKUP($B442,الموظفين!$A$2:$J$501,3,FALSE())&amp;"",""))</f>
        <v/>
      </c>
      <c r="E442" s="18" t="str">
        <f aca="false">IF($B442="","",IFERROR(VLOOKUP($B442,الموظفين!$A$2:$J$501,5,FALSE())&amp;"",""))</f>
        <v/>
      </c>
      <c r="F442" s="19" t="str">
        <f aca="false">IF($B442="","",IFERROR(VLOOKUP($B442,الموظفين!$A$2:$J$501,6,FALSE()),""))</f>
        <v/>
      </c>
      <c r="G442" s="19" t="str">
        <f aca="false">IF($B442="","",IFERROR(VLOOKUP($B442,الموظفين!$A$2:$J$501,7,FALSE()),""))</f>
        <v/>
      </c>
      <c r="H442" s="20"/>
      <c r="I442" s="20"/>
      <c r="J442" s="21" t="str">
        <f aca="false">IF(OR(H442="",I442=""),"",ROUND(MOD(I442-H442,1)*24,2))</f>
        <v/>
      </c>
      <c r="K442" s="22" t="str">
        <f aca="false">IF(OR(H442="",F442=""),"",IF(ROUND(MAX(0,MOD(H442-F442+0.5,1)-0.5)*1440,0)&gt;IFERROR(VLOOKUP(E442,الورديات!$A$2:$E$21,5,FALSE()),0),ROUND(MAX(0,MOD(H442-F442+0.5,1)-0.5)*1440,0),0))</f>
        <v/>
      </c>
      <c r="L442" s="22" t="str">
        <f aca="false">IF(OR(I442="",G442=""),"",ROUND(MAX(0,MOD(G442-I442+0.5,1)-0.5)*1440,0))</f>
        <v/>
      </c>
      <c r="M442" s="22" t="str">
        <f aca="false">IF(OR(I442="",G442=""),"",IF(ROUND(MAX(0,MOD(I442-G442+0.5,1)-0.5)*1440,0)&gt;=الإعدادات!$B$8,ROUND(MAX(0,MOD(I442-G442+0.5,1)-0.5)*1440,0),0))</f>
        <v/>
      </c>
      <c r="N442" s="18" t="str">
        <f aca="false">IF(OR(A442="",B442=""),"",IF(COUNTIFS(الإجازات!$A$2:$A$1001,B442,الإجازات!$D$2:$D$1001,"&lt;="&amp;A442,الإجازات!$E$2:$E$1001,"&gt;="&amp;A442,الإجازات!$G$2:$G$1001,"مقبولة")=0,"",LOOKUP(2,1/((الإجازات!$A$2:$A$1001=B442)*(الإجازات!$D$2:$D$1001&lt;=A442)*(الإجازات!$E$2:$E$1001&gt;=A442)*(الإجازات!$G$2:$G$1001="مقبولة")),الإجازات!$C$2:$C$1001)))</f>
        <v/>
      </c>
      <c r="O442" s="17"/>
      <c r="P442" s="23" t="str">
        <f aca="false">IF(B442="","",IF(ISNA(MATCH(B442,الموظفين!$A$2:$A$501,0)),"⚠ كود غير موجود",IF(O442&lt;&gt;"",O442,IF(N442&lt;&gt;"",N442,IF(H442="",IF(AND(A442&lt;&gt;"",WEEKDAY(A442)=الإعدادات!$B$11),"راحة أسبوعية","غائب"),IF(I442="","بدون انصراف",IF(N(K442)&gt;0,"متأخر","حاضر")))))))</f>
        <v/>
      </c>
      <c r="Q442" s="24" t="str">
        <f aca="false">IF(B442="","",IF(OR(P442="غائب",P442="غياب",P442="إجازة بدون راتب"),IFERROR(VLOOKUP(B442,الموظفين!$A$2:$J$501,8,FALSE()),0),0))</f>
        <v/>
      </c>
      <c r="R442" s="24" t="str">
        <f aca="false">IF(B442="","",ROUND((N(K442)+N(L442))/60*IFERROR(VLOOKUP(B442,الموظفين!$A$2:$J$501,8,FALSE()),0)/الإعدادات!$B$6*الإعدادات!$B$9,2))</f>
        <v/>
      </c>
      <c r="S442" s="24" t="str">
        <f aca="false">IF(OR(B442="",M442=""),"",ROUND(M442/60*IFERROR(VLOOKUP(B442,الموظفين!$A$2:$J$501,9,FALSE()),0),2))</f>
        <v/>
      </c>
      <c r="T442" s="17"/>
      <c r="U442" s="23" t="str">
        <f aca="false">IF(OR(A442="",B442=""),"",A442&amp;"|"&amp;B442)</f>
        <v/>
      </c>
    </row>
    <row r="443" customFormat="false" ht="15" hidden="false" customHeight="false" outlineLevel="0" collapsed="false">
      <c r="A443" s="16"/>
      <c r="B443" s="17"/>
      <c r="C443" s="18" t="str">
        <f aca="false">IF($B443="","",IFERROR(VLOOKUP($B443,الموظفين!$A$2:$J$501,2,FALSE())&amp;"","⚠ كود غير موجود"))</f>
        <v/>
      </c>
      <c r="D443" s="18" t="str">
        <f aca="false">IF($B443="","",IFERROR(VLOOKUP($B443,الموظفين!$A$2:$J$501,3,FALSE())&amp;"",""))</f>
        <v/>
      </c>
      <c r="E443" s="18" t="str">
        <f aca="false">IF($B443="","",IFERROR(VLOOKUP($B443,الموظفين!$A$2:$J$501,5,FALSE())&amp;"",""))</f>
        <v/>
      </c>
      <c r="F443" s="19" t="str">
        <f aca="false">IF($B443="","",IFERROR(VLOOKUP($B443,الموظفين!$A$2:$J$501,6,FALSE()),""))</f>
        <v/>
      </c>
      <c r="G443" s="19" t="str">
        <f aca="false">IF($B443="","",IFERROR(VLOOKUP($B443,الموظفين!$A$2:$J$501,7,FALSE()),""))</f>
        <v/>
      </c>
      <c r="H443" s="20"/>
      <c r="I443" s="20"/>
      <c r="J443" s="21" t="str">
        <f aca="false">IF(OR(H443="",I443=""),"",ROUND(MOD(I443-H443,1)*24,2))</f>
        <v/>
      </c>
      <c r="K443" s="22" t="str">
        <f aca="false">IF(OR(H443="",F443=""),"",IF(ROUND(MAX(0,MOD(H443-F443+0.5,1)-0.5)*1440,0)&gt;IFERROR(VLOOKUP(E443,الورديات!$A$2:$E$21,5,FALSE()),0),ROUND(MAX(0,MOD(H443-F443+0.5,1)-0.5)*1440,0),0))</f>
        <v/>
      </c>
      <c r="L443" s="22" t="str">
        <f aca="false">IF(OR(I443="",G443=""),"",ROUND(MAX(0,MOD(G443-I443+0.5,1)-0.5)*1440,0))</f>
        <v/>
      </c>
      <c r="M443" s="22" t="str">
        <f aca="false">IF(OR(I443="",G443=""),"",IF(ROUND(MAX(0,MOD(I443-G443+0.5,1)-0.5)*1440,0)&gt;=الإعدادات!$B$8,ROUND(MAX(0,MOD(I443-G443+0.5,1)-0.5)*1440,0),0))</f>
        <v/>
      </c>
      <c r="N443" s="18" t="str">
        <f aca="false">IF(OR(A443="",B443=""),"",IF(COUNTIFS(الإجازات!$A$2:$A$1001,B443,الإجازات!$D$2:$D$1001,"&lt;="&amp;A443,الإجازات!$E$2:$E$1001,"&gt;="&amp;A443,الإجازات!$G$2:$G$1001,"مقبولة")=0,"",LOOKUP(2,1/((الإجازات!$A$2:$A$1001=B443)*(الإجازات!$D$2:$D$1001&lt;=A443)*(الإجازات!$E$2:$E$1001&gt;=A443)*(الإجازات!$G$2:$G$1001="مقبولة")),الإجازات!$C$2:$C$1001)))</f>
        <v/>
      </c>
      <c r="O443" s="17"/>
      <c r="P443" s="23" t="str">
        <f aca="false">IF(B443="","",IF(ISNA(MATCH(B443,الموظفين!$A$2:$A$501,0)),"⚠ كود غير موجود",IF(O443&lt;&gt;"",O443,IF(N443&lt;&gt;"",N443,IF(H443="",IF(AND(A443&lt;&gt;"",WEEKDAY(A443)=الإعدادات!$B$11),"راحة أسبوعية","غائب"),IF(I443="","بدون انصراف",IF(N(K443)&gt;0,"متأخر","حاضر")))))))</f>
        <v/>
      </c>
      <c r="Q443" s="24" t="str">
        <f aca="false">IF(B443="","",IF(OR(P443="غائب",P443="غياب",P443="إجازة بدون راتب"),IFERROR(VLOOKUP(B443,الموظفين!$A$2:$J$501,8,FALSE()),0),0))</f>
        <v/>
      </c>
      <c r="R443" s="24" t="str">
        <f aca="false">IF(B443="","",ROUND((N(K443)+N(L443))/60*IFERROR(VLOOKUP(B443,الموظفين!$A$2:$J$501,8,FALSE()),0)/الإعدادات!$B$6*الإعدادات!$B$9,2))</f>
        <v/>
      </c>
      <c r="S443" s="24" t="str">
        <f aca="false">IF(OR(B443="",M443=""),"",ROUND(M443/60*IFERROR(VLOOKUP(B443,الموظفين!$A$2:$J$501,9,FALSE()),0),2))</f>
        <v/>
      </c>
      <c r="T443" s="17"/>
      <c r="U443" s="23" t="str">
        <f aca="false">IF(OR(A443="",B443=""),"",A443&amp;"|"&amp;B443)</f>
        <v/>
      </c>
    </row>
    <row r="444" customFormat="false" ht="15" hidden="false" customHeight="false" outlineLevel="0" collapsed="false">
      <c r="A444" s="16"/>
      <c r="B444" s="17"/>
      <c r="C444" s="18" t="str">
        <f aca="false">IF($B444="","",IFERROR(VLOOKUP($B444,الموظفين!$A$2:$J$501,2,FALSE())&amp;"","⚠ كود غير موجود"))</f>
        <v/>
      </c>
      <c r="D444" s="18" t="str">
        <f aca="false">IF($B444="","",IFERROR(VLOOKUP($B444,الموظفين!$A$2:$J$501,3,FALSE())&amp;"",""))</f>
        <v/>
      </c>
      <c r="E444" s="18" t="str">
        <f aca="false">IF($B444="","",IFERROR(VLOOKUP($B444,الموظفين!$A$2:$J$501,5,FALSE())&amp;"",""))</f>
        <v/>
      </c>
      <c r="F444" s="19" t="str">
        <f aca="false">IF($B444="","",IFERROR(VLOOKUP($B444,الموظفين!$A$2:$J$501,6,FALSE()),""))</f>
        <v/>
      </c>
      <c r="G444" s="19" t="str">
        <f aca="false">IF($B444="","",IFERROR(VLOOKUP($B444,الموظفين!$A$2:$J$501,7,FALSE()),""))</f>
        <v/>
      </c>
      <c r="H444" s="20"/>
      <c r="I444" s="20"/>
      <c r="J444" s="21" t="str">
        <f aca="false">IF(OR(H444="",I444=""),"",ROUND(MOD(I444-H444,1)*24,2))</f>
        <v/>
      </c>
      <c r="K444" s="22" t="str">
        <f aca="false">IF(OR(H444="",F444=""),"",IF(ROUND(MAX(0,MOD(H444-F444+0.5,1)-0.5)*1440,0)&gt;IFERROR(VLOOKUP(E444,الورديات!$A$2:$E$21,5,FALSE()),0),ROUND(MAX(0,MOD(H444-F444+0.5,1)-0.5)*1440,0),0))</f>
        <v/>
      </c>
      <c r="L444" s="22" t="str">
        <f aca="false">IF(OR(I444="",G444=""),"",ROUND(MAX(0,MOD(G444-I444+0.5,1)-0.5)*1440,0))</f>
        <v/>
      </c>
      <c r="M444" s="22" t="str">
        <f aca="false">IF(OR(I444="",G444=""),"",IF(ROUND(MAX(0,MOD(I444-G444+0.5,1)-0.5)*1440,0)&gt;=الإعدادات!$B$8,ROUND(MAX(0,MOD(I444-G444+0.5,1)-0.5)*1440,0),0))</f>
        <v/>
      </c>
      <c r="N444" s="18" t="str">
        <f aca="false">IF(OR(A444="",B444=""),"",IF(COUNTIFS(الإجازات!$A$2:$A$1001,B444,الإجازات!$D$2:$D$1001,"&lt;="&amp;A444,الإجازات!$E$2:$E$1001,"&gt;="&amp;A444,الإجازات!$G$2:$G$1001,"مقبولة")=0,"",LOOKUP(2,1/((الإجازات!$A$2:$A$1001=B444)*(الإجازات!$D$2:$D$1001&lt;=A444)*(الإجازات!$E$2:$E$1001&gt;=A444)*(الإجازات!$G$2:$G$1001="مقبولة")),الإجازات!$C$2:$C$1001)))</f>
        <v/>
      </c>
      <c r="O444" s="17"/>
      <c r="P444" s="23" t="str">
        <f aca="false">IF(B444="","",IF(ISNA(MATCH(B444,الموظفين!$A$2:$A$501,0)),"⚠ كود غير موجود",IF(O444&lt;&gt;"",O444,IF(N444&lt;&gt;"",N444,IF(H444="",IF(AND(A444&lt;&gt;"",WEEKDAY(A444)=الإعدادات!$B$11),"راحة أسبوعية","غائب"),IF(I444="","بدون انصراف",IF(N(K444)&gt;0,"متأخر","حاضر")))))))</f>
        <v/>
      </c>
      <c r="Q444" s="24" t="str">
        <f aca="false">IF(B444="","",IF(OR(P444="غائب",P444="غياب",P444="إجازة بدون راتب"),IFERROR(VLOOKUP(B444,الموظفين!$A$2:$J$501,8,FALSE()),0),0))</f>
        <v/>
      </c>
      <c r="R444" s="24" t="str">
        <f aca="false">IF(B444="","",ROUND((N(K444)+N(L444))/60*IFERROR(VLOOKUP(B444,الموظفين!$A$2:$J$501,8,FALSE()),0)/الإعدادات!$B$6*الإعدادات!$B$9,2))</f>
        <v/>
      </c>
      <c r="S444" s="24" t="str">
        <f aca="false">IF(OR(B444="",M444=""),"",ROUND(M444/60*IFERROR(VLOOKUP(B444,الموظفين!$A$2:$J$501,9,FALSE()),0),2))</f>
        <v/>
      </c>
      <c r="T444" s="17"/>
      <c r="U444" s="23" t="str">
        <f aca="false">IF(OR(A444="",B444=""),"",A444&amp;"|"&amp;B444)</f>
        <v/>
      </c>
    </row>
    <row r="445" customFormat="false" ht="15" hidden="false" customHeight="false" outlineLevel="0" collapsed="false">
      <c r="A445" s="16"/>
      <c r="B445" s="17"/>
      <c r="C445" s="18" t="str">
        <f aca="false">IF($B445="","",IFERROR(VLOOKUP($B445,الموظفين!$A$2:$J$501,2,FALSE())&amp;"","⚠ كود غير موجود"))</f>
        <v/>
      </c>
      <c r="D445" s="18" t="str">
        <f aca="false">IF($B445="","",IFERROR(VLOOKUP($B445,الموظفين!$A$2:$J$501,3,FALSE())&amp;"",""))</f>
        <v/>
      </c>
      <c r="E445" s="18" t="str">
        <f aca="false">IF($B445="","",IFERROR(VLOOKUP($B445,الموظفين!$A$2:$J$501,5,FALSE())&amp;"",""))</f>
        <v/>
      </c>
      <c r="F445" s="19" t="str">
        <f aca="false">IF($B445="","",IFERROR(VLOOKUP($B445,الموظفين!$A$2:$J$501,6,FALSE()),""))</f>
        <v/>
      </c>
      <c r="G445" s="19" t="str">
        <f aca="false">IF($B445="","",IFERROR(VLOOKUP($B445,الموظفين!$A$2:$J$501,7,FALSE()),""))</f>
        <v/>
      </c>
      <c r="H445" s="20"/>
      <c r="I445" s="20"/>
      <c r="J445" s="21" t="str">
        <f aca="false">IF(OR(H445="",I445=""),"",ROUND(MOD(I445-H445,1)*24,2))</f>
        <v/>
      </c>
      <c r="K445" s="22" t="str">
        <f aca="false">IF(OR(H445="",F445=""),"",IF(ROUND(MAX(0,MOD(H445-F445+0.5,1)-0.5)*1440,0)&gt;IFERROR(VLOOKUP(E445,الورديات!$A$2:$E$21,5,FALSE()),0),ROUND(MAX(0,MOD(H445-F445+0.5,1)-0.5)*1440,0),0))</f>
        <v/>
      </c>
      <c r="L445" s="22" t="str">
        <f aca="false">IF(OR(I445="",G445=""),"",ROUND(MAX(0,MOD(G445-I445+0.5,1)-0.5)*1440,0))</f>
        <v/>
      </c>
      <c r="M445" s="22" t="str">
        <f aca="false">IF(OR(I445="",G445=""),"",IF(ROUND(MAX(0,MOD(I445-G445+0.5,1)-0.5)*1440,0)&gt;=الإعدادات!$B$8,ROUND(MAX(0,MOD(I445-G445+0.5,1)-0.5)*1440,0),0))</f>
        <v/>
      </c>
      <c r="N445" s="18" t="str">
        <f aca="false">IF(OR(A445="",B445=""),"",IF(COUNTIFS(الإجازات!$A$2:$A$1001,B445,الإجازات!$D$2:$D$1001,"&lt;="&amp;A445,الإجازات!$E$2:$E$1001,"&gt;="&amp;A445,الإجازات!$G$2:$G$1001,"مقبولة")=0,"",LOOKUP(2,1/((الإجازات!$A$2:$A$1001=B445)*(الإجازات!$D$2:$D$1001&lt;=A445)*(الإجازات!$E$2:$E$1001&gt;=A445)*(الإجازات!$G$2:$G$1001="مقبولة")),الإجازات!$C$2:$C$1001)))</f>
        <v/>
      </c>
      <c r="O445" s="17"/>
      <c r="P445" s="23" t="str">
        <f aca="false">IF(B445="","",IF(ISNA(MATCH(B445,الموظفين!$A$2:$A$501,0)),"⚠ كود غير موجود",IF(O445&lt;&gt;"",O445,IF(N445&lt;&gt;"",N445,IF(H445="",IF(AND(A445&lt;&gt;"",WEEKDAY(A445)=الإعدادات!$B$11),"راحة أسبوعية","غائب"),IF(I445="","بدون انصراف",IF(N(K445)&gt;0,"متأخر","حاضر")))))))</f>
        <v/>
      </c>
      <c r="Q445" s="24" t="str">
        <f aca="false">IF(B445="","",IF(OR(P445="غائب",P445="غياب",P445="إجازة بدون راتب"),IFERROR(VLOOKUP(B445,الموظفين!$A$2:$J$501,8,FALSE()),0),0))</f>
        <v/>
      </c>
      <c r="R445" s="24" t="str">
        <f aca="false">IF(B445="","",ROUND((N(K445)+N(L445))/60*IFERROR(VLOOKUP(B445,الموظفين!$A$2:$J$501,8,FALSE()),0)/الإعدادات!$B$6*الإعدادات!$B$9,2))</f>
        <v/>
      </c>
      <c r="S445" s="24" t="str">
        <f aca="false">IF(OR(B445="",M445=""),"",ROUND(M445/60*IFERROR(VLOOKUP(B445,الموظفين!$A$2:$J$501,9,FALSE()),0),2))</f>
        <v/>
      </c>
      <c r="T445" s="17"/>
      <c r="U445" s="23" t="str">
        <f aca="false">IF(OR(A445="",B445=""),"",A445&amp;"|"&amp;B445)</f>
        <v/>
      </c>
    </row>
    <row r="446" customFormat="false" ht="15" hidden="false" customHeight="false" outlineLevel="0" collapsed="false">
      <c r="A446" s="16"/>
      <c r="B446" s="17"/>
      <c r="C446" s="18" t="str">
        <f aca="false">IF($B446="","",IFERROR(VLOOKUP($B446,الموظفين!$A$2:$J$501,2,FALSE())&amp;"","⚠ كود غير موجود"))</f>
        <v/>
      </c>
      <c r="D446" s="18" t="str">
        <f aca="false">IF($B446="","",IFERROR(VLOOKUP($B446,الموظفين!$A$2:$J$501,3,FALSE())&amp;"",""))</f>
        <v/>
      </c>
      <c r="E446" s="18" t="str">
        <f aca="false">IF($B446="","",IFERROR(VLOOKUP($B446,الموظفين!$A$2:$J$501,5,FALSE())&amp;"",""))</f>
        <v/>
      </c>
      <c r="F446" s="19" t="str">
        <f aca="false">IF($B446="","",IFERROR(VLOOKUP($B446,الموظفين!$A$2:$J$501,6,FALSE()),""))</f>
        <v/>
      </c>
      <c r="G446" s="19" t="str">
        <f aca="false">IF($B446="","",IFERROR(VLOOKUP($B446,الموظفين!$A$2:$J$501,7,FALSE()),""))</f>
        <v/>
      </c>
      <c r="H446" s="20"/>
      <c r="I446" s="20"/>
      <c r="J446" s="21" t="str">
        <f aca="false">IF(OR(H446="",I446=""),"",ROUND(MOD(I446-H446,1)*24,2))</f>
        <v/>
      </c>
      <c r="K446" s="22" t="str">
        <f aca="false">IF(OR(H446="",F446=""),"",IF(ROUND(MAX(0,MOD(H446-F446+0.5,1)-0.5)*1440,0)&gt;IFERROR(VLOOKUP(E446,الورديات!$A$2:$E$21,5,FALSE()),0),ROUND(MAX(0,MOD(H446-F446+0.5,1)-0.5)*1440,0),0))</f>
        <v/>
      </c>
      <c r="L446" s="22" t="str">
        <f aca="false">IF(OR(I446="",G446=""),"",ROUND(MAX(0,MOD(G446-I446+0.5,1)-0.5)*1440,0))</f>
        <v/>
      </c>
      <c r="M446" s="22" t="str">
        <f aca="false">IF(OR(I446="",G446=""),"",IF(ROUND(MAX(0,MOD(I446-G446+0.5,1)-0.5)*1440,0)&gt;=الإعدادات!$B$8,ROUND(MAX(0,MOD(I446-G446+0.5,1)-0.5)*1440,0),0))</f>
        <v/>
      </c>
      <c r="N446" s="18" t="str">
        <f aca="false">IF(OR(A446="",B446=""),"",IF(COUNTIFS(الإجازات!$A$2:$A$1001,B446,الإجازات!$D$2:$D$1001,"&lt;="&amp;A446,الإجازات!$E$2:$E$1001,"&gt;="&amp;A446,الإجازات!$G$2:$G$1001,"مقبولة")=0,"",LOOKUP(2,1/((الإجازات!$A$2:$A$1001=B446)*(الإجازات!$D$2:$D$1001&lt;=A446)*(الإجازات!$E$2:$E$1001&gt;=A446)*(الإجازات!$G$2:$G$1001="مقبولة")),الإجازات!$C$2:$C$1001)))</f>
        <v/>
      </c>
      <c r="O446" s="17"/>
      <c r="P446" s="23" t="str">
        <f aca="false">IF(B446="","",IF(ISNA(MATCH(B446,الموظفين!$A$2:$A$501,0)),"⚠ كود غير موجود",IF(O446&lt;&gt;"",O446,IF(N446&lt;&gt;"",N446,IF(H446="",IF(AND(A446&lt;&gt;"",WEEKDAY(A446)=الإعدادات!$B$11),"راحة أسبوعية","غائب"),IF(I446="","بدون انصراف",IF(N(K446)&gt;0,"متأخر","حاضر")))))))</f>
        <v/>
      </c>
      <c r="Q446" s="24" t="str">
        <f aca="false">IF(B446="","",IF(OR(P446="غائب",P446="غياب",P446="إجازة بدون راتب"),IFERROR(VLOOKUP(B446,الموظفين!$A$2:$J$501,8,FALSE()),0),0))</f>
        <v/>
      </c>
      <c r="R446" s="24" t="str">
        <f aca="false">IF(B446="","",ROUND((N(K446)+N(L446))/60*IFERROR(VLOOKUP(B446,الموظفين!$A$2:$J$501,8,FALSE()),0)/الإعدادات!$B$6*الإعدادات!$B$9,2))</f>
        <v/>
      </c>
      <c r="S446" s="24" t="str">
        <f aca="false">IF(OR(B446="",M446=""),"",ROUND(M446/60*IFERROR(VLOOKUP(B446,الموظفين!$A$2:$J$501,9,FALSE()),0),2))</f>
        <v/>
      </c>
      <c r="T446" s="17"/>
      <c r="U446" s="23" t="str">
        <f aca="false">IF(OR(A446="",B446=""),"",A446&amp;"|"&amp;B446)</f>
        <v/>
      </c>
    </row>
    <row r="447" customFormat="false" ht="15" hidden="false" customHeight="false" outlineLevel="0" collapsed="false">
      <c r="A447" s="16"/>
      <c r="B447" s="17"/>
      <c r="C447" s="18" t="str">
        <f aca="false">IF($B447="","",IFERROR(VLOOKUP($B447,الموظفين!$A$2:$J$501,2,FALSE())&amp;"","⚠ كود غير موجود"))</f>
        <v/>
      </c>
      <c r="D447" s="18" t="str">
        <f aca="false">IF($B447="","",IFERROR(VLOOKUP($B447,الموظفين!$A$2:$J$501,3,FALSE())&amp;"",""))</f>
        <v/>
      </c>
      <c r="E447" s="18" t="str">
        <f aca="false">IF($B447="","",IFERROR(VLOOKUP($B447,الموظفين!$A$2:$J$501,5,FALSE())&amp;"",""))</f>
        <v/>
      </c>
      <c r="F447" s="19" t="str">
        <f aca="false">IF($B447="","",IFERROR(VLOOKUP($B447,الموظفين!$A$2:$J$501,6,FALSE()),""))</f>
        <v/>
      </c>
      <c r="G447" s="19" t="str">
        <f aca="false">IF($B447="","",IFERROR(VLOOKUP($B447,الموظفين!$A$2:$J$501,7,FALSE()),""))</f>
        <v/>
      </c>
      <c r="H447" s="20"/>
      <c r="I447" s="20"/>
      <c r="J447" s="21" t="str">
        <f aca="false">IF(OR(H447="",I447=""),"",ROUND(MOD(I447-H447,1)*24,2))</f>
        <v/>
      </c>
      <c r="K447" s="22" t="str">
        <f aca="false">IF(OR(H447="",F447=""),"",IF(ROUND(MAX(0,MOD(H447-F447+0.5,1)-0.5)*1440,0)&gt;IFERROR(VLOOKUP(E447,الورديات!$A$2:$E$21,5,FALSE()),0),ROUND(MAX(0,MOD(H447-F447+0.5,1)-0.5)*1440,0),0))</f>
        <v/>
      </c>
      <c r="L447" s="22" t="str">
        <f aca="false">IF(OR(I447="",G447=""),"",ROUND(MAX(0,MOD(G447-I447+0.5,1)-0.5)*1440,0))</f>
        <v/>
      </c>
      <c r="M447" s="22" t="str">
        <f aca="false">IF(OR(I447="",G447=""),"",IF(ROUND(MAX(0,MOD(I447-G447+0.5,1)-0.5)*1440,0)&gt;=الإعدادات!$B$8,ROUND(MAX(0,MOD(I447-G447+0.5,1)-0.5)*1440,0),0))</f>
        <v/>
      </c>
      <c r="N447" s="18" t="str">
        <f aca="false">IF(OR(A447="",B447=""),"",IF(COUNTIFS(الإجازات!$A$2:$A$1001,B447,الإجازات!$D$2:$D$1001,"&lt;="&amp;A447,الإجازات!$E$2:$E$1001,"&gt;="&amp;A447,الإجازات!$G$2:$G$1001,"مقبولة")=0,"",LOOKUP(2,1/((الإجازات!$A$2:$A$1001=B447)*(الإجازات!$D$2:$D$1001&lt;=A447)*(الإجازات!$E$2:$E$1001&gt;=A447)*(الإجازات!$G$2:$G$1001="مقبولة")),الإجازات!$C$2:$C$1001)))</f>
        <v/>
      </c>
      <c r="O447" s="17"/>
      <c r="P447" s="23" t="str">
        <f aca="false">IF(B447="","",IF(ISNA(MATCH(B447,الموظفين!$A$2:$A$501,0)),"⚠ كود غير موجود",IF(O447&lt;&gt;"",O447,IF(N447&lt;&gt;"",N447,IF(H447="",IF(AND(A447&lt;&gt;"",WEEKDAY(A447)=الإعدادات!$B$11),"راحة أسبوعية","غائب"),IF(I447="","بدون انصراف",IF(N(K447)&gt;0,"متأخر","حاضر")))))))</f>
        <v/>
      </c>
      <c r="Q447" s="24" t="str">
        <f aca="false">IF(B447="","",IF(OR(P447="غائب",P447="غياب",P447="إجازة بدون راتب"),IFERROR(VLOOKUP(B447,الموظفين!$A$2:$J$501,8,FALSE()),0),0))</f>
        <v/>
      </c>
      <c r="R447" s="24" t="str">
        <f aca="false">IF(B447="","",ROUND((N(K447)+N(L447))/60*IFERROR(VLOOKUP(B447,الموظفين!$A$2:$J$501,8,FALSE()),0)/الإعدادات!$B$6*الإعدادات!$B$9,2))</f>
        <v/>
      </c>
      <c r="S447" s="24" t="str">
        <f aca="false">IF(OR(B447="",M447=""),"",ROUND(M447/60*IFERROR(VLOOKUP(B447,الموظفين!$A$2:$J$501,9,FALSE()),0),2))</f>
        <v/>
      </c>
      <c r="T447" s="17"/>
      <c r="U447" s="23" t="str">
        <f aca="false">IF(OR(A447="",B447=""),"",A447&amp;"|"&amp;B447)</f>
        <v/>
      </c>
    </row>
    <row r="448" customFormat="false" ht="15" hidden="false" customHeight="false" outlineLevel="0" collapsed="false">
      <c r="A448" s="16"/>
      <c r="B448" s="17"/>
      <c r="C448" s="18" t="str">
        <f aca="false">IF($B448="","",IFERROR(VLOOKUP($B448,الموظفين!$A$2:$J$501,2,FALSE())&amp;"","⚠ كود غير موجود"))</f>
        <v/>
      </c>
      <c r="D448" s="18" t="str">
        <f aca="false">IF($B448="","",IFERROR(VLOOKUP($B448,الموظفين!$A$2:$J$501,3,FALSE())&amp;"",""))</f>
        <v/>
      </c>
      <c r="E448" s="18" t="str">
        <f aca="false">IF($B448="","",IFERROR(VLOOKUP($B448,الموظفين!$A$2:$J$501,5,FALSE())&amp;"",""))</f>
        <v/>
      </c>
      <c r="F448" s="19" t="str">
        <f aca="false">IF($B448="","",IFERROR(VLOOKUP($B448,الموظفين!$A$2:$J$501,6,FALSE()),""))</f>
        <v/>
      </c>
      <c r="G448" s="19" t="str">
        <f aca="false">IF($B448="","",IFERROR(VLOOKUP($B448,الموظفين!$A$2:$J$501,7,FALSE()),""))</f>
        <v/>
      </c>
      <c r="H448" s="20"/>
      <c r="I448" s="20"/>
      <c r="J448" s="21" t="str">
        <f aca="false">IF(OR(H448="",I448=""),"",ROUND(MOD(I448-H448,1)*24,2))</f>
        <v/>
      </c>
      <c r="K448" s="22" t="str">
        <f aca="false">IF(OR(H448="",F448=""),"",IF(ROUND(MAX(0,MOD(H448-F448+0.5,1)-0.5)*1440,0)&gt;IFERROR(VLOOKUP(E448,الورديات!$A$2:$E$21,5,FALSE()),0),ROUND(MAX(0,MOD(H448-F448+0.5,1)-0.5)*1440,0),0))</f>
        <v/>
      </c>
      <c r="L448" s="22" t="str">
        <f aca="false">IF(OR(I448="",G448=""),"",ROUND(MAX(0,MOD(G448-I448+0.5,1)-0.5)*1440,0))</f>
        <v/>
      </c>
      <c r="M448" s="22" t="str">
        <f aca="false">IF(OR(I448="",G448=""),"",IF(ROUND(MAX(0,MOD(I448-G448+0.5,1)-0.5)*1440,0)&gt;=الإعدادات!$B$8,ROUND(MAX(0,MOD(I448-G448+0.5,1)-0.5)*1440,0),0))</f>
        <v/>
      </c>
      <c r="N448" s="18" t="str">
        <f aca="false">IF(OR(A448="",B448=""),"",IF(COUNTIFS(الإجازات!$A$2:$A$1001,B448,الإجازات!$D$2:$D$1001,"&lt;="&amp;A448,الإجازات!$E$2:$E$1001,"&gt;="&amp;A448,الإجازات!$G$2:$G$1001,"مقبولة")=0,"",LOOKUP(2,1/((الإجازات!$A$2:$A$1001=B448)*(الإجازات!$D$2:$D$1001&lt;=A448)*(الإجازات!$E$2:$E$1001&gt;=A448)*(الإجازات!$G$2:$G$1001="مقبولة")),الإجازات!$C$2:$C$1001)))</f>
        <v/>
      </c>
      <c r="O448" s="17"/>
      <c r="P448" s="23" t="str">
        <f aca="false">IF(B448="","",IF(ISNA(MATCH(B448,الموظفين!$A$2:$A$501,0)),"⚠ كود غير موجود",IF(O448&lt;&gt;"",O448,IF(N448&lt;&gt;"",N448,IF(H448="",IF(AND(A448&lt;&gt;"",WEEKDAY(A448)=الإعدادات!$B$11),"راحة أسبوعية","غائب"),IF(I448="","بدون انصراف",IF(N(K448)&gt;0,"متأخر","حاضر")))))))</f>
        <v/>
      </c>
      <c r="Q448" s="24" t="str">
        <f aca="false">IF(B448="","",IF(OR(P448="غائب",P448="غياب",P448="إجازة بدون راتب"),IFERROR(VLOOKUP(B448,الموظفين!$A$2:$J$501,8,FALSE()),0),0))</f>
        <v/>
      </c>
      <c r="R448" s="24" t="str">
        <f aca="false">IF(B448="","",ROUND((N(K448)+N(L448))/60*IFERROR(VLOOKUP(B448,الموظفين!$A$2:$J$501,8,FALSE()),0)/الإعدادات!$B$6*الإعدادات!$B$9,2))</f>
        <v/>
      </c>
      <c r="S448" s="24" t="str">
        <f aca="false">IF(OR(B448="",M448=""),"",ROUND(M448/60*IFERROR(VLOOKUP(B448,الموظفين!$A$2:$J$501,9,FALSE()),0),2))</f>
        <v/>
      </c>
      <c r="T448" s="17"/>
      <c r="U448" s="23" t="str">
        <f aca="false">IF(OR(A448="",B448=""),"",A448&amp;"|"&amp;B448)</f>
        <v/>
      </c>
    </row>
    <row r="449" customFormat="false" ht="15" hidden="false" customHeight="false" outlineLevel="0" collapsed="false">
      <c r="A449" s="16"/>
      <c r="B449" s="17"/>
      <c r="C449" s="18" t="str">
        <f aca="false">IF($B449="","",IFERROR(VLOOKUP($B449,الموظفين!$A$2:$J$501,2,FALSE())&amp;"","⚠ كود غير موجود"))</f>
        <v/>
      </c>
      <c r="D449" s="18" t="str">
        <f aca="false">IF($B449="","",IFERROR(VLOOKUP($B449,الموظفين!$A$2:$J$501,3,FALSE())&amp;"",""))</f>
        <v/>
      </c>
      <c r="E449" s="18" t="str">
        <f aca="false">IF($B449="","",IFERROR(VLOOKUP($B449,الموظفين!$A$2:$J$501,5,FALSE())&amp;"",""))</f>
        <v/>
      </c>
      <c r="F449" s="19" t="str">
        <f aca="false">IF($B449="","",IFERROR(VLOOKUP($B449,الموظفين!$A$2:$J$501,6,FALSE()),""))</f>
        <v/>
      </c>
      <c r="G449" s="19" t="str">
        <f aca="false">IF($B449="","",IFERROR(VLOOKUP($B449,الموظفين!$A$2:$J$501,7,FALSE()),""))</f>
        <v/>
      </c>
      <c r="H449" s="20"/>
      <c r="I449" s="20"/>
      <c r="J449" s="21" t="str">
        <f aca="false">IF(OR(H449="",I449=""),"",ROUND(MOD(I449-H449,1)*24,2))</f>
        <v/>
      </c>
      <c r="K449" s="22" t="str">
        <f aca="false">IF(OR(H449="",F449=""),"",IF(ROUND(MAX(0,MOD(H449-F449+0.5,1)-0.5)*1440,0)&gt;IFERROR(VLOOKUP(E449,الورديات!$A$2:$E$21,5,FALSE()),0),ROUND(MAX(0,MOD(H449-F449+0.5,1)-0.5)*1440,0),0))</f>
        <v/>
      </c>
      <c r="L449" s="22" t="str">
        <f aca="false">IF(OR(I449="",G449=""),"",ROUND(MAX(0,MOD(G449-I449+0.5,1)-0.5)*1440,0))</f>
        <v/>
      </c>
      <c r="M449" s="22" t="str">
        <f aca="false">IF(OR(I449="",G449=""),"",IF(ROUND(MAX(0,MOD(I449-G449+0.5,1)-0.5)*1440,0)&gt;=الإعدادات!$B$8,ROUND(MAX(0,MOD(I449-G449+0.5,1)-0.5)*1440,0),0))</f>
        <v/>
      </c>
      <c r="N449" s="18" t="str">
        <f aca="false">IF(OR(A449="",B449=""),"",IF(COUNTIFS(الإجازات!$A$2:$A$1001,B449,الإجازات!$D$2:$D$1001,"&lt;="&amp;A449,الإجازات!$E$2:$E$1001,"&gt;="&amp;A449,الإجازات!$G$2:$G$1001,"مقبولة")=0,"",LOOKUP(2,1/((الإجازات!$A$2:$A$1001=B449)*(الإجازات!$D$2:$D$1001&lt;=A449)*(الإجازات!$E$2:$E$1001&gt;=A449)*(الإجازات!$G$2:$G$1001="مقبولة")),الإجازات!$C$2:$C$1001)))</f>
        <v/>
      </c>
      <c r="O449" s="17"/>
      <c r="P449" s="23" t="str">
        <f aca="false">IF(B449="","",IF(ISNA(MATCH(B449,الموظفين!$A$2:$A$501,0)),"⚠ كود غير موجود",IF(O449&lt;&gt;"",O449,IF(N449&lt;&gt;"",N449,IF(H449="",IF(AND(A449&lt;&gt;"",WEEKDAY(A449)=الإعدادات!$B$11),"راحة أسبوعية","غائب"),IF(I449="","بدون انصراف",IF(N(K449)&gt;0,"متأخر","حاضر")))))))</f>
        <v/>
      </c>
      <c r="Q449" s="24" t="str">
        <f aca="false">IF(B449="","",IF(OR(P449="غائب",P449="غياب",P449="إجازة بدون راتب"),IFERROR(VLOOKUP(B449,الموظفين!$A$2:$J$501,8,FALSE()),0),0))</f>
        <v/>
      </c>
      <c r="R449" s="24" t="str">
        <f aca="false">IF(B449="","",ROUND((N(K449)+N(L449))/60*IFERROR(VLOOKUP(B449,الموظفين!$A$2:$J$501,8,FALSE()),0)/الإعدادات!$B$6*الإعدادات!$B$9,2))</f>
        <v/>
      </c>
      <c r="S449" s="24" t="str">
        <f aca="false">IF(OR(B449="",M449=""),"",ROUND(M449/60*IFERROR(VLOOKUP(B449,الموظفين!$A$2:$J$501,9,FALSE()),0),2))</f>
        <v/>
      </c>
      <c r="T449" s="17"/>
      <c r="U449" s="23" t="str">
        <f aca="false">IF(OR(A449="",B449=""),"",A449&amp;"|"&amp;B449)</f>
        <v/>
      </c>
    </row>
    <row r="450" customFormat="false" ht="15" hidden="false" customHeight="false" outlineLevel="0" collapsed="false">
      <c r="A450" s="16"/>
      <c r="B450" s="17"/>
      <c r="C450" s="18" t="str">
        <f aca="false">IF($B450="","",IFERROR(VLOOKUP($B450,الموظفين!$A$2:$J$501,2,FALSE())&amp;"","⚠ كود غير موجود"))</f>
        <v/>
      </c>
      <c r="D450" s="18" t="str">
        <f aca="false">IF($B450="","",IFERROR(VLOOKUP($B450,الموظفين!$A$2:$J$501,3,FALSE())&amp;"",""))</f>
        <v/>
      </c>
      <c r="E450" s="18" t="str">
        <f aca="false">IF($B450="","",IFERROR(VLOOKUP($B450,الموظفين!$A$2:$J$501,5,FALSE())&amp;"",""))</f>
        <v/>
      </c>
      <c r="F450" s="19" t="str">
        <f aca="false">IF($B450="","",IFERROR(VLOOKUP($B450,الموظفين!$A$2:$J$501,6,FALSE()),""))</f>
        <v/>
      </c>
      <c r="G450" s="19" t="str">
        <f aca="false">IF($B450="","",IFERROR(VLOOKUP($B450,الموظفين!$A$2:$J$501,7,FALSE()),""))</f>
        <v/>
      </c>
      <c r="H450" s="20"/>
      <c r="I450" s="20"/>
      <c r="J450" s="21" t="str">
        <f aca="false">IF(OR(H450="",I450=""),"",ROUND(MOD(I450-H450,1)*24,2))</f>
        <v/>
      </c>
      <c r="K450" s="22" t="str">
        <f aca="false">IF(OR(H450="",F450=""),"",IF(ROUND(MAX(0,MOD(H450-F450+0.5,1)-0.5)*1440,0)&gt;IFERROR(VLOOKUP(E450,الورديات!$A$2:$E$21,5,FALSE()),0),ROUND(MAX(0,MOD(H450-F450+0.5,1)-0.5)*1440,0),0))</f>
        <v/>
      </c>
      <c r="L450" s="22" t="str">
        <f aca="false">IF(OR(I450="",G450=""),"",ROUND(MAX(0,MOD(G450-I450+0.5,1)-0.5)*1440,0))</f>
        <v/>
      </c>
      <c r="M450" s="22" t="str">
        <f aca="false">IF(OR(I450="",G450=""),"",IF(ROUND(MAX(0,MOD(I450-G450+0.5,1)-0.5)*1440,0)&gt;=الإعدادات!$B$8,ROUND(MAX(0,MOD(I450-G450+0.5,1)-0.5)*1440,0),0))</f>
        <v/>
      </c>
      <c r="N450" s="18" t="str">
        <f aca="false">IF(OR(A450="",B450=""),"",IF(COUNTIFS(الإجازات!$A$2:$A$1001,B450,الإجازات!$D$2:$D$1001,"&lt;="&amp;A450,الإجازات!$E$2:$E$1001,"&gt;="&amp;A450,الإجازات!$G$2:$G$1001,"مقبولة")=0,"",LOOKUP(2,1/((الإجازات!$A$2:$A$1001=B450)*(الإجازات!$D$2:$D$1001&lt;=A450)*(الإجازات!$E$2:$E$1001&gt;=A450)*(الإجازات!$G$2:$G$1001="مقبولة")),الإجازات!$C$2:$C$1001)))</f>
        <v/>
      </c>
      <c r="O450" s="17"/>
      <c r="P450" s="23" t="str">
        <f aca="false">IF(B450="","",IF(ISNA(MATCH(B450,الموظفين!$A$2:$A$501,0)),"⚠ كود غير موجود",IF(O450&lt;&gt;"",O450,IF(N450&lt;&gt;"",N450,IF(H450="",IF(AND(A450&lt;&gt;"",WEEKDAY(A450)=الإعدادات!$B$11),"راحة أسبوعية","غائب"),IF(I450="","بدون انصراف",IF(N(K450)&gt;0,"متأخر","حاضر")))))))</f>
        <v/>
      </c>
      <c r="Q450" s="24" t="str">
        <f aca="false">IF(B450="","",IF(OR(P450="غائب",P450="غياب",P450="إجازة بدون راتب"),IFERROR(VLOOKUP(B450,الموظفين!$A$2:$J$501,8,FALSE()),0),0))</f>
        <v/>
      </c>
      <c r="R450" s="24" t="str">
        <f aca="false">IF(B450="","",ROUND((N(K450)+N(L450))/60*IFERROR(VLOOKUP(B450,الموظفين!$A$2:$J$501,8,FALSE()),0)/الإعدادات!$B$6*الإعدادات!$B$9,2))</f>
        <v/>
      </c>
      <c r="S450" s="24" t="str">
        <f aca="false">IF(OR(B450="",M450=""),"",ROUND(M450/60*IFERROR(VLOOKUP(B450,الموظفين!$A$2:$J$501,9,FALSE()),0),2))</f>
        <v/>
      </c>
      <c r="T450" s="17"/>
      <c r="U450" s="23" t="str">
        <f aca="false">IF(OR(A450="",B450=""),"",A450&amp;"|"&amp;B450)</f>
        <v/>
      </c>
    </row>
    <row r="451" customFormat="false" ht="15" hidden="false" customHeight="false" outlineLevel="0" collapsed="false">
      <c r="A451" s="16"/>
      <c r="B451" s="17"/>
      <c r="C451" s="18" t="str">
        <f aca="false">IF($B451="","",IFERROR(VLOOKUP($B451,الموظفين!$A$2:$J$501,2,FALSE())&amp;"","⚠ كود غير موجود"))</f>
        <v/>
      </c>
      <c r="D451" s="18" t="str">
        <f aca="false">IF($B451="","",IFERROR(VLOOKUP($B451,الموظفين!$A$2:$J$501,3,FALSE())&amp;"",""))</f>
        <v/>
      </c>
      <c r="E451" s="18" t="str">
        <f aca="false">IF($B451="","",IFERROR(VLOOKUP($B451,الموظفين!$A$2:$J$501,5,FALSE())&amp;"",""))</f>
        <v/>
      </c>
      <c r="F451" s="19" t="str">
        <f aca="false">IF($B451="","",IFERROR(VLOOKUP($B451,الموظفين!$A$2:$J$501,6,FALSE()),""))</f>
        <v/>
      </c>
      <c r="G451" s="19" t="str">
        <f aca="false">IF($B451="","",IFERROR(VLOOKUP($B451,الموظفين!$A$2:$J$501,7,FALSE()),""))</f>
        <v/>
      </c>
      <c r="H451" s="20"/>
      <c r="I451" s="20"/>
      <c r="J451" s="21" t="str">
        <f aca="false">IF(OR(H451="",I451=""),"",ROUND(MOD(I451-H451,1)*24,2))</f>
        <v/>
      </c>
      <c r="K451" s="22" t="str">
        <f aca="false">IF(OR(H451="",F451=""),"",IF(ROUND(MAX(0,MOD(H451-F451+0.5,1)-0.5)*1440,0)&gt;IFERROR(VLOOKUP(E451,الورديات!$A$2:$E$21,5,FALSE()),0),ROUND(MAX(0,MOD(H451-F451+0.5,1)-0.5)*1440,0),0))</f>
        <v/>
      </c>
      <c r="L451" s="22" t="str">
        <f aca="false">IF(OR(I451="",G451=""),"",ROUND(MAX(0,MOD(G451-I451+0.5,1)-0.5)*1440,0))</f>
        <v/>
      </c>
      <c r="M451" s="22" t="str">
        <f aca="false">IF(OR(I451="",G451=""),"",IF(ROUND(MAX(0,MOD(I451-G451+0.5,1)-0.5)*1440,0)&gt;=الإعدادات!$B$8,ROUND(MAX(0,MOD(I451-G451+0.5,1)-0.5)*1440,0),0))</f>
        <v/>
      </c>
      <c r="N451" s="18" t="str">
        <f aca="false">IF(OR(A451="",B451=""),"",IF(COUNTIFS(الإجازات!$A$2:$A$1001,B451,الإجازات!$D$2:$D$1001,"&lt;="&amp;A451,الإجازات!$E$2:$E$1001,"&gt;="&amp;A451,الإجازات!$G$2:$G$1001,"مقبولة")=0,"",LOOKUP(2,1/((الإجازات!$A$2:$A$1001=B451)*(الإجازات!$D$2:$D$1001&lt;=A451)*(الإجازات!$E$2:$E$1001&gt;=A451)*(الإجازات!$G$2:$G$1001="مقبولة")),الإجازات!$C$2:$C$1001)))</f>
        <v/>
      </c>
      <c r="O451" s="17"/>
      <c r="P451" s="23" t="str">
        <f aca="false">IF(B451="","",IF(ISNA(MATCH(B451,الموظفين!$A$2:$A$501,0)),"⚠ كود غير موجود",IF(O451&lt;&gt;"",O451,IF(N451&lt;&gt;"",N451,IF(H451="",IF(AND(A451&lt;&gt;"",WEEKDAY(A451)=الإعدادات!$B$11),"راحة أسبوعية","غائب"),IF(I451="","بدون انصراف",IF(N(K451)&gt;0,"متأخر","حاضر")))))))</f>
        <v/>
      </c>
      <c r="Q451" s="24" t="str">
        <f aca="false">IF(B451="","",IF(OR(P451="غائب",P451="غياب",P451="إجازة بدون راتب"),IFERROR(VLOOKUP(B451,الموظفين!$A$2:$J$501,8,FALSE()),0),0))</f>
        <v/>
      </c>
      <c r="R451" s="24" t="str">
        <f aca="false">IF(B451="","",ROUND((N(K451)+N(L451))/60*IFERROR(VLOOKUP(B451,الموظفين!$A$2:$J$501,8,FALSE()),0)/الإعدادات!$B$6*الإعدادات!$B$9,2))</f>
        <v/>
      </c>
      <c r="S451" s="24" t="str">
        <f aca="false">IF(OR(B451="",M451=""),"",ROUND(M451/60*IFERROR(VLOOKUP(B451,الموظفين!$A$2:$J$501,9,FALSE()),0),2))</f>
        <v/>
      </c>
      <c r="T451" s="17"/>
      <c r="U451" s="23" t="str">
        <f aca="false">IF(OR(A451="",B451=""),"",A451&amp;"|"&amp;B451)</f>
        <v/>
      </c>
    </row>
    <row r="452" customFormat="false" ht="15" hidden="false" customHeight="false" outlineLevel="0" collapsed="false">
      <c r="A452" s="16"/>
      <c r="B452" s="17"/>
      <c r="C452" s="18" t="str">
        <f aca="false">IF($B452="","",IFERROR(VLOOKUP($B452,الموظفين!$A$2:$J$501,2,FALSE())&amp;"","⚠ كود غير موجود"))</f>
        <v/>
      </c>
      <c r="D452" s="18" t="str">
        <f aca="false">IF($B452="","",IFERROR(VLOOKUP($B452,الموظفين!$A$2:$J$501,3,FALSE())&amp;"",""))</f>
        <v/>
      </c>
      <c r="E452" s="18" t="str">
        <f aca="false">IF($B452="","",IFERROR(VLOOKUP($B452,الموظفين!$A$2:$J$501,5,FALSE())&amp;"",""))</f>
        <v/>
      </c>
      <c r="F452" s="19" t="str">
        <f aca="false">IF($B452="","",IFERROR(VLOOKUP($B452,الموظفين!$A$2:$J$501,6,FALSE()),""))</f>
        <v/>
      </c>
      <c r="G452" s="19" t="str">
        <f aca="false">IF($B452="","",IFERROR(VLOOKUP($B452,الموظفين!$A$2:$J$501,7,FALSE()),""))</f>
        <v/>
      </c>
      <c r="H452" s="20"/>
      <c r="I452" s="20"/>
      <c r="J452" s="21" t="str">
        <f aca="false">IF(OR(H452="",I452=""),"",ROUND(MOD(I452-H452,1)*24,2))</f>
        <v/>
      </c>
      <c r="K452" s="22" t="str">
        <f aca="false">IF(OR(H452="",F452=""),"",IF(ROUND(MAX(0,MOD(H452-F452+0.5,1)-0.5)*1440,0)&gt;IFERROR(VLOOKUP(E452,الورديات!$A$2:$E$21,5,FALSE()),0),ROUND(MAX(0,MOD(H452-F452+0.5,1)-0.5)*1440,0),0))</f>
        <v/>
      </c>
      <c r="L452" s="22" t="str">
        <f aca="false">IF(OR(I452="",G452=""),"",ROUND(MAX(0,MOD(G452-I452+0.5,1)-0.5)*1440,0))</f>
        <v/>
      </c>
      <c r="M452" s="22" t="str">
        <f aca="false">IF(OR(I452="",G452=""),"",IF(ROUND(MAX(0,MOD(I452-G452+0.5,1)-0.5)*1440,0)&gt;=الإعدادات!$B$8,ROUND(MAX(0,MOD(I452-G452+0.5,1)-0.5)*1440,0),0))</f>
        <v/>
      </c>
      <c r="N452" s="18" t="str">
        <f aca="false">IF(OR(A452="",B452=""),"",IF(COUNTIFS(الإجازات!$A$2:$A$1001,B452,الإجازات!$D$2:$D$1001,"&lt;="&amp;A452,الإجازات!$E$2:$E$1001,"&gt;="&amp;A452,الإجازات!$G$2:$G$1001,"مقبولة")=0,"",LOOKUP(2,1/((الإجازات!$A$2:$A$1001=B452)*(الإجازات!$D$2:$D$1001&lt;=A452)*(الإجازات!$E$2:$E$1001&gt;=A452)*(الإجازات!$G$2:$G$1001="مقبولة")),الإجازات!$C$2:$C$1001)))</f>
        <v/>
      </c>
      <c r="O452" s="17"/>
      <c r="P452" s="23" t="str">
        <f aca="false">IF(B452="","",IF(ISNA(MATCH(B452,الموظفين!$A$2:$A$501,0)),"⚠ كود غير موجود",IF(O452&lt;&gt;"",O452,IF(N452&lt;&gt;"",N452,IF(H452="",IF(AND(A452&lt;&gt;"",WEEKDAY(A452)=الإعدادات!$B$11),"راحة أسبوعية","غائب"),IF(I452="","بدون انصراف",IF(N(K452)&gt;0,"متأخر","حاضر")))))))</f>
        <v/>
      </c>
      <c r="Q452" s="24" t="str">
        <f aca="false">IF(B452="","",IF(OR(P452="غائب",P452="غياب",P452="إجازة بدون راتب"),IFERROR(VLOOKUP(B452,الموظفين!$A$2:$J$501,8,FALSE()),0),0))</f>
        <v/>
      </c>
      <c r="R452" s="24" t="str">
        <f aca="false">IF(B452="","",ROUND((N(K452)+N(L452))/60*IFERROR(VLOOKUP(B452,الموظفين!$A$2:$J$501,8,FALSE()),0)/الإعدادات!$B$6*الإعدادات!$B$9,2))</f>
        <v/>
      </c>
      <c r="S452" s="24" t="str">
        <f aca="false">IF(OR(B452="",M452=""),"",ROUND(M452/60*IFERROR(VLOOKUP(B452,الموظفين!$A$2:$J$501,9,FALSE()),0),2))</f>
        <v/>
      </c>
      <c r="T452" s="17"/>
      <c r="U452" s="23" t="str">
        <f aca="false">IF(OR(A452="",B452=""),"",A452&amp;"|"&amp;B452)</f>
        <v/>
      </c>
    </row>
    <row r="453" customFormat="false" ht="15" hidden="false" customHeight="false" outlineLevel="0" collapsed="false">
      <c r="A453" s="16"/>
      <c r="B453" s="17"/>
      <c r="C453" s="18" t="str">
        <f aca="false">IF($B453="","",IFERROR(VLOOKUP($B453,الموظفين!$A$2:$J$501,2,FALSE())&amp;"","⚠ كود غير موجود"))</f>
        <v/>
      </c>
      <c r="D453" s="18" t="str">
        <f aca="false">IF($B453="","",IFERROR(VLOOKUP($B453,الموظفين!$A$2:$J$501,3,FALSE())&amp;"",""))</f>
        <v/>
      </c>
      <c r="E453" s="18" t="str">
        <f aca="false">IF($B453="","",IFERROR(VLOOKUP($B453,الموظفين!$A$2:$J$501,5,FALSE())&amp;"",""))</f>
        <v/>
      </c>
      <c r="F453" s="19" t="str">
        <f aca="false">IF($B453="","",IFERROR(VLOOKUP($B453,الموظفين!$A$2:$J$501,6,FALSE()),""))</f>
        <v/>
      </c>
      <c r="G453" s="19" t="str">
        <f aca="false">IF($B453="","",IFERROR(VLOOKUP($B453,الموظفين!$A$2:$J$501,7,FALSE()),""))</f>
        <v/>
      </c>
      <c r="H453" s="20"/>
      <c r="I453" s="20"/>
      <c r="J453" s="21" t="str">
        <f aca="false">IF(OR(H453="",I453=""),"",ROUND(MOD(I453-H453,1)*24,2))</f>
        <v/>
      </c>
      <c r="K453" s="22" t="str">
        <f aca="false">IF(OR(H453="",F453=""),"",IF(ROUND(MAX(0,MOD(H453-F453+0.5,1)-0.5)*1440,0)&gt;IFERROR(VLOOKUP(E453,الورديات!$A$2:$E$21,5,FALSE()),0),ROUND(MAX(0,MOD(H453-F453+0.5,1)-0.5)*1440,0),0))</f>
        <v/>
      </c>
      <c r="L453" s="22" t="str">
        <f aca="false">IF(OR(I453="",G453=""),"",ROUND(MAX(0,MOD(G453-I453+0.5,1)-0.5)*1440,0))</f>
        <v/>
      </c>
      <c r="M453" s="22" t="str">
        <f aca="false">IF(OR(I453="",G453=""),"",IF(ROUND(MAX(0,MOD(I453-G453+0.5,1)-0.5)*1440,0)&gt;=الإعدادات!$B$8,ROUND(MAX(0,MOD(I453-G453+0.5,1)-0.5)*1440,0),0))</f>
        <v/>
      </c>
      <c r="N453" s="18" t="str">
        <f aca="false">IF(OR(A453="",B453=""),"",IF(COUNTIFS(الإجازات!$A$2:$A$1001,B453,الإجازات!$D$2:$D$1001,"&lt;="&amp;A453,الإجازات!$E$2:$E$1001,"&gt;="&amp;A453,الإجازات!$G$2:$G$1001,"مقبولة")=0,"",LOOKUP(2,1/((الإجازات!$A$2:$A$1001=B453)*(الإجازات!$D$2:$D$1001&lt;=A453)*(الإجازات!$E$2:$E$1001&gt;=A453)*(الإجازات!$G$2:$G$1001="مقبولة")),الإجازات!$C$2:$C$1001)))</f>
        <v/>
      </c>
      <c r="O453" s="17"/>
      <c r="P453" s="23" t="str">
        <f aca="false">IF(B453="","",IF(ISNA(MATCH(B453,الموظفين!$A$2:$A$501,0)),"⚠ كود غير موجود",IF(O453&lt;&gt;"",O453,IF(N453&lt;&gt;"",N453,IF(H453="",IF(AND(A453&lt;&gt;"",WEEKDAY(A453)=الإعدادات!$B$11),"راحة أسبوعية","غائب"),IF(I453="","بدون انصراف",IF(N(K453)&gt;0,"متأخر","حاضر")))))))</f>
        <v/>
      </c>
      <c r="Q453" s="24" t="str">
        <f aca="false">IF(B453="","",IF(OR(P453="غائب",P453="غياب",P453="إجازة بدون راتب"),IFERROR(VLOOKUP(B453,الموظفين!$A$2:$J$501,8,FALSE()),0),0))</f>
        <v/>
      </c>
      <c r="R453" s="24" t="str">
        <f aca="false">IF(B453="","",ROUND((N(K453)+N(L453))/60*IFERROR(VLOOKUP(B453,الموظفين!$A$2:$J$501,8,FALSE()),0)/الإعدادات!$B$6*الإعدادات!$B$9,2))</f>
        <v/>
      </c>
      <c r="S453" s="24" t="str">
        <f aca="false">IF(OR(B453="",M453=""),"",ROUND(M453/60*IFERROR(VLOOKUP(B453,الموظفين!$A$2:$J$501,9,FALSE()),0),2))</f>
        <v/>
      </c>
      <c r="T453" s="17"/>
      <c r="U453" s="23" t="str">
        <f aca="false">IF(OR(A453="",B453=""),"",A453&amp;"|"&amp;B453)</f>
        <v/>
      </c>
    </row>
    <row r="454" customFormat="false" ht="15" hidden="false" customHeight="false" outlineLevel="0" collapsed="false">
      <c r="A454" s="16"/>
      <c r="B454" s="17"/>
      <c r="C454" s="18" t="str">
        <f aca="false">IF($B454="","",IFERROR(VLOOKUP($B454,الموظفين!$A$2:$J$501,2,FALSE())&amp;"","⚠ كود غير موجود"))</f>
        <v/>
      </c>
      <c r="D454" s="18" t="str">
        <f aca="false">IF($B454="","",IFERROR(VLOOKUP($B454,الموظفين!$A$2:$J$501,3,FALSE())&amp;"",""))</f>
        <v/>
      </c>
      <c r="E454" s="18" t="str">
        <f aca="false">IF($B454="","",IFERROR(VLOOKUP($B454,الموظفين!$A$2:$J$501,5,FALSE())&amp;"",""))</f>
        <v/>
      </c>
      <c r="F454" s="19" t="str">
        <f aca="false">IF($B454="","",IFERROR(VLOOKUP($B454,الموظفين!$A$2:$J$501,6,FALSE()),""))</f>
        <v/>
      </c>
      <c r="G454" s="19" t="str">
        <f aca="false">IF($B454="","",IFERROR(VLOOKUP($B454,الموظفين!$A$2:$J$501,7,FALSE()),""))</f>
        <v/>
      </c>
      <c r="H454" s="20"/>
      <c r="I454" s="20"/>
      <c r="J454" s="21" t="str">
        <f aca="false">IF(OR(H454="",I454=""),"",ROUND(MOD(I454-H454,1)*24,2))</f>
        <v/>
      </c>
      <c r="K454" s="22" t="str">
        <f aca="false">IF(OR(H454="",F454=""),"",IF(ROUND(MAX(0,MOD(H454-F454+0.5,1)-0.5)*1440,0)&gt;IFERROR(VLOOKUP(E454,الورديات!$A$2:$E$21,5,FALSE()),0),ROUND(MAX(0,MOD(H454-F454+0.5,1)-0.5)*1440,0),0))</f>
        <v/>
      </c>
      <c r="L454" s="22" t="str">
        <f aca="false">IF(OR(I454="",G454=""),"",ROUND(MAX(0,MOD(G454-I454+0.5,1)-0.5)*1440,0))</f>
        <v/>
      </c>
      <c r="M454" s="22" t="str">
        <f aca="false">IF(OR(I454="",G454=""),"",IF(ROUND(MAX(0,MOD(I454-G454+0.5,1)-0.5)*1440,0)&gt;=الإعدادات!$B$8,ROUND(MAX(0,MOD(I454-G454+0.5,1)-0.5)*1440,0),0))</f>
        <v/>
      </c>
      <c r="N454" s="18" t="str">
        <f aca="false">IF(OR(A454="",B454=""),"",IF(COUNTIFS(الإجازات!$A$2:$A$1001,B454,الإجازات!$D$2:$D$1001,"&lt;="&amp;A454,الإجازات!$E$2:$E$1001,"&gt;="&amp;A454,الإجازات!$G$2:$G$1001,"مقبولة")=0,"",LOOKUP(2,1/((الإجازات!$A$2:$A$1001=B454)*(الإجازات!$D$2:$D$1001&lt;=A454)*(الإجازات!$E$2:$E$1001&gt;=A454)*(الإجازات!$G$2:$G$1001="مقبولة")),الإجازات!$C$2:$C$1001)))</f>
        <v/>
      </c>
      <c r="O454" s="17"/>
      <c r="P454" s="23" t="str">
        <f aca="false">IF(B454="","",IF(ISNA(MATCH(B454,الموظفين!$A$2:$A$501,0)),"⚠ كود غير موجود",IF(O454&lt;&gt;"",O454,IF(N454&lt;&gt;"",N454,IF(H454="",IF(AND(A454&lt;&gt;"",WEEKDAY(A454)=الإعدادات!$B$11),"راحة أسبوعية","غائب"),IF(I454="","بدون انصراف",IF(N(K454)&gt;0,"متأخر","حاضر")))))))</f>
        <v/>
      </c>
      <c r="Q454" s="24" t="str">
        <f aca="false">IF(B454="","",IF(OR(P454="غائب",P454="غياب",P454="إجازة بدون راتب"),IFERROR(VLOOKUP(B454,الموظفين!$A$2:$J$501,8,FALSE()),0),0))</f>
        <v/>
      </c>
      <c r="R454" s="24" t="str">
        <f aca="false">IF(B454="","",ROUND((N(K454)+N(L454))/60*IFERROR(VLOOKUP(B454,الموظفين!$A$2:$J$501,8,FALSE()),0)/الإعدادات!$B$6*الإعدادات!$B$9,2))</f>
        <v/>
      </c>
      <c r="S454" s="24" t="str">
        <f aca="false">IF(OR(B454="",M454=""),"",ROUND(M454/60*IFERROR(VLOOKUP(B454,الموظفين!$A$2:$J$501,9,FALSE()),0),2))</f>
        <v/>
      </c>
      <c r="T454" s="17"/>
      <c r="U454" s="23" t="str">
        <f aca="false">IF(OR(A454="",B454=""),"",A454&amp;"|"&amp;B454)</f>
        <v/>
      </c>
    </row>
    <row r="455" customFormat="false" ht="15" hidden="false" customHeight="false" outlineLevel="0" collapsed="false">
      <c r="A455" s="16"/>
      <c r="B455" s="17"/>
      <c r="C455" s="18" t="str">
        <f aca="false">IF($B455="","",IFERROR(VLOOKUP($B455,الموظفين!$A$2:$J$501,2,FALSE())&amp;"","⚠ كود غير موجود"))</f>
        <v/>
      </c>
      <c r="D455" s="18" t="str">
        <f aca="false">IF($B455="","",IFERROR(VLOOKUP($B455,الموظفين!$A$2:$J$501,3,FALSE())&amp;"",""))</f>
        <v/>
      </c>
      <c r="E455" s="18" t="str">
        <f aca="false">IF($B455="","",IFERROR(VLOOKUP($B455,الموظفين!$A$2:$J$501,5,FALSE())&amp;"",""))</f>
        <v/>
      </c>
      <c r="F455" s="19" t="str">
        <f aca="false">IF($B455="","",IFERROR(VLOOKUP($B455,الموظفين!$A$2:$J$501,6,FALSE()),""))</f>
        <v/>
      </c>
      <c r="G455" s="19" t="str">
        <f aca="false">IF($B455="","",IFERROR(VLOOKUP($B455,الموظفين!$A$2:$J$501,7,FALSE()),""))</f>
        <v/>
      </c>
      <c r="H455" s="20"/>
      <c r="I455" s="20"/>
      <c r="J455" s="21" t="str">
        <f aca="false">IF(OR(H455="",I455=""),"",ROUND(MOD(I455-H455,1)*24,2))</f>
        <v/>
      </c>
      <c r="K455" s="22" t="str">
        <f aca="false">IF(OR(H455="",F455=""),"",IF(ROUND(MAX(0,MOD(H455-F455+0.5,1)-0.5)*1440,0)&gt;IFERROR(VLOOKUP(E455,الورديات!$A$2:$E$21,5,FALSE()),0),ROUND(MAX(0,MOD(H455-F455+0.5,1)-0.5)*1440,0),0))</f>
        <v/>
      </c>
      <c r="L455" s="22" t="str">
        <f aca="false">IF(OR(I455="",G455=""),"",ROUND(MAX(0,MOD(G455-I455+0.5,1)-0.5)*1440,0))</f>
        <v/>
      </c>
      <c r="M455" s="22" t="str">
        <f aca="false">IF(OR(I455="",G455=""),"",IF(ROUND(MAX(0,MOD(I455-G455+0.5,1)-0.5)*1440,0)&gt;=الإعدادات!$B$8,ROUND(MAX(0,MOD(I455-G455+0.5,1)-0.5)*1440,0),0))</f>
        <v/>
      </c>
      <c r="N455" s="18" t="str">
        <f aca="false">IF(OR(A455="",B455=""),"",IF(COUNTIFS(الإجازات!$A$2:$A$1001,B455,الإجازات!$D$2:$D$1001,"&lt;="&amp;A455,الإجازات!$E$2:$E$1001,"&gt;="&amp;A455,الإجازات!$G$2:$G$1001,"مقبولة")=0,"",LOOKUP(2,1/((الإجازات!$A$2:$A$1001=B455)*(الإجازات!$D$2:$D$1001&lt;=A455)*(الإجازات!$E$2:$E$1001&gt;=A455)*(الإجازات!$G$2:$G$1001="مقبولة")),الإجازات!$C$2:$C$1001)))</f>
        <v/>
      </c>
      <c r="O455" s="17"/>
      <c r="P455" s="23" t="str">
        <f aca="false">IF(B455="","",IF(ISNA(MATCH(B455,الموظفين!$A$2:$A$501,0)),"⚠ كود غير موجود",IF(O455&lt;&gt;"",O455,IF(N455&lt;&gt;"",N455,IF(H455="",IF(AND(A455&lt;&gt;"",WEEKDAY(A455)=الإعدادات!$B$11),"راحة أسبوعية","غائب"),IF(I455="","بدون انصراف",IF(N(K455)&gt;0,"متأخر","حاضر")))))))</f>
        <v/>
      </c>
      <c r="Q455" s="24" t="str">
        <f aca="false">IF(B455="","",IF(OR(P455="غائب",P455="غياب",P455="إجازة بدون راتب"),IFERROR(VLOOKUP(B455,الموظفين!$A$2:$J$501,8,FALSE()),0),0))</f>
        <v/>
      </c>
      <c r="R455" s="24" t="str">
        <f aca="false">IF(B455="","",ROUND((N(K455)+N(L455))/60*IFERROR(VLOOKUP(B455,الموظفين!$A$2:$J$501,8,FALSE()),0)/الإعدادات!$B$6*الإعدادات!$B$9,2))</f>
        <v/>
      </c>
      <c r="S455" s="24" t="str">
        <f aca="false">IF(OR(B455="",M455=""),"",ROUND(M455/60*IFERROR(VLOOKUP(B455,الموظفين!$A$2:$J$501,9,FALSE()),0),2))</f>
        <v/>
      </c>
      <c r="T455" s="17"/>
      <c r="U455" s="23" t="str">
        <f aca="false">IF(OR(A455="",B455=""),"",A455&amp;"|"&amp;B455)</f>
        <v/>
      </c>
    </row>
    <row r="456" customFormat="false" ht="15" hidden="false" customHeight="false" outlineLevel="0" collapsed="false">
      <c r="A456" s="16"/>
      <c r="B456" s="17"/>
      <c r="C456" s="18" t="str">
        <f aca="false">IF($B456="","",IFERROR(VLOOKUP($B456,الموظفين!$A$2:$J$501,2,FALSE())&amp;"","⚠ كود غير موجود"))</f>
        <v/>
      </c>
      <c r="D456" s="18" t="str">
        <f aca="false">IF($B456="","",IFERROR(VLOOKUP($B456,الموظفين!$A$2:$J$501,3,FALSE())&amp;"",""))</f>
        <v/>
      </c>
      <c r="E456" s="18" t="str">
        <f aca="false">IF($B456="","",IFERROR(VLOOKUP($B456,الموظفين!$A$2:$J$501,5,FALSE())&amp;"",""))</f>
        <v/>
      </c>
      <c r="F456" s="19" t="str">
        <f aca="false">IF($B456="","",IFERROR(VLOOKUP($B456,الموظفين!$A$2:$J$501,6,FALSE()),""))</f>
        <v/>
      </c>
      <c r="G456" s="19" t="str">
        <f aca="false">IF($B456="","",IFERROR(VLOOKUP($B456,الموظفين!$A$2:$J$501,7,FALSE()),""))</f>
        <v/>
      </c>
      <c r="H456" s="20"/>
      <c r="I456" s="20"/>
      <c r="J456" s="21" t="str">
        <f aca="false">IF(OR(H456="",I456=""),"",ROUND(MOD(I456-H456,1)*24,2))</f>
        <v/>
      </c>
      <c r="K456" s="22" t="str">
        <f aca="false">IF(OR(H456="",F456=""),"",IF(ROUND(MAX(0,MOD(H456-F456+0.5,1)-0.5)*1440,0)&gt;IFERROR(VLOOKUP(E456,الورديات!$A$2:$E$21,5,FALSE()),0),ROUND(MAX(0,MOD(H456-F456+0.5,1)-0.5)*1440,0),0))</f>
        <v/>
      </c>
      <c r="L456" s="22" t="str">
        <f aca="false">IF(OR(I456="",G456=""),"",ROUND(MAX(0,MOD(G456-I456+0.5,1)-0.5)*1440,0))</f>
        <v/>
      </c>
      <c r="M456" s="22" t="str">
        <f aca="false">IF(OR(I456="",G456=""),"",IF(ROUND(MAX(0,MOD(I456-G456+0.5,1)-0.5)*1440,0)&gt;=الإعدادات!$B$8,ROUND(MAX(0,MOD(I456-G456+0.5,1)-0.5)*1440,0),0))</f>
        <v/>
      </c>
      <c r="N456" s="18" t="str">
        <f aca="false">IF(OR(A456="",B456=""),"",IF(COUNTIFS(الإجازات!$A$2:$A$1001,B456,الإجازات!$D$2:$D$1001,"&lt;="&amp;A456,الإجازات!$E$2:$E$1001,"&gt;="&amp;A456,الإجازات!$G$2:$G$1001,"مقبولة")=0,"",LOOKUP(2,1/((الإجازات!$A$2:$A$1001=B456)*(الإجازات!$D$2:$D$1001&lt;=A456)*(الإجازات!$E$2:$E$1001&gt;=A456)*(الإجازات!$G$2:$G$1001="مقبولة")),الإجازات!$C$2:$C$1001)))</f>
        <v/>
      </c>
      <c r="O456" s="17"/>
      <c r="P456" s="23" t="str">
        <f aca="false">IF(B456="","",IF(ISNA(MATCH(B456,الموظفين!$A$2:$A$501,0)),"⚠ كود غير موجود",IF(O456&lt;&gt;"",O456,IF(N456&lt;&gt;"",N456,IF(H456="",IF(AND(A456&lt;&gt;"",WEEKDAY(A456)=الإعدادات!$B$11),"راحة أسبوعية","غائب"),IF(I456="","بدون انصراف",IF(N(K456)&gt;0,"متأخر","حاضر")))))))</f>
        <v/>
      </c>
      <c r="Q456" s="24" t="str">
        <f aca="false">IF(B456="","",IF(OR(P456="غائب",P456="غياب",P456="إجازة بدون راتب"),IFERROR(VLOOKUP(B456,الموظفين!$A$2:$J$501,8,FALSE()),0),0))</f>
        <v/>
      </c>
      <c r="R456" s="24" t="str">
        <f aca="false">IF(B456="","",ROUND((N(K456)+N(L456))/60*IFERROR(VLOOKUP(B456,الموظفين!$A$2:$J$501,8,FALSE()),0)/الإعدادات!$B$6*الإعدادات!$B$9,2))</f>
        <v/>
      </c>
      <c r="S456" s="24" t="str">
        <f aca="false">IF(OR(B456="",M456=""),"",ROUND(M456/60*IFERROR(VLOOKUP(B456,الموظفين!$A$2:$J$501,9,FALSE()),0),2))</f>
        <v/>
      </c>
      <c r="T456" s="17"/>
      <c r="U456" s="23" t="str">
        <f aca="false">IF(OR(A456="",B456=""),"",A456&amp;"|"&amp;B456)</f>
        <v/>
      </c>
    </row>
    <row r="457" customFormat="false" ht="15" hidden="false" customHeight="false" outlineLevel="0" collapsed="false">
      <c r="A457" s="16"/>
      <c r="B457" s="17"/>
      <c r="C457" s="18" t="str">
        <f aca="false">IF($B457="","",IFERROR(VLOOKUP($B457,الموظفين!$A$2:$J$501,2,FALSE())&amp;"","⚠ كود غير موجود"))</f>
        <v/>
      </c>
      <c r="D457" s="18" t="str">
        <f aca="false">IF($B457="","",IFERROR(VLOOKUP($B457,الموظفين!$A$2:$J$501,3,FALSE())&amp;"",""))</f>
        <v/>
      </c>
      <c r="E457" s="18" t="str">
        <f aca="false">IF($B457="","",IFERROR(VLOOKUP($B457,الموظفين!$A$2:$J$501,5,FALSE())&amp;"",""))</f>
        <v/>
      </c>
      <c r="F457" s="19" t="str">
        <f aca="false">IF($B457="","",IFERROR(VLOOKUP($B457,الموظفين!$A$2:$J$501,6,FALSE()),""))</f>
        <v/>
      </c>
      <c r="G457" s="19" t="str">
        <f aca="false">IF($B457="","",IFERROR(VLOOKUP($B457,الموظفين!$A$2:$J$501,7,FALSE()),""))</f>
        <v/>
      </c>
      <c r="H457" s="20"/>
      <c r="I457" s="20"/>
      <c r="J457" s="21" t="str">
        <f aca="false">IF(OR(H457="",I457=""),"",ROUND(MOD(I457-H457,1)*24,2))</f>
        <v/>
      </c>
      <c r="K457" s="22" t="str">
        <f aca="false">IF(OR(H457="",F457=""),"",IF(ROUND(MAX(0,MOD(H457-F457+0.5,1)-0.5)*1440,0)&gt;IFERROR(VLOOKUP(E457,الورديات!$A$2:$E$21,5,FALSE()),0),ROUND(MAX(0,MOD(H457-F457+0.5,1)-0.5)*1440,0),0))</f>
        <v/>
      </c>
      <c r="L457" s="22" t="str">
        <f aca="false">IF(OR(I457="",G457=""),"",ROUND(MAX(0,MOD(G457-I457+0.5,1)-0.5)*1440,0))</f>
        <v/>
      </c>
      <c r="M457" s="22" t="str">
        <f aca="false">IF(OR(I457="",G457=""),"",IF(ROUND(MAX(0,MOD(I457-G457+0.5,1)-0.5)*1440,0)&gt;=الإعدادات!$B$8,ROUND(MAX(0,MOD(I457-G457+0.5,1)-0.5)*1440,0),0))</f>
        <v/>
      </c>
      <c r="N457" s="18" t="str">
        <f aca="false">IF(OR(A457="",B457=""),"",IF(COUNTIFS(الإجازات!$A$2:$A$1001,B457,الإجازات!$D$2:$D$1001,"&lt;="&amp;A457,الإجازات!$E$2:$E$1001,"&gt;="&amp;A457,الإجازات!$G$2:$G$1001,"مقبولة")=0,"",LOOKUP(2,1/((الإجازات!$A$2:$A$1001=B457)*(الإجازات!$D$2:$D$1001&lt;=A457)*(الإجازات!$E$2:$E$1001&gt;=A457)*(الإجازات!$G$2:$G$1001="مقبولة")),الإجازات!$C$2:$C$1001)))</f>
        <v/>
      </c>
      <c r="O457" s="17"/>
      <c r="P457" s="23" t="str">
        <f aca="false">IF(B457="","",IF(ISNA(MATCH(B457,الموظفين!$A$2:$A$501,0)),"⚠ كود غير موجود",IF(O457&lt;&gt;"",O457,IF(N457&lt;&gt;"",N457,IF(H457="",IF(AND(A457&lt;&gt;"",WEEKDAY(A457)=الإعدادات!$B$11),"راحة أسبوعية","غائب"),IF(I457="","بدون انصراف",IF(N(K457)&gt;0,"متأخر","حاضر")))))))</f>
        <v/>
      </c>
      <c r="Q457" s="24" t="str">
        <f aca="false">IF(B457="","",IF(OR(P457="غائب",P457="غياب",P457="إجازة بدون راتب"),IFERROR(VLOOKUP(B457,الموظفين!$A$2:$J$501,8,FALSE()),0),0))</f>
        <v/>
      </c>
      <c r="R457" s="24" t="str">
        <f aca="false">IF(B457="","",ROUND((N(K457)+N(L457))/60*IFERROR(VLOOKUP(B457,الموظفين!$A$2:$J$501,8,FALSE()),0)/الإعدادات!$B$6*الإعدادات!$B$9,2))</f>
        <v/>
      </c>
      <c r="S457" s="24" t="str">
        <f aca="false">IF(OR(B457="",M457=""),"",ROUND(M457/60*IFERROR(VLOOKUP(B457,الموظفين!$A$2:$J$501,9,FALSE()),0),2))</f>
        <v/>
      </c>
      <c r="T457" s="17"/>
      <c r="U457" s="23" t="str">
        <f aca="false">IF(OR(A457="",B457=""),"",A457&amp;"|"&amp;B457)</f>
        <v/>
      </c>
    </row>
    <row r="458" customFormat="false" ht="15" hidden="false" customHeight="false" outlineLevel="0" collapsed="false">
      <c r="A458" s="16"/>
      <c r="B458" s="17"/>
      <c r="C458" s="18" t="str">
        <f aca="false">IF($B458="","",IFERROR(VLOOKUP($B458,الموظفين!$A$2:$J$501,2,FALSE())&amp;"","⚠ كود غير موجود"))</f>
        <v/>
      </c>
      <c r="D458" s="18" t="str">
        <f aca="false">IF($B458="","",IFERROR(VLOOKUP($B458,الموظفين!$A$2:$J$501,3,FALSE())&amp;"",""))</f>
        <v/>
      </c>
      <c r="E458" s="18" t="str">
        <f aca="false">IF($B458="","",IFERROR(VLOOKUP($B458,الموظفين!$A$2:$J$501,5,FALSE())&amp;"",""))</f>
        <v/>
      </c>
      <c r="F458" s="19" t="str">
        <f aca="false">IF($B458="","",IFERROR(VLOOKUP($B458,الموظفين!$A$2:$J$501,6,FALSE()),""))</f>
        <v/>
      </c>
      <c r="G458" s="19" t="str">
        <f aca="false">IF($B458="","",IFERROR(VLOOKUP($B458,الموظفين!$A$2:$J$501,7,FALSE()),""))</f>
        <v/>
      </c>
      <c r="H458" s="20"/>
      <c r="I458" s="20"/>
      <c r="J458" s="21" t="str">
        <f aca="false">IF(OR(H458="",I458=""),"",ROUND(MOD(I458-H458,1)*24,2))</f>
        <v/>
      </c>
      <c r="K458" s="22" t="str">
        <f aca="false">IF(OR(H458="",F458=""),"",IF(ROUND(MAX(0,MOD(H458-F458+0.5,1)-0.5)*1440,0)&gt;IFERROR(VLOOKUP(E458,الورديات!$A$2:$E$21,5,FALSE()),0),ROUND(MAX(0,MOD(H458-F458+0.5,1)-0.5)*1440,0),0))</f>
        <v/>
      </c>
      <c r="L458" s="22" t="str">
        <f aca="false">IF(OR(I458="",G458=""),"",ROUND(MAX(0,MOD(G458-I458+0.5,1)-0.5)*1440,0))</f>
        <v/>
      </c>
      <c r="M458" s="22" t="str">
        <f aca="false">IF(OR(I458="",G458=""),"",IF(ROUND(MAX(0,MOD(I458-G458+0.5,1)-0.5)*1440,0)&gt;=الإعدادات!$B$8,ROUND(MAX(0,MOD(I458-G458+0.5,1)-0.5)*1440,0),0))</f>
        <v/>
      </c>
      <c r="N458" s="18" t="str">
        <f aca="false">IF(OR(A458="",B458=""),"",IF(COUNTIFS(الإجازات!$A$2:$A$1001,B458,الإجازات!$D$2:$D$1001,"&lt;="&amp;A458,الإجازات!$E$2:$E$1001,"&gt;="&amp;A458,الإجازات!$G$2:$G$1001,"مقبولة")=0,"",LOOKUP(2,1/((الإجازات!$A$2:$A$1001=B458)*(الإجازات!$D$2:$D$1001&lt;=A458)*(الإجازات!$E$2:$E$1001&gt;=A458)*(الإجازات!$G$2:$G$1001="مقبولة")),الإجازات!$C$2:$C$1001)))</f>
        <v/>
      </c>
      <c r="O458" s="17"/>
      <c r="P458" s="23" t="str">
        <f aca="false">IF(B458="","",IF(ISNA(MATCH(B458,الموظفين!$A$2:$A$501,0)),"⚠ كود غير موجود",IF(O458&lt;&gt;"",O458,IF(N458&lt;&gt;"",N458,IF(H458="",IF(AND(A458&lt;&gt;"",WEEKDAY(A458)=الإعدادات!$B$11),"راحة أسبوعية","غائب"),IF(I458="","بدون انصراف",IF(N(K458)&gt;0,"متأخر","حاضر")))))))</f>
        <v/>
      </c>
      <c r="Q458" s="24" t="str">
        <f aca="false">IF(B458="","",IF(OR(P458="غائب",P458="غياب",P458="إجازة بدون راتب"),IFERROR(VLOOKUP(B458,الموظفين!$A$2:$J$501,8,FALSE()),0),0))</f>
        <v/>
      </c>
      <c r="R458" s="24" t="str">
        <f aca="false">IF(B458="","",ROUND((N(K458)+N(L458))/60*IFERROR(VLOOKUP(B458,الموظفين!$A$2:$J$501,8,FALSE()),0)/الإعدادات!$B$6*الإعدادات!$B$9,2))</f>
        <v/>
      </c>
      <c r="S458" s="24" t="str">
        <f aca="false">IF(OR(B458="",M458=""),"",ROUND(M458/60*IFERROR(VLOOKUP(B458,الموظفين!$A$2:$J$501,9,FALSE()),0),2))</f>
        <v/>
      </c>
      <c r="T458" s="17"/>
      <c r="U458" s="23" t="str">
        <f aca="false">IF(OR(A458="",B458=""),"",A458&amp;"|"&amp;B458)</f>
        <v/>
      </c>
    </row>
    <row r="459" customFormat="false" ht="15" hidden="false" customHeight="false" outlineLevel="0" collapsed="false">
      <c r="A459" s="16"/>
      <c r="B459" s="17"/>
      <c r="C459" s="18" t="str">
        <f aca="false">IF($B459="","",IFERROR(VLOOKUP($B459,الموظفين!$A$2:$J$501,2,FALSE())&amp;"","⚠ كود غير موجود"))</f>
        <v/>
      </c>
      <c r="D459" s="18" t="str">
        <f aca="false">IF($B459="","",IFERROR(VLOOKUP($B459,الموظفين!$A$2:$J$501,3,FALSE())&amp;"",""))</f>
        <v/>
      </c>
      <c r="E459" s="18" t="str">
        <f aca="false">IF($B459="","",IFERROR(VLOOKUP($B459,الموظفين!$A$2:$J$501,5,FALSE())&amp;"",""))</f>
        <v/>
      </c>
      <c r="F459" s="19" t="str">
        <f aca="false">IF($B459="","",IFERROR(VLOOKUP($B459,الموظفين!$A$2:$J$501,6,FALSE()),""))</f>
        <v/>
      </c>
      <c r="G459" s="19" t="str">
        <f aca="false">IF($B459="","",IFERROR(VLOOKUP($B459,الموظفين!$A$2:$J$501,7,FALSE()),""))</f>
        <v/>
      </c>
      <c r="H459" s="20"/>
      <c r="I459" s="20"/>
      <c r="J459" s="21" t="str">
        <f aca="false">IF(OR(H459="",I459=""),"",ROUND(MOD(I459-H459,1)*24,2))</f>
        <v/>
      </c>
      <c r="K459" s="22" t="str">
        <f aca="false">IF(OR(H459="",F459=""),"",IF(ROUND(MAX(0,MOD(H459-F459+0.5,1)-0.5)*1440,0)&gt;IFERROR(VLOOKUP(E459,الورديات!$A$2:$E$21,5,FALSE()),0),ROUND(MAX(0,MOD(H459-F459+0.5,1)-0.5)*1440,0),0))</f>
        <v/>
      </c>
      <c r="L459" s="22" t="str">
        <f aca="false">IF(OR(I459="",G459=""),"",ROUND(MAX(0,MOD(G459-I459+0.5,1)-0.5)*1440,0))</f>
        <v/>
      </c>
      <c r="M459" s="22" t="str">
        <f aca="false">IF(OR(I459="",G459=""),"",IF(ROUND(MAX(0,MOD(I459-G459+0.5,1)-0.5)*1440,0)&gt;=الإعدادات!$B$8,ROUND(MAX(0,MOD(I459-G459+0.5,1)-0.5)*1440,0),0))</f>
        <v/>
      </c>
      <c r="N459" s="18" t="str">
        <f aca="false">IF(OR(A459="",B459=""),"",IF(COUNTIFS(الإجازات!$A$2:$A$1001,B459,الإجازات!$D$2:$D$1001,"&lt;="&amp;A459,الإجازات!$E$2:$E$1001,"&gt;="&amp;A459,الإجازات!$G$2:$G$1001,"مقبولة")=0,"",LOOKUP(2,1/((الإجازات!$A$2:$A$1001=B459)*(الإجازات!$D$2:$D$1001&lt;=A459)*(الإجازات!$E$2:$E$1001&gt;=A459)*(الإجازات!$G$2:$G$1001="مقبولة")),الإجازات!$C$2:$C$1001)))</f>
        <v/>
      </c>
      <c r="O459" s="17"/>
      <c r="P459" s="23" t="str">
        <f aca="false">IF(B459="","",IF(ISNA(MATCH(B459,الموظفين!$A$2:$A$501,0)),"⚠ كود غير موجود",IF(O459&lt;&gt;"",O459,IF(N459&lt;&gt;"",N459,IF(H459="",IF(AND(A459&lt;&gt;"",WEEKDAY(A459)=الإعدادات!$B$11),"راحة أسبوعية","غائب"),IF(I459="","بدون انصراف",IF(N(K459)&gt;0,"متأخر","حاضر")))))))</f>
        <v/>
      </c>
      <c r="Q459" s="24" t="str">
        <f aca="false">IF(B459="","",IF(OR(P459="غائب",P459="غياب",P459="إجازة بدون راتب"),IFERROR(VLOOKUP(B459,الموظفين!$A$2:$J$501,8,FALSE()),0),0))</f>
        <v/>
      </c>
      <c r="R459" s="24" t="str">
        <f aca="false">IF(B459="","",ROUND((N(K459)+N(L459))/60*IFERROR(VLOOKUP(B459,الموظفين!$A$2:$J$501,8,FALSE()),0)/الإعدادات!$B$6*الإعدادات!$B$9,2))</f>
        <v/>
      </c>
      <c r="S459" s="24" t="str">
        <f aca="false">IF(OR(B459="",M459=""),"",ROUND(M459/60*IFERROR(VLOOKUP(B459,الموظفين!$A$2:$J$501,9,FALSE()),0),2))</f>
        <v/>
      </c>
      <c r="T459" s="17"/>
      <c r="U459" s="23" t="str">
        <f aca="false">IF(OR(A459="",B459=""),"",A459&amp;"|"&amp;B459)</f>
        <v/>
      </c>
    </row>
    <row r="460" customFormat="false" ht="15" hidden="false" customHeight="false" outlineLevel="0" collapsed="false">
      <c r="A460" s="16"/>
      <c r="B460" s="17"/>
      <c r="C460" s="18" t="str">
        <f aca="false">IF($B460="","",IFERROR(VLOOKUP($B460,الموظفين!$A$2:$J$501,2,FALSE())&amp;"","⚠ كود غير موجود"))</f>
        <v/>
      </c>
      <c r="D460" s="18" t="str">
        <f aca="false">IF($B460="","",IFERROR(VLOOKUP($B460,الموظفين!$A$2:$J$501,3,FALSE())&amp;"",""))</f>
        <v/>
      </c>
      <c r="E460" s="18" t="str">
        <f aca="false">IF($B460="","",IFERROR(VLOOKUP($B460,الموظفين!$A$2:$J$501,5,FALSE())&amp;"",""))</f>
        <v/>
      </c>
      <c r="F460" s="19" t="str">
        <f aca="false">IF($B460="","",IFERROR(VLOOKUP($B460,الموظفين!$A$2:$J$501,6,FALSE()),""))</f>
        <v/>
      </c>
      <c r="G460" s="19" t="str">
        <f aca="false">IF($B460="","",IFERROR(VLOOKUP($B460,الموظفين!$A$2:$J$501,7,FALSE()),""))</f>
        <v/>
      </c>
      <c r="H460" s="20"/>
      <c r="I460" s="20"/>
      <c r="J460" s="21" t="str">
        <f aca="false">IF(OR(H460="",I460=""),"",ROUND(MOD(I460-H460,1)*24,2))</f>
        <v/>
      </c>
      <c r="K460" s="22" t="str">
        <f aca="false">IF(OR(H460="",F460=""),"",IF(ROUND(MAX(0,MOD(H460-F460+0.5,1)-0.5)*1440,0)&gt;IFERROR(VLOOKUP(E460,الورديات!$A$2:$E$21,5,FALSE()),0),ROUND(MAX(0,MOD(H460-F460+0.5,1)-0.5)*1440,0),0))</f>
        <v/>
      </c>
      <c r="L460" s="22" t="str">
        <f aca="false">IF(OR(I460="",G460=""),"",ROUND(MAX(0,MOD(G460-I460+0.5,1)-0.5)*1440,0))</f>
        <v/>
      </c>
      <c r="M460" s="22" t="str">
        <f aca="false">IF(OR(I460="",G460=""),"",IF(ROUND(MAX(0,MOD(I460-G460+0.5,1)-0.5)*1440,0)&gt;=الإعدادات!$B$8,ROUND(MAX(0,MOD(I460-G460+0.5,1)-0.5)*1440,0),0))</f>
        <v/>
      </c>
      <c r="N460" s="18" t="str">
        <f aca="false">IF(OR(A460="",B460=""),"",IF(COUNTIFS(الإجازات!$A$2:$A$1001,B460,الإجازات!$D$2:$D$1001,"&lt;="&amp;A460,الإجازات!$E$2:$E$1001,"&gt;="&amp;A460,الإجازات!$G$2:$G$1001,"مقبولة")=0,"",LOOKUP(2,1/((الإجازات!$A$2:$A$1001=B460)*(الإجازات!$D$2:$D$1001&lt;=A460)*(الإجازات!$E$2:$E$1001&gt;=A460)*(الإجازات!$G$2:$G$1001="مقبولة")),الإجازات!$C$2:$C$1001)))</f>
        <v/>
      </c>
      <c r="O460" s="17"/>
      <c r="P460" s="23" t="str">
        <f aca="false">IF(B460="","",IF(ISNA(MATCH(B460,الموظفين!$A$2:$A$501,0)),"⚠ كود غير موجود",IF(O460&lt;&gt;"",O460,IF(N460&lt;&gt;"",N460,IF(H460="",IF(AND(A460&lt;&gt;"",WEEKDAY(A460)=الإعدادات!$B$11),"راحة أسبوعية","غائب"),IF(I460="","بدون انصراف",IF(N(K460)&gt;0,"متأخر","حاضر")))))))</f>
        <v/>
      </c>
      <c r="Q460" s="24" t="str">
        <f aca="false">IF(B460="","",IF(OR(P460="غائب",P460="غياب",P460="إجازة بدون راتب"),IFERROR(VLOOKUP(B460,الموظفين!$A$2:$J$501,8,FALSE()),0),0))</f>
        <v/>
      </c>
      <c r="R460" s="24" t="str">
        <f aca="false">IF(B460="","",ROUND((N(K460)+N(L460))/60*IFERROR(VLOOKUP(B460,الموظفين!$A$2:$J$501,8,FALSE()),0)/الإعدادات!$B$6*الإعدادات!$B$9,2))</f>
        <v/>
      </c>
      <c r="S460" s="24" t="str">
        <f aca="false">IF(OR(B460="",M460=""),"",ROUND(M460/60*IFERROR(VLOOKUP(B460,الموظفين!$A$2:$J$501,9,FALSE()),0),2))</f>
        <v/>
      </c>
      <c r="T460" s="17"/>
      <c r="U460" s="23" t="str">
        <f aca="false">IF(OR(A460="",B460=""),"",A460&amp;"|"&amp;B460)</f>
        <v/>
      </c>
    </row>
    <row r="461" customFormat="false" ht="15" hidden="false" customHeight="false" outlineLevel="0" collapsed="false">
      <c r="A461" s="16"/>
      <c r="B461" s="17"/>
      <c r="C461" s="18" t="str">
        <f aca="false">IF($B461="","",IFERROR(VLOOKUP($B461,الموظفين!$A$2:$J$501,2,FALSE())&amp;"","⚠ كود غير موجود"))</f>
        <v/>
      </c>
      <c r="D461" s="18" t="str">
        <f aca="false">IF($B461="","",IFERROR(VLOOKUP($B461,الموظفين!$A$2:$J$501,3,FALSE())&amp;"",""))</f>
        <v/>
      </c>
      <c r="E461" s="18" t="str">
        <f aca="false">IF($B461="","",IFERROR(VLOOKUP($B461,الموظفين!$A$2:$J$501,5,FALSE())&amp;"",""))</f>
        <v/>
      </c>
      <c r="F461" s="19" t="str">
        <f aca="false">IF($B461="","",IFERROR(VLOOKUP($B461,الموظفين!$A$2:$J$501,6,FALSE()),""))</f>
        <v/>
      </c>
      <c r="G461" s="19" t="str">
        <f aca="false">IF($B461="","",IFERROR(VLOOKUP($B461,الموظفين!$A$2:$J$501,7,FALSE()),""))</f>
        <v/>
      </c>
      <c r="H461" s="20"/>
      <c r="I461" s="20"/>
      <c r="J461" s="21" t="str">
        <f aca="false">IF(OR(H461="",I461=""),"",ROUND(MOD(I461-H461,1)*24,2))</f>
        <v/>
      </c>
      <c r="K461" s="22" t="str">
        <f aca="false">IF(OR(H461="",F461=""),"",IF(ROUND(MAX(0,MOD(H461-F461+0.5,1)-0.5)*1440,0)&gt;IFERROR(VLOOKUP(E461,الورديات!$A$2:$E$21,5,FALSE()),0),ROUND(MAX(0,MOD(H461-F461+0.5,1)-0.5)*1440,0),0))</f>
        <v/>
      </c>
      <c r="L461" s="22" t="str">
        <f aca="false">IF(OR(I461="",G461=""),"",ROUND(MAX(0,MOD(G461-I461+0.5,1)-0.5)*1440,0))</f>
        <v/>
      </c>
      <c r="M461" s="22" t="str">
        <f aca="false">IF(OR(I461="",G461=""),"",IF(ROUND(MAX(0,MOD(I461-G461+0.5,1)-0.5)*1440,0)&gt;=الإعدادات!$B$8,ROUND(MAX(0,MOD(I461-G461+0.5,1)-0.5)*1440,0),0))</f>
        <v/>
      </c>
      <c r="N461" s="18" t="str">
        <f aca="false">IF(OR(A461="",B461=""),"",IF(COUNTIFS(الإجازات!$A$2:$A$1001,B461,الإجازات!$D$2:$D$1001,"&lt;="&amp;A461,الإجازات!$E$2:$E$1001,"&gt;="&amp;A461,الإجازات!$G$2:$G$1001,"مقبولة")=0,"",LOOKUP(2,1/((الإجازات!$A$2:$A$1001=B461)*(الإجازات!$D$2:$D$1001&lt;=A461)*(الإجازات!$E$2:$E$1001&gt;=A461)*(الإجازات!$G$2:$G$1001="مقبولة")),الإجازات!$C$2:$C$1001)))</f>
        <v/>
      </c>
      <c r="O461" s="17"/>
      <c r="P461" s="23" t="str">
        <f aca="false">IF(B461="","",IF(ISNA(MATCH(B461,الموظفين!$A$2:$A$501,0)),"⚠ كود غير موجود",IF(O461&lt;&gt;"",O461,IF(N461&lt;&gt;"",N461,IF(H461="",IF(AND(A461&lt;&gt;"",WEEKDAY(A461)=الإعدادات!$B$11),"راحة أسبوعية","غائب"),IF(I461="","بدون انصراف",IF(N(K461)&gt;0,"متأخر","حاضر")))))))</f>
        <v/>
      </c>
      <c r="Q461" s="24" t="str">
        <f aca="false">IF(B461="","",IF(OR(P461="غائب",P461="غياب",P461="إجازة بدون راتب"),IFERROR(VLOOKUP(B461,الموظفين!$A$2:$J$501,8,FALSE()),0),0))</f>
        <v/>
      </c>
      <c r="R461" s="24" t="str">
        <f aca="false">IF(B461="","",ROUND((N(K461)+N(L461))/60*IFERROR(VLOOKUP(B461,الموظفين!$A$2:$J$501,8,FALSE()),0)/الإعدادات!$B$6*الإعدادات!$B$9,2))</f>
        <v/>
      </c>
      <c r="S461" s="24" t="str">
        <f aca="false">IF(OR(B461="",M461=""),"",ROUND(M461/60*IFERROR(VLOOKUP(B461,الموظفين!$A$2:$J$501,9,FALSE()),0),2))</f>
        <v/>
      </c>
      <c r="T461" s="17"/>
      <c r="U461" s="23" t="str">
        <f aca="false">IF(OR(A461="",B461=""),"",A461&amp;"|"&amp;B461)</f>
        <v/>
      </c>
    </row>
    <row r="462" customFormat="false" ht="15" hidden="false" customHeight="false" outlineLevel="0" collapsed="false">
      <c r="A462" s="16"/>
      <c r="B462" s="17"/>
      <c r="C462" s="18" t="str">
        <f aca="false">IF($B462="","",IFERROR(VLOOKUP($B462,الموظفين!$A$2:$J$501,2,FALSE())&amp;"","⚠ كود غير موجود"))</f>
        <v/>
      </c>
      <c r="D462" s="18" t="str">
        <f aca="false">IF($B462="","",IFERROR(VLOOKUP($B462,الموظفين!$A$2:$J$501,3,FALSE())&amp;"",""))</f>
        <v/>
      </c>
      <c r="E462" s="18" t="str">
        <f aca="false">IF($B462="","",IFERROR(VLOOKUP($B462,الموظفين!$A$2:$J$501,5,FALSE())&amp;"",""))</f>
        <v/>
      </c>
      <c r="F462" s="19" t="str">
        <f aca="false">IF($B462="","",IFERROR(VLOOKUP($B462,الموظفين!$A$2:$J$501,6,FALSE()),""))</f>
        <v/>
      </c>
      <c r="G462" s="19" t="str">
        <f aca="false">IF($B462="","",IFERROR(VLOOKUP($B462,الموظفين!$A$2:$J$501,7,FALSE()),""))</f>
        <v/>
      </c>
      <c r="H462" s="20"/>
      <c r="I462" s="20"/>
      <c r="J462" s="21" t="str">
        <f aca="false">IF(OR(H462="",I462=""),"",ROUND(MOD(I462-H462,1)*24,2))</f>
        <v/>
      </c>
      <c r="K462" s="22" t="str">
        <f aca="false">IF(OR(H462="",F462=""),"",IF(ROUND(MAX(0,MOD(H462-F462+0.5,1)-0.5)*1440,0)&gt;IFERROR(VLOOKUP(E462,الورديات!$A$2:$E$21,5,FALSE()),0),ROUND(MAX(0,MOD(H462-F462+0.5,1)-0.5)*1440,0),0))</f>
        <v/>
      </c>
      <c r="L462" s="22" t="str">
        <f aca="false">IF(OR(I462="",G462=""),"",ROUND(MAX(0,MOD(G462-I462+0.5,1)-0.5)*1440,0))</f>
        <v/>
      </c>
      <c r="M462" s="22" t="str">
        <f aca="false">IF(OR(I462="",G462=""),"",IF(ROUND(MAX(0,MOD(I462-G462+0.5,1)-0.5)*1440,0)&gt;=الإعدادات!$B$8,ROUND(MAX(0,MOD(I462-G462+0.5,1)-0.5)*1440,0),0))</f>
        <v/>
      </c>
      <c r="N462" s="18" t="str">
        <f aca="false">IF(OR(A462="",B462=""),"",IF(COUNTIFS(الإجازات!$A$2:$A$1001,B462,الإجازات!$D$2:$D$1001,"&lt;="&amp;A462,الإجازات!$E$2:$E$1001,"&gt;="&amp;A462,الإجازات!$G$2:$G$1001,"مقبولة")=0,"",LOOKUP(2,1/((الإجازات!$A$2:$A$1001=B462)*(الإجازات!$D$2:$D$1001&lt;=A462)*(الإجازات!$E$2:$E$1001&gt;=A462)*(الإجازات!$G$2:$G$1001="مقبولة")),الإجازات!$C$2:$C$1001)))</f>
        <v/>
      </c>
      <c r="O462" s="17"/>
      <c r="P462" s="23" t="str">
        <f aca="false">IF(B462="","",IF(ISNA(MATCH(B462,الموظفين!$A$2:$A$501,0)),"⚠ كود غير موجود",IF(O462&lt;&gt;"",O462,IF(N462&lt;&gt;"",N462,IF(H462="",IF(AND(A462&lt;&gt;"",WEEKDAY(A462)=الإعدادات!$B$11),"راحة أسبوعية","غائب"),IF(I462="","بدون انصراف",IF(N(K462)&gt;0,"متأخر","حاضر")))))))</f>
        <v/>
      </c>
      <c r="Q462" s="24" t="str">
        <f aca="false">IF(B462="","",IF(OR(P462="غائب",P462="غياب",P462="إجازة بدون راتب"),IFERROR(VLOOKUP(B462,الموظفين!$A$2:$J$501,8,FALSE()),0),0))</f>
        <v/>
      </c>
      <c r="R462" s="24" t="str">
        <f aca="false">IF(B462="","",ROUND((N(K462)+N(L462))/60*IFERROR(VLOOKUP(B462,الموظفين!$A$2:$J$501,8,FALSE()),0)/الإعدادات!$B$6*الإعدادات!$B$9,2))</f>
        <v/>
      </c>
      <c r="S462" s="24" t="str">
        <f aca="false">IF(OR(B462="",M462=""),"",ROUND(M462/60*IFERROR(VLOOKUP(B462,الموظفين!$A$2:$J$501,9,FALSE()),0),2))</f>
        <v/>
      </c>
      <c r="T462" s="17"/>
      <c r="U462" s="23" t="str">
        <f aca="false">IF(OR(A462="",B462=""),"",A462&amp;"|"&amp;B462)</f>
        <v/>
      </c>
    </row>
    <row r="463" customFormat="false" ht="15" hidden="false" customHeight="false" outlineLevel="0" collapsed="false">
      <c r="A463" s="16"/>
      <c r="B463" s="17"/>
      <c r="C463" s="18" t="str">
        <f aca="false">IF($B463="","",IFERROR(VLOOKUP($B463,الموظفين!$A$2:$J$501,2,FALSE())&amp;"","⚠ كود غير موجود"))</f>
        <v/>
      </c>
      <c r="D463" s="18" t="str">
        <f aca="false">IF($B463="","",IFERROR(VLOOKUP($B463,الموظفين!$A$2:$J$501,3,FALSE())&amp;"",""))</f>
        <v/>
      </c>
      <c r="E463" s="18" t="str">
        <f aca="false">IF($B463="","",IFERROR(VLOOKUP($B463,الموظفين!$A$2:$J$501,5,FALSE())&amp;"",""))</f>
        <v/>
      </c>
      <c r="F463" s="19" t="str">
        <f aca="false">IF($B463="","",IFERROR(VLOOKUP($B463,الموظفين!$A$2:$J$501,6,FALSE()),""))</f>
        <v/>
      </c>
      <c r="G463" s="19" t="str">
        <f aca="false">IF($B463="","",IFERROR(VLOOKUP($B463,الموظفين!$A$2:$J$501,7,FALSE()),""))</f>
        <v/>
      </c>
      <c r="H463" s="20"/>
      <c r="I463" s="20"/>
      <c r="J463" s="21" t="str">
        <f aca="false">IF(OR(H463="",I463=""),"",ROUND(MOD(I463-H463,1)*24,2))</f>
        <v/>
      </c>
      <c r="K463" s="22" t="str">
        <f aca="false">IF(OR(H463="",F463=""),"",IF(ROUND(MAX(0,MOD(H463-F463+0.5,1)-0.5)*1440,0)&gt;IFERROR(VLOOKUP(E463,الورديات!$A$2:$E$21,5,FALSE()),0),ROUND(MAX(0,MOD(H463-F463+0.5,1)-0.5)*1440,0),0))</f>
        <v/>
      </c>
      <c r="L463" s="22" t="str">
        <f aca="false">IF(OR(I463="",G463=""),"",ROUND(MAX(0,MOD(G463-I463+0.5,1)-0.5)*1440,0))</f>
        <v/>
      </c>
      <c r="M463" s="22" t="str">
        <f aca="false">IF(OR(I463="",G463=""),"",IF(ROUND(MAX(0,MOD(I463-G463+0.5,1)-0.5)*1440,0)&gt;=الإعدادات!$B$8,ROUND(MAX(0,MOD(I463-G463+0.5,1)-0.5)*1440,0),0))</f>
        <v/>
      </c>
      <c r="N463" s="18" t="str">
        <f aca="false">IF(OR(A463="",B463=""),"",IF(COUNTIFS(الإجازات!$A$2:$A$1001,B463,الإجازات!$D$2:$D$1001,"&lt;="&amp;A463,الإجازات!$E$2:$E$1001,"&gt;="&amp;A463,الإجازات!$G$2:$G$1001,"مقبولة")=0,"",LOOKUP(2,1/((الإجازات!$A$2:$A$1001=B463)*(الإجازات!$D$2:$D$1001&lt;=A463)*(الإجازات!$E$2:$E$1001&gt;=A463)*(الإجازات!$G$2:$G$1001="مقبولة")),الإجازات!$C$2:$C$1001)))</f>
        <v/>
      </c>
      <c r="O463" s="17"/>
      <c r="P463" s="23" t="str">
        <f aca="false">IF(B463="","",IF(ISNA(MATCH(B463,الموظفين!$A$2:$A$501,0)),"⚠ كود غير موجود",IF(O463&lt;&gt;"",O463,IF(N463&lt;&gt;"",N463,IF(H463="",IF(AND(A463&lt;&gt;"",WEEKDAY(A463)=الإعدادات!$B$11),"راحة أسبوعية","غائب"),IF(I463="","بدون انصراف",IF(N(K463)&gt;0,"متأخر","حاضر")))))))</f>
        <v/>
      </c>
      <c r="Q463" s="24" t="str">
        <f aca="false">IF(B463="","",IF(OR(P463="غائب",P463="غياب",P463="إجازة بدون راتب"),IFERROR(VLOOKUP(B463,الموظفين!$A$2:$J$501,8,FALSE()),0),0))</f>
        <v/>
      </c>
      <c r="R463" s="24" t="str">
        <f aca="false">IF(B463="","",ROUND((N(K463)+N(L463))/60*IFERROR(VLOOKUP(B463,الموظفين!$A$2:$J$501,8,FALSE()),0)/الإعدادات!$B$6*الإعدادات!$B$9,2))</f>
        <v/>
      </c>
      <c r="S463" s="24" t="str">
        <f aca="false">IF(OR(B463="",M463=""),"",ROUND(M463/60*IFERROR(VLOOKUP(B463,الموظفين!$A$2:$J$501,9,FALSE()),0),2))</f>
        <v/>
      </c>
      <c r="T463" s="17"/>
      <c r="U463" s="23" t="str">
        <f aca="false">IF(OR(A463="",B463=""),"",A463&amp;"|"&amp;B463)</f>
        <v/>
      </c>
    </row>
    <row r="464" customFormat="false" ht="15" hidden="false" customHeight="false" outlineLevel="0" collapsed="false">
      <c r="A464" s="16"/>
      <c r="B464" s="17"/>
      <c r="C464" s="18" t="str">
        <f aca="false">IF($B464="","",IFERROR(VLOOKUP($B464,الموظفين!$A$2:$J$501,2,FALSE())&amp;"","⚠ كود غير موجود"))</f>
        <v/>
      </c>
      <c r="D464" s="18" t="str">
        <f aca="false">IF($B464="","",IFERROR(VLOOKUP($B464,الموظفين!$A$2:$J$501,3,FALSE())&amp;"",""))</f>
        <v/>
      </c>
      <c r="E464" s="18" t="str">
        <f aca="false">IF($B464="","",IFERROR(VLOOKUP($B464,الموظفين!$A$2:$J$501,5,FALSE())&amp;"",""))</f>
        <v/>
      </c>
      <c r="F464" s="19" t="str">
        <f aca="false">IF($B464="","",IFERROR(VLOOKUP($B464,الموظفين!$A$2:$J$501,6,FALSE()),""))</f>
        <v/>
      </c>
      <c r="G464" s="19" t="str">
        <f aca="false">IF($B464="","",IFERROR(VLOOKUP($B464,الموظفين!$A$2:$J$501,7,FALSE()),""))</f>
        <v/>
      </c>
      <c r="H464" s="20"/>
      <c r="I464" s="20"/>
      <c r="J464" s="21" t="str">
        <f aca="false">IF(OR(H464="",I464=""),"",ROUND(MOD(I464-H464,1)*24,2))</f>
        <v/>
      </c>
      <c r="K464" s="22" t="str">
        <f aca="false">IF(OR(H464="",F464=""),"",IF(ROUND(MAX(0,MOD(H464-F464+0.5,1)-0.5)*1440,0)&gt;IFERROR(VLOOKUP(E464,الورديات!$A$2:$E$21,5,FALSE()),0),ROUND(MAX(0,MOD(H464-F464+0.5,1)-0.5)*1440,0),0))</f>
        <v/>
      </c>
      <c r="L464" s="22" t="str">
        <f aca="false">IF(OR(I464="",G464=""),"",ROUND(MAX(0,MOD(G464-I464+0.5,1)-0.5)*1440,0))</f>
        <v/>
      </c>
      <c r="M464" s="22" t="str">
        <f aca="false">IF(OR(I464="",G464=""),"",IF(ROUND(MAX(0,MOD(I464-G464+0.5,1)-0.5)*1440,0)&gt;=الإعدادات!$B$8,ROUND(MAX(0,MOD(I464-G464+0.5,1)-0.5)*1440,0),0))</f>
        <v/>
      </c>
      <c r="N464" s="18" t="str">
        <f aca="false">IF(OR(A464="",B464=""),"",IF(COUNTIFS(الإجازات!$A$2:$A$1001,B464,الإجازات!$D$2:$D$1001,"&lt;="&amp;A464,الإجازات!$E$2:$E$1001,"&gt;="&amp;A464,الإجازات!$G$2:$G$1001,"مقبولة")=0,"",LOOKUP(2,1/((الإجازات!$A$2:$A$1001=B464)*(الإجازات!$D$2:$D$1001&lt;=A464)*(الإجازات!$E$2:$E$1001&gt;=A464)*(الإجازات!$G$2:$G$1001="مقبولة")),الإجازات!$C$2:$C$1001)))</f>
        <v/>
      </c>
      <c r="O464" s="17"/>
      <c r="P464" s="23" t="str">
        <f aca="false">IF(B464="","",IF(ISNA(MATCH(B464,الموظفين!$A$2:$A$501,0)),"⚠ كود غير موجود",IF(O464&lt;&gt;"",O464,IF(N464&lt;&gt;"",N464,IF(H464="",IF(AND(A464&lt;&gt;"",WEEKDAY(A464)=الإعدادات!$B$11),"راحة أسبوعية","غائب"),IF(I464="","بدون انصراف",IF(N(K464)&gt;0,"متأخر","حاضر")))))))</f>
        <v/>
      </c>
      <c r="Q464" s="24" t="str">
        <f aca="false">IF(B464="","",IF(OR(P464="غائب",P464="غياب",P464="إجازة بدون راتب"),IFERROR(VLOOKUP(B464,الموظفين!$A$2:$J$501,8,FALSE()),0),0))</f>
        <v/>
      </c>
      <c r="R464" s="24" t="str">
        <f aca="false">IF(B464="","",ROUND((N(K464)+N(L464))/60*IFERROR(VLOOKUP(B464,الموظفين!$A$2:$J$501,8,FALSE()),0)/الإعدادات!$B$6*الإعدادات!$B$9,2))</f>
        <v/>
      </c>
      <c r="S464" s="24" t="str">
        <f aca="false">IF(OR(B464="",M464=""),"",ROUND(M464/60*IFERROR(VLOOKUP(B464,الموظفين!$A$2:$J$501,9,FALSE()),0),2))</f>
        <v/>
      </c>
      <c r="T464" s="17"/>
      <c r="U464" s="23" t="str">
        <f aca="false">IF(OR(A464="",B464=""),"",A464&amp;"|"&amp;B464)</f>
        <v/>
      </c>
    </row>
    <row r="465" customFormat="false" ht="15" hidden="false" customHeight="false" outlineLevel="0" collapsed="false">
      <c r="A465" s="16"/>
      <c r="B465" s="17"/>
      <c r="C465" s="18" t="str">
        <f aca="false">IF($B465="","",IFERROR(VLOOKUP($B465,الموظفين!$A$2:$J$501,2,FALSE())&amp;"","⚠ كود غير موجود"))</f>
        <v/>
      </c>
      <c r="D465" s="18" t="str">
        <f aca="false">IF($B465="","",IFERROR(VLOOKUP($B465,الموظفين!$A$2:$J$501,3,FALSE())&amp;"",""))</f>
        <v/>
      </c>
      <c r="E465" s="18" t="str">
        <f aca="false">IF($B465="","",IFERROR(VLOOKUP($B465,الموظفين!$A$2:$J$501,5,FALSE())&amp;"",""))</f>
        <v/>
      </c>
      <c r="F465" s="19" t="str">
        <f aca="false">IF($B465="","",IFERROR(VLOOKUP($B465,الموظفين!$A$2:$J$501,6,FALSE()),""))</f>
        <v/>
      </c>
      <c r="G465" s="19" t="str">
        <f aca="false">IF($B465="","",IFERROR(VLOOKUP($B465,الموظفين!$A$2:$J$501,7,FALSE()),""))</f>
        <v/>
      </c>
      <c r="H465" s="20"/>
      <c r="I465" s="20"/>
      <c r="J465" s="21" t="str">
        <f aca="false">IF(OR(H465="",I465=""),"",ROUND(MOD(I465-H465,1)*24,2))</f>
        <v/>
      </c>
      <c r="K465" s="22" t="str">
        <f aca="false">IF(OR(H465="",F465=""),"",IF(ROUND(MAX(0,MOD(H465-F465+0.5,1)-0.5)*1440,0)&gt;IFERROR(VLOOKUP(E465,الورديات!$A$2:$E$21,5,FALSE()),0),ROUND(MAX(0,MOD(H465-F465+0.5,1)-0.5)*1440,0),0))</f>
        <v/>
      </c>
      <c r="L465" s="22" t="str">
        <f aca="false">IF(OR(I465="",G465=""),"",ROUND(MAX(0,MOD(G465-I465+0.5,1)-0.5)*1440,0))</f>
        <v/>
      </c>
      <c r="M465" s="22" t="str">
        <f aca="false">IF(OR(I465="",G465=""),"",IF(ROUND(MAX(0,MOD(I465-G465+0.5,1)-0.5)*1440,0)&gt;=الإعدادات!$B$8,ROUND(MAX(0,MOD(I465-G465+0.5,1)-0.5)*1440,0),0))</f>
        <v/>
      </c>
      <c r="N465" s="18" t="str">
        <f aca="false">IF(OR(A465="",B465=""),"",IF(COUNTIFS(الإجازات!$A$2:$A$1001,B465,الإجازات!$D$2:$D$1001,"&lt;="&amp;A465,الإجازات!$E$2:$E$1001,"&gt;="&amp;A465,الإجازات!$G$2:$G$1001,"مقبولة")=0,"",LOOKUP(2,1/((الإجازات!$A$2:$A$1001=B465)*(الإجازات!$D$2:$D$1001&lt;=A465)*(الإجازات!$E$2:$E$1001&gt;=A465)*(الإجازات!$G$2:$G$1001="مقبولة")),الإجازات!$C$2:$C$1001)))</f>
        <v/>
      </c>
      <c r="O465" s="17"/>
      <c r="P465" s="23" t="str">
        <f aca="false">IF(B465="","",IF(ISNA(MATCH(B465,الموظفين!$A$2:$A$501,0)),"⚠ كود غير موجود",IF(O465&lt;&gt;"",O465,IF(N465&lt;&gt;"",N465,IF(H465="",IF(AND(A465&lt;&gt;"",WEEKDAY(A465)=الإعدادات!$B$11),"راحة أسبوعية","غائب"),IF(I465="","بدون انصراف",IF(N(K465)&gt;0,"متأخر","حاضر")))))))</f>
        <v/>
      </c>
      <c r="Q465" s="24" t="str">
        <f aca="false">IF(B465="","",IF(OR(P465="غائب",P465="غياب",P465="إجازة بدون راتب"),IFERROR(VLOOKUP(B465,الموظفين!$A$2:$J$501,8,FALSE()),0),0))</f>
        <v/>
      </c>
      <c r="R465" s="24" t="str">
        <f aca="false">IF(B465="","",ROUND((N(K465)+N(L465))/60*IFERROR(VLOOKUP(B465,الموظفين!$A$2:$J$501,8,FALSE()),0)/الإعدادات!$B$6*الإعدادات!$B$9,2))</f>
        <v/>
      </c>
      <c r="S465" s="24" t="str">
        <f aca="false">IF(OR(B465="",M465=""),"",ROUND(M465/60*IFERROR(VLOOKUP(B465,الموظفين!$A$2:$J$501,9,FALSE()),0),2))</f>
        <v/>
      </c>
      <c r="T465" s="17"/>
      <c r="U465" s="23" t="str">
        <f aca="false">IF(OR(A465="",B465=""),"",A465&amp;"|"&amp;B465)</f>
        <v/>
      </c>
    </row>
    <row r="466" customFormat="false" ht="15" hidden="false" customHeight="false" outlineLevel="0" collapsed="false">
      <c r="A466" s="16"/>
      <c r="B466" s="17"/>
      <c r="C466" s="18" t="str">
        <f aca="false">IF($B466="","",IFERROR(VLOOKUP($B466,الموظفين!$A$2:$J$501,2,FALSE())&amp;"","⚠ كود غير موجود"))</f>
        <v/>
      </c>
      <c r="D466" s="18" t="str">
        <f aca="false">IF($B466="","",IFERROR(VLOOKUP($B466,الموظفين!$A$2:$J$501,3,FALSE())&amp;"",""))</f>
        <v/>
      </c>
      <c r="E466" s="18" t="str">
        <f aca="false">IF($B466="","",IFERROR(VLOOKUP($B466,الموظفين!$A$2:$J$501,5,FALSE())&amp;"",""))</f>
        <v/>
      </c>
      <c r="F466" s="19" t="str">
        <f aca="false">IF($B466="","",IFERROR(VLOOKUP($B466,الموظفين!$A$2:$J$501,6,FALSE()),""))</f>
        <v/>
      </c>
      <c r="G466" s="19" t="str">
        <f aca="false">IF($B466="","",IFERROR(VLOOKUP($B466,الموظفين!$A$2:$J$501,7,FALSE()),""))</f>
        <v/>
      </c>
      <c r="H466" s="20"/>
      <c r="I466" s="20"/>
      <c r="J466" s="21" t="str">
        <f aca="false">IF(OR(H466="",I466=""),"",ROUND(MOD(I466-H466,1)*24,2))</f>
        <v/>
      </c>
      <c r="K466" s="22" t="str">
        <f aca="false">IF(OR(H466="",F466=""),"",IF(ROUND(MAX(0,MOD(H466-F466+0.5,1)-0.5)*1440,0)&gt;IFERROR(VLOOKUP(E466,الورديات!$A$2:$E$21,5,FALSE()),0),ROUND(MAX(0,MOD(H466-F466+0.5,1)-0.5)*1440,0),0))</f>
        <v/>
      </c>
      <c r="L466" s="22" t="str">
        <f aca="false">IF(OR(I466="",G466=""),"",ROUND(MAX(0,MOD(G466-I466+0.5,1)-0.5)*1440,0))</f>
        <v/>
      </c>
      <c r="M466" s="22" t="str">
        <f aca="false">IF(OR(I466="",G466=""),"",IF(ROUND(MAX(0,MOD(I466-G466+0.5,1)-0.5)*1440,0)&gt;=الإعدادات!$B$8,ROUND(MAX(0,MOD(I466-G466+0.5,1)-0.5)*1440,0),0))</f>
        <v/>
      </c>
      <c r="N466" s="18" t="str">
        <f aca="false">IF(OR(A466="",B466=""),"",IF(COUNTIFS(الإجازات!$A$2:$A$1001,B466,الإجازات!$D$2:$D$1001,"&lt;="&amp;A466,الإجازات!$E$2:$E$1001,"&gt;="&amp;A466,الإجازات!$G$2:$G$1001,"مقبولة")=0,"",LOOKUP(2,1/((الإجازات!$A$2:$A$1001=B466)*(الإجازات!$D$2:$D$1001&lt;=A466)*(الإجازات!$E$2:$E$1001&gt;=A466)*(الإجازات!$G$2:$G$1001="مقبولة")),الإجازات!$C$2:$C$1001)))</f>
        <v/>
      </c>
      <c r="O466" s="17"/>
      <c r="P466" s="23" t="str">
        <f aca="false">IF(B466="","",IF(ISNA(MATCH(B466,الموظفين!$A$2:$A$501,0)),"⚠ كود غير موجود",IF(O466&lt;&gt;"",O466,IF(N466&lt;&gt;"",N466,IF(H466="",IF(AND(A466&lt;&gt;"",WEEKDAY(A466)=الإعدادات!$B$11),"راحة أسبوعية","غائب"),IF(I466="","بدون انصراف",IF(N(K466)&gt;0,"متأخر","حاضر")))))))</f>
        <v/>
      </c>
      <c r="Q466" s="24" t="str">
        <f aca="false">IF(B466="","",IF(OR(P466="غائب",P466="غياب",P466="إجازة بدون راتب"),IFERROR(VLOOKUP(B466,الموظفين!$A$2:$J$501,8,FALSE()),0),0))</f>
        <v/>
      </c>
      <c r="R466" s="24" t="str">
        <f aca="false">IF(B466="","",ROUND((N(K466)+N(L466))/60*IFERROR(VLOOKUP(B466,الموظفين!$A$2:$J$501,8,FALSE()),0)/الإعدادات!$B$6*الإعدادات!$B$9,2))</f>
        <v/>
      </c>
      <c r="S466" s="24" t="str">
        <f aca="false">IF(OR(B466="",M466=""),"",ROUND(M466/60*IFERROR(VLOOKUP(B466,الموظفين!$A$2:$J$501,9,FALSE()),0),2))</f>
        <v/>
      </c>
      <c r="T466" s="17"/>
      <c r="U466" s="23" t="str">
        <f aca="false">IF(OR(A466="",B466=""),"",A466&amp;"|"&amp;B466)</f>
        <v/>
      </c>
    </row>
    <row r="467" customFormat="false" ht="15" hidden="false" customHeight="false" outlineLevel="0" collapsed="false">
      <c r="A467" s="16"/>
      <c r="B467" s="17"/>
      <c r="C467" s="18" t="str">
        <f aca="false">IF($B467="","",IFERROR(VLOOKUP($B467,الموظفين!$A$2:$J$501,2,FALSE())&amp;"","⚠ كود غير موجود"))</f>
        <v/>
      </c>
      <c r="D467" s="18" t="str">
        <f aca="false">IF($B467="","",IFERROR(VLOOKUP($B467,الموظفين!$A$2:$J$501,3,FALSE())&amp;"",""))</f>
        <v/>
      </c>
      <c r="E467" s="18" t="str">
        <f aca="false">IF($B467="","",IFERROR(VLOOKUP($B467,الموظفين!$A$2:$J$501,5,FALSE())&amp;"",""))</f>
        <v/>
      </c>
      <c r="F467" s="19" t="str">
        <f aca="false">IF($B467="","",IFERROR(VLOOKUP($B467,الموظفين!$A$2:$J$501,6,FALSE()),""))</f>
        <v/>
      </c>
      <c r="G467" s="19" t="str">
        <f aca="false">IF($B467="","",IFERROR(VLOOKUP($B467,الموظفين!$A$2:$J$501,7,FALSE()),""))</f>
        <v/>
      </c>
      <c r="H467" s="20"/>
      <c r="I467" s="20"/>
      <c r="J467" s="21" t="str">
        <f aca="false">IF(OR(H467="",I467=""),"",ROUND(MOD(I467-H467,1)*24,2))</f>
        <v/>
      </c>
      <c r="K467" s="22" t="str">
        <f aca="false">IF(OR(H467="",F467=""),"",IF(ROUND(MAX(0,MOD(H467-F467+0.5,1)-0.5)*1440,0)&gt;IFERROR(VLOOKUP(E467,الورديات!$A$2:$E$21,5,FALSE()),0),ROUND(MAX(0,MOD(H467-F467+0.5,1)-0.5)*1440,0),0))</f>
        <v/>
      </c>
      <c r="L467" s="22" t="str">
        <f aca="false">IF(OR(I467="",G467=""),"",ROUND(MAX(0,MOD(G467-I467+0.5,1)-0.5)*1440,0))</f>
        <v/>
      </c>
      <c r="M467" s="22" t="str">
        <f aca="false">IF(OR(I467="",G467=""),"",IF(ROUND(MAX(0,MOD(I467-G467+0.5,1)-0.5)*1440,0)&gt;=الإعدادات!$B$8,ROUND(MAX(0,MOD(I467-G467+0.5,1)-0.5)*1440,0),0))</f>
        <v/>
      </c>
      <c r="N467" s="18" t="str">
        <f aca="false">IF(OR(A467="",B467=""),"",IF(COUNTIFS(الإجازات!$A$2:$A$1001,B467,الإجازات!$D$2:$D$1001,"&lt;="&amp;A467,الإجازات!$E$2:$E$1001,"&gt;="&amp;A467,الإجازات!$G$2:$G$1001,"مقبولة")=0,"",LOOKUP(2,1/((الإجازات!$A$2:$A$1001=B467)*(الإجازات!$D$2:$D$1001&lt;=A467)*(الإجازات!$E$2:$E$1001&gt;=A467)*(الإجازات!$G$2:$G$1001="مقبولة")),الإجازات!$C$2:$C$1001)))</f>
        <v/>
      </c>
      <c r="O467" s="17"/>
      <c r="P467" s="23" t="str">
        <f aca="false">IF(B467="","",IF(ISNA(MATCH(B467,الموظفين!$A$2:$A$501,0)),"⚠ كود غير موجود",IF(O467&lt;&gt;"",O467,IF(N467&lt;&gt;"",N467,IF(H467="",IF(AND(A467&lt;&gt;"",WEEKDAY(A467)=الإعدادات!$B$11),"راحة أسبوعية","غائب"),IF(I467="","بدون انصراف",IF(N(K467)&gt;0,"متأخر","حاضر")))))))</f>
        <v/>
      </c>
      <c r="Q467" s="24" t="str">
        <f aca="false">IF(B467="","",IF(OR(P467="غائب",P467="غياب",P467="إجازة بدون راتب"),IFERROR(VLOOKUP(B467,الموظفين!$A$2:$J$501,8,FALSE()),0),0))</f>
        <v/>
      </c>
      <c r="R467" s="24" t="str">
        <f aca="false">IF(B467="","",ROUND((N(K467)+N(L467))/60*IFERROR(VLOOKUP(B467,الموظفين!$A$2:$J$501,8,FALSE()),0)/الإعدادات!$B$6*الإعدادات!$B$9,2))</f>
        <v/>
      </c>
      <c r="S467" s="24" t="str">
        <f aca="false">IF(OR(B467="",M467=""),"",ROUND(M467/60*IFERROR(VLOOKUP(B467,الموظفين!$A$2:$J$501,9,FALSE()),0),2))</f>
        <v/>
      </c>
      <c r="T467" s="17"/>
      <c r="U467" s="23" t="str">
        <f aca="false">IF(OR(A467="",B467=""),"",A467&amp;"|"&amp;B467)</f>
        <v/>
      </c>
    </row>
    <row r="468" customFormat="false" ht="15" hidden="false" customHeight="false" outlineLevel="0" collapsed="false">
      <c r="A468" s="16"/>
      <c r="B468" s="17"/>
      <c r="C468" s="18" t="str">
        <f aca="false">IF($B468="","",IFERROR(VLOOKUP($B468,الموظفين!$A$2:$J$501,2,FALSE())&amp;"","⚠ كود غير موجود"))</f>
        <v/>
      </c>
      <c r="D468" s="18" t="str">
        <f aca="false">IF($B468="","",IFERROR(VLOOKUP($B468,الموظفين!$A$2:$J$501,3,FALSE())&amp;"",""))</f>
        <v/>
      </c>
      <c r="E468" s="18" t="str">
        <f aca="false">IF($B468="","",IFERROR(VLOOKUP($B468,الموظفين!$A$2:$J$501,5,FALSE())&amp;"",""))</f>
        <v/>
      </c>
      <c r="F468" s="19" t="str">
        <f aca="false">IF($B468="","",IFERROR(VLOOKUP($B468,الموظفين!$A$2:$J$501,6,FALSE()),""))</f>
        <v/>
      </c>
      <c r="G468" s="19" t="str">
        <f aca="false">IF($B468="","",IFERROR(VLOOKUP($B468,الموظفين!$A$2:$J$501,7,FALSE()),""))</f>
        <v/>
      </c>
      <c r="H468" s="20"/>
      <c r="I468" s="20"/>
      <c r="J468" s="21" t="str">
        <f aca="false">IF(OR(H468="",I468=""),"",ROUND(MOD(I468-H468,1)*24,2))</f>
        <v/>
      </c>
      <c r="K468" s="22" t="str">
        <f aca="false">IF(OR(H468="",F468=""),"",IF(ROUND(MAX(0,MOD(H468-F468+0.5,1)-0.5)*1440,0)&gt;IFERROR(VLOOKUP(E468,الورديات!$A$2:$E$21,5,FALSE()),0),ROUND(MAX(0,MOD(H468-F468+0.5,1)-0.5)*1440,0),0))</f>
        <v/>
      </c>
      <c r="L468" s="22" t="str">
        <f aca="false">IF(OR(I468="",G468=""),"",ROUND(MAX(0,MOD(G468-I468+0.5,1)-0.5)*1440,0))</f>
        <v/>
      </c>
      <c r="M468" s="22" t="str">
        <f aca="false">IF(OR(I468="",G468=""),"",IF(ROUND(MAX(0,MOD(I468-G468+0.5,1)-0.5)*1440,0)&gt;=الإعدادات!$B$8,ROUND(MAX(0,MOD(I468-G468+0.5,1)-0.5)*1440,0),0))</f>
        <v/>
      </c>
      <c r="N468" s="18" t="str">
        <f aca="false">IF(OR(A468="",B468=""),"",IF(COUNTIFS(الإجازات!$A$2:$A$1001,B468,الإجازات!$D$2:$D$1001,"&lt;="&amp;A468,الإجازات!$E$2:$E$1001,"&gt;="&amp;A468,الإجازات!$G$2:$G$1001,"مقبولة")=0,"",LOOKUP(2,1/((الإجازات!$A$2:$A$1001=B468)*(الإجازات!$D$2:$D$1001&lt;=A468)*(الإجازات!$E$2:$E$1001&gt;=A468)*(الإجازات!$G$2:$G$1001="مقبولة")),الإجازات!$C$2:$C$1001)))</f>
        <v/>
      </c>
      <c r="O468" s="17"/>
      <c r="P468" s="23" t="str">
        <f aca="false">IF(B468="","",IF(ISNA(MATCH(B468,الموظفين!$A$2:$A$501,0)),"⚠ كود غير موجود",IF(O468&lt;&gt;"",O468,IF(N468&lt;&gt;"",N468,IF(H468="",IF(AND(A468&lt;&gt;"",WEEKDAY(A468)=الإعدادات!$B$11),"راحة أسبوعية","غائب"),IF(I468="","بدون انصراف",IF(N(K468)&gt;0,"متأخر","حاضر")))))))</f>
        <v/>
      </c>
      <c r="Q468" s="24" t="str">
        <f aca="false">IF(B468="","",IF(OR(P468="غائب",P468="غياب",P468="إجازة بدون راتب"),IFERROR(VLOOKUP(B468,الموظفين!$A$2:$J$501,8,FALSE()),0),0))</f>
        <v/>
      </c>
      <c r="R468" s="24" t="str">
        <f aca="false">IF(B468="","",ROUND((N(K468)+N(L468))/60*IFERROR(VLOOKUP(B468,الموظفين!$A$2:$J$501,8,FALSE()),0)/الإعدادات!$B$6*الإعدادات!$B$9,2))</f>
        <v/>
      </c>
      <c r="S468" s="24" t="str">
        <f aca="false">IF(OR(B468="",M468=""),"",ROUND(M468/60*IFERROR(VLOOKUP(B468,الموظفين!$A$2:$J$501,9,FALSE()),0),2))</f>
        <v/>
      </c>
      <c r="T468" s="17"/>
      <c r="U468" s="23" t="str">
        <f aca="false">IF(OR(A468="",B468=""),"",A468&amp;"|"&amp;B468)</f>
        <v/>
      </c>
    </row>
    <row r="469" customFormat="false" ht="15" hidden="false" customHeight="false" outlineLevel="0" collapsed="false">
      <c r="A469" s="16"/>
      <c r="B469" s="17"/>
      <c r="C469" s="18" t="str">
        <f aca="false">IF($B469="","",IFERROR(VLOOKUP($B469,الموظفين!$A$2:$J$501,2,FALSE())&amp;"","⚠ كود غير موجود"))</f>
        <v/>
      </c>
      <c r="D469" s="18" t="str">
        <f aca="false">IF($B469="","",IFERROR(VLOOKUP($B469,الموظفين!$A$2:$J$501,3,FALSE())&amp;"",""))</f>
        <v/>
      </c>
      <c r="E469" s="18" t="str">
        <f aca="false">IF($B469="","",IFERROR(VLOOKUP($B469,الموظفين!$A$2:$J$501,5,FALSE())&amp;"",""))</f>
        <v/>
      </c>
      <c r="F469" s="19" t="str">
        <f aca="false">IF($B469="","",IFERROR(VLOOKUP($B469,الموظفين!$A$2:$J$501,6,FALSE()),""))</f>
        <v/>
      </c>
      <c r="G469" s="19" t="str">
        <f aca="false">IF($B469="","",IFERROR(VLOOKUP($B469,الموظفين!$A$2:$J$501,7,FALSE()),""))</f>
        <v/>
      </c>
      <c r="H469" s="20"/>
      <c r="I469" s="20"/>
      <c r="J469" s="21" t="str">
        <f aca="false">IF(OR(H469="",I469=""),"",ROUND(MOD(I469-H469,1)*24,2))</f>
        <v/>
      </c>
      <c r="K469" s="22" t="str">
        <f aca="false">IF(OR(H469="",F469=""),"",IF(ROUND(MAX(0,MOD(H469-F469+0.5,1)-0.5)*1440,0)&gt;IFERROR(VLOOKUP(E469,الورديات!$A$2:$E$21,5,FALSE()),0),ROUND(MAX(0,MOD(H469-F469+0.5,1)-0.5)*1440,0),0))</f>
        <v/>
      </c>
      <c r="L469" s="22" t="str">
        <f aca="false">IF(OR(I469="",G469=""),"",ROUND(MAX(0,MOD(G469-I469+0.5,1)-0.5)*1440,0))</f>
        <v/>
      </c>
      <c r="M469" s="22" t="str">
        <f aca="false">IF(OR(I469="",G469=""),"",IF(ROUND(MAX(0,MOD(I469-G469+0.5,1)-0.5)*1440,0)&gt;=الإعدادات!$B$8,ROUND(MAX(0,MOD(I469-G469+0.5,1)-0.5)*1440,0),0))</f>
        <v/>
      </c>
      <c r="N469" s="18" t="str">
        <f aca="false">IF(OR(A469="",B469=""),"",IF(COUNTIFS(الإجازات!$A$2:$A$1001,B469,الإجازات!$D$2:$D$1001,"&lt;="&amp;A469,الإجازات!$E$2:$E$1001,"&gt;="&amp;A469,الإجازات!$G$2:$G$1001,"مقبولة")=0,"",LOOKUP(2,1/((الإجازات!$A$2:$A$1001=B469)*(الإجازات!$D$2:$D$1001&lt;=A469)*(الإجازات!$E$2:$E$1001&gt;=A469)*(الإجازات!$G$2:$G$1001="مقبولة")),الإجازات!$C$2:$C$1001)))</f>
        <v/>
      </c>
      <c r="O469" s="17"/>
      <c r="P469" s="23" t="str">
        <f aca="false">IF(B469="","",IF(ISNA(MATCH(B469,الموظفين!$A$2:$A$501,0)),"⚠ كود غير موجود",IF(O469&lt;&gt;"",O469,IF(N469&lt;&gt;"",N469,IF(H469="",IF(AND(A469&lt;&gt;"",WEEKDAY(A469)=الإعدادات!$B$11),"راحة أسبوعية","غائب"),IF(I469="","بدون انصراف",IF(N(K469)&gt;0,"متأخر","حاضر")))))))</f>
        <v/>
      </c>
      <c r="Q469" s="24" t="str">
        <f aca="false">IF(B469="","",IF(OR(P469="غائب",P469="غياب",P469="إجازة بدون راتب"),IFERROR(VLOOKUP(B469,الموظفين!$A$2:$J$501,8,FALSE()),0),0))</f>
        <v/>
      </c>
      <c r="R469" s="24" t="str">
        <f aca="false">IF(B469="","",ROUND((N(K469)+N(L469))/60*IFERROR(VLOOKUP(B469,الموظفين!$A$2:$J$501,8,FALSE()),0)/الإعدادات!$B$6*الإعدادات!$B$9,2))</f>
        <v/>
      </c>
      <c r="S469" s="24" t="str">
        <f aca="false">IF(OR(B469="",M469=""),"",ROUND(M469/60*IFERROR(VLOOKUP(B469,الموظفين!$A$2:$J$501,9,FALSE()),0),2))</f>
        <v/>
      </c>
      <c r="T469" s="17"/>
      <c r="U469" s="23" t="str">
        <f aca="false">IF(OR(A469="",B469=""),"",A469&amp;"|"&amp;B469)</f>
        <v/>
      </c>
    </row>
    <row r="470" customFormat="false" ht="15" hidden="false" customHeight="false" outlineLevel="0" collapsed="false">
      <c r="A470" s="16"/>
      <c r="B470" s="17"/>
      <c r="C470" s="18" t="str">
        <f aca="false">IF($B470="","",IFERROR(VLOOKUP($B470,الموظفين!$A$2:$J$501,2,FALSE())&amp;"","⚠ كود غير موجود"))</f>
        <v/>
      </c>
      <c r="D470" s="18" t="str">
        <f aca="false">IF($B470="","",IFERROR(VLOOKUP($B470,الموظفين!$A$2:$J$501,3,FALSE())&amp;"",""))</f>
        <v/>
      </c>
      <c r="E470" s="18" t="str">
        <f aca="false">IF($B470="","",IFERROR(VLOOKUP($B470,الموظفين!$A$2:$J$501,5,FALSE())&amp;"",""))</f>
        <v/>
      </c>
      <c r="F470" s="19" t="str">
        <f aca="false">IF($B470="","",IFERROR(VLOOKUP($B470,الموظفين!$A$2:$J$501,6,FALSE()),""))</f>
        <v/>
      </c>
      <c r="G470" s="19" t="str">
        <f aca="false">IF($B470="","",IFERROR(VLOOKUP($B470,الموظفين!$A$2:$J$501,7,FALSE()),""))</f>
        <v/>
      </c>
      <c r="H470" s="20"/>
      <c r="I470" s="20"/>
      <c r="J470" s="21" t="str">
        <f aca="false">IF(OR(H470="",I470=""),"",ROUND(MOD(I470-H470,1)*24,2))</f>
        <v/>
      </c>
      <c r="K470" s="22" t="str">
        <f aca="false">IF(OR(H470="",F470=""),"",IF(ROUND(MAX(0,MOD(H470-F470+0.5,1)-0.5)*1440,0)&gt;IFERROR(VLOOKUP(E470,الورديات!$A$2:$E$21,5,FALSE()),0),ROUND(MAX(0,MOD(H470-F470+0.5,1)-0.5)*1440,0),0))</f>
        <v/>
      </c>
      <c r="L470" s="22" t="str">
        <f aca="false">IF(OR(I470="",G470=""),"",ROUND(MAX(0,MOD(G470-I470+0.5,1)-0.5)*1440,0))</f>
        <v/>
      </c>
      <c r="M470" s="22" t="str">
        <f aca="false">IF(OR(I470="",G470=""),"",IF(ROUND(MAX(0,MOD(I470-G470+0.5,1)-0.5)*1440,0)&gt;=الإعدادات!$B$8,ROUND(MAX(0,MOD(I470-G470+0.5,1)-0.5)*1440,0),0))</f>
        <v/>
      </c>
      <c r="N470" s="18" t="str">
        <f aca="false">IF(OR(A470="",B470=""),"",IF(COUNTIFS(الإجازات!$A$2:$A$1001,B470,الإجازات!$D$2:$D$1001,"&lt;="&amp;A470,الإجازات!$E$2:$E$1001,"&gt;="&amp;A470,الإجازات!$G$2:$G$1001,"مقبولة")=0,"",LOOKUP(2,1/((الإجازات!$A$2:$A$1001=B470)*(الإجازات!$D$2:$D$1001&lt;=A470)*(الإجازات!$E$2:$E$1001&gt;=A470)*(الإجازات!$G$2:$G$1001="مقبولة")),الإجازات!$C$2:$C$1001)))</f>
        <v/>
      </c>
      <c r="O470" s="17"/>
      <c r="P470" s="23" t="str">
        <f aca="false">IF(B470="","",IF(ISNA(MATCH(B470,الموظفين!$A$2:$A$501,0)),"⚠ كود غير موجود",IF(O470&lt;&gt;"",O470,IF(N470&lt;&gt;"",N470,IF(H470="",IF(AND(A470&lt;&gt;"",WEEKDAY(A470)=الإعدادات!$B$11),"راحة أسبوعية","غائب"),IF(I470="","بدون انصراف",IF(N(K470)&gt;0,"متأخر","حاضر")))))))</f>
        <v/>
      </c>
      <c r="Q470" s="24" t="str">
        <f aca="false">IF(B470="","",IF(OR(P470="غائب",P470="غياب",P470="إجازة بدون راتب"),IFERROR(VLOOKUP(B470,الموظفين!$A$2:$J$501,8,FALSE()),0),0))</f>
        <v/>
      </c>
      <c r="R470" s="24" t="str">
        <f aca="false">IF(B470="","",ROUND((N(K470)+N(L470))/60*IFERROR(VLOOKUP(B470,الموظفين!$A$2:$J$501,8,FALSE()),0)/الإعدادات!$B$6*الإعدادات!$B$9,2))</f>
        <v/>
      </c>
      <c r="S470" s="24" t="str">
        <f aca="false">IF(OR(B470="",M470=""),"",ROUND(M470/60*IFERROR(VLOOKUP(B470,الموظفين!$A$2:$J$501,9,FALSE()),0),2))</f>
        <v/>
      </c>
      <c r="T470" s="17"/>
      <c r="U470" s="23" t="str">
        <f aca="false">IF(OR(A470="",B470=""),"",A470&amp;"|"&amp;B470)</f>
        <v/>
      </c>
    </row>
    <row r="471" customFormat="false" ht="15" hidden="false" customHeight="false" outlineLevel="0" collapsed="false">
      <c r="A471" s="16"/>
      <c r="B471" s="17"/>
      <c r="C471" s="18" t="str">
        <f aca="false">IF($B471="","",IFERROR(VLOOKUP($B471,الموظفين!$A$2:$J$501,2,FALSE())&amp;"","⚠ كود غير موجود"))</f>
        <v/>
      </c>
      <c r="D471" s="18" t="str">
        <f aca="false">IF($B471="","",IFERROR(VLOOKUP($B471,الموظفين!$A$2:$J$501,3,FALSE())&amp;"",""))</f>
        <v/>
      </c>
      <c r="E471" s="18" t="str">
        <f aca="false">IF($B471="","",IFERROR(VLOOKUP($B471,الموظفين!$A$2:$J$501,5,FALSE())&amp;"",""))</f>
        <v/>
      </c>
      <c r="F471" s="19" t="str">
        <f aca="false">IF($B471="","",IFERROR(VLOOKUP($B471,الموظفين!$A$2:$J$501,6,FALSE()),""))</f>
        <v/>
      </c>
      <c r="G471" s="19" t="str">
        <f aca="false">IF($B471="","",IFERROR(VLOOKUP($B471,الموظفين!$A$2:$J$501,7,FALSE()),""))</f>
        <v/>
      </c>
      <c r="H471" s="20"/>
      <c r="I471" s="20"/>
      <c r="J471" s="21" t="str">
        <f aca="false">IF(OR(H471="",I471=""),"",ROUND(MOD(I471-H471,1)*24,2))</f>
        <v/>
      </c>
      <c r="K471" s="22" t="str">
        <f aca="false">IF(OR(H471="",F471=""),"",IF(ROUND(MAX(0,MOD(H471-F471+0.5,1)-0.5)*1440,0)&gt;IFERROR(VLOOKUP(E471,الورديات!$A$2:$E$21,5,FALSE()),0),ROUND(MAX(0,MOD(H471-F471+0.5,1)-0.5)*1440,0),0))</f>
        <v/>
      </c>
      <c r="L471" s="22" t="str">
        <f aca="false">IF(OR(I471="",G471=""),"",ROUND(MAX(0,MOD(G471-I471+0.5,1)-0.5)*1440,0))</f>
        <v/>
      </c>
      <c r="M471" s="22" t="str">
        <f aca="false">IF(OR(I471="",G471=""),"",IF(ROUND(MAX(0,MOD(I471-G471+0.5,1)-0.5)*1440,0)&gt;=الإعدادات!$B$8,ROUND(MAX(0,MOD(I471-G471+0.5,1)-0.5)*1440,0),0))</f>
        <v/>
      </c>
      <c r="N471" s="18" t="str">
        <f aca="false">IF(OR(A471="",B471=""),"",IF(COUNTIFS(الإجازات!$A$2:$A$1001,B471,الإجازات!$D$2:$D$1001,"&lt;="&amp;A471,الإجازات!$E$2:$E$1001,"&gt;="&amp;A471,الإجازات!$G$2:$G$1001,"مقبولة")=0,"",LOOKUP(2,1/((الإجازات!$A$2:$A$1001=B471)*(الإجازات!$D$2:$D$1001&lt;=A471)*(الإجازات!$E$2:$E$1001&gt;=A471)*(الإجازات!$G$2:$G$1001="مقبولة")),الإجازات!$C$2:$C$1001)))</f>
        <v/>
      </c>
      <c r="O471" s="17"/>
      <c r="P471" s="23" t="str">
        <f aca="false">IF(B471="","",IF(ISNA(MATCH(B471,الموظفين!$A$2:$A$501,0)),"⚠ كود غير موجود",IF(O471&lt;&gt;"",O471,IF(N471&lt;&gt;"",N471,IF(H471="",IF(AND(A471&lt;&gt;"",WEEKDAY(A471)=الإعدادات!$B$11),"راحة أسبوعية","غائب"),IF(I471="","بدون انصراف",IF(N(K471)&gt;0,"متأخر","حاضر")))))))</f>
        <v/>
      </c>
      <c r="Q471" s="24" t="str">
        <f aca="false">IF(B471="","",IF(OR(P471="غائب",P471="غياب",P471="إجازة بدون راتب"),IFERROR(VLOOKUP(B471,الموظفين!$A$2:$J$501,8,FALSE()),0),0))</f>
        <v/>
      </c>
      <c r="R471" s="24" t="str">
        <f aca="false">IF(B471="","",ROUND((N(K471)+N(L471))/60*IFERROR(VLOOKUP(B471,الموظفين!$A$2:$J$501,8,FALSE()),0)/الإعدادات!$B$6*الإعدادات!$B$9,2))</f>
        <v/>
      </c>
      <c r="S471" s="24" t="str">
        <f aca="false">IF(OR(B471="",M471=""),"",ROUND(M471/60*IFERROR(VLOOKUP(B471,الموظفين!$A$2:$J$501,9,FALSE()),0),2))</f>
        <v/>
      </c>
      <c r="T471" s="17"/>
      <c r="U471" s="23" t="str">
        <f aca="false">IF(OR(A471="",B471=""),"",A471&amp;"|"&amp;B471)</f>
        <v/>
      </c>
    </row>
    <row r="472" customFormat="false" ht="15" hidden="false" customHeight="false" outlineLevel="0" collapsed="false">
      <c r="A472" s="16"/>
      <c r="B472" s="17"/>
      <c r="C472" s="18" t="str">
        <f aca="false">IF($B472="","",IFERROR(VLOOKUP($B472,الموظفين!$A$2:$J$501,2,FALSE())&amp;"","⚠ كود غير موجود"))</f>
        <v/>
      </c>
      <c r="D472" s="18" t="str">
        <f aca="false">IF($B472="","",IFERROR(VLOOKUP($B472,الموظفين!$A$2:$J$501,3,FALSE())&amp;"",""))</f>
        <v/>
      </c>
      <c r="E472" s="18" t="str">
        <f aca="false">IF($B472="","",IFERROR(VLOOKUP($B472,الموظفين!$A$2:$J$501,5,FALSE())&amp;"",""))</f>
        <v/>
      </c>
      <c r="F472" s="19" t="str">
        <f aca="false">IF($B472="","",IFERROR(VLOOKUP($B472,الموظفين!$A$2:$J$501,6,FALSE()),""))</f>
        <v/>
      </c>
      <c r="G472" s="19" t="str">
        <f aca="false">IF($B472="","",IFERROR(VLOOKUP($B472,الموظفين!$A$2:$J$501,7,FALSE()),""))</f>
        <v/>
      </c>
      <c r="H472" s="20"/>
      <c r="I472" s="20"/>
      <c r="J472" s="21" t="str">
        <f aca="false">IF(OR(H472="",I472=""),"",ROUND(MOD(I472-H472,1)*24,2))</f>
        <v/>
      </c>
      <c r="K472" s="22" t="str">
        <f aca="false">IF(OR(H472="",F472=""),"",IF(ROUND(MAX(0,MOD(H472-F472+0.5,1)-0.5)*1440,0)&gt;IFERROR(VLOOKUP(E472,الورديات!$A$2:$E$21,5,FALSE()),0),ROUND(MAX(0,MOD(H472-F472+0.5,1)-0.5)*1440,0),0))</f>
        <v/>
      </c>
      <c r="L472" s="22" t="str">
        <f aca="false">IF(OR(I472="",G472=""),"",ROUND(MAX(0,MOD(G472-I472+0.5,1)-0.5)*1440,0))</f>
        <v/>
      </c>
      <c r="M472" s="22" t="str">
        <f aca="false">IF(OR(I472="",G472=""),"",IF(ROUND(MAX(0,MOD(I472-G472+0.5,1)-0.5)*1440,0)&gt;=الإعدادات!$B$8,ROUND(MAX(0,MOD(I472-G472+0.5,1)-0.5)*1440,0),0))</f>
        <v/>
      </c>
      <c r="N472" s="18" t="str">
        <f aca="false">IF(OR(A472="",B472=""),"",IF(COUNTIFS(الإجازات!$A$2:$A$1001,B472,الإجازات!$D$2:$D$1001,"&lt;="&amp;A472,الإجازات!$E$2:$E$1001,"&gt;="&amp;A472,الإجازات!$G$2:$G$1001,"مقبولة")=0,"",LOOKUP(2,1/((الإجازات!$A$2:$A$1001=B472)*(الإجازات!$D$2:$D$1001&lt;=A472)*(الإجازات!$E$2:$E$1001&gt;=A472)*(الإجازات!$G$2:$G$1001="مقبولة")),الإجازات!$C$2:$C$1001)))</f>
        <v/>
      </c>
      <c r="O472" s="17"/>
      <c r="P472" s="23" t="str">
        <f aca="false">IF(B472="","",IF(ISNA(MATCH(B472,الموظفين!$A$2:$A$501,0)),"⚠ كود غير موجود",IF(O472&lt;&gt;"",O472,IF(N472&lt;&gt;"",N472,IF(H472="",IF(AND(A472&lt;&gt;"",WEEKDAY(A472)=الإعدادات!$B$11),"راحة أسبوعية","غائب"),IF(I472="","بدون انصراف",IF(N(K472)&gt;0,"متأخر","حاضر")))))))</f>
        <v/>
      </c>
      <c r="Q472" s="24" t="str">
        <f aca="false">IF(B472="","",IF(OR(P472="غائب",P472="غياب",P472="إجازة بدون راتب"),IFERROR(VLOOKUP(B472,الموظفين!$A$2:$J$501,8,FALSE()),0),0))</f>
        <v/>
      </c>
      <c r="R472" s="24" t="str">
        <f aca="false">IF(B472="","",ROUND((N(K472)+N(L472))/60*IFERROR(VLOOKUP(B472,الموظفين!$A$2:$J$501,8,FALSE()),0)/الإعدادات!$B$6*الإعدادات!$B$9,2))</f>
        <v/>
      </c>
      <c r="S472" s="24" t="str">
        <f aca="false">IF(OR(B472="",M472=""),"",ROUND(M472/60*IFERROR(VLOOKUP(B472,الموظفين!$A$2:$J$501,9,FALSE()),0),2))</f>
        <v/>
      </c>
      <c r="T472" s="17"/>
      <c r="U472" s="23" t="str">
        <f aca="false">IF(OR(A472="",B472=""),"",A472&amp;"|"&amp;B472)</f>
        <v/>
      </c>
    </row>
    <row r="473" customFormat="false" ht="15" hidden="false" customHeight="false" outlineLevel="0" collapsed="false">
      <c r="A473" s="16"/>
      <c r="B473" s="17"/>
      <c r="C473" s="18" t="str">
        <f aca="false">IF($B473="","",IFERROR(VLOOKUP($B473,الموظفين!$A$2:$J$501,2,FALSE())&amp;"","⚠ كود غير موجود"))</f>
        <v/>
      </c>
      <c r="D473" s="18" t="str">
        <f aca="false">IF($B473="","",IFERROR(VLOOKUP($B473,الموظفين!$A$2:$J$501,3,FALSE())&amp;"",""))</f>
        <v/>
      </c>
      <c r="E473" s="18" t="str">
        <f aca="false">IF($B473="","",IFERROR(VLOOKUP($B473,الموظفين!$A$2:$J$501,5,FALSE())&amp;"",""))</f>
        <v/>
      </c>
      <c r="F473" s="19" t="str">
        <f aca="false">IF($B473="","",IFERROR(VLOOKUP($B473,الموظفين!$A$2:$J$501,6,FALSE()),""))</f>
        <v/>
      </c>
      <c r="G473" s="19" t="str">
        <f aca="false">IF($B473="","",IFERROR(VLOOKUP($B473,الموظفين!$A$2:$J$501,7,FALSE()),""))</f>
        <v/>
      </c>
      <c r="H473" s="20"/>
      <c r="I473" s="20"/>
      <c r="J473" s="21" t="str">
        <f aca="false">IF(OR(H473="",I473=""),"",ROUND(MOD(I473-H473,1)*24,2))</f>
        <v/>
      </c>
      <c r="K473" s="22" t="str">
        <f aca="false">IF(OR(H473="",F473=""),"",IF(ROUND(MAX(0,MOD(H473-F473+0.5,1)-0.5)*1440,0)&gt;IFERROR(VLOOKUP(E473,الورديات!$A$2:$E$21,5,FALSE()),0),ROUND(MAX(0,MOD(H473-F473+0.5,1)-0.5)*1440,0),0))</f>
        <v/>
      </c>
      <c r="L473" s="22" t="str">
        <f aca="false">IF(OR(I473="",G473=""),"",ROUND(MAX(0,MOD(G473-I473+0.5,1)-0.5)*1440,0))</f>
        <v/>
      </c>
      <c r="M473" s="22" t="str">
        <f aca="false">IF(OR(I473="",G473=""),"",IF(ROUND(MAX(0,MOD(I473-G473+0.5,1)-0.5)*1440,0)&gt;=الإعدادات!$B$8,ROUND(MAX(0,MOD(I473-G473+0.5,1)-0.5)*1440,0),0))</f>
        <v/>
      </c>
      <c r="N473" s="18" t="str">
        <f aca="false">IF(OR(A473="",B473=""),"",IF(COUNTIFS(الإجازات!$A$2:$A$1001,B473,الإجازات!$D$2:$D$1001,"&lt;="&amp;A473,الإجازات!$E$2:$E$1001,"&gt;="&amp;A473,الإجازات!$G$2:$G$1001,"مقبولة")=0,"",LOOKUP(2,1/((الإجازات!$A$2:$A$1001=B473)*(الإجازات!$D$2:$D$1001&lt;=A473)*(الإجازات!$E$2:$E$1001&gt;=A473)*(الإجازات!$G$2:$G$1001="مقبولة")),الإجازات!$C$2:$C$1001)))</f>
        <v/>
      </c>
      <c r="O473" s="17"/>
      <c r="P473" s="23" t="str">
        <f aca="false">IF(B473="","",IF(ISNA(MATCH(B473,الموظفين!$A$2:$A$501,0)),"⚠ كود غير موجود",IF(O473&lt;&gt;"",O473,IF(N473&lt;&gt;"",N473,IF(H473="",IF(AND(A473&lt;&gt;"",WEEKDAY(A473)=الإعدادات!$B$11),"راحة أسبوعية","غائب"),IF(I473="","بدون انصراف",IF(N(K473)&gt;0,"متأخر","حاضر")))))))</f>
        <v/>
      </c>
      <c r="Q473" s="24" t="str">
        <f aca="false">IF(B473="","",IF(OR(P473="غائب",P473="غياب",P473="إجازة بدون راتب"),IFERROR(VLOOKUP(B473,الموظفين!$A$2:$J$501,8,FALSE()),0),0))</f>
        <v/>
      </c>
      <c r="R473" s="24" t="str">
        <f aca="false">IF(B473="","",ROUND((N(K473)+N(L473))/60*IFERROR(VLOOKUP(B473,الموظفين!$A$2:$J$501,8,FALSE()),0)/الإعدادات!$B$6*الإعدادات!$B$9,2))</f>
        <v/>
      </c>
      <c r="S473" s="24" t="str">
        <f aca="false">IF(OR(B473="",M473=""),"",ROUND(M473/60*IFERROR(VLOOKUP(B473,الموظفين!$A$2:$J$501,9,FALSE()),0),2))</f>
        <v/>
      </c>
      <c r="T473" s="17"/>
      <c r="U473" s="23" t="str">
        <f aca="false">IF(OR(A473="",B473=""),"",A473&amp;"|"&amp;B473)</f>
        <v/>
      </c>
    </row>
    <row r="474" customFormat="false" ht="15" hidden="false" customHeight="false" outlineLevel="0" collapsed="false">
      <c r="A474" s="16"/>
      <c r="B474" s="17"/>
      <c r="C474" s="18" t="str">
        <f aca="false">IF($B474="","",IFERROR(VLOOKUP($B474,الموظفين!$A$2:$J$501,2,FALSE())&amp;"","⚠ كود غير موجود"))</f>
        <v/>
      </c>
      <c r="D474" s="18" t="str">
        <f aca="false">IF($B474="","",IFERROR(VLOOKUP($B474,الموظفين!$A$2:$J$501,3,FALSE())&amp;"",""))</f>
        <v/>
      </c>
      <c r="E474" s="18" t="str">
        <f aca="false">IF($B474="","",IFERROR(VLOOKUP($B474,الموظفين!$A$2:$J$501,5,FALSE())&amp;"",""))</f>
        <v/>
      </c>
      <c r="F474" s="19" t="str">
        <f aca="false">IF($B474="","",IFERROR(VLOOKUP($B474,الموظفين!$A$2:$J$501,6,FALSE()),""))</f>
        <v/>
      </c>
      <c r="G474" s="19" t="str">
        <f aca="false">IF($B474="","",IFERROR(VLOOKUP($B474,الموظفين!$A$2:$J$501,7,FALSE()),""))</f>
        <v/>
      </c>
      <c r="H474" s="20"/>
      <c r="I474" s="20"/>
      <c r="J474" s="21" t="str">
        <f aca="false">IF(OR(H474="",I474=""),"",ROUND(MOD(I474-H474,1)*24,2))</f>
        <v/>
      </c>
      <c r="K474" s="22" t="str">
        <f aca="false">IF(OR(H474="",F474=""),"",IF(ROUND(MAX(0,MOD(H474-F474+0.5,1)-0.5)*1440,0)&gt;IFERROR(VLOOKUP(E474,الورديات!$A$2:$E$21,5,FALSE()),0),ROUND(MAX(0,MOD(H474-F474+0.5,1)-0.5)*1440,0),0))</f>
        <v/>
      </c>
      <c r="L474" s="22" t="str">
        <f aca="false">IF(OR(I474="",G474=""),"",ROUND(MAX(0,MOD(G474-I474+0.5,1)-0.5)*1440,0))</f>
        <v/>
      </c>
      <c r="M474" s="22" t="str">
        <f aca="false">IF(OR(I474="",G474=""),"",IF(ROUND(MAX(0,MOD(I474-G474+0.5,1)-0.5)*1440,0)&gt;=الإعدادات!$B$8,ROUND(MAX(0,MOD(I474-G474+0.5,1)-0.5)*1440,0),0))</f>
        <v/>
      </c>
      <c r="N474" s="18" t="str">
        <f aca="false">IF(OR(A474="",B474=""),"",IF(COUNTIFS(الإجازات!$A$2:$A$1001,B474,الإجازات!$D$2:$D$1001,"&lt;="&amp;A474,الإجازات!$E$2:$E$1001,"&gt;="&amp;A474,الإجازات!$G$2:$G$1001,"مقبولة")=0,"",LOOKUP(2,1/((الإجازات!$A$2:$A$1001=B474)*(الإجازات!$D$2:$D$1001&lt;=A474)*(الإجازات!$E$2:$E$1001&gt;=A474)*(الإجازات!$G$2:$G$1001="مقبولة")),الإجازات!$C$2:$C$1001)))</f>
        <v/>
      </c>
      <c r="O474" s="17"/>
      <c r="P474" s="23" t="str">
        <f aca="false">IF(B474="","",IF(ISNA(MATCH(B474,الموظفين!$A$2:$A$501,0)),"⚠ كود غير موجود",IF(O474&lt;&gt;"",O474,IF(N474&lt;&gt;"",N474,IF(H474="",IF(AND(A474&lt;&gt;"",WEEKDAY(A474)=الإعدادات!$B$11),"راحة أسبوعية","غائب"),IF(I474="","بدون انصراف",IF(N(K474)&gt;0,"متأخر","حاضر")))))))</f>
        <v/>
      </c>
      <c r="Q474" s="24" t="str">
        <f aca="false">IF(B474="","",IF(OR(P474="غائب",P474="غياب",P474="إجازة بدون راتب"),IFERROR(VLOOKUP(B474,الموظفين!$A$2:$J$501,8,FALSE()),0),0))</f>
        <v/>
      </c>
      <c r="R474" s="24" t="str">
        <f aca="false">IF(B474="","",ROUND((N(K474)+N(L474))/60*IFERROR(VLOOKUP(B474,الموظفين!$A$2:$J$501,8,FALSE()),0)/الإعدادات!$B$6*الإعدادات!$B$9,2))</f>
        <v/>
      </c>
      <c r="S474" s="24" t="str">
        <f aca="false">IF(OR(B474="",M474=""),"",ROUND(M474/60*IFERROR(VLOOKUP(B474,الموظفين!$A$2:$J$501,9,FALSE()),0),2))</f>
        <v/>
      </c>
      <c r="T474" s="17"/>
      <c r="U474" s="23" t="str">
        <f aca="false">IF(OR(A474="",B474=""),"",A474&amp;"|"&amp;B474)</f>
        <v/>
      </c>
    </row>
    <row r="475" customFormat="false" ht="15" hidden="false" customHeight="false" outlineLevel="0" collapsed="false">
      <c r="A475" s="16"/>
      <c r="B475" s="17"/>
      <c r="C475" s="18" t="str">
        <f aca="false">IF($B475="","",IFERROR(VLOOKUP($B475,الموظفين!$A$2:$J$501,2,FALSE())&amp;"","⚠ كود غير موجود"))</f>
        <v/>
      </c>
      <c r="D475" s="18" t="str">
        <f aca="false">IF($B475="","",IFERROR(VLOOKUP($B475,الموظفين!$A$2:$J$501,3,FALSE())&amp;"",""))</f>
        <v/>
      </c>
      <c r="E475" s="18" t="str">
        <f aca="false">IF($B475="","",IFERROR(VLOOKUP($B475,الموظفين!$A$2:$J$501,5,FALSE())&amp;"",""))</f>
        <v/>
      </c>
      <c r="F475" s="19" t="str">
        <f aca="false">IF($B475="","",IFERROR(VLOOKUP($B475,الموظفين!$A$2:$J$501,6,FALSE()),""))</f>
        <v/>
      </c>
      <c r="G475" s="19" t="str">
        <f aca="false">IF($B475="","",IFERROR(VLOOKUP($B475,الموظفين!$A$2:$J$501,7,FALSE()),""))</f>
        <v/>
      </c>
      <c r="H475" s="20"/>
      <c r="I475" s="20"/>
      <c r="J475" s="21" t="str">
        <f aca="false">IF(OR(H475="",I475=""),"",ROUND(MOD(I475-H475,1)*24,2))</f>
        <v/>
      </c>
      <c r="K475" s="22" t="str">
        <f aca="false">IF(OR(H475="",F475=""),"",IF(ROUND(MAX(0,MOD(H475-F475+0.5,1)-0.5)*1440,0)&gt;IFERROR(VLOOKUP(E475,الورديات!$A$2:$E$21,5,FALSE()),0),ROUND(MAX(0,MOD(H475-F475+0.5,1)-0.5)*1440,0),0))</f>
        <v/>
      </c>
      <c r="L475" s="22" t="str">
        <f aca="false">IF(OR(I475="",G475=""),"",ROUND(MAX(0,MOD(G475-I475+0.5,1)-0.5)*1440,0))</f>
        <v/>
      </c>
      <c r="M475" s="22" t="str">
        <f aca="false">IF(OR(I475="",G475=""),"",IF(ROUND(MAX(0,MOD(I475-G475+0.5,1)-0.5)*1440,0)&gt;=الإعدادات!$B$8,ROUND(MAX(0,MOD(I475-G475+0.5,1)-0.5)*1440,0),0))</f>
        <v/>
      </c>
      <c r="N475" s="18" t="str">
        <f aca="false">IF(OR(A475="",B475=""),"",IF(COUNTIFS(الإجازات!$A$2:$A$1001,B475,الإجازات!$D$2:$D$1001,"&lt;="&amp;A475,الإجازات!$E$2:$E$1001,"&gt;="&amp;A475,الإجازات!$G$2:$G$1001,"مقبولة")=0,"",LOOKUP(2,1/((الإجازات!$A$2:$A$1001=B475)*(الإجازات!$D$2:$D$1001&lt;=A475)*(الإجازات!$E$2:$E$1001&gt;=A475)*(الإجازات!$G$2:$G$1001="مقبولة")),الإجازات!$C$2:$C$1001)))</f>
        <v/>
      </c>
      <c r="O475" s="17"/>
      <c r="P475" s="23" t="str">
        <f aca="false">IF(B475="","",IF(ISNA(MATCH(B475,الموظفين!$A$2:$A$501,0)),"⚠ كود غير موجود",IF(O475&lt;&gt;"",O475,IF(N475&lt;&gt;"",N475,IF(H475="",IF(AND(A475&lt;&gt;"",WEEKDAY(A475)=الإعدادات!$B$11),"راحة أسبوعية","غائب"),IF(I475="","بدون انصراف",IF(N(K475)&gt;0,"متأخر","حاضر")))))))</f>
        <v/>
      </c>
      <c r="Q475" s="24" t="str">
        <f aca="false">IF(B475="","",IF(OR(P475="غائب",P475="غياب",P475="إجازة بدون راتب"),IFERROR(VLOOKUP(B475,الموظفين!$A$2:$J$501,8,FALSE()),0),0))</f>
        <v/>
      </c>
      <c r="R475" s="24" t="str">
        <f aca="false">IF(B475="","",ROUND((N(K475)+N(L475))/60*IFERROR(VLOOKUP(B475,الموظفين!$A$2:$J$501,8,FALSE()),0)/الإعدادات!$B$6*الإعدادات!$B$9,2))</f>
        <v/>
      </c>
      <c r="S475" s="24" t="str">
        <f aca="false">IF(OR(B475="",M475=""),"",ROUND(M475/60*IFERROR(VLOOKUP(B475,الموظفين!$A$2:$J$501,9,FALSE()),0),2))</f>
        <v/>
      </c>
      <c r="T475" s="17"/>
      <c r="U475" s="23" t="str">
        <f aca="false">IF(OR(A475="",B475=""),"",A475&amp;"|"&amp;B475)</f>
        <v/>
      </c>
    </row>
    <row r="476" customFormat="false" ht="15" hidden="false" customHeight="false" outlineLevel="0" collapsed="false">
      <c r="A476" s="16"/>
      <c r="B476" s="17"/>
      <c r="C476" s="18" t="str">
        <f aca="false">IF($B476="","",IFERROR(VLOOKUP($B476,الموظفين!$A$2:$J$501,2,FALSE())&amp;"","⚠ كود غير موجود"))</f>
        <v/>
      </c>
      <c r="D476" s="18" t="str">
        <f aca="false">IF($B476="","",IFERROR(VLOOKUP($B476,الموظفين!$A$2:$J$501,3,FALSE())&amp;"",""))</f>
        <v/>
      </c>
      <c r="E476" s="18" t="str">
        <f aca="false">IF($B476="","",IFERROR(VLOOKUP($B476,الموظفين!$A$2:$J$501,5,FALSE())&amp;"",""))</f>
        <v/>
      </c>
      <c r="F476" s="19" t="str">
        <f aca="false">IF($B476="","",IFERROR(VLOOKUP($B476,الموظفين!$A$2:$J$501,6,FALSE()),""))</f>
        <v/>
      </c>
      <c r="G476" s="19" t="str">
        <f aca="false">IF($B476="","",IFERROR(VLOOKUP($B476,الموظفين!$A$2:$J$501,7,FALSE()),""))</f>
        <v/>
      </c>
      <c r="H476" s="20"/>
      <c r="I476" s="20"/>
      <c r="J476" s="21" t="str">
        <f aca="false">IF(OR(H476="",I476=""),"",ROUND(MOD(I476-H476,1)*24,2))</f>
        <v/>
      </c>
      <c r="K476" s="22" t="str">
        <f aca="false">IF(OR(H476="",F476=""),"",IF(ROUND(MAX(0,MOD(H476-F476+0.5,1)-0.5)*1440,0)&gt;IFERROR(VLOOKUP(E476,الورديات!$A$2:$E$21,5,FALSE()),0),ROUND(MAX(0,MOD(H476-F476+0.5,1)-0.5)*1440,0),0))</f>
        <v/>
      </c>
      <c r="L476" s="22" t="str">
        <f aca="false">IF(OR(I476="",G476=""),"",ROUND(MAX(0,MOD(G476-I476+0.5,1)-0.5)*1440,0))</f>
        <v/>
      </c>
      <c r="M476" s="22" t="str">
        <f aca="false">IF(OR(I476="",G476=""),"",IF(ROUND(MAX(0,MOD(I476-G476+0.5,1)-0.5)*1440,0)&gt;=الإعدادات!$B$8,ROUND(MAX(0,MOD(I476-G476+0.5,1)-0.5)*1440,0),0))</f>
        <v/>
      </c>
      <c r="N476" s="18" t="str">
        <f aca="false">IF(OR(A476="",B476=""),"",IF(COUNTIFS(الإجازات!$A$2:$A$1001,B476,الإجازات!$D$2:$D$1001,"&lt;="&amp;A476,الإجازات!$E$2:$E$1001,"&gt;="&amp;A476,الإجازات!$G$2:$G$1001,"مقبولة")=0,"",LOOKUP(2,1/((الإجازات!$A$2:$A$1001=B476)*(الإجازات!$D$2:$D$1001&lt;=A476)*(الإجازات!$E$2:$E$1001&gt;=A476)*(الإجازات!$G$2:$G$1001="مقبولة")),الإجازات!$C$2:$C$1001)))</f>
        <v/>
      </c>
      <c r="O476" s="17"/>
      <c r="P476" s="23" t="str">
        <f aca="false">IF(B476="","",IF(ISNA(MATCH(B476,الموظفين!$A$2:$A$501,0)),"⚠ كود غير موجود",IF(O476&lt;&gt;"",O476,IF(N476&lt;&gt;"",N476,IF(H476="",IF(AND(A476&lt;&gt;"",WEEKDAY(A476)=الإعدادات!$B$11),"راحة أسبوعية","غائب"),IF(I476="","بدون انصراف",IF(N(K476)&gt;0,"متأخر","حاضر")))))))</f>
        <v/>
      </c>
      <c r="Q476" s="24" t="str">
        <f aca="false">IF(B476="","",IF(OR(P476="غائب",P476="غياب",P476="إجازة بدون راتب"),IFERROR(VLOOKUP(B476,الموظفين!$A$2:$J$501,8,FALSE()),0),0))</f>
        <v/>
      </c>
      <c r="R476" s="24" t="str">
        <f aca="false">IF(B476="","",ROUND((N(K476)+N(L476))/60*IFERROR(VLOOKUP(B476,الموظفين!$A$2:$J$501,8,FALSE()),0)/الإعدادات!$B$6*الإعدادات!$B$9,2))</f>
        <v/>
      </c>
      <c r="S476" s="24" t="str">
        <f aca="false">IF(OR(B476="",M476=""),"",ROUND(M476/60*IFERROR(VLOOKUP(B476,الموظفين!$A$2:$J$501,9,FALSE()),0),2))</f>
        <v/>
      </c>
      <c r="T476" s="17"/>
      <c r="U476" s="23" t="str">
        <f aca="false">IF(OR(A476="",B476=""),"",A476&amp;"|"&amp;B476)</f>
        <v/>
      </c>
    </row>
    <row r="477" customFormat="false" ht="15" hidden="false" customHeight="false" outlineLevel="0" collapsed="false">
      <c r="A477" s="16"/>
      <c r="B477" s="17"/>
      <c r="C477" s="18" t="str">
        <f aca="false">IF($B477="","",IFERROR(VLOOKUP($B477,الموظفين!$A$2:$J$501,2,FALSE())&amp;"","⚠ كود غير موجود"))</f>
        <v/>
      </c>
      <c r="D477" s="18" t="str">
        <f aca="false">IF($B477="","",IFERROR(VLOOKUP($B477,الموظفين!$A$2:$J$501,3,FALSE())&amp;"",""))</f>
        <v/>
      </c>
      <c r="E477" s="18" t="str">
        <f aca="false">IF($B477="","",IFERROR(VLOOKUP($B477,الموظفين!$A$2:$J$501,5,FALSE())&amp;"",""))</f>
        <v/>
      </c>
      <c r="F477" s="19" t="str">
        <f aca="false">IF($B477="","",IFERROR(VLOOKUP($B477,الموظفين!$A$2:$J$501,6,FALSE()),""))</f>
        <v/>
      </c>
      <c r="G477" s="19" t="str">
        <f aca="false">IF($B477="","",IFERROR(VLOOKUP($B477,الموظفين!$A$2:$J$501,7,FALSE()),""))</f>
        <v/>
      </c>
      <c r="H477" s="20"/>
      <c r="I477" s="20"/>
      <c r="J477" s="21" t="str">
        <f aca="false">IF(OR(H477="",I477=""),"",ROUND(MOD(I477-H477,1)*24,2))</f>
        <v/>
      </c>
      <c r="K477" s="22" t="str">
        <f aca="false">IF(OR(H477="",F477=""),"",IF(ROUND(MAX(0,MOD(H477-F477+0.5,1)-0.5)*1440,0)&gt;IFERROR(VLOOKUP(E477,الورديات!$A$2:$E$21,5,FALSE()),0),ROUND(MAX(0,MOD(H477-F477+0.5,1)-0.5)*1440,0),0))</f>
        <v/>
      </c>
      <c r="L477" s="22" t="str">
        <f aca="false">IF(OR(I477="",G477=""),"",ROUND(MAX(0,MOD(G477-I477+0.5,1)-0.5)*1440,0))</f>
        <v/>
      </c>
      <c r="M477" s="22" t="str">
        <f aca="false">IF(OR(I477="",G477=""),"",IF(ROUND(MAX(0,MOD(I477-G477+0.5,1)-0.5)*1440,0)&gt;=الإعدادات!$B$8,ROUND(MAX(0,MOD(I477-G477+0.5,1)-0.5)*1440,0),0))</f>
        <v/>
      </c>
      <c r="N477" s="18" t="str">
        <f aca="false">IF(OR(A477="",B477=""),"",IF(COUNTIFS(الإجازات!$A$2:$A$1001,B477,الإجازات!$D$2:$D$1001,"&lt;="&amp;A477,الإجازات!$E$2:$E$1001,"&gt;="&amp;A477,الإجازات!$G$2:$G$1001,"مقبولة")=0,"",LOOKUP(2,1/((الإجازات!$A$2:$A$1001=B477)*(الإجازات!$D$2:$D$1001&lt;=A477)*(الإجازات!$E$2:$E$1001&gt;=A477)*(الإجازات!$G$2:$G$1001="مقبولة")),الإجازات!$C$2:$C$1001)))</f>
        <v/>
      </c>
      <c r="O477" s="17"/>
      <c r="P477" s="23" t="str">
        <f aca="false">IF(B477="","",IF(ISNA(MATCH(B477,الموظفين!$A$2:$A$501,0)),"⚠ كود غير موجود",IF(O477&lt;&gt;"",O477,IF(N477&lt;&gt;"",N477,IF(H477="",IF(AND(A477&lt;&gt;"",WEEKDAY(A477)=الإعدادات!$B$11),"راحة أسبوعية","غائب"),IF(I477="","بدون انصراف",IF(N(K477)&gt;0,"متأخر","حاضر")))))))</f>
        <v/>
      </c>
      <c r="Q477" s="24" t="str">
        <f aca="false">IF(B477="","",IF(OR(P477="غائب",P477="غياب",P477="إجازة بدون راتب"),IFERROR(VLOOKUP(B477,الموظفين!$A$2:$J$501,8,FALSE()),0),0))</f>
        <v/>
      </c>
      <c r="R477" s="24" t="str">
        <f aca="false">IF(B477="","",ROUND((N(K477)+N(L477))/60*IFERROR(VLOOKUP(B477,الموظفين!$A$2:$J$501,8,FALSE()),0)/الإعدادات!$B$6*الإعدادات!$B$9,2))</f>
        <v/>
      </c>
      <c r="S477" s="24" t="str">
        <f aca="false">IF(OR(B477="",M477=""),"",ROUND(M477/60*IFERROR(VLOOKUP(B477,الموظفين!$A$2:$J$501,9,FALSE()),0),2))</f>
        <v/>
      </c>
      <c r="T477" s="17"/>
      <c r="U477" s="23" t="str">
        <f aca="false">IF(OR(A477="",B477=""),"",A477&amp;"|"&amp;B477)</f>
        <v/>
      </c>
    </row>
    <row r="478" customFormat="false" ht="15" hidden="false" customHeight="false" outlineLevel="0" collapsed="false">
      <c r="A478" s="16"/>
      <c r="B478" s="17"/>
      <c r="C478" s="18" t="str">
        <f aca="false">IF($B478="","",IFERROR(VLOOKUP($B478,الموظفين!$A$2:$J$501,2,FALSE())&amp;"","⚠ كود غير موجود"))</f>
        <v/>
      </c>
      <c r="D478" s="18" t="str">
        <f aca="false">IF($B478="","",IFERROR(VLOOKUP($B478,الموظفين!$A$2:$J$501,3,FALSE())&amp;"",""))</f>
        <v/>
      </c>
      <c r="E478" s="18" t="str">
        <f aca="false">IF($B478="","",IFERROR(VLOOKUP($B478,الموظفين!$A$2:$J$501,5,FALSE())&amp;"",""))</f>
        <v/>
      </c>
      <c r="F478" s="19" t="str">
        <f aca="false">IF($B478="","",IFERROR(VLOOKUP($B478,الموظفين!$A$2:$J$501,6,FALSE()),""))</f>
        <v/>
      </c>
      <c r="G478" s="19" t="str">
        <f aca="false">IF($B478="","",IFERROR(VLOOKUP($B478,الموظفين!$A$2:$J$501,7,FALSE()),""))</f>
        <v/>
      </c>
      <c r="H478" s="20"/>
      <c r="I478" s="20"/>
      <c r="J478" s="21" t="str">
        <f aca="false">IF(OR(H478="",I478=""),"",ROUND(MOD(I478-H478,1)*24,2))</f>
        <v/>
      </c>
      <c r="K478" s="22" t="str">
        <f aca="false">IF(OR(H478="",F478=""),"",IF(ROUND(MAX(0,MOD(H478-F478+0.5,1)-0.5)*1440,0)&gt;IFERROR(VLOOKUP(E478,الورديات!$A$2:$E$21,5,FALSE()),0),ROUND(MAX(0,MOD(H478-F478+0.5,1)-0.5)*1440,0),0))</f>
        <v/>
      </c>
      <c r="L478" s="22" t="str">
        <f aca="false">IF(OR(I478="",G478=""),"",ROUND(MAX(0,MOD(G478-I478+0.5,1)-0.5)*1440,0))</f>
        <v/>
      </c>
      <c r="M478" s="22" t="str">
        <f aca="false">IF(OR(I478="",G478=""),"",IF(ROUND(MAX(0,MOD(I478-G478+0.5,1)-0.5)*1440,0)&gt;=الإعدادات!$B$8,ROUND(MAX(0,MOD(I478-G478+0.5,1)-0.5)*1440,0),0))</f>
        <v/>
      </c>
      <c r="N478" s="18" t="str">
        <f aca="false">IF(OR(A478="",B478=""),"",IF(COUNTIFS(الإجازات!$A$2:$A$1001,B478,الإجازات!$D$2:$D$1001,"&lt;="&amp;A478,الإجازات!$E$2:$E$1001,"&gt;="&amp;A478,الإجازات!$G$2:$G$1001,"مقبولة")=0,"",LOOKUP(2,1/((الإجازات!$A$2:$A$1001=B478)*(الإجازات!$D$2:$D$1001&lt;=A478)*(الإجازات!$E$2:$E$1001&gt;=A478)*(الإجازات!$G$2:$G$1001="مقبولة")),الإجازات!$C$2:$C$1001)))</f>
        <v/>
      </c>
      <c r="O478" s="17"/>
      <c r="P478" s="23" t="str">
        <f aca="false">IF(B478="","",IF(ISNA(MATCH(B478,الموظفين!$A$2:$A$501,0)),"⚠ كود غير موجود",IF(O478&lt;&gt;"",O478,IF(N478&lt;&gt;"",N478,IF(H478="",IF(AND(A478&lt;&gt;"",WEEKDAY(A478)=الإعدادات!$B$11),"راحة أسبوعية","غائب"),IF(I478="","بدون انصراف",IF(N(K478)&gt;0,"متأخر","حاضر")))))))</f>
        <v/>
      </c>
      <c r="Q478" s="24" t="str">
        <f aca="false">IF(B478="","",IF(OR(P478="غائب",P478="غياب",P478="إجازة بدون راتب"),IFERROR(VLOOKUP(B478,الموظفين!$A$2:$J$501,8,FALSE()),0),0))</f>
        <v/>
      </c>
      <c r="R478" s="24" t="str">
        <f aca="false">IF(B478="","",ROUND((N(K478)+N(L478))/60*IFERROR(VLOOKUP(B478,الموظفين!$A$2:$J$501,8,FALSE()),0)/الإعدادات!$B$6*الإعدادات!$B$9,2))</f>
        <v/>
      </c>
      <c r="S478" s="24" t="str">
        <f aca="false">IF(OR(B478="",M478=""),"",ROUND(M478/60*IFERROR(VLOOKUP(B478,الموظفين!$A$2:$J$501,9,FALSE()),0),2))</f>
        <v/>
      </c>
      <c r="T478" s="17"/>
      <c r="U478" s="23" t="str">
        <f aca="false">IF(OR(A478="",B478=""),"",A478&amp;"|"&amp;B478)</f>
        <v/>
      </c>
    </row>
    <row r="479" customFormat="false" ht="15" hidden="false" customHeight="false" outlineLevel="0" collapsed="false">
      <c r="A479" s="16"/>
      <c r="B479" s="17"/>
      <c r="C479" s="18" t="str">
        <f aca="false">IF($B479="","",IFERROR(VLOOKUP($B479,الموظفين!$A$2:$J$501,2,FALSE())&amp;"","⚠ كود غير موجود"))</f>
        <v/>
      </c>
      <c r="D479" s="18" t="str">
        <f aca="false">IF($B479="","",IFERROR(VLOOKUP($B479,الموظفين!$A$2:$J$501,3,FALSE())&amp;"",""))</f>
        <v/>
      </c>
      <c r="E479" s="18" t="str">
        <f aca="false">IF($B479="","",IFERROR(VLOOKUP($B479,الموظفين!$A$2:$J$501,5,FALSE())&amp;"",""))</f>
        <v/>
      </c>
      <c r="F479" s="19" t="str">
        <f aca="false">IF($B479="","",IFERROR(VLOOKUP($B479,الموظفين!$A$2:$J$501,6,FALSE()),""))</f>
        <v/>
      </c>
      <c r="G479" s="19" t="str">
        <f aca="false">IF($B479="","",IFERROR(VLOOKUP($B479,الموظفين!$A$2:$J$501,7,FALSE()),""))</f>
        <v/>
      </c>
      <c r="H479" s="20"/>
      <c r="I479" s="20"/>
      <c r="J479" s="21" t="str">
        <f aca="false">IF(OR(H479="",I479=""),"",ROUND(MOD(I479-H479,1)*24,2))</f>
        <v/>
      </c>
      <c r="K479" s="22" t="str">
        <f aca="false">IF(OR(H479="",F479=""),"",IF(ROUND(MAX(0,MOD(H479-F479+0.5,1)-0.5)*1440,0)&gt;IFERROR(VLOOKUP(E479,الورديات!$A$2:$E$21,5,FALSE()),0),ROUND(MAX(0,MOD(H479-F479+0.5,1)-0.5)*1440,0),0))</f>
        <v/>
      </c>
      <c r="L479" s="22" t="str">
        <f aca="false">IF(OR(I479="",G479=""),"",ROUND(MAX(0,MOD(G479-I479+0.5,1)-0.5)*1440,0))</f>
        <v/>
      </c>
      <c r="M479" s="22" t="str">
        <f aca="false">IF(OR(I479="",G479=""),"",IF(ROUND(MAX(0,MOD(I479-G479+0.5,1)-0.5)*1440,0)&gt;=الإعدادات!$B$8,ROUND(MAX(0,MOD(I479-G479+0.5,1)-0.5)*1440,0),0))</f>
        <v/>
      </c>
      <c r="N479" s="18" t="str">
        <f aca="false">IF(OR(A479="",B479=""),"",IF(COUNTIFS(الإجازات!$A$2:$A$1001,B479,الإجازات!$D$2:$D$1001,"&lt;="&amp;A479,الإجازات!$E$2:$E$1001,"&gt;="&amp;A479,الإجازات!$G$2:$G$1001,"مقبولة")=0,"",LOOKUP(2,1/((الإجازات!$A$2:$A$1001=B479)*(الإجازات!$D$2:$D$1001&lt;=A479)*(الإجازات!$E$2:$E$1001&gt;=A479)*(الإجازات!$G$2:$G$1001="مقبولة")),الإجازات!$C$2:$C$1001)))</f>
        <v/>
      </c>
      <c r="O479" s="17"/>
      <c r="P479" s="23" t="str">
        <f aca="false">IF(B479="","",IF(ISNA(MATCH(B479,الموظفين!$A$2:$A$501,0)),"⚠ كود غير موجود",IF(O479&lt;&gt;"",O479,IF(N479&lt;&gt;"",N479,IF(H479="",IF(AND(A479&lt;&gt;"",WEEKDAY(A479)=الإعدادات!$B$11),"راحة أسبوعية","غائب"),IF(I479="","بدون انصراف",IF(N(K479)&gt;0,"متأخر","حاضر")))))))</f>
        <v/>
      </c>
      <c r="Q479" s="24" t="str">
        <f aca="false">IF(B479="","",IF(OR(P479="غائب",P479="غياب",P479="إجازة بدون راتب"),IFERROR(VLOOKUP(B479,الموظفين!$A$2:$J$501,8,FALSE()),0),0))</f>
        <v/>
      </c>
      <c r="R479" s="24" t="str">
        <f aca="false">IF(B479="","",ROUND((N(K479)+N(L479))/60*IFERROR(VLOOKUP(B479,الموظفين!$A$2:$J$501,8,FALSE()),0)/الإعدادات!$B$6*الإعدادات!$B$9,2))</f>
        <v/>
      </c>
      <c r="S479" s="24" t="str">
        <f aca="false">IF(OR(B479="",M479=""),"",ROUND(M479/60*IFERROR(VLOOKUP(B479,الموظفين!$A$2:$J$501,9,FALSE()),0),2))</f>
        <v/>
      </c>
      <c r="T479" s="17"/>
      <c r="U479" s="23" t="str">
        <f aca="false">IF(OR(A479="",B479=""),"",A479&amp;"|"&amp;B479)</f>
        <v/>
      </c>
    </row>
    <row r="480" customFormat="false" ht="15" hidden="false" customHeight="false" outlineLevel="0" collapsed="false">
      <c r="A480" s="16"/>
      <c r="B480" s="17"/>
      <c r="C480" s="18" t="str">
        <f aca="false">IF($B480="","",IFERROR(VLOOKUP($B480,الموظفين!$A$2:$J$501,2,FALSE())&amp;"","⚠ كود غير موجود"))</f>
        <v/>
      </c>
      <c r="D480" s="18" t="str">
        <f aca="false">IF($B480="","",IFERROR(VLOOKUP($B480,الموظفين!$A$2:$J$501,3,FALSE())&amp;"",""))</f>
        <v/>
      </c>
      <c r="E480" s="18" t="str">
        <f aca="false">IF($B480="","",IFERROR(VLOOKUP($B480,الموظفين!$A$2:$J$501,5,FALSE())&amp;"",""))</f>
        <v/>
      </c>
      <c r="F480" s="19" t="str">
        <f aca="false">IF($B480="","",IFERROR(VLOOKUP($B480,الموظفين!$A$2:$J$501,6,FALSE()),""))</f>
        <v/>
      </c>
      <c r="G480" s="19" t="str">
        <f aca="false">IF($B480="","",IFERROR(VLOOKUP($B480,الموظفين!$A$2:$J$501,7,FALSE()),""))</f>
        <v/>
      </c>
      <c r="H480" s="20"/>
      <c r="I480" s="20"/>
      <c r="J480" s="21" t="str">
        <f aca="false">IF(OR(H480="",I480=""),"",ROUND(MOD(I480-H480,1)*24,2))</f>
        <v/>
      </c>
      <c r="K480" s="22" t="str">
        <f aca="false">IF(OR(H480="",F480=""),"",IF(ROUND(MAX(0,MOD(H480-F480+0.5,1)-0.5)*1440,0)&gt;IFERROR(VLOOKUP(E480,الورديات!$A$2:$E$21,5,FALSE()),0),ROUND(MAX(0,MOD(H480-F480+0.5,1)-0.5)*1440,0),0))</f>
        <v/>
      </c>
      <c r="L480" s="22" t="str">
        <f aca="false">IF(OR(I480="",G480=""),"",ROUND(MAX(0,MOD(G480-I480+0.5,1)-0.5)*1440,0))</f>
        <v/>
      </c>
      <c r="M480" s="22" t="str">
        <f aca="false">IF(OR(I480="",G480=""),"",IF(ROUND(MAX(0,MOD(I480-G480+0.5,1)-0.5)*1440,0)&gt;=الإعدادات!$B$8,ROUND(MAX(0,MOD(I480-G480+0.5,1)-0.5)*1440,0),0))</f>
        <v/>
      </c>
      <c r="N480" s="18" t="str">
        <f aca="false">IF(OR(A480="",B480=""),"",IF(COUNTIFS(الإجازات!$A$2:$A$1001,B480,الإجازات!$D$2:$D$1001,"&lt;="&amp;A480,الإجازات!$E$2:$E$1001,"&gt;="&amp;A480,الإجازات!$G$2:$G$1001,"مقبولة")=0,"",LOOKUP(2,1/((الإجازات!$A$2:$A$1001=B480)*(الإجازات!$D$2:$D$1001&lt;=A480)*(الإجازات!$E$2:$E$1001&gt;=A480)*(الإجازات!$G$2:$G$1001="مقبولة")),الإجازات!$C$2:$C$1001)))</f>
        <v/>
      </c>
      <c r="O480" s="17"/>
      <c r="P480" s="23" t="str">
        <f aca="false">IF(B480="","",IF(ISNA(MATCH(B480,الموظفين!$A$2:$A$501,0)),"⚠ كود غير موجود",IF(O480&lt;&gt;"",O480,IF(N480&lt;&gt;"",N480,IF(H480="",IF(AND(A480&lt;&gt;"",WEEKDAY(A480)=الإعدادات!$B$11),"راحة أسبوعية","غائب"),IF(I480="","بدون انصراف",IF(N(K480)&gt;0,"متأخر","حاضر")))))))</f>
        <v/>
      </c>
      <c r="Q480" s="24" t="str">
        <f aca="false">IF(B480="","",IF(OR(P480="غائب",P480="غياب",P480="إجازة بدون راتب"),IFERROR(VLOOKUP(B480,الموظفين!$A$2:$J$501,8,FALSE()),0),0))</f>
        <v/>
      </c>
      <c r="R480" s="24" t="str">
        <f aca="false">IF(B480="","",ROUND((N(K480)+N(L480))/60*IFERROR(VLOOKUP(B480,الموظفين!$A$2:$J$501,8,FALSE()),0)/الإعدادات!$B$6*الإعدادات!$B$9,2))</f>
        <v/>
      </c>
      <c r="S480" s="24" t="str">
        <f aca="false">IF(OR(B480="",M480=""),"",ROUND(M480/60*IFERROR(VLOOKUP(B480,الموظفين!$A$2:$J$501,9,FALSE()),0),2))</f>
        <v/>
      </c>
      <c r="T480" s="17"/>
      <c r="U480" s="23" t="str">
        <f aca="false">IF(OR(A480="",B480=""),"",A480&amp;"|"&amp;B480)</f>
        <v/>
      </c>
    </row>
    <row r="481" customFormat="false" ht="15" hidden="false" customHeight="false" outlineLevel="0" collapsed="false">
      <c r="A481" s="16"/>
      <c r="B481" s="17"/>
      <c r="C481" s="18" t="str">
        <f aca="false">IF($B481="","",IFERROR(VLOOKUP($B481,الموظفين!$A$2:$J$501,2,FALSE())&amp;"","⚠ كود غير موجود"))</f>
        <v/>
      </c>
      <c r="D481" s="18" t="str">
        <f aca="false">IF($B481="","",IFERROR(VLOOKUP($B481,الموظفين!$A$2:$J$501,3,FALSE())&amp;"",""))</f>
        <v/>
      </c>
      <c r="E481" s="18" t="str">
        <f aca="false">IF($B481="","",IFERROR(VLOOKUP($B481,الموظفين!$A$2:$J$501,5,FALSE())&amp;"",""))</f>
        <v/>
      </c>
      <c r="F481" s="19" t="str">
        <f aca="false">IF($B481="","",IFERROR(VLOOKUP($B481,الموظفين!$A$2:$J$501,6,FALSE()),""))</f>
        <v/>
      </c>
      <c r="G481" s="19" t="str">
        <f aca="false">IF($B481="","",IFERROR(VLOOKUP($B481,الموظفين!$A$2:$J$501,7,FALSE()),""))</f>
        <v/>
      </c>
      <c r="H481" s="20"/>
      <c r="I481" s="20"/>
      <c r="J481" s="21" t="str">
        <f aca="false">IF(OR(H481="",I481=""),"",ROUND(MOD(I481-H481,1)*24,2))</f>
        <v/>
      </c>
      <c r="K481" s="22" t="str">
        <f aca="false">IF(OR(H481="",F481=""),"",IF(ROUND(MAX(0,MOD(H481-F481+0.5,1)-0.5)*1440,0)&gt;IFERROR(VLOOKUP(E481,الورديات!$A$2:$E$21,5,FALSE()),0),ROUND(MAX(0,MOD(H481-F481+0.5,1)-0.5)*1440,0),0))</f>
        <v/>
      </c>
      <c r="L481" s="22" t="str">
        <f aca="false">IF(OR(I481="",G481=""),"",ROUND(MAX(0,MOD(G481-I481+0.5,1)-0.5)*1440,0))</f>
        <v/>
      </c>
      <c r="M481" s="22" t="str">
        <f aca="false">IF(OR(I481="",G481=""),"",IF(ROUND(MAX(0,MOD(I481-G481+0.5,1)-0.5)*1440,0)&gt;=الإعدادات!$B$8,ROUND(MAX(0,MOD(I481-G481+0.5,1)-0.5)*1440,0),0))</f>
        <v/>
      </c>
      <c r="N481" s="18" t="str">
        <f aca="false">IF(OR(A481="",B481=""),"",IF(COUNTIFS(الإجازات!$A$2:$A$1001,B481,الإجازات!$D$2:$D$1001,"&lt;="&amp;A481,الإجازات!$E$2:$E$1001,"&gt;="&amp;A481,الإجازات!$G$2:$G$1001,"مقبولة")=0,"",LOOKUP(2,1/((الإجازات!$A$2:$A$1001=B481)*(الإجازات!$D$2:$D$1001&lt;=A481)*(الإجازات!$E$2:$E$1001&gt;=A481)*(الإجازات!$G$2:$G$1001="مقبولة")),الإجازات!$C$2:$C$1001)))</f>
        <v/>
      </c>
      <c r="O481" s="17"/>
      <c r="P481" s="23" t="str">
        <f aca="false">IF(B481="","",IF(ISNA(MATCH(B481,الموظفين!$A$2:$A$501,0)),"⚠ كود غير موجود",IF(O481&lt;&gt;"",O481,IF(N481&lt;&gt;"",N481,IF(H481="",IF(AND(A481&lt;&gt;"",WEEKDAY(A481)=الإعدادات!$B$11),"راحة أسبوعية","غائب"),IF(I481="","بدون انصراف",IF(N(K481)&gt;0,"متأخر","حاضر")))))))</f>
        <v/>
      </c>
      <c r="Q481" s="24" t="str">
        <f aca="false">IF(B481="","",IF(OR(P481="غائب",P481="غياب",P481="إجازة بدون راتب"),IFERROR(VLOOKUP(B481,الموظفين!$A$2:$J$501,8,FALSE()),0),0))</f>
        <v/>
      </c>
      <c r="R481" s="24" t="str">
        <f aca="false">IF(B481="","",ROUND((N(K481)+N(L481))/60*IFERROR(VLOOKUP(B481,الموظفين!$A$2:$J$501,8,FALSE()),0)/الإعدادات!$B$6*الإعدادات!$B$9,2))</f>
        <v/>
      </c>
      <c r="S481" s="24" t="str">
        <f aca="false">IF(OR(B481="",M481=""),"",ROUND(M481/60*IFERROR(VLOOKUP(B481,الموظفين!$A$2:$J$501,9,FALSE()),0),2))</f>
        <v/>
      </c>
      <c r="T481" s="17"/>
      <c r="U481" s="23" t="str">
        <f aca="false">IF(OR(A481="",B481=""),"",A481&amp;"|"&amp;B481)</f>
        <v/>
      </c>
    </row>
    <row r="482" customFormat="false" ht="15" hidden="false" customHeight="false" outlineLevel="0" collapsed="false">
      <c r="A482" s="16"/>
      <c r="B482" s="17"/>
      <c r="C482" s="18" t="str">
        <f aca="false">IF($B482="","",IFERROR(VLOOKUP($B482,الموظفين!$A$2:$J$501,2,FALSE())&amp;"","⚠ كود غير موجود"))</f>
        <v/>
      </c>
      <c r="D482" s="18" t="str">
        <f aca="false">IF($B482="","",IFERROR(VLOOKUP($B482,الموظفين!$A$2:$J$501,3,FALSE())&amp;"",""))</f>
        <v/>
      </c>
      <c r="E482" s="18" t="str">
        <f aca="false">IF($B482="","",IFERROR(VLOOKUP($B482,الموظفين!$A$2:$J$501,5,FALSE())&amp;"",""))</f>
        <v/>
      </c>
      <c r="F482" s="19" t="str">
        <f aca="false">IF($B482="","",IFERROR(VLOOKUP($B482,الموظفين!$A$2:$J$501,6,FALSE()),""))</f>
        <v/>
      </c>
      <c r="G482" s="19" t="str">
        <f aca="false">IF($B482="","",IFERROR(VLOOKUP($B482,الموظفين!$A$2:$J$501,7,FALSE()),""))</f>
        <v/>
      </c>
      <c r="H482" s="20"/>
      <c r="I482" s="20"/>
      <c r="J482" s="21" t="str">
        <f aca="false">IF(OR(H482="",I482=""),"",ROUND(MOD(I482-H482,1)*24,2))</f>
        <v/>
      </c>
      <c r="K482" s="22" t="str">
        <f aca="false">IF(OR(H482="",F482=""),"",IF(ROUND(MAX(0,MOD(H482-F482+0.5,1)-0.5)*1440,0)&gt;IFERROR(VLOOKUP(E482,الورديات!$A$2:$E$21,5,FALSE()),0),ROUND(MAX(0,MOD(H482-F482+0.5,1)-0.5)*1440,0),0))</f>
        <v/>
      </c>
      <c r="L482" s="22" t="str">
        <f aca="false">IF(OR(I482="",G482=""),"",ROUND(MAX(0,MOD(G482-I482+0.5,1)-0.5)*1440,0))</f>
        <v/>
      </c>
      <c r="M482" s="22" t="str">
        <f aca="false">IF(OR(I482="",G482=""),"",IF(ROUND(MAX(0,MOD(I482-G482+0.5,1)-0.5)*1440,0)&gt;=الإعدادات!$B$8,ROUND(MAX(0,MOD(I482-G482+0.5,1)-0.5)*1440,0),0))</f>
        <v/>
      </c>
      <c r="N482" s="18" t="str">
        <f aca="false">IF(OR(A482="",B482=""),"",IF(COUNTIFS(الإجازات!$A$2:$A$1001,B482,الإجازات!$D$2:$D$1001,"&lt;="&amp;A482,الإجازات!$E$2:$E$1001,"&gt;="&amp;A482,الإجازات!$G$2:$G$1001,"مقبولة")=0,"",LOOKUP(2,1/((الإجازات!$A$2:$A$1001=B482)*(الإجازات!$D$2:$D$1001&lt;=A482)*(الإجازات!$E$2:$E$1001&gt;=A482)*(الإجازات!$G$2:$G$1001="مقبولة")),الإجازات!$C$2:$C$1001)))</f>
        <v/>
      </c>
      <c r="O482" s="17"/>
      <c r="P482" s="23" t="str">
        <f aca="false">IF(B482="","",IF(ISNA(MATCH(B482,الموظفين!$A$2:$A$501,0)),"⚠ كود غير موجود",IF(O482&lt;&gt;"",O482,IF(N482&lt;&gt;"",N482,IF(H482="",IF(AND(A482&lt;&gt;"",WEEKDAY(A482)=الإعدادات!$B$11),"راحة أسبوعية","غائب"),IF(I482="","بدون انصراف",IF(N(K482)&gt;0,"متأخر","حاضر")))))))</f>
        <v/>
      </c>
      <c r="Q482" s="24" t="str">
        <f aca="false">IF(B482="","",IF(OR(P482="غائب",P482="غياب",P482="إجازة بدون راتب"),IFERROR(VLOOKUP(B482,الموظفين!$A$2:$J$501,8,FALSE()),0),0))</f>
        <v/>
      </c>
      <c r="R482" s="24" t="str">
        <f aca="false">IF(B482="","",ROUND((N(K482)+N(L482))/60*IFERROR(VLOOKUP(B482,الموظفين!$A$2:$J$501,8,FALSE()),0)/الإعدادات!$B$6*الإعدادات!$B$9,2))</f>
        <v/>
      </c>
      <c r="S482" s="24" t="str">
        <f aca="false">IF(OR(B482="",M482=""),"",ROUND(M482/60*IFERROR(VLOOKUP(B482,الموظفين!$A$2:$J$501,9,FALSE()),0),2))</f>
        <v/>
      </c>
      <c r="T482" s="17"/>
      <c r="U482" s="23" t="str">
        <f aca="false">IF(OR(A482="",B482=""),"",A482&amp;"|"&amp;B482)</f>
        <v/>
      </c>
    </row>
    <row r="483" customFormat="false" ht="15" hidden="false" customHeight="false" outlineLevel="0" collapsed="false">
      <c r="A483" s="16"/>
      <c r="B483" s="17"/>
      <c r="C483" s="18" t="str">
        <f aca="false">IF($B483="","",IFERROR(VLOOKUP($B483,الموظفين!$A$2:$J$501,2,FALSE())&amp;"","⚠ كود غير موجود"))</f>
        <v/>
      </c>
      <c r="D483" s="18" t="str">
        <f aca="false">IF($B483="","",IFERROR(VLOOKUP($B483,الموظفين!$A$2:$J$501,3,FALSE())&amp;"",""))</f>
        <v/>
      </c>
      <c r="E483" s="18" t="str">
        <f aca="false">IF($B483="","",IFERROR(VLOOKUP($B483,الموظفين!$A$2:$J$501,5,FALSE())&amp;"",""))</f>
        <v/>
      </c>
      <c r="F483" s="19" t="str">
        <f aca="false">IF($B483="","",IFERROR(VLOOKUP($B483,الموظفين!$A$2:$J$501,6,FALSE()),""))</f>
        <v/>
      </c>
      <c r="G483" s="19" t="str">
        <f aca="false">IF($B483="","",IFERROR(VLOOKUP($B483,الموظفين!$A$2:$J$501,7,FALSE()),""))</f>
        <v/>
      </c>
      <c r="H483" s="20"/>
      <c r="I483" s="20"/>
      <c r="J483" s="21" t="str">
        <f aca="false">IF(OR(H483="",I483=""),"",ROUND(MOD(I483-H483,1)*24,2))</f>
        <v/>
      </c>
      <c r="K483" s="22" t="str">
        <f aca="false">IF(OR(H483="",F483=""),"",IF(ROUND(MAX(0,MOD(H483-F483+0.5,1)-0.5)*1440,0)&gt;IFERROR(VLOOKUP(E483,الورديات!$A$2:$E$21,5,FALSE()),0),ROUND(MAX(0,MOD(H483-F483+0.5,1)-0.5)*1440,0),0))</f>
        <v/>
      </c>
      <c r="L483" s="22" t="str">
        <f aca="false">IF(OR(I483="",G483=""),"",ROUND(MAX(0,MOD(G483-I483+0.5,1)-0.5)*1440,0))</f>
        <v/>
      </c>
      <c r="M483" s="22" t="str">
        <f aca="false">IF(OR(I483="",G483=""),"",IF(ROUND(MAX(0,MOD(I483-G483+0.5,1)-0.5)*1440,0)&gt;=الإعدادات!$B$8,ROUND(MAX(0,MOD(I483-G483+0.5,1)-0.5)*1440,0),0))</f>
        <v/>
      </c>
      <c r="N483" s="18" t="str">
        <f aca="false">IF(OR(A483="",B483=""),"",IF(COUNTIFS(الإجازات!$A$2:$A$1001,B483,الإجازات!$D$2:$D$1001,"&lt;="&amp;A483,الإجازات!$E$2:$E$1001,"&gt;="&amp;A483,الإجازات!$G$2:$G$1001,"مقبولة")=0,"",LOOKUP(2,1/((الإجازات!$A$2:$A$1001=B483)*(الإجازات!$D$2:$D$1001&lt;=A483)*(الإجازات!$E$2:$E$1001&gt;=A483)*(الإجازات!$G$2:$G$1001="مقبولة")),الإجازات!$C$2:$C$1001)))</f>
        <v/>
      </c>
      <c r="O483" s="17"/>
      <c r="P483" s="23" t="str">
        <f aca="false">IF(B483="","",IF(ISNA(MATCH(B483,الموظفين!$A$2:$A$501,0)),"⚠ كود غير موجود",IF(O483&lt;&gt;"",O483,IF(N483&lt;&gt;"",N483,IF(H483="",IF(AND(A483&lt;&gt;"",WEEKDAY(A483)=الإعدادات!$B$11),"راحة أسبوعية","غائب"),IF(I483="","بدون انصراف",IF(N(K483)&gt;0,"متأخر","حاضر")))))))</f>
        <v/>
      </c>
      <c r="Q483" s="24" t="str">
        <f aca="false">IF(B483="","",IF(OR(P483="غائب",P483="غياب",P483="إجازة بدون راتب"),IFERROR(VLOOKUP(B483,الموظفين!$A$2:$J$501,8,FALSE()),0),0))</f>
        <v/>
      </c>
      <c r="R483" s="24" t="str">
        <f aca="false">IF(B483="","",ROUND((N(K483)+N(L483))/60*IFERROR(VLOOKUP(B483,الموظفين!$A$2:$J$501,8,FALSE()),0)/الإعدادات!$B$6*الإعدادات!$B$9,2))</f>
        <v/>
      </c>
      <c r="S483" s="24" t="str">
        <f aca="false">IF(OR(B483="",M483=""),"",ROUND(M483/60*IFERROR(VLOOKUP(B483,الموظفين!$A$2:$J$501,9,FALSE()),0),2))</f>
        <v/>
      </c>
      <c r="T483" s="17"/>
      <c r="U483" s="23" t="str">
        <f aca="false">IF(OR(A483="",B483=""),"",A483&amp;"|"&amp;B483)</f>
        <v/>
      </c>
    </row>
    <row r="484" customFormat="false" ht="15" hidden="false" customHeight="false" outlineLevel="0" collapsed="false">
      <c r="A484" s="16"/>
      <c r="B484" s="17"/>
      <c r="C484" s="18" t="str">
        <f aca="false">IF($B484="","",IFERROR(VLOOKUP($B484,الموظفين!$A$2:$J$501,2,FALSE())&amp;"","⚠ كود غير موجود"))</f>
        <v/>
      </c>
      <c r="D484" s="18" t="str">
        <f aca="false">IF($B484="","",IFERROR(VLOOKUP($B484,الموظفين!$A$2:$J$501,3,FALSE())&amp;"",""))</f>
        <v/>
      </c>
      <c r="E484" s="18" t="str">
        <f aca="false">IF($B484="","",IFERROR(VLOOKUP($B484,الموظفين!$A$2:$J$501,5,FALSE())&amp;"",""))</f>
        <v/>
      </c>
      <c r="F484" s="19" t="str">
        <f aca="false">IF($B484="","",IFERROR(VLOOKUP($B484,الموظفين!$A$2:$J$501,6,FALSE()),""))</f>
        <v/>
      </c>
      <c r="G484" s="19" t="str">
        <f aca="false">IF($B484="","",IFERROR(VLOOKUP($B484,الموظفين!$A$2:$J$501,7,FALSE()),""))</f>
        <v/>
      </c>
      <c r="H484" s="20"/>
      <c r="I484" s="20"/>
      <c r="J484" s="21" t="str">
        <f aca="false">IF(OR(H484="",I484=""),"",ROUND(MOD(I484-H484,1)*24,2))</f>
        <v/>
      </c>
      <c r="K484" s="22" t="str">
        <f aca="false">IF(OR(H484="",F484=""),"",IF(ROUND(MAX(0,MOD(H484-F484+0.5,1)-0.5)*1440,0)&gt;IFERROR(VLOOKUP(E484,الورديات!$A$2:$E$21,5,FALSE()),0),ROUND(MAX(0,MOD(H484-F484+0.5,1)-0.5)*1440,0),0))</f>
        <v/>
      </c>
      <c r="L484" s="22" t="str">
        <f aca="false">IF(OR(I484="",G484=""),"",ROUND(MAX(0,MOD(G484-I484+0.5,1)-0.5)*1440,0))</f>
        <v/>
      </c>
      <c r="M484" s="22" t="str">
        <f aca="false">IF(OR(I484="",G484=""),"",IF(ROUND(MAX(0,MOD(I484-G484+0.5,1)-0.5)*1440,0)&gt;=الإعدادات!$B$8,ROUND(MAX(0,MOD(I484-G484+0.5,1)-0.5)*1440,0),0))</f>
        <v/>
      </c>
      <c r="N484" s="18" t="str">
        <f aca="false">IF(OR(A484="",B484=""),"",IF(COUNTIFS(الإجازات!$A$2:$A$1001,B484,الإجازات!$D$2:$D$1001,"&lt;="&amp;A484,الإجازات!$E$2:$E$1001,"&gt;="&amp;A484,الإجازات!$G$2:$G$1001,"مقبولة")=0,"",LOOKUP(2,1/((الإجازات!$A$2:$A$1001=B484)*(الإجازات!$D$2:$D$1001&lt;=A484)*(الإجازات!$E$2:$E$1001&gt;=A484)*(الإجازات!$G$2:$G$1001="مقبولة")),الإجازات!$C$2:$C$1001)))</f>
        <v/>
      </c>
      <c r="O484" s="17"/>
      <c r="P484" s="23" t="str">
        <f aca="false">IF(B484="","",IF(ISNA(MATCH(B484,الموظفين!$A$2:$A$501,0)),"⚠ كود غير موجود",IF(O484&lt;&gt;"",O484,IF(N484&lt;&gt;"",N484,IF(H484="",IF(AND(A484&lt;&gt;"",WEEKDAY(A484)=الإعدادات!$B$11),"راحة أسبوعية","غائب"),IF(I484="","بدون انصراف",IF(N(K484)&gt;0,"متأخر","حاضر")))))))</f>
        <v/>
      </c>
      <c r="Q484" s="24" t="str">
        <f aca="false">IF(B484="","",IF(OR(P484="غائب",P484="غياب",P484="إجازة بدون راتب"),IFERROR(VLOOKUP(B484,الموظفين!$A$2:$J$501,8,FALSE()),0),0))</f>
        <v/>
      </c>
      <c r="R484" s="24" t="str">
        <f aca="false">IF(B484="","",ROUND((N(K484)+N(L484))/60*IFERROR(VLOOKUP(B484,الموظفين!$A$2:$J$501,8,FALSE()),0)/الإعدادات!$B$6*الإعدادات!$B$9,2))</f>
        <v/>
      </c>
      <c r="S484" s="24" t="str">
        <f aca="false">IF(OR(B484="",M484=""),"",ROUND(M484/60*IFERROR(VLOOKUP(B484,الموظفين!$A$2:$J$501,9,FALSE()),0),2))</f>
        <v/>
      </c>
      <c r="T484" s="17"/>
      <c r="U484" s="23" t="str">
        <f aca="false">IF(OR(A484="",B484=""),"",A484&amp;"|"&amp;B484)</f>
        <v/>
      </c>
    </row>
    <row r="485" customFormat="false" ht="15" hidden="false" customHeight="false" outlineLevel="0" collapsed="false">
      <c r="A485" s="16"/>
      <c r="B485" s="17"/>
      <c r="C485" s="18" t="str">
        <f aca="false">IF($B485="","",IFERROR(VLOOKUP($B485,الموظفين!$A$2:$J$501,2,FALSE())&amp;"","⚠ كود غير موجود"))</f>
        <v/>
      </c>
      <c r="D485" s="18" t="str">
        <f aca="false">IF($B485="","",IFERROR(VLOOKUP($B485,الموظفين!$A$2:$J$501,3,FALSE())&amp;"",""))</f>
        <v/>
      </c>
      <c r="E485" s="18" t="str">
        <f aca="false">IF($B485="","",IFERROR(VLOOKUP($B485,الموظفين!$A$2:$J$501,5,FALSE())&amp;"",""))</f>
        <v/>
      </c>
      <c r="F485" s="19" t="str">
        <f aca="false">IF($B485="","",IFERROR(VLOOKUP($B485,الموظفين!$A$2:$J$501,6,FALSE()),""))</f>
        <v/>
      </c>
      <c r="G485" s="19" t="str">
        <f aca="false">IF($B485="","",IFERROR(VLOOKUP($B485,الموظفين!$A$2:$J$501,7,FALSE()),""))</f>
        <v/>
      </c>
      <c r="H485" s="20"/>
      <c r="I485" s="20"/>
      <c r="J485" s="21" t="str">
        <f aca="false">IF(OR(H485="",I485=""),"",ROUND(MOD(I485-H485,1)*24,2))</f>
        <v/>
      </c>
      <c r="K485" s="22" t="str">
        <f aca="false">IF(OR(H485="",F485=""),"",IF(ROUND(MAX(0,MOD(H485-F485+0.5,1)-0.5)*1440,0)&gt;IFERROR(VLOOKUP(E485,الورديات!$A$2:$E$21,5,FALSE()),0),ROUND(MAX(0,MOD(H485-F485+0.5,1)-0.5)*1440,0),0))</f>
        <v/>
      </c>
      <c r="L485" s="22" t="str">
        <f aca="false">IF(OR(I485="",G485=""),"",ROUND(MAX(0,MOD(G485-I485+0.5,1)-0.5)*1440,0))</f>
        <v/>
      </c>
      <c r="M485" s="22" t="str">
        <f aca="false">IF(OR(I485="",G485=""),"",IF(ROUND(MAX(0,MOD(I485-G485+0.5,1)-0.5)*1440,0)&gt;=الإعدادات!$B$8,ROUND(MAX(0,MOD(I485-G485+0.5,1)-0.5)*1440,0),0))</f>
        <v/>
      </c>
      <c r="N485" s="18" t="str">
        <f aca="false">IF(OR(A485="",B485=""),"",IF(COUNTIFS(الإجازات!$A$2:$A$1001,B485,الإجازات!$D$2:$D$1001,"&lt;="&amp;A485,الإجازات!$E$2:$E$1001,"&gt;="&amp;A485,الإجازات!$G$2:$G$1001,"مقبولة")=0,"",LOOKUP(2,1/((الإجازات!$A$2:$A$1001=B485)*(الإجازات!$D$2:$D$1001&lt;=A485)*(الإجازات!$E$2:$E$1001&gt;=A485)*(الإجازات!$G$2:$G$1001="مقبولة")),الإجازات!$C$2:$C$1001)))</f>
        <v/>
      </c>
      <c r="O485" s="17"/>
      <c r="P485" s="23" t="str">
        <f aca="false">IF(B485="","",IF(ISNA(MATCH(B485,الموظفين!$A$2:$A$501,0)),"⚠ كود غير موجود",IF(O485&lt;&gt;"",O485,IF(N485&lt;&gt;"",N485,IF(H485="",IF(AND(A485&lt;&gt;"",WEEKDAY(A485)=الإعدادات!$B$11),"راحة أسبوعية","غائب"),IF(I485="","بدون انصراف",IF(N(K485)&gt;0,"متأخر","حاضر")))))))</f>
        <v/>
      </c>
      <c r="Q485" s="24" t="str">
        <f aca="false">IF(B485="","",IF(OR(P485="غائب",P485="غياب",P485="إجازة بدون راتب"),IFERROR(VLOOKUP(B485,الموظفين!$A$2:$J$501,8,FALSE()),0),0))</f>
        <v/>
      </c>
      <c r="R485" s="24" t="str">
        <f aca="false">IF(B485="","",ROUND((N(K485)+N(L485))/60*IFERROR(VLOOKUP(B485,الموظفين!$A$2:$J$501,8,FALSE()),0)/الإعدادات!$B$6*الإعدادات!$B$9,2))</f>
        <v/>
      </c>
      <c r="S485" s="24" t="str">
        <f aca="false">IF(OR(B485="",M485=""),"",ROUND(M485/60*IFERROR(VLOOKUP(B485,الموظفين!$A$2:$J$501,9,FALSE()),0),2))</f>
        <v/>
      </c>
      <c r="T485" s="17"/>
      <c r="U485" s="23" t="str">
        <f aca="false">IF(OR(A485="",B485=""),"",A485&amp;"|"&amp;B485)</f>
        <v/>
      </c>
    </row>
    <row r="486" customFormat="false" ht="15" hidden="false" customHeight="false" outlineLevel="0" collapsed="false">
      <c r="A486" s="16"/>
      <c r="B486" s="17"/>
      <c r="C486" s="18" t="str">
        <f aca="false">IF($B486="","",IFERROR(VLOOKUP($B486,الموظفين!$A$2:$J$501,2,FALSE())&amp;"","⚠ كود غير موجود"))</f>
        <v/>
      </c>
      <c r="D486" s="18" t="str">
        <f aca="false">IF($B486="","",IFERROR(VLOOKUP($B486,الموظفين!$A$2:$J$501,3,FALSE())&amp;"",""))</f>
        <v/>
      </c>
      <c r="E486" s="18" t="str">
        <f aca="false">IF($B486="","",IFERROR(VLOOKUP($B486,الموظفين!$A$2:$J$501,5,FALSE())&amp;"",""))</f>
        <v/>
      </c>
      <c r="F486" s="19" t="str">
        <f aca="false">IF($B486="","",IFERROR(VLOOKUP($B486,الموظفين!$A$2:$J$501,6,FALSE()),""))</f>
        <v/>
      </c>
      <c r="G486" s="19" t="str">
        <f aca="false">IF($B486="","",IFERROR(VLOOKUP($B486,الموظفين!$A$2:$J$501,7,FALSE()),""))</f>
        <v/>
      </c>
      <c r="H486" s="20"/>
      <c r="I486" s="20"/>
      <c r="J486" s="21" t="str">
        <f aca="false">IF(OR(H486="",I486=""),"",ROUND(MOD(I486-H486,1)*24,2))</f>
        <v/>
      </c>
      <c r="K486" s="22" t="str">
        <f aca="false">IF(OR(H486="",F486=""),"",IF(ROUND(MAX(0,MOD(H486-F486+0.5,1)-0.5)*1440,0)&gt;IFERROR(VLOOKUP(E486,الورديات!$A$2:$E$21,5,FALSE()),0),ROUND(MAX(0,MOD(H486-F486+0.5,1)-0.5)*1440,0),0))</f>
        <v/>
      </c>
      <c r="L486" s="22" t="str">
        <f aca="false">IF(OR(I486="",G486=""),"",ROUND(MAX(0,MOD(G486-I486+0.5,1)-0.5)*1440,0))</f>
        <v/>
      </c>
      <c r="M486" s="22" t="str">
        <f aca="false">IF(OR(I486="",G486=""),"",IF(ROUND(MAX(0,MOD(I486-G486+0.5,1)-0.5)*1440,0)&gt;=الإعدادات!$B$8,ROUND(MAX(0,MOD(I486-G486+0.5,1)-0.5)*1440,0),0))</f>
        <v/>
      </c>
      <c r="N486" s="18" t="str">
        <f aca="false">IF(OR(A486="",B486=""),"",IF(COUNTIFS(الإجازات!$A$2:$A$1001,B486,الإجازات!$D$2:$D$1001,"&lt;="&amp;A486,الإجازات!$E$2:$E$1001,"&gt;="&amp;A486,الإجازات!$G$2:$G$1001,"مقبولة")=0,"",LOOKUP(2,1/((الإجازات!$A$2:$A$1001=B486)*(الإجازات!$D$2:$D$1001&lt;=A486)*(الإجازات!$E$2:$E$1001&gt;=A486)*(الإجازات!$G$2:$G$1001="مقبولة")),الإجازات!$C$2:$C$1001)))</f>
        <v/>
      </c>
      <c r="O486" s="17"/>
      <c r="P486" s="23" t="str">
        <f aca="false">IF(B486="","",IF(ISNA(MATCH(B486,الموظفين!$A$2:$A$501,0)),"⚠ كود غير موجود",IF(O486&lt;&gt;"",O486,IF(N486&lt;&gt;"",N486,IF(H486="",IF(AND(A486&lt;&gt;"",WEEKDAY(A486)=الإعدادات!$B$11),"راحة أسبوعية","غائب"),IF(I486="","بدون انصراف",IF(N(K486)&gt;0,"متأخر","حاضر")))))))</f>
        <v/>
      </c>
      <c r="Q486" s="24" t="str">
        <f aca="false">IF(B486="","",IF(OR(P486="غائب",P486="غياب",P486="إجازة بدون راتب"),IFERROR(VLOOKUP(B486,الموظفين!$A$2:$J$501,8,FALSE()),0),0))</f>
        <v/>
      </c>
      <c r="R486" s="24" t="str">
        <f aca="false">IF(B486="","",ROUND((N(K486)+N(L486))/60*IFERROR(VLOOKUP(B486,الموظفين!$A$2:$J$501,8,FALSE()),0)/الإعدادات!$B$6*الإعدادات!$B$9,2))</f>
        <v/>
      </c>
      <c r="S486" s="24" t="str">
        <f aca="false">IF(OR(B486="",M486=""),"",ROUND(M486/60*IFERROR(VLOOKUP(B486,الموظفين!$A$2:$J$501,9,FALSE()),0),2))</f>
        <v/>
      </c>
      <c r="T486" s="17"/>
      <c r="U486" s="23" t="str">
        <f aca="false">IF(OR(A486="",B486=""),"",A486&amp;"|"&amp;B486)</f>
        <v/>
      </c>
    </row>
    <row r="487" customFormat="false" ht="15" hidden="false" customHeight="false" outlineLevel="0" collapsed="false">
      <c r="A487" s="16"/>
      <c r="B487" s="17"/>
      <c r="C487" s="18" t="str">
        <f aca="false">IF($B487="","",IFERROR(VLOOKUP($B487,الموظفين!$A$2:$J$501,2,FALSE())&amp;"","⚠ كود غير موجود"))</f>
        <v/>
      </c>
      <c r="D487" s="18" t="str">
        <f aca="false">IF($B487="","",IFERROR(VLOOKUP($B487,الموظفين!$A$2:$J$501,3,FALSE())&amp;"",""))</f>
        <v/>
      </c>
      <c r="E487" s="18" t="str">
        <f aca="false">IF($B487="","",IFERROR(VLOOKUP($B487,الموظفين!$A$2:$J$501,5,FALSE())&amp;"",""))</f>
        <v/>
      </c>
      <c r="F487" s="19" t="str">
        <f aca="false">IF($B487="","",IFERROR(VLOOKUP($B487,الموظفين!$A$2:$J$501,6,FALSE()),""))</f>
        <v/>
      </c>
      <c r="G487" s="19" t="str">
        <f aca="false">IF($B487="","",IFERROR(VLOOKUP($B487,الموظفين!$A$2:$J$501,7,FALSE()),""))</f>
        <v/>
      </c>
      <c r="H487" s="20"/>
      <c r="I487" s="20"/>
      <c r="J487" s="21" t="str">
        <f aca="false">IF(OR(H487="",I487=""),"",ROUND(MOD(I487-H487,1)*24,2))</f>
        <v/>
      </c>
      <c r="K487" s="22" t="str">
        <f aca="false">IF(OR(H487="",F487=""),"",IF(ROUND(MAX(0,MOD(H487-F487+0.5,1)-0.5)*1440,0)&gt;IFERROR(VLOOKUP(E487,الورديات!$A$2:$E$21,5,FALSE()),0),ROUND(MAX(0,MOD(H487-F487+0.5,1)-0.5)*1440,0),0))</f>
        <v/>
      </c>
      <c r="L487" s="22" t="str">
        <f aca="false">IF(OR(I487="",G487=""),"",ROUND(MAX(0,MOD(G487-I487+0.5,1)-0.5)*1440,0))</f>
        <v/>
      </c>
      <c r="M487" s="22" t="str">
        <f aca="false">IF(OR(I487="",G487=""),"",IF(ROUND(MAX(0,MOD(I487-G487+0.5,1)-0.5)*1440,0)&gt;=الإعدادات!$B$8,ROUND(MAX(0,MOD(I487-G487+0.5,1)-0.5)*1440,0),0))</f>
        <v/>
      </c>
      <c r="N487" s="18" t="str">
        <f aca="false">IF(OR(A487="",B487=""),"",IF(COUNTIFS(الإجازات!$A$2:$A$1001,B487,الإجازات!$D$2:$D$1001,"&lt;="&amp;A487,الإجازات!$E$2:$E$1001,"&gt;="&amp;A487,الإجازات!$G$2:$G$1001,"مقبولة")=0,"",LOOKUP(2,1/((الإجازات!$A$2:$A$1001=B487)*(الإجازات!$D$2:$D$1001&lt;=A487)*(الإجازات!$E$2:$E$1001&gt;=A487)*(الإجازات!$G$2:$G$1001="مقبولة")),الإجازات!$C$2:$C$1001)))</f>
        <v/>
      </c>
      <c r="O487" s="17"/>
      <c r="P487" s="23" t="str">
        <f aca="false">IF(B487="","",IF(ISNA(MATCH(B487,الموظفين!$A$2:$A$501,0)),"⚠ كود غير موجود",IF(O487&lt;&gt;"",O487,IF(N487&lt;&gt;"",N487,IF(H487="",IF(AND(A487&lt;&gt;"",WEEKDAY(A487)=الإعدادات!$B$11),"راحة أسبوعية","غائب"),IF(I487="","بدون انصراف",IF(N(K487)&gt;0,"متأخر","حاضر")))))))</f>
        <v/>
      </c>
      <c r="Q487" s="24" t="str">
        <f aca="false">IF(B487="","",IF(OR(P487="غائب",P487="غياب",P487="إجازة بدون راتب"),IFERROR(VLOOKUP(B487,الموظفين!$A$2:$J$501,8,FALSE()),0),0))</f>
        <v/>
      </c>
      <c r="R487" s="24" t="str">
        <f aca="false">IF(B487="","",ROUND((N(K487)+N(L487))/60*IFERROR(VLOOKUP(B487,الموظفين!$A$2:$J$501,8,FALSE()),0)/الإعدادات!$B$6*الإعدادات!$B$9,2))</f>
        <v/>
      </c>
      <c r="S487" s="24" t="str">
        <f aca="false">IF(OR(B487="",M487=""),"",ROUND(M487/60*IFERROR(VLOOKUP(B487,الموظفين!$A$2:$J$501,9,FALSE()),0),2))</f>
        <v/>
      </c>
      <c r="T487" s="17"/>
      <c r="U487" s="23" t="str">
        <f aca="false">IF(OR(A487="",B487=""),"",A487&amp;"|"&amp;B487)</f>
        <v/>
      </c>
    </row>
    <row r="488" customFormat="false" ht="15" hidden="false" customHeight="false" outlineLevel="0" collapsed="false">
      <c r="A488" s="16"/>
      <c r="B488" s="17"/>
      <c r="C488" s="18" t="str">
        <f aca="false">IF($B488="","",IFERROR(VLOOKUP($B488,الموظفين!$A$2:$J$501,2,FALSE())&amp;"","⚠ كود غير موجود"))</f>
        <v/>
      </c>
      <c r="D488" s="18" t="str">
        <f aca="false">IF($B488="","",IFERROR(VLOOKUP($B488,الموظفين!$A$2:$J$501,3,FALSE())&amp;"",""))</f>
        <v/>
      </c>
      <c r="E488" s="18" t="str">
        <f aca="false">IF($B488="","",IFERROR(VLOOKUP($B488,الموظفين!$A$2:$J$501,5,FALSE())&amp;"",""))</f>
        <v/>
      </c>
      <c r="F488" s="19" t="str">
        <f aca="false">IF($B488="","",IFERROR(VLOOKUP($B488,الموظفين!$A$2:$J$501,6,FALSE()),""))</f>
        <v/>
      </c>
      <c r="G488" s="19" t="str">
        <f aca="false">IF($B488="","",IFERROR(VLOOKUP($B488,الموظفين!$A$2:$J$501,7,FALSE()),""))</f>
        <v/>
      </c>
      <c r="H488" s="20"/>
      <c r="I488" s="20"/>
      <c r="J488" s="21" t="str">
        <f aca="false">IF(OR(H488="",I488=""),"",ROUND(MOD(I488-H488,1)*24,2))</f>
        <v/>
      </c>
      <c r="K488" s="22" t="str">
        <f aca="false">IF(OR(H488="",F488=""),"",IF(ROUND(MAX(0,MOD(H488-F488+0.5,1)-0.5)*1440,0)&gt;IFERROR(VLOOKUP(E488,الورديات!$A$2:$E$21,5,FALSE()),0),ROUND(MAX(0,MOD(H488-F488+0.5,1)-0.5)*1440,0),0))</f>
        <v/>
      </c>
      <c r="L488" s="22" t="str">
        <f aca="false">IF(OR(I488="",G488=""),"",ROUND(MAX(0,MOD(G488-I488+0.5,1)-0.5)*1440,0))</f>
        <v/>
      </c>
      <c r="M488" s="22" t="str">
        <f aca="false">IF(OR(I488="",G488=""),"",IF(ROUND(MAX(0,MOD(I488-G488+0.5,1)-0.5)*1440,0)&gt;=الإعدادات!$B$8,ROUND(MAX(0,MOD(I488-G488+0.5,1)-0.5)*1440,0),0))</f>
        <v/>
      </c>
      <c r="N488" s="18" t="str">
        <f aca="false">IF(OR(A488="",B488=""),"",IF(COUNTIFS(الإجازات!$A$2:$A$1001,B488,الإجازات!$D$2:$D$1001,"&lt;="&amp;A488,الإجازات!$E$2:$E$1001,"&gt;="&amp;A488,الإجازات!$G$2:$G$1001,"مقبولة")=0,"",LOOKUP(2,1/((الإجازات!$A$2:$A$1001=B488)*(الإجازات!$D$2:$D$1001&lt;=A488)*(الإجازات!$E$2:$E$1001&gt;=A488)*(الإجازات!$G$2:$G$1001="مقبولة")),الإجازات!$C$2:$C$1001)))</f>
        <v/>
      </c>
      <c r="O488" s="17"/>
      <c r="P488" s="23" t="str">
        <f aca="false">IF(B488="","",IF(ISNA(MATCH(B488,الموظفين!$A$2:$A$501,0)),"⚠ كود غير موجود",IF(O488&lt;&gt;"",O488,IF(N488&lt;&gt;"",N488,IF(H488="",IF(AND(A488&lt;&gt;"",WEEKDAY(A488)=الإعدادات!$B$11),"راحة أسبوعية","غائب"),IF(I488="","بدون انصراف",IF(N(K488)&gt;0,"متأخر","حاضر")))))))</f>
        <v/>
      </c>
      <c r="Q488" s="24" t="str">
        <f aca="false">IF(B488="","",IF(OR(P488="غائب",P488="غياب",P488="إجازة بدون راتب"),IFERROR(VLOOKUP(B488,الموظفين!$A$2:$J$501,8,FALSE()),0),0))</f>
        <v/>
      </c>
      <c r="R488" s="24" t="str">
        <f aca="false">IF(B488="","",ROUND((N(K488)+N(L488))/60*IFERROR(VLOOKUP(B488,الموظفين!$A$2:$J$501,8,FALSE()),0)/الإعدادات!$B$6*الإعدادات!$B$9,2))</f>
        <v/>
      </c>
      <c r="S488" s="24" t="str">
        <f aca="false">IF(OR(B488="",M488=""),"",ROUND(M488/60*IFERROR(VLOOKUP(B488,الموظفين!$A$2:$J$501,9,FALSE()),0),2))</f>
        <v/>
      </c>
      <c r="T488" s="17"/>
      <c r="U488" s="23" t="str">
        <f aca="false">IF(OR(A488="",B488=""),"",A488&amp;"|"&amp;B488)</f>
        <v/>
      </c>
    </row>
    <row r="489" customFormat="false" ht="15" hidden="false" customHeight="false" outlineLevel="0" collapsed="false">
      <c r="A489" s="16"/>
      <c r="B489" s="17"/>
      <c r="C489" s="18" t="str">
        <f aca="false">IF($B489="","",IFERROR(VLOOKUP($B489,الموظفين!$A$2:$J$501,2,FALSE())&amp;"","⚠ كود غير موجود"))</f>
        <v/>
      </c>
      <c r="D489" s="18" t="str">
        <f aca="false">IF($B489="","",IFERROR(VLOOKUP($B489,الموظفين!$A$2:$J$501,3,FALSE())&amp;"",""))</f>
        <v/>
      </c>
      <c r="E489" s="18" t="str">
        <f aca="false">IF($B489="","",IFERROR(VLOOKUP($B489,الموظفين!$A$2:$J$501,5,FALSE())&amp;"",""))</f>
        <v/>
      </c>
      <c r="F489" s="19" t="str">
        <f aca="false">IF($B489="","",IFERROR(VLOOKUP($B489,الموظفين!$A$2:$J$501,6,FALSE()),""))</f>
        <v/>
      </c>
      <c r="G489" s="19" t="str">
        <f aca="false">IF($B489="","",IFERROR(VLOOKUP($B489,الموظفين!$A$2:$J$501,7,FALSE()),""))</f>
        <v/>
      </c>
      <c r="H489" s="20"/>
      <c r="I489" s="20"/>
      <c r="J489" s="21" t="str">
        <f aca="false">IF(OR(H489="",I489=""),"",ROUND(MOD(I489-H489,1)*24,2))</f>
        <v/>
      </c>
      <c r="K489" s="22" t="str">
        <f aca="false">IF(OR(H489="",F489=""),"",IF(ROUND(MAX(0,MOD(H489-F489+0.5,1)-0.5)*1440,0)&gt;IFERROR(VLOOKUP(E489,الورديات!$A$2:$E$21,5,FALSE()),0),ROUND(MAX(0,MOD(H489-F489+0.5,1)-0.5)*1440,0),0))</f>
        <v/>
      </c>
      <c r="L489" s="22" t="str">
        <f aca="false">IF(OR(I489="",G489=""),"",ROUND(MAX(0,MOD(G489-I489+0.5,1)-0.5)*1440,0))</f>
        <v/>
      </c>
      <c r="M489" s="22" t="str">
        <f aca="false">IF(OR(I489="",G489=""),"",IF(ROUND(MAX(0,MOD(I489-G489+0.5,1)-0.5)*1440,0)&gt;=الإعدادات!$B$8,ROUND(MAX(0,MOD(I489-G489+0.5,1)-0.5)*1440,0),0))</f>
        <v/>
      </c>
      <c r="N489" s="18" t="str">
        <f aca="false">IF(OR(A489="",B489=""),"",IF(COUNTIFS(الإجازات!$A$2:$A$1001,B489,الإجازات!$D$2:$D$1001,"&lt;="&amp;A489,الإجازات!$E$2:$E$1001,"&gt;="&amp;A489,الإجازات!$G$2:$G$1001,"مقبولة")=0,"",LOOKUP(2,1/((الإجازات!$A$2:$A$1001=B489)*(الإجازات!$D$2:$D$1001&lt;=A489)*(الإجازات!$E$2:$E$1001&gt;=A489)*(الإجازات!$G$2:$G$1001="مقبولة")),الإجازات!$C$2:$C$1001)))</f>
        <v/>
      </c>
      <c r="O489" s="17"/>
      <c r="P489" s="23" t="str">
        <f aca="false">IF(B489="","",IF(ISNA(MATCH(B489,الموظفين!$A$2:$A$501,0)),"⚠ كود غير موجود",IF(O489&lt;&gt;"",O489,IF(N489&lt;&gt;"",N489,IF(H489="",IF(AND(A489&lt;&gt;"",WEEKDAY(A489)=الإعدادات!$B$11),"راحة أسبوعية","غائب"),IF(I489="","بدون انصراف",IF(N(K489)&gt;0,"متأخر","حاضر")))))))</f>
        <v/>
      </c>
      <c r="Q489" s="24" t="str">
        <f aca="false">IF(B489="","",IF(OR(P489="غائب",P489="غياب",P489="إجازة بدون راتب"),IFERROR(VLOOKUP(B489,الموظفين!$A$2:$J$501,8,FALSE()),0),0))</f>
        <v/>
      </c>
      <c r="R489" s="24" t="str">
        <f aca="false">IF(B489="","",ROUND((N(K489)+N(L489))/60*IFERROR(VLOOKUP(B489,الموظفين!$A$2:$J$501,8,FALSE()),0)/الإعدادات!$B$6*الإعدادات!$B$9,2))</f>
        <v/>
      </c>
      <c r="S489" s="24" t="str">
        <f aca="false">IF(OR(B489="",M489=""),"",ROUND(M489/60*IFERROR(VLOOKUP(B489,الموظفين!$A$2:$J$501,9,FALSE()),0),2))</f>
        <v/>
      </c>
      <c r="T489" s="17"/>
      <c r="U489" s="23" t="str">
        <f aca="false">IF(OR(A489="",B489=""),"",A489&amp;"|"&amp;B489)</f>
        <v/>
      </c>
    </row>
    <row r="490" customFormat="false" ht="15" hidden="false" customHeight="false" outlineLevel="0" collapsed="false">
      <c r="A490" s="16"/>
      <c r="B490" s="17"/>
      <c r="C490" s="18" t="str">
        <f aca="false">IF($B490="","",IFERROR(VLOOKUP($B490,الموظفين!$A$2:$J$501,2,FALSE())&amp;"","⚠ كود غير موجود"))</f>
        <v/>
      </c>
      <c r="D490" s="18" t="str">
        <f aca="false">IF($B490="","",IFERROR(VLOOKUP($B490,الموظفين!$A$2:$J$501,3,FALSE())&amp;"",""))</f>
        <v/>
      </c>
      <c r="E490" s="18" t="str">
        <f aca="false">IF($B490="","",IFERROR(VLOOKUP($B490,الموظفين!$A$2:$J$501,5,FALSE())&amp;"",""))</f>
        <v/>
      </c>
      <c r="F490" s="19" t="str">
        <f aca="false">IF($B490="","",IFERROR(VLOOKUP($B490,الموظفين!$A$2:$J$501,6,FALSE()),""))</f>
        <v/>
      </c>
      <c r="G490" s="19" t="str">
        <f aca="false">IF($B490="","",IFERROR(VLOOKUP($B490,الموظفين!$A$2:$J$501,7,FALSE()),""))</f>
        <v/>
      </c>
      <c r="H490" s="20"/>
      <c r="I490" s="20"/>
      <c r="J490" s="21" t="str">
        <f aca="false">IF(OR(H490="",I490=""),"",ROUND(MOD(I490-H490,1)*24,2))</f>
        <v/>
      </c>
      <c r="K490" s="22" t="str">
        <f aca="false">IF(OR(H490="",F490=""),"",IF(ROUND(MAX(0,MOD(H490-F490+0.5,1)-0.5)*1440,0)&gt;IFERROR(VLOOKUP(E490,الورديات!$A$2:$E$21,5,FALSE()),0),ROUND(MAX(0,MOD(H490-F490+0.5,1)-0.5)*1440,0),0))</f>
        <v/>
      </c>
      <c r="L490" s="22" t="str">
        <f aca="false">IF(OR(I490="",G490=""),"",ROUND(MAX(0,MOD(G490-I490+0.5,1)-0.5)*1440,0))</f>
        <v/>
      </c>
      <c r="M490" s="22" t="str">
        <f aca="false">IF(OR(I490="",G490=""),"",IF(ROUND(MAX(0,MOD(I490-G490+0.5,1)-0.5)*1440,0)&gt;=الإعدادات!$B$8,ROUND(MAX(0,MOD(I490-G490+0.5,1)-0.5)*1440,0),0))</f>
        <v/>
      </c>
      <c r="N490" s="18" t="str">
        <f aca="false">IF(OR(A490="",B490=""),"",IF(COUNTIFS(الإجازات!$A$2:$A$1001,B490,الإجازات!$D$2:$D$1001,"&lt;="&amp;A490,الإجازات!$E$2:$E$1001,"&gt;="&amp;A490,الإجازات!$G$2:$G$1001,"مقبولة")=0,"",LOOKUP(2,1/((الإجازات!$A$2:$A$1001=B490)*(الإجازات!$D$2:$D$1001&lt;=A490)*(الإجازات!$E$2:$E$1001&gt;=A490)*(الإجازات!$G$2:$G$1001="مقبولة")),الإجازات!$C$2:$C$1001)))</f>
        <v/>
      </c>
      <c r="O490" s="17"/>
      <c r="P490" s="23" t="str">
        <f aca="false">IF(B490="","",IF(ISNA(MATCH(B490,الموظفين!$A$2:$A$501,0)),"⚠ كود غير موجود",IF(O490&lt;&gt;"",O490,IF(N490&lt;&gt;"",N490,IF(H490="",IF(AND(A490&lt;&gt;"",WEEKDAY(A490)=الإعدادات!$B$11),"راحة أسبوعية","غائب"),IF(I490="","بدون انصراف",IF(N(K490)&gt;0,"متأخر","حاضر")))))))</f>
        <v/>
      </c>
      <c r="Q490" s="24" t="str">
        <f aca="false">IF(B490="","",IF(OR(P490="غائب",P490="غياب",P490="إجازة بدون راتب"),IFERROR(VLOOKUP(B490,الموظفين!$A$2:$J$501,8,FALSE()),0),0))</f>
        <v/>
      </c>
      <c r="R490" s="24" t="str">
        <f aca="false">IF(B490="","",ROUND((N(K490)+N(L490))/60*IFERROR(VLOOKUP(B490,الموظفين!$A$2:$J$501,8,FALSE()),0)/الإعدادات!$B$6*الإعدادات!$B$9,2))</f>
        <v/>
      </c>
      <c r="S490" s="24" t="str">
        <f aca="false">IF(OR(B490="",M490=""),"",ROUND(M490/60*IFERROR(VLOOKUP(B490,الموظفين!$A$2:$J$501,9,FALSE()),0),2))</f>
        <v/>
      </c>
      <c r="T490" s="17"/>
      <c r="U490" s="23" t="str">
        <f aca="false">IF(OR(A490="",B490=""),"",A490&amp;"|"&amp;B490)</f>
        <v/>
      </c>
    </row>
    <row r="491" customFormat="false" ht="15" hidden="false" customHeight="false" outlineLevel="0" collapsed="false">
      <c r="A491" s="16"/>
      <c r="B491" s="17"/>
      <c r="C491" s="18" t="str">
        <f aca="false">IF($B491="","",IFERROR(VLOOKUP($B491,الموظفين!$A$2:$J$501,2,FALSE())&amp;"","⚠ كود غير موجود"))</f>
        <v/>
      </c>
      <c r="D491" s="18" t="str">
        <f aca="false">IF($B491="","",IFERROR(VLOOKUP($B491,الموظفين!$A$2:$J$501,3,FALSE())&amp;"",""))</f>
        <v/>
      </c>
      <c r="E491" s="18" t="str">
        <f aca="false">IF($B491="","",IFERROR(VLOOKUP($B491,الموظفين!$A$2:$J$501,5,FALSE())&amp;"",""))</f>
        <v/>
      </c>
      <c r="F491" s="19" t="str">
        <f aca="false">IF($B491="","",IFERROR(VLOOKUP($B491,الموظفين!$A$2:$J$501,6,FALSE()),""))</f>
        <v/>
      </c>
      <c r="G491" s="19" t="str">
        <f aca="false">IF($B491="","",IFERROR(VLOOKUP($B491,الموظفين!$A$2:$J$501,7,FALSE()),""))</f>
        <v/>
      </c>
      <c r="H491" s="20"/>
      <c r="I491" s="20"/>
      <c r="J491" s="21" t="str">
        <f aca="false">IF(OR(H491="",I491=""),"",ROUND(MOD(I491-H491,1)*24,2))</f>
        <v/>
      </c>
      <c r="K491" s="22" t="str">
        <f aca="false">IF(OR(H491="",F491=""),"",IF(ROUND(MAX(0,MOD(H491-F491+0.5,1)-0.5)*1440,0)&gt;IFERROR(VLOOKUP(E491,الورديات!$A$2:$E$21,5,FALSE()),0),ROUND(MAX(0,MOD(H491-F491+0.5,1)-0.5)*1440,0),0))</f>
        <v/>
      </c>
      <c r="L491" s="22" t="str">
        <f aca="false">IF(OR(I491="",G491=""),"",ROUND(MAX(0,MOD(G491-I491+0.5,1)-0.5)*1440,0))</f>
        <v/>
      </c>
      <c r="M491" s="22" t="str">
        <f aca="false">IF(OR(I491="",G491=""),"",IF(ROUND(MAX(0,MOD(I491-G491+0.5,1)-0.5)*1440,0)&gt;=الإعدادات!$B$8,ROUND(MAX(0,MOD(I491-G491+0.5,1)-0.5)*1440,0),0))</f>
        <v/>
      </c>
      <c r="N491" s="18" t="str">
        <f aca="false">IF(OR(A491="",B491=""),"",IF(COUNTIFS(الإجازات!$A$2:$A$1001,B491,الإجازات!$D$2:$D$1001,"&lt;="&amp;A491,الإجازات!$E$2:$E$1001,"&gt;="&amp;A491,الإجازات!$G$2:$G$1001,"مقبولة")=0,"",LOOKUP(2,1/((الإجازات!$A$2:$A$1001=B491)*(الإجازات!$D$2:$D$1001&lt;=A491)*(الإجازات!$E$2:$E$1001&gt;=A491)*(الإجازات!$G$2:$G$1001="مقبولة")),الإجازات!$C$2:$C$1001)))</f>
        <v/>
      </c>
      <c r="O491" s="17"/>
      <c r="P491" s="23" t="str">
        <f aca="false">IF(B491="","",IF(ISNA(MATCH(B491,الموظفين!$A$2:$A$501,0)),"⚠ كود غير موجود",IF(O491&lt;&gt;"",O491,IF(N491&lt;&gt;"",N491,IF(H491="",IF(AND(A491&lt;&gt;"",WEEKDAY(A491)=الإعدادات!$B$11),"راحة أسبوعية","غائب"),IF(I491="","بدون انصراف",IF(N(K491)&gt;0,"متأخر","حاضر")))))))</f>
        <v/>
      </c>
      <c r="Q491" s="24" t="str">
        <f aca="false">IF(B491="","",IF(OR(P491="غائب",P491="غياب",P491="إجازة بدون راتب"),IFERROR(VLOOKUP(B491,الموظفين!$A$2:$J$501,8,FALSE()),0),0))</f>
        <v/>
      </c>
      <c r="R491" s="24" t="str">
        <f aca="false">IF(B491="","",ROUND((N(K491)+N(L491))/60*IFERROR(VLOOKUP(B491,الموظفين!$A$2:$J$501,8,FALSE()),0)/الإعدادات!$B$6*الإعدادات!$B$9,2))</f>
        <v/>
      </c>
      <c r="S491" s="24" t="str">
        <f aca="false">IF(OR(B491="",M491=""),"",ROUND(M491/60*IFERROR(VLOOKUP(B491,الموظفين!$A$2:$J$501,9,FALSE()),0),2))</f>
        <v/>
      </c>
      <c r="T491" s="17"/>
      <c r="U491" s="23" t="str">
        <f aca="false">IF(OR(A491="",B491=""),"",A491&amp;"|"&amp;B491)</f>
        <v/>
      </c>
    </row>
    <row r="492" customFormat="false" ht="15" hidden="false" customHeight="false" outlineLevel="0" collapsed="false">
      <c r="A492" s="16"/>
      <c r="B492" s="17"/>
      <c r="C492" s="18" t="str">
        <f aca="false">IF($B492="","",IFERROR(VLOOKUP($B492,الموظفين!$A$2:$J$501,2,FALSE())&amp;"","⚠ كود غير موجود"))</f>
        <v/>
      </c>
      <c r="D492" s="18" t="str">
        <f aca="false">IF($B492="","",IFERROR(VLOOKUP($B492,الموظفين!$A$2:$J$501,3,FALSE())&amp;"",""))</f>
        <v/>
      </c>
      <c r="E492" s="18" t="str">
        <f aca="false">IF($B492="","",IFERROR(VLOOKUP($B492,الموظفين!$A$2:$J$501,5,FALSE())&amp;"",""))</f>
        <v/>
      </c>
      <c r="F492" s="19" t="str">
        <f aca="false">IF($B492="","",IFERROR(VLOOKUP($B492,الموظفين!$A$2:$J$501,6,FALSE()),""))</f>
        <v/>
      </c>
      <c r="G492" s="19" t="str">
        <f aca="false">IF($B492="","",IFERROR(VLOOKUP($B492,الموظفين!$A$2:$J$501,7,FALSE()),""))</f>
        <v/>
      </c>
      <c r="H492" s="20"/>
      <c r="I492" s="20"/>
      <c r="J492" s="21" t="str">
        <f aca="false">IF(OR(H492="",I492=""),"",ROUND(MOD(I492-H492,1)*24,2))</f>
        <v/>
      </c>
      <c r="K492" s="22" t="str">
        <f aca="false">IF(OR(H492="",F492=""),"",IF(ROUND(MAX(0,MOD(H492-F492+0.5,1)-0.5)*1440,0)&gt;IFERROR(VLOOKUP(E492,الورديات!$A$2:$E$21,5,FALSE()),0),ROUND(MAX(0,MOD(H492-F492+0.5,1)-0.5)*1440,0),0))</f>
        <v/>
      </c>
      <c r="L492" s="22" t="str">
        <f aca="false">IF(OR(I492="",G492=""),"",ROUND(MAX(0,MOD(G492-I492+0.5,1)-0.5)*1440,0))</f>
        <v/>
      </c>
      <c r="M492" s="22" t="str">
        <f aca="false">IF(OR(I492="",G492=""),"",IF(ROUND(MAX(0,MOD(I492-G492+0.5,1)-0.5)*1440,0)&gt;=الإعدادات!$B$8,ROUND(MAX(0,MOD(I492-G492+0.5,1)-0.5)*1440,0),0))</f>
        <v/>
      </c>
      <c r="N492" s="18" t="str">
        <f aca="false">IF(OR(A492="",B492=""),"",IF(COUNTIFS(الإجازات!$A$2:$A$1001,B492,الإجازات!$D$2:$D$1001,"&lt;="&amp;A492,الإجازات!$E$2:$E$1001,"&gt;="&amp;A492,الإجازات!$G$2:$G$1001,"مقبولة")=0,"",LOOKUP(2,1/((الإجازات!$A$2:$A$1001=B492)*(الإجازات!$D$2:$D$1001&lt;=A492)*(الإجازات!$E$2:$E$1001&gt;=A492)*(الإجازات!$G$2:$G$1001="مقبولة")),الإجازات!$C$2:$C$1001)))</f>
        <v/>
      </c>
      <c r="O492" s="17"/>
      <c r="P492" s="23" t="str">
        <f aca="false">IF(B492="","",IF(ISNA(MATCH(B492,الموظفين!$A$2:$A$501,0)),"⚠ كود غير موجود",IF(O492&lt;&gt;"",O492,IF(N492&lt;&gt;"",N492,IF(H492="",IF(AND(A492&lt;&gt;"",WEEKDAY(A492)=الإعدادات!$B$11),"راحة أسبوعية","غائب"),IF(I492="","بدون انصراف",IF(N(K492)&gt;0,"متأخر","حاضر")))))))</f>
        <v/>
      </c>
      <c r="Q492" s="24" t="str">
        <f aca="false">IF(B492="","",IF(OR(P492="غائب",P492="غياب",P492="إجازة بدون راتب"),IFERROR(VLOOKUP(B492,الموظفين!$A$2:$J$501,8,FALSE()),0),0))</f>
        <v/>
      </c>
      <c r="R492" s="24" t="str">
        <f aca="false">IF(B492="","",ROUND((N(K492)+N(L492))/60*IFERROR(VLOOKUP(B492,الموظفين!$A$2:$J$501,8,FALSE()),0)/الإعدادات!$B$6*الإعدادات!$B$9,2))</f>
        <v/>
      </c>
      <c r="S492" s="24" t="str">
        <f aca="false">IF(OR(B492="",M492=""),"",ROUND(M492/60*IFERROR(VLOOKUP(B492,الموظفين!$A$2:$J$501,9,FALSE()),0),2))</f>
        <v/>
      </c>
      <c r="T492" s="17"/>
      <c r="U492" s="23" t="str">
        <f aca="false">IF(OR(A492="",B492=""),"",A492&amp;"|"&amp;B492)</f>
        <v/>
      </c>
    </row>
    <row r="493" customFormat="false" ht="15" hidden="false" customHeight="false" outlineLevel="0" collapsed="false">
      <c r="A493" s="16"/>
      <c r="B493" s="17"/>
      <c r="C493" s="18" t="str">
        <f aca="false">IF($B493="","",IFERROR(VLOOKUP($B493,الموظفين!$A$2:$J$501,2,FALSE())&amp;"","⚠ كود غير موجود"))</f>
        <v/>
      </c>
      <c r="D493" s="18" t="str">
        <f aca="false">IF($B493="","",IFERROR(VLOOKUP($B493,الموظفين!$A$2:$J$501,3,FALSE())&amp;"",""))</f>
        <v/>
      </c>
      <c r="E493" s="18" t="str">
        <f aca="false">IF($B493="","",IFERROR(VLOOKUP($B493,الموظفين!$A$2:$J$501,5,FALSE())&amp;"",""))</f>
        <v/>
      </c>
      <c r="F493" s="19" t="str">
        <f aca="false">IF($B493="","",IFERROR(VLOOKUP($B493,الموظفين!$A$2:$J$501,6,FALSE()),""))</f>
        <v/>
      </c>
      <c r="G493" s="19" t="str">
        <f aca="false">IF($B493="","",IFERROR(VLOOKUP($B493,الموظفين!$A$2:$J$501,7,FALSE()),""))</f>
        <v/>
      </c>
      <c r="H493" s="20"/>
      <c r="I493" s="20"/>
      <c r="J493" s="21" t="str">
        <f aca="false">IF(OR(H493="",I493=""),"",ROUND(MOD(I493-H493,1)*24,2))</f>
        <v/>
      </c>
      <c r="K493" s="22" t="str">
        <f aca="false">IF(OR(H493="",F493=""),"",IF(ROUND(MAX(0,MOD(H493-F493+0.5,1)-0.5)*1440,0)&gt;IFERROR(VLOOKUP(E493,الورديات!$A$2:$E$21,5,FALSE()),0),ROUND(MAX(0,MOD(H493-F493+0.5,1)-0.5)*1440,0),0))</f>
        <v/>
      </c>
      <c r="L493" s="22" t="str">
        <f aca="false">IF(OR(I493="",G493=""),"",ROUND(MAX(0,MOD(G493-I493+0.5,1)-0.5)*1440,0))</f>
        <v/>
      </c>
      <c r="M493" s="22" t="str">
        <f aca="false">IF(OR(I493="",G493=""),"",IF(ROUND(MAX(0,MOD(I493-G493+0.5,1)-0.5)*1440,0)&gt;=الإعدادات!$B$8,ROUND(MAX(0,MOD(I493-G493+0.5,1)-0.5)*1440,0),0))</f>
        <v/>
      </c>
      <c r="N493" s="18" t="str">
        <f aca="false">IF(OR(A493="",B493=""),"",IF(COUNTIFS(الإجازات!$A$2:$A$1001,B493,الإجازات!$D$2:$D$1001,"&lt;="&amp;A493,الإجازات!$E$2:$E$1001,"&gt;="&amp;A493,الإجازات!$G$2:$G$1001,"مقبولة")=0,"",LOOKUP(2,1/((الإجازات!$A$2:$A$1001=B493)*(الإجازات!$D$2:$D$1001&lt;=A493)*(الإجازات!$E$2:$E$1001&gt;=A493)*(الإجازات!$G$2:$G$1001="مقبولة")),الإجازات!$C$2:$C$1001)))</f>
        <v/>
      </c>
      <c r="O493" s="17"/>
      <c r="P493" s="23" t="str">
        <f aca="false">IF(B493="","",IF(ISNA(MATCH(B493,الموظفين!$A$2:$A$501,0)),"⚠ كود غير موجود",IF(O493&lt;&gt;"",O493,IF(N493&lt;&gt;"",N493,IF(H493="",IF(AND(A493&lt;&gt;"",WEEKDAY(A493)=الإعدادات!$B$11),"راحة أسبوعية","غائب"),IF(I493="","بدون انصراف",IF(N(K493)&gt;0,"متأخر","حاضر")))))))</f>
        <v/>
      </c>
      <c r="Q493" s="24" t="str">
        <f aca="false">IF(B493="","",IF(OR(P493="غائب",P493="غياب",P493="إجازة بدون راتب"),IFERROR(VLOOKUP(B493,الموظفين!$A$2:$J$501,8,FALSE()),0),0))</f>
        <v/>
      </c>
      <c r="R493" s="24" t="str">
        <f aca="false">IF(B493="","",ROUND((N(K493)+N(L493))/60*IFERROR(VLOOKUP(B493,الموظفين!$A$2:$J$501,8,FALSE()),0)/الإعدادات!$B$6*الإعدادات!$B$9,2))</f>
        <v/>
      </c>
      <c r="S493" s="24" t="str">
        <f aca="false">IF(OR(B493="",M493=""),"",ROUND(M493/60*IFERROR(VLOOKUP(B493,الموظفين!$A$2:$J$501,9,FALSE()),0),2))</f>
        <v/>
      </c>
      <c r="T493" s="17"/>
      <c r="U493" s="23" t="str">
        <f aca="false">IF(OR(A493="",B493=""),"",A493&amp;"|"&amp;B493)</f>
        <v/>
      </c>
    </row>
    <row r="494" customFormat="false" ht="15" hidden="false" customHeight="false" outlineLevel="0" collapsed="false">
      <c r="A494" s="16"/>
      <c r="B494" s="17"/>
      <c r="C494" s="18" t="str">
        <f aca="false">IF($B494="","",IFERROR(VLOOKUP($B494,الموظفين!$A$2:$J$501,2,FALSE())&amp;"","⚠ كود غير موجود"))</f>
        <v/>
      </c>
      <c r="D494" s="18" t="str">
        <f aca="false">IF($B494="","",IFERROR(VLOOKUP($B494,الموظفين!$A$2:$J$501,3,FALSE())&amp;"",""))</f>
        <v/>
      </c>
      <c r="E494" s="18" t="str">
        <f aca="false">IF($B494="","",IFERROR(VLOOKUP($B494,الموظفين!$A$2:$J$501,5,FALSE())&amp;"",""))</f>
        <v/>
      </c>
      <c r="F494" s="19" t="str">
        <f aca="false">IF($B494="","",IFERROR(VLOOKUP($B494,الموظفين!$A$2:$J$501,6,FALSE()),""))</f>
        <v/>
      </c>
      <c r="G494" s="19" t="str">
        <f aca="false">IF($B494="","",IFERROR(VLOOKUP($B494,الموظفين!$A$2:$J$501,7,FALSE()),""))</f>
        <v/>
      </c>
      <c r="H494" s="20"/>
      <c r="I494" s="20"/>
      <c r="J494" s="21" t="str">
        <f aca="false">IF(OR(H494="",I494=""),"",ROUND(MOD(I494-H494,1)*24,2))</f>
        <v/>
      </c>
      <c r="K494" s="22" t="str">
        <f aca="false">IF(OR(H494="",F494=""),"",IF(ROUND(MAX(0,MOD(H494-F494+0.5,1)-0.5)*1440,0)&gt;IFERROR(VLOOKUP(E494,الورديات!$A$2:$E$21,5,FALSE()),0),ROUND(MAX(0,MOD(H494-F494+0.5,1)-0.5)*1440,0),0))</f>
        <v/>
      </c>
      <c r="L494" s="22" t="str">
        <f aca="false">IF(OR(I494="",G494=""),"",ROUND(MAX(0,MOD(G494-I494+0.5,1)-0.5)*1440,0))</f>
        <v/>
      </c>
      <c r="M494" s="22" t="str">
        <f aca="false">IF(OR(I494="",G494=""),"",IF(ROUND(MAX(0,MOD(I494-G494+0.5,1)-0.5)*1440,0)&gt;=الإعدادات!$B$8,ROUND(MAX(0,MOD(I494-G494+0.5,1)-0.5)*1440,0),0))</f>
        <v/>
      </c>
      <c r="N494" s="18" t="str">
        <f aca="false">IF(OR(A494="",B494=""),"",IF(COUNTIFS(الإجازات!$A$2:$A$1001,B494,الإجازات!$D$2:$D$1001,"&lt;="&amp;A494,الإجازات!$E$2:$E$1001,"&gt;="&amp;A494,الإجازات!$G$2:$G$1001,"مقبولة")=0,"",LOOKUP(2,1/((الإجازات!$A$2:$A$1001=B494)*(الإجازات!$D$2:$D$1001&lt;=A494)*(الإجازات!$E$2:$E$1001&gt;=A494)*(الإجازات!$G$2:$G$1001="مقبولة")),الإجازات!$C$2:$C$1001)))</f>
        <v/>
      </c>
      <c r="O494" s="17"/>
      <c r="P494" s="23" t="str">
        <f aca="false">IF(B494="","",IF(ISNA(MATCH(B494,الموظفين!$A$2:$A$501,0)),"⚠ كود غير موجود",IF(O494&lt;&gt;"",O494,IF(N494&lt;&gt;"",N494,IF(H494="",IF(AND(A494&lt;&gt;"",WEEKDAY(A494)=الإعدادات!$B$11),"راحة أسبوعية","غائب"),IF(I494="","بدون انصراف",IF(N(K494)&gt;0,"متأخر","حاضر")))))))</f>
        <v/>
      </c>
      <c r="Q494" s="24" t="str">
        <f aca="false">IF(B494="","",IF(OR(P494="غائب",P494="غياب",P494="إجازة بدون راتب"),IFERROR(VLOOKUP(B494,الموظفين!$A$2:$J$501,8,FALSE()),0),0))</f>
        <v/>
      </c>
      <c r="R494" s="24" t="str">
        <f aca="false">IF(B494="","",ROUND((N(K494)+N(L494))/60*IFERROR(VLOOKUP(B494,الموظفين!$A$2:$J$501,8,FALSE()),0)/الإعدادات!$B$6*الإعدادات!$B$9,2))</f>
        <v/>
      </c>
      <c r="S494" s="24" t="str">
        <f aca="false">IF(OR(B494="",M494=""),"",ROUND(M494/60*IFERROR(VLOOKUP(B494,الموظفين!$A$2:$J$501,9,FALSE()),0),2))</f>
        <v/>
      </c>
      <c r="T494" s="17"/>
      <c r="U494" s="23" t="str">
        <f aca="false">IF(OR(A494="",B494=""),"",A494&amp;"|"&amp;B494)</f>
        <v/>
      </c>
    </row>
    <row r="495" customFormat="false" ht="15" hidden="false" customHeight="false" outlineLevel="0" collapsed="false">
      <c r="A495" s="16"/>
      <c r="B495" s="17"/>
      <c r="C495" s="18" t="str">
        <f aca="false">IF($B495="","",IFERROR(VLOOKUP($B495,الموظفين!$A$2:$J$501,2,FALSE())&amp;"","⚠ كود غير موجود"))</f>
        <v/>
      </c>
      <c r="D495" s="18" t="str">
        <f aca="false">IF($B495="","",IFERROR(VLOOKUP($B495,الموظفين!$A$2:$J$501,3,FALSE())&amp;"",""))</f>
        <v/>
      </c>
      <c r="E495" s="18" t="str">
        <f aca="false">IF($B495="","",IFERROR(VLOOKUP($B495,الموظفين!$A$2:$J$501,5,FALSE())&amp;"",""))</f>
        <v/>
      </c>
      <c r="F495" s="19" t="str">
        <f aca="false">IF($B495="","",IFERROR(VLOOKUP($B495,الموظفين!$A$2:$J$501,6,FALSE()),""))</f>
        <v/>
      </c>
      <c r="G495" s="19" t="str">
        <f aca="false">IF($B495="","",IFERROR(VLOOKUP($B495,الموظفين!$A$2:$J$501,7,FALSE()),""))</f>
        <v/>
      </c>
      <c r="H495" s="20"/>
      <c r="I495" s="20"/>
      <c r="J495" s="21" t="str">
        <f aca="false">IF(OR(H495="",I495=""),"",ROUND(MOD(I495-H495,1)*24,2))</f>
        <v/>
      </c>
      <c r="K495" s="22" t="str">
        <f aca="false">IF(OR(H495="",F495=""),"",IF(ROUND(MAX(0,MOD(H495-F495+0.5,1)-0.5)*1440,0)&gt;IFERROR(VLOOKUP(E495,الورديات!$A$2:$E$21,5,FALSE()),0),ROUND(MAX(0,MOD(H495-F495+0.5,1)-0.5)*1440,0),0))</f>
        <v/>
      </c>
      <c r="L495" s="22" t="str">
        <f aca="false">IF(OR(I495="",G495=""),"",ROUND(MAX(0,MOD(G495-I495+0.5,1)-0.5)*1440,0))</f>
        <v/>
      </c>
      <c r="M495" s="22" t="str">
        <f aca="false">IF(OR(I495="",G495=""),"",IF(ROUND(MAX(0,MOD(I495-G495+0.5,1)-0.5)*1440,0)&gt;=الإعدادات!$B$8,ROUND(MAX(0,MOD(I495-G495+0.5,1)-0.5)*1440,0),0))</f>
        <v/>
      </c>
      <c r="N495" s="18" t="str">
        <f aca="false">IF(OR(A495="",B495=""),"",IF(COUNTIFS(الإجازات!$A$2:$A$1001,B495,الإجازات!$D$2:$D$1001,"&lt;="&amp;A495,الإجازات!$E$2:$E$1001,"&gt;="&amp;A495,الإجازات!$G$2:$G$1001,"مقبولة")=0,"",LOOKUP(2,1/((الإجازات!$A$2:$A$1001=B495)*(الإجازات!$D$2:$D$1001&lt;=A495)*(الإجازات!$E$2:$E$1001&gt;=A495)*(الإجازات!$G$2:$G$1001="مقبولة")),الإجازات!$C$2:$C$1001)))</f>
        <v/>
      </c>
      <c r="O495" s="17"/>
      <c r="P495" s="23" t="str">
        <f aca="false">IF(B495="","",IF(ISNA(MATCH(B495,الموظفين!$A$2:$A$501,0)),"⚠ كود غير موجود",IF(O495&lt;&gt;"",O495,IF(N495&lt;&gt;"",N495,IF(H495="",IF(AND(A495&lt;&gt;"",WEEKDAY(A495)=الإعدادات!$B$11),"راحة أسبوعية","غائب"),IF(I495="","بدون انصراف",IF(N(K495)&gt;0,"متأخر","حاضر")))))))</f>
        <v/>
      </c>
      <c r="Q495" s="24" t="str">
        <f aca="false">IF(B495="","",IF(OR(P495="غائب",P495="غياب",P495="إجازة بدون راتب"),IFERROR(VLOOKUP(B495,الموظفين!$A$2:$J$501,8,FALSE()),0),0))</f>
        <v/>
      </c>
      <c r="R495" s="24" t="str">
        <f aca="false">IF(B495="","",ROUND((N(K495)+N(L495))/60*IFERROR(VLOOKUP(B495,الموظفين!$A$2:$J$501,8,FALSE()),0)/الإعدادات!$B$6*الإعدادات!$B$9,2))</f>
        <v/>
      </c>
      <c r="S495" s="24" t="str">
        <f aca="false">IF(OR(B495="",M495=""),"",ROUND(M495/60*IFERROR(VLOOKUP(B495,الموظفين!$A$2:$J$501,9,FALSE()),0),2))</f>
        <v/>
      </c>
      <c r="T495" s="17"/>
      <c r="U495" s="23" t="str">
        <f aca="false">IF(OR(A495="",B495=""),"",A495&amp;"|"&amp;B495)</f>
        <v/>
      </c>
    </row>
    <row r="496" customFormat="false" ht="15" hidden="false" customHeight="false" outlineLevel="0" collapsed="false">
      <c r="A496" s="16"/>
      <c r="B496" s="17"/>
      <c r="C496" s="18" t="str">
        <f aca="false">IF($B496="","",IFERROR(VLOOKUP($B496,الموظفين!$A$2:$J$501,2,FALSE())&amp;"","⚠ كود غير موجود"))</f>
        <v/>
      </c>
      <c r="D496" s="18" t="str">
        <f aca="false">IF($B496="","",IFERROR(VLOOKUP($B496,الموظفين!$A$2:$J$501,3,FALSE())&amp;"",""))</f>
        <v/>
      </c>
      <c r="E496" s="18" t="str">
        <f aca="false">IF($B496="","",IFERROR(VLOOKUP($B496,الموظفين!$A$2:$J$501,5,FALSE())&amp;"",""))</f>
        <v/>
      </c>
      <c r="F496" s="19" t="str">
        <f aca="false">IF($B496="","",IFERROR(VLOOKUP($B496,الموظفين!$A$2:$J$501,6,FALSE()),""))</f>
        <v/>
      </c>
      <c r="G496" s="19" t="str">
        <f aca="false">IF($B496="","",IFERROR(VLOOKUP($B496,الموظفين!$A$2:$J$501,7,FALSE()),""))</f>
        <v/>
      </c>
      <c r="H496" s="20"/>
      <c r="I496" s="20"/>
      <c r="J496" s="21" t="str">
        <f aca="false">IF(OR(H496="",I496=""),"",ROUND(MOD(I496-H496,1)*24,2))</f>
        <v/>
      </c>
      <c r="K496" s="22" t="str">
        <f aca="false">IF(OR(H496="",F496=""),"",IF(ROUND(MAX(0,MOD(H496-F496+0.5,1)-0.5)*1440,0)&gt;IFERROR(VLOOKUP(E496,الورديات!$A$2:$E$21,5,FALSE()),0),ROUND(MAX(0,MOD(H496-F496+0.5,1)-0.5)*1440,0),0))</f>
        <v/>
      </c>
      <c r="L496" s="22" t="str">
        <f aca="false">IF(OR(I496="",G496=""),"",ROUND(MAX(0,MOD(G496-I496+0.5,1)-0.5)*1440,0))</f>
        <v/>
      </c>
      <c r="M496" s="22" t="str">
        <f aca="false">IF(OR(I496="",G496=""),"",IF(ROUND(MAX(0,MOD(I496-G496+0.5,1)-0.5)*1440,0)&gt;=الإعدادات!$B$8,ROUND(MAX(0,MOD(I496-G496+0.5,1)-0.5)*1440,0),0))</f>
        <v/>
      </c>
      <c r="N496" s="18" t="str">
        <f aca="false">IF(OR(A496="",B496=""),"",IF(COUNTIFS(الإجازات!$A$2:$A$1001,B496,الإجازات!$D$2:$D$1001,"&lt;="&amp;A496,الإجازات!$E$2:$E$1001,"&gt;="&amp;A496,الإجازات!$G$2:$G$1001,"مقبولة")=0,"",LOOKUP(2,1/((الإجازات!$A$2:$A$1001=B496)*(الإجازات!$D$2:$D$1001&lt;=A496)*(الإجازات!$E$2:$E$1001&gt;=A496)*(الإجازات!$G$2:$G$1001="مقبولة")),الإجازات!$C$2:$C$1001)))</f>
        <v/>
      </c>
      <c r="O496" s="17"/>
      <c r="P496" s="23" t="str">
        <f aca="false">IF(B496="","",IF(ISNA(MATCH(B496,الموظفين!$A$2:$A$501,0)),"⚠ كود غير موجود",IF(O496&lt;&gt;"",O496,IF(N496&lt;&gt;"",N496,IF(H496="",IF(AND(A496&lt;&gt;"",WEEKDAY(A496)=الإعدادات!$B$11),"راحة أسبوعية","غائب"),IF(I496="","بدون انصراف",IF(N(K496)&gt;0,"متأخر","حاضر")))))))</f>
        <v/>
      </c>
      <c r="Q496" s="24" t="str">
        <f aca="false">IF(B496="","",IF(OR(P496="غائب",P496="غياب",P496="إجازة بدون راتب"),IFERROR(VLOOKUP(B496,الموظفين!$A$2:$J$501,8,FALSE()),0),0))</f>
        <v/>
      </c>
      <c r="R496" s="24" t="str">
        <f aca="false">IF(B496="","",ROUND((N(K496)+N(L496))/60*IFERROR(VLOOKUP(B496,الموظفين!$A$2:$J$501,8,FALSE()),0)/الإعدادات!$B$6*الإعدادات!$B$9,2))</f>
        <v/>
      </c>
      <c r="S496" s="24" t="str">
        <f aca="false">IF(OR(B496="",M496=""),"",ROUND(M496/60*IFERROR(VLOOKUP(B496,الموظفين!$A$2:$J$501,9,FALSE()),0),2))</f>
        <v/>
      </c>
      <c r="T496" s="17"/>
      <c r="U496" s="23" t="str">
        <f aca="false">IF(OR(A496="",B496=""),"",A496&amp;"|"&amp;B496)</f>
        <v/>
      </c>
    </row>
    <row r="497" customFormat="false" ht="15" hidden="false" customHeight="false" outlineLevel="0" collapsed="false">
      <c r="A497" s="16"/>
      <c r="B497" s="17"/>
      <c r="C497" s="18" t="str">
        <f aca="false">IF($B497="","",IFERROR(VLOOKUP($B497,الموظفين!$A$2:$J$501,2,FALSE())&amp;"","⚠ كود غير موجود"))</f>
        <v/>
      </c>
      <c r="D497" s="18" t="str">
        <f aca="false">IF($B497="","",IFERROR(VLOOKUP($B497,الموظفين!$A$2:$J$501,3,FALSE())&amp;"",""))</f>
        <v/>
      </c>
      <c r="E497" s="18" t="str">
        <f aca="false">IF($B497="","",IFERROR(VLOOKUP($B497,الموظفين!$A$2:$J$501,5,FALSE())&amp;"",""))</f>
        <v/>
      </c>
      <c r="F497" s="19" t="str">
        <f aca="false">IF($B497="","",IFERROR(VLOOKUP($B497,الموظفين!$A$2:$J$501,6,FALSE()),""))</f>
        <v/>
      </c>
      <c r="G497" s="19" t="str">
        <f aca="false">IF($B497="","",IFERROR(VLOOKUP($B497,الموظفين!$A$2:$J$501,7,FALSE()),""))</f>
        <v/>
      </c>
      <c r="H497" s="20"/>
      <c r="I497" s="20"/>
      <c r="J497" s="21" t="str">
        <f aca="false">IF(OR(H497="",I497=""),"",ROUND(MOD(I497-H497,1)*24,2))</f>
        <v/>
      </c>
      <c r="K497" s="22" t="str">
        <f aca="false">IF(OR(H497="",F497=""),"",IF(ROUND(MAX(0,MOD(H497-F497+0.5,1)-0.5)*1440,0)&gt;IFERROR(VLOOKUP(E497,الورديات!$A$2:$E$21,5,FALSE()),0),ROUND(MAX(0,MOD(H497-F497+0.5,1)-0.5)*1440,0),0))</f>
        <v/>
      </c>
      <c r="L497" s="22" t="str">
        <f aca="false">IF(OR(I497="",G497=""),"",ROUND(MAX(0,MOD(G497-I497+0.5,1)-0.5)*1440,0))</f>
        <v/>
      </c>
      <c r="M497" s="22" t="str">
        <f aca="false">IF(OR(I497="",G497=""),"",IF(ROUND(MAX(0,MOD(I497-G497+0.5,1)-0.5)*1440,0)&gt;=الإعدادات!$B$8,ROUND(MAX(0,MOD(I497-G497+0.5,1)-0.5)*1440,0),0))</f>
        <v/>
      </c>
      <c r="N497" s="18" t="str">
        <f aca="false">IF(OR(A497="",B497=""),"",IF(COUNTIFS(الإجازات!$A$2:$A$1001,B497,الإجازات!$D$2:$D$1001,"&lt;="&amp;A497,الإجازات!$E$2:$E$1001,"&gt;="&amp;A497,الإجازات!$G$2:$G$1001,"مقبولة")=0,"",LOOKUP(2,1/((الإجازات!$A$2:$A$1001=B497)*(الإجازات!$D$2:$D$1001&lt;=A497)*(الإجازات!$E$2:$E$1001&gt;=A497)*(الإجازات!$G$2:$G$1001="مقبولة")),الإجازات!$C$2:$C$1001)))</f>
        <v/>
      </c>
      <c r="O497" s="17"/>
      <c r="P497" s="23" t="str">
        <f aca="false">IF(B497="","",IF(ISNA(MATCH(B497,الموظفين!$A$2:$A$501,0)),"⚠ كود غير موجود",IF(O497&lt;&gt;"",O497,IF(N497&lt;&gt;"",N497,IF(H497="",IF(AND(A497&lt;&gt;"",WEEKDAY(A497)=الإعدادات!$B$11),"راحة أسبوعية","غائب"),IF(I497="","بدون انصراف",IF(N(K497)&gt;0,"متأخر","حاضر")))))))</f>
        <v/>
      </c>
      <c r="Q497" s="24" t="str">
        <f aca="false">IF(B497="","",IF(OR(P497="غائب",P497="غياب",P497="إجازة بدون راتب"),IFERROR(VLOOKUP(B497,الموظفين!$A$2:$J$501,8,FALSE()),0),0))</f>
        <v/>
      </c>
      <c r="R497" s="24" t="str">
        <f aca="false">IF(B497="","",ROUND((N(K497)+N(L497))/60*IFERROR(VLOOKUP(B497,الموظفين!$A$2:$J$501,8,FALSE()),0)/الإعدادات!$B$6*الإعدادات!$B$9,2))</f>
        <v/>
      </c>
      <c r="S497" s="24" t="str">
        <f aca="false">IF(OR(B497="",M497=""),"",ROUND(M497/60*IFERROR(VLOOKUP(B497,الموظفين!$A$2:$J$501,9,FALSE()),0),2))</f>
        <v/>
      </c>
      <c r="T497" s="17"/>
      <c r="U497" s="23" t="str">
        <f aca="false">IF(OR(A497="",B497=""),"",A497&amp;"|"&amp;B497)</f>
        <v/>
      </c>
    </row>
    <row r="498" customFormat="false" ht="15" hidden="false" customHeight="false" outlineLevel="0" collapsed="false">
      <c r="A498" s="16"/>
      <c r="B498" s="17"/>
      <c r="C498" s="18" t="str">
        <f aca="false">IF($B498="","",IFERROR(VLOOKUP($B498,الموظفين!$A$2:$J$501,2,FALSE())&amp;"","⚠ كود غير موجود"))</f>
        <v/>
      </c>
      <c r="D498" s="18" t="str">
        <f aca="false">IF($B498="","",IFERROR(VLOOKUP($B498,الموظفين!$A$2:$J$501,3,FALSE())&amp;"",""))</f>
        <v/>
      </c>
      <c r="E498" s="18" t="str">
        <f aca="false">IF($B498="","",IFERROR(VLOOKUP($B498,الموظفين!$A$2:$J$501,5,FALSE())&amp;"",""))</f>
        <v/>
      </c>
      <c r="F498" s="19" t="str">
        <f aca="false">IF($B498="","",IFERROR(VLOOKUP($B498,الموظفين!$A$2:$J$501,6,FALSE()),""))</f>
        <v/>
      </c>
      <c r="G498" s="19" t="str">
        <f aca="false">IF($B498="","",IFERROR(VLOOKUP($B498,الموظفين!$A$2:$J$501,7,FALSE()),""))</f>
        <v/>
      </c>
      <c r="H498" s="20"/>
      <c r="I498" s="20"/>
      <c r="J498" s="21" t="str">
        <f aca="false">IF(OR(H498="",I498=""),"",ROUND(MOD(I498-H498,1)*24,2))</f>
        <v/>
      </c>
      <c r="K498" s="22" t="str">
        <f aca="false">IF(OR(H498="",F498=""),"",IF(ROUND(MAX(0,MOD(H498-F498+0.5,1)-0.5)*1440,0)&gt;IFERROR(VLOOKUP(E498,الورديات!$A$2:$E$21,5,FALSE()),0),ROUND(MAX(0,MOD(H498-F498+0.5,1)-0.5)*1440,0),0))</f>
        <v/>
      </c>
      <c r="L498" s="22" t="str">
        <f aca="false">IF(OR(I498="",G498=""),"",ROUND(MAX(0,MOD(G498-I498+0.5,1)-0.5)*1440,0))</f>
        <v/>
      </c>
      <c r="M498" s="22" t="str">
        <f aca="false">IF(OR(I498="",G498=""),"",IF(ROUND(MAX(0,MOD(I498-G498+0.5,1)-0.5)*1440,0)&gt;=الإعدادات!$B$8,ROUND(MAX(0,MOD(I498-G498+0.5,1)-0.5)*1440,0),0))</f>
        <v/>
      </c>
      <c r="N498" s="18" t="str">
        <f aca="false">IF(OR(A498="",B498=""),"",IF(COUNTIFS(الإجازات!$A$2:$A$1001,B498,الإجازات!$D$2:$D$1001,"&lt;="&amp;A498,الإجازات!$E$2:$E$1001,"&gt;="&amp;A498,الإجازات!$G$2:$G$1001,"مقبولة")=0,"",LOOKUP(2,1/((الإجازات!$A$2:$A$1001=B498)*(الإجازات!$D$2:$D$1001&lt;=A498)*(الإجازات!$E$2:$E$1001&gt;=A498)*(الإجازات!$G$2:$G$1001="مقبولة")),الإجازات!$C$2:$C$1001)))</f>
        <v/>
      </c>
      <c r="O498" s="17"/>
      <c r="P498" s="23" t="str">
        <f aca="false">IF(B498="","",IF(ISNA(MATCH(B498,الموظفين!$A$2:$A$501,0)),"⚠ كود غير موجود",IF(O498&lt;&gt;"",O498,IF(N498&lt;&gt;"",N498,IF(H498="",IF(AND(A498&lt;&gt;"",WEEKDAY(A498)=الإعدادات!$B$11),"راحة أسبوعية","غائب"),IF(I498="","بدون انصراف",IF(N(K498)&gt;0,"متأخر","حاضر")))))))</f>
        <v/>
      </c>
      <c r="Q498" s="24" t="str">
        <f aca="false">IF(B498="","",IF(OR(P498="غائب",P498="غياب",P498="إجازة بدون راتب"),IFERROR(VLOOKUP(B498,الموظفين!$A$2:$J$501,8,FALSE()),0),0))</f>
        <v/>
      </c>
      <c r="R498" s="24" t="str">
        <f aca="false">IF(B498="","",ROUND((N(K498)+N(L498))/60*IFERROR(VLOOKUP(B498,الموظفين!$A$2:$J$501,8,FALSE()),0)/الإعدادات!$B$6*الإعدادات!$B$9,2))</f>
        <v/>
      </c>
      <c r="S498" s="24" t="str">
        <f aca="false">IF(OR(B498="",M498=""),"",ROUND(M498/60*IFERROR(VLOOKUP(B498,الموظفين!$A$2:$J$501,9,FALSE()),0),2))</f>
        <v/>
      </c>
      <c r="T498" s="17"/>
      <c r="U498" s="23" t="str">
        <f aca="false">IF(OR(A498="",B498=""),"",A498&amp;"|"&amp;B498)</f>
        <v/>
      </c>
    </row>
    <row r="499" customFormat="false" ht="15" hidden="false" customHeight="false" outlineLevel="0" collapsed="false">
      <c r="A499" s="16"/>
      <c r="B499" s="17"/>
      <c r="C499" s="18" t="str">
        <f aca="false">IF($B499="","",IFERROR(VLOOKUP($B499,الموظفين!$A$2:$J$501,2,FALSE())&amp;"","⚠ كود غير موجود"))</f>
        <v/>
      </c>
      <c r="D499" s="18" t="str">
        <f aca="false">IF($B499="","",IFERROR(VLOOKUP($B499,الموظفين!$A$2:$J$501,3,FALSE())&amp;"",""))</f>
        <v/>
      </c>
      <c r="E499" s="18" t="str">
        <f aca="false">IF($B499="","",IFERROR(VLOOKUP($B499,الموظفين!$A$2:$J$501,5,FALSE())&amp;"",""))</f>
        <v/>
      </c>
      <c r="F499" s="19" t="str">
        <f aca="false">IF($B499="","",IFERROR(VLOOKUP($B499,الموظفين!$A$2:$J$501,6,FALSE()),""))</f>
        <v/>
      </c>
      <c r="G499" s="19" t="str">
        <f aca="false">IF($B499="","",IFERROR(VLOOKUP($B499,الموظفين!$A$2:$J$501,7,FALSE()),""))</f>
        <v/>
      </c>
      <c r="H499" s="20"/>
      <c r="I499" s="20"/>
      <c r="J499" s="21" t="str">
        <f aca="false">IF(OR(H499="",I499=""),"",ROUND(MOD(I499-H499,1)*24,2))</f>
        <v/>
      </c>
      <c r="K499" s="22" t="str">
        <f aca="false">IF(OR(H499="",F499=""),"",IF(ROUND(MAX(0,MOD(H499-F499+0.5,1)-0.5)*1440,0)&gt;IFERROR(VLOOKUP(E499,الورديات!$A$2:$E$21,5,FALSE()),0),ROUND(MAX(0,MOD(H499-F499+0.5,1)-0.5)*1440,0),0))</f>
        <v/>
      </c>
      <c r="L499" s="22" t="str">
        <f aca="false">IF(OR(I499="",G499=""),"",ROUND(MAX(0,MOD(G499-I499+0.5,1)-0.5)*1440,0))</f>
        <v/>
      </c>
      <c r="M499" s="22" t="str">
        <f aca="false">IF(OR(I499="",G499=""),"",IF(ROUND(MAX(0,MOD(I499-G499+0.5,1)-0.5)*1440,0)&gt;=الإعدادات!$B$8,ROUND(MAX(0,MOD(I499-G499+0.5,1)-0.5)*1440,0),0))</f>
        <v/>
      </c>
      <c r="N499" s="18" t="str">
        <f aca="false">IF(OR(A499="",B499=""),"",IF(COUNTIFS(الإجازات!$A$2:$A$1001,B499,الإجازات!$D$2:$D$1001,"&lt;="&amp;A499,الإجازات!$E$2:$E$1001,"&gt;="&amp;A499,الإجازات!$G$2:$G$1001,"مقبولة")=0,"",LOOKUP(2,1/((الإجازات!$A$2:$A$1001=B499)*(الإجازات!$D$2:$D$1001&lt;=A499)*(الإجازات!$E$2:$E$1001&gt;=A499)*(الإجازات!$G$2:$G$1001="مقبولة")),الإجازات!$C$2:$C$1001)))</f>
        <v/>
      </c>
      <c r="O499" s="17"/>
      <c r="P499" s="23" t="str">
        <f aca="false">IF(B499="","",IF(ISNA(MATCH(B499,الموظفين!$A$2:$A$501,0)),"⚠ كود غير موجود",IF(O499&lt;&gt;"",O499,IF(N499&lt;&gt;"",N499,IF(H499="",IF(AND(A499&lt;&gt;"",WEEKDAY(A499)=الإعدادات!$B$11),"راحة أسبوعية","غائب"),IF(I499="","بدون انصراف",IF(N(K499)&gt;0,"متأخر","حاضر")))))))</f>
        <v/>
      </c>
      <c r="Q499" s="24" t="str">
        <f aca="false">IF(B499="","",IF(OR(P499="غائب",P499="غياب",P499="إجازة بدون راتب"),IFERROR(VLOOKUP(B499,الموظفين!$A$2:$J$501,8,FALSE()),0),0))</f>
        <v/>
      </c>
      <c r="R499" s="24" t="str">
        <f aca="false">IF(B499="","",ROUND((N(K499)+N(L499))/60*IFERROR(VLOOKUP(B499,الموظفين!$A$2:$J$501,8,FALSE()),0)/الإعدادات!$B$6*الإعدادات!$B$9,2))</f>
        <v/>
      </c>
      <c r="S499" s="24" t="str">
        <f aca="false">IF(OR(B499="",M499=""),"",ROUND(M499/60*IFERROR(VLOOKUP(B499,الموظفين!$A$2:$J$501,9,FALSE()),0),2))</f>
        <v/>
      </c>
      <c r="T499" s="17"/>
      <c r="U499" s="23" t="str">
        <f aca="false">IF(OR(A499="",B499=""),"",A499&amp;"|"&amp;B499)</f>
        <v/>
      </c>
    </row>
    <row r="500" customFormat="false" ht="15" hidden="false" customHeight="false" outlineLevel="0" collapsed="false">
      <c r="A500" s="16"/>
      <c r="B500" s="17"/>
      <c r="C500" s="18" t="str">
        <f aca="false">IF($B500="","",IFERROR(VLOOKUP($B500,الموظفين!$A$2:$J$501,2,FALSE())&amp;"","⚠ كود غير موجود"))</f>
        <v/>
      </c>
      <c r="D500" s="18" t="str">
        <f aca="false">IF($B500="","",IFERROR(VLOOKUP($B500,الموظفين!$A$2:$J$501,3,FALSE())&amp;"",""))</f>
        <v/>
      </c>
      <c r="E500" s="18" t="str">
        <f aca="false">IF($B500="","",IFERROR(VLOOKUP($B500,الموظفين!$A$2:$J$501,5,FALSE())&amp;"",""))</f>
        <v/>
      </c>
      <c r="F500" s="19" t="str">
        <f aca="false">IF($B500="","",IFERROR(VLOOKUP($B500,الموظفين!$A$2:$J$501,6,FALSE()),""))</f>
        <v/>
      </c>
      <c r="G500" s="19" t="str">
        <f aca="false">IF($B500="","",IFERROR(VLOOKUP($B500,الموظفين!$A$2:$J$501,7,FALSE()),""))</f>
        <v/>
      </c>
      <c r="H500" s="20"/>
      <c r="I500" s="20"/>
      <c r="J500" s="21" t="str">
        <f aca="false">IF(OR(H500="",I500=""),"",ROUND(MOD(I500-H500,1)*24,2))</f>
        <v/>
      </c>
      <c r="K500" s="22" t="str">
        <f aca="false">IF(OR(H500="",F500=""),"",IF(ROUND(MAX(0,MOD(H500-F500+0.5,1)-0.5)*1440,0)&gt;IFERROR(VLOOKUP(E500,الورديات!$A$2:$E$21,5,FALSE()),0),ROUND(MAX(0,MOD(H500-F500+0.5,1)-0.5)*1440,0),0))</f>
        <v/>
      </c>
      <c r="L500" s="22" t="str">
        <f aca="false">IF(OR(I500="",G500=""),"",ROUND(MAX(0,MOD(G500-I500+0.5,1)-0.5)*1440,0))</f>
        <v/>
      </c>
      <c r="M500" s="22" t="str">
        <f aca="false">IF(OR(I500="",G500=""),"",IF(ROUND(MAX(0,MOD(I500-G500+0.5,1)-0.5)*1440,0)&gt;=الإعدادات!$B$8,ROUND(MAX(0,MOD(I500-G500+0.5,1)-0.5)*1440,0),0))</f>
        <v/>
      </c>
      <c r="N500" s="18" t="str">
        <f aca="false">IF(OR(A500="",B500=""),"",IF(COUNTIFS(الإجازات!$A$2:$A$1001,B500,الإجازات!$D$2:$D$1001,"&lt;="&amp;A500,الإجازات!$E$2:$E$1001,"&gt;="&amp;A500,الإجازات!$G$2:$G$1001,"مقبولة")=0,"",LOOKUP(2,1/((الإجازات!$A$2:$A$1001=B500)*(الإجازات!$D$2:$D$1001&lt;=A500)*(الإجازات!$E$2:$E$1001&gt;=A500)*(الإجازات!$G$2:$G$1001="مقبولة")),الإجازات!$C$2:$C$1001)))</f>
        <v/>
      </c>
      <c r="O500" s="17"/>
      <c r="P500" s="23" t="str">
        <f aca="false">IF(B500="","",IF(ISNA(MATCH(B500,الموظفين!$A$2:$A$501,0)),"⚠ كود غير موجود",IF(O500&lt;&gt;"",O500,IF(N500&lt;&gt;"",N500,IF(H500="",IF(AND(A500&lt;&gt;"",WEEKDAY(A500)=الإعدادات!$B$11),"راحة أسبوعية","غائب"),IF(I500="","بدون انصراف",IF(N(K500)&gt;0,"متأخر","حاضر")))))))</f>
        <v/>
      </c>
      <c r="Q500" s="24" t="str">
        <f aca="false">IF(B500="","",IF(OR(P500="غائب",P500="غياب",P500="إجازة بدون راتب"),IFERROR(VLOOKUP(B500,الموظفين!$A$2:$J$501,8,FALSE()),0),0))</f>
        <v/>
      </c>
      <c r="R500" s="24" t="str">
        <f aca="false">IF(B500="","",ROUND((N(K500)+N(L500))/60*IFERROR(VLOOKUP(B500,الموظفين!$A$2:$J$501,8,FALSE()),0)/الإعدادات!$B$6*الإعدادات!$B$9,2))</f>
        <v/>
      </c>
      <c r="S500" s="24" t="str">
        <f aca="false">IF(OR(B500="",M500=""),"",ROUND(M500/60*IFERROR(VLOOKUP(B500,الموظفين!$A$2:$J$501,9,FALSE()),0),2))</f>
        <v/>
      </c>
      <c r="T500" s="17"/>
      <c r="U500" s="23" t="str">
        <f aca="false">IF(OR(A500="",B500=""),"",A500&amp;"|"&amp;B500)</f>
        <v/>
      </c>
    </row>
    <row r="501" customFormat="false" ht="15" hidden="false" customHeight="false" outlineLevel="0" collapsed="false">
      <c r="A501" s="16"/>
      <c r="B501" s="17"/>
      <c r="C501" s="18" t="str">
        <f aca="false">IF($B501="","",IFERROR(VLOOKUP($B501,الموظفين!$A$2:$J$501,2,FALSE())&amp;"","⚠ كود غير موجود"))</f>
        <v/>
      </c>
      <c r="D501" s="18" t="str">
        <f aca="false">IF($B501="","",IFERROR(VLOOKUP($B501,الموظفين!$A$2:$J$501,3,FALSE())&amp;"",""))</f>
        <v/>
      </c>
      <c r="E501" s="18" t="str">
        <f aca="false">IF($B501="","",IFERROR(VLOOKUP($B501,الموظفين!$A$2:$J$501,5,FALSE())&amp;"",""))</f>
        <v/>
      </c>
      <c r="F501" s="19" t="str">
        <f aca="false">IF($B501="","",IFERROR(VLOOKUP($B501,الموظفين!$A$2:$J$501,6,FALSE()),""))</f>
        <v/>
      </c>
      <c r="G501" s="19" t="str">
        <f aca="false">IF($B501="","",IFERROR(VLOOKUP($B501,الموظفين!$A$2:$J$501,7,FALSE()),""))</f>
        <v/>
      </c>
      <c r="H501" s="20"/>
      <c r="I501" s="20"/>
      <c r="J501" s="21" t="str">
        <f aca="false">IF(OR(H501="",I501=""),"",ROUND(MOD(I501-H501,1)*24,2))</f>
        <v/>
      </c>
      <c r="K501" s="22" t="str">
        <f aca="false">IF(OR(H501="",F501=""),"",IF(ROUND(MAX(0,MOD(H501-F501+0.5,1)-0.5)*1440,0)&gt;IFERROR(VLOOKUP(E501,الورديات!$A$2:$E$21,5,FALSE()),0),ROUND(MAX(0,MOD(H501-F501+0.5,1)-0.5)*1440,0),0))</f>
        <v/>
      </c>
      <c r="L501" s="22" t="str">
        <f aca="false">IF(OR(I501="",G501=""),"",ROUND(MAX(0,MOD(G501-I501+0.5,1)-0.5)*1440,0))</f>
        <v/>
      </c>
      <c r="M501" s="22" t="str">
        <f aca="false">IF(OR(I501="",G501=""),"",IF(ROUND(MAX(0,MOD(I501-G501+0.5,1)-0.5)*1440,0)&gt;=الإعدادات!$B$8,ROUND(MAX(0,MOD(I501-G501+0.5,1)-0.5)*1440,0),0))</f>
        <v/>
      </c>
      <c r="N501" s="18" t="str">
        <f aca="false">IF(OR(A501="",B501=""),"",IF(COUNTIFS(الإجازات!$A$2:$A$1001,B501,الإجازات!$D$2:$D$1001,"&lt;="&amp;A501,الإجازات!$E$2:$E$1001,"&gt;="&amp;A501,الإجازات!$G$2:$G$1001,"مقبولة")=0,"",LOOKUP(2,1/((الإجازات!$A$2:$A$1001=B501)*(الإجازات!$D$2:$D$1001&lt;=A501)*(الإجازات!$E$2:$E$1001&gt;=A501)*(الإجازات!$G$2:$G$1001="مقبولة")),الإجازات!$C$2:$C$1001)))</f>
        <v/>
      </c>
      <c r="O501" s="17"/>
      <c r="P501" s="23" t="str">
        <f aca="false">IF(B501="","",IF(ISNA(MATCH(B501,الموظفين!$A$2:$A$501,0)),"⚠ كود غير موجود",IF(O501&lt;&gt;"",O501,IF(N501&lt;&gt;"",N501,IF(H501="",IF(AND(A501&lt;&gt;"",WEEKDAY(A501)=الإعدادات!$B$11),"راحة أسبوعية","غائب"),IF(I501="","بدون انصراف",IF(N(K501)&gt;0,"متأخر","حاضر")))))))</f>
        <v/>
      </c>
      <c r="Q501" s="24" t="str">
        <f aca="false">IF(B501="","",IF(OR(P501="غائب",P501="غياب",P501="إجازة بدون راتب"),IFERROR(VLOOKUP(B501,الموظفين!$A$2:$J$501,8,FALSE()),0),0))</f>
        <v/>
      </c>
      <c r="R501" s="24" t="str">
        <f aca="false">IF(B501="","",ROUND((N(K501)+N(L501))/60*IFERROR(VLOOKUP(B501,الموظفين!$A$2:$J$501,8,FALSE()),0)/الإعدادات!$B$6*الإعدادات!$B$9,2))</f>
        <v/>
      </c>
      <c r="S501" s="24" t="str">
        <f aca="false">IF(OR(B501="",M501=""),"",ROUND(M501/60*IFERROR(VLOOKUP(B501,الموظفين!$A$2:$J$501,9,FALSE()),0),2))</f>
        <v/>
      </c>
      <c r="T501" s="17"/>
      <c r="U501" s="23" t="str">
        <f aca="false">IF(OR(A501="",B501=""),"",A501&amp;"|"&amp;B501)</f>
        <v/>
      </c>
    </row>
    <row r="502" customFormat="false" ht="15" hidden="false" customHeight="false" outlineLevel="0" collapsed="false">
      <c r="A502" s="16"/>
      <c r="B502" s="17"/>
      <c r="C502" s="18" t="str">
        <f aca="false">IF($B502="","",IFERROR(VLOOKUP($B502,الموظفين!$A$2:$J$501,2,FALSE())&amp;"","⚠ كود غير موجود"))</f>
        <v/>
      </c>
      <c r="D502" s="18" t="str">
        <f aca="false">IF($B502="","",IFERROR(VLOOKUP($B502,الموظفين!$A$2:$J$501,3,FALSE())&amp;"",""))</f>
        <v/>
      </c>
      <c r="E502" s="18" t="str">
        <f aca="false">IF($B502="","",IFERROR(VLOOKUP($B502,الموظفين!$A$2:$J$501,5,FALSE())&amp;"",""))</f>
        <v/>
      </c>
      <c r="F502" s="19" t="str">
        <f aca="false">IF($B502="","",IFERROR(VLOOKUP($B502,الموظفين!$A$2:$J$501,6,FALSE()),""))</f>
        <v/>
      </c>
      <c r="G502" s="19" t="str">
        <f aca="false">IF($B502="","",IFERROR(VLOOKUP($B502,الموظفين!$A$2:$J$501,7,FALSE()),""))</f>
        <v/>
      </c>
      <c r="H502" s="20"/>
      <c r="I502" s="20"/>
      <c r="J502" s="21" t="str">
        <f aca="false">IF(OR(H502="",I502=""),"",ROUND(MOD(I502-H502,1)*24,2))</f>
        <v/>
      </c>
      <c r="K502" s="22" t="str">
        <f aca="false">IF(OR(H502="",F502=""),"",IF(ROUND(MAX(0,MOD(H502-F502+0.5,1)-0.5)*1440,0)&gt;IFERROR(VLOOKUP(E502,الورديات!$A$2:$E$21,5,FALSE()),0),ROUND(MAX(0,MOD(H502-F502+0.5,1)-0.5)*1440,0),0))</f>
        <v/>
      </c>
      <c r="L502" s="22" t="str">
        <f aca="false">IF(OR(I502="",G502=""),"",ROUND(MAX(0,MOD(G502-I502+0.5,1)-0.5)*1440,0))</f>
        <v/>
      </c>
      <c r="M502" s="22" t="str">
        <f aca="false">IF(OR(I502="",G502=""),"",IF(ROUND(MAX(0,MOD(I502-G502+0.5,1)-0.5)*1440,0)&gt;=الإعدادات!$B$8,ROUND(MAX(0,MOD(I502-G502+0.5,1)-0.5)*1440,0),0))</f>
        <v/>
      </c>
      <c r="N502" s="18" t="str">
        <f aca="false">IF(OR(A502="",B502=""),"",IF(COUNTIFS(الإجازات!$A$2:$A$1001,B502,الإجازات!$D$2:$D$1001,"&lt;="&amp;A502,الإجازات!$E$2:$E$1001,"&gt;="&amp;A502,الإجازات!$G$2:$G$1001,"مقبولة")=0,"",LOOKUP(2,1/((الإجازات!$A$2:$A$1001=B502)*(الإجازات!$D$2:$D$1001&lt;=A502)*(الإجازات!$E$2:$E$1001&gt;=A502)*(الإجازات!$G$2:$G$1001="مقبولة")),الإجازات!$C$2:$C$1001)))</f>
        <v/>
      </c>
      <c r="O502" s="17"/>
      <c r="P502" s="23" t="str">
        <f aca="false">IF(B502="","",IF(ISNA(MATCH(B502,الموظفين!$A$2:$A$501,0)),"⚠ كود غير موجود",IF(O502&lt;&gt;"",O502,IF(N502&lt;&gt;"",N502,IF(H502="",IF(AND(A502&lt;&gt;"",WEEKDAY(A502)=الإعدادات!$B$11),"راحة أسبوعية","غائب"),IF(I502="","بدون انصراف",IF(N(K502)&gt;0,"متأخر","حاضر")))))))</f>
        <v/>
      </c>
      <c r="Q502" s="24" t="str">
        <f aca="false">IF(B502="","",IF(OR(P502="غائب",P502="غياب",P502="إجازة بدون راتب"),IFERROR(VLOOKUP(B502,الموظفين!$A$2:$J$501,8,FALSE()),0),0))</f>
        <v/>
      </c>
      <c r="R502" s="24" t="str">
        <f aca="false">IF(B502="","",ROUND((N(K502)+N(L502))/60*IFERROR(VLOOKUP(B502,الموظفين!$A$2:$J$501,8,FALSE()),0)/الإعدادات!$B$6*الإعدادات!$B$9,2))</f>
        <v/>
      </c>
      <c r="S502" s="24" t="str">
        <f aca="false">IF(OR(B502="",M502=""),"",ROUND(M502/60*IFERROR(VLOOKUP(B502,الموظفين!$A$2:$J$501,9,FALSE()),0),2))</f>
        <v/>
      </c>
      <c r="T502" s="17"/>
      <c r="U502" s="23" t="str">
        <f aca="false">IF(OR(A502="",B502=""),"",A502&amp;"|"&amp;B502)</f>
        <v/>
      </c>
    </row>
    <row r="503" customFormat="false" ht="15" hidden="false" customHeight="false" outlineLevel="0" collapsed="false">
      <c r="A503" s="16"/>
      <c r="B503" s="17"/>
      <c r="C503" s="18" t="str">
        <f aca="false">IF($B503="","",IFERROR(VLOOKUP($B503,الموظفين!$A$2:$J$501,2,FALSE())&amp;"","⚠ كود غير موجود"))</f>
        <v/>
      </c>
      <c r="D503" s="18" t="str">
        <f aca="false">IF($B503="","",IFERROR(VLOOKUP($B503,الموظفين!$A$2:$J$501,3,FALSE())&amp;"",""))</f>
        <v/>
      </c>
      <c r="E503" s="18" t="str">
        <f aca="false">IF($B503="","",IFERROR(VLOOKUP($B503,الموظفين!$A$2:$J$501,5,FALSE())&amp;"",""))</f>
        <v/>
      </c>
      <c r="F503" s="19" t="str">
        <f aca="false">IF($B503="","",IFERROR(VLOOKUP($B503,الموظفين!$A$2:$J$501,6,FALSE()),""))</f>
        <v/>
      </c>
      <c r="G503" s="19" t="str">
        <f aca="false">IF($B503="","",IFERROR(VLOOKUP($B503,الموظفين!$A$2:$J$501,7,FALSE()),""))</f>
        <v/>
      </c>
      <c r="H503" s="20"/>
      <c r="I503" s="20"/>
      <c r="J503" s="21" t="str">
        <f aca="false">IF(OR(H503="",I503=""),"",ROUND(MOD(I503-H503,1)*24,2))</f>
        <v/>
      </c>
      <c r="K503" s="22" t="str">
        <f aca="false">IF(OR(H503="",F503=""),"",IF(ROUND(MAX(0,MOD(H503-F503+0.5,1)-0.5)*1440,0)&gt;IFERROR(VLOOKUP(E503,الورديات!$A$2:$E$21,5,FALSE()),0),ROUND(MAX(0,MOD(H503-F503+0.5,1)-0.5)*1440,0),0))</f>
        <v/>
      </c>
      <c r="L503" s="22" t="str">
        <f aca="false">IF(OR(I503="",G503=""),"",ROUND(MAX(0,MOD(G503-I503+0.5,1)-0.5)*1440,0))</f>
        <v/>
      </c>
      <c r="M503" s="22" t="str">
        <f aca="false">IF(OR(I503="",G503=""),"",IF(ROUND(MAX(0,MOD(I503-G503+0.5,1)-0.5)*1440,0)&gt;=الإعدادات!$B$8,ROUND(MAX(0,MOD(I503-G503+0.5,1)-0.5)*1440,0),0))</f>
        <v/>
      </c>
      <c r="N503" s="18" t="str">
        <f aca="false">IF(OR(A503="",B503=""),"",IF(COUNTIFS(الإجازات!$A$2:$A$1001,B503,الإجازات!$D$2:$D$1001,"&lt;="&amp;A503,الإجازات!$E$2:$E$1001,"&gt;="&amp;A503,الإجازات!$G$2:$G$1001,"مقبولة")=0,"",LOOKUP(2,1/((الإجازات!$A$2:$A$1001=B503)*(الإجازات!$D$2:$D$1001&lt;=A503)*(الإجازات!$E$2:$E$1001&gt;=A503)*(الإجازات!$G$2:$G$1001="مقبولة")),الإجازات!$C$2:$C$1001)))</f>
        <v/>
      </c>
      <c r="O503" s="17"/>
      <c r="P503" s="23" t="str">
        <f aca="false">IF(B503="","",IF(ISNA(MATCH(B503,الموظفين!$A$2:$A$501,0)),"⚠ كود غير موجود",IF(O503&lt;&gt;"",O503,IF(N503&lt;&gt;"",N503,IF(H503="",IF(AND(A503&lt;&gt;"",WEEKDAY(A503)=الإعدادات!$B$11),"راحة أسبوعية","غائب"),IF(I503="","بدون انصراف",IF(N(K503)&gt;0,"متأخر","حاضر")))))))</f>
        <v/>
      </c>
      <c r="Q503" s="24" t="str">
        <f aca="false">IF(B503="","",IF(OR(P503="غائب",P503="غياب",P503="إجازة بدون راتب"),IFERROR(VLOOKUP(B503,الموظفين!$A$2:$J$501,8,FALSE()),0),0))</f>
        <v/>
      </c>
      <c r="R503" s="24" t="str">
        <f aca="false">IF(B503="","",ROUND((N(K503)+N(L503))/60*IFERROR(VLOOKUP(B503,الموظفين!$A$2:$J$501,8,FALSE()),0)/الإعدادات!$B$6*الإعدادات!$B$9,2))</f>
        <v/>
      </c>
      <c r="S503" s="24" t="str">
        <f aca="false">IF(OR(B503="",M503=""),"",ROUND(M503/60*IFERROR(VLOOKUP(B503,الموظفين!$A$2:$J$501,9,FALSE()),0),2))</f>
        <v/>
      </c>
      <c r="T503" s="17"/>
      <c r="U503" s="23" t="str">
        <f aca="false">IF(OR(A503="",B503=""),"",A503&amp;"|"&amp;B503)</f>
        <v/>
      </c>
    </row>
    <row r="504" customFormat="false" ht="15" hidden="false" customHeight="false" outlineLevel="0" collapsed="false">
      <c r="A504" s="16"/>
      <c r="B504" s="17"/>
      <c r="C504" s="18" t="str">
        <f aca="false">IF($B504="","",IFERROR(VLOOKUP($B504,الموظفين!$A$2:$J$501,2,FALSE())&amp;"","⚠ كود غير موجود"))</f>
        <v/>
      </c>
      <c r="D504" s="18" t="str">
        <f aca="false">IF($B504="","",IFERROR(VLOOKUP($B504,الموظفين!$A$2:$J$501,3,FALSE())&amp;"",""))</f>
        <v/>
      </c>
      <c r="E504" s="18" t="str">
        <f aca="false">IF($B504="","",IFERROR(VLOOKUP($B504,الموظفين!$A$2:$J$501,5,FALSE())&amp;"",""))</f>
        <v/>
      </c>
      <c r="F504" s="19" t="str">
        <f aca="false">IF($B504="","",IFERROR(VLOOKUP($B504,الموظفين!$A$2:$J$501,6,FALSE()),""))</f>
        <v/>
      </c>
      <c r="G504" s="19" t="str">
        <f aca="false">IF($B504="","",IFERROR(VLOOKUP($B504,الموظفين!$A$2:$J$501,7,FALSE()),""))</f>
        <v/>
      </c>
      <c r="H504" s="20"/>
      <c r="I504" s="20"/>
      <c r="J504" s="21" t="str">
        <f aca="false">IF(OR(H504="",I504=""),"",ROUND(MOD(I504-H504,1)*24,2))</f>
        <v/>
      </c>
      <c r="K504" s="22" t="str">
        <f aca="false">IF(OR(H504="",F504=""),"",IF(ROUND(MAX(0,MOD(H504-F504+0.5,1)-0.5)*1440,0)&gt;IFERROR(VLOOKUP(E504,الورديات!$A$2:$E$21,5,FALSE()),0),ROUND(MAX(0,MOD(H504-F504+0.5,1)-0.5)*1440,0),0))</f>
        <v/>
      </c>
      <c r="L504" s="22" t="str">
        <f aca="false">IF(OR(I504="",G504=""),"",ROUND(MAX(0,MOD(G504-I504+0.5,1)-0.5)*1440,0))</f>
        <v/>
      </c>
      <c r="M504" s="22" t="str">
        <f aca="false">IF(OR(I504="",G504=""),"",IF(ROUND(MAX(0,MOD(I504-G504+0.5,1)-0.5)*1440,0)&gt;=الإعدادات!$B$8,ROUND(MAX(0,MOD(I504-G504+0.5,1)-0.5)*1440,0),0))</f>
        <v/>
      </c>
      <c r="N504" s="18" t="str">
        <f aca="false">IF(OR(A504="",B504=""),"",IF(COUNTIFS(الإجازات!$A$2:$A$1001,B504,الإجازات!$D$2:$D$1001,"&lt;="&amp;A504,الإجازات!$E$2:$E$1001,"&gt;="&amp;A504,الإجازات!$G$2:$G$1001,"مقبولة")=0,"",LOOKUP(2,1/((الإجازات!$A$2:$A$1001=B504)*(الإجازات!$D$2:$D$1001&lt;=A504)*(الإجازات!$E$2:$E$1001&gt;=A504)*(الإجازات!$G$2:$G$1001="مقبولة")),الإجازات!$C$2:$C$1001)))</f>
        <v/>
      </c>
      <c r="O504" s="17"/>
      <c r="P504" s="23" t="str">
        <f aca="false">IF(B504="","",IF(ISNA(MATCH(B504,الموظفين!$A$2:$A$501,0)),"⚠ كود غير موجود",IF(O504&lt;&gt;"",O504,IF(N504&lt;&gt;"",N504,IF(H504="",IF(AND(A504&lt;&gt;"",WEEKDAY(A504)=الإعدادات!$B$11),"راحة أسبوعية","غائب"),IF(I504="","بدون انصراف",IF(N(K504)&gt;0,"متأخر","حاضر")))))))</f>
        <v/>
      </c>
      <c r="Q504" s="24" t="str">
        <f aca="false">IF(B504="","",IF(OR(P504="غائب",P504="غياب",P504="إجازة بدون راتب"),IFERROR(VLOOKUP(B504,الموظفين!$A$2:$J$501,8,FALSE()),0),0))</f>
        <v/>
      </c>
      <c r="R504" s="24" t="str">
        <f aca="false">IF(B504="","",ROUND((N(K504)+N(L504))/60*IFERROR(VLOOKUP(B504,الموظفين!$A$2:$J$501,8,FALSE()),0)/الإعدادات!$B$6*الإعدادات!$B$9,2))</f>
        <v/>
      </c>
      <c r="S504" s="24" t="str">
        <f aca="false">IF(OR(B504="",M504=""),"",ROUND(M504/60*IFERROR(VLOOKUP(B504,الموظفين!$A$2:$J$501,9,FALSE()),0),2))</f>
        <v/>
      </c>
      <c r="T504" s="17"/>
      <c r="U504" s="23" t="str">
        <f aca="false">IF(OR(A504="",B504=""),"",A504&amp;"|"&amp;B504)</f>
        <v/>
      </c>
    </row>
    <row r="505" customFormat="false" ht="15" hidden="false" customHeight="false" outlineLevel="0" collapsed="false">
      <c r="A505" s="16"/>
      <c r="B505" s="17"/>
      <c r="C505" s="18" t="str">
        <f aca="false">IF($B505="","",IFERROR(VLOOKUP($B505,الموظفين!$A$2:$J$501,2,FALSE())&amp;"","⚠ كود غير موجود"))</f>
        <v/>
      </c>
      <c r="D505" s="18" t="str">
        <f aca="false">IF($B505="","",IFERROR(VLOOKUP($B505,الموظفين!$A$2:$J$501,3,FALSE())&amp;"",""))</f>
        <v/>
      </c>
      <c r="E505" s="18" t="str">
        <f aca="false">IF($B505="","",IFERROR(VLOOKUP($B505,الموظفين!$A$2:$J$501,5,FALSE())&amp;"",""))</f>
        <v/>
      </c>
      <c r="F505" s="19" t="str">
        <f aca="false">IF($B505="","",IFERROR(VLOOKUP($B505,الموظفين!$A$2:$J$501,6,FALSE()),""))</f>
        <v/>
      </c>
      <c r="G505" s="19" t="str">
        <f aca="false">IF($B505="","",IFERROR(VLOOKUP($B505,الموظفين!$A$2:$J$501,7,FALSE()),""))</f>
        <v/>
      </c>
      <c r="H505" s="20"/>
      <c r="I505" s="20"/>
      <c r="J505" s="21" t="str">
        <f aca="false">IF(OR(H505="",I505=""),"",ROUND(MOD(I505-H505,1)*24,2))</f>
        <v/>
      </c>
      <c r="K505" s="22" t="str">
        <f aca="false">IF(OR(H505="",F505=""),"",IF(ROUND(MAX(0,MOD(H505-F505+0.5,1)-0.5)*1440,0)&gt;IFERROR(VLOOKUP(E505,الورديات!$A$2:$E$21,5,FALSE()),0),ROUND(MAX(0,MOD(H505-F505+0.5,1)-0.5)*1440,0),0))</f>
        <v/>
      </c>
      <c r="L505" s="22" t="str">
        <f aca="false">IF(OR(I505="",G505=""),"",ROUND(MAX(0,MOD(G505-I505+0.5,1)-0.5)*1440,0))</f>
        <v/>
      </c>
      <c r="M505" s="22" t="str">
        <f aca="false">IF(OR(I505="",G505=""),"",IF(ROUND(MAX(0,MOD(I505-G505+0.5,1)-0.5)*1440,0)&gt;=الإعدادات!$B$8,ROUND(MAX(0,MOD(I505-G505+0.5,1)-0.5)*1440,0),0))</f>
        <v/>
      </c>
      <c r="N505" s="18" t="str">
        <f aca="false">IF(OR(A505="",B505=""),"",IF(COUNTIFS(الإجازات!$A$2:$A$1001,B505,الإجازات!$D$2:$D$1001,"&lt;="&amp;A505,الإجازات!$E$2:$E$1001,"&gt;="&amp;A505,الإجازات!$G$2:$G$1001,"مقبولة")=0,"",LOOKUP(2,1/((الإجازات!$A$2:$A$1001=B505)*(الإجازات!$D$2:$D$1001&lt;=A505)*(الإجازات!$E$2:$E$1001&gt;=A505)*(الإجازات!$G$2:$G$1001="مقبولة")),الإجازات!$C$2:$C$1001)))</f>
        <v/>
      </c>
      <c r="O505" s="17"/>
      <c r="P505" s="23" t="str">
        <f aca="false">IF(B505="","",IF(ISNA(MATCH(B505,الموظفين!$A$2:$A$501,0)),"⚠ كود غير موجود",IF(O505&lt;&gt;"",O505,IF(N505&lt;&gt;"",N505,IF(H505="",IF(AND(A505&lt;&gt;"",WEEKDAY(A505)=الإعدادات!$B$11),"راحة أسبوعية","غائب"),IF(I505="","بدون انصراف",IF(N(K505)&gt;0,"متأخر","حاضر")))))))</f>
        <v/>
      </c>
      <c r="Q505" s="24" t="str">
        <f aca="false">IF(B505="","",IF(OR(P505="غائب",P505="غياب",P505="إجازة بدون راتب"),IFERROR(VLOOKUP(B505,الموظفين!$A$2:$J$501,8,FALSE()),0),0))</f>
        <v/>
      </c>
      <c r="R505" s="24" t="str">
        <f aca="false">IF(B505="","",ROUND((N(K505)+N(L505))/60*IFERROR(VLOOKUP(B505,الموظفين!$A$2:$J$501,8,FALSE()),0)/الإعدادات!$B$6*الإعدادات!$B$9,2))</f>
        <v/>
      </c>
      <c r="S505" s="24" t="str">
        <f aca="false">IF(OR(B505="",M505=""),"",ROUND(M505/60*IFERROR(VLOOKUP(B505,الموظفين!$A$2:$J$501,9,FALSE()),0),2))</f>
        <v/>
      </c>
      <c r="T505" s="17"/>
      <c r="U505" s="23" t="str">
        <f aca="false">IF(OR(A505="",B505=""),"",A505&amp;"|"&amp;B505)</f>
        <v/>
      </c>
    </row>
    <row r="506" customFormat="false" ht="15" hidden="false" customHeight="false" outlineLevel="0" collapsed="false">
      <c r="A506" s="16"/>
      <c r="B506" s="17"/>
      <c r="C506" s="18" t="str">
        <f aca="false">IF($B506="","",IFERROR(VLOOKUP($B506,الموظفين!$A$2:$J$501,2,FALSE())&amp;"","⚠ كود غير موجود"))</f>
        <v/>
      </c>
      <c r="D506" s="18" t="str">
        <f aca="false">IF($B506="","",IFERROR(VLOOKUP($B506,الموظفين!$A$2:$J$501,3,FALSE())&amp;"",""))</f>
        <v/>
      </c>
      <c r="E506" s="18" t="str">
        <f aca="false">IF($B506="","",IFERROR(VLOOKUP($B506,الموظفين!$A$2:$J$501,5,FALSE())&amp;"",""))</f>
        <v/>
      </c>
      <c r="F506" s="19" t="str">
        <f aca="false">IF($B506="","",IFERROR(VLOOKUP($B506,الموظفين!$A$2:$J$501,6,FALSE()),""))</f>
        <v/>
      </c>
      <c r="G506" s="19" t="str">
        <f aca="false">IF($B506="","",IFERROR(VLOOKUP($B506,الموظفين!$A$2:$J$501,7,FALSE()),""))</f>
        <v/>
      </c>
      <c r="H506" s="20"/>
      <c r="I506" s="20"/>
      <c r="J506" s="21" t="str">
        <f aca="false">IF(OR(H506="",I506=""),"",ROUND(MOD(I506-H506,1)*24,2))</f>
        <v/>
      </c>
      <c r="K506" s="22" t="str">
        <f aca="false">IF(OR(H506="",F506=""),"",IF(ROUND(MAX(0,MOD(H506-F506+0.5,1)-0.5)*1440,0)&gt;IFERROR(VLOOKUP(E506,الورديات!$A$2:$E$21,5,FALSE()),0),ROUND(MAX(0,MOD(H506-F506+0.5,1)-0.5)*1440,0),0))</f>
        <v/>
      </c>
      <c r="L506" s="22" t="str">
        <f aca="false">IF(OR(I506="",G506=""),"",ROUND(MAX(0,MOD(G506-I506+0.5,1)-0.5)*1440,0))</f>
        <v/>
      </c>
      <c r="M506" s="22" t="str">
        <f aca="false">IF(OR(I506="",G506=""),"",IF(ROUND(MAX(0,MOD(I506-G506+0.5,1)-0.5)*1440,0)&gt;=الإعدادات!$B$8,ROUND(MAX(0,MOD(I506-G506+0.5,1)-0.5)*1440,0),0))</f>
        <v/>
      </c>
      <c r="N506" s="18" t="str">
        <f aca="false">IF(OR(A506="",B506=""),"",IF(COUNTIFS(الإجازات!$A$2:$A$1001,B506,الإجازات!$D$2:$D$1001,"&lt;="&amp;A506,الإجازات!$E$2:$E$1001,"&gt;="&amp;A506,الإجازات!$G$2:$G$1001,"مقبولة")=0,"",LOOKUP(2,1/((الإجازات!$A$2:$A$1001=B506)*(الإجازات!$D$2:$D$1001&lt;=A506)*(الإجازات!$E$2:$E$1001&gt;=A506)*(الإجازات!$G$2:$G$1001="مقبولة")),الإجازات!$C$2:$C$1001)))</f>
        <v/>
      </c>
      <c r="O506" s="17"/>
      <c r="P506" s="23" t="str">
        <f aca="false">IF(B506="","",IF(ISNA(MATCH(B506,الموظفين!$A$2:$A$501,0)),"⚠ كود غير موجود",IF(O506&lt;&gt;"",O506,IF(N506&lt;&gt;"",N506,IF(H506="",IF(AND(A506&lt;&gt;"",WEEKDAY(A506)=الإعدادات!$B$11),"راحة أسبوعية","غائب"),IF(I506="","بدون انصراف",IF(N(K506)&gt;0,"متأخر","حاضر")))))))</f>
        <v/>
      </c>
      <c r="Q506" s="24" t="str">
        <f aca="false">IF(B506="","",IF(OR(P506="غائب",P506="غياب",P506="إجازة بدون راتب"),IFERROR(VLOOKUP(B506,الموظفين!$A$2:$J$501,8,FALSE()),0),0))</f>
        <v/>
      </c>
      <c r="R506" s="24" t="str">
        <f aca="false">IF(B506="","",ROUND((N(K506)+N(L506))/60*IFERROR(VLOOKUP(B506,الموظفين!$A$2:$J$501,8,FALSE()),0)/الإعدادات!$B$6*الإعدادات!$B$9,2))</f>
        <v/>
      </c>
      <c r="S506" s="24" t="str">
        <f aca="false">IF(OR(B506="",M506=""),"",ROUND(M506/60*IFERROR(VLOOKUP(B506,الموظفين!$A$2:$J$501,9,FALSE()),0),2))</f>
        <v/>
      </c>
      <c r="T506" s="17"/>
      <c r="U506" s="23" t="str">
        <f aca="false">IF(OR(A506="",B506=""),"",A506&amp;"|"&amp;B506)</f>
        <v/>
      </c>
    </row>
    <row r="507" customFormat="false" ht="15" hidden="false" customHeight="false" outlineLevel="0" collapsed="false">
      <c r="A507" s="16"/>
      <c r="B507" s="17"/>
      <c r="C507" s="18" t="str">
        <f aca="false">IF($B507="","",IFERROR(VLOOKUP($B507,الموظفين!$A$2:$J$501,2,FALSE())&amp;"","⚠ كود غير موجود"))</f>
        <v/>
      </c>
      <c r="D507" s="18" t="str">
        <f aca="false">IF($B507="","",IFERROR(VLOOKUP($B507,الموظفين!$A$2:$J$501,3,FALSE())&amp;"",""))</f>
        <v/>
      </c>
      <c r="E507" s="18" t="str">
        <f aca="false">IF($B507="","",IFERROR(VLOOKUP($B507,الموظفين!$A$2:$J$501,5,FALSE())&amp;"",""))</f>
        <v/>
      </c>
      <c r="F507" s="19" t="str">
        <f aca="false">IF($B507="","",IFERROR(VLOOKUP($B507,الموظفين!$A$2:$J$501,6,FALSE()),""))</f>
        <v/>
      </c>
      <c r="G507" s="19" t="str">
        <f aca="false">IF($B507="","",IFERROR(VLOOKUP($B507,الموظفين!$A$2:$J$501,7,FALSE()),""))</f>
        <v/>
      </c>
      <c r="H507" s="20"/>
      <c r="I507" s="20"/>
      <c r="J507" s="21" t="str">
        <f aca="false">IF(OR(H507="",I507=""),"",ROUND(MOD(I507-H507,1)*24,2))</f>
        <v/>
      </c>
      <c r="K507" s="22" t="str">
        <f aca="false">IF(OR(H507="",F507=""),"",IF(ROUND(MAX(0,MOD(H507-F507+0.5,1)-0.5)*1440,0)&gt;IFERROR(VLOOKUP(E507,الورديات!$A$2:$E$21,5,FALSE()),0),ROUND(MAX(0,MOD(H507-F507+0.5,1)-0.5)*1440,0),0))</f>
        <v/>
      </c>
      <c r="L507" s="22" t="str">
        <f aca="false">IF(OR(I507="",G507=""),"",ROUND(MAX(0,MOD(G507-I507+0.5,1)-0.5)*1440,0))</f>
        <v/>
      </c>
      <c r="M507" s="22" t="str">
        <f aca="false">IF(OR(I507="",G507=""),"",IF(ROUND(MAX(0,MOD(I507-G507+0.5,1)-0.5)*1440,0)&gt;=الإعدادات!$B$8,ROUND(MAX(0,MOD(I507-G507+0.5,1)-0.5)*1440,0),0))</f>
        <v/>
      </c>
      <c r="N507" s="18" t="str">
        <f aca="false">IF(OR(A507="",B507=""),"",IF(COUNTIFS(الإجازات!$A$2:$A$1001,B507,الإجازات!$D$2:$D$1001,"&lt;="&amp;A507,الإجازات!$E$2:$E$1001,"&gt;="&amp;A507,الإجازات!$G$2:$G$1001,"مقبولة")=0,"",LOOKUP(2,1/((الإجازات!$A$2:$A$1001=B507)*(الإجازات!$D$2:$D$1001&lt;=A507)*(الإجازات!$E$2:$E$1001&gt;=A507)*(الإجازات!$G$2:$G$1001="مقبولة")),الإجازات!$C$2:$C$1001)))</f>
        <v/>
      </c>
      <c r="O507" s="17"/>
      <c r="P507" s="23" t="str">
        <f aca="false">IF(B507="","",IF(ISNA(MATCH(B507,الموظفين!$A$2:$A$501,0)),"⚠ كود غير موجود",IF(O507&lt;&gt;"",O507,IF(N507&lt;&gt;"",N507,IF(H507="",IF(AND(A507&lt;&gt;"",WEEKDAY(A507)=الإعدادات!$B$11),"راحة أسبوعية","غائب"),IF(I507="","بدون انصراف",IF(N(K507)&gt;0,"متأخر","حاضر")))))))</f>
        <v/>
      </c>
      <c r="Q507" s="24" t="str">
        <f aca="false">IF(B507="","",IF(OR(P507="غائب",P507="غياب",P507="إجازة بدون راتب"),IFERROR(VLOOKUP(B507,الموظفين!$A$2:$J$501,8,FALSE()),0),0))</f>
        <v/>
      </c>
      <c r="R507" s="24" t="str">
        <f aca="false">IF(B507="","",ROUND((N(K507)+N(L507))/60*IFERROR(VLOOKUP(B507,الموظفين!$A$2:$J$501,8,FALSE()),0)/الإعدادات!$B$6*الإعدادات!$B$9,2))</f>
        <v/>
      </c>
      <c r="S507" s="24" t="str">
        <f aca="false">IF(OR(B507="",M507=""),"",ROUND(M507/60*IFERROR(VLOOKUP(B507,الموظفين!$A$2:$J$501,9,FALSE()),0),2))</f>
        <v/>
      </c>
      <c r="T507" s="17"/>
      <c r="U507" s="23" t="str">
        <f aca="false">IF(OR(A507="",B507=""),"",A507&amp;"|"&amp;B507)</f>
        <v/>
      </c>
    </row>
    <row r="508" customFormat="false" ht="15" hidden="false" customHeight="false" outlineLevel="0" collapsed="false">
      <c r="A508" s="16"/>
      <c r="B508" s="17"/>
      <c r="C508" s="18" t="str">
        <f aca="false">IF($B508="","",IFERROR(VLOOKUP($B508,الموظفين!$A$2:$J$501,2,FALSE())&amp;"","⚠ كود غير موجود"))</f>
        <v/>
      </c>
      <c r="D508" s="18" t="str">
        <f aca="false">IF($B508="","",IFERROR(VLOOKUP($B508,الموظفين!$A$2:$J$501,3,FALSE())&amp;"",""))</f>
        <v/>
      </c>
      <c r="E508" s="18" t="str">
        <f aca="false">IF($B508="","",IFERROR(VLOOKUP($B508,الموظفين!$A$2:$J$501,5,FALSE())&amp;"",""))</f>
        <v/>
      </c>
      <c r="F508" s="19" t="str">
        <f aca="false">IF($B508="","",IFERROR(VLOOKUP($B508,الموظفين!$A$2:$J$501,6,FALSE()),""))</f>
        <v/>
      </c>
      <c r="G508" s="19" t="str">
        <f aca="false">IF($B508="","",IFERROR(VLOOKUP($B508,الموظفين!$A$2:$J$501,7,FALSE()),""))</f>
        <v/>
      </c>
      <c r="H508" s="20"/>
      <c r="I508" s="20"/>
      <c r="J508" s="21" t="str">
        <f aca="false">IF(OR(H508="",I508=""),"",ROUND(MOD(I508-H508,1)*24,2))</f>
        <v/>
      </c>
      <c r="K508" s="22" t="str">
        <f aca="false">IF(OR(H508="",F508=""),"",IF(ROUND(MAX(0,MOD(H508-F508+0.5,1)-0.5)*1440,0)&gt;IFERROR(VLOOKUP(E508,الورديات!$A$2:$E$21,5,FALSE()),0),ROUND(MAX(0,MOD(H508-F508+0.5,1)-0.5)*1440,0),0))</f>
        <v/>
      </c>
      <c r="L508" s="22" t="str">
        <f aca="false">IF(OR(I508="",G508=""),"",ROUND(MAX(0,MOD(G508-I508+0.5,1)-0.5)*1440,0))</f>
        <v/>
      </c>
      <c r="M508" s="22" t="str">
        <f aca="false">IF(OR(I508="",G508=""),"",IF(ROUND(MAX(0,MOD(I508-G508+0.5,1)-0.5)*1440,0)&gt;=الإعدادات!$B$8,ROUND(MAX(0,MOD(I508-G508+0.5,1)-0.5)*1440,0),0))</f>
        <v/>
      </c>
      <c r="N508" s="18" t="str">
        <f aca="false">IF(OR(A508="",B508=""),"",IF(COUNTIFS(الإجازات!$A$2:$A$1001,B508,الإجازات!$D$2:$D$1001,"&lt;="&amp;A508,الإجازات!$E$2:$E$1001,"&gt;="&amp;A508,الإجازات!$G$2:$G$1001,"مقبولة")=0,"",LOOKUP(2,1/((الإجازات!$A$2:$A$1001=B508)*(الإجازات!$D$2:$D$1001&lt;=A508)*(الإجازات!$E$2:$E$1001&gt;=A508)*(الإجازات!$G$2:$G$1001="مقبولة")),الإجازات!$C$2:$C$1001)))</f>
        <v/>
      </c>
      <c r="O508" s="17"/>
      <c r="P508" s="23" t="str">
        <f aca="false">IF(B508="","",IF(ISNA(MATCH(B508,الموظفين!$A$2:$A$501,0)),"⚠ كود غير موجود",IF(O508&lt;&gt;"",O508,IF(N508&lt;&gt;"",N508,IF(H508="",IF(AND(A508&lt;&gt;"",WEEKDAY(A508)=الإعدادات!$B$11),"راحة أسبوعية","غائب"),IF(I508="","بدون انصراف",IF(N(K508)&gt;0,"متأخر","حاضر")))))))</f>
        <v/>
      </c>
      <c r="Q508" s="24" t="str">
        <f aca="false">IF(B508="","",IF(OR(P508="غائب",P508="غياب",P508="إجازة بدون راتب"),IFERROR(VLOOKUP(B508,الموظفين!$A$2:$J$501,8,FALSE()),0),0))</f>
        <v/>
      </c>
      <c r="R508" s="24" t="str">
        <f aca="false">IF(B508="","",ROUND((N(K508)+N(L508))/60*IFERROR(VLOOKUP(B508,الموظفين!$A$2:$J$501,8,FALSE()),0)/الإعدادات!$B$6*الإعدادات!$B$9,2))</f>
        <v/>
      </c>
      <c r="S508" s="24" t="str">
        <f aca="false">IF(OR(B508="",M508=""),"",ROUND(M508/60*IFERROR(VLOOKUP(B508,الموظفين!$A$2:$J$501,9,FALSE()),0),2))</f>
        <v/>
      </c>
      <c r="T508" s="17"/>
      <c r="U508" s="23" t="str">
        <f aca="false">IF(OR(A508="",B508=""),"",A508&amp;"|"&amp;B508)</f>
        <v/>
      </c>
    </row>
    <row r="509" customFormat="false" ht="15" hidden="false" customHeight="false" outlineLevel="0" collapsed="false">
      <c r="A509" s="16"/>
      <c r="B509" s="17"/>
      <c r="C509" s="18" t="str">
        <f aca="false">IF($B509="","",IFERROR(VLOOKUP($B509,الموظفين!$A$2:$J$501,2,FALSE())&amp;"","⚠ كود غير موجود"))</f>
        <v/>
      </c>
      <c r="D509" s="18" t="str">
        <f aca="false">IF($B509="","",IFERROR(VLOOKUP($B509,الموظفين!$A$2:$J$501,3,FALSE())&amp;"",""))</f>
        <v/>
      </c>
      <c r="E509" s="18" t="str">
        <f aca="false">IF($B509="","",IFERROR(VLOOKUP($B509,الموظفين!$A$2:$J$501,5,FALSE())&amp;"",""))</f>
        <v/>
      </c>
      <c r="F509" s="19" t="str">
        <f aca="false">IF($B509="","",IFERROR(VLOOKUP($B509,الموظفين!$A$2:$J$501,6,FALSE()),""))</f>
        <v/>
      </c>
      <c r="G509" s="19" t="str">
        <f aca="false">IF($B509="","",IFERROR(VLOOKUP($B509,الموظفين!$A$2:$J$501,7,FALSE()),""))</f>
        <v/>
      </c>
      <c r="H509" s="20"/>
      <c r="I509" s="20"/>
      <c r="J509" s="21" t="str">
        <f aca="false">IF(OR(H509="",I509=""),"",ROUND(MOD(I509-H509,1)*24,2))</f>
        <v/>
      </c>
      <c r="K509" s="22" t="str">
        <f aca="false">IF(OR(H509="",F509=""),"",IF(ROUND(MAX(0,MOD(H509-F509+0.5,1)-0.5)*1440,0)&gt;IFERROR(VLOOKUP(E509,الورديات!$A$2:$E$21,5,FALSE()),0),ROUND(MAX(0,MOD(H509-F509+0.5,1)-0.5)*1440,0),0))</f>
        <v/>
      </c>
      <c r="L509" s="22" t="str">
        <f aca="false">IF(OR(I509="",G509=""),"",ROUND(MAX(0,MOD(G509-I509+0.5,1)-0.5)*1440,0))</f>
        <v/>
      </c>
      <c r="M509" s="22" t="str">
        <f aca="false">IF(OR(I509="",G509=""),"",IF(ROUND(MAX(0,MOD(I509-G509+0.5,1)-0.5)*1440,0)&gt;=الإعدادات!$B$8,ROUND(MAX(0,MOD(I509-G509+0.5,1)-0.5)*1440,0),0))</f>
        <v/>
      </c>
      <c r="N509" s="18" t="str">
        <f aca="false">IF(OR(A509="",B509=""),"",IF(COUNTIFS(الإجازات!$A$2:$A$1001,B509,الإجازات!$D$2:$D$1001,"&lt;="&amp;A509,الإجازات!$E$2:$E$1001,"&gt;="&amp;A509,الإجازات!$G$2:$G$1001,"مقبولة")=0,"",LOOKUP(2,1/((الإجازات!$A$2:$A$1001=B509)*(الإجازات!$D$2:$D$1001&lt;=A509)*(الإجازات!$E$2:$E$1001&gt;=A509)*(الإجازات!$G$2:$G$1001="مقبولة")),الإجازات!$C$2:$C$1001)))</f>
        <v/>
      </c>
      <c r="O509" s="17"/>
      <c r="P509" s="23" t="str">
        <f aca="false">IF(B509="","",IF(ISNA(MATCH(B509,الموظفين!$A$2:$A$501,0)),"⚠ كود غير موجود",IF(O509&lt;&gt;"",O509,IF(N509&lt;&gt;"",N509,IF(H509="",IF(AND(A509&lt;&gt;"",WEEKDAY(A509)=الإعدادات!$B$11),"راحة أسبوعية","غائب"),IF(I509="","بدون انصراف",IF(N(K509)&gt;0,"متأخر","حاضر")))))))</f>
        <v/>
      </c>
      <c r="Q509" s="24" t="str">
        <f aca="false">IF(B509="","",IF(OR(P509="غائب",P509="غياب",P509="إجازة بدون راتب"),IFERROR(VLOOKUP(B509,الموظفين!$A$2:$J$501,8,FALSE()),0),0))</f>
        <v/>
      </c>
      <c r="R509" s="24" t="str">
        <f aca="false">IF(B509="","",ROUND((N(K509)+N(L509))/60*IFERROR(VLOOKUP(B509,الموظفين!$A$2:$J$501,8,FALSE()),0)/الإعدادات!$B$6*الإعدادات!$B$9,2))</f>
        <v/>
      </c>
      <c r="S509" s="24" t="str">
        <f aca="false">IF(OR(B509="",M509=""),"",ROUND(M509/60*IFERROR(VLOOKUP(B509,الموظفين!$A$2:$J$501,9,FALSE()),0),2))</f>
        <v/>
      </c>
      <c r="T509" s="17"/>
      <c r="U509" s="23" t="str">
        <f aca="false">IF(OR(A509="",B509=""),"",A509&amp;"|"&amp;B509)</f>
        <v/>
      </c>
    </row>
    <row r="510" customFormat="false" ht="15" hidden="false" customHeight="false" outlineLevel="0" collapsed="false">
      <c r="A510" s="16"/>
      <c r="B510" s="17"/>
      <c r="C510" s="18" t="str">
        <f aca="false">IF($B510="","",IFERROR(VLOOKUP($B510,الموظفين!$A$2:$J$501,2,FALSE())&amp;"","⚠ كود غير موجود"))</f>
        <v/>
      </c>
      <c r="D510" s="18" t="str">
        <f aca="false">IF($B510="","",IFERROR(VLOOKUP($B510,الموظفين!$A$2:$J$501,3,FALSE())&amp;"",""))</f>
        <v/>
      </c>
      <c r="E510" s="18" t="str">
        <f aca="false">IF($B510="","",IFERROR(VLOOKUP($B510,الموظفين!$A$2:$J$501,5,FALSE())&amp;"",""))</f>
        <v/>
      </c>
      <c r="F510" s="19" t="str">
        <f aca="false">IF($B510="","",IFERROR(VLOOKUP($B510,الموظفين!$A$2:$J$501,6,FALSE()),""))</f>
        <v/>
      </c>
      <c r="G510" s="19" t="str">
        <f aca="false">IF($B510="","",IFERROR(VLOOKUP($B510,الموظفين!$A$2:$J$501,7,FALSE()),""))</f>
        <v/>
      </c>
      <c r="H510" s="20"/>
      <c r="I510" s="20"/>
      <c r="J510" s="21" t="str">
        <f aca="false">IF(OR(H510="",I510=""),"",ROUND(MOD(I510-H510,1)*24,2))</f>
        <v/>
      </c>
      <c r="K510" s="22" t="str">
        <f aca="false">IF(OR(H510="",F510=""),"",IF(ROUND(MAX(0,MOD(H510-F510+0.5,1)-0.5)*1440,0)&gt;IFERROR(VLOOKUP(E510,الورديات!$A$2:$E$21,5,FALSE()),0),ROUND(MAX(0,MOD(H510-F510+0.5,1)-0.5)*1440,0),0))</f>
        <v/>
      </c>
      <c r="L510" s="22" t="str">
        <f aca="false">IF(OR(I510="",G510=""),"",ROUND(MAX(0,MOD(G510-I510+0.5,1)-0.5)*1440,0))</f>
        <v/>
      </c>
      <c r="M510" s="22" t="str">
        <f aca="false">IF(OR(I510="",G510=""),"",IF(ROUND(MAX(0,MOD(I510-G510+0.5,1)-0.5)*1440,0)&gt;=الإعدادات!$B$8,ROUND(MAX(0,MOD(I510-G510+0.5,1)-0.5)*1440,0),0))</f>
        <v/>
      </c>
      <c r="N510" s="18" t="str">
        <f aca="false">IF(OR(A510="",B510=""),"",IF(COUNTIFS(الإجازات!$A$2:$A$1001,B510,الإجازات!$D$2:$D$1001,"&lt;="&amp;A510,الإجازات!$E$2:$E$1001,"&gt;="&amp;A510,الإجازات!$G$2:$G$1001,"مقبولة")=0,"",LOOKUP(2,1/((الإجازات!$A$2:$A$1001=B510)*(الإجازات!$D$2:$D$1001&lt;=A510)*(الإجازات!$E$2:$E$1001&gt;=A510)*(الإجازات!$G$2:$G$1001="مقبولة")),الإجازات!$C$2:$C$1001)))</f>
        <v/>
      </c>
      <c r="O510" s="17"/>
      <c r="P510" s="23" t="str">
        <f aca="false">IF(B510="","",IF(ISNA(MATCH(B510,الموظفين!$A$2:$A$501,0)),"⚠ كود غير موجود",IF(O510&lt;&gt;"",O510,IF(N510&lt;&gt;"",N510,IF(H510="",IF(AND(A510&lt;&gt;"",WEEKDAY(A510)=الإعدادات!$B$11),"راحة أسبوعية","غائب"),IF(I510="","بدون انصراف",IF(N(K510)&gt;0,"متأخر","حاضر")))))))</f>
        <v/>
      </c>
      <c r="Q510" s="24" t="str">
        <f aca="false">IF(B510="","",IF(OR(P510="غائب",P510="غياب",P510="إجازة بدون راتب"),IFERROR(VLOOKUP(B510,الموظفين!$A$2:$J$501,8,FALSE()),0),0))</f>
        <v/>
      </c>
      <c r="R510" s="24" t="str">
        <f aca="false">IF(B510="","",ROUND((N(K510)+N(L510))/60*IFERROR(VLOOKUP(B510,الموظفين!$A$2:$J$501,8,FALSE()),0)/الإعدادات!$B$6*الإعدادات!$B$9,2))</f>
        <v/>
      </c>
      <c r="S510" s="24" t="str">
        <f aca="false">IF(OR(B510="",M510=""),"",ROUND(M510/60*IFERROR(VLOOKUP(B510,الموظفين!$A$2:$J$501,9,FALSE()),0),2))</f>
        <v/>
      </c>
      <c r="T510" s="17"/>
      <c r="U510" s="23" t="str">
        <f aca="false">IF(OR(A510="",B510=""),"",A510&amp;"|"&amp;B510)</f>
        <v/>
      </c>
    </row>
    <row r="511" customFormat="false" ht="15" hidden="false" customHeight="false" outlineLevel="0" collapsed="false">
      <c r="A511" s="16"/>
      <c r="B511" s="17"/>
      <c r="C511" s="18" t="str">
        <f aca="false">IF($B511="","",IFERROR(VLOOKUP($B511,الموظفين!$A$2:$J$501,2,FALSE())&amp;"","⚠ كود غير موجود"))</f>
        <v/>
      </c>
      <c r="D511" s="18" t="str">
        <f aca="false">IF($B511="","",IFERROR(VLOOKUP($B511,الموظفين!$A$2:$J$501,3,FALSE())&amp;"",""))</f>
        <v/>
      </c>
      <c r="E511" s="18" t="str">
        <f aca="false">IF($B511="","",IFERROR(VLOOKUP($B511,الموظفين!$A$2:$J$501,5,FALSE())&amp;"",""))</f>
        <v/>
      </c>
      <c r="F511" s="19" t="str">
        <f aca="false">IF($B511="","",IFERROR(VLOOKUP($B511,الموظفين!$A$2:$J$501,6,FALSE()),""))</f>
        <v/>
      </c>
      <c r="G511" s="19" t="str">
        <f aca="false">IF($B511="","",IFERROR(VLOOKUP($B511,الموظفين!$A$2:$J$501,7,FALSE()),""))</f>
        <v/>
      </c>
      <c r="H511" s="20"/>
      <c r="I511" s="20"/>
      <c r="J511" s="21" t="str">
        <f aca="false">IF(OR(H511="",I511=""),"",ROUND(MOD(I511-H511,1)*24,2))</f>
        <v/>
      </c>
      <c r="K511" s="22" t="str">
        <f aca="false">IF(OR(H511="",F511=""),"",IF(ROUND(MAX(0,MOD(H511-F511+0.5,1)-0.5)*1440,0)&gt;IFERROR(VLOOKUP(E511,الورديات!$A$2:$E$21,5,FALSE()),0),ROUND(MAX(0,MOD(H511-F511+0.5,1)-0.5)*1440,0),0))</f>
        <v/>
      </c>
      <c r="L511" s="22" t="str">
        <f aca="false">IF(OR(I511="",G511=""),"",ROUND(MAX(0,MOD(G511-I511+0.5,1)-0.5)*1440,0))</f>
        <v/>
      </c>
      <c r="M511" s="22" t="str">
        <f aca="false">IF(OR(I511="",G511=""),"",IF(ROUND(MAX(0,MOD(I511-G511+0.5,1)-0.5)*1440,0)&gt;=الإعدادات!$B$8,ROUND(MAX(0,MOD(I511-G511+0.5,1)-0.5)*1440,0),0))</f>
        <v/>
      </c>
      <c r="N511" s="18" t="str">
        <f aca="false">IF(OR(A511="",B511=""),"",IF(COUNTIFS(الإجازات!$A$2:$A$1001,B511,الإجازات!$D$2:$D$1001,"&lt;="&amp;A511,الإجازات!$E$2:$E$1001,"&gt;="&amp;A511,الإجازات!$G$2:$G$1001,"مقبولة")=0,"",LOOKUP(2,1/((الإجازات!$A$2:$A$1001=B511)*(الإجازات!$D$2:$D$1001&lt;=A511)*(الإجازات!$E$2:$E$1001&gt;=A511)*(الإجازات!$G$2:$G$1001="مقبولة")),الإجازات!$C$2:$C$1001)))</f>
        <v/>
      </c>
      <c r="O511" s="17"/>
      <c r="P511" s="23" t="str">
        <f aca="false">IF(B511="","",IF(ISNA(MATCH(B511,الموظفين!$A$2:$A$501,0)),"⚠ كود غير موجود",IF(O511&lt;&gt;"",O511,IF(N511&lt;&gt;"",N511,IF(H511="",IF(AND(A511&lt;&gt;"",WEEKDAY(A511)=الإعدادات!$B$11),"راحة أسبوعية","غائب"),IF(I511="","بدون انصراف",IF(N(K511)&gt;0,"متأخر","حاضر")))))))</f>
        <v/>
      </c>
      <c r="Q511" s="24" t="str">
        <f aca="false">IF(B511="","",IF(OR(P511="غائب",P511="غياب",P511="إجازة بدون راتب"),IFERROR(VLOOKUP(B511,الموظفين!$A$2:$J$501,8,FALSE()),0),0))</f>
        <v/>
      </c>
      <c r="R511" s="24" t="str">
        <f aca="false">IF(B511="","",ROUND((N(K511)+N(L511))/60*IFERROR(VLOOKUP(B511,الموظفين!$A$2:$J$501,8,FALSE()),0)/الإعدادات!$B$6*الإعدادات!$B$9,2))</f>
        <v/>
      </c>
      <c r="S511" s="24" t="str">
        <f aca="false">IF(OR(B511="",M511=""),"",ROUND(M511/60*IFERROR(VLOOKUP(B511,الموظفين!$A$2:$J$501,9,FALSE()),0),2))</f>
        <v/>
      </c>
      <c r="T511" s="17"/>
      <c r="U511" s="23" t="str">
        <f aca="false">IF(OR(A511="",B511=""),"",A511&amp;"|"&amp;B511)</f>
        <v/>
      </c>
    </row>
    <row r="512" customFormat="false" ht="15" hidden="false" customHeight="false" outlineLevel="0" collapsed="false">
      <c r="A512" s="16"/>
      <c r="B512" s="17"/>
      <c r="C512" s="18" t="str">
        <f aca="false">IF($B512="","",IFERROR(VLOOKUP($B512,الموظفين!$A$2:$J$501,2,FALSE())&amp;"","⚠ كود غير موجود"))</f>
        <v/>
      </c>
      <c r="D512" s="18" t="str">
        <f aca="false">IF($B512="","",IFERROR(VLOOKUP($B512,الموظفين!$A$2:$J$501,3,FALSE())&amp;"",""))</f>
        <v/>
      </c>
      <c r="E512" s="18" t="str">
        <f aca="false">IF($B512="","",IFERROR(VLOOKUP($B512,الموظفين!$A$2:$J$501,5,FALSE())&amp;"",""))</f>
        <v/>
      </c>
      <c r="F512" s="19" t="str">
        <f aca="false">IF($B512="","",IFERROR(VLOOKUP($B512,الموظفين!$A$2:$J$501,6,FALSE()),""))</f>
        <v/>
      </c>
      <c r="G512" s="19" t="str">
        <f aca="false">IF($B512="","",IFERROR(VLOOKUP($B512,الموظفين!$A$2:$J$501,7,FALSE()),""))</f>
        <v/>
      </c>
      <c r="H512" s="20"/>
      <c r="I512" s="20"/>
      <c r="J512" s="21" t="str">
        <f aca="false">IF(OR(H512="",I512=""),"",ROUND(MOD(I512-H512,1)*24,2))</f>
        <v/>
      </c>
      <c r="K512" s="22" t="str">
        <f aca="false">IF(OR(H512="",F512=""),"",IF(ROUND(MAX(0,MOD(H512-F512+0.5,1)-0.5)*1440,0)&gt;IFERROR(VLOOKUP(E512,الورديات!$A$2:$E$21,5,FALSE()),0),ROUND(MAX(0,MOD(H512-F512+0.5,1)-0.5)*1440,0),0))</f>
        <v/>
      </c>
      <c r="L512" s="22" t="str">
        <f aca="false">IF(OR(I512="",G512=""),"",ROUND(MAX(0,MOD(G512-I512+0.5,1)-0.5)*1440,0))</f>
        <v/>
      </c>
      <c r="M512" s="22" t="str">
        <f aca="false">IF(OR(I512="",G512=""),"",IF(ROUND(MAX(0,MOD(I512-G512+0.5,1)-0.5)*1440,0)&gt;=الإعدادات!$B$8,ROUND(MAX(0,MOD(I512-G512+0.5,1)-0.5)*1440,0),0))</f>
        <v/>
      </c>
      <c r="N512" s="18" t="str">
        <f aca="false">IF(OR(A512="",B512=""),"",IF(COUNTIFS(الإجازات!$A$2:$A$1001,B512,الإجازات!$D$2:$D$1001,"&lt;="&amp;A512,الإجازات!$E$2:$E$1001,"&gt;="&amp;A512,الإجازات!$G$2:$G$1001,"مقبولة")=0,"",LOOKUP(2,1/((الإجازات!$A$2:$A$1001=B512)*(الإجازات!$D$2:$D$1001&lt;=A512)*(الإجازات!$E$2:$E$1001&gt;=A512)*(الإجازات!$G$2:$G$1001="مقبولة")),الإجازات!$C$2:$C$1001)))</f>
        <v/>
      </c>
      <c r="O512" s="17"/>
      <c r="P512" s="23" t="str">
        <f aca="false">IF(B512="","",IF(ISNA(MATCH(B512,الموظفين!$A$2:$A$501,0)),"⚠ كود غير موجود",IF(O512&lt;&gt;"",O512,IF(N512&lt;&gt;"",N512,IF(H512="",IF(AND(A512&lt;&gt;"",WEEKDAY(A512)=الإعدادات!$B$11),"راحة أسبوعية","غائب"),IF(I512="","بدون انصراف",IF(N(K512)&gt;0,"متأخر","حاضر")))))))</f>
        <v/>
      </c>
      <c r="Q512" s="24" t="str">
        <f aca="false">IF(B512="","",IF(OR(P512="غائب",P512="غياب",P512="إجازة بدون راتب"),IFERROR(VLOOKUP(B512,الموظفين!$A$2:$J$501,8,FALSE()),0),0))</f>
        <v/>
      </c>
      <c r="R512" s="24" t="str">
        <f aca="false">IF(B512="","",ROUND((N(K512)+N(L512))/60*IFERROR(VLOOKUP(B512,الموظفين!$A$2:$J$501,8,FALSE()),0)/الإعدادات!$B$6*الإعدادات!$B$9,2))</f>
        <v/>
      </c>
      <c r="S512" s="24" t="str">
        <f aca="false">IF(OR(B512="",M512=""),"",ROUND(M512/60*IFERROR(VLOOKUP(B512,الموظفين!$A$2:$J$501,9,FALSE()),0),2))</f>
        <v/>
      </c>
      <c r="T512" s="17"/>
      <c r="U512" s="23" t="str">
        <f aca="false">IF(OR(A512="",B512=""),"",A512&amp;"|"&amp;B512)</f>
        <v/>
      </c>
    </row>
    <row r="513" customFormat="false" ht="15" hidden="false" customHeight="false" outlineLevel="0" collapsed="false">
      <c r="A513" s="16"/>
      <c r="B513" s="17"/>
      <c r="C513" s="18" t="str">
        <f aca="false">IF($B513="","",IFERROR(VLOOKUP($B513,الموظفين!$A$2:$J$501,2,FALSE())&amp;"","⚠ كود غير موجود"))</f>
        <v/>
      </c>
      <c r="D513" s="18" t="str">
        <f aca="false">IF($B513="","",IFERROR(VLOOKUP($B513,الموظفين!$A$2:$J$501,3,FALSE())&amp;"",""))</f>
        <v/>
      </c>
      <c r="E513" s="18" t="str">
        <f aca="false">IF($B513="","",IFERROR(VLOOKUP($B513,الموظفين!$A$2:$J$501,5,FALSE())&amp;"",""))</f>
        <v/>
      </c>
      <c r="F513" s="19" t="str">
        <f aca="false">IF($B513="","",IFERROR(VLOOKUP($B513,الموظفين!$A$2:$J$501,6,FALSE()),""))</f>
        <v/>
      </c>
      <c r="G513" s="19" t="str">
        <f aca="false">IF($B513="","",IFERROR(VLOOKUP($B513,الموظفين!$A$2:$J$501,7,FALSE()),""))</f>
        <v/>
      </c>
      <c r="H513" s="20"/>
      <c r="I513" s="20"/>
      <c r="J513" s="21" t="str">
        <f aca="false">IF(OR(H513="",I513=""),"",ROUND(MOD(I513-H513,1)*24,2))</f>
        <v/>
      </c>
      <c r="K513" s="22" t="str">
        <f aca="false">IF(OR(H513="",F513=""),"",IF(ROUND(MAX(0,MOD(H513-F513+0.5,1)-0.5)*1440,0)&gt;IFERROR(VLOOKUP(E513,الورديات!$A$2:$E$21,5,FALSE()),0),ROUND(MAX(0,MOD(H513-F513+0.5,1)-0.5)*1440,0),0))</f>
        <v/>
      </c>
      <c r="L513" s="22" t="str">
        <f aca="false">IF(OR(I513="",G513=""),"",ROUND(MAX(0,MOD(G513-I513+0.5,1)-0.5)*1440,0))</f>
        <v/>
      </c>
      <c r="M513" s="22" t="str">
        <f aca="false">IF(OR(I513="",G513=""),"",IF(ROUND(MAX(0,MOD(I513-G513+0.5,1)-0.5)*1440,0)&gt;=الإعدادات!$B$8,ROUND(MAX(0,MOD(I513-G513+0.5,1)-0.5)*1440,0),0))</f>
        <v/>
      </c>
      <c r="N513" s="18" t="str">
        <f aca="false">IF(OR(A513="",B513=""),"",IF(COUNTIFS(الإجازات!$A$2:$A$1001,B513,الإجازات!$D$2:$D$1001,"&lt;="&amp;A513,الإجازات!$E$2:$E$1001,"&gt;="&amp;A513,الإجازات!$G$2:$G$1001,"مقبولة")=0,"",LOOKUP(2,1/((الإجازات!$A$2:$A$1001=B513)*(الإجازات!$D$2:$D$1001&lt;=A513)*(الإجازات!$E$2:$E$1001&gt;=A513)*(الإجازات!$G$2:$G$1001="مقبولة")),الإجازات!$C$2:$C$1001)))</f>
        <v/>
      </c>
      <c r="O513" s="17"/>
      <c r="P513" s="23" t="str">
        <f aca="false">IF(B513="","",IF(ISNA(MATCH(B513,الموظفين!$A$2:$A$501,0)),"⚠ كود غير موجود",IF(O513&lt;&gt;"",O513,IF(N513&lt;&gt;"",N513,IF(H513="",IF(AND(A513&lt;&gt;"",WEEKDAY(A513)=الإعدادات!$B$11),"راحة أسبوعية","غائب"),IF(I513="","بدون انصراف",IF(N(K513)&gt;0,"متأخر","حاضر")))))))</f>
        <v/>
      </c>
      <c r="Q513" s="24" t="str">
        <f aca="false">IF(B513="","",IF(OR(P513="غائب",P513="غياب",P513="إجازة بدون راتب"),IFERROR(VLOOKUP(B513,الموظفين!$A$2:$J$501,8,FALSE()),0),0))</f>
        <v/>
      </c>
      <c r="R513" s="24" t="str">
        <f aca="false">IF(B513="","",ROUND((N(K513)+N(L513))/60*IFERROR(VLOOKUP(B513,الموظفين!$A$2:$J$501,8,FALSE()),0)/الإعدادات!$B$6*الإعدادات!$B$9,2))</f>
        <v/>
      </c>
      <c r="S513" s="24" t="str">
        <f aca="false">IF(OR(B513="",M513=""),"",ROUND(M513/60*IFERROR(VLOOKUP(B513,الموظفين!$A$2:$J$501,9,FALSE()),0),2))</f>
        <v/>
      </c>
      <c r="T513" s="17"/>
      <c r="U513" s="23" t="str">
        <f aca="false">IF(OR(A513="",B513=""),"",A513&amp;"|"&amp;B513)</f>
        <v/>
      </c>
    </row>
    <row r="514" customFormat="false" ht="15" hidden="false" customHeight="false" outlineLevel="0" collapsed="false">
      <c r="A514" s="16"/>
      <c r="B514" s="17"/>
      <c r="C514" s="18" t="str">
        <f aca="false">IF($B514="","",IFERROR(VLOOKUP($B514,الموظفين!$A$2:$J$501,2,FALSE())&amp;"","⚠ كود غير موجود"))</f>
        <v/>
      </c>
      <c r="D514" s="18" t="str">
        <f aca="false">IF($B514="","",IFERROR(VLOOKUP($B514,الموظفين!$A$2:$J$501,3,FALSE())&amp;"",""))</f>
        <v/>
      </c>
      <c r="E514" s="18" t="str">
        <f aca="false">IF($B514="","",IFERROR(VLOOKUP($B514,الموظفين!$A$2:$J$501,5,FALSE())&amp;"",""))</f>
        <v/>
      </c>
      <c r="F514" s="19" t="str">
        <f aca="false">IF($B514="","",IFERROR(VLOOKUP($B514,الموظفين!$A$2:$J$501,6,FALSE()),""))</f>
        <v/>
      </c>
      <c r="G514" s="19" t="str">
        <f aca="false">IF($B514="","",IFERROR(VLOOKUP($B514,الموظفين!$A$2:$J$501,7,FALSE()),""))</f>
        <v/>
      </c>
      <c r="H514" s="20"/>
      <c r="I514" s="20"/>
      <c r="J514" s="21" t="str">
        <f aca="false">IF(OR(H514="",I514=""),"",ROUND(MOD(I514-H514,1)*24,2))</f>
        <v/>
      </c>
      <c r="K514" s="22" t="str">
        <f aca="false">IF(OR(H514="",F514=""),"",IF(ROUND(MAX(0,MOD(H514-F514+0.5,1)-0.5)*1440,0)&gt;IFERROR(VLOOKUP(E514,الورديات!$A$2:$E$21,5,FALSE()),0),ROUND(MAX(0,MOD(H514-F514+0.5,1)-0.5)*1440,0),0))</f>
        <v/>
      </c>
      <c r="L514" s="22" t="str">
        <f aca="false">IF(OR(I514="",G514=""),"",ROUND(MAX(0,MOD(G514-I514+0.5,1)-0.5)*1440,0))</f>
        <v/>
      </c>
      <c r="M514" s="22" t="str">
        <f aca="false">IF(OR(I514="",G514=""),"",IF(ROUND(MAX(0,MOD(I514-G514+0.5,1)-0.5)*1440,0)&gt;=الإعدادات!$B$8,ROUND(MAX(0,MOD(I514-G514+0.5,1)-0.5)*1440,0),0))</f>
        <v/>
      </c>
      <c r="N514" s="18" t="str">
        <f aca="false">IF(OR(A514="",B514=""),"",IF(COUNTIFS(الإجازات!$A$2:$A$1001,B514,الإجازات!$D$2:$D$1001,"&lt;="&amp;A514,الإجازات!$E$2:$E$1001,"&gt;="&amp;A514,الإجازات!$G$2:$G$1001,"مقبولة")=0,"",LOOKUP(2,1/((الإجازات!$A$2:$A$1001=B514)*(الإجازات!$D$2:$D$1001&lt;=A514)*(الإجازات!$E$2:$E$1001&gt;=A514)*(الإجازات!$G$2:$G$1001="مقبولة")),الإجازات!$C$2:$C$1001)))</f>
        <v/>
      </c>
      <c r="O514" s="17"/>
      <c r="P514" s="23" t="str">
        <f aca="false">IF(B514="","",IF(ISNA(MATCH(B514,الموظفين!$A$2:$A$501,0)),"⚠ كود غير موجود",IF(O514&lt;&gt;"",O514,IF(N514&lt;&gt;"",N514,IF(H514="",IF(AND(A514&lt;&gt;"",WEEKDAY(A514)=الإعدادات!$B$11),"راحة أسبوعية","غائب"),IF(I514="","بدون انصراف",IF(N(K514)&gt;0,"متأخر","حاضر")))))))</f>
        <v/>
      </c>
      <c r="Q514" s="24" t="str">
        <f aca="false">IF(B514="","",IF(OR(P514="غائب",P514="غياب",P514="إجازة بدون راتب"),IFERROR(VLOOKUP(B514,الموظفين!$A$2:$J$501,8,FALSE()),0),0))</f>
        <v/>
      </c>
      <c r="R514" s="24" t="str">
        <f aca="false">IF(B514="","",ROUND((N(K514)+N(L514))/60*IFERROR(VLOOKUP(B514,الموظفين!$A$2:$J$501,8,FALSE()),0)/الإعدادات!$B$6*الإعدادات!$B$9,2))</f>
        <v/>
      </c>
      <c r="S514" s="24" t="str">
        <f aca="false">IF(OR(B514="",M514=""),"",ROUND(M514/60*IFERROR(VLOOKUP(B514,الموظفين!$A$2:$J$501,9,FALSE()),0),2))</f>
        <v/>
      </c>
      <c r="T514" s="17"/>
      <c r="U514" s="23" t="str">
        <f aca="false">IF(OR(A514="",B514=""),"",A514&amp;"|"&amp;B514)</f>
        <v/>
      </c>
    </row>
    <row r="515" customFormat="false" ht="15" hidden="false" customHeight="false" outlineLevel="0" collapsed="false">
      <c r="A515" s="16"/>
      <c r="B515" s="17"/>
      <c r="C515" s="18" t="str">
        <f aca="false">IF($B515="","",IFERROR(VLOOKUP($B515,الموظفين!$A$2:$J$501,2,FALSE())&amp;"","⚠ كود غير موجود"))</f>
        <v/>
      </c>
      <c r="D515" s="18" t="str">
        <f aca="false">IF($B515="","",IFERROR(VLOOKUP($B515,الموظفين!$A$2:$J$501,3,FALSE())&amp;"",""))</f>
        <v/>
      </c>
      <c r="E515" s="18" t="str">
        <f aca="false">IF($B515="","",IFERROR(VLOOKUP($B515,الموظفين!$A$2:$J$501,5,FALSE())&amp;"",""))</f>
        <v/>
      </c>
      <c r="F515" s="19" t="str">
        <f aca="false">IF($B515="","",IFERROR(VLOOKUP($B515,الموظفين!$A$2:$J$501,6,FALSE()),""))</f>
        <v/>
      </c>
      <c r="G515" s="19" t="str">
        <f aca="false">IF($B515="","",IFERROR(VLOOKUP($B515,الموظفين!$A$2:$J$501,7,FALSE()),""))</f>
        <v/>
      </c>
      <c r="H515" s="20"/>
      <c r="I515" s="20"/>
      <c r="J515" s="21" t="str">
        <f aca="false">IF(OR(H515="",I515=""),"",ROUND(MOD(I515-H515,1)*24,2))</f>
        <v/>
      </c>
      <c r="K515" s="22" t="str">
        <f aca="false">IF(OR(H515="",F515=""),"",IF(ROUND(MAX(0,MOD(H515-F515+0.5,1)-0.5)*1440,0)&gt;IFERROR(VLOOKUP(E515,الورديات!$A$2:$E$21,5,FALSE()),0),ROUND(MAX(0,MOD(H515-F515+0.5,1)-0.5)*1440,0),0))</f>
        <v/>
      </c>
      <c r="L515" s="22" t="str">
        <f aca="false">IF(OR(I515="",G515=""),"",ROUND(MAX(0,MOD(G515-I515+0.5,1)-0.5)*1440,0))</f>
        <v/>
      </c>
      <c r="M515" s="22" t="str">
        <f aca="false">IF(OR(I515="",G515=""),"",IF(ROUND(MAX(0,MOD(I515-G515+0.5,1)-0.5)*1440,0)&gt;=الإعدادات!$B$8,ROUND(MAX(0,MOD(I515-G515+0.5,1)-0.5)*1440,0),0))</f>
        <v/>
      </c>
      <c r="N515" s="18" t="str">
        <f aca="false">IF(OR(A515="",B515=""),"",IF(COUNTIFS(الإجازات!$A$2:$A$1001,B515,الإجازات!$D$2:$D$1001,"&lt;="&amp;A515,الإجازات!$E$2:$E$1001,"&gt;="&amp;A515,الإجازات!$G$2:$G$1001,"مقبولة")=0,"",LOOKUP(2,1/((الإجازات!$A$2:$A$1001=B515)*(الإجازات!$D$2:$D$1001&lt;=A515)*(الإجازات!$E$2:$E$1001&gt;=A515)*(الإجازات!$G$2:$G$1001="مقبولة")),الإجازات!$C$2:$C$1001)))</f>
        <v/>
      </c>
      <c r="O515" s="17"/>
      <c r="P515" s="23" t="str">
        <f aca="false">IF(B515="","",IF(ISNA(MATCH(B515,الموظفين!$A$2:$A$501,0)),"⚠ كود غير موجود",IF(O515&lt;&gt;"",O515,IF(N515&lt;&gt;"",N515,IF(H515="",IF(AND(A515&lt;&gt;"",WEEKDAY(A515)=الإعدادات!$B$11),"راحة أسبوعية","غائب"),IF(I515="","بدون انصراف",IF(N(K515)&gt;0,"متأخر","حاضر")))))))</f>
        <v/>
      </c>
      <c r="Q515" s="24" t="str">
        <f aca="false">IF(B515="","",IF(OR(P515="غائب",P515="غياب",P515="إجازة بدون راتب"),IFERROR(VLOOKUP(B515,الموظفين!$A$2:$J$501,8,FALSE()),0),0))</f>
        <v/>
      </c>
      <c r="R515" s="24" t="str">
        <f aca="false">IF(B515="","",ROUND((N(K515)+N(L515))/60*IFERROR(VLOOKUP(B515,الموظفين!$A$2:$J$501,8,FALSE()),0)/الإعدادات!$B$6*الإعدادات!$B$9,2))</f>
        <v/>
      </c>
      <c r="S515" s="24" t="str">
        <f aca="false">IF(OR(B515="",M515=""),"",ROUND(M515/60*IFERROR(VLOOKUP(B515,الموظفين!$A$2:$J$501,9,FALSE()),0),2))</f>
        <v/>
      </c>
      <c r="T515" s="17"/>
      <c r="U515" s="23" t="str">
        <f aca="false">IF(OR(A515="",B515=""),"",A515&amp;"|"&amp;B515)</f>
        <v/>
      </c>
    </row>
    <row r="516" customFormat="false" ht="15" hidden="false" customHeight="false" outlineLevel="0" collapsed="false">
      <c r="A516" s="16"/>
      <c r="B516" s="17"/>
      <c r="C516" s="18" t="str">
        <f aca="false">IF($B516="","",IFERROR(VLOOKUP($B516,الموظفين!$A$2:$J$501,2,FALSE())&amp;"","⚠ كود غير موجود"))</f>
        <v/>
      </c>
      <c r="D516" s="18" t="str">
        <f aca="false">IF($B516="","",IFERROR(VLOOKUP($B516,الموظفين!$A$2:$J$501,3,FALSE())&amp;"",""))</f>
        <v/>
      </c>
      <c r="E516" s="18" t="str">
        <f aca="false">IF($B516="","",IFERROR(VLOOKUP($B516,الموظفين!$A$2:$J$501,5,FALSE())&amp;"",""))</f>
        <v/>
      </c>
      <c r="F516" s="19" t="str">
        <f aca="false">IF($B516="","",IFERROR(VLOOKUP($B516,الموظفين!$A$2:$J$501,6,FALSE()),""))</f>
        <v/>
      </c>
      <c r="G516" s="19" t="str">
        <f aca="false">IF($B516="","",IFERROR(VLOOKUP($B516,الموظفين!$A$2:$J$501,7,FALSE()),""))</f>
        <v/>
      </c>
      <c r="H516" s="20"/>
      <c r="I516" s="20"/>
      <c r="J516" s="21" t="str">
        <f aca="false">IF(OR(H516="",I516=""),"",ROUND(MOD(I516-H516,1)*24,2))</f>
        <v/>
      </c>
      <c r="K516" s="22" t="str">
        <f aca="false">IF(OR(H516="",F516=""),"",IF(ROUND(MAX(0,MOD(H516-F516+0.5,1)-0.5)*1440,0)&gt;IFERROR(VLOOKUP(E516,الورديات!$A$2:$E$21,5,FALSE()),0),ROUND(MAX(0,MOD(H516-F516+0.5,1)-0.5)*1440,0),0))</f>
        <v/>
      </c>
      <c r="L516" s="22" t="str">
        <f aca="false">IF(OR(I516="",G516=""),"",ROUND(MAX(0,MOD(G516-I516+0.5,1)-0.5)*1440,0))</f>
        <v/>
      </c>
      <c r="M516" s="22" t="str">
        <f aca="false">IF(OR(I516="",G516=""),"",IF(ROUND(MAX(0,MOD(I516-G516+0.5,1)-0.5)*1440,0)&gt;=الإعدادات!$B$8,ROUND(MAX(0,MOD(I516-G516+0.5,1)-0.5)*1440,0),0))</f>
        <v/>
      </c>
      <c r="N516" s="18" t="str">
        <f aca="false">IF(OR(A516="",B516=""),"",IF(COUNTIFS(الإجازات!$A$2:$A$1001,B516,الإجازات!$D$2:$D$1001,"&lt;="&amp;A516,الإجازات!$E$2:$E$1001,"&gt;="&amp;A516,الإجازات!$G$2:$G$1001,"مقبولة")=0,"",LOOKUP(2,1/((الإجازات!$A$2:$A$1001=B516)*(الإجازات!$D$2:$D$1001&lt;=A516)*(الإجازات!$E$2:$E$1001&gt;=A516)*(الإجازات!$G$2:$G$1001="مقبولة")),الإجازات!$C$2:$C$1001)))</f>
        <v/>
      </c>
      <c r="O516" s="17"/>
      <c r="P516" s="23" t="str">
        <f aca="false">IF(B516="","",IF(ISNA(MATCH(B516,الموظفين!$A$2:$A$501,0)),"⚠ كود غير موجود",IF(O516&lt;&gt;"",O516,IF(N516&lt;&gt;"",N516,IF(H516="",IF(AND(A516&lt;&gt;"",WEEKDAY(A516)=الإعدادات!$B$11),"راحة أسبوعية","غائب"),IF(I516="","بدون انصراف",IF(N(K516)&gt;0,"متأخر","حاضر")))))))</f>
        <v/>
      </c>
      <c r="Q516" s="24" t="str">
        <f aca="false">IF(B516="","",IF(OR(P516="غائب",P516="غياب",P516="إجازة بدون راتب"),IFERROR(VLOOKUP(B516,الموظفين!$A$2:$J$501,8,FALSE()),0),0))</f>
        <v/>
      </c>
      <c r="R516" s="24" t="str">
        <f aca="false">IF(B516="","",ROUND((N(K516)+N(L516))/60*IFERROR(VLOOKUP(B516,الموظفين!$A$2:$J$501,8,FALSE()),0)/الإعدادات!$B$6*الإعدادات!$B$9,2))</f>
        <v/>
      </c>
      <c r="S516" s="24" t="str">
        <f aca="false">IF(OR(B516="",M516=""),"",ROUND(M516/60*IFERROR(VLOOKUP(B516,الموظفين!$A$2:$J$501,9,FALSE()),0),2))</f>
        <v/>
      </c>
      <c r="T516" s="17"/>
      <c r="U516" s="23" t="str">
        <f aca="false">IF(OR(A516="",B516=""),"",A516&amp;"|"&amp;B516)</f>
        <v/>
      </c>
    </row>
    <row r="517" customFormat="false" ht="15" hidden="false" customHeight="false" outlineLevel="0" collapsed="false">
      <c r="A517" s="16"/>
      <c r="B517" s="17"/>
      <c r="C517" s="18" t="str">
        <f aca="false">IF($B517="","",IFERROR(VLOOKUP($B517,الموظفين!$A$2:$J$501,2,FALSE())&amp;"","⚠ كود غير موجود"))</f>
        <v/>
      </c>
      <c r="D517" s="18" t="str">
        <f aca="false">IF($B517="","",IFERROR(VLOOKUP($B517,الموظفين!$A$2:$J$501,3,FALSE())&amp;"",""))</f>
        <v/>
      </c>
      <c r="E517" s="18" t="str">
        <f aca="false">IF($B517="","",IFERROR(VLOOKUP($B517,الموظفين!$A$2:$J$501,5,FALSE())&amp;"",""))</f>
        <v/>
      </c>
      <c r="F517" s="19" t="str">
        <f aca="false">IF($B517="","",IFERROR(VLOOKUP($B517,الموظفين!$A$2:$J$501,6,FALSE()),""))</f>
        <v/>
      </c>
      <c r="G517" s="19" t="str">
        <f aca="false">IF($B517="","",IFERROR(VLOOKUP($B517,الموظفين!$A$2:$J$501,7,FALSE()),""))</f>
        <v/>
      </c>
      <c r="H517" s="20"/>
      <c r="I517" s="20"/>
      <c r="J517" s="21" t="str">
        <f aca="false">IF(OR(H517="",I517=""),"",ROUND(MOD(I517-H517,1)*24,2))</f>
        <v/>
      </c>
      <c r="K517" s="22" t="str">
        <f aca="false">IF(OR(H517="",F517=""),"",IF(ROUND(MAX(0,MOD(H517-F517+0.5,1)-0.5)*1440,0)&gt;IFERROR(VLOOKUP(E517,الورديات!$A$2:$E$21,5,FALSE()),0),ROUND(MAX(0,MOD(H517-F517+0.5,1)-0.5)*1440,0),0))</f>
        <v/>
      </c>
      <c r="L517" s="22" t="str">
        <f aca="false">IF(OR(I517="",G517=""),"",ROUND(MAX(0,MOD(G517-I517+0.5,1)-0.5)*1440,0))</f>
        <v/>
      </c>
      <c r="M517" s="22" t="str">
        <f aca="false">IF(OR(I517="",G517=""),"",IF(ROUND(MAX(0,MOD(I517-G517+0.5,1)-0.5)*1440,0)&gt;=الإعدادات!$B$8,ROUND(MAX(0,MOD(I517-G517+0.5,1)-0.5)*1440,0),0))</f>
        <v/>
      </c>
      <c r="N517" s="18" t="str">
        <f aca="false">IF(OR(A517="",B517=""),"",IF(COUNTIFS(الإجازات!$A$2:$A$1001,B517,الإجازات!$D$2:$D$1001,"&lt;="&amp;A517,الإجازات!$E$2:$E$1001,"&gt;="&amp;A517,الإجازات!$G$2:$G$1001,"مقبولة")=0,"",LOOKUP(2,1/((الإجازات!$A$2:$A$1001=B517)*(الإجازات!$D$2:$D$1001&lt;=A517)*(الإجازات!$E$2:$E$1001&gt;=A517)*(الإجازات!$G$2:$G$1001="مقبولة")),الإجازات!$C$2:$C$1001)))</f>
        <v/>
      </c>
      <c r="O517" s="17"/>
      <c r="P517" s="23" t="str">
        <f aca="false">IF(B517="","",IF(ISNA(MATCH(B517,الموظفين!$A$2:$A$501,0)),"⚠ كود غير موجود",IF(O517&lt;&gt;"",O517,IF(N517&lt;&gt;"",N517,IF(H517="",IF(AND(A517&lt;&gt;"",WEEKDAY(A517)=الإعدادات!$B$11),"راحة أسبوعية","غائب"),IF(I517="","بدون انصراف",IF(N(K517)&gt;0,"متأخر","حاضر")))))))</f>
        <v/>
      </c>
      <c r="Q517" s="24" t="str">
        <f aca="false">IF(B517="","",IF(OR(P517="غائب",P517="غياب",P517="إجازة بدون راتب"),IFERROR(VLOOKUP(B517,الموظفين!$A$2:$J$501,8,FALSE()),0),0))</f>
        <v/>
      </c>
      <c r="R517" s="24" t="str">
        <f aca="false">IF(B517="","",ROUND((N(K517)+N(L517))/60*IFERROR(VLOOKUP(B517,الموظفين!$A$2:$J$501,8,FALSE()),0)/الإعدادات!$B$6*الإعدادات!$B$9,2))</f>
        <v/>
      </c>
      <c r="S517" s="24" t="str">
        <f aca="false">IF(OR(B517="",M517=""),"",ROUND(M517/60*IFERROR(VLOOKUP(B517,الموظفين!$A$2:$J$501,9,FALSE()),0),2))</f>
        <v/>
      </c>
      <c r="T517" s="17"/>
      <c r="U517" s="23" t="str">
        <f aca="false">IF(OR(A517="",B517=""),"",A517&amp;"|"&amp;B517)</f>
        <v/>
      </c>
    </row>
    <row r="518" customFormat="false" ht="15" hidden="false" customHeight="false" outlineLevel="0" collapsed="false">
      <c r="A518" s="16"/>
      <c r="B518" s="17"/>
      <c r="C518" s="18" t="str">
        <f aca="false">IF($B518="","",IFERROR(VLOOKUP($B518,الموظفين!$A$2:$J$501,2,FALSE())&amp;"","⚠ كود غير موجود"))</f>
        <v/>
      </c>
      <c r="D518" s="18" t="str">
        <f aca="false">IF($B518="","",IFERROR(VLOOKUP($B518,الموظفين!$A$2:$J$501,3,FALSE())&amp;"",""))</f>
        <v/>
      </c>
      <c r="E518" s="18" t="str">
        <f aca="false">IF($B518="","",IFERROR(VLOOKUP($B518,الموظفين!$A$2:$J$501,5,FALSE())&amp;"",""))</f>
        <v/>
      </c>
      <c r="F518" s="19" t="str">
        <f aca="false">IF($B518="","",IFERROR(VLOOKUP($B518,الموظفين!$A$2:$J$501,6,FALSE()),""))</f>
        <v/>
      </c>
      <c r="G518" s="19" t="str">
        <f aca="false">IF($B518="","",IFERROR(VLOOKUP($B518,الموظفين!$A$2:$J$501,7,FALSE()),""))</f>
        <v/>
      </c>
      <c r="H518" s="20"/>
      <c r="I518" s="20"/>
      <c r="J518" s="21" t="str">
        <f aca="false">IF(OR(H518="",I518=""),"",ROUND(MOD(I518-H518,1)*24,2))</f>
        <v/>
      </c>
      <c r="K518" s="22" t="str">
        <f aca="false">IF(OR(H518="",F518=""),"",IF(ROUND(MAX(0,MOD(H518-F518+0.5,1)-0.5)*1440,0)&gt;IFERROR(VLOOKUP(E518,الورديات!$A$2:$E$21,5,FALSE()),0),ROUND(MAX(0,MOD(H518-F518+0.5,1)-0.5)*1440,0),0))</f>
        <v/>
      </c>
      <c r="L518" s="22" t="str">
        <f aca="false">IF(OR(I518="",G518=""),"",ROUND(MAX(0,MOD(G518-I518+0.5,1)-0.5)*1440,0))</f>
        <v/>
      </c>
      <c r="M518" s="22" t="str">
        <f aca="false">IF(OR(I518="",G518=""),"",IF(ROUND(MAX(0,MOD(I518-G518+0.5,1)-0.5)*1440,0)&gt;=الإعدادات!$B$8,ROUND(MAX(0,MOD(I518-G518+0.5,1)-0.5)*1440,0),0))</f>
        <v/>
      </c>
      <c r="N518" s="18" t="str">
        <f aca="false">IF(OR(A518="",B518=""),"",IF(COUNTIFS(الإجازات!$A$2:$A$1001,B518,الإجازات!$D$2:$D$1001,"&lt;="&amp;A518,الإجازات!$E$2:$E$1001,"&gt;="&amp;A518,الإجازات!$G$2:$G$1001,"مقبولة")=0,"",LOOKUP(2,1/((الإجازات!$A$2:$A$1001=B518)*(الإجازات!$D$2:$D$1001&lt;=A518)*(الإجازات!$E$2:$E$1001&gt;=A518)*(الإجازات!$G$2:$G$1001="مقبولة")),الإجازات!$C$2:$C$1001)))</f>
        <v/>
      </c>
      <c r="O518" s="17"/>
      <c r="P518" s="23" t="str">
        <f aca="false">IF(B518="","",IF(ISNA(MATCH(B518,الموظفين!$A$2:$A$501,0)),"⚠ كود غير موجود",IF(O518&lt;&gt;"",O518,IF(N518&lt;&gt;"",N518,IF(H518="",IF(AND(A518&lt;&gt;"",WEEKDAY(A518)=الإعدادات!$B$11),"راحة أسبوعية","غائب"),IF(I518="","بدون انصراف",IF(N(K518)&gt;0,"متأخر","حاضر")))))))</f>
        <v/>
      </c>
      <c r="Q518" s="24" t="str">
        <f aca="false">IF(B518="","",IF(OR(P518="غائب",P518="غياب",P518="إجازة بدون راتب"),IFERROR(VLOOKUP(B518,الموظفين!$A$2:$J$501,8,FALSE()),0),0))</f>
        <v/>
      </c>
      <c r="R518" s="24" t="str">
        <f aca="false">IF(B518="","",ROUND((N(K518)+N(L518))/60*IFERROR(VLOOKUP(B518,الموظفين!$A$2:$J$501,8,FALSE()),0)/الإعدادات!$B$6*الإعدادات!$B$9,2))</f>
        <v/>
      </c>
      <c r="S518" s="24" t="str">
        <f aca="false">IF(OR(B518="",M518=""),"",ROUND(M518/60*IFERROR(VLOOKUP(B518,الموظفين!$A$2:$J$501,9,FALSE()),0),2))</f>
        <v/>
      </c>
      <c r="T518" s="17"/>
      <c r="U518" s="23" t="str">
        <f aca="false">IF(OR(A518="",B518=""),"",A518&amp;"|"&amp;B518)</f>
        <v/>
      </c>
    </row>
    <row r="519" customFormat="false" ht="15" hidden="false" customHeight="false" outlineLevel="0" collapsed="false">
      <c r="A519" s="16"/>
      <c r="B519" s="17"/>
      <c r="C519" s="18" t="str">
        <f aca="false">IF($B519="","",IFERROR(VLOOKUP($B519,الموظفين!$A$2:$J$501,2,FALSE())&amp;"","⚠ كود غير موجود"))</f>
        <v/>
      </c>
      <c r="D519" s="18" t="str">
        <f aca="false">IF($B519="","",IFERROR(VLOOKUP($B519,الموظفين!$A$2:$J$501,3,FALSE())&amp;"",""))</f>
        <v/>
      </c>
      <c r="E519" s="18" t="str">
        <f aca="false">IF($B519="","",IFERROR(VLOOKUP($B519,الموظفين!$A$2:$J$501,5,FALSE())&amp;"",""))</f>
        <v/>
      </c>
      <c r="F519" s="19" t="str">
        <f aca="false">IF($B519="","",IFERROR(VLOOKUP($B519,الموظفين!$A$2:$J$501,6,FALSE()),""))</f>
        <v/>
      </c>
      <c r="G519" s="19" t="str">
        <f aca="false">IF($B519="","",IFERROR(VLOOKUP($B519,الموظفين!$A$2:$J$501,7,FALSE()),""))</f>
        <v/>
      </c>
      <c r="H519" s="20"/>
      <c r="I519" s="20"/>
      <c r="J519" s="21" t="str">
        <f aca="false">IF(OR(H519="",I519=""),"",ROUND(MOD(I519-H519,1)*24,2))</f>
        <v/>
      </c>
      <c r="K519" s="22" t="str">
        <f aca="false">IF(OR(H519="",F519=""),"",IF(ROUND(MAX(0,MOD(H519-F519+0.5,1)-0.5)*1440,0)&gt;IFERROR(VLOOKUP(E519,الورديات!$A$2:$E$21,5,FALSE()),0),ROUND(MAX(0,MOD(H519-F519+0.5,1)-0.5)*1440,0),0))</f>
        <v/>
      </c>
      <c r="L519" s="22" t="str">
        <f aca="false">IF(OR(I519="",G519=""),"",ROUND(MAX(0,MOD(G519-I519+0.5,1)-0.5)*1440,0))</f>
        <v/>
      </c>
      <c r="M519" s="22" t="str">
        <f aca="false">IF(OR(I519="",G519=""),"",IF(ROUND(MAX(0,MOD(I519-G519+0.5,1)-0.5)*1440,0)&gt;=الإعدادات!$B$8,ROUND(MAX(0,MOD(I519-G519+0.5,1)-0.5)*1440,0),0))</f>
        <v/>
      </c>
      <c r="N519" s="18" t="str">
        <f aca="false">IF(OR(A519="",B519=""),"",IF(COUNTIFS(الإجازات!$A$2:$A$1001,B519,الإجازات!$D$2:$D$1001,"&lt;="&amp;A519,الإجازات!$E$2:$E$1001,"&gt;="&amp;A519,الإجازات!$G$2:$G$1001,"مقبولة")=0,"",LOOKUP(2,1/((الإجازات!$A$2:$A$1001=B519)*(الإجازات!$D$2:$D$1001&lt;=A519)*(الإجازات!$E$2:$E$1001&gt;=A519)*(الإجازات!$G$2:$G$1001="مقبولة")),الإجازات!$C$2:$C$1001)))</f>
        <v/>
      </c>
      <c r="O519" s="17"/>
      <c r="P519" s="23" t="str">
        <f aca="false">IF(B519="","",IF(ISNA(MATCH(B519,الموظفين!$A$2:$A$501,0)),"⚠ كود غير موجود",IF(O519&lt;&gt;"",O519,IF(N519&lt;&gt;"",N519,IF(H519="",IF(AND(A519&lt;&gt;"",WEEKDAY(A519)=الإعدادات!$B$11),"راحة أسبوعية","غائب"),IF(I519="","بدون انصراف",IF(N(K519)&gt;0,"متأخر","حاضر")))))))</f>
        <v/>
      </c>
      <c r="Q519" s="24" t="str">
        <f aca="false">IF(B519="","",IF(OR(P519="غائب",P519="غياب",P519="إجازة بدون راتب"),IFERROR(VLOOKUP(B519,الموظفين!$A$2:$J$501,8,FALSE()),0),0))</f>
        <v/>
      </c>
      <c r="R519" s="24" t="str">
        <f aca="false">IF(B519="","",ROUND((N(K519)+N(L519))/60*IFERROR(VLOOKUP(B519,الموظفين!$A$2:$J$501,8,FALSE()),0)/الإعدادات!$B$6*الإعدادات!$B$9,2))</f>
        <v/>
      </c>
      <c r="S519" s="24" t="str">
        <f aca="false">IF(OR(B519="",M519=""),"",ROUND(M519/60*IFERROR(VLOOKUP(B519,الموظفين!$A$2:$J$501,9,FALSE()),0),2))</f>
        <v/>
      </c>
      <c r="T519" s="17"/>
      <c r="U519" s="23" t="str">
        <f aca="false">IF(OR(A519="",B519=""),"",A519&amp;"|"&amp;B519)</f>
        <v/>
      </c>
    </row>
    <row r="520" customFormat="false" ht="15" hidden="false" customHeight="false" outlineLevel="0" collapsed="false">
      <c r="A520" s="16"/>
      <c r="B520" s="17"/>
      <c r="C520" s="18" t="str">
        <f aca="false">IF($B520="","",IFERROR(VLOOKUP($B520,الموظفين!$A$2:$J$501,2,FALSE())&amp;"","⚠ كود غير موجود"))</f>
        <v/>
      </c>
      <c r="D520" s="18" t="str">
        <f aca="false">IF($B520="","",IFERROR(VLOOKUP($B520,الموظفين!$A$2:$J$501,3,FALSE())&amp;"",""))</f>
        <v/>
      </c>
      <c r="E520" s="18" t="str">
        <f aca="false">IF($B520="","",IFERROR(VLOOKUP($B520,الموظفين!$A$2:$J$501,5,FALSE())&amp;"",""))</f>
        <v/>
      </c>
      <c r="F520" s="19" t="str">
        <f aca="false">IF($B520="","",IFERROR(VLOOKUP($B520,الموظفين!$A$2:$J$501,6,FALSE()),""))</f>
        <v/>
      </c>
      <c r="G520" s="19" t="str">
        <f aca="false">IF($B520="","",IFERROR(VLOOKUP($B520,الموظفين!$A$2:$J$501,7,FALSE()),""))</f>
        <v/>
      </c>
      <c r="H520" s="20"/>
      <c r="I520" s="20"/>
      <c r="J520" s="21" t="str">
        <f aca="false">IF(OR(H520="",I520=""),"",ROUND(MOD(I520-H520,1)*24,2))</f>
        <v/>
      </c>
      <c r="K520" s="22" t="str">
        <f aca="false">IF(OR(H520="",F520=""),"",IF(ROUND(MAX(0,MOD(H520-F520+0.5,1)-0.5)*1440,0)&gt;IFERROR(VLOOKUP(E520,الورديات!$A$2:$E$21,5,FALSE()),0),ROUND(MAX(0,MOD(H520-F520+0.5,1)-0.5)*1440,0),0))</f>
        <v/>
      </c>
      <c r="L520" s="22" t="str">
        <f aca="false">IF(OR(I520="",G520=""),"",ROUND(MAX(0,MOD(G520-I520+0.5,1)-0.5)*1440,0))</f>
        <v/>
      </c>
      <c r="M520" s="22" t="str">
        <f aca="false">IF(OR(I520="",G520=""),"",IF(ROUND(MAX(0,MOD(I520-G520+0.5,1)-0.5)*1440,0)&gt;=الإعدادات!$B$8,ROUND(MAX(0,MOD(I520-G520+0.5,1)-0.5)*1440,0),0))</f>
        <v/>
      </c>
      <c r="N520" s="18" t="str">
        <f aca="false">IF(OR(A520="",B520=""),"",IF(COUNTIFS(الإجازات!$A$2:$A$1001,B520,الإجازات!$D$2:$D$1001,"&lt;="&amp;A520,الإجازات!$E$2:$E$1001,"&gt;="&amp;A520,الإجازات!$G$2:$G$1001,"مقبولة")=0,"",LOOKUP(2,1/((الإجازات!$A$2:$A$1001=B520)*(الإجازات!$D$2:$D$1001&lt;=A520)*(الإجازات!$E$2:$E$1001&gt;=A520)*(الإجازات!$G$2:$G$1001="مقبولة")),الإجازات!$C$2:$C$1001)))</f>
        <v/>
      </c>
      <c r="O520" s="17"/>
      <c r="P520" s="23" t="str">
        <f aca="false">IF(B520="","",IF(ISNA(MATCH(B520,الموظفين!$A$2:$A$501,0)),"⚠ كود غير موجود",IF(O520&lt;&gt;"",O520,IF(N520&lt;&gt;"",N520,IF(H520="",IF(AND(A520&lt;&gt;"",WEEKDAY(A520)=الإعدادات!$B$11),"راحة أسبوعية","غائب"),IF(I520="","بدون انصراف",IF(N(K520)&gt;0,"متأخر","حاضر")))))))</f>
        <v/>
      </c>
      <c r="Q520" s="24" t="str">
        <f aca="false">IF(B520="","",IF(OR(P520="غائب",P520="غياب",P520="إجازة بدون راتب"),IFERROR(VLOOKUP(B520,الموظفين!$A$2:$J$501,8,FALSE()),0),0))</f>
        <v/>
      </c>
      <c r="R520" s="24" t="str">
        <f aca="false">IF(B520="","",ROUND((N(K520)+N(L520))/60*IFERROR(VLOOKUP(B520,الموظفين!$A$2:$J$501,8,FALSE()),0)/الإعدادات!$B$6*الإعدادات!$B$9,2))</f>
        <v/>
      </c>
      <c r="S520" s="24" t="str">
        <f aca="false">IF(OR(B520="",M520=""),"",ROUND(M520/60*IFERROR(VLOOKUP(B520,الموظفين!$A$2:$J$501,9,FALSE()),0),2))</f>
        <v/>
      </c>
      <c r="T520" s="17"/>
      <c r="U520" s="23" t="str">
        <f aca="false">IF(OR(A520="",B520=""),"",A520&amp;"|"&amp;B520)</f>
        <v/>
      </c>
    </row>
    <row r="521" customFormat="false" ht="15" hidden="false" customHeight="false" outlineLevel="0" collapsed="false">
      <c r="A521" s="16"/>
      <c r="B521" s="17"/>
      <c r="C521" s="18" t="str">
        <f aca="false">IF($B521="","",IFERROR(VLOOKUP($B521,الموظفين!$A$2:$J$501,2,FALSE())&amp;"","⚠ كود غير موجود"))</f>
        <v/>
      </c>
      <c r="D521" s="18" t="str">
        <f aca="false">IF($B521="","",IFERROR(VLOOKUP($B521,الموظفين!$A$2:$J$501,3,FALSE())&amp;"",""))</f>
        <v/>
      </c>
      <c r="E521" s="18" t="str">
        <f aca="false">IF($B521="","",IFERROR(VLOOKUP($B521,الموظفين!$A$2:$J$501,5,FALSE())&amp;"",""))</f>
        <v/>
      </c>
      <c r="F521" s="19" t="str">
        <f aca="false">IF($B521="","",IFERROR(VLOOKUP($B521,الموظفين!$A$2:$J$501,6,FALSE()),""))</f>
        <v/>
      </c>
      <c r="G521" s="19" t="str">
        <f aca="false">IF($B521="","",IFERROR(VLOOKUP($B521,الموظفين!$A$2:$J$501,7,FALSE()),""))</f>
        <v/>
      </c>
      <c r="H521" s="20"/>
      <c r="I521" s="20"/>
      <c r="J521" s="21" t="str">
        <f aca="false">IF(OR(H521="",I521=""),"",ROUND(MOD(I521-H521,1)*24,2))</f>
        <v/>
      </c>
      <c r="K521" s="22" t="str">
        <f aca="false">IF(OR(H521="",F521=""),"",IF(ROUND(MAX(0,MOD(H521-F521+0.5,1)-0.5)*1440,0)&gt;IFERROR(VLOOKUP(E521,الورديات!$A$2:$E$21,5,FALSE()),0),ROUND(MAX(0,MOD(H521-F521+0.5,1)-0.5)*1440,0),0))</f>
        <v/>
      </c>
      <c r="L521" s="22" t="str">
        <f aca="false">IF(OR(I521="",G521=""),"",ROUND(MAX(0,MOD(G521-I521+0.5,1)-0.5)*1440,0))</f>
        <v/>
      </c>
      <c r="M521" s="22" t="str">
        <f aca="false">IF(OR(I521="",G521=""),"",IF(ROUND(MAX(0,MOD(I521-G521+0.5,1)-0.5)*1440,0)&gt;=الإعدادات!$B$8,ROUND(MAX(0,MOD(I521-G521+0.5,1)-0.5)*1440,0),0))</f>
        <v/>
      </c>
      <c r="N521" s="18" t="str">
        <f aca="false">IF(OR(A521="",B521=""),"",IF(COUNTIFS(الإجازات!$A$2:$A$1001,B521,الإجازات!$D$2:$D$1001,"&lt;="&amp;A521,الإجازات!$E$2:$E$1001,"&gt;="&amp;A521,الإجازات!$G$2:$G$1001,"مقبولة")=0,"",LOOKUP(2,1/((الإجازات!$A$2:$A$1001=B521)*(الإجازات!$D$2:$D$1001&lt;=A521)*(الإجازات!$E$2:$E$1001&gt;=A521)*(الإجازات!$G$2:$G$1001="مقبولة")),الإجازات!$C$2:$C$1001)))</f>
        <v/>
      </c>
      <c r="O521" s="17"/>
      <c r="P521" s="23" t="str">
        <f aca="false">IF(B521="","",IF(ISNA(MATCH(B521,الموظفين!$A$2:$A$501,0)),"⚠ كود غير موجود",IF(O521&lt;&gt;"",O521,IF(N521&lt;&gt;"",N521,IF(H521="",IF(AND(A521&lt;&gt;"",WEEKDAY(A521)=الإعدادات!$B$11),"راحة أسبوعية","غائب"),IF(I521="","بدون انصراف",IF(N(K521)&gt;0,"متأخر","حاضر")))))))</f>
        <v/>
      </c>
      <c r="Q521" s="24" t="str">
        <f aca="false">IF(B521="","",IF(OR(P521="غائب",P521="غياب",P521="إجازة بدون راتب"),IFERROR(VLOOKUP(B521,الموظفين!$A$2:$J$501,8,FALSE()),0),0))</f>
        <v/>
      </c>
      <c r="R521" s="24" t="str">
        <f aca="false">IF(B521="","",ROUND((N(K521)+N(L521))/60*IFERROR(VLOOKUP(B521,الموظفين!$A$2:$J$501,8,FALSE()),0)/الإعدادات!$B$6*الإعدادات!$B$9,2))</f>
        <v/>
      </c>
      <c r="S521" s="24" t="str">
        <f aca="false">IF(OR(B521="",M521=""),"",ROUND(M521/60*IFERROR(VLOOKUP(B521,الموظفين!$A$2:$J$501,9,FALSE()),0),2))</f>
        <v/>
      </c>
      <c r="T521" s="17"/>
      <c r="U521" s="23" t="str">
        <f aca="false">IF(OR(A521="",B521=""),"",A521&amp;"|"&amp;B521)</f>
        <v/>
      </c>
    </row>
    <row r="522" customFormat="false" ht="15" hidden="false" customHeight="false" outlineLevel="0" collapsed="false">
      <c r="A522" s="16"/>
      <c r="B522" s="17"/>
      <c r="C522" s="18" t="str">
        <f aca="false">IF($B522="","",IFERROR(VLOOKUP($B522,الموظفين!$A$2:$J$501,2,FALSE())&amp;"","⚠ كود غير موجود"))</f>
        <v/>
      </c>
      <c r="D522" s="18" t="str">
        <f aca="false">IF($B522="","",IFERROR(VLOOKUP($B522,الموظفين!$A$2:$J$501,3,FALSE())&amp;"",""))</f>
        <v/>
      </c>
      <c r="E522" s="18" t="str">
        <f aca="false">IF($B522="","",IFERROR(VLOOKUP($B522,الموظفين!$A$2:$J$501,5,FALSE())&amp;"",""))</f>
        <v/>
      </c>
      <c r="F522" s="19" t="str">
        <f aca="false">IF($B522="","",IFERROR(VLOOKUP($B522,الموظفين!$A$2:$J$501,6,FALSE()),""))</f>
        <v/>
      </c>
      <c r="G522" s="19" t="str">
        <f aca="false">IF($B522="","",IFERROR(VLOOKUP($B522,الموظفين!$A$2:$J$501,7,FALSE()),""))</f>
        <v/>
      </c>
      <c r="H522" s="20"/>
      <c r="I522" s="20"/>
      <c r="J522" s="21" t="str">
        <f aca="false">IF(OR(H522="",I522=""),"",ROUND(MOD(I522-H522,1)*24,2))</f>
        <v/>
      </c>
      <c r="K522" s="22" t="str">
        <f aca="false">IF(OR(H522="",F522=""),"",IF(ROUND(MAX(0,MOD(H522-F522+0.5,1)-0.5)*1440,0)&gt;IFERROR(VLOOKUP(E522,الورديات!$A$2:$E$21,5,FALSE()),0),ROUND(MAX(0,MOD(H522-F522+0.5,1)-0.5)*1440,0),0))</f>
        <v/>
      </c>
      <c r="L522" s="22" t="str">
        <f aca="false">IF(OR(I522="",G522=""),"",ROUND(MAX(0,MOD(G522-I522+0.5,1)-0.5)*1440,0))</f>
        <v/>
      </c>
      <c r="M522" s="22" t="str">
        <f aca="false">IF(OR(I522="",G522=""),"",IF(ROUND(MAX(0,MOD(I522-G522+0.5,1)-0.5)*1440,0)&gt;=الإعدادات!$B$8,ROUND(MAX(0,MOD(I522-G522+0.5,1)-0.5)*1440,0),0))</f>
        <v/>
      </c>
      <c r="N522" s="18" t="str">
        <f aca="false">IF(OR(A522="",B522=""),"",IF(COUNTIFS(الإجازات!$A$2:$A$1001,B522,الإجازات!$D$2:$D$1001,"&lt;="&amp;A522,الإجازات!$E$2:$E$1001,"&gt;="&amp;A522,الإجازات!$G$2:$G$1001,"مقبولة")=0,"",LOOKUP(2,1/((الإجازات!$A$2:$A$1001=B522)*(الإجازات!$D$2:$D$1001&lt;=A522)*(الإجازات!$E$2:$E$1001&gt;=A522)*(الإجازات!$G$2:$G$1001="مقبولة")),الإجازات!$C$2:$C$1001)))</f>
        <v/>
      </c>
      <c r="O522" s="17"/>
      <c r="P522" s="23" t="str">
        <f aca="false">IF(B522="","",IF(ISNA(MATCH(B522,الموظفين!$A$2:$A$501,0)),"⚠ كود غير موجود",IF(O522&lt;&gt;"",O522,IF(N522&lt;&gt;"",N522,IF(H522="",IF(AND(A522&lt;&gt;"",WEEKDAY(A522)=الإعدادات!$B$11),"راحة أسبوعية","غائب"),IF(I522="","بدون انصراف",IF(N(K522)&gt;0,"متأخر","حاضر")))))))</f>
        <v/>
      </c>
      <c r="Q522" s="24" t="str">
        <f aca="false">IF(B522="","",IF(OR(P522="غائب",P522="غياب",P522="إجازة بدون راتب"),IFERROR(VLOOKUP(B522,الموظفين!$A$2:$J$501,8,FALSE()),0),0))</f>
        <v/>
      </c>
      <c r="R522" s="24" t="str">
        <f aca="false">IF(B522="","",ROUND((N(K522)+N(L522))/60*IFERROR(VLOOKUP(B522,الموظفين!$A$2:$J$501,8,FALSE()),0)/الإعدادات!$B$6*الإعدادات!$B$9,2))</f>
        <v/>
      </c>
      <c r="S522" s="24" t="str">
        <f aca="false">IF(OR(B522="",M522=""),"",ROUND(M522/60*IFERROR(VLOOKUP(B522,الموظفين!$A$2:$J$501,9,FALSE()),0),2))</f>
        <v/>
      </c>
      <c r="T522" s="17"/>
      <c r="U522" s="23" t="str">
        <f aca="false">IF(OR(A522="",B522=""),"",A522&amp;"|"&amp;B522)</f>
        <v/>
      </c>
    </row>
    <row r="523" customFormat="false" ht="15" hidden="false" customHeight="false" outlineLevel="0" collapsed="false">
      <c r="A523" s="16"/>
      <c r="B523" s="17"/>
      <c r="C523" s="18" t="str">
        <f aca="false">IF($B523="","",IFERROR(VLOOKUP($B523,الموظفين!$A$2:$J$501,2,FALSE())&amp;"","⚠ كود غير موجود"))</f>
        <v/>
      </c>
      <c r="D523" s="18" t="str">
        <f aca="false">IF($B523="","",IFERROR(VLOOKUP($B523,الموظفين!$A$2:$J$501,3,FALSE())&amp;"",""))</f>
        <v/>
      </c>
      <c r="E523" s="18" t="str">
        <f aca="false">IF($B523="","",IFERROR(VLOOKUP($B523,الموظفين!$A$2:$J$501,5,FALSE())&amp;"",""))</f>
        <v/>
      </c>
      <c r="F523" s="19" t="str">
        <f aca="false">IF($B523="","",IFERROR(VLOOKUP($B523,الموظفين!$A$2:$J$501,6,FALSE()),""))</f>
        <v/>
      </c>
      <c r="G523" s="19" t="str">
        <f aca="false">IF($B523="","",IFERROR(VLOOKUP($B523,الموظفين!$A$2:$J$501,7,FALSE()),""))</f>
        <v/>
      </c>
      <c r="H523" s="20"/>
      <c r="I523" s="20"/>
      <c r="J523" s="21" t="str">
        <f aca="false">IF(OR(H523="",I523=""),"",ROUND(MOD(I523-H523,1)*24,2))</f>
        <v/>
      </c>
      <c r="K523" s="22" t="str">
        <f aca="false">IF(OR(H523="",F523=""),"",IF(ROUND(MAX(0,MOD(H523-F523+0.5,1)-0.5)*1440,0)&gt;IFERROR(VLOOKUP(E523,الورديات!$A$2:$E$21,5,FALSE()),0),ROUND(MAX(0,MOD(H523-F523+0.5,1)-0.5)*1440,0),0))</f>
        <v/>
      </c>
      <c r="L523" s="22" t="str">
        <f aca="false">IF(OR(I523="",G523=""),"",ROUND(MAX(0,MOD(G523-I523+0.5,1)-0.5)*1440,0))</f>
        <v/>
      </c>
      <c r="M523" s="22" t="str">
        <f aca="false">IF(OR(I523="",G523=""),"",IF(ROUND(MAX(0,MOD(I523-G523+0.5,1)-0.5)*1440,0)&gt;=الإعدادات!$B$8,ROUND(MAX(0,MOD(I523-G523+0.5,1)-0.5)*1440,0),0))</f>
        <v/>
      </c>
      <c r="N523" s="18" t="str">
        <f aca="false">IF(OR(A523="",B523=""),"",IF(COUNTIFS(الإجازات!$A$2:$A$1001,B523,الإجازات!$D$2:$D$1001,"&lt;="&amp;A523,الإجازات!$E$2:$E$1001,"&gt;="&amp;A523,الإجازات!$G$2:$G$1001,"مقبولة")=0,"",LOOKUP(2,1/((الإجازات!$A$2:$A$1001=B523)*(الإجازات!$D$2:$D$1001&lt;=A523)*(الإجازات!$E$2:$E$1001&gt;=A523)*(الإجازات!$G$2:$G$1001="مقبولة")),الإجازات!$C$2:$C$1001)))</f>
        <v/>
      </c>
      <c r="O523" s="17"/>
      <c r="P523" s="23" t="str">
        <f aca="false">IF(B523="","",IF(ISNA(MATCH(B523,الموظفين!$A$2:$A$501,0)),"⚠ كود غير موجود",IF(O523&lt;&gt;"",O523,IF(N523&lt;&gt;"",N523,IF(H523="",IF(AND(A523&lt;&gt;"",WEEKDAY(A523)=الإعدادات!$B$11),"راحة أسبوعية","غائب"),IF(I523="","بدون انصراف",IF(N(K523)&gt;0,"متأخر","حاضر")))))))</f>
        <v/>
      </c>
      <c r="Q523" s="24" t="str">
        <f aca="false">IF(B523="","",IF(OR(P523="غائب",P523="غياب",P523="إجازة بدون راتب"),IFERROR(VLOOKUP(B523,الموظفين!$A$2:$J$501,8,FALSE()),0),0))</f>
        <v/>
      </c>
      <c r="R523" s="24" t="str">
        <f aca="false">IF(B523="","",ROUND((N(K523)+N(L523))/60*IFERROR(VLOOKUP(B523,الموظفين!$A$2:$J$501,8,FALSE()),0)/الإعدادات!$B$6*الإعدادات!$B$9,2))</f>
        <v/>
      </c>
      <c r="S523" s="24" t="str">
        <f aca="false">IF(OR(B523="",M523=""),"",ROUND(M523/60*IFERROR(VLOOKUP(B523,الموظفين!$A$2:$J$501,9,FALSE()),0),2))</f>
        <v/>
      </c>
      <c r="T523" s="17"/>
      <c r="U523" s="23" t="str">
        <f aca="false">IF(OR(A523="",B523=""),"",A523&amp;"|"&amp;B523)</f>
        <v/>
      </c>
    </row>
    <row r="524" customFormat="false" ht="15" hidden="false" customHeight="false" outlineLevel="0" collapsed="false">
      <c r="A524" s="16"/>
      <c r="B524" s="17"/>
      <c r="C524" s="18" t="str">
        <f aca="false">IF($B524="","",IFERROR(VLOOKUP($B524,الموظفين!$A$2:$J$501,2,FALSE())&amp;"","⚠ كود غير موجود"))</f>
        <v/>
      </c>
      <c r="D524" s="18" t="str">
        <f aca="false">IF($B524="","",IFERROR(VLOOKUP($B524,الموظفين!$A$2:$J$501,3,FALSE())&amp;"",""))</f>
        <v/>
      </c>
      <c r="E524" s="18" t="str">
        <f aca="false">IF($B524="","",IFERROR(VLOOKUP($B524,الموظفين!$A$2:$J$501,5,FALSE())&amp;"",""))</f>
        <v/>
      </c>
      <c r="F524" s="19" t="str">
        <f aca="false">IF($B524="","",IFERROR(VLOOKUP($B524,الموظفين!$A$2:$J$501,6,FALSE()),""))</f>
        <v/>
      </c>
      <c r="G524" s="19" t="str">
        <f aca="false">IF($B524="","",IFERROR(VLOOKUP($B524,الموظفين!$A$2:$J$501,7,FALSE()),""))</f>
        <v/>
      </c>
      <c r="H524" s="20"/>
      <c r="I524" s="20"/>
      <c r="J524" s="21" t="str">
        <f aca="false">IF(OR(H524="",I524=""),"",ROUND(MOD(I524-H524,1)*24,2))</f>
        <v/>
      </c>
      <c r="K524" s="22" t="str">
        <f aca="false">IF(OR(H524="",F524=""),"",IF(ROUND(MAX(0,MOD(H524-F524+0.5,1)-0.5)*1440,0)&gt;IFERROR(VLOOKUP(E524,الورديات!$A$2:$E$21,5,FALSE()),0),ROUND(MAX(0,MOD(H524-F524+0.5,1)-0.5)*1440,0),0))</f>
        <v/>
      </c>
      <c r="L524" s="22" t="str">
        <f aca="false">IF(OR(I524="",G524=""),"",ROUND(MAX(0,MOD(G524-I524+0.5,1)-0.5)*1440,0))</f>
        <v/>
      </c>
      <c r="M524" s="22" t="str">
        <f aca="false">IF(OR(I524="",G524=""),"",IF(ROUND(MAX(0,MOD(I524-G524+0.5,1)-0.5)*1440,0)&gt;=الإعدادات!$B$8,ROUND(MAX(0,MOD(I524-G524+0.5,1)-0.5)*1440,0),0))</f>
        <v/>
      </c>
      <c r="N524" s="18" t="str">
        <f aca="false">IF(OR(A524="",B524=""),"",IF(COUNTIFS(الإجازات!$A$2:$A$1001,B524,الإجازات!$D$2:$D$1001,"&lt;="&amp;A524,الإجازات!$E$2:$E$1001,"&gt;="&amp;A524,الإجازات!$G$2:$G$1001,"مقبولة")=0,"",LOOKUP(2,1/((الإجازات!$A$2:$A$1001=B524)*(الإجازات!$D$2:$D$1001&lt;=A524)*(الإجازات!$E$2:$E$1001&gt;=A524)*(الإجازات!$G$2:$G$1001="مقبولة")),الإجازات!$C$2:$C$1001)))</f>
        <v/>
      </c>
      <c r="O524" s="17"/>
      <c r="P524" s="23" t="str">
        <f aca="false">IF(B524="","",IF(ISNA(MATCH(B524,الموظفين!$A$2:$A$501,0)),"⚠ كود غير موجود",IF(O524&lt;&gt;"",O524,IF(N524&lt;&gt;"",N524,IF(H524="",IF(AND(A524&lt;&gt;"",WEEKDAY(A524)=الإعدادات!$B$11),"راحة أسبوعية","غائب"),IF(I524="","بدون انصراف",IF(N(K524)&gt;0,"متأخر","حاضر")))))))</f>
        <v/>
      </c>
      <c r="Q524" s="24" t="str">
        <f aca="false">IF(B524="","",IF(OR(P524="غائب",P524="غياب",P524="إجازة بدون راتب"),IFERROR(VLOOKUP(B524,الموظفين!$A$2:$J$501,8,FALSE()),0),0))</f>
        <v/>
      </c>
      <c r="R524" s="24" t="str">
        <f aca="false">IF(B524="","",ROUND((N(K524)+N(L524))/60*IFERROR(VLOOKUP(B524,الموظفين!$A$2:$J$501,8,FALSE()),0)/الإعدادات!$B$6*الإعدادات!$B$9,2))</f>
        <v/>
      </c>
      <c r="S524" s="24" t="str">
        <f aca="false">IF(OR(B524="",M524=""),"",ROUND(M524/60*IFERROR(VLOOKUP(B524,الموظفين!$A$2:$J$501,9,FALSE()),0),2))</f>
        <v/>
      </c>
      <c r="T524" s="17"/>
      <c r="U524" s="23" t="str">
        <f aca="false">IF(OR(A524="",B524=""),"",A524&amp;"|"&amp;B524)</f>
        <v/>
      </c>
    </row>
    <row r="525" customFormat="false" ht="15" hidden="false" customHeight="false" outlineLevel="0" collapsed="false">
      <c r="A525" s="16"/>
      <c r="B525" s="17"/>
      <c r="C525" s="18" t="str">
        <f aca="false">IF($B525="","",IFERROR(VLOOKUP($B525,الموظفين!$A$2:$J$501,2,FALSE())&amp;"","⚠ كود غير موجود"))</f>
        <v/>
      </c>
      <c r="D525" s="18" t="str">
        <f aca="false">IF($B525="","",IFERROR(VLOOKUP($B525,الموظفين!$A$2:$J$501,3,FALSE())&amp;"",""))</f>
        <v/>
      </c>
      <c r="E525" s="18" t="str">
        <f aca="false">IF($B525="","",IFERROR(VLOOKUP($B525,الموظفين!$A$2:$J$501,5,FALSE())&amp;"",""))</f>
        <v/>
      </c>
      <c r="F525" s="19" t="str">
        <f aca="false">IF($B525="","",IFERROR(VLOOKUP($B525,الموظفين!$A$2:$J$501,6,FALSE()),""))</f>
        <v/>
      </c>
      <c r="G525" s="19" t="str">
        <f aca="false">IF($B525="","",IFERROR(VLOOKUP($B525,الموظفين!$A$2:$J$501,7,FALSE()),""))</f>
        <v/>
      </c>
      <c r="H525" s="20"/>
      <c r="I525" s="20"/>
      <c r="J525" s="21" t="str">
        <f aca="false">IF(OR(H525="",I525=""),"",ROUND(MOD(I525-H525,1)*24,2))</f>
        <v/>
      </c>
      <c r="K525" s="22" t="str">
        <f aca="false">IF(OR(H525="",F525=""),"",IF(ROUND(MAX(0,MOD(H525-F525+0.5,1)-0.5)*1440,0)&gt;IFERROR(VLOOKUP(E525,الورديات!$A$2:$E$21,5,FALSE()),0),ROUND(MAX(0,MOD(H525-F525+0.5,1)-0.5)*1440,0),0))</f>
        <v/>
      </c>
      <c r="L525" s="22" t="str">
        <f aca="false">IF(OR(I525="",G525=""),"",ROUND(MAX(0,MOD(G525-I525+0.5,1)-0.5)*1440,0))</f>
        <v/>
      </c>
      <c r="M525" s="22" t="str">
        <f aca="false">IF(OR(I525="",G525=""),"",IF(ROUND(MAX(0,MOD(I525-G525+0.5,1)-0.5)*1440,0)&gt;=الإعدادات!$B$8,ROUND(MAX(0,MOD(I525-G525+0.5,1)-0.5)*1440,0),0))</f>
        <v/>
      </c>
      <c r="N525" s="18" t="str">
        <f aca="false">IF(OR(A525="",B525=""),"",IF(COUNTIFS(الإجازات!$A$2:$A$1001,B525,الإجازات!$D$2:$D$1001,"&lt;="&amp;A525,الإجازات!$E$2:$E$1001,"&gt;="&amp;A525,الإجازات!$G$2:$G$1001,"مقبولة")=0,"",LOOKUP(2,1/((الإجازات!$A$2:$A$1001=B525)*(الإجازات!$D$2:$D$1001&lt;=A525)*(الإجازات!$E$2:$E$1001&gt;=A525)*(الإجازات!$G$2:$G$1001="مقبولة")),الإجازات!$C$2:$C$1001)))</f>
        <v/>
      </c>
      <c r="O525" s="17"/>
      <c r="P525" s="23" t="str">
        <f aca="false">IF(B525="","",IF(ISNA(MATCH(B525,الموظفين!$A$2:$A$501,0)),"⚠ كود غير موجود",IF(O525&lt;&gt;"",O525,IF(N525&lt;&gt;"",N525,IF(H525="",IF(AND(A525&lt;&gt;"",WEEKDAY(A525)=الإعدادات!$B$11),"راحة أسبوعية","غائب"),IF(I525="","بدون انصراف",IF(N(K525)&gt;0,"متأخر","حاضر")))))))</f>
        <v/>
      </c>
      <c r="Q525" s="24" t="str">
        <f aca="false">IF(B525="","",IF(OR(P525="غائب",P525="غياب",P525="إجازة بدون راتب"),IFERROR(VLOOKUP(B525,الموظفين!$A$2:$J$501,8,FALSE()),0),0))</f>
        <v/>
      </c>
      <c r="R525" s="24" t="str">
        <f aca="false">IF(B525="","",ROUND((N(K525)+N(L525))/60*IFERROR(VLOOKUP(B525,الموظفين!$A$2:$J$501,8,FALSE()),0)/الإعدادات!$B$6*الإعدادات!$B$9,2))</f>
        <v/>
      </c>
      <c r="S525" s="24" t="str">
        <f aca="false">IF(OR(B525="",M525=""),"",ROUND(M525/60*IFERROR(VLOOKUP(B525,الموظفين!$A$2:$J$501,9,FALSE()),0),2))</f>
        <v/>
      </c>
      <c r="T525" s="17"/>
      <c r="U525" s="23" t="str">
        <f aca="false">IF(OR(A525="",B525=""),"",A525&amp;"|"&amp;B525)</f>
        <v/>
      </c>
    </row>
    <row r="526" customFormat="false" ht="15" hidden="false" customHeight="false" outlineLevel="0" collapsed="false">
      <c r="A526" s="16"/>
      <c r="B526" s="17"/>
      <c r="C526" s="18" t="str">
        <f aca="false">IF($B526="","",IFERROR(VLOOKUP($B526,الموظفين!$A$2:$J$501,2,FALSE())&amp;"","⚠ كود غير موجود"))</f>
        <v/>
      </c>
      <c r="D526" s="18" t="str">
        <f aca="false">IF($B526="","",IFERROR(VLOOKUP($B526,الموظفين!$A$2:$J$501,3,FALSE())&amp;"",""))</f>
        <v/>
      </c>
      <c r="E526" s="18" t="str">
        <f aca="false">IF($B526="","",IFERROR(VLOOKUP($B526,الموظفين!$A$2:$J$501,5,FALSE())&amp;"",""))</f>
        <v/>
      </c>
      <c r="F526" s="19" t="str">
        <f aca="false">IF($B526="","",IFERROR(VLOOKUP($B526,الموظفين!$A$2:$J$501,6,FALSE()),""))</f>
        <v/>
      </c>
      <c r="G526" s="19" t="str">
        <f aca="false">IF($B526="","",IFERROR(VLOOKUP($B526,الموظفين!$A$2:$J$501,7,FALSE()),""))</f>
        <v/>
      </c>
      <c r="H526" s="20"/>
      <c r="I526" s="20"/>
      <c r="J526" s="21" t="str">
        <f aca="false">IF(OR(H526="",I526=""),"",ROUND(MOD(I526-H526,1)*24,2))</f>
        <v/>
      </c>
      <c r="K526" s="22" t="str">
        <f aca="false">IF(OR(H526="",F526=""),"",IF(ROUND(MAX(0,MOD(H526-F526+0.5,1)-0.5)*1440,0)&gt;IFERROR(VLOOKUP(E526,الورديات!$A$2:$E$21,5,FALSE()),0),ROUND(MAX(0,MOD(H526-F526+0.5,1)-0.5)*1440,0),0))</f>
        <v/>
      </c>
      <c r="L526" s="22" t="str">
        <f aca="false">IF(OR(I526="",G526=""),"",ROUND(MAX(0,MOD(G526-I526+0.5,1)-0.5)*1440,0))</f>
        <v/>
      </c>
      <c r="M526" s="22" t="str">
        <f aca="false">IF(OR(I526="",G526=""),"",IF(ROUND(MAX(0,MOD(I526-G526+0.5,1)-0.5)*1440,0)&gt;=الإعدادات!$B$8,ROUND(MAX(0,MOD(I526-G526+0.5,1)-0.5)*1440,0),0))</f>
        <v/>
      </c>
      <c r="N526" s="18" t="str">
        <f aca="false">IF(OR(A526="",B526=""),"",IF(COUNTIFS(الإجازات!$A$2:$A$1001,B526,الإجازات!$D$2:$D$1001,"&lt;="&amp;A526,الإجازات!$E$2:$E$1001,"&gt;="&amp;A526,الإجازات!$G$2:$G$1001,"مقبولة")=0,"",LOOKUP(2,1/((الإجازات!$A$2:$A$1001=B526)*(الإجازات!$D$2:$D$1001&lt;=A526)*(الإجازات!$E$2:$E$1001&gt;=A526)*(الإجازات!$G$2:$G$1001="مقبولة")),الإجازات!$C$2:$C$1001)))</f>
        <v/>
      </c>
      <c r="O526" s="17"/>
      <c r="P526" s="23" t="str">
        <f aca="false">IF(B526="","",IF(ISNA(MATCH(B526,الموظفين!$A$2:$A$501,0)),"⚠ كود غير موجود",IF(O526&lt;&gt;"",O526,IF(N526&lt;&gt;"",N526,IF(H526="",IF(AND(A526&lt;&gt;"",WEEKDAY(A526)=الإعدادات!$B$11),"راحة أسبوعية","غائب"),IF(I526="","بدون انصراف",IF(N(K526)&gt;0,"متأخر","حاضر")))))))</f>
        <v/>
      </c>
      <c r="Q526" s="24" t="str">
        <f aca="false">IF(B526="","",IF(OR(P526="غائب",P526="غياب",P526="إجازة بدون راتب"),IFERROR(VLOOKUP(B526,الموظفين!$A$2:$J$501,8,FALSE()),0),0))</f>
        <v/>
      </c>
      <c r="R526" s="24" t="str">
        <f aca="false">IF(B526="","",ROUND((N(K526)+N(L526))/60*IFERROR(VLOOKUP(B526,الموظفين!$A$2:$J$501,8,FALSE()),0)/الإعدادات!$B$6*الإعدادات!$B$9,2))</f>
        <v/>
      </c>
      <c r="S526" s="24" t="str">
        <f aca="false">IF(OR(B526="",M526=""),"",ROUND(M526/60*IFERROR(VLOOKUP(B526,الموظفين!$A$2:$J$501,9,FALSE()),0),2))</f>
        <v/>
      </c>
      <c r="T526" s="17"/>
      <c r="U526" s="23" t="str">
        <f aca="false">IF(OR(A526="",B526=""),"",A526&amp;"|"&amp;B526)</f>
        <v/>
      </c>
    </row>
    <row r="527" customFormat="false" ht="15" hidden="false" customHeight="false" outlineLevel="0" collapsed="false">
      <c r="A527" s="16"/>
      <c r="B527" s="17"/>
      <c r="C527" s="18" t="str">
        <f aca="false">IF($B527="","",IFERROR(VLOOKUP($B527,الموظفين!$A$2:$J$501,2,FALSE())&amp;"","⚠ كود غير موجود"))</f>
        <v/>
      </c>
      <c r="D527" s="18" t="str">
        <f aca="false">IF($B527="","",IFERROR(VLOOKUP($B527,الموظفين!$A$2:$J$501,3,FALSE())&amp;"",""))</f>
        <v/>
      </c>
      <c r="E527" s="18" t="str">
        <f aca="false">IF($B527="","",IFERROR(VLOOKUP($B527,الموظفين!$A$2:$J$501,5,FALSE())&amp;"",""))</f>
        <v/>
      </c>
      <c r="F527" s="19" t="str">
        <f aca="false">IF($B527="","",IFERROR(VLOOKUP($B527,الموظفين!$A$2:$J$501,6,FALSE()),""))</f>
        <v/>
      </c>
      <c r="G527" s="19" t="str">
        <f aca="false">IF($B527="","",IFERROR(VLOOKUP($B527,الموظفين!$A$2:$J$501,7,FALSE()),""))</f>
        <v/>
      </c>
      <c r="H527" s="20"/>
      <c r="I527" s="20"/>
      <c r="J527" s="21" t="str">
        <f aca="false">IF(OR(H527="",I527=""),"",ROUND(MOD(I527-H527,1)*24,2))</f>
        <v/>
      </c>
      <c r="K527" s="22" t="str">
        <f aca="false">IF(OR(H527="",F527=""),"",IF(ROUND(MAX(0,MOD(H527-F527+0.5,1)-0.5)*1440,0)&gt;IFERROR(VLOOKUP(E527,الورديات!$A$2:$E$21,5,FALSE()),0),ROUND(MAX(0,MOD(H527-F527+0.5,1)-0.5)*1440,0),0))</f>
        <v/>
      </c>
      <c r="L527" s="22" t="str">
        <f aca="false">IF(OR(I527="",G527=""),"",ROUND(MAX(0,MOD(G527-I527+0.5,1)-0.5)*1440,0))</f>
        <v/>
      </c>
      <c r="M527" s="22" t="str">
        <f aca="false">IF(OR(I527="",G527=""),"",IF(ROUND(MAX(0,MOD(I527-G527+0.5,1)-0.5)*1440,0)&gt;=الإعدادات!$B$8,ROUND(MAX(0,MOD(I527-G527+0.5,1)-0.5)*1440,0),0))</f>
        <v/>
      </c>
      <c r="N527" s="18" t="str">
        <f aca="false">IF(OR(A527="",B527=""),"",IF(COUNTIFS(الإجازات!$A$2:$A$1001,B527,الإجازات!$D$2:$D$1001,"&lt;="&amp;A527,الإجازات!$E$2:$E$1001,"&gt;="&amp;A527,الإجازات!$G$2:$G$1001,"مقبولة")=0,"",LOOKUP(2,1/((الإجازات!$A$2:$A$1001=B527)*(الإجازات!$D$2:$D$1001&lt;=A527)*(الإجازات!$E$2:$E$1001&gt;=A527)*(الإجازات!$G$2:$G$1001="مقبولة")),الإجازات!$C$2:$C$1001)))</f>
        <v/>
      </c>
      <c r="O527" s="17"/>
      <c r="P527" s="23" t="str">
        <f aca="false">IF(B527="","",IF(ISNA(MATCH(B527,الموظفين!$A$2:$A$501,0)),"⚠ كود غير موجود",IF(O527&lt;&gt;"",O527,IF(N527&lt;&gt;"",N527,IF(H527="",IF(AND(A527&lt;&gt;"",WEEKDAY(A527)=الإعدادات!$B$11),"راحة أسبوعية","غائب"),IF(I527="","بدون انصراف",IF(N(K527)&gt;0,"متأخر","حاضر")))))))</f>
        <v/>
      </c>
      <c r="Q527" s="24" t="str">
        <f aca="false">IF(B527="","",IF(OR(P527="غائب",P527="غياب",P527="إجازة بدون راتب"),IFERROR(VLOOKUP(B527,الموظفين!$A$2:$J$501,8,FALSE()),0),0))</f>
        <v/>
      </c>
      <c r="R527" s="24" t="str">
        <f aca="false">IF(B527="","",ROUND((N(K527)+N(L527))/60*IFERROR(VLOOKUP(B527,الموظفين!$A$2:$J$501,8,FALSE()),0)/الإعدادات!$B$6*الإعدادات!$B$9,2))</f>
        <v/>
      </c>
      <c r="S527" s="24" t="str">
        <f aca="false">IF(OR(B527="",M527=""),"",ROUND(M527/60*IFERROR(VLOOKUP(B527,الموظفين!$A$2:$J$501,9,FALSE()),0),2))</f>
        <v/>
      </c>
      <c r="T527" s="17"/>
      <c r="U527" s="23" t="str">
        <f aca="false">IF(OR(A527="",B527=""),"",A527&amp;"|"&amp;B527)</f>
        <v/>
      </c>
    </row>
    <row r="528" customFormat="false" ht="15" hidden="false" customHeight="false" outlineLevel="0" collapsed="false">
      <c r="A528" s="16"/>
      <c r="B528" s="17"/>
      <c r="C528" s="18" t="str">
        <f aca="false">IF($B528="","",IFERROR(VLOOKUP($B528,الموظفين!$A$2:$J$501,2,FALSE())&amp;"","⚠ كود غير موجود"))</f>
        <v/>
      </c>
      <c r="D528" s="18" t="str">
        <f aca="false">IF($B528="","",IFERROR(VLOOKUP($B528,الموظفين!$A$2:$J$501,3,FALSE())&amp;"",""))</f>
        <v/>
      </c>
      <c r="E528" s="18" t="str">
        <f aca="false">IF($B528="","",IFERROR(VLOOKUP($B528,الموظفين!$A$2:$J$501,5,FALSE())&amp;"",""))</f>
        <v/>
      </c>
      <c r="F528" s="19" t="str">
        <f aca="false">IF($B528="","",IFERROR(VLOOKUP($B528,الموظفين!$A$2:$J$501,6,FALSE()),""))</f>
        <v/>
      </c>
      <c r="G528" s="19" t="str">
        <f aca="false">IF($B528="","",IFERROR(VLOOKUP($B528,الموظفين!$A$2:$J$501,7,FALSE()),""))</f>
        <v/>
      </c>
      <c r="H528" s="20"/>
      <c r="I528" s="20"/>
      <c r="J528" s="21" t="str">
        <f aca="false">IF(OR(H528="",I528=""),"",ROUND(MOD(I528-H528,1)*24,2))</f>
        <v/>
      </c>
      <c r="K528" s="22" t="str">
        <f aca="false">IF(OR(H528="",F528=""),"",IF(ROUND(MAX(0,MOD(H528-F528+0.5,1)-0.5)*1440,0)&gt;IFERROR(VLOOKUP(E528,الورديات!$A$2:$E$21,5,FALSE()),0),ROUND(MAX(0,MOD(H528-F528+0.5,1)-0.5)*1440,0),0))</f>
        <v/>
      </c>
      <c r="L528" s="22" t="str">
        <f aca="false">IF(OR(I528="",G528=""),"",ROUND(MAX(0,MOD(G528-I528+0.5,1)-0.5)*1440,0))</f>
        <v/>
      </c>
      <c r="M528" s="22" t="str">
        <f aca="false">IF(OR(I528="",G528=""),"",IF(ROUND(MAX(0,MOD(I528-G528+0.5,1)-0.5)*1440,0)&gt;=الإعدادات!$B$8,ROUND(MAX(0,MOD(I528-G528+0.5,1)-0.5)*1440,0),0))</f>
        <v/>
      </c>
      <c r="N528" s="18" t="str">
        <f aca="false">IF(OR(A528="",B528=""),"",IF(COUNTIFS(الإجازات!$A$2:$A$1001,B528,الإجازات!$D$2:$D$1001,"&lt;="&amp;A528,الإجازات!$E$2:$E$1001,"&gt;="&amp;A528,الإجازات!$G$2:$G$1001,"مقبولة")=0,"",LOOKUP(2,1/((الإجازات!$A$2:$A$1001=B528)*(الإجازات!$D$2:$D$1001&lt;=A528)*(الإجازات!$E$2:$E$1001&gt;=A528)*(الإجازات!$G$2:$G$1001="مقبولة")),الإجازات!$C$2:$C$1001)))</f>
        <v/>
      </c>
      <c r="O528" s="17"/>
      <c r="P528" s="23" t="str">
        <f aca="false">IF(B528="","",IF(ISNA(MATCH(B528,الموظفين!$A$2:$A$501,0)),"⚠ كود غير موجود",IF(O528&lt;&gt;"",O528,IF(N528&lt;&gt;"",N528,IF(H528="",IF(AND(A528&lt;&gt;"",WEEKDAY(A528)=الإعدادات!$B$11),"راحة أسبوعية","غائب"),IF(I528="","بدون انصراف",IF(N(K528)&gt;0,"متأخر","حاضر")))))))</f>
        <v/>
      </c>
      <c r="Q528" s="24" t="str">
        <f aca="false">IF(B528="","",IF(OR(P528="غائب",P528="غياب",P528="إجازة بدون راتب"),IFERROR(VLOOKUP(B528,الموظفين!$A$2:$J$501,8,FALSE()),0),0))</f>
        <v/>
      </c>
      <c r="R528" s="24" t="str">
        <f aca="false">IF(B528="","",ROUND((N(K528)+N(L528))/60*IFERROR(VLOOKUP(B528,الموظفين!$A$2:$J$501,8,FALSE()),0)/الإعدادات!$B$6*الإعدادات!$B$9,2))</f>
        <v/>
      </c>
      <c r="S528" s="24" t="str">
        <f aca="false">IF(OR(B528="",M528=""),"",ROUND(M528/60*IFERROR(VLOOKUP(B528,الموظفين!$A$2:$J$501,9,FALSE()),0),2))</f>
        <v/>
      </c>
      <c r="T528" s="17"/>
      <c r="U528" s="23" t="str">
        <f aca="false">IF(OR(A528="",B528=""),"",A528&amp;"|"&amp;B528)</f>
        <v/>
      </c>
    </row>
    <row r="529" customFormat="false" ht="15" hidden="false" customHeight="false" outlineLevel="0" collapsed="false">
      <c r="A529" s="16"/>
      <c r="B529" s="17"/>
      <c r="C529" s="18" t="str">
        <f aca="false">IF($B529="","",IFERROR(VLOOKUP($B529,الموظفين!$A$2:$J$501,2,FALSE())&amp;"","⚠ كود غير موجود"))</f>
        <v/>
      </c>
      <c r="D529" s="18" t="str">
        <f aca="false">IF($B529="","",IFERROR(VLOOKUP($B529,الموظفين!$A$2:$J$501,3,FALSE())&amp;"",""))</f>
        <v/>
      </c>
      <c r="E529" s="18" t="str">
        <f aca="false">IF($B529="","",IFERROR(VLOOKUP($B529,الموظفين!$A$2:$J$501,5,FALSE())&amp;"",""))</f>
        <v/>
      </c>
      <c r="F529" s="19" t="str">
        <f aca="false">IF($B529="","",IFERROR(VLOOKUP($B529,الموظفين!$A$2:$J$501,6,FALSE()),""))</f>
        <v/>
      </c>
      <c r="G529" s="19" t="str">
        <f aca="false">IF($B529="","",IFERROR(VLOOKUP($B529,الموظفين!$A$2:$J$501,7,FALSE()),""))</f>
        <v/>
      </c>
      <c r="H529" s="20"/>
      <c r="I529" s="20"/>
      <c r="J529" s="21" t="str">
        <f aca="false">IF(OR(H529="",I529=""),"",ROUND(MOD(I529-H529,1)*24,2))</f>
        <v/>
      </c>
      <c r="K529" s="22" t="str">
        <f aca="false">IF(OR(H529="",F529=""),"",IF(ROUND(MAX(0,MOD(H529-F529+0.5,1)-0.5)*1440,0)&gt;IFERROR(VLOOKUP(E529,الورديات!$A$2:$E$21,5,FALSE()),0),ROUND(MAX(0,MOD(H529-F529+0.5,1)-0.5)*1440,0),0))</f>
        <v/>
      </c>
      <c r="L529" s="22" t="str">
        <f aca="false">IF(OR(I529="",G529=""),"",ROUND(MAX(0,MOD(G529-I529+0.5,1)-0.5)*1440,0))</f>
        <v/>
      </c>
      <c r="M529" s="22" t="str">
        <f aca="false">IF(OR(I529="",G529=""),"",IF(ROUND(MAX(0,MOD(I529-G529+0.5,1)-0.5)*1440,0)&gt;=الإعدادات!$B$8,ROUND(MAX(0,MOD(I529-G529+0.5,1)-0.5)*1440,0),0))</f>
        <v/>
      </c>
      <c r="N529" s="18" t="str">
        <f aca="false">IF(OR(A529="",B529=""),"",IF(COUNTIFS(الإجازات!$A$2:$A$1001,B529,الإجازات!$D$2:$D$1001,"&lt;="&amp;A529,الإجازات!$E$2:$E$1001,"&gt;="&amp;A529,الإجازات!$G$2:$G$1001,"مقبولة")=0,"",LOOKUP(2,1/((الإجازات!$A$2:$A$1001=B529)*(الإجازات!$D$2:$D$1001&lt;=A529)*(الإجازات!$E$2:$E$1001&gt;=A529)*(الإجازات!$G$2:$G$1001="مقبولة")),الإجازات!$C$2:$C$1001)))</f>
        <v/>
      </c>
      <c r="O529" s="17"/>
      <c r="P529" s="23" t="str">
        <f aca="false">IF(B529="","",IF(ISNA(MATCH(B529,الموظفين!$A$2:$A$501,0)),"⚠ كود غير موجود",IF(O529&lt;&gt;"",O529,IF(N529&lt;&gt;"",N529,IF(H529="",IF(AND(A529&lt;&gt;"",WEEKDAY(A529)=الإعدادات!$B$11),"راحة أسبوعية","غائب"),IF(I529="","بدون انصراف",IF(N(K529)&gt;0,"متأخر","حاضر")))))))</f>
        <v/>
      </c>
      <c r="Q529" s="24" t="str">
        <f aca="false">IF(B529="","",IF(OR(P529="غائب",P529="غياب",P529="إجازة بدون راتب"),IFERROR(VLOOKUP(B529,الموظفين!$A$2:$J$501,8,FALSE()),0),0))</f>
        <v/>
      </c>
      <c r="R529" s="24" t="str">
        <f aca="false">IF(B529="","",ROUND((N(K529)+N(L529))/60*IFERROR(VLOOKUP(B529,الموظفين!$A$2:$J$501,8,FALSE()),0)/الإعدادات!$B$6*الإعدادات!$B$9,2))</f>
        <v/>
      </c>
      <c r="S529" s="24" t="str">
        <f aca="false">IF(OR(B529="",M529=""),"",ROUND(M529/60*IFERROR(VLOOKUP(B529,الموظفين!$A$2:$J$501,9,FALSE()),0),2))</f>
        <v/>
      </c>
      <c r="T529" s="17"/>
      <c r="U529" s="23" t="str">
        <f aca="false">IF(OR(A529="",B529=""),"",A529&amp;"|"&amp;B529)</f>
        <v/>
      </c>
    </row>
    <row r="530" customFormat="false" ht="15" hidden="false" customHeight="false" outlineLevel="0" collapsed="false">
      <c r="A530" s="16"/>
      <c r="B530" s="17"/>
      <c r="C530" s="18" t="str">
        <f aca="false">IF($B530="","",IFERROR(VLOOKUP($B530,الموظفين!$A$2:$J$501,2,FALSE())&amp;"","⚠ كود غير موجود"))</f>
        <v/>
      </c>
      <c r="D530" s="18" t="str">
        <f aca="false">IF($B530="","",IFERROR(VLOOKUP($B530,الموظفين!$A$2:$J$501,3,FALSE())&amp;"",""))</f>
        <v/>
      </c>
      <c r="E530" s="18" t="str">
        <f aca="false">IF($B530="","",IFERROR(VLOOKUP($B530,الموظفين!$A$2:$J$501,5,FALSE())&amp;"",""))</f>
        <v/>
      </c>
      <c r="F530" s="19" t="str">
        <f aca="false">IF($B530="","",IFERROR(VLOOKUP($B530,الموظفين!$A$2:$J$501,6,FALSE()),""))</f>
        <v/>
      </c>
      <c r="G530" s="19" t="str">
        <f aca="false">IF($B530="","",IFERROR(VLOOKUP($B530,الموظفين!$A$2:$J$501,7,FALSE()),""))</f>
        <v/>
      </c>
      <c r="H530" s="20"/>
      <c r="I530" s="20"/>
      <c r="J530" s="21" t="str">
        <f aca="false">IF(OR(H530="",I530=""),"",ROUND(MOD(I530-H530,1)*24,2))</f>
        <v/>
      </c>
      <c r="K530" s="22" t="str">
        <f aca="false">IF(OR(H530="",F530=""),"",IF(ROUND(MAX(0,MOD(H530-F530+0.5,1)-0.5)*1440,0)&gt;IFERROR(VLOOKUP(E530,الورديات!$A$2:$E$21,5,FALSE()),0),ROUND(MAX(0,MOD(H530-F530+0.5,1)-0.5)*1440,0),0))</f>
        <v/>
      </c>
      <c r="L530" s="22" t="str">
        <f aca="false">IF(OR(I530="",G530=""),"",ROUND(MAX(0,MOD(G530-I530+0.5,1)-0.5)*1440,0))</f>
        <v/>
      </c>
      <c r="M530" s="22" t="str">
        <f aca="false">IF(OR(I530="",G530=""),"",IF(ROUND(MAX(0,MOD(I530-G530+0.5,1)-0.5)*1440,0)&gt;=الإعدادات!$B$8,ROUND(MAX(0,MOD(I530-G530+0.5,1)-0.5)*1440,0),0))</f>
        <v/>
      </c>
      <c r="N530" s="18" t="str">
        <f aca="false">IF(OR(A530="",B530=""),"",IF(COUNTIFS(الإجازات!$A$2:$A$1001,B530,الإجازات!$D$2:$D$1001,"&lt;="&amp;A530,الإجازات!$E$2:$E$1001,"&gt;="&amp;A530,الإجازات!$G$2:$G$1001,"مقبولة")=0,"",LOOKUP(2,1/((الإجازات!$A$2:$A$1001=B530)*(الإجازات!$D$2:$D$1001&lt;=A530)*(الإجازات!$E$2:$E$1001&gt;=A530)*(الإجازات!$G$2:$G$1001="مقبولة")),الإجازات!$C$2:$C$1001)))</f>
        <v/>
      </c>
      <c r="O530" s="17"/>
      <c r="P530" s="23" t="str">
        <f aca="false">IF(B530="","",IF(ISNA(MATCH(B530,الموظفين!$A$2:$A$501,0)),"⚠ كود غير موجود",IF(O530&lt;&gt;"",O530,IF(N530&lt;&gt;"",N530,IF(H530="",IF(AND(A530&lt;&gt;"",WEEKDAY(A530)=الإعدادات!$B$11),"راحة أسبوعية","غائب"),IF(I530="","بدون انصراف",IF(N(K530)&gt;0,"متأخر","حاضر")))))))</f>
        <v/>
      </c>
      <c r="Q530" s="24" t="str">
        <f aca="false">IF(B530="","",IF(OR(P530="غائب",P530="غياب",P530="إجازة بدون راتب"),IFERROR(VLOOKUP(B530,الموظفين!$A$2:$J$501,8,FALSE()),0),0))</f>
        <v/>
      </c>
      <c r="R530" s="24" t="str">
        <f aca="false">IF(B530="","",ROUND((N(K530)+N(L530))/60*IFERROR(VLOOKUP(B530,الموظفين!$A$2:$J$501,8,FALSE()),0)/الإعدادات!$B$6*الإعدادات!$B$9,2))</f>
        <v/>
      </c>
      <c r="S530" s="24" t="str">
        <f aca="false">IF(OR(B530="",M530=""),"",ROUND(M530/60*IFERROR(VLOOKUP(B530,الموظفين!$A$2:$J$501,9,FALSE()),0),2))</f>
        <v/>
      </c>
      <c r="T530" s="17"/>
      <c r="U530" s="23" t="str">
        <f aca="false">IF(OR(A530="",B530=""),"",A530&amp;"|"&amp;B530)</f>
        <v/>
      </c>
    </row>
    <row r="531" customFormat="false" ht="15" hidden="false" customHeight="false" outlineLevel="0" collapsed="false">
      <c r="A531" s="16"/>
      <c r="B531" s="17"/>
      <c r="C531" s="18" t="str">
        <f aca="false">IF($B531="","",IFERROR(VLOOKUP($B531,الموظفين!$A$2:$J$501,2,FALSE())&amp;"","⚠ كود غير موجود"))</f>
        <v/>
      </c>
      <c r="D531" s="18" t="str">
        <f aca="false">IF($B531="","",IFERROR(VLOOKUP($B531,الموظفين!$A$2:$J$501,3,FALSE())&amp;"",""))</f>
        <v/>
      </c>
      <c r="E531" s="18" t="str">
        <f aca="false">IF($B531="","",IFERROR(VLOOKUP($B531,الموظفين!$A$2:$J$501,5,FALSE())&amp;"",""))</f>
        <v/>
      </c>
      <c r="F531" s="19" t="str">
        <f aca="false">IF($B531="","",IFERROR(VLOOKUP($B531,الموظفين!$A$2:$J$501,6,FALSE()),""))</f>
        <v/>
      </c>
      <c r="G531" s="19" t="str">
        <f aca="false">IF($B531="","",IFERROR(VLOOKUP($B531,الموظفين!$A$2:$J$501,7,FALSE()),""))</f>
        <v/>
      </c>
      <c r="H531" s="20"/>
      <c r="I531" s="20"/>
      <c r="J531" s="21" t="str">
        <f aca="false">IF(OR(H531="",I531=""),"",ROUND(MOD(I531-H531,1)*24,2))</f>
        <v/>
      </c>
      <c r="K531" s="22" t="str">
        <f aca="false">IF(OR(H531="",F531=""),"",IF(ROUND(MAX(0,MOD(H531-F531+0.5,1)-0.5)*1440,0)&gt;IFERROR(VLOOKUP(E531,الورديات!$A$2:$E$21,5,FALSE()),0),ROUND(MAX(0,MOD(H531-F531+0.5,1)-0.5)*1440,0),0))</f>
        <v/>
      </c>
      <c r="L531" s="22" t="str">
        <f aca="false">IF(OR(I531="",G531=""),"",ROUND(MAX(0,MOD(G531-I531+0.5,1)-0.5)*1440,0))</f>
        <v/>
      </c>
      <c r="M531" s="22" t="str">
        <f aca="false">IF(OR(I531="",G531=""),"",IF(ROUND(MAX(0,MOD(I531-G531+0.5,1)-0.5)*1440,0)&gt;=الإعدادات!$B$8,ROUND(MAX(0,MOD(I531-G531+0.5,1)-0.5)*1440,0),0))</f>
        <v/>
      </c>
      <c r="N531" s="18" t="str">
        <f aca="false">IF(OR(A531="",B531=""),"",IF(COUNTIFS(الإجازات!$A$2:$A$1001,B531,الإجازات!$D$2:$D$1001,"&lt;="&amp;A531,الإجازات!$E$2:$E$1001,"&gt;="&amp;A531,الإجازات!$G$2:$G$1001,"مقبولة")=0,"",LOOKUP(2,1/((الإجازات!$A$2:$A$1001=B531)*(الإجازات!$D$2:$D$1001&lt;=A531)*(الإجازات!$E$2:$E$1001&gt;=A531)*(الإجازات!$G$2:$G$1001="مقبولة")),الإجازات!$C$2:$C$1001)))</f>
        <v/>
      </c>
      <c r="O531" s="17"/>
      <c r="P531" s="23" t="str">
        <f aca="false">IF(B531="","",IF(ISNA(MATCH(B531,الموظفين!$A$2:$A$501,0)),"⚠ كود غير موجود",IF(O531&lt;&gt;"",O531,IF(N531&lt;&gt;"",N531,IF(H531="",IF(AND(A531&lt;&gt;"",WEEKDAY(A531)=الإعدادات!$B$11),"راحة أسبوعية","غائب"),IF(I531="","بدون انصراف",IF(N(K531)&gt;0,"متأخر","حاضر")))))))</f>
        <v/>
      </c>
      <c r="Q531" s="24" t="str">
        <f aca="false">IF(B531="","",IF(OR(P531="غائب",P531="غياب",P531="إجازة بدون راتب"),IFERROR(VLOOKUP(B531,الموظفين!$A$2:$J$501,8,FALSE()),0),0))</f>
        <v/>
      </c>
      <c r="R531" s="24" t="str">
        <f aca="false">IF(B531="","",ROUND((N(K531)+N(L531))/60*IFERROR(VLOOKUP(B531,الموظفين!$A$2:$J$501,8,FALSE()),0)/الإعدادات!$B$6*الإعدادات!$B$9,2))</f>
        <v/>
      </c>
      <c r="S531" s="24" t="str">
        <f aca="false">IF(OR(B531="",M531=""),"",ROUND(M531/60*IFERROR(VLOOKUP(B531,الموظفين!$A$2:$J$501,9,FALSE()),0),2))</f>
        <v/>
      </c>
      <c r="T531" s="17"/>
      <c r="U531" s="23" t="str">
        <f aca="false">IF(OR(A531="",B531=""),"",A531&amp;"|"&amp;B531)</f>
        <v/>
      </c>
    </row>
    <row r="532" customFormat="false" ht="15" hidden="false" customHeight="false" outlineLevel="0" collapsed="false">
      <c r="A532" s="16"/>
      <c r="B532" s="17"/>
      <c r="C532" s="18" t="str">
        <f aca="false">IF($B532="","",IFERROR(VLOOKUP($B532,الموظفين!$A$2:$J$501,2,FALSE())&amp;"","⚠ كود غير موجود"))</f>
        <v/>
      </c>
      <c r="D532" s="18" t="str">
        <f aca="false">IF($B532="","",IFERROR(VLOOKUP($B532,الموظفين!$A$2:$J$501,3,FALSE())&amp;"",""))</f>
        <v/>
      </c>
      <c r="E532" s="18" t="str">
        <f aca="false">IF($B532="","",IFERROR(VLOOKUP($B532,الموظفين!$A$2:$J$501,5,FALSE())&amp;"",""))</f>
        <v/>
      </c>
      <c r="F532" s="19" t="str">
        <f aca="false">IF($B532="","",IFERROR(VLOOKUP($B532,الموظفين!$A$2:$J$501,6,FALSE()),""))</f>
        <v/>
      </c>
      <c r="G532" s="19" t="str">
        <f aca="false">IF($B532="","",IFERROR(VLOOKUP($B532,الموظفين!$A$2:$J$501,7,FALSE()),""))</f>
        <v/>
      </c>
      <c r="H532" s="20"/>
      <c r="I532" s="20"/>
      <c r="J532" s="21" t="str">
        <f aca="false">IF(OR(H532="",I532=""),"",ROUND(MOD(I532-H532,1)*24,2))</f>
        <v/>
      </c>
      <c r="K532" s="22" t="str">
        <f aca="false">IF(OR(H532="",F532=""),"",IF(ROUND(MAX(0,MOD(H532-F532+0.5,1)-0.5)*1440,0)&gt;IFERROR(VLOOKUP(E532,الورديات!$A$2:$E$21,5,FALSE()),0),ROUND(MAX(0,MOD(H532-F532+0.5,1)-0.5)*1440,0),0))</f>
        <v/>
      </c>
      <c r="L532" s="22" t="str">
        <f aca="false">IF(OR(I532="",G532=""),"",ROUND(MAX(0,MOD(G532-I532+0.5,1)-0.5)*1440,0))</f>
        <v/>
      </c>
      <c r="M532" s="22" t="str">
        <f aca="false">IF(OR(I532="",G532=""),"",IF(ROUND(MAX(0,MOD(I532-G532+0.5,1)-0.5)*1440,0)&gt;=الإعدادات!$B$8,ROUND(MAX(0,MOD(I532-G532+0.5,1)-0.5)*1440,0),0))</f>
        <v/>
      </c>
      <c r="N532" s="18" t="str">
        <f aca="false">IF(OR(A532="",B532=""),"",IF(COUNTIFS(الإجازات!$A$2:$A$1001,B532,الإجازات!$D$2:$D$1001,"&lt;="&amp;A532,الإجازات!$E$2:$E$1001,"&gt;="&amp;A532,الإجازات!$G$2:$G$1001,"مقبولة")=0,"",LOOKUP(2,1/((الإجازات!$A$2:$A$1001=B532)*(الإجازات!$D$2:$D$1001&lt;=A532)*(الإجازات!$E$2:$E$1001&gt;=A532)*(الإجازات!$G$2:$G$1001="مقبولة")),الإجازات!$C$2:$C$1001)))</f>
        <v/>
      </c>
      <c r="O532" s="17"/>
      <c r="P532" s="23" t="str">
        <f aca="false">IF(B532="","",IF(ISNA(MATCH(B532,الموظفين!$A$2:$A$501,0)),"⚠ كود غير موجود",IF(O532&lt;&gt;"",O532,IF(N532&lt;&gt;"",N532,IF(H532="",IF(AND(A532&lt;&gt;"",WEEKDAY(A532)=الإعدادات!$B$11),"راحة أسبوعية","غائب"),IF(I532="","بدون انصراف",IF(N(K532)&gt;0,"متأخر","حاضر")))))))</f>
        <v/>
      </c>
      <c r="Q532" s="24" t="str">
        <f aca="false">IF(B532="","",IF(OR(P532="غائب",P532="غياب",P532="إجازة بدون راتب"),IFERROR(VLOOKUP(B532,الموظفين!$A$2:$J$501,8,FALSE()),0),0))</f>
        <v/>
      </c>
      <c r="R532" s="24" t="str">
        <f aca="false">IF(B532="","",ROUND((N(K532)+N(L532))/60*IFERROR(VLOOKUP(B532,الموظفين!$A$2:$J$501,8,FALSE()),0)/الإعدادات!$B$6*الإعدادات!$B$9,2))</f>
        <v/>
      </c>
      <c r="S532" s="24" t="str">
        <f aca="false">IF(OR(B532="",M532=""),"",ROUND(M532/60*IFERROR(VLOOKUP(B532,الموظفين!$A$2:$J$501,9,FALSE()),0),2))</f>
        <v/>
      </c>
      <c r="T532" s="17"/>
      <c r="U532" s="23" t="str">
        <f aca="false">IF(OR(A532="",B532=""),"",A532&amp;"|"&amp;B532)</f>
        <v/>
      </c>
    </row>
    <row r="533" customFormat="false" ht="15" hidden="false" customHeight="false" outlineLevel="0" collapsed="false">
      <c r="A533" s="16"/>
      <c r="B533" s="17"/>
      <c r="C533" s="18" t="str">
        <f aca="false">IF($B533="","",IFERROR(VLOOKUP($B533,الموظفين!$A$2:$J$501,2,FALSE())&amp;"","⚠ كود غير موجود"))</f>
        <v/>
      </c>
      <c r="D533" s="18" t="str">
        <f aca="false">IF($B533="","",IFERROR(VLOOKUP($B533,الموظفين!$A$2:$J$501,3,FALSE())&amp;"",""))</f>
        <v/>
      </c>
      <c r="E533" s="18" t="str">
        <f aca="false">IF($B533="","",IFERROR(VLOOKUP($B533,الموظفين!$A$2:$J$501,5,FALSE())&amp;"",""))</f>
        <v/>
      </c>
      <c r="F533" s="19" t="str">
        <f aca="false">IF($B533="","",IFERROR(VLOOKUP($B533,الموظفين!$A$2:$J$501,6,FALSE()),""))</f>
        <v/>
      </c>
      <c r="G533" s="19" t="str">
        <f aca="false">IF($B533="","",IFERROR(VLOOKUP($B533,الموظفين!$A$2:$J$501,7,FALSE()),""))</f>
        <v/>
      </c>
      <c r="H533" s="20"/>
      <c r="I533" s="20"/>
      <c r="J533" s="21" t="str">
        <f aca="false">IF(OR(H533="",I533=""),"",ROUND(MOD(I533-H533,1)*24,2))</f>
        <v/>
      </c>
      <c r="K533" s="22" t="str">
        <f aca="false">IF(OR(H533="",F533=""),"",IF(ROUND(MAX(0,MOD(H533-F533+0.5,1)-0.5)*1440,0)&gt;IFERROR(VLOOKUP(E533,الورديات!$A$2:$E$21,5,FALSE()),0),ROUND(MAX(0,MOD(H533-F533+0.5,1)-0.5)*1440,0),0))</f>
        <v/>
      </c>
      <c r="L533" s="22" t="str">
        <f aca="false">IF(OR(I533="",G533=""),"",ROUND(MAX(0,MOD(G533-I533+0.5,1)-0.5)*1440,0))</f>
        <v/>
      </c>
      <c r="M533" s="22" t="str">
        <f aca="false">IF(OR(I533="",G533=""),"",IF(ROUND(MAX(0,MOD(I533-G533+0.5,1)-0.5)*1440,0)&gt;=الإعدادات!$B$8,ROUND(MAX(0,MOD(I533-G533+0.5,1)-0.5)*1440,0),0))</f>
        <v/>
      </c>
      <c r="N533" s="18" t="str">
        <f aca="false">IF(OR(A533="",B533=""),"",IF(COUNTIFS(الإجازات!$A$2:$A$1001,B533,الإجازات!$D$2:$D$1001,"&lt;="&amp;A533,الإجازات!$E$2:$E$1001,"&gt;="&amp;A533,الإجازات!$G$2:$G$1001,"مقبولة")=0,"",LOOKUP(2,1/((الإجازات!$A$2:$A$1001=B533)*(الإجازات!$D$2:$D$1001&lt;=A533)*(الإجازات!$E$2:$E$1001&gt;=A533)*(الإجازات!$G$2:$G$1001="مقبولة")),الإجازات!$C$2:$C$1001)))</f>
        <v/>
      </c>
      <c r="O533" s="17"/>
      <c r="P533" s="23" t="str">
        <f aca="false">IF(B533="","",IF(ISNA(MATCH(B533,الموظفين!$A$2:$A$501,0)),"⚠ كود غير موجود",IF(O533&lt;&gt;"",O533,IF(N533&lt;&gt;"",N533,IF(H533="",IF(AND(A533&lt;&gt;"",WEEKDAY(A533)=الإعدادات!$B$11),"راحة أسبوعية","غائب"),IF(I533="","بدون انصراف",IF(N(K533)&gt;0,"متأخر","حاضر")))))))</f>
        <v/>
      </c>
      <c r="Q533" s="24" t="str">
        <f aca="false">IF(B533="","",IF(OR(P533="غائب",P533="غياب",P533="إجازة بدون راتب"),IFERROR(VLOOKUP(B533,الموظفين!$A$2:$J$501,8,FALSE()),0),0))</f>
        <v/>
      </c>
      <c r="R533" s="24" t="str">
        <f aca="false">IF(B533="","",ROUND((N(K533)+N(L533))/60*IFERROR(VLOOKUP(B533,الموظفين!$A$2:$J$501,8,FALSE()),0)/الإعدادات!$B$6*الإعدادات!$B$9,2))</f>
        <v/>
      </c>
      <c r="S533" s="24" t="str">
        <f aca="false">IF(OR(B533="",M533=""),"",ROUND(M533/60*IFERROR(VLOOKUP(B533,الموظفين!$A$2:$J$501,9,FALSE()),0),2))</f>
        <v/>
      </c>
      <c r="T533" s="17"/>
      <c r="U533" s="23" t="str">
        <f aca="false">IF(OR(A533="",B533=""),"",A533&amp;"|"&amp;B533)</f>
        <v/>
      </c>
    </row>
    <row r="534" customFormat="false" ht="15" hidden="false" customHeight="false" outlineLevel="0" collapsed="false">
      <c r="A534" s="16"/>
      <c r="B534" s="17"/>
      <c r="C534" s="18" t="str">
        <f aca="false">IF($B534="","",IFERROR(VLOOKUP($B534,الموظفين!$A$2:$J$501,2,FALSE())&amp;"","⚠ كود غير موجود"))</f>
        <v/>
      </c>
      <c r="D534" s="18" t="str">
        <f aca="false">IF($B534="","",IFERROR(VLOOKUP($B534,الموظفين!$A$2:$J$501,3,FALSE())&amp;"",""))</f>
        <v/>
      </c>
      <c r="E534" s="18" t="str">
        <f aca="false">IF($B534="","",IFERROR(VLOOKUP($B534,الموظفين!$A$2:$J$501,5,FALSE())&amp;"",""))</f>
        <v/>
      </c>
      <c r="F534" s="19" t="str">
        <f aca="false">IF($B534="","",IFERROR(VLOOKUP($B534,الموظفين!$A$2:$J$501,6,FALSE()),""))</f>
        <v/>
      </c>
      <c r="G534" s="19" t="str">
        <f aca="false">IF($B534="","",IFERROR(VLOOKUP($B534,الموظفين!$A$2:$J$501,7,FALSE()),""))</f>
        <v/>
      </c>
      <c r="H534" s="20"/>
      <c r="I534" s="20"/>
      <c r="J534" s="21" t="str">
        <f aca="false">IF(OR(H534="",I534=""),"",ROUND(MOD(I534-H534,1)*24,2))</f>
        <v/>
      </c>
      <c r="K534" s="22" t="str">
        <f aca="false">IF(OR(H534="",F534=""),"",IF(ROUND(MAX(0,MOD(H534-F534+0.5,1)-0.5)*1440,0)&gt;IFERROR(VLOOKUP(E534,الورديات!$A$2:$E$21,5,FALSE()),0),ROUND(MAX(0,MOD(H534-F534+0.5,1)-0.5)*1440,0),0))</f>
        <v/>
      </c>
      <c r="L534" s="22" t="str">
        <f aca="false">IF(OR(I534="",G534=""),"",ROUND(MAX(0,MOD(G534-I534+0.5,1)-0.5)*1440,0))</f>
        <v/>
      </c>
      <c r="M534" s="22" t="str">
        <f aca="false">IF(OR(I534="",G534=""),"",IF(ROUND(MAX(0,MOD(I534-G534+0.5,1)-0.5)*1440,0)&gt;=الإعدادات!$B$8,ROUND(MAX(0,MOD(I534-G534+0.5,1)-0.5)*1440,0),0))</f>
        <v/>
      </c>
      <c r="N534" s="18" t="str">
        <f aca="false">IF(OR(A534="",B534=""),"",IF(COUNTIFS(الإجازات!$A$2:$A$1001,B534,الإجازات!$D$2:$D$1001,"&lt;="&amp;A534,الإجازات!$E$2:$E$1001,"&gt;="&amp;A534,الإجازات!$G$2:$G$1001,"مقبولة")=0,"",LOOKUP(2,1/((الإجازات!$A$2:$A$1001=B534)*(الإجازات!$D$2:$D$1001&lt;=A534)*(الإجازات!$E$2:$E$1001&gt;=A534)*(الإجازات!$G$2:$G$1001="مقبولة")),الإجازات!$C$2:$C$1001)))</f>
        <v/>
      </c>
      <c r="O534" s="17"/>
      <c r="P534" s="23" t="str">
        <f aca="false">IF(B534="","",IF(ISNA(MATCH(B534,الموظفين!$A$2:$A$501,0)),"⚠ كود غير موجود",IF(O534&lt;&gt;"",O534,IF(N534&lt;&gt;"",N534,IF(H534="",IF(AND(A534&lt;&gt;"",WEEKDAY(A534)=الإعدادات!$B$11),"راحة أسبوعية","غائب"),IF(I534="","بدون انصراف",IF(N(K534)&gt;0,"متأخر","حاضر")))))))</f>
        <v/>
      </c>
      <c r="Q534" s="24" t="str">
        <f aca="false">IF(B534="","",IF(OR(P534="غائب",P534="غياب",P534="إجازة بدون راتب"),IFERROR(VLOOKUP(B534,الموظفين!$A$2:$J$501,8,FALSE()),0),0))</f>
        <v/>
      </c>
      <c r="R534" s="24" t="str">
        <f aca="false">IF(B534="","",ROUND((N(K534)+N(L534))/60*IFERROR(VLOOKUP(B534,الموظفين!$A$2:$J$501,8,FALSE()),0)/الإعدادات!$B$6*الإعدادات!$B$9,2))</f>
        <v/>
      </c>
      <c r="S534" s="24" t="str">
        <f aca="false">IF(OR(B534="",M534=""),"",ROUND(M534/60*IFERROR(VLOOKUP(B534,الموظفين!$A$2:$J$501,9,FALSE()),0),2))</f>
        <v/>
      </c>
      <c r="T534" s="17"/>
      <c r="U534" s="23" t="str">
        <f aca="false">IF(OR(A534="",B534=""),"",A534&amp;"|"&amp;B534)</f>
        <v/>
      </c>
    </row>
    <row r="535" customFormat="false" ht="15" hidden="false" customHeight="false" outlineLevel="0" collapsed="false">
      <c r="A535" s="16"/>
      <c r="B535" s="17"/>
      <c r="C535" s="18" t="str">
        <f aca="false">IF($B535="","",IFERROR(VLOOKUP($B535,الموظفين!$A$2:$J$501,2,FALSE())&amp;"","⚠ كود غير موجود"))</f>
        <v/>
      </c>
      <c r="D535" s="18" t="str">
        <f aca="false">IF($B535="","",IFERROR(VLOOKUP($B535,الموظفين!$A$2:$J$501,3,FALSE())&amp;"",""))</f>
        <v/>
      </c>
      <c r="E535" s="18" t="str">
        <f aca="false">IF($B535="","",IFERROR(VLOOKUP($B535,الموظفين!$A$2:$J$501,5,FALSE())&amp;"",""))</f>
        <v/>
      </c>
      <c r="F535" s="19" t="str">
        <f aca="false">IF($B535="","",IFERROR(VLOOKUP($B535,الموظفين!$A$2:$J$501,6,FALSE()),""))</f>
        <v/>
      </c>
      <c r="G535" s="19" t="str">
        <f aca="false">IF($B535="","",IFERROR(VLOOKUP($B535,الموظفين!$A$2:$J$501,7,FALSE()),""))</f>
        <v/>
      </c>
      <c r="H535" s="20"/>
      <c r="I535" s="20"/>
      <c r="J535" s="21" t="str">
        <f aca="false">IF(OR(H535="",I535=""),"",ROUND(MOD(I535-H535,1)*24,2))</f>
        <v/>
      </c>
      <c r="K535" s="22" t="str">
        <f aca="false">IF(OR(H535="",F535=""),"",IF(ROUND(MAX(0,MOD(H535-F535+0.5,1)-0.5)*1440,0)&gt;IFERROR(VLOOKUP(E535,الورديات!$A$2:$E$21,5,FALSE()),0),ROUND(MAX(0,MOD(H535-F535+0.5,1)-0.5)*1440,0),0))</f>
        <v/>
      </c>
      <c r="L535" s="22" t="str">
        <f aca="false">IF(OR(I535="",G535=""),"",ROUND(MAX(0,MOD(G535-I535+0.5,1)-0.5)*1440,0))</f>
        <v/>
      </c>
      <c r="M535" s="22" t="str">
        <f aca="false">IF(OR(I535="",G535=""),"",IF(ROUND(MAX(0,MOD(I535-G535+0.5,1)-0.5)*1440,0)&gt;=الإعدادات!$B$8,ROUND(MAX(0,MOD(I535-G535+0.5,1)-0.5)*1440,0),0))</f>
        <v/>
      </c>
      <c r="N535" s="18" t="str">
        <f aca="false">IF(OR(A535="",B535=""),"",IF(COUNTIFS(الإجازات!$A$2:$A$1001,B535,الإجازات!$D$2:$D$1001,"&lt;="&amp;A535,الإجازات!$E$2:$E$1001,"&gt;="&amp;A535,الإجازات!$G$2:$G$1001,"مقبولة")=0,"",LOOKUP(2,1/((الإجازات!$A$2:$A$1001=B535)*(الإجازات!$D$2:$D$1001&lt;=A535)*(الإجازات!$E$2:$E$1001&gt;=A535)*(الإجازات!$G$2:$G$1001="مقبولة")),الإجازات!$C$2:$C$1001)))</f>
        <v/>
      </c>
      <c r="O535" s="17"/>
      <c r="P535" s="23" t="str">
        <f aca="false">IF(B535="","",IF(ISNA(MATCH(B535,الموظفين!$A$2:$A$501,0)),"⚠ كود غير موجود",IF(O535&lt;&gt;"",O535,IF(N535&lt;&gt;"",N535,IF(H535="",IF(AND(A535&lt;&gt;"",WEEKDAY(A535)=الإعدادات!$B$11),"راحة أسبوعية","غائب"),IF(I535="","بدون انصراف",IF(N(K535)&gt;0,"متأخر","حاضر")))))))</f>
        <v/>
      </c>
      <c r="Q535" s="24" t="str">
        <f aca="false">IF(B535="","",IF(OR(P535="غائب",P535="غياب",P535="إجازة بدون راتب"),IFERROR(VLOOKUP(B535,الموظفين!$A$2:$J$501,8,FALSE()),0),0))</f>
        <v/>
      </c>
      <c r="R535" s="24" t="str">
        <f aca="false">IF(B535="","",ROUND((N(K535)+N(L535))/60*IFERROR(VLOOKUP(B535,الموظفين!$A$2:$J$501,8,FALSE()),0)/الإعدادات!$B$6*الإعدادات!$B$9,2))</f>
        <v/>
      </c>
      <c r="S535" s="24" t="str">
        <f aca="false">IF(OR(B535="",M535=""),"",ROUND(M535/60*IFERROR(VLOOKUP(B535,الموظفين!$A$2:$J$501,9,FALSE()),0),2))</f>
        <v/>
      </c>
      <c r="T535" s="17"/>
      <c r="U535" s="23" t="str">
        <f aca="false">IF(OR(A535="",B535=""),"",A535&amp;"|"&amp;B535)</f>
        <v/>
      </c>
    </row>
    <row r="536" customFormat="false" ht="15" hidden="false" customHeight="false" outlineLevel="0" collapsed="false">
      <c r="A536" s="16"/>
      <c r="B536" s="17"/>
      <c r="C536" s="18" t="str">
        <f aca="false">IF($B536="","",IFERROR(VLOOKUP($B536,الموظفين!$A$2:$J$501,2,FALSE())&amp;"","⚠ كود غير موجود"))</f>
        <v/>
      </c>
      <c r="D536" s="18" t="str">
        <f aca="false">IF($B536="","",IFERROR(VLOOKUP($B536,الموظفين!$A$2:$J$501,3,FALSE())&amp;"",""))</f>
        <v/>
      </c>
      <c r="E536" s="18" t="str">
        <f aca="false">IF($B536="","",IFERROR(VLOOKUP($B536,الموظفين!$A$2:$J$501,5,FALSE())&amp;"",""))</f>
        <v/>
      </c>
      <c r="F536" s="19" t="str">
        <f aca="false">IF($B536="","",IFERROR(VLOOKUP($B536,الموظفين!$A$2:$J$501,6,FALSE()),""))</f>
        <v/>
      </c>
      <c r="G536" s="19" t="str">
        <f aca="false">IF($B536="","",IFERROR(VLOOKUP($B536,الموظفين!$A$2:$J$501,7,FALSE()),""))</f>
        <v/>
      </c>
      <c r="H536" s="20"/>
      <c r="I536" s="20"/>
      <c r="J536" s="21" t="str">
        <f aca="false">IF(OR(H536="",I536=""),"",ROUND(MOD(I536-H536,1)*24,2))</f>
        <v/>
      </c>
      <c r="K536" s="22" t="str">
        <f aca="false">IF(OR(H536="",F536=""),"",IF(ROUND(MAX(0,MOD(H536-F536+0.5,1)-0.5)*1440,0)&gt;IFERROR(VLOOKUP(E536,الورديات!$A$2:$E$21,5,FALSE()),0),ROUND(MAX(0,MOD(H536-F536+0.5,1)-0.5)*1440,0),0))</f>
        <v/>
      </c>
      <c r="L536" s="22" t="str">
        <f aca="false">IF(OR(I536="",G536=""),"",ROUND(MAX(0,MOD(G536-I536+0.5,1)-0.5)*1440,0))</f>
        <v/>
      </c>
      <c r="M536" s="22" t="str">
        <f aca="false">IF(OR(I536="",G536=""),"",IF(ROUND(MAX(0,MOD(I536-G536+0.5,1)-0.5)*1440,0)&gt;=الإعدادات!$B$8,ROUND(MAX(0,MOD(I536-G536+0.5,1)-0.5)*1440,0),0))</f>
        <v/>
      </c>
      <c r="N536" s="18" t="str">
        <f aca="false">IF(OR(A536="",B536=""),"",IF(COUNTIFS(الإجازات!$A$2:$A$1001,B536,الإجازات!$D$2:$D$1001,"&lt;="&amp;A536,الإجازات!$E$2:$E$1001,"&gt;="&amp;A536,الإجازات!$G$2:$G$1001,"مقبولة")=0,"",LOOKUP(2,1/((الإجازات!$A$2:$A$1001=B536)*(الإجازات!$D$2:$D$1001&lt;=A536)*(الإجازات!$E$2:$E$1001&gt;=A536)*(الإجازات!$G$2:$G$1001="مقبولة")),الإجازات!$C$2:$C$1001)))</f>
        <v/>
      </c>
      <c r="O536" s="17"/>
      <c r="P536" s="23" t="str">
        <f aca="false">IF(B536="","",IF(ISNA(MATCH(B536,الموظفين!$A$2:$A$501,0)),"⚠ كود غير موجود",IF(O536&lt;&gt;"",O536,IF(N536&lt;&gt;"",N536,IF(H536="",IF(AND(A536&lt;&gt;"",WEEKDAY(A536)=الإعدادات!$B$11),"راحة أسبوعية","غائب"),IF(I536="","بدون انصراف",IF(N(K536)&gt;0,"متأخر","حاضر")))))))</f>
        <v/>
      </c>
      <c r="Q536" s="24" t="str">
        <f aca="false">IF(B536="","",IF(OR(P536="غائب",P536="غياب",P536="إجازة بدون راتب"),IFERROR(VLOOKUP(B536,الموظفين!$A$2:$J$501,8,FALSE()),0),0))</f>
        <v/>
      </c>
      <c r="R536" s="24" t="str">
        <f aca="false">IF(B536="","",ROUND((N(K536)+N(L536))/60*IFERROR(VLOOKUP(B536,الموظفين!$A$2:$J$501,8,FALSE()),0)/الإعدادات!$B$6*الإعدادات!$B$9,2))</f>
        <v/>
      </c>
      <c r="S536" s="24" t="str">
        <f aca="false">IF(OR(B536="",M536=""),"",ROUND(M536/60*IFERROR(VLOOKUP(B536,الموظفين!$A$2:$J$501,9,FALSE()),0),2))</f>
        <v/>
      </c>
      <c r="T536" s="17"/>
      <c r="U536" s="23" t="str">
        <f aca="false">IF(OR(A536="",B536=""),"",A536&amp;"|"&amp;B536)</f>
        <v/>
      </c>
    </row>
    <row r="537" customFormat="false" ht="15" hidden="false" customHeight="false" outlineLevel="0" collapsed="false">
      <c r="A537" s="16"/>
      <c r="B537" s="17"/>
      <c r="C537" s="18" t="str">
        <f aca="false">IF($B537="","",IFERROR(VLOOKUP($B537,الموظفين!$A$2:$J$501,2,FALSE())&amp;"","⚠ كود غير موجود"))</f>
        <v/>
      </c>
      <c r="D537" s="18" t="str">
        <f aca="false">IF($B537="","",IFERROR(VLOOKUP($B537,الموظفين!$A$2:$J$501,3,FALSE())&amp;"",""))</f>
        <v/>
      </c>
      <c r="E537" s="18" t="str">
        <f aca="false">IF($B537="","",IFERROR(VLOOKUP($B537,الموظفين!$A$2:$J$501,5,FALSE())&amp;"",""))</f>
        <v/>
      </c>
      <c r="F537" s="19" t="str">
        <f aca="false">IF($B537="","",IFERROR(VLOOKUP($B537,الموظفين!$A$2:$J$501,6,FALSE()),""))</f>
        <v/>
      </c>
      <c r="G537" s="19" t="str">
        <f aca="false">IF($B537="","",IFERROR(VLOOKUP($B537,الموظفين!$A$2:$J$501,7,FALSE()),""))</f>
        <v/>
      </c>
      <c r="H537" s="20"/>
      <c r="I537" s="20"/>
      <c r="J537" s="21" t="str">
        <f aca="false">IF(OR(H537="",I537=""),"",ROUND(MOD(I537-H537,1)*24,2))</f>
        <v/>
      </c>
      <c r="K537" s="22" t="str">
        <f aca="false">IF(OR(H537="",F537=""),"",IF(ROUND(MAX(0,MOD(H537-F537+0.5,1)-0.5)*1440,0)&gt;IFERROR(VLOOKUP(E537,الورديات!$A$2:$E$21,5,FALSE()),0),ROUND(MAX(0,MOD(H537-F537+0.5,1)-0.5)*1440,0),0))</f>
        <v/>
      </c>
      <c r="L537" s="22" t="str">
        <f aca="false">IF(OR(I537="",G537=""),"",ROUND(MAX(0,MOD(G537-I537+0.5,1)-0.5)*1440,0))</f>
        <v/>
      </c>
      <c r="M537" s="22" t="str">
        <f aca="false">IF(OR(I537="",G537=""),"",IF(ROUND(MAX(0,MOD(I537-G537+0.5,1)-0.5)*1440,0)&gt;=الإعدادات!$B$8,ROUND(MAX(0,MOD(I537-G537+0.5,1)-0.5)*1440,0),0))</f>
        <v/>
      </c>
      <c r="N537" s="18" t="str">
        <f aca="false">IF(OR(A537="",B537=""),"",IF(COUNTIFS(الإجازات!$A$2:$A$1001,B537,الإجازات!$D$2:$D$1001,"&lt;="&amp;A537,الإجازات!$E$2:$E$1001,"&gt;="&amp;A537,الإجازات!$G$2:$G$1001,"مقبولة")=0,"",LOOKUP(2,1/((الإجازات!$A$2:$A$1001=B537)*(الإجازات!$D$2:$D$1001&lt;=A537)*(الإجازات!$E$2:$E$1001&gt;=A537)*(الإجازات!$G$2:$G$1001="مقبولة")),الإجازات!$C$2:$C$1001)))</f>
        <v/>
      </c>
      <c r="O537" s="17"/>
      <c r="P537" s="23" t="str">
        <f aca="false">IF(B537="","",IF(ISNA(MATCH(B537,الموظفين!$A$2:$A$501,0)),"⚠ كود غير موجود",IF(O537&lt;&gt;"",O537,IF(N537&lt;&gt;"",N537,IF(H537="",IF(AND(A537&lt;&gt;"",WEEKDAY(A537)=الإعدادات!$B$11),"راحة أسبوعية","غائب"),IF(I537="","بدون انصراف",IF(N(K537)&gt;0,"متأخر","حاضر")))))))</f>
        <v/>
      </c>
      <c r="Q537" s="24" t="str">
        <f aca="false">IF(B537="","",IF(OR(P537="غائب",P537="غياب",P537="إجازة بدون راتب"),IFERROR(VLOOKUP(B537,الموظفين!$A$2:$J$501,8,FALSE()),0),0))</f>
        <v/>
      </c>
      <c r="R537" s="24" t="str">
        <f aca="false">IF(B537="","",ROUND((N(K537)+N(L537))/60*IFERROR(VLOOKUP(B537,الموظفين!$A$2:$J$501,8,FALSE()),0)/الإعدادات!$B$6*الإعدادات!$B$9,2))</f>
        <v/>
      </c>
      <c r="S537" s="24" t="str">
        <f aca="false">IF(OR(B537="",M537=""),"",ROUND(M537/60*IFERROR(VLOOKUP(B537,الموظفين!$A$2:$J$501,9,FALSE()),0),2))</f>
        <v/>
      </c>
      <c r="T537" s="17"/>
      <c r="U537" s="23" t="str">
        <f aca="false">IF(OR(A537="",B537=""),"",A537&amp;"|"&amp;B537)</f>
        <v/>
      </c>
    </row>
    <row r="538" customFormat="false" ht="15" hidden="false" customHeight="false" outlineLevel="0" collapsed="false">
      <c r="A538" s="16"/>
      <c r="B538" s="17"/>
      <c r="C538" s="18" t="str">
        <f aca="false">IF($B538="","",IFERROR(VLOOKUP($B538,الموظفين!$A$2:$J$501,2,FALSE())&amp;"","⚠ كود غير موجود"))</f>
        <v/>
      </c>
      <c r="D538" s="18" t="str">
        <f aca="false">IF($B538="","",IFERROR(VLOOKUP($B538,الموظفين!$A$2:$J$501,3,FALSE())&amp;"",""))</f>
        <v/>
      </c>
      <c r="E538" s="18" t="str">
        <f aca="false">IF($B538="","",IFERROR(VLOOKUP($B538,الموظفين!$A$2:$J$501,5,FALSE())&amp;"",""))</f>
        <v/>
      </c>
      <c r="F538" s="19" t="str">
        <f aca="false">IF($B538="","",IFERROR(VLOOKUP($B538,الموظفين!$A$2:$J$501,6,FALSE()),""))</f>
        <v/>
      </c>
      <c r="G538" s="19" t="str">
        <f aca="false">IF($B538="","",IFERROR(VLOOKUP($B538,الموظفين!$A$2:$J$501,7,FALSE()),""))</f>
        <v/>
      </c>
      <c r="H538" s="20"/>
      <c r="I538" s="20"/>
      <c r="J538" s="21" t="str">
        <f aca="false">IF(OR(H538="",I538=""),"",ROUND(MOD(I538-H538,1)*24,2))</f>
        <v/>
      </c>
      <c r="K538" s="22" t="str">
        <f aca="false">IF(OR(H538="",F538=""),"",IF(ROUND(MAX(0,MOD(H538-F538+0.5,1)-0.5)*1440,0)&gt;IFERROR(VLOOKUP(E538,الورديات!$A$2:$E$21,5,FALSE()),0),ROUND(MAX(0,MOD(H538-F538+0.5,1)-0.5)*1440,0),0))</f>
        <v/>
      </c>
      <c r="L538" s="22" t="str">
        <f aca="false">IF(OR(I538="",G538=""),"",ROUND(MAX(0,MOD(G538-I538+0.5,1)-0.5)*1440,0))</f>
        <v/>
      </c>
      <c r="M538" s="22" t="str">
        <f aca="false">IF(OR(I538="",G538=""),"",IF(ROUND(MAX(0,MOD(I538-G538+0.5,1)-0.5)*1440,0)&gt;=الإعدادات!$B$8,ROUND(MAX(0,MOD(I538-G538+0.5,1)-0.5)*1440,0),0))</f>
        <v/>
      </c>
      <c r="N538" s="18" t="str">
        <f aca="false">IF(OR(A538="",B538=""),"",IF(COUNTIFS(الإجازات!$A$2:$A$1001,B538,الإجازات!$D$2:$D$1001,"&lt;="&amp;A538,الإجازات!$E$2:$E$1001,"&gt;="&amp;A538,الإجازات!$G$2:$G$1001,"مقبولة")=0,"",LOOKUP(2,1/((الإجازات!$A$2:$A$1001=B538)*(الإجازات!$D$2:$D$1001&lt;=A538)*(الإجازات!$E$2:$E$1001&gt;=A538)*(الإجازات!$G$2:$G$1001="مقبولة")),الإجازات!$C$2:$C$1001)))</f>
        <v/>
      </c>
      <c r="O538" s="17"/>
      <c r="P538" s="23" t="str">
        <f aca="false">IF(B538="","",IF(ISNA(MATCH(B538,الموظفين!$A$2:$A$501,0)),"⚠ كود غير موجود",IF(O538&lt;&gt;"",O538,IF(N538&lt;&gt;"",N538,IF(H538="",IF(AND(A538&lt;&gt;"",WEEKDAY(A538)=الإعدادات!$B$11),"راحة أسبوعية","غائب"),IF(I538="","بدون انصراف",IF(N(K538)&gt;0,"متأخر","حاضر")))))))</f>
        <v/>
      </c>
      <c r="Q538" s="24" t="str">
        <f aca="false">IF(B538="","",IF(OR(P538="غائب",P538="غياب",P538="إجازة بدون راتب"),IFERROR(VLOOKUP(B538,الموظفين!$A$2:$J$501,8,FALSE()),0),0))</f>
        <v/>
      </c>
      <c r="R538" s="24" t="str">
        <f aca="false">IF(B538="","",ROUND((N(K538)+N(L538))/60*IFERROR(VLOOKUP(B538,الموظفين!$A$2:$J$501,8,FALSE()),0)/الإعدادات!$B$6*الإعدادات!$B$9,2))</f>
        <v/>
      </c>
      <c r="S538" s="24" t="str">
        <f aca="false">IF(OR(B538="",M538=""),"",ROUND(M538/60*IFERROR(VLOOKUP(B538,الموظفين!$A$2:$J$501,9,FALSE()),0),2))</f>
        <v/>
      </c>
      <c r="T538" s="17"/>
      <c r="U538" s="23" t="str">
        <f aca="false">IF(OR(A538="",B538=""),"",A538&amp;"|"&amp;B538)</f>
        <v/>
      </c>
    </row>
    <row r="539" customFormat="false" ht="15" hidden="false" customHeight="false" outlineLevel="0" collapsed="false">
      <c r="A539" s="16"/>
      <c r="B539" s="17"/>
      <c r="C539" s="18" t="str">
        <f aca="false">IF($B539="","",IFERROR(VLOOKUP($B539,الموظفين!$A$2:$J$501,2,FALSE())&amp;"","⚠ كود غير موجود"))</f>
        <v/>
      </c>
      <c r="D539" s="18" t="str">
        <f aca="false">IF($B539="","",IFERROR(VLOOKUP($B539,الموظفين!$A$2:$J$501,3,FALSE())&amp;"",""))</f>
        <v/>
      </c>
      <c r="E539" s="18" t="str">
        <f aca="false">IF($B539="","",IFERROR(VLOOKUP($B539,الموظفين!$A$2:$J$501,5,FALSE())&amp;"",""))</f>
        <v/>
      </c>
      <c r="F539" s="19" t="str">
        <f aca="false">IF($B539="","",IFERROR(VLOOKUP($B539,الموظفين!$A$2:$J$501,6,FALSE()),""))</f>
        <v/>
      </c>
      <c r="G539" s="19" t="str">
        <f aca="false">IF($B539="","",IFERROR(VLOOKUP($B539,الموظفين!$A$2:$J$501,7,FALSE()),""))</f>
        <v/>
      </c>
      <c r="H539" s="20"/>
      <c r="I539" s="20"/>
      <c r="J539" s="21" t="str">
        <f aca="false">IF(OR(H539="",I539=""),"",ROUND(MOD(I539-H539,1)*24,2))</f>
        <v/>
      </c>
      <c r="K539" s="22" t="str">
        <f aca="false">IF(OR(H539="",F539=""),"",IF(ROUND(MAX(0,MOD(H539-F539+0.5,1)-0.5)*1440,0)&gt;IFERROR(VLOOKUP(E539,الورديات!$A$2:$E$21,5,FALSE()),0),ROUND(MAX(0,MOD(H539-F539+0.5,1)-0.5)*1440,0),0))</f>
        <v/>
      </c>
      <c r="L539" s="22" t="str">
        <f aca="false">IF(OR(I539="",G539=""),"",ROUND(MAX(0,MOD(G539-I539+0.5,1)-0.5)*1440,0))</f>
        <v/>
      </c>
      <c r="M539" s="22" t="str">
        <f aca="false">IF(OR(I539="",G539=""),"",IF(ROUND(MAX(0,MOD(I539-G539+0.5,1)-0.5)*1440,0)&gt;=الإعدادات!$B$8,ROUND(MAX(0,MOD(I539-G539+0.5,1)-0.5)*1440,0),0))</f>
        <v/>
      </c>
      <c r="N539" s="18" t="str">
        <f aca="false">IF(OR(A539="",B539=""),"",IF(COUNTIFS(الإجازات!$A$2:$A$1001,B539,الإجازات!$D$2:$D$1001,"&lt;="&amp;A539,الإجازات!$E$2:$E$1001,"&gt;="&amp;A539,الإجازات!$G$2:$G$1001,"مقبولة")=0,"",LOOKUP(2,1/((الإجازات!$A$2:$A$1001=B539)*(الإجازات!$D$2:$D$1001&lt;=A539)*(الإجازات!$E$2:$E$1001&gt;=A539)*(الإجازات!$G$2:$G$1001="مقبولة")),الإجازات!$C$2:$C$1001)))</f>
        <v/>
      </c>
      <c r="O539" s="17"/>
      <c r="P539" s="23" t="str">
        <f aca="false">IF(B539="","",IF(ISNA(MATCH(B539,الموظفين!$A$2:$A$501,0)),"⚠ كود غير موجود",IF(O539&lt;&gt;"",O539,IF(N539&lt;&gt;"",N539,IF(H539="",IF(AND(A539&lt;&gt;"",WEEKDAY(A539)=الإعدادات!$B$11),"راحة أسبوعية","غائب"),IF(I539="","بدون انصراف",IF(N(K539)&gt;0,"متأخر","حاضر")))))))</f>
        <v/>
      </c>
      <c r="Q539" s="24" t="str">
        <f aca="false">IF(B539="","",IF(OR(P539="غائب",P539="غياب",P539="إجازة بدون راتب"),IFERROR(VLOOKUP(B539,الموظفين!$A$2:$J$501,8,FALSE()),0),0))</f>
        <v/>
      </c>
      <c r="R539" s="24" t="str">
        <f aca="false">IF(B539="","",ROUND((N(K539)+N(L539))/60*IFERROR(VLOOKUP(B539,الموظفين!$A$2:$J$501,8,FALSE()),0)/الإعدادات!$B$6*الإعدادات!$B$9,2))</f>
        <v/>
      </c>
      <c r="S539" s="24" t="str">
        <f aca="false">IF(OR(B539="",M539=""),"",ROUND(M539/60*IFERROR(VLOOKUP(B539,الموظفين!$A$2:$J$501,9,FALSE()),0),2))</f>
        <v/>
      </c>
      <c r="T539" s="17"/>
      <c r="U539" s="23" t="str">
        <f aca="false">IF(OR(A539="",B539=""),"",A539&amp;"|"&amp;B539)</f>
        <v/>
      </c>
    </row>
    <row r="540" customFormat="false" ht="15" hidden="false" customHeight="false" outlineLevel="0" collapsed="false">
      <c r="A540" s="16"/>
      <c r="B540" s="17"/>
      <c r="C540" s="18" t="str">
        <f aca="false">IF($B540="","",IFERROR(VLOOKUP($B540,الموظفين!$A$2:$J$501,2,FALSE())&amp;"","⚠ كود غير موجود"))</f>
        <v/>
      </c>
      <c r="D540" s="18" t="str">
        <f aca="false">IF($B540="","",IFERROR(VLOOKUP($B540,الموظفين!$A$2:$J$501,3,FALSE())&amp;"",""))</f>
        <v/>
      </c>
      <c r="E540" s="18" t="str">
        <f aca="false">IF($B540="","",IFERROR(VLOOKUP($B540,الموظفين!$A$2:$J$501,5,FALSE())&amp;"",""))</f>
        <v/>
      </c>
      <c r="F540" s="19" t="str">
        <f aca="false">IF($B540="","",IFERROR(VLOOKUP($B540,الموظفين!$A$2:$J$501,6,FALSE()),""))</f>
        <v/>
      </c>
      <c r="G540" s="19" t="str">
        <f aca="false">IF($B540="","",IFERROR(VLOOKUP($B540,الموظفين!$A$2:$J$501,7,FALSE()),""))</f>
        <v/>
      </c>
      <c r="H540" s="20"/>
      <c r="I540" s="20"/>
      <c r="J540" s="21" t="str">
        <f aca="false">IF(OR(H540="",I540=""),"",ROUND(MOD(I540-H540,1)*24,2))</f>
        <v/>
      </c>
      <c r="K540" s="22" t="str">
        <f aca="false">IF(OR(H540="",F540=""),"",IF(ROUND(MAX(0,MOD(H540-F540+0.5,1)-0.5)*1440,0)&gt;IFERROR(VLOOKUP(E540,الورديات!$A$2:$E$21,5,FALSE()),0),ROUND(MAX(0,MOD(H540-F540+0.5,1)-0.5)*1440,0),0))</f>
        <v/>
      </c>
      <c r="L540" s="22" t="str">
        <f aca="false">IF(OR(I540="",G540=""),"",ROUND(MAX(0,MOD(G540-I540+0.5,1)-0.5)*1440,0))</f>
        <v/>
      </c>
      <c r="M540" s="22" t="str">
        <f aca="false">IF(OR(I540="",G540=""),"",IF(ROUND(MAX(0,MOD(I540-G540+0.5,1)-0.5)*1440,0)&gt;=الإعدادات!$B$8,ROUND(MAX(0,MOD(I540-G540+0.5,1)-0.5)*1440,0),0))</f>
        <v/>
      </c>
      <c r="N540" s="18" t="str">
        <f aca="false">IF(OR(A540="",B540=""),"",IF(COUNTIFS(الإجازات!$A$2:$A$1001,B540,الإجازات!$D$2:$D$1001,"&lt;="&amp;A540,الإجازات!$E$2:$E$1001,"&gt;="&amp;A540,الإجازات!$G$2:$G$1001,"مقبولة")=0,"",LOOKUP(2,1/((الإجازات!$A$2:$A$1001=B540)*(الإجازات!$D$2:$D$1001&lt;=A540)*(الإجازات!$E$2:$E$1001&gt;=A540)*(الإجازات!$G$2:$G$1001="مقبولة")),الإجازات!$C$2:$C$1001)))</f>
        <v/>
      </c>
      <c r="O540" s="17"/>
      <c r="P540" s="23" t="str">
        <f aca="false">IF(B540="","",IF(ISNA(MATCH(B540,الموظفين!$A$2:$A$501,0)),"⚠ كود غير موجود",IF(O540&lt;&gt;"",O540,IF(N540&lt;&gt;"",N540,IF(H540="",IF(AND(A540&lt;&gt;"",WEEKDAY(A540)=الإعدادات!$B$11),"راحة أسبوعية","غائب"),IF(I540="","بدون انصراف",IF(N(K540)&gt;0,"متأخر","حاضر")))))))</f>
        <v/>
      </c>
      <c r="Q540" s="24" t="str">
        <f aca="false">IF(B540="","",IF(OR(P540="غائب",P540="غياب",P540="إجازة بدون راتب"),IFERROR(VLOOKUP(B540,الموظفين!$A$2:$J$501,8,FALSE()),0),0))</f>
        <v/>
      </c>
      <c r="R540" s="24" t="str">
        <f aca="false">IF(B540="","",ROUND((N(K540)+N(L540))/60*IFERROR(VLOOKUP(B540,الموظفين!$A$2:$J$501,8,FALSE()),0)/الإعدادات!$B$6*الإعدادات!$B$9,2))</f>
        <v/>
      </c>
      <c r="S540" s="24" t="str">
        <f aca="false">IF(OR(B540="",M540=""),"",ROUND(M540/60*IFERROR(VLOOKUP(B540,الموظفين!$A$2:$J$501,9,FALSE()),0),2))</f>
        <v/>
      </c>
      <c r="T540" s="17"/>
      <c r="U540" s="23" t="str">
        <f aca="false">IF(OR(A540="",B540=""),"",A540&amp;"|"&amp;B540)</f>
        <v/>
      </c>
    </row>
    <row r="541" customFormat="false" ht="15" hidden="false" customHeight="false" outlineLevel="0" collapsed="false">
      <c r="A541" s="16"/>
      <c r="B541" s="17"/>
      <c r="C541" s="18" t="str">
        <f aca="false">IF($B541="","",IFERROR(VLOOKUP($B541,الموظفين!$A$2:$J$501,2,FALSE())&amp;"","⚠ كود غير موجود"))</f>
        <v/>
      </c>
      <c r="D541" s="18" t="str">
        <f aca="false">IF($B541="","",IFERROR(VLOOKUP($B541,الموظفين!$A$2:$J$501,3,FALSE())&amp;"",""))</f>
        <v/>
      </c>
      <c r="E541" s="18" t="str">
        <f aca="false">IF($B541="","",IFERROR(VLOOKUP($B541,الموظفين!$A$2:$J$501,5,FALSE())&amp;"",""))</f>
        <v/>
      </c>
      <c r="F541" s="19" t="str">
        <f aca="false">IF($B541="","",IFERROR(VLOOKUP($B541,الموظفين!$A$2:$J$501,6,FALSE()),""))</f>
        <v/>
      </c>
      <c r="G541" s="19" t="str">
        <f aca="false">IF($B541="","",IFERROR(VLOOKUP($B541,الموظفين!$A$2:$J$501,7,FALSE()),""))</f>
        <v/>
      </c>
      <c r="H541" s="20"/>
      <c r="I541" s="20"/>
      <c r="J541" s="21" t="str">
        <f aca="false">IF(OR(H541="",I541=""),"",ROUND(MOD(I541-H541,1)*24,2))</f>
        <v/>
      </c>
      <c r="K541" s="22" t="str">
        <f aca="false">IF(OR(H541="",F541=""),"",IF(ROUND(MAX(0,MOD(H541-F541+0.5,1)-0.5)*1440,0)&gt;IFERROR(VLOOKUP(E541,الورديات!$A$2:$E$21,5,FALSE()),0),ROUND(MAX(0,MOD(H541-F541+0.5,1)-0.5)*1440,0),0))</f>
        <v/>
      </c>
      <c r="L541" s="22" t="str">
        <f aca="false">IF(OR(I541="",G541=""),"",ROUND(MAX(0,MOD(G541-I541+0.5,1)-0.5)*1440,0))</f>
        <v/>
      </c>
      <c r="M541" s="22" t="str">
        <f aca="false">IF(OR(I541="",G541=""),"",IF(ROUND(MAX(0,MOD(I541-G541+0.5,1)-0.5)*1440,0)&gt;=الإعدادات!$B$8,ROUND(MAX(0,MOD(I541-G541+0.5,1)-0.5)*1440,0),0))</f>
        <v/>
      </c>
      <c r="N541" s="18" t="str">
        <f aca="false">IF(OR(A541="",B541=""),"",IF(COUNTIFS(الإجازات!$A$2:$A$1001,B541,الإجازات!$D$2:$D$1001,"&lt;="&amp;A541,الإجازات!$E$2:$E$1001,"&gt;="&amp;A541,الإجازات!$G$2:$G$1001,"مقبولة")=0,"",LOOKUP(2,1/((الإجازات!$A$2:$A$1001=B541)*(الإجازات!$D$2:$D$1001&lt;=A541)*(الإجازات!$E$2:$E$1001&gt;=A541)*(الإجازات!$G$2:$G$1001="مقبولة")),الإجازات!$C$2:$C$1001)))</f>
        <v/>
      </c>
      <c r="O541" s="17"/>
      <c r="P541" s="23" t="str">
        <f aca="false">IF(B541="","",IF(ISNA(MATCH(B541,الموظفين!$A$2:$A$501,0)),"⚠ كود غير موجود",IF(O541&lt;&gt;"",O541,IF(N541&lt;&gt;"",N541,IF(H541="",IF(AND(A541&lt;&gt;"",WEEKDAY(A541)=الإعدادات!$B$11),"راحة أسبوعية","غائب"),IF(I541="","بدون انصراف",IF(N(K541)&gt;0,"متأخر","حاضر")))))))</f>
        <v/>
      </c>
      <c r="Q541" s="24" t="str">
        <f aca="false">IF(B541="","",IF(OR(P541="غائب",P541="غياب",P541="إجازة بدون راتب"),IFERROR(VLOOKUP(B541,الموظفين!$A$2:$J$501,8,FALSE()),0),0))</f>
        <v/>
      </c>
      <c r="R541" s="24" t="str">
        <f aca="false">IF(B541="","",ROUND((N(K541)+N(L541))/60*IFERROR(VLOOKUP(B541,الموظفين!$A$2:$J$501,8,FALSE()),0)/الإعدادات!$B$6*الإعدادات!$B$9,2))</f>
        <v/>
      </c>
      <c r="S541" s="24" t="str">
        <f aca="false">IF(OR(B541="",M541=""),"",ROUND(M541/60*IFERROR(VLOOKUP(B541,الموظفين!$A$2:$J$501,9,FALSE()),0),2))</f>
        <v/>
      </c>
      <c r="T541" s="17"/>
      <c r="U541" s="23" t="str">
        <f aca="false">IF(OR(A541="",B541=""),"",A541&amp;"|"&amp;B541)</f>
        <v/>
      </c>
    </row>
    <row r="542" customFormat="false" ht="15" hidden="false" customHeight="false" outlineLevel="0" collapsed="false">
      <c r="A542" s="16"/>
      <c r="B542" s="17"/>
      <c r="C542" s="18" t="str">
        <f aca="false">IF($B542="","",IFERROR(VLOOKUP($B542,الموظفين!$A$2:$J$501,2,FALSE())&amp;"","⚠ كود غير موجود"))</f>
        <v/>
      </c>
      <c r="D542" s="18" t="str">
        <f aca="false">IF($B542="","",IFERROR(VLOOKUP($B542,الموظفين!$A$2:$J$501,3,FALSE())&amp;"",""))</f>
        <v/>
      </c>
      <c r="E542" s="18" t="str">
        <f aca="false">IF($B542="","",IFERROR(VLOOKUP($B542,الموظفين!$A$2:$J$501,5,FALSE())&amp;"",""))</f>
        <v/>
      </c>
      <c r="F542" s="19" t="str">
        <f aca="false">IF($B542="","",IFERROR(VLOOKUP($B542,الموظفين!$A$2:$J$501,6,FALSE()),""))</f>
        <v/>
      </c>
      <c r="G542" s="19" t="str">
        <f aca="false">IF($B542="","",IFERROR(VLOOKUP($B542,الموظفين!$A$2:$J$501,7,FALSE()),""))</f>
        <v/>
      </c>
      <c r="H542" s="20"/>
      <c r="I542" s="20"/>
      <c r="J542" s="21" t="str">
        <f aca="false">IF(OR(H542="",I542=""),"",ROUND(MOD(I542-H542,1)*24,2))</f>
        <v/>
      </c>
      <c r="K542" s="22" t="str">
        <f aca="false">IF(OR(H542="",F542=""),"",IF(ROUND(MAX(0,MOD(H542-F542+0.5,1)-0.5)*1440,0)&gt;IFERROR(VLOOKUP(E542,الورديات!$A$2:$E$21,5,FALSE()),0),ROUND(MAX(0,MOD(H542-F542+0.5,1)-0.5)*1440,0),0))</f>
        <v/>
      </c>
      <c r="L542" s="22" t="str">
        <f aca="false">IF(OR(I542="",G542=""),"",ROUND(MAX(0,MOD(G542-I542+0.5,1)-0.5)*1440,0))</f>
        <v/>
      </c>
      <c r="M542" s="22" t="str">
        <f aca="false">IF(OR(I542="",G542=""),"",IF(ROUND(MAX(0,MOD(I542-G542+0.5,1)-0.5)*1440,0)&gt;=الإعدادات!$B$8,ROUND(MAX(0,MOD(I542-G542+0.5,1)-0.5)*1440,0),0))</f>
        <v/>
      </c>
      <c r="N542" s="18" t="str">
        <f aca="false">IF(OR(A542="",B542=""),"",IF(COUNTIFS(الإجازات!$A$2:$A$1001,B542,الإجازات!$D$2:$D$1001,"&lt;="&amp;A542,الإجازات!$E$2:$E$1001,"&gt;="&amp;A542,الإجازات!$G$2:$G$1001,"مقبولة")=0,"",LOOKUP(2,1/((الإجازات!$A$2:$A$1001=B542)*(الإجازات!$D$2:$D$1001&lt;=A542)*(الإجازات!$E$2:$E$1001&gt;=A542)*(الإجازات!$G$2:$G$1001="مقبولة")),الإجازات!$C$2:$C$1001)))</f>
        <v/>
      </c>
      <c r="O542" s="17"/>
      <c r="P542" s="23" t="str">
        <f aca="false">IF(B542="","",IF(ISNA(MATCH(B542,الموظفين!$A$2:$A$501,0)),"⚠ كود غير موجود",IF(O542&lt;&gt;"",O542,IF(N542&lt;&gt;"",N542,IF(H542="",IF(AND(A542&lt;&gt;"",WEEKDAY(A542)=الإعدادات!$B$11),"راحة أسبوعية","غائب"),IF(I542="","بدون انصراف",IF(N(K542)&gt;0,"متأخر","حاضر")))))))</f>
        <v/>
      </c>
      <c r="Q542" s="24" t="str">
        <f aca="false">IF(B542="","",IF(OR(P542="غائب",P542="غياب",P542="إجازة بدون راتب"),IFERROR(VLOOKUP(B542,الموظفين!$A$2:$J$501,8,FALSE()),0),0))</f>
        <v/>
      </c>
      <c r="R542" s="24" t="str">
        <f aca="false">IF(B542="","",ROUND((N(K542)+N(L542))/60*IFERROR(VLOOKUP(B542,الموظفين!$A$2:$J$501,8,FALSE()),0)/الإعدادات!$B$6*الإعدادات!$B$9,2))</f>
        <v/>
      </c>
      <c r="S542" s="24" t="str">
        <f aca="false">IF(OR(B542="",M542=""),"",ROUND(M542/60*IFERROR(VLOOKUP(B542,الموظفين!$A$2:$J$501,9,FALSE()),0),2))</f>
        <v/>
      </c>
      <c r="T542" s="17"/>
      <c r="U542" s="23" t="str">
        <f aca="false">IF(OR(A542="",B542=""),"",A542&amp;"|"&amp;B542)</f>
        <v/>
      </c>
    </row>
    <row r="543" customFormat="false" ht="15" hidden="false" customHeight="false" outlineLevel="0" collapsed="false">
      <c r="A543" s="16"/>
      <c r="B543" s="17"/>
      <c r="C543" s="18" t="str">
        <f aca="false">IF($B543="","",IFERROR(VLOOKUP($B543,الموظفين!$A$2:$J$501,2,FALSE())&amp;"","⚠ كود غير موجود"))</f>
        <v/>
      </c>
      <c r="D543" s="18" t="str">
        <f aca="false">IF($B543="","",IFERROR(VLOOKUP($B543,الموظفين!$A$2:$J$501,3,FALSE())&amp;"",""))</f>
        <v/>
      </c>
      <c r="E543" s="18" t="str">
        <f aca="false">IF($B543="","",IFERROR(VLOOKUP($B543,الموظفين!$A$2:$J$501,5,FALSE())&amp;"",""))</f>
        <v/>
      </c>
      <c r="F543" s="19" t="str">
        <f aca="false">IF($B543="","",IFERROR(VLOOKUP($B543,الموظفين!$A$2:$J$501,6,FALSE()),""))</f>
        <v/>
      </c>
      <c r="G543" s="19" t="str">
        <f aca="false">IF($B543="","",IFERROR(VLOOKUP($B543,الموظفين!$A$2:$J$501,7,FALSE()),""))</f>
        <v/>
      </c>
      <c r="H543" s="20"/>
      <c r="I543" s="20"/>
      <c r="J543" s="21" t="str">
        <f aca="false">IF(OR(H543="",I543=""),"",ROUND(MOD(I543-H543,1)*24,2))</f>
        <v/>
      </c>
      <c r="K543" s="22" t="str">
        <f aca="false">IF(OR(H543="",F543=""),"",IF(ROUND(MAX(0,MOD(H543-F543+0.5,1)-0.5)*1440,0)&gt;IFERROR(VLOOKUP(E543,الورديات!$A$2:$E$21,5,FALSE()),0),ROUND(MAX(0,MOD(H543-F543+0.5,1)-0.5)*1440,0),0))</f>
        <v/>
      </c>
      <c r="L543" s="22" t="str">
        <f aca="false">IF(OR(I543="",G543=""),"",ROUND(MAX(0,MOD(G543-I543+0.5,1)-0.5)*1440,0))</f>
        <v/>
      </c>
      <c r="M543" s="22" t="str">
        <f aca="false">IF(OR(I543="",G543=""),"",IF(ROUND(MAX(0,MOD(I543-G543+0.5,1)-0.5)*1440,0)&gt;=الإعدادات!$B$8,ROUND(MAX(0,MOD(I543-G543+0.5,1)-0.5)*1440,0),0))</f>
        <v/>
      </c>
      <c r="N543" s="18" t="str">
        <f aca="false">IF(OR(A543="",B543=""),"",IF(COUNTIFS(الإجازات!$A$2:$A$1001,B543,الإجازات!$D$2:$D$1001,"&lt;="&amp;A543,الإجازات!$E$2:$E$1001,"&gt;="&amp;A543,الإجازات!$G$2:$G$1001,"مقبولة")=0,"",LOOKUP(2,1/((الإجازات!$A$2:$A$1001=B543)*(الإجازات!$D$2:$D$1001&lt;=A543)*(الإجازات!$E$2:$E$1001&gt;=A543)*(الإجازات!$G$2:$G$1001="مقبولة")),الإجازات!$C$2:$C$1001)))</f>
        <v/>
      </c>
      <c r="O543" s="17"/>
      <c r="P543" s="23" t="str">
        <f aca="false">IF(B543="","",IF(ISNA(MATCH(B543,الموظفين!$A$2:$A$501,0)),"⚠ كود غير موجود",IF(O543&lt;&gt;"",O543,IF(N543&lt;&gt;"",N543,IF(H543="",IF(AND(A543&lt;&gt;"",WEEKDAY(A543)=الإعدادات!$B$11),"راحة أسبوعية","غائب"),IF(I543="","بدون انصراف",IF(N(K543)&gt;0,"متأخر","حاضر")))))))</f>
        <v/>
      </c>
      <c r="Q543" s="24" t="str">
        <f aca="false">IF(B543="","",IF(OR(P543="غائب",P543="غياب",P543="إجازة بدون راتب"),IFERROR(VLOOKUP(B543,الموظفين!$A$2:$J$501,8,FALSE()),0),0))</f>
        <v/>
      </c>
      <c r="R543" s="24" t="str">
        <f aca="false">IF(B543="","",ROUND((N(K543)+N(L543))/60*IFERROR(VLOOKUP(B543,الموظفين!$A$2:$J$501,8,FALSE()),0)/الإعدادات!$B$6*الإعدادات!$B$9,2))</f>
        <v/>
      </c>
      <c r="S543" s="24" t="str">
        <f aca="false">IF(OR(B543="",M543=""),"",ROUND(M543/60*IFERROR(VLOOKUP(B543,الموظفين!$A$2:$J$501,9,FALSE()),0),2))</f>
        <v/>
      </c>
      <c r="T543" s="17"/>
      <c r="U543" s="23" t="str">
        <f aca="false">IF(OR(A543="",B543=""),"",A543&amp;"|"&amp;B543)</f>
        <v/>
      </c>
    </row>
    <row r="544" customFormat="false" ht="15" hidden="false" customHeight="false" outlineLevel="0" collapsed="false">
      <c r="A544" s="16"/>
      <c r="B544" s="17"/>
      <c r="C544" s="18" t="str">
        <f aca="false">IF($B544="","",IFERROR(VLOOKUP($B544,الموظفين!$A$2:$J$501,2,FALSE())&amp;"","⚠ كود غير موجود"))</f>
        <v/>
      </c>
      <c r="D544" s="18" t="str">
        <f aca="false">IF($B544="","",IFERROR(VLOOKUP($B544,الموظفين!$A$2:$J$501,3,FALSE())&amp;"",""))</f>
        <v/>
      </c>
      <c r="E544" s="18" t="str">
        <f aca="false">IF($B544="","",IFERROR(VLOOKUP($B544,الموظفين!$A$2:$J$501,5,FALSE())&amp;"",""))</f>
        <v/>
      </c>
      <c r="F544" s="19" t="str">
        <f aca="false">IF($B544="","",IFERROR(VLOOKUP($B544,الموظفين!$A$2:$J$501,6,FALSE()),""))</f>
        <v/>
      </c>
      <c r="G544" s="19" t="str">
        <f aca="false">IF($B544="","",IFERROR(VLOOKUP($B544,الموظفين!$A$2:$J$501,7,FALSE()),""))</f>
        <v/>
      </c>
      <c r="H544" s="20"/>
      <c r="I544" s="20"/>
      <c r="J544" s="21" t="str">
        <f aca="false">IF(OR(H544="",I544=""),"",ROUND(MOD(I544-H544,1)*24,2))</f>
        <v/>
      </c>
      <c r="K544" s="22" t="str">
        <f aca="false">IF(OR(H544="",F544=""),"",IF(ROUND(MAX(0,MOD(H544-F544+0.5,1)-0.5)*1440,0)&gt;IFERROR(VLOOKUP(E544,الورديات!$A$2:$E$21,5,FALSE()),0),ROUND(MAX(0,MOD(H544-F544+0.5,1)-0.5)*1440,0),0))</f>
        <v/>
      </c>
      <c r="L544" s="22" t="str">
        <f aca="false">IF(OR(I544="",G544=""),"",ROUND(MAX(0,MOD(G544-I544+0.5,1)-0.5)*1440,0))</f>
        <v/>
      </c>
      <c r="M544" s="22" t="str">
        <f aca="false">IF(OR(I544="",G544=""),"",IF(ROUND(MAX(0,MOD(I544-G544+0.5,1)-0.5)*1440,0)&gt;=الإعدادات!$B$8,ROUND(MAX(0,MOD(I544-G544+0.5,1)-0.5)*1440,0),0))</f>
        <v/>
      </c>
      <c r="N544" s="18" t="str">
        <f aca="false">IF(OR(A544="",B544=""),"",IF(COUNTIFS(الإجازات!$A$2:$A$1001,B544,الإجازات!$D$2:$D$1001,"&lt;="&amp;A544,الإجازات!$E$2:$E$1001,"&gt;="&amp;A544,الإجازات!$G$2:$G$1001,"مقبولة")=0,"",LOOKUP(2,1/((الإجازات!$A$2:$A$1001=B544)*(الإجازات!$D$2:$D$1001&lt;=A544)*(الإجازات!$E$2:$E$1001&gt;=A544)*(الإجازات!$G$2:$G$1001="مقبولة")),الإجازات!$C$2:$C$1001)))</f>
        <v/>
      </c>
      <c r="O544" s="17"/>
      <c r="P544" s="23" t="str">
        <f aca="false">IF(B544="","",IF(ISNA(MATCH(B544,الموظفين!$A$2:$A$501,0)),"⚠ كود غير موجود",IF(O544&lt;&gt;"",O544,IF(N544&lt;&gt;"",N544,IF(H544="",IF(AND(A544&lt;&gt;"",WEEKDAY(A544)=الإعدادات!$B$11),"راحة أسبوعية","غائب"),IF(I544="","بدون انصراف",IF(N(K544)&gt;0,"متأخر","حاضر")))))))</f>
        <v/>
      </c>
      <c r="Q544" s="24" t="str">
        <f aca="false">IF(B544="","",IF(OR(P544="غائب",P544="غياب",P544="إجازة بدون راتب"),IFERROR(VLOOKUP(B544,الموظفين!$A$2:$J$501,8,FALSE()),0),0))</f>
        <v/>
      </c>
      <c r="R544" s="24" t="str">
        <f aca="false">IF(B544="","",ROUND((N(K544)+N(L544))/60*IFERROR(VLOOKUP(B544,الموظفين!$A$2:$J$501,8,FALSE()),0)/الإعدادات!$B$6*الإعدادات!$B$9,2))</f>
        <v/>
      </c>
      <c r="S544" s="24" t="str">
        <f aca="false">IF(OR(B544="",M544=""),"",ROUND(M544/60*IFERROR(VLOOKUP(B544,الموظفين!$A$2:$J$501,9,FALSE()),0),2))</f>
        <v/>
      </c>
      <c r="T544" s="17"/>
      <c r="U544" s="23" t="str">
        <f aca="false">IF(OR(A544="",B544=""),"",A544&amp;"|"&amp;B544)</f>
        <v/>
      </c>
    </row>
    <row r="545" customFormat="false" ht="15" hidden="false" customHeight="false" outlineLevel="0" collapsed="false">
      <c r="A545" s="16"/>
      <c r="B545" s="17"/>
      <c r="C545" s="18" t="str">
        <f aca="false">IF($B545="","",IFERROR(VLOOKUP($B545,الموظفين!$A$2:$J$501,2,FALSE())&amp;"","⚠ كود غير موجود"))</f>
        <v/>
      </c>
      <c r="D545" s="18" t="str">
        <f aca="false">IF($B545="","",IFERROR(VLOOKUP($B545,الموظفين!$A$2:$J$501,3,FALSE())&amp;"",""))</f>
        <v/>
      </c>
      <c r="E545" s="18" t="str">
        <f aca="false">IF($B545="","",IFERROR(VLOOKUP($B545,الموظفين!$A$2:$J$501,5,FALSE())&amp;"",""))</f>
        <v/>
      </c>
      <c r="F545" s="19" t="str">
        <f aca="false">IF($B545="","",IFERROR(VLOOKUP($B545,الموظفين!$A$2:$J$501,6,FALSE()),""))</f>
        <v/>
      </c>
      <c r="G545" s="19" t="str">
        <f aca="false">IF($B545="","",IFERROR(VLOOKUP($B545,الموظفين!$A$2:$J$501,7,FALSE()),""))</f>
        <v/>
      </c>
      <c r="H545" s="20"/>
      <c r="I545" s="20"/>
      <c r="J545" s="21" t="str">
        <f aca="false">IF(OR(H545="",I545=""),"",ROUND(MOD(I545-H545,1)*24,2))</f>
        <v/>
      </c>
      <c r="K545" s="22" t="str">
        <f aca="false">IF(OR(H545="",F545=""),"",IF(ROUND(MAX(0,MOD(H545-F545+0.5,1)-0.5)*1440,0)&gt;IFERROR(VLOOKUP(E545,الورديات!$A$2:$E$21,5,FALSE()),0),ROUND(MAX(0,MOD(H545-F545+0.5,1)-0.5)*1440,0),0))</f>
        <v/>
      </c>
      <c r="L545" s="22" t="str">
        <f aca="false">IF(OR(I545="",G545=""),"",ROUND(MAX(0,MOD(G545-I545+0.5,1)-0.5)*1440,0))</f>
        <v/>
      </c>
      <c r="M545" s="22" t="str">
        <f aca="false">IF(OR(I545="",G545=""),"",IF(ROUND(MAX(0,MOD(I545-G545+0.5,1)-0.5)*1440,0)&gt;=الإعدادات!$B$8,ROUND(MAX(0,MOD(I545-G545+0.5,1)-0.5)*1440,0),0))</f>
        <v/>
      </c>
      <c r="N545" s="18" t="str">
        <f aca="false">IF(OR(A545="",B545=""),"",IF(COUNTIFS(الإجازات!$A$2:$A$1001,B545,الإجازات!$D$2:$D$1001,"&lt;="&amp;A545,الإجازات!$E$2:$E$1001,"&gt;="&amp;A545,الإجازات!$G$2:$G$1001,"مقبولة")=0,"",LOOKUP(2,1/((الإجازات!$A$2:$A$1001=B545)*(الإجازات!$D$2:$D$1001&lt;=A545)*(الإجازات!$E$2:$E$1001&gt;=A545)*(الإجازات!$G$2:$G$1001="مقبولة")),الإجازات!$C$2:$C$1001)))</f>
        <v/>
      </c>
      <c r="O545" s="17"/>
      <c r="P545" s="23" t="str">
        <f aca="false">IF(B545="","",IF(ISNA(MATCH(B545,الموظفين!$A$2:$A$501,0)),"⚠ كود غير موجود",IF(O545&lt;&gt;"",O545,IF(N545&lt;&gt;"",N545,IF(H545="",IF(AND(A545&lt;&gt;"",WEEKDAY(A545)=الإعدادات!$B$11),"راحة أسبوعية","غائب"),IF(I545="","بدون انصراف",IF(N(K545)&gt;0,"متأخر","حاضر")))))))</f>
        <v/>
      </c>
      <c r="Q545" s="24" t="str">
        <f aca="false">IF(B545="","",IF(OR(P545="غائب",P545="غياب",P545="إجازة بدون راتب"),IFERROR(VLOOKUP(B545,الموظفين!$A$2:$J$501,8,FALSE()),0),0))</f>
        <v/>
      </c>
      <c r="R545" s="24" t="str">
        <f aca="false">IF(B545="","",ROUND((N(K545)+N(L545))/60*IFERROR(VLOOKUP(B545,الموظفين!$A$2:$J$501,8,FALSE()),0)/الإعدادات!$B$6*الإعدادات!$B$9,2))</f>
        <v/>
      </c>
      <c r="S545" s="24" t="str">
        <f aca="false">IF(OR(B545="",M545=""),"",ROUND(M545/60*IFERROR(VLOOKUP(B545,الموظفين!$A$2:$J$501,9,FALSE()),0),2))</f>
        <v/>
      </c>
      <c r="T545" s="17"/>
      <c r="U545" s="23" t="str">
        <f aca="false">IF(OR(A545="",B545=""),"",A545&amp;"|"&amp;B545)</f>
        <v/>
      </c>
    </row>
    <row r="546" customFormat="false" ht="15" hidden="false" customHeight="false" outlineLevel="0" collapsed="false">
      <c r="A546" s="16"/>
      <c r="B546" s="17"/>
      <c r="C546" s="18" t="str">
        <f aca="false">IF($B546="","",IFERROR(VLOOKUP($B546,الموظفين!$A$2:$J$501,2,FALSE())&amp;"","⚠ كود غير موجود"))</f>
        <v/>
      </c>
      <c r="D546" s="18" t="str">
        <f aca="false">IF($B546="","",IFERROR(VLOOKUP($B546,الموظفين!$A$2:$J$501,3,FALSE())&amp;"",""))</f>
        <v/>
      </c>
      <c r="E546" s="18" t="str">
        <f aca="false">IF($B546="","",IFERROR(VLOOKUP($B546,الموظفين!$A$2:$J$501,5,FALSE())&amp;"",""))</f>
        <v/>
      </c>
      <c r="F546" s="19" t="str">
        <f aca="false">IF($B546="","",IFERROR(VLOOKUP($B546,الموظفين!$A$2:$J$501,6,FALSE()),""))</f>
        <v/>
      </c>
      <c r="G546" s="19" t="str">
        <f aca="false">IF($B546="","",IFERROR(VLOOKUP($B546,الموظفين!$A$2:$J$501,7,FALSE()),""))</f>
        <v/>
      </c>
      <c r="H546" s="20"/>
      <c r="I546" s="20"/>
      <c r="J546" s="21" t="str">
        <f aca="false">IF(OR(H546="",I546=""),"",ROUND(MOD(I546-H546,1)*24,2))</f>
        <v/>
      </c>
      <c r="K546" s="22" t="str">
        <f aca="false">IF(OR(H546="",F546=""),"",IF(ROUND(MAX(0,MOD(H546-F546+0.5,1)-0.5)*1440,0)&gt;IFERROR(VLOOKUP(E546,الورديات!$A$2:$E$21,5,FALSE()),0),ROUND(MAX(0,MOD(H546-F546+0.5,1)-0.5)*1440,0),0))</f>
        <v/>
      </c>
      <c r="L546" s="22" t="str">
        <f aca="false">IF(OR(I546="",G546=""),"",ROUND(MAX(0,MOD(G546-I546+0.5,1)-0.5)*1440,0))</f>
        <v/>
      </c>
      <c r="M546" s="22" t="str">
        <f aca="false">IF(OR(I546="",G546=""),"",IF(ROUND(MAX(0,MOD(I546-G546+0.5,1)-0.5)*1440,0)&gt;=الإعدادات!$B$8,ROUND(MAX(0,MOD(I546-G546+0.5,1)-0.5)*1440,0),0))</f>
        <v/>
      </c>
      <c r="N546" s="18" t="str">
        <f aca="false">IF(OR(A546="",B546=""),"",IF(COUNTIFS(الإجازات!$A$2:$A$1001,B546,الإجازات!$D$2:$D$1001,"&lt;="&amp;A546,الإجازات!$E$2:$E$1001,"&gt;="&amp;A546,الإجازات!$G$2:$G$1001,"مقبولة")=0,"",LOOKUP(2,1/((الإجازات!$A$2:$A$1001=B546)*(الإجازات!$D$2:$D$1001&lt;=A546)*(الإجازات!$E$2:$E$1001&gt;=A546)*(الإجازات!$G$2:$G$1001="مقبولة")),الإجازات!$C$2:$C$1001)))</f>
        <v/>
      </c>
      <c r="O546" s="17"/>
      <c r="P546" s="23" t="str">
        <f aca="false">IF(B546="","",IF(ISNA(MATCH(B546,الموظفين!$A$2:$A$501,0)),"⚠ كود غير موجود",IF(O546&lt;&gt;"",O546,IF(N546&lt;&gt;"",N546,IF(H546="",IF(AND(A546&lt;&gt;"",WEEKDAY(A546)=الإعدادات!$B$11),"راحة أسبوعية","غائب"),IF(I546="","بدون انصراف",IF(N(K546)&gt;0,"متأخر","حاضر")))))))</f>
        <v/>
      </c>
      <c r="Q546" s="24" t="str">
        <f aca="false">IF(B546="","",IF(OR(P546="غائب",P546="غياب",P546="إجازة بدون راتب"),IFERROR(VLOOKUP(B546,الموظفين!$A$2:$J$501,8,FALSE()),0),0))</f>
        <v/>
      </c>
      <c r="R546" s="24" t="str">
        <f aca="false">IF(B546="","",ROUND((N(K546)+N(L546))/60*IFERROR(VLOOKUP(B546,الموظفين!$A$2:$J$501,8,FALSE()),0)/الإعدادات!$B$6*الإعدادات!$B$9,2))</f>
        <v/>
      </c>
      <c r="S546" s="24" t="str">
        <f aca="false">IF(OR(B546="",M546=""),"",ROUND(M546/60*IFERROR(VLOOKUP(B546,الموظفين!$A$2:$J$501,9,FALSE()),0),2))</f>
        <v/>
      </c>
      <c r="T546" s="17"/>
      <c r="U546" s="23" t="str">
        <f aca="false">IF(OR(A546="",B546=""),"",A546&amp;"|"&amp;B546)</f>
        <v/>
      </c>
    </row>
    <row r="547" customFormat="false" ht="15" hidden="false" customHeight="false" outlineLevel="0" collapsed="false">
      <c r="A547" s="16"/>
      <c r="B547" s="17"/>
      <c r="C547" s="18" t="str">
        <f aca="false">IF($B547="","",IFERROR(VLOOKUP($B547,الموظفين!$A$2:$J$501,2,FALSE())&amp;"","⚠ كود غير موجود"))</f>
        <v/>
      </c>
      <c r="D547" s="18" t="str">
        <f aca="false">IF($B547="","",IFERROR(VLOOKUP($B547,الموظفين!$A$2:$J$501,3,FALSE())&amp;"",""))</f>
        <v/>
      </c>
      <c r="E547" s="18" t="str">
        <f aca="false">IF($B547="","",IFERROR(VLOOKUP($B547,الموظفين!$A$2:$J$501,5,FALSE())&amp;"",""))</f>
        <v/>
      </c>
      <c r="F547" s="19" t="str">
        <f aca="false">IF($B547="","",IFERROR(VLOOKUP($B547,الموظفين!$A$2:$J$501,6,FALSE()),""))</f>
        <v/>
      </c>
      <c r="G547" s="19" t="str">
        <f aca="false">IF($B547="","",IFERROR(VLOOKUP($B547,الموظفين!$A$2:$J$501,7,FALSE()),""))</f>
        <v/>
      </c>
      <c r="H547" s="20"/>
      <c r="I547" s="20"/>
      <c r="J547" s="21" t="str">
        <f aca="false">IF(OR(H547="",I547=""),"",ROUND(MOD(I547-H547,1)*24,2))</f>
        <v/>
      </c>
      <c r="K547" s="22" t="str">
        <f aca="false">IF(OR(H547="",F547=""),"",IF(ROUND(MAX(0,MOD(H547-F547+0.5,1)-0.5)*1440,0)&gt;IFERROR(VLOOKUP(E547,الورديات!$A$2:$E$21,5,FALSE()),0),ROUND(MAX(0,MOD(H547-F547+0.5,1)-0.5)*1440,0),0))</f>
        <v/>
      </c>
      <c r="L547" s="22" t="str">
        <f aca="false">IF(OR(I547="",G547=""),"",ROUND(MAX(0,MOD(G547-I547+0.5,1)-0.5)*1440,0))</f>
        <v/>
      </c>
      <c r="M547" s="22" t="str">
        <f aca="false">IF(OR(I547="",G547=""),"",IF(ROUND(MAX(0,MOD(I547-G547+0.5,1)-0.5)*1440,0)&gt;=الإعدادات!$B$8,ROUND(MAX(0,MOD(I547-G547+0.5,1)-0.5)*1440,0),0))</f>
        <v/>
      </c>
      <c r="N547" s="18" t="str">
        <f aca="false">IF(OR(A547="",B547=""),"",IF(COUNTIFS(الإجازات!$A$2:$A$1001,B547,الإجازات!$D$2:$D$1001,"&lt;="&amp;A547,الإجازات!$E$2:$E$1001,"&gt;="&amp;A547,الإجازات!$G$2:$G$1001,"مقبولة")=0,"",LOOKUP(2,1/((الإجازات!$A$2:$A$1001=B547)*(الإجازات!$D$2:$D$1001&lt;=A547)*(الإجازات!$E$2:$E$1001&gt;=A547)*(الإجازات!$G$2:$G$1001="مقبولة")),الإجازات!$C$2:$C$1001)))</f>
        <v/>
      </c>
      <c r="O547" s="17"/>
      <c r="P547" s="23" t="str">
        <f aca="false">IF(B547="","",IF(ISNA(MATCH(B547,الموظفين!$A$2:$A$501,0)),"⚠ كود غير موجود",IF(O547&lt;&gt;"",O547,IF(N547&lt;&gt;"",N547,IF(H547="",IF(AND(A547&lt;&gt;"",WEEKDAY(A547)=الإعدادات!$B$11),"راحة أسبوعية","غائب"),IF(I547="","بدون انصراف",IF(N(K547)&gt;0,"متأخر","حاضر")))))))</f>
        <v/>
      </c>
      <c r="Q547" s="24" t="str">
        <f aca="false">IF(B547="","",IF(OR(P547="غائب",P547="غياب",P547="إجازة بدون راتب"),IFERROR(VLOOKUP(B547,الموظفين!$A$2:$J$501,8,FALSE()),0),0))</f>
        <v/>
      </c>
      <c r="R547" s="24" t="str">
        <f aca="false">IF(B547="","",ROUND((N(K547)+N(L547))/60*IFERROR(VLOOKUP(B547,الموظفين!$A$2:$J$501,8,FALSE()),0)/الإعدادات!$B$6*الإعدادات!$B$9,2))</f>
        <v/>
      </c>
      <c r="S547" s="24" t="str">
        <f aca="false">IF(OR(B547="",M547=""),"",ROUND(M547/60*IFERROR(VLOOKUP(B547,الموظفين!$A$2:$J$501,9,FALSE()),0),2))</f>
        <v/>
      </c>
      <c r="T547" s="17"/>
      <c r="U547" s="23" t="str">
        <f aca="false">IF(OR(A547="",B547=""),"",A547&amp;"|"&amp;B547)</f>
        <v/>
      </c>
    </row>
    <row r="548" customFormat="false" ht="15" hidden="false" customHeight="false" outlineLevel="0" collapsed="false">
      <c r="A548" s="16"/>
      <c r="B548" s="17"/>
      <c r="C548" s="18" t="str">
        <f aca="false">IF($B548="","",IFERROR(VLOOKUP($B548,الموظفين!$A$2:$J$501,2,FALSE())&amp;"","⚠ كود غير موجود"))</f>
        <v/>
      </c>
      <c r="D548" s="18" t="str">
        <f aca="false">IF($B548="","",IFERROR(VLOOKUP($B548,الموظفين!$A$2:$J$501,3,FALSE())&amp;"",""))</f>
        <v/>
      </c>
      <c r="E548" s="18" t="str">
        <f aca="false">IF($B548="","",IFERROR(VLOOKUP($B548,الموظفين!$A$2:$J$501,5,FALSE())&amp;"",""))</f>
        <v/>
      </c>
      <c r="F548" s="19" t="str">
        <f aca="false">IF($B548="","",IFERROR(VLOOKUP($B548,الموظفين!$A$2:$J$501,6,FALSE()),""))</f>
        <v/>
      </c>
      <c r="G548" s="19" t="str">
        <f aca="false">IF($B548="","",IFERROR(VLOOKUP($B548,الموظفين!$A$2:$J$501,7,FALSE()),""))</f>
        <v/>
      </c>
      <c r="H548" s="20"/>
      <c r="I548" s="20"/>
      <c r="J548" s="21" t="str">
        <f aca="false">IF(OR(H548="",I548=""),"",ROUND(MOD(I548-H548,1)*24,2))</f>
        <v/>
      </c>
      <c r="K548" s="22" t="str">
        <f aca="false">IF(OR(H548="",F548=""),"",IF(ROUND(MAX(0,MOD(H548-F548+0.5,1)-0.5)*1440,0)&gt;IFERROR(VLOOKUP(E548,الورديات!$A$2:$E$21,5,FALSE()),0),ROUND(MAX(0,MOD(H548-F548+0.5,1)-0.5)*1440,0),0))</f>
        <v/>
      </c>
      <c r="L548" s="22" t="str">
        <f aca="false">IF(OR(I548="",G548=""),"",ROUND(MAX(0,MOD(G548-I548+0.5,1)-0.5)*1440,0))</f>
        <v/>
      </c>
      <c r="M548" s="22" t="str">
        <f aca="false">IF(OR(I548="",G548=""),"",IF(ROUND(MAX(0,MOD(I548-G548+0.5,1)-0.5)*1440,0)&gt;=الإعدادات!$B$8,ROUND(MAX(0,MOD(I548-G548+0.5,1)-0.5)*1440,0),0))</f>
        <v/>
      </c>
      <c r="N548" s="18" t="str">
        <f aca="false">IF(OR(A548="",B548=""),"",IF(COUNTIFS(الإجازات!$A$2:$A$1001,B548,الإجازات!$D$2:$D$1001,"&lt;="&amp;A548,الإجازات!$E$2:$E$1001,"&gt;="&amp;A548,الإجازات!$G$2:$G$1001,"مقبولة")=0,"",LOOKUP(2,1/((الإجازات!$A$2:$A$1001=B548)*(الإجازات!$D$2:$D$1001&lt;=A548)*(الإجازات!$E$2:$E$1001&gt;=A548)*(الإجازات!$G$2:$G$1001="مقبولة")),الإجازات!$C$2:$C$1001)))</f>
        <v/>
      </c>
      <c r="O548" s="17"/>
      <c r="P548" s="23" t="str">
        <f aca="false">IF(B548="","",IF(ISNA(MATCH(B548,الموظفين!$A$2:$A$501,0)),"⚠ كود غير موجود",IF(O548&lt;&gt;"",O548,IF(N548&lt;&gt;"",N548,IF(H548="",IF(AND(A548&lt;&gt;"",WEEKDAY(A548)=الإعدادات!$B$11),"راحة أسبوعية","غائب"),IF(I548="","بدون انصراف",IF(N(K548)&gt;0,"متأخر","حاضر")))))))</f>
        <v/>
      </c>
      <c r="Q548" s="24" t="str">
        <f aca="false">IF(B548="","",IF(OR(P548="غائب",P548="غياب",P548="إجازة بدون راتب"),IFERROR(VLOOKUP(B548,الموظفين!$A$2:$J$501,8,FALSE()),0),0))</f>
        <v/>
      </c>
      <c r="R548" s="24" t="str">
        <f aca="false">IF(B548="","",ROUND((N(K548)+N(L548))/60*IFERROR(VLOOKUP(B548,الموظفين!$A$2:$J$501,8,FALSE()),0)/الإعدادات!$B$6*الإعدادات!$B$9,2))</f>
        <v/>
      </c>
      <c r="S548" s="24" t="str">
        <f aca="false">IF(OR(B548="",M548=""),"",ROUND(M548/60*IFERROR(VLOOKUP(B548,الموظفين!$A$2:$J$501,9,FALSE()),0),2))</f>
        <v/>
      </c>
      <c r="T548" s="17"/>
      <c r="U548" s="23" t="str">
        <f aca="false">IF(OR(A548="",B548=""),"",A548&amp;"|"&amp;B548)</f>
        <v/>
      </c>
    </row>
    <row r="549" customFormat="false" ht="15" hidden="false" customHeight="false" outlineLevel="0" collapsed="false">
      <c r="A549" s="16"/>
      <c r="B549" s="17"/>
      <c r="C549" s="18" t="str">
        <f aca="false">IF($B549="","",IFERROR(VLOOKUP($B549,الموظفين!$A$2:$J$501,2,FALSE())&amp;"","⚠ كود غير موجود"))</f>
        <v/>
      </c>
      <c r="D549" s="18" t="str">
        <f aca="false">IF($B549="","",IFERROR(VLOOKUP($B549,الموظفين!$A$2:$J$501,3,FALSE())&amp;"",""))</f>
        <v/>
      </c>
      <c r="E549" s="18" t="str">
        <f aca="false">IF($B549="","",IFERROR(VLOOKUP($B549,الموظفين!$A$2:$J$501,5,FALSE())&amp;"",""))</f>
        <v/>
      </c>
      <c r="F549" s="19" t="str">
        <f aca="false">IF($B549="","",IFERROR(VLOOKUP($B549,الموظفين!$A$2:$J$501,6,FALSE()),""))</f>
        <v/>
      </c>
      <c r="G549" s="19" t="str">
        <f aca="false">IF($B549="","",IFERROR(VLOOKUP($B549,الموظفين!$A$2:$J$501,7,FALSE()),""))</f>
        <v/>
      </c>
      <c r="H549" s="20"/>
      <c r="I549" s="20"/>
      <c r="J549" s="21" t="str">
        <f aca="false">IF(OR(H549="",I549=""),"",ROUND(MOD(I549-H549,1)*24,2))</f>
        <v/>
      </c>
      <c r="K549" s="22" t="str">
        <f aca="false">IF(OR(H549="",F549=""),"",IF(ROUND(MAX(0,MOD(H549-F549+0.5,1)-0.5)*1440,0)&gt;IFERROR(VLOOKUP(E549,الورديات!$A$2:$E$21,5,FALSE()),0),ROUND(MAX(0,MOD(H549-F549+0.5,1)-0.5)*1440,0),0))</f>
        <v/>
      </c>
      <c r="L549" s="22" t="str">
        <f aca="false">IF(OR(I549="",G549=""),"",ROUND(MAX(0,MOD(G549-I549+0.5,1)-0.5)*1440,0))</f>
        <v/>
      </c>
      <c r="M549" s="22" t="str">
        <f aca="false">IF(OR(I549="",G549=""),"",IF(ROUND(MAX(0,MOD(I549-G549+0.5,1)-0.5)*1440,0)&gt;=الإعدادات!$B$8,ROUND(MAX(0,MOD(I549-G549+0.5,1)-0.5)*1440,0),0))</f>
        <v/>
      </c>
      <c r="N549" s="18" t="str">
        <f aca="false">IF(OR(A549="",B549=""),"",IF(COUNTIFS(الإجازات!$A$2:$A$1001,B549,الإجازات!$D$2:$D$1001,"&lt;="&amp;A549,الإجازات!$E$2:$E$1001,"&gt;="&amp;A549,الإجازات!$G$2:$G$1001,"مقبولة")=0,"",LOOKUP(2,1/((الإجازات!$A$2:$A$1001=B549)*(الإجازات!$D$2:$D$1001&lt;=A549)*(الإجازات!$E$2:$E$1001&gt;=A549)*(الإجازات!$G$2:$G$1001="مقبولة")),الإجازات!$C$2:$C$1001)))</f>
        <v/>
      </c>
      <c r="O549" s="17"/>
      <c r="P549" s="23" t="str">
        <f aca="false">IF(B549="","",IF(ISNA(MATCH(B549,الموظفين!$A$2:$A$501,0)),"⚠ كود غير موجود",IF(O549&lt;&gt;"",O549,IF(N549&lt;&gt;"",N549,IF(H549="",IF(AND(A549&lt;&gt;"",WEEKDAY(A549)=الإعدادات!$B$11),"راحة أسبوعية","غائب"),IF(I549="","بدون انصراف",IF(N(K549)&gt;0,"متأخر","حاضر")))))))</f>
        <v/>
      </c>
      <c r="Q549" s="24" t="str">
        <f aca="false">IF(B549="","",IF(OR(P549="غائب",P549="غياب",P549="إجازة بدون راتب"),IFERROR(VLOOKUP(B549,الموظفين!$A$2:$J$501,8,FALSE()),0),0))</f>
        <v/>
      </c>
      <c r="R549" s="24" t="str">
        <f aca="false">IF(B549="","",ROUND((N(K549)+N(L549))/60*IFERROR(VLOOKUP(B549,الموظفين!$A$2:$J$501,8,FALSE()),0)/الإعدادات!$B$6*الإعدادات!$B$9,2))</f>
        <v/>
      </c>
      <c r="S549" s="24" t="str">
        <f aca="false">IF(OR(B549="",M549=""),"",ROUND(M549/60*IFERROR(VLOOKUP(B549,الموظفين!$A$2:$J$501,9,FALSE()),0),2))</f>
        <v/>
      </c>
      <c r="T549" s="17"/>
      <c r="U549" s="23" t="str">
        <f aca="false">IF(OR(A549="",B549=""),"",A549&amp;"|"&amp;B549)</f>
        <v/>
      </c>
    </row>
    <row r="550" customFormat="false" ht="15" hidden="false" customHeight="false" outlineLevel="0" collapsed="false">
      <c r="A550" s="16"/>
      <c r="B550" s="17"/>
      <c r="C550" s="18" t="str">
        <f aca="false">IF($B550="","",IFERROR(VLOOKUP($B550,الموظفين!$A$2:$J$501,2,FALSE())&amp;"","⚠ كود غير موجود"))</f>
        <v/>
      </c>
      <c r="D550" s="18" t="str">
        <f aca="false">IF($B550="","",IFERROR(VLOOKUP($B550,الموظفين!$A$2:$J$501,3,FALSE())&amp;"",""))</f>
        <v/>
      </c>
      <c r="E550" s="18" t="str">
        <f aca="false">IF($B550="","",IFERROR(VLOOKUP($B550,الموظفين!$A$2:$J$501,5,FALSE())&amp;"",""))</f>
        <v/>
      </c>
      <c r="F550" s="19" t="str">
        <f aca="false">IF($B550="","",IFERROR(VLOOKUP($B550,الموظفين!$A$2:$J$501,6,FALSE()),""))</f>
        <v/>
      </c>
      <c r="G550" s="19" t="str">
        <f aca="false">IF($B550="","",IFERROR(VLOOKUP($B550,الموظفين!$A$2:$J$501,7,FALSE()),""))</f>
        <v/>
      </c>
      <c r="H550" s="20"/>
      <c r="I550" s="20"/>
      <c r="J550" s="21" t="str">
        <f aca="false">IF(OR(H550="",I550=""),"",ROUND(MOD(I550-H550,1)*24,2))</f>
        <v/>
      </c>
      <c r="K550" s="22" t="str">
        <f aca="false">IF(OR(H550="",F550=""),"",IF(ROUND(MAX(0,MOD(H550-F550+0.5,1)-0.5)*1440,0)&gt;IFERROR(VLOOKUP(E550,الورديات!$A$2:$E$21,5,FALSE()),0),ROUND(MAX(0,MOD(H550-F550+0.5,1)-0.5)*1440,0),0))</f>
        <v/>
      </c>
      <c r="L550" s="22" t="str">
        <f aca="false">IF(OR(I550="",G550=""),"",ROUND(MAX(0,MOD(G550-I550+0.5,1)-0.5)*1440,0))</f>
        <v/>
      </c>
      <c r="M550" s="22" t="str">
        <f aca="false">IF(OR(I550="",G550=""),"",IF(ROUND(MAX(0,MOD(I550-G550+0.5,1)-0.5)*1440,0)&gt;=الإعدادات!$B$8,ROUND(MAX(0,MOD(I550-G550+0.5,1)-0.5)*1440,0),0))</f>
        <v/>
      </c>
      <c r="N550" s="18" t="str">
        <f aca="false">IF(OR(A550="",B550=""),"",IF(COUNTIFS(الإجازات!$A$2:$A$1001,B550,الإجازات!$D$2:$D$1001,"&lt;="&amp;A550,الإجازات!$E$2:$E$1001,"&gt;="&amp;A550,الإجازات!$G$2:$G$1001,"مقبولة")=0,"",LOOKUP(2,1/((الإجازات!$A$2:$A$1001=B550)*(الإجازات!$D$2:$D$1001&lt;=A550)*(الإجازات!$E$2:$E$1001&gt;=A550)*(الإجازات!$G$2:$G$1001="مقبولة")),الإجازات!$C$2:$C$1001)))</f>
        <v/>
      </c>
      <c r="O550" s="17"/>
      <c r="P550" s="23" t="str">
        <f aca="false">IF(B550="","",IF(ISNA(MATCH(B550,الموظفين!$A$2:$A$501,0)),"⚠ كود غير موجود",IF(O550&lt;&gt;"",O550,IF(N550&lt;&gt;"",N550,IF(H550="",IF(AND(A550&lt;&gt;"",WEEKDAY(A550)=الإعدادات!$B$11),"راحة أسبوعية","غائب"),IF(I550="","بدون انصراف",IF(N(K550)&gt;0,"متأخر","حاضر")))))))</f>
        <v/>
      </c>
      <c r="Q550" s="24" t="str">
        <f aca="false">IF(B550="","",IF(OR(P550="غائب",P550="غياب",P550="إجازة بدون راتب"),IFERROR(VLOOKUP(B550,الموظفين!$A$2:$J$501,8,FALSE()),0),0))</f>
        <v/>
      </c>
      <c r="R550" s="24" t="str">
        <f aca="false">IF(B550="","",ROUND((N(K550)+N(L550))/60*IFERROR(VLOOKUP(B550,الموظفين!$A$2:$J$501,8,FALSE()),0)/الإعدادات!$B$6*الإعدادات!$B$9,2))</f>
        <v/>
      </c>
      <c r="S550" s="24" t="str">
        <f aca="false">IF(OR(B550="",M550=""),"",ROUND(M550/60*IFERROR(VLOOKUP(B550,الموظفين!$A$2:$J$501,9,FALSE()),0),2))</f>
        <v/>
      </c>
      <c r="T550" s="17"/>
      <c r="U550" s="23" t="str">
        <f aca="false">IF(OR(A550="",B550=""),"",A550&amp;"|"&amp;B550)</f>
        <v/>
      </c>
    </row>
    <row r="551" customFormat="false" ht="15" hidden="false" customHeight="false" outlineLevel="0" collapsed="false">
      <c r="A551" s="16"/>
      <c r="B551" s="17"/>
      <c r="C551" s="18" t="str">
        <f aca="false">IF($B551="","",IFERROR(VLOOKUP($B551,الموظفين!$A$2:$J$501,2,FALSE())&amp;"","⚠ كود غير موجود"))</f>
        <v/>
      </c>
      <c r="D551" s="18" t="str">
        <f aca="false">IF($B551="","",IFERROR(VLOOKUP($B551,الموظفين!$A$2:$J$501,3,FALSE())&amp;"",""))</f>
        <v/>
      </c>
      <c r="E551" s="18" t="str">
        <f aca="false">IF($B551="","",IFERROR(VLOOKUP($B551,الموظفين!$A$2:$J$501,5,FALSE())&amp;"",""))</f>
        <v/>
      </c>
      <c r="F551" s="19" t="str">
        <f aca="false">IF($B551="","",IFERROR(VLOOKUP($B551,الموظفين!$A$2:$J$501,6,FALSE()),""))</f>
        <v/>
      </c>
      <c r="G551" s="19" t="str">
        <f aca="false">IF($B551="","",IFERROR(VLOOKUP($B551,الموظفين!$A$2:$J$501,7,FALSE()),""))</f>
        <v/>
      </c>
      <c r="H551" s="20"/>
      <c r="I551" s="20"/>
      <c r="J551" s="21" t="str">
        <f aca="false">IF(OR(H551="",I551=""),"",ROUND(MOD(I551-H551,1)*24,2))</f>
        <v/>
      </c>
      <c r="K551" s="22" t="str">
        <f aca="false">IF(OR(H551="",F551=""),"",IF(ROUND(MAX(0,MOD(H551-F551+0.5,1)-0.5)*1440,0)&gt;IFERROR(VLOOKUP(E551,الورديات!$A$2:$E$21,5,FALSE()),0),ROUND(MAX(0,MOD(H551-F551+0.5,1)-0.5)*1440,0),0))</f>
        <v/>
      </c>
      <c r="L551" s="22" t="str">
        <f aca="false">IF(OR(I551="",G551=""),"",ROUND(MAX(0,MOD(G551-I551+0.5,1)-0.5)*1440,0))</f>
        <v/>
      </c>
      <c r="M551" s="22" t="str">
        <f aca="false">IF(OR(I551="",G551=""),"",IF(ROUND(MAX(0,MOD(I551-G551+0.5,1)-0.5)*1440,0)&gt;=الإعدادات!$B$8,ROUND(MAX(0,MOD(I551-G551+0.5,1)-0.5)*1440,0),0))</f>
        <v/>
      </c>
      <c r="N551" s="18" t="str">
        <f aca="false">IF(OR(A551="",B551=""),"",IF(COUNTIFS(الإجازات!$A$2:$A$1001,B551,الإجازات!$D$2:$D$1001,"&lt;="&amp;A551,الإجازات!$E$2:$E$1001,"&gt;="&amp;A551,الإجازات!$G$2:$G$1001,"مقبولة")=0,"",LOOKUP(2,1/((الإجازات!$A$2:$A$1001=B551)*(الإجازات!$D$2:$D$1001&lt;=A551)*(الإجازات!$E$2:$E$1001&gt;=A551)*(الإجازات!$G$2:$G$1001="مقبولة")),الإجازات!$C$2:$C$1001)))</f>
        <v/>
      </c>
      <c r="O551" s="17"/>
      <c r="P551" s="23" t="str">
        <f aca="false">IF(B551="","",IF(ISNA(MATCH(B551,الموظفين!$A$2:$A$501,0)),"⚠ كود غير موجود",IF(O551&lt;&gt;"",O551,IF(N551&lt;&gt;"",N551,IF(H551="",IF(AND(A551&lt;&gt;"",WEEKDAY(A551)=الإعدادات!$B$11),"راحة أسبوعية","غائب"),IF(I551="","بدون انصراف",IF(N(K551)&gt;0,"متأخر","حاضر")))))))</f>
        <v/>
      </c>
      <c r="Q551" s="24" t="str">
        <f aca="false">IF(B551="","",IF(OR(P551="غائب",P551="غياب",P551="إجازة بدون راتب"),IFERROR(VLOOKUP(B551,الموظفين!$A$2:$J$501,8,FALSE()),0),0))</f>
        <v/>
      </c>
      <c r="R551" s="24" t="str">
        <f aca="false">IF(B551="","",ROUND((N(K551)+N(L551))/60*IFERROR(VLOOKUP(B551,الموظفين!$A$2:$J$501,8,FALSE()),0)/الإعدادات!$B$6*الإعدادات!$B$9,2))</f>
        <v/>
      </c>
      <c r="S551" s="24" t="str">
        <f aca="false">IF(OR(B551="",M551=""),"",ROUND(M551/60*IFERROR(VLOOKUP(B551,الموظفين!$A$2:$J$501,9,FALSE()),0),2))</f>
        <v/>
      </c>
      <c r="T551" s="17"/>
      <c r="U551" s="23" t="str">
        <f aca="false">IF(OR(A551="",B551=""),"",A551&amp;"|"&amp;B551)</f>
        <v/>
      </c>
    </row>
    <row r="552" customFormat="false" ht="15" hidden="false" customHeight="false" outlineLevel="0" collapsed="false">
      <c r="A552" s="16"/>
      <c r="B552" s="17"/>
      <c r="C552" s="18" t="str">
        <f aca="false">IF($B552="","",IFERROR(VLOOKUP($B552,الموظفين!$A$2:$J$501,2,FALSE())&amp;"","⚠ كود غير موجود"))</f>
        <v/>
      </c>
      <c r="D552" s="18" t="str">
        <f aca="false">IF($B552="","",IFERROR(VLOOKUP($B552,الموظفين!$A$2:$J$501,3,FALSE())&amp;"",""))</f>
        <v/>
      </c>
      <c r="E552" s="18" t="str">
        <f aca="false">IF($B552="","",IFERROR(VLOOKUP($B552,الموظفين!$A$2:$J$501,5,FALSE())&amp;"",""))</f>
        <v/>
      </c>
      <c r="F552" s="19" t="str">
        <f aca="false">IF($B552="","",IFERROR(VLOOKUP($B552,الموظفين!$A$2:$J$501,6,FALSE()),""))</f>
        <v/>
      </c>
      <c r="G552" s="19" t="str">
        <f aca="false">IF($B552="","",IFERROR(VLOOKUP($B552,الموظفين!$A$2:$J$501,7,FALSE()),""))</f>
        <v/>
      </c>
      <c r="H552" s="20"/>
      <c r="I552" s="20"/>
      <c r="J552" s="21" t="str">
        <f aca="false">IF(OR(H552="",I552=""),"",ROUND(MOD(I552-H552,1)*24,2))</f>
        <v/>
      </c>
      <c r="K552" s="22" t="str">
        <f aca="false">IF(OR(H552="",F552=""),"",IF(ROUND(MAX(0,MOD(H552-F552+0.5,1)-0.5)*1440,0)&gt;IFERROR(VLOOKUP(E552,الورديات!$A$2:$E$21,5,FALSE()),0),ROUND(MAX(0,MOD(H552-F552+0.5,1)-0.5)*1440,0),0))</f>
        <v/>
      </c>
      <c r="L552" s="22" t="str">
        <f aca="false">IF(OR(I552="",G552=""),"",ROUND(MAX(0,MOD(G552-I552+0.5,1)-0.5)*1440,0))</f>
        <v/>
      </c>
      <c r="M552" s="22" t="str">
        <f aca="false">IF(OR(I552="",G552=""),"",IF(ROUND(MAX(0,MOD(I552-G552+0.5,1)-0.5)*1440,0)&gt;=الإعدادات!$B$8,ROUND(MAX(0,MOD(I552-G552+0.5,1)-0.5)*1440,0),0))</f>
        <v/>
      </c>
      <c r="N552" s="18" t="str">
        <f aca="false">IF(OR(A552="",B552=""),"",IF(COUNTIFS(الإجازات!$A$2:$A$1001,B552,الإجازات!$D$2:$D$1001,"&lt;="&amp;A552,الإجازات!$E$2:$E$1001,"&gt;="&amp;A552,الإجازات!$G$2:$G$1001,"مقبولة")=0,"",LOOKUP(2,1/((الإجازات!$A$2:$A$1001=B552)*(الإجازات!$D$2:$D$1001&lt;=A552)*(الإجازات!$E$2:$E$1001&gt;=A552)*(الإجازات!$G$2:$G$1001="مقبولة")),الإجازات!$C$2:$C$1001)))</f>
        <v/>
      </c>
      <c r="O552" s="17"/>
      <c r="P552" s="23" t="str">
        <f aca="false">IF(B552="","",IF(ISNA(MATCH(B552,الموظفين!$A$2:$A$501,0)),"⚠ كود غير موجود",IF(O552&lt;&gt;"",O552,IF(N552&lt;&gt;"",N552,IF(H552="",IF(AND(A552&lt;&gt;"",WEEKDAY(A552)=الإعدادات!$B$11),"راحة أسبوعية","غائب"),IF(I552="","بدون انصراف",IF(N(K552)&gt;0,"متأخر","حاضر")))))))</f>
        <v/>
      </c>
      <c r="Q552" s="24" t="str">
        <f aca="false">IF(B552="","",IF(OR(P552="غائب",P552="غياب",P552="إجازة بدون راتب"),IFERROR(VLOOKUP(B552,الموظفين!$A$2:$J$501,8,FALSE()),0),0))</f>
        <v/>
      </c>
      <c r="R552" s="24" t="str">
        <f aca="false">IF(B552="","",ROUND((N(K552)+N(L552))/60*IFERROR(VLOOKUP(B552,الموظفين!$A$2:$J$501,8,FALSE()),0)/الإعدادات!$B$6*الإعدادات!$B$9,2))</f>
        <v/>
      </c>
      <c r="S552" s="24" t="str">
        <f aca="false">IF(OR(B552="",M552=""),"",ROUND(M552/60*IFERROR(VLOOKUP(B552,الموظفين!$A$2:$J$501,9,FALSE()),0),2))</f>
        <v/>
      </c>
      <c r="T552" s="17"/>
      <c r="U552" s="23" t="str">
        <f aca="false">IF(OR(A552="",B552=""),"",A552&amp;"|"&amp;B552)</f>
        <v/>
      </c>
    </row>
    <row r="553" customFormat="false" ht="15" hidden="false" customHeight="false" outlineLevel="0" collapsed="false">
      <c r="A553" s="16"/>
      <c r="B553" s="17"/>
      <c r="C553" s="18" t="str">
        <f aca="false">IF($B553="","",IFERROR(VLOOKUP($B553,الموظفين!$A$2:$J$501,2,FALSE())&amp;"","⚠ كود غير موجود"))</f>
        <v/>
      </c>
      <c r="D553" s="18" t="str">
        <f aca="false">IF($B553="","",IFERROR(VLOOKUP($B553,الموظفين!$A$2:$J$501,3,FALSE())&amp;"",""))</f>
        <v/>
      </c>
      <c r="E553" s="18" t="str">
        <f aca="false">IF($B553="","",IFERROR(VLOOKUP($B553,الموظفين!$A$2:$J$501,5,FALSE())&amp;"",""))</f>
        <v/>
      </c>
      <c r="F553" s="19" t="str">
        <f aca="false">IF($B553="","",IFERROR(VLOOKUP($B553,الموظفين!$A$2:$J$501,6,FALSE()),""))</f>
        <v/>
      </c>
      <c r="G553" s="19" t="str">
        <f aca="false">IF($B553="","",IFERROR(VLOOKUP($B553,الموظفين!$A$2:$J$501,7,FALSE()),""))</f>
        <v/>
      </c>
      <c r="H553" s="20"/>
      <c r="I553" s="20"/>
      <c r="J553" s="21" t="str">
        <f aca="false">IF(OR(H553="",I553=""),"",ROUND(MOD(I553-H553,1)*24,2))</f>
        <v/>
      </c>
      <c r="K553" s="22" t="str">
        <f aca="false">IF(OR(H553="",F553=""),"",IF(ROUND(MAX(0,MOD(H553-F553+0.5,1)-0.5)*1440,0)&gt;IFERROR(VLOOKUP(E553,الورديات!$A$2:$E$21,5,FALSE()),0),ROUND(MAX(0,MOD(H553-F553+0.5,1)-0.5)*1440,0),0))</f>
        <v/>
      </c>
      <c r="L553" s="22" t="str">
        <f aca="false">IF(OR(I553="",G553=""),"",ROUND(MAX(0,MOD(G553-I553+0.5,1)-0.5)*1440,0))</f>
        <v/>
      </c>
      <c r="M553" s="22" t="str">
        <f aca="false">IF(OR(I553="",G553=""),"",IF(ROUND(MAX(0,MOD(I553-G553+0.5,1)-0.5)*1440,0)&gt;=الإعدادات!$B$8,ROUND(MAX(0,MOD(I553-G553+0.5,1)-0.5)*1440,0),0))</f>
        <v/>
      </c>
      <c r="N553" s="18" t="str">
        <f aca="false">IF(OR(A553="",B553=""),"",IF(COUNTIFS(الإجازات!$A$2:$A$1001,B553,الإجازات!$D$2:$D$1001,"&lt;="&amp;A553,الإجازات!$E$2:$E$1001,"&gt;="&amp;A553,الإجازات!$G$2:$G$1001,"مقبولة")=0,"",LOOKUP(2,1/((الإجازات!$A$2:$A$1001=B553)*(الإجازات!$D$2:$D$1001&lt;=A553)*(الإجازات!$E$2:$E$1001&gt;=A553)*(الإجازات!$G$2:$G$1001="مقبولة")),الإجازات!$C$2:$C$1001)))</f>
        <v/>
      </c>
      <c r="O553" s="17"/>
      <c r="P553" s="23" t="str">
        <f aca="false">IF(B553="","",IF(ISNA(MATCH(B553,الموظفين!$A$2:$A$501,0)),"⚠ كود غير موجود",IF(O553&lt;&gt;"",O553,IF(N553&lt;&gt;"",N553,IF(H553="",IF(AND(A553&lt;&gt;"",WEEKDAY(A553)=الإعدادات!$B$11),"راحة أسبوعية","غائب"),IF(I553="","بدون انصراف",IF(N(K553)&gt;0,"متأخر","حاضر")))))))</f>
        <v/>
      </c>
      <c r="Q553" s="24" t="str">
        <f aca="false">IF(B553="","",IF(OR(P553="غائب",P553="غياب",P553="إجازة بدون راتب"),IFERROR(VLOOKUP(B553,الموظفين!$A$2:$J$501,8,FALSE()),0),0))</f>
        <v/>
      </c>
      <c r="R553" s="24" t="str">
        <f aca="false">IF(B553="","",ROUND((N(K553)+N(L553))/60*IFERROR(VLOOKUP(B553,الموظفين!$A$2:$J$501,8,FALSE()),0)/الإعدادات!$B$6*الإعدادات!$B$9,2))</f>
        <v/>
      </c>
      <c r="S553" s="24" t="str">
        <f aca="false">IF(OR(B553="",M553=""),"",ROUND(M553/60*IFERROR(VLOOKUP(B553,الموظفين!$A$2:$J$501,9,FALSE()),0),2))</f>
        <v/>
      </c>
      <c r="T553" s="17"/>
      <c r="U553" s="23" t="str">
        <f aca="false">IF(OR(A553="",B553=""),"",A553&amp;"|"&amp;B553)</f>
        <v/>
      </c>
    </row>
    <row r="554" customFormat="false" ht="15" hidden="false" customHeight="false" outlineLevel="0" collapsed="false">
      <c r="A554" s="16"/>
      <c r="B554" s="17"/>
      <c r="C554" s="18" t="str">
        <f aca="false">IF($B554="","",IFERROR(VLOOKUP($B554,الموظفين!$A$2:$J$501,2,FALSE())&amp;"","⚠ كود غير موجود"))</f>
        <v/>
      </c>
      <c r="D554" s="18" t="str">
        <f aca="false">IF($B554="","",IFERROR(VLOOKUP($B554,الموظفين!$A$2:$J$501,3,FALSE())&amp;"",""))</f>
        <v/>
      </c>
      <c r="E554" s="18" t="str">
        <f aca="false">IF($B554="","",IFERROR(VLOOKUP($B554,الموظفين!$A$2:$J$501,5,FALSE())&amp;"",""))</f>
        <v/>
      </c>
      <c r="F554" s="19" t="str">
        <f aca="false">IF($B554="","",IFERROR(VLOOKUP($B554,الموظفين!$A$2:$J$501,6,FALSE()),""))</f>
        <v/>
      </c>
      <c r="G554" s="19" t="str">
        <f aca="false">IF($B554="","",IFERROR(VLOOKUP($B554,الموظفين!$A$2:$J$501,7,FALSE()),""))</f>
        <v/>
      </c>
      <c r="H554" s="20"/>
      <c r="I554" s="20"/>
      <c r="J554" s="21" t="str">
        <f aca="false">IF(OR(H554="",I554=""),"",ROUND(MOD(I554-H554,1)*24,2))</f>
        <v/>
      </c>
      <c r="K554" s="22" t="str">
        <f aca="false">IF(OR(H554="",F554=""),"",IF(ROUND(MAX(0,MOD(H554-F554+0.5,1)-0.5)*1440,0)&gt;IFERROR(VLOOKUP(E554,الورديات!$A$2:$E$21,5,FALSE()),0),ROUND(MAX(0,MOD(H554-F554+0.5,1)-0.5)*1440,0),0))</f>
        <v/>
      </c>
      <c r="L554" s="22" t="str">
        <f aca="false">IF(OR(I554="",G554=""),"",ROUND(MAX(0,MOD(G554-I554+0.5,1)-0.5)*1440,0))</f>
        <v/>
      </c>
      <c r="M554" s="22" t="str">
        <f aca="false">IF(OR(I554="",G554=""),"",IF(ROUND(MAX(0,MOD(I554-G554+0.5,1)-0.5)*1440,0)&gt;=الإعدادات!$B$8,ROUND(MAX(0,MOD(I554-G554+0.5,1)-0.5)*1440,0),0))</f>
        <v/>
      </c>
      <c r="N554" s="18" t="str">
        <f aca="false">IF(OR(A554="",B554=""),"",IF(COUNTIFS(الإجازات!$A$2:$A$1001,B554,الإجازات!$D$2:$D$1001,"&lt;="&amp;A554,الإجازات!$E$2:$E$1001,"&gt;="&amp;A554,الإجازات!$G$2:$G$1001,"مقبولة")=0,"",LOOKUP(2,1/((الإجازات!$A$2:$A$1001=B554)*(الإجازات!$D$2:$D$1001&lt;=A554)*(الإجازات!$E$2:$E$1001&gt;=A554)*(الإجازات!$G$2:$G$1001="مقبولة")),الإجازات!$C$2:$C$1001)))</f>
        <v/>
      </c>
      <c r="O554" s="17"/>
      <c r="P554" s="23" t="str">
        <f aca="false">IF(B554="","",IF(ISNA(MATCH(B554,الموظفين!$A$2:$A$501,0)),"⚠ كود غير موجود",IF(O554&lt;&gt;"",O554,IF(N554&lt;&gt;"",N554,IF(H554="",IF(AND(A554&lt;&gt;"",WEEKDAY(A554)=الإعدادات!$B$11),"راحة أسبوعية","غائب"),IF(I554="","بدون انصراف",IF(N(K554)&gt;0,"متأخر","حاضر")))))))</f>
        <v/>
      </c>
      <c r="Q554" s="24" t="str">
        <f aca="false">IF(B554="","",IF(OR(P554="غائب",P554="غياب",P554="إجازة بدون راتب"),IFERROR(VLOOKUP(B554,الموظفين!$A$2:$J$501,8,FALSE()),0),0))</f>
        <v/>
      </c>
      <c r="R554" s="24" t="str">
        <f aca="false">IF(B554="","",ROUND((N(K554)+N(L554))/60*IFERROR(VLOOKUP(B554,الموظفين!$A$2:$J$501,8,FALSE()),0)/الإعدادات!$B$6*الإعدادات!$B$9,2))</f>
        <v/>
      </c>
      <c r="S554" s="24" t="str">
        <f aca="false">IF(OR(B554="",M554=""),"",ROUND(M554/60*IFERROR(VLOOKUP(B554,الموظفين!$A$2:$J$501,9,FALSE()),0),2))</f>
        <v/>
      </c>
      <c r="T554" s="17"/>
      <c r="U554" s="23" t="str">
        <f aca="false">IF(OR(A554="",B554=""),"",A554&amp;"|"&amp;B554)</f>
        <v/>
      </c>
    </row>
    <row r="555" customFormat="false" ht="15" hidden="false" customHeight="false" outlineLevel="0" collapsed="false">
      <c r="A555" s="16"/>
      <c r="B555" s="17"/>
      <c r="C555" s="18" t="str">
        <f aca="false">IF($B555="","",IFERROR(VLOOKUP($B555,الموظفين!$A$2:$J$501,2,FALSE())&amp;"","⚠ كود غير موجود"))</f>
        <v/>
      </c>
      <c r="D555" s="18" t="str">
        <f aca="false">IF($B555="","",IFERROR(VLOOKUP($B555,الموظفين!$A$2:$J$501,3,FALSE())&amp;"",""))</f>
        <v/>
      </c>
      <c r="E555" s="18" t="str">
        <f aca="false">IF($B555="","",IFERROR(VLOOKUP($B555,الموظفين!$A$2:$J$501,5,FALSE())&amp;"",""))</f>
        <v/>
      </c>
      <c r="F555" s="19" t="str">
        <f aca="false">IF($B555="","",IFERROR(VLOOKUP($B555,الموظفين!$A$2:$J$501,6,FALSE()),""))</f>
        <v/>
      </c>
      <c r="G555" s="19" t="str">
        <f aca="false">IF($B555="","",IFERROR(VLOOKUP($B555,الموظفين!$A$2:$J$501,7,FALSE()),""))</f>
        <v/>
      </c>
      <c r="H555" s="20"/>
      <c r="I555" s="20"/>
      <c r="J555" s="21" t="str">
        <f aca="false">IF(OR(H555="",I555=""),"",ROUND(MOD(I555-H555,1)*24,2))</f>
        <v/>
      </c>
      <c r="K555" s="22" t="str">
        <f aca="false">IF(OR(H555="",F555=""),"",IF(ROUND(MAX(0,MOD(H555-F555+0.5,1)-0.5)*1440,0)&gt;IFERROR(VLOOKUP(E555,الورديات!$A$2:$E$21,5,FALSE()),0),ROUND(MAX(0,MOD(H555-F555+0.5,1)-0.5)*1440,0),0))</f>
        <v/>
      </c>
      <c r="L555" s="22" t="str">
        <f aca="false">IF(OR(I555="",G555=""),"",ROUND(MAX(0,MOD(G555-I555+0.5,1)-0.5)*1440,0))</f>
        <v/>
      </c>
      <c r="M555" s="22" t="str">
        <f aca="false">IF(OR(I555="",G555=""),"",IF(ROUND(MAX(0,MOD(I555-G555+0.5,1)-0.5)*1440,0)&gt;=الإعدادات!$B$8,ROUND(MAX(0,MOD(I555-G555+0.5,1)-0.5)*1440,0),0))</f>
        <v/>
      </c>
      <c r="N555" s="18" t="str">
        <f aca="false">IF(OR(A555="",B555=""),"",IF(COUNTIFS(الإجازات!$A$2:$A$1001,B555,الإجازات!$D$2:$D$1001,"&lt;="&amp;A555,الإجازات!$E$2:$E$1001,"&gt;="&amp;A555,الإجازات!$G$2:$G$1001,"مقبولة")=0,"",LOOKUP(2,1/((الإجازات!$A$2:$A$1001=B555)*(الإجازات!$D$2:$D$1001&lt;=A555)*(الإجازات!$E$2:$E$1001&gt;=A555)*(الإجازات!$G$2:$G$1001="مقبولة")),الإجازات!$C$2:$C$1001)))</f>
        <v/>
      </c>
      <c r="O555" s="17"/>
      <c r="P555" s="23" t="str">
        <f aca="false">IF(B555="","",IF(ISNA(MATCH(B555,الموظفين!$A$2:$A$501,0)),"⚠ كود غير موجود",IF(O555&lt;&gt;"",O555,IF(N555&lt;&gt;"",N555,IF(H555="",IF(AND(A555&lt;&gt;"",WEEKDAY(A555)=الإعدادات!$B$11),"راحة أسبوعية","غائب"),IF(I555="","بدون انصراف",IF(N(K555)&gt;0,"متأخر","حاضر")))))))</f>
        <v/>
      </c>
      <c r="Q555" s="24" t="str">
        <f aca="false">IF(B555="","",IF(OR(P555="غائب",P555="غياب",P555="إجازة بدون راتب"),IFERROR(VLOOKUP(B555,الموظفين!$A$2:$J$501,8,FALSE()),0),0))</f>
        <v/>
      </c>
      <c r="R555" s="24" t="str">
        <f aca="false">IF(B555="","",ROUND((N(K555)+N(L555))/60*IFERROR(VLOOKUP(B555,الموظفين!$A$2:$J$501,8,FALSE()),0)/الإعدادات!$B$6*الإعدادات!$B$9,2))</f>
        <v/>
      </c>
      <c r="S555" s="24" t="str">
        <f aca="false">IF(OR(B555="",M555=""),"",ROUND(M555/60*IFERROR(VLOOKUP(B555,الموظفين!$A$2:$J$501,9,FALSE()),0),2))</f>
        <v/>
      </c>
      <c r="T555" s="17"/>
      <c r="U555" s="23" t="str">
        <f aca="false">IF(OR(A555="",B555=""),"",A555&amp;"|"&amp;B555)</f>
        <v/>
      </c>
    </row>
    <row r="556" customFormat="false" ht="15" hidden="false" customHeight="false" outlineLevel="0" collapsed="false">
      <c r="A556" s="16"/>
      <c r="B556" s="17"/>
      <c r="C556" s="18" t="str">
        <f aca="false">IF($B556="","",IFERROR(VLOOKUP($B556,الموظفين!$A$2:$J$501,2,FALSE())&amp;"","⚠ كود غير موجود"))</f>
        <v/>
      </c>
      <c r="D556" s="18" t="str">
        <f aca="false">IF($B556="","",IFERROR(VLOOKUP($B556,الموظفين!$A$2:$J$501,3,FALSE())&amp;"",""))</f>
        <v/>
      </c>
      <c r="E556" s="18" t="str">
        <f aca="false">IF($B556="","",IFERROR(VLOOKUP($B556,الموظفين!$A$2:$J$501,5,FALSE())&amp;"",""))</f>
        <v/>
      </c>
      <c r="F556" s="19" t="str">
        <f aca="false">IF($B556="","",IFERROR(VLOOKUP($B556,الموظفين!$A$2:$J$501,6,FALSE()),""))</f>
        <v/>
      </c>
      <c r="G556" s="19" t="str">
        <f aca="false">IF($B556="","",IFERROR(VLOOKUP($B556,الموظفين!$A$2:$J$501,7,FALSE()),""))</f>
        <v/>
      </c>
      <c r="H556" s="20"/>
      <c r="I556" s="20"/>
      <c r="J556" s="21" t="str">
        <f aca="false">IF(OR(H556="",I556=""),"",ROUND(MOD(I556-H556,1)*24,2))</f>
        <v/>
      </c>
      <c r="K556" s="22" t="str">
        <f aca="false">IF(OR(H556="",F556=""),"",IF(ROUND(MAX(0,MOD(H556-F556+0.5,1)-0.5)*1440,0)&gt;IFERROR(VLOOKUP(E556,الورديات!$A$2:$E$21,5,FALSE()),0),ROUND(MAX(0,MOD(H556-F556+0.5,1)-0.5)*1440,0),0))</f>
        <v/>
      </c>
      <c r="L556" s="22" t="str">
        <f aca="false">IF(OR(I556="",G556=""),"",ROUND(MAX(0,MOD(G556-I556+0.5,1)-0.5)*1440,0))</f>
        <v/>
      </c>
      <c r="M556" s="22" t="str">
        <f aca="false">IF(OR(I556="",G556=""),"",IF(ROUND(MAX(0,MOD(I556-G556+0.5,1)-0.5)*1440,0)&gt;=الإعدادات!$B$8,ROUND(MAX(0,MOD(I556-G556+0.5,1)-0.5)*1440,0),0))</f>
        <v/>
      </c>
      <c r="N556" s="18" t="str">
        <f aca="false">IF(OR(A556="",B556=""),"",IF(COUNTIFS(الإجازات!$A$2:$A$1001,B556,الإجازات!$D$2:$D$1001,"&lt;="&amp;A556,الإجازات!$E$2:$E$1001,"&gt;="&amp;A556,الإجازات!$G$2:$G$1001,"مقبولة")=0,"",LOOKUP(2,1/((الإجازات!$A$2:$A$1001=B556)*(الإجازات!$D$2:$D$1001&lt;=A556)*(الإجازات!$E$2:$E$1001&gt;=A556)*(الإجازات!$G$2:$G$1001="مقبولة")),الإجازات!$C$2:$C$1001)))</f>
        <v/>
      </c>
      <c r="O556" s="17"/>
      <c r="P556" s="23" t="str">
        <f aca="false">IF(B556="","",IF(ISNA(MATCH(B556,الموظفين!$A$2:$A$501,0)),"⚠ كود غير موجود",IF(O556&lt;&gt;"",O556,IF(N556&lt;&gt;"",N556,IF(H556="",IF(AND(A556&lt;&gt;"",WEEKDAY(A556)=الإعدادات!$B$11),"راحة أسبوعية","غائب"),IF(I556="","بدون انصراف",IF(N(K556)&gt;0,"متأخر","حاضر")))))))</f>
        <v/>
      </c>
      <c r="Q556" s="24" t="str">
        <f aca="false">IF(B556="","",IF(OR(P556="غائب",P556="غياب",P556="إجازة بدون راتب"),IFERROR(VLOOKUP(B556,الموظفين!$A$2:$J$501,8,FALSE()),0),0))</f>
        <v/>
      </c>
      <c r="R556" s="24" t="str">
        <f aca="false">IF(B556="","",ROUND((N(K556)+N(L556))/60*IFERROR(VLOOKUP(B556,الموظفين!$A$2:$J$501,8,FALSE()),0)/الإعدادات!$B$6*الإعدادات!$B$9,2))</f>
        <v/>
      </c>
      <c r="S556" s="24" t="str">
        <f aca="false">IF(OR(B556="",M556=""),"",ROUND(M556/60*IFERROR(VLOOKUP(B556,الموظفين!$A$2:$J$501,9,FALSE()),0),2))</f>
        <v/>
      </c>
      <c r="T556" s="17"/>
      <c r="U556" s="23" t="str">
        <f aca="false">IF(OR(A556="",B556=""),"",A556&amp;"|"&amp;B556)</f>
        <v/>
      </c>
    </row>
    <row r="557" customFormat="false" ht="15" hidden="false" customHeight="false" outlineLevel="0" collapsed="false">
      <c r="A557" s="16"/>
      <c r="B557" s="17"/>
      <c r="C557" s="18" t="str">
        <f aca="false">IF($B557="","",IFERROR(VLOOKUP($B557,الموظفين!$A$2:$J$501,2,FALSE())&amp;"","⚠ كود غير موجود"))</f>
        <v/>
      </c>
      <c r="D557" s="18" t="str">
        <f aca="false">IF($B557="","",IFERROR(VLOOKUP($B557,الموظفين!$A$2:$J$501,3,FALSE())&amp;"",""))</f>
        <v/>
      </c>
      <c r="E557" s="18" t="str">
        <f aca="false">IF($B557="","",IFERROR(VLOOKUP($B557,الموظفين!$A$2:$J$501,5,FALSE())&amp;"",""))</f>
        <v/>
      </c>
      <c r="F557" s="19" t="str">
        <f aca="false">IF($B557="","",IFERROR(VLOOKUP($B557,الموظفين!$A$2:$J$501,6,FALSE()),""))</f>
        <v/>
      </c>
      <c r="G557" s="19" t="str">
        <f aca="false">IF($B557="","",IFERROR(VLOOKUP($B557,الموظفين!$A$2:$J$501,7,FALSE()),""))</f>
        <v/>
      </c>
      <c r="H557" s="20"/>
      <c r="I557" s="20"/>
      <c r="J557" s="21" t="str">
        <f aca="false">IF(OR(H557="",I557=""),"",ROUND(MOD(I557-H557,1)*24,2))</f>
        <v/>
      </c>
      <c r="K557" s="22" t="str">
        <f aca="false">IF(OR(H557="",F557=""),"",IF(ROUND(MAX(0,MOD(H557-F557+0.5,1)-0.5)*1440,0)&gt;IFERROR(VLOOKUP(E557,الورديات!$A$2:$E$21,5,FALSE()),0),ROUND(MAX(0,MOD(H557-F557+0.5,1)-0.5)*1440,0),0))</f>
        <v/>
      </c>
      <c r="L557" s="22" t="str">
        <f aca="false">IF(OR(I557="",G557=""),"",ROUND(MAX(0,MOD(G557-I557+0.5,1)-0.5)*1440,0))</f>
        <v/>
      </c>
      <c r="M557" s="22" t="str">
        <f aca="false">IF(OR(I557="",G557=""),"",IF(ROUND(MAX(0,MOD(I557-G557+0.5,1)-0.5)*1440,0)&gt;=الإعدادات!$B$8,ROUND(MAX(0,MOD(I557-G557+0.5,1)-0.5)*1440,0),0))</f>
        <v/>
      </c>
      <c r="N557" s="18" t="str">
        <f aca="false">IF(OR(A557="",B557=""),"",IF(COUNTIFS(الإجازات!$A$2:$A$1001,B557,الإجازات!$D$2:$D$1001,"&lt;="&amp;A557,الإجازات!$E$2:$E$1001,"&gt;="&amp;A557,الإجازات!$G$2:$G$1001,"مقبولة")=0,"",LOOKUP(2,1/((الإجازات!$A$2:$A$1001=B557)*(الإجازات!$D$2:$D$1001&lt;=A557)*(الإجازات!$E$2:$E$1001&gt;=A557)*(الإجازات!$G$2:$G$1001="مقبولة")),الإجازات!$C$2:$C$1001)))</f>
        <v/>
      </c>
      <c r="O557" s="17"/>
      <c r="P557" s="23" t="str">
        <f aca="false">IF(B557="","",IF(ISNA(MATCH(B557,الموظفين!$A$2:$A$501,0)),"⚠ كود غير موجود",IF(O557&lt;&gt;"",O557,IF(N557&lt;&gt;"",N557,IF(H557="",IF(AND(A557&lt;&gt;"",WEEKDAY(A557)=الإعدادات!$B$11),"راحة أسبوعية","غائب"),IF(I557="","بدون انصراف",IF(N(K557)&gt;0,"متأخر","حاضر")))))))</f>
        <v/>
      </c>
      <c r="Q557" s="24" t="str">
        <f aca="false">IF(B557="","",IF(OR(P557="غائب",P557="غياب",P557="إجازة بدون راتب"),IFERROR(VLOOKUP(B557,الموظفين!$A$2:$J$501,8,FALSE()),0),0))</f>
        <v/>
      </c>
      <c r="R557" s="24" t="str">
        <f aca="false">IF(B557="","",ROUND((N(K557)+N(L557))/60*IFERROR(VLOOKUP(B557,الموظفين!$A$2:$J$501,8,FALSE()),0)/الإعدادات!$B$6*الإعدادات!$B$9,2))</f>
        <v/>
      </c>
      <c r="S557" s="24" t="str">
        <f aca="false">IF(OR(B557="",M557=""),"",ROUND(M557/60*IFERROR(VLOOKUP(B557,الموظفين!$A$2:$J$501,9,FALSE()),0),2))</f>
        <v/>
      </c>
      <c r="T557" s="17"/>
      <c r="U557" s="23" t="str">
        <f aca="false">IF(OR(A557="",B557=""),"",A557&amp;"|"&amp;B557)</f>
        <v/>
      </c>
    </row>
    <row r="558" customFormat="false" ht="15" hidden="false" customHeight="false" outlineLevel="0" collapsed="false">
      <c r="A558" s="16"/>
      <c r="B558" s="17"/>
      <c r="C558" s="18" t="str">
        <f aca="false">IF($B558="","",IFERROR(VLOOKUP($B558,الموظفين!$A$2:$J$501,2,FALSE())&amp;"","⚠ كود غير موجود"))</f>
        <v/>
      </c>
      <c r="D558" s="18" t="str">
        <f aca="false">IF($B558="","",IFERROR(VLOOKUP($B558,الموظفين!$A$2:$J$501,3,FALSE())&amp;"",""))</f>
        <v/>
      </c>
      <c r="E558" s="18" t="str">
        <f aca="false">IF($B558="","",IFERROR(VLOOKUP($B558,الموظفين!$A$2:$J$501,5,FALSE())&amp;"",""))</f>
        <v/>
      </c>
      <c r="F558" s="19" t="str">
        <f aca="false">IF($B558="","",IFERROR(VLOOKUP($B558,الموظفين!$A$2:$J$501,6,FALSE()),""))</f>
        <v/>
      </c>
      <c r="G558" s="19" t="str">
        <f aca="false">IF($B558="","",IFERROR(VLOOKUP($B558,الموظفين!$A$2:$J$501,7,FALSE()),""))</f>
        <v/>
      </c>
      <c r="H558" s="20"/>
      <c r="I558" s="20"/>
      <c r="J558" s="21" t="str">
        <f aca="false">IF(OR(H558="",I558=""),"",ROUND(MOD(I558-H558,1)*24,2))</f>
        <v/>
      </c>
      <c r="K558" s="22" t="str">
        <f aca="false">IF(OR(H558="",F558=""),"",IF(ROUND(MAX(0,MOD(H558-F558+0.5,1)-0.5)*1440,0)&gt;IFERROR(VLOOKUP(E558,الورديات!$A$2:$E$21,5,FALSE()),0),ROUND(MAX(0,MOD(H558-F558+0.5,1)-0.5)*1440,0),0))</f>
        <v/>
      </c>
      <c r="L558" s="22" t="str">
        <f aca="false">IF(OR(I558="",G558=""),"",ROUND(MAX(0,MOD(G558-I558+0.5,1)-0.5)*1440,0))</f>
        <v/>
      </c>
      <c r="M558" s="22" t="str">
        <f aca="false">IF(OR(I558="",G558=""),"",IF(ROUND(MAX(0,MOD(I558-G558+0.5,1)-0.5)*1440,0)&gt;=الإعدادات!$B$8,ROUND(MAX(0,MOD(I558-G558+0.5,1)-0.5)*1440,0),0))</f>
        <v/>
      </c>
      <c r="N558" s="18" t="str">
        <f aca="false">IF(OR(A558="",B558=""),"",IF(COUNTIFS(الإجازات!$A$2:$A$1001,B558,الإجازات!$D$2:$D$1001,"&lt;="&amp;A558,الإجازات!$E$2:$E$1001,"&gt;="&amp;A558,الإجازات!$G$2:$G$1001,"مقبولة")=0,"",LOOKUP(2,1/((الإجازات!$A$2:$A$1001=B558)*(الإجازات!$D$2:$D$1001&lt;=A558)*(الإجازات!$E$2:$E$1001&gt;=A558)*(الإجازات!$G$2:$G$1001="مقبولة")),الإجازات!$C$2:$C$1001)))</f>
        <v/>
      </c>
      <c r="O558" s="17"/>
      <c r="P558" s="23" t="str">
        <f aca="false">IF(B558="","",IF(ISNA(MATCH(B558,الموظفين!$A$2:$A$501,0)),"⚠ كود غير موجود",IF(O558&lt;&gt;"",O558,IF(N558&lt;&gt;"",N558,IF(H558="",IF(AND(A558&lt;&gt;"",WEEKDAY(A558)=الإعدادات!$B$11),"راحة أسبوعية","غائب"),IF(I558="","بدون انصراف",IF(N(K558)&gt;0,"متأخر","حاضر")))))))</f>
        <v/>
      </c>
      <c r="Q558" s="24" t="str">
        <f aca="false">IF(B558="","",IF(OR(P558="غائب",P558="غياب",P558="إجازة بدون راتب"),IFERROR(VLOOKUP(B558,الموظفين!$A$2:$J$501,8,FALSE()),0),0))</f>
        <v/>
      </c>
      <c r="R558" s="24" t="str">
        <f aca="false">IF(B558="","",ROUND((N(K558)+N(L558))/60*IFERROR(VLOOKUP(B558,الموظفين!$A$2:$J$501,8,FALSE()),0)/الإعدادات!$B$6*الإعدادات!$B$9,2))</f>
        <v/>
      </c>
      <c r="S558" s="24" t="str">
        <f aca="false">IF(OR(B558="",M558=""),"",ROUND(M558/60*IFERROR(VLOOKUP(B558,الموظفين!$A$2:$J$501,9,FALSE()),0),2))</f>
        <v/>
      </c>
      <c r="T558" s="17"/>
      <c r="U558" s="23" t="str">
        <f aca="false">IF(OR(A558="",B558=""),"",A558&amp;"|"&amp;B558)</f>
        <v/>
      </c>
    </row>
    <row r="559" customFormat="false" ht="15" hidden="false" customHeight="false" outlineLevel="0" collapsed="false">
      <c r="A559" s="16"/>
      <c r="B559" s="17"/>
      <c r="C559" s="18" t="str">
        <f aca="false">IF($B559="","",IFERROR(VLOOKUP($B559,الموظفين!$A$2:$J$501,2,FALSE())&amp;"","⚠ كود غير موجود"))</f>
        <v/>
      </c>
      <c r="D559" s="18" t="str">
        <f aca="false">IF($B559="","",IFERROR(VLOOKUP($B559,الموظفين!$A$2:$J$501,3,FALSE())&amp;"",""))</f>
        <v/>
      </c>
      <c r="E559" s="18" t="str">
        <f aca="false">IF($B559="","",IFERROR(VLOOKUP($B559,الموظفين!$A$2:$J$501,5,FALSE())&amp;"",""))</f>
        <v/>
      </c>
      <c r="F559" s="19" t="str">
        <f aca="false">IF($B559="","",IFERROR(VLOOKUP($B559,الموظفين!$A$2:$J$501,6,FALSE()),""))</f>
        <v/>
      </c>
      <c r="G559" s="19" t="str">
        <f aca="false">IF($B559="","",IFERROR(VLOOKUP($B559,الموظفين!$A$2:$J$501,7,FALSE()),""))</f>
        <v/>
      </c>
      <c r="H559" s="20"/>
      <c r="I559" s="20"/>
      <c r="J559" s="21" t="str">
        <f aca="false">IF(OR(H559="",I559=""),"",ROUND(MOD(I559-H559,1)*24,2))</f>
        <v/>
      </c>
      <c r="K559" s="22" t="str">
        <f aca="false">IF(OR(H559="",F559=""),"",IF(ROUND(MAX(0,MOD(H559-F559+0.5,1)-0.5)*1440,0)&gt;IFERROR(VLOOKUP(E559,الورديات!$A$2:$E$21,5,FALSE()),0),ROUND(MAX(0,MOD(H559-F559+0.5,1)-0.5)*1440,0),0))</f>
        <v/>
      </c>
      <c r="L559" s="22" t="str">
        <f aca="false">IF(OR(I559="",G559=""),"",ROUND(MAX(0,MOD(G559-I559+0.5,1)-0.5)*1440,0))</f>
        <v/>
      </c>
      <c r="M559" s="22" t="str">
        <f aca="false">IF(OR(I559="",G559=""),"",IF(ROUND(MAX(0,MOD(I559-G559+0.5,1)-0.5)*1440,0)&gt;=الإعدادات!$B$8,ROUND(MAX(0,MOD(I559-G559+0.5,1)-0.5)*1440,0),0))</f>
        <v/>
      </c>
      <c r="N559" s="18" t="str">
        <f aca="false">IF(OR(A559="",B559=""),"",IF(COUNTIFS(الإجازات!$A$2:$A$1001,B559,الإجازات!$D$2:$D$1001,"&lt;="&amp;A559,الإجازات!$E$2:$E$1001,"&gt;="&amp;A559,الإجازات!$G$2:$G$1001,"مقبولة")=0,"",LOOKUP(2,1/((الإجازات!$A$2:$A$1001=B559)*(الإجازات!$D$2:$D$1001&lt;=A559)*(الإجازات!$E$2:$E$1001&gt;=A559)*(الإجازات!$G$2:$G$1001="مقبولة")),الإجازات!$C$2:$C$1001)))</f>
        <v/>
      </c>
      <c r="O559" s="17"/>
      <c r="P559" s="23" t="str">
        <f aca="false">IF(B559="","",IF(ISNA(MATCH(B559,الموظفين!$A$2:$A$501,0)),"⚠ كود غير موجود",IF(O559&lt;&gt;"",O559,IF(N559&lt;&gt;"",N559,IF(H559="",IF(AND(A559&lt;&gt;"",WEEKDAY(A559)=الإعدادات!$B$11),"راحة أسبوعية","غائب"),IF(I559="","بدون انصراف",IF(N(K559)&gt;0,"متأخر","حاضر")))))))</f>
        <v/>
      </c>
      <c r="Q559" s="24" t="str">
        <f aca="false">IF(B559="","",IF(OR(P559="غائب",P559="غياب",P559="إجازة بدون راتب"),IFERROR(VLOOKUP(B559,الموظفين!$A$2:$J$501,8,FALSE()),0),0))</f>
        <v/>
      </c>
      <c r="R559" s="24" t="str">
        <f aca="false">IF(B559="","",ROUND((N(K559)+N(L559))/60*IFERROR(VLOOKUP(B559,الموظفين!$A$2:$J$501,8,FALSE()),0)/الإعدادات!$B$6*الإعدادات!$B$9,2))</f>
        <v/>
      </c>
      <c r="S559" s="24" t="str">
        <f aca="false">IF(OR(B559="",M559=""),"",ROUND(M559/60*IFERROR(VLOOKUP(B559,الموظفين!$A$2:$J$501,9,FALSE()),0),2))</f>
        <v/>
      </c>
      <c r="T559" s="17"/>
      <c r="U559" s="23" t="str">
        <f aca="false">IF(OR(A559="",B559=""),"",A559&amp;"|"&amp;B559)</f>
        <v/>
      </c>
    </row>
    <row r="560" customFormat="false" ht="15" hidden="false" customHeight="false" outlineLevel="0" collapsed="false">
      <c r="A560" s="16"/>
      <c r="B560" s="17"/>
      <c r="C560" s="18" t="str">
        <f aca="false">IF($B560="","",IFERROR(VLOOKUP($B560,الموظفين!$A$2:$J$501,2,FALSE())&amp;"","⚠ كود غير موجود"))</f>
        <v/>
      </c>
      <c r="D560" s="18" t="str">
        <f aca="false">IF($B560="","",IFERROR(VLOOKUP($B560,الموظفين!$A$2:$J$501,3,FALSE())&amp;"",""))</f>
        <v/>
      </c>
      <c r="E560" s="18" t="str">
        <f aca="false">IF($B560="","",IFERROR(VLOOKUP($B560,الموظفين!$A$2:$J$501,5,FALSE())&amp;"",""))</f>
        <v/>
      </c>
      <c r="F560" s="19" t="str">
        <f aca="false">IF($B560="","",IFERROR(VLOOKUP($B560,الموظفين!$A$2:$J$501,6,FALSE()),""))</f>
        <v/>
      </c>
      <c r="G560" s="19" t="str">
        <f aca="false">IF($B560="","",IFERROR(VLOOKUP($B560,الموظفين!$A$2:$J$501,7,FALSE()),""))</f>
        <v/>
      </c>
      <c r="H560" s="20"/>
      <c r="I560" s="20"/>
      <c r="J560" s="21" t="str">
        <f aca="false">IF(OR(H560="",I560=""),"",ROUND(MOD(I560-H560,1)*24,2))</f>
        <v/>
      </c>
      <c r="K560" s="22" t="str">
        <f aca="false">IF(OR(H560="",F560=""),"",IF(ROUND(MAX(0,MOD(H560-F560+0.5,1)-0.5)*1440,0)&gt;IFERROR(VLOOKUP(E560,الورديات!$A$2:$E$21,5,FALSE()),0),ROUND(MAX(0,MOD(H560-F560+0.5,1)-0.5)*1440,0),0))</f>
        <v/>
      </c>
      <c r="L560" s="22" t="str">
        <f aca="false">IF(OR(I560="",G560=""),"",ROUND(MAX(0,MOD(G560-I560+0.5,1)-0.5)*1440,0))</f>
        <v/>
      </c>
      <c r="M560" s="22" t="str">
        <f aca="false">IF(OR(I560="",G560=""),"",IF(ROUND(MAX(0,MOD(I560-G560+0.5,1)-0.5)*1440,0)&gt;=الإعدادات!$B$8,ROUND(MAX(0,MOD(I560-G560+0.5,1)-0.5)*1440,0),0))</f>
        <v/>
      </c>
      <c r="N560" s="18" t="str">
        <f aca="false">IF(OR(A560="",B560=""),"",IF(COUNTIFS(الإجازات!$A$2:$A$1001,B560,الإجازات!$D$2:$D$1001,"&lt;="&amp;A560,الإجازات!$E$2:$E$1001,"&gt;="&amp;A560,الإجازات!$G$2:$G$1001,"مقبولة")=0,"",LOOKUP(2,1/((الإجازات!$A$2:$A$1001=B560)*(الإجازات!$D$2:$D$1001&lt;=A560)*(الإجازات!$E$2:$E$1001&gt;=A560)*(الإجازات!$G$2:$G$1001="مقبولة")),الإجازات!$C$2:$C$1001)))</f>
        <v/>
      </c>
      <c r="O560" s="17"/>
      <c r="P560" s="23" t="str">
        <f aca="false">IF(B560="","",IF(ISNA(MATCH(B560,الموظفين!$A$2:$A$501,0)),"⚠ كود غير موجود",IF(O560&lt;&gt;"",O560,IF(N560&lt;&gt;"",N560,IF(H560="",IF(AND(A560&lt;&gt;"",WEEKDAY(A560)=الإعدادات!$B$11),"راحة أسبوعية","غائب"),IF(I560="","بدون انصراف",IF(N(K560)&gt;0,"متأخر","حاضر")))))))</f>
        <v/>
      </c>
      <c r="Q560" s="24" t="str">
        <f aca="false">IF(B560="","",IF(OR(P560="غائب",P560="غياب",P560="إجازة بدون راتب"),IFERROR(VLOOKUP(B560,الموظفين!$A$2:$J$501,8,FALSE()),0),0))</f>
        <v/>
      </c>
      <c r="R560" s="24" t="str">
        <f aca="false">IF(B560="","",ROUND((N(K560)+N(L560))/60*IFERROR(VLOOKUP(B560,الموظفين!$A$2:$J$501,8,FALSE()),0)/الإعدادات!$B$6*الإعدادات!$B$9,2))</f>
        <v/>
      </c>
      <c r="S560" s="24" t="str">
        <f aca="false">IF(OR(B560="",M560=""),"",ROUND(M560/60*IFERROR(VLOOKUP(B560,الموظفين!$A$2:$J$501,9,FALSE()),0),2))</f>
        <v/>
      </c>
      <c r="T560" s="17"/>
      <c r="U560" s="23" t="str">
        <f aca="false">IF(OR(A560="",B560=""),"",A560&amp;"|"&amp;B560)</f>
        <v/>
      </c>
    </row>
    <row r="561" customFormat="false" ht="15" hidden="false" customHeight="false" outlineLevel="0" collapsed="false">
      <c r="A561" s="16"/>
      <c r="B561" s="17"/>
      <c r="C561" s="18" t="str">
        <f aca="false">IF($B561="","",IFERROR(VLOOKUP($B561,الموظفين!$A$2:$J$501,2,FALSE())&amp;"","⚠ كود غير موجود"))</f>
        <v/>
      </c>
      <c r="D561" s="18" t="str">
        <f aca="false">IF($B561="","",IFERROR(VLOOKUP($B561,الموظفين!$A$2:$J$501,3,FALSE())&amp;"",""))</f>
        <v/>
      </c>
      <c r="E561" s="18" t="str">
        <f aca="false">IF($B561="","",IFERROR(VLOOKUP($B561,الموظفين!$A$2:$J$501,5,FALSE())&amp;"",""))</f>
        <v/>
      </c>
      <c r="F561" s="19" t="str">
        <f aca="false">IF($B561="","",IFERROR(VLOOKUP($B561,الموظفين!$A$2:$J$501,6,FALSE()),""))</f>
        <v/>
      </c>
      <c r="G561" s="19" t="str">
        <f aca="false">IF($B561="","",IFERROR(VLOOKUP($B561,الموظفين!$A$2:$J$501,7,FALSE()),""))</f>
        <v/>
      </c>
      <c r="H561" s="20"/>
      <c r="I561" s="20"/>
      <c r="J561" s="21" t="str">
        <f aca="false">IF(OR(H561="",I561=""),"",ROUND(MOD(I561-H561,1)*24,2))</f>
        <v/>
      </c>
      <c r="K561" s="22" t="str">
        <f aca="false">IF(OR(H561="",F561=""),"",IF(ROUND(MAX(0,MOD(H561-F561+0.5,1)-0.5)*1440,0)&gt;IFERROR(VLOOKUP(E561,الورديات!$A$2:$E$21,5,FALSE()),0),ROUND(MAX(0,MOD(H561-F561+0.5,1)-0.5)*1440,0),0))</f>
        <v/>
      </c>
      <c r="L561" s="22" t="str">
        <f aca="false">IF(OR(I561="",G561=""),"",ROUND(MAX(0,MOD(G561-I561+0.5,1)-0.5)*1440,0))</f>
        <v/>
      </c>
      <c r="M561" s="22" t="str">
        <f aca="false">IF(OR(I561="",G561=""),"",IF(ROUND(MAX(0,MOD(I561-G561+0.5,1)-0.5)*1440,0)&gt;=الإعدادات!$B$8,ROUND(MAX(0,MOD(I561-G561+0.5,1)-0.5)*1440,0),0))</f>
        <v/>
      </c>
      <c r="N561" s="18" t="str">
        <f aca="false">IF(OR(A561="",B561=""),"",IF(COUNTIFS(الإجازات!$A$2:$A$1001,B561,الإجازات!$D$2:$D$1001,"&lt;="&amp;A561,الإجازات!$E$2:$E$1001,"&gt;="&amp;A561,الإجازات!$G$2:$G$1001,"مقبولة")=0,"",LOOKUP(2,1/((الإجازات!$A$2:$A$1001=B561)*(الإجازات!$D$2:$D$1001&lt;=A561)*(الإجازات!$E$2:$E$1001&gt;=A561)*(الإجازات!$G$2:$G$1001="مقبولة")),الإجازات!$C$2:$C$1001)))</f>
        <v/>
      </c>
      <c r="O561" s="17"/>
      <c r="P561" s="23" t="str">
        <f aca="false">IF(B561="","",IF(ISNA(MATCH(B561,الموظفين!$A$2:$A$501,0)),"⚠ كود غير موجود",IF(O561&lt;&gt;"",O561,IF(N561&lt;&gt;"",N561,IF(H561="",IF(AND(A561&lt;&gt;"",WEEKDAY(A561)=الإعدادات!$B$11),"راحة أسبوعية","غائب"),IF(I561="","بدون انصراف",IF(N(K561)&gt;0,"متأخر","حاضر")))))))</f>
        <v/>
      </c>
      <c r="Q561" s="24" t="str">
        <f aca="false">IF(B561="","",IF(OR(P561="غائب",P561="غياب",P561="إجازة بدون راتب"),IFERROR(VLOOKUP(B561,الموظفين!$A$2:$J$501,8,FALSE()),0),0))</f>
        <v/>
      </c>
      <c r="R561" s="24" t="str">
        <f aca="false">IF(B561="","",ROUND((N(K561)+N(L561))/60*IFERROR(VLOOKUP(B561,الموظفين!$A$2:$J$501,8,FALSE()),0)/الإعدادات!$B$6*الإعدادات!$B$9,2))</f>
        <v/>
      </c>
      <c r="S561" s="24" t="str">
        <f aca="false">IF(OR(B561="",M561=""),"",ROUND(M561/60*IFERROR(VLOOKUP(B561,الموظفين!$A$2:$J$501,9,FALSE()),0),2))</f>
        <v/>
      </c>
      <c r="T561" s="17"/>
      <c r="U561" s="23" t="str">
        <f aca="false">IF(OR(A561="",B561=""),"",A561&amp;"|"&amp;B561)</f>
        <v/>
      </c>
    </row>
    <row r="562" customFormat="false" ht="15" hidden="false" customHeight="false" outlineLevel="0" collapsed="false">
      <c r="A562" s="16"/>
      <c r="B562" s="17"/>
      <c r="C562" s="18" t="str">
        <f aca="false">IF($B562="","",IFERROR(VLOOKUP($B562,الموظفين!$A$2:$J$501,2,FALSE())&amp;"","⚠ كود غير موجود"))</f>
        <v/>
      </c>
      <c r="D562" s="18" t="str">
        <f aca="false">IF($B562="","",IFERROR(VLOOKUP($B562,الموظفين!$A$2:$J$501,3,FALSE())&amp;"",""))</f>
        <v/>
      </c>
      <c r="E562" s="18" t="str">
        <f aca="false">IF($B562="","",IFERROR(VLOOKUP($B562,الموظفين!$A$2:$J$501,5,FALSE())&amp;"",""))</f>
        <v/>
      </c>
      <c r="F562" s="19" t="str">
        <f aca="false">IF($B562="","",IFERROR(VLOOKUP($B562,الموظفين!$A$2:$J$501,6,FALSE()),""))</f>
        <v/>
      </c>
      <c r="G562" s="19" t="str">
        <f aca="false">IF($B562="","",IFERROR(VLOOKUP($B562,الموظفين!$A$2:$J$501,7,FALSE()),""))</f>
        <v/>
      </c>
      <c r="H562" s="20"/>
      <c r="I562" s="20"/>
      <c r="J562" s="21" t="str">
        <f aca="false">IF(OR(H562="",I562=""),"",ROUND(MOD(I562-H562,1)*24,2))</f>
        <v/>
      </c>
      <c r="K562" s="22" t="str">
        <f aca="false">IF(OR(H562="",F562=""),"",IF(ROUND(MAX(0,MOD(H562-F562+0.5,1)-0.5)*1440,0)&gt;IFERROR(VLOOKUP(E562,الورديات!$A$2:$E$21,5,FALSE()),0),ROUND(MAX(0,MOD(H562-F562+0.5,1)-0.5)*1440,0),0))</f>
        <v/>
      </c>
      <c r="L562" s="22" t="str">
        <f aca="false">IF(OR(I562="",G562=""),"",ROUND(MAX(0,MOD(G562-I562+0.5,1)-0.5)*1440,0))</f>
        <v/>
      </c>
      <c r="M562" s="22" t="str">
        <f aca="false">IF(OR(I562="",G562=""),"",IF(ROUND(MAX(0,MOD(I562-G562+0.5,1)-0.5)*1440,0)&gt;=الإعدادات!$B$8,ROUND(MAX(0,MOD(I562-G562+0.5,1)-0.5)*1440,0),0))</f>
        <v/>
      </c>
      <c r="N562" s="18" t="str">
        <f aca="false">IF(OR(A562="",B562=""),"",IF(COUNTIFS(الإجازات!$A$2:$A$1001,B562,الإجازات!$D$2:$D$1001,"&lt;="&amp;A562,الإجازات!$E$2:$E$1001,"&gt;="&amp;A562,الإجازات!$G$2:$G$1001,"مقبولة")=0,"",LOOKUP(2,1/((الإجازات!$A$2:$A$1001=B562)*(الإجازات!$D$2:$D$1001&lt;=A562)*(الإجازات!$E$2:$E$1001&gt;=A562)*(الإجازات!$G$2:$G$1001="مقبولة")),الإجازات!$C$2:$C$1001)))</f>
        <v/>
      </c>
      <c r="O562" s="17"/>
      <c r="P562" s="23" t="str">
        <f aca="false">IF(B562="","",IF(ISNA(MATCH(B562,الموظفين!$A$2:$A$501,0)),"⚠ كود غير موجود",IF(O562&lt;&gt;"",O562,IF(N562&lt;&gt;"",N562,IF(H562="",IF(AND(A562&lt;&gt;"",WEEKDAY(A562)=الإعدادات!$B$11),"راحة أسبوعية","غائب"),IF(I562="","بدون انصراف",IF(N(K562)&gt;0,"متأخر","حاضر")))))))</f>
        <v/>
      </c>
      <c r="Q562" s="24" t="str">
        <f aca="false">IF(B562="","",IF(OR(P562="غائب",P562="غياب",P562="إجازة بدون راتب"),IFERROR(VLOOKUP(B562,الموظفين!$A$2:$J$501,8,FALSE()),0),0))</f>
        <v/>
      </c>
      <c r="R562" s="24" t="str">
        <f aca="false">IF(B562="","",ROUND((N(K562)+N(L562))/60*IFERROR(VLOOKUP(B562,الموظفين!$A$2:$J$501,8,FALSE()),0)/الإعدادات!$B$6*الإعدادات!$B$9,2))</f>
        <v/>
      </c>
      <c r="S562" s="24" t="str">
        <f aca="false">IF(OR(B562="",M562=""),"",ROUND(M562/60*IFERROR(VLOOKUP(B562,الموظفين!$A$2:$J$501,9,FALSE()),0),2))</f>
        <v/>
      </c>
      <c r="T562" s="17"/>
      <c r="U562" s="23" t="str">
        <f aca="false">IF(OR(A562="",B562=""),"",A562&amp;"|"&amp;B562)</f>
        <v/>
      </c>
    </row>
    <row r="563" customFormat="false" ht="15" hidden="false" customHeight="false" outlineLevel="0" collapsed="false">
      <c r="A563" s="16"/>
      <c r="B563" s="17"/>
      <c r="C563" s="18" t="str">
        <f aca="false">IF($B563="","",IFERROR(VLOOKUP($B563,الموظفين!$A$2:$J$501,2,FALSE())&amp;"","⚠ كود غير موجود"))</f>
        <v/>
      </c>
      <c r="D563" s="18" t="str">
        <f aca="false">IF($B563="","",IFERROR(VLOOKUP($B563,الموظفين!$A$2:$J$501,3,FALSE())&amp;"",""))</f>
        <v/>
      </c>
      <c r="E563" s="18" t="str">
        <f aca="false">IF($B563="","",IFERROR(VLOOKUP($B563,الموظفين!$A$2:$J$501,5,FALSE())&amp;"",""))</f>
        <v/>
      </c>
      <c r="F563" s="19" t="str">
        <f aca="false">IF($B563="","",IFERROR(VLOOKUP($B563,الموظفين!$A$2:$J$501,6,FALSE()),""))</f>
        <v/>
      </c>
      <c r="G563" s="19" t="str">
        <f aca="false">IF($B563="","",IFERROR(VLOOKUP($B563,الموظفين!$A$2:$J$501,7,FALSE()),""))</f>
        <v/>
      </c>
      <c r="H563" s="20"/>
      <c r="I563" s="20"/>
      <c r="J563" s="21" t="str">
        <f aca="false">IF(OR(H563="",I563=""),"",ROUND(MOD(I563-H563,1)*24,2))</f>
        <v/>
      </c>
      <c r="K563" s="22" t="str">
        <f aca="false">IF(OR(H563="",F563=""),"",IF(ROUND(MAX(0,MOD(H563-F563+0.5,1)-0.5)*1440,0)&gt;IFERROR(VLOOKUP(E563,الورديات!$A$2:$E$21,5,FALSE()),0),ROUND(MAX(0,MOD(H563-F563+0.5,1)-0.5)*1440,0),0))</f>
        <v/>
      </c>
      <c r="L563" s="22" t="str">
        <f aca="false">IF(OR(I563="",G563=""),"",ROUND(MAX(0,MOD(G563-I563+0.5,1)-0.5)*1440,0))</f>
        <v/>
      </c>
      <c r="M563" s="22" t="str">
        <f aca="false">IF(OR(I563="",G563=""),"",IF(ROUND(MAX(0,MOD(I563-G563+0.5,1)-0.5)*1440,0)&gt;=الإعدادات!$B$8,ROUND(MAX(0,MOD(I563-G563+0.5,1)-0.5)*1440,0),0))</f>
        <v/>
      </c>
      <c r="N563" s="18" t="str">
        <f aca="false">IF(OR(A563="",B563=""),"",IF(COUNTIFS(الإجازات!$A$2:$A$1001,B563,الإجازات!$D$2:$D$1001,"&lt;="&amp;A563,الإجازات!$E$2:$E$1001,"&gt;="&amp;A563,الإجازات!$G$2:$G$1001,"مقبولة")=0,"",LOOKUP(2,1/((الإجازات!$A$2:$A$1001=B563)*(الإجازات!$D$2:$D$1001&lt;=A563)*(الإجازات!$E$2:$E$1001&gt;=A563)*(الإجازات!$G$2:$G$1001="مقبولة")),الإجازات!$C$2:$C$1001)))</f>
        <v/>
      </c>
      <c r="O563" s="17"/>
      <c r="P563" s="23" t="str">
        <f aca="false">IF(B563="","",IF(ISNA(MATCH(B563,الموظفين!$A$2:$A$501,0)),"⚠ كود غير موجود",IF(O563&lt;&gt;"",O563,IF(N563&lt;&gt;"",N563,IF(H563="",IF(AND(A563&lt;&gt;"",WEEKDAY(A563)=الإعدادات!$B$11),"راحة أسبوعية","غائب"),IF(I563="","بدون انصراف",IF(N(K563)&gt;0,"متأخر","حاضر")))))))</f>
        <v/>
      </c>
      <c r="Q563" s="24" t="str">
        <f aca="false">IF(B563="","",IF(OR(P563="غائب",P563="غياب",P563="إجازة بدون راتب"),IFERROR(VLOOKUP(B563,الموظفين!$A$2:$J$501,8,FALSE()),0),0))</f>
        <v/>
      </c>
      <c r="R563" s="24" t="str">
        <f aca="false">IF(B563="","",ROUND((N(K563)+N(L563))/60*IFERROR(VLOOKUP(B563,الموظفين!$A$2:$J$501,8,FALSE()),0)/الإعدادات!$B$6*الإعدادات!$B$9,2))</f>
        <v/>
      </c>
      <c r="S563" s="24" t="str">
        <f aca="false">IF(OR(B563="",M563=""),"",ROUND(M563/60*IFERROR(VLOOKUP(B563,الموظفين!$A$2:$J$501,9,FALSE()),0),2))</f>
        <v/>
      </c>
      <c r="T563" s="17"/>
      <c r="U563" s="23" t="str">
        <f aca="false">IF(OR(A563="",B563=""),"",A563&amp;"|"&amp;B563)</f>
        <v/>
      </c>
    </row>
    <row r="564" customFormat="false" ht="15" hidden="false" customHeight="false" outlineLevel="0" collapsed="false">
      <c r="A564" s="16"/>
      <c r="B564" s="17"/>
      <c r="C564" s="18" t="str">
        <f aca="false">IF($B564="","",IFERROR(VLOOKUP($B564,الموظفين!$A$2:$J$501,2,FALSE())&amp;"","⚠ كود غير موجود"))</f>
        <v/>
      </c>
      <c r="D564" s="18" t="str">
        <f aca="false">IF($B564="","",IFERROR(VLOOKUP($B564,الموظفين!$A$2:$J$501,3,FALSE())&amp;"",""))</f>
        <v/>
      </c>
      <c r="E564" s="18" t="str">
        <f aca="false">IF($B564="","",IFERROR(VLOOKUP($B564,الموظفين!$A$2:$J$501,5,FALSE())&amp;"",""))</f>
        <v/>
      </c>
      <c r="F564" s="19" t="str">
        <f aca="false">IF($B564="","",IFERROR(VLOOKUP($B564,الموظفين!$A$2:$J$501,6,FALSE()),""))</f>
        <v/>
      </c>
      <c r="G564" s="19" t="str">
        <f aca="false">IF($B564="","",IFERROR(VLOOKUP($B564,الموظفين!$A$2:$J$501,7,FALSE()),""))</f>
        <v/>
      </c>
      <c r="H564" s="20"/>
      <c r="I564" s="20"/>
      <c r="J564" s="21" t="str">
        <f aca="false">IF(OR(H564="",I564=""),"",ROUND(MOD(I564-H564,1)*24,2))</f>
        <v/>
      </c>
      <c r="K564" s="22" t="str">
        <f aca="false">IF(OR(H564="",F564=""),"",IF(ROUND(MAX(0,MOD(H564-F564+0.5,1)-0.5)*1440,0)&gt;IFERROR(VLOOKUP(E564,الورديات!$A$2:$E$21,5,FALSE()),0),ROUND(MAX(0,MOD(H564-F564+0.5,1)-0.5)*1440,0),0))</f>
        <v/>
      </c>
      <c r="L564" s="22" t="str">
        <f aca="false">IF(OR(I564="",G564=""),"",ROUND(MAX(0,MOD(G564-I564+0.5,1)-0.5)*1440,0))</f>
        <v/>
      </c>
      <c r="M564" s="22" t="str">
        <f aca="false">IF(OR(I564="",G564=""),"",IF(ROUND(MAX(0,MOD(I564-G564+0.5,1)-0.5)*1440,0)&gt;=الإعدادات!$B$8,ROUND(MAX(0,MOD(I564-G564+0.5,1)-0.5)*1440,0),0))</f>
        <v/>
      </c>
      <c r="N564" s="18" t="str">
        <f aca="false">IF(OR(A564="",B564=""),"",IF(COUNTIFS(الإجازات!$A$2:$A$1001,B564,الإجازات!$D$2:$D$1001,"&lt;="&amp;A564,الإجازات!$E$2:$E$1001,"&gt;="&amp;A564,الإجازات!$G$2:$G$1001,"مقبولة")=0,"",LOOKUP(2,1/((الإجازات!$A$2:$A$1001=B564)*(الإجازات!$D$2:$D$1001&lt;=A564)*(الإجازات!$E$2:$E$1001&gt;=A564)*(الإجازات!$G$2:$G$1001="مقبولة")),الإجازات!$C$2:$C$1001)))</f>
        <v/>
      </c>
      <c r="O564" s="17"/>
      <c r="P564" s="23" t="str">
        <f aca="false">IF(B564="","",IF(ISNA(MATCH(B564,الموظفين!$A$2:$A$501,0)),"⚠ كود غير موجود",IF(O564&lt;&gt;"",O564,IF(N564&lt;&gt;"",N564,IF(H564="",IF(AND(A564&lt;&gt;"",WEEKDAY(A564)=الإعدادات!$B$11),"راحة أسبوعية","غائب"),IF(I564="","بدون انصراف",IF(N(K564)&gt;0,"متأخر","حاضر")))))))</f>
        <v/>
      </c>
      <c r="Q564" s="24" t="str">
        <f aca="false">IF(B564="","",IF(OR(P564="غائب",P564="غياب",P564="إجازة بدون راتب"),IFERROR(VLOOKUP(B564,الموظفين!$A$2:$J$501,8,FALSE()),0),0))</f>
        <v/>
      </c>
      <c r="R564" s="24" t="str">
        <f aca="false">IF(B564="","",ROUND((N(K564)+N(L564))/60*IFERROR(VLOOKUP(B564,الموظفين!$A$2:$J$501,8,FALSE()),0)/الإعدادات!$B$6*الإعدادات!$B$9,2))</f>
        <v/>
      </c>
      <c r="S564" s="24" t="str">
        <f aca="false">IF(OR(B564="",M564=""),"",ROUND(M564/60*IFERROR(VLOOKUP(B564,الموظفين!$A$2:$J$501,9,FALSE()),0),2))</f>
        <v/>
      </c>
      <c r="T564" s="17"/>
      <c r="U564" s="23" t="str">
        <f aca="false">IF(OR(A564="",B564=""),"",A564&amp;"|"&amp;B564)</f>
        <v/>
      </c>
    </row>
    <row r="565" customFormat="false" ht="15" hidden="false" customHeight="false" outlineLevel="0" collapsed="false">
      <c r="A565" s="16"/>
      <c r="B565" s="17"/>
      <c r="C565" s="18" t="str">
        <f aca="false">IF($B565="","",IFERROR(VLOOKUP($B565,الموظفين!$A$2:$J$501,2,FALSE())&amp;"","⚠ كود غير موجود"))</f>
        <v/>
      </c>
      <c r="D565" s="18" t="str">
        <f aca="false">IF($B565="","",IFERROR(VLOOKUP($B565,الموظفين!$A$2:$J$501,3,FALSE())&amp;"",""))</f>
        <v/>
      </c>
      <c r="E565" s="18" t="str">
        <f aca="false">IF($B565="","",IFERROR(VLOOKUP($B565,الموظفين!$A$2:$J$501,5,FALSE())&amp;"",""))</f>
        <v/>
      </c>
      <c r="F565" s="19" t="str">
        <f aca="false">IF($B565="","",IFERROR(VLOOKUP($B565,الموظفين!$A$2:$J$501,6,FALSE()),""))</f>
        <v/>
      </c>
      <c r="G565" s="19" t="str">
        <f aca="false">IF($B565="","",IFERROR(VLOOKUP($B565,الموظفين!$A$2:$J$501,7,FALSE()),""))</f>
        <v/>
      </c>
      <c r="H565" s="20"/>
      <c r="I565" s="20"/>
      <c r="J565" s="21" t="str">
        <f aca="false">IF(OR(H565="",I565=""),"",ROUND(MOD(I565-H565,1)*24,2))</f>
        <v/>
      </c>
      <c r="K565" s="22" t="str">
        <f aca="false">IF(OR(H565="",F565=""),"",IF(ROUND(MAX(0,MOD(H565-F565+0.5,1)-0.5)*1440,0)&gt;IFERROR(VLOOKUP(E565,الورديات!$A$2:$E$21,5,FALSE()),0),ROUND(MAX(0,MOD(H565-F565+0.5,1)-0.5)*1440,0),0))</f>
        <v/>
      </c>
      <c r="L565" s="22" t="str">
        <f aca="false">IF(OR(I565="",G565=""),"",ROUND(MAX(0,MOD(G565-I565+0.5,1)-0.5)*1440,0))</f>
        <v/>
      </c>
      <c r="M565" s="22" t="str">
        <f aca="false">IF(OR(I565="",G565=""),"",IF(ROUND(MAX(0,MOD(I565-G565+0.5,1)-0.5)*1440,0)&gt;=الإعدادات!$B$8,ROUND(MAX(0,MOD(I565-G565+0.5,1)-0.5)*1440,0),0))</f>
        <v/>
      </c>
      <c r="N565" s="18" t="str">
        <f aca="false">IF(OR(A565="",B565=""),"",IF(COUNTIFS(الإجازات!$A$2:$A$1001,B565,الإجازات!$D$2:$D$1001,"&lt;="&amp;A565,الإجازات!$E$2:$E$1001,"&gt;="&amp;A565,الإجازات!$G$2:$G$1001,"مقبولة")=0,"",LOOKUP(2,1/((الإجازات!$A$2:$A$1001=B565)*(الإجازات!$D$2:$D$1001&lt;=A565)*(الإجازات!$E$2:$E$1001&gt;=A565)*(الإجازات!$G$2:$G$1001="مقبولة")),الإجازات!$C$2:$C$1001)))</f>
        <v/>
      </c>
      <c r="O565" s="17"/>
      <c r="P565" s="23" t="str">
        <f aca="false">IF(B565="","",IF(ISNA(MATCH(B565,الموظفين!$A$2:$A$501,0)),"⚠ كود غير موجود",IF(O565&lt;&gt;"",O565,IF(N565&lt;&gt;"",N565,IF(H565="",IF(AND(A565&lt;&gt;"",WEEKDAY(A565)=الإعدادات!$B$11),"راحة أسبوعية","غائب"),IF(I565="","بدون انصراف",IF(N(K565)&gt;0,"متأخر","حاضر")))))))</f>
        <v/>
      </c>
      <c r="Q565" s="24" t="str">
        <f aca="false">IF(B565="","",IF(OR(P565="غائب",P565="غياب",P565="إجازة بدون راتب"),IFERROR(VLOOKUP(B565,الموظفين!$A$2:$J$501,8,FALSE()),0),0))</f>
        <v/>
      </c>
      <c r="R565" s="24" t="str">
        <f aca="false">IF(B565="","",ROUND((N(K565)+N(L565))/60*IFERROR(VLOOKUP(B565,الموظفين!$A$2:$J$501,8,FALSE()),0)/الإعدادات!$B$6*الإعدادات!$B$9,2))</f>
        <v/>
      </c>
      <c r="S565" s="24" t="str">
        <f aca="false">IF(OR(B565="",M565=""),"",ROUND(M565/60*IFERROR(VLOOKUP(B565,الموظفين!$A$2:$J$501,9,FALSE()),0),2))</f>
        <v/>
      </c>
      <c r="T565" s="17"/>
      <c r="U565" s="23" t="str">
        <f aca="false">IF(OR(A565="",B565=""),"",A565&amp;"|"&amp;B565)</f>
        <v/>
      </c>
    </row>
    <row r="566" customFormat="false" ht="15" hidden="false" customHeight="false" outlineLevel="0" collapsed="false">
      <c r="A566" s="16"/>
      <c r="B566" s="17"/>
      <c r="C566" s="18" t="str">
        <f aca="false">IF($B566="","",IFERROR(VLOOKUP($B566,الموظفين!$A$2:$J$501,2,FALSE())&amp;"","⚠ كود غير موجود"))</f>
        <v/>
      </c>
      <c r="D566" s="18" t="str">
        <f aca="false">IF($B566="","",IFERROR(VLOOKUP($B566,الموظفين!$A$2:$J$501,3,FALSE())&amp;"",""))</f>
        <v/>
      </c>
      <c r="E566" s="18" t="str">
        <f aca="false">IF($B566="","",IFERROR(VLOOKUP($B566,الموظفين!$A$2:$J$501,5,FALSE())&amp;"",""))</f>
        <v/>
      </c>
      <c r="F566" s="19" t="str">
        <f aca="false">IF($B566="","",IFERROR(VLOOKUP($B566,الموظفين!$A$2:$J$501,6,FALSE()),""))</f>
        <v/>
      </c>
      <c r="G566" s="19" t="str">
        <f aca="false">IF($B566="","",IFERROR(VLOOKUP($B566,الموظفين!$A$2:$J$501,7,FALSE()),""))</f>
        <v/>
      </c>
      <c r="H566" s="20"/>
      <c r="I566" s="20"/>
      <c r="J566" s="21" t="str">
        <f aca="false">IF(OR(H566="",I566=""),"",ROUND(MOD(I566-H566,1)*24,2))</f>
        <v/>
      </c>
      <c r="K566" s="22" t="str">
        <f aca="false">IF(OR(H566="",F566=""),"",IF(ROUND(MAX(0,MOD(H566-F566+0.5,1)-0.5)*1440,0)&gt;IFERROR(VLOOKUP(E566,الورديات!$A$2:$E$21,5,FALSE()),0),ROUND(MAX(0,MOD(H566-F566+0.5,1)-0.5)*1440,0),0))</f>
        <v/>
      </c>
      <c r="L566" s="22" t="str">
        <f aca="false">IF(OR(I566="",G566=""),"",ROUND(MAX(0,MOD(G566-I566+0.5,1)-0.5)*1440,0))</f>
        <v/>
      </c>
      <c r="M566" s="22" t="str">
        <f aca="false">IF(OR(I566="",G566=""),"",IF(ROUND(MAX(0,MOD(I566-G566+0.5,1)-0.5)*1440,0)&gt;=الإعدادات!$B$8,ROUND(MAX(0,MOD(I566-G566+0.5,1)-0.5)*1440,0),0))</f>
        <v/>
      </c>
      <c r="N566" s="18" t="str">
        <f aca="false">IF(OR(A566="",B566=""),"",IF(COUNTIFS(الإجازات!$A$2:$A$1001,B566,الإجازات!$D$2:$D$1001,"&lt;="&amp;A566,الإجازات!$E$2:$E$1001,"&gt;="&amp;A566,الإجازات!$G$2:$G$1001,"مقبولة")=0,"",LOOKUP(2,1/((الإجازات!$A$2:$A$1001=B566)*(الإجازات!$D$2:$D$1001&lt;=A566)*(الإجازات!$E$2:$E$1001&gt;=A566)*(الإجازات!$G$2:$G$1001="مقبولة")),الإجازات!$C$2:$C$1001)))</f>
        <v/>
      </c>
      <c r="O566" s="17"/>
      <c r="P566" s="23" t="str">
        <f aca="false">IF(B566="","",IF(ISNA(MATCH(B566,الموظفين!$A$2:$A$501,0)),"⚠ كود غير موجود",IF(O566&lt;&gt;"",O566,IF(N566&lt;&gt;"",N566,IF(H566="",IF(AND(A566&lt;&gt;"",WEEKDAY(A566)=الإعدادات!$B$11),"راحة أسبوعية","غائب"),IF(I566="","بدون انصراف",IF(N(K566)&gt;0,"متأخر","حاضر")))))))</f>
        <v/>
      </c>
      <c r="Q566" s="24" t="str">
        <f aca="false">IF(B566="","",IF(OR(P566="غائب",P566="غياب",P566="إجازة بدون راتب"),IFERROR(VLOOKUP(B566,الموظفين!$A$2:$J$501,8,FALSE()),0),0))</f>
        <v/>
      </c>
      <c r="R566" s="24" t="str">
        <f aca="false">IF(B566="","",ROUND((N(K566)+N(L566))/60*IFERROR(VLOOKUP(B566,الموظفين!$A$2:$J$501,8,FALSE()),0)/الإعدادات!$B$6*الإعدادات!$B$9,2))</f>
        <v/>
      </c>
      <c r="S566" s="24" t="str">
        <f aca="false">IF(OR(B566="",M566=""),"",ROUND(M566/60*IFERROR(VLOOKUP(B566,الموظفين!$A$2:$J$501,9,FALSE()),0),2))</f>
        <v/>
      </c>
      <c r="T566" s="17"/>
      <c r="U566" s="23" t="str">
        <f aca="false">IF(OR(A566="",B566=""),"",A566&amp;"|"&amp;B566)</f>
        <v/>
      </c>
    </row>
    <row r="567" customFormat="false" ht="15" hidden="false" customHeight="false" outlineLevel="0" collapsed="false">
      <c r="A567" s="16"/>
      <c r="B567" s="17"/>
      <c r="C567" s="18" t="str">
        <f aca="false">IF($B567="","",IFERROR(VLOOKUP($B567,الموظفين!$A$2:$J$501,2,FALSE())&amp;"","⚠ كود غير موجود"))</f>
        <v/>
      </c>
      <c r="D567" s="18" t="str">
        <f aca="false">IF($B567="","",IFERROR(VLOOKUP($B567,الموظفين!$A$2:$J$501,3,FALSE())&amp;"",""))</f>
        <v/>
      </c>
      <c r="E567" s="18" t="str">
        <f aca="false">IF($B567="","",IFERROR(VLOOKUP($B567,الموظفين!$A$2:$J$501,5,FALSE())&amp;"",""))</f>
        <v/>
      </c>
      <c r="F567" s="19" t="str">
        <f aca="false">IF($B567="","",IFERROR(VLOOKUP($B567,الموظفين!$A$2:$J$501,6,FALSE()),""))</f>
        <v/>
      </c>
      <c r="G567" s="19" t="str">
        <f aca="false">IF($B567="","",IFERROR(VLOOKUP($B567,الموظفين!$A$2:$J$501,7,FALSE()),""))</f>
        <v/>
      </c>
      <c r="H567" s="20"/>
      <c r="I567" s="20"/>
      <c r="J567" s="21" t="str">
        <f aca="false">IF(OR(H567="",I567=""),"",ROUND(MOD(I567-H567,1)*24,2))</f>
        <v/>
      </c>
      <c r="K567" s="22" t="str">
        <f aca="false">IF(OR(H567="",F567=""),"",IF(ROUND(MAX(0,MOD(H567-F567+0.5,1)-0.5)*1440,0)&gt;IFERROR(VLOOKUP(E567,الورديات!$A$2:$E$21,5,FALSE()),0),ROUND(MAX(0,MOD(H567-F567+0.5,1)-0.5)*1440,0),0))</f>
        <v/>
      </c>
      <c r="L567" s="22" t="str">
        <f aca="false">IF(OR(I567="",G567=""),"",ROUND(MAX(0,MOD(G567-I567+0.5,1)-0.5)*1440,0))</f>
        <v/>
      </c>
      <c r="M567" s="22" t="str">
        <f aca="false">IF(OR(I567="",G567=""),"",IF(ROUND(MAX(0,MOD(I567-G567+0.5,1)-0.5)*1440,0)&gt;=الإعدادات!$B$8,ROUND(MAX(0,MOD(I567-G567+0.5,1)-0.5)*1440,0),0))</f>
        <v/>
      </c>
      <c r="N567" s="18" t="str">
        <f aca="false">IF(OR(A567="",B567=""),"",IF(COUNTIFS(الإجازات!$A$2:$A$1001,B567,الإجازات!$D$2:$D$1001,"&lt;="&amp;A567,الإجازات!$E$2:$E$1001,"&gt;="&amp;A567,الإجازات!$G$2:$G$1001,"مقبولة")=0,"",LOOKUP(2,1/((الإجازات!$A$2:$A$1001=B567)*(الإجازات!$D$2:$D$1001&lt;=A567)*(الإجازات!$E$2:$E$1001&gt;=A567)*(الإجازات!$G$2:$G$1001="مقبولة")),الإجازات!$C$2:$C$1001)))</f>
        <v/>
      </c>
      <c r="O567" s="17"/>
      <c r="P567" s="23" t="str">
        <f aca="false">IF(B567="","",IF(ISNA(MATCH(B567,الموظفين!$A$2:$A$501,0)),"⚠ كود غير موجود",IF(O567&lt;&gt;"",O567,IF(N567&lt;&gt;"",N567,IF(H567="",IF(AND(A567&lt;&gt;"",WEEKDAY(A567)=الإعدادات!$B$11),"راحة أسبوعية","غائب"),IF(I567="","بدون انصراف",IF(N(K567)&gt;0,"متأخر","حاضر")))))))</f>
        <v/>
      </c>
      <c r="Q567" s="24" t="str">
        <f aca="false">IF(B567="","",IF(OR(P567="غائب",P567="غياب",P567="إجازة بدون راتب"),IFERROR(VLOOKUP(B567,الموظفين!$A$2:$J$501,8,FALSE()),0),0))</f>
        <v/>
      </c>
      <c r="R567" s="24" t="str">
        <f aca="false">IF(B567="","",ROUND((N(K567)+N(L567))/60*IFERROR(VLOOKUP(B567,الموظفين!$A$2:$J$501,8,FALSE()),0)/الإعدادات!$B$6*الإعدادات!$B$9,2))</f>
        <v/>
      </c>
      <c r="S567" s="24" t="str">
        <f aca="false">IF(OR(B567="",M567=""),"",ROUND(M567/60*IFERROR(VLOOKUP(B567,الموظفين!$A$2:$J$501,9,FALSE()),0),2))</f>
        <v/>
      </c>
      <c r="T567" s="17"/>
      <c r="U567" s="23" t="str">
        <f aca="false">IF(OR(A567="",B567=""),"",A567&amp;"|"&amp;B567)</f>
        <v/>
      </c>
    </row>
    <row r="568" customFormat="false" ht="15" hidden="false" customHeight="false" outlineLevel="0" collapsed="false">
      <c r="A568" s="16"/>
      <c r="B568" s="17"/>
      <c r="C568" s="18" t="str">
        <f aca="false">IF($B568="","",IFERROR(VLOOKUP($B568,الموظفين!$A$2:$J$501,2,FALSE())&amp;"","⚠ كود غير موجود"))</f>
        <v/>
      </c>
      <c r="D568" s="18" t="str">
        <f aca="false">IF($B568="","",IFERROR(VLOOKUP($B568,الموظفين!$A$2:$J$501,3,FALSE())&amp;"",""))</f>
        <v/>
      </c>
      <c r="E568" s="18" t="str">
        <f aca="false">IF($B568="","",IFERROR(VLOOKUP($B568,الموظفين!$A$2:$J$501,5,FALSE())&amp;"",""))</f>
        <v/>
      </c>
      <c r="F568" s="19" t="str">
        <f aca="false">IF($B568="","",IFERROR(VLOOKUP($B568,الموظفين!$A$2:$J$501,6,FALSE()),""))</f>
        <v/>
      </c>
      <c r="G568" s="19" t="str">
        <f aca="false">IF($B568="","",IFERROR(VLOOKUP($B568,الموظفين!$A$2:$J$501,7,FALSE()),""))</f>
        <v/>
      </c>
      <c r="H568" s="20"/>
      <c r="I568" s="20"/>
      <c r="J568" s="21" t="str">
        <f aca="false">IF(OR(H568="",I568=""),"",ROUND(MOD(I568-H568,1)*24,2))</f>
        <v/>
      </c>
      <c r="K568" s="22" t="str">
        <f aca="false">IF(OR(H568="",F568=""),"",IF(ROUND(MAX(0,MOD(H568-F568+0.5,1)-0.5)*1440,0)&gt;IFERROR(VLOOKUP(E568,الورديات!$A$2:$E$21,5,FALSE()),0),ROUND(MAX(0,MOD(H568-F568+0.5,1)-0.5)*1440,0),0))</f>
        <v/>
      </c>
      <c r="L568" s="22" t="str">
        <f aca="false">IF(OR(I568="",G568=""),"",ROUND(MAX(0,MOD(G568-I568+0.5,1)-0.5)*1440,0))</f>
        <v/>
      </c>
      <c r="M568" s="22" t="str">
        <f aca="false">IF(OR(I568="",G568=""),"",IF(ROUND(MAX(0,MOD(I568-G568+0.5,1)-0.5)*1440,0)&gt;=الإعدادات!$B$8,ROUND(MAX(0,MOD(I568-G568+0.5,1)-0.5)*1440,0),0))</f>
        <v/>
      </c>
      <c r="N568" s="18" t="str">
        <f aca="false">IF(OR(A568="",B568=""),"",IF(COUNTIFS(الإجازات!$A$2:$A$1001,B568,الإجازات!$D$2:$D$1001,"&lt;="&amp;A568,الإجازات!$E$2:$E$1001,"&gt;="&amp;A568,الإجازات!$G$2:$G$1001,"مقبولة")=0,"",LOOKUP(2,1/((الإجازات!$A$2:$A$1001=B568)*(الإجازات!$D$2:$D$1001&lt;=A568)*(الإجازات!$E$2:$E$1001&gt;=A568)*(الإجازات!$G$2:$G$1001="مقبولة")),الإجازات!$C$2:$C$1001)))</f>
        <v/>
      </c>
      <c r="O568" s="17"/>
      <c r="P568" s="23" t="str">
        <f aca="false">IF(B568="","",IF(ISNA(MATCH(B568,الموظفين!$A$2:$A$501,0)),"⚠ كود غير موجود",IF(O568&lt;&gt;"",O568,IF(N568&lt;&gt;"",N568,IF(H568="",IF(AND(A568&lt;&gt;"",WEEKDAY(A568)=الإعدادات!$B$11),"راحة أسبوعية","غائب"),IF(I568="","بدون انصراف",IF(N(K568)&gt;0,"متأخر","حاضر")))))))</f>
        <v/>
      </c>
      <c r="Q568" s="24" t="str">
        <f aca="false">IF(B568="","",IF(OR(P568="غائب",P568="غياب",P568="إجازة بدون راتب"),IFERROR(VLOOKUP(B568,الموظفين!$A$2:$J$501,8,FALSE()),0),0))</f>
        <v/>
      </c>
      <c r="R568" s="24" t="str">
        <f aca="false">IF(B568="","",ROUND((N(K568)+N(L568))/60*IFERROR(VLOOKUP(B568,الموظفين!$A$2:$J$501,8,FALSE()),0)/الإعدادات!$B$6*الإعدادات!$B$9,2))</f>
        <v/>
      </c>
      <c r="S568" s="24" t="str">
        <f aca="false">IF(OR(B568="",M568=""),"",ROUND(M568/60*IFERROR(VLOOKUP(B568,الموظفين!$A$2:$J$501,9,FALSE()),0),2))</f>
        <v/>
      </c>
      <c r="T568" s="17"/>
      <c r="U568" s="23" t="str">
        <f aca="false">IF(OR(A568="",B568=""),"",A568&amp;"|"&amp;B568)</f>
        <v/>
      </c>
    </row>
    <row r="569" customFormat="false" ht="15" hidden="false" customHeight="false" outlineLevel="0" collapsed="false">
      <c r="A569" s="16"/>
      <c r="B569" s="17"/>
      <c r="C569" s="18" t="str">
        <f aca="false">IF($B569="","",IFERROR(VLOOKUP($B569,الموظفين!$A$2:$J$501,2,FALSE())&amp;"","⚠ كود غير موجود"))</f>
        <v/>
      </c>
      <c r="D569" s="18" t="str">
        <f aca="false">IF($B569="","",IFERROR(VLOOKUP($B569,الموظفين!$A$2:$J$501,3,FALSE())&amp;"",""))</f>
        <v/>
      </c>
      <c r="E569" s="18" t="str">
        <f aca="false">IF($B569="","",IFERROR(VLOOKUP($B569,الموظفين!$A$2:$J$501,5,FALSE())&amp;"",""))</f>
        <v/>
      </c>
      <c r="F569" s="19" t="str">
        <f aca="false">IF($B569="","",IFERROR(VLOOKUP($B569,الموظفين!$A$2:$J$501,6,FALSE()),""))</f>
        <v/>
      </c>
      <c r="G569" s="19" t="str">
        <f aca="false">IF($B569="","",IFERROR(VLOOKUP($B569,الموظفين!$A$2:$J$501,7,FALSE()),""))</f>
        <v/>
      </c>
      <c r="H569" s="20"/>
      <c r="I569" s="20"/>
      <c r="J569" s="21" t="str">
        <f aca="false">IF(OR(H569="",I569=""),"",ROUND(MOD(I569-H569,1)*24,2))</f>
        <v/>
      </c>
      <c r="K569" s="22" t="str">
        <f aca="false">IF(OR(H569="",F569=""),"",IF(ROUND(MAX(0,MOD(H569-F569+0.5,1)-0.5)*1440,0)&gt;IFERROR(VLOOKUP(E569,الورديات!$A$2:$E$21,5,FALSE()),0),ROUND(MAX(0,MOD(H569-F569+0.5,1)-0.5)*1440,0),0))</f>
        <v/>
      </c>
      <c r="L569" s="22" t="str">
        <f aca="false">IF(OR(I569="",G569=""),"",ROUND(MAX(0,MOD(G569-I569+0.5,1)-0.5)*1440,0))</f>
        <v/>
      </c>
      <c r="M569" s="22" t="str">
        <f aca="false">IF(OR(I569="",G569=""),"",IF(ROUND(MAX(0,MOD(I569-G569+0.5,1)-0.5)*1440,0)&gt;=الإعدادات!$B$8,ROUND(MAX(0,MOD(I569-G569+0.5,1)-0.5)*1440,0),0))</f>
        <v/>
      </c>
      <c r="N569" s="18" t="str">
        <f aca="false">IF(OR(A569="",B569=""),"",IF(COUNTIFS(الإجازات!$A$2:$A$1001,B569,الإجازات!$D$2:$D$1001,"&lt;="&amp;A569,الإجازات!$E$2:$E$1001,"&gt;="&amp;A569,الإجازات!$G$2:$G$1001,"مقبولة")=0,"",LOOKUP(2,1/((الإجازات!$A$2:$A$1001=B569)*(الإجازات!$D$2:$D$1001&lt;=A569)*(الإجازات!$E$2:$E$1001&gt;=A569)*(الإجازات!$G$2:$G$1001="مقبولة")),الإجازات!$C$2:$C$1001)))</f>
        <v/>
      </c>
      <c r="O569" s="17"/>
      <c r="P569" s="23" t="str">
        <f aca="false">IF(B569="","",IF(ISNA(MATCH(B569,الموظفين!$A$2:$A$501,0)),"⚠ كود غير موجود",IF(O569&lt;&gt;"",O569,IF(N569&lt;&gt;"",N569,IF(H569="",IF(AND(A569&lt;&gt;"",WEEKDAY(A569)=الإعدادات!$B$11),"راحة أسبوعية","غائب"),IF(I569="","بدون انصراف",IF(N(K569)&gt;0,"متأخر","حاضر")))))))</f>
        <v/>
      </c>
      <c r="Q569" s="24" t="str">
        <f aca="false">IF(B569="","",IF(OR(P569="غائب",P569="غياب",P569="إجازة بدون راتب"),IFERROR(VLOOKUP(B569,الموظفين!$A$2:$J$501,8,FALSE()),0),0))</f>
        <v/>
      </c>
      <c r="R569" s="24" t="str">
        <f aca="false">IF(B569="","",ROUND((N(K569)+N(L569))/60*IFERROR(VLOOKUP(B569,الموظفين!$A$2:$J$501,8,FALSE()),0)/الإعدادات!$B$6*الإعدادات!$B$9,2))</f>
        <v/>
      </c>
      <c r="S569" s="24" t="str">
        <f aca="false">IF(OR(B569="",M569=""),"",ROUND(M569/60*IFERROR(VLOOKUP(B569,الموظفين!$A$2:$J$501,9,FALSE()),0),2))</f>
        <v/>
      </c>
      <c r="T569" s="17"/>
      <c r="U569" s="23" t="str">
        <f aca="false">IF(OR(A569="",B569=""),"",A569&amp;"|"&amp;B569)</f>
        <v/>
      </c>
    </row>
    <row r="570" customFormat="false" ht="15" hidden="false" customHeight="false" outlineLevel="0" collapsed="false">
      <c r="A570" s="16"/>
      <c r="B570" s="17"/>
      <c r="C570" s="18" t="str">
        <f aca="false">IF($B570="","",IFERROR(VLOOKUP($B570,الموظفين!$A$2:$J$501,2,FALSE())&amp;"","⚠ كود غير موجود"))</f>
        <v/>
      </c>
      <c r="D570" s="18" t="str">
        <f aca="false">IF($B570="","",IFERROR(VLOOKUP($B570,الموظفين!$A$2:$J$501,3,FALSE())&amp;"",""))</f>
        <v/>
      </c>
      <c r="E570" s="18" t="str">
        <f aca="false">IF($B570="","",IFERROR(VLOOKUP($B570,الموظفين!$A$2:$J$501,5,FALSE())&amp;"",""))</f>
        <v/>
      </c>
      <c r="F570" s="19" t="str">
        <f aca="false">IF($B570="","",IFERROR(VLOOKUP($B570,الموظفين!$A$2:$J$501,6,FALSE()),""))</f>
        <v/>
      </c>
      <c r="G570" s="19" t="str">
        <f aca="false">IF($B570="","",IFERROR(VLOOKUP($B570,الموظفين!$A$2:$J$501,7,FALSE()),""))</f>
        <v/>
      </c>
      <c r="H570" s="20"/>
      <c r="I570" s="20"/>
      <c r="J570" s="21" t="str">
        <f aca="false">IF(OR(H570="",I570=""),"",ROUND(MOD(I570-H570,1)*24,2))</f>
        <v/>
      </c>
      <c r="K570" s="22" t="str">
        <f aca="false">IF(OR(H570="",F570=""),"",IF(ROUND(MAX(0,MOD(H570-F570+0.5,1)-0.5)*1440,0)&gt;IFERROR(VLOOKUP(E570,الورديات!$A$2:$E$21,5,FALSE()),0),ROUND(MAX(0,MOD(H570-F570+0.5,1)-0.5)*1440,0),0))</f>
        <v/>
      </c>
      <c r="L570" s="22" t="str">
        <f aca="false">IF(OR(I570="",G570=""),"",ROUND(MAX(0,MOD(G570-I570+0.5,1)-0.5)*1440,0))</f>
        <v/>
      </c>
      <c r="M570" s="22" t="str">
        <f aca="false">IF(OR(I570="",G570=""),"",IF(ROUND(MAX(0,MOD(I570-G570+0.5,1)-0.5)*1440,0)&gt;=الإعدادات!$B$8,ROUND(MAX(0,MOD(I570-G570+0.5,1)-0.5)*1440,0),0))</f>
        <v/>
      </c>
      <c r="N570" s="18" t="str">
        <f aca="false">IF(OR(A570="",B570=""),"",IF(COUNTIFS(الإجازات!$A$2:$A$1001,B570,الإجازات!$D$2:$D$1001,"&lt;="&amp;A570,الإجازات!$E$2:$E$1001,"&gt;="&amp;A570,الإجازات!$G$2:$G$1001,"مقبولة")=0,"",LOOKUP(2,1/((الإجازات!$A$2:$A$1001=B570)*(الإجازات!$D$2:$D$1001&lt;=A570)*(الإجازات!$E$2:$E$1001&gt;=A570)*(الإجازات!$G$2:$G$1001="مقبولة")),الإجازات!$C$2:$C$1001)))</f>
        <v/>
      </c>
      <c r="O570" s="17"/>
      <c r="P570" s="23" t="str">
        <f aca="false">IF(B570="","",IF(ISNA(MATCH(B570,الموظفين!$A$2:$A$501,0)),"⚠ كود غير موجود",IF(O570&lt;&gt;"",O570,IF(N570&lt;&gt;"",N570,IF(H570="",IF(AND(A570&lt;&gt;"",WEEKDAY(A570)=الإعدادات!$B$11),"راحة أسبوعية","غائب"),IF(I570="","بدون انصراف",IF(N(K570)&gt;0,"متأخر","حاضر")))))))</f>
        <v/>
      </c>
      <c r="Q570" s="24" t="str">
        <f aca="false">IF(B570="","",IF(OR(P570="غائب",P570="غياب",P570="إجازة بدون راتب"),IFERROR(VLOOKUP(B570,الموظفين!$A$2:$J$501,8,FALSE()),0),0))</f>
        <v/>
      </c>
      <c r="R570" s="24" t="str">
        <f aca="false">IF(B570="","",ROUND((N(K570)+N(L570))/60*IFERROR(VLOOKUP(B570,الموظفين!$A$2:$J$501,8,FALSE()),0)/الإعدادات!$B$6*الإعدادات!$B$9,2))</f>
        <v/>
      </c>
      <c r="S570" s="24" t="str">
        <f aca="false">IF(OR(B570="",M570=""),"",ROUND(M570/60*IFERROR(VLOOKUP(B570,الموظفين!$A$2:$J$501,9,FALSE()),0),2))</f>
        <v/>
      </c>
      <c r="T570" s="17"/>
      <c r="U570" s="23" t="str">
        <f aca="false">IF(OR(A570="",B570=""),"",A570&amp;"|"&amp;B570)</f>
        <v/>
      </c>
    </row>
    <row r="571" customFormat="false" ht="15" hidden="false" customHeight="false" outlineLevel="0" collapsed="false">
      <c r="A571" s="16"/>
      <c r="B571" s="17"/>
      <c r="C571" s="18" t="str">
        <f aca="false">IF($B571="","",IFERROR(VLOOKUP($B571,الموظفين!$A$2:$J$501,2,FALSE())&amp;"","⚠ كود غير موجود"))</f>
        <v/>
      </c>
      <c r="D571" s="18" t="str">
        <f aca="false">IF($B571="","",IFERROR(VLOOKUP($B571,الموظفين!$A$2:$J$501,3,FALSE())&amp;"",""))</f>
        <v/>
      </c>
      <c r="E571" s="18" t="str">
        <f aca="false">IF($B571="","",IFERROR(VLOOKUP($B571,الموظفين!$A$2:$J$501,5,FALSE())&amp;"",""))</f>
        <v/>
      </c>
      <c r="F571" s="19" t="str">
        <f aca="false">IF($B571="","",IFERROR(VLOOKUP($B571,الموظفين!$A$2:$J$501,6,FALSE()),""))</f>
        <v/>
      </c>
      <c r="G571" s="19" t="str">
        <f aca="false">IF($B571="","",IFERROR(VLOOKUP($B571,الموظفين!$A$2:$J$501,7,FALSE()),""))</f>
        <v/>
      </c>
      <c r="H571" s="20"/>
      <c r="I571" s="20"/>
      <c r="J571" s="21" t="str">
        <f aca="false">IF(OR(H571="",I571=""),"",ROUND(MOD(I571-H571,1)*24,2))</f>
        <v/>
      </c>
      <c r="K571" s="22" t="str">
        <f aca="false">IF(OR(H571="",F571=""),"",IF(ROUND(MAX(0,MOD(H571-F571+0.5,1)-0.5)*1440,0)&gt;IFERROR(VLOOKUP(E571,الورديات!$A$2:$E$21,5,FALSE()),0),ROUND(MAX(0,MOD(H571-F571+0.5,1)-0.5)*1440,0),0))</f>
        <v/>
      </c>
      <c r="L571" s="22" t="str">
        <f aca="false">IF(OR(I571="",G571=""),"",ROUND(MAX(0,MOD(G571-I571+0.5,1)-0.5)*1440,0))</f>
        <v/>
      </c>
      <c r="M571" s="22" t="str">
        <f aca="false">IF(OR(I571="",G571=""),"",IF(ROUND(MAX(0,MOD(I571-G571+0.5,1)-0.5)*1440,0)&gt;=الإعدادات!$B$8,ROUND(MAX(0,MOD(I571-G571+0.5,1)-0.5)*1440,0),0))</f>
        <v/>
      </c>
      <c r="N571" s="18" t="str">
        <f aca="false">IF(OR(A571="",B571=""),"",IF(COUNTIFS(الإجازات!$A$2:$A$1001,B571,الإجازات!$D$2:$D$1001,"&lt;="&amp;A571,الإجازات!$E$2:$E$1001,"&gt;="&amp;A571,الإجازات!$G$2:$G$1001,"مقبولة")=0,"",LOOKUP(2,1/((الإجازات!$A$2:$A$1001=B571)*(الإجازات!$D$2:$D$1001&lt;=A571)*(الإجازات!$E$2:$E$1001&gt;=A571)*(الإجازات!$G$2:$G$1001="مقبولة")),الإجازات!$C$2:$C$1001)))</f>
        <v/>
      </c>
      <c r="O571" s="17"/>
      <c r="P571" s="23" t="str">
        <f aca="false">IF(B571="","",IF(ISNA(MATCH(B571,الموظفين!$A$2:$A$501,0)),"⚠ كود غير موجود",IF(O571&lt;&gt;"",O571,IF(N571&lt;&gt;"",N571,IF(H571="",IF(AND(A571&lt;&gt;"",WEEKDAY(A571)=الإعدادات!$B$11),"راحة أسبوعية","غائب"),IF(I571="","بدون انصراف",IF(N(K571)&gt;0,"متأخر","حاضر")))))))</f>
        <v/>
      </c>
      <c r="Q571" s="24" t="str">
        <f aca="false">IF(B571="","",IF(OR(P571="غائب",P571="غياب",P571="إجازة بدون راتب"),IFERROR(VLOOKUP(B571,الموظفين!$A$2:$J$501,8,FALSE()),0),0))</f>
        <v/>
      </c>
      <c r="R571" s="24" t="str">
        <f aca="false">IF(B571="","",ROUND((N(K571)+N(L571))/60*IFERROR(VLOOKUP(B571,الموظفين!$A$2:$J$501,8,FALSE()),0)/الإعدادات!$B$6*الإعدادات!$B$9,2))</f>
        <v/>
      </c>
      <c r="S571" s="24" t="str">
        <f aca="false">IF(OR(B571="",M571=""),"",ROUND(M571/60*IFERROR(VLOOKUP(B571,الموظفين!$A$2:$J$501,9,FALSE()),0),2))</f>
        <v/>
      </c>
      <c r="T571" s="17"/>
      <c r="U571" s="23" t="str">
        <f aca="false">IF(OR(A571="",B571=""),"",A571&amp;"|"&amp;B571)</f>
        <v/>
      </c>
    </row>
    <row r="572" customFormat="false" ht="15" hidden="false" customHeight="false" outlineLevel="0" collapsed="false">
      <c r="A572" s="16"/>
      <c r="B572" s="17"/>
      <c r="C572" s="18" t="str">
        <f aca="false">IF($B572="","",IFERROR(VLOOKUP($B572,الموظفين!$A$2:$J$501,2,FALSE())&amp;"","⚠ كود غير موجود"))</f>
        <v/>
      </c>
      <c r="D572" s="18" t="str">
        <f aca="false">IF($B572="","",IFERROR(VLOOKUP($B572,الموظفين!$A$2:$J$501,3,FALSE())&amp;"",""))</f>
        <v/>
      </c>
      <c r="E572" s="18" t="str">
        <f aca="false">IF($B572="","",IFERROR(VLOOKUP($B572,الموظفين!$A$2:$J$501,5,FALSE())&amp;"",""))</f>
        <v/>
      </c>
      <c r="F572" s="19" t="str">
        <f aca="false">IF($B572="","",IFERROR(VLOOKUP($B572,الموظفين!$A$2:$J$501,6,FALSE()),""))</f>
        <v/>
      </c>
      <c r="G572" s="19" t="str">
        <f aca="false">IF($B572="","",IFERROR(VLOOKUP($B572,الموظفين!$A$2:$J$501,7,FALSE()),""))</f>
        <v/>
      </c>
      <c r="H572" s="20"/>
      <c r="I572" s="20"/>
      <c r="J572" s="21" t="str">
        <f aca="false">IF(OR(H572="",I572=""),"",ROUND(MOD(I572-H572,1)*24,2))</f>
        <v/>
      </c>
      <c r="K572" s="22" t="str">
        <f aca="false">IF(OR(H572="",F572=""),"",IF(ROUND(MAX(0,MOD(H572-F572+0.5,1)-0.5)*1440,0)&gt;IFERROR(VLOOKUP(E572,الورديات!$A$2:$E$21,5,FALSE()),0),ROUND(MAX(0,MOD(H572-F572+0.5,1)-0.5)*1440,0),0))</f>
        <v/>
      </c>
      <c r="L572" s="22" t="str">
        <f aca="false">IF(OR(I572="",G572=""),"",ROUND(MAX(0,MOD(G572-I572+0.5,1)-0.5)*1440,0))</f>
        <v/>
      </c>
      <c r="M572" s="22" t="str">
        <f aca="false">IF(OR(I572="",G572=""),"",IF(ROUND(MAX(0,MOD(I572-G572+0.5,1)-0.5)*1440,0)&gt;=الإعدادات!$B$8,ROUND(MAX(0,MOD(I572-G572+0.5,1)-0.5)*1440,0),0))</f>
        <v/>
      </c>
      <c r="N572" s="18" t="str">
        <f aca="false">IF(OR(A572="",B572=""),"",IF(COUNTIFS(الإجازات!$A$2:$A$1001,B572,الإجازات!$D$2:$D$1001,"&lt;="&amp;A572,الإجازات!$E$2:$E$1001,"&gt;="&amp;A572,الإجازات!$G$2:$G$1001,"مقبولة")=0,"",LOOKUP(2,1/((الإجازات!$A$2:$A$1001=B572)*(الإجازات!$D$2:$D$1001&lt;=A572)*(الإجازات!$E$2:$E$1001&gt;=A572)*(الإجازات!$G$2:$G$1001="مقبولة")),الإجازات!$C$2:$C$1001)))</f>
        <v/>
      </c>
      <c r="O572" s="17"/>
      <c r="P572" s="23" t="str">
        <f aca="false">IF(B572="","",IF(ISNA(MATCH(B572,الموظفين!$A$2:$A$501,0)),"⚠ كود غير موجود",IF(O572&lt;&gt;"",O572,IF(N572&lt;&gt;"",N572,IF(H572="",IF(AND(A572&lt;&gt;"",WEEKDAY(A572)=الإعدادات!$B$11),"راحة أسبوعية","غائب"),IF(I572="","بدون انصراف",IF(N(K572)&gt;0,"متأخر","حاضر")))))))</f>
        <v/>
      </c>
      <c r="Q572" s="24" t="str">
        <f aca="false">IF(B572="","",IF(OR(P572="غائب",P572="غياب",P572="إجازة بدون راتب"),IFERROR(VLOOKUP(B572,الموظفين!$A$2:$J$501,8,FALSE()),0),0))</f>
        <v/>
      </c>
      <c r="R572" s="24" t="str">
        <f aca="false">IF(B572="","",ROUND((N(K572)+N(L572))/60*IFERROR(VLOOKUP(B572,الموظفين!$A$2:$J$501,8,FALSE()),0)/الإعدادات!$B$6*الإعدادات!$B$9,2))</f>
        <v/>
      </c>
      <c r="S572" s="24" t="str">
        <f aca="false">IF(OR(B572="",M572=""),"",ROUND(M572/60*IFERROR(VLOOKUP(B572,الموظفين!$A$2:$J$501,9,FALSE()),0),2))</f>
        <v/>
      </c>
      <c r="T572" s="17"/>
      <c r="U572" s="23" t="str">
        <f aca="false">IF(OR(A572="",B572=""),"",A572&amp;"|"&amp;B572)</f>
        <v/>
      </c>
    </row>
    <row r="573" customFormat="false" ht="15" hidden="false" customHeight="false" outlineLevel="0" collapsed="false">
      <c r="A573" s="16"/>
      <c r="B573" s="17"/>
      <c r="C573" s="18" t="str">
        <f aca="false">IF($B573="","",IFERROR(VLOOKUP($B573,الموظفين!$A$2:$J$501,2,FALSE())&amp;"","⚠ كود غير موجود"))</f>
        <v/>
      </c>
      <c r="D573" s="18" t="str">
        <f aca="false">IF($B573="","",IFERROR(VLOOKUP($B573,الموظفين!$A$2:$J$501,3,FALSE())&amp;"",""))</f>
        <v/>
      </c>
      <c r="E573" s="18" t="str">
        <f aca="false">IF($B573="","",IFERROR(VLOOKUP($B573,الموظفين!$A$2:$J$501,5,FALSE())&amp;"",""))</f>
        <v/>
      </c>
      <c r="F573" s="19" t="str">
        <f aca="false">IF($B573="","",IFERROR(VLOOKUP($B573,الموظفين!$A$2:$J$501,6,FALSE()),""))</f>
        <v/>
      </c>
      <c r="G573" s="19" t="str">
        <f aca="false">IF($B573="","",IFERROR(VLOOKUP($B573,الموظفين!$A$2:$J$501,7,FALSE()),""))</f>
        <v/>
      </c>
      <c r="H573" s="20"/>
      <c r="I573" s="20"/>
      <c r="J573" s="21" t="str">
        <f aca="false">IF(OR(H573="",I573=""),"",ROUND(MOD(I573-H573,1)*24,2))</f>
        <v/>
      </c>
      <c r="K573" s="22" t="str">
        <f aca="false">IF(OR(H573="",F573=""),"",IF(ROUND(MAX(0,MOD(H573-F573+0.5,1)-0.5)*1440,0)&gt;IFERROR(VLOOKUP(E573,الورديات!$A$2:$E$21,5,FALSE()),0),ROUND(MAX(0,MOD(H573-F573+0.5,1)-0.5)*1440,0),0))</f>
        <v/>
      </c>
      <c r="L573" s="22" t="str">
        <f aca="false">IF(OR(I573="",G573=""),"",ROUND(MAX(0,MOD(G573-I573+0.5,1)-0.5)*1440,0))</f>
        <v/>
      </c>
      <c r="M573" s="22" t="str">
        <f aca="false">IF(OR(I573="",G573=""),"",IF(ROUND(MAX(0,MOD(I573-G573+0.5,1)-0.5)*1440,0)&gt;=الإعدادات!$B$8,ROUND(MAX(0,MOD(I573-G573+0.5,1)-0.5)*1440,0),0))</f>
        <v/>
      </c>
      <c r="N573" s="18" t="str">
        <f aca="false">IF(OR(A573="",B573=""),"",IF(COUNTIFS(الإجازات!$A$2:$A$1001,B573,الإجازات!$D$2:$D$1001,"&lt;="&amp;A573,الإجازات!$E$2:$E$1001,"&gt;="&amp;A573,الإجازات!$G$2:$G$1001,"مقبولة")=0,"",LOOKUP(2,1/((الإجازات!$A$2:$A$1001=B573)*(الإجازات!$D$2:$D$1001&lt;=A573)*(الإجازات!$E$2:$E$1001&gt;=A573)*(الإجازات!$G$2:$G$1001="مقبولة")),الإجازات!$C$2:$C$1001)))</f>
        <v/>
      </c>
      <c r="O573" s="17"/>
      <c r="P573" s="23" t="str">
        <f aca="false">IF(B573="","",IF(ISNA(MATCH(B573,الموظفين!$A$2:$A$501,0)),"⚠ كود غير موجود",IF(O573&lt;&gt;"",O573,IF(N573&lt;&gt;"",N573,IF(H573="",IF(AND(A573&lt;&gt;"",WEEKDAY(A573)=الإعدادات!$B$11),"راحة أسبوعية","غائب"),IF(I573="","بدون انصراف",IF(N(K573)&gt;0,"متأخر","حاضر")))))))</f>
        <v/>
      </c>
      <c r="Q573" s="24" t="str">
        <f aca="false">IF(B573="","",IF(OR(P573="غائب",P573="غياب",P573="إجازة بدون راتب"),IFERROR(VLOOKUP(B573,الموظفين!$A$2:$J$501,8,FALSE()),0),0))</f>
        <v/>
      </c>
      <c r="R573" s="24" t="str">
        <f aca="false">IF(B573="","",ROUND((N(K573)+N(L573))/60*IFERROR(VLOOKUP(B573,الموظفين!$A$2:$J$501,8,FALSE()),0)/الإعدادات!$B$6*الإعدادات!$B$9,2))</f>
        <v/>
      </c>
      <c r="S573" s="24" t="str">
        <f aca="false">IF(OR(B573="",M573=""),"",ROUND(M573/60*IFERROR(VLOOKUP(B573,الموظفين!$A$2:$J$501,9,FALSE()),0),2))</f>
        <v/>
      </c>
      <c r="T573" s="17"/>
      <c r="U573" s="23" t="str">
        <f aca="false">IF(OR(A573="",B573=""),"",A573&amp;"|"&amp;B573)</f>
        <v/>
      </c>
    </row>
    <row r="574" customFormat="false" ht="15" hidden="false" customHeight="false" outlineLevel="0" collapsed="false">
      <c r="A574" s="16"/>
      <c r="B574" s="17"/>
      <c r="C574" s="18" t="str">
        <f aca="false">IF($B574="","",IFERROR(VLOOKUP($B574,الموظفين!$A$2:$J$501,2,FALSE())&amp;"","⚠ كود غير موجود"))</f>
        <v/>
      </c>
      <c r="D574" s="18" t="str">
        <f aca="false">IF($B574="","",IFERROR(VLOOKUP($B574,الموظفين!$A$2:$J$501,3,FALSE())&amp;"",""))</f>
        <v/>
      </c>
      <c r="E574" s="18" t="str">
        <f aca="false">IF($B574="","",IFERROR(VLOOKUP($B574,الموظفين!$A$2:$J$501,5,FALSE())&amp;"",""))</f>
        <v/>
      </c>
      <c r="F574" s="19" t="str">
        <f aca="false">IF($B574="","",IFERROR(VLOOKUP($B574,الموظفين!$A$2:$J$501,6,FALSE()),""))</f>
        <v/>
      </c>
      <c r="G574" s="19" t="str">
        <f aca="false">IF($B574="","",IFERROR(VLOOKUP($B574,الموظفين!$A$2:$J$501,7,FALSE()),""))</f>
        <v/>
      </c>
      <c r="H574" s="20"/>
      <c r="I574" s="20"/>
      <c r="J574" s="21" t="str">
        <f aca="false">IF(OR(H574="",I574=""),"",ROUND(MOD(I574-H574,1)*24,2))</f>
        <v/>
      </c>
      <c r="K574" s="22" t="str">
        <f aca="false">IF(OR(H574="",F574=""),"",IF(ROUND(MAX(0,MOD(H574-F574+0.5,1)-0.5)*1440,0)&gt;IFERROR(VLOOKUP(E574,الورديات!$A$2:$E$21,5,FALSE()),0),ROUND(MAX(0,MOD(H574-F574+0.5,1)-0.5)*1440,0),0))</f>
        <v/>
      </c>
      <c r="L574" s="22" t="str">
        <f aca="false">IF(OR(I574="",G574=""),"",ROUND(MAX(0,MOD(G574-I574+0.5,1)-0.5)*1440,0))</f>
        <v/>
      </c>
      <c r="M574" s="22" t="str">
        <f aca="false">IF(OR(I574="",G574=""),"",IF(ROUND(MAX(0,MOD(I574-G574+0.5,1)-0.5)*1440,0)&gt;=الإعدادات!$B$8,ROUND(MAX(0,MOD(I574-G574+0.5,1)-0.5)*1440,0),0))</f>
        <v/>
      </c>
      <c r="N574" s="18" t="str">
        <f aca="false">IF(OR(A574="",B574=""),"",IF(COUNTIFS(الإجازات!$A$2:$A$1001,B574,الإجازات!$D$2:$D$1001,"&lt;="&amp;A574,الإجازات!$E$2:$E$1001,"&gt;="&amp;A574,الإجازات!$G$2:$G$1001,"مقبولة")=0,"",LOOKUP(2,1/((الإجازات!$A$2:$A$1001=B574)*(الإجازات!$D$2:$D$1001&lt;=A574)*(الإجازات!$E$2:$E$1001&gt;=A574)*(الإجازات!$G$2:$G$1001="مقبولة")),الإجازات!$C$2:$C$1001)))</f>
        <v/>
      </c>
      <c r="O574" s="17"/>
      <c r="P574" s="23" t="str">
        <f aca="false">IF(B574="","",IF(ISNA(MATCH(B574,الموظفين!$A$2:$A$501,0)),"⚠ كود غير موجود",IF(O574&lt;&gt;"",O574,IF(N574&lt;&gt;"",N574,IF(H574="",IF(AND(A574&lt;&gt;"",WEEKDAY(A574)=الإعدادات!$B$11),"راحة أسبوعية","غائب"),IF(I574="","بدون انصراف",IF(N(K574)&gt;0,"متأخر","حاضر")))))))</f>
        <v/>
      </c>
      <c r="Q574" s="24" t="str">
        <f aca="false">IF(B574="","",IF(OR(P574="غائب",P574="غياب",P574="إجازة بدون راتب"),IFERROR(VLOOKUP(B574,الموظفين!$A$2:$J$501,8,FALSE()),0),0))</f>
        <v/>
      </c>
      <c r="R574" s="24" t="str">
        <f aca="false">IF(B574="","",ROUND((N(K574)+N(L574))/60*IFERROR(VLOOKUP(B574,الموظفين!$A$2:$J$501,8,FALSE()),0)/الإعدادات!$B$6*الإعدادات!$B$9,2))</f>
        <v/>
      </c>
      <c r="S574" s="24" t="str">
        <f aca="false">IF(OR(B574="",M574=""),"",ROUND(M574/60*IFERROR(VLOOKUP(B574,الموظفين!$A$2:$J$501,9,FALSE()),0),2))</f>
        <v/>
      </c>
      <c r="T574" s="17"/>
      <c r="U574" s="23" t="str">
        <f aca="false">IF(OR(A574="",B574=""),"",A574&amp;"|"&amp;B574)</f>
        <v/>
      </c>
    </row>
    <row r="575" customFormat="false" ht="15" hidden="false" customHeight="false" outlineLevel="0" collapsed="false">
      <c r="A575" s="16"/>
      <c r="B575" s="17"/>
      <c r="C575" s="18" t="str">
        <f aca="false">IF($B575="","",IFERROR(VLOOKUP($B575,الموظفين!$A$2:$J$501,2,FALSE())&amp;"","⚠ كود غير موجود"))</f>
        <v/>
      </c>
      <c r="D575" s="18" t="str">
        <f aca="false">IF($B575="","",IFERROR(VLOOKUP($B575,الموظفين!$A$2:$J$501,3,FALSE())&amp;"",""))</f>
        <v/>
      </c>
      <c r="E575" s="18" t="str">
        <f aca="false">IF($B575="","",IFERROR(VLOOKUP($B575,الموظفين!$A$2:$J$501,5,FALSE())&amp;"",""))</f>
        <v/>
      </c>
      <c r="F575" s="19" t="str">
        <f aca="false">IF($B575="","",IFERROR(VLOOKUP($B575,الموظفين!$A$2:$J$501,6,FALSE()),""))</f>
        <v/>
      </c>
      <c r="G575" s="19" t="str">
        <f aca="false">IF($B575="","",IFERROR(VLOOKUP($B575,الموظفين!$A$2:$J$501,7,FALSE()),""))</f>
        <v/>
      </c>
      <c r="H575" s="20"/>
      <c r="I575" s="20"/>
      <c r="J575" s="21" t="str">
        <f aca="false">IF(OR(H575="",I575=""),"",ROUND(MOD(I575-H575,1)*24,2))</f>
        <v/>
      </c>
      <c r="K575" s="22" t="str">
        <f aca="false">IF(OR(H575="",F575=""),"",IF(ROUND(MAX(0,MOD(H575-F575+0.5,1)-0.5)*1440,0)&gt;IFERROR(VLOOKUP(E575,الورديات!$A$2:$E$21,5,FALSE()),0),ROUND(MAX(0,MOD(H575-F575+0.5,1)-0.5)*1440,0),0))</f>
        <v/>
      </c>
      <c r="L575" s="22" t="str">
        <f aca="false">IF(OR(I575="",G575=""),"",ROUND(MAX(0,MOD(G575-I575+0.5,1)-0.5)*1440,0))</f>
        <v/>
      </c>
      <c r="M575" s="22" t="str">
        <f aca="false">IF(OR(I575="",G575=""),"",IF(ROUND(MAX(0,MOD(I575-G575+0.5,1)-0.5)*1440,0)&gt;=الإعدادات!$B$8,ROUND(MAX(0,MOD(I575-G575+0.5,1)-0.5)*1440,0),0))</f>
        <v/>
      </c>
      <c r="N575" s="18" t="str">
        <f aca="false">IF(OR(A575="",B575=""),"",IF(COUNTIFS(الإجازات!$A$2:$A$1001,B575,الإجازات!$D$2:$D$1001,"&lt;="&amp;A575,الإجازات!$E$2:$E$1001,"&gt;="&amp;A575,الإجازات!$G$2:$G$1001,"مقبولة")=0,"",LOOKUP(2,1/((الإجازات!$A$2:$A$1001=B575)*(الإجازات!$D$2:$D$1001&lt;=A575)*(الإجازات!$E$2:$E$1001&gt;=A575)*(الإجازات!$G$2:$G$1001="مقبولة")),الإجازات!$C$2:$C$1001)))</f>
        <v/>
      </c>
      <c r="O575" s="17"/>
      <c r="P575" s="23" t="str">
        <f aca="false">IF(B575="","",IF(ISNA(MATCH(B575,الموظفين!$A$2:$A$501,0)),"⚠ كود غير موجود",IF(O575&lt;&gt;"",O575,IF(N575&lt;&gt;"",N575,IF(H575="",IF(AND(A575&lt;&gt;"",WEEKDAY(A575)=الإعدادات!$B$11),"راحة أسبوعية","غائب"),IF(I575="","بدون انصراف",IF(N(K575)&gt;0,"متأخر","حاضر")))))))</f>
        <v/>
      </c>
      <c r="Q575" s="24" t="str">
        <f aca="false">IF(B575="","",IF(OR(P575="غائب",P575="غياب",P575="إجازة بدون راتب"),IFERROR(VLOOKUP(B575,الموظفين!$A$2:$J$501,8,FALSE()),0),0))</f>
        <v/>
      </c>
      <c r="R575" s="24" t="str">
        <f aca="false">IF(B575="","",ROUND((N(K575)+N(L575))/60*IFERROR(VLOOKUP(B575,الموظفين!$A$2:$J$501,8,FALSE()),0)/الإعدادات!$B$6*الإعدادات!$B$9,2))</f>
        <v/>
      </c>
      <c r="S575" s="24" t="str">
        <f aca="false">IF(OR(B575="",M575=""),"",ROUND(M575/60*IFERROR(VLOOKUP(B575,الموظفين!$A$2:$J$501,9,FALSE()),0),2))</f>
        <v/>
      </c>
      <c r="T575" s="17"/>
      <c r="U575" s="23" t="str">
        <f aca="false">IF(OR(A575="",B575=""),"",A575&amp;"|"&amp;B575)</f>
        <v/>
      </c>
    </row>
    <row r="576" customFormat="false" ht="15" hidden="false" customHeight="false" outlineLevel="0" collapsed="false">
      <c r="A576" s="16"/>
      <c r="B576" s="17"/>
      <c r="C576" s="18" t="str">
        <f aca="false">IF($B576="","",IFERROR(VLOOKUP($B576,الموظفين!$A$2:$J$501,2,FALSE())&amp;"","⚠ كود غير موجود"))</f>
        <v/>
      </c>
      <c r="D576" s="18" t="str">
        <f aca="false">IF($B576="","",IFERROR(VLOOKUP($B576,الموظفين!$A$2:$J$501,3,FALSE())&amp;"",""))</f>
        <v/>
      </c>
      <c r="E576" s="18" t="str">
        <f aca="false">IF($B576="","",IFERROR(VLOOKUP($B576,الموظفين!$A$2:$J$501,5,FALSE())&amp;"",""))</f>
        <v/>
      </c>
      <c r="F576" s="19" t="str">
        <f aca="false">IF($B576="","",IFERROR(VLOOKUP($B576,الموظفين!$A$2:$J$501,6,FALSE()),""))</f>
        <v/>
      </c>
      <c r="G576" s="19" t="str">
        <f aca="false">IF($B576="","",IFERROR(VLOOKUP($B576,الموظفين!$A$2:$J$501,7,FALSE()),""))</f>
        <v/>
      </c>
      <c r="H576" s="20"/>
      <c r="I576" s="20"/>
      <c r="J576" s="21" t="str">
        <f aca="false">IF(OR(H576="",I576=""),"",ROUND(MOD(I576-H576,1)*24,2))</f>
        <v/>
      </c>
      <c r="K576" s="22" t="str">
        <f aca="false">IF(OR(H576="",F576=""),"",IF(ROUND(MAX(0,MOD(H576-F576+0.5,1)-0.5)*1440,0)&gt;IFERROR(VLOOKUP(E576,الورديات!$A$2:$E$21,5,FALSE()),0),ROUND(MAX(0,MOD(H576-F576+0.5,1)-0.5)*1440,0),0))</f>
        <v/>
      </c>
      <c r="L576" s="22" t="str">
        <f aca="false">IF(OR(I576="",G576=""),"",ROUND(MAX(0,MOD(G576-I576+0.5,1)-0.5)*1440,0))</f>
        <v/>
      </c>
      <c r="M576" s="22" t="str">
        <f aca="false">IF(OR(I576="",G576=""),"",IF(ROUND(MAX(0,MOD(I576-G576+0.5,1)-0.5)*1440,0)&gt;=الإعدادات!$B$8,ROUND(MAX(0,MOD(I576-G576+0.5,1)-0.5)*1440,0),0))</f>
        <v/>
      </c>
      <c r="N576" s="18" t="str">
        <f aca="false">IF(OR(A576="",B576=""),"",IF(COUNTIFS(الإجازات!$A$2:$A$1001,B576,الإجازات!$D$2:$D$1001,"&lt;="&amp;A576,الإجازات!$E$2:$E$1001,"&gt;="&amp;A576,الإجازات!$G$2:$G$1001,"مقبولة")=0,"",LOOKUP(2,1/((الإجازات!$A$2:$A$1001=B576)*(الإجازات!$D$2:$D$1001&lt;=A576)*(الإجازات!$E$2:$E$1001&gt;=A576)*(الإجازات!$G$2:$G$1001="مقبولة")),الإجازات!$C$2:$C$1001)))</f>
        <v/>
      </c>
      <c r="O576" s="17"/>
      <c r="P576" s="23" t="str">
        <f aca="false">IF(B576="","",IF(ISNA(MATCH(B576,الموظفين!$A$2:$A$501,0)),"⚠ كود غير موجود",IF(O576&lt;&gt;"",O576,IF(N576&lt;&gt;"",N576,IF(H576="",IF(AND(A576&lt;&gt;"",WEEKDAY(A576)=الإعدادات!$B$11),"راحة أسبوعية","غائب"),IF(I576="","بدون انصراف",IF(N(K576)&gt;0,"متأخر","حاضر")))))))</f>
        <v/>
      </c>
      <c r="Q576" s="24" t="str">
        <f aca="false">IF(B576="","",IF(OR(P576="غائب",P576="غياب",P576="إجازة بدون راتب"),IFERROR(VLOOKUP(B576,الموظفين!$A$2:$J$501,8,FALSE()),0),0))</f>
        <v/>
      </c>
      <c r="R576" s="24" t="str">
        <f aca="false">IF(B576="","",ROUND((N(K576)+N(L576))/60*IFERROR(VLOOKUP(B576,الموظفين!$A$2:$J$501,8,FALSE()),0)/الإعدادات!$B$6*الإعدادات!$B$9,2))</f>
        <v/>
      </c>
      <c r="S576" s="24" t="str">
        <f aca="false">IF(OR(B576="",M576=""),"",ROUND(M576/60*IFERROR(VLOOKUP(B576,الموظفين!$A$2:$J$501,9,FALSE()),0),2))</f>
        <v/>
      </c>
      <c r="T576" s="17"/>
      <c r="U576" s="23" t="str">
        <f aca="false">IF(OR(A576="",B576=""),"",A576&amp;"|"&amp;B576)</f>
        <v/>
      </c>
    </row>
    <row r="577" customFormat="false" ht="15" hidden="false" customHeight="false" outlineLevel="0" collapsed="false">
      <c r="A577" s="16"/>
      <c r="B577" s="17"/>
      <c r="C577" s="18" t="str">
        <f aca="false">IF($B577="","",IFERROR(VLOOKUP($B577,الموظفين!$A$2:$J$501,2,FALSE())&amp;"","⚠ كود غير موجود"))</f>
        <v/>
      </c>
      <c r="D577" s="18" t="str">
        <f aca="false">IF($B577="","",IFERROR(VLOOKUP($B577,الموظفين!$A$2:$J$501,3,FALSE())&amp;"",""))</f>
        <v/>
      </c>
      <c r="E577" s="18" t="str">
        <f aca="false">IF($B577="","",IFERROR(VLOOKUP($B577,الموظفين!$A$2:$J$501,5,FALSE())&amp;"",""))</f>
        <v/>
      </c>
      <c r="F577" s="19" t="str">
        <f aca="false">IF($B577="","",IFERROR(VLOOKUP($B577,الموظفين!$A$2:$J$501,6,FALSE()),""))</f>
        <v/>
      </c>
      <c r="G577" s="19" t="str">
        <f aca="false">IF($B577="","",IFERROR(VLOOKUP($B577,الموظفين!$A$2:$J$501,7,FALSE()),""))</f>
        <v/>
      </c>
      <c r="H577" s="20"/>
      <c r="I577" s="20"/>
      <c r="J577" s="21" t="str">
        <f aca="false">IF(OR(H577="",I577=""),"",ROUND(MOD(I577-H577,1)*24,2))</f>
        <v/>
      </c>
      <c r="K577" s="22" t="str">
        <f aca="false">IF(OR(H577="",F577=""),"",IF(ROUND(MAX(0,MOD(H577-F577+0.5,1)-0.5)*1440,0)&gt;IFERROR(VLOOKUP(E577,الورديات!$A$2:$E$21,5,FALSE()),0),ROUND(MAX(0,MOD(H577-F577+0.5,1)-0.5)*1440,0),0))</f>
        <v/>
      </c>
      <c r="L577" s="22" t="str">
        <f aca="false">IF(OR(I577="",G577=""),"",ROUND(MAX(0,MOD(G577-I577+0.5,1)-0.5)*1440,0))</f>
        <v/>
      </c>
      <c r="M577" s="22" t="str">
        <f aca="false">IF(OR(I577="",G577=""),"",IF(ROUND(MAX(0,MOD(I577-G577+0.5,1)-0.5)*1440,0)&gt;=الإعدادات!$B$8,ROUND(MAX(0,MOD(I577-G577+0.5,1)-0.5)*1440,0),0))</f>
        <v/>
      </c>
      <c r="N577" s="18" t="str">
        <f aca="false">IF(OR(A577="",B577=""),"",IF(COUNTIFS(الإجازات!$A$2:$A$1001,B577,الإجازات!$D$2:$D$1001,"&lt;="&amp;A577,الإجازات!$E$2:$E$1001,"&gt;="&amp;A577,الإجازات!$G$2:$G$1001,"مقبولة")=0,"",LOOKUP(2,1/((الإجازات!$A$2:$A$1001=B577)*(الإجازات!$D$2:$D$1001&lt;=A577)*(الإجازات!$E$2:$E$1001&gt;=A577)*(الإجازات!$G$2:$G$1001="مقبولة")),الإجازات!$C$2:$C$1001)))</f>
        <v/>
      </c>
      <c r="O577" s="17"/>
      <c r="P577" s="23" t="str">
        <f aca="false">IF(B577="","",IF(ISNA(MATCH(B577,الموظفين!$A$2:$A$501,0)),"⚠ كود غير موجود",IF(O577&lt;&gt;"",O577,IF(N577&lt;&gt;"",N577,IF(H577="",IF(AND(A577&lt;&gt;"",WEEKDAY(A577)=الإعدادات!$B$11),"راحة أسبوعية","غائب"),IF(I577="","بدون انصراف",IF(N(K577)&gt;0,"متأخر","حاضر")))))))</f>
        <v/>
      </c>
      <c r="Q577" s="24" t="str">
        <f aca="false">IF(B577="","",IF(OR(P577="غائب",P577="غياب",P577="إجازة بدون راتب"),IFERROR(VLOOKUP(B577,الموظفين!$A$2:$J$501,8,FALSE()),0),0))</f>
        <v/>
      </c>
      <c r="R577" s="24" t="str">
        <f aca="false">IF(B577="","",ROUND((N(K577)+N(L577))/60*IFERROR(VLOOKUP(B577,الموظفين!$A$2:$J$501,8,FALSE()),0)/الإعدادات!$B$6*الإعدادات!$B$9,2))</f>
        <v/>
      </c>
      <c r="S577" s="24" t="str">
        <f aca="false">IF(OR(B577="",M577=""),"",ROUND(M577/60*IFERROR(VLOOKUP(B577,الموظفين!$A$2:$J$501,9,FALSE()),0),2))</f>
        <v/>
      </c>
      <c r="T577" s="17"/>
      <c r="U577" s="23" t="str">
        <f aca="false">IF(OR(A577="",B577=""),"",A577&amp;"|"&amp;B577)</f>
        <v/>
      </c>
    </row>
    <row r="578" customFormat="false" ht="15" hidden="false" customHeight="false" outlineLevel="0" collapsed="false">
      <c r="A578" s="16"/>
      <c r="B578" s="17"/>
      <c r="C578" s="18" t="str">
        <f aca="false">IF($B578="","",IFERROR(VLOOKUP($B578,الموظفين!$A$2:$J$501,2,FALSE())&amp;"","⚠ كود غير موجود"))</f>
        <v/>
      </c>
      <c r="D578" s="18" t="str">
        <f aca="false">IF($B578="","",IFERROR(VLOOKUP($B578,الموظفين!$A$2:$J$501,3,FALSE())&amp;"",""))</f>
        <v/>
      </c>
      <c r="E578" s="18" t="str">
        <f aca="false">IF($B578="","",IFERROR(VLOOKUP($B578,الموظفين!$A$2:$J$501,5,FALSE())&amp;"",""))</f>
        <v/>
      </c>
      <c r="F578" s="19" t="str">
        <f aca="false">IF($B578="","",IFERROR(VLOOKUP($B578,الموظفين!$A$2:$J$501,6,FALSE()),""))</f>
        <v/>
      </c>
      <c r="G578" s="19" t="str">
        <f aca="false">IF($B578="","",IFERROR(VLOOKUP($B578,الموظفين!$A$2:$J$501,7,FALSE()),""))</f>
        <v/>
      </c>
      <c r="H578" s="20"/>
      <c r="I578" s="20"/>
      <c r="J578" s="21" t="str">
        <f aca="false">IF(OR(H578="",I578=""),"",ROUND(MOD(I578-H578,1)*24,2))</f>
        <v/>
      </c>
      <c r="K578" s="22" t="str">
        <f aca="false">IF(OR(H578="",F578=""),"",IF(ROUND(MAX(0,MOD(H578-F578+0.5,1)-0.5)*1440,0)&gt;IFERROR(VLOOKUP(E578,الورديات!$A$2:$E$21,5,FALSE()),0),ROUND(MAX(0,MOD(H578-F578+0.5,1)-0.5)*1440,0),0))</f>
        <v/>
      </c>
      <c r="L578" s="22" t="str">
        <f aca="false">IF(OR(I578="",G578=""),"",ROUND(MAX(0,MOD(G578-I578+0.5,1)-0.5)*1440,0))</f>
        <v/>
      </c>
      <c r="M578" s="22" t="str">
        <f aca="false">IF(OR(I578="",G578=""),"",IF(ROUND(MAX(0,MOD(I578-G578+0.5,1)-0.5)*1440,0)&gt;=الإعدادات!$B$8,ROUND(MAX(0,MOD(I578-G578+0.5,1)-0.5)*1440,0),0))</f>
        <v/>
      </c>
      <c r="N578" s="18" t="str">
        <f aca="false">IF(OR(A578="",B578=""),"",IF(COUNTIFS(الإجازات!$A$2:$A$1001,B578,الإجازات!$D$2:$D$1001,"&lt;="&amp;A578,الإجازات!$E$2:$E$1001,"&gt;="&amp;A578,الإجازات!$G$2:$G$1001,"مقبولة")=0,"",LOOKUP(2,1/((الإجازات!$A$2:$A$1001=B578)*(الإجازات!$D$2:$D$1001&lt;=A578)*(الإجازات!$E$2:$E$1001&gt;=A578)*(الإجازات!$G$2:$G$1001="مقبولة")),الإجازات!$C$2:$C$1001)))</f>
        <v/>
      </c>
      <c r="O578" s="17"/>
      <c r="P578" s="23" t="str">
        <f aca="false">IF(B578="","",IF(ISNA(MATCH(B578,الموظفين!$A$2:$A$501,0)),"⚠ كود غير موجود",IF(O578&lt;&gt;"",O578,IF(N578&lt;&gt;"",N578,IF(H578="",IF(AND(A578&lt;&gt;"",WEEKDAY(A578)=الإعدادات!$B$11),"راحة أسبوعية","غائب"),IF(I578="","بدون انصراف",IF(N(K578)&gt;0,"متأخر","حاضر")))))))</f>
        <v/>
      </c>
      <c r="Q578" s="24" t="str">
        <f aca="false">IF(B578="","",IF(OR(P578="غائب",P578="غياب",P578="إجازة بدون راتب"),IFERROR(VLOOKUP(B578,الموظفين!$A$2:$J$501,8,FALSE()),0),0))</f>
        <v/>
      </c>
      <c r="R578" s="24" t="str">
        <f aca="false">IF(B578="","",ROUND((N(K578)+N(L578))/60*IFERROR(VLOOKUP(B578,الموظفين!$A$2:$J$501,8,FALSE()),0)/الإعدادات!$B$6*الإعدادات!$B$9,2))</f>
        <v/>
      </c>
      <c r="S578" s="24" t="str">
        <f aca="false">IF(OR(B578="",M578=""),"",ROUND(M578/60*IFERROR(VLOOKUP(B578,الموظفين!$A$2:$J$501,9,FALSE()),0),2))</f>
        <v/>
      </c>
      <c r="T578" s="17"/>
      <c r="U578" s="23" t="str">
        <f aca="false">IF(OR(A578="",B578=""),"",A578&amp;"|"&amp;B578)</f>
        <v/>
      </c>
    </row>
    <row r="579" customFormat="false" ht="15" hidden="false" customHeight="false" outlineLevel="0" collapsed="false">
      <c r="A579" s="16"/>
      <c r="B579" s="17"/>
      <c r="C579" s="18" t="str">
        <f aca="false">IF($B579="","",IFERROR(VLOOKUP($B579,الموظفين!$A$2:$J$501,2,FALSE())&amp;"","⚠ كود غير موجود"))</f>
        <v/>
      </c>
      <c r="D579" s="18" t="str">
        <f aca="false">IF($B579="","",IFERROR(VLOOKUP($B579,الموظفين!$A$2:$J$501,3,FALSE())&amp;"",""))</f>
        <v/>
      </c>
      <c r="E579" s="18" t="str">
        <f aca="false">IF($B579="","",IFERROR(VLOOKUP($B579,الموظفين!$A$2:$J$501,5,FALSE())&amp;"",""))</f>
        <v/>
      </c>
      <c r="F579" s="19" t="str">
        <f aca="false">IF($B579="","",IFERROR(VLOOKUP($B579,الموظفين!$A$2:$J$501,6,FALSE()),""))</f>
        <v/>
      </c>
      <c r="G579" s="19" t="str">
        <f aca="false">IF($B579="","",IFERROR(VLOOKUP($B579,الموظفين!$A$2:$J$501,7,FALSE()),""))</f>
        <v/>
      </c>
      <c r="H579" s="20"/>
      <c r="I579" s="20"/>
      <c r="J579" s="21" t="str">
        <f aca="false">IF(OR(H579="",I579=""),"",ROUND(MOD(I579-H579,1)*24,2))</f>
        <v/>
      </c>
      <c r="K579" s="22" t="str">
        <f aca="false">IF(OR(H579="",F579=""),"",IF(ROUND(MAX(0,MOD(H579-F579+0.5,1)-0.5)*1440,0)&gt;IFERROR(VLOOKUP(E579,الورديات!$A$2:$E$21,5,FALSE()),0),ROUND(MAX(0,MOD(H579-F579+0.5,1)-0.5)*1440,0),0))</f>
        <v/>
      </c>
      <c r="L579" s="22" t="str">
        <f aca="false">IF(OR(I579="",G579=""),"",ROUND(MAX(0,MOD(G579-I579+0.5,1)-0.5)*1440,0))</f>
        <v/>
      </c>
      <c r="M579" s="22" t="str">
        <f aca="false">IF(OR(I579="",G579=""),"",IF(ROUND(MAX(0,MOD(I579-G579+0.5,1)-0.5)*1440,0)&gt;=الإعدادات!$B$8,ROUND(MAX(0,MOD(I579-G579+0.5,1)-0.5)*1440,0),0))</f>
        <v/>
      </c>
      <c r="N579" s="18" t="str">
        <f aca="false">IF(OR(A579="",B579=""),"",IF(COUNTIFS(الإجازات!$A$2:$A$1001,B579,الإجازات!$D$2:$D$1001,"&lt;="&amp;A579,الإجازات!$E$2:$E$1001,"&gt;="&amp;A579,الإجازات!$G$2:$G$1001,"مقبولة")=0,"",LOOKUP(2,1/((الإجازات!$A$2:$A$1001=B579)*(الإجازات!$D$2:$D$1001&lt;=A579)*(الإجازات!$E$2:$E$1001&gt;=A579)*(الإجازات!$G$2:$G$1001="مقبولة")),الإجازات!$C$2:$C$1001)))</f>
        <v/>
      </c>
      <c r="O579" s="17"/>
      <c r="P579" s="23" t="str">
        <f aca="false">IF(B579="","",IF(ISNA(MATCH(B579,الموظفين!$A$2:$A$501,0)),"⚠ كود غير موجود",IF(O579&lt;&gt;"",O579,IF(N579&lt;&gt;"",N579,IF(H579="",IF(AND(A579&lt;&gt;"",WEEKDAY(A579)=الإعدادات!$B$11),"راحة أسبوعية","غائب"),IF(I579="","بدون انصراف",IF(N(K579)&gt;0,"متأخر","حاضر")))))))</f>
        <v/>
      </c>
      <c r="Q579" s="24" t="str">
        <f aca="false">IF(B579="","",IF(OR(P579="غائب",P579="غياب",P579="إجازة بدون راتب"),IFERROR(VLOOKUP(B579,الموظفين!$A$2:$J$501,8,FALSE()),0),0))</f>
        <v/>
      </c>
      <c r="R579" s="24" t="str">
        <f aca="false">IF(B579="","",ROUND((N(K579)+N(L579))/60*IFERROR(VLOOKUP(B579,الموظفين!$A$2:$J$501,8,FALSE()),0)/الإعدادات!$B$6*الإعدادات!$B$9,2))</f>
        <v/>
      </c>
      <c r="S579" s="24" t="str">
        <f aca="false">IF(OR(B579="",M579=""),"",ROUND(M579/60*IFERROR(VLOOKUP(B579,الموظفين!$A$2:$J$501,9,FALSE()),0),2))</f>
        <v/>
      </c>
      <c r="T579" s="17"/>
      <c r="U579" s="23" t="str">
        <f aca="false">IF(OR(A579="",B579=""),"",A579&amp;"|"&amp;B579)</f>
        <v/>
      </c>
    </row>
    <row r="580" customFormat="false" ht="15" hidden="false" customHeight="false" outlineLevel="0" collapsed="false">
      <c r="A580" s="16"/>
      <c r="B580" s="17"/>
      <c r="C580" s="18" t="str">
        <f aca="false">IF($B580="","",IFERROR(VLOOKUP($B580,الموظفين!$A$2:$J$501,2,FALSE())&amp;"","⚠ كود غير موجود"))</f>
        <v/>
      </c>
      <c r="D580" s="18" t="str">
        <f aca="false">IF($B580="","",IFERROR(VLOOKUP($B580,الموظفين!$A$2:$J$501,3,FALSE())&amp;"",""))</f>
        <v/>
      </c>
      <c r="E580" s="18" t="str">
        <f aca="false">IF($B580="","",IFERROR(VLOOKUP($B580,الموظفين!$A$2:$J$501,5,FALSE())&amp;"",""))</f>
        <v/>
      </c>
      <c r="F580" s="19" t="str">
        <f aca="false">IF($B580="","",IFERROR(VLOOKUP($B580,الموظفين!$A$2:$J$501,6,FALSE()),""))</f>
        <v/>
      </c>
      <c r="G580" s="19" t="str">
        <f aca="false">IF($B580="","",IFERROR(VLOOKUP($B580,الموظفين!$A$2:$J$501,7,FALSE()),""))</f>
        <v/>
      </c>
      <c r="H580" s="20"/>
      <c r="I580" s="20"/>
      <c r="J580" s="21" t="str">
        <f aca="false">IF(OR(H580="",I580=""),"",ROUND(MOD(I580-H580,1)*24,2))</f>
        <v/>
      </c>
      <c r="K580" s="22" t="str">
        <f aca="false">IF(OR(H580="",F580=""),"",IF(ROUND(MAX(0,MOD(H580-F580+0.5,1)-0.5)*1440,0)&gt;IFERROR(VLOOKUP(E580,الورديات!$A$2:$E$21,5,FALSE()),0),ROUND(MAX(0,MOD(H580-F580+0.5,1)-0.5)*1440,0),0))</f>
        <v/>
      </c>
      <c r="L580" s="22" t="str">
        <f aca="false">IF(OR(I580="",G580=""),"",ROUND(MAX(0,MOD(G580-I580+0.5,1)-0.5)*1440,0))</f>
        <v/>
      </c>
      <c r="M580" s="22" t="str">
        <f aca="false">IF(OR(I580="",G580=""),"",IF(ROUND(MAX(0,MOD(I580-G580+0.5,1)-0.5)*1440,0)&gt;=الإعدادات!$B$8,ROUND(MAX(0,MOD(I580-G580+0.5,1)-0.5)*1440,0),0))</f>
        <v/>
      </c>
      <c r="N580" s="18" t="str">
        <f aca="false">IF(OR(A580="",B580=""),"",IF(COUNTIFS(الإجازات!$A$2:$A$1001,B580,الإجازات!$D$2:$D$1001,"&lt;="&amp;A580,الإجازات!$E$2:$E$1001,"&gt;="&amp;A580,الإجازات!$G$2:$G$1001,"مقبولة")=0,"",LOOKUP(2,1/((الإجازات!$A$2:$A$1001=B580)*(الإجازات!$D$2:$D$1001&lt;=A580)*(الإجازات!$E$2:$E$1001&gt;=A580)*(الإجازات!$G$2:$G$1001="مقبولة")),الإجازات!$C$2:$C$1001)))</f>
        <v/>
      </c>
      <c r="O580" s="17"/>
      <c r="P580" s="23" t="str">
        <f aca="false">IF(B580="","",IF(ISNA(MATCH(B580,الموظفين!$A$2:$A$501,0)),"⚠ كود غير موجود",IF(O580&lt;&gt;"",O580,IF(N580&lt;&gt;"",N580,IF(H580="",IF(AND(A580&lt;&gt;"",WEEKDAY(A580)=الإعدادات!$B$11),"راحة أسبوعية","غائب"),IF(I580="","بدون انصراف",IF(N(K580)&gt;0,"متأخر","حاضر")))))))</f>
        <v/>
      </c>
      <c r="Q580" s="24" t="str">
        <f aca="false">IF(B580="","",IF(OR(P580="غائب",P580="غياب",P580="إجازة بدون راتب"),IFERROR(VLOOKUP(B580,الموظفين!$A$2:$J$501,8,FALSE()),0),0))</f>
        <v/>
      </c>
      <c r="R580" s="24" t="str">
        <f aca="false">IF(B580="","",ROUND((N(K580)+N(L580))/60*IFERROR(VLOOKUP(B580,الموظفين!$A$2:$J$501,8,FALSE()),0)/الإعدادات!$B$6*الإعدادات!$B$9,2))</f>
        <v/>
      </c>
      <c r="S580" s="24" t="str">
        <f aca="false">IF(OR(B580="",M580=""),"",ROUND(M580/60*IFERROR(VLOOKUP(B580,الموظفين!$A$2:$J$501,9,FALSE()),0),2))</f>
        <v/>
      </c>
      <c r="T580" s="17"/>
      <c r="U580" s="23" t="str">
        <f aca="false">IF(OR(A580="",B580=""),"",A580&amp;"|"&amp;B580)</f>
        <v/>
      </c>
    </row>
    <row r="581" customFormat="false" ht="15" hidden="false" customHeight="false" outlineLevel="0" collapsed="false">
      <c r="A581" s="16"/>
      <c r="B581" s="17"/>
      <c r="C581" s="18" t="str">
        <f aca="false">IF($B581="","",IFERROR(VLOOKUP($B581,الموظفين!$A$2:$J$501,2,FALSE())&amp;"","⚠ كود غير موجود"))</f>
        <v/>
      </c>
      <c r="D581" s="18" t="str">
        <f aca="false">IF($B581="","",IFERROR(VLOOKUP($B581,الموظفين!$A$2:$J$501,3,FALSE())&amp;"",""))</f>
        <v/>
      </c>
      <c r="E581" s="18" t="str">
        <f aca="false">IF($B581="","",IFERROR(VLOOKUP($B581,الموظفين!$A$2:$J$501,5,FALSE())&amp;"",""))</f>
        <v/>
      </c>
      <c r="F581" s="19" t="str">
        <f aca="false">IF($B581="","",IFERROR(VLOOKUP($B581,الموظفين!$A$2:$J$501,6,FALSE()),""))</f>
        <v/>
      </c>
      <c r="G581" s="19" t="str">
        <f aca="false">IF($B581="","",IFERROR(VLOOKUP($B581,الموظفين!$A$2:$J$501,7,FALSE()),""))</f>
        <v/>
      </c>
      <c r="H581" s="20"/>
      <c r="I581" s="20"/>
      <c r="J581" s="21" t="str">
        <f aca="false">IF(OR(H581="",I581=""),"",ROUND(MOD(I581-H581,1)*24,2))</f>
        <v/>
      </c>
      <c r="K581" s="22" t="str">
        <f aca="false">IF(OR(H581="",F581=""),"",IF(ROUND(MAX(0,MOD(H581-F581+0.5,1)-0.5)*1440,0)&gt;IFERROR(VLOOKUP(E581,الورديات!$A$2:$E$21,5,FALSE()),0),ROUND(MAX(0,MOD(H581-F581+0.5,1)-0.5)*1440,0),0))</f>
        <v/>
      </c>
      <c r="L581" s="22" t="str">
        <f aca="false">IF(OR(I581="",G581=""),"",ROUND(MAX(0,MOD(G581-I581+0.5,1)-0.5)*1440,0))</f>
        <v/>
      </c>
      <c r="M581" s="22" t="str">
        <f aca="false">IF(OR(I581="",G581=""),"",IF(ROUND(MAX(0,MOD(I581-G581+0.5,1)-0.5)*1440,0)&gt;=الإعدادات!$B$8,ROUND(MAX(0,MOD(I581-G581+0.5,1)-0.5)*1440,0),0))</f>
        <v/>
      </c>
      <c r="N581" s="18" t="str">
        <f aca="false">IF(OR(A581="",B581=""),"",IF(COUNTIFS(الإجازات!$A$2:$A$1001,B581,الإجازات!$D$2:$D$1001,"&lt;="&amp;A581,الإجازات!$E$2:$E$1001,"&gt;="&amp;A581,الإجازات!$G$2:$G$1001,"مقبولة")=0,"",LOOKUP(2,1/((الإجازات!$A$2:$A$1001=B581)*(الإجازات!$D$2:$D$1001&lt;=A581)*(الإجازات!$E$2:$E$1001&gt;=A581)*(الإجازات!$G$2:$G$1001="مقبولة")),الإجازات!$C$2:$C$1001)))</f>
        <v/>
      </c>
      <c r="O581" s="17"/>
      <c r="P581" s="23" t="str">
        <f aca="false">IF(B581="","",IF(ISNA(MATCH(B581,الموظفين!$A$2:$A$501,0)),"⚠ كود غير موجود",IF(O581&lt;&gt;"",O581,IF(N581&lt;&gt;"",N581,IF(H581="",IF(AND(A581&lt;&gt;"",WEEKDAY(A581)=الإعدادات!$B$11),"راحة أسبوعية","غائب"),IF(I581="","بدون انصراف",IF(N(K581)&gt;0,"متأخر","حاضر")))))))</f>
        <v/>
      </c>
      <c r="Q581" s="24" t="str">
        <f aca="false">IF(B581="","",IF(OR(P581="غائب",P581="غياب",P581="إجازة بدون راتب"),IFERROR(VLOOKUP(B581,الموظفين!$A$2:$J$501,8,FALSE()),0),0))</f>
        <v/>
      </c>
      <c r="R581" s="24" t="str">
        <f aca="false">IF(B581="","",ROUND((N(K581)+N(L581))/60*IFERROR(VLOOKUP(B581,الموظفين!$A$2:$J$501,8,FALSE()),0)/الإعدادات!$B$6*الإعدادات!$B$9,2))</f>
        <v/>
      </c>
      <c r="S581" s="24" t="str">
        <f aca="false">IF(OR(B581="",M581=""),"",ROUND(M581/60*IFERROR(VLOOKUP(B581,الموظفين!$A$2:$J$501,9,FALSE()),0),2))</f>
        <v/>
      </c>
      <c r="T581" s="17"/>
      <c r="U581" s="23" t="str">
        <f aca="false">IF(OR(A581="",B581=""),"",A581&amp;"|"&amp;B581)</f>
        <v/>
      </c>
    </row>
    <row r="582" customFormat="false" ht="15" hidden="false" customHeight="false" outlineLevel="0" collapsed="false">
      <c r="A582" s="16"/>
      <c r="B582" s="17"/>
      <c r="C582" s="18" t="str">
        <f aca="false">IF($B582="","",IFERROR(VLOOKUP($B582,الموظفين!$A$2:$J$501,2,FALSE())&amp;"","⚠ كود غير موجود"))</f>
        <v/>
      </c>
      <c r="D582" s="18" t="str">
        <f aca="false">IF($B582="","",IFERROR(VLOOKUP($B582,الموظفين!$A$2:$J$501,3,FALSE())&amp;"",""))</f>
        <v/>
      </c>
      <c r="E582" s="18" t="str">
        <f aca="false">IF($B582="","",IFERROR(VLOOKUP($B582,الموظفين!$A$2:$J$501,5,FALSE())&amp;"",""))</f>
        <v/>
      </c>
      <c r="F582" s="19" t="str">
        <f aca="false">IF($B582="","",IFERROR(VLOOKUP($B582,الموظفين!$A$2:$J$501,6,FALSE()),""))</f>
        <v/>
      </c>
      <c r="G582" s="19" t="str">
        <f aca="false">IF($B582="","",IFERROR(VLOOKUP($B582,الموظفين!$A$2:$J$501,7,FALSE()),""))</f>
        <v/>
      </c>
      <c r="H582" s="20"/>
      <c r="I582" s="20"/>
      <c r="J582" s="21" t="str">
        <f aca="false">IF(OR(H582="",I582=""),"",ROUND(MOD(I582-H582,1)*24,2))</f>
        <v/>
      </c>
      <c r="K582" s="22" t="str">
        <f aca="false">IF(OR(H582="",F582=""),"",IF(ROUND(MAX(0,MOD(H582-F582+0.5,1)-0.5)*1440,0)&gt;IFERROR(VLOOKUP(E582,الورديات!$A$2:$E$21,5,FALSE()),0),ROUND(MAX(0,MOD(H582-F582+0.5,1)-0.5)*1440,0),0))</f>
        <v/>
      </c>
      <c r="L582" s="22" t="str">
        <f aca="false">IF(OR(I582="",G582=""),"",ROUND(MAX(0,MOD(G582-I582+0.5,1)-0.5)*1440,0))</f>
        <v/>
      </c>
      <c r="M582" s="22" t="str">
        <f aca="false">IF(OR(I582="",G582=""),"",IF(ROUND(MAX(0,MOD(I582-G582+0.5,1)-0.5)*1440,0)&gt;=الإعدادات!$B$8,ROUND(MAX(0,MOD(I582-G582+0.5,1)-0.5)*1440,0),0))</f>
        <v/>
      </c>
      <c r="N582" s="18" t="str">
        <f aca="false">IF(OR(A582="",B582=""),"",IF(COUNTIFS(الإجازات!$A$2:$A$1001,B582,الإجازات!$D$2:$D$1001,"&lt;="&amp;A582,الإجازات!$E$2:$E$1001,"&gt;="&amp;A582,الإجازات!$G$2:$G$1001,"مقبولة")=0,"",LOOKUP(2,1/((الإجازات!$A$2:$A$1001=B582)*(الإجازات!$D$2:$D$1001&lt;=A582)*(الإجازات!$E$2:$E$1001&gt;=A582)*(الإجازات!$G$2:$G$1001="مقبولة")),الإجازات!$C$2:$C$1001)))</f>
        <v/>
      </c>
      <c r="O582" s="17"/>
      <c r="P582" s="23" t="str">
        <f aca="false">IF(B582="","",IF(ISNA(MATCH(B582,الموظفين!$A$2:$A$501,0)),"⚠ كود غير موجود",IF(O582&lt;&gt;"",O582,IF(N582&lt;&gt;"",N582,IF(H582="",IF(AND(A582&lt;&gt;"",WEEKDAY(A582)=الإعدادات!$B$11),"راحة أسبوعية","غائب"),IF(I582="","بدون انصراف",IF(N(K582)&gt;0,"متأخر","حاضر")))))))</f>
        <v/>
      </c>
      <c r="Q582" s="24" t="str">
        <f aca="false">IF(B582="","",IF(OR(P582="غائب",P582="غياب",P582="إجازة بدون راتب"),IFERROR(VLOOKUP(B582,الموظفين!$A$2:$J$501,8,FALSE()),0),0))</f>
        <v/>
      </c>
      <c r="R582" s="24" t="str">
        <f aca="false">IF(B582="","",ROUND((N(K582)+N(L582))/60*IFERROR(VLOOKUP(B582,الموظفين!$A$2:$J$501,8,FALSE()),0)/الإعدادات!$B$6*الإعدادات!$B$9,2))</f>
        <v/>
      </c>
      <c r="S582" s="24" t="str">
        <f aca="false">IF(OR(B582="",M582=""),"",ROUND(M582/60*IFERROR(VLOOKUP(B582,الموظفين!$A$2:$J$501,9,FALSE()),0),2))</f>
        <v/>
      </c>
      <c r="T582" s="17"/>
      <c r="U582" s="23" t="str">
        <f aca="false">IF(OR(A582="",B582=""),"",A582&amp;"|"&amp;B582)</f>
        <v/>
      </c>
    </row>
    <row r="583" customFormat="false" ht="15" hidden="false" customHeight="false" outlineLevel="0" collapsed="false">
      <c r="A583" s="16"/>
      <c r="B583" s="17"/>
      <c r="C583" s="18" t="str">
        <f aca="false">IF($B583="","",IFERROR(VLOOKUP($B583,الموظفين!$A$2:$J$501,2,FALSE())&amp;"","⚠ كود غير موجود"))</f>
        <v/>
      </c>
      <c r="D583" s="18" t="str">
        <f aca="false">IF($B583="","",IFERROR(VLOOKUP($B583,الموظفين!$A$2:$J$501,3,FALSE())&amp;"",""))</f>
        <v/>
      </c>
      <c r="E583" s="18" t="str">
        <f aca="false">IF($B583="","",IFERROR(VLOOKUP($B583,الموظفين!$A$2:$J$501,5,FALSE())&amp;"",""))</f>
        <v/>
      </c>
      <c r="F583" s="19" t="str">
        <f aca="false">IF($B583="","",IFERROR(VLOOKUP($B583,الموظفين!$A$2:$J$501,6,FALSE()),""))</f>
        <v/>
      </c>
      <c r="G583" s="19" t="str">
        <f aca="false">IF($B583="","",IFERROR(VLOOKUP($B583,الموظفين!$A$2:$J$501,7,FALSE()),""))</f>
        <v/>
      </c>
      <c r="H583" s="20"/>
      <c r="I583" s="20"/>
      <c r="J583" s="21" t="str">
        <f aca="false">IF(OR(H583="",I583=""),"",ROUND(MOD(I583-H583,1)*24,2))</f>
        <v/>
      </c>
      <c r="K583" s="22" t="str">
        <f aca="false">IF(OR(H583="",F583=""),"",IF(ROUND(MAX(0,MOD(H583-F583+0.5,1)-0.5)*1440,0)&gt;IFERROR(VLOOKUP(E583,الورديات!$A$2:$E$21,5,FALSE()),0),ROUND(MAX(0,MOD(H583-F583+0.5,1)-0.5)*1440,0),0))</f>
        <v/>
      </c>
      <c r="L583" s="22" t="str">
        <f aca="false">IF(OR(I583="",G583=""),"",ROUND(MAX(0,MOD(G583-I583+0.5,1)-0.5)*1440,0))</f>
        <v/>
      </c>
      <c r="M583" s="22" t="str">
        <f aca="false">IF(OR(I583="",G583=""),"",IF(ROUND(MAX(0,MOD(I583-G583+0.5,1)-0.5)*1440,0)&gt;=الإعدادات!$B$8,ROUND(MAX(0,MOD(I583-G583+0.5,1)-0.5)*1440,0),0))</f>
        <v/>
      </c>
      <c r="N583" s="18" t="str">
        <f aca="false">IF(OR(A583="",B583=""),"",IF(COUNTIFS(الإجازات!$A$2:$A$1001,B583,الإجازات!$D$2:$D$1001,"&lt;="&amp;A583,الإجازات!$E$2:$E$1001,"&gt;="&amp;A583,الإجازات!$G$2:$G$1001,"مقبولة")=0,"",LOOKUP(2,1/((الإجازات!$A$2:$A$1001=B583)*(الإجازات!$D$2:$D$1001&lt;=A583)*(الإجازات!$E$2:$E$1001&gt;=A583)*(الإجازات!$G$2:$G$1001="مقبولة")),الإجازات!$C$2:$C$1001)))</f>
        <v/>
      </c>
      <c r="O583" s="17"/>
      <c r="P583" s="23" t="str">
        <f aca="false">IF(B583="","",IF(ISNA(MATCH(B583,الموظفين!$A$2:$A$501,0)),"⚠ كود غير موجود",IF(O583&lt;&gt;"",O583,IF(N583&lt;&gt;"",N583,IF(H583="",IF(AND(A583&lt;&gt;"",WEEKDAY(A583)=الإعدادات!$B$11),"راحة أسبوعية","غائب"),IF(I583="","بدون انصراف",IF(N(K583)&gt;0,"متأخر","حاضر")))))))</f>
        <v/>
      </c>
      <c r="Q583" s="24" t="str">
        <f aca="false">IF(B583="","",IF(OR(P583="غائب",P583="غياب",P583="إجازة بدون راتب"),IFERROR(VLOOKUP(B583,الموظفين!$A$2:$J$501,8,FALSE()),0),0))</f>
        <v/>
      </c>
      <c r="R583" s="24" t="str">
        <f aca="false">IF(B583="","",ROUND((N(K583)+N(L583))/60*IFERROR(VLOOKUP(B583,الموظفين!$A$2:$J$501,8,FALSE()),0)/الإعدادات!$B$6*الإعدادات!$B$9,2))</f>
        <v/>
      </c>
      <c r="S583" s="24" t="str">
        <f aca="false">IF(OR(B583="",M583=""),"",ROUND(M583/60*IFERROR(VLOOKUP(B583,الموظفين!$A$2:$J$501,9,FALSE()),0),2))</f>
        <v/>
      </c>
      <c r="T583" s="17"/>
      <c r="U583" s="23" t="str">
        <f aca="false">IF(OR(A583="",B583=""),"",A583&amp;"|"&amp;B583)</f>
        <v/>
      </c>
    </row>
    <row r="584" customFormat="false" ht="15" hidden="false" customHeight="false" outlineLevel="0" collapsed="false">
      <c r="A584" s="16"/>
      <c r="B584" s="17"/>
      <c r="C584" s="18" t="str">
        <f aca="false">IF($B584="","",IFERROR(VLOOKUP($B584,الموظفين!$A$2:$J$501,2,FALSE())&amp;"","⚠ كود غير موجود"))</f>
        <v/>
      </c>
      <c r="D584" s="18" t="str">
        <f aca="false">IF($B584="","",IFERROR(VLOOKUP($B584,الموظفين!$A$2:$J$501,3,FALSE())&amp;"",""))</f>
        <v/>
      </c>
      <c r="E584" s="18" t="str">
        <f aca="false">IF($B584="","",IFERROR(VLOOKUP($B584,الموظفين!$A$2:$J$501,5,FALSE())&amp;"",""))</f>
        <v/>
      </c>
      <c r="F584" s="19" t="str">
        <f aca="false">IF($B584="","",IFERROR(VLOOKUP($B584,الموظفين!$A$2:$J$501,6,FALSE()),""))</f>
        <v/>
      </c>
      <c r="G584" s="19" t="str">
        <f aca="false">IF($B584="","",IFERROR(VLOOKUP($B584,الموظفين!$A$2:$J$501,7,FALSE()),""))</f>
        <v/>
      </c>
      <c r="H584" s="20"/>
      <c r="I584" s="20"/>
      <c r="J584" s="21" t="str">
        <f aca="false">IF(OR(H584="",I584=""),"",ROUND(MOD(I584-H584,1)*24,2))</f>
        <v/>
      </c>
      <c r="K584" s="22" t="str">
        <f aca="false">IF(OR(H584="",F584=""),"",IF(ROUND(MAX(0,MOD(H584-F584+0.5,1)-0.5)*1440,0)&gt;IFERROR(VLOOKUP(E584,الورديات!$A$2:$E$21,5,FALSE()),0),ROUND(MAX(0,MOD(H584-F584+0.5,1)-0.5)*1440,0),0))</f>
        <v/>
      </c>
      <c r="L584" s="22" t="str">
        <f aca="false">IF(OR(I584="",G584=""),"",ROUND(MAX(0,MOD(G584-I584+0.5,1)-0.5)*1440,0))</f>
        <v/>
      </c>
      <c r="M584" s="22" t="str">
        <f aca="false">IF(OR(I584="",G584=""),"",IF(ROUND(MAX(0,MOD(I584-G584+0.5,1)-0.5)*1440,0)&gt;=الإعدادات!$B$8,ROUND(MAX(0,MOD(I584-G584+0.5,1)-0.5)*1440,0),0))</f>
        <v/>
      </c>
      <c r="N584" s="18" t="str">
        <f aca="false">IF(OR(A584="",B584=""),"",IF(COUNTIFS(الإجازات!$A$2:$A$1001,B584,الإجازات!$D$2:$D$1001,"&lt;="&amp;A584,الإجازات!$E$2:$E$1001,"&gt;="&amp;A584,الإجازات!$G$2:$G$1001,"مقبولة")=0,"",LOOKUP(2,1/((الإجازات!$A$2:$A$1001=B584)*(الإجازات!$D$2:$D$1001&lt;=A584)*(الإجازات!$E$2:$E$1001&gt;=A584)*(الإجازات!$G$2:$G$1001="مقبولة")),الإجازات!$C$2:$C$1001)))</f>
        <v/>
      </c>
      <c r="O584" s="17"/>
      <c r="P584" s="23" t="str">
        <f aca="false">IF(B584="","",IF(ISNA(MATCH(B584,الموظفين!$A$2:$A$501,0)),"⚠ كود غير موجود",IF(O584&lt;&gt;"",O584,IF(N584&lt;&gt;"",N584,IF(H584="",IF(AND(A584&lt;&gt;"",WEEKDAY(A584)=الإعدادات!$B$11),"راحة أسبوعية","غائب"),IF(I584="","بدون انصراف",IF(N(K584)&gt;0,"متأخر","حاضر")))))))</f>
        <v/>
      </c>
      <c r="Q584" s="24" t="str">
        <f aca="false">IF(B584="","",IF(OR(P584="غائب",P584="غياب",P584="إجازة بدون راتب"),IFERROR(VLOOKUP(B584,الموظفين!$A$2:$J$501,8,FALSE()),0),0))</f>
        <v/>
      </c>
      <c r="R584" s="24" t="str">
        <f aca="false">IF(B584="","",ROUND((N(K584)+N(L584))/60*IFERROR(VLOOKUP(B584,الموظفين!$A$2:$J$501,8,FALSE()),0)/الإعدادات!$B$6*الإعدادات!$B$9,2))</f>
        <v/>
      </c>
      <c r="S584" s="24" t="str">
        <f aca="false">IF(OR(B584="",M584=""),"",ROUND(M584/60*IFERROR(VLOOKUP(B584,الموظفين!$A$2:$J$501,9,FALSE()),0),2))</f>
        <v/>
      </c>
      <c r="T584" s="17"/>
      <c r="U584" s="23" t="str">
        <f aca="false">IF(OR(A584="",B584=""),"",A584&amp;"|"&amp;B584)</f>
        <v/>
      </c>
    </row>
    <row r="585" customFormat="false" ht="15" hidden="false" customHeight="false" outlineLevel="0" collapsed="false">
      <c r="A585" s="16"/>
      <c r="B585" s="17"/>
      <c r="C585" s="18" t="str">
        <f aca="false">IF($B585="","",IFERROR(VLOOKUP($B585,الموظفين!$A$2:$J$501,2,FALSE())&amp;"","⚠ كود غير موجود"))</f>
        <v/>
      </c>
      <c r="D585" s="18" t="str">
        <f aca="false">IF($B585="","",IFERROR(VLOOKUP($B585,الموظفين!$A$2:$J$501,3,FALSE())&amp;"",""))</f>
        <v/>
      </c>
      <c r="E585" s="18" t="str">
        <f aca="false">IF($B585="","",IFERROR(VLOOKUP($B585,الموظفين!$A$2:$J$501,5,FALSE())&amp;"",""))</f>
        <v/>
      </c>
      <c r="F585" s="19" t="str">
        <f aca="false">IF($B585="","",IFERROR(VLOOKUP($B585,الموظفين!$A$2:$J$501,6,FALSE()),""))</f>
        <v/>
      </c>
      <c r="G585" s="19" t="str">
        <f aca="false">IF($B585="","",IFERROR(VLOOKUP($B585,الموظفين!$A$2:$J$501,7,FALSE()),""))</f>
        <v/>
      </c>
      <c r="H585" s="20"/>
      <c r="I585" s="20"/>
      <c r="J585" s="21" t="str">
        <f aca="false">IF(OR(H585="",I585=""),"",ROUND(MOD(I585-H585,1)*24,2))</f>
        <v/>
      </c>
      <c r="K585" s="22" t="str">
        <f aca="false">IF(OR(H585="",F585=""),"",IF(ROUND(MAX(0,MOD(H585-F585+0.5,1)-0.5)*1440,0)&gt;IFERROR(VLOOKUP(E585,الورديات!$A$2:$E$21,5,FALSE()),0),ROUND(MAX(0,MOD(H585-F585+0.5,1)-0.5)*1440,0),0))</f>
        <v/>
      </c>
      <c r="L585" s="22" t="str">
        <f aca="false">IF(OR(I585="",G585=""),"",ROUND(MAX(0,MOD(G585-I585+0.5,1)-0.5)*1440,0))</f>
        <v/>
      </c>
      <c r="M585" s="22" t="str">
        <f aca="false">IF(OR(I585="",G585=""),"",IF(ROUND(MAX(0,MOD(I585-G585+0.5,1)-0.5)*1440,0)&gt;=الإعدادات!$B$8,ROUND(MAX(0,MOD(I585-G585+0.5,1)-0.5)*1440,0),0))</f>
        <v/>
      </c>
      <c r="N585" s="18" t="str">
        <f aca="false">IF(OR(A585="",B585=""),"",IF(COUNTIFS(الإجازات!$A$2:$A$1001,B585,الإجازات!$D$2:$D$1001,"&lt;="&amp;A585,الإجازات!$E$2:$E$1001,"&gt;="&amp;A585,الإجازات!$G$2:$G$1001,"مقبولة")=0,"",LOOKUP(2,1/((الإجازات!$A$2:$A$1001=B585)*(الإجازات!$D$2:$D$1001&lt;=A585)*(الإجازات!$E$2:$E$1001&gt;=A585)*(الإجازات!$G$2:$G$1001="مقبولة")),الإجازات!$C$2:$C$1001)))</f>
        <v/>
      </c>
      <c r="O585" s="17"/>
      <c r="P585" s="23" t="str">
        <f aca="false">IF(B585="","",IF(ISNA(MATCH(B585,الموظفين!$A$2:$A$501,0)),"⚠ كود غير موجود",IF(O585&lt;&gt;"",O585,IF(N585&lt;&gt;"",N585,IF(H585="",IF(AND(A585&lt;&gt;"",WEEKDAY(A585)=الإعدادات!$B$11),"راحة أسبوعية","غائب"),IF(I585="","بدون انصراف",IF(N(K585)&gt;0,"متأخر","حاضر")))))))</f>
        <v/>
      </c>
      <c r="Q585" s="24" t="str">
        <f aca="false">IF(B585="","",IF(OR(P585="غائب",P585="غياب",P585="إجازة بدون راتب"),IFERROR(VLOOKUP(B585,الموظفين!$A$2:$J$501,8,FALSE()),0),0))</f>
        <v/>
      </c>
      <c r="R585" s="24" t="str">
        <f aca="false">IF(B585="","",ROUND((N(K585)+N(L585))/60*IFERROR(VLOOKUP(B585,الموظفين!$A$2:$J$501,8,FALSE()),0)/الإعدادات!$B$6*الإعدادات!$B$9,2))</f>
        <v/>
      </c>
      <c r="S585" s="24" t="str">
        <f aca="false">IF(OR(B585="",M585=""),"",ROUND(M585/60*IFERROR(VLOOKUP(B585,الموظفين!$A$2:$J$501,9,FALSE()),0),2))</f>
        <v/>
      </c>
      <c r="T585" s="17"/>
      <c r="U585" s="23" t="str">
        <f aca="false">IF(OR(A585="",B585=""),"",A585&amp;"|"&amp;B585)</f>
        <v/>
      </c>
    </row>
    <row r="586" customFormat="false" ht="15" hidden="false" customHeight="false" outlineLevel="0" collapsed="false">
      <c r="A586" s="16"/>
      <c r="B586" s="17"/>
      <c r="C586" s="18" t="str">
        <f aca="false">IF($B586="","",IFERROR(VLOOKUP($B586,الموظفين!$A$2:$J$501,2,FALSE())&amp;"","⚠ كود غير موجود"))</f>
        <v/>
      </c>
      <c r="D586" s="18" t="str">
        <f aca="false">IF($B586="","",IFERROR(VLOOKUP($B586,الموظفين!$A$2:$J$501,3,FALSE())&amp;"",""))</f>
        <v/>
      </c>
      <c r="E586" s="18" t="str">
        <f aca="false">IF($B586="","",IFERROR(VLOOKUP($B586,الموظفين!$A$2:$J$501,5,FALSE())&amp;"",""))</f>
        <v/>
      </c>
      <c r="F586" s="19" t="str">
        <f aca="false">IF($B586="","",IFERROR(VLOOKUP($B586,الموظفين!$A$2:$J$501,6,FALSE()),""))</f>
        <v/>
      </c>
      <c r="G586" s="19" t="str">
        <f aca="false">IF($B586="","",IFERROR(VLOOKUP($B586,الموظفين!$A$2:$J$501,7,FALSE()),""))</f>
        <v/>
      </c>
      <c r="H586" s="20"/>
      <c r="I586" s="20"/>
      <c r="J586" s="21" t="str">
        <f aca="false">IF(OR(H586="",I586=""),"",ROUND(MOD(I586-H586,1)*24,2))</f>
        <v/>
      </c>
      <c r="K586" s="22" t="str">
        <f aca="false">IF(OR(H586="",F586=""),"",IF(ROUND(MAX(0,MOD(H586-F586+0.5,1)-0.5)*1440,0)&gt;IFERROR(VLOOKUP(E586,الورديات!$A$2:$E$21,5,FALSE()),0),ROUND(MAX(0,MOD(H586-F586+0.5,1)-0.5)*1440,0),0))</f>
        <v/>
      </c>
      <c r="L586" s="22" t="str">
        <f aca="false">IF(OR(I586="",G586=""),"",ROUND(MAX(0,MOD(G586-I586+0.5,1)-0.5)*1440,0))</f>
        <v/>
      </c>
      <c r="M586" s="22" t="str">
        <f aca="false">IF(OR(I586="",G586=""),"",IF(ROUND(MAX(0,MOD(I586-G586+0.5,1)-0.5)*1440,0)&gt;=الإعدادات!$B$8,ROUND(MAX(0,MOD(I586-G586+0.5,1)-0.5)*1440,0),0))</f>
        <v/>
      </c>
      <c r="N586" s="18" t="str">
        <f aca="false">IF(OR(A586="",B586=""),"",IF(COUNTIFS(الإجازات!$A$2:$A$1001,B586,الإجازات!$D$2:$D$1001,"&lt;="&amp;A586,الإجازات!$E$2:$E$1001,"&gt;="&amp;A586,الإجازات!$G$2:$G$1001,"مقبولة")=0,"",LOOKUP(2,1/((الإجازات!$A$2:$A$1001=B586)*(الإجازات!$D$2:$D$1001&lt;=A586)*(الإجازات!$E$2:$E$1001&gt;=A586)*(الإجازات!$G$2:$G$1001="مقبولة")),الإجازات!$C$2:$C$1001)))</f>
        <v/>
      </c>
      <c r="O586" s="17"/>
      <c r="P586" s="23" t="str">
        <f aca="false">IF(B586="","",IF(ISNA(MATCH(B586,الموظفين!$A$2:$A$501,0)),"⚠ كود غير موجود",IF(O586&lt;&gt;"",O586,IF(N586&lt;&gt;"",N586,IF(H586="",IF(AND(A586&lt;&gt;"",WEEKDAY(A586)=الإعدادات!$B$11),"راحة أسبوعية","غائب"),IF(I586="","بدون انصراف",IF(N(K586)&gt;0,"متأخر","حاضر")))))))</f>
        <v/>
      </c>
      <c r="Q586" s="24" t="str">
        <f aca="false">IF(B586="","",IF(OR(P586="غائب",P586="غياب",P586="إجازة بدون راتب"),IFERROR(VLOOKUP(B586,الموظفين!$A$2:$J$501,8,FALSE()),0),0))</f>
        <v/>
      </c>
      <c r="R586" s="24" t="str">
        <f aca="false">IF(B586="","",ROUND((N(K586)+N(L586))/60*IFERROR(VLOOKUP(B586,الموظفين!$A$2:$J$501,8,FALSE()),0)/الإعدادات!$B$6*الإعدادات!$B$9,2))</f>
        <v/>
      </c>
      <c r="S586" s="24" t="str">
        <f aca="false">IF(OR(B586="",M586=""),"",ROUND(M586/60*IFERROR(VLOOKUP(B586,الموظفين!$A$2:$J$501,9,FALSE()),0),2))</f>
        <v/>
      </c>
      <c r="T586" s="17"/>
      <c r="U586" s="23" t="str">
        <f aca="false">IF(OR(A586="",B586=""),"",A586&amp;"|"&amp;B586)</f>
        <v/>
      </c>
    </row>
    <row r="587" customFormat="false" ht="15" hidden="false" customHeight="false" outlineLevel="0" collapsed="false">
      <c r="A587" s="16"/>
      <c r="B587" s="17"/>
      <c r="C587" s="18" t="str">
        <f aca="false">IF($B587="","",IFERROR(VLOOKUP($B587,الموظفين!$A$2:$J$501,2,FALSE())&amp;"","⚠ كود غير موجود"))</f>
        <v/>
      </c>
      <c r="D587" s="18" t="str">
        <f aca="false">IF($B587="","",IFERROR(VLOOKUP($B587,الموظفين!$A$2:$J$501,3,FALSE())&amp;"",""))</f>
        <v/>
      </c>
      <c r="E587" s="18" t="str">
        <f aca="false">IF($B587="","",IFERROR(VLOOKUP($B587,الموظفين!$A$2:$J$501,5,FALSE())&amp;"",""))</f>
        <v/>
      </c>
      <c r="F587" s="19" t="str">
        <f aca="false">IF($B587="","",IFERROR(VLOOKUP($B587,الموظفين!$A$2:$J$501,6,FALSE()),""))</f>
        <v/>
      </c>
      <c r="G587" s="19" t="str">
        <f aca="false">IF($B587="","",IFERROR(VLOOKUP($B587,الموظفين!$A$2:$J$501,7,FALSE()),""))</f>
        <v/>
      </c>
      <c r="H587" s="20"/>
      <c r="I587" s="20"/>
      <c r="J587" s="21" t="str">
        <f aca="false">IF(OR(H587="",I587=""),"",ROUND(MOD(I587-H587,1)*24,2))</f>
        <v/>
      </c>
      <c r="K587" s="22" t="str">
        <f aca="false">IF(OR(H587="",F587=""),"",IF(ROUND(MAX(0,MOD(H587-F587+0.5,1)-0.5)*1440,0)&gt;IFERROR(VLOOKUP(E587,الورديات!$A$2:$E$21,5,FALSE()),0),ROUND(MAX(0,MOD(H587-F587+0.5,1)-0.5)*1440,0),0))</f>
        <v/>
      </c>
      <c r="L587" s="22" t="str">
        <f aca="false">IF(OR(I587="",G587=""),"",ROUND(MAX(0,MOD(G587-I587+0.5,1)-0.5)*1440,0))</f>
        <v/>
      </c>
      <c r="M587" s="22" t="str">
        <f aca="false">IF(OR(I587="",G587=""),"",IF(ROUND(MAX(0,MOD(I587-G587+0.5,1)-0.5)*1440,0)&gt;=الإعدادات!$B$8,ROUND(MAX(0,MOD(I587-G587+0.5,1)-0.5)*1440,0),0))</f>
        <v/>
      </c>
      <c r="N587" s="18" t="str">
        <f aca="false">IF(OR(A587="",B587=""),"",IF(COUNTIFS(الإجازات!$A$2:$A$1001,B587,الإجازات!$D$2:$D$1001,"&lt;="&amp;A587,الإجازات!$E$2:$E$1001,"&gt;="&amp;A587,الإجازات!$G$2:$G$1001,"مقبولة")=0,"",LOOKUP(2,1/((الإجازات!$A$2:$A$1001=B587)*(الإجازات!$D$2:$D$1001&lt;=A587)*(الإجازات!$E$2:$E$1001&gt;=A587)*(الإجازات!$G$2:$G$1001="مقبولة")),الإجازات!$C$2:$C$1001)))</f>
        <v/>
      </c>
      <c r="O587" s="17"/>
      <c r="P587" s="23" t="str">
        <f aca="false">IF(B587="","",IF(ISNA(MATCH(B587,الموظفين!$A$2:$A$501,0)),"⚠ كود غير موجود",IF(O587&lt;&gt;"",O587,IF(N587&lt;&gt;"",N587,IF(H587="",IF(AND(A587&lt;&gt;"",WEEKDAY(A587)=الإعدادات!$B$11),"راحة أسبوعية","غائب"),IF(I587="","بدون انصراف",IF(N(K587)&gt;0,"متأخر","حاضر")))))))</f>
        <v/>
      </c>
      <c r="Q587" s="24" t="str">
        <f aca="false">IF(B587="","",IF(OR(P587="غائب",P587="غياب",P587="إجازة بدون راتب"),IFERROR(VLOOKUP(B587,الموظفين!$A$2:$J$501,8,FALSE()),0),0))</f>
        <v/>
      </c>
      <c r="R587" s="24" t="str">
        <f aca="false">IF(B587="","",ROUND((N(K587)+N(L587))/60*IFERROR(VLOOKUP(B587,الموظفين!$A$2:$J$501,8,FALSE()),0)/الإعدادات!$B$6*الإعدادات!$B$9,2))</f>
        <v/>
      </c>
      <c r="S587" s="24" t="str">
        <f aca="false">IF(OR(B587="",M587=""),"",ROUND(M587/60*IFERROR(VLOOKUP(B587,الموظفين!$A$2:$J$501,9,FALSE()),0),2))</f>
        <v/>
      </c>
      <c r="T587" s="17"/>
      <c r="U587" s="23" t="str">
        <f aca="false">IF(OR(A587="",B587=""),"",A587&amp;"|"&amp;B587)</f>
        <v/>
      </c>
    </row>
    <row r="588" customFormat="false" ht="15" hidden="false" customHeight="false" outlineLevel="0" collapsed="false">
      <c r="A588" s="16"/>
      <c r="B588" s="17"/>
      <c r="C588" s="18" t="str">
        <f aca="false">IF($B588="","",IFERROR(VLOOKUP($B588,الموظفين!$A$2:$J$501,2,FALSE())&amp;"","⚠ كود غير موجود"))</f>
        <v/>
      </c>
      <c r="D588" s="18" t="str">
        <f aca="false">IF($B588="","",IFERROR(VLOOKUP($B588,الموظفين!$A$2:$J$501,3,FALSE())&amp;"",""))</f>
        <v/>
      </c>
      <c r="E588" s="18" t="str">
        <f aca="false">IF($B588="","",IFERROR(VLOOKUP($B588,الموظفين!$A$2:$J$501,5,FALSE())&amp;"",""))</f>
        <v/>
      </c>
      <c r="F588" s="19" t="str">
        <f aca="false">IF($B588="","",IFERROR(VLOOKUP($B588,الموظفين!$A$2:$J$501,6,FALSE()),""))</f>
        <v/>
      </c>
      <c r="G588" s="19" t="str">
        <f aca="false">IF($B588="","",IFERROR(VLOOKUP($B588,الموظفين!$A$2:$J$501,7,FALSE()),""))</f>
        <v/>
      </c>
      <c r="H588" s="20"/>
      <c r="I588" s="20"/>
      <c r="J588" s="21" t="str">
        <f aca="false">IF(OR(H588="",I588=""),"",ROUND(MOD(I588-H588,1)*24,2))</f>
        <v/>
      </c>
      <c r="K588" s="22" t="str">
        <f aca="false">IF(OR(H588="",F588=""),"",IF(ROUND(MAX(0,MOD(H588-F588+0.5,1)-0.5)*1440,0)&gt;IFERROR(VLOOKUP(E588,الورديات!$A$2:$E$21,5,FALSE()),0),ROUND(MAX(0,MOD(H588-F588+0.5,1)-0.5)*1440,0),0))</f>
        <v/>
      </c>
      <c r="L588" s="22" t="str">
        <f aca="false">IF(OR(I588="",G588=""),"",ROUND(MAX(0,MOD(G588-I588+0.5,1)-0.5)*1440,0))</f>
        <v/>
      </c>
      <c r="M588" s="22" t="str">
        <f aca="false">IF(OR(I588="",G588=""),"",IF(ROUND(MAX(0,MOD(I588-G588+0.5,1)-0.5)*1440,0)&gt;=الإعدادات!$B$8,ROUND(MAX(0,MOD(I588-G588+0.5,1)-0.5)*1440,0),0))</f>
        <v/>
      </c>
      <c r="N588" s="18" t="str">
        <f aca="false">IF(OR(A588="",B588=""),"",IF(COUNTIFS(الإجازات!$A$2:$A$1001,B588,الإجازات!$D$2:$D$1001,"&lt;="&amp;A588,الإجازات!$E$2:$E$1001,"&gt;="&amp;A588,الإجازات!$G$2:$G$1001,"مقبولة")=0,"",LOOKUP(2,1/((الإجازات!$A$2:$A$1001=B588)*(الإجازات!$D$2:$D$1001&lt;=A588)*(الإجازات!$E$2:$E$1001&gt;=A588)*(الإجازات!$G$2:$G$1001="مقبولة")),الإجازات!$C$2:$C$1001)))</f>
        <v/>
      </c>
      <c r="O588" s="17"/>
      <c r="P588" s="23" t="str">
        <f aca="false">IF(B588="","",IF(ISNA(MATCH(B588,الموظفين!$A$2:$A$501,0)),"⚠ كود غير موجود",IF(O588&lt;&gt;"",O588,IF(N588&lt;&gt;"",N588,IF(H588="",IF(AND(A588&lt;&gt;"",WEEKDAY(A588)=الإعدادات!$B$11),"راحة أسبوعية","غائب"),IF(I588="","بدون انصراف",IF(N(K588)&gt;0,"متأخر","حاضر")))))))</f>
        <v/>
      </c>
      <c r="Q588" s="24" t="str">
        <f aca="false">IF(B588="","",IF(OR(P588="غائب",P588="غياب",P588="إجازة بدون راتب"),IFERROR(VLOOKUP(B588,الموظفين!$A$2:$J$501,8,FALSE()),0),0))</f>
        <v/>
      </c>
      <c r="R588" s="24" t="str">
        <f aca="false">IF(B588="","",ROUND((N(K588)+N(L588))/60*IFERROR(VLOOKUP(B588,الموظفين!$A$2:$J$501,8,FALSE()),0)/الإعدادات!$B$6*الإعدادات!$B$9,2))</f>
        <v/>
      </c>
      <c r="S588" s="24" t="str">
        <f aca="false">IF(OR(B588="",M588=""),"",ROUND(M588/60*IFERROR(VLOOKUP(B588,الموظفين!$A$2:$J$501,9,FALSE()),0),2))</f>
        <v/>
      </c>
      <c r="T588" s="17"/>
      <c r="U588" s="23" t="str">
        <f aca="false">IF(OR(A588="",B588=""),"",A588&amp;"|"&amp;B588)</f>
        <v/>
      </c>
    </row>
    <row r="589" customFormat="false" ht="15" hidden="false" customHeight="false" outlineLevel="0" collapsed="false">
      <c r="A589" s="16"/>
      <c r="B589" s="17"/>
      <c r="C589" s="18" t="str">
        <f aca="false">IF($B589="","",IFERROR(VLOOKUP($B589,الموظفين!$A$2:$J$501,2,FALSE())&amp;"","⚠ كود غير موجود"))</f>
        <v/>
      </c>
      <c r="D589" s="18" t="str">
        <f aca="false">IF($B589="","",IFERROR(VLOOKUP($B589,الموظفين!$A$2:$J$501,3,FALSE())&amp;"",""))</f>
        <v/>
      </c>
      <c r="E589" s="18" t="str">
        <f aca="false">IF($B589="","",IFERROR(VLOOKUP($B589,الموظفين!$A$2:$J$501,5,FALSE())&amp;"",""))</f>
        <v/>
      </c>
      <c r="F589" s="19" t="str">
        <f aca="false">IF($B589="","",IFERROR(VLOOKUP($B589,الموظفين!$A$2:$J$501,6,FALSE()),""))</f>
        <v/>
      </c>
      <c r="G589" s="19" t="str">
        <f aca="false">IF($B589="","",IFERROR(VLOOKUP($B589,الموظفين!$A$2:$J$501,7,FALSE()),""))</f>
        <v/>
      </c>
      <c r="H589" s="20"/>
      <c r="I589" s="20"/>
      <c r="J589" s="21" t="str">
        <f aca="false">IF(OR(H589="",I589=""),"",ROUND(MOD(I589-H589,1)*24,2))</f>
        <v/>
      </c>
      <c r="K589" s="22" t="str">
        <f aca="false">IF(OR(H589="",F589=""),"",IF(ROUND(MAX(0,MOD(H589-F589+0.5,1)-0.5)*1440,0)&gt;IFERROR(VLOOKUP(E589,الورديات!$A$2:$E$21,5,FALSE()),0),ROUND(MAX(0,MOD(H589-F589+0.5,1)-0.5)*1440,0),0))</f>
        <v/>
      </c>
      <c r="L589" s="22" t="str">
        <f aca="false">IF(OR(I589="",G589=""),"",ROUND(MAX(0,MOD(G589-I589+0.5,1)-0.5)*1440,0))</f>
        <v/>
      </c>
      <c r="M589" s="22" t="str">
        <f aca="false">IF(OR(I589="",G589=""),"",IF(ROUND(MAX(0,MOD(I589-G589+0.5,1)-0.5)*1440,0)&gt;=الإعدادات!$B$8,ROUND(MAX(0,MOD(I589-G589+0.5,1)-0.5)*1440,0),0))</f>
        <v/>
      </c>
      <c r="N589" s="18" t="str">
        <f aca="false">IF(OR(A589="",B589=""),"",IF(COUNTIFS(الإجازات!$A$2:$A$1001,B589,الإجازات!$D$2:$D$1001,"&lt;="&amp;A589,الإجازات!$E$2:$E$1001,"&gt;="&amp;A589,الإجازات!$G$2:$G$1001,"مقبولة")=0,"",LOOKUP(2,1/((الإجازات!$A$2:$A$1001=B589)*(الإجازات!$D$2:$D$1001&lt;=A589)*(الإجازات!$E$2:$E$1001&gt;=A589)*(الإجازات!$G$2:$G$1001="مقبولة")),الإجازات!$C$2:$C$1001)))</f>
        <v/>
      </c>
      <c r="O589" s="17"/>
      <c r="P589" s="23" t="str">
        <f aca="false">IF(B589="","",IF(ISNA(MATCH(B589,الموظفين!$A$2:$A$501,0)),"⚠ كود غير موجود",IF(O589&lt;&gt;"",O589,IF(N589&lt;&gt;"",N589,IF(H589="",IF(AND(A589&lt;&gt;"",WEEKDAY(A589)=الإعدادات!$B$11),"راحة أسبوعية","غائب"),IF(I589="","بدون انصراف",IF(N(K589)&gt;0,"متأخر","حاضر")))))))</f>
        <v/>
      </c>
      <c r="Q589" s="24" t="str">
        <f aca="false">IF(B589="","",IF(OR(P589="غائب",P589="غياب",P589="إجازة بدون راتب"),IFERROR(VLOOKUP(B589,الموظفين!$A$2:$J$501,8,FALSE()),0),0))</f>
        <v/>
      </c>
      <c r="R589" s="24" t="str">
        <f aca="false">IF(B589="","",ROUND((N(K589)+N(L589))/60*IFERROR(VLOOKUP(B589,الموظفين!$A$2:$J$501,8,FALSE()),0)/الإعدادات!$B$6*الإعدادات!$B$9,2))</f>
        <v/>
      </c>
      <c r="S589" s="24" t="str">
        <f aca="false">IF(OR(B589="",M589=""),"",ROUND(M589/60*IFERROR(VLOOKUP(B589,الموظفين!$A$2:$J$501,9,FALSE()),0),2))</f>
        <v/>
      </c>
      <c r="T589" s="17"/>
      <c r="U589" s="23" t="str">
        <f aca="false">IF(OR(A589="",B589=""),"",A589&amp;"|"&amp;B589)</f>
        <v/>
      </c>
    </row>
    <row r="590" customFormat="false" ht="15" hidden="false" customHeight="false" outlineLevel="0" collapsed="false">
      <c r="A590" s="16"/>
      <c r="B590" s="17"/>
      <c r="C590" s="18" t="str">
        <f aca="false">IF($B590="","",IFERROR(VLOOKUP($B590,الموظفين!$A$2:$J$501,2,FALSE())&amp;"","⚠ كود غير موجود"))</f>
        <v/>
      </c>
      <c r="D590" s="18" t="str">
        <f aca="false">IF($B590="","",IFERROR(VLOOKUP($B590,الموظفين!$A$2:$J$501,3,FALSE())&amp;"",""))</f>
        <v/>
      </c>
      <c r="E590" s="18" t="str">
        <f aca="false">IF($B590="","",IFERROR(VLOOKUP($B590,الموظفين!$A$2:$J$501,5,FALSE())&amp;"",""))</f>
        <v/>
      </c>
      <c r="F590" s="19" t="str">
        <f aca="false">IF($B590="","",IFERROR(VLOOKUP($B590,الموظفين!$A$2:$J$501,6,FALSE()),""))</f>
        <v/>
      </c>
      <c r="G590" s="19" t="str">
        <f aca="false">IF($B590="","",IFERROR(VLOOKUP($B590,الموظفين!$A$2:$J$501,7,FALSE()),""))</f>
        <v/>
      </c>
      <c r="H590" s="20"/>
      <c r="I590" s="20"/>
      <c r="J590" s="21" t="str">
        <f aca="false">IF(OR(H590="",I590=""),"",ROUND(MOD(I590-H590,1)*24,2))</f>
        <v/>
      </c>
      <c r="K590" s="22" t="str">
        <f aca="false">IF(OR(H590="",F590=""),"",IF(ROUND(MAX(0,MOD(H590-F590+0.5,1)-0.5)*1440,0)&gt;IFERROR(VLOOKUP(E590,الورديات!$A$2:$E$21,5,FALSE()),0),ROUND(MAX(0,MOD(H590-F590+0.5,1)-0.5)*1440,0),0))</f>
        <v/>
      </c>
      <c r="L590" s="22" t="str">
        <f aca="false">IF(OR(I590="",G590=""),"",ROUND(MAX(0,MOD(G590-I590+0.5,1)-0.5)*1440,0))</f>
        <v/>
      </c>
      <c r="M590" s="22" t="str">
        <f aca="false">IF(OR(I590="",G590=""),"",IF(ROUND(MAX(0,MOD(I590-G590+0.5,1)-0.5)*1440,0)&gt;=الإعدادات!$B$8,ROUND(MAX(0,MOD(I590-G590+0.5,1)-0.5)*1440,0),0))</f>
        <v/>
      </c>
      <c r="N590" s="18" t="str">
        <f aca="false">IF(OR(A590="",B590=""),"",IF(COUNTIFS(الإجازات!$A$2:$A$1001,B590,الإجازات!$D$2:$D$1001,"&lt;="&amp;A590,الإجازات!$E$2:$E$1001,"&gt;="&amp;A590,الإجازات!$G$2:$G$1001,"مقبولة")=0,"",LOOKUP(2,1/((الإجازات!$A$2:$A$1001=B590)*(الإجازات!$D$2:$D$1001&lt;=A590)*(الإجازات!$E$2:$E$1001&gt;=A590)*(الإجازات!$G$2:$G$1001="مقبولة")),الإجازات!$C$2:$C$1001)))</f>
        <v/>
      </c>
      <c r="O590" s="17"/>
      <c r="P590" s="23" t="str">
        <f aca="false">IF(B590="","",IF(ISNA(MATCH(B590,الموظفين!$A$2:$A$501,0)),"⚠ كود غير موجود",IF(O590&lt;&gt;"",O590,IF(N590&lt;&gt;"",N590,IF(H590="",IF(AND(A590&lt;&gt;"",WEEKDAY(A590)=الإعدادات!$B$11),"راحة أسبوعية","غائب"),IF(I590="","بدون انصراف",IF(N(K590)&gt;0,"متأخر","حاضر")))))))</f>
        <v/>
      </c>
      <c r="Q590" s="24" t="str">
        <f aca="false">IF(B590="","",IF(OR(P590="غائب",P590="غياب",P590="إجازة بدون راتب"),IFERROR(VLOOKUP(B590,الموظفين!$A$2:$J$501,8,FALSE()),0),0))</f>
        <v/>
      </c>
      <c r="R590" s="24" t="str">
        <f aca="false">IF(B590="","",ROUND((N(K590)+N(L590))/60*IFERROR(VLOOKUP(B590,الموظفين!$A$2:$J$501,8,FALSE()),0)/الإعدادات!$B$6*الإعدادات!$B$9,2))</f>
        <v/>
      </c>
      <c r="S590" s="24" t="str">
        <f aca="false">IF(OR(B590="",M590=""),"",ROUND(M590/60*IFERROR(VLOOKUP(B590,الموظفين!$A$2:$J$501,9,FALSE()),0),2))</f>
        <v/>
      </c>
      <c r="T590" s="17"/>
      <c r="U590" s="23" t="str">
        <f aca="false">IF(OR(A590="",B590=""),"",A590&amp;"|"&amp;B590)</f>
        <v/>
      </c>
    </row>
    <row r="591" customFormat="false" ht="15" hidden="false" customHeight="false" outlineLevel="0" collapsed="false">
      <c r="A591" s="16"/>
      <c r="B591" s="17"/>
      <c r="C591" s="18" t="str">
        <f aca="false">IF($B591="","",IFERROR(VLOOKUP($B591,الموظفين!$A$2:$J$501,2,FALSE())&amp;"","⚠ كود غير موجود"))</f>
        <v/>
      </c>
      <c r="D591" s="18" t="str">
        <f aca="false">IF($B591="","",IFERROR(VLOOKUP($B591,الموظفين!$A$2:$J$501,3,FALSE())&amp;"",""))</f>
        <v/>
      </c>
      <c r="E591" s="18" t="str">
        <f aca="false">IF($B591="","",IFERROR(VLOOKUP($B591,الموظفين!$A$2:$J$501,5,FALSE())&amp;"",""))</f>
        <v/>
      </c>
      <c r="F591" s="19" t="str">
        <f aca="false">IF($B591="","",IFERROR(VLOOKUP($B591,الموظفين!$A$2:$J$501,6,FALSE()),""))</f>
        <v/>
      </c>
      <c r="G591" s="19" t="str">
        <f aca="false">IF($B591="","",IFERROR(VLOOKUP($B591,الموظفين!$A$2:$J$501,7,FALSE()),""))</f>
        <v/>
      </c>
      <c r="H591" s="20"/>
      <c r="I591" s="20"/>
      <c r="J591" s="21" t="str">
        <f aca="false">IF(OR(H591="",I591=""),"",ROUND(MOD(I591-H591,1)*24,2))</f>
        <v/>
      </c>
      <c r="K591" s="22" t="str">
        <f aca="false">IF(OR(H591="",F591=""),"",IF(ROUND(MAX(0,MOD(H591-F591+0.5,1)-0.5)*1440,0)&gt;IFERROR(VLOOKUP(E591,الورديات!$A$2:$E$21,5,FALSE()),0),ROUND(MAX(0,MOD(H591-F591+0.5,1)-0.5)*1440,0),0))</f>
        <v/>
      </c>
      <c r="L591" s="22" t="str">
        <f aca="false">IF(OR(I591="",G591=""),"",ROUND(MAX(0,MOD(G591-I591+0.5,1)-0.5)*1440,0))</f>
        <v/>
      </c>
      <c r="M591" s="22" t="str">
        <f aca="false">IF(OR(I591="",G591=""),"",IF(ROUND(MAX(0,MOD(I591-G591+0.5,1)-0.5)*1440,0)&gt;=الإعدادات!$B$8,ROUND(MAX(0,MOD(I591-G591+0.5,1)-0.5)*1440,0),0))</f>
        <v/>
      </c>
      <c r="N591" s="18" t="str">
        <f aca="false">IF(OR(A591="",B591=""),"",IF(COUNTIFS(الإجازات!$A$2:$A$1001,B591,الإجازات!$D$2:$D$1001,"&lt;="&amp;A591,الإجازات!$E$2:$E$1001,"&gt;="&amp;A591,الإجازات!$G$2:$G$1001,"مقبولة")=0,"",LOOKUP(2,1/((الإجازات!$A$2:$A$1001=B591)*(الإجازات!$D$2:$D$1001&lt;=A591)*(الإجازات!$E$2:$E$1001&gt;=A591)*(الإجازات!$G$2:$G$1001="مقبولة")),الإجازات!$C$2:$C$1001)))</f>
        <v/>
      </c>
      <c r="O591" s="17"/>
      <c r="P591" s="23" t="str">
        <f aca="false">IF(B591="","",IF(ISNA(MATCH(B591,الموظفين!$A$2:$A$501,0)),"⚠ كود غير موجود",IF(O591&lt;&gt;"",O591,IF(N591&lt;&gt;"",N591,IF(H591="",IF(AND(A591&lt;&gt;"",WEEKDAY(A591)=الإعدادات!$B$11),"راحة أسبوعية","غائب"),IF(I591="","بدون انصراف",IF(N(K591)&gt;0,"متأخر","حاضر")))))))</f>
        <v/>
      </c>
      <c r="Q591" s="24" t="str">
        <f aca="false">IF(B591="","",IF(OR(P591="غائب",P591="غياب",P591="إجازة بدون راتب"),IFERROR(VLOOKUP(B591,الموظفين!$A$2:$J$501,8,FALSE()),0),0))</f>
        <v/>
      </c>
      <c r="R591" s="24" t="str">
        <f aca="false">IF(B591="","",ROUND((N(K591)+N(L591))/60*IFERROR(VLOOKUP(B591,الموظفين!$A$2:$J$501,8,FALSE()),0)/الإعدادات!$B$6*الإعدادات!$B$9,2))</f>
        <v/>
      </c>
      <c r="S591" s="24" t="str">
        <f aca="false">IF(OR(B591="",M591=""),"",ROUND(M591/60*IFERROR(VLOOKUP(B591,الموظفين!$A$2:$J$501,9,FALSE()),0),2))</f>
        <v/>
      </c>
      <c r="T591" s="17"/>
      <c r="U591" s="23" t="str">
        <f aca="false">IF(OR(A591="",B591=""),"",A591&amp;"|"&amp;B591)</f>
        <v/>
      </c>
    </row>
    <row r="592" customFormat="false" ht="15" hidden="false" customHeight="false" outlineLevel="0" collapsed="false">
      <c r="A592" s="16"/>
      <c r="B592" s="17"/>
      <c r="C592" s="18" t="str">
        <f aca="false">IF($B592="","",IFERROR(VLOOKUP($B592,الموظفين!$A$2:$J$501,2,FALSE())&amp;"","⚠ كود غير موجود"))</f>
        <v/>
      </c>
      <c r="D592" s="18" t="str">
        <f aca="false">IF($B592="","",IFERROR(VLOOKUP($B592,الموظفين!$A$2:$J$501,3,FALSE())&amp;"",""))</f>
        <v/>
      </c>
      <c r="E592" s="18" t="str">
        <f aca="false">IF($B592="","",IFERROR(VLOOKUP($B592,الموظفين!$A$2:$J$501,5,FALSE())&amp;"",""))</f>
        <v/>
      </c>
      <c r="F592" s="19" t="str">
        <f aca="false">IF($B592="","",IFERROR(VLOOKUP($B592,الموظفين!$A$2:$J$501,6,FALSE()),""))</f>
        <v/>
      </c>
      <c r="G592" s="19" t="str">
        <f aca="false">IF($B592="","",IFERROR(VLOOKUP($B592,الموظفين!$A$2:$J$501,7,FALSE()),""))</f>
        <v/>
      </c>
      <c r="H592" s="20"/>
      <c r="I592" s="20"/>
      <c r="J592" s="21" t="str">
        <f aca="false">IF(OR(H592="",I592=""),"",ROUND(MOD(I592-H592,1)*24,2))</f>
        <v/>
      </c>
      <c r="K592" s="22" t="str">
        <f aca="false">IF(OR(H592="",F592=""),"",IF(ROUND(MAX(0,MOD(H592-F592+0.5,1)-0.5)*1440,0)&gt;IFERROR(VLOOKUP(E592,الورديات!$A$2:$E$21,5,FALSE()),0),ROUND(MAX(0,MOD(H592-F592+0.5,1)-0.5)*1440,0),0))</f>
        <v/>
      </c>
      <c r="L592" s="22" t="str">
        <f aca="false">IF(OR(I592="",G592=""),"",ROUND(MAX(0,MOD(G592-I592+0.5,1)-0.5)*1440,0))</f>
        <v/>
      </c>
      <c r="M592" s="22" t="str">
        <f aca="false">IF(OR(I592="",G592=""),"",IF(ROUND(MAX(0,MOD(I592-G592+0.5,1)-0.5)*1440,0)&gt;=الإعدادات!$B$8,ROUND(MAX(0,MOD(I592-G592+0.5,1)-0.5)*1440,0),0))</f>
        <v/>
      </c>
      <c r="N592" s="18" t="str">
        <f aca="false">IF(OR(A592="",B592=""),"",IF(COUNTIFS(الإجازات!$A$2:$A$1001,B592,الإجازات!$D$2:$D$1001,"&lt;="&amp;A592,الإجازات!$E$2:$E$1001,"&gt;="&amp;A592,الإجازات!$G$2:$G$1001,"مقبولة")=0,"",LOOKUP(2,1/((الإجازات!$A$2:$A$1001=B592)*(الإجازات!$D$2:$D$1001&lt;=A592)*(الإجازات!$E$2:$E$1001&gt;=A592)*(الإجازات!$G$2:$G$1001="مقبولة")),الإجازات!$C$2:$C$1001)))</f>
        <v/>
      </c>
      <c r="O592" s="17"/>
      <c r="P592" s="23" t="str">
        <f aca="false">IF(B592="","",IF(ISNA(MATCH(B592,الموظفين!$A$2:$A$501,0)),"⚠ كود غير موجود",IF(O592&lt;&gt;"",O592,IF(N592&lt;&gt;"",N592,IF(H592="",IF(AND(A592&lt;&gt;"",WEEKDAY(A592)=الإعدادات!$B$11),"راحة أسبوعية","غائب"),IF(I592="","بدون انصراف",IF(N(K592)&gt;0,"متأخر","حاضر")))))))</f>
        <v/>
      </c>
      <c r="Q592" s="24" t="str">
        <f aca="false">IF(B592="","",IF(OR(P592="غائب",P592="غياب",P592="إجازة بدون راتب"),IFERROR(VLOOKUP(B592,الموظفين!$A$2:$J$501,8,FALSE()),0),0))</f>
        <v/>
      </c>
      <c r="R592" s="24" t="str">
        <f aca="false">IF(B592="","",ROUND((N(K592)+N(L592))/60*IFERROR(VLOOKUP(B592,الموظفين!$A$2:$J$501,8,FALSE()),0)/الإعدادات!$B$6*الإعدادات!$B$9,2))</f>
        <v/>
      </c>
      <c r="S592" s="24" t="str">
        <f aca="false">IF(OR(B592="",M592=""),"",ROUND(M592/60*IFERROR(VLOOKUP(B592,الموظفين!$A$2:$J$501,9,FALSE()),0),2))</f>
        <v/>
      </c>
      <c r="T592" s="17"/>
      <c r="U592" s="23" t="str">
        <f aca="false">IF(OR(A592="",B592=""),"",A592&amp;"|"&amp;B592)</f>
        <v/>
      </c>
    </row>
    <row r="593" customFormat="false" ht="15" hidden="false" customHeight="false" outlineLevel="0" collapsed="false">
      <c r="A593" s="16"/>
      <c r="B593" s="17"/>
      <c r="C593" s="18" t="str">
        <f aca="false">IF($B593="","",IFERROR(VLOOKUP($B593,الموظفين!$A$2:$J$501,2,FALSE())&amp;"","⚠ كود غير موجود"))</f>
        <v/>
      </c>
      <c r="D593" s="18" t="str">
        <f aca="false">IF($B593="","",IFERROR(VLOOKUP($B593,الموظفين!$A$2:$J$501,3,FALSE())&amp;"",""))</f>
        <v/>
      </c>
      <c r="E593" s="18" t="str">
        <f aca="false">IF($B593="","",IFERROR(VLOOKUP($B593,الموظفين!$A$2:$J$501,5,FALSE())&amp;"",""))</f>
        <v/>
      </c>
      <c r="F593" s="19" t="str">
        <f aca="false">IF($B593="","",IFERROR(VLOOKUP($B593,الموظفين!$A$2:$J$501,6,FALSE()),""))</f>
        <v/>
      </c>
      <c r="G593" s="19" t="str">
        <f aca="false">IF($B593="","",IFERROR(VLOOKUP($B593,الموظفين!$A$2:$J$501,7,FALSE()),""))</f>
        <v/>
      </c>
      <c r="H593" s="20"/>
      <c r="I593" s="20"/>
      <c r="J593" s="21" t="str">
        <f aca="false">IF(OR(H593="",I593=""),"",ROUND(MOD(I593-H593,1)*24,2))</f>
        <v/>
      </c>
      <c r="K593" s="22" t="str">
        <f aca="false">IF(OR(H593="",F593=""),"",IF(ROUND(MAX(0,MOD(H593-F593+0.5,1)-0.5)*1440,0)&gt;IFERROR(VLOOKUP(E593,الورديات!$A$2:$E$21,5,FALSE()),0),ROUND(MAX(0,MOD(H593-F593+0.5,1)-0.5)*1440,0),0))</f>
        <v/>
      </c>
      <c r="L593" s="22" t="str">
        <f aca="false">IF(OR(I593="",G593=""),"",ROUND(MAX(0,MOD(G593-I593+0.5,1)-0.5)*1440,0))</f>
        <v/>
      </c>
      <c r="M593" s="22" t="str">
        <f aca="false">IF(OR(I593="",G593=""),"",IF(ROUND(MAX(0,MOD(I593-G593+0.5,1)-0.5)*1440,0)&gt;=الإعدادات!$B$8,ROUND(MAX(0,MOD(I593-G593+0.5,1)-0.5)*1440,0),0))</f>
        <v/>
      </c>
      <c r="N593" s="18" t="str">
        <f aca="false">IF(OR(A593="",B593=""),"",IF(COUNTIFS(الإجازات!$A$2:$A$1001,B593,الإجازات!$D$2:$D$1001,"&lt;="&amp;A593,الإجازات!$E$2:$E$1001,"&gt;="&amp;A593,الإجازات!$G$2:$G$1001,"مقبولة")=0,"",LOOKUP(2,1/((الإجازات!$A$2:$A$1001=B593)*(الإجازات!$D$2:$D$1001&lt;=A593)*(الإجازات!$E$2:$E$1001&gt;=A593)*(الإجازات!$G$2:$G$1001="مقبولة")),الإجازات!$C$2:$C$1001)))</f>
        <v/>
      </c>
      <c r="O593" s="17"/>
      <c r="P593" s="23" t="str">
        <f aca="false">IF(B593="","",IF(ISNA(MATCH(B593,الموظفين!$A$2:$A$501,0)),"⚠ كود غير موجود",IF(O593&lt;&gt;"",O593,IF(N593&lt;&gt;"",N593,IF(H593="",IF(AND(A593&lt;&gt;"",WEEKDAY(A593)=الإعدادات!$B$11),"راحة أسبوعية","غائب"),IF(I593="","بدون انصراف",IF(N(K593)&gt;0,"متأخر","حاضر")))))))</f>
        <v/>
      </c>
      <c r="Q593" s="24" t="str">
        <f aca="false">IF(B593="","",IF(OR(P593="غائب",P593="غياب",P593="إجازة بدون راتب"),IFERROR(VLOOKUP(B593,الموظفين!$A$2:$J$501,8,FALSE()),0),0))</f>
        <v/>
      </c>
      <c r="R593" s="24" t="str">
        <f aca="false">IF(B593="","",ROUND((N(K593)+N(L593))/60*IFERROR(VLOOKUP(B593,الموظفين!$A$2:$J$501,8,FALSE()),0)/الإعدادات!$B$6*الإعدادات!$B$9,2))</f>
        <v/>
      </c>
      <c r="S593" s="24" t="str">
        <f aca="false">IF(OR(B593="",M593=""),"",ROUND(M593/60*IFERROR(VLOOKUP(B593,الموظفين!$A$2:$J$501,9,FALSE()),0),2))</f>
        <v/>
      </c>
      <c r="T593" s="17"/>
      <c r="U593" s="23" t="str">
        <f aca="false">IF(OR(A593="",B593=""),"",A593&amp;"|"&amp;B593)</f>
        <v/>
      </c>
    </row>
    <row r="594" customFormat="false" ht="15" hidden="false" customHeight="false" outlineLevel="0" collapsed="false">
      <c r="A594" s="16"/>
      <c r="B594" s="17"/>
      <c r="C594" s="18" t="str">
        <f aca="false">IF($B594="","",IFERROR(VLOOKUP($B594,الموظفين!$A$2:$J$501,2,FALSE())&amp;"","⚠ كود غير موجود"))</f>
        <v/>
      </c>
      <c r="D594" s="18" t="str">
        <f aca="false">IF($B594="","",IFERROR(VLOOKUP($B594,الموظفين!$A$2:$J$501,3,FALSE())&amp;"",""))</f>
        <v/>
      </c>
      <c r="E594" s="18" t="str">
        <f aca="false">IF($B594="","",IFERROR(VLOOKUP($B594,الموظفين!$A$2:$J$501,5,FALSE())&amp;"",""))</f>
        <v/>
      </c>
      <c r="F594" s="19" t="str">
        <f aca="false">IF($B594="","",IFERROR(VLOOKUP($B594,الموظفين!$A$2:$J$501,6,FALSE()),""))</f>
        <v/>
      </c>
      <c r="G594" s="19" t="str">
        <f aca="false">IF($B594="","",IFERROR(VLOOKUP($B594,الموظفين!$A$2:$J$501,7,FALSE()),""))</f>
        <v/>
      </c>
      <c r="H594" s="20"/>
      <c r="I594" s="20"/>
      <c r="J594" s="21" t="str">
        <f aca="false">IF(OR(H594="",I594=""),"",ROUND(MOD(I594-H594,1)*24,2))</f>
        <v/>
      </c>
      <c r="K594" s="22" t="str">
        <f aca="false">IF(OR(H594="",F594=""),"",IF(ROUND(MAX(0,MOD(H594-F594+0.5,1)-0.5)*1440,0)&gt;IFERROR(VLOOKUP(E594,الورديات!$A$2:$E$21,5,FALSE()),0),ROUND(MAX(0,MOD(H594-F594+0.5,1)-0.5)*1440,0),0))</f>
        <v/>
      </c>
      <c r="L594" s="22" t="str">
        <f aca="false">IF(OR(I594="",G594=""),"",ROUND(MAX(0,MOD(G594-I594+0.5,1)-0.5)*1440,0))</f>
        <v/>
      </c>
      <c r="M594" s="22" t="str">
        <f aca="false">IF(OR(I594="",G594=""),"",IF(ROUND(MAX(0,MOD(I594-G594+0.5,1)-0.5)*1440,0)&gt;=الإعدادات!$B$8,ROUND(MAX(0,MOD(I594-G594+0.5,1)-0.5)*1440,0),0))</f>
        <v/>
      </c>
      <c r="N594" s="18" t="str">
        <f aca="false">IF(OR(A594="",B594=""),"",IF(COUNTIFS(الإجازات!$A$2:$A$1001,B594,الإجازات!$D$2:$D$1001,"&lt;="&amp;A594,الإجازات!$E$2:$E$1001,"&gt;="&amp;A594,الإجازات!$G$2:$G$1001,"مقبولة")=0,"",LOOKUP(2,1/((الإجازات!$A$2:$A$1001=B594)*(الإجازات!$D$2:$D$1001&lt;=A594)*(الإجازات!$E$2:$E$1001&gt;=A594)*(الإجازات!$G$2:$G$1001="مقبولة")),الإجازات!$C$2:$C$1001)))</f>
        <v/>
      </c>
      <c r="O594" s="17"/>
      <c r="P594" s="23" t="str">
        <f aca="false">IF(B594="","",IF(ISNA(MATCH(B594,الموظفين!$A$2:$A$501,0)),"⚠ كود غير موجود",IF(O594&lt;&gt;"",O594,IF(N594&lt;&gt;"",N594,IF(H594="",IF(AND(A594&lt;&gt;"",WEEKDAY(A594)=الإعدادات!$B$11),"راحة أسبوعية","غائب"),IF(I594="","بدون انصراف",IF(N(K594)&gt;0,"متأخر","حاضر")))))))</f>
        <v/>
      </c>
      <c r="Q594" s="24" t="str">
        <f aca="false">IF(B594="","",IF(OR(P594="غائب",P594="غياب",P594="إجازة بدون راتب"),IFERROR(VLOOKUP(B594,الموظفين!$A$2:$J$501,8,FALSE()),0),0))</f>
        <v/>
      </c>
      <c r="R594" s="24" t="str">
        <f aca="false">IF(B594="","",ROUND((N(K594)+N(L594))/60*IFERROR(VLOOKUP(B594,الموظفين!$A$2:$J$501,8,FALSE()),0)/الإعدادات!$B$6*الإعدادات!$B$9,2))</f>
        <v/>
      </c>
      <c r="S594" s="24" t="str">
        <f aca="false">IF(OR(B594="",M594=""),"",ROUND(M594/60*IFERROR(VLOOKUP(B594,الموظفين!$A$2:$J$501,9,FALSE()),0),2))</f>
        <v/>
      </c>
      <c r="T594" s="17"/>
      <c r="U594" s="23" t="str">
        <f aca="false">IF(OR(A594="",B594=""),"",A594&amp;"|"&amp;B594)</f>
        <v/>
      </c>
    </row>
    <row r="595" customFormat="false" ht="15" hidden="false" customHeight="false" outlineLevel="0" collapsed="false">
      <c r="A595" s="16"/>
      <c r="B595" s="17"/>
      <c r="C595" s="18" t="str">
        <f aca="false">IF($B595="","",IFERROR(VLOOKUP($B595,الموظفين!$A$2:$J$501,2,FALSE())&amp;"","⚠ كود غير موجود"))</f>
        <v/>
      </c>
      <c r="D595" s="18" t="str">
        <f aca="false">IF($B595="","",IFERROR(VLOOKUP($B595,الموظفين!$A$2:$J$501,3,FALSE())&amp;"",""))</f>
        <v/>
      </c>
      <c r="E595" s="18" t="str">
        <f aca="false">IF($B595="","",IFERROR(VLOOKUP($B595,الموظفين!$A$2:$J$501,5,FALSE())&amp;"",""))</f>
        <v/>
      </c>
      <c r="F595" s="19" t="str">
        <f aca="false">IF($B595="","",IFERROR(VLOOKUP($B595,الموظفين!$A$2:$J$501,6,FALSE()),""))</f>
        <v/>
      </c>
      <c r="G595" s="19" t="str">
        <f aca="false">IF($B595="","",IFERROR(VLOOKUP($B595,الموظفين!$A$2:$J$501,7,FALSE()),""))</f>
        <v/>
      </c>
      <c r="H595" s="20"/>
      <c r="I595" s="20"/>
      <c r="J595" s="21" t="str">
        <f aca="false">IF(OR(H595="",I595=""),"",ROUND(MOD(I595-H595,1)*24,2))</f>
        <v/>
      </c>
      <c r="K595" s="22" t="str">
        <f aca="false">IF(OR(H595="",F595=""),"",IF(ROUND(MAX(0,MOD(H595-F595+0.5,1)-0.5)*1440,0)&gt;IFERROR(VLOOKUP(E595,الورديات!$A$2:$E$21,5,FALSE()),0),ROUND(MAX(0,MOD(H595-F595+0.5,1)-0.5)*1440,0),0))</f>
        <v/>
      </c>
      <c r="L595" s="22" t="str">
        <f aca="false">IF(OR(I595="",G595=""),"",ROUND(MAX(0,MOD(G595-I595+0.5,1)-0.5)*1440,0))</f>
        <v/>
      </c>
      <c r="M595" s="22" t="str">
        <f aca="false">IF(OR(I595="",G595=""),"",IF(ROUND(MAX(0,MOD(I595-G595+0.5,1)-0.5)*1440,0)&gt;=الإعدادات!$B$8,ROUND(MAX(0,MOD(I595-G595+0.5,1)-0.5)*1440,0),0))</f>
        <v/>
      </c>
      <c r="N595" s="18" t="str">
        <f aca="false">IF(OR(A595="",B595=""),"",IF(COUNTIFS(الإجازات!$A$2:$A$1001,B595,الإجازات!$D$2:$D$1001,"&lt;="&amp;A595,الإجازات!$E$2:$E$1001,"&gt;="&amp;A595,الإجازات!$G$2:$G$1001,"مقبولة")=0,"",LOOKUP(2,1/((الإجازات!$A$2:$A$1001=B595)*(الإجازات!$D$2:$D$1001&lt;=A595)*(الإجازات!$E$2:$E$1001&gt;=A595)*(الإجازات!$G$2:$G$1001="مقبولة")),الإجازات!$C$2:$C$1001)))</f>
        <v/>
      </c>
      <c r="O595" s="17"/>
      <c r="P595" s="23" t="str">
        <f aca="false">IF(B595="","",IF(ISNA(MATCH(B595,الموظفين!$A$2:$A$501,0)),"⚠ كود غير موجود",IF(O595&lt;&gt;"",O595,IF(N595&lt;&gt;"",N595,IF(H595="",IF(AND(A595&lt;&gt;"",WEEKDAY(A595)=الإعدادات!$B$11),"راحة أسبوعية","غائب"),IF(I595="","بدون انصراف",IF(N(K595)&gt;0,"متأخر","حاضر")))))))</f>
        <v/>
      </c>
      <c r="Q595" s="24" t="str">
        <f aca="false">IF(B595="","",IF(OR(P595="غائب",P595="غياب",P595="إجازة بدون راتب"),IFERROR(VLOOKUP(B595,الموظفين!$A$2:$J$501,8,FALSE()),0),0))</f>
        <v/>
      </c>
      <c r="R595" s="24" t="str">
        <f aca="false">IF(B595="","",ROUND((N(K595)+N(L595))/60*IFERROR(VLOOKUP(B595,الموظفين!$A$2:$J$501,8,FALSE()),0)/الإعدادات!$B$6*الإعدادات!$B$9,2))</f>
        <v/>
      </c>
      <c r="S595" s="24" t="str">
        <f aca="false">IF(OR(B595="",M595=""),"",ROUND(M595/60*IFERROR(VLOOKUP(B595,الموظفين!$A$2:$J$501,9,FALSE()),0),2))</f>
        <v/>
      </c>
      <c r="T595" s="17"/>
      <c r="U595" s="23" t="str">
        <f aca="false">IF(OR(A595="",B595=""),"",A595&amp;"|"&amp;B595)</f>
        <v/>
      </c>
    </row>
    <row r="596" customFormat="false" ht="15" hidden="false" customHeight="false" outlineLevel="0" collapsed="false">
      <c r="A596" s="16"/>
      <c r="B596" s="17"/>
      <c r="C596" s="18" t="str">
        <f aca="false">IF($B596="","",IFERROR(VLOOKUP($B596,الموظفين!$A$2:$J$501,2,FALSE())&amp;"","⚠ كود غير موجود"))</f>
        <v/>
      </c>
      <c r="D596" s="18" t="str">
        <f aca="false">IF($B596="","",IFERROR(VLOOKUP($B596,الموظفين!$A$2:$J$501,3,FALSE())&amp;"",""))</f>
        <v/>
      </c>
      <c r="E596" s="18" t="str">
        <f aca="false">IF($B596="","",IFERROR(VLOOKUP($B596,الموظفين!$A$2:$J$501,5,FALSE())&amp;"",""))</f>
        <v/>
      </c>
      <c r="F596" s="19" t="str">
        <f aca="false">IF($B596="","",IFERROR(VLOOKUP($B596,الموظفين!$A$2:$J$501,6,FALSE()),""))</f>
        <v/>
      </c>
      <c r="G596" s="19" t="str">
        <f aca="false">IF($B596="","",IFERROR(VLOOKUP($B596,الموظفين!$A$2:$J$501,7,FALSE()),""))</f>
        <v/>
      </c>
      <c r="H596" s="20"/>
      <c r="I596" s="20"/>
      <c r="J596" s="21" t="str">
        <f aca="false">IF(OR(H596="",I596=""),"",ROUND(MOD(I596-H596,1)*24,2))</f>
        <v/>
      </c>
      <c r="K596" s="22" t="str">
        <f aca="false">IF(OR(H596="",F596=""),"",IF(ROUND(MAX(0,MOD(H596-F596+0.5,1)-0.5)*1440,0)&gt;IFERROR(VLOOKUP(E596,الورديات!$A$2:$E$21,5,FALSE()),0),ROUND(MAX(0,MOD(H596-F596+0.5,1)-0.5)*1440,0),0))</f>
        <v/>
      </c>
      <c r="L596" s="22" t="str">
        <f aca="false">IF(OR(I596="",G596=""),"",ROUND(MAX(0,MOD(G596-I596+0.5,1)-0.5)*1440,0))</f>
        <v/>
      </c>
      <c r="M596" s="22" t="str">
        <f aca="false">IF(OR(I596="",G596=""),"",IF(ROUND(MAX(0,MOD(I596-G596+0.5,1)-0.5)*1440,0)&gt;=الإعدادات!$B$8,ROUND(MAX(0,MOD(I596-G596+0.5,1)-0.5)*1440,0),0))</f>
        <v/>
      </c>
      <c r="N596" s="18" t="str">
        <f aca="false">IF(OR(A596="",B596=""),"",IF(COUNTIFS(الإجازات!$A$2:$A$1001,B596,الإجازات!$D$2:$D$1001,"&lt;="&amp;A596,الإجازات!$E$2:$E$1001,"&gt;="&amp;A596,الإجازات!$G$2:$G$1001,"مقبولة")=0,"",LOOKUP(2,1/((الإجازات!$A$2:$A$1001=B596)*(الإجازات!$D$2:$D$1001&lt;=A596)*(الإجازات!$E$2:$E$1001&gt;=A596)*(الإجازات!$G$2:$G$1001="مقبولة")),الإجازات!$C$2:$C$1001)))</f>
        <v/>
      </c>
      <c r="O596" s="17"/>
      <c r="P596" s="23" t="str">
        <f aca="false">IF(B596="","",IF(ISNA(MATCH(B596,الموظفين!$A$2:$A$501,0)),"⚠ كود غير موجود",IF(O596&lt;&gt;"",O596,IF(N596&lt;&gt;"",N596,IF(H596="",IF(AND(A596&lt;&gt;"",WEEKDAY(A596)=الإعدادات!$B$11),"راحة أسبوعية","غائب"),IF(I596="","بدون انصراف",IF(N(K596)&gt;0,"متأخر","حاضر")))))))</f>
        <v/>
      </c>
      <c r="Q596" s="24" t="str">
        <f aca="false">IF(B596="","",IF(OR(P596="غائب",P596="غياب",P596="إجازة بدون راتب"),IFERROR(VLOOKUP(B596,الموظفين!$A$2:$J$501,8,FALSE()),0),0))</f>
        <v/>
      </c>
      <c r="R596" s="24" t="str">
        <f aca="false">IF(B596="","",ROUND((N(K596)+N(L596))/60*IFERROR(VLOOKUP(B596,الموظفين!$A$2:$J$501,8,FALSE()),0)/الإعدادات!$B$6*الإعدادات!$B$9,2))</f>
        <v/>
      </c>
      <c r="S596" s="24" t="str">
        <f aca="false">IF(OR(B596="",M596=""),"",ROUND(M596/60*IFERROR(VLOOKUP(B596,الموظفين!$A$2:$J$501,9,FALSE()),0),2))</f>
        <v/>
      </c>
      <c r="T596" s="17"/>
      <c r="U596" s="23" t="str">
        <f aca="false">IF(OR(A596="",B596=""),"",A596&amp;"|"&amp;B596)</f>
        <v/>
      </c>
    </row>
    <row r="597" customFormat="false" ht="15" hidden="false" customHeight="false" outlineLevel="0" collapsed="false">
      <c r="A597" s="16"/>
      <c r="B597" s="17"/>
      <c r="C597" s="18" t="str">
        <f aca="false">IF($B597="","",IFERROR(VLOOKUP($B597,الموظفين!$A$2:$J$501,2,FALSE())&amp;"","⚠ كود غير موجود"))</f>
        <v/>
      </c>
      <c r="D597" s="18" t="str">
        <f aca="false">IF($B597="","",IFERROR(VLOOKUP($B597,الموظفين!$A$2:$J$501,3,FALSE())&amp;"",""))</f>
        <v/>
      </c>
      <c r="E597" s="18" t="str">
        <f aca="false">IF($B597="","",IFERROR(VLOOKUP($B597,الموظفين!$A$2:$J$501,5,FALSE())&amp;"",""))</f>
        <v/>
      </c>
      <c r="F597" s="19" t="str">
        <f aca="false">IF($B597="","",IFERROR(VLOOKUP($B597,الموظفين!$A$2:$J$501,6,FALSE()),""))</f>
        <v/>
      </c>
      <c r="G597" s="19" t="str">
        <f aca="false">IF($B597="","",IFERROR(VLOOKUP($B597,الموظفين!$A$2:$J$501,7,FALSE()),""))</f>
        <v/>
      </c>
      <c r="H597" s="20"/>
      <c r="I597" s="20"/>
      <c r="J597" s="21" t="str">
        <f aca="false">IF(OR(H597="",I597=""),"",ROUND(MOD(I597-H597,1)*24,2))</f>
        <v/>
      </c>
      <c r="K597" s="22" t="str">
        <f aca="false">IF(OR(H597="",F597=""),"",IF(ROUND(MAX(0,MOD(H597-F597+0.5,1)-0.5)*1440,0)&gt;IFERROR(VLOOKUP(E597,الورديات!$A$2:$E$21,5,FALSE()),0),ROUND(MAX(0,MOD(H597-F597+0.5,1)-0.5)*1440,0),0))</f>
        <v/>
      </c>
      <c r="L597" s="22" t="str">
        <f aca="false">IF(OR(I597="",G597=""),"",ROUND(MAX(0,MOD(G597-I597+0.5,1)-0.5)*1440,0))</f>
        <v/>
      </c>
      <c r="M597" s="22" t="str">
        <f aca="false">IF(OR(I597="",G597=""),"",IF(ROUND(MAX(0,MOD(I597-G597+0.5,1)-0.5)*1440,0)&gt;=الإعدادات!$B$8,ROUND(MAX(0,MOD(I597-G597+0.5,1)-0.5)*1440,0),0))</f>
        <v/>
      </c>
      <c r="N597" s="18" t="str">
        <f aca="false">IF(OR(A597="",B597=""),"",IF(COUNTIFS(الإجازات!$A$2:$A$1001,B597,الإجازات!$D$2:$D$1001,"&lt;="&amp;A597,الإجازات!$E$2:$E$1001,"&gt;="&amp;A597,الإجازات!$G$2:$G$1001,"مقبولة")=0,"",LOOKUP(2,1/((الإجازات!$A$2:$A$1001=B597)*(الإجازات!$D$2:$D$1001&lt;=A597)*(الإجازات!$E$2:$E$1001&gt;=A597)*(الإجازات!$G$2:$G$1001="مقبولة")),الإجازات!$C$2:$C$1001)))</f>
        <v/>
      </c>
      <c r="O597" s="17"/>
      <c r="P597" s="23" t="str">
        <f aca="false">IF(B597="","",IF(ISNA(MATCH(B597,الموظفين!$A$2:$A$501,0)),"⚠ كود غير موجود",IF(O597&lt;&gt;"",O597,IF(N597&lt;&gt;"",N597,IF(H597="",IF(AND(A597&lt;&gt;"",WEEKDAY(A597)=الإعدادات!$B$11),"راحة أسبوعية","غائب"),IF(I597="","بدون انصراف",IF(N(K597)&gt;0,"متأخر","حاضر")))))))</f>
        <v/>
      </c>
      <c r="Q597" s="24" t="str">
        <f aca="false">IF(B597="","",IF(OR(P597="غائب",P597="غياب",P597="إجازة بدون راتب"),IFERROR(VLOOKUP(B597,الموظفين!$A$2:$J$501,8,FALSE()),0),0))</f>
        <v/>
      </c>
      <c r="R597" s="24" t="str">
        <f aca="false">IF(B597="","",ROUND((N(K597)+N(L597))/60*IFERROR(VLOOKUP(B597,الموظفين!$A$2:$J$501,8,FALSE()),0)/الإعدادات!$B$6*الإعدادات!$B$9,2))</f>
        <v/>
      </c>
      <c r="S597" s="24" t="str">
        <f aca="false">IF(OR(B597="",M597=""),"",ROUND(M597/60*IFERROR(VLOOKUP(B597,الموظفين!$A$2:$J$501,9,FALSE()),0),2))</f>
        <v/>
      </c>
      <c r="T597" s="17"/>
      <c r="U597" s="23" t="str">
        <f aca="false">IF(OR(A597="",B597=""),"",A597&amp;"|"&amp;B597)</f>
        <v/>
      </c>
    </row>
    <row r="598" customFormat="false" ht="15" hidden="false" customHeight="false" outlineLevel="0" collapsed="false">
      <c r="A598" s="16"/>
      <c r="B598" s="17"/>
      <c r="C598" s="18" t="str">
        <f aca="false">IF($B598="","",IFERROR(VLOOKUP($B598,الموظفين!$A$2:$J$501,2,FALSE())&amp;"","⚠ كود غير موجود"))</f>
        <v/>
      </c>
      <c r="D598" s="18" t="str">
        <f aca="false">IF($B598="","",IFERROR(VLOOKUP($B598,الموظفين!$A$2:$J$501,3,FALSE())&amp;"",""))</f>
        <v/>
      </c>
      <c r="E598" s="18" t="str">
        <f aca="false">IF($B598="","",IFERROR(VLOOKUP($B598,الموظفين!$A$2:$J$501,5,FALSE())&amp;"",""))</f>
        <v/>
      </c>
      <c r="F598" s="19" t="str">
        <f aca="false">IF($B598="","",IFERROR(VLOOKUP($B598,الموظفين!$A$2:$J$501,6,FALSE()),""))</f>
        <v/>
      </c>
      <c r="G598" s="19" t="str">
        <f aca="false">IF($B598="","",IFERROR(VLOOKUP($B598,الموظفين!$A$2:$J$501,7,FALSE()),""))</f>
        <v/>
      </c>
      <c r="H598" s="20"/>
      <c r="I598" s="20"/>
      <c r="J598" s="21" t="str">
        <f aca="false">IF(OR(H598="",I598=""),"",ROUND(MOD(I598-H598,1)*24,2))</f>
        <v/>
      </c>
      <c r="K598" s="22" t="str">
        <f aca="false">IF(OR(H598="",F598=""),"",IF(ROUND(MAX(0,MOD(H598-F598+0.5,1)-0.5)*1440,0)&gt;IFERROR(VLOOKUP(E598,الورديات!$A$2:$E$21,5,FALSE()),0),ROUND(MAX(0,MOD(H598-F598+0.5,1)-0.5)*1440,0),0))</f>
        <v/>
      </c>
      <c r="L598" s="22" t="str">
        <f aca="false">IF(OR(I598="",G598=""),"",ROUND(MAX(0,MOD(G598-I598+0.5,1)-0.5)*1440,0))</f>
        <v/>
      </c>
      <c r="M598" s="22" t="str">
        <f aca="false">IF(OR(I598="",G598=""),"",IF(ROUND(MAX(0,MOD(I598-G598+0.5,1)-0.5)*1440,0)&gt;=الإعدادات!$B$8,ROUND(MAX(0,MOD(I598-G598+0.5,1)-0.5)*1440,0),0))</f>
        <v/>
      </c>
      <c r="N598" s="18" t="str">
        <f aca="false">IF(OR(A598="",B598=""),"",IF(COUNTIFS(الإجازات!$A$2:$A$1001,B598,الإجازات!$D$2:$D$1001,"&lt;="&amp;A598,الإجازات!$E$2:$E$1001,"&gt;="&amp;A598,الإجازات!$G$2:$G$1001,"مقبولة")=0,"",LOOKUP(2,1/((الإجازات!$A$2:$A$1001=B598)*(الإجازات!$D$2:$D$1001&lt;=A598)*(الإجازات!$E$2:$E$1001&gt;=A598)*(الإجازات!$G$2:$G$1001="مقبولة")),الإجازات!$C$2:$C$1001)))</f>
        <v/>
      </c>
      <c r="O598" s="17"/>
      <c r="P598" s="23" t="str">
        <f aca="false">IF(B598="","",IF(ISNA(MATCH(B598,الموظفين!$A$2:$A$501,0)),"⚠ كود غير موجود",IF(O598&lt;&gt;"",O598,IF(N598&lt;&gt;"",N598,IF(H598="",IF(AND(A598&lt;&gt;"",WEEKDAY(A598)=الإعدادات!$B$11),"راحة أسبوعية","غائب"),IF(I598="","بدون انصراف",IF(N(K598)&gt;0,"متأخر","حاضر")))))))</f>
        <v/>
      </c>
      <c r="Q598" s="24" t="str">
        <f aca="false">IF(B598="","",IF(OR(P598="غائب",P598="غياب",P598="إجازة بدون راتب"),IFERROR(VLOOKUP(B598,الموظفين!$A$2:$J$501,8,FALSE()),0),0))</f>
        <v/>
      </c>
      <c r="R598" s="24" t="str">
        <f aca="false">IF(B598="","",ROUND((N(K598)+N(L598))/60*IFERROR(VLOOKUP(B598,الموظفين!$A$2:$J$501,8,FALSE()),0)/الإعدادات!$B$6*الإعدادات!$B$9,2))</f>
        <v/>
      </c>
      <c r="S598" s="24" t="str">
        <f aca="false">IF(OR(B598="",M598=""),"",ROUND(M598/60*IFERROR(VLOOKUP(B598,الموظفين!$A$2:$J$501,9,FALSE()),0),2))</f>
        <v/>
      </c>
      <c r="T598" s="17"/>
      <c r="U598" s="23" t="str">
        <f aca="false">IF(OR(A598="",B598=""),"",A598&amp;"|"&amp;B598)</f>
        <v/>
      </c>
    </row>
    <row r="599" customFormat="false" ht="15" hidden="false" customHeight="false" outlineLevel="0" collapsed="false">
      <c r="A599" s="16"/>
      <c r="B599" s="17"/>
      <c r="C599" s="18" t="str">
        <f aca="false">IF($B599="","",IFERROR(VLOOKUP($B599,الموظفين!$A$2:$J$501,2,FALSE())&amp;"","⚠ كود غير موجود"))</f>
        <v/>
      </c>
      <c r="D599" s="18" t="str">
        <f aca="false">IF($B599="","",IFERROR(VLOOKUP($B599,الموظفين!$A$2:$J$501,3,FALSE())&amp;"",""))</f>
        <v/>
      </c>
      <c r="E599" s="18" t="str">
        <f aca="false">IF($B599="","",IFERROR(VLOOKUP($B599,الموظفين!$A$2:$J$501,5,FALSE())&amp;"",""))</f>
        <v/>
      </c>
      <c r="F599" s="19" t="str">
        <f aca="false">IF($B599="","",IFERROR(VLOOKUP($B599,الموظفين!$A$2:$J$501,6,FALSE()),""))</f>
        <v/>
      </c>
      <c r="G599" s="19" t="str">
        <f aca="false">IF($B599="","",IFERROR(VLOOKUP($B599,الموظفين!$A$2:$J$501,7,FALSE()),""))</f>
        <v/>
      </c>
      <c r="H599" s="20"/>
      <c r="I599" s="20"/>
      <c r="J599" s="21" t="str">
        <f aca="false">IF(OR(H599="",I599=""),"",ROUND(MOD(I599-H599,1)*24,2))</f>
        <v/>
      </c>
      <c r="K599" s="22" t="str">
        <f aca="false">IF(OR(H599="",F599=""),"",IF(ROUND(MAX(0,MOD(H599-F599+0.5,1)-0.5)*1440,0)&gt;IFERROR(VLOOKUP(E599,الورديات!$A$2:$E$21,5,FALSE()),0),ROUND(MAX(0,MOD(H599-F599+0.5,1)-0.5)*1440,0),0))</f>
        <v/>
      </c>
      <c r="L599" s="22" t="str">
        <f aca="false">IF(OR(I599="",G599=""),"",ROUND(MAX(0,MOD(G599-I599+0.5,1)-0.5)*1440,0))</f>
        <v/>
      </c>
      <c r="M599" s="22" t="str">
        <f aca="false">IF(OR(I599="",G599=""),"",IF(ROUND(MAX(0,MOD(I599-G599+0.5,1)-0.5)*1440,0)&gt;=الإعدادات!$B$8,ROUND(MAX(0,MOD(I599-G599+0.5,1)-0.5)*1440,0),0))</f>
        <v/>
      </c>
      <c r="N599" s="18" t="str">
        <f aca="false">IF(OR(A599="",B599=""),"",IF(COUNTIFS(الإجازات!$A$2:$A$1001,B599,الإجازات!$D$2:$D$1001,"&lt;="&amp;A599,الإجازات!$E$2:$E$1001,"&gt;="&amp;A599,الإجازات!$G$2:$G$1001,"مقبولة")=0,"",LOOKUP(2,1/((الإجازات!$A$2:$A$1001=B599)*(الإجازات!$D$2:$D$1001&lt;=A599)*(الإجازات!$E$2:$E$1001&gt;=A599)*(الإجازات!$G$2:$G$1001="مقبولة")),الإجازات!$C$2:$C$1001)))</f>
        <v/>
      </c>
      <c r="O599" s="17"/>
      <c r="P599" s="23" t="str">
        <f aca="false">IF(B599="","",IF(ISNA(MATCH(B599,الموظفين!$A$2:$A$501,0)),"⚠ كود غير موجود",IF(O599&lt;&gt;"",O599,IF(N599&lt;&gt;"",N599,IF(H599="",IF(AND(A599&lt;&gt;"",WEEKDAY(A599)=الإعدادات!$B$11),"راحة أسبوعية","غائب"),IF(I599="","بدون انصراف",IF(N(K599)&gt;0,"متأخر","حاضر")))))))</f>
        <v/>
      </c>
      <c r="Q599" s="24" t="str">
        <f aca="false">IF(B599="","",IF(OR(P599="غائب",P599="غياب",P599="إجازة بدون راتب"),IFERROR(VLOOKUP(B599,الموظفين!$A$2:$J$501,8,FALSE()),0),0))</f>
        <v/>
      </c>
      <c r="R599" s="24" t="str">
        <f aca="false">IF(B599="","",ROUND((N(K599)+N(L599))/60*IFERROR(VLOOKUP(B599,الموظفين!$A$2:$J$501,8,FALSE()),0)/الإعدادات!$B$6*الإعدادات!$B$9,2))</f>
        <v/>
      </c>
      <c r="S599" s="24" t="str">
        <f aca="false">IF(OR(B599="",M599=""),"",ROUND(M599/60*IFERROR(VLOOKUP(B599,الموظفين!$A$2:$J$501,9,FALSE()),0),2))</f>
        <v/>
      </c>
      <c r="T599" s="17"/>
      <c r="U599" s="23" t="str">
        <f aca="false">IF(OR(A599="",B599=""),"",A599&amp;"|"&amp;B599)</f>
        <v/>
      </c>
    </row>
    <row r="600" customFormat="false" ht="15" hidden="false" customHeight="false" outlineLevel="0" collapsed="false">
      <c r="A600" s="16"/>
      <c r="B600" s="17"/>
      <c r="C600" s="18" t="str">
        <f aca="false">IF($B600="","",IFERROR(VLOOKUP($B600,الموظفين!$A$2:$J$501,2,FALSE())&amp;"","⚠ كود غير موجود"))</f>
        <v/>
      </c>
      <c r="D600" s="18" t="str">
        <f aca="false">IF($B600="","",IFERROR(VLOOKUP($B600,الموظفين!$A$2:$J$501,3,FALSE())&amp;"",""))</f>
        <v/>
      </c>
      <c r="E600" s="18" t="str">
        <f aca="false">IF($B600="","",IFERROR(VLOOKUP($B600,الموظفين!$A$2:$J$501,5,FALSE())&amp;"",""))</f>
        <v/>
      </c>
      <c r="F600" s="19" t="str">
        <f aca="false">IF($B600="","",IFERROR(VLOOKUP($B600,الموظفين!$A$2:$J$501,6,FALSE()),""))</f>
        <v/>
      </c>
      <c r="G600" s="19" t="str">
        <f aca="false">IF($B600="","",IFERROR(VLOOKUP($B600,الموظفين!$A$2:$J$501,7,FALSE()),""))</f>
        <v/>
      </c>
      <c r="H600" s="20"/>
      <c r="I600" s="20"/>
      <c r="J600" s="21" t="str">
        <f aca="false">IF(OR(H600="",I600=""),"",ROUND(MOD(I600-H600,1)*24,2))</f>
        <v/>
      </c>
      <c r="K600" s="22" t="str">
        <f aca="false">IF(OR(H600="",F600=""),"",IF(ROUND(MAX(0,MOD(H600-F600+0.5,1)-0.5)*1440,0)&gt;IFERROR(VLOOKUP(E600,الورديات!$A$2:$E$21,5,FALSE()),0),ROUND(MAX(0,MOD(H600-F600+0.5,1)-0.5)*1440,0),0))</f>
        <v/>
      </c>
      <c r="L600" s="22" t="str">
        <f aca="false">IF(OR(I600="",G600=""),"",ROUND(MAX(0,MOD(G600-I600+0.5,1)-0.5)*1440,0))</f>
        <v/>
      </c>
      <c r="M600" s="22" t="str">
        <f aca="false">IF(OR(I600="",G600=""),"",IF(ROUND(MAX(0,MOD(I600-G600+0.5,1)-0.5)*1440,0)&gt;=الإعدادات!$B$8,ROUND(MAX(0,MOD(I600-G600+0.5,1)-0.5)*1440,0),0))</f>
        <v/>
      </c>
      <c r="N600" s="18" t="str">
        <f aca="false">IF(OR(A600="",B600=""),"",IF(COUNTIFS(الإجازات!$A$2:$A$1001,B600,الإجازات!$D$2:$D$1001,"&lt;="&amp;A600,الإجازات!$E$2:$E$1001,"&gt;="&amp;A600,الإجازات!$G$2:$G$1001,"مقبولة")=0,"",LOOKUP(2,1/((الإجازات!$A$2:$A$1001=B600)*(الإجازات!$D$2:$D$1001&lt;=A600)*(الإجازات!$E$2:$E$1001&gt;=A600)*(الإجازات!$G$2:$G$1001="مقبولة")),الإجازات!$C$2:$C$1001)))</f>
        <v/>
      </c>
      <c r="O600" s="17"/>
      <c r="P600" s="23" t="str">
        <f aca="false">IF(B600="","",IF(ISNA(MATCH(B600,الموظفين!$A$2:$A$501,0)),"⚠ كود غير موجود",IF(O600&lt;&gt;"",O600,IF(N600&lt;&gt;"",N600,IF(H600="",IF(AND(A600&lt;&gt;"",WEEKDAY(A600)=الإعدادات!$B$11),"راحة أسبوعية","غائب"),IF(I600="","بدون انصراف",IF(N(K600)&gt;0,"متأخر","حاضر")))))))</f>
        <v/>
      </c>
      <c r="Q600" s="24" t="str">
        <f aca="false">IF(B600="","",IF(OR(P600="غائب",P600="غياب",P600="إجازة بدون راتب"),IFERROR(VLOOKUP(B600,الموظفين!$A$2:$J$501,8,FALSE()),0),0))</f>
        <v/>
      </c>
      <c r="R600" s="24" t="str">
        <f aca="false">IF(B600="","",ROUND((N(K600)+N(L600))/60*IFERROR(VLOOKUP(B600,الموظفين!$A$2:$J$501,8,FALSE()),0)/الإعدادات!$B$6*الإعدادات!$B$9,2))</f>
        <v/>
      </c>
      <c r="S600" s="24" t="str">
        <f aca="false">IF(OR(B600="",M600=""),"",ROUND(M600/60*IFERROR(VLOOKUP(B600,الموظفين!$A$2:$J$501,9,FALSE()),0),2))</f>
        <v/>
      </c>
      <c r="T600" s="17"/>
      <c r="U600" s="23" t="str">
        <f aca="false">IF(OR(A600="",B600=""),"",A600&amp;"|"&amp;B600)</f>
        <v/>
      </c>
    </row>
    <row r="601" customFormat="false" ht="15" hidden="false" customHeight="false" outlineLevel="0" collapsed="false">
      <c r="A601" s="16"/>
      <c r="B601" s="17"/>
      <c r="C601" s="18" t="str">
        <f aca="false">IF($B601="","",IFERROR(VLOOKUP($B601,الموظفين!$A$2:$J$501,2,FALSE())&amp;"","⚠ كود غير موجود"))</f>
        <v/>
      </c>
      <c r="D601" s="18" t="str">
        <f aca="false">IF($B601="","",IFERROR(VLOOKUP($B601,الموظفين!$A$2:$J$501,3,FALSE())&amp;"",""))</f>
        <v/>
      </c>
      <c r="E601" s="18" t="str">
        <f aca="false">IF($B601="","",IFERROR(VLOOKUP($B601,الموظفين!$A$2:$J$501,5,FALSE())&amp;"",""))</f>
        <v/>
      </c>
      <c r="F601" s="19" t="str">
        <f aca="false">IF($B601="","",IFERROR(VLOOKUP($B601,الموظفين!$A$2:$J$501,6,FALSE()),""))</f>
        <v/>
      </c>
      <c r="G601" s="19" t="str">
        <f aca="false">IF($B601="","",IFERROR(VLOOKUP($B601,الموظفين!$A$2:$J$501,7,FALSE()),""))</f>
        <v/>
      </c>
      <c r="H601" s="20"/>
      <c r="I601" s="20"/>
      <c r="J601" s="21" t="str">
        <f aca="false">IF(OR(H601="",I601=""),"",ROUND(MOD(I601-H601,1)*24,2))</f>
        <v/>
      </c>
      <c r="K601" s="22" t="str">
        <f aca="false">IF(OR(H601="",F601=""),"",IF(ROUND(MAX(0,MOD(H601-F601+0.5,1)-0.5)*1440,0)&gt;IFERROR(VLOOKUP(E601,الورديات!$A$2:$E$21,5,FALSE()),0),ROUND(MAX(0,MOD(H601-F601+0.5,1)-0.5)*1440,0),0))</f>
        <v/>
      </c>
      <c r="L601" s="22" t="str">
        <f aca="false">IF(OR(I601="",G601=""),"",ROUND(MAX(0,MOD(G601-I601+0.5,1)-0.5)*1440,0))</f>
        <v/>
      </c>
      <c r="M601" s="22" t="str">
        <f aca="false">IF(OR(I601="",G601=""),"",IF(ROUND(MAX(0,MOD(I601-G601+0.5,1)-0.5)*1440,0)&gt;=الإعدادات!$B$8,ROUND(MAX(0,MOD(I601-G601+0.5,1)-0.5)*1440,0),0))</f>
        <v/>
      </c>
      <c r="N601" s="18" t="str">
        <f aca="false">IF(OR(A601="",B601=""),"",IF(COUNTIFS(الإجازات!$A$2:$A$1001,B601,الإجازات!$D$2:$D$1001,"&lt;="&amp;A601,الإجازات!$E$2:$E$1001,"&gt;="&amp;A601,الإجازات!$G$2:$G$1001,"مقبولة")=0,"",LOOKUP(2,1/((الإجازات!$A$2:$A$1001=B601)*(الإجازات!$D$2:$D$1001&lt;=A601)*(الإجازات!$E$2:$E$1001&gt;=A601)*(الإجازات!$G$2:$G$1001="مقبولة")),الإجازات!$C$2:$C$1001)))</f>
        <v/>
      </c>
      <c r="O601" s="17"/>
      <c r="P601" s="23" t="str">
        <f aca="false">IF(B601="","",IF(ISNA(MATCH(B601,الموظفين!$A$2:$A$501,0)),"⚠ كود غير موجود",IF(O601&lt;&gt;"",O601,IF(N601&lt;&gt;"",N601,IF(H601="",IF(AND(A601&lt;&gt;"",WEEKDAY(A601)=الإعدادات!$B$11),"راحة أسبوعية","غائب"),IF(I601="","بدون انصراف",IF(N(K601)&gt;0,"متأخر","حاضر")))))))</f>
        <v/>
      </c>
      <c r="Q601" s="24" t="str">
        <f aca="false">IF(B601="","",IF(OR(P601="غائب",P601="غياب",P601="إجازة بدون راتب"),IFERROR(VLOOKUP(B601,الموظفين!$A$2:$J$501,8,FALSE()),0),0))</f>
        <v/>
      </c>
      <c r="R601" s="24" t="str">
        <f aca="false">IF(B601="","",ROUND((N(K601)+N(L601))/60*IFERROR(VLOOKUP(B601,الموظفين!$A$2:$J$501,8,FALSE()),0)/الإعدادات!$B$6*الإعدادات!$B$9,2))</f>
        <v/>
      </c>
      <c r="S601" s="24" t="str">
        <f aca="false">IF(OR(B601="",M601=""),"",ROUND(M601/60*IFERROR(VLOOKUP(B601,الموظفين!$A$2:$J$501,9,FALSE()),0),2))</f>
        <v/>
      </c>
      <c r="T601" s="17"/>
      <c r="U601" s="23" t="str">
        <f aca="false">IF(OR(A601="",B601=""),"",A601&amp;"|"&amp;B601)</f>
        <v/>
      </c>
    </row>
    <row r="602" customFormat="false" ht="15" hidden="false" customHeight="false" outlineLevel="0" collapsed="false">
      <c r="A602" s="16"/>
      <c r="B602" s="17"/>
      <c r="C602" s="18" t="str">
        <f aca="false">IF($B602="","",IFERROR(VLOOKUP($B602,الموظفين!$A$2:$J$501,2,FALSE())&amp;"","⚠ كود غير موجود"))</f>
        <v/>
      </c>
      <c r="D602" s="18" t="str">
        <f aca="false">IF($B602="","",IFERROR(VLOOKUP($B602,الموظفين!$A$2:$J$501,3,FALSE())&amp;"",""))</f>
        <v/>
      </c>
      <c r="E602" s="18" t="str">
        <f aca="false">IF($B602="","",IFERROR(VLOOKUP($B602,الموظفين!$A$2:$J$501,5,FALSE())&amp;"",""))</f>
        <v/>
      </c>
      <c r="F602" s="19" t="str">
        <f aca="false">IF($B602="","",IFERROR(VLOOKUP($B602,الموظفين!$A$2:$J$501,6,FALSE()),""))</f>
        <v/>
      </c>
      <c r="G602" s="19" t="str">
        <f aca="false">IF($B602="","",IFERROR(VLOOKUP($B602,الموظفين!$A$2:$J$501,7,FALSE()),""))</f>
        <v/>
      </c>
      <c r="H602" s="20"/>
      <c r="I602" s="20"/>
      <c r="J602" s="21" t="str">
        <f aca="false">IF(OR(H602="",I602=""),"",ROUND(MOD(I602-H602,1)*24,2))</f>
        <v/>
      </c>
      <c r="K602" s="22" t="str">
        <f aca="false">IF(OR(H602="",F602=""),"",IF(ROUND(MAX(0,MOD(H602-F602+0.5,1)-0.5)*1440,0)&gt;IFERROR(VLOOKUP(E602,الورديات!$A$2:$E$21,5,FALSE()),0),ROUND(MAX(0,MOD(H602-F602+0.5,1)-0.5)*1440,0),0))</f>
        <v/>
      </c>
      <c r="L602" s="22" t="str">
        <f aca="false">IF(OR(I602="",G602=""),"",ROUND(MAX(0,MOD(G602-I602+0.5,1)-0.5)*1440,0))</f>
        <v/>
      </c>
      <c r="M602" s="22" t="str">
        <f aca="false">IF(OR(I602="",G602=""),"",IF(ROUND(MAX(0,MOD(I602-G602+0.5,1)-0.5)*1440,0)&gt;=الإعدادات!$B$8,ROUND(MAX(0,MOD(I602-G602+0.5,1)-0.5)*1440,0),0))</f>
        <v/>
      </c>
      <c r="N602" s="18" t="str">
        <f aca="false">IF(OR(A602="",B602=""),"",IF(COUNTIFS(الإجازات!$A$2:$A$1001,B602,الإجازات!$D$2:$D$1001,"&lt;="&amp;A602,الإجازات!$E$2:$E$1001,"&gt;="&amp;A602,الإجازات!$G$2:$G$1001,"مقبولة")=0,"",LOOKUP(2,1/((الإجازات!$A$2:$A$1001=B602)*(الإجازات!$D$2:$D$1001&lt;=A602)*(الإجازات!$E$2:$E$1001&gt;=A602)*(الإجازات!$G$2:$G$1001="مقبولة")),الإجازات!$C$2:$C$1001)))</f>
        <v/>
      </c>
      <c r="O602" s="17"/>
      <c r="P602" s="23" t="str">
        <f aca="false">IF(B602="","",IF(ISNA(MATCH(B602,الموظفين!$A$2:$A$501,0)),"⚠ كود غير موجود",IF(O602&lt;&gt;"",O602,IF(N602&lt;&gt;"",N602,IF(H602="",IF(AND(A602&lt;&gt;"",WEEKDAY(A602)=الإعدادات!$B$11),"راحة أسبوعية","غائب"),IF(I602="","بدون انصراف",IF(N(K602)&gt;0,"متأخر","حاضر")))))))</f>
        <v/>
      </c>
      <c r="Q602" s="24" t="str">
        <f aca="false">IF(B602="","",IF(OR(P602="غائب",P602="غياب",P602="إجازة بدون راتب"),IFERROR(VLOOKUP(B602,الموظفين!$A$2:$J$501,8,FALSE()),0),0))</f>
        <v/>
      </c>
      <c r="R602" s="24" t="str">
        <f aca="false">IF(B602="","",ROUND((N(K602)+N(L602))/60*IFERROR(VLOOKUP(B602,الموظفين!$A$2:$J$501,8,FALSE()),0)/الإعدادات!$B$6*الإعدادات!$B$9,2))</f>
        <v/>
      </c>
      <c r="S602" s="24" t="str">
        <f aca="false">IF(OR(B602="",M602=""),"",ROUND(M602/60*IFERROR(VLOOKUP(B602,الموظفين!$A$2:$J$501,9,FALSE()),0),2))</f>
        <v/>
      </c>
      <c r="T602" s="17"/>
      <c r="U602" s="23" t="str">
        <f aca="false">IF(OR(A602="",B602=""),"",A602&amp;"|"&amp;B602)</f>
        <v/>
      </c>
    </row>
    <row r="603" customFormat="false" ht="15" hidden="false" customHeight="false" outlineLevel="0" collapsed="false">
      <c r="A603" s="16"/>
      <c r="B603" s="17"/>
      <c r="C603" s="18" t="str">
        <f aca="false">IF($B603="","",IFERROR(VLOOKUP($B603,الموظفين!$A$2:$J$501,2,FALSE())&amp;"","⚠ كود غير موجود"))</f>
        <v/>
      </c>
      <c r="D603" s="18" t="str">
        <f aca="false">IF($B603="","",IFERROR(VLOOKUP($B603,الموظفين!$A$2:$J$501,3,FALSE())&amp;"",""))</f>
        <v/>
      </c>
      <c r="E603" s="18" t="str">
        <f aca="false">IF($B603="","",IFERROR(VLOOKUP($B603,الموظفين!$A$2:$J$501,5,FALSE())&amp;"",""))</f>
        <v/>
      </c>
      <c r="F603" s="19" t="str">
        <f aca="false">IF($B603="","",IFERROR(VLOOKUP($B603,الموظفين!$A$2:$J$501,6,FALSE()),""))</f>
        <v/>
      </c>
      <c r="G603" s="19" t="str">
        <f aca="false">IF($B603="","",IFERROR(VLOOKUP($B603,الموظفين!$A$2:$J$501,7,FALSE()),""))</f>
        <v/>
      </c>
      <c r="H603" s="20"/>
      <c r="I603" s="20"/>
      <c r="J603" s="21" t="str">
        <f aca="false">IF(OR(H603="",I603=""),"",ROUND(MOD(I603-H603,1)*24,2))</f>
        <v/>
      </c>
      <c r="K603" s="22" t="str">
        <f aca="false">IF(OR(H603="",F603=""),"",IF(ROUND(MAX(0,MOD(H603-F603+0.5,1)-0.5)*1440,0)&gt;IFERROR(VLOOKUP(E603,الورديات!$A$2:$E$21,5,FALSE()),0),ROUND(MAX(0,MOD(H603-F603+0.5,1)-0.5)*1440,0),0))</f>
        <v/>
      </c>
      <c r="L603" s="22" t="str">
        <f aca="false">IF(OR(I603="",G603=""),"",ROUND(MAX(0,MOD(G603-I603+0.5,1)-0.5)*1440,0))</f>
        <v/>
      </c>
      <c r="M603" s="22" t="str">
        <f aca="false">IF(OR(I603="",G603=""),"",IF(ROUND(MAX(0,MOD(I603-G603+0.5,1)-0.5)*1440,0)&gt;=الإعدادات!$B$8,ROUND(MAX(0,MOD(I603-G603+0.5,1)-0.5)*1440,0),0))</f>
        <v/>
      </c>
      <c r="N603" s="18" t="str">
        <f aca="false">IF(OR(A603="",B603=""),"",IF(COUNTIFS(الإجازات!$A$2:$A$1001,B603,الإجازات!$D$2:$D$1001,"&lt;="&amp;A603,الإجازات!$E$2:$E$1001,"&gt;="&amp;A603,الإجازات!$G$2:$G$1001,"مقبولة")=0,"",LOOKUP(2,1/((الإجازات!$A$2:$A$1001=B603)*(الإجازات!$D$2:$D$1001&lt;=A603)*(الإجازات!$E$2:$E$1001&gt;=A603)*(الإجازات!$G$2:$G$1001="مقبولة")),الإجازات!$C$2:$C$1001)))</f>
        <v/>
      </c>
      <c r="O603" s="17"/>
      <c r="P603" s="23" t="str">
        <f aca="false">IF(B603="","",IF(ISNA(MATCH(B603,الموظفين!$A$2:$A$501,0)),"⚠ كود غير موجود",IF(O603&lt;&gt;"",O603,IF(N603&lt;&gt;"",N603,IF(H603="",IF(AND(A603&lt;&gt;"",WEEKDAY(A603)=الإعدادات!$B$11),"راحة أسبوعية","غائب"),IF(I603="","بدون انصراف",IF(N(K603)&gt;0,"متأخر","حاضر")))))))</f>
        <v/>
      </c>
      <c r="Q603" s="24" t="str">
        <f aca="false">IF(B603="","",IF(OR(P603="غائب",P603="غياب",P603="إجازة بدون راتب"),IFERROR(VLOOKUP(B603,الموظفين!$A$2:$J$501,8,FALSE()),0),0))</f>
        <v/>
      </c>
      <c r="R603" s="24" t="str">
        <f aca="false">IF(B603="","",ROUND((N(K603)+N(L603))/60*IFERROR(VLOOKUP(B603,الموظفين!$A$2:$J$501,8,FALSE()),0)/الإعدادات!$B$6*الإعدادات!$B$9,2))</f>
        <v/>
      </c>
      <c r="S603" s="24" t="str">
        <f aca="false">IF(OR(B603="",M603=""),"",ROUND(M603/60*IFERROR(VLOOKUP(B603,الموظفين!$A$2:$J$501,9,FALSE()),0),2))</f>
        <v/>
      </c>
      <c r="T603" s="17"/>
      <c r="U603" s="23" t="str">
        <f aca="false">IF(OR(A603="",B603=""),"",A603&amp;"|"&amp;B603)</f>
        <v/>
      </c>
    </row>
    <row r="604" customFormat="false" ht="15" hidden="false" customHeight="false" outlineLevel="0" collapsed="false">
      <c r="A604" s="16"/>
      <c r="B604" s="17"/>
      <c r="C604" s="18" t="str">
        <f aca="false">IF($B604="","",IFERROR(VLOOKUP($B604,الموظفين!$A$2:$J$501,2,FALSE())&amp;"","⚠ كود غير موجود"))</f>
        <v/>
      </c>
      <c r="D604" s="18" t="str">
        <f aca="false">IF($B604="","",IFERROR(VLOOKUP($B604,الموظفين!$A$2:$J$501,3,FALSE())&amp;"",""))</f>
        <v/>
      </c>
      <c r="E604" s="18" t="str">
        <f aca="false">IF($B604="","",IFERROR(VLOOKUP($B604,الموظفين!$A$2:$J$501,5,FALSE())&amp;"",""))</f>
        <v/>
      </c>
      <c r="F604" s="19" t="str">
        <f aca="false">IF($B604="","",IFERROR(VLOOKUP($B604,الموظفين!$A$2:$J$501,6,FALSE()),""))</f>
        <v/>
      </c>
      <c r="G604" s="19" t="str">
        <f aca="false">IF($B604="","",IFERROR(VLOOKUP($B604,الموظفين!$A$2:$J$501,7,FALSE()),""))</f>
        <v/>
      </c>
      <c r="H604" s="20"/>
      <c r="I604" s="20"/>
      <c r="J604" s="21" t="str">
        <f aca="false">IF(OR(H604="",I604=""),"",ROUND(MOD(I604-H604,1)*24,2))</f>
        <v/>
      </c>
      <c r="K604" s="22" t="str">
        <f aca="false">IF(OR(H604="",F604=""),"",IF(ROUND(MAX(0,MOD(H604-F604+0.5,1)-0.5)*1440,0)&gt;IFERROR(VLOOKUP(E604,الورديات!$A$2:$E$21,5,FALSE()),0),ROUND(MAX(0,MOD(H604-F604+0.5,1)-0.5)*1440,0),0))</f>
        <v/>
      </c>
      <c r="L604" s="22" t="str">
        <f aca="false">IF(OR(I604="",G604=""),"",ROUND(MAX(0,MOD(G604-I604+0.5,1)-0.5)*1440,0))</f>
        <v/>
      </c>
      <c r="M604" s="22" t="str">
        <f aca="false">IF(OR(I604="",G604=""),"",IF(ROUND(MAX(0,MOD(I604-G604+0.5,1)-0.5)*1440,0)&gt;=الإعدادات!$B$8,ROUND(MAX(0,MOD(I604-G604+0.5,1)-0.5)*1440,0),0))</f>
        <v/>
      </c>
      <c r="N604" s="18" t="str">
        <f aca="false">IF(OR(A604="",B604=""),"",IF(COUNTIFS(الإجازات!$A$2:$A$1001,B604,الإجازات!$D$2:$D$1001,"&lt;="&amp;A604,الإجازات!$E$2:$E$1001,"&gt;="&amp;A604,الإجازات!$G$2:$G$1001,"مقبولة")=0,"",LOOKUP(2,1/((الإجازات!$A$2:$A$1001=B604)*(الإجازات!$D$2:$D$1001&lt;=A604)*(الإجازات!$E$2:$E$1001&gt;=A604)*(الإجازات!$G$2:$G$1001="مقبولة")),الإجازات!$C$2:$C$1001)))</f>
        <v/>
      </c>
      <c r="O604" s="17"/>
      <c r="P604" s="23" t="str">
        <f aca="false">IF(B604="","",IF(ISNA(MATCH(B604,الموظفين!$A$2:$A$501,0)),"⚠ كود غير موجود",IF(O604&lt;&gt;"",O604,IF(N604&lt;&gt;"",N604,IF(H604="",IF(AND(A604&lt;&gt;"",WEEKDAY(A604)=الإعدادات!$B$11),"راحة أسبوعية","غائب"),IF(I604="","بدون انصراف",IF(N(K604)&gt;0,"متأخر","حاضر")))))))</f>
        <v/>
      </c>
      <c r="Q604" s="24" t="str">
        <f aca="false">IF(B604="","",IF(OR(P604="غائب",P604="غياب",P604="إجازة بدون راتب"),IFERROR(VLOOKUP(B604,الموظفين!$A$2:$J$501,8,FALSE()),0),0))</f>
        <v/>
      </c>
      <c r="R604" s="24" t="str">
        <f aca="false">IF(B604="","",ROUND((N(K604)+N(L604))/60*IFERROR(VLOOKUP(B604,الموظفين!$A$2:$J$501,8,FALSE()),0)/الإعدادات!$B$6*الإعدادات!$B$9,2))</f>
        <v/>
      </c>
      <c r="S604" s="24" t="str">
        <f aca="false">IF(OR(B604="",M604=""),"",ROUND(M604/60*IFERROR(VLOOKUP(B604,الموظفين!$A$2:$J$501,9,FALSE()),0),2))</f>
        <v/>
      </c>
      <c r="T604" s="17"/>
      <c r="U604" s="23" t="str">
        <f aca="false">IF(OR(A604="",B604=""),"",A604&amp;"|"&amp;B604)</f>
        <v/>
      </c>
    </row>
    <row r="605" customFormat="false" ht="15" hidden="false" customHeight="false" outlineLevel="0" collapsed="false">
      <c r="A605" s="16"/>
      <c r="B605" s="17"/>
      <c r="C605" s="18" t="str">
        <f aca="false">IF($B605="","",IFERROR(VLOOKUP($B605,الموظفين!$A$2:$J$501,2,FALSE())&amp;"","⚠ كود غير موجود"))</f>
        <v/>
      </c>
      <c r="D605" s="18" t="str">
        <f aca="false">IF($B605="","",IFERROR(VLOOKUP($B605,الموظفين!$A$2:$J$501,3,FALSE())&amp;"",""))</f>
        <v/>
      </c>
      <c r="E605" s="18" t="str">
        <f aca="false">IF($B605="","",IFERROR(VLOOKUP($B605,الموظفين!$A$2:$J$501,5,FALSE())&amp;"",""))</f>
        <v/>
      </c>
      <c r="F605" s="19" t="str">
        <f aca="false">IF($B605="","",IFERROR(VLOOKUP($B605,الموظفين!$A$2:$J$501,6,FALSE()),""))</f>
        <v/>
      </c>
      <c r="G605" s="19" t="str">
        <f aca="false">IF($B605="","",IFERROR(VLOOKUP($B605,الموظفين!$A$2:$J$501,7,FALSE()),""))</f>
        <v/>
      </c>
      <c r="H605" s="20"/>
      <c r="I605" s="20"/>
      <c r="J605" s="21" t="str">
        <f aca="false">IF(OR(H605="",I605=""),"",ROUND(MOD(I605-H605,1)*24,2))</f>
        <v/>
      </c>
      <c r="K605" s="22" t="str">
        <f aca="false">IF(OR(H605="",F605=""),"",IF(ROUND(MAX(0,MOD(H605-F605+0.5,1)-0.5)*1440,0)&gt;IFERROR(VLOOKUP(E605,الورديات!$A$2:$E$21,5,FALSE()),0),ROUND(MAX(0,MOD(H605-F605+0.5,1)-0.5)*1440,0),0))</f>
        <v/>
      </c>
      <c r="L605" s="22" t="str">
        <f aca="false">IF(OR(I605="",G605=""),"",ROUND(MAX(0,MOD(G605-I605+0.5,1)-0.5)*1440,0))</f>
        <v/>
      </c>
      <c r="M605" s="22" t="str">
        <f aca="false">IF(OR(I605="",G605=""),"",IF(ROUND(MAX(0,MOD(I605-G605+0.5,1)-0.5)*1440,0)&gt;=الإعدادات!$B$8,ROUND(MAX(0,MOD(I605-G605+0.5,1)-0.5)*1440,0),0))</f>
        <v/>
      </c>
      <c r="N605" s="18" t="str">
        <f aca="false">IF(OR(A605="",B605=""),"",IF(COUNTIFS(الإجازات!$A$2:$A$1001,B605,الإجازات!$D$2:$D$1001,"&lt;="&amp;A605,الإجازات!$E$2:$E$1001,"&gt;="&amp;A605,الإجازات!$G$2:$G$1001,"مقبولة")=0,"",LOOKUP(2,1/((الإجازات!$A$2:$A$1001=B605)*(الإجازات!$D$2:$D$1001&lt;=A605)*(الإجازات!$E$2:$E$1001&gt;=A605)*(الإجازات!$G$2:$G$1001="مقبولة")),الإجازات!$C$2:$C$1001)))</f>
        <v/>
      </c>
      <c r="O605" s="17"/>
      <c r="P605" s="23" t="str">
        <f aca="false">IF(B605="","",IF(ISNA(MATCH(B605,الموظفين!$A$2:$A$501,0)),"⚠ كود غير موجود",IF(O605&lt;&gt;"",O605,IF(N605&lt;&gt;"",N605,IF(H605="",IF(AND(A605&lt;&gt;"",WEEKDAY(A605)=الإعدادات!$B$11),"راحة أسبوعية","غائب"),IF(I605="","بدون انصراف",IF(N(K605)&gt;0,"متأخر","حاضر")))))))</f>
        <v/>
      </c>
      <c r="Q605" s="24" t="str">
        <f aca="false">IF(B605="","",IF(OR(P605="غائب",P605="غياب",P605="إجازة بدون راتب"),IFERROR(VLOOKUP(B605,الموظفين!$A$2:$J$501,8,FALSE()),0),0))</f>
        <v/>
      </c>
      <c r="R605" s="24" t="str">
        <f aca="false">IF(B605="","",ROUND((N(K605)+N(L605))/60*IFERROR(VLOOKUP(B605,الموظفين!$A$2:$J$501,8,FALSE()),0)/الإعدادات!$B$6*الإعدادات!$B$9,2))</f>
        <v/>
      </c>
      <c r="S605" s="24" t="str">
        <f aca="false">IF(OR(B605="",M605=""),"",ROUND(M605/60*IFERROR(VLOOKUP(B605,الموظفين!$A$2:$J$501,9,FALSE()),0),2))</f>
        <v/>
      </c>
      <c r="T605" s="17"/>
      <c r="U605" s="23" t="str">
        <f aca="false">IF(OR(A605="",B605=""),"",A605&amp;"|"&amp;B605)</f>
        <v/>
      </c>
    </row>
    <row r="606" customFormat="false" ht="15" hidden="false" customHeight="false" outlineLevel="0" collapsed="false">
      <c r="A606" s="16"/>
      <c r="B606" s="17"/>
      <c r="C606" s="18" t="str">
        <f aca="false">IF($B606="","",IFERROR(VLOOKUP($B606,الموظفين!$A$2:$J$501,2,FALSE())&amp;"","⚠ كود غير موجود"))</f>
        <v/>
      </c>
      <c r="D606" s="18" t="str">
        <f aca="false">IF($B606="","",IFERROR(VLOOKUP($B606,الموظفين!$A$2:$J$501,3,FALSE())&amp;"",""))</f>
        <v/>
      </c>
      <c r="E606" s="18" t="str">
        <f aca="false">IF($B606="","",IFERROR(VLOOKUP($B606,الموظفين!$A$2:$J$501,5,FALSE())&amp;"",""))</f>
        <v/>
      </c>
      <c r="F606" s="19" t="str">
        <f aca="false">IF($B606="","",IFERROR(VLOOKUP($B606,الموظفين!$A$2:$J$501,6,FALSE()),""))</f>
        <v/>
      </c>
      <c r="G606" s="19" t="str">
        <f aca="false">IF($B606="","",IFERROR(VLOOKUP($B606,الموظفين!$A$2:$J$501,7,FALSE()),""))</f>
        <v/>
      </c>
      <c r="H606" s="20"/>
      <c r="I606" s="20"/>
      <c r="J606" s="21" t="str">
        <f aca="false">IF(OR(H606="",I606=""),"",ROUND(MOD(I606-H606,1)*24,2))</f>
        <v/>
      </c>
      <c r="K606" s="22" t="str">
        <f aca="false">IF(OR(H606="",F606=""),"",IF(ROUND(MAX(0,MOD(H606-F606+0.5,1)-0.5)*1440,0)&gt;IFERROR(VLOOKUP(E606,الورديات!$A$2:$E$21,5,FALSE()),0),ROUND(MAX(0,MOD(H606-F606+0.5,1)-0.5)*1440,0),0))</f>
        <v/>
      </c>
      <c r="L606" s="22" t="str">
        <f aca="false">IF(OR(I606="",G606=""),"",ROUND(MAX(0,MOD(G606-I606+0.5,1)-0.5)*1440,0))</f>
        <v/>
      </c>
      <c r="M606" s="22" t="str">
        <f aca="false">IF(OR(I606="",G606=""),"",IF(ROUND(MAX(0,MOD(I606-G606+0.5,1)-0.5)*1440,0)&gt;=الإعدادات!$B$8,ROUND(MAX(0,MOD(I606-G606+0.5,1)-0.5)*1440,0),0))</f>
        <v/>
      </c>
      <c r="N606" s="18" t="str">
        <f aca="false">IF(OR(A606="",B606=""),"",IF(COUNTIFS(الإجازات!$A$2:$A$1001,B606,الإجازات!$D$2:$D$1001,"&lt;="&amp;A606,الإجازات!$E$2:$E$1001,"&gt;="&amp;A606,الإجازات!$G$2:$G$1001,"مقبولة")=0,"",LOOKUP(2,1/((الإجازات!$A$2:$A$1001=B606)*(الإجازات!$D$2:$D$1001&lt;=A606)*(الإجازات!$E$2:$E$1001&gt;=A606)*(الإجازات!$G$2:$G$1001="مقبولة")),الإجازات!$C$2:$C$1001)))</f>
        <v/>
      </c>
      <c r="O606" s="17"/>
      <c r="P606" s="23" t="str">
        <f aca="false">IF(B606="","",IF(ISNA(MATCH(B606,الموظفين!$A$2:$A$501,0)),"⚠ كود غير موجود",IF(O606&lt;&gt;"",O606,IF(N606&lt;&gt;"",N606,IF(H606="",IF(AND(A606&lt;&gt;"",WEEKDAY(A606)=الإعدادات!$B$11),"راحة أسبوعية","غائب"),IF(I606="","بدون انصراف",IF(N(K606)&gt;0,"متأخر","حاضر")))))))</f>
        <v/>
      </c>
      <c r="Q606" s="24" t="str">
        <f aca="false">IF(B606="","",IF(OR(P606="غائب",P606="غياب",P606="إجازة بدون راتب"),IFERROR(VLOOKUP(B606,الموظفين!$A$2:$J$501,8,FALSE()),0),0))</f>
        <v/>
      </c>
      <c r="R606" s="24" t="str">
        <f aca="false">IF(B606="","",ROUND((N(K606)+N(L606))/60*IFERROR(VLOOKUP(B606,الموظفين!$A$2:$J$501,8,FALSE()),0)/الإعدادات!$B$6*الإعدادات!$B$9,2))</f>
        <v/>
      </c>
      <c r="S606" s="24" t="str">
        <f aca="false">IF(OR(B606="",M606=""),"",ROUND(M606/60*IFERROR(VLOOKUP(B606,الموظفين!$A$2:$J$501,9,FALSE()),0),2))</f>
        <v/>
      </c>
      <c r="T606" s="17"/>
      <c r="U606" s="23" t="str">
        <f aca="false">IF(OR(A606="",B606=""),"",A606&amp;"|"&amp;B606)</f>
        <v/>
      </c>
    </row>
    <row r="607" customFormat="false" ht="15" hidden="false" customHeight="false" outlineLevel="0" collapsed="false">
      <c r="A607" s="16"/>
      <c r="B607" s="17"/>
      <c r="C607" s="18" t="str">
        <f aca="false">IF($B607="","",IFERROR(VLOOKUP($B607,الموظفين!$A$2:$J$501,2,FALSE())&amp;"","⚠ كود غير موجود"))</f>
        <v/>
      </c>
      <c r="D607" s="18" t="str">
        <f aca="false">IF($B607="","",IFERROR(VLOOKUP($B607,الموظفين!$A$2:$J$501,3,FALSE())&amp;"",""))</f>
        <v/>
      </c>
      <c r="E607" s="18" t="str">
        <f aca="false">IF($B607="","",IFERROR(VLOOKUP($B607,الموظفين!$A$2:$J$501,5,FALSE())&amp;"",""))</f>
        <v/>
      </c>
      <c r="F607" s="19" t="str">
        <f aca="false">IF($B607="","",IFERROR(VLOOKUP($B607,الموظفين!$A$2:$J$501,6,FALSE()),""))</f>
        <v/>
      </c>
      <c r="G607" s="19" t="str">
        <f aca="false">IF($B607="","",IFERROR(VLOOKUP($B607,الموظفين!$A$2:$J$501,7,FALSE()),""))</f>
        <v/>
      </c>
      <c r="H607" s="20"/>
      <c r="I607" s="20"/>
      <c r="J607" s="21" t="str">
        <f aca="false">IF(OR(H607="",I607=""),"",ROUND(MOD(I607-H607,1)*24,2))</f>
        <v/>
      </c>
      <c r="K607" s="22" t="str">
        <f aca="false">IF(OR(H607="",F607=""),"",IF(ROUND(MAX(0,MOD(H607-F607+0.5,1)-0.5)*1440,0)&gt;IFERROR(VLOOKUP(E607,الورديات!$A$2:$E$21,5,FALSE()),0),ROUND(MAX(0,MOD(H607-F607+0.5,1)-0.5)*1440,0),0))</f>
        <v/>
      </c>
      <c r="L607" s="22" t="str">
        <f aca="false">IF(OR(I607="",G607=""),"",ROUND(MAX(0,MOD(G607-I607+0.5,1)-0.5)*1440,0))</f>
        <v/>
      </c>
      <c r="M607" s="22" t="str">
        <f aca="false">IF(OR(I607="",G607=""),"",IF(ROUND(MAX(0,MOD(I607-G607+0.5,1)-0.5)*1440,0)&gt;=الإعدادات!$B$8,ROUND(MAX(0,MOD(I607-G607+0.5,1)-0.5)*1440,0),0))</f>
        <v/>
      </c>
      <c r="N607" s="18" t="str">
        <f aca="false">IF(OR(A607="",B607=""),"",IF(COUNTIFS(الإجازات!$A$2:$A$1001,B607,الإجازات!$D$2:$D$1001,"&lt;="&amp;A607,الإجازات!$E$2:$E$1001,"&gt;="&amp;A607,الإجازات!$G$2:$G$1001,"مقبولة")=0,"",LOOKUP(2,1/((الإجازات!$A$2:$A$1001=B607)*(الإجازات!$D$2:$D$1001&lt;=A607)*(الإجازات!$E$2:$E$1001&gt;=A607)*(الإجازات!$G$2:$G$1001="مقبولة")),الإجازات!$C$2:$C$1001)))</f>
        <v/>
      </c>
      <c r="O607" s="17"/>
      <c r="P607" s="23" t="str">
        <f aca="false">IF(B607="","",IF(ISNA(MATCH(B607,الموظفين!$A$2:$A$501,0)),"⚠ كود غير موجود",IF(O607&lt;&gt;"",O607,IF(N607&lt;&gt;"",N607,IF(H607="",IF(AND(A607&lt;&gt;"",WEEKDAY(A607)=الإعدادات!$B$11),"راحة أسبوعية","غائب"),IF(I607="","بدون انصراف",IF(N(K607)&gt;0,"متأخر","حاضر")))))))</f>
        <v/>
      </c>
      <c r="Q607" s="24" t="str">
        <f aca="false">IF(B607="","",IF(OR(P607="غائب",P607="غياب",P607="إجازة بدون راتب"),IFERROR(VLOOKUP(B607,الموظفين!$A$2:$J$501,8,FALSE()),0),0))</f>
        <v/>
      </c>
      <c r="R607" s="24" t="str">
        <f aca="false">IF(B607="","",ROUND((N(K607)+N(L607))/60*IFERROR(VLOOKUP(B607,الموظفين!$A$2:$J$501,8,FALSE()),0)/الإعدادات!$B$6*الإعدادات!$B$9,2))</f>
        <v/>
      </c>
      <c r="S607" s="24" t="str">
        <f aca="false">IF(OR(B607="",M607=""),"",ROUND(M607/60*IFERROR(VLOOKUP(B607,الموظفين!$A$2:$J$501,9,FALSE()),0),2))</f>
        <v/>
      </c>
      <c r="T607" s="17"/>
      <c r="U607" s="23" t="str">
        <f aca="false">IF(OR(A607="",B607=""),"",A607&amp;"|"&amp;B607)</f>
        <v/>
      </c>
    </row>
    <row r="608" customFormat="false" ht="15" hidden="false" customHeight="false" outlineLevel="0" collapsed="false">
      <c r="A608" s="16"/>
      <c r="B608" s="17"/>
      <c r="C608" s="18" t="str">
        <f aca="false">IF($B608="","",IFERROR(VLOOKUP($B608,الموظفين!$A$2:$J$501,2,FALSE())&amp;"","⚠ كود غير موجود"))</f>
        <v/>
      </c>
      <c r="D608" s="18" t="str">
        <f aca="false">IF($B608="","",IFERROR(VLOOKUP($B608,الموظفين!$A$2:$J$501,3,FALSE())&amp;"",""))</f>
        <v/>
      </c>
      <c r="E608" s="18" t="str">
        <f aca="false">IF($B608="","",IFERROR(VLOOKUP($B608,الموظفين!$A$2:$J$501,5,FALSE())&amp;"",""))</f>
        <v/>
      </c>
      <c r="F608" s="19" t="str">
        <f aca="false">IF($B608="","",IFERROR(VLOOKUP($B608,الموظفين!$A$2:$J$501,6,FALSE()),""))</f>
        <v/>
      </c>
      <c r="G608" s="19" t="str">
        <f aca="false">IF($B608="","",IFERROR(VLOOKUP($B608,الموظفين!$A$2:$J$501,7,FALSE()),""))</f>
        <v/>
      </c>
      <c r="H608" s="20"/>
      <c r="I608" s="20"/>
      <c r="J608" s="21" t="str">
        <f aca="false">IF(OR(H608="",I608=""),"",ROUND(MOD(I608-H608,1)*24,2))</f>
        <v/>
      </c>
      <c r="K608" s="22" t="str">
        <f aca="false">IF(OR(H608="",F608=""),"",IF(ROUND(MAX(0,MOD(H608-F608+0.5,1)-0.5)*1440,0)&gt;IFERROR(VLOOKUP(E608,الورديات!$A$2:$E$21,5,FALSE()),0),ROUND(MAX(0,MOD(H608-F608+0.5,1)-0.5)*1440,0),0))</f>
        <v/>
      </c>
      <c r="L608" s="22" t="str">
        <f aca="false">IF(OR(I608="",G608=""),"",ROUND(MAX(0,MOD(G608-I608+0.5,1)-0.5)*1440,0))</f>
        <v/>
      </c>
      <c r="M608" s="22" t="str">
        <f aca="false">IF(OR(I608="",G608=""),"",IF(ROUND(MAX(0,MOD(I608-G608+0.5,1)-0.5)*1440,0)&gt;=الإعدادات!$B$8,ROUND(MAX(0,MOD(I608-G608+0.5,1)-0.5)*1440,0),0))</f>
        <v/>
      </c>
      <c r="N608" s="18" t="str">
        <f aca="false">IF(OR(A608="",B608=""),"",IF(COUNTIFS(الإجازات!$A$2:$A$1001,B608,الإجازات!$D$2:$D$1001,"&lt;="&amp;A608,الإجازات!$E$2:$E$1001,"&gt;="&amp;A608,الإجازات!$G$2:$G$1001,"مقبولة")=0,"",LOOKUP(2,1/((الإجازات!$A$2:$A$1001=B608)*(الإجازات!$D$2:$D$1001&lt;=A608)*(الإجازات!$E$2:$E$1001&gt;=A608)*(الإجازات!$G$2:$G$1001="مقبولة")),الإجازات!$C$2:$C$1001)))</f>
        <v/>
      </c>
      <c r="O608" s="17"/>
      <c r="P608" s="23" t="str">
        <f aca="false">IF(B608="","",IF(ISNA(MATCH(B608,الموظفين!$A$2:$A$501,0)),"⚠ كود غير موجود",IF(O608&lt;&gt;"",O608,IF(N608&lt;&gt;"",N608,IF(H608="",IF(AND(A608&lt;&gt;"",WEEKDAY(A608)=الإعدادات!$B$11),"راحة أسبوعية","غائب"),IF(I608="","بدون انصراف",IF(N(K608)&gt;0,"متأخر","حاضر")))))))</f>
        <v/>
      </c>
      <c r="Q608" s="24" t="str">
        <f aca="false">IF(B608="","",IF(OR(P608="غائب",P608="غياب",P608="إجازة بدون راتب"),IFERROR(VLOOKUP(B608,الموظفين!$A$2:$J$501,8,FALSE()),0),0))</f>
        <v/>
      </c>
      <c r="R608" s="24" t="str">
        <f aca="false">IF(B608="","",ROUND((N(K608)+N(L608))/60*IFERROR(VLOOKUP(B608,الموظفين!$A$2:$J$501,8,FALSE()),0)/الإعدادات!$B$6*الإعدادات!$B$9,2))</f>
        <v/>
      </c>
      <c r="S608" s="24" t="str">
        <f aca="false">IF(OR(B608="",M608=""),"",ROUND(M608/60*IFERROR(VLOOKUP(B608,الموظفين!$A$2:$J$501,9,FALSE()),0),2))</f>
        <v/>
      </c>
      <c r="T608" s="17"/>
      <c r="U608" s="23" t="str">
        <f aca="false">IF(OR(A608="",B608=""),"",A608&amp;"|"&amp;B608)</f>
        <v/>
      </c>
    </row>
    <row r="609" customFormat="false" ht="15" hidden="false" customHeight="false" outlineLevel="0" collapsed="false">
      <c r="A609" s="16"/>
      <c r="B609" s="17"/>
      <c r="C609" s="18" t="str">
        <f aca="false">IF($B609="","",IFERROR(VLOOKUP($B609,الموظفين!$A$2:$J$501,2,FALSE())&amp;"","⚠ كود غير موجود"))</f>
        <v/>
      </c>
      <c r="D609" s="18" t="str">
        <f aca="false">IF($B609="","",IFERROR(VLOOKUP($B609,الموظفين!$A$2:$J$501,3,FALSE())&amp;"",""))</f>
        <v/>
      </c>
      <c r="E609" s="18" t="str">
        <f aca="false">IF($B609="","",IFERROR(VLOOKUP($B609,الموظفين!$A$2:$J$501,5,FALSE())&amp;"",""))</f>
        <v/>
      </c>
      <c r="F609" s="19" t="str">
        <f aca="false">IF($B609="","",IFERROR(VLOOKUP($B609,الموظفين!$A$2:$J$501,6,FALSE()),""))</f>
        <v/>
      </c>
      <c r="G609" s="19" t="str">
        <f aca="false">IF($B609="","",IFERROR(VLOOKUP($B609,الموظفين!$A$2:$J$501,7,FALSE()),""))</f>
        <v/>
      </c>
      <c r="H609" s="20"/>
      <c r="I609" s="20"/>
      <c r="J609" s="21" t="str">
        <f aca="false">IF(OR(H609="",I609=""),"",ROUND(MOD(I609-H609,1)*24,2))</f>
        <v/>
      </c>
      <c r="K609" s="22" t="str">
        <f aca="false">IF(OR(H609="",F609=""),"",IF(ROUND(MAX(0,MOD(H609-F609+0.5,1)-0.5)*1440,0)&gt;IFERROR(VLOOKUP(E609,الورديات!$A$2:$E$21,5,FALSE()),0),ROUND(MAX(0,MOD(H609-F609+0.5,1)-0.5)*1440,0),0))</f>
        <v/>
      </c>
      <c r="L609" s="22" t="str">
        <f aca="false">IF(OR(I609="",G609=""),"",ROUND(MAX(0,MOD(G609-I609+0.5,1)-0.5)*1440,0))</f>
        <v/>
      </c>
      <c r="M609" s="22" t="str">
        <f aca="false">IF(OR(I609="",G609=""),"",IF(ROUND(MAX(0,MOD(I609-G609+0.5,1)-0.5)*1440,0)&gt;=الإعدادات!$B$8,ROUND(MAX(0,MOD(I609-G609+0.5,1)-0.5)*1440,0),0))</f>
        <v/>
      </c>
      <c r="N609" s="18" t="str">
        <f aca="false">IF(OR(A609="",B609=""),"",IF(COUNTIFS(الإجازات!$A$2:$A$1001,B609,الإجازات!$D$2:$D$1001,"&lt;="&amp;A609,الإجازات!$E$2:$E$1001,"&gt;="&amp;A609,الإجازات!$G$2:$G$1001,"مقبولة")=0,"",LOOKUP(2,1/((الإجازات!$A$2:$A$1001=B609)*(الإجازات!$D$2:$D$1001&lt;=A609)*(الإجازات!$E$2:$E$1001&gt;=A609)*(الإجازات!$G$2:$G$1001="مقبولة")),الإجازات!$C$2:$C$1001)))</f>
        <v/>
      </c>
      <c r="O609" s="17"/>
      <c r="P609" s="23" t="str">
        <f aca="false">IF(B609="","",IF(ISNA(MATCH(B609,الموظفين!$A$2:$A$501,0)),"⚠ كود غير موجود",IF(O609&lt;&gt;"",O609,IF(N609&lt;&gt;"",N609,IF(H609="",IF(AND(A609&lt;&gt;"",WEEKDAY(A609)=الإعدادات!$B$11),"راحة أسبوعية","غائب"),IF(I609="","بدون انصراف",IF(N(K609)&gt;0,"متأخر","حاضر")))))))</f>
        <v/>
      </c>
      <c r="Q609" s="24" t="str">
        <f aca="false">IF(B609="","",IF(OR(P609="غائب",P609="غياب",P609="إجازة بدون راتب"),IFERROR(VLOOKUP(B609,الموظفين!$A$2:$J$501,8,FALSE()),0),0))</f>
        <v/>
      </c>
      <c r="R609" s="24" t="str">
        <f aca="false">IF(B609="","",ROUND((N(K609)+N(L609))/60*IFERROR(VLOOKUP(B609,الموظفين!$A$2:$J$501,8,FALSE()),0)/الإعدادات!$B$6*الإعدادات!$B$9,2))</f>
        <v/>
      </c>
      <c r="S609" s="24" t="str">
        <f aca="false">IF(OR(B609="",M609=""),"",ROUND(M609/60*IFERROR(VLOOKUP(B609,الموظفين!$A$2:$J$501,9,FALSE()),0),2))</f>
        <v/>
      </c>
      <c r="T609" s="17"/>
      <c r="U609" s="23" t="str">
        <f aca="false">IF(OR(A609="",B609=""),"",A609&amp;"|"&amp;B609)</f>
        <v/>
      </c>
    </row>
    <row r="610" customFormat="false" ht="15" hidden="false" customHeight="false" outlineLevel="0" collapsed="false">
      <c r="A610" s="16"/>
      <c r="B610" s="17"/>
      <c r="C610" s="18" t="str">
        <f aca="false">IF($B610="","",IFERROR(VLOOKUP($B610,الموظفين!$A$2:$J$501,2,FALSE())&amp;"","⚠ كود غير موجود"))</f>
        <v/>
      </c>
      <c r="D610" s="18" t="str">
        <f aca="false">IF($B610="","",IFERROR(VLOOKUP($B610,الموظفين!$A$2:$J$501,3,FALSE())&amp;"",""))</f>
        <v/>
      </c>
      <c r="E610" s="18" t="str">
        <f aca="false">IF($B610="","",IFERROR(VLOOKUP($B610,الموظفين!$A$2:$J$501,5,FALSE())&amp;"",""))</f>
        <v/>
      </c>
      <c r="F610" s="19" t="str">
        <f aca="false">IF($B610="","",IFERROR(VLOOKUP($B610,الموظفين!$A$2:$J$501,6,FALSE()),""))</f>
        <v/>
      </c>
      <c r="G610" s="19" t="str">
        <f aca="false">IF($B610="","",IFERROR(VLOOKUP($B610,الموظفين!$A$2:$J$501,7,FALSE()),""))</f>
        <v/>
      </c>
      <c r="H610" s="20"/>
      <c r="I610" s="20"/>
      <c r="J610" s="21" t="str">
        <f aca="false">IF(OR(H610="",I610=""),"",ROUND(MOD(I610-H610,1)*24,2))</f>
        <v/>
      </c>
      <c r="K610" s="22" t="str">
        <f aca="false">IF(OR(H610="",F610=""),"",IF(ROUND(MAX(0,MOD(H610-F610+0.5,1)-0.5)*1440,0)&gt;IFERROR(VLOOKUP(E610,الورديات!$A$2:$E$21,5,FALSE()),0),ROUND(MAX(0,MOD(H610-F610+0.5,1)-0.5)*1440,0),0))</f>
        <v/>
      </c>
      <c r="L610" s="22" t="str">
        <f aca="false">IF(OR(I610="",G610=""),"",ROUND(MAX(0,MOD(G610-I610+0.5,1)-0.5)*1440,0))</f>
        <v/>
      </c>
      <c r="M610" s="22" t="str">
        <f aca="false">IF(OR(I610="",G610=""),"",IF(ROUND(MAX(0,MOD(I610-G610+0.5,1)-0.5)*1440,0)&gt;=الإعدادات!$B$8,ROUND(MAX(0,MOD(I610-G610+0.5,1)-0.5)*1440,0),0))</f>
        <v/>
      </c>
      <c r="N610" s="18" t="str">
        <f aca="false">IF(OR(A610="",B610=""),"",IF(COUNTIFS(الإجازات!$A$2:$A$1001,B610,الإجازات!$D$2:$D$1001,"&lt;="&amp;A610,الإجازات!$E$2:$E$1001,"&gt;="&amp;A610,الإجازات!$G$2:$G$1001,"مقبولة")=0,"",LOOKUP(2,1/((الإجازات!$A$2:$A$1001=B610)*(الإجازات!$D$2:$D$1001&lt;=A610)*(الإجازات!$E$2:$E$1001&gt;=A610)*(الإجازات!$G$2:$G$1001="مقبولة")),الإجازات!$C$2:$C$1001)))</f>
        <v/>
      </c>
      <c r="O610" s="17"/>
      <c r="P610" s="23" t="str">
        <f aca="false">IF(B610="","",IF(ISNA(MATCH(B610,الموظفين!$A$2:$A$501,0)),"⚠ كود غير موجود",IF(O610&lt;&gt;"",O610,IF(N610&lt;&gt;"",N610,IF(H610="",IF(AND(A610&lt;&gt;"",WEEKDAY(A610)=الإعدادات!$B$11),"راحة أسبوعية","غائب"),IF(I610="","بدون انصراف",IF(N(K610)&gt;0,"متأخر","حاضر")))))))</f>
        <v/>
      </c>
      <c r="Q610" s="24" t="str">
        <f aca="false">IF(B610="","",IF(OR(P610="غائب",P610="غياب",P610="إجازة بدون راتب"),IFERROR(VLOOKUP(B610,الموظفين!$A$2:$J$501,8,FALSE()),0),0))</f>
        <v/>
      </c>
      <c r="R610" s="24" t="str">
        <f aca="false">IF(B610="","",ROUND((N(K610)+N(L610))/60*IFERROR(VLOOKUP(B610,الموظفين!$A$2:$J$501,8,FALSE()),0)/الإعدادات!$B$6*الإعدادات!$B$9,2))</f>
        <v/>
      </c>
      <c r="S610" s="24" t="str">
        <f aca="false">IF(OR(B610="",M610=""),"",ROUND(M610/60*IFERROR(VLOOKUP(B610,الموظفين!$A$2:$J$501,9,FALSE()),0),2))</f>
        <v/>
      </c>
      <c r="T610" s="17"/>
      <c r="U610" s="23" t="str">
        <f aca="false">IF(OR(A610="",B610=""),"",A610&amp;"|"&amp;B610)</f>
        <v/>
      </c>
    </row>
    <row r="611" customFormat="false" ht="15" hidden="false" customHeight="false" outlineLevel="0" collapsed="false">
      <c r="A611" s="16"/>
      <c r="B611" s="17"/>
      <c r="C611" s="18" t="str">
        <f aca="false">IF($B611="","",IFERROR(VLOOKUP($B611,الموظفين!$A$2:$J$501,2,FALSE())&amp;"","⚠ كود غير موجود"))</f>
        <v/>
      </c>
      <c r="D611" s="18" t="str">
        <f aca="false">IF($B611="","",IFERROR(VLOOKUP($B611,الموظفين!$A$2:$J$501,3,FALSE())&amp;"",""))</f>
        <v/>
      </c>
      <c r="E611" s="18" t="str">
        <f aca="false">IF($B611="","",IFERROR(VLOOKUP($B611,الموظفين!$A$2:$J$501,5,FALSE())&amp;"",""))</f>
        <v/>
      </c>
      <c r="F611" s="19" t="str">
        <f aca="false">IF($B611="","",IFERROR(VLOOKUP($B611,الموظفين!$A$2:$J$501,6,FALSE()),""))</f>
        <v/>
      </c>
      <c r="G611" s="19" t="str">
        <f aca="false">IF($B611="","",IFERROR(VLOOKUP($B611,الموظفين!$A$2:$J$501,7,FALSE()),""))</f>
        <v/>
      </c>
      <c r="H611" s="20"/>
      <c r="I611" s="20"/>
      <c r="J611" s="21" t="str">
        <f aca="false">IF(OR(H611="",I611=""),"",ROUND(MOD(I611-H611,1)*24,2))</f>
        <v/>
      </c>
      <c r="K611" s="22" t="str">
        <f aca="false">IF(OR(H611="",F611=""),"",IF(ROUND(MAX(0,MOD(H611-F611+0.5,1)-0.5)*1440,0)&gt;IFERROR(VLOOKUP(E611,الورديات!$A$2:$E$21,5,FALSE()),0),ROUND(MAX(0,MOD(H611-F611+0.5,1)-0.5)*1440,0),0))</f>
        <v/>
      </c>
      <c r="L611" s="22" t="str">
        <f aca="false">IF(OR(I611="",G611=""),"",ROUND(MAX(0,MOD(G611-I611+0.5,1)-0.5)*1440,0))</f>
        <v/>
      </c>
      <c r="M611" s="22" t="str">
        <f aca="false">IF(OR(I611="",G611=""),"",IF(ROUND(MAX(0,MOD(I611-G611+0.5,1)-0.5)*1440,0)&gt;=الإعدادات!$B$8,ROUND(MAX(0,MOD(I611-G611+0.5,1)-0.5)*1440,0),0))</f>
        <v/>
      </c>
      <c r="N611" s="18" t="str">
        <f aca="false">IF(OR(A611="",B611=""),"",IF(COUNTIFS(الإجازات!$A$2:$A$1001,B611,الإجازات!$D$2:$D$1001,"&lt;="&amp;A611,الإجازات!$E$2:$E$1001,"&gt;="&amp;A611,الإجازات!$G$2:$G$1001,"مقبولة")=0,"",LOOKUP(2,1/((الإجازات!$A$2:$A$1001=B611)*(الإجازات!$D$2:$D$1001&lt;=A611)*(الإجازات!$E$2:$E$1001&gt;=A611)*(الإجازات!$G$2:$G$1001="مقبولة")),الإجازات!$C$2:$C$1001)))</f>
        <v/>
      </c>
      <c r="O611" s="17"/>
      <c r="P611" s="23" t="str">
        <f aca="false">IF(B611="","",IF(ISNA(MATCH(B611,الموظفين!$A$2:$A$501,0)),"⚠ كود غير موجود",IF(O611&lt;&gt;"",O611,IF(N611&lt;&gt;"",N611,IF(H611="",IF(AND(A611&lt;&gt;"",WEEKDAY(A611)=الإعدادات!$B$11),"راحة أسبوعية","غائب"),IF(I611="","بدون انصراف",IF(N(K611)&gt;0,"متأخر","حاضر")))))))</f>
        <v/>
      </c>
      <c r="Q611" s="24" t="str">
        <f aca="false">IF(B611="","",IF(OR(P611="غائب",P611="غياب",P611="إجازة بدون راتب"),IFERROR(VLOOKUP(B611,الموظفين!$A$2:$J$501,8,FALSE()),0),0))</f>
        <v/>
      </c>
      <c r="R611" s="24" t="str">
        <f aca="false">IF(B611="","",ROUND((N(K611)+N(L611))/60*IFERROR(VLOOKUP(B611,الموظفين!$A$2:$J$501,8,FALSE()),0)/الإعدادات!$B$6*الإعدادات!$B$9,2))</f>
        <v/>
      </c>
      <c r="S611" s="24" t="str">
        <f aca="false">IF(OR(B611="",M611=""),"",ROUND(M611/60*IFERROR(VLOOKUP(B611,الموظفين!$A$2:$J$501,9,FALSE()),0),2))</f>
        <v/>
      </c>
      <c r="T611" s="17"/>
      <c r="U611" s="23" t="str">
        <f aca="false">IF(OR(A611="",B611=""),"",A611&amp;"|"&amp;B611)</f>
        <v/>
      </c>
    </row>
    <row r="612" customFormat="false" ht="15" hidden="false" customHeight="false" outlineLevel="0" collapsed="false">
      <c r="A612" s="16"/>
      <c r="B612" s="17"/>
      <c r="C612" s="18" t="str">
        <f aca="false">IF($B612="","",IFERROR(VLOOKUP($B612,الموظفين!$A$2:$J$501,2,FALSE())&amp;"","⚠ كود غير موجود"))</f>
        <v/>
      </c>
      <c r="D612" s="18" t="str">
        <f aca="false">IF($B612="","",IFERROR(VLOOKUP($B612,الموظفين!$A$2:$J$501,3,FALSE())&amp;"",""))</f>
        <v/>
      </c>
      <c r="E612" s="18" t="str">
        <f aca="false">IF($B612="","",IFERROR(VLOOKUP($B612,الموظفين!$A$2:$J$501,5,FALSE())&amp;"",""))</f>
        <v/>
      </c>
      <c r="F612" s="19" t="str">
        <f aca="false">IF($B612="","",IFERROR(VLOOKUP($B612,الموظفين!$A$2:$J$501,6,FALSE()),""))</f>
        <v/>
      </c>
      <c r="G612" s="19" t="str">
        <f aca="false">IF($B612="","",IFERROR(VLOOKUP($B612,الموظفين!$A$2:$J$501,7,FALSE()),""))</f>
        <v/>
      </c>
      <c r="H612" s="20"/>
      <c r="I612" s="20"/>
      <c r="J612" s="21" t="str">
        <f aca="false">IF(OR(H612="",I612=""),"",ROUND(MOD(I612-H612,1)*24,2))</f>
        <v/>
      </c>
      <c r="K612" s="22" t="str">
        <f aca="false">IF(OR(H612="",F612=""),"",IF(ROUND(MAX(0,MOD(H612-F612+0.5,1)-0.5)*1440,0)&gt;IFERROR(VLOOKUP(E612,الورديات!$A$2:$E$21,5,FALSE()),0),ROUND(MAX(0,MOD(H612-F612+0.5,1)-0.5)*1440,0),0))</f>
        <v/>
      </c>
      <c r="L612" s="22" t="str">
        <f aca="false">IF(OR(I612="",G612=""),"",ROUND(MAX(0,MOD(G612-I612+0.5,1)-0.5)*1440,0))</f>
        <v/>
      </c>
      <c r="M612" s="22" t="str">
        <f aca="false">IF(OR(I612="",G612=""),"",IF(ROUND(MAX(0,MOD(I612-G612+0.5,1)-0.5)*1440,0)&gt;=الإعدادات!$B$8,ROUND(MAX(0,MOD(I612-G612+0.5,1)-0.5)*1440,0),0))</f>
        <v/>
      </c>
      <c r="N612" s="18" t="str">
        <f aca="false">IF(OR(A612="",B612=""),"",IF(COUNTIFS(الإجازات!$A$2:$A$1001,B612,الإجازات!$D$2:$D$1001,"&lt;="&amp;A612,الإجازات!$E$2:$E$1001,"&gt;="&amp;A612,الإجازات!$G$2:$G$1001,"مقبولة")=0,"",LOOKUP(2,1/((الإجازات!$A$2:$A$1001=B612)*(الإجازات!$D$2:$D$1001&lt;=A612)*(الإجازات!$E$2:$E$1001&gt;=A612)*(الإجازات!$G$2:$G$1001="مقبولة")),الإجازات!$C$2:$C$1001)))</f>
        <v/>
      </c>
      <c r="O612" s="17"/>
      <c r="P612" s="23" t="str">
        <f aca="false">IF(B612="","",IF(ISNA(MATCH(B612,الموظفين!$A$2:$A$501,0)),"⚠ كود غير موجود",IF(O612&lt;&gt;"",O612,IF(N612&lt;&gt;"",N612,IF(H612="",IF(AND(A612&lt;&gt;"",WEEKDAY(A612)=الإعدادات!$B$11),"راحة أسبوعية","غائب"),IF(I612="","بدون انصراف",IF(N(K612)&gt;0,"متأخر","حاضر")))))))</f>
        <v/>
      </c>
      <c r="Q612" s="24" t="str">
        <f aca="false">IF(B612="","",IF(OR(P612="غائب",P612="غياب",P612="إجازة بدون راتب"),IFERROR(VLOOKUP(B612,الموظفين!$A$2:$J$501,8,FALSE()),0),0))</f>
        <v/>
      </c>
      <c r="R612" s="24" t="str">
        <f aca="false">IF(B612="","",ROUND((N(K612)+N(L612))/60*IFERROR(VLOOKUP(B612,الموظفين!$A$2:$J$501,8,FALSE()),0)/الإعدادات!$B$6*الإعدادات!$B$9,2))</f>
        <v/>
      </c>
      <c r="S612" s="24" t="str">
        <f aca="false">IF(OR(B612="",M612=""),"",ROUND(M612/60*IFERROR(VLOOKUP(B612,الموظفين!$A$2:$J$501,9,FALSE()),0),2))</f>
        <v/>
      </c>
      <c r="T612" s="17"/>
      <c r="U612" s="23" t="str">
        <f aca="false">IF(OR(A612="",B612=""),"",A612&amp;"|"&amp;B612)</f>
        <v/>
      </c>
    </row>
    <row r="613" customFormat="false" ht="15" hidden="false" customHeight="false" outlineLevel="0" collapsed="false">
      <c r="A613" s="16"/>
      <c r="B613" s="17"/>
      <c r="C613" s="18" t="str">
        <f aca="false">IF($B613="","",IFERROR(VLOOKUP($B613,الموظفين!$A$2:$J$501,2,FALSE())&amp;"","⚠ كود غير موجود"))</f>
        <v/>
      </c>
      <c r="D613" s="18" t="str">
        <f aca="false">IF($B613="","",IFERROR(VLOOKUP($B613,الموظفين!$A$2:$J$501,3,FALSE())&amp;"",""))</f>
        <v/>
      </c>
      <c r="E613" s="18" t="str">
        <f aca="false">IF($B613="","",IFERROR(VLOOKUP($B613,الموظفين!$A$2:$J$501,5,FALSE())&amp;"",""))</f>
        <v/>
      </c>
      <c r="F613" s="19" t="str">
        <f aca="false">IF($B613="","",IFERROR(VLOOKUP($B613,الموظفين!$A$2:$J$501,6,FALSE()),""))</f>
        <v/>
      </c>
      <c r="G613" s="19" t="str">
        <f aca="false">IF($B613="","",IFERROR(VLOOKUP($B613,الموظفين!$A$2:$J$501,7,FALSE()),""))</f>
        <v/>
      </c>
      <c r="H613" s="20"/>
      <c r="I613" s="20"/>
      <c r="J613" s="21" t="str">
        <f aca="false">IF(OR(H613="",I613=""),"",ROUND(MOD(I613-H613,1)*24,2))</f>
        <v/>
      </c>
      <c r="K613" s="22" t="str">
        <f aca="false">IF(OR(H613="",F613=""),"",IF(ROUND(MAX(0,MOD(H613-F613+0.5,1)-0.5)*1440,0)&gt;IFERROR(VLOOKUP(E613,الورديات!$A$2:$E$21,5,FALSE()),0),ROUND(MAX(0,MOD(H613-F613+0.5,1)-0.5)*1440,0),0))</f>
        <v/>
      </c>
      <c r="L613" s="22" t="str">
        <f aca="false">IF(OR(I613="",G613=""),"",ROUND(MAX(0,MOD(G613-I613+0.5,1)-0.5)*1440,0))</f>
        <v/>
      </c>
      <c r="M613" s="22" t="str">
        <f aca="false">IF(OR(I613="",G613=""),"",IF(ROUND(MAX(0,MOD(I613-G613+0.5,1)-0.5)*1440,0)&gt;=الإعدادات!$B$8,ROUND(MAX(0,MOD(I613-G613+0.5,1)-0.5)*1440,0),0))</f>
        <v/>
      </c>
      <c r="N613" s="18" t="str">
        <f aca="false">IF(OR(A613="",B613=""),"",IF(COUNTIFS(الإجازات!$A$2:$A$1001,B613,الإجازات!$D$2:$D$1001,"&lt;="&amp;A613,الإجازات!$E$2:$E$1001,"&gt;="&amp;A613,الإجازات!$G$2:$G$1001,"مقبولة")=0,"",LOOKUP(2,1/((الإجازات!$A$2:$A$1001=B613)*(الإجازات!$D$2:$D$1001&lt;=A613)*(الإجازات!$E$2:$E$1001&gt;=A613)*(الإجازات!$G$2:$G$1001="مقبولة")),الإجازات!$C$2:$C$1001)))</f>
        <v/>
      </c>
      <c r="O613" s="17"/>
      <c r="P613" s="23" t="str">
        <f aca="false">IF(B613="","",IF(ISNA(MATCH(B613,الموظفين!$A$2:$A$501,0)),"⚠ كود غير موجود",IF(O613&lt;&gt;"",O613,IF(N613&lt;&gt;"",N613,IF(H613="",IF(AND(A613&lt;&gt;"",WEEKDAY(A613)=الإعدادات!$B$11),"راحة أسبوعية","غائب"),IF(I613="","بدون انصراف",IF(N(K613)&gt;0,"متأخر","حاضر")))))))</f>
        <v/>
      </c>
      <c r="Q613" s="24" t="str">
        <f aca="false">IF(B613="","",IF(OR(P613="غائب",P613="غياب",P613="إجازة بدون راتب"),IFERROR(VLOOKUP(B613,الموظفين!$A$2:$J$501,8,FALSE()),0),0))</f>
        <v/>
      </c>
      <c r="R613" s="24" t="str">
        <f aca="false">IF(B613="","",ROUND((N(K613)+N(L613))/60*IFERROR(VLOOKUP(B613,الموظفين!$A$2:$J$501,8,FALSE()),0)/الإعدادات!$B$6*الإعدادات!$B$9,2))</f>
        <v/>
      </c>
      <c r="S613" s="24" t="str">
        <f aca="false">IF(OR(B613="",M613=""),"",ROUND(M613/60*IFERROR(VLOOKUP(B613,الموظفين!$A$2:$J$501,9,FALSE()),0),2))</f>
        <v/>
      </c>
      <c r="T613" s="17"/>
      <c r="U613" s="23" t="str">
        <f aca="false">IF(OR(A613="",B613=""),"",A613&amp;"|"&amp;B613)</f>
        <v/>
      </c>
    </row>
    <row r="614" customFormat="false" ht="15" hidden="false" customHeight="false" outlineLevel="0" collapsed="false">
      <c r="A614" s="16"/>
      <c r="B614" s="17"/>
      <c r="C614" s="18" t="str">
        <f aca="false">IF($B614="","",IFERROR(VLOOKUP($B614,الموظفين!$A$2:$J$501,2,FALSE())&amp;"","⚠ كود غير موجود"))</f>
        <v/>
      </c>
      <c r="D614" s="18" t="str">
        <f aca="false">IF($B614="","",IFERROR(VLOOKUP($B614,الموظفين!$A$2:$J$501,3,FALSE())&amp;"",""))</f>
        <v/>
      </c>
      <c r="E614" s="18" t="str">
        <f aca="false">IF($B614="","",IFERROR(VLOOKUP($B614,الموظفين!$A$2:$J$501,5,FALSE())&amp;"",""))</f>
        <v/>
      </c>
      <c r="F614" s="19" t="str">
        <f aca="false">IF($B614="","",IFERROR(VLOOKUP($B614,الموظفين!$A$2:$J$501,6,FALSE()),""))</f>
        <v/>
      </c>
      <c r="G614" s="19" t="str">
        <f aca="false">IF($B614="","",IFERROR(VLOOKUP($B614,الموظفين!$A$2:$J$501,7,FALSE()),""))</f>
        <v/>
      </c>
      <c r="H614" s="20"/>
      <c r="I614" s="20"/>
      <c r="J614" s="21" t="str">
        <f aca="false">IF(OR(H614="",I614=""),"",ROUND(MOD(I614-H614,1)*24,2))</f>
        <v/>
      </c>
      <c r="K614" s="22" t="str">
        <f aca="false">IF(OR(H614="",F614=""),"",IF(ROUND(MAX(0,MOD(H614-F614+0.5,1)-0.5)*1440,0)&gt;IFERROR(VLOOKUP(E614,الورديات!$A$2:$E$21,5,FALSE()),0),ROUND(MAX(0,MOD(H614-F614+0.5,1)-0.5)*1440,0),0))</f>
        <v/>
      </c>
      <c r="L614" s="22" t="str">
        <f aca="false">IF(OR(I614="",G614=""),"",ROUND(MAX(0,MOD(G614-I614+0.5,1)-0.5)*1440,0))</f>
        <v/>
      </c>
      <c r="M614" s="22" t="str">
        <f aca="false">IF(OR(I614="",G614=""),"",IF(ROUND(MAX(0,MOD(I614-G614+0.5,1)-0.5)*1440,0)&gt;=الإعدادات!$B$8,ROUND(MAX(0,MOD(I614-G614+0.5,1)-0.5)*1440,0),0))</f>
        <v/>
      </c>
      <c r="N614" s="18" t="str">
        <f aca="false">IF(OR(A614="",B614=""),"",IF(COUNTIFS(الإجازات!$A$2:$A$1001,B614,الإجازات!$D$2:$D$1001,"&lt;="&amp;A614,الإجازات!$E$2:$E$1001,"&gt;="&amp;A614,الإجازات!$G$2:$G$1001,"مقبولة")=0,"",LOOKUP(2,1/((الإجازات!$A$2:$A$1001=B614)*(الإجازات!$D$2:$D$1001&lt;=A614)*(الإجازات!$E$2:$E$1001&gt;=A614)*(الإجازات!$G$2:$G$1001="مقبولة")),الإجازات!$C$2:$C$1001)))</f>
        <v/>
      </c>
      <c r="O614" s="17"/>
      <c r="P614" s="23" t="str">
        <f aca="false">IF(B614="","",IF(ISNA(MATCH(B614,الموظفين!$A$2:$A$501,0)),"⚠ كود غير موجود",IF(O614&lt;&gt;"",O614,IF(N614&lt;&gt;"",N614,IF(H614="",IF(AND(A614&lt;&gt;"",WEEKDAY(A614)=الإعدادات!$B$11),"راحة أسبوعية","غائب"),IF(I614="","بدون انصراف",IF(N(K614)&gt;0,"متأخر","حاضر")))))))</f>
        <v/>
      </c>
      <c r="Q614" s="24" t="str">
        <f aca="false">IF(B614="","",IF(OR(P614="غائب",P614="غياب",P614="إجازة بدون راتب"),IFERROR(VLOOKUP(B614,الموظفين!$A$2:$J$501,8,FALSE()),0),0))</f>
        <v/>
      </c>
      <c r="R614" s="24" t="str">
        <f aca="false">IF(B614="","",ROUND((N(K614)+N(L614))/60*IFERROR(VLOOKUP(B614,الموظفين!$A$2:$J$501,8,FALSE()),0)/الإعدادات!$B$6*الإعدادات!$B$9,2))</f>
        <v/>
      </c>
      <c r="S614" s="24" t="str">
        <f aca="false">IF(OR(B614="",M614=""),"",ROUND(M614/60*IFERROR(VLOOKUP(B614,الموظفين!$A$2:$J$501,9,FALSE()),0),2))</f>
        <v/>
      </c>
      <c r="T614" s="17"/>
      <c r="U614" s="23" t="str">
        <f aca="false">IF(OR(A614="",B614=""),"",A614&amp;"|"&amp;B614)</f>
        <v/>
      </c>
    </row>
    <row r="615" customFormat="false" ht="15" hidden="false" customHeight="false" outlineLevel="0" collapsed="false">
      <c r="A615" s="16"/>
      <c r="B615" s="17"/>
      <c r="C615" s="18" t="str">
        <f aca="false">IF($B615="","",IFERROR(VLOOKUP($B615,الموظفين!$A$2:$J$501,2,FALSE())&amp;"","⚠ كود غير موجود"))</f>
        <v/>
      </c>
      <c r="D615" s="18" t="str">
        <f aca="false">IF($B615="","",IFERROR(VLOOKUP($B615,الموظفين!$A$2:$J$501,3,FALSE())&amp;"",""))</f>
        <v/>
      </c>
      <c r="E615" s="18" t="str">
        <f aca="false">IF($B615="","",IFERROR(VLOOKUP($B615,الموظفين!$A$2:$J$501,5,FALSE())&amp;"",""))</f>
        <v/>
      </c>
      <c r="F615" s="19" t="str">
        <f aca="false">IF($B615="","",IFERROR(VLOOKUP($B615,الموظفين!$A$2:$J$501,6,FALSE()),""))</f>
        <v/>
      </c>
      <c r="G615" s="19" t="str">
        <f aca="false">IF($B615="","",IFERROR(VLOOKUP($B615,الموظفين!$A$2:$J$501,7,FALSE()),""))</f>
        <v/>
      </c>
      <c r="H615" s="20"/>
      <c r="I615" s="20"/>
      <c r="J615" s="21" t="str">
        <f aca="false">IF(OR(H615="",I615=""),"",ROUND(MOD(I615-H615,1)*24,2))</f>
        <v/>
      </c>
      <c r="K615" s="22" t="str">
        <f aca="false">IF(OR(H615="",F615=""),"",IF(ROUND(MAX(0,MOD(H615-F615+0.5,1)-0.5)*1440,0)&gt;IFERROR(VLOOKUP(E615,الورديات!$A$2:$E$21,5,FALSE()),0),ROUND(MAX(0,MOD(H615-F615+0.5,1)-0.5)*1440,0),0))</f>
        <v/>
      </c>
      <c r="L615" s="22" t="str">
        <f aca="false">IF(OR(I615="",G615=""),"",ROUND(MAX(0,MOD(G615-I615+0.5,1)-0.5)*1440,0))</f>
        <v/>
      </c>
      <c r="M615" s="22" t="str">
        <f aca="false">IF(OR(I615="",G615=""),"",IF(ROUND(MAX(0,MOD(I615-G615+0.5,1)-0.5)*1440,0)&gt;=الإعدادات!$B$8,ROUND(MAX(0,MOD(I615-G615+0.5,1)-0.5)*1440,0),0))</f>
        <v/>
      </c>
      <c r="N615" s="18" t="str">
        <f aca="false">IF(OR(A615="",B615=""),"",IF(COUNTIFS(الإجازات!$A$2:$A$1001,B615,الإجازات!$D$2:$D$1001,"&lt;="&amp;A615,الإجازات!$E$2:$E$1001,"&gt;="&amp;A615,الإجازات!$G$2:$G$1001,"مقبولة")=0,"",LOOKUP(2,1/((الإجازات!$A$2:$A$1001=B615)*(الإجازات!$D$2:$D$1001&lt;=A615)*(الإجازات!$E$2:$E$1001&gt;=A615)*(الإجازات!$G$2:$G$1001="مقبولة")),الإجازات!$C$2:$C$1001)))</f>
        <v/>
      </c>
      <c r="O615" s="17"/>
      <c r="P615" s="23" t="str">
        <f aca="false">IF(B615="","",IF(ISNA(MATCH(B615,الموظفين!$A$2:$A$501,0)),"⚠ كود غير موجود",IF(O615&lt;&gt;"",O615,IF(N615&lt;&gt;"",N615,IF(H615="",IF(AND(A615&lt;&gt;"",WEEKDAY(A615)=الإعدادات!$B$11),"راحة أسبوعية","غائب"),IF(I615="","بدون انصراف",IF(N(K615)&gt;0,"متأخر","حاضر")))))))</f>
        <v/>
      </c>
      <c r="Q615" s="24" t="str">
        <f aca="false">IF(B615="","",IF(OR(P615="غائب",P615="غياب",P615="إجازة بدون راتب"),IFERROR(VLOOKUP(B615,الموظفين!$A$2:$J$501,8,FALSE()),0),0))</f>
        <v/>
      </c>
      <c r="R615" s="24" t="str">
        <f aca="false">IF(B615="","",ROUND((N(K615)+N(L615))/60*IFERROR(VLOOKUP(B615,الموظفين!$A$2:$J$501,8,FALSE()),0)/الإعدادات!$B$6*الإعدادات!$B$9,2))</f>
        <v/>
      </c>
      <c r="S615" s="24" t="str">
        <f aca="false">IF(OR(B615="",M615=""),"",ROUND(M615/60*IFERROR(VLOOKUP(B615,الموظفين!$A$2:$J$501,9,FALSE()),0),2))</f>
        <v/>
      </c>
      <c r="T615" s="17"/>
      <c r="U615" s="23" t="str">
        <f aca="false">IF(OR(A615="",B615=""),"",A615&amp;"|"&amp;B615)</f>
        <v/>
      </c>
    </row>
    <row r="616" customFormat="false" ht="15" hidden="false" customHeight="false" outlineLevel="0" collapsed="false">
      <c r="A616" s="16"/>
      <c r="B616" s="17"/>
      <c r="C616" s="18" t="str">
        <f aca="false">IF($B616="","",IFERROR(VLOOKUP($B616,الموظفين!$A$2:$J$501,2,FALSE())&amp;"","⚠ كود غير موجود"))</f>
        <v/>
      </c>
      <c r="D616" s="18" t="str">
        <f aca="false">IF($B616="","",IFERROR(VLOOKUP($B616,الموظفين!$A$2:$J$501,3,FALSE())&amp;"",""))</f>
        <v/>
      </c>
      <c r="E616" s="18" t="str">
        <f aca="false">IF($B616="","",IFERROR(VLOOKUP($B616,الموظفين!$A$2:$J$501,5,FALSE())&amp;"",""))</f>
        <v/>
      </c>
      <c r="F616" s="19" t="str">
        <f aca="false">IF($B616="","",IFERROR(VLOOKUP($B616,الموظفين!$A$2:$J$501,6,FALSE()),""))</f>
        <v/>
      </c>
      <c r="G616" s="19" t="str">
        <f aca="false">IF($B616="","",IFERROR(VLOOKUP($B616,الموظفين!$A$2:$J$501,7,FALSE()),""))</f>
        <v/>
      </c>
      <c r="H616" s="20"/>
      <c r="I616" s="20"/>
      <c r="J616" s="21" t="str">
        <f aca="false">IF(OR(H616="",I616=""),"",ROUND(MOD(I616-H616,1)*24,2))</f>
        <v/>
      </c>
      <c r="K616" s="22" t="str">
        <f aca="false">IF(OR(H616="",F616=""),"",IF(ROUND(MAX(0,MOD(H616-F616+0.5,1)-0.5)*1440,0)&gt;IFERROR(VLOOKUP(E616,الورديات!$A$2:$E$21,5,FALSE()),0),ROUND(MAX(0,MOD(H616-F616+0.5,1)-0.5)*1440,0),0))</f>
        <v/>
      </c>
      <c r="L616" s="22" t="str">
        <f aca="false">IF(OR(I616="",G616=""),"",ROUND(MAX(0,MOD(G616-I616+0.5,1)-0.5)*1440,0))</f>
        <v/>
      </c>
      <c r="M616" s="22" t="str">
        <f aca="false">IF(OR(I616="",G616=""),"",IF(ROUND(MAX(0,MOD(I616-G616+0.5,1)-0.5)*1440,0)&gt;=الإعدادات!$B$8,ROUND(MAX(0,MOD(I616-G616+0.5,1)-0.5)*1440,0),0))</f>
        <v/>
      </c>
      <c r="N616" s="18" t="str">
        <f aca="false">IF(OR(A616="",B616=""),"",IF(COUNTIFS(الإجازات!$A$2:$A$1001,B616,الإجازات!$D$2:$D$1001,"&lt;="&amp;A616,الإجازات!$E$2:$E$1001,"&gt;="&amp;A616,الإجازات!$G$2:$G$1001,"مقبولة")=0,"",LOOKUP(2,1/((الإجازات!$A$2:$A$1001=B616)*(الإجازات!$D$2:$D$1001&lt;=A616)*(الإجازات!$E$2:$E$1001&gt;=A616)*(الإجازات!$G$2:$G$1001="مقبولة")),الإجازات!$C$2:$C$1001)))</f>
        <v/>
      </c>
      <c r="O616" s="17"/>
      <c r="P616" s="23" t="str">
        <f aca="false">IF(B616="","",IF(ISNA(MATCH(B616,الموظفين!$A$2:$A$501,0)),"⚠ كود غير موجود",IF(O616&lt;&gt;"",O616,IF(N616&lt;&gt;"",N616,IF(H616="",IF(AND(A616&lt;&gt;"",WEEKDAY(A616)=الإعدادات!$B$11),"راحة أسبوعية","غائب"),IF(I616="","بدون انصراف",IF(N(K616)&gt;0,"متأخر","حاضر")))))))</f>
        <v/>
      </c>
      <c r="Q616" s="24" t="str">
        <f aca="false">IF(B616="","",IF(OR(P616="غائب",P616="غياب",P616="إجازة بدون راتب"),IFERROR(VLOOKUP(B616,الموظفين!$A$2:$J$501,8,FALSE()),0),0))</f>
        <v/>
      </c>
      <c r="R616" s="24" t="str">
        <f aca="false">IF(B616="","",ROUND((N(K616)+N(L616))/60*IFERROR(VLOOKUP(B616,الموظفين!$A$2:$J$501,8,FALSE()),0)/الإعدادات!$B$6*الإعدادات!$B$9,2))</f>
        <v/>
      </c>
      <c r="S616" s="24" t="str">
        <f aca="false">IF(OR(B616="",M616=""),"",ROUND(M616/60*IFERROR(VLOOKUP(B616,الموظفين!$A$2:$J$501,9,FALSE()),0),2))</f>
        <v/>
      </c>
      <c r="T616" s="17"/>
      <c r="U616" s="23" t="str">
        <f aca="false">IF(OR(A616="",B616=""),"",A616&amp;"|"&amp;B616)</f>
        <v/>
      </c>
    </row>
    <row r="617" customFormat="false" ht="15" hidden="false" customHeight="false" outlineLevel="0" collapsed="false">
      <c r="A617" s="16"/>
      <c r="B617" s="17"/>
      <c r="C617" s="18" t="str">
        <f aca="false">IF($B617="","",IFERROR(VLOOKUP($B617,الموظفين!$A$2:$J$501,2,FALSE())&amp;"","⚠ كود غير موجود"))</f>
        <v/>
      </c>
      <c r="D617" s="18" t="str">
        <f aca="false">IF($B617="","",IFERROR(VLOOKUP($B617,الموظفين!$A$2:$J$501,3,FALSE())&amp;"",""))</f>
        <v/>
      </c>
      <c r="E617" s="18" t="str">
        <f aca="false">IF($B617="","",IFERROR(VLOOKUP($B617,الموظفين!$A$2:$J$501,5,FALSE())&amp;"",""))</f>
        <v/>
      </c>
      <c r="F617" s="19" t="str">
        <f aca="false">IF($B617="","",IFERROR(VLOOKUP($B617,الموظفين!$A$2:$J$501,6,FALSE()),""))</f>
        <v/>
      </c>
      <c r="G617" s="19" t="str">
        <f aca="false">IF($B617="","",IFERROR(VLOOKUP($B617,الموظفين!$A$2:$J$501,7,FALSE()),""))</f>
        <v/>
      </c>
      <c r="H617" s="20"/>
      <c r="I617" s="20"/>
      <c r="J617" s="21" t="str">
        <f aca="false">IF(OR(H617="",I617=""),"",ROUND(MOD(I617-H617,1)*24,2))</f>
        <v/>
      </c>
      <c r="K617" s="22" t="str">
        <f aca="false">IF(OR(H617="",F617=""),"",IF(ROUND(MAX(0,MOD(H617-F617+0.5,1)-0.5)*1440,0)&gt;IFERROR(VLOOKUP(E617,الورديات!$A$2:$E$21,5,FALSE()),0),ROUND(MAX(0,MOD(H617-F617+0.5,1)-0.5)*1440,0),0))</f>
        <v/>
      </c>
      <c r="L617" s="22" t="str">
        <f aca="false">IF(OR(I617="",G617=""),"",ROUND(MAX(0,MOD(G617-I617+0.5,1)-0.5)*1440,0))</f>
        <v/>
      </c>
      <c r="M617" s="22" t="str">
        <f aca="false">IF(OR(I617="",G617=""),"",IF(ROUND(MAX(0,MOD(I617-G617+0.5,1)-0.5)*1440,0)&gt;=الإعدادات!$B$8,ROUND(MAX(0,MOD(I617-G617+0.5,1)-0.5)*1440,0),0))</f>
        <v/>
      </c>
      <c r="N617" s="18" t="str">
        <f aca="false">IF(OR(A617="",B617=""),"",IF(COUNTIFS(الإجازات!$A$2:$A$1001,B617,الإجازات!$D$2:$D$1001,"&lt;="&amp;A617,الإجازات!$E$2:$E$1001,"&gt;="&amp;A617,الإجازات!$G$2:$G$1001,"مقبولة")=0,"",LOOKUP(2,1/((الإجازات!$A$2:$A$1001=B617)*(الإجازات!$D$2:$D$1001&lt;=A617)*(الإجازات!$E$2:$E$1001&gt;=A617)*(الإجازات!$G$2:$G$1001="مقبولة")),الإجازات!$C$2:$C$1001)))</f>
        <v/>
      </c>
      <c r="O617" s="17"/>
      <c r="P617" s="23" t="str">
        <f aca="false">IF(B617="","",IF(ISNA(MATCH(B617,الموظفين!$A$2:$A$501,0)),"⚠ كود غير موجود",IF(O617&lt;&gt;"",O617,IF(N617&lt;&gt;"",N617,IF(H617="",IF(AND(A617&lt;&gt;"",WEEKDAY(A617)=الإعدادات!$B$11),"راحة أسبوعية","غائب"),IF(I617="","بدون انصراف",IF(N(K617)&gt;0,"متأخر","حاضر")))))))</f>
        <v/>
      </c>
      <c r="Q617" s="24" t="str">
        <f aca="false">IF(B617="","",IF(OR(P617="غائب",P617="غياب",P617="إجازة بدون راتب"),IFERROR(VLOOKUP(B617,الموظفين!$A$2:$J$501,8,FALSE()),0),0))</f>
        <v/>
      </c>
      <c r="R617" s="24" t="str">
        <f aca="false">IF(B617="","",ROUND((N(K617)+N(L617))/60*IFERROR(VLOOKUP(B617,الموظفين!$A$2:$J$501,8,FALSE()),0)/الإعدادات!$B$6*الإعدادات!$B$9,2))</f>
        <v/>
      </c>
      <c r="S617" s="24" t="str">
        <f aca="false">IF(OR(B617="",M617=""),"",ROUND(M617/60*IFERROR(VLOOKUP(B617,الموظفين!$A$2:$J$501,9,FALSE()),0),2))</f>
        <v/>
      </c>
      <c r="T617" s="17"/>
      <c r="U617" s="23" t="str">
        <f aca="false">IF(OR(A617="",B617=""),"",A617&amp;"|"&amp;B617)</f>
        <v/>
      </c>
    </row>
    <row r="618" customFormat="false" ht="15" hidden="false" customHeight="false" outlineLevel="0" collapsed="false">
      <c r="A618" s="16"/>
      <c r="B618" s="17"/>
      <c r="C618" s="18" t="str">
        <f aca="false">IF($B618="","",IFERROR(VLOOKUP($B618,الموظفين!$A$2:$J$501,2,FALSE())&amp;"","⚠ كود غير موجود"))</f>
        <v/>
      </c>
      <c r="D618" s="18" t="str">
        <f aca="false">IF($B618="","",IFERROR(VLOOKUP($B618,الموظفين!$A$2:$J$501,3,FALSE())&amp;"",""))</f>
        <v/>
      </c>
      <c r="E618" s="18" t="str">
        <f aca="false">IF($B618="","",IFERROR(VLOOKUP($B618,الموظفين!$A$2:$J$501,5,FALSE())&amp;"",""))</f>
        <v/>
      </c>
      <c r="F618" s="19" t="str">
        <f aca="false">IF($B618="","",IFERROR(VLOOKUP($B618,الموظفين!$A$2:$J$501,6,FALSE()),""))</f>
        <v/>
      </c>
      <c r="G618" s="19" t="str">
        <f aca="false">IF($B618="","",IFERROR(VLOOKUP($B618,الموظفين!$A$2:$J$501,7,FALSE()),""))</f>
        <v/>
      </c>
      <c r="H618" s="20"/>
      <c r="I618" s="20"/>
      <c r="J618" s="21" t="str">
        <f aca="false">IF(OR(H618="",I618=""),"",ROUND(MOD(I618-H618,1)*24,2))</f>
        <v/>
      </c>
      <c r="K618" s="22" t="str">
        <f aca="false">IF(OR(H618="",F618=""),"",IF(ROUND(MAX(0,MOD(H618-F618+0.5,1)-0.5)*1440,0)&gt;IFERROR(VLOOKUP(E618,الورديات!$A$2:$E$21,5,FALSE()),0),ROUND(MAX(0,MOD(H618-F618+0.5,1)-0.5)*1440,0),0))</f>
        <v/>
      </c>
      <c r="L618" s="22" t="str">
        <f aca="false">IF(OR(I618="",G618=""),"",ROUND(MAX(0,MOD(G618-I618+0.5,1)-0.5)*1440,0))</f>
        <v/>
      </c>
      <c r="M618" s="22" t="str">
        <f aca="false">IF(OR(I618="",G618=""),"",IF(ROUND(MAX(0,MOD(I618-G618+0.5,1)-0.5)*1440,0)&gt;=الإعدادات!$B$8,ROUND(MAX(0,MOD(I618-G618+0.5,1)-0.5)*1440,0),0))</f>
        <v/>
      </c>
      <c r="N618" s="18" t="str">
        <f aca="false">IF(OR(A618="",B618=""),"",IF(COUNTIFS(الإجازات!$A$2:$A$1001,B618,الإجازات!$D$2:$D$1001,"&lt;="&amp;A618,الإجازات!$E$2:$E$1001,"&gt;="&amp;A618,الإجازات!$G$2:$G$1001,"مقبولة")=0,"",LOOKUP(2,1/((الإجازات!$A$2:$A$1001=B618)*(الإجازات!$D$2:$D$1001&lt;=A618)*(الإجازات!$E$2:$E$1001&gt;=A618)*(الإجازات!$G$2:$G$1001="مقبولة")),الإجازات!$C$2:$C$1001)))</f>
        <v/>
      </c>
      <c r="O618" s="17"/>
      <c r="P618" s="23" t="str">
        <f aca="false">IF(B618="","",IF(ISNA(MATCH(B618,الموظفين!$A$2:$A$501,0)),"⚠ كود غير موجود",IF(O618&lt;&gt;"",O618,IF(N618&lt;&gt;"",N618,IF(H618="",IF(AND(A618&lt;&gt;"",WEEKDAY(A618)=الإعدادات!$B$11),"راحة أسبوعية","غائب"),IF(I618="","بدون انصراف",IF(N(K618)&gt;0,"متأخر","حاضر")))))))</f>
        <v/>
      </c>
      <c r="Q618" s="24" t="str">
        <f aca="false">IF(B618="","",IF(OR(P618="غائب",P618="غياب",P618="إجازة بدون راتب"),IFERROR(VLOOKUP(B618,الموظفين!$A$2:$J$501,8,FALSE()),0),0))</f>
        <v/>
      </c>
      <c r="R618" s="24" t="str">
        <f aca="false">IF(B618="","",ROUND((N(K618)+N(L618))/60*IFERROR(VLOOKUP(B618,الموظفين!$A$2:$J$501,8,FALSE()),0)/الإعدادات!$B$6*الإعدادات!$B$9,2))</f>
        <v/>
      </c>
      <c r="S618" s="24" t="str">
        <f aca="false">IF(OR(B618="",M618=""),"",ROUND(M618/60*IFERROR(VLOOKUP(B618,الموظفين!$A$2:$J$501,9,FALSE()),0),2))</f>
        <v/>
      </c>
      <c r="T618" s="17"/>
      <c r="U618" s="23" t="str">
        <f aca="false">IF(OR(A618="",B618=""),"",A618&amp;"|"&amp;B618)</f>
        <v/>
      </c>
    </row>
    <row r="619" customFormat="false" ht="15" hidden="false" customHeight="false" outlineLevel="0" collapsed="false">
      <c r="A619" s="16"/>
      <c r="B619" s="17"/>
      <c r="C619" s="18" t="str">
        <f aca="false">IF($B619="","",IFERROR(VLOOKUP($B619,الموظفين!$A$2:$J$501,2,FALSE())&amp;"","⚠ كود غير موجود"))</f>
        <v/>
      </c>
      <c r="D619" s="18" t="str">
        <f aca="false">IF($B619="","",IFERROR(VLOOKUP($B619,الموظفين!$A$2:$J$501,3,FALSE())&amp;"",""))</f>
        <v/>
      </c>
      <c r="E619" s="18" t="str">
        <f aca="false">IF($B619="","",IFERROR(VLOOKUP($B619,الموظفين!$A$2:$J$501,5,FALSE())&amp;"",""))</f>
        <v/>
      </c>
      <c r="F619" s="19" t="str">
        <f aca="false">IF($B619="","",IFERROR(VLOOKUP($B619,الموظفين!$A$2:$J$501,6,FALSE()),""))</f>
        <v/>
      </c>
      <c r="G619" s="19" t="str">
        <f aca="false">IF($B619="","",IFERROR(VLOOKUP($B619,الموظفين!$A$2:$J$501,7,FALSE()),""))</f>
        <v/>
      </c>
      <c r="H619" s="20"/>
      <c r="I619" s="20"/>
      <c r="J619" s="21" t="str">
        <f aca="false">IF(OR(H619="",I619=""),"",ROUND(MOD(I619-H619,1)*24,2))</f>
        <v/>
      </c>
      <c r="K619" s="22" t="str">
        <f aca="false">IF(OR(H619="",F619=""),"",IF(ROUND(MAX(0,MOD(H619-F619+0.5,1)-0.5)*1440,0)&gt;IFERROR(VLOOKUP(E619,الورديات!$A$2:$E$21,5,FALSE()),0),ROUND(MAX(0,MOD(H619-F619+0.5,1)-0.5)*1440,0),0))</f>
        <v/>
      </c>
      <c r="L619" s="22" t="str">
        <f aca="false">IF(OR(I619="",G619=""),"",ROUND(MAX(0,MOD(G619-I619+0.5,1)-0.5)*1440,0))</f>
        <v/>
      </c>
      <c r="M619" s="22" t="str">
        <f aca="false">IF(OR(I619="",G619=""),"",IF(ROUND(MAX(0,MOD(I619-G619+0.5,1)-0.5)*1440,0)&gt;=الإعدادات!$B$8,ROUND(MAX(0,MOD(I619-G619+0.5,1)-0.5)*1440,0),0))</f>
        <v/>
      </c>
      <c r="N619" s="18" t="str">
        <f aca="false">IF(OR(A619="",B619=""),"",IF(COUNTIFS(الإجازات!$A$2:$A$1001,B619,الإجازات!$D$2:$D$1001,"&lt;="&amp;A619,الإجازات!$E$2:$E$1001,"&gt;="&amp;A619,الإجازات!$G$2:$G$1001,"مقبولة")=0,"",LOOKUP(2,1/((الإجازات!$A$2:$A$1001=B619)*(الإجازات!$D$2:$D$1001&lt;=A619)*(الإجازات!$E$2:$E$1001&gt;=A619)*(الإجازات!$G$2:$G$1001="مقبولة")),الإجازات!$C$2:$C$1001)))</f>
        <v/>
      </c>
      <c r="O619" s="17"/>
      <c r="P619" s="23" t="str">
        <f aca="false">IF(B619="","",IF(ISNA(MATCH(B619,الموظفين!$A$2:$A$501,0)),"⚠ كود غير موجود",IF(O619&lt;&gt;"",O619,IF(N619&lt;&gt;"",N619,IF(H619="",IF(AND(A619&lt;&gt;"",WEEKDAY(A619)=الإعدادات!$B$11),"راحة أسبوعية","غائب"),IF(I619="","بدون انصراف",IF(N(K619)&gt;0,"متأخر","حاضر")))))))</f>
        <v/>
      </c>
      <c r="Q619" s="24" t="str">
        <f aca="false">IF(B619="","",IF(OR(P619="غائب",P619="غياب",P619="إجازة بدون راتب"),IFERROR(VLOOKUP(B619,الموظفين!$A$2:$J$501,8,FALSE()),0),0))</f>
        <v/>
      </c>
      <c r="R619" s="24" t="str">
        <f aca="false">IF(B619="","",ROUND((N(K619)+N(L619))/60*IFERROR(VLOOKUP(B619,الموظفين!$A$2:$J$501,8,FALSE()),0)/الإعدادات!$B$6*الإعدادات!$B$9,2))</f>
        <v/>
      </c>
      <c r="S619" s="24" t="str">
        <f aca="false">IF(OR(B619="",M619=""),"",ROUND(M619/60*IFERROR(VLOOKUP(B619,الموظفين!$A$2:$J$501,9,FALSE()),0),2))</f>
        <v/>
      </c>
      <c r="T619" s="17"/>
      <c r="U619" s="23" t="str">
        <f aca="false">IF(OR(A619="",B619=""),"",A619&amp;"|"&amp;B619)</f>
        <v/>
      </c>
    </row>
    <row r="620" customFormat="false" ht="15" hidden="false" customHeight="false" outlineLevel="0" collapsed="false">
      <c r="A620" s="16"/>
      <c r="B620" s="17"/>
      <c r="C620" s="18" t="str">
        <f aca="false">IF($B620="","",IFERROR(VLOOKUP($B620,الموظفين!$A$2:$J$501,2,FALSE())&amp;"","⚠ كود غير موجود"))</f>
        <v/>
      </c>
      <c r="D620" s="18" t="str">
        <f aca="false">IF($B620="","",IFERROR(VLOOKUP($B620,الموظفين!$A$2:$J$501,3,FALSE())&amp;"",""))</f>
        <v/>
      </c>
      <c r="E620" s="18" t="str">
        <f aca="false">IF($B620="","",IFERROR(VLOOKUP($B620,الموظفين!$A$2:$J$501,5,FALSE())&amp;"",""))</f>
        <v/>
      </c>
      <c r="F620" s="19" t="str">
        <f aca="false">IF($B620="","",IFERROR(VLOOKUP($B620,الموظفين!$A$2:$J$501,6,FALSE()),""))</f>
        <v/>
      </c>
      <c r="G620" s="19" t="str">
        <f aca="false">IF($B620="","",IFERROR(VLOOKUP($B620,الموظفين!$A$2:$J$501,7,FALSE()),""))</f>
        <v/>
      </c>
      <c r="H620" s="20"/>
      <c r="I620" s="20"/>
      <c r="J620" s="21" t="str">
        <f aca="false">IF(OR(H620="",I620=""),"",ROUND(MOD(I620-H620,1)*24,2))</f>
        <v/>
      </c>
      <c r="K620" s="22" t="str">
        <f aca="false">IF(OR(H620="",F620=""),"",IF(ROUND(MAX(0,MOD(H620-F620+0.5,1)-0.5)*1440,0)&gt;IFERROR(VLOOKUP(E620,الورديات!$A$2:$E$21,5,FALSE()),0),ROUND(MAX(0,MOD(H620-F620+0.5,1)-0.5)*1440,0),0))</f>
        <v/>
      </c>
      <c r="L620" s="22" t="str">
        <f aca="false">IF(OR(I620="",G620=""),"",ROUND(MAX(0,MOD(G620-I620+0.5,1)-0.5)*1440,0))</f>
        <v/>
      </c>
      <c r="M620" s="22" t="str">
        <f aca="false">IF(OR(I620="",G620=""),"",IF(ROUND(MAX(0,MOD(I620-G620+0.5,1)-0.5)*1440,0)&gt;=الإعدادات!$B$8,ROUND(MAX(0,MOD(I620-G620+0.5,1)-0.5)*1440,0),0))</f>
        <v/>
      </c>
      <c r="N620" s="18" t="str">
        <f aca="false">IF(OR(A620="",B620=""),"",IF(COUNTIFS(الإجازات!$A$2:$A$1001,B620,الإجازات!$D$2:$D$1001,"&lt;="&amp;A620,الإجازات!$E$2:$E$1001,"&gt;="&amp;A620,الإجازات!$G$2:$G$1001,"مقبولة")=0,"",LOOKUP(2,1/((الإجازات!$A$2:$A$1001=B620)*(الإجازات!$D$2:$D$1001&lt;=A620)*(الإجازات!$E$2:$E$1001&gt;=A620)*(الإجازات!$G$2:$G$1001="مقبولة")),الإجازات!$C$2:$C$1001)))</f>
        <v/>
      </c>
      <c r="O620" s="17"/>
      <c r="P620" s="23" t="str">
        <f aca="false">IF(B620="","",IF(ISNA(MATCH(B620,الموظفين!$A$2:$A$501,0)),"⚠ كود غير موجود",IF(O620&lt;&gt;"",O620,IF(N620&lt;&gt;"",N620,IF(H620="",IF(AND(A620&lt;&gt;"",WEEKDAY(A620)=الإعدادات!$B$11),"راحة أسبوعية","غائب"),IF(I620="","بدون انصراف",IF(N(K620)&gt;0,"متأخر","حاضر")))))))</f>
        <v/>
      </c>
      <c r="Q620" s="24" t="str">
        <f aca="false">IF(B620="","",IF(OR(P620="غائب",P620="غياب",P620="إجازة بدون راتب"),IFERROR(VLOOKUP(B620,الموظفين!$A$2:$J$501,8,FALSE()),0),0))</f>
        <v/>
      </c>
      <c r="R620" s="24" t="str">
        <f aca="false">IF(B620="","",ROUND((N(K620)+N(L620))/60*IFERROR(VLOOKUP(B620,الموظفين!$A$2:$J$501,8,FALSE()),0)/الإعدادات!$B$6*الإعدادات!$B$9,2))</f>
        <v/>
      </c>
      <c r="S620" s="24" t="str">
        <f aca="false">IF(OR(B620="",M620=""),"",ROUND(M620/60*IFERROR(VLOOKUP(B620,الموظفين!$A$2:$J$501,9,FALSE()),0),2))</f>
        <v/>
      </c>
      <c r="T620" s="17"/>
      <c r="U620" s="23" t="str">
        <f aca="false">IF(OR(A620="",B620=""),"",A620&amp;"|"&amp;B620)</f>
        <v/>
      </c>
    </row>
    <row r="621" customFormat="false" ht="15" hidden="false" customHeight="false" outlineLevel="0" collapsed="false">
      <c r="A621" s="16"/>
      <c r="B621" s="17"/>
      <c r="C621" s="18" t="str">
        <f aca="false">IF($B621="","",IFERROR(VLOOKUP($B621,الموظفين!$A$2:$J$501,2,FALSE())&amp;"","⚠ كود غير موجود"))</f>
        <v/>
      </c>
      <c r="D621" s="18" t="str">
        <f aca="false">IF($B621="","",IFERROR(VLOOKUP($B621,الموظفين!$A$2:$J$501,3,FALSE())&amp;"",""))</f>
        <v/>
      </c>
      <c r="E621" s="18" t="str">
        <f aca="false">IF($B621="","",IFERROR(VLOOKUP($B621,الموظفين!$A$2:$J$501,5,FALSE())&amp;"",""))</f>
        <v/>
      </c>
      <c r="F621" s="19" t="str">
        <f aca="false">IF($B621="","",IFERROR(VLOOKUP($B621,الموظفين!$A$2:$J$501,6,FALSE()),""))</f>
        <v/>
      </c>
      <c r="G621" s="19" t="str">
        <f aca="false">IF($B621="","",IFERROR(VLOOKUP($B621,الموظفين!$A$2:$J$501,7,FALSE()),""))</f>
        <v/>
      </c>
      <c r="H621" s="20"/>
      <c r="I621" s="20"/>
      <c r="J621" s="21" t="str">
        <f aca="false">IF(OR(H621="",I621=""),"",ROUND(MOD(I621-H621,1)*24,2))</f>
        <v/>
      </c>
      <c r="K621" s="22" t="str">
        <f aca="false">IF(OR(H621="",F621=""),"",IF(ROUND(MAX(0,MOD(H621-F621+0.5,1)-0.5)*1440,0)&gt;IFERROR(VLOOKUP(E621,الورديات!$A$2:$E$21,5,FALSE()),0),ROUND(MAX(0,MOD(H621-F621+0.5,1)-0.5)*1440,0),0))</f>
        <v/>
      </c>
      <c r="L621" s="22" t="str">
        <f aca="false">IF(OR(I621="",G621=""),"",ROUND(MAX(0,MOD(G621-I621+0.5,1)-0.5)*1440,0))</f>
        <v/>
      </c>
      <c r="M621" s="22" t="str">
        <f aca="false">IF(OR(I621="",G621=""),"",IF(ROUND(MAX(0,MOD(I621-G621+0.5,1)-0.5)*1440,0)&gt;=الإعدادات!$B$8,ROUND(MAX(0,MOD(I621-G621+0.5,1)-0.5)*1440,0),0))</f>
        <v/>
      </c>
      <c r="N621" s="18" t="str">
        <f aca="false">IF(OR(A621="",B621=""),"",IF(COUNTIFS(الإجازات!$A$2:$A$1001,B621,الإجازات!$D$2:$D$1001,"&lt;="&amp;A621,الإجازات!$E$2:$E$1001,"&gt;="&amp;A621,الإجازات!$G$2:$G$1001,"مقبولة")=0,"",LOOKUP(2,1/((الإجازات!$A$2:$A$1001=B621)*(الإجازات!$D$2:$D$1001&lt;=A621)*(الإجازات!$E$2:$E$1001&gt;=A621)*(الإجازات!$G$2:$G$1001="مقبولة")),الإجازات!$C$2:$C$1001)))</f>
        <v/>
      </c>
      <c r="O621" s="17"/>
      <c r="P621" s="23" t="str">
        <f aca="false">IF(B621="","",IF(ISNA(MATCH(B621,الموظفين!$A$2:$A$501,0)),"⚠ كود غير موجود",IF(O621&lt;&gt;"",O621,IF(N621&lt;&gt;"",N621,IF(H621="",IF(AND(A621&lt;&gt;"",WEEKDAY(A621)=الإعدادات!$B$11),"راحة أسبوعية","غائب"),IF(I621="","بدون انصراف",IF(N(K621)&gt;0,"متأخر","حاضر")))))))</f>
        <v/>
      </c>
      <c r="Q621" s="24" t="str">
        <f aca="false">IF(B621="","",IF(OR(P621="غائب",P621="غياب",P621="إجازة بدون راتب"),IFERROR(VLOOKUP(B621,الموظفين!$A$2:$J$501,8,FALSE()),0),0))</f>
        <v/>
      </c>
      <c r="R621" s="24" t="str">
        <f aca="false">IF(B621="","",ROUND((N(K621)+N(L621))/60*IFERROR(VLOOKUP(B621,الموظفين!$A$2:$J$501,8,FALSE()),0)/الإعدادات!$B$6*الإعدادات!$B$9,2))</f>
        <v/>
      </c>
      <c r="S621" s="24" t="str">
        <f aca="false">IF(OR(B621="",M621=""),"",ROUND(M621/60*IFERROR(VLOOKUP(B621,الموظفين!$A$2:$J$501,9,FALSE()),0),2))</f>
        <v/>
      </c>
      <c r="T621" s="17"/>
      <c r="U621" s="23" t="str">
        <f aca="false">IF(OR(A621="",B621=""),"",A621&amp;"|"&amp;B621)</f>
        <v/>
      </c>
    </row>
    <row r="622" customFormat="false" ht="15" hidden="false" customHeight="false" outlineLevel="0" collapsed="false">
      <c r="A622" s="16"/>
      <c r="B622" s="17"/>
      <c r="C622" s="18" t="str">
        <f aca="false">IF($B622="","",IFERROR(VLOOKUP($B622,الموظفين!$A$2:$J$501,2,FALSE())&amp;"","⚠ كود غير موجود"))</f>
        <v/>
      </c>
      <c r="D622" s="18" t="str">
        <f aca="false">IF($B622="","",IFERROR(VLOOKUP($B622,الموظفين!$A$2:$J$501,3,FALSE())&amp;"",""))</f>
        <v/>
      </c>
      <c r="E622" s="18" t="str">
        <f aca="false">IF($B622="","",IFERROR(VLOOKUP($B622,الموظفين!$A$2:$J$501,5,FALSE())&amp;"",""))</f>
        <v/>
      </c>
      <c r="F622" s="19" t="str">
        <f aca="false">IF($B622="","",IFERROR(VLOOKUP($B622,الموظفين!$A$2:$J$501,6,FALSE()),""))</f>
        <v/>
      </c>
      <c r="G622" s="19" t="str">
        <f aca="false">IF($B622="","",IFERROR(VLOOKUP($B622,الموظفين!$A$2:$J$501,7,FALSE()),""))</f>
        <v/>
      </c>
      <c r="H622" s="20"/>
      <c r="I622" s="20"/>
      <c r="J622" s="21" t="str">
        <f aca="false">IF(OR(H622="",I622=""),"",ROUND(MOD(I622-H622,1)*24,2))</f>
        <v/>
      </c>
      <c r="K622" s="22" t="str">
        <f aca="false">IF(OR(H622="",F622=""),"",IF(ROUND(MAX(0,MOD(H622-F622+0.5,1)-0.5)*1440,0)&gt;IFERROR(VLOOKUP(E622,الورديات!$A$2:$E$21,5,FALSE()),0),ROUND(MAX(0,MOD(H622-F622+0.5,1)-0.5)*1440,0),0))</f>
        <v/>
      </c>
      <c r="L622" s="22" t="str">
        <f aca="false">IF(OR(I622="",G622=""),"",ROUND(MAX(0,MOD(G622-I622+0.5,1)-0.5)*1440,0))</f>
        <v/>
      </c>
      <c r="M622" s="22" t="str">
        <f aca="false">IF(OR(I622="",G622=""),"",IF(ROUND(MAX(0,MOD(I622-G622+0.5,1)-0.5)*1440,0)&gt;=الإعدادات!$B$8,ROUND(MAX(0,MOD(I622-G622+0.5,1)-0.5)*1440,0),0))</f>
        <v/>
      </c>
      <c r="N622" s="18" t="str">
        <f aca="false">IF(OR(A622="",B622=""),"",IF(COUNTIFS(الإجازات!$A$2:$A$1001,B622,الإجازات!$D$2:$D$1001,"&lt;="&amp;A622,الإجازات!$E$2:$E$1001,"&gt;="&amp;A622,الإجازات!$G$2:$G$1001,"مقبولة")=0,"",LOOKUP(2,1/((الإجازات!$A$2:$A$1001=B622)*(الإجازات!$D$2:$D$1001&lt;=A622)*(الإجازات!$E$2:$E$1001&gt;=A622)*(الإجازات!$G$2:$G$1001="مقبولة")),الإجازات!$C$2:$C$1001)))</f>
        <v/>
      </c>
      <c r="O622" s="17"/>
      <c r="P622" s="23" t="str">
        <f aca="false">IF(B622="","",IF(ISNA(MATCH(B622,الموظفين!$A$2:$A$501,0)),"⚠ كود غير موجود",IF(O622&lt;&gt;"",O622,IF(N622&lt;&gt;"",N622,IF(H622="",IF(AND(A622&lt;&gt;"",WEEKDAY(A622)=الإعدادات!$B$11),"راحة أسبوعية","غائب"),IF(I622="","بدون انصراف",IF(N(K622)&gt;0,"متأخر","حاضر")))))))</f>
        <v/>
      </c>
      <c r="Q622" s="24" t="str">
        <f aca="false">IF(B622="","",IF(OR(P622="غائب",P622="غياب",P622="إجازة بدون راتب"),IFERROR(VLOOKUP(B622,الموظفين!$A$2:$J$501,8,FALSE()),0),0))</f>
        <v/>
      </c>
      <c r="R622" s="24" t="str">
        <f aca="false">IF(B622="","",ROUND((N(K622)+N(L622))/60*IFERROR(VLOOKUP(B622,الموظفين!$A$2:$J$501,8,FALSE()),0)/الإعدادات!$B$6*الإعدادات!$B$9,2))</f>
        <v/>
      </c>
      <c r="S622" s="24" t="str">
        <f aca="false">IF(OR(B622="",M622=""),"",ROUND(M622/60*IFERROR(VLOOKUP(B622,الموظفين!$A$2:$J$501,9,FALSE()),0),2))</f>
        <v/>
      </c>
      <c r="T622" s="17"/>
      <c r="U622" s="23" t="str">
        <f aca="false">IF(OR(A622="",B622=""),"",A622&amp;"|"&amp;B622)</f>
        <v/>
      </c>
    </row>
    <row r="623" customFormat="false" ht="15" hidden="false" customHeight="false" outlineLevel="0" collapsed="false">
      <c r="A623" s="16"/>
      <c r="B623" s="17"/>
      <c r="C623" s="18" t="str">
        <f aca="false">IF($B623="","",IFERROR(VLOOKUP($B623,الموظفين!$A$2:$J$501,2,FALSE())&amp;"","⚠ كود غير موجود"))</f>
        <v/>
      </c>
      <c r="D623" s="18" t="str">
        <f aca="false">IF($B623="","",IFERROR(VLOOKUP($B623,الموظفين!$A$2:$J$501,3,FALSE())&amp;"",""))</f>
        <v/>
      </c>
      <c r="E623" s="18" t="str">
        <f aca="false">IF($B623="","",IFERROR(VLOOKUP($B623,الموظفين!$A$2:$J$501,5,FALSE())&amp;"",""))</f>
        <v/>
      </c>
      <c r="F623" s="19" t="str">
        <f aca="false">IF($B623="","",IFERROR(VLOOKUP($B623,الموظفين!$A$2:$J$501,6,FALSE()),""))</f>
        <v/>
      </c>
      <c r="G623" s="19" t="str">
        <f aca="false">IF($B623="","",IFERROR(VLOOKUP($B623,الموظفين!$A$2:$J$501,7,FALSE()),""))</f>
        <v/>
      </c>
      <c r="H623" s="20"/>
      <c r="I623" s="20"/>
      <c r="J623" s="21" t="str">
        <f aca="false">IF(OR(H623="",I623=""),"",ROUND(MOD(I623-H623,1)*24,2))</f>
        <v/>
      </c>
      <c r="K623" s="22" t="str">
        <f aca="false">IF(OR(H623="",F623=""),"",IF(ROUND(MAX(0,MOD(H623-F623+0.5,1)-0.5)*1440,0)&gt;IFERROR(VLOOKUP(E623,الورديات!$A$2:$E$21,5,FALSE()),0),ROUND(MAX(0,MOD(H623-F623+0.5,1)-0.5)*1440,0),0))</f>
        <v/>
      </c>
      <c r="L623" s="22" t="str">
        <f aca="false">IF(OR(I623="",G623=""),"",ROUND(MAX(0,MOD(G623-I623+0.5,1)-0.5)*1440,0))</f>
        <v/>
      </c>
      <c r="M623" s="22" t="str">
        <f aca="false">IF(OR(I623="",G623=""),"",IF(ROUND(MAX(0,MOD(I623-G623+0.5,1)-0.5)*1440,0)&gt;=الإعدادات!$B$8,ROUND(MAX(0,MOD(I623-G623+0.5,1)-0.5)*1440,0),0))</f>
        <v/>
      </c>
      <c r="N623" s="18" t="str">
        <f aca="false">IF(OR(A623="",B623=""),"",IF(COUNTIFS(الإجازات!$A$2:$A$1001,B623,الإجازات!$D$2:$D$1001,"&lt;="&amp;A623,الإجازات!$E$2:$E$1001,"&gt;="&amp;A623,الإجازات!$G$2:$G$1001,"مقبولة")=0,"",LOOKUP(2,1/((الإجازات!$A$2:$A$1001=B623)*(الإجازات!$D$2:$D$1001&lt;=A623)*(الإجازات!$E$2:$E$1001&gt;=A623)*(الإجازات!$G$2:$G$1001="مقبولة")),الإجازات!$C$2:$C$1001)))</f>
        <v/>
      </c>
      <c r="O623" s="17"/>
      <c r="P623" s="23" t="str">
        <f aca="false">IF(B623="","",IF(ISNA(MATCH(B623,الموظفين!$A$2:$A$501,0)),"⚠ كود غير موجود",IF(O623&lt;&gt;"",O623,IF(N623&lt;&gt;"",N623,IF(H623="",IF(AND(A623&lt;&gt;"",WEEKDAY(A623)=الإعدادات!$B$11),"راحة أسبوعية","غائب"),IF(I623="","بدون انصراف",IF(N(K623)&gt;0,"متأخر","حاضر")))))))</f>
        <v/>
      </c>
      <c r="Q623" s="24" t="str">
        <f aca="false">IF(B623="","",IF(OR(P623="غائب",P623="غياب",P623="إجازة بدون راتب"),IFERROR(VLOOKUP(B623,الموظفين!$A$2:$J$501,8,FALSE()),0),0))</f>
        <v/>
      </c>
      <c r="R623" s="24" t="str">
        <f aca="false">IF(B623="","",ROUND((N(K623)+N(L623))/60*IFERROR(VLOOKUP(B623,الموظفين!$A$2:$J$501,8,FALSE()),0)/الإعدادات!$B$6*الإعدادات!$B$9,2))</f>
        <v/>
      </c>
      <c r="S623" s="24" t="str">
        <f aca="false">IF(OR(B623="",M623=""),"",ROUND(M623/60*IFERROR(VLOOKUP(B623,الموظفين!$A$2:$J$501,9,FALSE()),0),2))</f>
        <v/>
      </c>
      <c r="T623" s="17"/>
      <c r="U623" s="23" t="str">
        <f aca="false">IF(OR(A623="",B623=""),"",A623&amp;"|"&amp;B623)</f>
        <v/>
      </c>
    </row>
    <row r="624" customFormat="false" ht="15" hidden="false" customHeight="false" outlineLevel="0" collapsed="false">
      <c r="A624" s="16"/>
      <c r="B624" s="17"/>
      <c r="C624" s="18" t="str">
        <f aca="false">IF($B624="","",IFERROR(VLOOKUP($B624,الموظفين!$A$2:$J$501,2,FALSE())&amp;"","⚠ كود غير موجود"))</f>
        <v/>
      </c>
      <c r="D624" s="18" t="str">
        <f aca="false">IF($B624="","",IFERROR(VLOOKUP($B624,الموظفين!$A$2:$J$501,3,FALSE())&amp;"",""))</f>
        <v/>
      </c>
      <c r="E624" s="18" t="str">
        <f aca="false">IF($B624="","",IFERROR(VLOOKUP($B624,الموظفين!$A$2:$J$501,5,FALSE())&amp;"",""))</f>
        <v/>
      </c>
      <c r="F624" s="19" t="str">
        <f aca="false">IF($B624="","",IFERROR(VLOOKUP($B624,الموظفين!$A$2:$J$501,6,FALSE()),""))</f>
        <v/>
      </c>
      <c r="G624" s="19" t="str">
        <f aca="false">IF($B624="","",IFERROR(VLOOKUP($B624,الموظفين!$A$2:$J$501,7,FALSE()),""))</f>
        <v/>
      </c>
      <c r="H624" s="20"/>
      <c r="I624" s="20"/>
      <c r="J624" s="21" t="str">
        <f aca="false">IF(OR(H624="",I624=""),"",ROUND(MOD(I624-H624,1)*24,2))</f>
        <v/>
      </c>
      <c r="K624" s="22" t="str">
        <f aca="false">IF(OR(H624="",F624=""),"",IF(ROUND(MAX(0,MOD(H624-F624+0.5,1)-0.5)*1440,0)&gt;IFERROR(VLOOKUP(E624,الورديات!$A$2:$E$21,5,FALSE()),0),ROUND(MAX(0,MOD(H624-F624+0.5,1)-0.5)*1440,0),0))</f>
        <v/>
      </c>
      <c r="L624" s="22" t="str">
        <f aca="false">IF(OR(I624="",G624=""),"",ROUND(MAX(0,MOD(G624-I624+0.5,1)-0.5)*1440,0))</f>
        <v/>
      </c>
      <c r="M624" s="22" t="str">
        <f aca="false">IF(OR(I624="",G624=""),"",IF(ROUND(MAX(0,MOD(I624-G624+0.5,1)-0.5)*1440,0)&gt;=الإعدادات!$B$8,ROUND(MAX(0,MOD(I624-G624+0.5,1)-0.5)*1440,0),0))</f>
        <v/>
      </c>
      <c r="N624" s="18" t="str">
        <f aca="false">IF(OR(A624="",B624=""),"",IF(COUNTIFS(الإجازات!$A$2:$A$1001,B624,الإجازات!$D$2:$D$1001,"&lt;="&amp;A624,الإجازات!$E$2:$E$1001,"&gt;="&amp;A624,الإجازات!$G$2:$G$1001,"مقبولة")=0,"",LOOKUP(2,1/((الإجازات!$A$2:$A$1001=B624)*(الإجازات!$D$2:$D$1001&lt;=A624)*(الإجازات!$E$2:$E$1001&gt;=A624)*(الإجازات!$G$2:$G$1001="مقبولة")),الإجازات!$C$2:$C$1001)))</f>
        <v/>
      </c>
      <c r="O624" s="17"/>
      <c r="P624" s="23" t="str">
        <f aca="false">IF(B624="","",IF(ISNA(MATCH(B624,الموظفين!$A$2:$A$501,0)),"⚠ كود غير موجود",IF(O624&lt;&gt;"",O624,IF(N624&lt;&gt;"",N624,IF(H624="",IF(AND(A624&lt;&gt;"",WEEKDAY(A624)=الإعدادات!$B$11),"راحة أسبوعية","غائب"),IF(I624="","بدون انصراف",IF(N(K624)&gt;0,"متأخر","حاضر")))))))</f>
        <v/>
      </c>
      <c r="Q624" s="24" t="str">
        <f aca="false">IF(B624="","",IF(OR(P624="غائب",P624="غياب",P624="إجازة بدون راتب"),IFERROR(VLOOKUP(B624,الموظفين!$A$2:$J$501,8,FALSE()),0),0))</f>
        <v/>
      </c>
      <c r="R624" s="24" t="str">
        <f aca="false">IF(B624="","",ROUND((N(K624)+N(L624))/60*IFERROR(VLOOKUP(B624,الموظفين!$A$2:$J$501,8,FALSE()),0)/الإعدادات!$B$6*الإعدادات!$B$9,2))</f>
        <v/>
      </c>
      <c r="S624" s="24" t="str">
        <f aca="false">IF(OR(B624="",M624=""),"",ROUND(M624/60*IFERROR(VLOOKUP(B624,الموظفين!$A$2:$J$501,9,FALSE()),0),2))</f>
        <v/>
      </c>
      <c r="T624" s="17"/>
      <c r="U624" s="23" t="str">
        <f aca="false">IF(OR(A624="",B624=""),"",A624&amp;"|"&amp;B624)</f>
        <v/>
      </c>
    </row>
    <row r="625" customFormat="false" ht="15" hidden="false" customHeight="false" outlineLevel="0" collapsed="false">
      <c r="A625" s="16"/>
      <c r="B625" s="17"/>
      <c r="C625" s="18" t="str">
        <f aca="false">IF($B625="","",IFERROR(VLOOKUP($B625,الموظفين!$A$2:$J$501,2,FALSE())&amp;"","⚠ كود غير موجود"))</f>
        <v/>
      </c>
      <c r="D625" s="18" t="str">
        <f aca="false">IF($B625="","",IFERROR(VLOOKUP($B625,الموظفين!$A$2:$J$501,3,FALSE())&amp;"",""))</f>
        <v/>
      </c>
      <c r="E625" s="18" t="str">
        <f aca="false">IF($B625="","",IFERROR(VLOOKUP($B625,الموظفين!$A$2:$J$501,5,FALSE())&amp;"",""))</f>
        <v/>
      </c>
      <c r="F625" s="19" t="str">
        <f aca="false">IF($B625="","",IFERROR(VLOOKUP($B625,الموظفين!$A$2:$J$501,6,FALSE()),""))</f>
        <v/>
      </c>
      <c r="G625" s="19" t="str">
        <f aca="false">IF($B625="","",IFERROR(VLOOKUP($B625,الموظفين!$A$2:$J$501,7,FALSE()),""))</f>
        <v/>
      </c>
      <c r="H625" s="20"/>
      <c r="I625" s="20"/>
      <c r="J625" s="21" t="str">
        <f aca="false">IF(OR(H625="",I625=""),"",ROUND(MOD(I625-H625,1)*24,2))</f>
        <v/>
      </c>
      <c r="K625" s="22" t="str">
        <f aca="false">IF(OR(H625="",F625=""),"",IF(ROUND(MAX(0,MOD(H625-F625+0.5,1)-0.5)*1440,0)&gt;IFERROR(VLOOKUP(E625,الورديات!$A$2:$E$21,5,FALSE()),0),ROUND(MAX(0,MOD(H625-F625+0.5,1)-0.5)*1440,0),0))</f>
        <v/>
      </c>
      <c r="L625" s="22" t="str">
        <f aca="false">IF(OR(I625="",G625=""),"",ROUND(MAX(0,MOD(G625-I625+0.5,1)-0.5)*1440,0))</f>
        <v/>
      </c>
      <c r="M625" s="22" t="str">
        <f aca="false">IF(OR(I625="",G625=""),"",IF(ROUND(MAX(0,MOD(I625-G625+0.5,1)-0.5)*1440,0)&gt;=الإعدادات!$B$8,ROUND(MAX(0,MOD(I625-G625+0.5,1)-0.5)*1440,0),0))</f>
        <v/>
      </c>
      <c r="N625" s="18" t="str">
        <f aca="false">IF(OR(A625="",B625=""),"",IF(COUNTIFS(الإجازات!$A$2:$A$1001,B625,الإجازات!$D$2:$D$1001,"&lt;="&amp;A625,الإجازات!$E$2:$E$1001,"&gt;="&amp;A625,الإجازات!$G$2:$G$1001,"مقبولة")=0,"",LOOKUP(2,1/((الإجازات!$A$2:$A$1001=B625)*(الإجازات!$D$2:$D$1001&lt;=A625)*(الإجازات!$E$2:$E$1001&gt;=A625)*(الإجازات!$G$2:$G$1001="مقبولة")),الإجازات!$C$2:$C$1001)))</f>
        <v/>
      </c>
      <c r="O625" s="17"/>
      <c r="P625" s="23" t="str">
        <f aca="false">IF(B625="","",IF(ISNA(MATCH(B625,الموظفين!$A$2:$A$501,0)),"⚠ كود غير موجود",IF(O625&lt;&gt;"",O625,IF(N625&lt;&gt;"",N625,IF(H625="",IF(AND(A625&lt;&gt;"",WEEKDAY(A625)=الإعدادات!$B$11),"راحة أسبوعية","غائب"),IF(I625="","بدون انصراف",IF(N(K625)&gt;0,"متأخر","حاضر")))))))</f>
        <v/>
      </c>
      <c r="Q625" s="24" t="str">
        <f aca="false">IF(B625="","",IF(OR(P625="غائب",P625="غياب",P625="إجازة بدون راتب"),IFERROR(VLOOKUP(B625,الموظفين!$A$2:$J$501,8,FALSE()),0),0))</f>
        <v/>
      </c>
      <c r="R625" s="24" t="str">
        <f aca="false">IF(B625="","",ROUND((N(K625)+N(L625))/60*IFERROR(VLOOKUP(B625,الموظفين!$A$2:$J$501,8,FALSE()),0)/الإعدادات!$B$6*الإعدادات!$B$9,2))</f>
        <v/>
      </c>
      <c r="S625" s="24" t="str">
        <f aca="false">IF(OR(B625="",M625=""),"",ROUND(M625/60*IFERROR(VLOOKUP(B625,الموظفين!$A$2:$J$501,9,FALSE()),0),2))</f>
        <v/>
      </c>
      <c r="T625" s="17"/>
      <c r="U625" s="23" t="str">
        <f aca="false">IF(OR(A625="",B625=""),"",A625&amp;"|"&amp;B625)</f>
        <v/>
      </c>
    </row>
    <row r="626" customFormat="false" ht="15" hidden="false" customHeight="false" outlineLevel="0" collapsed="false">
      <c r="A626" s="16"/>
      <c r="B626" s="17"/>
      <c r="C626" s="18" t="str">
        <f aca="false">IF($B626="","",IFERROR(VLOOKUP($B626,الموظفين!$A$2:$J$501,2,FALSE())&amp;"","⚠ كود غير موجود"))</f>
        <v/>
      </c>
      <c r="D626" s="18" t="str">
        <f aca="false">IF($B626="","",IFERROR(VLOOKUP($B626,الموظفين!$A$2:$J$501,3,FALSE())&amp;"",""))</f>
        <v/>
      </c>
      <c r="E626" s="18" t="str">
        <f aca="false">IF($B626="","",IFERROR(VLOOKUP($B626,الموظفين!$A$2:$J$501,5,FALSE())&amp;"",""))</f>
        <v/>
      </c>
      <c r="F626" s="19" t="str">
        <f aca="false">IF($B626="","",IFERROR(VLOOKUP($B626,الموظفين!$A$2:$J$501,6,FALSE()),""))</f>
        <v/>
      </c>
      <c r="G626" s="19" t="str">
        <f aca="false">IF($B626="","",IFERROR(VLOOKUP($B626,الموظفين!$A$2:$J$501,7,FALSE()),""))</f>
        <v/>
      </c>
      <c r="H626" s="20"/>
      <c r="I626" s="20"/>
      <c r="J626" s="21" t="str">
        <f aca="false">IF(OR(H626="",I626=""),"",ROUND(MOD(I626-H626,1)*24,2))</f>
        <v/>
      </c>
      <c r="K626" s="22" t="str">
        <f aca="false">IF(OR(H626="",F626=""),"",IF(ROUND(MAX(0,MOD(H626-F626+0.5,1)-0.5)*1440,0)&gt;IFERROR(VLOOKUP(E626,الورديات!$A$2:$E$21,5,FALSE()),0),ROUND(MAX(0,MOD(H626-F626+0.5,1)-0.5)*1440,0),0))</f>
        <v/>
      </c>
      <c r="L626" s="22" t="str">
        <f aca="false">IF(OR(I626="",G626=""),"",ROUND(MAX(0,MOD(G626-I626+0.5,1)-0.5)*1440,0))</f>
        <v/>
      </c>
      <c r="M626" s="22" t="str">
        <f aca="false">IF(OR(I626="",G626=""),"",IF(ROUND(MAX(0,MOD(I626-G626+0.5,1)-0.5)*1440,0)&gt;=الإعدادات!$B$8,ROUND(MAX(0,MOD(I626-G626+0.5,1)-0.5)*1440,0),0))</f>
        <v/>
      </c>
      <c r="N626" s="18" t="str">
        <f aca="false">IF(OR(A626="",B626=""),"",IF(COUNTIFS(الإجازات!$A$2:$A$1001,B626,الإجازات!$D$2:$D$1001,"&lt;="&amp;A626,الإجازات!$E$2:$E$1001,"&gt;="&amp;A626,الإجازات!$G$2:$G$1001,"مقبولة")=0,"",LOOKUP(2,1/((الإجازات!$A$2:$A$1001=B626)*(الإجازات!$D$2:$D$1001&lt;=A626)*(الإجازات!$E$2:$E$1001&gt;=A626)*(الإجازات!$G$2:$G$1001="مقبولة")),الإجازات!$C$2:$C$1001)))</f>
        <v/>
      </c>
      <c r="O626" s="17"/>
      <c r="P626" s="23" t="str">
        <f aca="false">IF(B626="","",IF(ISNA(MATCH(B626,الموظفين!$A$2:$A$501,0)),"⚠ كود غير موجود",IF(O626&lt;&gt;"",O626,IF(N626&lt;&gt;"",N626,IF(H626="",IF(AND(A626&lt;&gt;"",WEEKDAY(A626)=الإعدادات!$B$11),"راحة أسبوعية","غائب"),IF(I626="","بدون انصراف",IF(N(K626)&gt;0,"متأخر","حاضر")))))))</f>
        <v/>
      </c>
      <c r="Q626" s="24" t="str">
        <f aca="false">IF(B626="","",IF(OR(P626="غائب",P626="غياب",P626="إجازة بدون راتب"),IFERROR(VLOOKUP(B626,الموظفين!$A$2:$J$501,8,FALSE()),0),0))</f>
        <v/>
      </c>
      <c r="R626" s="24" t="str">
        <f aca="false">IF(B626="","",ROUND((N(K626)+N(L626))/60*IFERROR(VLOOKUP(B626,الموظفين!$A$2:$J$501,8,FALSE()),0)/الإعدادات!$B$6*الإعدادات!$B$9,2))</f>
        <v/>
      </c>
      <c r="S626" s="24" t="str">
        <f aca="false">IF(OR(B626="",M626=""),"",ROUND(M626/60*IFERROR(VLOOKUP(B626,الموظفين!$A$2:$J$501,9,FALSE()),0),2))</f>
        <v/>
      </c>
      <c r="T626" s="17"/>
      <c r="U626" s="23" t="str">
        <f aca="false">IF(OR(A626="",B626=""),"",A626&amp;"|"&amp;B626)</f>
        <v/>
      </c>
    </row>
    <row r="627" customFormat="false" ht="15" hidden="false" customHeight="false" outlineLevel="0" collapsed="false">
      <c r="A627" s="16"/>
      <c r="B627" s="17"/>
      <c r="C627" s="18" t="str">
        <f aca="false">IF($B627="","",IFERROR(VLOOKUP($B627,الموظفين!$A$2:$J$501,2,FALSE())&amp;"","⚠ كود غير موجود"))</f>
        <v/>
      </c>
      <c r="D627" s="18" t="str">
        <f aca="false">IF($B627="","",IFERROR(VLOOKUP($B627,الموظفين!$A$2:$J$501,3,FALSE())&amp;"",""))</f>
        <v/>
      </c>
      <c r="E627" s="18" t="str">
        <f aca="false">IF($B627="","",IFERROR(VLOOKUP($B627,الموظفين!$A$2:$J$501,5,FALSE())&amp;"",""))</f>
        <v/>
      </c>
      <c r="F627" s="19" t="str">
        <f aca="false">IF($B627="","",IFERROR(VLOOKUP($B627,الموظفين!$A$2:$J$501,6,FALSE()),""))</f>
        <v/>
      </c>
      <c r="G627" s="19" t="str">
        <f aca="false">IF($B627="","",IFERROR(VLOOKUP($B627,الموظفين!$A$2:$J$501,7,FALSE()),""))</f>
        <v/>
      </c>
      <c r="H627" s="20"/>
      <c r="I627" s="20"/>
      <c r="J627" s="21" t="str">
        <f aca="false">IF(OR(H627="",I627=""),"",ROUND(MOD(I627-H627,1)*24,2))</f>
        <v/>
      </c>
      <c r="K627" s="22" t="str">
        <f aca="false">IF(OR(H627="",F627=""),"",IF(ROUND(MAX(0,MOD(H627-F627+0.5,1)-0.5)*1440,0)&gt;IFERROR(VLOOKUP(E627,الورديات!$A$2:$E$21,5,FALSE()),0),ROUND(MAX(0,MOD(H627-F627+0.5,1)-0.5)*1440,0),0))</f>
        <v/>
      </c>
      <c r="L627" s="22" t="str">
        <f aca="false">IF(OR(I627="",G627=""),"",ROUND(MAX(0,MOD(G627-I627+0.5,1)-0.5)*1440,0))</f>
        <v/>
      </c>
      <c r="M627" s="22" t="str">
        <f aca="false">IF(OR(I627="",G627=""),"",IF(ROUND(MAX(0,MOD(I627-G627+0.5,1)-0.5)*1440,0)&gt;=الإعدادات!$B$8,ROUND(MAX(0,MOD(I627-G627+0.5,1)-0.5)*1440,0),0))</f>
        <v/>
      </c>
      <c r="N627" s="18" t="str">
        <f aca="false">IF(OR(A627="",B627=""),"",IF(COUNTIFS(الإجازات!$A$2:$A$1001,B627,الإجازات!$D$2:$D$1001,"&lt;="&amp;A627,الإجازات!$E$2:$E$1001,"&gt;="&amp;A627,الإجازات!$G$2:$G$1001,"مقبولة")=0,"",LOOKUP(2,1/((الإجازات!$A$2:$A$1001=B627)*(الإجازات!$D$2:$D$1001&lt;=A627)*(الإجازات!$E$2:$E$1001&gt;=A627)*(الإجازات!$G$2:$G$1001="مقبولة")),الإجازات!$C$2:$C$1001)))</f>
        <v/>
      </c>
      <c r="O627" s="17"/>
      <c r="P627" s="23" t="str">
        <f aca="false">IF(B627="","",IF(ISNA(MATCH(B627,الموظفين!$A$2:$A$501,0)),"⚠ كود غير موجود",IF(O627&lt;&gt;"",O627,IF(N627&lt;&gt;"",N627,IF(H627="",IF(AND(A627&lt;&gt;"",WEEKDAY(A627)=الإعدادات!$B$11),"راحة أسبوعية","غائب"),IF(I627="","بدون انصراف",IF(N(K627)&gt;0,"متأخر","حاضر")))))))</f>
        <v/>
      </c>
      <c r="Q627" s="24" t="str">
        <f aca="false">IF(B627="","",IF(OR(P627="غائب",P627="غياب",P627="إجازة بدون راتب"),IFERROR(VLOOKUP(B627,الموظفين!$A$2:$J$501,8,FALSE()),0),0))</f>
        <v/>
      </c>
      <c r="R627" s="24" t="str">
        <f aca="false">IF(B627="","",ROUND((N(K627)+N(L627))/60*IFERROR(VLOOKUP(B627,الموظفين!$A$2:$J$501,8,FALSE()),0)/الإعدادات!$B$6*الإعدادات!$B$9,2))</f>
        <v/>
      </c>
      <c r="S627" s="24" t="str">
        <f aca="false">IF(OR(B627="",M627=""),"",ROUND(M627/60*IFERROR(VLOOKUP(B627,الموظفين!$A$2:$J$501,9,FALSE()),0),2))</f>
        <v/>
      </c>
      <c r="T627" s="17"/>
      <c r="U627" s="23" t="str">
        <f aca="false">IF(OR(A627="",B627=""),"",A627&amp;"|"&amp;B627)</f>
        <v/>
      </c>
    </row>
    <row r="628" customFormat="false" ht="15" hidden="false" customHeight="false" outlineLevel="0" collapsed="false">
      <c r="A628" s="16"/>
      <c r="B628" s="17"/>
      <c r="C628" s="18" t="str">
        <f aca="false">IF($B628="","",IFERROR(VLOOKUP($B628,الموظفين!$A$2:$J$501,2,FALSE())&amp;"","⚠ كود غير موجود"))</f>
        <v/>
      </c>
      <c r="D628" s="18" t="str">
        <f aca="false">IF($B628="","",IFERROR(VLOOKUP($B628,الموظفين!$A$2:$J$501,3,FALSE())&amp;"",""))</f>
        <v/>
      </c>
      <c r="E628" s="18" t="str">
        <f aca="false">IF($B628="","",IFERROR(VLOOKUP($B628,الموظفين!$A$2:$J$501,5,FALSE())&amp;"",""))</f>
        <v/>
      </c>
      <c r="F628" s="19" t="str">
        <f aca="false">IF($B628="","",IFERROR(VLOOKUP($B628,الموظفين!$A$2:$J$501,6,FALSE()),""))</f>
        <v/>
      </c>
      <c r="G628" s="19" t="str">
        <f aca="false">IF($B628="","",IFERROR(VLOOKUP($B628,الموظفين!$A$2:$J$501,7,FALSE()),""))</f>
        <v/>
      </c>
      <c r="H628" s="20"/>
      <c r="I628" s="20"/>
      <c r="J628" s="21" t="str">
        <f aca="false">IF(OR(H628="",I628=""),"",ROUND(MOD(I628-H628,1)*24,2))</f>
        <v/>
      </c>
      <c r="K628" s="22" t="str">
        <f aca="false">IF(OR(H628="",F628=""),"",IF(ROUND(MAX(0,MOD(H628-F628+0.5,1)-0.5)*1440,0)&gt;IFERROR(VLOOKUP(E628,الورديات!$A$2:$E$21,5,FALSE()),0),ROUND(MAX(0,MOD(H628-F628+0.5,1)-0.5)*1440,0),0))</f>
        <v/>
      </c>
      <c r="L628" s="22" t="str">
        <f aca="false">IF(OR(I628="",G628=""),"",ROUND(MAX(0,MOD(G628-I628+0.5,1)-0.5)*1440,0))</f>
        <v/>
      </c>
      <c r="M628" s="22" t="str">
        <f aca="false">IF(OR(I628="",G628=""),"",IF(ROUND(MAX(0,MOD(I628-G628+0.5,1)-0.5)*1440,0)&gt;=الإعدادات!$B$8,ROUND(MAX(0,MOD(I628-G628+0.5,1)-0.5)*1440,0),0))</f>
        <v/>
      </c>
      <c r="N628" s="18" t="str">
        <f aca="false">IF(OR(A628="",B628=""),"",IF(COUNTIFS(الإجازات!$A$2:$A$1001,B628,الإجازات!$D$2:$D$1001,"&lt;="&amp;A628,الإجازات!$E$2:$E$1001,"&gt;="&amp;A628,الإجازات!$G$2:$G$1001,"مقبولة")=0,"",LOOKUP(2,1/((الإجازات!$A$2:$A$1001=B628)*(الإجازات!$D$2:$D$1001&lt;=A628)*(الإجازات!$E$2:$E$1001&gt;=A628)*(الإجازات!$G$2:$G$1001="مقبولة")),الإجازات!$C$2:$C$1001)))</f>
        <v/>
      </c>
      <c r="O628" s="17"/>
      <c r="P628" s="23" t="str">
        <f aca="false">IF(B628="","",IF(ISNA(MATCH(B628,الموظفين!$A$2:$A$501,0)),"⚠ كود غير موجود",IF(O628&lt;&gt;"",O628,IF(N628&lt;&gt;"",N628,IF(H628="",IF(AND(A628&lt;&gt;"",WEEKDAY(A628)=الإعدادات!$B$11),"راحة أسبوعية","غائب"),IF(I628="","بدون انصراف",IF(N(K628)&gt;0,"متأخر","حاضر")))))))</f>
        <v/>
      </c>
      <c r="Q628" s="24" t="str">
        <f aca="false">IF(B628="","",IF(OR(P628="غائب",P628="غياب",P628="إجازة بدون راتب"),IFERROR(VLOOKUP(B628,الموظفين!$A$2:$J$501,8,FALSE()),0),0))</f>
        <v/>
      </c>
      <c r="R628" s="24" t="str">
        <f aca="false">IF(B628="","",ROUND((N(K628)+N(L628))/60*IFERROR(VLOOKUP(B628,الموظفين!$A$2:$J$501,8,FALSE()),0)/الإعدادات!$B$6*الإعدادات!$B$9,2))</f>
        <v/>
      </c>
      <c r="S628" s="24" t="str">
        <f aca="false">IF(OR(B628="",M628=""),"",ROUND(M628/60*IFERROR(VLOOKUP(B628,الموظفين!$A$2:$J$501,9,FALSE()),0),2))</f>
        <v/>
      </c>
      <c r="T628" s="17"/>
      <c r="U628" s="23" t="str">
        <f aca="false">IF(OR(A628="",B628=""),"",A628&amp;"|"&amp;B628)</f>
        <v/>
      </c>
    </row>
    <row r="629" customFormat="false" ht="15" hidden="false" customHeight="false" outlineLevel="0" collapsed="false">
      <c r="A629" s="16"/>
      <c r="B629" s="17"/>
      <c r="C629" s="18" t="str">
        <f aca="false">IF($B629="","",IFERROR(VLOOKUP($B629,الموظفين!$A$2:$J$501,2,FALSE())&amp;"","⚠ كود غير موجود"))</f>
        <v/>
      </c>
      <c r="D629" s="18" t="str">
        <f aca="false">IF($B629="","",IFERROR(VLOOKUP($B629,الموظفين!$A$2:$J$501,3,FALSE())&amp;"",""))</f>
        <v/>
      </c>
      <c r="E629" s="18" t="str">
        <f aca="false">IF($B629="","",IFERROR(VLOOKUP($B629,الموظفين!$A$2:$J$501,5,FALSE())&amp;"",""))</f>
        <v/>
      </c>
      <c r="F629" s="19" t="str">
        <f aca="false">IF($B629="","",IFERROR(VLOOKUP($B629,الموظفين!$A$2:$J$501,6,FALSE()),""))</f>
        <v/>
      </c>
      <c r="G629" s="19" t="str">
        <f aca="false">IF($B629="","",IFERROR(VLOOKUP($B629,الموظفين!$A$2:$J$501,7,FALSE()),""))</f>
        <v/>
      </c>
      <c r="H629" s="20"/>
      <c r="I629" s="20"/>
      <c r="J629" s="21" t="str">
        <f aca="false">IF(OR(H629="",I629=""),"",ROUND(MOD(I629-H629,1)*24,2))</f>
        <v/>
      </c>
      <c r="K629" s="22" t="str">
        <f aca="false">IF(OR(H629="",F629=""),"",IF(ROUND(MAX(0,MOD(H629-F629+0.5,1)-0.5)*1440,0)&gt;IFERROR(VLOOKUP(E629,الورديات!$A$2:$E$21,5,FALSE()),0),ROUND(MAX(0,MOD(H629-F629+0.5,1)-0.5)*1440,0),0))</f>
        <v/>
      </c>
      <c r="L629" s="22" t="str">
        <f aca="false">IF(OR(I629="",G629=""),"",ROUND(MAX(0,MOD(G629-I629+0.5,1)-0.5)*1440,0))</f>
        <v/>
      </c>
      <c r="M629" s="22" t="str">
        <f aca="false">IF(OR(I629="",G629=""),"",IF(ROUND(MAX(0,MOD(I629-G629+0.5,1)-0.5)*1440,0)&gt;=الإعدادات!$B$8,ROUND(MAX(0,MOD(I629-G629+0.5,1)-0.5)*1440,0),0))</f>
        <v/>
      </c>
      <c r="N629" s="18" t="str">
        <f aca="false">IF(OR(A629="",B629=""),"",IF(COUNTIFS(الإجازات!$A$2:$A$1001,B629,الإجازات!$D$2:$D$1001,"&lt;="&amp;A629,الإجازات!$E$2:$E$1001,"&gt;="&amp;A629,الإجازات!$G$2:$G$1001,"مقبولة")=0,"",LOOKUP(2,1/((الإجازات!$A$2:$A$1001=B629)*(الإجازات!$D$2:$D$1001&lt;=A629)*(الإجازات!$E$2:$E$1001&gt;=A629)*(الإجازات!$G$2:$G$1001="مقبولة")),الإجازات!$C$2:$C$1001)))</f>
        <v/>
      </c>
      <c r="O629" s="17"/>
      <c r="P629" s="23" t="str">
        <f aca="false">IF(B629="","",IF(ISNA(MATCH(B629,الموظفين!$A$2:$A$501,0)),"⚠ كود غير موجود",IF(O629&lt;&gt;"",O629,IF(N629&lt;&gt;"",N629,IF(H629="",IF(AND(A629&lt;&gt;"",WEEKDAY(A629)=الإعدادات!$B$11),"راحة أسبوعية","غائب"),IF(I629="","بدون انصراف",IF(N(K629)&gt;0,"متأخر","حاضر")))))))</f>
        <v/>
      </c>
      <c r="Q629" s="24" t="str">
        <f aca="false">IF(B629="","",IF(OR(P629="غائب",P629="غياب",P629="إجازة بدون راتب"),IFERROR(VLOOKUP(B629,الموظفين!$A$2:$J$501,8,FALSE()),0),0))</f>
        <v/>
      </c>
      <c r="R629" s="24" t="str">
        <f aca="false">IF(B629="","",ROUND((N(K629)+N(L629))/60*IFERROR(VLOOKUP(B629,الموظفين!$A$2:$J$501,8,FALSE()),0)/الإعدادات!$B$6*الإعدادات!$B$9,2))</f>
        <v/>
      </c>
      <c r="S629" s="24" t="str">
        <f aca="false">IF(OR(B629="",M629=""),"",ROUND(M629/60*IFERROR(VLOOKUP(B629,الموظفين!$A$2:$J$501,9,FALSE()),0),2))</f>
        <v/>
      </c>
      <c r="T629" s="17"/>
      <c r="U629" s="23" t="str">
        <f aca="false">IF(OR(A629="",B629=""),"",A629&amp;"|"&amp;B629)</f>
        <v/>
      </c>
    </row>
    <row r="630" customFormat="false" ht="15" hidden="false" customHeight="false" outlineLevel="0" collapsed="false">
      <c r="A630" s="16"/>
      <c r="B630" s="17"/>
      <c r="C630" s="18" t="str">
        <f aca="false">IF($B630="","",IFERROR(VLOOKUP($B630,الموظفين!$A$2:$J$501,2,FALSE())&amp;"","⚠ كود غير موجود"))</f>
        <v/>
      </c>
      <c r="D630" s="18" t="str">
        <f aca="false">IF($B630="","",IFERROR(VLOOKUP($B630,الموظفين!$A$2:$J$501,3,FALSE())&amp;"",""))</f>
        <v/>
      </c>
      <c r="E630" s="18" t="str">
        <f aca="false">IF($B630="","",IFERROR(VLOOKUP($B630,الموظفين!$A$2:$J$501,5,FALSE())&amp;"",""))</f>
        <v/>
      </c>
      <c r="F630" s="19" t="str">
        <f aca="false">IF($B630="","",IFERROR(VLOOKUP($B630,الموظفين!$A$2:$J$501,6,FALSE()),""))</f>
        <v/>
      </c>
      <c r="G630" s="19" t="str">
        <f aca="false">IF($B630="","",IFERROR(VLOOKUP($B630,الموظفين!$A$2:$J$501,7,FALSE()),""))</f>
        <v/>
      </c>
      <c r="H630" s="20"/>
      <c r="I630" s="20"/>
      <c r="J630" s="21" t="str">
        <f aca="false">IF(OR(H630="",I630=""),"",ROUND(MOD(I630-H630,1)*24,2))</f>
        <v/>
      </c>
      <c r="K630" s="22" t="str">
        <f aca="false">IF(OR(H630="",F630=""),"",IF(ROUND(MAX(0,MOD(H630-F630+0.5,1)-0.5)*1440,0)&gt;IFERROR(VLOOKUP(E630,الورديات!$A$2:$E$21,5,FALSE()),0),ROUND(MAX(0,MOD(H630-F630+0.5,1)-0.5)*1440,0),0))</f>
        <v/>
      </c>
      <c r="L630" s="22" t="str">
        <f aca="false">IF(OR(I630="",G630=""),"",ROUND(MAX(0,MOD(G630-I630+0.5,1)-0.5)*1440,0))</f>
        <v/>
      </c>
      <c r="M630" s="22" t="str">
        <f aca="false">IF(OR(I630="",G630=""),"",IF(ROUND(MAX(0,MOD(I630-G630+0.5,1)-0.5)*1440,0)&gt;=الإعدادات!$B$8,ROUND(MAX(0,MOD(I630-G630+0.5,1)-0.5)*1440,0),0))</f>
        <v/>
      </c>
      <c r="N630" s="18" t="str">
        <f aca="false">IF(OR(A630="",B630=""),"",IF(COUNTIFS(الإجازات!$A$2:$A$1001,B630,الإجازات!$D$2:$D$1001,"&lt;="&amp;A630,الإجازات!$E$2:$E$1001,"&gt;="&amp;A630,الإجازات!$G$2:$G$1001,"مقبولة")=0,"",LOOKUP(2,1/((الإجازات!$A$2:$A$1001=B630)*(الإجازات!$D$2:$D$1001&lt;=A630)*(الإجازات!$E$2:$E$1001&gt;=A630)*(الإجازات!$G$2:$G$1001="مقبولة")),الإجازات!$C$2:$C$1001)))</f>
        <v/>
      </c>
      <c r="O630" s="17"/>
      <c r="P630" s="23" t="str">
        <f aca="false">IF(B630="","",IF(ISNA(MATCH(B630,الموظفين!$A$2:$A$501,0)),"⚠ كود غير موجود",IF(O630&lt;&gt;"",O630,IF(N630&lt;&gt;"",N630,IF(H630="",IF(AND(A630&lt;&gt;"",WEEKDAY(A630)=الإعدادات!$B$11),"راحة أسبوعية","غائب"),IF(I630="","بدون انصراف",IF(N(K630)&gt;0,"متأخر","حاضر")))))))</f>
        <v/>
      </c>
      <c r="Q630" s="24" t="str">
        <f aca="false">IF(B630="","",IF(OR(P630="غائب",P630="غياب",P630="إجازة بدون راتب"),IFERROR(VLOOKUP(B630,الموظفين!$A$2:$J$501,8,FALSE()),0),0))</f>
        <v/>
      </c>
      <c r="R630" s="24" t="str">
        <f aca="false">IF(B630="","",ROUND((N(K630)+N(L630))/60*IFERROR(VLOOKUP(B630,الموظفين!$A$2:$J$501,8,FALSE()),0)/الإعدادات!$B$6*الإعدادات!$B$9,2))</f>
        <v/>
      </c>
      <c r="S630" s="24" t="str">
        <f aca="false">IF(OR(B630="",M630=""),"",ROUND(M630/60*IFERROR(VLOOKUP(B630,الموظفين!$A$2:$J$501,9,FALSE()),0),2))</f>
        <v/>
      </c>
      <c r="T630" s="17"/>
      <c r="U630" s="23" t="str">
        <f aca="false">IF(OR(A630="",B630=""),"",A630&amp;"|"&amp;B630)</f>
        <v/>
      </c>
    </row>
    <row r="631" customFormat="false" ht="15" hidden="false" customHeight="false" outlineLevel="0" collapsed="false">
      <c r="A631" s="16"/>
      <c r="B631" s="17"/>
      <c r="C631" s="18" t="str">
        <f aca="false">IF($B631="","",IFERROR(VLOOKUP($B631,الموظفين!$A$2:$J$501,2,FALSE())&amp;"","⚠ كود غير موجود"))</f>
        <v/>
      </c>
      <c r="D631" s="18" t="str">
        <f aca="false">IF($B631="","",IFERROR(VLOOKUP($B631,الموظفين!$A$2:$J$501,3,FALSE())&amp;"",""))</f>
        <v/>
      </c>
      <c r="E631" s="18" t="str">
        <f aca="false">IF($B631="","",IFERROR(VLOOKUP($B631,الموظفين!$A$2:$J$501,5,FALSE())&amp;"",""))</f>
        <v/>
      </c>
      <c r="F631" s="19" t="str">
        <f aca="false">IF($B631="","",IFERROR(VLOOKUP($B631,الموظفين!$A$2:$J$501,6,FALSE()),""))</f>
        <v/>
      </c>
      <c r="G631" s="19" t="str">
        <f aca="false">IF($B631="","",IFERROR(VLOOKUP($B631,الموظفين!$A$2:$J$501,7,FALSE()),""))</f>
        <v/>
      </c>
      <c r="H631" s="20"/>
      <c r="I631" s="20"/>
      <c r="J631" s="21" t="str">
        <f aca="false">IF(OR(H631="",I631=""),"",ROUND(MOD(I631-H631,1)*24,2))</f>
        <v/>
      </c>
      <c r="K631" s="22" t="str">
        <f aca="false">IF(OR(H631="",F631=""),"",IF(ROUND(MAX(0,MOD(H631-F631+0.5,1)-0.5)*1440,0)&gt;IFERROR(VLOOKUP(E631,الورديات!$A$2:$E$21,5,FALSE()),0),ROUND(MAX(0,MOD(H631-F631+0.5,1)-0.5)*1440,0),0))</f>
        <v/>
      </c>
      <c r="L631" s="22" t="str">
        <f aca="false">IF(OR(I631="",G631=""),"",ROUND(MAX(0,MOD(G631-I631+0.5,1)-0.5)*1440,0))</f>
        <v/>
      </c>
      <c r="M631" s="22" t="str">
        <f aca="false">IF(OR(I631="",G631=""),"",IF(ROUND(MAX(0,MOD(I631-G631+0.5,1)-0.5)*1440,0)&gt;=الإعدادات!$B$8,ROUND(MAX(0,MOD(I631-G631+0.5,1)-0.5)*1440,0),0))</f>
        <v/>
      </c>
      <c r="N631" s="18" t="str">
        <f aca="false">IF(OR(A631="",B631=""),"",IF(COUNTIFS(الإجازات!$A$2:$A$1001,B631,الإجازات!$D$2:$D$1001,"&lt;="&amp;A631,الإجازات!$E$2:$E$1001,"&gt;="&amp;A631,الإجازات!$G$2:$G$1001,"مقبولة")=0,"",LOOKUP(2,1/((الإجازات!$A$2:$A$1001=B631)*(الإجازات!$D$2:$D$1001&lt;=A631)*(الإجازات!$E$2:$E$1001&gt;=A631)*(الإجازات!$G$2:$G$1001="مقبولة")),الإجازات!$C$2:$C$1001)))</f>
        <v/>
      </c>
      <c r="O631" s="17"/>
      <c r="P631" s="23" t="str">
        <f aca="false">IF(B631="","",IF(ISNA(MATCH(B631,الموظفين!$A$2:$A$501,0)),"⚠ كود غير موجود",IF(O631&lt;&gt;"",O631,IF(N631&lt;&gt;"",N631,IF(H631="",IF(AND(A631&lt;&gt;"",WEEKDAY(A631)=الإعدادات!$B$11),"راحة أسبوعية","غائب"),IF(I631="","بدون انصراف",IF(N(K631)&gt;0,"متأخر","حاضر")))))))</f>
        <v/>
      </c>
      <c r="Q631" s="24" t="str">
        <f aca="false">IF(B631="","",IF(OR(P631="غائب",P631="غياب",P631="إجازة بدون راتب"),IFERROR(VLOOKUP(B631,الموظفين!$A$2:$J$501,8,FALSE()),0),0))</f>
        <v/>
      </c>
      <c r="R631" s="24" t="str">
        <f aca="false">IF(B631="","",ROUND((N(K631)+N(L631))/60*IFERROR(VLOOKUP(B631,الموظفين!$A$2:$J$501,8,FALSE()),0)/الإعدادات!$B$6*الإعدادات!$B$9,2))</f>
        <v/>
      </c>
      <c r="S631" s="24" t="str">
        <f aca="false">IF(OR(B631="",M631=""),"",ROUND(M631/60*IFERROR(VLOOKUP(B631,الموظفين!$A$2:$J$501,9,FALSE()),0),2))</f>
        <v/>
      </c>
      <c r="T631" s="17"/>
      <c r="U631" s="23" t="str">
        <f aca="false">IF(OR(A631="",B631=""),"",A631&amp;"|"&amp;B631)</f>
        <v/>
      </c>
    </row>
    <row r="632" customFormat="false" ht="15" hidden="false" customHeight="false" outlineLevel="0" collapsed="false">
      <c r="A632" s="16"/>
      <c r="B632" s="17"/>
      <c r="C632" s="18" t="str">
        <f aca="false">IF($B632="","",IFERROR(VLOOKUP($B632,الموظفين!$A$2:$J$501,2,FALSE())&amp;"","⚠ كود غير موجود"))</f>
        <v/>
      </c>
      <c r="D632" s="18" t="str">
        <f aca="false">IF($B632="","",IFERROR(VLOOKUP($B632,الموظفين!$A$2:$J$501,3,FALSE())&amp;"",""))</f>
        <v/>
      </c>
      <c r="E632" s="18" t="str">
        <f aca="false">IF($B632="","",IFERROR(VLOOKUP($B632,الموظفين!$A$2:$J$501,5,FALSE())&amp;"",""))</f>
        <v/>
      </c>
      <c r="F632" s="19" t="str">
        <f aca="false">IF($B632="","",IFERROR(VLOOKUP($B632,الموظفين!$A$2:$J$501,6,FALSE()),""))</f>
        <v/>
      </c>
      <c r="G632" s="19" t="str">
        <f aca="false">IF($B632="","",IFERROR(VLOOKUP($B632,الموظفين!$A$2:$J$501,7,FALSE()),""))</f>
        <v/>
      </c>
      <c r="H632" s="20"/>
      <c r="I632" s="20"/>
      <c r="J632" s="21" t="str">
        <f aca="false">IF(OR(H632="",I632=""),"",ROUND(MOD(I632-H632,1)*24,2))</f>
        <v/>
      </c>
      <c r="K632" s="22" t="str">
        <f aca="false">IF(OR(H632="",F632=""),"",IF(ROUND(MAX(0,MOD(H632-F632+0.5,1)-0.5)*1440,0)&gt;IFERROR(VLOOKUP(E632,الورديات!$A$2:$E$21,5,FALSE()),0),ROUND(MAX(0,MOD(H632-F632+0.5,1)-0.5)*1440,0),0))</f>
        <v/>
      </c>
      <c r="L632" s="22" t="str">
        <f aca="false">IF(OR(I632="",G632=""),"",ROUND(MAX(0,MOD(G632-I632+0.5,1)-0.5)*1440,0))</f>
        <v/>
      </c>
      <c r="M632" s="22" t="str">
        <f aca="false">IF(OR(I632="",G632=""),"",IF(ROUND(MAX(0,MOD(I632-G632+0.5,1)-0.5)*1440,0)&gt;=الإعدادات!$B$8,ROUND(MAX(0,MOD(I632-G632+0.5,1)-0.5)*1440,0),0))</f>
        <v/>
      </c>
      <c r="N632" s="18" t="str">
        <f aca="false">IF(OR(A632="",B632=""),"",IF(COUNTIFS(الإجازات!$A$2:$A$1001,B632,الإجازات!$D$2:$D$1001,"&lt;="&amp;A632,الإجازات!$E$2:$E$1001,"&gt;="&amp;A632,الإجازات!$G$2:$G$1001,"مقبولة")=0,"",LOOKUP(2,1/((الإجازات!$A$2:$A$1001=B632)*(الإجازات!$D$2:$D$1001&lt;=A632)*(الإجازات!$E$2:$E$1001&gt;=A632)*(الإجازات!$G$2:$G$1001="مقبولة")),الإجازات!$C$2:$C$1001)))</f>
        <v/>
      </c>
      <c r="O632" s="17"/>
      <c r="P632" s="23" t="str">
        <f aca="false">IF(B632="","",IF(ISNA(MATCH(B632,الموظفين!$A$2:$A$501,0)),"⚠ كود غير موجود",IF(O632&lt;&gt;"",O632,IF(N632&lt;&gt;"",N632,IF(H632="",IF(AND(A632&lt;&gt;"",WEEKDAY(A632)=الإعدادات!$B$11),"راحة أسبوعية","غائب"),IF(I632="","بدون انصراف",IF(N(K632)&gt;0,"متأخر","حاضر")))))))</f>
        <v/>
      </c>
      <c r="Q632" s="24" t="str">
        <f aca="false">IF(B632="","",IF(OR(P632="غائب",P632="غياب",P632="إجازة بدون راتب"),IFERROR(VLOOKUP(B632,الموظفين!$A$2:$J$501,8,FALSE()),0),0))</f>
        <v/>
      </c>
      <c r="R632" s="24" t="str">
        <f aca="false">IF(B632="","",ROUND((N(K632)+N(L632))/60*IFERROR(VLOOKUP(B632,الموظفين!$A$2:$J$501,8,FALSE()),0)/الإعدادات!$B$6*الإعدادات!$B$9,2))</f>
        <v/>
      </c>
      <c r="S632" s="24" t="str">
        <f aca="false">IF(OR(B632="",M632=""),"",ROUND(M632/60*IFERROR(VLOOKUP(B632,الموظفين!$A$2:$J$501,9,FALSE()),0),2))</f>
        <v/>
      </c>
      <c r="T632" s="17"/>
      <c r="U632" s="23" t="str">
        <f aca="false">IF(OR(A632="",B632=""),"",A632&amp;"|"&amp;B632)</f>
        <v/>
      </c>
    </row>
    <row r="633" customFormat="false" ht="15" hidden="false" customHeight="false" outlineLevel="0" collapsed="false">
      <c r="A633" s="16"/>
      <c r="B633" s="17"/>
      <c r="C633" s="18" t="str">
        <f aca="false">IF($B633="","",IFERROR(VLOOKUP($B633,الموظفين!$A$2:$J$501,2,FALSE())&amp;"","⚠ كود غير موجود"))</f>
        <v/>
      </c>
      <c r="D633" s="18" t="str">
        <f aca="false">IF($B633="","",IFERROR(VLOOKUP($B633,الموظفين!$A$2:$J$501,3,FALSE())&amp;"",""))</f>
        <v/>
      </c>
      <c r="E633" s="18" t="str">
        <f aca="false">IF($B633="","",IFERROR(VLOOKUP($B633,الموظفين!$A$2:$J$501,5,FALSE())&amp;"",""))</f>
        <v/>
      </c>
      <c r="F633" s="19" t="str">
        <f aca="false">IF($B633="","",IFERROR(VLOOKUP($B633,الموظفين!$A$2:$J$501,6,FALSE()),""))</f>
        <v/>
      </c>
      <c r="G633" s="19" t="str">
        <f aca="false">IF($B633="","",IFERROR(VLOOKUP($B633,الموظفين!$A$2:$J$501,7,FALSE()),""))</f>
        <v/>
      </c>
      <c r="H633" s="20"/>
      <c r="I633" s="20"/>
      <c r="J633" s="21" t="str">
        <f aca="false">IF(OR(H633="",I633=""),"",ROUND(MOD(I633-H633,1)*24,2))</f>
        <v/>
      </c>
      <c r="K633" s="22" t="str">
        <f aca="false">IF(OR(H633="",F633=""),"",IF(ROUND(MAX(0,MOD(H633-F633+0.5,1)-0.5)*1440,0)&gt;IFERROR(VLOOKUP(E633,الورديات!$A$2:$E$21,5,FALSE()),0),ROUND(MAX(0,MOD(H633-F633+0.5,1)-0.5)*1440,0),0))</f>
        <v/>
      </c>
      <c r="L633" s="22" t="str">
        <f aca="false">IF(OR(I633="",G633=""),"",ROUND(MAX(0,MOD(G633-I633+0.5,1)-0.5)*1440,0))</f>
        <v/>
      </c>
      <c r="M633" s="22" t="str">
        <f aca="false">IF(OR(I633="",G633=""),"",IF(ROUND(MAX(0,MOD(I633-G633+0.5,1)-0.5)*1440,0)&gt;=الإعدادات!$B$8,ROUND(MAX(0,MOD(I633-G633+0.5,1)-0.5)*1440,0),0))</f>
        <v/>
      </c>
      <c r="N633" s="18" t="str">
        <f aca="false">IF(OR(A633="",B633=""),"",IF(COUNTIFS(الإجازات!$A$2:$A$1001,B633,الإجازات!$D$2:$D$1001,"&lt;="&amp;A633,الإجازات!$E$2:$E$1001,"&gt;="&amp;A633,الإجازات!$G$2:$G$1001,"مقبولة")=0,"",LOOKUP(2,1/((الإجازات!$A$2:$A$1001=B633)*(الإجازات!$D$2:$D$1001&lt;=A633)*(الإجازات!$E$2:$E$1001&gt;=A633)*(الإجازات!$G$2:$G$1001="مقبولة")),الإجازات!$C$2:$C$1001)))</f>
        <v/>
      </c>
      <c r="O633" s="17"/>
      <c r="P633" s="23" t="str">
        <f aca="false">IF(B633="","",IF(ISNA(MATCH(B633,الموظفين!$A$2:$A$501,0)),"⚠ كود غير موجود",IF(O633&lt;&gt;"",O633,IF(N633&lt;&gt;"",N633,IF(H633="",IF(AND(A633&lt;&gt;"",WEEKDAY(A633)=الإعدادات!$B$11),"راحة أسبوعية","غائب"),IF(I633="","بدون انصراف",IF(N(K633)&gt;0,"متأخر","حاضر")))))))</f>
        <v/>
      </c>
      <c r="Q633" s="24" t="str">
        <f aca="false">IF(B633="","",IF(OR(P633="غائب",P633="غياب",P633="إجازة بدون راتب"),IFERROR(VLOOKUP(B633,الموظفين!$A$2:$J$501,8,FALSE()),0),0))</f>
        <v/>
      </c>
      <c r="R633" s="24" t="str">
        <f aca="false">IF(B633="","",ROUND((N(K633)+N(L633))/60*IFERROR(VLOOKUP(B633,الموظفين!$A$2:$J$501,8,FALSE()),0)/الإعدادات!$B$6*الإعدادات!$B$9,2))</f>
        <v/>
      </c>
      <c r="S633" s="24" t="str">
        <f aca="false">IF(OR(B633="",M633=""),"",ROUND(M633/60*IFERROR(VLOOKUP(B633,الموظفين!$A$2:$J$501,9,FALSE()),0),2))</f>
        <v/>
      </c>
      <c r="T633" s="17"/>
      <c r="U633" s="23" t="str">
        <f aca="false">IF(OR(A633="",B633=""),"",A633&amp;"|"&amp;B633)</f>
        <v/>
      </c>
    </row>
    <row r="634" customFormat="false" ht="15" hidden="false" customHeight="false" outlineLevel="0" collapsed="false">
      <c r="A634" s="16"/>
      <c r="B634" s="17"/>
      <c r="C634" s="18" t="str">
        <f aca="false">IF($B634="","",IFERROR(VLOOKUP($B634,الموظفين!$A$2:$J$501,2,FALSE())&amp;"","⚠ كود غير موجود"))</f>
        <v/>
      </c>
      <c r="D634" s="18" t="str">
        <f aca="false">IF($B634="","",IFERROR(VLOOKUP($B634,الموظفين!$A$2:$J$501,3,FALSE())&amp;"",""))</f>
        <v/>
      </c>
      <c r="E634" s="18" t="str">
        <f aca="false">IF($B634="","",IFERROR(VLOOKUP($B634,الموظفين!$A$2:$J$501,5,FALSE())&amp;"",""))</f>
        <v/>
      </c>
      <c r="F634" s="19" t="str">
        <f aca="false">IF($B634="","",IFERROR(VLOOKUP($B634,الموظفين!$A$2:$J$501,6,FALSE()),""))</f>
        <v/>
      </c>
      <c r="G634" s="19" t="str">
        <f aca="false">IF($B634="","",IFERROR(VLOOKUP($B634,الموظفين!$A$2:$J$501,7,FALSE()),""))</f>
        <v/>
      </c>
      <c r="H634" s="20"/>
      <c r="I634" s="20"/>
      <c r="J634" s="21" t="str">
        <f aca="false">IF(OR(H634="",I634=""),"",ROUND(MOD(I634-H634,1)*24,2))</f>
        <v/>
      </c>
      <c r="K634" s="22" t="str">
        <f aca="false">IF(OR(H634="",F634=""),"",IF(ROUND(MAX(0,MOD(H634-F634+0.5,1)-0.5)*1440,0)&gt;IFERROR(VLOOKUP(E634,الورديات!$A$2:$E$21,5,FALSE()),0),ROUND(MAX(0,MOD(H634-F634+0.5,1)-0.5)*1440,0),0))</f>
        <v/>
      </c>
      <c r="L634" s="22" t="str">
        <f aca="false">IF(OR(I634="",G634=""),"",ROUND(MAX(0,MOD(G634-I634+0.5,1)-0.5)*1440,0))</f>
        <v/>
      </c>
      <c r="M634" s="22" t="str">
        <f aca="false">IF(OR(I634="",G634=""),"",IF(ROUND(MAX(0,MOD(I634-G634+0.5,1)-0.5)*1440,0)&gt;=الإعدادات!$B$8,ROUND(MAX(0,MOD(I634-G634+0.5,1)-0.5)*1440,0),0))</f>
        <v/>
      </c>
      <c r="N634" s="18" t="str">
        <f aca="false">IF(OR(A634="",B634=""),"",IF(COUNTIFS(الإجازات!$A$2:$A$1001,B634,الإجازات!$D$2:$D$1001,"&lt;="&amp;A634,الإجازات!$E$2:$E$1001,"&gt;="&amp;A634,الإجازات!$G$2:$G$1001,"مقبولة")=0,"",LOOKUP(2,1/((الإجازات!$A$2:$A$1001=B634)*(الإجازات!$D$2:$D$1001&lt;=A634)*(الإجازات!$E$2:$E$1001&gt;=A634)*(الإجازات!$G$2:$G$1001="مقبولة")),الإجازات!$C$2:$C$1001)))</f>
        <v/>
      </c>
      <c r="O634" s="17"/>
      <c r="P634" s="23" t="str">
        <f aca="false">IF(B634="","",IF(ISNA(MATCH(B634,الموظفين!$A$2:$A$501,0)),"⚠ كود غير موجود",IF(O634&lt;&gt;"",O634,IF(N634&lt;&gt;"",N634,IF(H634="",IF(AND(A634&lt;&gt;"",WEEKDAY(A634)=الإعدادات!$B$11),"راحة أسبوعية","غائب"),IF(I634="","بدون انصراف",IF(N(K634)&gt;0,"متأخر","حاضر")))))))</f>
        <v/>
      </c>
      <c r="Q634" s="24" t="str">
        <f aca="false">IF(B634="","",IF(OR(P634="غائب",P634="غياب",P634="إجازة بدون راتب"),IFERROR(VLOOKUP(B634,الموظفين!$A$2:$J$501,8,FALSE()),0),0))</f>
        <v/>
      </c>
      <c r="R634" s="24" t="str">
        <f aca="false">IF(B634="","",ROUND((N(K634)+N(L634))/60*IFERROR(VLOOKUP(B634,الموظفين!$A$2:$J$501,8,FALSE()),0)/الإعدادات!$B$6*الإعدادات!$B$9,2))</f>
        <v/>
      </c>
      <c r="S634" s="24" t="str">
        <f aca="false">IF(OR(B634="",M634=""),"",ROUND(M634/60*IFERROR(VLOOKUP(B634,الموظفين!$A$2:$J$501,9,FALSE()),0),2))</f>
        <v/>
      </c>
      <c r="T634" s="17"/>
      <c r="U634" s="23" t="str">
        <f aca="false">IF(OR(A634="",B634=""),"",A634&amp;"|"&amp;B634)</f>
        <v/>
      </c>
    </row>
    <row r="635" customFormat="false" ht="15" hidden="false" customHeight="false" outlineLevel="0" collapsed="false">
      <c r="A635" s="16"/>
      <c r="B635" s="17"/>
      <c r="C635" s="18" t="str">
        <f aca="false">IF($B635="","",IFERROR(VLOOKUP($B635,الموظفين!$A$2:$J$501,2,FALSE())&amp;"","⚠ كود غير موجود"))</f>
        <v/>
      </c>
      <c r="D635" s="18" t="str">
        <f aca="false">IF($B635="","",IFERROR(VLOOKUP($B635,الموظفين!$A$2:$J$501,3,FALSE())&amp;"",""))</f>
        <v/>
      </c>
      <c r="E635" s="18" t="str">
        <f aca="false">IF($B635="","",IFERROR(VLOOKUP($B635,الموظفين!$A$2:$J$501,5,FALSE())&amp;"",""))</f>
        <v/>
      </c>
      <c r="F635" s="19" t="str">
        <f aca="false">IF($B635="","",IFERROR(VLOOKUP($B635,الموظفين!$A$2:$J$501,6,FALSE()),""))</f>
        <v/>
      </c>
      <c r="G635" s="19" t="str">
        <f aca="false">IF($B635="","",IFERROR(VLOOKUP($B635,الموظفين!$A$2:$J$501,7,FALSE()),""))</f>
        <v/>
      </c>
      <c r="H635" s="20"/>
      <c r="I635" s="20"/>
      <c r="J635" s="21" t="str">
        <f aca="false">IF(OR(H635="",I635=""),"",ROUND(MOD(I635-H635,1)*24,2))</f>
        <v/>
      </c>
      <c r="K635" s="22" t="str">
        <f aca="false">IF(OR(H635="",F635=""),"",IF(ROUND(MAX(0,MOD(H635-F635+0.5,1)-0.5)*1440,0)&gt;IFERROR(VLOOKUP(E635,الورديات!$A$2:$E$21,5,FALSE()),0),ROUND(MAX(0,MOD(H635-F635+0.5,1)-0.5)*1440,0),0))</f>
        <v/>
      </c>
      <c r="L635" s="22" t="str">
        <f aca="false">IF(OR(I635="",G635=""),"",ROUND(MAX(0,MOD(G635-I635+0.5,1)-0.5)*1440,0))</f>
        <v/>
      </c>
      <c r="M635" s="22" t="str">
        <f aca="false">IF(OR(I635="",G635=""),"",IF(ROUND(MAX(0,MOD(I635-G635+0.5,1)-0.5)*1440,0)&gt;=الإعدادات!$B$8,ROUND(MAX(0,MOD(I635-G635+0.5,1)-0.5)*1440,0),0))</f>
        <v/>
      </c>
      <c r="N635" s="18" t="str">
        <f aca="false">IF(OR(A635="",B635=""),"",IF(COUNTIFS(الإجازات!$A$2:$A$1001,B635,الإجازات!$D$2:$D$1001,"&lt;="&amp;A635,الإجازات!$E$2:$E$1001,"&gt;="&amp;A635,الإجازات!$G$2:$G$1001,"مقبولة")=0,"",LOOKUP(2,1/((الإجازات!$A$2:$A$1001=B635)*(الإجازات!$D$2:$D$1001&lt;=A635)*(الإجازات!$E$2:$E$1001&gt;=A635)*(الإجازات!$G$2:$G$1001="مقبولة")),الإجازات!$C$2:$C$1001)))</f>
        <v/>
      </c>
      <c r="O635" s="17"/>
      <c r="P635" s="23" t="str">
        <f aca="false">IF(B635="","",IF(ISNA(MATCH(B635,الموظفين!$A$2:$A$501,0)),"⚠ كود غير موجود",IF(O635&lt;&gt;"",O635,IF(N635&lt;&gt;"",N635,IF(H635="",IF(AND(A635&lt;&gt;"",WEEKDAY(A635)=الإعدادات!$B$11),"راحة أسبوعية","غائب"),IF(I635="","بدون انصراف",IF(N(K635)&gt;0,"متأخر","حاضر")))))))</f>
        <v/>
      </c>
      <c r="Q635" s="24" t="str">
        <f aca="false">IF(B635="","",IF(OR(P635="غائب",P635="غياب",P635="إجازة بدون راتب"),IFERROR(VLOOKUP(B635,الموظفين!$A$2:$J$501,8,FALSE()),0),0))</f>
        <v/>
      </c>
      <c r="R635" s="24" t="str">
        <f aca="false">IF(B635="","",ROUND((N(K635)+N(L635))/60*IFERROR(VLOOKUP(B635,الموظفين!$A$2:$J$501,8,FALSE()),0)/الإعدادات!$B$6*الإعدادات!$B$9,2))</f>
        <v/>
      </c>
      <c r="S635" s="24" t="str">
        <f aca="false">IF(OR(B635="",M635=""),"",ROUND(M635/60*IFERROR(VLOOKUP(B635,الموظفين!$A$2:$J$501,9,FALSE()),0),2))</f>
        <v/>
      </c>
      <c r="T635" s="17"/>
      <c r="U635" s="23" t="str">
        <f aca="false">IF(OR(A635="",B635=""),"",A635&amp;"|"&amp;B635)</f>
        <v/>
      </c>
    </row>
    <row r="636" customFormat="false" ht="15" hidden="false" customHeight="false" outlineLevel="0" collapsed="false">
      <c r="A636" s="16"/>
      <c r="B636" s="17"/>
      <c r="C636" s="18" t="str">
        <f aca="false">IF($B636="","",IFERROR(VLOOKUP($B636,الموظفين!$A$2:$J$501,2,FALSE())&amp;"","⚠ كود غير موجود"))</f>
        <v/>
      </c>
      <c r="D636" s="18" t="str">
        <f aca="false">IF($B636="","",IFERROR(VLOOKUP($B636,الموظفين!$A$2:$J$501,3,FALSE())&amp;"",""))</f>
        <v/>
      </c>
      <c r="E636" s="18" t="str">
        <f aca="false">IF($B636="","",IFERROR(VLOOKUP($B636,الموظفين!$A$2:$J$501,5,FALSE())&amp;"",""))</f>
        <v/>
      </c>
      <c r="F636" s="19" t="str">
        <f aca="false">IF($B636="","",IFERROR(VLOOKUP($B636,الموظفين!$A$2:$J$501,6,FALSE()),""))</f>
        <v/>
      </c>
      <c r="G636" s="19" t="str">
        <f aca="false">IF($B636="","",IFERROR(VLOOKUP($B636,الموظفين!$A$2:$J$501,7,FALSE()),""))</f>
        <v/>
      </c>
      <c r="H636" s="20"/>
      <c r="I636" s="20"/>
      <c r="J636" s="21" t="str">
        <f aca="false">IF(OR(H636="",I636=""),"",ROUND(MOD(I636-H636,1)*24,2))</f>
        <v/>
      </c>
      <c r="K636" s="22" t="str">
        <f aca="false">IF(OR(H636="",F636=""),"",IF(ROUND(MAX(0,MOD(H636-F636+0.5,1)-0.5)*1440,0)&gt;IFERROR(VLOOKUP(E636,الورديات!$A$2:$E$21,5,FALSE()),0),ROUND(MAX(0,MOD(H636-F636+0.5,1)-0.5)*1440,0),0))</f>
        <v/>
      </c>
      <c r="L636" s="22" t="str">
        <f aca="false">IF(OR(I636="",G636=""),"",ROUND(MAX(0,MOD(G636-I636+0.5,1)-0.5)*1440,0))</f>
        <v/>
      </c>
      <c r="M636" s="22" t="str">
        <f aca="false">IF(OR(I636="",G636=""),"",IF(ROUND(MAX(0,MOD(I636-G636+0.5,1)-0.5)*1440,0)&gt;=الإعدادات!$B$8,ROUND(MAX(0,MOD(I636-G636+0.5,1)-0.5)*1440,0),0))</f>
        <v/>
      </c>
      <c r="N636" s="18" t="str">
        <f aca="false">IF(OR(A636="",B636=""),"",IF(COUNTIFS(الإجازات!$A$2:$A$1001,B636,الإجازات!$D$2:$D$1001,"&lt;="&amp;A636,الإجازات!$E$2:$E$1001,"&gt;="&amp;A636,الإجازات!$G$2:$G$1001,"مقبولة")=0,"",LOOKUP(2,1/((الإجازات!$A$2:$A$1001=B636)*(الإجازات!$D$2:$D$1001&lt;=A636)*(الإجازات!$E$2:$E$1001&gt;=A636)*(الإجازات!$G$2:$G$1001="مقبولة")),الإجازات!$C$2:$C$1001)))</f>
        <v/>
      </c>
      <c r="O636" s="17"/>
      <c r="P636" s="23" t="str">
        <f aca="false">IF(B636="","",IF(ISNA(MATCH(B636,الموظفين!$A$2:$A$501,0)),"⚠ كود غير موجود",IF(O636&lt;&gt;"",O636,IF(N636&lt;&gt;"",N636,IF(H636="",IF(AND(A636&lt;&gt;"",WEEKDAY(A636)=الإعدادات!$B$11),"راحة أسبوعية","غائب"),IF(I636="","بدون انصراف",IF(N(K636)&gt;0,"متأخر","حاضر")))))))</f>
        <v/>
      </c>
      <c r="Q636" s="24" t="str">
        <f aca="false">IF(B636="","",IF(OR(P636="غائب",P636="غياب",P636="إجازة بدون راتب"),IFERROR(VLOOKUP(B636,الموظفين!$A$2:$J$501,8,FALSE()),0),0))</f>
        <v/>
      </c>
      <c r="R636" s="24" t="str">
        <f aca="false">IF(B636="","",ROUND((N(K636)+N(L636))/60*IFERROR(VLOOKUP(B636,الموظفين!$A$2:$J$501,8,FALSE()),0)/الإعدادات!$B$6*الإعدادات!$B$9,2))</f>
        <v/>
      </c>
      <c r="S636" s="24" t="str">
        <f aca="false">IF(OR(B636="",M636=""),"",ROUND(M636/60*IFERROR(VLOOKUP(B636,الموظفين!$A$2:$J$501,9,FALSE()),0),2))</f>
        <v/>
      </c>
      <c r="T636" s="17"/>
      <c r="U636" s="23" t="str">
        <f aca="false">IF(OR(A636="",B636=""),"",A636&amp;"|"&amp;B636)</f>
        <v/>
      </c>
    </row>
    <row r="637" customFormat="false" ht="15" hidden="false" customHeight="false" outlineLevel="0" collapsed="false">
      <c r="A637" s="16"/>
      <c r="B637" s="17"/>
      <c r="C637" s="18" t="str">
        <f aca="false">IF($B637="","",IFERROR(VLOOKUP($B637,الموظفين!$A$2:$J$501,2,FALSE())&amp;"","⚠ كود غير موجود"))</f>
        <v/>
      </c>
      <c r="D637" s="18" t="str">
        <f aca="false">IF($B637="","",IFERROR(VLOOKUP($B637,الموظفين!$A$2:$J$501,3,FALSE())&amp;"",""))</f>
        <v/>
      </c>
      <c r="E637" s="18" t="str">
        <f aca="false">IF($B637="","",IFERROR(VLOOKUP($B637,الموظفين!$A$2:$J$501,5,FALSE())&amp;"",""))</f>
        <v/>
      </c>
      <c r="F637" s="19" t="str">
        <f aca="false">IF($B637="","",IFERROR(VLOOKUP($B637,الموظفين!$A$2:$J$501,6,FALSE()),""))</f>
        <v/>
      </c>
      <c r="G637" s="19" t="str">
        <f aca="false">IF($B637="","",IFERROR(VLOOKUP($B637,الموظفين!$A$2:$J$501,7,FALSE()),""))</f>
        <v/>
      </c>
      <c r="H637" s="20"/>
      <c r="I637" s="20"/>
      <c r="J637" s="21" t="str">
        <f aca="false">IF(OR(H637="",I637=""),"",ROUND(MOD(I637-H637,1)*24,2))</f>
        <v/>
      </c>
      <c r="K637" s="22" t="str">
        <f aca="false">IF(OR(H637="",F637=""),"",IF(ROUND(MAX(0,MOD(H637-F637+0.5,1)-0.5)*1440,0)&gt;IFERROR(VLOOKUP(E637,الورديات!$A$2:$E$21,5,FALSE()),0),ROUND(MAX(0,MOD(H637-F637+0.5,1)-0.5)*1440,0),0))</f>
        <v/>
      </c>
      <c r="L637" s="22" t="str">
        <f aca="false">IF(OR(I637="",G637=""),"",ROUND(MAX(0,MOD(G637-I637+0.5,1)-0.5)*1440,0))</f>
        <v/>
      </c>
      <c r="M637" s="22" t="str">
        <f aca="false">IF(OR(I637="",G637=""),"",IF(ROUND(MAX(0,MOD(I637-G637+0.5,1)-0.5)*1440,0)&gt;=الإعدادات!$B$8,ROUND(MAX(0,MOD(I637-G637+0.5,1)-0.5)*1440,0),0))</f>
        <v/>
      </c>
      <c r="N637" s="18" t="str">
        <f aca="false">IF(OR(A637="",B637=""),"",IF(COUNTIFS(الإجازات!$A$2:$A$1001,B637,الإجازات!$D$2:$D$1001,"&lt;="&amp;A637,الإجازات!$E$2:$E$1001,"&gt;="&amp;A637,الإجازات!$G$2:$G$1001,"مقبولة")=0,"",LOOKUP(2,1/((الإجازات!$A$2:$A$1001=B637)*(الإجازات!$D$2:$D$1001&lt;=A637)*(الإجازات!$E$2:$E$1001&gt;=A637)*(الإجازات!$G$2:$G$1001="مقبولة")),الإجازات!$C$2:$C$1001)))</f>
        <v/>
      </c>
      <c r="O637" s="17"/>
      <c r="P637" s="23" t="str">
        <f aca="false">IF(B637="","",IF(ISNA(MATCH(B637,الموظفين!$A$2:$A$501,0)),"⚠ كود غير موجود",IF(O637&lt;&gt;"",O637,IF(N637&lt;&gt;"",N637,IF(H637="",IF(AND(A637&lt;&gt;"",WEEKDAY(A637)=الإعدادات!$B$11),"راحة أسبوعية","غائب"),IF(I637="","بدون انصراف",IF(N(K637)&gt;0,"متأخر","حاضر")))))))</f>
        <v/>
      </c>
      <c r="Q637" s="24" t="str">
        <f aca="false">IF(B637="","",IF(OR(P637="غائب",P637="غياب",P637="إجازة بدون راتب"),IFERROR(VLOOKUP(B637,الموظفين!$A$2:$J$501,8,FALSE()),0),0))</f>
        <v/>
      </c>
      <c r="R637" s="24" t="str">
        <f aca="false">IF(B637="","",ROUND((N(K637)+N(L637))/60*IFERROR(VLOOKUP(B637,الموظفين!$A$2:$J$501,8,FALSE()),0)/الإعدادات!$B$6*الإعدادات!$B$9,2))</f>
        <v/>
      </c>
      <c r="S637" s="24" t="str">
        <f aca="false">IF(OR(B637="",M637=""),"",ROUND(M637/60*IFERROR(VLOOKUP(B637,الموظفين!$A$2:$J$501,9,FALSE()),0),2))</f>
        <v/>
      </c>
      <c r="T637" s="17"/>
      <c r="U637" s="23" t="str">
        <f aca="false">IF(OR(A637="",B637=""),"",A637&amp;"|"&amp;B637)</f>
        <v/>
      </c>
    </row>
    <row r="638" customFormat="false" ht="15" hidden="false" customHeight="false" outlineLevel="0" collapsed="false">
      <c r="A638" s="16"/>
      <c r="B638" s="17"/>
      <c r="C638" s="18" t="str">
        <f aca="false">IF($B638="","",IFERROR(VLOOKUP($B638,الموظفين!$A$2:$J$501,2,FALSE())&amp;"","⚠ كود غير موجود"))</f>
        <v/>
      </c>
      <c r="D638" s="18" t="str">
        <f aca="false">IF($B638="","",IFERROR(VLOOKUP($B638,الموظفين!$A$2:$J$501,3,FALSE())&amp;"",""))</f>
        <v/>
      </c>
      <c r="E638" s="18" t="str">
        <f aca="false">IF($B638="","",IFERROR(VLOOKUP($B638,الموظفين!$A$2:$J$501,5,FALSE())&amp;"",""))</f>
        <v/>
      </c>
      <c r="F638" s="19" t="str">
        <f aca="false">IF($B638="","",IFERROR(VLOOKUP($B638,الموظفين!$A$2:$J$501,6,FALSE()),""))</f>
        <v/>
      </c>
      <c r="G638" s="19" t="str">
        <f aca="false">IF($B638="","",IFERROR(VLOOKUP($B638,الموظفين!$A$2:$J$501,7,FALSE()),""))</f>
        <v/>
      </c>
      <c r="H638" s="20"/>
      <c r="I638" s="20"/>
      <c r="J638" s="21" t="str">
        <f aca="false">IF(OR(H638="",I638=""),"",ROUND(MOD(I638-H638,1)*24,2))</f>
        <v/>
      </c>
      <c r="K638" s="22" t="str">
        <f aca="false">IF(OR(H638="",F638=""),"",IF(ROUND(MAX(0,MOD(H638-F638+0.5,1)-0.5)*1440,0)&gt;IFERROR(VLOOKUP(E638,الورديات!$A$2:$E$21,5,FALSE()),0),ROUND(MAX(0,MOD(H638-F638+0.5,1)-0.5)*1440,0),0))</f>
        <v/>
      </c>
      <c r="L638" s="22" t="str">
        <f aca="false">IF(OR(I638="",G638=""),"",ROUND(MAX(0,MOD(G638-I638+0.5,1)-0.5)*1440,0))</f>
        <v/>
      </c>
      <c r="M638" s="22" t="str">
        <f aca="false">IF(OR(I638="",G638=""),"",IF(ROUND(MAX(0,MOD(I638-G638+0.5,1)-0.5)*1440,0)&gt;=الإعدادات!$B$8,ROUND(MAX(0,MOD(I638-G638+0.5,1)-0.5)*1440,0),0))</f>
        <v/>
      </c>
      <c r="N638" s="18" t="str">
        <f aca="false">IF(OR(A638="",B638=""),"",IF(COUNTIFS(الإجازات!$A$2:$A$1001,B638,الإجازات!$D$2:$D$1001,"&lt;="&amp;A638,الإجازات!$E$2:$E$1001,"&gt;="&amp;A638,الإجازات!$G$2:$G$1001,"مقبولة")=0,"",LOOKUP(2,1/((الإجازات!$A$2:$A$1001=B638)*(الإجازات!$D$2:$D$1001&lt;=A638)*(الإجازات!$E$2:$E$1001&gt;=A638)*(الإجازات!$G$2:$G$1001="مقبولة")),الإجازات!$C$2:$C$1001)))</f>
        <v/>
      </c>
      <c r="O638" s="17"/>
      <c r="P638" s="23" t="str">
        <f aca="false">IF(B638="","",IF(ISNA(MATCH(B638,الموظفين!$A$2:$A$501,0)),"⚠ كود غير موجود",IF(O638&lt;&gt;"",O638,IF(N638&lt;&gt;"",N638,IF(H638="",IF(AND(A638&lt;&gt;"",WEEKDAY(A638)=الإعدادات!$B$11),"راحة أسبوعية","غائب"),IF(I638="","بدون انصراف",IF(N(K638)&gt;0,"متأخر","حاضر")))))))</f>
        <v/>
      </c>
      <c r="Q638" s="24" t="str">
        <f aca="false">IF(B638="","",IF(OR(P638="غائب",P638="غياب",P638="إجازة بدون راتب"),IFERROR(VLOOKUP(B638,الموظفين!$A$2:$J$501,8,FALSE()),0),0))</f>
        <v/>
      </c>
      <c r="R638" s="24" t="str">
        <f aca="false">IF(B638="","",ROUND((N(K638)+N(L638))/60*IFERROR(VLOOKUP(B638,الموظفين!$A$2:$J$501,8,FALSE()),0)/الإعدادات!$B$6*الإعدادات!$B$9,2))</f>
        <v/>
      </c>
      <c r="S638" s="24" t="str">
        <f aca="false">IF(OR(B638="",M638=""),"",ROUND(M638/60*IFERROR(VLOOKUP(B638,الموظفين!$A$2:$J$501,9,FALSE()),0),2))</f>
        <v/>
      </c>
      <c r="T638" s="17"/>
      <c r="U638" s="23" t="str">
        <f aca="false">IF(OR(A638="",B638=""),"",A638&amp;"|"&amp;B638)</f>
        <v/>
      </c>
    </row>
    <row r="639" customFormat="false" ht="15" hidden="false" customHeight="false" outlineLevel="0" collapsed="false">
      <c r="A639" s="16"/>
      <c r="B639" s="17"/>
      <c r="C639" s="18" t="str">
        <f aca="false">IF($B639="","",IFERROR(VLOOKUP($B639,الموظفين!$A$2:$J$501,2,FALSE())&amp;"","⚠ كود غير موجود"))</f>
        <v/>
      </c>
      <c r="D639" s="18" t="str">
        <f aca="false">IF($B639="","",IFERROR(VLOOKUP($B639,الموظفين!$A$2:$J$501,3,FALSE())&amp;"",""))</f>
        <v/>
      </c>
      <c r="E639" s="18" t="str">
        <f aca="false">IF($B639="","",IFERROR(VLOOKUP($B639,الموظفين!$A$2:$J$501,5,FALSE())&amp;"",""))</f>
        <v/>
      </c>
      <c r="F639" s="19" t="str">
        <f aca="false">IF($B639="","",IFERROR(VLOOKUP($B639,الموظفين!$A$2:$J$501,6,FALSE()),""))</f>
        <v/>
      </c>
      <c r="G639" s="19" t="str">
        <f aca="false">IF($B639="","",IFERROR(VLOOKUP($B639,الموظفين!$A$2:$J$501,7,FALSE()),""))</f>
        <v/>
      </c>
      <c r="H639" s="20"/>
      <c r="I639" s="20"/>
      <c r="J639" s="21" t="str">
        <f aca="false">IF(OR(H639="",I639=""),"",ROUND(MOD(I639-H639,1)*24,2))</f>
        <v/>
      </c>
      <c r="K639" s="22" t="str">
        <f aca="false">IF(OR(H639="",F639=""),"",IF(ROUND(MAX(0,MOD(H639-F639+0.5,1)-0.5)*1440,0)&gt;IFERROR(VLOOKUP(E639,الورديات!$A$2:$E$21,5,FALSE()),0),ROUND(MAX(0,MOD(H639-F639+0.5,1)-0.5)*1440,0),0))</f>
        <v/>
      </c>
      <c r="L639" s="22" t="str">
        <f aca="false">IF(OR(I639="",G639=""),"",ROUND(MAX(0,MOD(G639-I639+0.5,1)-0.5)*1440,0))</f>
        <v/>
      </c>
      <c r="M639" s="22" t="str">
        <f aca="false">IF(OR(I639="",G639=""),"",IF(ROUND(MAX(0,MOD(I639-G639+0.5,1)-0.5)*1440,0)&gt;=الإعدادات!$B$8,ROUND(MAX(0,MOD(I639-G639+0.5,1)-0.5)*1440,0),0))</f>
        <v/>
      </c>
      <c r="N639" s="18" t="str">
        <f aca="false">IF(OR(A639="",B639=""),"",IF(COUNTIFS(الإجازات!$A$2:$A$1001,B639,الإجازات!$D$2:$D$1001,"&lt;="&amp;A639,الإجازات!$E$2:$E$1001,"&gt;="&amp;A639,الإجازات!$G$2:$G$1001,"مقبولة")=0,"",LOOKUP(2,1/((الإجازات!$A$2:$A$1001=B639)*(الإجازات!$D$2:$D$1001&lt;=A639)*(الإجازات!$E$2:$E$1001&gt;=A639)*(الإجازات!$G$2:$G$1001="مقبولة")),الإجازات!$C$2:$C$1001)))</f>
        <v/>
      </c>
      <c r="O639" s="17"/>
      <c r="P639" s="23" t="str">
        <f aca="false">IF(B639="","",IF(ISNA(MATCH(B639,الموظفين!$A$2:$A$501,0)),"⚠ كود غير موجود",IF(O639&lt;&gt;"",O639,IF(N639&lt;&gt;"",N639,IF(H639="",IF(AND(A639&lt;&gt;"",WEEKDAY(A639)=الإعدادات!$B$11),"راحة أسبوعية","غائب"),IF(I639="","بدون انصراف",IF(N(K639)&gt;0,"متأخر","حاضر")))))))</f>
        <v/>
      </c>
      <c r="Q639" s="24" t="str">
        <f aca="false">IF(B639="","",IF(OR(P639="غائب",P639="غياب",P639="إجازة بدون راتب"),IFERROR(VLOOKUP(B639,الموظفين!$A$2:$J$501,8,FALSE()),0),0))</f>
        <v/>
      </c>
      <c r="R639" s="24" t="str">
        <f aca="false">IF(B639="","",ROUND((N(K639)+N(L639))/60*IFERROR(VLOOKUP(B639,الموظفين!$A$2:$J$501,8,FALSE()),0)/الإعدادات!$B$6*الإعدادات!$B$9,2))</f>
        <v/>
      </c>
      <c r="S639" s="24" t="str">
        <f aca="false">IF(OR(B639="",M639=""),"",ROUND(M639/60*IFERROR(VLOOKUP(B639,الموظفين!$A$2:$J$501,9,FALSE()),0),2))</f>
        <v/>
      </c>
      <c r="T639" s="17"/>
      <c r="U639" s="23" t="str">
        <f aca="false">IF(OR(A639="",B639=""),"",A639&amp;"|"&amp;B639)</f>
        <v/>
      </c>
    </row>
    <row r="640" customFormat="false" ht="15" hidden="false" customHeight="false" outlineLevel="0" collapsed="false">
      <c r="A640" s="16"/>
      <c r="B640" s="17"/>
      <c r="C640" s="18" t="str">
        <f aca="false">IF($B640="","",IFERROR(VLOOKUP($B640,الموظفين!$A$2:$J$501,2,FALSE())&amp;"","⚠ كود غير موجود"))</f>
        <v/>
      </c>
      <c r="D640" s="18" t="str">
        <f aca="false">IF($B640="","",IFERROR(VLOOKUP($B640,الموظفين!$A$2:$J$501,3,FALSE())&amp;"",""))</f>
        <v/>
      </c>
      <c r="E640" s="18" t="str">
        <f aca="false">IF($B640="","",IFERROR(VLOOKUP($B640,الموظفين!$A$2:$J$501,5,FALSE())&amp;"",""))</f>
        <v/>
      </c>
      <c r="F640" s="19" t="str">
        <f aca="false">IF($B640="","",IFERROR(VLOOKUP($B640,الموظفين!$A$2:$J$501,6,FALSE()),""))</f>
        <v/>
      </c>
      <c r="G640" s="19" t="str">
        <f aca="false">IF($B640="","",IFERROR(VLOOKUP($B640,الموظفين!$A$2:$J$501,7,FALSE()),""))</f>
        <v/>
      </c>
      <c r="H640" s="20"/>
      <c r="I640" s="20"/>
      <c r="J640" s="21" t="str">
        <f aca="false">IF(OR(H640="",I640=""),"",ROUND(MOD(I640-H640,1)*24,2))</f>
        <v/>
      </c>
      <c r="K640" s="22" t="str">
        <f aca="false">IF(OR(H640="",F640=""),"",IF(ROUND(MAX(0,MOD(H640-F640+0.5,1)-0.5)*1440,0)&gt;IFERROR(VLOOKUP(E640,الورديات!$A$2:$E$21,5,FALSE()),0),ROUND(MAX(0,MOD(H640-F640+0.5,1)-0.5)*1440,0),0))</f>
        <v/>
      </c>
      <c r="L640" s="22" t="str">
        <f aca="false">IF(OR(I640="",G640=""),"",ROUND(MAX(0,MOD(G640-I640+0.5,1)-0.5)*1440,0))</f>
        <v/>
      </c>
      <c r="M640" s="22" t="str">
        <f aca="false">IF(OR(I640="",G640=""),"",IF(ROUND(MAX(0,MOD(I640-G640+0.5,1)-0.5)*1440,0)&gt;=الإعدادات!$B$8,ROUND(MAX(0,MOD(I640-G640+0.5,1)-0.5)*1440,0),0))</f>
        <v/>
      </c>
      <c r="N640" s="18" t="str">
        <f aca="false">IF(OR(A640="",B640=""),"",IF(COUNTIFS(الإجازات!$A$2:$A$1001,B640,الإجازات!$D$2:$D$1001,"&lt;="&amp;A640,الإجازات!$E$2:$E$1001,"&gt;="&amp;A640,الإجازات!$G$2:$G$1001,"مقبولة")=0,"",LOOKUP(2,1/((الإجازات!$A$2:$A$1001=B640)*(الإجازات!$D$2:$D$1001&lt;=A640)*(الإجازات!$E$2:$E$1001&gt;=A640)*(الإجازات!$G$2:$G$1001="مقبولة")),الإجازات!$C$2:$C$1001)))</f>
        <v/>
      </c>
      <c r="O640" s="17"/>
      <c r="P640" s="23" t="str">
        <f aca="false">IF(B640="","",IF(ISNA(MATCH(B640,الموظفين!$A$2:$A$501,0)),"⚠ كود غير موجود",IF(O640&lt;&gt;"",O640,IF(N640&lt;&gt;"",N640,IF(H640="",IF(AND(A640&lt;&gt;"",WEEKDAY(A640)=الإعدادات!$B$11),"راحة أسبوعية","غائب"),IF(I640="","بدون انصراف",IF(N(K640)&gt;0,"متأخر","حاضر")))))))</f>
        <v/>
      </c>
      <c r="Q640" s="24" t="str">
        <f aca="false">IF(B640="","",IF(OR(P640="غائب",P640="غياب",P640="إجازة بدون راتب"),IFERROR(VLOOKUP(B640,الموظفين!$A$2:$J$501,8,FALSE()),0),0))</f>
        <v/>
      </c>
      <c r="R640" s="24" t="str">
        <f aca="false">IF(B640="","",ROUND((N(K640)+N(L640))/60*IFERROR(VLOOKUP(B640,الموظفين!$A$2:$J$501,8,FALSE()),0)/الإعدادات!$B$6*الإعدادات!$B$9,2))</f>
        <v/>
      </c>
      <c r="S640" s="24" t="str">
        <f aca="false">IF(OR(B640="",M640=""),"",ROUND(M640/60*IFERROR(VLOOKUP(B640,الموظفين!$A$2:$J$501,9,FALSE()),0),2))</f>
        <v/>
      </c>
      <c r="T640" s="17"/>
      <c r="U640" s="23" t="str">
        <f aca="false">IF(OR(A640="",B640=""),"",A640&amp;"|"&amp;B640)</f>
        <v/>
      </c>
    </row>
    <row r="641" customFormat="false" ht="15" hidden="false" customHeight="false" outlineLevel="0" collapsed="false">
      <c r="A641" s="16"/>
      <c r="B641" s="17"/>
      <c r="C641" s="18" t="str">
        <f aca="false">IF($B641="","",IFERROR(VLOOKUP($B641,الموظفين!$A$2:$J$501,2,FALSE())&amp;"","⚠ كود غير موجود"))</f>
        <v/>
      </c>
      <c r="D641" s="18" t="str">
        <f aca="false">IF($B641="","",IFERROR(VLOOKUP($B641,الموظفين!$A$2:$J$501,3,FALSE())&amp;"",""))</f>
        <v/>
      </c>
      <c r="E641" s="18" t="str">
        <f aca="false">IF($B641="","",IFERROR(VLOOKUP($B641,الموظفين!$A$2:$J$501,5,FALSE())&amp;"",""))</f>
        <v/>
      </c>
      <c r="F641" s="19" t="str">
        <f aca="false">IF($B641="","",IFERROR(VLOOKUP($B641,الموظفين!$A$2:$J$501,6,FALSE()),""))</f>
        <v/>
      </c>
      <c r="G641" s="19" t="str">
        <f aca="false">IF($B641="","",IFERROR(VLOOKUP($B641,الموظفين!$A$2:$J$501,7,FALSE()),""))</f>
        <v/>
      </c>
      <c r="H641" s="20"/>
      <c r="I641" s="20"/>
      <c r="J641" s="21" t="str">
        <f aca="false">IF(OR(H641="",I641=""),"",ROUND(MOD(I641-H641,1)*24,2))</f>
        <v/>
      </c>
      <c r="K641" s="22" t="str">
        <f aca="false">IF(OR(H641="",F641=""),"",IF(ROUND(MAX(0,MOD(H641-F641+0.5,1)-0.5)*1440,0)&gt;IFERROR(VLOOKUP(E641,الورديات!$A$2:$E$21,5,FALSE()),0),ROUND(MAX(0,MOD(H641-F641+0.5,1)-0.5)*1440,0),0))</f>
        <v/>
      </c>
      <c r="L641" s="22" t="str">
        <f aca="false">IF(OR(I641="",G641=""),"",ROUND(MAX(0,MOD(G641-I641+0.5,1)-0.5)*1440,0))</f>
        <v/>
      </c>
      <c r="M641" s="22" t="str">
        <f aca="false">IF(OR(I641="",G641=""),"",IF(ROUND(MAX(0,MOD(I641-G641+0.5,1)-0.5)*1440,0)&gt;=الإعدادات!$B$8,ROUND(MAX(0,MOD(I641-G641+0.5,1)-0.5)*1440,0),0))</f>
        <v/>
      </c>
      <c r="N641" s="18" t="str">
        <f aca="false">IF(OR(A641="",B641=""),"",IF(COUNTIFS(الإجازات!$A$2:$A$1001,B641,الإجازات!$D$2:$D$1001,"&lt;="&amp;A641,الإجازات!$E$2:$E$1001,"&gt;="&amp;A641,الإجازات!$G$2:$G$1001,"مقبولة")=0,"",LOOKUP(2,1/((الإجازات!$A$2:$A$1001=B641)*(الإجازات!$D$2:$D$1001&lt;=A641)*(الإجازات!$E$2:$E$1001&gt;=A641)*(الإجازات!$G$2:$G$1001="مقبولة")),الإجازات!$C$2:$C$1001)))</f>
        <v/>
      </c>
      <c r="O641" s="17"/>
      <c r="P641" s="23" t="str">
        <f aca="false">IF(B641="","",IF(ISNA(MATCH(B641,الموظفين!$A$2:$A$501,0)),"⚠ كود غير موجود",IF(O641&lt;&gt;"",O641,IF(N641&lt;&gt;"",N641,IF(H641="",IF(AND(A641&lt;&gt;"",WEEKDAY(A641)=الإعدادات!$B$11),"راحة أسبوعية","غائب"),IF(I641="","بدون انصراف",IF(N(K641)&gt;0,"متأخر","حاضر")))))))</f>
        <v/>
      </c>
      <c r="Q641" s="24" t="str">
        <f aca="false">IF(B641="","",IF(OR(P641="غائب",P641="غياب",P641="إجازة بدون راتب"),IFERROR(VLOOKUP(B641,الموظفين!$A$2:$J$501,8,FALSE()),0),0))</f>
        <v/>
      </c>
      <c r="R641" s="24" t="str">
        <f aca="false">IF(B641="","",ROUND((N(K641)+N(L641))/60*IFERROR(VLOOKUP(B641,الموظفين!$A$2:$J$501,8,FALSE()),0)/الإعدادات!$B$6*الإعدادات!$B$9,2))</f>
        <v/>
      </c>
      <c r="S641" s="24" t="str">
        <f aca="false">IF(OR(B641="",M641=""),"",ROUND(M641/60*IFERROR(VLOOKUP(B641,الموظفين!$A$2:$J$501,9,FALSE()),0),2))</f>
        <v/>
      </c>
      <c r="T641" s="17"/>
      <c r="U641" s="23" t="str">
        <f aca="false">IF(OR(A641="",B641=""),"",A641&amp;"|"&amp;B641)</f>
        <v/>
      </c>
    </row>
    <row r="642" customFormat="false" ht="15" hidden="false" customHeight="false" outlineLevel="0" collapsed="false">
      <c r="A642" s="16"/>
      <c r="B642" s="17"/>
      <c r="C642" s="18" t="str">
        <f aca="false">IF($B642="","",IFERROR(VLOOKUP($B642,الموظفين!$A$2:$J$501,2,FALSE())&amp;"","⚠ كود غير موجود"))</f>
        <v/>
      </c>
      <c r="D642" s="18" t="str">
        <f aca="false">IF($B642="","",IFERROR(VLOOKUP($B642,الموظفين!$A$2:$J$501,3,FALSE())&amp;"",""))</f>
        <v/>
      </c>
      <c r="E642" s="18" t="str">
        <f aca="false">IF($B642="","",IFERROR(VLOOKUP($B642,الموظفين!$A$2:$J$501,5,FALSE())&amp;"",""))</f>
        <v/>
      </c>
      <c r="F642" s="19" t="str">
        <f aca="false">IF($B642="","",IFERROR(VLOOKUP($B642,الموظفين!$A$2:$J$501,6,FALSE()),""))</f>
        <v/>
      </c>
      <c r="G642" s="19" t="str">
        <f aca="false">IF($B642="","",IFERROR(VLOOKUP($B642,الموظفين!$A$2:$J$501,7,FALSE()),""))</f>
        <v/>
      </c>
      <c r="H642" s="20"/>
      <c r="I642" s="20"/>
      <c r="J642" s="21" t="str">
        <f aca="false">IF(OR(H642="",I642=""),"",ROUND(MOD(I642-H642,1)*24,2))</f>
        <v/>
      </c>
      <c r="K642" s="22" t="str">
        <f aca="false">IF(OR(H642="",F642=""),"",IF(ROUND(MAX(0,MOD(H642-F642+0.5,1)-0.5)*1440,0)&gt;IFERROR(VLOOKUP(E642,الورديات!$A$2:$E$21,5,FALSE()),0),ROUND(MAX(0,MOD(H642-F642+0.5,1)-0.5)*1440,0),0))</f>
        <v/>
      </c>
      <c r="L642" s="22" t="str">
        <f aca="false">IF(OR(I642="",G642=""),"",ROUND(MAX(0,MOD(G642-I642+0.5,1)-0.5)*1440,0))</f>
        <v/>
      </c>
      <c r="M642" s="22" t="str">
        <f aca="false">IF(OR(I642="",G642=""),"",IF(ROUND(MAX(0,MOD(I642-G642+0.5,1)-0.5)*1440,0)&gt;=الإعدادات!$B$8,ROUND(MAX(0,MOD(I642-G642+0.5,1)-0.5)*1440,0),0))</f>
        <v/>
      </c>
      <c r="N642" s="18" t="str">
        <f aca="false">IF(OR(A642="",B642=""),"",IF(COUNTIFS(الإجازات!$A$2:$A$1001,B642,الإجازات!$D$2:$D$1001,"&lt;="&amp;A642,الإجازات!$E$2:$E$1001,"&gt;="&amp;A642,الإجازات!$G$2:$G$1001,"مقبولة")=0,"",LOOKUP(2,1/((الإجازات!$A$2:$A$1001=B642)*(الإجازات!$D$2:$D$1001&lt;=A642)*(الإجازات!$E$2:$E$1001&gt;=A642)*(الإجازات!$G$2:$G$1001="مقبولة")),الإجازات!$C$2:$C$1001)))</f>
        <v/>
      </c>
      <c r="O642" s="17"/>
      <c r="P642" s="23" t="str">
        <f aca="false">IF(B642="","",IF(ISNA(MATCH(B642,الموظفين!$A$2:$A$501,0)),"⚠ كود غير موجود",IF(O642&lt;&gt;"",O642,IF(N642&lt;&gt;"",N642,IF(H642="",IF(AND(A642&lt;&gt;"",WEEKDAY(A642)=الإعدادات!$B$11),"راحة أسبوعية","غائب"),IF(I642="","بدون انصراف",IF(N(K642)&gt;0,"متأخر","حاضر")))))))</f>
        <v/>
      </c>
      <c r="Q642" s="24" t="str">
        <f aca="false">IF(B642="","",IF(OR(P642="غائب",P642="غياب",P642="إجازة بدون راتب"),IFERROR(VLOOKUP(B642,الموظفين!$A$2:$J$501,8,FALSE()),0),0))</f>
        <v/>
      </c>
      <c r="R642" s="24" t="str">
        <f aca="false">IF(B642="","",ROUND((N(K642)+N(L642))/60*IFERROR(VLOOKUP(B642,الموظفين!$A$2:$J$501,8,FALSE()),0)/الإعدادات!$B$6*الإعدادات!$B$9,2))</f>
        <v/>
      </c>
      <c r="S642" s="24" t="str">
        <f aca="false">IF(OR(B642="",M642=""),"",ROUND(M642/60*IFERROR(VLOOKUP(B642,الموظفين!$A$2:$J$501,9,FALSE()),0),2))</f>
        <v/>
      </c>
      <c r="T642" s="17"/>
      <c r="U642" s="23" t="str">
        <f aca="false">IF(OR(A642="",B642=""),"",A642&amp;"|"&amp;B642)</f>
        <v/>
      </c>
    </row>
    <row r="643" customFormat="false" ht="15" hidden="false" customHeight="false" outlineLevel="0" collapsed="false">
      <c r="A643" s="16"/>
      <c r="B643" s="17"/>
      <c r="C643" s="18" t="str">
        <f aca="false">IF($B643="","",IFERROR(VLOOKUP($B643,الموظفين!$A$2:$J$501,2,FALSE())&amp;"","⚠ كود غير موجود"))</f>
        <v/>
      </c>
      <c r="D643" s="18" t="str">
        <f aca="false">IF($B643="","",IFERROR(VLOOKUP($B643,الموظفين!$A$2:$J$501,3,FALSE())&amp;"",""))</f>
        <v/>
      </c>
      <c r="E643" s="18" t="str">
        <f aca="false">IF($B643="","",IFERROR(VLOOKUP($B643,الموظفين!$A$2:$J$501,5,FALSE())&amp;"",""))</f>
        <v/>
      </c>
      <c r="F643" s="19" t="str">
        <f aca="false">IF($B643="","",IFERROR(VLOOKUP($B643,الموظفين!$A$2:$J$501,6,FALSE()),""))</f>
        <v/>
      </c>
      <c r="G643" s="19" t="str">
        <f aca="false">IF($B643="","",IFERROR(VLOOKUP($B643,الموظفين!$A$2:$J$501,7,FALSE()),""))</f>
        <v/>
      </c>
      <c r="H643" s="20"/>
      <c r="I643" s="20"/>
      <c r="J643" s="21" t="str">
        <f aca="false">IF(OR(H643="",I643=""),"",ROUND(MOD(I643-H643,1)*24,2))</f>
        <v/>
      </c>
      <c r="K643" s="22" t="str">
        <f aca="false">IF(OR(H643="",F643=""),"",IF(ROUND(MAX(0,MOD(H643-F643+0.5,1)-0.5)*1440,0)&gt;IFERROR(VLOOKUP(E643,الورديات!$A$2:$E$21,5,FALSE()),0),ROUND(MAX(0,MOD(H643-F643+0.5,1)-0.5)*1440,0),0))</f>
        <v/>
      </c>
      <c r="L643" s="22" t="str">
        <f aca="false">IF(OR(I643="",G643=""),"",ROUND(MAX(0,MOD(G643-I643+0.5,1)-0.5)*1440,0))</f>
        <v/>
      </c>
      <c r="M643" s="22" t="str">
        <f aca="false">IF(OR(I643="",G643=""),"",IF(ROUND(MAX(0,MOD(I643-G643+0.5,1)-0.5)*1440,0)&gt;=الإعدادات!$B$8,ROUND(MAX(0,MOD(I643-G643+0.5,1)-0.5)*1440,0),0))</f>
        <v/>
      </c>
      <c r="N643" s="18" t="str">
        <f aca="false">IF(OR(A643="",B643=""),"",IF(COUNTIFS(الإجازات!$A$2:$A$1001,B643,الإجازات!$D$2:$D$1001,"&lt;="&amp;A643,الإجازات!$E$2:$E$1001,"&gt;="&amp;A643,الإجازات!$G$2:$G$1001,"مقبولة")=0,"",LOOKUP(2,1/((الإجازات!$A$2:$A$1001=B643)*(الإجازات!$D$2:$D$1001&lt;=A643)*(الإجازات!$E$2:$E$1001&gt;=A643)*(الإجازات!$G$2:$G$1001="مقبولة")),الإجازات!$C$2:$C$1001)))</f>
        <v/>
      </c>
      <c r="O643" s="17"/>
      <c r="P643" s="23" t="str">
        <f aca="false">IF(B643="","",IF(ISNA(MATCH(B643,الموظفين!$A$2:$A$501,0)),"⚠ كود غير موجود",IF(O643&lt;&gt;"",O643,IF(N643&lt;&gt;"",N643,IF(H643="",IF(AND(A643&lt;&gt;"",WEEKDAY(A643)=الإعدادات!$B$11),"راحة أسبوعية","غائب"),IF(I643="","بدون انصراف",IF(N(K643)&gt;0,"متأخر","حاضر")))))))</f>
        <v/>
      </c>
      <c r="Q643" s="24" t="str">
        <f aca="false">IF(B643="","",IF(OR(P643="غائب",P643="غياب",P643="إجازة بدون راتب"),IFERROR(VLOOKUP(B643,الموظفين!$A$2:$J$501,8,FALSE()),0),0))</f>
        <v/>
      </c>
      <c r="R643" s="24" t="str">
        <f aca="false">IF(B643="","",ROUND((N(K643)+N(L643))/60*IFERROR(VLOOKUP(B643,الموظفين!$A$2:$J$501,8,FALSE()),0)/الإعدادات!$B$6*الإعدادات!$B$9,2))</f>
        <v/>
      </c>
      <c r="S643" s="24" t="str">
        <f aca="false">IF(OR(B643="",M643=""),"",ROUND(M643/60*IFERROR(VLOOKUP(B643,الموظفين!$A$2:$J$501,9,FALSE()),0),2))</f>
        <v/>
      </c>
      <c r="T643" s="17"/>
      <c r="U643" s="23" t="str">
        <f aca="false">IF(OR(A643="",B643=""),"",A643&amp;"|"&amp;B643)</f>
        <v/>
      </c>
    </row>
    <row r="644" customFormat="false" ht="15" hidden="false" customHeight="false" outlineLevel="0" collapsed="false">
      <c r="A644" s="16"/>
      <c r="B644" s="17"/>
      <c r="C644" s="18" t="str">
        <f aca="false">IF($B644="","",IFERROR(VLOOKUP($B644,الموظفين!$A$2:$J$501,2,FALSE())&amp;"","⚠ كود غير موجود"))</f>
        <v/>
      </c>
      <c r="D644" s="18" t="str">
        <f aca="false">IF($B644="","",IFERROR(VLOOKUP($B644,الموظفين!$A$2:$J$501,3,FALSE())&amp;"",""))</f>
        <v/>
      </c>
      <c r="E644" s="18" t="str">
        <f aca="false">IF($B644="","",IFERROR(VLOOKUP($B644,الموظفين!$A$2:$J$501,5,FALSE())&amp;"",""))</f>
        <v/>
      </c>
      <c r="F644" s="19" t="str">
        <f aca="false">IF($B644="","",IFERROR(VLOOKUP($B644,الموظفين!$A$2:$J$501,6,FALSE()),""))</f>
        <v/>
      </c>
      <c r="G644" s="19" t="str">
        <f aca="false">IF($B644="","",IFERROR(VLOOKUP($B644,الموظفين!$A$2:$J$501,7,FALSE()),""))</f>
        <v/>
      </c>
      <c r="H644" s="20"/>
      <c r="I644" s="20"/>
      <c r="J644" s="21" t="str">
        <f aca="false">IF(OR(H644="",I644=""),"",ROUND(MOD(I644-H644,1)*24,2))</f>
        <v/>
      </c>
      <c r="K644" s="22" t="str">
        <f aca="false">IF(OR(H644="",F644=""),"",IF(ROUND(MAX(0,MOD(H644-F644+0.5,1)-0.5)*1440,0)&gt;IFERROR(VLOOKUP(E644,الورديات!$A$2:$E$21,5,FALSE()),0),ROUND(MAX(0,MOD(H644-F644+0.5,1)-0.5)*1440,0),0))</f>
        <v/>
      </c>
      <c r="L644" s="22" t="str">
        <f aca="false">IF(OR(I644="",G644=""),"",ROUND(MAX(0,MOD(G644-I644+0.5,1)-0.5)*1440,0))</f>
        <v/>
      </c>
      <c r="M644" s="22" t="str">
        <f aca="false">IF(OR(I644="",G644=""),"",IF(ROUND(MAX(0,MOD(I644-G644+0.5,1)-0.5)*1440,0)&gt;=الإعدادات!$B$8,ROUND(MAX(0,MOD(I644-G644+0.5,1)-0.5)*1440,0),0))</f>
        <v/>
      </c>
      <c r="N644" s="18" t="str">
        <f aca="false">IF(OR(A644="",B644=""),"",IF(COUNTIFS(الإجازات!$A$2:$A$1001,B644,الإجازات!$D$2:$D$1001,"&lt;="&amp;A644,الإجازات!$E$2:$E$1001,"&gt;="&amp;A644,الإجازات!$G$2:$G$1001,"مقبولة")=0,"",LOOKUP(2,1/((الإجازات!$A$2:$A$1001=B644)*(الإجازات!$D$2:$D$1001&lt;=A644)*(الإجازات!$E$2:$E$1001&gt;=A644)*(الإجازات!$G$2:$G$1001="مقبولة")),الإجازات!$C$2:$C$1001)))</f>
        <v/>
      </c>
      <c r="O644" s="17"/>
      <c r="P644" s="23" t="str">
        <f aca="false">IF(B644="","",IF(ISNA(MATCH(B644,الموظفين!$A$2:$A$501,0)),"⚠ كود غير موجود",IF(O644&lt;&gt;"",O644,IF(N644&lt;&gt;"",N644,IF(H644="",IF(AND(A644&lt;&gt;"",WEEKDAY(A644)=الإعدادات!$B$11),"راحة أسبوعية","غائب"),IF(I644="","بدون انصراف",IF(N(K644)&gt;0,"متأخر","حاضر")))))))</f>
        <v/>
      </c>
      <c r="Q644" s="24" t="str">
        <f aca="false">IF(B644="","",IF(OR(P644="غائب",P644="غياب",P644="إجازة بدون راتب"),IFERROR(VLOOKUP(B644,الموظفين!$A$2:$J$501,8,FALSE()),0),0))</f>
        <v/>
      </c>
      <c r="R644" s="24" t="str">
        <f aca="false">IF(B644="","",ROUND((N(K644)+N(L644))/60*IFERROR(VLOOKUP(B644,الموظفين!$A$2:$J$501,8,FALSE()),0)/الإعدادات!$B$6*الإعدادات!$B$9,2))</f>
        <v/>
      </c>
      <c r="S644" s="24" t="str">
        <f aca="false">IF(OR(B644="",M644=""),"",ROUND(M644/60*IFERROR(VLOOKUP(B644,الموظفين!$A$2:$J$501,9,FALSE()),0),2))</f>
        <v/>
      </c>
      <c r="T644" s="17"/>
      <c r="U644" s="23" t="str">
        <f aca="false">IF(OR(A644="",B644=""),"",A644&amp;"|"&amp;B644)</f>
        <v/>
      </c>
    </row>
    <row r="645" customFormat="false" ht="15" hidden="false" customHeight="false" outlineLevel="0" collapsed="false">
      <c r="A645" s="16"/>
      <c r="B645" s="17"/>
      <c r="C645" s="18" t="str">
        <f aca="false">IF($B645="","",IFERROR(VLOOKUP($B645,الموظفين!$A$2:$J$501,2,FALSE())&amp;"","⚠ كود غير موجود"))</f>
        <v/>
      </c>
      <c r="D645" s="18" t="str">
        <f aca="false">IF($B645="","",IFERROR(VLOOKUP($B645,الموظفين!$A$2:$J$501,3,FALSE())&amp;"",""))</f>
        <v/>
      </c>
      <c r="E645" s="18" t="str">
        <f aca="false">IF($B645="","",IFERROR(VLOOKUP($B645,الموظفين!$A$2:$J$501,5,FALSE())&amp;"",""))</f>
        <v/>
      </c>
      <c r="F645" s="19" t="str">
        <f aca="false">IF($B645="","",IFERROR(VLOOKUP($B645,الموظفين!$A$2:$J$501,6,FALSE()),""))</f>
        <v/>
      </c>
      <c r="G645" s="19" t="str">
        <f aca="false">IF($B645="","",IFERROR(VLOOKUP($B645,الموظفين!$A$2:$J$501,7,FALSE()),""))</f>
        <v/>
      </c>
      <c r="H645" s="20"/>
      <c r="I645" s="20"/>
      <c r="J645" s="21" t="str">
        <f aca="false">IF(OR(H645="",I645=""),"",ROUND(MOD(I645-H645,1)*24,2))</f>
        <v/>
      </c>
      <c r="K645" s="22" t="str">
        <f aca="false">IF(OR(H645="",F645=""),"",IF(ROUND(MAX(0,MOD(H645-F645+0.5,1)-0.5)*1440,0)&gt;IFERROR(VLOOKUP(E645,الورديات!$A$2:$E$21,5,FALSE()),0),ROUND(MAX(0,MOD(H645-F645+0.5,1)-0.5)*1440,0),0))</f>
        <v/>
      </c>
      <c r="L645" s="22" t="str">
        <f aca="false">IF(OR(I645="",G645=""),"",ROUND(MAX(0,MOD(G645-I645+0.5,1)-0.5)*1440,0))</f>
        <v/>
      </c>
      <c r="M645" s="22" t="str">
        <f aca="false">IF(OR(I645="",G645=""),"",IF(ROUND(MAX(0,MOD(I645-G645+0.5,1)-0.5)*1440,0)&gt;=الإعدادات!$B$8,ROUND(MAX(0,MOD(I645-G645+0.5,1)-0.5)*1440,0),0))</f>
        <v/>
      </c>
      <c r="N645" s="18" t="str">
        <f aca="false">IF(OR(A645="",B645=""),"",IF(COUNTIFS(الإجازات!$A$2:$A$1001,B645,الإجازات!$D$2:$D$1001,"&lt;="&amp;A645,الإجازات!$E$2:$E$1001,"&gt;="&amp;A645,الإجازات!$G$2:$G$1001,"مقبولة")=0,"",LOOKUP(2,1/((الإجازات!$A$2:$A$1001=B645)*(الإجازات!$D$2:$D$1001&lt;=A645)*(الإجازات!$E$2:$E$1001&gt;=A645)*(الإجازات!$G$2:$G$1001="مقبولة")),الإجازات!$C$2:$C$1001)))</f>
        <v/>
      </c>
      <c r="O645" s="17"/>
      <c r="P645" s="23" t="str">
        <f aca="false">IF(B645="","",IF(ISNA(MATCH(B645,الموظفين!$A$2:$A$501,0)),"⚠ كود غير موجود",IF(O645&lt;&gt;"",O645,IF(N645&lt;&gt;"",N645,IF(H645="",IF(AND(A645&lt;&gt;"",WEEKDAY(A645)=الإعدادات!$B$11),"راحة أسبوعية","غائب"),IF(I645="","بدون انصراف",IF(N(K645)&gt;0,"متأخر","حاضر")))))))</f>
        <v/>
      </c>
      <c r="Q645" s="24" t="str">
        <f aca="false">IF(B645="","",IF(OR(P645="غائب",P645="غياب",P645="إجازة بدون راتب"),IFERROR(VLOOKUP(B645,الموظفين!$A$2:$J$501,8,FALSE()),0),0))</f>
        <v/>
      </c>
      <c r="R645" s="24" t="str">
        <f aca="false">IF(B645="","",ROUND((N(K645)+N(L645))/60*IFERROR(VLOOKUP(B645,الموظفين!$A$2:$J$501,8,FALSE()),0)/الإعدادات!$B$6*الإعدادات!$B$9,2))</f>
        <v/>
      </c>
      <c r="S645" s="24" t="str">
        <f aca="false">IF(OR(B645="",M645=""),"",ROUND(M645/60*IFERROR(VLOOKUP(B645,الموظفين!$A$2:$J$501,9,FALSE()),0),2))</f>
        <v/>
      </c>
      <c r="T645" s="17"/>
      <c r="U645" s="23" t="str">
        <f aca="false">IF(OR(A645="",B645=""),"",A645&amp;"|"&amp;B645)</f>
        <v/>
      </c>
    </row>
    <row r="646" customFormat="false" ht="15" hidden="false" customHeight="false" outlineLevel="0" collapsed="false">
      <c r="A646" s="16"/>
      <c r="B646" s="17"/>
      <c r="C646" s="18" t="str">
        <f aca="false">IF($B646="","",IFERROR(VLOOKUP($B646,الموظفين!$A$2:$J$501,2,FALSE())&amp;"","⚠ كود غير موجود"))</f>
        <v/>
      </c>
      <c r="D646" s="18" t="str">
        <f aca="false">IF($B646="","",IFERROR(VLOOKUP($B646,الموظفين!$A$2:$J$501,3,FALSE())&amp;"",""))</f>
        <v/>
      </c>
      <c r="E646" s="18" t="str">
        <f aca="false">IF($B646="","",IFERROR(VLOOKUP($B646,الموظفين!$A$2:$J$501,5,FALSE())&amp;"",""))</f>
        <v/>
      </c>
      <c r="F646" s="19" t="str">
        <f aca="false">IF($B646="","",IFERROR(VLOOKUP($B646,الموظفين!$A$2:$J$501,6,FALSE()),""))</f>
        <v/>
      </c>
      <c r="G646" s="19" t="str">
        <f aca="false">IF($B646="","",IFERROR(VLOOKUP($B646,الموظفين!$A$2:$J$501,7,FALSE()),""))</f>
        <v/>
      </c>
      <c r="H646" s="20"/>
      <c r="I646" s="20"/>
      <c r="J646" s="21" t="str">
        <f aca="false">IF(OR(H646="",I646=""),"",ROUND(MOD(I646-H646,1)*24,2))</f>
        <v/>
      </c>
      <c r="K646" s="22" t="str">
        <f aca="false">IF(OR(H646="",F646=""),"",IF(ROUND(MAX(0,MOD(H646-F646+0.5,1)-0.5)*1440,0)&gt;IFERROR(VLOOKUP(E646,الورديات!$A$2:$E$21,5,FALSE()),0),ROUND(MAX(0,MOD(H646-F646+0.5,1)-0.5)*1440,0),0))</f>
        <v/>
      </c>
      <c r="L646" s="22" t="str">
        <f aca="false">IF(OR(I646="",G646=""),"",ROUND(MAX(0,MOD(G646-I646+0.5,1)-0.5)*1440,0))</f>
        <v/>
      </c>
      <c r="M646" s="22" t="str">
        <f aca="false">IF(OR(I646="",G646=""),"",IF(ROUND(MAX(0,MOD(I646-G646+0.5,1)-0.5)*1440,0)&gt;=الإعدادات!$B$8,ROUND(MAX(0,MOD(I646-G646+0.5,1)-0.5)*1440,0),0))</f>
        <v/>
      </c>
      <c r="N646" s="18" t="str">
        <f aca="false">IF(OR(A646="",B646=""),"",IF(COUNTIFS(الإجازات!$A$2:$A$1001,B646,الإجازات!$D$2:$D$1001,"&lt;="&amp;A646,الإجازات!$E$2:$E$1001,"&gt;="&amp;A646,الإجازات!$G$2:$G$1001,"مقبولة")=0,"",LOOKUP(2,1/((الإجازات!$A$2:$A$1001=B646)*(الإجازات!$D$2:$D$1001&lt;=A646)*(الإجازات!$E$2:$E$1001&gt;=A646)*(الإجازات!$G$2:$G$1001="مقبولة")),الإجازات!$C$2:$C$1001)))</f>
        <v/>
      </c>
      <c r="O646" s="17"/>
      <c r="P646" s="23" t="str">
        <f aca="false">IF(B646="","",IF(ISNA(MATCH(B646,الموظفين!$A$2:$A$501,0)),"⚠ كود غير موجود",IF(O646&lt;&gt;"",O646,IF(N646&lt;&gt;"",N646,IF(H646="",IF(AND(A646&lt;&gt;"",WEEKDAY(A646)=الإعدادات!$B$11),"راحة أسبوعية","غائب"),IF(I646="","بدون انصراف",IF(N(K646)&gt;0,"متأخر","حاضر")))))))</f>
        <v/>
      </c>
      <c r="Q646" s="24" t="str">
        <f aca="false">IF(B646="","",IF(OR(P646="غائب",P646="غياب",P646="إجازة بدون راتب"),IFERROR(VLOOKUP(B646,الموظفين!$A$2:$J$501,8,FALSE()),0),0))</f>
        <v/>
      </c>
      <c r="R646" s="24" t="str">
        <f aca="false">IF(B646="","",ROUND((N(K646)+N(L646))/60*IFERROR(VLOOKUP(B646,الموظفين!$A$2:$J$501,8,FALSE()),0)/الإعدادات!$B$6*الإعدادات!$B$9,2))</f>
        <v/>
      </c>
      <c r="S646" s="24" t="str">
        <f aca="false">IF(OR(B646="",M646=""),"",ROUND(M646/60*IFERROR(VLOOKUP(B646,الموظفين!$A$2:$J$501,9,FALSE()),0),2))</f>
        <v/>
      </c>
      <c r="T646" s="17"/>
      <c r="U646" s="23" t="str">
        <f aca="false">IF(OR(A646="",B646=""),"",A646&amp;"|"&amp;B646)</f>
        <v/>
      </c>
    </row>
    <row r="647" customFormat="false" ht="15" hidden="false" customHeight="false" outlineLevel="0" collapsed="false">
      <c r="A647" s="16"/>
      <c r="B647" s="17"/>
      <c r="C647" s="18" t="str">
        <f aca="false">IF($B647="","",IFERROR(VLOOKUP($B647,الموظفين!$A$2:$J$501,2,FALSE())&amp;"","⚠ كود غير موجود"))</f>
        <v/>
      </c>
      <c r="D647" s="18" t="str">
        <f aca="false">IF($B647="","",IFERROR(VLOOKUP($B647,الموظفين!$A$2:$J$501,3,FALSE())&amp;"",""))</f>
        <v/>
      </c>
      <c r="E647" s="18" t="str">
        <f aca="false">IF($B647="","",IFERROR(VLOOKUP($B647,الموظفين!$A$2:$J$501,5,FALSE())&amp;"",""))</f>
        <v/>
      </c>
      <c r="F647" s="19" t="str">
        <f aca="false">IF($B647="","",IFERROR(VLOOKUP($B647,الموظفين!$A$2:$J$501,6,FALSE()),""))</f>
        <v/>
      </c>
      <c r="G647" s="19" t="str">
        <f aca="false">IF($B647="","",IFERROR(VLOOKUP($B647,الموظفين!$A$2:$J$501,7,FALSE()),""))</f>
        <v/>
      </c>
      <c r="H647" s="20"/>
      <c r="I647" s="20"/>
      <c r="J647" s="21" t="str">
        <f aca="false">IF(OR(H647="",I647=""),"",ROUND(MOD(I647-H647,1)*24,2))</f>
        <v/>
      </c>
      <c r="K647" s="22" t="str">
        <f aca="false">IF(OR(H647="",F647=""),"",IF(ROUND(MAX(0,MOD(H647-F647+0.5,1)-0.5)*1440,0)&gt;IFERROR(VLOOKUP(E647,الورديات!$A$2:$E$21,5,FALSE()),0),ROUND(MAX(0,MOD(H647-F647+0.5,1)-0.5)*1440,0),0))</f>
        <v/>
      </c>
      <c r="L647" s="22" t="str">
        <f aca="false">IF(OR(I647="",G647=""),"",ROUND(MAX(0,MOD(G647-I647+0.5,1)-0.5)*1440,0))</f>
        <v/>
      </c>
      <c r="M647" s="22" t="str">
        <f aca="false">IF(OR(I647="",G647=""),"",IF(ROUND(MAX(0,MOD(I647-G647+0.5,1)-0.5)*1440,0)&gt;=الإعدادات!$B$8,ROUND(MAX(0,MOD(I647-G647+0.5,1)-0.5)*1440,0),0))</f>
        <v/>
      </c>
      <c r="N647" s="18" t="str">
        <f aca="false">IF(OR(A647="",B647=""),"",IF(COUNTIFS(الإجازات!$A$2:$A$1001,B647,الإجازات!$D$2:$D$1001,"&lt;="&amp;A647,الإجازات!$E$2:$E$1001,"&gt;="&amp;A647,الإجازات!$G$2:$G$1001,"مقبولة")=0,"",LOOKUP(2,1/((الإجازات!$A$2:$A$1001=B647)*(الإجازات!$D$2:$D$1001&lt;=A647)*(الإجازات!$E$2:$E$1001&gt;=A647)*(الإجازات!$G$2:$G$1001="مقبولة")),الإجازات!$C$2:$C$1001)))</f>
        <v/>
      </c>
      <c r="O647" s="17"/>
      <c r="P647" s="23" t="str">
        <f aca="false">IF(B647="","",IF(ISNA(MATCH(B647,الموظفين!$A$2:$A$501,0)),"⚠ كود غير موجود",IF(O647&lt;&gt;"",O647,IF(N647&lt;&gt;"",N647,IF(H647="",IF(AND(A647&lt;&gt;"",WEEKDAY(A647)=الإعدادات!$B$11),"راحة أسبوعية","غائب"),IF(I647="","بدون انصراف",IF(N(K647)&gt;0,"متأخر","حاضر")))))))</f>
        <v/>
      </c>
      <c r="Q647" s="24" t="str">
        <f aca="false">IF(B647="","",IF(OR(P647="غائب",P647="غياب",P647="إجازة بدون راتب"),IFERROR(VLOOKUP(B647,الموظفين!$A$2:$J$501,8,FALSE()),0),0))</f>
        <v/>
      </c>
      <c r="R647" s="24" t="str">
        <f aca="false">IF(B647="","",ROUND((N(K647)+N(L647))/60*IFERROR(VLOOKUP(B647,الموظفين!$A$2:$J$501,8,FALSE()),0)/الإعدادات!$B$6*الإعدادات!$B$9,2))</f>
        <v/>
      </c>
      <c r="S647" s="24" t="str">
        <f aca="false">IF(OR(B647="",M647=""),"",ROUND(M647/60*IFERROR(VLOOKUP(B647,الموظفين!$A$2:$J$501,9,FALSE()),0),2))</f>
        <v/>
      </c>
      <c r="T647" s="17"/>
      <c r="U647" s="23" t="str">
        <f aca="false">IF(OR(A647="",B647=""),"",A647&amp;"|"&amp;B647)</f>
        <v/>
      </c>
    </row>
    <row r="648" customFormat="false" ht="15" hidden="false" customHeight="false" outlineLevel="0" collapsed="false">
      <c r="A648" s="16"/>
      <c r="B648" s="17"/>
      <c r="C648" s="18" t="str">
        <f aca="false">IF($B648="","",IFERROR(VLOOKUP($B648,الموظفين!$A$2:$J$501,2,FALSE())&amp;"","⚠ كود غير موجود"))</f>
        <v/>
      </c>
      <c r="D648" s="18" t="str">
        <f aca="false">IF($B648="","",IFERROR(VLOOKUP($B648,الموظفين!$A$2:$J$501,3,FALSE())&amp;"",""))</f>
        <v/>
      </c>
      <c r="E648" s="18" t="str">
        <f aca="false">IF($B648="","",IFERROR(VLOOKUP($B648,الموظفين!$A$2:$J$501,5,FALSE())&amp;"",""))</f>
        <v/>
      </c>
      <c r="F648" s="19" t="str">
        <f aca="false">IF($B648="","",IFERROR(VLOOKUP($B648,الموظفين!$A$2:$J$501,6,FALSE()),""))</f>
        <v/>
      </c>
      <c r="G648" s="19" t="str">
        <f aca="false">IF($B648="","",IFERROR(VLOOKUP($B648,الموظفين!$A$2:$J$501,7,FALSE()),""))</f>
        <v/>
      </c>
      <c r="H648" s="20"/>
      <c r="I648" s="20"/>
      <c r="J648" s="21" t="str">
        <f aca="false">IF(OR(H648="",I648=""),"",ROUND(MOD(I648-H648,1)*24,2))</f>
        <v/>
      </c>
      <c r="K648" s="22" t="str">
        <f aca="false">IF(OR(H648="",F648=""),"",IF(ROUND(MAX(0,MOD(H648-F648+0.5,1)-0.5)*1440,0)&gt;IFERROR(VLOOKUP(E648,الورديات!$A$2:$E$21,5,FALSE()),0),ROUND(MAX(0,MOD(H648-F648+0.5,1)-0.5)*1440,0),0))</f>
        <v/>
      </c>
      <c r="L648" s="22" t="str">
        <f aca="false">IF(OR(I648="",G648=""),"",ROUND(MAX(0,MOD(G648-I648+0.5,1)-0.5)*1440,0))</f>
        <v/>
      </c>
      <c r="M648" s="22" t="str">
        <f aca="false">IF(OR(I648="",G648=""),"",IF(ROUND(MAX(0,MOD(I648-G648+0.5,1)-0.5)*1440,0)&gt;=الإعدادات!$B$8,ROUND(MAX(0,MOD(I648-G648+0.5,1)-0.5)*1440,0),0))</f>
        <v/>
      </c>
      <c r="N648" s="18" t="str">
        <f aca="false">IF(OR(A648="",B648=""),"",IF(COUNTIFS(الإجازات!$A$2:$A$1001,B648,الإجازات!$D$2:$D$1001,"&lt;="&amp;A648,الإجازات!$E$2:$E$1001,"&gt;="&amp;A648,الإجازات!$G$2:$G$1001,"مقبولة")=0,"",LOOKUP(2,1/((الإجازات!$A$2:$A$1001=B648)*(الإجازات!$D$2:$D$1001&lt;=A648)*(الإجازات!$E$2:$E$1001&gt;=A648)*(الإجازات!$G$2:$G$1001="مقبولة")),الإجازات!$C$2:$C$1001)))</f>
        <v/>
      </c>
      <c r="O648" s="17"/>
      <c r="P648" s="23" t="str">
        <f aca="false">IF(B648="","",IF(ISNA(MATCH(B648,الموظفين!$A$2:$A$501,0)),"⚠ كود غير موجود",IF(O648&lt;&gt;"",O648,IF(N648&lt;&gt;"",N648,IF(H648="",IF(AND(A648&lt;&gt;"",WEEKDAY(A648)=الإعدادات!$B$11),"راحة أسبوعية","غائب"),IF(I648="","بدون انصراف",IF(N(K648)&gt;0,"متأخر","حاضر")))))))</f>
        <v/>
      </c>
      <c r="Q648" s="24" t="str">
        <f aca="false">IF(B648="","",IF(OR(P648="غائب",P648="غياب",P648="إجازة بدون راتب"),IFERROR(VLOOKUP(B648,الموظفين!$A$2:$J$501,8,FALSE()),0),0))</f>
        <v/>
      </c>
      <c r="R648" s="24" t="str">
        <f aca="false">IF(B648="","",ROUND((N(K648)+N(L648))/60*IFERROR(VLOOKUP(B648,الموظفين!$A$2:$J$501,8,FALSE()),0)/الإعدادات!$B$6*الإعدادات!$B$9,2))</f>
        <v/>
      </c>
      <c r="S648" s="24" t="str">
        <f aca="false">IF(OR(B648="",M648=""),"",ROUND(M648/60*IFERROR(VLOOKUP(B648,الموظفين!$A$2:$J$501,9,FALSE()),0),2))</f>
        <v/>
      </c>
      <c r="T648" s="17"/>
      <c r="U648" s="23" t="str">
        <f aca="false">IF(OR(A648="",B648=""),"",A648&amp;"|"&amp;B648)</f>
        <v/>
      </c>
    </row>
    <row r="649" customFormat="false" ht="15" hidden="false" customHeight="false" outlineLevel="0" collapsed="false">
      <c r="A649" s="16"/>
      <c r="B649" s="17"/>
      <c r="C649" s="18" t="str">
        <f aca="false">IF($B649="","",IFERROR(VLOOKUP($B649,الموظفين!$A$2:$J$501,2,FALSE())&amp;"","⚠ كود غير موجود"))</f>
        <v/>
      </c>
      <c r="D649" s="18" t="str">
        <f aca="false">IF($B649="","",IFERROR(VLOOKUP($B649,الموظفين!$A$2:$J$501,3,FALSE())&amp;"",""))</f>
        <v/>
      </c>
      <c r="E649" s="18" t="str">
        <f aca="false">IF($B649="","",IFERROR(VLOOKUP($B649,الموظفين!$A$2:$J$501,5,FALSE())&amp;"",""))</f>
        <v/>
      </c>
      <c r="F649" s="19" t="str">
        <f aca="false">IF($B649="","",IFERROR(VLOOKUP($B649,الموظفين!$A$2:$J$501,6,FALSE()),""))</f>
        <v/>
      </c>
      <c r="G649" s="19" t="str">
        <f aca="false">IF($B649="","",IFERROR(VLOOKUP($B649,الموظفين!$A$2:$J$501,7,FALSE()),""))</f>
        <v/>
      </c>
      <c r="H649" s="20"/>
      <c r="I649" s="20"/>
      <c r="J649" s="21" t="str">
        <f aca="false">IF(OR(H649="",I649=""),"",ROUND(MOD(I649-H649,1)*24,2))</f>
        <v/>
      </c>
      <c r="K649" s="22" t="str">
        <f aca="false">IF(OR(H649="",F649=""),"",IF(ROUND(MAX(0,MOD(H649-F649+0.5,1)-0.5)*1440,0)&gt;IFERROR(VLOOKUP(E649,الورديات!$A$2:$E$21,5,FALSE()),0),ROUND(MAX(0,MOD(H649-F649+0.5,1)-0.5)*1440,0),0))</f>
        <v/>
      </c>
      <c r="L649" s="22" t="str">
        <f aca="false">IF(OR(I649="",G649=""),"",ROUND(MAX(0,MOD(G649-I649+0.5,1)-0.5)*1440,0))</f>
        <v/>
      </c>
      <c r="M649" s="22" t="str">
        <f aca="false">IF(OR(I649="",G649=""),"",IF(ROUND(MAX(0,MOD(I649-G649+0.5,1)-0.5)*1440,0)&gt;=الإعدادات!$B$8,ROUND(MAX(0,MOD(I649-G649+0.5,1)-0.5)*1440,0),0))</f>
        <v/>
      </c>
      <c r="N649" s="18" t="str">
        <f aca="false">IF(OR(A649="",B649=""),"",IF(COUNTIFS(الإجازات!$A$2:$A$1001,B649,الإجازات!$D$2:$D$1001,"&lt;="&amp;A649,الإجازات!$E$2:$E$1001,"&gt;="&amp;A649,الإجازات!$G$2:$G$1001,"مقبولة")=0,"",LOOKUP(2,1/((الإجازات!$A$2:$A$1001=B649)*(الإجازات!$D$2:$D$1001&lt;=A649)*(الإجازات!$E$2:$E$1001&gt;=A649)*(الإجازات!$G$2:$G$1001="مقبولة")),الإجازات!$C$2:$C$1001)))</f>
        <v/>
      </c>
      <c r="O649" s="17"/>
      <c r="P649" s="23" t="str">
        <f aca="false">IF(B649="","",IF(ISNA(MATCH(B649,الموظفين!$A$2:$A$501,0)),"⚠ كود غير موجود",IF(O649&lt;&gt;"",O649,IF(N649&lt;&gt;"",N649,IF(H649="",IF(AND(A649&lt;&gt;"",WEEKDAY(A649)=الإعدادات!$B$11),"راحة أسبوعية","غائب"),IF(I649="","بدون انصراف",IF(N(K649)&gt;0,"متأخر","حاضر")))))))</f>
        <v/>
      </c>
      <c r="Q649" s="24" t="str">
        <f aca="false">IF(B649="","",IF(OR(P649="غائب",P649="غياب",P649="إجازة بدون راتب"),IFERROR(VLOOKUP(B649,الموظفين!$A$2:$J$501,8,FALSE()),0),0))</f>
        <v/>
      </c>
      <c r="R649" s="24" t="str">
        <f aca="false">IF(B649="","",ROUND((N(K649)+N(L649))/60*IFERROR(VLOOKUP(B649,الموظفين!$A$2:$J$501,8,FALSE()),0)/الإعدادات!$B$6*الإعدادات!$B$9,2))</f>
        <v/>
      </c>
      <c r="S649" s="24" t="str">
        <f aca="false">IF(OR(B649="",M649=""),"",ROUND(M649/60*IFERROR(VLOOKUP(B649,الموظفين!$A$2:$J$501,9,FALSE()),0),2))</f>
        <v/>
      </c>
      <c r="T649" s="17"/>
      <c r="U649" s="23" t="str">
        <f aca="false">IF(OR(A649="",B649=""),"",A649&amp;"|"&amp;B649)</f>
        <v/>
      </c>
    </row>
    <row r="650" customFormat="false" ht="15" hidden="false" customHeight="false" outlineLevel="0" collapsed="false">
      <c r="A650" s="16"/>
      <c r="B650" s="17"/>
      <c r="C650" s="18" t="str">
        <f aca="false">IF($B650="","",IFERROR(VLOOKUP($B650,الموظفين!$A$2:$J$501,2,FALSE())&amp;"","⚠ كود غير موجود"))</f>
        <v/>
      </c>
      <c r="D650" s="18" t="str">
        <f aca="false">IF($B650="","",IFERROR(VLOOKUP($B650,الموظفين!$A$2:$J$501,3,FALSE())&amp;"",""))</f>
        <v/>
      </c>
      <c r="E650" s="18" t="str">
        <f aca="false">IF($B650="","",IFERROR(VLOOKUP($B650,الموظفين!$A$2:$J$501,5,FALSE())&amp;"",""))</f>
        <v/>
      </c>
      <c r="F650" s="19" t="str">
        <f aca="false">IF($B650="","",IFERROR(VLOOKUP($B650,الموظفين!$A$2:$J$501,6,FALSE()),""))</f>
        <v/>
      </c>
      <c r="G650" s="19" t="str">
        <f aca="false">IF($B650="","",IFERROR(VLOOKUP($B650,الموظفين!$A$2:$J$501,7,FALSE()),""))</f>
        <v/>
      </c>
      <c r="H650" s="20"/>
      <c r="I650" s="20"/>
      <c r="J650" s="21" t="str">
        <f aca="false">IF(OR(H650="",I650=""),"",ROUND(MOD(I650-H650,1)*24,2))</f>
        <v/>
      </c>
      <c r="K650" s="22" t="str">
        <f aca="false">IF(OR(H650="",F650=""),"",IF(ROUND(MAX(0,MOD(H650-F650+0.5,1)-0.5)*1440,0)&gt;IFERROR(VLOOKUP(E650,الورديات!$A$2:$E$21,5,FALSE()),0),ROUND(MAX(0,MOD(H650-F650+0.5,1)-0.5)*1440,0),0))</f>
        <v/>
      </c>
      <c r="L650" s="22" t="str">
        <f aca="false">IF(OR(I650="",G650=""),"",ROUND(MAX(0,MOD(G650-I650+0.5,1)-0.5)*1440,0))</f>
        <v/>
      </c>
      <c r="M650" s="22" t="str">
        <f aca="false">IF(OR(I650="",G650=""),"",IF(ROUND(MAX(0,MOD(I650-G650+0.5,1)-0.5)*1440,0)&gt;=الإعدادات!$B$8,ROUND(MAX(0,MOD(I650-G650+0.5,1)-0.5)*1440,0),0))</f>
        <v/>
      </c>
      <c r="N650" s="18" t="str">
        <f aca="false">IF(OR(A650="",B650=""),"",IF(COUNTIFS(الإجازات!$A$2:$A$1001,B650,الإجازات!$D$2:$D$1001,"&lt;="&amp;A650,الإجازات!$E$2:$E$1001,"&gt;="&amp;A650,الإجازات!$G$2:$G$1001,"مقبولة")=0,"",LOOKUP(2,1/((الإجازات!$A$2:$A$1001=B650)*(الإجازات!$D$2:$D$1001&lt;=A650)*(الإجازات!$E$2:$E$1001&gt;=A650)*(الإجازات!$G$2:$G$1001="مقبولة")),الإجازات!$C$2:$C$1001)))</f>
        <v/>
      </c>
      <c r="O650" s="17"/>
      <c r="P650" s="23" t="str">
        <f aca="false">IF(B650="","",IF(ISNA(MATCH(B650,الموظفين!$A$2:$A$501,0)),"⚠ كود غير موجود",IF(O650&lt;&gt;"",O650,IF(N650&lt;&gt;"",N650,IF(H650="",IF(AND(A650&lt;&gt;"",WEEKDAY(A650)=الإعدادات!$B$11),"راحة أسبوعية","غائب"),IF(I650="","بدون انصراف",IF(N(K650)&gt;0,"متأخر","حاضر")))))))</f>
        <v/>
      </c>
      <c r="Q650" s="24" t="str">
        <f aca="false">IF(B650="","",IF(OR(P650="غائب",P650="غياب",P650="إجازة بدون راتب"),IFERROR(VLOOKUP(B650,الموظفين!$A$2:$J$501,8,FALSE()),0),0))</f>
        <v/>
      </c>
      <c r="R650" s="24" t="str">
        <f aca="false">IF(B650="","",ROUND((N(K650)+N(L650))/60*IFERROR(VLOOKUP(B650,الموظفين!$A$2:$J$501,8,FALSE()),0)/الإعدادات!$B$6*الإعدادات!$B$9,2))</f>
        <v/>
      </c>
      <c r="S650" s="24" t="str">
        <f aca="false">IF(OR(B650="",M650=""),"",ROUND(M650/60*IFERROR(VLOOKUP(B650,الموظفين!$A$2:$J$501,9,FALSE()),0),2))</f>
        <v/>
      </c>
      <c r="T650" s="17"/>
      <c r="U650" s="23" t="str">
        <f aca="false">IF(OR(A650="",B650=""),"",A650&amp;"|"&amp;B650)</f>
        <v/>
      </c>
    </row>
    <row r="651" customFormat="false" ht="15" hidden="false" customHeight="false" outlineLevel="0" collapsed="false">
      <c r="A651" s="16"/>
      <c r="B651" s="17"/>
      <c r="C651" s="18" t="str">
        <f aca="false">IF($B651="","",IFERROR(VLOOKUP($B651,الموظفين!$A$2:$J$501,2,FALSE())&amp;"","⚠ كود غير موجود"))</f>
        <v/>
      </c>
      <c r="D651" s="18" t="str">
        <f aca="false">IF($B651="","",IFERROR(VLOOKUP($B651,الموظفين!$A$2:$J$501,3,FALSE())&amp;"",""))</f>
        <v/>
      </c>
      <c r="E651" s="18" t="str">
        <f aca="false">IF($B651="","",IFERROR(VLOOKUP($B651,الموظفين!$A$2:$J$501,5,FALSE())&amp;"",""))</f>
        <v/>
      </c>
      <c r="F651" s="19" t="str">
        <f aca="false">IF($B651="","",IFERROR(VLOOKUP($B651,الموظفين!$A$2:$J$501,6,FALSE()),""))</f>
        <v/>
      </c>
      <c r="G651" s="19" t="str">
        <f aca="false">IF($B651="","",IFERROR(VLOOKUP($B651,الموظفين!$A$2:$J$501,7,FALSE()),""))</f>
        <v/>
      </c>
      <c r="H651" s="20"/>
      <c r="I651" s="20"/>
      <c r="J651" s="21" t="str">
        <f aca="false">IF(OR(H651="",I651=""),"",ROUND(MOD(I651-H651,1)*24,2))</f>
        <v/>
      </c>
      <c r="K651" s="22" t="str">
        <f aca="false">IF(OR(H651="",F651=""),"",IF(ROUND(MAX(0,MOD(H651-F651+0.5,1)-0.5)*1440,0)&gt;IFERROR(VLOOKUP(E651,الورديات!$A$2:$E$21,5,FALSE()),0),ROUND(MAX(0,MOD(H651-F651+0.5,1)-0.5)*1440,0),0))</f>
        <v/>
      </c>
      <c r="L651" s="22" t="str">
        <f aca="false">IF(OR(I651="",G651=""),"",ROUND(MAX(0,MOD(G651-I651+0.5,1)-0.5)*1440,0))</f>
        <v/>
      </c>
      <c r="M651" s="22" t="str">
        <f aca="false">IF(OR(I651="",G651=""),"",IF(ROUND(MAX(0,MOD(I651-G651+0.5,1)-0.5)*1440,0)&gt;=الإعدادات!$B$8,ROUND(MAX(0,MOD(I651-G651+0.5,1)-0.5)*1440,0),0))</f>
        <v/>
      </c>
      <c r="N651" s="18" t="str">
        <f aca="false">IF(OR(A651="",B651=""),"",IF(COUNTIFS(الإجازات!$A$2:$A$1001,B651,الإجازات!$D$2:$D$1001,"&lt;="&amp;A651,الإجازات!$E$2:$E$1001,"&gt;="&amp;A651,الإجازات!$G$2:$G$1001,"مقبولة")=0,"",LOOKUP(2,1/((الإجازات!$A$2:$A$1001=B651)*(الإجازات!$D$2:$D$1001&lt;=A651)*(الإجازات!$E$2:$E$1001&gt;=A651)*(الإجازات!$G$2:$G$1001="مقبولة")),الإجازات!$C$2:$C$1001)))</f>
        <v/>
      </c>
      <c r="O651" s="17"/>
      <c r="P651" s="23" t="str">
        <f aca="false">IF(B651="","",IF(ISNA(MATCH(B651,الموظفين!$A$2:$A$501,0)),"⚠ كود غير موجود",IF(O651&lt;&gt;"",O651,IF(N651&lt;&gt;"",N651,IF(H651="",IF(AND(A651&lt;&gt;"",WEEKDAY(A651)=الإعدادات!$B$11),"راحة أسبوعية","غائب"),IF(I651="","بدون انصراف",IF(N(K651)&gt;0,"متأخر","حاضر")))))))</f>
        <v/>
      </c>
      <c r="Q651" s="24" t="str">
        <f aca="false">IF(B651="","",IF(OR(P651="غائب",P651="غياب",P651="إجازة بدون راتب"),IFERROR(VLOOKUP(B651,الموظفين!$A$2:$J$501,8,FALSE()),0),0))</f>
        <v/>
      </c>
      <c r="R651" s="24" t="str">
        <f aca="false">IF(B651="","",ROUND((N(K651)+N(L651))/60*IFERROR(VLOOKUP(B651,الموظفين!$A$2:$J$501,8,FALSE()),0)/الإعدادات!$B$6*الإعدادات!$B$9,2))</f>
        <v/>
      </c>
      <c r="S651" s="24" t="str">
        <f aca="false">IF(OR(B651="",M651=""),"",ROUND(M651/60*IFERROR(VLOOKUP(B651,الموظفين!$A$2:$J$501,9,FALSE()),0),2))</f>
        <v/>
      </c>
      <c r="T651" s="17"/>
      <c r="U651" s="23" t="str">
        <f aca="false">IF(OR(A651="",B651=""),"",A651&amp;"|"&amp;B651)</f>
        <v/>
      </c>
    </row>
    <row r="652" customFormat="false" ht="15" hidden="false" customHeight="false" outlineLevel="0" collapsed="false">
      <c r="A652" s="16"/>
      <c r="B652" s="17"/>
      <c r="C652" s="18" t="str">
        <f aca="false">IF($B652="","",IFERROR(VLOOKUP($B652,الموظفين!$A$2:$J$501,2,FALSE())&amp;"","⚠ كود غير موجود"))</f>
        <v/>
      </c>
      <c r="D652" s="18" t="str">
        <f aca="false">IF($B652="","",IFERROR(VLOOKUP($B652,الموظفين!$A$2:$J$501,3,FALSE())&amp;"",""))</f>
        <v/>
      </c>
      <c r="E652" s="18" t="str">
        <f aca="false">IF($B652="","",IFERROR(VLOOKUP($B652,الموظفين!$A$2:$J$501,5,FALSE())&amp;"",""))</f>
        <v/>
      </c>
      <c r="F652" s="19" t="str">
        <f aca="false">IF($B652="","",IFERROR(VLOOKUP($B652,الموظفين!$A$2:$J$501,6,FALSE()),""))</f>
        <v/>
      </c>
      <c r="G652" s="19" t="str">
        <f aca="false">IF($B652="","",IFERROR(VLOOKUP($B652,الموظفين!$A$2:$J$501,7,FALSE()),""))</f>
        <v/>
      </c>
      <c r="H652" s="20"/>
      <c r="I652" s="20"/>
      <c r="J652" s="21" t="str">
        <f aca="false">IF(OR(H652="",I652=""),"",ROUND(MOD(I652-H652,1)*24,2))</f>
        <v/>
      </c>
      <c r="K652" s="22" t="str">
        <f aca="false">IF(OR(H652="",F652=""),"",IF(ROUND(MAX(0,MOD(H652-F652+0.5,1)-0.5)*1440,0)&gt;IFERROR(VLOOKUP(E652,الورديات!$A$2:$E$21,5,FALSE()),0),ROUND(MAX(0,MOD(H652-F652+0.5,1)-0.5)*1440,0),0))</f>
        <v/>
      </c>
      <c r="L652" s="22" t="str">
        <f aca="false">IF(OR(I652="",G652=""),"",ROUND(MAX(0,MOD(G652-I652+0.5,1)-0.5)*1440,0))</f>
        <v/>
      </c>
      <c r="M652" s="22" t="str">
        <f aca="false">IF(OR(I652="",G652=""),"",IF(ROUND(MAX(0,MOD(I652-G652+0.5,1)-0.5)*1440,0)&gt;=الإعدادات!$B$8,ROUND(MAX(0,MOD(I652-G652+0.5,1)-0.5)*1440,0),0))</f>
        <v/>
      </c>
      <c r="N652" s="18" t="str">
        <f aca="false">IF(OR(A652="",B652=""),"",IF(COUNTIFS(الإجازات!$A$2:$A$1001,B652,الإجازات!$D$2:$D$1001,"&lt;="&amp;A652,الإجازات!$E$2:$E$1001,"&gt;="&amp;A652,الإجازات!$G$2:$G$1001,"مقبولة")=0,"",LOOKUP(2,1/((الإجازات!$A$2:$A$1001=B652)*(الإجازات!$D$2:$D$1001&lt;=A652)*(الإجازات!$E$2:$E$1001&gt;=A652)*(الإجازات!$G$2:$G$1001="مقبولة")),الإجازات!$C$2:$C$1001)))</f>
        <v/>
      </c>
      <c r="O652" s="17"/>
      <c r="P652" s="23" t="str">
        <f aca="false">IF(B652="","",IF(ISNA(MATCH(B652,الموظفين!$A$2:$A$501,0)),"⚠ كود غير موجود",IF(O652&lt;&gt;"",O652,IF(N652&lt;&gt;"",N652,IF(H652="",IF(AND(A652&lt;&gt;"",WEEKDAY(A652)=الإعدادات!$B$11),"راحة أسبوعية","غائب"),IF(I652="","بدون انصراف",IF(N(K652)&gt;0,"متأخر","حاضر")))))))</f>
        <v/>
      </c>
      <c r="Q652" s="24" t="str">
        <f aca="false">IF(B652="","",IF(OR(P652="غائب",P652="غياب",P652="إجازة بدون راتب"),IFERROR(VLOOKUP(B652,الموظفين!$A$2:$J$501,8,FALSE()),0),0))</f>
        <v/>
      </c>
      <c r="R652" s="24" t="str">
        <f aca="false">IF(B652="","",ROUND((N(K652)+N(L652))/60*IFERROR(VLOOKUP(B652,الموظفين!$A$2:$J$501,8,FALSE()),0)/الإعدادات!$B$6*الإعدادات!$B$9,2))</f>
        <v/>
      </c>
      <c r="S652" s="24" t="str">
        <f aca="false">IF(OR(B652="",M652=""),"",ROUND(M652/60*IFERROR(VLOOKUP(B652,الموظفين!$A$2:$J$501,9,FALSE()),0),2))</f>
        <v/>
      </c>
      <c r="T652" s="17"/>
      <c r="U652" s="23" t="str">
        <f aca="false">IF(OR(A652="",B652=""),"",A652&amp;"|"&amp;B652)</f>
        <v/>
      </c>
    </row>
    <row r="653" customFormat="false" ht="15" hidden="false" customHeight="false" outlineLevel="0" collapsed="false">
      <c r="A653" s="16"/>
      <c r="B653" s="17"/>
      <c r="C653" s="18" t="str">
        <f aca="false">IF($B653="","",IFERROR(VLOOKUP($B653,الموظفين!$A$2:$J$501,2,FALSE())&amp;"","⚠ كود غير موجود"))</f>
        <v/>
      </c>
      <c r="D653" s="18" t="str">
        <f aca="false">IF($B653="","",IFERROR(VLOOKUP($B653,الموظفين!$A$2:$J$501,3,FALSE())&amp;"",""))</f>
        <v/>
      </c>
      <c r="E653" s="18" t="str">
        <f aca="false">IF($B653="","",IFERROR(VLOOKUP($B653,الموظفين!$A$2:$J$501,5,FALSE())&amp;"",""))</f>
        <v/>
      </c>
      <c r="F653" s="19" t="str">
        <f aca="false">IF($B653="","",IFERROR(VLOOKUP($B653,الموظفين!$A$2:$J$501,6,FALSE()),""))</f>
        <v/>
      </c>
      <c r="G653" s="19" t="str">
        <f aca="false">IF($B653="","",IFERROR(VLOOKUP($B653,الموظفين!$A$2:$J$501,7,FALSE()),""))</f>
        <v/>
      </c>
      <c r="H653" s="20"/>
      <c r="I653" s="20"/>
      <c r="J653" s="21" t="str">
        <f aca="false">IF(OR(H653="",I653=""),"",ROUND(MOD(I653-H653,1)*24,2))</f>
        <v/>
      </c>
      <c r="K653" s="22" t="str">
        <f aca="false">IF(OR(H653="",F653=""),"",IF(ROUND(MAX(0,MOD(H653-F653+0.5,1)-0.5)*1440,0)&gt;IFERROR(VLOOKUP(E653,الورديات!$A$2:$E$21,5,FALSE()),0),ROUND(MAX(0,MOD(H653-F653+0.5,1)-0.5)*1440,0),0))</f>
        <v/>
      </c>
      <c r="L653" s="22" t="str">
        <f aca="false">IF(OR(I653="",G653=""),"",ROUND(MAX(0,MOD(G653-I653+0.5,1)-0.5)*1440,0))</f>
        <v/>
      </c>
      <c r="M653" s="22" t="str">
        <f aca="false">IF(OR(I653="",G653=""),"",IF(ROUND(MAX(0,MOD(I653-G653+0.5,1)-0.5)*1440,0)&gt;=الإعدادات!$B$8,ROUND(MAX(0,MOD(I653-G653+0.5,1)-0.5)*1440,0),0))</f>
        <v/>
      </c>
      <c r="N653" s="18" t="str">
        <f aca="false">IF(OR(A653="",B653=""),"",IF(COUNTIFS(الإجازات!$A$2:$A$1001,B653,الإجازات!$D$2:$D$1001,"&lt;="&amp;A653,الإجازات!$E$2:$E$1001,"&gt;="&amp;A653,الإجازات!$G$2:$G$1001,"مقبولة")=0,"",LOOKUP(2,1/((الإجازات!$A$2:$A$1001=B653)*(الإجازات!$D$2:$D$1001&lt;=A653)*(الإجازات!$E$2:$E$1001&gt;=A653)*(الإجازات!$G$2:$G$1001="مقبولة")),الإجازات!$C$2:$C$1001)))</f>
        <v/>
      </c>
      <c r="O653" s="17"/>
      <c r="P653" s="23" t="str">
        <f aca="false">IF(B653="","",IF(ISNA(MATCH(B653,الموظفين!$A$2:$A$501,0)),"⚠ كود غير موجود",IF(O653&lt;&gt;"",O653,IF(N653&lt;&gt;"",N653,IF(H653="",IF(AND(A653&lt;&gt;"",WEEKDAY(A653)=الإعدادات!$B$11),"راحة أسبوعية","غائب"),IF(I653="","بدون انصراف",IF(N(K653)&gt;0,"متأخر","حاضر")))))))</f>
        <v/>
      </c>
      <c r="Q653" s="24" t="str">
        <f aca="false">IF(B653="","",IF(OR(P653="غائب",P653="غياب",P653="إجازة بدون راتب"),IFERROR(VLOOKUP(B653,الموظفين!$A$2:$J$501,8,FALSE()),0),0))</f>
        <v/>
      </c>
      <c r="R653" s="24" t="str">
        <f aca="false">IF(B653="","",ROUND((N(K653)+N(L653))/60*IFERROR(VLOOKUP(B653,الموظفين!$A$2:$J$501,8,FALSE()),0)/الإعدادات!$B$6*الإعدادات!$B$9,2))</f>
        <v/>
      </c>
      <c r="S653" s="24" t="str">
        <f aca="false">IF(OR(B653="",M653=""),"",ROUND(M653/60*IFERROR(VLOOKUP(B653,الموظفين!$A$2:$J$501,9,FALSE()),0),2))</f>
        <v/>
      </c>
      <c r="T653" s="17"/>
      <c r="U653" s="23" t="str">
        <f aca="false">IF(OR(A653="",B653=""),"",A653&amp;"|"&amp;B653)</f>
        <v/>
      </c>
    </row>
    <row r="654" customFormat="false" ht="15" hidden="false" customHeight="false" outlineLevel="0" collapsed="false">
      <c r="A654" s="16"/>
      <c r="B654" s="17"/>
      <c r="C654" s="18" t="str">
        <f aca="false">IF($B654="","",IFERROR(VLOOKUP($B654,الموظفين!$A$2:$J$501,2,FALSE())&amp;"","⚠ كود غير موجود"))</f>
        <v/>
      </c>
      <c r="D654" s="18" t="str">
        <f aca="false">IF($B654="","",IFERROR(VLOOKUP($B654,الموظفين!$A$2:$J$501,3,FALSE())&amp;"",""))</f>
        <v/>
      </c>
      <c r="E654" s="18" t="str">
        <f aca="false">IF($B654="","",IFERROR(VLOOKUP($B654,الموظفين!$A$2:$J$501,5,FALSE())&amp;"",""))</f>
        <v/>
      </c>
      <c r="F654" s="19" t="str">
        <f aca="false">IF($B654="","",IFERROR(VLOOKUP($B654,الموظفين!$A$2:$J$501,6,FALSE()),""))</f>
        <v/>
      </c>
      <c r="G654" s="19" t="str">
        <f aca="false">IF($B654="","",IFERROR(VLOOKUP($B654,الموظفين!$A$2:$J$501,7,FALSE()),""))</f>
        <v/>
      </c>
      <c r="H654" s="20"/>
      <c r="I654" s="20"/>
      <c r="J654" s="21" t="str">
        <f aca="false">IF(OR(H654="",I654=""),"",ROUND(MOD(I654-H654,1)*24,2))</f>
        <v/>
      </c>
      <c r="K654" s="22" t="str">
        <f aca="false">IF(OR(H654="",F654=""),"",IF(ROUND(MAX(0,MOD(H654-F654+0.5,1)-0.5)*1440,0)&gt;IFERROR(VLOOKUP(E654,الورديات!$A$2:$E$21,5,FALSE()),0),ROUND(MAX(0,MOD(H654-F654+0.5,1)-0.5)*1440,0),0))</f>
        <v/>
      </c>
      <c r="L654" s="22" t="str">
        <f aca="false">IF(OR(I654="",G654=""),"",ROUND(MAX(0,MOD(G654-I654+0.5,1)-0.5)*1440,0))</f>
        <v/>
      </c>
      <c r="M654" s="22" t="str">
        <f aca="false">IF(OR(I654="",G654=""),"",IF(ROUND(MAX(0,MOD(I654-G654+0.5,1)-0.5)*1440,0)&gt;=الإعدادات!$B$8,ROUND(MAX(0,MOD(I654-G654+0.5,1)-0.5)*1440,0),0))</f>
        <v/>
      </c>
      <c r="N654" s="18" t="str">
        <f aca="false">IF(OR(A654="",B654=""),"",IF(COUNTIFS(الإجازات!$A$2:$A$1001,B654,الإجازات!$D$2:$D$1001,"&lt;="&amp;A654,الإجازات!$E$2:$E$1001,"&gt;="&amp;A654,الإجازات!$G$2:$G$1001,"مقبولة")=0,"",LOOKUP(2,1/((الإجازات!$A$2:$A$1001=B654)*(الإجازات!$D$2:$D$1001&lt;=A654)*(الإجازات!$E$2:$E$1001&gt;=A654)*(الإجازات!$G$2:$G$1001="مقبولة")),الإجازات!$C$2:$C$1001)))</f>
        <v/>
      </c>
      <c r="O654" s="17"/>
      <c r="P654" s="23" t="str">
        <f aca="false">IF(B654="","",IF(ISNA(MATCH(B654,الموظفين!$A$2:$A$501,0)),"⚠ كود غير موجود",IF(O654&lt;&gt;"",O654,IF(N654&lt;&gt;"",N654,IF(H654="",IF(AND(A654&lt;&gt;"",WEEKDAY(A654)=الإعدادات!$B$11),"راحة أسبوعية","غائب"),IF(I654="","بدون انصراف",IF(N(K654)&gt;0,"متأخر","حاضر")))))))</f>
        <v/>
      </c>
      <c r="Q654" s="24" t="str">
        <f aca="false">IF(B654="","",IF(OR(P654="غائب",P654="غياب",P654="إجازة بدون راتب"),IFERROR(VLOOKUP(B654,الموظفين!$A$2:$J$501,8,FALSE()),0),0))</f>
        <v/>
      </c>
      <c r="R654" s="24" t="str">
        <f aca="false">IF(B654="","",ROUND((N(K654)+N(L654))/60*IFERROR(VLOOKUP(B654,الموظفين!$A$2:$J$501,8,FALSE()),0)/الإعدادات!$B$6*الإعدادات!$B$9,2))</f>
        <v/>
      </c>
      <c r="S654" s="24" t="str">
        <f aca="false">IF(OR(B654="",M654=""),"",ROUND(M654/60*IFERROR(VLOOKUP(B654,الموظفين!$A$2:$J$501,9,FALSE()),0),2))</f>
        <v/>
      </c>
      <c r="T654" s="17"/>
      <c r="U654" s="23" t="str">
        <f aca="false">IF(OR(A654="",B654=""),"",A654&amp;"|"&amp;B654)</f>
        <v/>
      </c>
    </row>
    <row r="655" customFormat="false" ht="15" hidden="false" customHeight="false" outlineLevel="0" collapsed="false">
      <c r="A655" s="16"/>
      <c r="B655" s="17"/>
      <c r="C655" s="18" t="str">
        <f aca="false">IF($B655="","",IFERROR(VLOOKUP($B655,الموظفين!$A$2:$J$501,2,FALSE())&amp;"","⚠ كود غير موجود"))</f>
        <v/>
      </c>
      <c r="D655" s="18" t="str">
        <f aca="false">IF($B655="","",IFERROR(VLOOKUP($B655,الموظفين!$A$2:$J$501,3,FALSE())&amp;"",""))</f>
        <v/>
      </c>
      <c r="E655" s="18" t="str">
        <f aca="false">IF($B655="","",IFERROR(VLOOKUP($B655,الموظفين!$A$2:$J$501,5,FALSE())&amp;"",""))</f>
        <v/>
      </c>
      <c r="F655" s="19" t="str">
        <f aca="false">IF($B655="","",IFERROR(VLOOKUP($B655,الموظفين!$A$2:$J$501,6,FALSE()),""))</f>
        <v/>
      </c>
      <c r="G655" s="19" t="str">
        <f aca="false">IF($B655="","",IFERROR(VLOOKUP($B655,الموظفين!$A$2:$J$501,7,FALSE()),""))</f>
        <v/>
      </c>
      <c r="H655" s="20"/>
      <c r="I655" s="20"/>
      <c r="J655" s="21" t="str">
        <f aca="false">IF(OR(H655="",I655=""),"",ROUND(MOD(I655-H655,1)*24,2))</f>
        <v/>
      </c>
      <c r="K655" s="22" t="str">
        <f aca="false">IF(OR(H655="",F655=""),"",IF(ROUND(MAX(0,MOD(H655-F655+0.5,1)-0.5)*1440,0)&gt;IFERROR(VLOOKUP(E655,الورديات!$A$2:$E$21,5,FALSE()),0),ROUND(MAX(0,MOD(H655-F655+0.5,1)-0.5)*1440,0),0))</f>
        <v/>
      </c>
      <c r="L655" s="22" t="str">
        <f aca="false">IF(OR(I655="",G655=""),"",ROUND(MAX(0,MOD(G655-I655+0.5,1)-0.5)*1440,0))</f>
        <v/>
      </c>
      <c r="M655" s="22" t="str">
        <f aca="false">IF(OR(I655="",G655=""),"",IF(ROUND(MAX(0,MOD(I655-G655+0.5,1)-0.5)*1440,0)&gt;=الإعدادات!$B$8,ROUND(MAX(0,MOD(I655-G655+0.5,1)-0.5)*1440,0),0))</f>
        <v/>
      </c>
      <c r="N655" s="18" t="str">
        <f aca="false">IF(OR(A655="",B655=""),"",IF(COUNTIFS(الإجازات!$A$2:$A$1001,B655,الإجازات!$D$2:$D$1001,"&lt;="&amp;A655,الإجازات!$E$2:$E$1001,"&gt;="&amp;A655,الإجازات!$G$2:$G$1001,"مقبولة")=0,"",LOOKUP(2,1/((الإجازات!$A$2:$A$1001=B655)*(الإجازات!$D$2:$D$1001&lt;=A655)*(الإجازات!$E$2:$E$1001&gt;=A655)*(الإجازات!$G$2:$G$1001="مقبولة")),الإجازات!$C$2:$C$1001)))</f>
        <v/>
      </c>
      <c r="O655" s="17"/>
      <c r="P655" s="23" t="str">
        <f aca="false">IF(B655="","",IF(ISNA(MATCH(B655,الموظفين!$A$2:$A$501,0)),"⚠ كود غير موجود",IF(O655&lt;&gt;"",O655,IF(N655&lt;&gt;"",N655,IF(H655="",IF(AND(A655&lt;&gt;"",WEEKDAY(A655)=الإعدادات!$B$11),"راحة أسبوعية","غائب"),IF(I655="","بدون انصراف",IF(N(K655)&gt;0,"متأخر","حاضر")))))))</f>
        <v/>
      </c>
      <c r="Q655" s="24" t="str">
        <f aca="false">IF(B655="","",IF(OR(P655="غائب",P655="غياب",P655="إجازة بدون راتب"),IFERROR(VLOOKUP(B655,الموظفين!$A$2:$J$501,8,FALSE()),0),0))</f>
        <v/>
      </c>
      <c r="R655" s="24" t="str">
        <f aca="false">IF(B655="","",ROUND((N(K655)+N(L655))/60*IFERROR(VLOOKUP(B655,الموظفين!$A$2:$J$501,8,FALSE()),0)/الإعدادات!$B$6*الإعدادات!$B$9,2))</f>
        <v/>
      </c>
      <c r="S655" s="24" t="str">
        <f aca="false">IF(OR(B655="",M655=""),"",ROUND(M655/60*IFERROR(VLOOKUP(B655,الموظفين!$A$2:$J$501,9,FALSE()),0),2))</f>
        <v/>
      </c>
      <c r="T655" s="17"/>
      <c r="U655" s="23" t="str">
        <f aca="false">IF(OR(A655="",B655=""),"",A655&amp;"|"&amp;B655)</f>
        <v/>
      </c>
    </row>
    <row r="656" customFormat="false" ht="15" hidden="false" customHeight="false" outlineLevel="0" collapsed="false">
      <c r="A656" s="16"/>
      <c r="B656" s="17"/>
      <c r="C656" s="18" t="str">
        <f aca="false">IF($B656="","",IFERROR(VLOOKUP($B656,الموظفين!$A$2:$J$501,2,FALSE())&amp;"","⚠ كود غير موجود"))</f>
        <v/>
      </c>
      <c r="D656" s="18" t="str">
        <f aca="false">IF($B656="","",IFERROR(VLOOKUP($B656,الموظفين!$A$2:$J$501,3,FALSE())&amp;"",""))</f>
        <v/>
      </c>
      <c r="E656" s="18" t="str">
        <f aca="false">IF($B656="","",IFERROR(VLOOKUP($B656,الموظفين!$A$2:$J$501,5,FALSE())&amp;"",""))</f>
        <v/>
      </c>
      <c r="F656" s="19" t="str">
        <f aca="false">IF($B656="","",IFERROR(VLOOKUP($B656,الموظفين!$A$2:$J$501,6,FALSE()),""))</f>
        <v/>
      </c>
      <c r="G656" s="19" t="str">
        <f aca="false">IF($B656="","",IFERROR(VLOOKUP($B656,الموظفين!$A$2:$J$501,7,FALSE()),""))</f>
        <v/>
      </c>
      <c r="H656" s="20"/>
      <c r="I656" s="20"/>
      <c r="J656" s="21" t="str">
        <f aca="false">IF(OR(H656="",I656=""),"",ROUND(MOD(I656-H656,1)*24,2))</f>
        <v/>
      </c>
      <c r="K656" s="22" t="str">
        <f aca="false">IF(OR(H656="",F656=""),"",IF(ROUND(MAX(0,MOD(H656-F656+0.5,1)-0.5)*1440,0)&gt;IFERROR(VLOOKUP(E656,الورديات!$A$2:$E$21,5,FALSE()),0),ROUND(MAX(0,MOD(H656-F656+0.5,1)-0.5)*1440,0),0))</f>
        <v/>
      </c>
      <c r="L656" s="22" t="str">
        <f aca="false">IF(OR(I656="",G656=""),"",ROUND(MAX(0,MOD(G656-I656+0.5,1)-0.5)*1440,0))</f>
        <v/>
      </c>
      <c r="M656" s="22" t="str">
        <f aca="false">IF(OR(I656="",G656=""),"",IF(ROUND(MAX(0,MOD(I656-G656+0.5,1)-0.5)*1440,0)&gt;=الإعدادات!$B$8,ROUND(MAX(0,MOD(I656-G656+0.5,1)-0.5)*1440,0),0))</f>
        <v/>
      </c>
      <c r="N656" s="18" t="str">
        <f aca="false">IF(OR(A656="",B656=""),"",IF(COUNTIFS(الإجازات!$A$2:$A$1001,B656,الإجازات!$D$2:$D$1001,"&lt;="&amp;A656,الإجازات!$E$2:$E$1001,"&gt;="&amp;A656,الإجازات!$G$2:$G$1001,"مقبولة")=0,"",LOOKUP(2,1/((الإجازات!$A$2:$A$1001=B656)*(الإجازات!$D$2:$D$1001&lt;=A656)*(الإجازات!$E$2:$E$1001&gt;=A656)*(الإجازات!$G$2:$G$1001="مقبولة")),الإجازات!$C$2:$C$1001)))</f>
        <v/>
      </c>
      <c r="O656" s="17"/>
      <c r="P656" s="23" t="str">
        <f aca="false">IF(B656="","",IF(ISNA(MATCH(B656,الموظفين!$A$2:$A$501,0)),"⚠ كود غير موجود",IF(O656&lt;&gt;"",O656,IF(N656&lt;&gt;"",N656,IF(H656="",IF(AND(A656&lt;&gt;"",WEEKDAY(A656)=الإعدادات!$B$11),"راحة أسبوعية","غائب"),IF(I656="","بدون انصراف",IF(N(K656)&gt;0,"متأخر","حاضر")))))))</f>
        <v/>
      </c>
      <c r="Q656" s="24" t="str">
        <f aca="false">IF(B656="","",IF(OR(P656="غائب",P656="غياب",P656="إجازة بدون راتب"),IFERROR(VLOOKUP(B656,الموظفين!$A$2:$J$501,8,FALSE()),0),0))</f>
        <v/>
      </c>
      <c r="R656" s="24" t="str">
        <f aca="false">IF(B656="","",ROUND((N(K656)+N(L656))/60*IFERROR(VLOOKUP(B656,الموظفين!$A$2:$J$501,8,FALSE()),0)/الإعدادات!$B$6*الإعدادات!$B$9,2))</f>
        <v/>
      </c>
      <c r="S656" s="24" t="str">
        <f aca="false">IF(OR(B656="",M656=""),"",ROUND(M656/60*IFERROR(VLOOKUP(B656,الموظفين!$A$2:$J$501,9,FALSE()),0),2))</f>
        <v/>
      </c>
      <c r="T656" s="17"/>
      <c r="U656" s="23" t="str">
        <f aca="false">IF(OR(A656="",B656=""),"",A656&amp;"|"&amp;B656)</f>
        <v/>
      </c>
    </row>
    <row r="657" customFormat="false" ht="15" hidden="false" customHeight="false" outlineLevel="0" collapsed="false">
      <c r="A657" s="16"/>
      <c r="B657" s="17"/>
      <c r="C657" s="18" t="str">
        <f aca="false">IF($B657="","",IFERROR(VLOOKUP($B657,الموظفين!$A$2:$J$501,2,FALSE())&amp;"","⚠ كود غير موجود"))</f>
        <v/>
      </c>
      <c r="D657" s="18" t="str">
        <f aca="false">IF($B657="","",IFERROR(VLOOKUP($B657,الموظفين!$A$2:$J$501,3,FALSE())&amp;"",""))</f>
        <v/>
      </c>
      <c r="E657" s="18" t="str">
        <f aca="false">IF($B657="","",IFERROR(VLOOKUP($B657,الموظفين!$A$2:$J$501,5,FALSE())&amp;"",""))</f>
        <v/>
      </c>
      <c r="F657" s="19" t="str">
        <f aca="false">IF($B657="","",IFERROR(VLOOKUP($B657,الموظفين!$A$2:$J$501,6,FALSE()),""))</f>
        <v/>
      </c>
      <c r="G657" s="19" t="str">
        <f aca="false">IF($B657="","",IFERROR(VLOOKUP($B657,الموظفين!$A$2:$J$501,7,FALSE()),""))</f>
        <v/>
      </c>
      <c r="H657" s="20"/>
      <c r="I657" s="20"/>
      <c r="J657" s="21" t="str">
        <f aca="false">IF(OR(H657="",I657=""),"",ROUND(MOD(I657-H657,1)*24,2))</f>
        <v/>
      </c>
      <c r="K657" s="22" t="str">
        <f aca="false">IF(OR(H657="",F657=""),"",IF(ROUND(MAX(0,MOD(H657-F657+0.5,1)-0.5)*1440,0)&gt;IFERROR(VLOOKUP(E657,الورديات!$A$2:$E$21,5,FALSE()),0),ROUND(MAX(0,MOD(H657-F657+0.5,1)-0.5)*1440,0),0))</f>
        <v/>
      </c>
      <c r="L657" s="22" t="str">
        <f aca="false">IF(OR(I657="",G657=""),"",ROUND(MAX(0,MOD(G657-I657+0.5,1)-0.5)*1440,0))</f>
        <v/>
      </c>
      <c r="M657" s="22" t="str">
        <f aca="false">IF(OR(I657="",G657=""),"",IF(ROUND(MAX(0,MOD(I657-G657+0.5,1)-0.5)*1440,0)&gt;=الإعدادات!$B$8,ROUND(MAX(0,MOD(I657-G657+0.5,1)-0.5)*1440,0),0))</f>
        <v/>
      </c>
      <c r="N657" s="18" t="str">
        <f aca="false">IF(OR(A657="",B657=""),"",IF(COUNTIFS(الإجازات!$A$2:$A$1001,B657,الإجازات!$D$2:$D$1001,"&lt;="&amp;A657,الإجازات!$E$2:$E$1001,"&gt;="&amp;A657,الإجازات!$G$2:$G$1001,"مقبولة")=0,"",LOOKUP(2,1/((الإجازات!$A$2:$A$1001=B657)*(الإجازات!$D$2:$D$1001&lt;=A657)*(الإجازات!$E$2:$E$1001&gt;=A657)*(الإجازات!$G$2:$G$1001="مقبولة")),الإجازات!$C$2:$C$1001)))</f>
        <v/>
      </c>
      <c r="O657" s="17"/>
      <c r="P657" s="23" t="str">
        <f aca="false">IF(B657="","",IF(ISNA(MATCH(B657,الموظفين!$A$2:$A$501,0)),"⚠ كود غير موجود",IF(O657&lt;&gt;"",O657,IF(N657&lt;&gt;"",N657,IF(H657="",IF(AND(A657&lt;&gt;"",WEEKDAY(A657)=الإعدادات!$B$11),"راحة أسبوعية","غائب"),IF(I657="","بدون انصراف",IF(N(K657)&gt;0,"متأخر","حاضر")))))))</f>
        <v/>
      </c>
      <c r="Q657" s="24" t="str">
        <f aca="false">IF(B657="","",IF(OR(P657="غائب",P657="غياب",P657="إجازة بدون راتب"),IFERROR(VLOOKUP(B657,الموظفين!$A$2:$J$501,8,FALSE()),0),0))</f>
        <v/>
      </c>
      <c r="R657" s="24" t="str">
        <f aca="false">IF(B657="","",ROUND((N(K657)+N(L657))/60*IFERROR(VLOOKUP(B657,الموظفين!$A$2:$J$501,8,FALSE()),0)/الإعدادات!$B$6*الإعدادات!$B$9,2))</f>
        <v/>
      </c>
      <c r="S657" s="24" t="str">
        <f aca="false">IF(OR(B657="",M657=""),"",ROUND(M657/60*IFERROR(VLOOKUP(B657,الموظفين!$A$2:$J$501,9,FALSE()),0),2))</f>
        <v/>
      </c>
      <c r="T657" s="17"/>
      <c r="U657" s="23" t="str">
        <f aca="false">IF(OR(A657="",B657=""),"",A657&amp;"|"&amp;B657)</f>
        <v/>
      </c>
    </row>
    <row r="658" customFormat="false" ht="15" hidden="false" customHeight="false" outlineLevel="0" collapsed="false">
      <c r="A658" s="16"/>
      <c r="B658" s="17"/>
      <c r="C658" s="18" t="str">
        <f aca="false">IF($B658="","",IFERROR(VLOOKUP($B658,الموظفين!$A$2:$J$501,2,FALSE())&amp;"","⚠ كود غير موجود"))</f>
        <v/>
      </c>
      <c r="D658" s="18" t="str">
        <f aca="false">IF($B658="","",IFERROR(VLOOKUP($B658,الموظفين!$A$2:$J$501,3,FALSE())&amp;"",""))</f>
        <v/>
      </c>
      <c r="E658" s="18" t="str">
        <f aca="false">IF($B658="","",IFERROR(VLOOKUP($B658,الموظفين!$A$2:$J$501,5,FALSE())&amp;"",""))</f>
        <v/>
      </c>
      <c r="F658" s="19" t="str">
        <f aca="false">IF($B658="","",IFERROR(VLOOKUP($B658,الموظفين!$A$2:$J$501,6,FALSE()),""))</f>
        <v/>
      </c>
      <c r="G658" s="19" t="str">
        <f aca="false">IF($B658="","",IFERROR(VLOOKUP($B658,الموظفين!$A$2:$J$501,7,FALSE()),""))</f>
        <v/>
      </c>
      <c r="H658" s="20"/>
      <c r="I658" s="20"/>
      <c r="J658" s="21" t="str">
        <f aca="false">IF(OR(H658="",I658=""),"",ROUND(MOD(I658-H658,1)*24,2))</f>
        <v/>
      </c>
      <c r="K658" s="22" t="str">
        <f aca="false">IF(OR(H658="",F658=""),"",IF(ROUND(MAX(0,MOD(H658-F658+0.5,1)-0.5)*1440,0)&gt;IFERROR(VLOOKUP(E658,الورديات!$A$2:$E$21,5,FALSE()),0),ROUND(MAX(0,MOD(H658-F658+0.5,1)-0.5)*1440,0),0))</f>
        <v/>
      </c>
      <c r="L658" s="22" t="str">
        <f aca="false">IF(OR(I658="",G658=""),"",ROUND(MAX(0,MOD(G658-I658+0.5,1)-0.5)*1440,0))</f>
        <v/>
      </c>
      <c r="M658" s="22" t="str">
        <f aca="false">IF(OR(I658="",G658=""),"",IF(ROUND(MAX(0,MOD(I658-G658+0.5,1)-0.5)*1440,0)&gt;=الإعدادات!$B$8,ROUND(MAX(0,MOD(I658-G658+0.5,1)-0.5)*1440,0),0))</f>
        <v/>
      </c>
      <c r="N658" s="18" t="str">
        <f aca="false">IF(OR(A658="",B658=""),"",IF(COUNTIFS(الإجازات!$A$2:$A$1001,B658,الإجازات!$D$2:$D$1001,"&lt;="&amp;A658,الإجازات!$E$2:$E$1001,"&gt;="&amp;A658,الإجازات!$G$2:$G$1001,"مقبولة")=0,"",LOOKUP(2,1/((الإجازات!$A$2:$A$1001=B658)*(الإجازات!$D$2:$D$1001&lt;=A658)*(الإجازات!$E$2:$E$1001&gt;=A658)*(الإجازات!$G$2:$G$1001="مقبولة")),الإجازات!$C$2:$C$1001)))</f>
        <v/>
      </c>
      <c r="O658" s="17"/>
      <c r="P658" s="23" t="str">
        <f aca="false">IF(B658="","",IF(ISNA(MATCH(B658,الموظفين!$A$2:$A$501,0)),"⚠ كود غير موجود",IF(O658&lt;&gt;"",O658,IF(N658&lt;&gt;"",N658,IF(H658="",IF(AND(A658&lt;&gt;"",WEEKDAY(A658)=الإعدادات!$B$11),"راحة أسبوعية","غائب"),IF(I658="","بدون انصراف",IF(N(K658)&gt;0,"متأخر","حاضر")))))))</f>
        <v/>
      </c>
      <c r="Q658" s="24" t="str">
        <f aca="false">IF(B658="","",IF(OR(P658="غائب",P658="غياب",P658="إجازة بدون راتب"),IFERROR(VLOOKUP(B658,الموظفين!$A$2:$J$501,8,FALSE()),0),0))</f>
        <v/>
      </c>
      <c r="R658" s="24" t="str">
        <f aca="false">IF(B658="","",ROUND((N(K658)+N(L658))/60*IFERROR(VLOOKUP(B658,الموظفين!$A$2:$J$501,8,FALSE()),0)/الإعدادات!$B$6*الإعدادات!$B$9,2))</f>
        <v/>
      </c>
      <c r="S658" s="24" t="str">
        <f aca="false">IF(OR(B658="",M658=""),"",ROUND(M658/60*IFERROR(VLOOKUP(B658,الموظفين!$A$2:$J$501,9,FALSE()),0),2))</f>
        <v/>
      </c>
      <c r="T658" s="17"/>
      <c r="U658" s="23" t="str">
        <f aca="false">IF(OR(A658="",B658=""),"",A658&amp;"|"&amp;B658)</f>
        <v/>
      </c>
    </row>
    <row r="659" customFormat="false" ht="15" hidden="false" customHeight="false" outlineLevel="0" collapsed="false">
      <c r="A659" s="16"/>
      <c r="B659" s="17"/>
      <c r="C659" s="18" t="str">
        <f aca="false">IF($B659="","",IFERROR(VLOOKUP($B659,الموظفين!$A$2:$J$501,2,FALSE())&amp;"","⚠ كود غير موجود"))</f>
        <v/>
      </c>
      <c r="D659" s="18" t="str">
        <f aca="false">IF($B659="","",IFERROR(VLOOKUP($B659,الموظفين!$A$2:$J$501,3,FALSE())&amp;"",""))</f>
        <v/>
      </c>
      <c r="E659" s="18" t="str">
        <f aca="false">IF($B659="","",IFERROR(VLOOKUP($B659,الموظفين!$A$2:$J$501,5,FALSE())&amp;"",""))</f>
        <v/>
      </c>
      <c r="F659" s="19" t="str">
        <f aca="false">IF($B659="","",IFERROR(VLOOKUP($B659,الموظفين!$A$2:$J$501,6,FALSE()),""))</f>
        <v/>
      </c>
      <c r="G659" s="19" t="str">
        <f aca="false">IF($B659="","",IFERROR(VLOOKUP($B659,الموظفين!$A$2:$J$501,7,FALSE()),""))</f>
        <v/>
      </c>
      <c r="H659" s="20"/>
      <c r="I659" s="20"/>
      <c r="J659" s="21" t="str">
        <f aca="false">IF(OR(H659="",I659=""),"",ROUND(MOD(I659-H659,1)*24,2))</f>
        <v/>
      </c>
      <c r="K659" s="22" t="str">
        <f aca="false">IF(OR(H659="",F659=""),"",IF(ROUND(MAX(0,MOD(H659-F659+0.5,1)-0.5)*1440,0)&gt;IFERROR(VLOOKUP(E659,الورديات!$A$2:$E$21,5,FALSE()),0),ROUND(MAX(0,MOD(H659-F659+0.5,1)-0.5)*1440,0),0))</f>
        <v/>
      </c>
      <c r="L659" s="22" t="str">
        <f aca="false">IF(OR(I659="",G659=""),"",ROUND(MAX(0,MOD(G659-I659+0.5,1)-0.5)*1440,0))</f>
        <v/>
      </c>
      <c r="M659" s="22" t="str">
        <f aca="false">IF(OR(I659="",G659=""),"",IF(ROUND(MAX(0,MOD(I659-G659+0.5,1)-0.5)*1440,0)&gt;=الإعدادات!$B$8,ROUND(MAX(0,MOD(I659-G659+0.5,1)-0.5)*1440,0),0))</f>
        <v/>
      </c>
      <c r="N659" s="18" t="str">
        <f aca="false">IF(OR(A659="",B659=""),"",IF(COUNTIFS(الإجازات!$A$2:$A$1001,B659,الإجازات!$D$2:$D$1001,"&lt;="&amp;A659,الإجازات!$E$2:$E$1001,"&gt;="&amp;A659,الإجازات!$G$2:$G$1001,"مقبولة")=0,"",LOOKUP(2,1/((الإجازات!$A$2:$A$1001=B659)*(الإجازات!$D$2:$D$1001&lt;=A659)*(الإجازات!$E$2:$E$1001&gt;=A659)*(الإجازات!$G$2:$G$1001="مقبولة")),الإجازات!$C$2:$C$1001)))</f>
        <v/>
      </c>
      <c r="O659" s="17"/>
      <c r="P659" s="23" t="str">
        <f aca="false">IF(B659="","",IF(ISNA(MATCH(B659,الموظفين!$A$2:$A$501,0)),"⚠ كود غير موجود",IF(O659&lt;&gt;"",O659,IF(N659&lt;&gt;"",N659,IF(H659="",IF(AND(A659&lt;&gt;"",WEEKDAY(A659)=الإعدادات!$B$11),"راحة أسبوعية","غائب"),IF(I659="","بدون انصراف",IF(N(K659)&gt;0,"متأخر","حاضر")))))))</f>
        <v/>
      </c>
      <c r="Q659" s="24" t="str">
        <f aca="false">IF(B659="","",IF(OR(P659="غائب",P659="غياب",P659="إجازة بدون راتب"),IFERROR(VLOOKUP(B659,الموظفين!$A$2:$J$501,8,FALSE()),0),0))</f>
        <v/>
      </c>
      <c r="R659" s="24" t="str">
        <f aca="false">IF(B659="","",ROUND((N(K659)+N(L659))/60*IFERROR(VLOOKUP(B659,الموظفين!$A$2:$J$501,8,FALSE()),0)/الإعدادات!$B$6*الإعدادات!$B$9,2))</f>
        <v/>
      </c>
      <c r="S659" s="24" t="str">
        <f aca="false">IF(OR(B659="",M659=""),"",ROUND(M659/60*IFERROR(VLOOKUP(B659,الموظفين!$A$2:$J$501,9,FALSE()),0),2))</f>
        <v/>
      </c>
      <c r="T659" s="17"/>
      <c r="U659" s="23" t="str">
        <f aca="false">IF(OR(A659="",B659=""),"",A659&amp;"|"&amp;B659)</f>
        <v/>
      </c>
    </row>
    <row r="660" customFormat="false" ht="15" hidden="false" customHeight="false" outlineLevel="0" collapsed="false">
      <c r="A660" s="16"/>
      <c r="B660" s="17"/>
      <c r="C660" s="18" t="str">
        <f aca="false">IF($B660="","",IFERROR(VLOOKUP($B660,الموظفين!$A$2:$J$501,2,FALSE())&amp;"","⚠ كود غير موجود"))</f>
        <v/>
      </c>
      <c r="D660" s="18" t="str">
        <f aca="false">IF($B660="","",IFERROR(VLOOKUP($B660,الموظفين!$A$2:$J$501,3,FALSE())&amp;"",""))</f>
        <v/>
      </c>
      <c r="E660" s="18" t="str">
        <f aca="false">IF($B660="","",IFERROR(VLOOKUP($B660,الموظفين!$A$2:$J$501,5,FALSE())&amp;"",""))</f>
        <v/>
      </c>
      <c r="F660" s="19" t="str">
        <f aca="false">IF($B660="","",IFERROR(VLOOKUP($B660,الموظفين!$A$2:$J$501,6,FALSE()),""))</f>
        <v/>
      </c>
      <c r="G660" s="19" t="str">
        <f aca="false">IF($B660="","",IFERROR(VLOOKUP($B660,الموظفين!$A$2:$J$501,7,FALSE()),""))</f>
        <v/>
      </c>
      <c r="H660" s="20"/>
      <c r="I660" s="20"/>
      <c r="J660" s="21" t="str">
        <f aca="false">IF(OR(H660="",I660=""),"",ROUND(MOD(I660-H660,1)*24,2))</f>
        <v/>
      </c>
      <c r="K660" s="22" t="str">
        <f aca="false">IF(OR(H660="",F660=""),"",IF(ROUND(MAX(0,MOD(H660-F660+0.5,1)-0.5)*1440,0)&gt;IFERROR(VLOOKUP(E660,الورديات!$A$2:$E$21,5,FALSE()),0),ROUND(MAX(0,MOD(H660-F660+0.5,1)-0.5)*1440,0),0))</f>
        <v/>
      </c>
      <c r="L660" s="22" t="str">
        <f aca="false">IF(OR(I660="",G660=""),"",ROUND(MAX(0,MOD(G660-I660+0.5,1)-0.5)*1440,0))</f>
        <v/>
      </c>
      <c r="M660" s="22" t="str">
        <f aca="false">IF(OR(I660="",G660=""),"",IF(ROUND(MAX(0,MOD(I660-G660+0.5,1)-0.5)*1440,0)&gt;=الإعدادات!$B$8,ROUND(MAX(0,MOD(I660-G660+0.5,1)-0.5)*1440,0),0))</f>
        <v/>
      </c>
      <c r="N660" s="18" t="str">
        <f aca="false">IF(OR(A660="",B660=""),"",IF(COUNTIFS(الإجازات!$A$2:$A$1001,B660,الإجازات!$D$2:$D$1001,"&lt;="&amp;A660,الإجازات!$E$2:$E$1001,"&gt;="&amp;A660,الإجازات!$G$2:$G$1001,"مقبولة")=0,"",LOOKUP(2,1/((الإجازات!$A$2:$A$1001=B660)*(الإجازات!$D$2:$D$1001&lt;=A660)*(الإجازات!$E$2:$E$1001&gt;=A660)*(الإجازات!$G$2:$G$1001="مقبولة")),الإجازات!$C$2:$C$1001)))</f>
        <v/>
      </c>
      <c r="O660" s="17"/>
      <c r="P660" s="23" t="str">
        <f aca="false">IF(B660="","",IF(ISNA(MATCH(B660,الموظفين!$A$2:$A$501,0)),"⚠ كود غير موجود",IF(O660&lt;&gt;"",O660,IF(N660&lt;&gt;"",N660,IF(H660="",IF(AND(A660&lt;&gt;"",WEEKDAY(A660)=الإعدادات!$B$11),"راحة أسبوعية","غائب"),IF(I660="","بدون انصراف",IF(N(K660)&gt;0,"متأخر","حاضر")))))))</f>
        <v/>
      </c>
      <c r="Q660" s="24" t="str">
        <f aca="false">IF(B660="","",IF(OR(P660="غائب",P660="غياب",P660="إجازة بدون راتب"),IFERROR(VLOOKUP(B660,الموظفين!$A$2:$J$501,8,FALSE()),0),0))</f>
        <v/>
      </c>
      <c r="R660" s="24" t="str">
        <f aca="false">IF(B660="","",ROUND((N(K660)+N(L660))/60*IFERROR(VLOOKUP(B660,الموظفين!$A$2:$J$501,8,FALSE()),0)/الإعدادات!$B$6*الإعدادات!$B$9,2))</f>
        <v/>
      </c>
      <c r="S660" s="24" t="str">
        <f aca="false">IF(OR(B660="",M660=""),"",ROUND(M660/60*IFERROR(VLOOKUP(B660,الموظفين!$A$2:$J$501,9,FALSE()),0),2))</f>
        <v/>
      </c>
      <c r="T660" s="17"/>
      <c r="U660" s="23" t="str">
        <f aca="false">IF(OR(A660="",B660=""),"",A660&amp;"|"&amp;B660)</f>
        <v/>
      </c>
    </row>
    <row r="661" customFormat="false" ht="15" hidden="false" customHeight="false" outlineLevel="0" collapsed="false">
      <c r="A661" s="16"/>
      <c r="B661" s="17"/>
      <c r="C661" s="18" t="str">
        <f aca="false">IF($B661="","",IFERROR(VLOOKUP($B661,الموظفين!$A$2:$J$501,2,FALSE())&amp;"","⚠ كود غير موجود"))</f>
        <v/>
      </c>
      <c r="D661" s="18" t="str">
        <f aca="false">IF($B661="","",IFERROR(VLOOKUP($B661,الموظفين!$A$2:$J$501,3,FALSE())&amp;"",""))</f>
        <v/>
      </c>
      <c r="E661" s="18" t="str">
        <f aca="false">IF($B661="","",IFERROR(VLOOKUP($B661,الموظفين!$A$2:$J$501,5,FALSE())&amp;"",""))</f>
        <v/>
      </c>
      <c r="F661" s="19" t="str">
        <f aca="false">IF($B661="","",IFERROR(VLOOKUP($B661,الموظفين!$A$2:$J$501,6,FALSE()),""))</f>
        <v/>
      </c>
      <c r="G661" s="19" t="str">
        <f aca="false">IF($B661="","",IFERROR(VLOOKUP($B661,الموظفين!$A$2:$J$501,7,FALSE()),""))</f>
        <v/>
      </c>
      <c r="H661" s="20"/>
      <c r="I661" s="20"/>
      <c r="J661" s="21" t="str">
        <f aca="false">IF(OR(H661="",I661=""),"",ROUND(MOD(I661-H661,1)*24,2))</f>
        <v/>
      </c>
      <c r="K661" s="22" t="str">
        <f aca="false">IF(OR(H661="",F661=""),"",IF(ROUND(MAX(0,MOD(H661-F661+0.5,1)-0.5)*1440,0)&gt;IFERROR(VLOOKUP(E661,الورديات!$A$2:$E$21,5,FALSE()),0),ROUND(MAX(0,MOD(H661-F661+0.5,1)-0.5)*1440,0),0))</f>
        <v/>
      </c>
      <c r="L661" s="22" t="str">
        <f aca="false">IF(OR(I661="",G661=""),"",ROUND(MAX(0,MOD(G661-I661+0.5,1)-0.5)*1440,0))</f>
        <v/>
      </c>
      <c r="M661" s="22" t="str">
        <f aca="false">IF(OR(I661="",G661=""),"",IF(ROUND(MAX(0,MOD(I661-G661+0.5,1)-0.5)*1440,0)&gt;=الإعدادات!$B$8,ROUND(MAX(0,MOD(I661-G661+0.5,1)-0.5)*1440,0),0))</f>
        <v/>
      </c>
      <c r="N661" s="18" t="str">
        <f aca="false">IF(OR(A661="",B661=""),"",IF(COUNTIFS(الإجازات!$A$2:$A$1001,B661,الإجازات!$D$2:$D$1001,"&lt;="&amp;A661,الإجازات!$E$2:$E$1001,"&gt;="&amp;A661,الإجازات!$G$2:$G$1001,"مقبولة")=0,"",LOOKUP(2,1/((الإجازات!$A$2:$A$1001=B661)*(الإجازات!$D$2:$D$1001&lt;=A661)*(الإجازات!$E$2:$E$1001&gt;=A661)*(الإجازات!$G$2:$G$1001="مقبولة")),الإجازات!$C$2:$C$1001)))</f>
        <v/>
      </c>
      <c r="O661" s="17"/>
      <c r="P661" s="23" t="str">
        <f aca="false">IF(B661="","",IF(ISNA(MATCH(B661,الموظفين!$A$2:$A$501,0)),"⚠ كود غير موجود",IF(O661&lt;&gt;"",O661,IF(N661&lt;&gt;"",N661,IF(H661="",IF(AND(A661&lt;&gt;"",WEEKDAY(A661)=الإعدادات!$B$11),"راحة أسبوعية","غائب"),IF(I661="","بدون انصراف",IF(N(K661)&gt;0,"متأخر","حاضر")))))))</f>
        <v/>
      </c>
      <c r="Q661" s="24" t="str">
        <f aca="false">IF(B661="","",IF(OR(P661="غائب",P661="غياب",P661="إجازة بدون راتب"),IFERROR(VLOOKUP(B661,الموظفين!$A$2:$J$501,8,FALSE()),0),0))</f>
        <v/>
      </c>
      <c r="R661" s="24" t="str">
        <f aca="false">IF(B661="","",ROUND((N(K661)+N(L661))/60*IFERROR(VLOOKUP(B661,الموظفين!$A$2:$J$501,8,FALSE()),0)/الإعدادات!$B$6*الإعدادات!$B$9,2))</f>
        <v/>
      </c>
      <c r="S661" s="24" t="str">
        <f aca="false">IF(OR(B661="",M661=""),"",ROUND(M661/60*IFERROR(VLOOKUP(B661,الموظفين!$A$2:$J$501,9,FALSE()),0),2))</f>
        <v/>
      </c>
      <c r="T661" s="17"/>
      <c r="U661" s="23" t="str">
        <f aca="false">IF(OR(A661="",B661=""),"",A661&amp;"|"&amp;B661)</f>
        <v/>
      </c>
    </row>
    <row r="662" customFormat="false" ht="15" hidden="false" customHeight="false" outlineLevel="0" collapsed="false">
      <c r="A662" s="16"/>
      <c r="B662" s="17"/>
      <c r="C662" s="18" t="str">
        <f aca="false">IF($B662="","",IFERROR(VLOOKUP($B662,الموظفين!$A$2:$J$501,2,FALSE())&amp;"","⚠ كود غير موجود"))</f>
        <v/>
      </c>
      <c r="D662" s="18" t="str">
        <f aca="false">IF($B662="","",IFERROR(VLOOKUP($B662,الموظفين!$A$2:$J$501,3,FALSE())&amp;"",""))</f>
        <v/>
      </c>
      <c r="E662" s="18" t="str">
        <f aca="false">IF($B662="","",IFERROR(VLOOKUP($B662,الموظفين!$A$2:$J$501,5,FALSE())&amp;"",""))</f>
        <v/>
      </c>
      <c r="F662" s="19" t="str">
        <f aca="false">IF($B662="","",IFERROR(VLOOKUP($B662,الموظفين!$A$2:$J$501,6,FALSE()),""))</f>
        <v/>
      </c>
      <c r="G662" s="19" t="str">
        <f aca="false">IF($B662="","",IFERROR(VLOOKUP($B662,الموظفين!$A$2:$J$501,7,FALSE()),""))</f>
        <v/>
      </c>
      <c r="H662" s="20"/>
      <c r="I662" s="20"/>
      <c r="J662" s="21" t="str">
        <f aca="false">IF(OR(H662="",I662=""),"",ROUND(MOD(I662-H662,1)*24,2))</f>
        <v/>
      </c>
      <c r="K662" s="22" t="str">
        <f aca="false">IF(OR(H662="",F662=""),"",IF(ROUND(MAX(0,MOD(H662-F662+0.5,1)-0.5)*1440,0)&gt;IFERROR(VLOOKUP(E662,الورديات!$A$2:$E$21,5,FALSE()),0),ROUND(MAX(0,MOD(H662-F662+0.5,1)-0.5)*1440,0),0))</f>
        <v/>
      </c>
      <c r="L662" s="22" t="str">
        <f aca="false">IF(OR(I662="",G662=""),"",ROUND(MAX(0,MOD(G662-I662+0.5,1)-0.5)*1440,0))</f>
        <v/>
      </c>
      <c r="M662" s="22" t="str">
        <f aca="false">IF(OR(I662="",G662=""),"",IF(ROUND(MAX(0,MOD(I662-G662+0.5,1)-0.5)*1440,0)&gt;=الإعدادات!$B$8,ROUND(MAX(0,MOD(I662-G662+0.5,1)-0.5)*1440,0),0))</f>
        <v/>
      </c>
      <c r="N662" s="18" t="str">
        <f aca="false">IF(OR(A662="",B662=""),"",IF(COUNTIFS(الإجازات!$A$2:$A$1001,B662,الإجازات!$D$2:$D$1001,"&lt;="&amp;A662,الإجازات!$E$2:$E$1001,"&gt;="&amp;A662,الإجازات!$G$2:$G$1001,"مقبولة")=0,"",LOOKUP(2,1/((الإجازات!$A$2:$A$1001=B662)*(الإجازات!$D$2:$D$1001&lt;=A662)*(الإجازات!$E$2:$E$1001&gt;=A662)*(الإجازات!$G$2:$G$1001="مقبولة")),الإجازات!$C$2:$C$1001)))</f>
        <v/>
      </c>
      <c r="O662" s="17"/>
      <c r="P662" s="23" t="str">
        <f aca="false">IF(B662="","",IF(ISNA(MATCH(B662,الموظفين!$A$2:$A$501,0)),"⚠ كود غير موجود",IF(O662&lt;&gt;"",O662,IF(N662&lt;&gt;"",N662,IF(H662="",IF(AND(A662&lt;&gt;"",WEEKDAY(A662)=الإعدادات!$B$11),"راحة أسبوعية","غائب"),IF(I662="","بدون انصراف",IF(N(K662)&gt;0,"متأخر","حاضر")))))))</f>
        <v/>
      </c>
      <c r="Q662" s="24" t="str">
        <f aca="false">IF(B662="","",IF(OR(P662="غائب",P662="غياب",P662="إجازة بدون راتب"),IFERROR(VLOOKUP(B662,الموظفين!$A$2:$J$501,8,FALSE()),0),0))</f>
        <v/>
      </c>
      <c r="R662" s="24" t="str">
        <f aca="false">IF(B662="","",ROUND((N(K662)+N(L662))/60*IFERROR(VLOOKUP(B662,الموظفين!$A$2:$J$501,8,FALSE()),0)/الإعدادات!$B$6*الإعدادات!$B$9,2))</f>
        <v/>
      </c>
      <c r="S662" s="24" t="str">
        <f aca="false">IF(OR(B662="",M662=""),"",ROUND(M662/60*IFERROR(VLOOKUP(B662,الموظفين!$A$2:$J$501,9,FALSE()),0),2))</f>
        <v/>
      </c>
      <c r="T662" s="17"/>
      <c r="U662" s="23" t="str">
        <f aca="false">IF(OR(A662="",B662=""),"",A662&amp;"|"&amp;B662)</f>
        <v/>
      </c>
    </row>
    <row r="663" customFormat="false" ht="15" hidden="false" customHeight="false" outlineLevel="0" collapsed="false">
      <c r="A663" s="16"/>
      <c r="B663" s="17"/>
      <c r="C663" s="18" t="str">
        <f aca="false">IF($B663="","",IFERROR(VLOOKUP($B663,الموظفين!$A$2:$J$501,2,FALSE())&amp;"","⚠ كود غير موجود"))</f>
        <v/>
      </c>
      <c r="D663" s="18" t="str">
        <f aca="false">IF($B663="","",IFERROR(VLOOKUP($B663,الموظفين!$A$2:$J$501,3,FALSE())&amp;"",""))</f>
        <v/>
      </c>
      <c r="E663" s="18" t="str">
        <f aca="false">IF($B663="","",IFERROR(VLOOKUP($B663,الموظفين!$A$2:$J$501,5,FALSE())&amp;"",""))</f>
        <v/>
      </c>
      <c r="F663" s="19" t="str">
        <f aca="false">IF($B663="","",IFERROR(VLOOKUP($B663,الموظفين!$A$2:$J$501,6,FALSE()),""))</f>
        <v/>
      </c>
      <c r="G663" s="19" t="str">
        <f aca="false">IF($B663="","",IFERROR(VLOOKUP($B663,الموظفين!$A$2:$J$501,7,FALSE()),""))</f>
        <v/>
      </c>
      <c r="H663" s="20"/>
      <c r="I663" s="20"/>
      <c r="J663" s="21" t="str">
        <f aca="false">IF(OR(H663="",I663=""),"",ROUND(MOD(I663-H663,1)*24,2))</f>
        <v/>
      </c>
      <c r="K663" s="22" t="str">
        <f aca="false">IF(OR(H663="",F663=""),"",IF(ROUND(MAX(0,MOD(H663-F663+0.5,1)-0.5)*1440,0)&gt;IFERROR(VLOOKUP(E663,الورديات!$A$2:$E$21,5,FALSE()),0),ROUND(MAX(0,MOD(H663-F663+0.5,1)-0.5)*1440,0),0))</f>
        <v/>
      </c>
      <c r="L663" s="22" t="str">
        <f aca="false">IF(OR(I663="",G663=""),"",ROUND(MAX(0,MOD(G663-I663+0.5,1)-0.5)*1440,0))</f>
        <v/>
      </c>
      <c r="M663" s="22" t="str">
        <f aca="false">IF(OR(I663="",G663=""),"",IF(ROUND(MAX(0,MOD(I663-G663+0.5,1)-0.5)*1440,0)&gt;=الإعدادات!$B$8,ROUND(MAX(0,MOD(I663-G663+0.5,1)-0.5)*1440,0),0))</f>
        <v/>
      </c>
      <c r="N663" s="18" t="str">
        <f aca="false">IF(OR(A663="",B663=""),"",IF(COUNTIFS(الإجازات!$A$2:$A$1001,B663,الإجازات!$D$2:$D$1001,"&lt;="&amp;A663,الإجازات!$E$2:$E$1001,"&gt;="&amp;A663,الإجازات!$G$2:$G$1001,"مقبولة")=0,"",LOOKUP(2,1/((الإجازات!$A$2:$A$1001=B663)*(الإجازات!$D$2:$D$1001&lt;=A663)*(الإجازات!$E$2:$E$1001&gt;=A663)*(الإجازات!$G$2:$G$1001="مقبولة")),الإجازات!$C$2:$C$1001)))</f>
        <v/>
      </c>
      <c r="O663" s="17"/>
      <c r="P663" s="23" t="str">
        <f aca="false">IF(B663="","",IF(ISNA(MATCH(B663,الموظفين!$A$2:$A$501,0)),"⚠ كود غير موجود",IF(O663&lt;&gt;"",O663,IF(N663&lt;&gt;"",N663,IF(H663="",IF(AND(A663&lt;&gt;"",WEEKDAY(A663)=الإعدادات!$B$11),"راحة أسبوعية","غائب"),IF(I663="","بدون انصراف",IF(N(K663)&gt;0,"متأخر","حاضر")))))))</f>
        <v/>
      </c>
      <c r="Q663" s="24" t="str">
        <f aca="false">IF(B663="","",IF(OR(P663="غائب",P663="غياب",P663="إجازة بدون راتب"),IFERROR(VLOOKUP(B663,الموظفين!$A$2:$J$501,8,FALSE()),0),0))</f>
        <v/>
      </c>
      <c r="R663" s="24" t="str">
        <f aca="false">IF(B663="","",ROUND((N(K663)+N(L663))/60*IFERROR(VLOOKUP(B663,الموظفين!$A$2:$J$501,8,FALSE()),0)/الإعدادات!$B$6*الإعدادات!$B$9,2))</f>
        <v/>
      </c>
      <c r="S663" s="24" t="str">
        <f aca="false">IF(OR(B663="",M663=""),"",ROUND(M663/60*IFERROR(VLOOKUP(B663,الموظفين!$A$2:$J$501,9,FALSE()),0),2))</f>
        <v/>
      </c>
      <c r="T663" s="17"/>
      <c r="U663" s="23" t="str">
        <f aca="false">IF(OR(A663="",B663=""),"",A663&amp;"|"&amp;B663)</f>
        <v/>
      </c>
    </row>
    <row r="664" customFormat="false" ht="15" hidden="false" customHeight="false" outlineLevel="0" collapsed="false">
      <c r="A664" s="16"/>
      <c r="B664" s="17"/>
      <c r="C664" s="18" t="str">
        <f aca="false">IF($B664="","",IFERROR(VLOOKUP($B664,الموظفين!$A$2:$J$501,2,FALSE())&amp;"","⚠ كود غير موجود"))</f>
        <v/>
      </c>
      <c r="D664" s="18" t="str">
        <f aca="false">IF($B664="","",IFERROR(VLOOKUP($B664,الموظفين!$A$2:$J$501,3,FALSE())&amp;"",""))</f>
        <v/>
      </c>
      <c r="E664" s="18" t="str">
        <f aca="false">IF($B664="","",IFERROR(VLOOKUP($B664,الموظفين!$A$2:$J$501,5,FALSE())&amp;"",""))</f>
        <v/>
      </c>
      <c r="F664" s="19" t="str">
        <f aca="false">IF($B664="","",IFERROR(VLOOKUP($B664,الموظفين!$A$2:$J$501,6,FALSE()),""))</f>
        <v/>
      </c>
      <c r="G664" s="19" t="str">
        <f aca="false">IF($B664="","",IFERROR(VLOOKUP($B664,الموظفين!$A$2:$J$501,7,FALSE()),""))</f>
        <v/>
      </c>
      <c r="H664" s="20"/>
      <c r="I664" s="20"/>
      <c r="J664" s="21" t="str">
        <f aca="false">IF(OR(H664="",I664=""),"",ROUND(MOD(I664-H664,1)*24,2))</f>
        <v/>
      </c>
      <c r="K664" s="22" t="str">
        <f aca="false">IF(OR(H664="",F664=""),"",IF(ROUND(MAX(0,MOD(H664-F664+0.5,1)-0.5)*1440,0)&gt;IFERROR(VLOOKUP(E664,الورديات!$A$2:$E$21,5,FALSE()),0),ROUND(MAX(0,MOD(H664-F664+0.5,1)-0.5)*1440,0),0))</f>
        <v/>
      </c>
      <c r="L664" s="22" t="str">
        <f aca="false">IF(OR(I664="",G664=""),"",ROUND(MAX(0,MOD(G664-I664+0.5,1)-0.5)*1440,0))</f>
        <v/>
      </c>
      <c r="M664" s="22" t="str">
        <f aca="false">IF(OR(I664="",G664=""),"",IF(ROUND(MAX(0,MOD(I664-G664+0.5,1)-0.5)*1440,0)&gt;=الإعدادات!$B$8,ROUND(MAX(0,MOD(I664-G664+0.5,1)-0.5)*1440,0),0))</f>
        <v/>
      </c>
      <c r="N664" s="18" t="str">
        <f aca="false">IF(OR(A664="",B664=""),"",IF(COUNTIFS(الإجازات!$A$2:$A$1001,B664,الإجازات!$D$2:$D$1001,"&lt;="&amp;A664,الإجازات!$E$2:$E$1001,"&gt;="&amp;A664,الإجازات!$G$2:$G$1001,"مقبولة")=0,"",LOOKUP(2,1/((الإجازات!$A$2:$A$1001=B664)*(الإجازات!$D$2:$D$1001&lt;=A664)*(الإجازات!$E$2:$E$1001&gt;=A664)*(الإجازات!$G$2:$G$1001="مقبولة")),الإجازات!$C$2:$C$1001)))</f>
        <v/>
      </c>
      <c r="O664" s="17"/>
      <c r="P664" s="23" t="str">
        <f aca="false">IF(B664="","",IF(ISNA(MATCH(B664,الموظفين!$A$2:$A$501,0)),"⚠ كود غير موجود",IF(O664&lt;&gt;"",O664,IF(N664&lt;&gt;"",N664,IF(H664="",IF(AND(A664&lt;&gt;"",WEEKDAY(A664)=الإعدادات!$B$11),"راحة أسبوعية","غائب"),IF(I664="","بدون انصراف",IF(N(K664)&gt;0,"متأخر","حاضر")))))))</f>
        <v/>
      </c>
      <c r="Q664" s="24" t="str">
        <f aca="false">IF(B664="","",IF(OR(P664="غائب",P664="غياب",P664="إجازة بدون راتب"),IFERROR(VLOOKUP(B664,الموظفين!$A$2:$J$501,8,FALSE()),0),0))</f>
        <v/>
      </c>
      <c r="R664" s="24" t="str">
        <f aca="false">IF(B664="","",ROUND((N(K664)+N(L664))/60*IFERROR(VLOOKUP(B664,الموظفين!$A$2:$J$501,8,FALSE()),0)/الإعدادات!$B$6*الإعدادات!$B$9,2))</f>
        <v/>
      </c>
      <c r="S664" s="24" t="str">
        <f aca="false">IF(OR(B664="",M664=""),"",ROUND(M664/60*IFERROR(VLOOKUP(B664,الموظفين!$A$2:$J$501,9,FALSE()),0),2))</f>
        <v/>
      </c>
      <c r="T664" s="17"/>
      <c r="U664" s="23" t="str">
        <f aca="false">IF(OR(A664="",B664=""),"",A664&amp;"|"&amp;B664)</f>
        <v/>
      </c>
    </row>
    <row r="665" customFormat="false" ht="15" hidden="false" customHeight="false" outlineLevel="0" collapsed="false">
      <c r="A665" s="16"/>
      <c r="B665" s="17"/>
      <c r="C665" s="18" t="str">
        <f aca="false">IF($B665="","",IFERROR(VLOOKUP($B665,الموظفين!$A$2:$J$501,2,FALSE())&amp;"","⚠ كود غير موجود"))</f>
        <v/>
      </c>
      <c r="D665" s="18" t="str">
        <f aca="false">IF($B665="","",IFERROR(VLOOKUP($B665,الموظفين!$A$2:$J$501,3,FALSE())&amp;"",""))</f>
        <v/>
      </c>
      <c r="E665" s="18" t="str">
        <f aca="false">IF($B665="","",IFERROR(VLOOKUP($B665,الموظفين!$A$2:$J$501,5,FALSE())&amp;"",""))</f>
        <v/>
      </c>
      <c r="F665" s="19" t="str">
        <f aca="false">IF($B665="","",IFERROR(VLOOKUP($B665,الموظفين!$A$2:$J$501,6,FALSE()),""))</f>
        <v/>
      </c>
      <c r="G665" s="19" t="str">
        <f aca="false">IF($B665="","",IFERROR(VLOOKUP($B665,الموظفين!$A$2:$J$501,7,FALSE()),""))</f>
        <v/>
      </c>
      <c r="H665" s="20"/>
      <c r="I665" s="20"/>
      <c r="J665" s="21" t="str">
        <f aca="false">IF(OR(H665="",I665=""),"",ROUND(MOD(I665-H665,1)*24,2))</f>
        <v/>
      </c>
      <c r="K665" s="22" t="str">
        <f aca="false">IF(OR(H665="",F665=""),"",IF(ROUND(MAX(0,MOD(H665-F665+0.5,1)-0.5)*1440,0)&gt;IFERROR(VLOOKUP(E665,الورديات!$A$2:$E$21,5,FALSE()),0),ROUND(MAX(0,MOD(H665-F665+0.5,1)-0.5)*1440,0),0))</f>
        <v/>
      </c>
      <c r="L665" s="22" t="str">
        <f aca="false">IF(OR(I665="",G665=""),"",ROUND(MAX(0,MOD(G665-I665+0.5,1)-0.5)*1440,0))</f>
        <v/>
      </c>
      <c r="M665" s="22" t="str">
        <f aca="false">IF(OR(I665="",G665=""),"",IF(ROUND(MAX(0,MOD(I665-G665+0.5,1)-0.5)*1440,0)&gt;=الإعدادات!$B$8,ROUND(MAX(0,MOD(I665-G665+0.5,1)-0.5)*1440,0),0))</f>
        <v/>
      </c>
      <c r="N665" s="18" t="str">
        <f aca="false">IF(OR(A665="",B665=""),"",IF(COUNTIFS(الإجازات!$A$2:$A$1001,B665,الإجازات!$D$2:$D$1001,"&lt;="&amp;A665,الإجازات!$E$2:$E$1001,"&gt;="&amp;A665,الإجازات!$G$2:$G$1001,"مقبولة")=0,"",LOOKUP(2,1/((الإجازات!$A$2:$A$1001=B665)*(الإجازات!$D$2:$D$1001&lt;=A665)*(الإجازات!$E$2:$E$1001&gt;=A665)*(الإجازات!$G$2:$G$1001="مقبولة")),الإجازات!$C$2:$C$1001)))</f>
        <v/>
      </c>
      <c r="O665" s="17"/>
      <c r="P665" s="23" t="str">
        <f aca="false">IF(B665="","",IF(ISNA(MATCH(B665,الموظفين!$A$2:$A$501,0)),"⚠ كود غير موجود",IF(O665&lt;&gt;"",O665,IF(N665&lt;&gt;"",N665,IF(H665="",IF(AND(A665&lt;&gt;"",WEEKDAY(A665)=الإعدادات!$B$11),"راحة أسبوعية","غائب"),IF(I665="","بدون انصراف",IF(N(K665)&gt;0,"متأخر","حاضر")))))))</f>
        <v/>
      </c>
      <c r="Q665" s="24" t="str">
        <f aca="false">IF(B665="","",IF(OR(P665="غائب",P665="غياب",P665="إجازة بدون راتب"),IFERROR(VLOOKUP(B665,الموظفين!$A$2:$J$501,8,FALSE()),0),0))</f>
        <v/>
      </c>
      <c r="R665" s="24" t="str">
        <f aca="false">IF(B665="","",ROUND((N(K665)+N(L665))/60*IFERROR(VLOOKUP(B665,الموظفين!$A$2:$J$501,8,FALSE()),0)/الإعدادات!$B$6*الإعدادات!$B$9,2))</f>
        <v/>
      </c>
      <c r="S665" s="24" t="str">
        <f aca="false">IF(OR(B665="",M665=""),"",ROUND(M665/60*IFERROR(VLOOKUP(B665,الموظفين!$A$2:$J$501,9,FALSE()),0),2))</f>
        <v/>
      </c>
      <c r="T665" s="17"/>
      <c r="U665" s="23" t="str">
        <f aca="false">IF(OR(A665="",B665=""),"",A665&amp;"|"&amp;B665)</f>
        <v/>
      </c>
    </row>
    <row r="666" customFormat="false" ht="15" hidden="false" customHeight="false" outlineLevel="0" collapsed="false">
      <c r="A666" s="16"/>
      <c r="B666" s="17"/>
      <c r="C666" s="18" t="str">
        <f aca="false">IF($B666="","",IFERROR(VLOOKUP($B666,الموظفين!$A$2:$J$501,2,FALSE())&amp;"","⚠ كود غير موجود"))</f>
        <v/>
      </c>
      <c r="D666" s="18" t="str">
        <f aca="false">IF($B666="","",IFERROR(VLOOKUP($B666,الموظفين!$A$2:$J$501,3,FALSE())&amp;"",""))</f>
        <v/>
      </c>
      <c r="E666" s="18" t="str">
        <f aca="false">IF($B666="","",IFERROR(VLOOKUP($B666,الموظفين!$A$2:$J$501,5,FALSE())&amp;"",""))</f>
        <v/>
      </c>
      <c r="F666" s="19" t="str">
        <f aca="false">IF($B666="","",IFERROR(VLOOKUP($B666,الموظفين!$A$2:$J$501,6,FALSE()),""))</f>
        <v/>
      </c>
      <c r="G666" s="19" t="str">
        <f aca="false">IF($B666="","",IFERROR(VLOOKUP($B666,الموظفين!$A$2:$J$501,7,FALSE()),""))</f>
        <v/>
      </c>
      <c r="H666" s="20"/>
      <c r="I666" s="20"/>
      <c r="J666" s="21" t="str">
        <f aca="false">IF(OR(H666="",I666=""),"",ROUND(MOD(I666-H666,1)*24,2))</f>
        <v/>
      </c>
      <c r="K666" s="22" t="str">
        <f aca="false">IF(OR(H666="",F666=""),"",IF(ROUND(MAX(0,MOD(H666-F666+0.5,1)-0.5)*1440,0)&gt;IFERROR(VLOOKUP(E666,الورديات!$A$2:$E$21,5,FALSE()),0),ROUND(MAX(0,MOD(H666-F666+0.5,1)-0.5)*1440,0),0))</f>
        <v/>
      </c>
      <c r="L666" s="22" t="str">
        <f aca="false">IF(OR(I666="",G666=""),"",ROUND(MAX(0,MOD(G666-I666+0.5,1)-0.5)*1440,0))</f>
        <v/>
      </c>
      <c r="M666" s="22" t="str">
        <f aca="false">IF(OR(I666="",G666=""),"",IF(ROUND(MAX(0,MOD(I666-G666+0.5,1)-0.5)*1440,0)&gt;=الإعدادات!$B$8,ROUND(MAX(0,MOD(I666-G666+0.5,1)-0.5)*1440,0),0))</f>
        <v/>
      </c>
      <c r="N666" s="18" t="str">
        <f aca="false">IF(OR(A666="",B666=""),"",IF(COUNTIFS(الإجازات!$A$2:$A$1001,B666,الإجازات!$D$2:$D$1001,"&lt;="&amp;A666,الإجازات!$E$2:$E$1001,"&gt;="&amp;A666,الإجازات!$G$2:$G$1001,"مقبولة")=0,"",LOOKUP(2,1/((الإجازات!$A$2:$A$1001=B666)*(الإجازات!$D$2:$D$1001&lt;=A666)*(الإجازات!$E$2:$E$1001&gt;=A666)*(الإجازات!$G$2:$G$1001="مقبولة")),الإجازات!$C$2:$C$1001)))</f>
        <v/>
      </c>
      <c r="O666" s="17"/>
      <c r="P666" s="23" t="str">
        <f aca="false">IF(B666="","",IF(ISNA(MATCH(B666,الموظفين!$A$2:$A$501,0)),"⚠ كود غير موجود",IF(O666&lt;&gt;"",O666,IF(N666&lt;&gt;"",N666,IF(H666="",IF(AND(A666&lt;&gt;"",WEEKDAY(A666)=الإعدادات!$B$11),"راحة أسبوعية","غائب"),IF(I666="","بدون انصراف",IF(N(K666)&gt;0,"متأخر","حاضر")))))))</f>
        <v/>
      </c>
      <c r="Q666" s="24" t="str">
        <f aca="false">IF(B666="","",IF(OR(P666="غائب",P666="غياب",P666="إجازة بدون راتب"),IFERROR(VLOOKUP(B666,الموظفين!$A$2:$J$501,8,FALSE()),0),0))</f>
        <v/>
      </c>
      <c r="R666" s="24" t="str">
        <f aca="false">IF(B666="","",ROUND((N(K666)+N(L666))/60*IFERROR(VLOOKUP(B666,الموظفين!$A$2:$J$501,8,FALSE()),0)/الإعدادات!$B$6*الإعدادات!$B$9,2))</f>
        <v/>
      </c>
      <c r="S666" s="24" t="str">
        <f aca="false">IF(OR(B666="",M666=""),"",ROUND(M666/60*IFERROR(VLOOKUP(B666,الموظفين!$A$2:$J$501,9,FALSE()),0),2))</f>
        <v/>
      </c>
      <c r="T666" s="17"/>
      <c r="U666" s="23" t="str">
        <f aca="false">IF(OR(A666="",B666=""),"",A666&amp;"|"&amp;B666)</f>
        <v/>
      </c>
    </row>
    <row r="667" customFormat="false" ht="15" hidden="false" customHeight="false" outlineLevel="0" collapsed="false">
      <c r="A667" s="16"/>
      <c r="B667" s="17"/>
      <c r="C667" s="18" t="str">
        <f aca="false">IF($B667="","",IFERROR(VLOOKUP($B667,الموظفين!$A$2:$J$501,2,FALSE())&amp;"","⚠ كود غير موجود"))</f>
        <v/>
      </c>
      <c r="D667" s="18" t="str">
        <f aca="false">IF($B667="","",IFERROR(VLOOKUP($B667,الموظفين!$A$2:$J$501,3,FALSE())&amp;"",""))</f>
        <v/>
      </c>
      <c r="E667" s="18" t="str">
        <f aca="false">IF($B667="","",IFERROR(VLOOKUP($B667,الموظفين!$A$2:$J$501,5,FALSE())&amp;"",""))</f>
        <v/>
      </c>
      <c r="F667" s="19" t="str">
        <f aca="false">IF($B667="","",IFERROR(VLOOKUP($B667,الموظفين!$A$2:$J$501,6,FALSE()),""))</f>
        <v/>
      </c>
      <c r="G667" s="19" t="str">
        <f aca="false">IF($B667="","",IFERROR(VLOOKUP($B667,الموظفين!$A$2:$J$501,7,FALSE()),""))</f>
        <v/>
      </c>
      <c r="H667" s="20"/>
      <c r="I667" s="20"/>
      <c r="J667" s="21" t="str">
        <f aca="false">IF(OR(H667="",I667=""),"",ROUND(MOD(I667-H667,1)*24,2))</f>
        <v/>
      </c>
      <c r="K667" s="22" t="str">
        <f aca="false">IF(OR(H667="",F667=""),"",IF(ROUND(MAX(0,MOD(H667-F667+0.5,1)-0.5)*1440,0)&gt;IFERROR(VLOOKUP(E667,الورديات!$A$2:$E$21,5,FALSE()),0),ROUND(MAX(0,MOD(H667-F667+0.5,1)-0.5)*1440,0),0))</f>
        <v/>
      </c>
      <c r="L667" s="22" t="str">
        <f aca="false">IF(OR(I667="",G667=""),"",ROUND(MAX(0,MOD(G667-I667+0.5,1)-0.5)*1440,0))</f>
        <v/>
      </c>
      <c r="M667" s="22" t="str">
        <f aca="false">IF(OR(I667="",G667=""),"",IF(ROUND(MAX(0,MOD(I667-G667+0.5,1)-0.5)*1440,0)&gt;=الإعدادات!$B$8,ROUND(MAX(0,MOD(I667-G667+0.5,1)-0.5)*1440,0),0))</f>
        <v/>
      </c>
      <c r="N667" s="18" t="str">
        <f aca="false">IF(OR(A667="",B667=""),"",IF(COUNTIFS(الإجازات!$A$2:$A$1001,B667,الإجازات!$D$2:$D$1001,"&lt;="&amp;A667,الإجازات!$E$2:$E$1001,"&gt;="&amp;A667,الإجازات!$G$2:$G$1001,"مقبولة")=0,"",LOOKUP(2,1/((الإجازات!$A$2:$A$1001=B667)*(الإجازات!$D$2:$D$1001&lt;=A667)*(الإجازات!$E$2:$E$1001&gt;=A667)*(الإجازات!$G$2:$G$1001="مقبولة")),الإجازات!$C$2:$C$1001)))</f>
        <v/>
      </c>
      <c r="O667" s="17"/>
      <c r="P667" s="23" t="str">
        <f aca="false">IF(B667="","",IF(ISNA(MATCH(B667,الموظفين!$A$2:$A$501,0)),"⚠ كود غير موجود",IF(O667&lt;&gt;"",O667,IF(N667&lt;&gt;"",N667,IF(H667="",IF(AND(A667&lt;&gt;"",WEEKDAY(A667)=الإعدادات!$B$11),"راحة أسبوعية","غائب"),IF(I667="","بدون انصراف",IF(N(K667)&gt;0,"متأخر","حاضر")))))))</f>
        <v/>
      </c>
      <c r="Q667" s="24" t="str">
        <f aca="false">IF(B667="","",IF(OR(P667="غائب",P667="غياب",P667="إجازة بدون راتب"),IFERROR(VLOOKUP(B667,الموظفين!$A$2:$J$501,8,FALSE()),0),0))</f>
        <v/>
      </c>
      <c r="R667" s="24" t="str">
        <f aca="false">IF(B667="","",ROUND((N(K667)+N(L667))/60*IFERROR(VLOOKUP(B667,الموظفين!$A$2:$J$501,8,FALSE()),0)/الإعدادات!$B$6*الإعدادات!$B$9,2))</f>
        <v/>
      </c>
      <c r="S667" s="24" t="str">
        <f aca="false">IF(OR(B667="",M667=""),"",ROUND(M667/60*IFERROR(VLOOKUP(B667,الموظفين!$A$2:$J$501,9,FALSE()),0),2))</f>
        <v/>
      </c>
      <c r="T667" s="17"/>
      <c r="U667" s="23" t="str">
        <f aca="false">IF(OR(A667="",B667=""),"",A667&amp;"|"&amp;B667)</f>
        <v/>
      </c>
    </row>
    <row r="668" customFormat="false" ht="15" hidden="false" customHeight="false" outlineLevel="0" collapsed="false">
      <c r="A668" s="16"/>
      <c r="B668" s="17"/>
      <c r="C668" s="18" t="str">
        <f aca="false">IF($B668="","",IFERROR(VLOOKUP($B668,الموظفين!$A$2:$J$501,2,FALSE())&amp;"","⚠ كود غير موجود"))</f>
        <v/>
      </c>
      <c r="D668" s="18" t="str">
        <f aca="false">IF($B668="","",IFERROR(VLOOKUP($B668,الموظفين!$A$2:$J$501,3,FALSE())&amp;"",""))</f>
        <v/>
      </c>
      <c r="E668" s="18" t="str">
        <f aca="false">IF($B668="","",IFERROR(VLOOKUP($B668,الموظفين!$A$2:$J$501,5,FALSE())&amp;"",""))</f>
        <v/>
      </c>
      <c r="F668" s="19" t="str">
        <f aca="false">IF($B668="","",IFERROR(VLOOKUP($B668,الموظفين!$A$2:$J$501,6,FALSE()),""))</f>
        <v/>
      </c>
      <c r="G668" s="19" t="str">
        <f aca="false">IF($B668="","",IFERROR(VLOOKUP($B668,الموظفين!$A$2:$J$501,7,FALSE()),""))</f>
        <v/>
      </c>
      <c r="H668" s="20"/>
      <c r="I668" s="20"/>
      <c r="J668" s="21" t="str">
        <f aca="false">IF(OR(H668="",I668=""),"",ROUND(MOD(I668-H668,1)*24,2))</f>
        <v/>
      </c>
      <c r="K668" s="22" t="str">
        <f aca="false">IF(OR(H668="",F668=""),"",IF(ROUND(MAX(0,MOD(H668-F668+0.5,1)-0.5)*1440,0)&gt;IFERROR(VLOOKUP(E668,الورديات!$A$2:$E$21,5,FALSE()),0),ROUND(MAX(0,MOD(H668-F668+0.5,1)-0.5)*1440,0),0))</f>
        <v/>
      </c>
      <c r="L668" s="22" t="str">
        <f aca="false">IF(OR(I668="",G668=""),"",ROUND(MAX(0,MOD(G668-I668+0.5,1)-0.5)*1440,0))</f>
        <v/>
      </c>
      <c r="M668" s="22" t="str">
        <f aca="false">IF(OR(I668="",G668=""),"",IF(ROUND(MAX(0,MOD(I668-G668+0.5,1)-0.5)*1440,0)&gt;=الإعدادات!$B$8,ROUND(MAX(0,MOD(I668-G668+0.5,1)-0.5)*1440,0),0))</f>
        <v/>
      </c>
      <c r="N668" s="18" t="str">
        <f aca="false">IF(OR(A668="",B668=""),"",IF(COUNTIFS(الإجازات!$A$2:$A$1001,B668,الإجازات!$D$2:$D$1001,"&lt;="&amp;A668,الإجازات!$E$2:$E$1001,"&gt;="&amp;A668,الإجازات!$G$2:$G$1001,"مقبولة")=0,"",LOOKUP(2,1/((الإجازات!$A$2:$A$1001=B668)*(الإجازات!$D$2:$D$1001&lt;=A668)*(الإجازات!$E$2:$E$1001&gt;=A668)*(الإجازات!$G$2:$G$1001="مقبولة")),الإجازات!$C$2:$C$1001)))</f>
        <v/>
      </c>
      <c r="O668" s="17"/>
      <c r="P668" s="23" t="str">
        <f aca="false">IF(B668="","",IF(ISNA(MATCH(B668,الموظفين!$A$2:$A$501,0)),"⚠ كود غير موجود",IF(O668&lt;&gt;"",O668,IF(N668&lt;&gt;"",N668,IF(H668="",IF(AND(A668&lt;&gt;"",WEEKDAY(A668)=الإعدادات!$B$11),"راحة أسبوعية","غائب"),IF(I668="","بدون انصراف",IF(N(K668)&gt;0,"متأخر","حاضر")))))))</f>
        <v/>
      </c>
      <c r="Q668" s="24" t="str">
        <f aca="false">IF(B668="","",IF(OR(P668="غائب",P668="غياب",P668="إجازة بدون راتب"),IFERROR(VLOOKUP(B668,الموظفين!$A$2:$J$501,8,FALSE()),0),0))</f>
        <v/>
      </c>
      <c r="R668" s="24" t="str">
        <f aca="false">IF(B668="","",ROUND((N(K668)+N(L668))/60*IFERROR(VLOOKUP(B668,الموظفين!$A$2:$J$501,8,FALSE()),0)/الإعدادات!$B$6*الإعدادات!$B$9,2))</f>
        <v/>
      </c>
      <c r="S668" s="24" t="str">
        <f aca="false">IF(OR(B668="",M668=""),"",ROUND(M668/60*IFERROR(VLOOKUP(B668,الموظفين!$A$2:$J$501,9,FALSE()),0),2))</f>
        <v/>
      </c>
      <c r="T668" s="17"/>
      <c r="U668" s="23" t="str">
        <f aca="false">IF(OR(A668="",B668=""),"",A668&amp;"|"&amp;B668)</f>
        <v/>
      </c>
    </row>
    <row r="669" customFormat="false" ht="15" hidden="false" customHeight="false" outlineLevel="0" collapsed="false">
      <c r="A669" s="16"/>
      <c r="B669" s="17"/>
      <c r="C669" s="18" t="str">
        <f aca="false">IF($B669="","",IFERROR(VLOOKUP($B669,الموظفين!$A$2:$J$501,2,FALSE())&amp;"","⚠ كود غير موجود"))</f>
        <v/>
      </c>
      <c r="D669" s="18" t="str">
        <f aca="false">IF($B669="","",IFERROR(VLOOKUP($B669,الموظفين!$A$2:$J$501,3,FALSE())&amp;"",""))</f>
        <v/>
      </c>
      <c r="E669" s="18" t="str">
        <f aca="false">IF($B669="","",IFERROR(VLOOKUP($B669,الموظفين!$A$2:$J$501,5,FALSE())&amp;"",""))</f>
        <v/>
      </c>
      <c r="F669" s="19" t="str">
        <f aca="false">IF($B669="","",IFERROR(VLOOKUP($B669,الموظفين!$A$2:$J$501,6,FALSE()),""))</f>
        <v/>
      </c>
      <c r="G669" s="19" t="str">
        <f aca="false">IF($B669="","",IFERROR(VLOOKUP($B669,الموظفين!$A$2:$J$501,7,FALSE()),""))</f>
        <v/>
      </c>
      <c r="H669" s="20"/>
      <c r="I669" s="20"/>
      <c r="J669" s="21" t="str">
        <f aca="false">IF(OR(H669="",I669=""),"",ROUND(MOD(I669-H669,1)*24,2))</f>
        <v/>
      </c>
      <c r="K669" s="22" t="str">
        <f aca="false">IF(OR(H669="",F669=""),"",IF(ROUND(MAX(0,MOD(H669-F669+0.5,1)-0.5)*1440,0)&gt;IFERROR(VLOOKUP(E669,الورديات!$A$2:$E$21,5,FALSE()),0),ROUND(MAX(0,MOD(H669-F669+0.5,1)-0.5)*1440,0),0))</f>
        <v/>
      </c>
      <c r="L669" s="22" t="str">
        <f aca="false">IF(OR(I669="",G669=""),"",ROUND(MAX(0,MOD(G669-I669+0.5,1)-0.5)*1440,0))</f>
        <v/>
      </c>
      <c r="M669" s="22" t="str">
        <f aca="false">IF(OR(I669="",G669=""),"",IF(ROUND(MAX(0,MOD(I669-G669+0.5,1)-0.5)*1440,0)&gt;=الإعدادات!$B$8,ROUND(MAX(0,MOD(I669-G669+0.5,1)-0.5)*1440,0),0))</f>
        <v/>
      </c>
      <c r="N669" s="18" t="str">
        <f aca="false">IF(OR(A669="",B669=""),"",IF(COUNTIFS(الإجازات!$A$2:$A$1001,B669,الإجازات!$D$2:$D$1001,"&lt;="&amp;A669,الإجازات!$E$2:$E$1001,"&gt;="&amp;A669,الإجازات!$G$2:$G$1001,"مقبولة")=0,"",LOOKUP(2,1/((الإجازات!$A$2:$A$1001=B669)*(الإجازات!$D$2:$D$1001&lt;=A669)*(الإجازات!$E$2:$E$1001&gt;=A669)*(الإجازات!$G$2:$G$1001="مقبولة")),الإجازات!$C$2:$C$1001)))</f>
        <v/>
      </c>
      <c r="O669" s="17"/>
      <c r="P669" s="23" t="str">
        <f aca="false">IF(B669="","",IF(ISNA(MATCH(B669,الموظفين!$A$2:$A$501,0)),"⚠ كود غير موجود",IF(O669&lt;&gt;"",O669,IF(N669&lt;&gt;"",N669,IF(H669="",IF(AND(A669&lt;&gt;"",WEEKDAY(A669)=الإعدادات!$B$11),"راحة أسبوعية","غائب"),IF(I669="","بدون انصراف",IF(N(K669)&gt;0,"متأخر","حاضر")))))))</f>
        <v/>
      </c>
      <c r="Q669" s="24" t="str">
        <f aca="false">IF(B669="","",IF(OR(P669="غائب",P669="غياب",P669="إجازة بدون راتب"),IFERROR(VLOOKUP(B669,الموظفين!$A$2:$J$501,8,FALSE()),0),0))</f>
        <v/>
      </c>
      <c r="R669" s="24" t="str">
        <f aca="false">IF(B669="","",ROUND((N(K669)+N(L669))/60*IFERROR(VLOOKUP(B669,الموظفين!$A$2:$J$501,8,FALSE()),0)/الإعدادات!$B$6*الإعدادات!$B$9,2))</f>
        <v/>
      </c>
      <c r="S669" s="24" t="str">
        <f aca="false">IF(OR(B669="",M669=""),"",ROUND(M669/60*IFERROR(VLOOKUP(B669,الموظفين!$A$2:$J$501,9,FALSE()),0),2))</f>
        <v/>
      </c>
      <c r="T669" s="17"/>
      <c r="U669" s="23" t="str">
        <f aca="false">IF(OR(A669="",B669=""),"",A669&amp;"|"&amp;B669)</f>
        <v/>
      </c>
    </row>
    <row r="670" customFormat="false" ht="15" hidden="false" customHeight="false" outlineLevel="0" collapsed="false">
      <c r="A670" s="16"/>
      <c r="B670" s="17"/>
      <c r="C670" s="18" t="str">
        <f aca="false">IF($B670="","",IFERROR(VLOOKUP($B670,الموظفين!$A$2:$J$501,2,FALSE())&amp;"","⚠ كود غير موجود"))</f>
        <v/>
      </c>
      <c r="D670" s="18" t="str">
        <f aca="false">IF($B670="","",IFERROR(VLOOKUP($B670,الموظفين!$A$2:$J$501,3,FALSE())&amp;"",""))</f>
        <v/>
      </c>
      <c r="E670" s="18" t="str">
        <f aca="false">IF($B670="","",IFERROR(VLOOKUP($B670,الموظفين!$A$2:$J$501,5,FALSE())&amp;"",""))</f>
        <v/>
      </c>
      <c r="F670" s="19" t="str">
        <f aca="false">IF($B670="","",IFERROR(VLOOKUP($B670,الموظفين!$A$2:$J$501,6,FALSE()),""))</f>
        <v/>
      </c>
      <c r="G670" s="19" t="str">
        <f aca="false">IF($B670="","",IFERROR(VLOOKUP($B670,الموظفين!$A$2:$J$501,7,FALSE()),""))</f>
        <v/>
      </c>
      <c r="H670" s="20"/>
      <c r="I670" s="20"/>
      <c r="J670" s="21" t="str">
        <f aca="false">IF(OR(H670="",I670=""),"",ROUND(MOD(I670-H670,1)*24,2))</f>
        <v/>
      </c>
      <c r="K670" s="22" t="str">
        <f aca="false">IF(OR(H670="",F670=""),"",IF(ROUND(MAX(0,MOD(H670-F670+0.5,1)-0.5)*1440,0)&gt;IFERROR(VLOOKUP(E670,الورديات!$A$2:$E$21,5,FALSE()),0),ROUND(MAX(0,MOD(H670-F670+0.5,1)-0.5)*1440,0),0))</f>
        <v/>
      </c>
      <c r="L670" s="22" t="str">
        <f aca="false">IF(OR(I670="",G670=""),"",ROUND(MAX(0,MOD(G670-I670+0.5,1)-0.5)*1440,0))</f>
        <v/>
      </c>
      <c r="M670" s="22" t="str">
        <f aca="false">IF(OR(I670="",G670=""),"",IF(ROUND(MAX(0,MOD(I670-G670+0.5,1)-0.5)*1440,0)&gt;=الإعدادات!$B$8,ROUND(MAX(0,MOD(I670-G670+0.5,1)-0.5)*1440,0),0))</f>
        <v/>
      </c>
      <c r="N670" s="18" t="str">
        <f aca="false">IF(OR(A670="",B670=""),"",IF(COUNTIFS(الإجازات!$A$2:$A$1001,B670,الإجازات!$D$2:$D$1001,"&lt;="&amp;A670,الإجازات!$E$2:$E$1001,"&gt;="&amp;A670,الإجازات!$G$2:$G$1001,"مقبولة")=0,"",LOOKUP(2,1/((الإجازات!$A$2:$A$1001=B670)*(الإجازات!$D$2:$D$1001&lt;=A670)*(الإجازات!$E$2:$E$1001&gt;=A670)*(الإجازات!$G$2:$G$1001="مقبولة")),الإجازات!$C$2:$C$1001)))</f>
        <v/>
      </c>
      <c r="O670" s="17"/>
      <c r="P670" s="23" t="str">
        <f aca="false">IF(B670="","",IF(ISNA(MATCH(B670,الموظفين!$A$2:$A$501,0)),"⚠ كود غير موجود",IF(O670&lt;&gt;"",O670,IF(N670&lt;&gt;"",N670,IF(H670="",IF(AND(A670&lt;&gt;"",WEEKDAY(A670)=الإعدادات!$B$11),"راحة أسبوعية","غائب"),IF(I670="","بدون انصراف",IF(N(K670)&gt;0,"متأخر","حاضر")))))))</f>
        <v/>
      </c>
      <c r="Q670" s="24" t="str">
        <f aca="false">IF(B670="","",IF(OR(P670="غائب",P670="غياب",P670="إجازة بدون راتب"),IFERROR(VLOOKUP(B670,الموظفين!$A$2:$J$501,8,FALSE()),0),0))</f>
        <v/>
      </c>
      <c r="R670" s="24" t="str">
        <f aca="false">IF(B670="","",ROUND((N(K670)+N(L670))/60*IFERROR(VLOOKUP(B670,الموظفين!$A$2:$J$501,8,FALSE()),0)/الإعدادات!$B$6*الإعدادات!$B$9,2))</f>
        <v/>
      </c>
      <c r="S670" s="24" t="str">
        <f aca="false">IF(OR(B670="",M670=""),"",ROUND(M670/60*IFERROR(VLOOKUP(B670,الموظفين!$A$2:$J$501,9,FALSE()),0),2))</f>
        <v/>
      </c>
      <c r="T670" s="17"/>
      <c r="U670" s="23" t="str">
        <f aca="false">IF(OR(A670="",B670=""),"",A670&amp;"|"&amp;B670)</f>
        <v/>
      </c>
    </row>
    <row r="671" customFormat="false" ht="15" hidden="false" customHeight="false" outlineLevel="0" collapsed="false">
      <c r="A671" s="16"/>
      <c r="B671" s="17"/>
      <c r="C671" s="18" t="str">
        <f aca="false">IF($B671="","",IFERROR(VLOOKUP($B671,الموظفين!$A$2:$J$501,2,FALSE())&amp;"","⚠ كود غير موجود"))</f>
        <v/>
      </c>
      <c r="D671" s="18" t="str">
        <f aca="false">IF($B671="","",IFERROR(VLOOKUP($B671,الموظفين!$A$2:$J$501,3,FALSE())&amp;"",""))</f>
        <v/>
      </c>
      <c r="E671" s="18" t="str">
        <f aca="false">IF($B671="","",IFERROR(VLOOKUP($B671,الموظفين!$A$2:$J$501,5,FALSE())&amp;"",""))</f>
        <v/>
      </c>
      <c r="F671" s="19" t="str">
        <f aca="false">IF($B671="","",IFERROR(VLOOKUP($B671,الموظفين!$A$2:$J$501,6,FALSE()),""))</f>
        <v/>
      </c>
      <c r="G671" s="19" t="str">
        <f aca="false">IF($B671="","",IFERROR(VLOOKUP($B671,الموظفين!$A$2:$J$501,7,FALSE()),""))</f>
        <v/>
      </c>
      <c r="H671" s="20"/>
      <c r="I671" s="20"/>
      <c r="J671" s="21" t="str">
        <f aca="false">IF(OR(H671="",I671=""),"",ROUND(MOD(I671-H671,1)*24,2))</f>
        <v/>
      </c>
      <c r="K671" s="22" t="str">
        <f aca="false">IF(OR(H671="",F671=""),"",IF(ROUND(MAX(0,MOD(H671-F671+0.5,1)-0.5)*1440,0)&gt;IFERROR(VLOOKUP(E671,الورديات!$A$2:$E$21,5,FALSE()),0),ROUND(MAX(0,MOD(H671-F671+0.5,1)-0.5)*1440,0),0))</f>
        <v/>
      </c>
      <c r="L671" s="22" t="str">
        <f aca="false">IF(OR(I671="",G671=""),"",ROUND(MAX(0,MOD(G671-I671+0.5,1)-0.5)*1440,0))</f>
        <v/>
      </c>
      <c r="M671" s="22" t="str">
        <f aca="false">IF(OR(I671="",G671=""),"",IF(ROUND(MAX(0,MOD(I671-G671+0.5,1)-0.5)*1440,0)&gt;=الإعدادات!$B$8,ROUND(MAX(0,MOD(I671-G671+0.5,1)-0.5)*1440,0),0))</f>
        <v/>
      </c>
      <c r="N671" s="18" t="str">
        <f aca="false">IF(OR(A671="",B671=""),"",IF(COUNTIFS(الإجازات!$A$2:$A$1001,B671,الإجازات!$D$2:$D$1001,"&lt;="&amp;A671,الإجازات!$E$2:$E$1001,"&gt;="&amp;A671,الإجازات!$G$2:$G$1001,"مقبولة")=0,"",LOOKUP(2,1/((الإجازات!$A$2:$A$1001=B671)*(الإجازات!$D$2:$D$1001&lt;=A671)*(الإجازات!$E$2:$E$1001&gt;=A671)*(الإجازات!$G$2:$G$1001="مقبولة")),الإجازات!$C$2:$C$1001)))</f>
        <v/>
      </c>
      <c r="O671" s="17"/>
      <c r="P671" s="23" t="str">
        <f aca="false">IF(B671="","",IF(ISNA(MATCH(B671,الموظفين!$A$2:$A$501,0)),"⚠ كود غير موجود",IF(O671&lt;&gt;"",O671,IF(N671&lt;&gt;"",N671,IF(H671="",IF(AND(A671&lt;&gt;"",WEEKDAY(A671)=الإعدادات!$B$11),"راحة أسبوعية","غائب"),IF(I671="","بدون انصراف",IF(N(K671)&gt;0,"متأخر","حاضر")))))))</f>
        <v/>
      </c>
      <c r="Q671" s="24" t="str">
        <f aca="false">IF(B671="","",IF(OR(P671="غائب",P671="غياب",P671="إجازة بدون راتب"),IFERROR(VLOOKUP(B671,الموظفين!$A$2:$J$501,8,FALSE()),0),0))</f>
        <v/>
      </c>
      <c r="R671" s="24" t="str">
        <f aca="false">IF(B671="","",ROUND((N(K671)+N(L671))/60*IFERROR(VLOOKUP(B671,الموظفين!$A$2:$J$501,8,FALSE()),0)/الإعدادات!$B$6*الإعدادات!$B$9,2))</f>
        <v/>
      </c>
      <c r="S671" s="24" t="str">
        <f aca="false">IF(OR(B671="",M671=""),"",ROUND(M671/60*IFERROR(VLOOKUP(B671,الموظفين!$A$2:$J$501,9,FALSE()),0),2))</f>
        <v/>
      </c>
      <c r="T671" s="17"/>
      <c r="U671" s="23" t="str">
        <f aca="false">IF(OR(A671="",B671=""),"",A671&amp;"|"&amp;B671)</f>
        <v/>
      </c>
    </row>
    <row r="672" customFormat="false" ht="15" hidden="false" customHeight="false" outlineLevel="0" collapsed="false">
      <c r="A672" s="16"/>
      <c r="B672" s="17"/>
      <c r="C672" s="18" t="str">
        <f aca="false">IF($B672="","",IFERROR(VLOOKUP($B672,الموظفين!$A$2:$J$501,2,FALSE())&amp;"","⚠ كود غير موجود"))</f>
        <v/>
      </c>
      <c r="D672" s="18" t="str">
        <f aca="false">IF($B672="","",IFERROR(VLOOKUP($B672,الموظفين!$A$2:$J$501,3,FALSE())&amp;"",""))</f>
        <v/>
      </c>
      <c r="E672" s="18" t="str">
        <f aca="false">IF($B672="","",IFERROR(VLOOKUP($B672,الموظفين!$A$2:$J$501,5,FALSE())&amp;"",""))</f>
        <v/>
      </c>
      <c r="F672" s="19" t="str">
        <f aca="false">IF($B672="","",IFERROR(VLOOKUP($B672,الموظفين!$A$2:$J$501,6,FALSE()),""))</f>
        <v/>
      </c>
      <c r="G672" s="19" t="str">
        <f aca="false">IF($B672="","",IFERROR(VLOOKUP($B672,الموظفين!$A$2:$J$501,7,FALSE()),""))</f>
        <v/>
      </c>
      <c r="H672" s="20"/>
      <c r="I672" s="20"/>
      <c r="J672" s="21" t="str">
        <f aca="false">IF(OR(H672="",I672=""),"",ROUND(MOD(I672-H672,1)*24,2))</f>
        <v/>
      </c>
      <c r="K672" s="22" t="str">
        <f aca="false">IF(OR(H672="",F672=""),"",IF(ROUND(MAX(0,MOD(H672-F672+0.5,1)-0.5)*1440,0)&gt;IFERROR(VLOOKUP(E672,الورديات!$A$2:$E$21,5,FALSE()),0),ROUND(MAX(0,MOD(H672-F672+0.5,1)-0.5)*1440,0),0))</f>
        <v/>
      </c>
      <c r="L672" s="22" t="str">
        <f aca="false">IF(OR(I672="",G672=""),"",ROUND(MAX(0,MOD(G672-I672+0.5,1)-0.5)*1440,0))</f>
        <v/>
      </c>
      <c r="M672" s="22" t="str">
        <f aca="false">IF(OR(I672="",G672=""),"",IF(ROUND(MAX(0,MOD(I672-G672+0.5,1)-0.5)*1440,0)&gt;=الإعدادات!$B$8,ROUND(MAX(0,MOD(I672-G672+0.5,1)-0.5)*1440,0),0))</f>
        <v/>
      </c>
      <c r="N672" s="18" t="str">
        <f aca="false">IF(OR(A672="",B672=""),"",IF(COUNTIFS(الإجازات!$A$2:$A$1001,B672,الإجازات!$D$2:$D$1001,"&lt;="&amp;A672,الإجازات!$E$2:$E$1001,"&gt;="&amp;A672,الإجازات!$G$2:$G$1001,"مقبولة")=0,"",LOOKUP(2,1/((الإجازات!$A$2:$A$1001=B672)*(الإجازات!$D$2:$D$1001&lt;=A672)*(الإجازات!$E$2:$E$1001&gt;=A672)*(الإجازات!$G$2:$G$1001="مقبولة")),الإجازات!$C$2:$C$1001)))</f>
        <v/>
      </c>
      <c r="O672" s="17"/>
      <c r="P672" s="23" t="str">
        <f aca="false">IF(B672="","",IF(ISNA(MATCH(B672,الموظفين!$A$2:$A$501,0)),"⚠ كود غير موجود",IF(O672&lt;&gt;"",O672,IF(N672&lt;&gt;"",N672,IF(H672="",IF(AND(A672&lt;&gt;"",WEEKDAY(A672)=الإعدادات!$B$11),"راحة أسبوعية","غائب"),IF(I672="","بدون انصراف",IF(N(K672)&gt;0,"متأخر","حاضر")))))))</f>
        <v/>
      </c>
      <c r="Q672" s="24" t="str">
        <f aca="false">IF(B672="","",IF(OR(P672="غائب",P672="غياب",P672="إجازة بدون راتب"),IFERROR(VLOOKUP(B672,الموظفين!$A$2:$J$501,8,FALSE()),0),0))</f>
        <v/>
      </c>
      <c r="R672" s="24" t="str">
        <f aca="false">IF(B672="","",ROUND((N(K672)+N(L672))/60*IFERROR(VLOOKUP(B672,الموظفين!$A$2:$J$501,8,FALSE()),0)/الإعدادات!$B$6*الإعدادات!$B$9,2))</f>
        <v/>
      </c>
      <c r="S672" s="24" t="str">
        <f aca="false">IF(OR(B672="",M672=""),"",ROUND(M672/60*IFERROR(VLOOKUP(B672,الموظفين!$A$2:$J$501,9,FALSE()),0),2))</f>
        <v/>
      </c>
      <c r="T672" s="17"/>
      <c r="U672" s="23" t="str">
        <f aca="false">IF(OR(A672="",B672=""),"",A672&amp;"|"&amp;B672)</f>
        <v/>
      </c>
    </row>
    <row r="673" customFormat="false" ht="15" hidden="false" customHeight="false" outlineLevel="0" collapsed="false">
      <c r="A673" s="16"/>
      <c r="B673" s="17"/>
      <c r="C673" s="18" t="str">
        <f aca="false">IF($B673="","",IFERROR(VLOOKUP($B673,الموظفين!$A$2:$J$501,2,FALSE())&amp;"","⚠ كود غير موجود"))</f>
        <v/>
      </c>
      <c r="D673" s="18" t="str">
        <f aca="false">IF($B673="","",IFERROR(VLOOKUP($B673,الموظفين!$A$2:$J$501,3,FALSE())&amp;"",""))</f>
        <v/>
      </c>
      <c r="E673" s="18" t="str">
        <f aca="false">IF($B673="","",IFERROR(VLOOKUP($B673,الموظفين!$A$2:$J$501,5,FALSE())&amp;"",""))</f>
        <v/>
      </c>
      <c r="F673" s="19" t="str">
        <f aca="false">IF($B673="","",IFERROR(VLOOKUP($B673,الموظفين!$A$2:$J$501,6,FALSE()),""))</f>
        <v/>
      </c>
      <c r="G673" s="19" t="str">
        <f aca="false">IF($B673="","",IFERROR(VLOOKUP($B673,الموظفين!$A$2:$J$501,7,FALSE()),""))</f>
        <v/>
      </c>
      <c r="H673" s="20"/>
      <c r="I673" s="20"/>
      <c r="J673" s="21" t="str">
        <f aca="false">IF(OR(H673="",I673=""),"",ROUND(MOD(I673-H673,1)*24,2))</f>
        <v/>
      </c>
      <c r="K673" s="22" t="str">
        <f aca="false">IF(OR(H673="",F673=""),"",IF(ROUND(MAX(0,MOD(H673-F673+0.5,1)-0.5)*1440,0)&gt;IFERROR(VLOOKUP(E673,الورديات!$A$2:$E$21,5,FALSE()),0),ROUND(MAX(0,MOD(H673-F673+0.5,1)-0.5)*1440,0),0))</f>
        <v/>
      </c>
      <c r="L673" s="22" t="str">
        <f aca="false">IF(OR(I673="",G673=""),"",ROUND(MAX(0,MOD(G673-I673+0.5,1)-0.5)*1440,0))</f>
        <v/>
      </c>
      <c r="M673" s="22" t="str">
        <f aca="false">IF(OR(I673="",G673=""),"",IF(ROUND(MAX(0,MOD(I673-G673+0.5,1)-0.5)*1440,0)&gt;=الإعدادات!$B$8,ROUND(MAX(0,MOD(I673-G673+0.5,1)-0.5)*1440,0),0))</f>
        <v/>
      </c>
      <c r="N673" s="18" t="str">
        <f aca="false">IF(OR(A673="",B673=""),"",IF(COUNTIFS(الإجازات!$A$2:$A$1001,B673,الإجازات!$D$2:$D$1001,"&lt;="&amp;A673,الإجازات!$E$2:$E$1001,"&gt;="&amp;A673,الإجازات!$G$2:$G$1001,"مقبولة")=0,"",LOOKUP(2,1/((الإجازات!$A$2:$A$1001=B673)*(الإجازات!$D$2:$D$1001&lt;=A673)*(الإجازات!$E$2:$E$1001&gt;=A673)*(الإجازات!$G$2:$G$1001="مقبولة")),الإجازات!$C$2:$C$1001)))</f>
        <v/>
      </c>
      <c r="O673" s="17"/>
      <c r="P673" s="23" t="str">
        <f aca="false">IF(B673="","",IF(ISNA(MATCH(B673,الموظفين!$A$2:$A$501,0)),"⚠ كود غير موجود",IF(O673&lt;&gt;"",O673,IF(N673&lt;&gt;"",N673,IF(H673="",IF(AND(A673&lt;&gt;"",WEEKDAY(A673)=الإعدادات!$B$11),"راحة أسبوعية","غائب"),IF(I673="","بدون انصراف",IF(N(K673)&gt;0,"متأخر","حاضر")))))))</f>
        <v/>
      </c>
      <c r="Q673" s="24" t="str">
        <f aca="false">IF(B673="","",IF(OR(P673="غائب",P673="غياب",P673="إجازة بدون راتب"),IFERROR(VLOOKUP(B673,الموظفين!$A$2:$J$501,8,FALSE()),0),0))</f>
        <v/>
      </c>
      <c r="R673" s="24" t="str">
        <f aca="false">IF(B673="","",ROUND((N(K673)+N(L673))/60*IFERROR(VLOOKUP(B673,الموظفين!$A$2:$J$501,8,FALSE()),0)/الإعدادات!$B$6*الإعدادات!$B$9,2))</f>
        <v/>
      </c>
      <c r="S673" s="24" t="str">
        <f aca="false">IF(OR(B673="",M673=""),"",ROUND(M673/60*IFERROR(VLOOKUP(B673,الموظفين!$A$2:$J$501,9,FALSE()),0),2))</f>
        <v/>
      </c>
      <c r="T673" s="17"/>
      <c r="U673" s="23" t="str">
        <f aca="false">IF(OR(A673="",B673=""),"",A673&amp;"|"&amp;B673)</f>
        <v/>
      </c>
    </row>
    <row r="674" customFormat="false" ht="15" hidden="false" customHeight="false" outlineLevel="0" collapsed="false">
      <c r="A674" s="16"/>
      <c r="B674" s="17"/>
      <c r="C674" s="18" t="str">
        <f aca="false">IF($B674="","",IFERROR(VLOOKUP($B674,الموظفين!$A$2:$J$501,2,FALSE())&amp;"","⚠ كود غير موجود"))</f>
        <v/>
      </c>
      <c r="D674" s="18" t="str">
        <f aca="false">IF($B674="","",IFERROR(VLOOKUP($B674,الموظفين!$A$2:$J$501,3,FALSE())&amp;"",""))</f>
        <v/>
      </c>
      <c r="E674" s="18" t="str">
        <f aca="false">IF($B674="","",IFERROR(VLOOKUP($B674,الموظفين!$A$2:$J$501,5,FALSE())&amp;"",""))</f>
        <v/>
      </c>
      <c r="F674" s="19" t="str">
        <f aca="false">IF($B674="","",IFERROR(VLOOKUP($B674,الموظفين!$A$2:$J$501,6,FALSE()),""))</f>
        <v/>
      </c>
      <c r="G674" s="19" t="str">
        <f aca="false">IF($B674="","",IFERROR(VLOOKUP($B674,الموظفين!$A$2:$J$501,7,FALSE()),""))</f>
        <v/>
      </c>
      <c r="H674" s="20"/>
      <c r="I674" s="20"/>
      <c r="J674" s="21" t="str">
        <f aca="false">IF(OR(H674="",I674=""),"",ROUND(MOD(I674-H674,1)*24,2))</f>
        <v/>
      </c>
      <c r="K674" s="22" t="str">
        <f aca="false">IF(OR(H674="",F674=""),"",IF(ROUND(MAX(0,MOD(H674-F674+0.5,1)-0.5)*1440,0)&gt;IFERROR(VLOOKUP(E674,الورديات!$A$2:$E$21,5,FALSE()),0),ROUND(MAX(0,MOD(H674-F674+0.5,1)-0.5)*1440,0),0))</f>
        <v/>
      </c>
      <c r="L674" s="22" t="str">
        <f aca="false">IF(OR(I674="",G674=""),"",ROUND(MAX(0,MOD(G674-I674+0.5,1)-0.5)*1440,0))</f>
        <v/>
      </c>
      <c r="M674" s="22" t="str">
        <f aca="false">IF(OR(I674="",G674=""),"",IF(ROUND(MAX(0,MOD(I674-G674+0.5,1)-0.5)*1440,0)&gt;=الإعدادات!$B$8,ROUND(MAX(0,MOD(I674-G674+0.5,1)-0.5)*1440,0),0))</f>
        <v/>
      </c>
      <c r="N674" s="18" t="str">
        <f aca="false">IF(OR(A674="",B674=""),"",IF(COUNTIFS(الإجازات!$A$2:$A$1001,B674,الإجازات!$D$2:$D$1001,"&lt;="&amp;A674,الإجازات!$E$2:$E$1001,"&gt;="&amp;A674,الإجازات!$G$2:$G$1001,"مقبولة")=0,"",LOOKUP(2,1/((الإجازات!$A$2:$A$1001=B674)*(الإجازات!$D$2:$D$1001&lt;=A674)*(الإجازات!$E$2:$E$1001&gt;=A674)*(الإجازات!$G$2:$G$1001="مقبولة")),الإجازات!$C$2:$C$1001)))</f>
        <v/>
      </c>
      <c r="O674" s="17"/>
      <c r="P674" s="23" t="str">
        <f aca="false">IF(B674="","",IF(ISNA(MATCH(B674,الموظفين!$A$2:$A$501,0)),"⚠ كود غير موجود",IF(O674&lt;&gt;"",O674,IF(N674&lt;&gt;"",N674,IF(H674="",IF(AND(A674&lt;&gt;"",WEEKDAY(A674)=الإعدادات!$B$11),"راحة أسبوعية","غائب"),IF(I674="","بدون انصراف",IF(N(K674)&gt;0,"متأخر","حاضر")))))))</f>
        <v/>
      </c>
      <c r="Q674" s="24" t="str">
        <f aca="false">IF(B674="","",IF(OR(P674="غائب",P674="غياب",P674="إجازة بدون راتب"),IFERROR(VLOOKUP(B674,الموظفين!$A$2:$J$501,8,FALSE()),0),0))</f>
        <v/>
      </c>
      <c r="R674" s="24" t="str">
        <f aca="false">IF(B674="","",ROUND((N(K674)+N(L674))/60*IFERROR(VLOOKUP(B674,الموظفين!$A$2:$J$501,8,FALSE()),0)/الإعدادات!$B$6*الإعدادات!$B$9,2))</f>
        <v/>
      </c>
      <c r="S674" s="24" t="str">
        <f aca="false">IF(OR(B674="",M674=""),"",ROUND(M674/60*IFERROR(VLOOKUP(B674,الموظفين!$A$2:$J$501,9,FALSE()),0),2))</f>
        <v/>
      </c>
      <c r="T674" s="17"/>
      <c r="U674" s="23" t="str">
        <f aca="false">IF(OR(A674="",B674=""),"",A674&amp;"|"&amp;B674)</f>
        <v/>
      </c>
    </row>
    <row r="675" customFormat="false" ht="15" hidden="false" customHeight="false" outlineLevel="0" collapsed="false">
      <c r="A675" s="16"/>
      <c r="B675" s="17"/>
      <c r="C675" s="18" t="str">
        <f aca="false">IF($B675="","",IFERROR(VLOOKUP($B675,الموظفين!$A$2:$J$501,2,FALSE())&amp;"","⚠ كود غير موجود"))</f>
        <v/>
      </c>
      <c r="D675" s="18" t="str">
        <f aca="false">IF($B675="","",IFERROR(VLOOKUP($B675,الموظفين!$A$2:$J$501,3,FALSE())&amp;"",""))</f>
        <v/>
      </c>
      <c r="E675" s="18" t="str">
        <f aca="false">IF($B675="","",IFERROR(VLOOKUP($B675,الموظفين!$A$2:$J$501,5,FALSE())&amp;"",""))</f>
        <v/>
      </c>
      <c r="F675" s="19" t="str">
        <f aca="false">IF($B675="","",IFERROR(VLOOKUP($B675,الموظفين!$A$2:$J$501,6,FALSE()),""))</f>
        <v/>
      </c>
      <c r="G675" s="19" t="str">
        <f aca="false">IF($B675="","",IFERROR(VLOOKUP($B675,الموظفين!$A$2:$J$501,7,FALSE()),""))</f>
        <v/>
      </c>
      <c r="H675" s="20"/>
      <c r="I675" s="20"/>
      <c r="J675" s="21" t="str">
        <f aca="false">IF(OR(H675="",I675=""),"",ROUND(MOD(I675-H675,1)*24,2))</f>
        <v/>
      </c>
      <c r="K675" s="22" t="str">
        <f aca="false">IF(OR(H675="",F675=""),"",IF(ROUND(MAX(0,MOD(H675-F675+0.5,1)-0.5)*1440,0)&gt;IFERROR(VLOOKUP(E675,الورديات!$A$2:$E$21,5,FALSE()),0),ROUND(MAX(0,MOD(H675-F675+0.5,1)-0.5)*1440,0),0))</f>
        <v/>
      </c>
      <c r="L675" s="22" t="str">
        <f aca="false">IF(OR(I675="",G675=""),"",ROUND(MAX(0,MOD(G675-I675+0.5,1)-0.5)*1440,0))</f>
        <v/>
      </c>
      <c r="M675" s="22" t="str">
        <f aca="false">IF(OR(I675="",G675=""),"",IF(ROUND(MAX(0,MOD(I675-G675+0.5,1)-0.5)*1440,0)&gt;=الإعدادات!$B$8,ROUND(MAX(0,MOD(I675-G675+0.5,1)-0.5)*1440,0),0))</f>
        <v/>
      </c>
      <c r="N675" s="18" t="str">
        <f aca="false">IF(OR(A675="",B675=""),"",IF(COUNTIFS(الإجازات!$A$2:$A$1001,B675,الإجازات!$D$2:$D$1001,"&lt;="&amp;A675,الإجازات!$E$2:$E$1001,"&gt;="&amp;A675,الإجازات!$G$2:$G$1001,"مقبولة")=0,"",LOOKUP(2,1/((الإجازات!$A$2:$A$1001=B675)*(الإجازات!$D$2:$D$1001&lt;=A675)*(الإجازات!$E$2:$E$1001&gt;=A675)*(الإجازات!$G$2:$G$1001="مقبولة")),الإجازات!$C$2:$C$1001)))</f>
        <v/>
      </c>
      <c r="O675" s="17"/>
      <c r="P675" s="23" t="str">
        <f aca="false">IF(B675="","",IF(ISNA(MATCH(B675,الموظفين!$A$2:$A$501,0)),"⚠ كود غير موجود",IF(O675&lt;&gt;"",O675,IF(N675&lt;&gt;"",N675,IF(H675="",IF(AND(A675&lt;&gt;"",WEEKDAY(A675)=الإعدادات!$B$11),"راحة أسبوعية","غائب"),IF(I675="","بدون انصراف",IF(N(K675)&gt;0,"متأخر","حاضر")))))))</f>
        <v/>
      </c>
      <c r="Q675" s="24" t="str">
        <f aca="false">IF(B675="","",IF(OR(P675="غائب",P675="غياب",P675="إجازة بدون راتب"),IFERROR(VLOOKUP(B675,الموظفين!$A$2:$J$501,8,FALSE()),0),0))</f>
        <v/>
      </c>
      <c r="R675" s="24" t="str">
        <f aca="false">IF(B675="","",ROUND((N(K675)+N(L675))/60*IFERROR(VLOOKUP(B675,الموظفين!$A$2:$J$501,8,FALSE()),0)/الإعدادات!$B$6*الإعدادات!$B$9,2))</f>
        <v/>
      </c>
      <c r="S675" s="24" t="str">
        <f aca="false">IF(OR(B675="",M675=""),"",ROUND(M675/60*IFERROR(VLOOKUP(B675,الموظفين!$A$2:$J$501,9,FALSE()),0),2))</f>
        <v/>
      </c>
      <c r="T675" s="17"/>
      <c r="U675" s="23" t="str">
        <f aca="false">IF(OR(A675="",B675=""),"",A675&amp;"|"&amp;B675)</f>
        <v/>
      </c>
    </row>
    <row r="676" customFormat="false" ht="15" hidden="false" customHeight="false" outlineLevel="0" collapsed="false">
      <c r="A676" s="16"/>
      <c r="B676" s="17"/>
      <c r="C676" s="18" t="str">
        <f aca="false">IF($B676="","",IFERROR(VLOOKUP($B676,الموظفين!$A$2:$J$501,2,FALSE())&amp;"","⚠ كود غير موجود"))</f>
        <v/>
      </c>
      <c r="D676" s="18" t="str">
        <f aca="false">IF($B676="","",IFERROR(VLOOKUP($B676,الموظفين!$A$2:$J$501,3,FALSE())&amp;"",""))</f>
        <v/>
      </c>
      <c r="E676" s="18" t="str">
        <f aca="false">IF($B676="","",IFERROR(VLOOKUP($B676,الموظفين!$A$2:$J$501,5,FALSE())&amp;"",""))</f>
        <v/>
      </c>
      <c r="F676" s="19" t="str">
        <f aca="false">IF($B676="","",IFERROR(VLOOKUP($B676,الموظفين!$A$2:$J$501,6,FALSE()),""))</f>
        <v/>
      </c>
      <c r="G676" s="19" t="str">
        <f aca="false">IF($B676="","",IFERROR(VLOOKUP($B676,الموظفين!$A$2:$J$501,7,FALSE()),""))</f>
        <v/>
      </c>
      <c r="H676" s="20"/>
      <c r="I676" s="20"/>
      <c r="J676" s="21" t="str">
        <f aca="false">IF(OR(H676="",I676=""),"",ROUND(MOD(I676-H676,1)*24,2))</f>
        <v/>
      </c>
      <c r="K676" s="22" t="str">
        <f aca="false">IF(OR(H676="",F676=""),"",IF(ROUND(MAX(0,MOD(H676-F676+0.5,1)-0.5)*1440,0)&gt;IFERROR(VLOOKUP(E676,الورديات!$A$2:$E$21,5,FALSE()),0),ROUND(MAX(0,MOD(H676-F676+0.5,1)-0.5)*1440,0),0))</f>
        <v/>
      </c>
      <c r="L676" s="22" t="str">
        <f aca="false">IF(OR(I676="",G676=""),"",ROUND(MAX(0,MOD(G676-I676+0.5,1)-0.5)*1440,0))</f>
        <v/>
      </c>
      <c r="M676" s="22" t="str">
        <f aca="false">IF(OR(I676="",G676=""),"",IF(ROUND(MAX(0,MOD(I676-G676+0.5,1)-0.5)*1440,0)&gt;=الإعدادات!$B$8,ROUND(MAX(0,MOD(I676-G676+0.5,1)-0.5)*1440,0),0))</f>
        <v/>
      </c>
      <c r="N676" s="18" t="str">
        <f aca="false">IF(OR(A676="",B676=""),"",IF(COUNTIFS(الإجازات!$A$2:$A$1001,B676,الإجازات!$D$2:$D$1001,"&lt;="&amp;A676,الإجازات!$E$2:$E$1001,"&gt;="&amp;A676,الإجازات!$G$2:$G$1001,"مقبولة")=0,"",LOOKUP(2,1/((الإجازات!$A$2:$A$1001=B676)*(الإجازات!$D$2:$D$1001&lt;=A676)*(الإجازات!$E$2:$E$1001&gt;=A676)*(الإجازات!$G$2:$G$1001="مقبولة")),الإجازات!$C$2:$C$1001)))</f>
        <v/>
      </c>
      <c r="O676" s="17"/>
      <c r="P676" s="23" t="str">
        <f aca="false">IF(B676="","",IF(ISNA(MATCH(B676,الموظفين!$A$2:$A$501,0)),"⚠ كود غير موجود",IF(O676&lt;&gt;"",O676,IF(N676&lt;&gt;"",N676,IF(H676="",IF(AND(A676&lt;&gt;"",WEEKDAY(A676)=الإعدادات!$B$11),"راحة أسبوعية","غائب"),IF(I676="","بدون انصراف",IF(N(K676)&gt;0,"متأخر","حاضر")))))))</f>
        <v/>
      </c>
      <c r="Q676" s="24" t="str">
        <f aca="false">IF(B676="","",IF(OR(P676="غائب",P676="غياب",P676="إجازة بدون راتب"),IFERROR(VLOOKUP(B676,الموظفين!$A$2:$J$501,8,FALSE()),0),0))</f>
        <v/>
      </c>
      <c r="R676" s="24" t="str">
        <f aca="false">IF(B676="","",ROUND((N(K676)+N(L676))/60*IFERROR(VLOOKUP(B676,الموظفين!$A$2:$J$501,8,FALSE()),0)/الإعدادات!$B$6*الإعدادات!$B$9,2))</f>
        <v/>
      </c>
      <c r="S676" s="24" t="str">
        <f aca="false">IF(OR(B676="",M676=""),"",ROUND(M676/60*IFERROR(VLOOKUP(B676,الموظفين!$A$2:$J$501,9,FALSE()),0),2))</f>
        <v/>
      </c>
      <c r="T676" s="17"/>
      <c r="U676" s="23" t="str">
        <f aca="false">IF(OR(A676="",B676=""),"",A676&amp;"|"&amp;B676)</f>
        <v/>
      </c>
    </row>
    <row r="677" customFormat="false" ht="15" hidden="false" customHeight="false" outlineLevel="0" collapsed="false">
      <c r="A677" s="16"/>
      <c r="B677" s="17"/>
      <c r="C677" s="18" t="str">
        <f aca="false">IF($B677="","",IFERROR(VLOOKUP($B677,الموظفين!$A$2:$J$501,2,FALSE())&amp;"","⚠ كود غير موجود"))</f>
        <v/>
      </c>
      <c r="D677" s="18" t="str">
        <f aca="false">IF($B677="","",IFERROR(VLOOKUP($B677,الموظفين!$A$2:$J$501,3,FALSE())&amp;"",""))</f>
        <v/>
      </c>
      <c r="E677" s="18" t="str">
        <f aca="false">IF($B677="","",IFERROR(VLOOKUP($B677,الموظفين!$A$2:$J$501,5,FALSE())&amp;"",""))</f>
        <v/>
      </c>
      <c r="F677" s="19" t="str">
        <f aca="false">IF($B677="","",IFERROR(VLOOKUP($B677,الموظفين!$A$2:$J$501,6,FALSE()),""))</f>
        <v/>
      </c>
      <c r="G677" s="19" t="str">
        <f aca="false">IF($B677="","",IFERROR(VLOOKUP($B677,الموظفين!$A$2:$J$501,7,FALSE()),""))</f>
        <v/>
      </c>
      <c r="H677" s="20"/>
      <c r="I677" s="20"/>
      <c r="J677" s="21" t="str">
        <f aca="false">IF(OR(H677="",I677=""),"",ROUND(MOD(I677-H677,1)*24,2))</f>
        <v/>
      </c>
      <c r="K677" s="22" t="str">
        <f aca="false">IF(OR(H677="",F677=""),"",IF(ROUND(MAX(0,MOD(H677-F677+0.5,1)-0.5)*1440,0)&gt;IFERROR(VLOOKUP(E677,الورديات!$A$2:$E$21,5,FALSE()),0),ROUND(MAX(0,MOD(H677-F677+0.5,1)-0.5)*1440,0),0))</f>
        <v/>
      </c>
      <c r="L677" s="22" t="str">
        <f aca="false">IF(OR(I677="",G677=""),"",ROUND(MAX(0,MOD(G677-I677+0.5,1)-0.5)*1440,0))</f>
        <v/>
      </c>
      <c r="M677" s="22" t="str">
        <f aca="false">IF(OR(I677="",G677=""),"",IF(ROUND(MAX(0,MOD(I677-G677+0.5,1)-0.5)*1440,0)&gt;=الإعدادات!$B$8,ROUND(MAX(0,MOD(I677-G677+0.5,1)-0.5)*1440,0),0))</f>
        <v/>
      </c>
      <c r="N677" s="18" t="str">
        <f aca="false">IF(OR(A677="",B677=""),"",IF(COUNTIFS(الإجازات!$A$2:$A$1001,B677,الإجازات!$D$2:$D$1001,"&lt;="&amp;A677,الإجازات!$E$2:$E$1001,"&gt;="&amp;A677,الإجازات!$G$2:$G$1001,"مقبولة")=0,"",LOOKUP(2,1/((الإجازات!$A$2:$A$1001=B677)*(الإجازات!$D$2:$D$1001&lt;=A677)*(الإجازات!$E$2:$E$1001&gt;=A677)*(الإجازات!$G$2:$G$1001="مقبولة")),الإجازات!$C$2:$C$1001)))</f>
        <v/>
      </c>
      <c r="O677" s="17"/>
      <c r="P677" s="23" t="str">
        <f aca="false">IF(B677="","",IF(ISNA(MATCH(B677,الموظفين!$A$2:$A$501,0)),"⚠ كود غير موجود",IF(O677&lt;&gt;"",O677,IF(N677&lt;&gt;"",N677,IF(H677="",IF(AND(A677&lt;&gt;"",WEEKDAY(A677)=الإعدادات!$B$11),"راحة أسبوعية","غائب"),IF(I677="","بدون انصراف",IF(N(K677)&gt;0,"متأخر","حاضر")))))))</f>
        <v/>
      </c>
      <c r="Q677" s="24" t="str">
        <f aca="false">IF(B677="","",IF(OR(P677="غائب",P677="غياب",P677="إجازة بدون راتب"),IFERROR(VLOOKUP(B677,الموظفين!$A$2:$J$501,8,FALSE()),0),0))</f>
        <v/>
      </c>
      <c r="R677" s="24" t="str">
        <f aca="false">IF(B677="","",ROUND((N(K677)+N(L677))/60*IFERROR(VLOOKUP(B677,الموظفين!$A$2:$J$501,8,FALSE()),0)/الإعدادات!$B$6*الإعدادات!$B$9,2))</f>
        <v/>
      </c>
      <c r="S677" s="24" t="str">
        <f aca="false">IF(OR(B677="",M677=""),"",ROUND(M677/60*IFERROR(VLOOKUP(B677,الموظفين!$A$2:$J$501,9,FALSE()),0),2))</f>
        <v/>
      </c>
      <c r="T677" s="17"/>
      <c r="U677" s="23" t="str">
        <f aca="false">IF(OR(A677="",B677=""),"",A677&amp;"|"&amp;B677)</f>
        <v/>
      </c>
    </row>
    <row r="678" customFormat="false" ht="15" hidden="false" customHeight="false" outlineLevel="0" collapsed="false">
      <c r="A678" s="16"/>
      <c r="B678" s="17"/>
      <c r="C678" s="18" t="str">
        <f aca="false">IF($B678="","",IFERROR(VLOOKUP($B678,الموظفين!$A$2:$J$501,2,FALSE())&amp;"","⚠ كود غير موجود"))</f>
        <v/>
      </c>
      <c r="D678" s="18" t="str">
        <f aca="false">IF($B678="","",IFERROR(VLOOKUP($B678,الموظفين!$A$2:$J$501,3,FALSE())&amp;"",""))</f>
        <v/>
      </c>
      <c r="E678" s="18" t="str">
        <f aca="false">IF($B678="","",IFERROR(VLOOKUP($B678,الموظفين!$A$2:$J$501,5,FALSE())&amp;"",""))</f>
        <v/>
      </c>
      <c r="F678" s="19" t="str">
        <f aca="false">IF($B678="","",IFERROR(VLOOKUP($B678,الموظفين!$A$2:$J$501,6,FALSE()),""))</f>
        <v/>
      </c>
      <c r="G678" s="19" t="str">
        <f aca="false">IF($B678="","",IFERROR(VLOOKUP($B678,الموظفين!$A$2:$J$501,7,FALSE()),""))</f>
        <v/>
      </c>
      <c r="H678" s="20"/>
      <c r="I678" s="20"/>
      <c r="J678" s="21" t="str">
        <f aca="false">IF(OR(H678="",I678=""),"",ROUND(MOD(I678-H678,1)*24,2))</f>
        <v/>
      </c>
      <c r="K678" s="22" t="str">
        <f aca="false">IF(OR(H678="",F678=""),"",IF(ROUND(MAX(0,MOD(H678-F678+0.5,1)-0.5)*1440,0)&gt;IFERROR(VLOOKUP(E678,الورديات!$A$2:$E$21,5,FALSE()),0),ROUND(MAX(0,MOD(H678-F678+0.5,1)-0.5)*1440,0),0))</f>
        <v/>
      </c>
      <c r="L678" s="22" t="str">
        <f aca="false">IF(OR(I678="",G678=""),"",ROUND(MAX(0,MOD(G678-I678+0.5,1)-0.5)*1440,0))</f>
        <v/>
      </c>
      <c r="M678" s="22" t="str">
        <f aca="false">IF(OR(I678="",G678=""),"",IF(ROUND(MAX(0,MOD(I678-G678+0.5,1)-0.5)*1440,0)&gt;=الإعدادات!$B$8,ROUND(MAX(0,MOD(I678-G678+0.5,1)-0.5)*1440,0),0))</f>
        <v/>
      </c>
      <c r="N678" s="18" t="str">
        <f aca="false">IF(OR(A678="",B678=""),"",IF(COUNTIFS(الإجازات!$A$2:$A$1001,B678,الإجازات!$D$2:$D$1001,"&lt;="&amp;A678,الإجازات!$E$2:$E$1001,"&gt;="&amp;A678,الإجازات!$G$2:$G$1001,"مقبولة")=0,"",LOOKUP(2,1/((الإجازات!$A$2:$A$1001=B678)*(الإجازات!$D$2:$D$1001&lt;=A678)*(الإجازات!$E$2:$E$1001&gt;=A678)*(الإجازات!$G$2:$G$1001="مقبولة")),الإجازات!$C$2:$C$1001)))</f>
        <v/>
      </c>
      <c r="O678" s="17"/>
      <c r="P678" s="23" t="str">
        <f aca="false">IF(B678="","",IF(ISNA(MATCH(B678,الموظفين!$A$2:$A$501,0)),"⚠ كود غير موجود",IF(O678&lt;&gt;"",O678,IF(N678&lt;&gt;"",N678,IF(H678="",IF(AND(A678&lt;&gt;"",WEEKDAY(A678)=الإعدادات!$B$11),"راحة أسبوعية","غائب"),IF(I678="","بدون انصراف",IF(N(K678)&gt;0,"متأخر","حاضر")))))))</f>
        <v/>
      </c>
      <c r="Q678" s="24" t="str">
        <f aca="false">IF(B678="","",IF(OR(P678="غائب",P678="غياب",P678="إجازة بدون راتب"),IFERROR(VLOOKUP(B678,الموظفين!$A$2:$J$501,8,FALSE()),0),0))</f>
        <v/>
      </c>
      <c r="R678" s="24" t="str">
        <f aca="false">IF(B678="","",ROUND((N(K678)+N(L678))/60*IFERROR(VLOOKUP(B678,الموظفين!$A$2:$J$501,8,FALSE()),0)/الإعدادات!$B$6*الإعدادات!$B$9,2))</f>
        <v/>
      </c>
      <c r="S678" s="24" t="str">
        <f aca="false">IF(OR(B678="",M678=""),"",ROUND(M678/60*IFERROR(VLOOKUP(B678,الموظفين!$A$2:$J$501,9,FALSE()),0),2))</f>
        <v/>
      </c>
      <c r="T678" s="17"/>
      <c r="U678" s="23" t="str">
        <f aca="false">IF(OR(A678="",B678=""),"",A678&amp;"|"&amp;B678)</f>
        <v/>
      </c>
    </row>
    <row r="679" customFormat="false" ht="15" hidden="false" customHeight="false" outlineLevel="0" collapsed="false">
      <c r="A679" s="16"/>
      <c r="B679" s="17"/>
      <c r="C679" s="18" t="str">
        <f aca="false">IF($B679="","",IFERROR(VLOOKUP($B679,الموظفين!$A$2:$J$501,2,FALSE())&amp;"","⚠ كود غير موجود"))</f>
        <v/>
      </c>
      <c r="D679" s="18" t="str">
        <f aca="false">IF($B679="","",IFERROR(VLOOKUP($B679,الموظفين!$A$2:$J$501,3,FALSE())&amp;"",""))</f>
        <v/>
      </c>
      <c r="E679" s="18" t="str">
        <f aca="false">IF($B679="","",IFERROR(VLOOKUP($B679,الموظفين!$A$2:$J$501,5,FALSE())&amp;"",""))</f>
        <v/>
      </c>
      <c r="F679" s="19" t="str">
        <f aca="false">IF($B679="","",IFERROR(VLOOKUP($B679,الموظفين!$A$2:$J$501,6,FALSE()),""))</f>
        <v/>
      </c>
      <c r="G679" s="19" t="str">
        <f aca="false">IF($B679="","",IFERROR(VLOOKUP($B679,الموظفين!$A$2:$J$501,7,FALSE()),""))</f>
        <v/>
      </c>
      <c r="H679" s="20"/>
      <c r="I679" s="20"/>
      <c r="J679" s="21" t="str">
        <f aca="false">IF(OR(H679="",I679=""),"",ROUND(MOD(I679-H679,1)*24,2))</f>
        <v/>
      </c>
      <c r="K679" s="22" t="str">
        <f aca="false">IF(OR(H679="",F679=""),"",IF(ROUND(MAX(0,MOD(H679-F679+0.5,1)-0.5)*1440,0)&gt;IFERROR(VLOOKUP(E679,الورديات!$A$2:$E$21,5,FALSE()),0),ROUND(MAX(0,MOD(H679-F679+0.5,1)-0.5)*1440,0),0))</f>
        <v/>
      </c>
      <c r="L679" s="22" t="str">
        <f aca="false">IF(OR(I679="",G679=""),"",ROUND(MAX(0,MOD(G679-I679+0.5,1)-0.5)*1440,0))</f>
        <v/>
      </c>
      <c r="M679" s="22" t="str">
        <f aca="false">IF(OR(I679="",G679=""),"",IF(ROUND(MAX(0,MOD(I679-G679+0.5,1)-0.5)*1440,0)&gt;=الإعدادات!$B$8,ROUND(MAX(0,MOD(I679-G679+0.5,1)-0.5)*1440,0),0))</f>
        <v/>
      </c>
      <c r="N679" s="18" t="str">
        <f aca="false">IF(OR(A679="",B679=""),"",IF(COUNTIFS(الإجازات!$A$2:$A$1001,B679,الإجازات!$D$2:$D$1001,"&lt;="&amp;A679,الإجازات!$E$2:$E$1001,"&gt;="&amp;A679,الإجازات!$G$2:$G$1001,"مقبولة")=0,"",LOOKUP(2,1/((الإجازات!$A$2:$A$1001=B679)*(الإجازات!$D$2:$D$1001&lt;=A679)*(الإجازات!$E$2:$E$1001&gt;=A679)*(الإجازات!$G$2:$G$1001="مقبولة")),الإجازات!$C$2:$C$1001)))</f>
        <v/>
      </c>
      <c r="O679" s="17"/>
      <c r="P679" s="23" t="str">
        <f aca="false">IF(B679="","",IF(ISNA(MATCH(B679,الموظفين!$A$2:$A$501,0)),"⚠ كود غير موجود",IF(O679&lt;&gt;"",O679,IF(N679&lt;&gt;"",N679,IF(H679="",IF(AND(A679&lt;&gt;"",WEEKDAY(A679)=الإعدادات!$B$11),"راحة أسبوعية","غائب"),IF(I679="","بدون انصراف",IF(N(K679)&gt;0,"متأخر","حاضر")))))))</f>
        <v/>
      </c>
      <c r="Q679" s="24" t="str">
        <f aca="false">IF(B679="","",IF(OR(P679="غائب",P679="غياب",P679="إجازة بدون راتب"),IFERROR(VLOOKUP(B679,الموظفين!$A$2:$J$501,8,FALSE()),0),0))</f>
        <v/>
      </c>
      <c r="R679" s="24" t="str">
        <f aca="false">IF(B679="","",ROUND((N(K679)+N(L679))/60*IFERROR(VLOOKUP(B679,الموظفين!$A$2:$J$501,8,FALSE()),0)/الإعدادات!$B$6*الإعدادات!$B$9,2))</f>
        <v/>
      </c>
      <c r="S679" s="24" t="str">
        <f aca="false">IF(OR(B679="",M679=""),"",ROUND(M679/60*IFERROR(VLOOKUP(B679,الموظفين!$A$2:$J$501,9,FALSE()),0),2))</f>
        <v/>
      </c>
      <c r="T679" s="17"/>
      <c r="U679" s="23" t="str">
        <f aca="false">IF(OR(A679="",B679=""),"",A679&amp;"|"&amp;B679)</f>
        <v/>
      </c>
    </row>
    <row r="680" customFormat="false" ht="15" hidden="false" customHeight="false" outlineLevel="0" collapsed="false">
      <c r="A680" s="16"/>
      <c r="B680" s="17"/>
      <c r="C680" s="18" t="str">
        <f aca="false">IF($B680="","",IFERROR(VLOOKUP($B680,الموظفين!$A$2:$J$501,2,FALSE())&amp;"","⚠ كود غير موجود"))</f>
        <v/>
      </c>
      <c r="D680" s="18" t="str">
        <f aca="false">IF($B680="","",IFERROR(VLOOKUP($B680,الموظفين!$A$2:$J$501,3,FALSE())&amp;"",""))</f>
        <v/>
      </c>
      <c r="E680" s="18" t="str">
        <f aca="false">IF($B680="","",IFERROR(VLOOKUP($B680,الموظفين!$A$2:$J$501,5,FALSE())&amp;"",""))</f>
        <v/>
      </c>
      <c r="F680" s="19" t="str">
        <f aca="false">IF($B680="","",IFERROR(VLOOKUP($B680,الموظفين!$A$2:$J$501,6,FALSE()),""))</f>
        <v/>
      </c>
      <c r="G680" s="19" t="str">
        <f aca="false">IF($B680="","",IFERROR(VLOOKUP($B680,الموظفين!$A$2:$J$501,7,FALSE()),""))</f>
        <v/>
      </c>
      <c r="H680" s="20"/>
      <c r="I680" s="20"/>
      <c r="J680" s="21" t="str">
        <f aca="false">IF(OR(H680="",I680=""),"",ROUND(MOD(I680-H680,1)*24,2))</f>
        <v/>
      </c>
      <c r="K680" s="22" t="str">
        <f aca="false">IF(OR(H680="",F680=""),"",IF(ROUND(MAX(0,MOD(H680-F680+0.5,1)-0.5)*1440,0)&gt;IFERROR(VLOOKUP(E680,الورديات!$A$2:$E$21,5,FALSE()),0),ROUND(MAX(0,MOD(H680-F680+0.5,1)-0.5)*1440,0),0))</f>
        <v/>
      </c>
      <c r="L680" s="22" t="str">
        <f aca="false">IF(OR(I680="",G680=""),"",ROUND(MAX(0,MOD(G680-I680+0.5,1)-0.5)*1440,0))</f>
        <v/>
      </c>
      <c r="M680" s="22" t="str">
        <f aca="false">IF(OR(I680="",G680=""),"",IF(ROUND(MAX(0,MOD(I680-G680+0.5,1)-0.5)*1440,0)&gt;=الإعدادات!$B$8,ROUND(MAX(0,MOD(I680-G680+0.5,1)-0.5)*1440,0),0))</f>
        <v/>
      </c>
      <c r="N680" s="18" t="str">
        <f aca="false">IF(OR(A680="",B680=""),"",IF(COUNTIFS(الإجازات!$A$2:$A$1001,B680,الإجازات!$D$2:$D$1001,"&lt;="&amp;A680,الإجازات!$E$2:$E$1001,"&gt;="&amp;A680,الإجازات!$G$2:$G$1001,"مقبولة")=0,"",LOOKUP(2,1/((الإجازات!$A$2:$A$1001=B680)*(الإجازات!$D$2:$D$1001&lt;=A680)*(الإجازات!$E$2:$E$1001&gt;=A680)*(الإجازات!$G$2:$G$1001="مقبولة")),الإجازات!$C$2:$C$1001)))</f>
        <v/>
      </c>
      <c r="O680" s="17"/>
      <c r="P680" s="23" t="str">
        <f aca="false">IF(B680="","",IF(ISNA(MATCH(B680,الموظفين!$A$2:$A$501,0)),"⚠ كود غير موجود",IF(O680&lt;&gt;"",O680,IF(N680&lt;&gt;"",N680,IF(H680="",IF(AND(A680&lt;&gt;"",WEEKDAY(A680)=الإعدادات!$B$11),"راحة أسبوعية","غائب"),IF(I680="","بدون انصراف",IF(N(K680)&gt;0,"متأخر","حاضر")))))))</f>
        <v/>
      </c>
      <c r="Q680" s="24" t="str">
        <f aca="false">IF(B680="","",IF(OR(P680="غائب",P680="غياب",P680="إجازة بدون راتب"),IFERROR(VLOOKUP(B680,الموظفين!$A$2:$J$501,8,FALSE()),0),0))</f>
        <v/>
      </c>
      <c r="R680" s="24" t="str">
        <f aca="false">IF(B680="","",ROUND((N(K680)+N(L680))/60*IFERROR(VLOOKUP(B680,الموظفين!$A$2:$J$501,8,FALSE()),0)/الإعدادات!$B$6*الإعدادات!$B$9,2))</f>
        <v/>
      </c>
      <c r="S680" s="24" t="str">
        <f aca="false">IF(OR(B680="",M680=""),"",ROUND(M680/60*IFERROR(VLOOKUP(B680,الموظفين!$A$2:$J$501,9,FALSE()),0),2))</f>
        <v/>
      </c>
      <c r="T680" s="17"/>
      <c r="U680" s="23" t="str">
        <f aca="false">IF(OR(A680="",B680=""),"",A680&amp;"|"&amp;B680)</f>
        <v/>
      </c>
    </row>
    <row r="681" customFormat="false" ht="15" hidden="false" customHeight="false" outlineLevel="0" collapsed="false">
      <c r="A681" s="16"/>
      <c r="B681" s="17"/>
      <c r="C681" s="18" t="str">
        <f aca="false">IF($B681="","",IFERROR(VLOOKUP($B681,الموظفين!$A$2:$J$501,2,FALSE())&amp;"","⚠ كود غير موجود"))</f>
        <v/>
      </c>
      <c r="D681" s="18" t="str">
        <f aca="false">IF($B681="","",IFERROR(VLOOKUP($B681,الموظفين!$A$2:$J$501,3,FALSE())&amp;"",""))</f>
        <v/>
      </c>
      <c r="E681" s="18" t="str">
        <f aca="false">IF($B681="","",IFERROR(VLOOKUP($B681,الموظفين!$A$2:$J$501,5,FALSE())&amp;"",""))</f>
        <v/>
      </c>
      <c r="F681" s="19" t="str">
        <f aca="false">IF($B681="","",IFERROR(VLOOKUP($B681,الموظفين!$A$2:$J$501,6,FALSE()),""))</f>
        <v/>
      </c>
      <c r="G681" s="19" t="str">
        <f aca="false">IF($B681="","",IFERROR(VLOOKUP($B681,الموظفين!$A$2:$J$501,7,FALSE()),""))</f>
        <v/>
      </c>
      <c r="H681" s="20"/>
      <c r="I681" s="20"/>
      <c r="J681" s="21" t="str">
        <f aca="false">IF(OR(H681="",I681=""),"",ROUND(MOD(I681-H681,1)*24,2))</f>
        <v/>
      </c>
      <c r="K681" s="22" t="str">
        <f aca="false">IF(OR(H681="",F681=""),"",IF(ROUND(MAX(0,MOD(H681-F681+0.5,1)-0.5)*1440,0)&gt;IFERROR(VLOOKUP(E681,الورديات!$A$2:$E$21,5,FALSE()),0),ROUND(MAX(0,MOD(H681-F681+0.5,1)-0.5)*1440,0),0))</f>
        <v/>
      </c>
      <c r="L681" s="22" t="str">
        <f aca="false">IF(OR(I681="",G681=""),"",ROUND(MAX(0,MOD(G681-I681+0.5,1)-0.5)*1440,0))</f>
        <v/>
      </c>
      <c r="M681" s="22" t="str">
        <f aca="false">IF(OR(I681="",G681=""),"",IF(ROUND(MAX(0,MOD(I681-G681+0.5,1)-0.5)*1440,0)&gt;=الإعدادات!$B$8,ROUND(MAX(0,MOD(I681-G681+0.5,1)-0.5)*1440,0),0))</f>
        <v/>
      </c>
      <c r="N681" s="18" t="str">
        <f aca="false">IF(OR(A681="",B681=""),"",IF(COUNTIFS(الإجازات!$A$2:$A$1001,B681,الإجازات!$D$2:$D$1001,"&lt;="&amp;A681,الإجازات!$E$2:$E$1001,"&gt;="&amp;A681,الإجازات!$G$2:$G$1001,"مقبولة")=0,"",LOOKUP(2,1/((الإجازات!$A$2:$A$1001=B681)*(الإجازات!$D$2:$D$1001&lt;=A681)*(الإجازات!$E$2:$E$1001&gt;=A681)*(الإجازات!$G$2:$G$1001="مقبولة")),الإجازات!$C$2:$C$1001)))</f>
        <v/>
      </c>
      <c r="O681" s="17"/>
      <c r="P681" s="23" t="str">
        <f aca="false">IF(B681="","",IF(ISNA(MATCH(B681,الموظفين!$A$2:$A$501,0)),"⚠ كود غير موجود",IF(O681&lt;&gt;"",O681,IF(N681&lt;&gt;"",N681,IF(H681="",IF(AND(A681&lt;&gt;"",WEEKDAY(A681)=الإعدادات!$B$11),"راحة أسبوعية","غائب"),IF(I681="","بدون انصراف",IF(N(K681)&gt;0,"متأخر","حاضر")))))))</f>
        <v/>
      </c>
      <c r="Q681" s="24" t="str">
        <f aca="false">IF(B681="","",IF(OR(P681="غائب",P681="غياب",P681="إجازة بدون راتب"),IFERROR(VLOOKUP(B681,الموظفين!$A$2:$J$501,8,FALSE()),0),0))</f>
        <v/>
      </c>
      <c r="R681" s="24" t="str">
        <f aca="false">IF(B681="","",ROUND((N(K681)+N(L681))/60*IFERROR(VLOOKUP(B681,الموظفين!$A$2:$J$501,8,FALSE()),0)/الإعدادات!$B$6*الإعدادات!$B$9,2))</f>
        <v/>
      </c>
      <c r="S681" s="24" t="str">
        <f aca="false">IF(OR(B681="",M681=""),"",ROUND(M681/60*IFERROR(VLOOKUP(B681,الموظفين!$A$2:$J$501,9,FALSE()),0),2))</f>
        <v/>
      </c>
      <c r="T681" s="17"/>
      <c r="U681" s="23" t="str">
        <f aca="false">IF(OR(A681="",B681=""),"",A681&amp;"|"&amp;B681)</f>
        <v/>
      </c>
    </row>
    <row r="682" customFormat="false" ht="15" hidden="false" customHeight="false" outlineLevel="0" collapsed="false">
      <c r="A682" s="16"/>
      <c r="B682" s="17"/>
      <c r="C682" s="18" t="str">
        <f aca="false">IF($B682="","",IFERROR(VLOOKUP($B682,الموظفين!$A$2:$J$501,2,FALSE())&amp;"","⚠ كود غير موجود"))</f>
        <v/>
      </c>
      <c r="D682" s="18" t="str">
        <f aca="false">IF($B682="","",IFERROR(VLOOKUP($B682,الموظفين!$A$2:$J$501,3,FALSE())&amp;"",""))</f>
        <v/>
      </c>
      <c r="E682" s="18" t="str">
        <f aca="false">IF($B682="","",IFERROR(VLOOKUP($B682,الموظفين!$A$2:$J$501,5,FALSE())&amp;"",""))</f>
        <v/>
      </c>
      <c r="F682" s="19" t="str">
        <f aca="false">IF($B682="","",IFERROR(VLOOKUP($B682,الموظفين!$A$2:$J$501,6,FALSE()),""))</f>
        <v/>
      </c>
      <c r="G682" s="19" t="str">
        <f aca="false">IF($B682="","",IFERROR(VLOOKUP($B682,الموظفين!$A$2:$J$501,7,FALSE()),""))</f>
        <v/>
      </c>
      <c r="H682" s="20"/>
      <c r="I682" s="20"/>
      <c r="J682" s="21" t="str">
        <f aca="false">IF(OR(H682="",I682=""),"",ROUND(MOD(I682-H682,1)*24,2))</f>
        <v/>
      </c>
      <c r="K682" s="22" t="str">
        <f aca="false">IF(OR(H682="",F682=""),"",IF(ROUND(MAX(0,MOD(H682-F682+0.5,1)-0.5)*1440,0)&gt;IFERROR(VLOOKUP(E682,الورديات!$A$2:$E$21,5,FALSE()),0),ROUND(MAX(0,MOD(H682-F682+0.5,1)-0.5)*1440,0),0))</f>
        <v/>
      </c>
      <c r="L682" s="22" t="str">
        <f aca="false">IF(OR(I682="",G682=""),"",ROUND(MAX(0,MOD(G682-I682+0.5,1)-0.5)*1440,0))</f>
        <v/>
      </c>
      <c r="M682" s="22" t="str">
        <f aca="false">IF(OR(I682="",G682=""),"",IF(ROUND(MAX(0,MOD(I682-G682+0.5,1)-0.5)*1440,0)&gt;=الإعدادات!$B$8,ROUND(MAX(0,MOD(I682-G682+0.5,1)-0.5)*1440,0),0))</f>
        <v/>
      </c>
      <c r="N682" s="18" t="str">
        <f aca="false">IF(OR(A682="",B682=""),"",IF(COUNTIFS(الإجازات!$A$2:$A$1001,B682,الإجازات!$D$2:$D$1001,"&lt;="&amp;A682,الإجازات!$E$2:$E$1001,"&gt;="&amp;A682,الإجازات!$G$2:$G$1001,"مقبولة")=0,"",LOOKUP(2,1/((الإجازات!$A$2:$A$1001=B682)*(الإجازات!$D$2:$D$1001&lt;=A682)*(الإجازات!$E$2:$E$1001&gt;=A682)*(الإجازات!$G$2:$G$1001="مقبولة")),الإجازات!$C$2:$C$1001)))</f>
        <v/>
      </c>
      <c r="O682" s="17"/>
      <c r="P682" s="23" t="str">
        <f aca="false">IF(B682="","",IF(ISNA(MATCH(B682,الموظفين!$A$2:$A$501,0)),"⚠ كود غير موجود",IF(O682&lt;&gt;"",O682,IF(N682&lt;&gt;"",N682,IF(H682="",IF(AND(A682&lt;&gt;"",WEEKDAY(A682)=الإعدادات!$B$11),"راحة أسبوعية","غائب"),IF(I682="","بدون انصراف",IF(N(K682)&gt;0,"متأخر","حاضر")))))))</f>
        <v/>
      </c>
      <c r="Q682" s="24" t="str">
        <f aca="false">IF(B682="","",IF(OR(P682="غائب",P682="غياب",P682="إجازة بدون راتب"),IFERROR(VLOOKUP(B682,الموظفين!$A$2:$J$501,8,FALSE()),0),0))</f>
        <v/>
      </c>
      <c r="R682" s="24" t="str">
        <f aca="false">IF(B682="","",ROUND((N(K682)+N(L682))/60*IFERROR(VLOOKUP(B682,الموظفين!$A$2:$J$501,8,FALSE()),0)/الإعدادات!$B$6*الإعدادات!$B$9,2))</f>
        <v/>
      </c>
      <c r="S682" s="24" t="str">
        <f aca="false">IF(OR(B682="",M682=""),"",ROUND(M682/60*IFERROR(VLOOKUP(B682,الموظفين!$A$2:$J$501,9,FALSE()),0),2))</f>
        <v/>
      </c>
      <c r="T682" s="17"/>
      <c r="U682" s="23" t="str">
        <f aca="false">IF(OR(A682="",B682=""),"",A682&amp;"|"&amp;B682)</f>
        <v/>
      </c>
    </row>
    <row r="683" customFormat="false" ht="15" hidden="false" customHeight="false" outlineLevel="0" collapsed="false">
      <c r="A683" s="16"/>
      <c r="B683" s="17"/>
      <c r="C683" s="18" t="str">
        <f aca="false">IF($B683="","",IFERROR(VLOOKUP($B683,الموظفين!$A$2:$J$501,2,FALSE())&amp;"","⚠ كود غير موجود"))</f>
        <v/>
      </c>
      <c r="D683" s="18" t="str">
        <f aca="false">IF($B683="","",IFERROR(VLOOKUP($B683,الموظفين!$A$2:$J$501,3,FALSE())&amp;"",""))</f>
        <v/>
      </c>
      <c r="E683" s="18" t="str">
        <f aca="false">IF($B683="","",IFERROR(VLOOKUP($B683,الموظفين!$A$2:$J$501,5,FALSE())&amp;"",""))</f>
        <v/>
      </c>
      <c r="F683" s="19" t="str">
        <f aca="false">IF($B683="","",IFERROR(VLOOKUP($B683,الموظفين!$A$2:$J$501,6,FALSE()),""))</f>
        <v/>
      </c>
      <c r="G683" s="19" t="str">
        <f aca="false">IF($B683="","",IFERROR(VLOOKUP($B683,الموظفين!$A$2:$J$501,7,FALSE()),""))</f>
        <v/>
      </c>
      <c r="H683" s="20"/>
      <c r="I683" s="20"/>
      <c r="J683" s="21" t="str">
        <f aca="false">IF(OR(H683="",I683=""),"",ROUND(MOD(I683-H683,1)*24,2))</f>
        <v/>
      </c>
      <c r="K683" s="22" t="str">
        <f aca="false">IF(OR(H683="",F683=""),"",IF(ROUND(MAX(0,MOD(H683-F683+0.5,1)-0.5)*1440,0)&gt;IFERROR(VLOOKUP(E683,الورديات!$A$2:$E$21,5,FALSE()),0),ROUND(MAX(0,MOD(H683-F683+0.5,1)-0.5)*1440,0),0))</f>
        <v/>
      </c>
      <c r="L683" s="22" t="str">
        <f aca="false">IF(OR(I683="",G683=""),"",ROUND(MAX(0,MOD(G683-I683+0.5,1)-0.5)*1440,0))</f>
        <v/>
      </c>
      <c r="M683" s="22" t="str">
        <f aca="false">IF(OR(I683="",G683=""),"",IF(ROUND(MAX(0,MOD(I683-G683+0.5,1)-0.5)*1440,0)&gt;=الإعدادات!$B$8,ROUND(MAX(0,MOD(I683-G683+0.5,1)-0.5)*1440,0),0))</f>
        <v/>
      </c>
      <c r="N683" s="18" t="str">
        <f aca="false">IF(OR(A683="",B683=""),"",IF(COUNTIFS(الإجازات!$A$2:$A$1001,B683,الإجازات!$D$2:$D$1001,"&lt;="&amp;A683,الإجازات!$E$2:$E$1001,"&gt;="&amp;A683,الإجازات!$G$2:$G$1001,"مقبولة")=0,"",LOOKUP(2,1/((الإجازات!$A$2:$A$1001=B683)*(الإجازات!$D$2:$D$1001&lt;=A683)*(الإجازات!$E$2:$E$1001&gt;=A683)*(الإجازات!$G$2:$G$1001="مقبولة")),الإجازات!$C$2:$C$1001)))</f>
        <v/>
      </c>
      <c r="O683" s="17"/>
      <c r="P683" s="23" t="str">
        <f aca="false">IF(B683="","",IF(ISNA(MATCH(B683,الموظفين!$A$2:$A$501,0)),"⚠ كود غير موجود",IF(O683&lt;&gt;"",O683,IF(N683&lt;&gt;"",N683,IF(H683="",IF(AND(A683&lt;&gt;"",WEEKDAY(A683)=الإعدادات!$B$11),"راحة أسبوعية","غائب"),IF(I683="","بدون انصراف",IF(N(K683)&gt;0,"متأخر","حاضر")))))))</f>
        <v/>
      </c>
      <c r="Q683" s="24" t="str">
        <f aca="false">IF(B683="","",IF(OR(P683="غائب",P683="غياب",P683="إجازة بدون راتب"),IFERROR(VLOOKUP(B683,الموظفين!$A$2:$J$501,8,FALSE()),0),0))</f>
        <v/>
      </c>
      <c r="R683" s="24" t="str">
        <f aca="false">IF(B683="","",ROUND((N(K683)+N(L683))/60*IFERROR(VLOOKUP(B683,الموظفين!$A$2:$J$501,8,FALSE()),0)/الإعدادات!$B$6*الإعدادات!$B$9,2))</f>
        <v/>
      </c>
      <c r="S683" s="24" t="str">
        <f aca="false">IF(OR(B683="",M683=""),"",ROUND(M683/60*IFERROR(VLOOKUP(B683,الموظفين!$A$2:$J$501,9,FALSE()),0),2))</f>
        <v/>
      </c>
      <c r="T683" s="17"/>
      <c r="U683" s="23" t="str">
        <f aca="false">IF(OR(A683="",B683=""),"",A683&amp;"|"&amp;B683)</f>
        <v/>
      </c>
    </row>
    <row r="684" customFormat="false" ht="15" hidden="false" customHeight="false" outlineLevel="0" collapsed="false">
      <c r="A684" s="16"/>
      <c r="B684" s="17"/>
      <c r="C684" s="18" t="str">
        <f aca="false">IF($B684="","",IFERROR(VLOOKUP($B684,الموظفين!$A$2:$J$501,2,FALSE())&amp;"","⚠ كود غير موجود"))</f>
        <v/>
      </c>
      <c r="D684" s="18" t="str">
        <f aca="false">IF($B684="","",IFERROR(VLOOKUP($B684,الموظفين!$A$2:$J$501,3,FALSE())&amp;"",""))</f>
        <v/>
      </c>
      <c r="E684" s="18" t="str">
        <f aca="false">IF($B684="","",IFERROR(VLOOKUP($B684,الموظفين!$A$2:$J$501,5,FALSE())&amp;"",""))</f>
        <v/>
      </c>
      <c r="F684" s="19" t="str">
        <f aca="false">IF($B684="","",IFERROR(VLOOKUP($B684,الموظفين!$A$2:$J$501,6,FALSE()),""))</f>
        <v/>
      </c>
      <c r="G684" s="19" t="str">
        <f aca="false">IF($B684="","",IFERROR(VLOOKUP($B684,الموظفين!$A$2:$J$501,7,FALSE()),""))</f>
        <v/>
      </c>
      <c r="H684" s="20"/>
      <c r="I684" s="20"/>
      <c r="J684" s="21" t="str">
        <f aca="false">IF(OR(H684="",I684=""),"",ROUND(MOD(I684-H684,1)*24,2))</f>
        <v/>
      </c>
      <c r="K684" s="22" t="str">
        <f aca="false">IF(OR(H684="",F684=""),"",IF(ROUND(MAX(0,MOD(H684-F684+0.5,1)-0.5)*1440,0)&gt;IFERROR(VLOOKUP(E684,الورديات!$A$2:$E$21,5,FALSE()),0),ROUND(MAX(0,MOD(H684-F684+0.5,1)-0.5)*1440,0),0))</f>
        <v/>
      </c>
      <c r="L684" s="22" t="str">
        <f aca="false">IF(OR(I684="",G684=""),"",ROUND(MAX(0,MOD(G684-I684+0.5,1)-0.5)*1440,0))</f>
        <v/>
      </c>
      <c r="M684" s="22" t="str">
        <f aca="false">IF(OR(I684="",G684=""),"",IF(ROUND(MAX(0,MOD(I684-G684+0.5,1)-0.5)*1440,0)&gt;=الإعدادات!$B$8,ROUND(MAX(0,MOD(I684-G684+0.5,1)-0.5)*1440,0),0))</f>
        <v/>
      </c>
      <c r="N684" s="18" t="str">
        <f aca="false">IF(OR(A684="",B684=""),"",IF(COUNTIFS(الإجازات!$A$2:$A$1001,B684,الإجازات!$D$2:$D$1001,"&lt;="&amp;A684,الإجازات!$E$2:$E$1001,"&gt;="&amp;A684,الإجازات!$G$2:$G$1001,"مقبولة")=0,"",LOOKUP(2,1/((الإجازات!$A$2:$A$1001=B684)*(الإجازات!$D$2:$D$1001&lt;=A684)*(الإجازات!$E$2:$E$1001&gt;=A684)*(الإجازات!$G$2:$G$1001="مقبولة")),الإجازات!$C$2:$C$1001)))</f>
        <v/>
      </c>
      <c r="O684" s="17"/>
      <c r="P684" s="23" t="str">
        <f aca="false">IF(B684="","",IF(ISNA(MATCH(B684,الموظفين!$A$2:$A$501,0)),"⚠ كود غير موجود",IF(O684&lt;&gt;"",O684,IF(N684&lt;&gt;"",N684,IF(H684="",IF(AND(A684&lt;&gt;"",WEEKDAY(A684)=الإعدادات!$B$11),"راحة أسبوعية","غائب"),IF(I684="","بدون انصراف",IF(N(K684)&gt;0,"متأخر","حاضر")))))))</f>
        <v/>
      </c>
      <c r="Q684" s="24" t="str">
        <f aca="false">IF(B684="","",IF(OR(P684="غائب",P684="غياب",P684="إجازة بدون راتب"),IFERROR(VLOOKUP(B684,الموظفين!$A$2:$J$501,8,FALSE()),0),0))</f>
        <v/>
      </c>
      <c r="R684" s="24" t="str">
        <f aca="false">IF(B684="","",ROUND((N(K684)+N(L684))/60*IFERROR(VLOOKUP(B684,الموظفين!$A$2:$J$501,8,FALSE()),0)/الإعدادات!$B$6*الإعدادات!$B$9,2))</f>
        <v/>
      </c>
      <c r="S684" s="24" t="str">
        <f aca="false">IF(OR(B684="",M684=""),"",ROUND(M684/60*IFERROR(VLOOKUP(B684,الموظفين!$A$2:$J$501,9,FALSE()),0),2))</f>
        <v/>
      </c>
      <c r="T684" s="17"/>
      <c r="U684" s="23" t="str">
        <f aca="false">IF(OR(A684="",B684=""),"",A684&amp;"|"&amp;B684)</f>
        <v/>
      </c>
    </row>
    <row r="685" customFormat="false" ht="15" hidden="false" customHeight="false" outlineLevel="0" collapsed="false">
      <c r="A685" s="16"/>
      <c r="B685" s="17"/>
      <c r="C685" s="18" t="str">
        <f aca="false">IF($B685="","",IFERROR(VLOOKUP($B685,الموظفين!$A$2:$J$501,2,FALSE())&amp;"","⚠ كود غير موجود"))</f>
        <v/>
      </c>
      <c r="D685" s="18" t="str">
        <f aca="false">IF($B685="","",IFERROR(VLOOKUP($B685,الموظفين!$A$2:$J$501,3,FALSE())&amp;"",""))</f>
        <v/>
      </c>
      <c r="E685" s="18" t="str">
        <f aca="false">IF($B685="","",IFERROR(VLOOKUP($B685,الموظفين!$A$2:$J$501,5,FALSE())&amp;"",""))</f>
        <v/>
      </c>
      <c r="F685" s="19" t="str">
        <f aca="false">IF($B685="","",IFERROR(VLOOKUP($B685,الموظفين!$A$2:$J$501,6,FALSE()),""))</f>
        <v/>
      </c>
      <c r="G685" s="19" t="str">
        <f aca="false">IF($B685="","",IFERROR(VLOOKUP($B685,الموظفين!$A$2:$J$501,7,FALSE()),""))</f>
        <v/>
      </c>
      <c r="H685" s="20"/>
      <c r="I685" s="20"/>
      <c r="J685" s="21" t="str">
        <f aca="false">IF(OR(H685="",I685=""),"",ROUND(MOD(I685-H685,1)*24,2))</f>
        <v/>
      </c>
      <c r="K685" s="22" t="str">
        <f aca="false">IF(OR(H685="",F685=""),"",IF(ROUND(MAX(0,MOD(H685-F685+0.5,1)-0.5)*1440,0)&gt;IFERROR(VLOOKUP(E685,الورديات!$A$2:$E$21,5,FALSE()),0),ROUND(MAX(0,MOD(H685-F685+0.5,1)-0.5)*1440,0),0))</f>
        <v/>
      </c>
      <c r="L685" s="22" t="str">
        <f aca="false">IF(OR(I685="",G685=""),"",ROUND(MAX(0,MOD(G685-I685+0.5,1)-0.5)*1440,0))</f>
        <v/>
      </c>
      <c r="M685" s="22" t="str">
        <f aca="false">IF(OR(I685="",G685=""),"",IF(ROUND(MAX(0,MOD(I685-G685+0.5,1)-0.5)*1440,0)&gt;=الإعدادات!$B$8,ROUND(MAX(0,MOD(I685-G685+0.5,1)-0.5)*1440,0),0))</f>
        <v/>
      </c>
      <c r="N685" s="18" t="str">
        <f aca="false">IF(OR(A685="",B685=""),"",IF(COUNTIFS(الإجازات!$A$2:$A$1001,B685,الإجازات!$D$2:$D$1001,"&lt;="&amp;A685,الإجازات!$E$2:$E$1001,"&gt;="&amp;A685,الإجازات!$G$2:$G$1001,"مقبولة")=0,"",LOOKUP(2,1/((الإجازات!$A$2:$A$1001=B685)*(الإجازات!$D$2:$D$1001&lt;=A685)*(الإجازات!$E$2:$E$1001&gt;=A685)*(الإجازات!$G$2:$G$1001="مقبولة")),الإجازات!$C$2:$C$1001)))</f>
        <v/>
      </c>
      <c r="O685" s="17"/>
      <c r="P685" s="23" t="str">
        <f aca="false">IF(B685="","",IF(ISNA(MATCH(B685,الموظفين!$A$2:$A$501,0)),"⚠ كود غير موجود",IF(O685&lt;&gt;"",O685,IF(N685&lt;&gt;"",N685,IF(H685="",IF(AND(A685&lt;&gt;"",WEEKDAY(A685)=الإعدادات!$B$11),"راحة أسبوعية","غائب"),IF(I685="","بدون انصراف",IF(N(K685)&gt;0,"متأخر","حاضر")))))))</f>
        <v/>
      </c>
      <c r="Q685" s="24" t="str">
        <f aca="false">IF(B685="","",IF(OR(P685="غائب",P685="غياب",P685="إجازة بدون راتب"),IFERROR(VLOOKUP(B685,الموظفين!$A$2:$J$501,8,FALSE()),0),0))</f>
        <v/>
      </c>
      <c r="R685" s="24" t="str">
        <f aca="false">IF(B685="","",ROUND((N(K685)+N(L685))/60*IFERROR(VLOOKUP(B685,الموظفين!$A$2:$J$501,8,FALSE()),0)/الإعدادات!$B$6*الإعدادات!$B$9,2))</f>
        <v/>
      </c>
      <c r="S685" s="24" t="str">
        <f aca="false">IF(OR(B685="",M685=""),"",ROUND(M685/60*IFERROR(VLOOKUP(B685,الموظفين!$A$2:$J$501,9,FALSE()),0),2))</f>
        <v/>
      </c>
      <c r="T685" s="17"/>
      <c r="U685" s="23" t="str">
        <f aca="false">IF(OR(A685="",B685=""),"",A685&amp;"|"&amp;B685)</f>
        <v/>
      </c>
    </row>
    <row r="686" customFormat="false" ht="15" hidden="false" customHeight="false" outlineLevel="0" collapsed="false">
      <c r="A686" s="16"/>
      <c r="B686" s="17"/>
      <c r="C686" s="18" t="str">
        <f aca="false">IF($B686="","",IFERROR(VLOOKUP($B686,الموظفين!$A$2:$J$501,2,FALSE())&amp;"","⚠ كود غير موجود"))</f>
        <v/>
      </c>
      <c r="D686" s="18" t="str">
        <f aca="false">IF($B686="","",IFERROR(VLOOKUP($B686,الموظفين!$A$2:$J$501,3,FALSE())&amp;"",""))</f>
        <v/>
      </c>
      <c r="E686" s="18" t="str">
        <f aca="false">IF($B686="","",IFERROR(VLOOKUP($B686,الموظفين!$A$2:$J$501,5,FALSE())&amp;"",""))</f>
        <v/>
      </c>
      <c r="F686" s="19" t="str">
        <f aca="false">IF($B686="","",IFERROR(VLOOKUP($B686,الموظفين!$A$2:$J$501,6,FALSE()),""))</f>
        <v/>
      </c>
      <c r="G686" s="19" t="str">
        <f aca="false">IF($B686="","",IFERROR(VLOOKUP($B686,الموظفين!$A$2:$J$501,7,FALSE()),""))</f>
        <v/>
      </c>
      <c r="H686" s="20"/>
      <c r="I686" s="20"/>
      <c r="J686" s="21" t="str">
        <f aca="false">IF(OR(H686="",I686=""),"",ROUND(MOD(I686-H686,1)*24,2))</f>
        <v/>
      </c>
      <c r="K686" s="22" t="str">
        <f aca="false">IF(OR(H686="",F686=""),"",IF(ROUND(MAX(0,MOD(H686-F686+0.5,1)-0.5)*1440,0)&gt;IFERROR(VLOOKUP(E686,الورديات!$A$2:$E$21,5,FALSE()),0),ROUND(MAX(0,MOD(H686-F686+0.5,1)-0.5)*1440,0),0))</f>
        <v/>
      </c>
      <c r="L686" s="22" t="str">
        <f aca="false">IF(OR(I686="",G686=""),"",ROUND(MAX(0,MOD(G686-I686+0.5,1)-0.5)*1440,0))</f>
        <v/>
      </c>
      <c r="M686" s="22" t="str">
        <f aca="false">IF(OR(I686="",G686=""),"",IF(ROUND(MAX(0,MOD(I686-G686+0.5,1)-0.5)*1440,0)&gt;=الإعدادات!$B$8,ROUND(MAX(0,MOD(I686-G686+0.5,1)-0.5)*1440,0),0))</f>
        <v/>
      </c>
      <c r="N686" s="18" t="str">
        <f aca="false">IF(OR(A686="",B686=""),"",IF(COUNTIFS(الإجازات!$A$2:$A$1001,B686,الإجازات!$D$2:$D$1001,"&lt;="&amp;A686,الإجازات!$E$2:$E$1001,"&gt;="&amp;A686,الإجازات!$G$2:$G$1001,"مقبولة")=0,"",LOOKUP(2,1/((الإجازات!$A$2:$A$1001=B686)*(الإجازات!$D$2:$D$1001&lt;=A686)*(الإجازات!$E$2:$E$1001&gt;=A686)*(الإجازات!$G$2:$G$1001="مقبولة")),الإجازات!$C$2:$C$1001)))</f>
        <v/>
      </c>
      <c r="O686" s="17"/>
      <c r="P686" s="23" t="str">
        <f aca="false">IF(B686="","",IF(ISNA(MATCH(B686,الموظفين!$A$2:$A$501,0)),"⚠ كود غير موجود",IF(O686&lt;&gt;"",O686,IF(N686&lt;&gt;"",N686,IF(H686="",IF(AND(A686&lt;&gt;"",WEEKDAY(A686)=الإعدادات!$B$11),"راحة أسبوعية","غائب"),IF(I686="","بدون انصراف",IF(N(K686)&gt;0,"متأخر","حاضر")))))))</f>
        <v/>
      </c>
      <c r="Q686" s="24" t="str">
        <f aca="false">IF(B686="","",IF(OR(P686="غائب",P686="غياب",P686="إجازة بدون راتب"),IFERROR(VLOOKUP(B686,الموظفين!$A$2:$J$501,8,FALSE()),0),0))</f>
        <v/>
      </c>
      <c r="R686" s="24" t="str">
        <f aca="false">IF(B686="","",ROUND((N(K686)+N(L686))/60*IFERROR(VLOOKUP(B686,الموظفين!$A$2:$J$501,8,FALSE()),0)/الإعدادات!$B$6*الإعدادات!$B$9,2))</f>
        <v/>
      </c>
      <c r="S686" s="24" t="str">
        <f aca="false">IF(OR(B686="",M686=""),"",ROUND(M686/60*IFERROR(VLOOKUP(B686,الموظفين!$A$2:$J$501,9,FALSE()),0),2))</f>
        <v/>
      </c>
      <c r="T686" s="17"/>
      <c r="U686" s="23" t="str">
        <f aca="false">IF(OR(A686="",B686=""),"",A686&amp;"|"&amp;B686)</f>
        <v/>
      </c>
    </row>
    <row r="687" customFormat="false" ht="15" hidden="false" customHeight="false" outlineLevel="0" collapsed="false">
      <c r="A687" s="16"/>
      <c r="B687" s="17"/>
      <c r="C687" s="18" t="str">
        <f aca="false">IF($B687="","",IFERROR(VLOOKUP($B687,الموظفين!$A$2:$J$501,2,FALSE())&amp;"","⚠ كود غير موجود"))</f>
        <v/>
      </c>
      <c r="D687" s="18" t="str">
        <f aca="false">IF($B687="","",IFERROR(VLOOKUP($B687,الموظفين!$A$2:$J$501,3,FALSE())&amp;"",""))</f>
        <v/>
      </c>
      <c r="E687" s="18" t="str">
        <f aca="false">IF($B687="","",IFERROR(VLOOKUP($B687,الموظفين!$A$2:$J$501,5,FALSE())&amp;"",""))</f>
        <v/>
      </c>
      <c r="F687" s="19" t="str">
        <f aca="false">IF($B687="","",IFERROR(VLOOKUP($B687,الموظفين!$A$2:$J$501,6,FALSE()),""))</f>
        <v/>
      </c>
      <c r="G687" s="19" t="str">
        <f aca="false">IF($B687="","",IFERROR(VLOOKUP($B687,الموظفين!$A$2:$J$501,7,FALSE()),""))</f>
        <v/>
      </c>
      <c r="H687" s="20"/>
      <c r="I687" s="20"/>
      <c r="J687" s="21" t="str">
        <f aca="false">IF(OR(H687="",I687=""),"",ROUND(MOD(I687-H687,1)*24,2))</f>
        <v/>
      </c>
      <c r="K687" s="22" t="str">
        <f aca="false">IF(OR(H687="",F687=""),"",IF(ROUND(MAX(0,MOD(H687-F687+0.5,1)-0.5)*1440,0)&gt;IFERROR(VLOOKUP(E687,الورديات!$A$2:$E$21,5,FALSE()),0),ROUND(MAX(0,MOD(H687-F687+0.5,1)-0.5)*1440,0),0))</f>
        <v/>
      </c>
      <c r="L687" s="22" t="str">
        <f aca="false">IF(OR(I687="",G687=""),"",ROUND(MAX(0,MOD(G687-I687+0.5,1)-0.5)*1440,0))</f>
        <v/>
      </c>
      <c r="M687" s="22" t="str">
        <f aca="false">IF(OR(I687="",G687=""),"",IF(ROUND(MAX(0,MOD(I687-G687+0.5,1)-0.5)*1440,0)&gt;=الإعدادات!$B$8,ROUND(MAX(0,MOD(I687-G687+0.5,1)-0.5)*1440,0),0))</f>
        <v/>
      </c>
      <c r="N687" s="18" t="str">
        <f aca="false">IF(OR(A687="",B687=""),"",IF(COUNTIFS(الإجازات!$A$2:$A$1001,B687,الإجازات!$D$2:$D$1001,"&lt;="&amp;A687,الإجازات!$E$2:$E$1001,"&gt;="&amp;A687,الإجازات!$G$2:$G$1001,"مقبولة")=0,"",LOOKUP(2,1/((الإجازات!$A$2:$A$1001=B687)*(الإجازات!$D$2:$D$1001&lt;=A687)*(الإجازات!$E$2:$E$1001&gt;=A687)*(الإجازات!$G$2:$G$1001="مقبولة")),الإجازات!$C$2:$C$1001)))</f>
        <v/>
      </c>
      <c r="O687" s="17"/>
      <c r="P687" s="23" t="str">
        <f aca="false">IF(B687="","",IF(ISNA(MATCH(B687,الموظفين!$A$2:$A$501,0)),"⚠ كود غير موجود",IF(O687&lt;&gt;"",O687,IF(N687&lt;&gt;"",N687,IF(H687="",IF(AND(A687&lt;&gt;"",WEEKDAY(A687)=الإعدادات!$B$11),"راحة أسبوعية","غائب"),IF(I687="","بدون انصراف",IF(N(K687)&gt;0,"متأخر","حاضر")))))))</f>
        <v/>
      </c>
      <c r="Q687" s="24" t="str">
        <f aca="false">IF(B687="","",IF(OR(P687="غائب",P687="غياب",P687="إجازة بدون راتب"),IFERROR(VLOOKUP(B687,الموظفين!$A$2:$J$501,8,FALSE()),0),0))</f>
        <v/>
      </c>
      <c r="R687" s="24" t="str">
        <f aca="false">IF(B687="","",ROUND((N(K687)+N(L687))/60*IFERROR(VLOOKUP(B687,الموظفين!$A$2:$J$501,8,FALSE()),0)/الإعدادات!$B$6*الإعدادات!$B$9,2))</f>
        <v/>
      </c>
      <c r="S687" s="24" t="str">
        <f aca="false">IF(OR(B687="",M687=""),"",ROUND(M687/60*IFERROR(VLOOKUP(B687,الموظفين!$A$2:$J$501,9,FALSE()),0),2))</f>
        <v/>
      </c>
      <c r="T687" s="17"/>
      <c r="U687" s="23" t="str">
        <f aca="false">IF(OR(A687="",B687=""),"",A687&amp;"|"&amp;B687)</f>
        <v/>
      </c>
    </row>
    <row r="688" customFormat="false" ht="15" hidden="false" customHeight="false" outlineLevel="0" collapsed="false">
      <c r="A688" s="16"/>
      <c r="B688" s="17"/>
      <c r="C688" s="18" t="str">
        <f aca="false">IF($B688="","",IFERROR(VLOOKUP($B688,الموظفين!$A$2:$J$501,2,FALSE())&amp;"","⚠ كود غير موجود"))</f>
        <v/>
      </c>
      <c r="D688" s="18" t="str">
        <f aca="false">IF($B688="","",IFERROR(VLOOKUP($B688,الموظفين!$A$2:$J$501,3,FALSE())&amp;"",""))</f>
        <v/>
      </c>
      <c r="E688" s="18" t="str">
        <f aca="false">IF($B688="","",IFERROR(VLOOKUP($B688,الموظفين!$A$2:$J$501,5,FALSE())&amp;"",""))</f>
        <v/>
      </c>
      <c r="F688" s="19" t="str">
        <f aca="false">IF($B688="","",IFERROR(VLOOKUP($B688,الموظفين!$A$2:$J$501,6,FALSE()),""))</f>
        <v/>
      </c>
      <c r="G688" s="19" t="str">
        <f aca="false">IF($B688="","",IFERROR(VLOOKUP($B688,الموظفين!$A$2:$J$501,7,FALSE()),""))</f>
        <v/>
      </c>
      <c r="H688" s="20"/>
      <c r="I688" s="20"/>
      <c r="J688" s="21" t="str">
        <f aca="false">IF(OR(H688="",I688=""),"",ROUND(MOD(I688-H688,1)*24,2))</f>
        <v/>
      </c>
      <c r="K688" s="22" t="str">
        <f aca="false">IF(OR(H688="",F688=""),"",IF(ROUND(MAX(0,MOD(H688-F688+0.5,1)-0.5)*1440,0)&gt;IFERROR(VLOOKUP(E688,الورديات!$A$2:$E$21,5,FALSE()),0),ROUND(MAX(0,MOD(H688-F688+0.5,1)-0.5)*1440,0),0))</f>
        <v/>
      </c>
      <c r="L688" s="22" t="str">
        <f aca="false">IF(OR(I688="",G688=""),"",ROUND(MAX(0,MOD(G688-I688+0.5,1)-0.5)*1440,0))</f>
        <v/>
      </c>
      <c r="M688" s="22" t="str">
        <f aca="false">IF(OR(I688="",G688=""),"",IF(ROUND(MAX(0,MOD(I688-G688+0.5,1)-0.5)*1440,0)&gt;=الإعدادات!$B$8,ROUND(MAX(0,MOD(I688-G688+0.5,1)-0.5)*1440,0),0))</f>
        <v/>
      </c>
      <c r="N688" s="18" t="str">
        <f aca="false">IF(OR(A688="",B688=""),"",IF(COUNTIFS(الإجازات!$A$2:$A$1001,B688,الإجازات!$D$2:$D$1001,"&lt;="&amp;A688,الإجازات!$E$2:$E$1001,"&gt;="&amp;A688,الإجازات!$G$2:$G$1001,"مقبولة")=0,"",LOOKUP(2,1/((الإجازات!$A$2:$A$1001=B688)*(الإجازات!$D$2:$D$1001&lt;=A688)*(الإجازات!$E$2:$E$1001&gt;=A688)*(الإجازات!$G$2:$G$1001="مقبولة")),الإجازات!$C$2:$C$1001)))</f>
        <v/>
      </c>
      <c r="O688" s="17"/>
      <c r="P688" s="23" t="str">
        <f aca="false">IF(B688="","",IF(ISNA(MATCH(B688,الموظفين!$A$2:$A$501,0)),"⚠ كود غير موجود",IF(O688&lt;&gt;"",O688,IF(N688&lt;&gt;"",N688,IF(H688="",IF(AND(A688&lt;&gt;"",WEEKDAY(A688)=الإعدادات!$B$11),"راحة أسبوعية","غائب"),IF(I688="","بدون انصراف",IF(N(K688)&gt;0,"متأخر","حاضر")))))))</f>
        <v/>
      </c>
      <c r="Q688" s="24" t="str">
        <f aca="false">IF(B688="","",IF(OR(P688="غائب",P688="غياب",P688="إجازة بدون راتب"),IFERROR(VLOOKUP(B688,الموظفين!$A$2:$J$501,8,FALSE()),0),0))</f>
        <v/>
      </c>
      <c r="R688" s="24" t="str">
        <f aca="false">IF(B688="","",ROUND((N(K688)+N(L688))/60*IFERROR(VLOOKUP(B688,الموظفين!$A$2:$J$501,8,FALSE()),0)/الإعدادات!$B$6*الإعدادات!$B$9,2))</f>
        <v/>
      </c>
      <c r="S688" s="24" t="str">
        <f aca="false">IF(OR(B688="",M688=""),"",ROUND(M688/60*IFERROR(VLOOKUP(B688,الموظفين!$A$2:$J$501,9,FALSE()),0),2))</f>
        <v/>
      </c>
      <c r="T688" s="17"/>
      <c r="U688" s="23" t="str">
        <f aca="false">IF(OR(A688="",B688=""),"",A688&amp;"|"&amp;B688)</f>
        <v/>
      </c>
    </row>
    <row r="689" customFormat="false" ht="15" hidden="false" customHeight="false" outlineLevel="0" collapsed="false">
      <c r="A689" s="16"/>
      <c r="B689" s="17"/>
      <c r="C689" s="18" t="str">
        <f aca="false">IF($B689="","",IFERROR(VLOOKUP($B689,الموظفين!$A$2:$J$501,2,FALSE())&amp;"","⚠ كود غير موجود"))</f>
        <v/>
      </c>
      <c r="D689" s="18" t="str">
        <f aca="false">IF($B689="","",IFERROR(VLOOKUP($B689,الموظفين!$A$2:$J$501,3,FALSE())&amp;"",""))</f>
        <v/>
      </c>
      <c r="E689" s="18" t="str">
        <f aca="false">IF($B689="","",IFERROR(VLOOKUP($B689,الموظفين!$A$2:$J$501,5,FALSE())&amp;"",""))</f>
        <v/>
      </c>
      <c r="F689" s="19" t="str">
        <f aca="false">IF($B689="","",IFERROR(VLOOKUP($B689,الموظفين!$A$2:$J$501,6,FALSE()),""))</f>
        <v/>
      </c>
      <c r="G689" s="19" t="str">
        <f aca="false">IF($B689="","",IFERROR(VLOOKUP($B689,الموظفين!$A$2:$J$501,7,FALSE()),""))</f>
        <v/>
      </c>
      <c r="H689" s="20"/>
      <c r="I689" s="20"/>
      <c r="J689" s="21" t="str">
        <f aca="false">IF(OR(H689="",I689=""),"",ROUND(MOD(I689-H689,1)*24,2))</f>
        <v/>
      </c>
      <c r="K689" s="22" t="str">
        <f aca="false">IF(OR(H689="",F689=""),"",IF(ROUND(MAX(0,MOD(H689-F689+0.5,1)-0.5)*1440,0)&gt;IFERROR(VLOOKUP(E689,الورديات!$A$2:$E$21,5,FALSE()),0),ROUND(MAX(0,MOD(H689-F689+0.5,1)-0.5)*1440,0),0))</f>
        <v/>
      </c>
      <c r="L689" s="22" t="str">
        <f aca="false">IF(OR(I689="",G689=""),"",ROUND(MAX(0,MOD(G689-I689+0.5,1)-0.5)*1440,0))</f>
        <v/>
      </c>
      <c r="M689" s="22" t="str">
        <f aca="false">IF(OR(I689="",G689=""),"",IF(ROUND(MAX(0,MOD(I689-G689+0.5,1)-0.5)*1440,0)&gt;=الإعدادات!$B$8,ROUND(MAX(0,MOD(I689-G689+0.5,1)-0.5)*1440,0),0))</f>
        <v/>
      </c>
      <c r="N689" s="18" t="str">
        <f aca="false">IF(OR(A689="",B689=""),"",IF(COUNTIFS(الإجازات!$A$2:$A$1001,B689,الإجازات!$D$2:$D$1001,"&lt;="&amp;A689,الإجازات!$E$2:$E$1001,"&gt;="&amp;A689,الإجازات!$G$2:$G$1001,"مقبولة")=0,"",LOOKUP(2,1/((الإجازات!$A$2:$A$1001=B689)*(الإجازات!$D$2:$D$1001&lt;=A689)*(الإجازات!$E$2:$E$1001&gt;=A689)*(الإجازات!$G$2:$G$1001="مقبولة")),الإجازات!$C$2:$C$1001)))</f>
        <v/>
      </c>
      <c r="O689" s="17"/>
      <c r="P689" s="23" t="str">
        <f aca="false">IF(B689="","",IF(ISNA(MATCH(B689,الموظفين!$A$2:$A$501,0)),"⚠ كود غير موجود",IF(O689&lt;&gt;"",O689,IF(N689&lt;&gt;"",N689,IF(H689="",IF(AND(A689&lt;&gt;"",WEEKDAY(A689)=الإعدادات!$B$11),"راحة أسبوعية","غائب"),IF(I689="","بدون انصراف",IF(N(K689)&gt;0,"متأخر","حاضر")))))))</f>
        <v/>
      </c>
      <c r="Q689" s="24" t="str">
        <f aca="false">IF(B689="","",IF(OR(P689="غائب",P689="غياب",P689="إجازة بدون راتب"),IFERROR(VLOOKUP(B689,الموظفين!$A$2:$J$501,8,FALSE()),0),0))</f>
        <v/>
      </c>
      <c r="R689" s="24" t="str">
        <f aca="false">IF(B689="","",ROUND((N(K689)+N(L689))/60*IFERROR(VLOOKUP(B689,الموظفين!$A$2:$J$501,8,FALSE()),0)/الإعدادات!$B$6*الإعدادات!$B$9,2))</f>
        <v/>
      </c>
      <c r="S689" s="24" t="str">
        <f aca="false">IF(OR(B689="",M689=""),"",ROUND(M689/60*IFERROR(VLOOKUP(B689,الموظفين!$A$2:$J$501,9,FALSE()),0),2))</f>
        <v/>
      </c>
      <c r="T689" s="17"/>
      <c r="U689" s="23" t="str">
        <f aca="false">IF(OR(A689="",B689=""),"",A689&amp;"|"&amp;B689)</f>
        <v/>
      </c>
    </row>
    <row r="690" customFormat="false" ht="15" hidden="false" customHeight="false" outlineLevel="0" collapsed="false">
      <c r="A690" s="16"/>
      <c r="B690" s="17"/>
      <c r="C690" s="18" t="str">
        <f aca="false">IF($B690="","",IFERROR(VLOOKUP($B690,الموظفين!$A$2:$J$501,2,FALSE())&amp;"","⚠ كود غير موجود"))</f>
        <v/>
      </c>
      <c r="D690" s="18" t="str">
        <f aca="false">IF($B690="","",IFERROR(VLOOKUP($B690,الموظفين!$A$2:$J$501,3,FALSE())&amp;"",""))</f>
        <v/>
      </c>
      <c r="E690" s="18" t="str">
        <f aca="false">IF($B690="","",IFERROR(VLOOKUP($B690,الموظفين!$A$2:$J$501,5,FALSE())&amp;"",""))</f>
        <v/>
      </c>
      <c r="F690" s="19" t="str">
        <f aca="false">IF($B690="","",IFERROR(VLOOKUP($B690,الموظفين!$A$2:$J$501,6,FALSE()),""))</f>
        <v/>
      </c>
      <c r="G690" s="19" t="str">
        <f aca="false">IF($B690="","",IFERROR(VLOOKUP($B690,الموظفين!$A$2:$J$501,7,FALSE()),""))</f>
        <v/>
      </c>
      <c r="H690" s="20"/>
      <c r="I690" s="20"/>
      <c r="J690" s="21" t="str">
        <f aca="false">IF(OR(H690="",I690=""),"",ROUND(MOD(I690-H690,1)*24,2))</f>
        <v/>
      </c>
      <c r="K690" s="22" t="str">
        <f aca="false">IF(OR(H690="",F690=""),"",IF(ROUND(MAX(0,MOD(H690-F690+0.5,1)-0.5)*1440,0)&gt;IFERROR(VLOOKUP(E690,الورديات!$A$2:$E$21,5,FALSE()),0),ROUND(MAX(0,MOD(H690-F690+0.5,1)-0.5)*1440,0),0))</f>
        <v/>
      </c>
      <c r="L690" s="22" t="str">
        <f aca="false">IF(OR(I690="",G690=""),"",ROUND(MAX(0,MOD(G690-I690+0.5,1)-0.5)*1440,0))</f>
        <v/>
      </c>
      <c r="M690" s="22" t="str">
        <f aca="false">IF(OR(I690="",G690=""),"",IF(ROUND(MAX(0,MOD(I690-G690+0.5,1)-0.5)*1440,0)&gt;=الإعدادات!$B$8,ROUND(MAX(0,MOD(I690-G690+0.5,1)-0.5)*1440,0),0))</f>
        <v/>
      </c>
      <c r="N690" s="18" t="str">
        <f aca="false">IF(OR(A690="",B690=""),"",IF(COUNTIFS(الإجازات!$A$2:$A$1001,B690,الإجازات!$D$2:$D$1001,"&lt;="&amp;A690,الإجازات!$E$2:$E$1001,"&gt;="&amp;A690,الإجازات!$G$2:$G$1001,"مقبولة")=0,"",LOOKUP(2,1/((الإجازات!$A$2:$A$1001=B690)*(الإجازات!$D$2:$D$1001&lt;=A690)*(الإجازات!$E$2:$E$1001&gt;=A690)*(الإجازات!$G$2:$G$1001="مقبولة")),الإجازات!$C$2:$C$1001)))</f>
        <v/>
      </c>
      <c r="O690" s="17"/>
      <c r="P690" s="23" t="str">
        <f aca="false">IF(B690="","",IF(ISNA(MATCH(B690,الموظفين!$A$2:$A$501,0)),"⚠ كود غير موجود",IF(O690&lt;&gt;"",O690,IF(N690&lt;&gt;"",N690,IF(H690="",IF(AND(A690&lt;&gt;"",WEEKDAY(A690)=الإعدادات!$B$11),"راحة أسبوعية","غائب"),IF(I690="","بدون انصراف",IF(N(K690)&gt;0,"متأخر","حاضر")))))))</f>
        <v/>
      </c>
      <c r="Q690" s="24" t="str">
        <f aca="false">IF(B690="","",IF(OR(P690="غائب",P690="غياب",P690="إجازة بدون راتب"),IFERROR(VLOOKUP(B690,الموظفين!$A$2:$J$501,8,FALSE()),0),0))</f>
        <v/>
      </c>
      <c r="R690" s="24" t="str">
        <f aca="false">IF(B690="","",ROUND((N(K690)+N(L690))/60*IFERROR(VLOOKUP(B690,الموظفين!$A$2:$J$501,8,FALSE()),0)/الإعدادات!$B$6*الإعدادات!$B$9,2))</f>
        <v/>
      </c>
      <c r="S690" s="24" t="str">
        <f aca="false">IF(OR(B690="",M690=""),"",ROUND(M690/60*IFERROR(VLOOKUP(B690,الموظفين!$A$2:$J$501,9,FALSE()),0),2))</f>
        <v/>
      </c>
      <c r="T690" s="17"/>
      <c r="U690" s="23" t="str">
        <f aca="false">IF(OR(A690="",B690=""),"",A690&amp;"|"&amp;B690)</f>
        <v/>
      </c>
    </row>
    <row r="691" customFormat="false" ht="15" hidden="false" customHeight="false" outlineLevel="0" collapsed="false">
      <c r="A691" s="16"/>
      <c r="B691" s="17"/>
      <c r="C691" s="18" t="str">
        <f aca="false">IF($B691="","",IFERROR(VLOOKUP($B691,الموظفين!$A$2:$J$501,2,FALSE())&amp;"","⚠ كود غير موجود"))</f>
        <v/>
      </c>
      <c r="D691" s="18" t="str">
        <f aca="false">IF($B691="","",IFERROR(VLOOKUP($B691,الموظفين!$A$2:$J$501,3,FALSE())&amp;"",""))</f>
        <v/>
      </c>
      <c r="E691" s="18" t="str">
        <f aca="false">IF($B691="","",IFERROR(VLOOKUP($B691,الموظفين!$A$2:$J$501,5,FALSE())&amp;"",""))</f>
        <v/>
      </c>
      <c r="F691" s="19" t="str">
        <f aca="false">IF($B691="","",IFERROR(VLOOKUP($B691,الموظفين!$A$2:$J$501,6,FALSE()),""))</f>
        <v/>
      </c>
      <c r="G691" s="19" t="str">
        <f aca="false">IF($B691="","",IFERROR(VLOOKUP($B691,الموظفين!$A$2:$J$501,7,FALSE()),""))</f>
        <v/>
      </c>
      <c r="H691" s="20"/>
      <c r="I691" s="20"/>
      <c r="J691" s="21" t="str">
        <f aca="false">IF(OR(H691="",I691=""),"",ROUND(MOD(I691-H691,1)*24,2))</f>
        <v/>
      </c>
      <c r="K691" s="22" t="str">
        <f aca="false">IF(OR(H691="",F691=""),"",IF(ROUND(MAX(0,MOD(H691-F691+0.5,1)-0.5)*1440,0)&gt;IFERROR(VLOOKUP(E691,الورديات!$A$2:$E$21,5,FALSE()),0),ROUND(MAX(0,MOD(H691-F691+0.5,1)-0.5)*1440,0),0))</f>
        <v/>
      </c>
      <c r="L691" s="22" t="str">
        <f aca="false">IF(OR(I691="",G691=""),"",ROUND(MAX(0,MOD(G691-I691+0.5,1)-0.5)*1440,0))</f>
        <v/>
      </c>
      <c r="M691" s="22" t="str">
        <f aca="false">IF(OR(I691="",G691=""),"",IF(ROUND(MAX(0,MOD(I691-G691+0.5,1)-0.5)*1440,0)&gt;=الإعدادات!$B$8,ROUND(MAX(0,MOD(I691-G691+0.5,1)-0.5)*1440,0),0))</f>
        <v/>
      </c>
      <c r="N691" s="18" t="str">
        <f aca="false">IF(OR(A691="",B691=""),"",IF(COUNTIFS(الإجازات!$A$2:$A$1001,B691,الإجازات!$D$2:$D$1001,"&lt;="&amp;A691,الإجازات!$E$2:$E$1001,"&gt;="&amp;A691,الإجازات!$G$2:$G$1001,"مقبولة")=0,"",LOOKUP(2,1/((الإجازات!$A$2:$A$1001=B691)*(الإجازات!$D$2:$D$1001&lt;=A691)*(الإجازات!$E$2:$E$1001&gt;=A691)*(الإجازات!$G$2:$G$1001="مقبولة")),الإجازات!$C$2:$C$1001)))</f>
        <v/>
      </c>
      <c r="O691" s="17"/>
      <c r="P691" s="23" t="str">
        <f aca="false">IF(B691="","",IF(ISNA(MATCH(B691,الموظفين!$A$2:$A$501,0)),"⚠ كود غير موجود",IF(O691&lt;&gt;"",O691,IF(N691&lt;&gt;"",N691,IF(H691="",IF(AND(A691&lt;&gt;"",WEEKDAY(A691)=الإعدادات!$B$11),"راحة أسبوعية","غائب"),IF(I691="","بدون انصراف",IF(N(K691)&gt;0,"متأخر","حاضر")))))))</f>
        <v/>
      </c>
      <c r="Q691" s="24" t="str">
        <f aca="false">IF(B691="","",IF(OR(P691="غائب",P691="غياب",P691="إجازة بدون راتب"),IFERROR(VLOOKUP(B691,الموظفين!$A$2:$J$501,8,FALSE()),0),0))</f>
        <v/>
      </c>
      <c r="R691" s="24" t="str">
        <f aca="false">IF(B691="","",ROUND((N(K691)+N(L691))/60*IFERROR(VLOOKUP(B691,الموظفين!$A$2:$J$501,8,FALSE()),0)/الإعدادات!$B$6*الإعدادات!$B$9,2))</f>
        <v/>
      </c>
      <c r="S691" s="24" t="str">
        <f aca="false">IF(OR(B691="",M691=""),"",ROUND(M691/60*IFERROR(VLOOKUP(B691,الموظفين!$A$2:$J$501,9,FALSE()),0),2))</f>
        <v/>
      </c>
      <c r="T691" s="17"/>
      <c r="U691" s="23" t="str">
        <f aca="false">IF(OR(A691="",B691=""),"",A691&amp;"|"&amp;B691)</f>
        <v/>
      </c>
    </row>
    <row r="692" customFormat="false" ht="15" hidden="false" customHeight="false" outlineLevel="0" collapsed="false">
      <c r="A692" s="16"/>
      <c r="B692" s="17"/>
      <c r="C692" s="18" t="str">
        <f aca="false">IF($B692="","",IFERROR(VLOOKUP($B692,الموظفين!$A$2:$J$501,2,FALSE())&amp;"","⚠ كود غير موجود"))</f>
        <v/>
      </c>
      <c r="D692" s="18" t="str">
        <f aca="false">IF($B692="","",IFERROR(VLOOKUP($B692,الموظفين!$A$2:$J$501,3,FALSE())&amp;"",""))</f>
        <v/>
      </c>
      <c r="E692" s="18" t="str">
        <f aca="false">IF($B692="","",IFERROR(VLOOKUP($B692,الموظفين!$A$2:$J$501,5,FALSE())&amp;"",""))</f>
        <v/>
      </c>
      <c r="F692" s="19" t="str">
        <f aca="false">IF($B692="","",IFERROR(VLOOKUP($B692,الموظفين!$A$2:$J$501,6,FALSE()),""))</f>
        <v/>
      </c>
      <c r="G692" s="19" t="str">
        <f aca="false">IF($B692="","",IFERROR(VLOOKUP($B692,الموظفين!$A$2:$J$501,7,FALSE()),""))</f>
        <v/>
      </c>
      <c r="H692" s="20"/>
      <c r="I692" s="20"/>
      <c r="J692" s="21" t="str">
        <f aca="false">IF(OR(H692="",I692=""),"",ROUND(MOD(I692-H692,1)*24,2))</f>
        <v/>
      </c>
      <c r="K692" s="22" t="str">
        <f aca="false">IF(OR(H692="",F692=""),"",IF(ROUND(MAX(0,MOD(H692-F692+0.5,1)-0.5)*1440,0)&gt;IFERROR(VLOOKUP(E692,الورديات!$A$2:$E$21,5,FALSE()),0),ROUND(MAX(0,MOD(H692-F692+0.5,1)-0.5)*1440,0),0))</f>
        <v/>
      </c>
      <c r="L692" s="22" t="str">
        <f aca="false">IF(OR(I692="",G692=""),"",ROUND(MAX(0,MOD(G692-I692+0.5,1)-0.5)*1440,0))</f>
        <v/>
      </c>
      <c r="M692" s="22" t="str">
        <f aca="false">IF(OR(I692="",G692=""),"",IF(ROUND(MAX(0,MOD(I692-G692+0.5,1)-0.5)*1440,0)&gt;=الإعدادات!$B$8,ROUND(MAX(0,MOD(I692-G692+0.5,1)-0.5)*1440,0),0))</f>
        <v/>
      </c>
      <c r="N692" s="18" t="str">
        <f aca="false">IF(OR(A692="",B692=""),"",IF(COUNTIFS(الإجازات!$A$2:$A$1001,B692,الإجازات!$D$2:$D$1001,"&lt;="&amp;A692,الإجازات!$E$2:$E$1001,"&gt;="&amp;A692,الإجازات!$G$2:$G$1001,"مقبولة")=0,"",LOOKUP(2,1/((الإجازات!$A$2:$A$1001=B692)*(الإجازات!$D$2:$D$1001&lt;=A692)*(الإجازات!$E$2:$E$1001&gt;=A692)*(الإجازات!$G$2:$G$1001="مقبولة")),الإجازات!$C$2:$C$1001)))</f>
        <v/>
      </c>
      <c r="O692" s="17"/>
      <c r="P692" s="23" t="str">
        <f aca="false">IF(B692="","",IF(ISNA(MATCH(B692,الموظفين!$A$2:$A$501,0)),"⚠ كود غير موجود",IF(O692&lt;&gt;"",O692,IF(N692&lt;&gt;"",N692,IF(H692="",IF(AND(A692&lt;&gt;"",WEEKDAY(A692)=الإعدادات!$B$11),"راحة أسبوعية","غائب"),IF(I692="","بدون انصراف",IF(N(K692)&gt;0,"متأخر","حاضر")))))))</f>
        <v/>
      </c>
      <c r="Q692" s="24" t="str">
        <f aca="false">IF(B692="","",IF(OR(P692="غائب",P692="غياب",P692="إجازة بدون راتب"),IFERROR(VLOOKUP(B692,الموظفين!$A$2:$J$501,8,FALSE()),0),0))</f>
        <v/>
      </c>
      <c r="R692" s="24" t="str">
        <f aca="false">IF(B692="","",ROUND((N(K692)+N(L692))/60*IFERROR(VLOOKUP(B692,الموظفين!$A$2:$J$501,8,FALSE()),0)/الإعدادات!$B$6*الإعدادات!$B$9,2))</f>
        <v/>
      </c>
      <c r="S692" s="24" t="str">
        <f aca="false">IF(OR(B692="",M692=""),"",ROUND(M692/60*IFERROR(VLOOKUP(B692,الموظفين!$A$2:$J$501,9,FALSE()),0),2))</f>
        <v/>
      </c>
      <c r="T692" s="17"/>
      <c r="U692" s="23" t="str">
        <f aca="false">IF(OR(A692="",B692=""),"",A692&amp;"|"&amp;B692)</f>
        <v/>
      </c>
    </row>
    <row r="693" customFormat="false" ht="15" hidden="false" customHeight="false" outlineLevel="0" collapsed="false">
      <c r="A693" s="16"/>
      <c r="B693" s="17"/>
      <c r="C693" s="18" t="str">
        <f aca="false">IF($B693="","",IFERROR(VLOOKUP($B693,الموظفين!$A$2:$J$501,2,FALSE())&amp;"","⚠ كود غير موجود"))</f>
        <v/>
      </c>
      <c r="D693" s="18" t="str">
        <f aca="false">IF($B693="","",IFERROR(VLOOKUP($B693,الموظفين!$A$2:$J$501,3,FALSE())&amp;"",""))</f>
        <v/>
      </c>
      <c r="E693" s="18" t="str">
        <f aca="false">IF($B693="","",IFERROR(VLOOKUP($B693,الموظفين!$A$2:$J$501,5,FALSE())&amp;"",""))</f>
        <v/>
      </c>
      <c r="F693" s="19" t="str">
        <f aca="false">IF($B693="","",IFERROR(VLOOKUP($B693,الموظفين!$A$2:$J$501,6,FALSE()),""))</f>
        <v/>
      </c>
      <c r="G693" s="19" t="str">
        <f aca="false">IF($B693="","",IFERROR(VLOOKUP($B693,الموظفين!$A$2:$J$501,7,FALSE()),""))</f>
        <v/>
      </c>
      <c r="H693" s="20"/>
      <c r="I693" s="20"/>
      <c r="J693" s="21" t="str">
        <f aca="false">IF(OR(H693="",I693=""),"",ROUND(MOD(I693-H693,1)*24,2))</f>
        <v/>
      </c>
      <c r="K693" s="22" t="str">
        <f aca="false">IF(OR(H693="",F693=""),"",IF(ROUND(MAX(0,MOD(H693-F693+0.5,1)-0.5)*1440,0)&gt;IFERROR(VLOOKUP(E693,الورديات!$A$2:$E$21,5,FALSE()),0),ROUND(MAX(0,MOD(H693-F693+0.5,1)-0.5)*1440,0),0))</f>
        <v/>
      </c>
      <c r="L693" s="22" t="str">
        <f aca="false">IF(OR(I693="",G693=""),"",ROUND(MAX(0,MOD(G693-I693+0.5,1)-0.5)*1440,0))</f>
        <v/>
      </c>
      <c r="M693" s="22" t="str">
        <f aca="false">IF(OR(I693="",G693=""),"",IF(ROUND(MAX(0,MOD(I693-G693+0.5,1)-0.5)*1440,0)&gt;=الإعدادات!$B$8,ROUND(MAX(0,MOD(I693-G693+0.5,1)-0.5)*1440,0),0))</f>
        <v/>
      </c>
      <c r="N693" s="18" t="str">
        <f aca="false">IF(OR(A693="",B693=""),"",IF(COUNTIFS(الإجازات!$A$2:$A$1001,B693,الإجازات!$D$2:$D$1001,"&lt;="&amp;A693,الإجازات!$E$2:$E$1001,"&gt;="&amp;A693,الإجازات!$G$2:$G$1001,"مقبولة")=0,"",LOOKUP(2,1/((الإجازات!$A$2:$A$1001=B693)*(الإجازات!$D$2:$D$1001&lt;=A693)*(الإجازات!$E$2:$E$1001&gt;=A693)*(الإجازات!$G$2:$G$1001="مقبولة")),الإجازات!$C$2:$C$1001)))</f>
        <v/>
      </c>
      <c r="O693" s="17"/>
      <c r="P693" s="23" t="str">
        <f aca="false">IF(B693="","",IF(ISNA(MATCH(B693,الموظفين!$A$2:$A$501,0)),"⚠ كود غير موجود",IF(O693&lt;&gt;"",O693,IF(N693&lt;&gt;"",N693,IF(H693="",IF(AND(A693&lt;&gt;"",WEEKDAY(A693)=الإعدادات!$B$11),"راحة أسبوعية","غائب"),IF(I693="","بدون انصراف",IF(N(K693)&gt;0,"متأخر","حاضر")))))))</f>
        <v/>
      </c>
      <c r="Q693" s="24" t="str">
        <f aca="false">IF(B693="","",IF(OR(P693="غائب",P693="غياب",P693="إجازة بدون راتب"),IFERROR(VLOOKUP(B693,الموظفين!$A$2:$J$501,8,FALSE()),0),0))</f>
        <v/>
      </c>
      <c r="R693" s="24" t="str">
        <f aca="false">IF(B693="","",ROUND((N(K693)+N(L693))/60*IFERROR(VLOOKUP(B693,الموظفين!$A$2:$J$501,8,FALSE()),0)/الإعدادات!$B$6*الإعدادات!$B$9,2))</f>
        <v/>
      </c>
      <c r="S693" s="24" t="str">
        <f aca="false">IF(OR(B693="",M693=""),"",ROUND(M693/60*IFERROR(VLOOKUP(B693,الموظفين!$A$2:$J$501,9,FALSE()),0),2))</f>
        <v/>
      </c>
      <c r="T693" s="17"/>
      <c r="U693" s="23" t="str">
        <f aca="false">IF(OR(A693="",B693=""),"",A693&amp;"|"&amp;B693)</f>
        <v/>
      </c>
    </row>
    <row r="694" customFormat="false" ht="15" hidden="false" customHeight="false" outlineLevel="0" collapsed="false">
      <c r="A694" s="16"/>
      <c r="B694" s="17"/>
      <c r="C694" s="18" t="str">
        <f aca="false">IF($B694="","",IFERROR(VLOOKUP($B694,الموظفين!$A$2:$J$501,2,FALSE())&amp;"","⚠ كود غير موجود"))</f>
        <v/>
      </c>
      <c r="D694" s="18" t="str">
        <f aca="false">IF($B694="","",IFERROR(VLOOKUP($B694,الموظفين!$A$2:$J$501,3,FALSE())&amp;"",""))</f>
        <v/>
      </c>
      <c r="E694" s="18" t="str">
        <f aca="false">IF($B694="","",IFERROR(VLOOKUP($B694,الموظفين!$A$2:$J$501,5,FALSE())&amp;"",""))</f>
        <v/>
      </c>
      <c r="F694" s="19" t="str">
        <f aca="false">IF($B694="","",IFERROR(VLOOKUP($B694,الموظفين!$A$2:$J$501,6,FALSE()),""))</f>
        <v/>
      </c>
      <c r="G694" s="19" t="str">
        <f aca="false">IF($B694="","",IFERROR(VLOOKUP($B694,الموظفين!$A$2:$J$501,7,FALSE()),""))</f>
        <v/>
      </c>
      <c r="H694" s="20"/>
      <c r="I694" s="20"/>
      <c r="J694" s="21" t="str">
        <f aca="false">IF(OR(H694="",I694=""),"",ROUND(MOD(I694-H694,1)*24,2))</f>
        <v/>
      </c>
      <c r="K694" s="22" t="str">
        <f aca="false">IF(OR(H694="",F694=""),"",IF(ROUND(MAX(0,MOD(H694-F694+0.5,1)-0.5)*1440,0)&gt;IFERROR(VLOOKUP(E694,الورديات!$A$2:$E$21,5,FALSE()),0),ROUND(MAX(0,MOD(H694-F694+0.5,1)-0.5)*1440,0),0))</f>
        <v/>
      </c>
      <c r="L694" s="22" t="str">
        <f aca="false">IF(OR(I694="",G694=""),"",ROUND(MAX(0,MOD(G694-I694+0.5,1)-0.5)*1440,0))</f>
        <v/>
      </c>
      <c r="M694" s="22" t="str">
        <f aca="false">IF(OR(I694="",G694=""),"",IF(ROUND(MAX(0,MOD(I694-G694+0.5,1)-0.5)*1440,0)&gt;=الإعدادات!$B$8,ROUND(MAX(0,MOD(I694-G694+0.5,1)-0.5)*1440,0),0))</f>
        <v/>
      </c>
      <c r="N694" s="18" t="str">
        <f aca="false">IF(OR(A694="",B694=""),"",IF(COUNTIFS(الإجازات!$A$2:$A$1001,B694,الإجازات!$D$2:$D$1001,"&lt;="&amp;A694,الإجازات!$E$2:$E$1001,"&gt;="&amp;A694,الإجازات!$G$2:$G$1001,"مقبولة")=0,"",LOOKUP(2,1/((الإجازات!$A$2:$A$1001=B694)*(الإجازات!$D$2:$D$1001&lt;=A694)*(الإجازات!$E$2:$E$1001&gt;=A694)*(الإجازات!$G$2:$G$1001="مقبولة")),الإجازات!$C$2:$C$1001)))</f>
        <v/>
      </c>
      <c r="O694" s="17"/>
      <c r="P694" s="23" t="str">
        <f aca="false">IF(B694="","",IF(ISNA(MATCH(B694,الموظفين!$A$2:$A$501,0)),"⚠ كود غير موجود",IF(O694&lt;&gt;"",O694,IF(N694&lt;&gt;"",N694,IF(H694="",IF(AND(A694&lt;&gt;"",WEEKDAY(A694)=الإعدادات!$B$11),"راحة أسبوعية","غائب"),IF(I694="","بدون انصراف",IF(N(K694)&gt;0,"متأخر","حاضر")))))))</f>
        <v/>
      </c>
      <c r="Q694" s="24" t="str">
        <f aca="false">IF(B694="","",IF(OR(P694="غائب",P694="غياب",P694="إجازة بدون راتب"),IFERROR(VLOOKUP(B694,الموظفين!$A$2:$J$501,8,FALSE()),0),0))</f>
        <v/>
      </c>
      <c r="R694" s="24" t="str">
        <f aca="false">IF(B694="","",ROUND((N(K694)+N(L694))/60*IFERROR(VLOOKUP(B694,الموظفين!$A$2:$J$501,8,FALSE()),0)/الإعدادات!$B$6*الإعدادات!$B$9,2))</f>
        <v/>
      </c>
      <c r="S694" s="24" t="str">
        <f aca="false">IF(OR(B694="",M694=""),"",ROUND(M694/60*IFERROR(VLOOKUP(B694,الموظفين!$A$2:$J$501,9,FALSE()),0),2))</f>
        <v/>
      </c>
      <c r="T694" s="17"/>
      <c r="U694" s="23" t="str">
        <f aca="false">IF(OR(A694="",B694=""),"",A694&amp;"|"&amp;B694)</f>
        <v/>
      </c>
    </row>
    <row r="695" customFormat="false" ht="15" hidden="false" customHeight="false" outlineLevel="0" collapsed="false">
      <c r="A695" s="16"/>
      <c r="B695" s="17"/>
      <c r="C695" s="18" t="str">
        <f aca="false">IF($B695="","",IFERROR(VLOOKUP($B695,الموظفين!$A$2:$J$501,2,FALSE())&amp;"","⚠ كود غير موجود"))</f>
        <v/>
      </c>
      <c r="D695" s="18" t="str">
        <f aca="false">IF($B695="","",IFERROR(VLOOKUP($B695,الموظفين!$A$2:$J$501,3,FALSE())&amp;"",""))</f>
        <v/>
      </c>
      <c r="E695" s="18" t="str">
        <f aca="false">IF($B695="","",IFERROR(VLOOKUP($B695,الموظفين!$A$2:$J$501,5,FALSE())&amp;"",""))</f>
        <v/>
      </c>
      <c r="F695" s="19" t="str">
        <f aca="false">IF($B695="","",IFERROR(VLOOKUP($B695,الموظفين!$A$2:$J$501,6,FALSE()),""))</f>
        <v/>
      </c>
      <c r="G695" s="19" t="str">
        <f aca="false">IF($B695="","",IFERROR(VLOOKUP($B695,الموظفين!$A$2:$J$501,7,FALSE()),""))</f>
        <v/>
      </c>
      <c r="H695" s="20"/>
      <c r="I695" s="20"/>
      <c r="J695" s="21" t="str">
        <f aca="false">IF(OR(H695="",I695=""),"",ROUND(MOD(I695-H695,1)*24,2))</f>
        <v/>
      </c>
      <c r="K695" s="22" t="str">
        <f aca="false">IF(OR(H695="",F695=""),"",IF(ROUND(MAX(0,MOD(H695-F695+0.5,1)-0.5)*1440,0)&gt;IFERROR(VLOOKUP(E695,الورديات!$A$2:$E$21,5,FALSE()),0),ROUND(MAX(0,MOD(H695-F695+0.5,1)-0.5)*1440,0),0))</f>
        <v/>
      </c>
      <c r="L695" s="22" t="str">
        <f aca="false">IF(OR(I695="",G695=""),"",ROUND(MAX(0,MOD(G695-I695+0.5,1)-0.5)*1440,0))</f>
        <v/>
      </c>
      <c r="M695" s="22" t="str">
        <f aca="false">IF(OR(I695="",G695=""),"",IF(ROUND(MAX(0,MOD(I695-G695+0.5,1)-0.5)*1440,0)&gt;=الإعدادات!$B$8,ROUND(MAX(0,MOD(I695-G695+0.5,1)-0.5)*1440,0),0))</f>
        <v/>
      </c>
      <c r="N695" s="18" t="str">
        <f aca="false">IF(OR(A695="",B695=""),"",IF(COUNTIFS(الإجازات!$A$2:$A$1001,B695,الإجازات!$D$2:$D$1001,"&lt;="&amp;A695,الإجازات!$E$2:$E$1001,"&gt;="&amp;A695,الإجازات!$G$2:$G$1001,"مقبولة")=0,"",LOOKUP(2,1/((الإجازات!$A$2:$A$1001=B695)*(الإجازات!$D$2:$D$1001&lt;=A695)*(الإجازات!$E$2:$E$1001&gt;=A695)*(الإجازات!$G$2:$G$1001="مقبولة")),الإجازات!$C$2:$C$1001)))</f>
        <v/>
      </c>
      <c r="O695" s="17"/>
      <c r="P695" s="23" t="str">
        <f aca="false">IF(B695="","",IF(ISNA(MATCH(B695,الموظفين!$A$2:$A$501,0)),"⚠ كود غير موجود",IF(O695&lt;&gt;"",O695,IF(N695&lt;&gt;"",N695,IF(H695="",IF(AND(A695&lt;&gt;"",WEEKDAY(A695)=الإعدادات!$B$11),"راحة أسبوعية","غائب"),IF(I695="","بدون انصراف",IF(N(K695)&gt;0,"متأخر","حاضر")))))))</f>
        <v/>
      </c>
      <c r="Q695" s="24" t="str">
        <f aca="false">IF(B695="","",IF(OR(P695="غائب",P695="غياب",P695="إجازة بدون راتب"),IFERROR(VLOOKUP(B695,الموظفين!$A$2:$J$501,8,FALSE()),0),0))</f>
        <v/>
      </c>
      <c r="R695" s="24" t="str">
        <f aca="false">IF(B695="","",ROUND((N(K695)+N(L695))/60*IFERROR(VLOOKUP(B695,الموظفين!$A$2:$J$501,8,FALSE()),0)/الإعدادات!$B$6*الإعدادات!$B$9,2))</f>
        <v/>
      </c>
      <c r="S695" s="24" t="str">
        <f aca="false">IF(OR(B695="",M695=""),"",ROUND(M695/60*IFERROR(VLOOKUP(B695,الموظفين!$A$2:$J$501,9,FALSE()),0),2))</f>
        <v/>
      </c>
      <c r="T695" s="17"/>
      <c r="U695" s="23" t="str">
        <f aca="false">IF(OR(A695="",B695=""),"",A695&amp;"|"&amp;B695)</f>
        <v/>
      </c>
    </row>
    <row r="696" customFormat="false" ht="15" hidden="false" customHeight="false" outlineLevel="0" collapsed="false">
      <c r="A696" s="16"/>
      <c r="B696" s="17"/>
      <c r="C696" s="18" t="str">
        <f aca="false">IF($B696="","",IFERROR(VLOOKUP($B696,الموظفين!$A$2:$J$501,2,FALSE())&amp;"","⚠ كود غير موجود"))</f>
        <v/>
      </c>
      <c r="D696" s="18" t="str">
        <f aca="false">IF($B696="","",IFERROR(VLOOKUP($B696,الموظفين!$A$2:$J$501,3,FALSE())&amp;"",""))</f>
        <v/>
      </c>
      <c r="E696" s="18" t="str">
        <f aca="false">IF($B696="","",IFERROR(VLOOKUP($B696,الموظفين!$A$2:$J$501,5,FALSE())&amp;"",""))</f>
        <v/>
      </c>
      <c r="F696" s="19" t="str">
        <f aca="false">IF($B696="","",IFERROR(VLOOKUP($B696,الموظفين!$A$2:$J$501,6,FALSE()),""))</f>
        <v/>
      </c>
      <c r="G696" s="19" t="str">
        <f aca="false">IF($B696="","",IFERROR(VLOOKUP($B696,الموظفين!$A$2:$J$501,7,FALSE()),""))</f>
        <v/>
      </c>
      <c r="H696" s="20"/>
      <c r="I696" s="20"/>
      <c r="J696" s="21" t="str">
        <f aca="false">IF(OR(H696="",I696=""),"",ROUND(MOD(I696-H696,1)*24,2))</f>
        <v/>
      </c>
      <c r="K696" s="22" t="str">
        <f aca="false">IF(OR(H696="",F696=""),"",IF(ROUND(MAX(0,MOD(H696-F696+0.5,1)-0.5)*1440,0)&gt;IFERROR(VLOOKUP(E696,الورديات!$A$2:$E$21,5,FALSE()),0),ROUND(MAX(0,MOD(H696-F696+0.5,1)-0.5)*1440,0),0))</f>
        <v/>
      </c>
      <c r="L696" s="22" t="str">
        <f aca="false">IF(OR(I696="",G696=""),"",ROUND(MAX(0,MOD(G696-I696+0.5,1)-0.5)*1440,0))</f>
        <v/>
      </c>
      <c r="M696" s="22" t="str">
        <f aca="false">IF(OR(I696="",G696=""),"",IF(ROUND(MAX(0,MOD(I696-G696+0.5,1)-0.5)*1440,0)&gt;=الإعدادات!$B$8,ROUND(MAX(0,MOD(I696-G696+0.5,1)-0.5)*1440,0),0))</f>
        <v/>
      </c>
      <c r="N696" s="18" t="str">
        <f aca="false">IF(OR(A696="",B696=""),"",IF(COUNTIFS(الإجازات!$A$2:$A$1001,B696,الإجازات!$D$2:$D$1001,"&lt;="&amp;A696,الإجازات!$E$2:$E$1001,"&gt;="&amp;A696,الإجازات!$G$2:$G$1001,"مقبولة")=0,"",LOOKUP(2,1/((الإجازات!$A$2:$A$1001=B696)*(الإجازات!$D$2:$D$1001&lt;=A696)*(الإجازات!$E$2:$E$1001&gt;=A696)*(الإجازات!$G$2:$G$1001="مقبولة")),الإجازات!$C$2:$C$1001)))</f>
        <v/>
      </c>
      <c r="O696" s="17"/>
      <c r="P696" s="23" t="str">
        <f aca="false">IF(B696="","",IF(ISNA(MATCH(B696,الموظفين!$A$2:$A$501,0)),"⚠ كود غير موجود",IF(O696&lt;&gt;"",O696,IF(N696&lt;&gt;"",N696,IF(H696="",IF(AND(A696&lt;&gt;"",WEEKDAY(A696)=الإعدادات!$B$11),"راحة أسبوعية","غائب"),IF(I696="","بدون انصراف",IF(N(K696)&gt;0,"متأخر","حاضر")))))))</f>
        <v/>
      </c>
      <c r="Q696" s="24" t="str">
        <f aca="false">IF(B696="","",IF(OR(P696="غائب",P696="غياب",P696="إجازة بدون راتب"),IFERROR(VLOOKUP(B696,الموظفين!$A$2:$J$501,8,FALSE()),0),0))</f>
        <v/>
      </c>
      <c r="R696" s="24" t="str">
        <f aca="false">IF(B696="","",ROUND((N(K696)+N(L696))/60*IFERROR(VLOOKUP(B696,الموظفين!$A$2:$J$501,8,FALSE()),0)/الإعدادات!$B$6*الإعدادات!$B$9,2))</f>
        <v/>
      </c>
      <c r="S696" s="24" t="str">
        <f aca="false">IF(OR(B696="",M696=""),"",ROUND(M696/60*IFERROR(VLOOKUP(B696,الموظفين!$A$2:$J$501,9,FALSE()),0),2))</f>
        <v/>
      </c>
      <c r="T696" s="17"/>
      <c r="U696" s="23" t="str">
        <f aca="false">IF(OR(A696="",B696=""),"",A696&amp;"|"&amp;B696)</f>
        <v/>
      </c>
    </row>
    <row r="697" customFormat="false" ht="15" hidden="false" customHeight="false" outlineLevel="0" collapsed="false">
      <c r="A697" s="16"/>
      <c r="B697" s="17"/>
      <c r="C697" s="18" t="str">
        <f aca="false">IF($B697="","",IFERROR(VLOOKUP($B697,الموظفين!$A$2:$J$501,2,FALSE())&amp;"","⚠ كود غير موجود"))</f>
        <v/>
      </c>
      <c r="D697" s="18" t="str">
        <f aca="false">IF($B697="","",IFERROR(VLOOKUP($B697,الموظفين!$A$2:$J$501,3,FALSE())&amp;"",""))</f>
        <v/>
      </c>
      <c r="E697" s="18" t="str">
        <f aca="false">IF($B697="","",IFERROR(VLOOKUP($B697,الموظفين!$A$2:$J$501,5,FALSE())&amp;"",""))</f>
        <v/>
      </c>
      <c r="F697" s="19" t="str">
        <f aca="false">IF($B697="","",IFERROR(VLOOKUP($B697,الموظفين!$A$2:$J$501,6,FALSE()),""))</f>
        <v/>
      </c>
      <c r="G697" s="19" t="str">
        <f aca="false">IF($B697="","",IFERROR(VLOOKUP($B697,الموظفين!$A$2:$J$501,7,FALSE()),""))</f>
        <v/>
      </c>
      <c r="H697" s="20"/>
      <c r="I697" s="20"/>
      <c r="J697" s="21" t="str">
        <f aca="false">IF(OR(H697="",I697=""),"",ROUND(MOD(I697-H697,1)*24,2))</f>
        <v/>
      </c>
      <c r="K697" s="22" t="str">
        <f aca="false">IF(OR(H697="",F697=""),"",IF(ROUND(MAX(0,MOD(H697-F697+0.5,1)-0.5)*1440,0)&gt;IFERROR(VLOOKUP(E697,الورديات!$A$2:$E$21,5,FALSE()),0),ROUND(MAX(0,MOD(H697-F697+0.5,1)-0.5)*1440,0),0))</f>
        <v/>
      </c>
      <c r="L697" s="22" t="str">
        <f aca="false">IF(OR(I697="",G697=""),"",ROUND(MAX(0,MOD(G697-I697+0.5,1)-0.5)*1440,0))</f>
        <v/>
      </c>
      <c r="M697" s="22" t="str">
        <f aca="false">IF(OR(I697="",G697=""),"",IF(ROUND(MAX(0,MOD(I697-G697+0.5,1)-0.5)*1440,0)&gt;=الإعدادات!$B$8,ROUND(MAX(0,MOD(I697-G697+0.5,1)-0.5)*1440,0),0))</f>
        <v/>
      </c>
      <c r="N697" s="18" t="str">
        <f aca="false">IF(OR(A697="",B697=""),"",IF(COUNTIFS(الإجازات!$A$2:$A$1001,B697,الإجازات!$D$2:$D$1001,"&lt;="&amp;A697,الإجازات!$E$2:$E$1001,"&gt;="&amp;A697,الإجازات!$G$2:$G$1001,"مقبولة")=0,"",LOOKUP(2,1/((الإجازات!$A$2:$A$1001=B697)*(الإجازات!$D$2:$D$1001&lt;=A697)*(الإجازات!$E$2:$E$1001&gt;=A697)*(الإجازات!$G$2:$G$1001="مقبولة")),الإجازات!$C$2:$C$1001)))</f>
        <v/>
      </c>
      <c r="O697" s="17"/>
      <c r="P697" s="23" t="str">
        <f aca="false">IF(B697="","",IF(ISNA(MATCH(B697,الموظفين!$A$2:$A$501,0)),"⚠ كود غير موجود",IF(O697&lt;&gt;"",O697,IF(N697&lt;&gt;"",N697,IF(H697="",IF(AND(A697&lt;&gt;"",WEEKDAY(A697)=الإعدادات!$B$11),"راحة أسبوعية","غائب"),IF(I697="","بدون انصراف",IF(N(K697)&gt;0,"متأخر","حاضر")))))))</f>
        <v/>
      </c>
      <c r="Q697" s="24" t="str">
        <f aca="false">IF(B697="","",IF(OR(P697="غائب",P697="غياب",P697="إجازة بدون راتب"),IFERROR(VLOOKUP(B697,الموظفين!$A$2:$J$501,8,FALSE()),0),0))</f>
        <v/>
      </c>
      <c r="R697" s="24" t="str">
        <f aca="false">IF(B697="","",ROUND((N(K697)+N(L697))/60*IFERROR(VLOOKUP(B697,الموظفين!$A$2:$J$501,8,FALSE()),0)/الإعدادات!$B$6*الإعدادات!$B$9,2))</f>
        <v/>
      </c>
      <c r="S697" s="24" t="str">
        <f aca="false">IF(OR(B697="",M697=""),"",ROUND(M697/60*IFERROR(VLOOKUP(B697,الموظفين!$A$2:$J$501,9,FALSE()),0),2))</f>
        <v/>
      </c>
      <c r="T697" s="17"/>
      <c r="U697" s="23" t="str">
        <f aca="false">IF(OR(A697="",B697=""),"",A697&amp;"|"&amp;B697)</f>
        <v/>
      </c>
    </row>
    <row r="698" customFormat="false" ht="15" hidden="false" customHeight="false" outlineLevel="0" collapsed="false">
      <c r="A698" s="16"/>
      <c r="B698" s="17"/>
      <c r="C698" s="18" t="str">
        <f aca="false">IF($B698="","",IFERROR(VLOOKUP($B698,الموظفين!$A$2:$J$501,2,FALSE())&amp;"","⚠ كود غير موجود"))</f>
        <v/>
      </c>
      <c r="D698" s="18" t="str">
        <f aca="false">IF($B698="","",IFERROR(VLOOKUP($B698,الموظفين!$A$2:$J$501,3,FALSE())&amp;"",""))</f>
        <v/>
      </c>
      <c r="E698" s="18" t="str">
        <f aca="false">IF($B698="","",IFERROR(VLOOKUP($B698,الموظفين!$A$2:$J$501,5,FALSE())&amp;"",""))</f>
        <v/>
      </c>
      <c r="F698" s="19" t="str">
        <f aca="false">IF($B698="","",IFERROR(VLOOKUP($B698,الموظفين!$A$2:$J$501,6,FALSE()),""))</f>
        <v/>
      </c>
      <c r="G698" s="19" t="str">
        <f aca="false">IF($B698="","",IFERROR(VLOOKUP($B698,الموظفين!$A$2:$J$501,7,FALSE()),""))</f>
        <v/>
      </c>
      <c r="H698" s="20"/>
      <c r="I698" s="20"/>
      <c r="J698" s="21" t="str">
        <f aca="false">IF(OR(H698="",I698=""),"",ROUND(MOD(I698-H698,1)*24,2))</f>
        <v/>
      </c>
      <c r="K698" s="22" t="str">
        <f aca="false">IF(OR(H698="",F698=""),"",IF(ROUND(MAX(0,MOD(H698-F698+0.5,1)-0.5)*1440,0)&gt;IFERROR(VLOOKUP(E698,الورديات!$A$2:$E$21,5,FALSE()),0),ROUND(MAX(0,MOD(H698-F698+0.5,1)-0.5)*1440,0),0))</f>
        <v/>
      </c>
      <c r="L698" s="22" t="str">
        <f aca="false">IF(OR(I698="",G698=""),"",ROUND(MAX(0,MOD(G698-I698+0.5,1)-0.5)*1440,0))</f>
        <v/>
      </c>
      <c r="M698" s="22" t="str">
        <f aca="false">IF(OR(I698="",G698=""),"",IF(ROUND(MAX(0,MOD(I698-G698+0.5,1)-0.5)*1440,0)&gt;=الإعدادات!$B$8,ROUND(MAX(0,MOD(I698-G698+0.5,1)-0.5)*1440,0),0))</f>
        <v/>
      </c>
      <c r="N698" s="18" t="str">
        <f aca="false">IF(OR(A698="",B698=""),"",IF(COUNTIFS(الإجازات!$A$2:$A$1001,B698,الإجازات!$D$2:$D$1001,"&lt;="&amp;A698,الإجازات!$E$2:$E$1001,"&gt;="&amp;A698,الإجازات!$G$2:$G$1001,"مقبولة")=0,"",LOOKUP(2,1/((الإجازات!$A$2:$A$1001=B698)*(الإجازات!$D$2:$D$1001&lt;=A698)*(الإجازات!$E$2:$E$1001&gt;=A698)*(الإجازات!$G$2:$G$1001="مقبولة")),الإجازات!$C$2:$C$1001)))</f>
        <v/>
      </c>
      <c r="O698" s="17"/>
      <c r="P698" s="23" t="str">
        <f aca="false">IF(B698="","",IF(ISNA(MATCH(B698,الموظفين!$A$2:$A$501,0)),"⚠ كود غير موجود",IF(O698&lt;&gt;"",O698,IF(N698&lt;&gt;"",N698,IF(H698="",IF(AND(A698&lt;&gt;"",WEEKDAY(A698)=الإعدادات!$B$11),"راحة أسبوعية","غائب"),IF(I698="","بدون انصراف",IF(N(K698)&gt;0,"متأخر","حاضر")))))))</f>
        <v/>
      </c>
      <c r="Q698" s="24" t="str">
        <f aca="false">IF(B698="","",IF(OR(P698="غائب",P698="غياب",P698="إجازة بدون راتب"),IFERROR(VLOOKUP(B698,الموظفين!$A$2:$J$501,8,FALSE()),0),0))</f>
        <v/>
      </c>
      <c r="R698" s="24" t="str">
        <f aca="false">IF(B698="","",ROUND((N(K698)+N(L698))/60*IFERROR(VLOOKUP(B698,الموظفين!$A$2:$J$501,8,FALSE()),0)/الإعدادات!$B$6*الإعدادات!$B$9,2))</f>
        <v/>
      </c>
      <c r="S698" s="24" t="str">
        <f aca="false">IF(OR(B698="",M698=""),"",ROUND(M698/60*IFERROR(VLOOKUP(B698,الموظفين!$A$2:$J$501,9,FALSE()),0),2))</f>
        <v/>
      </c>
      <c r="T698" s="17"/>
      <c r="U698" s="23" t="str">
        <f aca="false">IF(OR(A698="",B698=""),"",A698&amp;"|"&amp;B698)</f>
        <v/>
      </c>
    </row>
    <row r="699" customFormat="false" ht="15" hidden="false" customHeight="false" outlineLevel="0" collapsed="false">
      <c r="A699" s="16"/>
      <c r="B699" s="17"/>
      <c r="C699" s="18" t="str">
        <f aca="false">IF($B699="","",IFERROR(VLOOKUP($B699,الموظفين!$A$2:$J$501,2,FALSE())&amp;"","⚠ كود غير موجود"))</f>
        <v/>
      </c>
      <c r="D699" s="18" t="str">
        <f aca="false">IF($B699="","",IFERROR(VLOOKUP($B699,الموظفين!$A$2:$J$501,3,FALSE())&amp;"",""))</f>
        <v/>
      </c>
      <c r="E699" s="18" t="str">
        <f aca="false">IF($B699="","",IFERROR(VLOOKUP($B699,الموظفين!$A$2:$J$501,5,FALSE())&amp;"",""))</f>
        <v/>
      </c>
      <c r="F699" s="19" t="str">
        <f aca="false">IF($B699="","",IFERROR(VLOOKUP($B699,الموظفين!$A$2:$J$501,6,FALSE()),""))</f>
        <v/>
      </c>
      <c r="G699" s="19" t="str">
        <f aca="false">IF($B699="","",IFERROR(VLOOKUP($B699,الموظفين!$A$2:$J$501,7,FALSE()),""))</f>
        <v/>
      </c>
      <c r="H699" s="20"/>
      <c r="I699" s="20"/>
      <c r="J699" s="21" t="str">
        <f aca="false">IF(OR(H699="",I699=""),"",ROUND(MOD(I699-H699,1)*24,2))</f>
        <v/>
      </c>
      <c r="K699" s="22" t="str">
        <f aca="false">IF(OR(H699="",F699=""),"",IF(ROUND(MAX(0,MOD(H699-F699+0.5,1)-0.5)*1440,0)&gt;IFERROR(VLOOKUP(E699,الورديات!$A$2:$E$21,5,FALSE()),0),ROUND(MAX(0,MOD(H699-F699+0.5,1)-0.5)*1440,0),0))</f>
        <v/>
      </c>
      <c r="L699" s="22" t="str">
        <f aca="false">IF(OR(I699="",G699=""),"",ROUND(MAX(0,MOD(G699-I699+0.5,1)-0.5)*1440,0))</f>
        <v/>
      </c>
      <c r="M699" s="22" t="str">
        <f aca="false">IF(OR(I699="",G699=""),"",IF(ROUND(MAX(0,MOD(I699-G699+0.5,1)-0.5)*1440,0)&gt;=الإعدادات!$B$8,ROUND(MAX(0,MOD(I699-G699+0.5,1)-0.5)*1440,0),0))</f>
        <v/>
      </c>
      <c r="N699" s="18" t="str">
        <f aca="false">IF(OR(A699="",B699=""),"",IF(COUNTIFS(الإجازات!$A$2:$A$1001,B699,الإجازات!$D$2:$D$1001,"&lt;="&amp;A699,الإجازات!$E$2:$E$1001,"&gt;="&amp;A699,الإجازات!$G$2:$G$1001,"مقبولة")=0,"",LOOKUP(2,1/((الإجازات!$A$2:$A$1001=B699)*(الإجازات!$D$2:$D$1001&lt;=A699)*(الإجازات!$E$2:$E$1001&gt;=A699)*(الإجازات!$G$2:$G$1001="مقبولة")),الإجازات!$C$2:$C$1001)))</f>
        <v/>
      </c>
      <c r="O699" s="17"/>
      <c r="P699" s="23" t="str">
        <f aca="false">IF(B699="","",IF(ISNA(MATCH(B699,الموظفين!$A$2:$A$501,0)),"⚠ كود غير موجود",IF(O699&lt;&gt;"",O699,IF(N699&lt;&gt;"",N699,IF(H699="",IF(AND(A699&lt;&gt;"",WEEKDAY(A699)=الإعدادات!$B$11),"راحة أسبوعية","غائب"),IF(I699="","بدون انصراف",IF(N(K699)&gt;0,"متأخر","حاضر")))))))</f>
        <v/>
      </c>
      <c r="Q699" s="24" t="str">
        <f aca="false">IF(B699="","",IF(OR(P699="غائب",P699="غياب",P699="إجازة بدون راتب"),IFERROR(VLOOKUP(B699,الموظفين!$A$2:$J$501,8,FALSE()),0),0))</f>
        <v/>
      </c>
      <c r="R699" s="24" t="str">
        <f aca="false">IF(B699="","",ROUND((N(K699)+N(L699))/60*IFERROR(VLOOKUP(B699,الموظفين!$A$2:$J$501,8,FALSE()),0)/الإعدادات!$B$6*الإعدادات!$B$9,2))</f>
        <v/>
      </c>
      <c r="S699" s="24" t="str">
        <f aca="false">IF(OR(B699="",M699=""),"",ROUND(M699/60*IFERROR(VLOOKUP(B699,الموظفين!$A$2:$J$501,9,FALSE()),0),2))</f>
        <v/>
      </c>
      <c r="T699" s="17"/>
      <c r="U699" s="23" t="str">
        <f aca="false">IF(OR(A699="",B699=""),"",A699&amp;"|"&amp;B699)</f>
        <v/>
      </c>
    </row>
    <row r="700" customFormat="false" ht="15" hidden="false" customHeight="false" outlineLevel="0" collapsed="false">
      <c r="A700" s="16"/>
      <c r="B700" s="17"/>
      <c r="C700" s="18" t="str">
        <f aca="false">IF($B700="","",IFERROR(VLOOKUP($B700,الموظفين!$A$2:$J$501,2,FALSE())&amp;"","⚠ كود غير موجود"))</f>
        <v/>
      </c>
      <c r="D700" s="18" t="str">
        <f aca="false">IF($B700="","",IFERROR(VLOOKUP($B700,الموظفين!$A$2:$J$501,3,FALSE())&amp;"",""))</f>
        <v/>
      </c>
      <c r="E700" s="18" t="str">
        <f aca="false">IF($B700="","",IFERROR(VLOOKUP($B700,الموظفين!$A$2:$J$501,5,FALSE())&amp;"",""))</f>
        <v/>
      </c>
      <c r="F700" s="19" t="str">
        <f aca="false">IF($B700="","",IFERROR(VLOOKUP($B700,الموظفين!$A$2:$J$501,6,FALSE()),""))</f>
        <v/>
      </c>
      <c r="G700" s="19" t="str">
        <f aca="false">IF($B700="","",IFERROR(VLOOKUP($B700,الموظفين!$A$2:$J$501,7,FALSE()),""))</f>
        <v/>
      </c>
      <c r="H700" s="20"/>
      <c r="I700" s="20"/>
      <c r="J700" s="21" t="str">
        <f aca="false">IF(OR(H700="",I700=""),"",ROUND(MOD(I700-H700,1)*24,2))</f>
        <v/>
      </c>
      <c r="K700" s="22" t="str">
        <f aca="false">IF(OR(H700="",F700=""),"",IF(ROUND(MAX(0,MOD(H700-F700+0.5,1)-0.5)*1440,0)&gt;IFERROR(VLOOKUP(E700,الورديات!$A$2:$E$21,5,FALSE()),0),ROUND(MAX(0,MOD(H700-F700+0.5,1)-0.5)*1440,0),0))</f>
        <v/>
      </c>
      <c r="L700" s="22" t="str">
        <f aca="false">IF(OR(I700="",G700=""),"",ROUND(MAX(0,MOD(G700-I700+0.5,1)-0.5)*1440,0))</f>
        <v/>
      </c>
      <c r="M700" s="22" t="str">
        <f aca="false">IF(OR(I700="",G700=""),"",IF(ROUND(MAX(0,MOD(I700-G700+0.5,1)-0.5)*1440,0)&gt;=الإعدادات!$B$8,ROUND(MAX(0,MOD(I700-G700+0.5,1)-0.5)*1440,0),0))</f>
        <v/>
      </c>
      <c r="N700" s="18" t="str">
        <f aca="false">IF(OR(A700="",B700=""),"",IF(COUNTIFS(الإجازات!$A$2:$A$1001,B700,الإجازات!$D$2:$D$1001,"&lt;="&amp;A700,الإجازات!$E$2:$E$1001,"&gt;="&amp;A700,الإجازات!$G$2:$G$1001,"مقبولة")=0,"",LOOKUP(2,1/((الإجازات!$A$2:$A$1001=B700)*(الإجازات!$D$2:$D$1001&lt;=A700)*(الإجازات!$E$2:$E$1001&gt;=A700)*(الإجازات!$G$2:$G$1001="مقبولة")),الإجازات!$C$2:$C$1001)))</f>
        <v/>
      </c>
      <c r="O700" s="17"/>
      <c r="P700" s="23" t="str">
        <f aca="false">IF(B700="","",IF(ISNA(MATCH(B700,الموظفين!$A$2:$A$501,0)),"⚠ كود غير موجود",IF(O700&lt;&gt;"",O700,IF(N700&lt;&gt;"",N700,IF(H700="",IF(AND(A700&lt;&gt;"",WEEKDAY(A700)=الإعدادات!$B$11),"راحة أسبوعية","غائب"),IF(I700="","بدون انصراف",IF(N(K700)&gt;0,"متأخر","حاضر")))))))</f>
        <v/>
      </c>
      <c r="Q700" s="24" t="str">
        <f aca="false">IF(B700="","",IF(OR(P700="غائب",P700="غياب",P700="إجازة بدون راتب"),IFERROR(VLOOKUP(B700,الموظفين!$A$2:$J$501,8,FALSE()),0),0))</f>
        <v/>
      </c>
      <c r="R700" s="24" t="str">
        <f aca="false">IF(B700="","",ROUND((N(K700)+N(L700))/60*IFERROR(VLOOKUP(B700,الموظفين!$A$2:$J$501,8,FALSE()),0)/الإعدادات!$B$6*الإعدادات!$B$9,2))</f>
        <v/>
      </c>
      <c r="S700" s="24" t="str">
        <f aca="false">IF(OR(B700="",M700=""),"",ROUND(M700/60*IFERROR(VLOOKUP(B700,الموظفين!$A$2:$J$501,9,FALSE()),0),2))</f>
        <v/>
      </c>
      <c r="T700" s="17"/>
      <c r="U700" s="23" t="str">
        <f aca="false">IF(OR(A700="",B700=""),"",A700&amp;"|"&amp;B700)</f>
        <v/>
      </c>
    </row>
    <row r="701" customFormat="false" ht="15" hidden="false" customHeight="false" outlineLevel="0" collapsed="false">
      <c r="A701" s="16"/>
      <c r="B701" s="17"/>
      <c r="C701" s="18" t="str">
        <f aca="false">IF($B701="","",IFERROR(VLOOKUP($B701,الموظفين!$A$2:$J$501,2,FALSE())&amp;"","⚠ كود غير موجود"))</f>
        <v/>
      </c>
      <c r="D701" s="18" t="str">
        <f aca="false">IF($B701="","",IFERROR(VLOOKUP($B701,الموظفين!$A$2:$J$501,3,FALSE())&amp;"",""))</f>
        <v/>
      </c>
      <c r="E701" s="18" t="str">
        <f aca="false">IF($B701="","",IFERROR(VLOOKUP($B701,الموظفين!$A$2:$J$501,5,FALSE())&amp;"",""))</f>
        <v/>
      </c>
      <c r="F701" s="19" t="str">
        <f aca="false">IF($B701="","",IFERROR(VLOOKUP($B701,الموظفين!$A$2:$J$501,6,FALSE()),""))</f>
        <v/>
      </c>
      <c r="G701" s="19" t="str">
        <f aca="false">IF($B701="","",IFERROR(VLOOKUP($B701,الموظفين!$A$2:$J$501,7,FALSE()),""))</f>
        <v/>
      </c>
      <c r="H701" s="20"/>
      <c r="I701" s="20"/>
      <c r="J701" s="21" t="str">
        <f aca="false">IF(OR(H701="",I701=""),"",ROUND(MOD(I701-H701,1)*24,2))</f>
        <v/>
      </c>
      <c r="K701" s="22" t="str">
        <f aca="false">IF(OR(H701="",F701=""),"",IF(ROUND(MAX(0,MOD(H701-F701+0.5,1)-0.5)*1440,0)&gt;IFERROR(VLOOKUP(E701,الورديات!$A$2:$E$21,5,FALSE()),0),ROUND(MAX(0,MOD(H701-F701+0.5,1)-0.5)*1440,0),0))</f>
        <v/>
      </c>
      <c r="L701" s="22" t="str">
        <f aca="false">IF(OR(I701="",G701=""),"",ROUND(MAX(0,MOD(G701-I701+0.5,1)-0.5)*1440,0))</f>
        <v/>
      </c>
      <c r="M701" s="22" t="str">
        <f aca="false">IF(OR(I701="",G701=""),"",IF(ROUND(MAX(0,MOD(I701-G701+0.5,1)-0.5)*1440,0)&gt;=الإعدادات!$B$8,ROUND(MAX(0,MOD(I701-G701+0.5,1)-0.5)*1440,0),0))</f>
        <v/>
      </c>
      <c r="N701" s="18" t="str">
        <f aca="false">IF(OR(A701="",B701=""),"",IF(COUNTIFS(الإجازات!$A$2:$A$1001,B701,الإجازات!$D$2:$D$1001,"&lt;="&amp;A701,الإجازات!$E$2:$E$1001,"&gt;="&amp;A701,الإجازات!$G$2:$G$1001,"مقبولة")=0,"",LOOKUP(2,1/((الإجازات!$A$2:$A$1001=B701)*(الإجازات!$D$2:$D$1001&lt;=A701)*(الإجازات!$E$2:$E$1001&gt;=A701)*(الإجازات!$G$2:$G$1001="مقبولة")),الإجازات!$C$2:$C$1001)))</f>
        <v/>
      </c>
      <c r="O701" s="17"/>
      <c r="P701" s="23" t="str">
        <f aca="false">IF(B701="","",IF(ISNA(MATCH(B701,الموظفين!$A$2:$A$501,0)),"⚠ كود غير موجود",IF(O701&lt;&gt;"",O701,IF(N701&lt;&gt;"",N701,IF(H701="",IF(AND(A701&lt;&gt;"",WEEKDAY(A701)=الإعدادات!$B$11),"راحة أسبوعية","غائب"),IF(I701="","بدون انصراف",IF(N(K701)&gt;0,"متأخر","حاضر")))))))</f>
        <v/>
      </c>
      <c r="Q701" s="24" t="str">
        <f aca="false">IF(B701="","",IF(OR(P701="غائب",P701="غياب",P701="إجازة بدون راتب"),IFERROR(VLOOKUP(B701,الموظفين!$A$2:$J$501,8,FALSE()),0),0))</f>
        <v/>
      </c>
      <c r="R701" s="24" t="str">
        <f aca="false">IF(B701="","",ROUND((N(K701)+N(L701))/60*IFERROR(VLOOKUP(B701,الموظفين!$A$2:$J$501,8,FALSE()),0)/الإعدادات!$B$6*الإعدادات!$B$9,2))</f>
        <v/>
      </c>
      <c r="S701" s="24" t="str">
        <f aca="false">IF(OR(B701="",M701=""),"",ROUND(M701/60*IFERROR(VLOOKUP(B701,الموظفين!$A$2:$J$501,9,FALSE()),0),2))</f>
        <v/>
      </c>
      <c r="T701" s="17"/>
      <c r="U701" s="23" t="str">
        <f aca="false">IF(OR(A701="",B701=""),"",A701&amp;"|"&amp;B701)</f>
        <v/>
      </c>
    </row>
    <row r="702" customFormat="false" ht="15" hidden="false" customHeight="false" outlineLevel="0" collapsed="false">
      <c r="A702" s="16"/>
      <c r="B702" s="17"/>
      <c r="C702" s="18" t="str">
        <f aca="false">IF($B702="","",IFERROR(VLOOKUP($B702,الموظفين!$A$2:$J$501,2,FALSE())&amp;"","⚠ كود غير موجود"))</f>
        <v/>
      </c>
      <c r="D702" s="18" t="str">
        <f aca="false">IF($B702="","",IFERROR(VLOOKUP($B702,الموظفين!$A$2:$J$501,3,FALSE())&amp;"",""))</f>
        <v/>
      </c>
      <c r="E702" s="18" t="str">
        <f aca="false">IF($B702="","",IFERROR(VLOOKUP($B702,الموظفين!$A$2:$J$501,5,FALSE())&amp;"",""))</f>
        <v/>
      </c>
      <c r="F702" s="19" t="str">
        <f aca="false">IF($B702="","",IFERROR(VLOOKUP($B702,الموظفين!$A$2:$J$501,6,FALSE()),""))</f>
        <v/>
      </c>
      <c r="G702" s="19" t="str">
        <f aca="false">IF($B702="","",IFERROR(VLOOKUP($B702,الموظفين!$A$2:$J$501,7,FALSE()),""))</f>
        <v/>
      </c>
      <c r="H702" s="20"/>
      <c r="I702" s="20"/>
      <c r="J702" s="21" t="str">
        <f aca="false">IF(OR(H702="",I702=""),"",ROUND(MOD(I702-H702,1)*24,2))</f>
        <v/>
      </c>
      <c r="K702" s="22" t="str">
        <f aca="false">IF(OR(H702="",F702=""),"",IF(ROUND(MAX(0,MOD(H702-F702+0.5,1)-0.5)*1440,0)&gt;IFERROR(VLOOKUP(E702,الورديات!$A$2:$E$21,5,FALSE()),0),ROUND(MAX(0,MOD(H702-F702+0.5,1)-0.5)*1440,0),0))</f>
        <v/>
      </c>
      <c r="L702" s="22" t="str">
        <f aca="false">IF(OR(I702="",G702=""),"",ROUND(MAX(0,MOD(G702-I702+0.5,1)-0.5)*1440,0))</f>
        <v/>
      </c>
      <c r="M702" s="22" t="str">
        <f aca="false">IF(OR(I702="",G702=""),"",IF(ROUND(MAX(0,MOD(I702-G702+0.5,1)-0.5)*1440,0)&gt;=الإعدادات!$B$8,ROUND(MAX(0,MOD(I702-G702+0.5,1)-0.5)*1440,0),0))</f>
        <v/>
      </c>
      <c r="N702" s="18" t="str">
        <f aca="false">IF(OR(A702="",B702=""),"",IF(COUNTIFS(الإجازات!$A$2:$A$1001,B702,الإجازات!$D$2:$D$1001,"&lt;="&amp;A702,الإجازات!$E$2:$E$1001,"&gt;="&amp;A702,الإجازات!$G$2:$G$1001,"مقبولة")=0,"",LOOKUP(2,1/((الإجازات!$A$2:$A$1001=B702)*(الإجازات!$D$2:$D$1001&lt;=A702)*(الإجازات!$E$2:$E$1001&gt;=A702)*(الإجازات!$G$2:$G$1001="مقبولة")),الإجازات!$C$2:$C$1001)))</f>
        <v/>
      </c>
      <c r="O702" s="17"/>
      <c r="P702" s="23" t="str">
        <f aca="false">IF(B702="","",IF(ISNA(MATCH(B702,الموظفين!$A$2:$A$501,0)),"⚠ كود غير موجود",IF(O702&lt;&gt;"",O702,IF(N702&lt;&gt;"",N702,IF(H702="",IF(AND(A702&lt;&gt;"",WEEKDAY(A702)=الإعدادات!$B$11),"راحة أسبوعية","غائب"),IF(I702="","بدون انصراف",IF(N(K702)&gt;0,"متأخر","حاضر")))))))</f>
        <v/>
      </c>
      <c r="Q702" s="24" t="str">
        <f aca="false">IF(B702="","",IF(OR(P702="غائب",P702="غياب",P702="إجازة بدون راتب"),IFERROR(VLOOKUP(B702,الموظفين!$A$2:$J$501,8,FALSE()),0),0))</f>
        <v/>
      </c>
      <c r="R702" s="24" t="str">
        <f aca="false">IF(B702="","",ROUND((N(K702)+N(L702))/60*IFERROR(VLOOKUP(B702,الموظفين!$A$2:$J$501,8,FALSE()),0)/الإعدادات!$B$6*الإعدادات!$B$9,2))</f>
        <v/>
      </c>
      <c r="S702" s="24" t="str">
        <f aca="false">IF(OR(B702="",M702=""),"",ROUND(M702/60*IFERROR(VLOOKUP(B702,الموظفين!$A$2:$J$501,9,FALSE()),0),2))</f>
        <v/>
      </c>
      <c r="T702" s="17"/>
      <c r="U702" s="23" t="str">
        <f aca="false">IF(OR(A702="",B702=""),"",A702&amp;"|"&amp;B702)</f>
        <v/>
      </c>
    </row>
    <row r="703" customFormat="false" ht="15" hidden="false" customHeight="false" outlineLevel="0" collapsed="false">
      <c r="A703" s="16"/>
      <c r="B703" s="17"/>
      <c r="C703" s="18" t="str">
        <f aca="false">IF($B703="","",IFERROR(VLOOKUP($B703,الموظفين!$A$2:$J$501,2,FALSE())&amp;"","⚠ كود غير موجود"))</f>
        <v/>
      </c>
      <c r="D703" s="18" t="str">
        <f aca="false">IF($B703="","",IFERROR(VLOOKUP($B703,الموظفين!$A$2:$J$501,3,FALSE())&amp;"",""))</f>
        <v/>
      </c>
      <c r="E703" s="18" t="str">
        <f aca="false">IF($B703="","",IFERROR(VLOOKUP($B703,الموظفين!$A$2:$J$501,5,FALSE())&amp;"",""))</f>
        <v/>
      </c>
      <c r="F703" s="19" t="str">
        <f aca="false">IF($B703="","",IFERROR(VLOOKUP($B703,الموظفين!$A$2:$J$501,6,FALSE()),""))</f>
        <v/>
      </c>
      <c r="G703" s="19" t="str">
        <f aca="false">IF($B703="","",IFERROR(VLOOKUP($B703,الموظفين!$A$2:$J$501,7,FALSE()),""))</f>
        <v/>
      </c>
      <c r="H703" s="20"/>
      <c r="I703" s="20"/>
      <c r="J703" s="21" t="str">
        <f aca="false">IF(OR(H703="",I703=""),"",ROUND(MOD(I703-H703,1)*24,2))</f>
        <v/>
      </c>
      <c r="K703" s="22" t="str">
        <f aca="false">IF(OR(H703="",F703=""),"",IF(ROUND(MAX(0,MOD(H703-F703+0.5,1)-0.5)*1440,0)&gt;IFERROR(VLOOKUP(E703,الورديات!$A$2:$E$21,5,FALSE()),0),ROUND(MAX(0,MOD(H703-F703+0.5,1)-0.5)*1440,0),0))</f>
        <v/>
      </c>
      <c r="L703" s="22" t="str">
        <f aca="false">IF(OR(I703="",G703=""),"",ROUND(MAX(0,MOD(G703-I703+0.5,1)-0.5)*1440,0))</f>
        <v/>
      </c>
      <c r="M703" s="22" t="str">
        <f aca="false">IF(OR(I703="",G703=""),"",IF(ROUND(MAX(0,MOD(I703-G703+0.5,1)-0.5)*1440,0)&gt;=الإعدادات!$B$8,ROUND(MAX(0,MOD(I703-G703+0.5,1)-0.5)*1440,0),0))</f>
        <v/>
      </c>
      <c r="N703" s="18" t="str">
        <f aca="false">IF(OR(A703="",B703=""),"",IF(COUNTIFS(الإجازات!$A$2:$A$1001,B703,الإجازات!$D$2:$D$1001,"&lt;="&amp;A703,الإجازات!$E$2:$E$1001,"&gt;="&amp;A703,الإجازات!$G$2:$G$1001,"مقبولة")=0,"",LOOKUP(2,1/((الإجازات!$A$2:$A$1001=B703)*(الإجازات!$D$2:$D$1001&lt;=A703)*(الإجازات!$E$2:$E$1001&gt;=A703)*(الإجازات!$G$2:$G$1001="مقبولة")),الإجازات!$C$2:$C$1001)))</f>
        <v/>
      </c>
      <c r="O703" s="17"/>
      <c r="P703" s="23" t="str">
        <f aca="false">IF(B703="","",IF(ISNA(MATCH(B703,الموظفين!$A$2:$A$501,0)),"⚠ كود غير موجود",IF(O703&lt;&gt;"",O703,IF(N703&lt;&gt;"",N703,IF(H703="",IF(AND(A703&lt;&gt;"",WEEKDAY(A703)=الإعدادات!$B$11),"راحة أسبوعية","غائب"),IF(I703="","بدون انصراف",IF(N(K703)&gt;0,"متأخر","حاضر")))))))</f>
        <v/>
      </c>
      <c r="Q703" s="24" t="str">
        <f aca="false">IF(B703="","",IF(OR(P703="غائب",P703="غياب",P703="إجازة بدون راتب"),IFERROR(VLOOKUP(B703,الموظفين!$A$2:$J$501,8,FALSE()),0),0))</f>
        <v/>
      </c>
      <c r="R703" s="24" t="str">
        <f aca="false">IF(B703="","",ROUND((N(K703)+N(L703))/60*IFERROR(VLOOKUP(B703,الموظفين!$A$2:$J$501,8,FALSE()),0)/الإعدادات!$B$6*الإعدادات!$B$9,2))</f>
        <v/>
      </c>
      <c r="S703" s="24" t="str">
        <f aca="false">IF(OR(B703="",M703=""),"",ROUND(M703/60*IFERROR(VLOOKUP(B703,الموظفين!$A$2:$J$501,9,FALSE()),0),2))</f>
        <v/>
      </c>
      <c r="T703" s="17"/>
      <c r="U703" s="23" t="str">
        <f aca="false">IF(OR(A703="",B703=""),"",A703&amp;"|"&amp;B703)</f>
        <v/>
      </c>
    </row>
    <row r="704" customFormat="false" ht="15" hidden="false" customHeight="false" outlineLevel="0" collapsed="false">
      <c r="A704" s="16"/>
      <c r="B704" s="17"/>
      <c r="C704" s="18" t="str">
        <f aca="false">IF($B704="","",IFERROR(VLOOKUP($B704,الموظفين!$A$2:$J$501,2,FALSE())&amp;"","⚠ كود غير موجود"))</f>
        <v/>
      </c>
      <c r="D704" s="18" t="str">
        <f aca="false">IF($B704="","",IFERROR(VLOOKUP($B704,الموظفين!$A$2:$J$501,3,FALSE())&amp;"",""))</f>
        <v/>
      </c>
      <c r="E704" s="18" t="str">
        <f aca="false">IF($B704="","",IFERROR(VLOOKUP($B704,الموظفين!$A$2:$J$501,5,FALSE())&amp;"",""))</f>
        <v/>
      </c>
      <c r="F704" s="19" t="str">
        <f aca="false">IF($B704="","",IFERROR(VLOOKUP($B704,الموظفين!$A$2:$J$501,6,FALSE()),""))</f>
        <v/>
      </c>
      <c r="G704" s="19" t="str">
        <f aca="false">IF($B704="","",IFERROR(VLOOKUP($B704,الموظفين!$A$2:$J$501,7,FALSE()),""))</f>
        <v/>
      </c>
      <c r="H704" s="20"/>
      <c r="I704" s="20"/>
      <c r="J704" s="21" t="str">
        <f aca="false">IF(OR(H704="",I704=""),"",ROUND(MOD(I704-H704,1)*24,2))</f>
        <v/>
      </c>
      <c r="K704" s="22" t="str">
        <f aca="false">IF(OR(H704="",F704=""),"",IF(ROUND(MAX(0,MOD(H704-F704+0.5,1)-0.5)*1440,0)&gt;IFERROR(VLOOKUP(E704,الورديات!$A$2:$E$21,5,FALSE()),0),ROUND(MAX(0,MOD(H704-F704+0.5,1)-0.5)*1440,0),0))</f>
        <v/>
      </c>
      <c r="L704" s="22" t="str">
        <f aca="false">IF(OR(I704="",G704=""),"",ROUND(MAX(0,MOD(G704-I704+0.5,1)-0.5)*1440,0))</f>
        <v/>
      </c>
      <c r="M704" s="22" t="str">
        <f aca="false">IF(OR(I704="",G704=""),"",IF(ROUND(MAX(0,MOD(I704-G704+0.5,1)-0.5)*1440,0)&gt;=الإعدادات!$B$8,ROUND(MAX(0,MOD(I704-G704+0.5,1)-0.5)*1440,0),0))</f>
        <v/>
      </c>
      <c r="N704" s="18" t="str">
        <f aca="false">IF(OR(A704="",B704=""),"",IF(COUNTIFS(الإجازات!$A$2:$A$1001,B704,الإجازات!$D$2:$D$1001,"&lt;="&amp;A704,الإجازات!$E$2:$E$1001,"&gt;="&amp;A704,الإجازات!$G$2:$G$1001,"مقبولة")=0,"",LOOKUP(2,1/((الإجازات!$A$2:$A$1001=B704)*(الإجازات!$D$2:$D$1001&lt;=A704)*(الإجازات!$E$2:$E$1001&gt;=A704)*(الإجازات!$G$2:$G$1001="مقبولة")),الإجازات!$C$2:$C$1001)))</f>
        <v/>
      </c>
      <c r="O704" s="17"/>
      <c r="P704" s="23" t="str">
        <f aca="false">IF(B704="","",IF(ISNA(MATCH(B704,الموظفين!$A$2:$A$501,0)),"⚠ كود غير موجود",IF(O704&lt;&gt;"",O704,IF(N704&lt;&gt;"",N704,IF(H704="",IF(AND(A704&lt;&gt;"",WEEKDAY(A704)=الإعدادات!$B$11),"راحة أسبوعية","غائب"),IF(I704="","بدون انصراف",IF(N(K704)&gt;0,"متأخر","حاضر")))))))</f>
        <v/>
      </c>
      <c r="Q704" s="24" t="str">
        <f aca="false">IF(B704="","",IF(OR(P704="غائب",P704="غياب",P704="إجازة بدون راتب"),IFERROR(VLOOKUP(B704,الموظفين!$A$2:$J$501,8,FALSE()),0),0))</f>
        <v/>
      </c>
      <c r="R704" s="24" t="str">
        <f aca="false">IF(B704="","",ROUND((N(K704)+N(L704))/60*IFERROR(VLOOKUP(B704,الموظفين!$A$2:$J$501,8,FALSE()),0)/الإعدادات!$B$6*الإعدادات!$B$9,2))</f>
        <v/>
      </c>
      <c r="S704" s="24" t="str">
        <f aca="false">IF(OR(B704="",M704=""),"",ROUND(M704/60*IFERROR(VLOOKUP(B704,الموظفين!$A$2:$J$501,9,FALSE()),0),2))</f>
        <v/>
      </c>
      <c r="T704" s="17"/>
      <c r="U704" s="23" t="str">
        <f aca="false">IF(OR(A704="",B704=""),"",A704&amp;"|"&amp;B704)</f>
        <v/>
      </c>
    </row>
    <row r="705" customFormat="false" ht="15" hidden="false" customHeight="false" outlineLevel="0" collapsed="false">
      <c r="A705" s="16"/>
      <c r="B705" s="17"/>
      <c r="C705" s="18" t="str">
        <f aca="false">IF($B705="","",IFERROR(VLOOKUP($B705,الموظفين!$A$2:$J$501,2,FALSE())&amp;"","⚠ كود غير موجود"))</f>
        <v/>
      </c>
      <c r="D705" s="18" t="str">
        <f aca="false">IF($B705="","",IFERROR(VLOOKUP($B705,الموظفين!$A$2:$J$501,3,FALSE())&amp;"",""))</f>
        <v/>
      </c>
      <c r="E705" s="18" t="str">
        <f aca="false">IF($B705="","",IFERROR(VLOOKUP($B705,الموظفين!$A$2:$J$501,5,FALSE())&amp;"",""))</f>
        <v/>
      </c>
      <c r="F705" s="19" t="str">
        <f aca="false">IF($B705="","",IFERROR(VLOOKUP($B705,الموظفين!$A$2:$J$501,6,FALSE()),""))</f>
        <v/>
      </c>
      <c r="G705" s="19" t="str">
        <f aca="false">IF($B705="","",IFERROR(VLOOKUP($B705,الموظفين!$A$2:$J$501,7,FALSE()),""))</f>
        <v/>
      </c>
      <c r="H705" s="20"/>
      <c r="I705" s="20"/>
      <c r="J705" s="21" t="str">
        <f aca="false">IF(OR(H705="",I705=""),"",ROUND(MOD(I705-H705,1)*24,2))</f>
        <v/>
      </c>
      <c r="K705" s="22" t="str">
        <f aca="false">IF(OR(H705="",F705=""),"",IF(ROUND(MAX(0,MOD(H705-F705+0.5,1)-0.5)*1440,0)&gt;IFERROR(VLOOKUP(E705,الورديات!$A$2:$E$21,5,FALSE()),0),ROUND(MAX(0,MOD(H705-F705+0.5,1)-0.5)*1440,0),0))</f>
        <v/>
      </c>
      <c r="L705" s="22" t="str">
        <f aca="false">IF(OR(I705="",G705=""),"",ROUND(MAX(0,MOD(G705-I705+0.5,1)-0.5)*1440,0))</f>
        <v/>
      </c>
      <c r="M705" s="22" t="str">
        <f aca="false">IF(OR(I705="",G705=""),"",IF(ROUND(MAX(0,MOD(I705-G705+0.5,1)-0.5)*1440,0)&gt;=الإعدادات!$B$8,ROUND(MAX(0,MOD(I705-G705+0.5,1)-0.5)*1440,0),0))</f>
        <v/>
      </c>
      <c r="N705" s="18" t="str">
        <f aca="false">IF(OR(A705="",B705=""),"",IF(COUNTIFS(الإجازات!$A$2:$A$1001,B705,الإجازات!$D$2:$D$1001,"&lt;="&amp;A705,الإجازات!$E$2:$E$1001,"&gt;="&amp;A705,الإجازات!$G$2:$G$1001,"مقبولة")=0,"",LOOKUP(2,1/((الإجازات!$A$2:$A$1001=B705)*(الإجازات!$D$2:$D$1001&lt;=A705)*(الإجازات!$E$2:$E$1001&gt;=A705)*(الإجازات!$G$2:$G$1001="مقبولة")),الإجازات!$C$2:$C$1001)))</f>
        <v/>
      </c>
      <c r="O705" s="17"/>
      <c r="P705" s="23" t="str">
        <f aca="false">IF(B705="","",IF(ISNA(MATCH(B705,الموظفين!$A$2:$A$501,0)),"⚠ كود غير موجود",IF(O705&lt;&gt;"",O705,IF(N705&lt;&gt;"",N705,IF(H705="",IF(AND(A705&lt;&gt;"",WEEKDAY(A705)=الإعدادات!$B$11),"راحة أسبوعية","غائب"),IF(I705="","بدون انصراف",IF(N(K705)&gt;0,"متأخر","حاضر")))))))</f>
        <v/>
      </c>
      <c r="Q705" s="24" t="str">
        <f aca="false">IF(B705="","",IF(OR(P705="غائب",P705="غياب",P705="إجازة بدون راتب"),IFERROR(VLOOKUP(B705,الموظفين!$A$2:$J$501,8,FALSE()),0),0))</f>
        <v/>
      </c>
      <c r="R705" s="24" t="str">
        <f aca="false">IF(B705="","",ROUND((N(K705)+N(L705))/60*IFERROR(VLOOKUP(B705,الموظفين!$A$2:$J$501,8,FALSE()),0)/الإعدادات!$B$6*الإعدادات!$B$9,2))</f>
        <v/>
      </c>
      <c r="S705" s="24" t="str">
        <f aca="false">IF(OR(B705="",M705=""),"",ROUND(M705/60*IFERROR(VLOOKUP(B705,الموظفين!$A$2:$J$501,9,FALSE()),0),2))</f>
        <v/>
      </c>
      <c r="T705" s="17"/>
      <c r="U705" s="23" t="str">
        <f aca="false">IF(OR(A705="",B705=""),"",A705&amp;"|"&amp;B705)</f>
        <v/>
      </c>
    </row>
    <row r="706" customFormat="false" ht="15" hidden="false" customHeight="false" outlineLevel="0" collapsed="false">
      <c r="A706" s="16"/>
      <c r="B706" s="17"/>
      <c r="C706" s="18" t="str">
        <f aca="false">IF($B706="","",IFERROR(VLOOKUP($B706,الموظفين!$A$2:$J$501,2,FALSE())&amp;"","⚠ كود غير موجود"))</f>
        <v/>
      </c>
      <c r="D706" s="18" t="str">
        <f aca="false">IF($B706="","",IFERROR(VLOOKUP($B706,الموظفين!$A$2:$J$501,3,FALSE())&amp;"",""))</f>
        <v/>
      </c>
      <c r="E706" s="18" t="str">
        <f aca="false">IF($B706="","",IFERROR(VLOOKUP($B706,الموظفين!$A$2:$J$501,5,FALSE())&amp;"",""))</f>
        <v/>
      </c>
      <c r="F706" s="19" t="str">
        <f aca="false">IF($B706="","",IFERROR(VLOOKUP($B706,الموظفين!$A$2:$J$501,6,FALSE()),""))</f>
        <v/>
      </c>
      <c r="G706" s="19" t="str">
        <f aca="false">IF($B706="","",IFERROR(VLOOKUP($B706,الموظفين!$A$2:$J$501,7,FALSE()),""))</f>
        <v/>
      </c>
      <c r="H706" s="20"/>
      <c r="I706" s="20"/>
      <c r="J706" s="21" t="str">
        <f aca="false">IF(OR(H706="",I706=""),"",ROUND(MOD(I706-H706,1)*24,2))</f>
        <v/>
      </c>
      <c r="K706" s="22" t="str">
        <f aca="false">IF(OR(H706="",F706=""),"",IF(ROUND(MAX(0,MOD(H706-F706+0.5,1)-0.5)*1440,0)&gt;IFERROR(VLOOKUP(E706,الورديات!$A$2:$E$21,5,FALSE()),0),ROUND(MAX(0,MOD(H706-F706+0.5,1)-0.5)*1440,0),0))</f>
        <v/>
      </c>
      <c r="L706" s="22" t="str">
        <f aca="false">IF(OR(I706="",G706=""),"",ROUND(MAX(0,MOD(G706-I706+0.5,1)-0.5)*1440,0))</f>
        <v/>
      </c>
      <c r="M706" s="22" t="str">
        <f aca="false">IF(OR(I706="",G706=""),"",IF(ROUND(MAX(0,MOD(I706-G706+0.5,1)-0.5)*1440,0)&gt;=الإعدادات!$B$8,ROUND(MAX(0,MOD(I706-G706+0.5,1)-0.5)*1440,0),0))</f>
        <v/>
      </c>
      <c r="N706" s="18" t="str">
        <f aca="false">IF(OR(A706="",B706=""),"",IF(COUNTIFS(الإجازات!$A$2:$A$1001,B706,الإجازات!$D$2:$D$1001,"&lt;="&amp;A706,الإجازات!$E$2:$E$1001,"&gt;="&amp;A706,الإجازات!$G$2:$G$1001,"مقبولة")=0,"",LOOKUP(2,1/((الإجازات!$A$2:$A$1001=B706)*(الإجازات!$D$2:$D$1001&lt;=A706)*(الإجازات!$E$2:$E$1001&gt;=A706)*(الإجازات!$G$2:$G$1001="مقبولة")),الإجازات!$C$2:$C$1001)))</f>
        <v/>
      </c>
      <c r="O706" s="17"/>
      <c r="P706" s="23" t="str">
        <f aca="false">IF(B706="","",IF(ISNA(MATCH(B706,الموظفين!$A$2:$A$501,0)),"⚠ كود غير موجود",IF(O706&lt;&gt;"",O706,IF(N706&lt;&gt;"",N706,IF(H706="",IF(AND(A706&lt;&gt;"",WEEKDAY(A706)=الإعدادات!$B$11),"راحة أسبوعية","غائب"),IF(I706="","بدون انصراف",IF(N(K706)&gt;0,"متأخر","حاضر")))))))</f>
        <v/>
      </c>
      <c r="Q706" s="24" t="str">
        <f aca="false">IF(B706="","",IF(OR(P706="غائب",P706="غياب",P706="إجازة بدون راتب"),IFERROR(VLOOKUP(B706,الموظفين!$A$2:$J$501,8,FALSE()),0),0))</f>
        <v/>
      </c>
      <c r="R706" s="24" t="str">
        <f aca="false">IF(B706="","",ROUND((N(K706)+N(L706))/60*IFERROR(VLOOKUP(B706,الموظفين!$A$2:$J$501,8,FALSE()),0)/الإعدادات!$B$6*الإعدادات!$B$9,2))</f>
        <v/>
      </c>
      <c r="S706" s="24" t="str">
        <f aca="false">IF(OR(B706="",M706=""),"",ROUND(M706/60*IFERROR(VLOOKUP(B706,الموظفين!$A$2:$J$501,9,FALSE()),0),2))</f>
        <v/>
      </c>
      <c r="T706" s="17"/>
      <c r="U706" s="23" t="str">
        <f aca="false">IF(OR(A706="",B706=""),"",A706&amp;"|"&amp;B706)</f>
        <v/>
      </c>
    </row>
    <row r="707" customFormat="false" ht="15" hidden="false" customHeight="false" outlineLevel="0" collapsed="false">
      <c r="A707" s="16"/>
      <c r="B707" s="17"/>
      <c r="C707" s="18" t="str">
        <f aca="false">IF($B707="","",IFERROR(VLOOKUP($B707,الموظفين!$A$2:$J$501,2,FALSE())&amp;"","⚠ كود غير موجود"))</f>
        <v/>
      </c>
      <c r="D707" s="18" t="str">
        <f aca="false">IF($B707="","",IFERROR(VLOOKUP($B707,الموظفين!$A$2:$J$501,3,FALSE())&amp;"",""))</f>
        <v/>
      </c>
      <c r="E707" s="18" t="str">
        <f aca="false">IF($B707="","",IFERROR(VLOOKUP($B707,الموظفين!$A$2:$J$501,5,FALSE())&amp;"",""))</f>
        <v/>
      </c>
      <c r="F707" s="19" t="str">
        <f aca="false">IF($B707="","",IFERROR(VLOOKUP($B707,الموظفين!$A$2:$J$501,6,FALSE()),""))</f>
        <v/>
      </c>
      <c r="G707" s="19" t="str">
        <f aca="false">IF($B707="","",IFERROR(VLOOKUP($B707,الموظفين!$A$2:$J$501,7,FALSE()),""))</f>
        <v/>
      </c>
      <c r="H707" s="20"/>
      <c r="I707" s="20"/>
      <c r="J707" s="21" t="str">
        <f aca="false">IF(OR(H707="",I707=""),"",ROUND(MOD(I707-H707,1)*24,2))</f>
        <v/>
      </c>
      <c r="K707" s="22" t="str">
        <f aca="false">IF(OR(H707="",F707=""),"",IF(ROUND(MAX(0,MOD(H707-F707+0.5,1)-0.5)*1440,0)&gt;IFERROR(VLOOKUP(E707,الورديات!$A$2:$E$21,5,FALSE()),0),ROUND(MAX(0,MOD(H707-F707+0.5,1)-0.5)*1440,0),0))</f>
        <v/>
      </c>
      <c r="L707" s="22" t="str">
        <f aca="false">IF(OR(I707="",G707=""),"",ROUND(MAX(0,MOD(G707-I707+0.5,1)-0.5)*1440,0))</f>
        <v/>
      </c>
      <c r="M707" s="22" t="str">
        <f aca="false">IF(OR(I707="",G707=""),"",IF(ROUND(MAX(0,MOD(I707-G707+0.5,1)-0.5)*1440,0)&gt;=الإعدادات!$B$8,ROUND(MAX(0,MOD(I707-G707+0.5,1)-0.5)*1440,0),0))</f>
        <v/>
      </c>
      <c r="N707" s="18" t="str">
        <f aca="false">IF(OR(A707="",B707=""),"",IF(COUNTIFS(الإجازات!$A$2:$A$1001,B707,الإجازات!$D$2:$D$1001,"&lt;="&amp;A707,الإجازات!$E$2:$E$1001,"&gt;="&amp;A707,الإجازات!$G$2:$G$1001,"مقبولة")=0,"",LOOKUP(2,1/((الإجازات!$A$2:$A$1001=B707)*(الإجازات!$D$2:$D$1001&lt;=A707)*(الإجازات!$E$2:$E$1001&gt;=A707)*(الإجازات!$G$2:$G$1001="مقبولة")),الإجازات!$C$2:$C$1001)))</f>
        <v/>
      </c>
      <c r="O707" s="17"/>
      <c r="P707" s="23" t="str">
        <f aca="false">IF(B707="","",IF(ISNA(MATCH(B707,الموظفين!$A$2:$A$501,0)),"⚠ كود غير موجود",IF(O707&lt;&gt;"",O707,IF(N707&lt;&gt;"",N707,IF(H707="",IF(AND(A707&lt;&gt;"",WEEKDAY(A707)=الإعدادات!$B$11),"راحة أسبوعية","غائب"),IF(I707="","بدون انصراف",IF(N(K707)&gt;0,"متأخر","حاضر")))))))</f>
        <v/>
      </c>
      <c r="Q707" s="24" t="str">
        <f aca="false">IF(B707="","",IF(OR(P707="غائب",P707="غياب",P707="إجازة بدون راتب"),IFERROR(VLOOKUP(B707,الموظفين!$A$2:$J$501,8,FALSE()),0),0))</f>
        <v/>
      </c>
      <c r="R707" s="24" t="str">
        <f aca="false">IF(B707="","",ROUND((N(K707)+N(L707))/60*IFERROR(VLOOKUP(B707,الموظفين!$A$2:$J$501,8,FALSE()),0)/الإعدادات!$B$6*الإعدادات!$B$9,2))</f>
        <v/>
      </c>
      <c r="S707" s="24" t="str">
        <f aca="false">IF(OR(B707="",M707=""),"",ROUND(M707/60*IFERROR(VLOOKUP(B707,الموظفين!$A$2:$J$501,9,FALSE()),0),2))</f>
        <v/>
      </c>
      <c r="T707" s="17"/>
      <c r="U707" s="23" t="str">
        <f aca="false">IF(OR(A707="",B707=""),"",A707&amp;"|"&amp;B707)</f>
        <v/>
      </c>
    </row>
    <row r="708" customFormat="false" ht="15" hidden="false" customHeight="false" outlineLevel="0" collapsed="false">
      <c r="A708" s="16"/>
      <c r="B708" s="17"/>
      <c r="C708" s="18" t="str">
        <f aca="false">IF($B708="","",IFERROR(VLOOKUP($B708,الموظفين!$A$2:$J$501,2,FALSE())&amp;"","⚠ كود غير موجود"))</f>
        <v/>
      </c>
      <c r="D708" s="18" t="str">
        <f aca="false">IF($B708="","",IFERROR(VLOOKUP($B708,الموظفين!$A$2:$J$501,3,FALSE())&amp;"",""))</f>
        <v/>
      </c>
      <c r="E708" s="18" t="str">
        <f aca="false">IF($B708="","",IFERROR(VLOOKUP($B708,الموظفين!$A$2:$J$501,5,FALSE())&amp;"",""))</f>
        <v/>
      </c>
      <c r="F708" s="19" t="str">
        <f aca="false">IF($B708="","",IFERROR(VLOOKUP($B708,الموظفين!$A$2:$J$501,6,FALSE()),""))</f>
        <v/>
      </c>
      <c r="G708" s="19" t="str">
        <f aca="false">IF($B708="","",IFERROR(VLOOKUP($B708,الموظفين!$A$2:$J$501,7,FALSE()),""))</f>
        <v/>
      </c>
      <c r="H708" s="20"/>
      <c r="I708" s="20"/>
      <c r="J708" s="21" t="str">
        <f aca="false">IF(OR(H708="",I708=""),"",ROUND(MOD(I708-H708,1)*24,2))</f>
        <v/>
      </c>
      <c r="K708" s="22" t="str">
        <f aca="false">IF(OR(H708="",F708=""),"",IF(ROUND(MAX(0,MOD(H708-F708+0.5,1)-0.5)*1440,0)&gt;IFERROR(VLOOKUP(E708,الورديات!$A$2:$E$21,5,FALSE()),0),ROUND(MAX(0,MOD(H708-F708+0.5,1)-0.5)*1440,0),0))</f>
        <v/>
      </c>
      <c r="L708" s="22" t="str">
        <f aca="false">IF(OR(I708="",G708=""),"",ROUND(MAX(0,MOD(G708-I708+0.5,1)-0.5)*1440,0))</f>
        <v/>
      </c>
      <c r="M708" s="22" t="str">
        <f aca="false">IF(OR(I708="",G708=""),"",IF(ROUND(MAX(0,MOD(I708-G708+0.5,1)-0.5)*1440,0)&gt;=الإعدادات!$B$8,ROUND(MAX(0,MOD(I708-G708+0.5,1)-0.5)*1440,0),0))</f>
        <v/>
      </c>
      <c r="N708" s="18" t="str">
        <f aca="false">IF(OR(A708="",B708=""),"",IF(COUNTIFS(الإجازات!$A$2:$A$1001,B708,الإجازات!$D$2:$D$1001,"&lt;="&amp;A708,الإجازات!$E$2:$E$1001,"&gt;="&amp;A708,الإجازات!$G$2:$G$1001,"مقبولة")=0,"",LOOKUP(2,1/((الإجازات!$A$2:$A$1001=B708)*(الإجازات!$D$2:$D$1001&lt;=A708)*(الإجازات!$E$2:$E$1001&gt;=A708)*(الإجازات!$G$2:$G$1001="مقبولة")),الإجازات!$C$2:$C$1001)))</f>
        <v/>
      </c>
      <c r="O708" s="17"/>
      <c r="P708" s="23" t="str">
        <f aca="false">IF(B708="","",IF(ISNA(MATCH(B708,الموظفين!$A$2:$A$501,0)),"⚠ كود غير موجود",IF(O708&lt;&gt;"",O708,IF(N708&lt;&gt;"",N708,IF(H708="",IF(AND(A708&lt;&gt;"",WEEKDAY(A708)=الإعدادات!$B$11),"راحة أسبوعية","غائب"),IF(I708="","بدون انصراف",IF(N(K708)&gt;0,"متأخر","حاضر")))))))</f>
        <v/>
      </c>
      <c r="Q708" s="24" t="str">
        <f aca="false">IF(B708="","",IF(OR(P708="غائب",P708="غياب",P708="إجازة بدون راتب"),IFERROR(VLOOKUP(B708,الموظفين!$A$2:$J$501,8,FALSE()),0),0))</f>
        <v/>
      </c>
      <c r="R708" s="24" t="str">
        <f aca="false">IF(B708="","",ROUND((N(K708)+N(L708))/60*IFERROR(VLOOKUP(B708,الموظفين!$A$2:$J$501,8,FALSE()),0)/الإعدادات!$B$6*الإعدادات!$B$9,2))</f>
        <v/>
      </c>
      <c r="S708" s="24" t="str">
        <f aca="false">IF(OR(B708="",M708=""),"",ROUND(M708/60*IFERROR(VLOOKUP(B708,الموظفين!$A$2:$J$501,9,FALSE()),0),2))</f>
        <v/>
      </c>
      <c r="T708" s="17"/>
      <c r="U708" s="23" t="str">
        <f aca="false">IF(OR(A708="",B708=""),"",A708&amp;"|"&amp;B708)</f>
        <v/>
      </c>
    </row>
    <row r="709" customFormat="false" ht="15" hidden="false" customHeight="false" outlineLevel="0" collapsed="false">
      <c r="A709" s="16"/>
      <c r="B709" s="17"/>
      <c r="C709" s="18" t="str">
        <f aca="false">IF($B709="","",IFERROR(VLOOKUP($B709,الموظفين!$A$2:$J$501,2,FALSE())&amp;"","⚠ كود غير موجود"))</f>
        <v/>
      </c>
      <c r="D709" s="18" t="str">
        <f aca="false">IF($B709="","",IFERROR(VLOOKUP($B709,الموظفين!$A$2:$J$501,3,FALSE())&amp;"",""))</f>
        <v/>
      </c>
      <c r="E709" s="18" t="str">
        <f aca="false">IF($B709="","",IFERROR(VLOOKUP($B709,الموظفين!$A$2:$J$501,5,FALSE())&amp;"",""))</f>
        <v/>
      </c>
      <c r="F709" s="19" t="str">
        <f aca="false">IF($B709="","",IFERROR(VLOOKUP($B709,الموظفين!$A$2:$J$501,6,FALSE()),""))</f>
        <v/>
      </c>
      <c r="G709" s="19" t="str">
        <f aca="false">IF($B709="","",IFERROR(VLOOKUP($B709,الموظفين!$A$2:$J$501,7,FALSE()),""))</f>
        <v/>
      </c>
      <c r="H709" s="20"/>
      <c r="I709" s="20"/>
      <c r="J709" s="21" t="str">
        <f aca="false">IF(OR(H709="",I709=""),"",ROUND(MOD(I709-H709,1)*24,2))</f>
        <v/>
      </c>
      <c r="K709" s="22" t="str">
        <f aca="false">IF(OR(H709="",F709=""),"",IF(ROUND(MAX(0,MOD(H709-F709+0.5,1)-0.5)*1440,0)&gt;IFERROR(VLOOKUP(E709,الورديات!$A$2:$E$21,5,FALSE()),0),ROUND(MAX(0,MOD(H709-F709+0.5,1)-0.5)*1440,0),0))</f>
        <v/>
      </c>
      <c r="L709" s="22" t="str">
        <f aca="false">IF(OR(I709="",G709=""),"",ROUND(MAX(0,MOD(G709-I709+0.5,1)-0.5)*1440,0))</f>
        <v/>
      </c>
      <c r="M709" s="22" t="str">
        <f aca="false">IF(OR(I709="",G709=""),"",IF(ROUND(MAX(0,MOD(I709-G709+0.5,1)-0.5)*1440,0)&gt;=الإعدادات!$B$8,ROUND(MAX(0,MOD(I709-G709+0.5,1)-0.5)*1440,0),0))</f>
        <v/>
      </c>
      <c r="N709" s="18" t="str">
        <f aca="false">IF(OR(A709="",B709=""),"",IF(COUNTIFS(الإجازات!$A$2:$A$1001,B709,الإجازات!$D$2:$D$1001,"&lt;="&amp;A709,الإجازات!$E$2:$E$1001,"&gt;="&amp;A709,الإجازات!$G$2:$G$1001,"مقبولة")=0,"",LOOKUP(2,1/((الإجازات!$A$2:$A$1001=B709)*(الإجازات!$D$2:$D$1001&lt;=A709)*(الإجازات!$E$2:$E$1001&gt;=A709)*(الإجازات!$G$2:$G$1001="مقبولة")),الإجازات!$C$2:$C$1001)))</f>
        <v/>
      </c>
      <c r="O709" s="17"/>
      <c r="P709" s="23" t="str">
        <f aca="false">IF(B709="","",IF(ISNA(MATCH(B709,الموظفين!$A$2:$A$501,0)),"⚠ كود غير موجود",IF(O709&lt;&gt;"",O709,IF(N709&lt;&gt;"",N709,IF(H709="",IF(AND(A709&lt;&gt;"",WEEKDAY(A709)=الإعدادات!$B$11),"راحة أسبوعية","غائب"),IF(I709="","بدون انصراف",IF(N(K709)&gt;0,"متأخر","حاضر")))))))</f>
        <v/>
      </c>
      <c r="Q709" s="24" t="str">
        <f aca="false">IF(B709="","",IF(OR(P709="غائب",P709="غياب",P709="إجازة بدون راتب"),IFERROR(VLOOKUP(B709,الموظفين!$A$2:$J$501,8,FALSE()),0),0))</f>
        <v/>
      </c>
      <c r="R709" s="24" t="str">
        <f aca="false">IF(B709="","",ROUND((N(K709)+N(L709))/60*IFERROR(VLOOKUP(B709,الموظفين!$A$2:$J$501,8,FALSE()),0)/الإعدادات!$B$6*الإعدادات!$B$9,2))</f>
        <v/>
      </c>
      <c r="S709" s="24" t="str">
        <f aca="false">IF(OR(B709="",M709=""),"",ROUND(M709/60*IFERROR(VLOOKUP(B709,الموظفين!$A$2:$J$501,9,FALSE()),0),2))</f>
        <v/>
      </c>
      <c r="T709" s="17"/>
      <c r="U709" s="23" t="str">
        <f aca="false">IF(OR(A709="",B709=""),"",A709&amp;"|"&amp;B709)</f>
        <v/>
      </c>
    </row>
    <row r="710" customFormat="false" ht="15" hidden="false" customHeight="false" outlineLevel="0" collapsed="false">
      <c r="A710" s="16"/>
      <c r="B710" s="17"/>
      <c r="C710" s="18" t="str">
        <f aca="false">IF($B710="","",IFERROR(VLOOKUP($B710,الموظفين!$A$2:$J$501,2,FALSE())&amp;"","⚠ كود غير موجود"))</f>
        <v/>
      </c>
      <c r="D710" s="18" t="str">
        <f aca="false">IF($B710="","",IFERROR(VLOOKUP($B710,الموظفين!$A$2:$J$501,3,FALSE())&amp;"",""))</f>
        <v/>
      </c>
      <c r="E710" s="18" t="str">
        <f aca="false">IF($B710="","",IFERROR(VLOOKUP($B710,الموظفين!$A$2:$J$501,5,FALSE())&amp;"",""))</f>
        <v/>
      </c>
      <c r="F710" s="19" t="str">
        <f aca="false">IF($B710="","",IFERROR(VLOOKUP($B710,الموظفين!$A$2:$J$501,6,FALSE()),""))</f>
        <v/>
      </c>
      <c r="G710" s="19" t="str">
        <f aca="false">IF($B710="","",IFERROR(VLOOKUP($B710,الموظفين!$A$2:$J$501,7,FALSE()),""))</f>
        <v/>
      </c>
      <c r="H710" s="20"/>
      <c r="I710" s="20"/>
      <c r="J710" s="21" t="str">
        <f aca="false">IF(OR(H710="",I710=""),"",ROUND(MOD(I710-H710,1)*24,2))</f>
        <v/>
      </c>
      <c r="K710" s="22" t="str">
        <f aca="false">IF(OR(H710="",F710=""),"",IF(ROUND(MAX(0,MOD(H710-F710+0.5,1)-0.5)*1440,0)&gt;IFERROR(VLOOKUP(E710,الورديات!$A$2:$E$21,5,FALSE()),0),ROUND(MAX(0,MOD(H710-F710+0.5,1)-0.5)*1440,0),0))</f>
        <v/>
      </c>
      <c r="L710" s="22" t="str">
        <f aca="false">IF(OR(I710="",G710=""),"",ROUND(MAX(0,MOD(G710-I710+0.5,1)-0.5)*1440,0))</f>
        <v/>
      </c>
      <c r="M710" s="22" t="str">
        <f aca="false">IF(OR(I710="",G710=""),"",IF(ROUND(MAX(0,MOD(I710-G710+0.5,1)-0.5)*1440,0)&gt;=الإعدادات!$B$8,ROUND(MAX(0,MOD(I710-G710+0.5,1)-0.5)*1440,0),0))</f>
        <v/>
      </c>
      <c r="N710" s="18" t="str">
        <f aca="false">IF(OR(A710="",B710=""),"",IF(COUNTIFS(الإجازات!$A$2:$A$1001,B710,الإجازات!$D$2:$D$1001,"&lt;="&amp;A710,الإجازات!$E$2:$E$1001,"&gt;="&amp;A710,الإجازات!$G$2:$G$1001,"مقبولة")=0,"",LOOKUP(2,1/((الإجازات!$A$2:$A$1001=B710)*(الإجازات!$D$2:$D$1001&lt;=A710)*(الإجازات!$E$2:$E$1001&gt;=A710)*(الإجازات!$G$2:$G$1001="مقبولة")),الإجازات!$C$2:$C$1001)))</f>
        <v/>
      </c>
      <c r="O710" s="17"/>
      <c r="P710" s="23" t="str">
        <f aca="false">IF(B710="","",IF(ISNA(MATCH(B710,الموظفين!$A$2:$A$501,0)),"⚠ كود غير موجود",IF(O710&lt;&gt;"",O710,IF(N710&lt;&gt;"",N710,IF(H710="",IF(AND(A710&lt;&gt;"",WEEKDAY(A710)=الإعدادات!$B$11),"راحة أسبوعية","غائب"),IF(I710="","بدون انصراف",IF(N(K710)&gt;0,"متأخر","حاضر")))))))</f>
        <v/>
      </c>
      <c r="Q710" s="24" t="str">
        <f aca="false">IF(B710="","",IF(OR(P710="غائب",P710="غياب",P710="إجازة بدون راتب"),IFERROR(VLOOKUP(B710,الموظفين!$A$2:$J$501,8,FALSE()),0),0))</f>
        <v/>
      </c>
      <c r="R710" s="24" t="str">
        <f aca="false">IF(B710="","",ROUND((N(K710)+N(L710))/60*IFERROR(VLOOKUP(B710,الموظفين!$A$2:$J$501,8,FALSE()),0)/الإعدادات!$B$6*الإعدادات!$B$9,2))</f>
        <v/>
      </c>
      <c r="S710" s="24" t="str">
        <f aca="false">IF(OR(B710="",M710=""),"",ROUND(M710/60*IFERROR(VLOOKUP(B710,الموظفين!$A$2:$J$501,9,FALSE()),0),2))</f>
        <v/>
      </c>
      <c r="T710" s="17"/>
      <c r="U710" s="23" t="str">
        <f aca="false">IF(OR(A710="",B710=""),"",A710&amp;"|"&amp;B710)</f>
        <v/>
      </c>
    </row>
    <row r="711" customFormat="false" ht="15" hidden="false" customHeight="false" outlineLevel="0" collapsed="false">
      <c r="A711" s="16"/>
      <c r="B711" s="17"/>
      <c r="C711" s="18" t="str">
        <f aca="false">IF($B711="","",IFERROR(VLOOKUP($B711,الموظفين!$A$2:$J$501,2,FALSE())&amp;"","⚠ كود غير موجود"))</f>
        <v/>
      </c>
      <c r="D711" s="18" t="str">
        <f aca="false">IF($B711="","",IFERROR(VLOOKUP($B711,الموظفين!$A$2:$J$501,3,FALSE())&amp;"",""))</f>
        <v/>
      </c>
      <c r="E711" s="18" t="str">
        <f aca="false">IF($B711="","",IFERROR(VLOOKUP($B711,الموظفين!$A$2:$J$501,5,FALSE())&amp;"",""))</f>
        <v/>
      </c>
      <c r="F711" s="19" t="str">
        <f aca="false">IF($B711="","",IFERROR(VLOOKUP($B711,الموظفين!$A$2:$J$501,6,FALSE()),""))</f>
        <v/>
      </c>
      <c r="G711" s="19" t="str">
        <f aca="false">IF($B711="","",IFERROR(VLOOKUP($B711,الموظفين!$A$2:$J$501,7,FALSE()),""))</f>
        <v/>
      </c>
      <c r="H711" s="20"/>
      <c r="I711" s="20"/>
      <c r="J711" s="21" t="str">
        <f aca="false">IF(OR(H711="",I711=""),"",ROUND(MOD(I711-H711,1)*24,2))</f>
        <v/>
      </c>
      <c r="K711" s="22" t="str">
        <f aca="false">IF(OR(H711="",F711=""),"",IF(ROUND(MAX(0,MOD(H711-F711+0.5,1)-0.5)*1440,0)&gt;IFERROR(VLOOKUP(E711,الورديات!$A$2:$E$21,5,FALSE()),0),ROUND(MAX(0,MOD(H711-F711+0.5,1)-0.5)*1440,0),0))</f>
        <v/>
      </c>
      <c r="L711" s="22" t="str">
        <f aca="false">IF(OR(I711="",G711=""),"",ROUND(MAX(0,MOD(G711-I711+0.5,1)-0.5)*1440,0))</f>
        <v/>
      </c>
      <c r="M711" s="22" t="str">
        <f aca="false">IF(OR(I711="",G711=""),"",IF(ROUND(MAX(0,MOD(I711-G711+0.5,1)-0.5)*1440,0)&gt;=الإعدادات!$B$8,ROUND(MAX(0,MOD(I711-G711+0.5,1)-0.5)*1440,0),0))</f>
        <v/>
      </c>
      <c r="N711" s="18" t="str">
        <f aca="false">IF(OR(A711="",B711=""),"",IF(COUNTIFS(الإجازات!$A$2:$A$1001,B711,الإجازات!$D$2:$D$1001,"&lt;="&amp;A711,الإجازات!$E$2:$E$1001,"&gt;="&amp;A711,الإجازات!$G$2:$G$1001,"مقبولة")=0,"",LOOKUP(2,1/((الإجازات!$A$2:$A$1001=B711)*(الإجازات!$D$2:$D$1001&lt;=A711)*(الإجازات!$E$2:$E$1001&gt;=A711)*(الإجازات!$G$2:$G$1001="مقبولة")),الإجازات!$C$2:$C$1001)))</f>
        <v/>
      </c>
      <c r="O711" s="17"/>
      <c r="P711" s="23" t="str">
        <f aca="false">IF(B711="","",IF(ISNA(MATCH(B711,الموظفين!$A$2:$A$501,0)),"⚠ كود غير موجود",IF(O711&lt;&gt;"",O711,IF(N711&lt;&gt;"",N711,IF(H711="",IF(AND(A711&lt;&gt;"",WEEKDAY(A711)=الإعدادات!$B$11),"راحة أسبوعية","غائب"),IF(I711="","بدون انصراف",IF(N(K711)&gt;0,"متأخر","حاضر")))))))</f>
        <v/>
      </c>
      <c r="Q711" s="24" t="str">
        <f aca="false">IF(B711="","",IF(OR(P711="غائب",P711="غياب",P711="إجازة بدون راتب"),IFERROR(VLOOKUP(B711,الموظفين!$A$2:$J$501,8,FALSE()),0),0))</f>
        <v/>
      </c>
      <c r="R711" s="24" t="str">
        <f aca="false">IF(B711="","",ROUND((N(K711)+N(L711))/60*IFERROR(VLOOKUP(B711,الموظفين!$A$2:$J$501,8,FALSE()),0)/الإعدادات!$B$6*الإعدادات!$B$9,2))</f>
        <v/>
      </c>
      <c r="S711" s="24" t="str">
        <f aca="false">IF(OR(B711="",M711=""),"",ROUND(M711/60*IFERROR(VLOOKUP(B711,الموظفين!$A$2:$J$501,9,FALSE()),0),2))</f>
        <v/>
      </c>
      <c r="T711" s="17"/>
      <c r="U711" s="23" t="str">
        <f aca="false">IF(OR(A711="",B711=""),"",A711&amp;"|"&amp;B711)</f>
        <v/>
      </c>
    </row>
    <row r="712" customFormat="false" ht="15" hidden="false" customHeight="false" outlineLevel="0" collapsed="false">
      <c r="A712" s="16"/>
      <c r="B712" s="17"/>
      <c r="C712" s="18" t="str">
        <f aca="false">IF($B712="","",IFERROR(VLOOKUP($B712,الموظفين!$A$2:$J$501,2,FALSE())&amp;"","⚠ كود غير موجود"))</f>
        <v/>
      </c>
      <c r="D712" s="18" t="str">
        <f aca="false">IF($B712="","",IFERROR(VLOOKUP($B712,الموظفين!$A$2:$J$501,3,FALSE())&amp;"",""))</f>
        <v/>
      </c>
      <c r="E712" s="18" t="str">
        <f aca="false">IF($B712="","",IFERROR(VLOOKUP($B712,الموظفين!$A$2:$J$501,5,FALSE())&amp;"",""))</f>
        <v/>
      </c>
      <c r="F712" s="19" t="str">
        <f aca="false">IF($B712="","",IFERROR(VLOOKUP($B712,الموظفين!$A$2:$J$501,6,FALSE()),""))</f>
        <v/>
      </c>
      <c r="G712" s="19" t="str">
        <f aca="false">IF($B712="","",IFERROR(VLOOKUP($B712,الموظفين!$A$2:$J$501,7,FALSE()),""))</f>
        <v/>
      </c>
      <c r="H712" s="20"/>
      <c r="I712" s="20"/>
      <c r="J712" s="21" t="str">
        <f aca="false">IF(OR(H712="",I712=""),"",ROUND(MOD(I712-H712,1)*24,2))</f>
        <v/>
      </c>
      <c r="K712" s="22" t="str">
        <f aca="false">IF(OR(H712="",F712=""),"",IF(ROUND(MAX(0,MOD(H712-F712+0.5,1)-0.5)*1440,0)&gt;IFERROR(VLOOKUP(E712,الورديات!$A$2:$E$21,5,FALSE()),0),ROUND(MAX(0,MOD(H712-F712+0.5,1)-0.5)*1440,0),0))</f>
        <v/>
      </c>
      <c r="L712" s="22" t="str">
        <f aca="false">IF(OR(I712="",G712=""),"",ROUND(MAX(0,MOD(G712-I712+0.5,1)-0.5)*1440,0))</f>
        <v/>
      </c>
      <c r="M712" s="22" t="str">
        <f aca="false">IF(OR(I712="",G712=""),"",IF(ROUND(MAX(0,MOD(I712-G712+0.5,1)-0.5)*1440,0)&gt;=الإعدادات!$B$8,ROUND(MAX(0,MOD(I712-G712+0.5,1)-0.5)*1440,0),0))</f>
        <v/>
      </c>
      <c r="N712" s="18" t="str">
        <f aca="false">IF(OR(A712="",B712=""),"",IF(COUNTIFS(الإجازات!$A$2:$A$1001,B712,الإجازات!$D$2:$D$1001,"&lt;="&amp;A712,الإجازات!$E$2:$E$1001,"&gt;="&amp;A712,الإجازات!$G$2:$G$1001,"مقبولة")=0,"",LOOKUP(2,1/((الإجازات!$A$2:$A$1001=B712)*(الإجازات!$D$2:$D$1001&lt;=A712)*(الإجازات!$E$2:$E$1001&gt;=A712)*(الإجازات!$G$2:$G$1001="مقبولة")),الإجازات!$C$2:$C$1001)))</f>
        <v/>
      </c>
      <c r="O712" s="17"/>
      <c r="P712" s="23" t="str">
        <f aca="false">IF(B712="","",IF(ISNA(MATCH(B712,الموظفين!$A$2:$A$501,0)),"⚠ كود غير موجود",IF(O712&lt;&gt;"",O712,IF(N712&lt;&gt;"",N712,IF(H712="",IF(AND(A712&lt;&gt;"",WEEKDAY(A712)=الإعدادات!$B$11),"راحة أسبوعية","غائب"),IF(I712="","بدون انصراف",IF(N(K712)&gt;0,"متأخر","حاضر")))))))</f>
        <v/>
      </c>
      <c r="Q712" s="24" t="str">
        <f aca="false">IF(B712="","",IF(OR(P712="غائب",P712="غياب",P712="إجازة بدون راتب"),IFERROR(VLOOKUP(B712,الموظفين!$A$2:$J$501,8,FALSE()),0),0))</f>
        <v/>
      </c>
      <c r="R712" s="24" t="str">
        <f aca="false">IF(B712="","",ROUND((N(K712)+N(L712))/60*IFERROR(VLOOKUP(B712,الموظفين!$A$2:$J$501,8,FALSE()),0)/الإعدادات!$B$6*الإعدادات!$B$9,2))</f>
        <v/>
      </c>
      <c r="S712" s="24" t="str">
        <f aca="false">IF(OR(B712="",M712=""),"",ROUND(M712/60*IFERROR(VLOOKUP(B712,الموظفين!$A$2:$J$501,9,FALSE()),0),2))</f>
        <v/>
      </c>
      <c r="T712" s="17"/>
      <c r="U712" s="23" t="str">
        <f aca="false">IF(OR(A712="",B712=""),"",A712&amp;"|"&amp;B712)</f>
        <v/>
      </c>
    </row>
    <row r="713" customFormat="false" ht="15" hidden="false" customHeight="false" outlineLevel="0" collapsed="false">
      <c r="A713" s="16"/>
      <c r="B713" s="17"/>
      <c r="C713" s="18" t="str">
        <f aca="false">IF($B713="","",IFERROR(VLOOKUP($B713,الموظفين!$A$2:$J$501,2,FALSE())&amp;"","⚠ كود غير موجود"))</f>
        <v/>
      </c>
      <c r="D713" s="18" t="str">
        <f aca="false">IF($B713="","",IFERROR(VLOOKUP($B713,الموظفين!$A$2:$J$501,3,FALSE())&amp;"",""))</f>
        <v/>
      </c>
      <c r="E713" s="18" t="str">
        <f aca="false">IF($B713="","",IFERROR(VLOOKUP($B713,الموظفين!$A$2:$J$501,5,FALSE())&amp;"",""))</f>
        <v/>
      </c>
      <c r="F713" s="19" t="str">
        <f aca="false">IF($B713="","",IFERROR(VLOOKUP($B713,الموظفين!$A$2:$J$501,6,FALSE()),""))</f>
        <v/>
      </c>
      <c r="G713" s="19" t="str">
        <f aca="false">IF($B713="","",IFERROR(VLOOKUP($B713,الموظفين!$A$2:$J$501,7,FALSE()),""))</f>
        <v/>
      </c>
      <c r="H713" s="20"/>
      <c r="I713" s="20"/>
      <c r="J713" s="21" t="str">
        <f aca="false">IF(OR(H713="",I713=""),"",ROUND(MOD(I713-H713,1)*24,2))</f>
        <v/>
      </c>
      <c r="K713" s="22" t="str">
        <f aca="false">IF(OR(H713="",F713=""),"",IF(ROUND(MAX(0,MOD(H713-F713+0.5,1)-0.5)*1440,0)&gt;IFERROR(VLOOKUP(E713,الورديات!$A$2:$E$21,5,FALSE()),0),ROUND(MAX(0,MOD(H713-F713+0.5,1)-0.5)*1440,0),0))</f>
        <v/>
      </c>
      <c r="L713" s="22" t="str">
        <f aca="false">IF(OR(I713="",G713=""),"",ROUND(MAX(0,MOD(G713-I713+0.5,1)-0.5)*1440,0))</f>
        <v/>
      </c>
      <c r="M713" s="22" t="str">
        <f aca="false">IF(OR(I713="",G713=""),"",IF(ROUND(MAX(0,MOD(I713-G713+0.5,1)-0.5)*1440,0)&gt;=الإعدادات!$B$8,ROUND(MAX(0,MOD(I713-G713+0.5,1)-0.5)*1440,0),0))</f>
        <v/>
      </c>
      <c r="N713" s="18" t="str">
        <f aca="false">IF(OR(A713="",B713=""),"",IF(COUNTIFS(الإجازات!$A$2:$A$1001,B713,الإجازات!$D$2:$D$1001,"&lt;="&amp;A713,الإجازات!$E$2:$E$1001,"&gt;="&amp;A713,الإجازات!$G$2:$G$1001,"مقبولة")=0,"",LOOKUP(2,1/((الإجازات!$A$2:$A$1001=B713)*(الإجازات!$D$2:$D$1001&lt;=A713)*(الإجازات!$E$2:$E$1001&gt;=A713)*(الإجازات!$G$2:$G$1001="مقبولة")),الإجازات!$C$2:$C$1001)))</f>
        <v/>
      </c>
      <c r="O713" s="17"/>
      <c r="P713" s="23" t="str">
        <f aca="false">IF(B713="","",IF(ISNA(MATCH(B713,الموظفين!$A$2:$A$501,0)),"⚠ كود غير موجود",IF(O713&lt;&gt;"",O713,IF(N713&lt;&gt;"",N713,IF(H713="",IF(AND(A713&lt;&gt;"",WEEKDAY(A713)=الإعدادات!$B$11),"راحة أسبوعية","غائب"),IF(I713="","بدون انصراف",IF(N(K713)&gt;0,"متأخر","حاضر")))))))</f>
        <v/>
      </c>
      <c r="Q713" s="24" t="str">
        <f aca="false">IF(B713="","",IF(OR(P713="غائب",P713="غياب",P713="إجازة بدون راتب"),IFERROR(VLOOKUP(B713,الموظفين!$A$2:$J$501,8,FALSE()),0),0))</f>
        <v/>
      </c>
      <c r="R713" s="24" t="str">
        <f aca="false">IF(B713="","",ROUND((N(K713)+N(L713))/60*IFERROR(VLOOKUP(B713,الموظفين!$A$2:$J$501,8,FALSE()),0)/الإعدادات!$B$6*الإعدادات!$B$9,2))</f>
        <v/>
      </c>
      <c r="S713" s="24" t="str">
        <f aca="false">IF(OR(B713="",M713=""),"",ROUND(M713/60*IFERROR(VLOOKUP(B713,الموظفين!$A$2:$J$501,9,FALSE()),0),2))</f>
        <v/>
      </c>
      <c r="T713" s="17"/>
      <c r="U713" s="23" t="str">
        <f aca="false">IF(OR(A713="",B713=""),"",A713&amp;"|"&amp;B713)</f>
        <v/>
      </c>
    </row>
    <row r="714" customFormat="false" ht="15" hidden="false" customHeight="false" outlineLevel="0" collapsed="false">
      <c r="A714" s="16"/>
      <c r="B714" s="17"/>
      <c r="C714" s="18" t="str">
        <f aca="false">IF($B714="","",IFERROR(VLOOKUP($B714,الموظفين!$A$2:$J$501,2,FALSE())&amp;"","⚠ كود غير موجود"))</f>
        <v/>
      </c>
      <c r="D714" s="18" t="str">
        <f aca="false">IF($B714="","",IFERROR(VLOOKUP($B714,الموظفين!$A$2:$J$501,3,FALSE())&amp;"",""))</f>
        <v/>
      </c>
      <c r="E714" s="18" t="str">
        <f aca="false">IF($B714="","",IFERROR(VLOOKUP($B714,الموظفين!$A$2:$J$501,5,FALSE())&amp;"",""))</f>
        <v/>
      </c>
      <c r="F714" s="19" t="str">
        <f aca="false">IF($B714="","",IFERROR(VLOOKUP($B714,الموظفين!$A$2:$J$501,6,FALSE()),""))</f>
        <v/>
      </c>
      <c r="G714" s="19" t="str">
        <f aca="false">IF($B714="","",IFERROR(VLOOKUP($B714,الموظفين!$A$2:$J$501,7,FALSE()),""))</f>
        <v/>
      </c>
      <c r="H714" s="20"/>
      <c r="I714" s="20"/>
      <c r="J714" s="21" t="str">
        <f aca="false">IF(OR(H714="",I714=""),"",ROUND(MOD(I714-H714,1)*24,2))</f>
        <v/>
      </c>
      <c r="K714" s="22" t="str">
        <f aca="false">IF(OR(H714="",F714=""),"",IF(ROUND(MAX(0,MOD(H714-F714+0.5,1)-0.5)*1440,0)&gt;IFERROR(VLOOKUP(E714,الورديات!$A$2:$E$21,5,FALSE()),0),ROUND(MAX(0,MOD(H714-F714+0.5,1)-0.5)*1440,0),0))</f>
        <v/>
      </c>
      <c r="L714" s="22" t="str">
        <f aca="false">IF(OR(I714="",G714=""),"",ROUND(MAX(0,MOD(G714-I714+0.5,1)-0.5)*1440,0))</f>
        <v/>
      </c>
      <c r="M714" s="22" t="str">
        <f aca="false">IF(OR(I714="",G714=""),"",IF(ROUND(MAX(0,MOD(I714-G714+0.5,1)-0.5)*1440,0)&gt;=الإعدادات!$B$8,ROUND(MAX(0,MOD(I714-G714+0.5,1)-0.5)*1440,0),0))</f>
        <v/>
      </c>
      <c r="N714" s="18" t="str">
        <f aca="false">IF(OR(A714="",B714=""),"",IF(COUNTIFS(الإجازات!$A$2:$A$1001,B714,الإجازات!$D$2:$D$1001,"&lt;="&amp;A714,الإجازات!$E$2:$E$1001,"&gt;="&amp;A714,الإجازات!$G$2:$G$1001,"مقبولة")=0,"",LOOKUP(2,1/((الإجازات!$A$2:$A$1001=B714)*(الإجازات!$D$2:$D$1001&lt;=A714)*(الإجازات!$E$2:$E$1001&gt;=A714)*(الإجازات!$G$2:$G$1001="مقبولة")),الإجازات!$C$2:$C$1001)))</f>
        <v/>
      </c>
      <c r="O714" s="17"/>
      <c r="P714" s="23" t="str">
        <f aca="false">IF(B714="","",IF(ISNA(MATCH(B714,الموظفين!$A$2:$A$501,0)),"⚠ كود غير موجود",IF(O714&lt;&gt;"",O714,IF(N714&lt;&gt;"",N714,IF(H714="",IF(AND(A714&lt;&gt;"",WEEKDAY(A714)=الإعدادات!$B$11),"راحة أسبوعية","غائب"),IF(I714="","بدون انصراف",IF(N(K714)&gt;0,"متأخر","حاضر")))))))</f>
        <v/>
      </c>
      <c r="Q714" s="24" t="str">
        <f aca="false">IF(B714="","",IF(OR(P714="غائب",P714="غياب",P714="إجازة بدون راتب"),IFERROR(VLOOKUP(B714,الموظفين!$A$2:$J$501,8,FALSE()),0),0))</f>
        <v/>
      </c>
      <c r="R714" s="24" t="str">
        <f aca="false">IF(B714="","",ROUND((N(K714)+N(L714))/60*IFERROR(VLOOKUP(B714,الموظفين!$A$2:$J$501,8,FALSE()),0)/الإعدادات!$B$6*الإعدادات!$B$9,2))</f>
        <v/>
      </c>
      <c r="S714" s="24" t="str">
        <f aca="false">IF(OR(B714="",M714=""),"",ROUND(M714/60*IFERROR(VLOOKUP(B714,الموظفين!$A$2:$J$501,9,FALSE()),0),2))</f>
        <v/>
      </c>
      <c r="T714" s="17"/>
      <c r="U714" s="23" t="str">
        <f aca="false">IF(OR(A714="",B714=""),"",A714&amp;"|"&amp;B714)</f>
        <v/>
      </c>
    </row>
    <row r="715" customFormat="false" ht="15" hidden="false" customHeight="false" outlineLevel="0" collapsed="false">
      <c r="A715" s="16"/>
      <c r="B715" s="17"/>
      <c r="C715" s="18" t="str">
        <f aca="false">IF($B715="","",IFERROR(VLOOKUP($B715,الموظفين!$A$2:$J$501,2,FALSE())&amp;"","⚠ كود غير موجود"))</f>
        <v/>
      </c>
      <c r="D715" s="18" t="str">
        <f aca="false">IF($B715="","",IFERROR(VLOOKUP($B715,الموظفين!$A$2:$J$501,3,FALSE())&amp;"",""))</f>
        <v/>
      </c>
      <c r="E715" s="18" t="str">
        <f aca="false">IF($B715="","",IFERROR(VLOOKUP($B715,الموظفين!$A$2:$J$501,5,FALSE())&amp;"",""))</f>
        <v/>
      </c>
      <c r="F715" s="19" t="str">
        <f aca="false">IF($B715="","",IFERROR(VLOOKUP($B715,الموظفين!$A$2:$J$501,6,FALSE()),""))</f>
        <v/>
      </c>
      <c r="G715" s="19" t="str">
        <f aca="false">IF($B715="","",IFERROR(VLOOKUP($B715,الموظفين!$A$2:$J$501,7,FALSE()),""))</f>
        <v/>
      </c>
      <c r="H715" s="20"/>
      <c r="I715" s="20"/>
      <c r="J715" s="21" t="str">
        <f aca="false">IF(OR(H715="",I715=""),"",ROUND(MOD(I715-H715,1)*24,2))</f>
        <v/>
      </c>
      <c r="K715" s="22" t="str">
        <f aca="false">IF(OR(H715="",F715=""),"",IF(ROUND(MAX(0,MOD(H715-F715+0.5,1)-0.5)*1440,0)&gt;IFERROR(VLOOKUP(E715,الورديات!$A$2:$E$21,5,FALSE()),0),ROUND(MAX(0,MOD(H715-F715+0.5,1)-0.5)*1440,0),0))</f>
        <v/>
      </c>
      <c r="L715" s="22" t="str">
        <f aca="false">IF(OR(I715="",G715=""),"",ROUND(MAX(0,MOD(G715-I715+0.5,1)-0.5)*1440,0))</f>
        <v/>
      </c>
      <c r="M715" s="22" t="str">
        <f aca="false">IF(OR(I715="",G715=""),"",IF(ROUND(MAX(0,MOD(I715-G715+0.5,1)-0.5)*1440,0)&gt;=الإعدادات!$B$8,ROUND(MAX(0,MOD(I715-G715+0.5,1)-0.5)*1440,0),0))</f>
        <v/>
      </c>
      <c r="N715" s="18" t="str">
        <f aca="false">IF(OR(A715="",B715=""),"",IF(COUNTIFS(الإجازات!$A$2:$A$1001,B715,الإجازات!$D$2:$D$1001,"&lt;="&amp;A715,الإجازات!$E$2:$E$1001,"&gt;="&amp;A715,الإجازات!$G$2:$G$1001,"مقبولة")=0,"",LOOKUP(2,1/((الإجازات!$A$2:$A$1001=B715)*(الإجازات!$D$2:$D$1001&lt;=A715)*(الإجازات!$E$2:$E$1001&gt;=A715)*(الإجازات!$G$2:$G$1001="مقبولة")),الإجازات!$C$2:$C$1001)))</f>
        <v/>
      </c>
      <c r="O715" s="17"/>
      <c r="P715" s="23" t="str">
        <f aca="false">IF(B715="","",IF(ISNA(MATCH(B715,الموظفين!$A$2:$A$501,0)),"⚠ كود غير موجود",IF(O715&lt;&gt;"",O715,IF(N715&lt;&gt;"",N715,IF(H715="",IF(AND(A715&lt;&gt;"",WEEKDAY(A715)=الإعدادات!$B$11),"راحة أسبوعية","غائب"),IF(I715="","بدون انصراف",IF(N(K715)&gt;0,"متأخر","حاضر")))))))</f>
        <v/>
      </c>
      <c r="Q715" s="24" t="str">
        <f aca="false">IF(B715="","",IF(OR(P715="غائب",P715="غياب",P715="إجازة بدون راتب"),IFERROR(VLOOKUP(B715,الموظفين!$A$2:$J$501,8,FALSE()),0),0))</f>
        <v/>
      </c>
      <c r="R715" s="24" t="str">
        <f aca="false">IF(B715="","",ROUND((N(K715)+N(L715))/60*IFERROR(VLOOKUP(B715,الموظفين!$A$2:$J$501,8,FALSE()),0)/الإعدادات!$B$6*الإعدادات!$B$9,2))</f>
        <v/>
      </c>
      <c r="S715" s="24" t="str">
        <f aca="false">IF(OR(B715="",M715=""),"",ROUND(M715/60*IFERROR(VLOOKUP(B715,الموظفين!$A$2:$J$501,9,FALSE()),0),2))</f>
        <v/>
      </c>
      <c r="T715" s="17"/>
      <c r="U715" s="23" t="str">
        <f aca="false">IF(OR(A715="",B715=""),"",A715&amp;"|"&amp;B715)</f>
        <v/>
      </c>
    </row>
    <row r="716" customFormat="false" ht="15" hidden="false" customHeight="false" outlineLevel="0" collapsed="false">
      <c r="A716" s="16"/>
      <c r="B716" s="17"/>
      <c r="C716" s="18" t="str">
        <f aca="false">IF($B716="","",IFERROR(VLOOKUP($B716,الموظفين!$A$2:$J$501,2,FALSE())&amp;"","⚠ كود غير موجود"))</f>
        <v/>
      </c>
      <c r="D716" s="18" t="str">
        <f aca="false">IF($B716="","",IFERROR(VLOOKUP($B716,الموظفين!$A$2:$J$501,3,FALSE())&amp;"",""))</f>
        <v/>
      </c>
      <c r="E716" s="18" t="str">
        <f aca="false">IF($B716="","",IFERROR(VLOOKUP($B716,الموظفين!$A$2:$J$501,5,FALSE())&amp;"",""))</f>
        <v/>
      </c>
      <c r="F716" s="19" t="str">
        <f aca="false">IF($B716="","",IFERROR(VLOOKUP($B716,الموظفين!$A$2:$J$501,6,FALSE()),""))</f>
        <v/>
      </c>
      <c r="G716" s="19" t="str">
        <f aca="false">IF($B716="","",IFERROR(VLOOKUP($B716,الموظفين!$A$2:$J$501,7,FALSE()),""))</f>
        <v/>
      </c>
      <c r="H716" s="20"/>
      <c r="I716" s="20"/>
      <c r="J716" s="21" t="str">
        <f aca="false">IF(OR(H716="",I716=""),"",ROUND(MOD(I716-H716,1)*24,2))</f>
        <v/>
      </c>
      <c r="K716" s="22" t="str">
        <f aca="false">IF(OR(H716="",F716=""),"",IF(ROUND(MAX(0,MOD(H716-F716+0.5,1)-0.5)*1440,0)&gt;IFERROR(VLOOKUP(E716,الورديات!$A$2:$E$21,5,FALSE()),0),ROUND(MAX(0,MOD(H716-F716+0.5,1)-0.5)*1440,0),0))</f>
        <v/>
      </c>
      <c r="L716" s="22" t="str">
        <f aca="false">IF(OR(I716="",G716=""),"",ROUND(MAX(0,MOD(G716-I716+0.5,1)-0.5)*1440,0))</f>
        <v/>
      </c>
      <c r="M716" s="22" t="str">
        <f aca="false">IF(OR(I716="",G716=""),"",IF(ROUND(MAX(0,MOD(I716-G716+0.5,1)-0.5)*1440,0)&gt;=الإعدادات!$B$8,ROUND(MAX(0,MOD(I716-G716+0.5,1)-0.5)*1440,0),0))</f>
        <v/>
      </c>
      <c r="N716" s="18" t="str">
        <f aca="false">IF(OR(A716="",B716=""),"",IF(COUNTIFS(الإجازات!$A$2:$A$1001,B716,الإجازات!$D$2:$D$1001,"&lt;="&amp;A716,الإجازات!$E$2:$E$1001,"&gt;="&amp;A716,الإجازات!$G$2:$G$1001,"مقبولة")=0,"",LOOKUP(2,1/((الإجازات!$A$2:$A$1001=B716)*(الإجازات!$D$2:$D$1001&lt;=A716)*(الإجازات!$E$2:$E$1001&gt;=A716)*(الإجازات!$G$2:$G$1001="مقبولة")),الإجازات!$C$2:$C$1001)))</f>
        <v/>
      </c>
      <c r="O716" s="17"/>
      <c r="P716" s="23" t="str">
        <f aca="false">IF(B716="","",IF(ISNA(MATCH(B716,الموظفين!$A$2:$A$501,0)),"⚠ كود غير موجود",IF(O716&lt;&gt;"",O716,IF(N716&lt;&gt;"",N716,IF(H716="",IF(AND(A716&lt;&gt;"",WEEKDAY(A716)=الإعدادات!$B$11),"راحة أسبوعية","غائب"),IF(I716="","بدون انصراف",IF(N(K716)&gt;0,"متأخر","حاضر")))))))</f>
        <v/>
      </c>
      <c r="Q716" s="24" t="str">
        <f aca="false">IF(B716="","",IF(OR(P716="غائب",P716="غياب",P716="إجازة بدون راتب"),IFERROR(VLOOKUP(B716,الموظفين!$A$2:$J$501,8,FALSE()),0),0))</f>
        <v/>
      </c>
      <c r="R716" s="24" t="str">
        <f aca="false">IF(B716="","",ROUND((N(K716)+N(L716))/60*IFERROR(VLOOKUP(B716,الموظفين!$A$2:$J$501,8,FALSE()),0)/الإعدادات!$B$6*الإعدادات!$B$9,2))</f>
        <v/>
      </c>
      <c r="S716" s="24" t="str">
        <f aca="false">IF(OR(B716="",M716=""),"",ROUND(M716/60*IFERROR(VLOOKUP(B716,الموظفين!$A$2:$J$501,9,FALSE()),0),2))</f>
        <v/>
      </c>
      <c r="T716" s="17"/>
      <c r="U716" s="23" t="str">
        <f aca="false">IF(OR(A716="",B716=""),"",A716&amp;"|"&amp;B716)</f>
        <v/>
      </c>
    </row>
    <row r="717" customFormat="false" ht="15" hidden="false" customHeight="false" outlineLevel="0" collapsed="false">
      <c r="A717" s="16"/>
      <c r="B717" s="17"/>
      <c r="C717" s="18" t="str">
        <f aca="false">IF($B717="","",IFERROR(VLOOKUP($B717,الموظفين!$A$2:$J$501,2,FALSE())&amp;"","⚠ كود غير موجود"))</f>
        <v/>
      </c>
      <c r="D717" s="18" t="str">
        <f aca="false">IF($B717="","",IFERROR(VLOOKUP($B717,الموظفين!$A$2:$J$501,3,FALSE())&amp;"",""))</f>
        <v/>
      </c>
      <c r="E717" s="18" t="str">
        <f aca="false">IF($B717="","",IFERROR(VLOOKUP($B717,الموظفين!$A$2:$J$501,5,FALSE())&amp;"",""))</f>
        <v/>
      </c>
      <c r="F717" s="19" t="str">
        <f aca="false">IF($B717="","",IFERROR(VLOOKUP($B717,الموظفين!$A$2:$J$501,6,FALSE()),""))</f>
        <v/>
      </c>
      <c r="G717" s="19" t="str">
        <f aca="false">IF($B717="","",IFERROR(VLOOKUP($B717,الموظفين!$A$2:$J$501,7,FALSE()),""))</f>
        <v/>
      </c>
      <c r="H717" s="20"/>
      <c r="I717" s="20"/>
      <c r="J717" s="21" t="str">
        <f aca="false">IF(OR(H717="",I717=""),"",ROUND(MOD(I717-H717,1)*24,2))</f>
        <v/>
      </c>
      <c r="K717" s="22" t="str">
        <f aca="false">IF(OR(H717="",F717=""),"",IF(ROUND(MAX(0,MOD(H717-F717+0.5,1)-0.5)*1440,0)&gt;IFERROR(VLOOKUP(E717,الورديات!$A$2:$E$21,5,FALSE()),0),ROUND(MAX(0,MOD(H717-F717+0.5,1)-0.5)*1440,0),0))</f>
        <v/>
      </c>
      <c r="L717" s="22" t="str">
        <f aca="false">IF(OR(I717="",G717=""),"",ROUND(MAX(0,MOD(G717-I717+0.5,1)-0.5)*1440,0))</f>
        <v/>
      </c>
      <c r="M717" s="22" t="str">
        <f aca="false">IF(OR(I717="",G717=""),"",IF(ROUND(MAX(0,MOD(I717-G717+0.5,1)-0.5)*1440,0)&gt;=الإعدادات!$B$8,ROUND(MAX(0,MOD(I717-G717+0.5,1)-0.5)*1440,0),0))</f>
        <v/>
      </c>
      <c r="N717" s="18" t="str">
        <f aca="false">IF(OR(A717="",B717=""),"",IF(COUNTIFS(الإجازات!$A$2:$A$1001,B717,الإجازات!$D$2:$D$1001,"&lt;="&amp;A717,الإجازات!$E$2:$E$1001,"&gt;="&amp;A717,الإجازات!$G$2:$G$1001,"مقبولة")=0,"",LOOKUP(2,1/((الإجازات!$A$2:$A$1001=B717)*(الإجازات!$D$2:$D$1001&lt;=A717)*(الإجازات!$E$2:$E$1001&gt;=A717)*(الإجازات!$G$2:$G$1001="مقبولة")),الإجازات!$C$2:$C$1001)))</f>
        <v/>
      </c>
      <c r="O717" s="17"/>
      <c r="P717" s="23" t="str">
        <f aca="false">IF(B717="","",IF(ISNA(MATCH(B717,الموظفين!$A$2:$A$501,0)),"⚠ كود غير موجود",IF(O717&lt;&gt;"",O717,IF(N717&lt;&gt;"",N717,IF(H717="",IF(AND(A717&lt;&gt;"",WEEKDAY(A717)=الإعدادات!$B$11),"راحة أسبوعية","غائب"),IF(I717="","بدون انصراف",IF(N(K717)&gt;0,"متأخر","حاضر")))))))</f>
        <v/>
      </c>
      <c r="Q717" s="24" t="str">
        <f aca="false">IF(B717="","",IF(OR(P717="غائب",P717="غياب",P717="إجازة بدون راتب"),IFERROR(VLOOKUP(B717,الموظفين!$A$2:$J$501,8,FALSE()),0),0))</f>
        <v/>
      </c>
      <c r="R717" s="24" t="str">
        <f aca="false">IF(B717="","",ROUND((N(K717)+N(L717))/60*IFERROR(VLOOKUP(B717,الموظفين!$A$2:$J$501,8,FALSE()),0)/الإعدادات!$B$6*الإعدادات!$B$9,2))</f>
        <v/>
      </c>
      <c r="S717" s="24" t="str">
        <f aca="false">IF(OR(B717="",M717=""),"",ROUND(M717/60*IFERROR(VLOOKUP(B717,الموظفين!$A$2:$J$501,9,FALSE()),0),2))</f>
        <v/>
      </c>
      <c r="T717" s="17"/>
      <c r="U717" s="23" t="str">
        <f aca="false">IF(OR(A717="",B717=""),"",A717&amp;"|"&amp;B717)</f>
        <v/>
      </c>
    </row>
    <row r="718" customFormat="false" ht="15" hidden="false" customHeight="false" outlineLevel="0" collapsed="false">
      <c r="A718" s="16"/>
      <c r="B718" s="17"/>
      <c r="C718" s="18" t="str">
        <f aca="false">IF($B718="","",IFERROR(VLOOKUP($B718,الموظفين!$A$2:$J$501,2,FALSE())&amp;"","⚠ كود غير موجود"))</f>
        <v/>
      </c>
      <c r="D718" s="18" t="str">
        <f aca="false">IF($B718="","",IFERROR(VLOOKUP($B718,الموظفين!$A$2:$J$501,3,FALSE())&amp;"",""))</f>
        <v/>
      </c>
      <c r="E718" s="18" t="str">
        <f aca="false">IF($B718="","",IFERROR(VLOOKUP($B718,الموظفين!$A$2:$J$501,5,FALSE())&amp;"",""))</f>
        <v/>
      </c>
      <c r="F718" s="19" t="str">
        <f aca="false">IF($B718="","",IFERROR(VLOOKUP($B718,الموظفين!$A$2:$J$501,6,FALSE()),""))</f>
        <v/>
      </c>
      <c r="G718" s="19" t="str">
        <f aca="false">IF($B718="","",IFERROR(VLOOKUP($B718,الموظفين!$A$2:$J$501,7,FALSE()),""))</f>
        <v/>
      </c>
      <c r="H718" s="20"/>
      <c r="I718" s="20"/>
      <c r="J718" s="21" t="str">
        <f aca="false">IF(OR(H718="",I718=""),"",ROUND(MOD(I718-H718,1)*24,2))</f>
        <v/>
      </c>
      <c r="K718" s="22" t="str">
        <f aca="false">IF(OR(H718="",F718=""),"",IF(ROUND(MAX(0,MOD(H718-F718+0.5,1)-0.5)*1440,0)&gt;IFERROR(VLOOKUP(E718,الورديات!$A$2:$E$21,5,FALSE()),0),ROUND(MAX(0,MOD(H718-F718+0.5,1)-0.5)*1440,0),0))</f>
        <v/>
      </c>
      <c r="L718" s="22" t="str">
        <f aca="false">IF(OR(I718="",G718=""),"",ROUND(MAX(0,MOD(G718-I718+0.5,1)-0.5)*1440,0))</f>
        <v/>
      </c>
      <c r="M718" s="22" t="str">
        <f aca="false">IF(OR(I718="",G718=""),"",IF(ROUND(MAX(0,MOD(I718-G718+0.5,1)-0.5)*1440,0)&gt;=الإعدادات!$B$8,ROUND(MAX(0,MOD(I718-G718+0.5,1)-0.5)*1440,0),0))</f>
        <v/>
      </c>
      <c r="N718" s="18" t="str">
        <f aca="false">IF(OR(A718="",B718=""),"",IF(COUNTIFS(الإجازات!$A$2:$A$1001,B718,الإجازات!$D$2:$D$1001,"&lt;="&amp;A718,الإجازات!$E$2:$E$1001,"&gt;="&amp;A718,الإجازات!$G$2:$G$1001,"مقبولة")=0,"",LOOKUP(2,1/((الإجازات!$A$2:$A$1001=B718)*(الإجازات!$D$2:$D$1001&lt;=A718)*(الإجازات!$E$2:$E$1001&gt;=A718)*(الإجازات!$G$2:$G$1001="مقبولة")),الإجازات!$C$2:$C$1001)))</f>
        <v/>
      </c>
      <c r="O718" s="17"/>
      <c r="P718" s="23" t="str">
        <f aca="false">IF(B718="","",IF(ISNA(MATCH(B718,الموظفين!$A$2:$A$501,0)),"⚠ كود غير موجود",IF(O718&lt;&gt;"",O718,IF(N718&lt;&gt;"",N718,IF(H718="",IF(AND(A718&lt;&gt;"",WEEKDAY(A718)=الإعدادات!$B$11),"راحة أسبوعية","غائب"),IF(I718="","بدون انصراف",IF(N(K718)&gt;0,"متأخر","حاضر")))))))</f>
        <v/>
      </c>
      <c r="Q718" s="24" t="str">
        <f aca="false">IF(B718="","",IF(OR(P718="غائب",P718="غياب",P718="إجازة بدون راتب"),IFERROR(VLOOKUP(B718,الموظفين!$A$2:$J$501,8,FALSE()),0),0))</f>
        <v/>
      </c>
      <c r="R718" s="24" t="str">
        <f aca="false">IF(B718="","",ROUND((N(K718)+N(L718))/60*IFERROR(VLOOKUP(B718,الموظفين!$A$2:$J$501,8,FALSE()),0)/الإعدادات!$B$6*الإعدادات!$B$9,2))</f>
        <v/>
      </c>
      <c r="S718" s="24" t="str">
        <f aca="false">IF(OR(B718="",M718=""),"",ROUND(M718/60*IFERROR(VLOOKUP(B718,الموظفين!$A$2:$J$501,9,FALSE()),0),2))</f>
        <v/>
      </c>
      <c r="T718" s="17"/>
      <c r="U718" s="23" t="str">
        <f aca="false">IF(OR(A718="",B718=""),"",A718&amp;"|"&amp;B718)</f>
        <v/>
      </c>
    </row>
    <row r="719" customFormat="false" ht="15" hidden="false" customHeight="false" outlineLevel="0" collapsed="false">
      <c r="A719" s="16"/>
      <c r="B719" s="17"/>
      <c r="C719" s="18" t="str">
        <f aca="false">IF($B719="","",IFERROR(VLOOKUP($B719,الموظفين!$A$2:$J$501,2,FALSE())&amp;"","⚠ كود غير موجود"))</f>
        <v/>
      </c>
      <c r="D719" s="18" t="str">
        <f aca="false">IF($B719="","",IFERROR(VLOOKUP($B719,الموظفين!$A$2:$J$501,3,FALSE())&amp;"",""))</f>
        <v/>
      </c>
      <c r="E719" s="18" t="str">
        <f aca="false">IF($B719="","",IFERROR(VLOOKUP($B719,الموظفين!$A$2:$J$501,5,FALSE())&amp;"",""))</f>
        <v/>
      </c>
      <c r="F719" s="19" t="str">
        <f aca="false">IF($B719="","",IFERROR(VLOOKUP($B719,الموظفين!$A$2:$J$501,6,FALSE()),""))</f>
        <v/>
      </c>
      <c r="G719" s="19" t="str">
        <f aca="false">IF($B719="","",IFERROR(VLOOKUP($B719,الموظفين!$A$2:$J$501,7,FALSE()),""))</f>
        <v/>
      </c>
      <c r="H719" s="20"/>
      <c r="I719" s="20"/>
      <c r="J719" s="21" t="str">
        <f aca="false">IF(OR(H719="",I719=""),"",ROUND(MOD(I719-H719,1)*24,2))</f>
        <v/>
      </c>
      <c r="K719" s="22" t="str">
        <f aca="false">IF(OR(H719="",F719=""),"",IF(ROUND(MAX(0,MOD(H719-F719+0.5,1)-0.5)*1440,0)&gt;IFERROR(VLOOKUP(E719,الورديات!$A$2:$E$21,5,FALSE()),0),ROUND(MAX(0,MOD(H719-F719+0.5,1)-0.5)*1440,0),0))</f>
        <v/>
      </c>
      <c r="L719" s="22" t="str">
        <f aca="false">IF(OR(I719="",G719=""),"",ROUND(MAX(0,MOD(G719-I719+0.5,1)-0.5)*1440,0))</f>
        <v/>
      </c>
      <c r="M719" s="22" t="str">
        <f aca="false">IF(OR(I719="",G719=""),"",IF(ROUND(MAX(0,MOD(I719-G719+0.5,1)-0.5)*1440,0)&gt;=الإعدادات!$B$8,ROUND(MAX(0,MOD(I719-G719+0.5,1)-0.5)*1440,0),0))</f>
        <v/>
      </c>
      <c r="N719" s="18" t="str">
        <f aca="false">IF(OR(A719="",B719=""),"",IF(COUNTIFS(الإجازات!$A$2:$A$1001,B719,الإجازات!$D$2:$D$1001,"&lt;="&amp;A719,الإجازات!$E$2:$E$1001,"&gt;="&amp;A719,الإجازات!$G$2:$G$1001,"مقبولة")=0,"",LOOKUP(2,1/((الإجازات!$A$2:$A$1001=B719)*(الإجازات!$D$2:$D$1001&lt;=A719)*(الإجازات!$E$2:$E$1001&gt;=A719)*(الإجازات!$G$2:$G$1001="مقبولة")),الإجازات!$C$2:$C$1001)))</f>
        <v/>
      </c>
      <c r="O719" s="17"/>
      <c r="P719" s="23" t="str">
        <f aca="false">IF(B719="","",IF(ISNA(MATCH(B719,الموظفين!$A$2:$A$501,0)),"⚠ كود غير موجود",IF(O719&lt;&gt;"",O719,IF(N719&lt;&gt;"",N719,IF(H719="",IF(AND(A719&lt;&gt;"",WEEKDAY(A719)=الإعدادات!$B$11),"راحة أسبوعية","غائب"),IF(I719="","بدون انصراف",IF(N(K719)&gt;0,"متأخر","حاضر")))))))</f>
        <v/>
      </c>
      <c r="Q719" s="24" t="str">
        <f aca="false">IF(B719="","",IF(OR(P719="غائب",P719="غياب",P719="إجازة بدون راتب"),IFERROR(VLOOKUP(B719,الموظفين!$A$2:$J$501,8,FALSE()),0),0))</f>
        <v/>
      </c>
      <c r="R719" s="24" t="str">
        <f aca="false">IF(B719="","",ROUND((N(K719)+N(L719))/60*IFERROR(VLOOKUP(B719,الموظفين!$A$2:$J$501,8,FALSE()),0)/الإعدادات!$B$6*الإعدادات!$B$9,2))</f>
        <v/>
      </c>
      <c r="S719" s="24" t="str">
        <f aca="false">IF(OR(B719="",M719=""),"",ROUND(M719/60*IFERROR(VLOOKUP(B719,الموظفين!$A$2:$J$501,9,FALSE()),0),2))</f>
        <v/>
      </c>
      <c r="T719" s="17"/>
      <c r="U719" s="23" t="str">
        <f aca="false">IF(OR(A719="",B719=""),"",A719&amp;"|"&amp;B719)</f>
        <v/>
      </c>
    </row>
    <row r="720" customFormat="false" ht="15" hidden="false" customHeight="false" outlineLevel="0" collapsed="false">
      <c r="A720" s="16"/>
      <c r="B720" s="17"/>
      <c r="C720" s="18" t="str">
        <f aca="false">IF($B720="","",IFERROR(VLOOKUP($B720,الموظفين!$A$2:$J$501,2,FALSE())&amp;"","⚠ كود غير موجود"))</f>
        <v/>
      </c>
      <c r="D720" s="18" t="str">
        <f aca="false">IF($B720="","",IFERROR(VLOOKUP($B720,الموظفين!$A$2:$J$501,3,FALSE())&amp;"",""))</f>
        <v/>
      </c>
      <c r="E720" s="18" t="str">
        <f aca="false">IF($B720="","",IFERROR(VLOOKUP($B720,الموظفين!$A$2:$J$501,5,FALSE())&amp;"",""))</f>
        <v/>
      </c>
      <c r="F720" s="19" t="str">
        <f aca="false">IF($B720="","",IFERROR(VLOOKUP($B720,الموظفين!$A$2:$J$501,6,FALSE()),""))</f>
        <v/>
      </c>
      <c r="G720" s="19" t="str">
        <f aca="false">IF($B720="","",IFERROR(VLOOKUP($B720,الموظفين!$A$2:$J$501,7,FALSE()),""))</f>
        <v/>
      </c>
      <c r="H720" s="20"/>
      <c r="I720" s="20"/>
      <c r="J720" s="21" t="str">
        <f aca="false">IF(OR(H720="",I720=""),"",ROUND(MOD(I720-H720,1)*24,2))</f>
        <v/>
      </c>
      <c r="K720" s="22" t="str">
        <f aca="false">IF(OR(H720="",F720=""),"",IF(ROUND(MAX(0,MOD(H720-F720+0.5,1)-0.5)*1440,0)&gt;IFERROR(VLOOKUP(E720,الورديات!$A$2:$E$21,5,FALSE()),0),ROUND(MAX(0,MOD(H720-F720+0.5,1)-0.5)*1440,0),0))</f>
        <v/>
      </c>
      <c r="L720" s="22" t="str">
        <f aca="false">IF(OR(I720="",G720=""),"",ROUND(MAX(0,MOD(G720-I720+0.5,1)-0.5)*1440,0))</f>
        <v/>
      </c>
      <c r="M720" s="22" t="str">
        <f aca="false">IF(OR(I720="",G720=""),"",IF(ROUND(MAX(0,MOD(I720-G720+0.5,1)-0.5)*1440,0)&gt;=الإعدادات!$B$8,ROUND(MAX(0,MOD(I720-G720+0.5,1)-0.5)*1440,0),0))</f>
        <v/>
      </c>
      <c r="N720" s="18" t="str">
        <f aca="false">IF(OR(A720="",B720=""),"",IF(COUNTIFS(الإجازات!$A$2:$A$1001,B720,الإجازات!$D$2:$D$1001,"&lt;="&amp;A720,الإجازات!$E$2:$E$1001,"&gt;="&amp;A720,الإجازات!$G$2:$G$1001,"مقبولة")=0,"",LOOKUP(2,1/((الإجازات!$A$2:$A$1001=B720)*(الإجازات!$D$2:$D$1001&lt;=A720)*(الإجازات!$E$2:$E$1001&gt;=A720)*(الإجازات!$G$2:$G$1001="مقبولة")),الإجازات!$C$2:$C$1001)))</f>
        <v/>
      </c>
      <c r="O720" s="17"/>
      <c r="P720" s="23" t="str">
        <f aca="false">IF(B720="","",IF(ISNA(MATCH(B720,الموظفين!$A$2:$A$501,0)),"⚠ كود غير موجود",IF(O720&lt;&gt;"",O720,IF(N720&lt;&gt;"",N720,IF(H720="",IF(AND(A720&lt;&gt;"",WEEKDAY(A720)=الإعدادات!$B$11),"راحة أسبوعية","غائب"),IF(I720="","بدون انصراف",IF(N(K720)&gt;0,"متأخر","حاضر")))))))</f>
        <v/>
      </c>
      <c r="Q720" s="24" t="str">
        <f aca="false">IF(B720="","",IF(OR(P720="غائب",P720="غياب",P720="إجازة بدون راتب"),IFERROR(VLOOKUP(B720,الموظفين!$A$2:$J$501,8,FALSE()),0),0))</f>
        <v/>
      </c>
      <c r="R720" s="24" t="str">
        <f aca="false">IF(B720="","",ROUND((N(K720)+N(L720))/60*IFERROR(VLOOKUP(B720,الموظفين!$A$2:$J$501,8,FALSE()),0)/الإعدادات!$B$6*الإعدادات!$B$9,2))</f>
        <v/>
      </c>
      <c r="S720" s="24" t="str">
        <f aca="false">IF(OR(B720="",M720=""),"",ROUND(M720/60*IFERROR(VLOOKUP(B720,الموظفين!$A$2:$J$501,9,FALSE()),0),2))</f>
        <v/>
      </c>
      <c r="T720" s="17"/>
      <c r="U720" s="23" t="str">
        <f aca="false">IF(OR(A720="",B720=""),"",A720&amp;"|"&amp;B720)</f>
        <v/>
      </c>
    </row>
    <row r="721" customFormat="false" ht="15" hidden="false" customHeight="false" outlineLevel="0" collapsed="false">
      <c r="A721" s="16"/>
      <c r="B721" s="17"/>
      <c r="C721" s="18" t="str">
        <f aca="false">IF($B721="","",IFERROR(VLOOKUP($B721,الموظفين!$A$2:$J$501,2,FALSE())&amp;"","⚠ كود غير موجود"))</f>
        <v/>
      </c>
      <c r="D721" s="18" t="str">
        <f aca="false">IF($B721="","",IFERROR(VLOOKUP($B721,الموظفين!$A$2:$J$501,3,FALSE())&amp;"",""))</f>
        <v/>
      </c>
      <c r="E721" s="18" t="str">
        <f aca="false">IF($B721="","",IFERROR(VLOOKUP($B721,الموظفين!$A$2:$J$501,5,FALSE())&amp;"",""))</f>
        <v/>
      </c>
      <c r="F721" s="19" t="str">
        <f aca="false">IF($B721="","",IFERROR(VLOOKUP($B721,الموظفين!$A$2:$J$501,6,FALSE()),""))</f>
        <v/>
      </c>
      <c r="G721" s="19" t="str">
        <f aca="false">IF($B721="","",IFERROR(VLOOKUP($B721,الموظفين!$A$2:$J$501,7,FALSE()),""))</f>
        <v/>
      </c>
      <c r="H721" s="20"/>
      <c r="I721" s="20"/>
      <c r="J721" s="21" t="str">
        <f aca="false">IF(OR(H721="",I721=""),"",ROUND(MOD(I721-H721,1)*24,2))</f>
        <v/>
      </c>
      <c r="K721" s="22" t="str">
        <f aca="false">IF(OR(H721="",F721=""),"",IF(ROUND(MAX(0,MOD(H721-F721+0.5,1)-0.5)*1440,0)&gt;IFERROR(VLOOKUP(E721,الورديات!$A$2:$E$21,5,FALSE()),0),ROUND(MAX(0,MOD(H721-F721+0.5,1)-0.5)*1440,0),0))</f>
        <v/>
      </c>
      <c r="L721" s="22" t="str">
        <f aca="false">IF(OR(I721="",G721=""),"",ROUND(MAX(0,MOD(G721-I721+0.5,1)-0.5)*1440,0))</f>
        <v/>
      </c>
      <c r="M721" s="22" t="str">
        <f aca="false">IF(OR(I721="",G721=""),"",IF(ROUND(MAX(0,MOD(I721-G721+0.5,1)-0.5)*1440,0)&gt;=الإعدادات!$B$8,ROUND(MAX(0,MOD(I721-G721+0.5,1)-0.5)*1440,0),0))</f>
        <v/>
      </c>
      <c r="N721" s="18" t="str">
        <f aca="false">IF(OR(A721="",B721=""),"",IF(COUNTIFS(الإجازات!$A$2:$A$1001,B721,الإجازات!$D$2:$D$1001,"&lt;="&amp;A721,الإجازات!$E$2:$E$1001,"&gt;="&amp;A721,الإجازات!$G$2:$G$1001,"مقبولة")=0,"",LOOKUP(2,1/((الإجازات!$A$2:$A$1001=B721)*(الإجازات!$D$2:$D$1001&lt;=A721)*(الإجازات!$E$2:$E$1001&gt;=A721)*(الإجازات!$G$2:$G$1001="مقبولة")),الإجازات!$C$2:$C$1001)))</f>
        <v/>
      </c>
      <c r="O721" s="17"/>
      <c r="P721" s="23" t="str">
        <f aca="false">IF(B721="","",IF(ISNA(MATCH(B721,الموظفين!$A$2:$A$501,0)),"⚠ كود غير موجود",IF(O721&lt;&gt;"",O721,IF(N721&lt;&gt;"",N721,IF(H721="",IF(AND(A721&lt;&gt;"",WEEKDAY(A721)=الإعدادات!$B$11),"راحة أسبوعية","غائب"),IF(I721="","بدون انصراف",IF(N(K721)&gt;0,"متأخر","حاضر")))))))</f>
        <v/>
      </c>
      <c r="Q721" s="24" t="str">
        <f aca="false">IF(B721="","",IF(OR(P721="غائب",P721="غياب",P721="إجازة بدون راتب"),IFERROR(VLOOKUP(B721,الموظفين!$A$2:$J$501,8,FALSE()),0),0))</f>
        <v/>
      </c>
      <c r="R721" s="24" t="str">
        <f aca="false">IF(B721="","",ROUND((N(K721)+N(L721))/60*IFERROR(VLOOKUP(B721,الموظفين!$A$2:$J$501,8,FALSE()),0)/الإعدادات!$B$6*الإعدادات!$B$9,2))</f>
        <v/>
      </c>
      <c r="S721" s="24" t="str">
        <f aca="false">IF(OR(B721="",M721=""),"",ROUND(M721/60*IFERROR(VLOOKUP(B721,الموظفين!$A$2:$J$501,9,FALSE()),0),2))</f>
        <v/>
      </c>
      <c r="T721" s="17"/>
      <c r="U721" s="23" t="str">
        <f aca="false">IF(OR(A721="",B721=""),"",A721&amp;"|"&amp;B721)</f>
        <v/>
      </c>
    </row>
    <row r="722" customFormat="false" ht="15" hidden="false" customHeight="false" outlineLevel="0" collapsed="false">
      <c r="A722" s="16"/>
      <c r="B722" s="17"/>
      <c r="C722" s="18" t="str">
        <f aca="false">IF($B722="","",IFERROR(VLOOKUP($B722,الموظفين!$A$2:$J$501,2,FALSE())&amp;"","⚠ كود غير موجود"))</f>
        <v/>
      </c>
      <c r="D722" s="18" t="str">
        <f aca="false">IF($B722="","",IFERROR(VLOOKUP($B722,الموظفين!$A$2:$J$501,3,FALSE())&amp;"",""))</f>
        <v/>
      </c>
      <c r="E722" s="18" t="str">
        <f aca="false">IF($B722="","",IFERROR(VLOOKUP($B722,الموظفين!$A$2:$J$501,5,FALSE())&amp;"",""))</f>
        <v/>
      </c>
      <c r="F722" s="19" t="str">
        <f aca="false">IF($B722="","",IFERROR(VLOOKUP($B722,الموظفين!$A$2:$J$501,6,FALSE()),""))</f>
        <v/>
      </c>
      <c r="G722" s="19" t="str">
        <f aca="false">IF($B722="","",IFERROR(VLOOKUP($B722,الموظفين!$A$2:$J$501,7,FALSE()),""))</f>
        <v/>
      </c>
      <c r="H722" s="20"/>
      <c r="I722" s="20"/>
      <c r="J722" s="21" t="str">
        <f aca="false">IF(OR(H722="",I722=""),"",ROUND(MOD(I722-H722,1)*24,2))</f>
        <v/>
      </c>
      <c r="K722" s="22" t="str">
        <f aca="false">IF(OR(H722="",F722=""),"",IF(ROUND(MAX(0,MOD(H722-F722+0.5,1)-0.5)*1440,0)&gt;IFERROR(VLOOKUP(E722,الورديات!$A$2:$E$21,5,FALSE()),0),ROUND(MAX(0,MOD(H722-F722+0.5,1)-0.5)*1440,0),0))</f>
        <v/>
      </c>
      <c r="L722" s="22" t="str">
        <f aca="false">IF(OR(I722="",G722=""),"",ROUND(MAX(0,MOD(G722-I722+0.5,1)-0.5)*1440,0))</f>
        <v/>
      </c>
      <c r="M722" s="22" t="str">
        <f aca="false">IF(OR(I722="",G722=""),"",IF(ROUND(MAX(0,MOD(I722-G722+0.5,1)-0.5)*1440,0)&gt;=الإعدادات!$B$8,ROUND(MAX(0,MOD(I722-G722+0.5,1)-0.5)*1440,0),0))</f>
        <v/>
      </c>
      <c r="N722" s="18" t="str">
        <f aca="false">IF(OR(A722="",B722=""),"",IF(COUNTIFS(الإجازات!$A$2:$A$1001,B722,الإجازات!$D$2:$D$1001,"&lt;="&amp;A722,الإجازات!$E$2:$E$1001,"&gt;="&amp;A722,الإجازات!$G$2:$G$1001,"مقبولة")=0,"",LOOKUP(2,1/((الإجازات!$A$2:$A$1001=B722)*(الإجازات!$D$2:$D$1001&lt;=A722)*(الإجازات!$E$2:$E$1001&gt;=A722)*(الإجازات!$G$2:$G$1001="مقبولة")),الإجازات!$C$2:$C$1001)))</f>
        <v/>
      </c>
      <c r="O722" s="17"/>
      <c r="P722" s="23" t="str">
        <f aca="false">IF(B722="","",IF(ISNA(MATCH(B722,الموظفين!$A$2:$A$501,0)),"⚠ كود غير موجود",IF(O722&lt;&gt;"",O722,IF(N722&lt;&gt;"",N722,IF(H722="",IF(AND(A722&lt;&gt;"",WEEKDAY(A722)=الإعدادات!$B$11),"راحة أسبوعية","غائب"),IF(I722="","بدون انصراف",IF(N(K722)&gt;0,"متأخر","حاضر")))))))</f>
        <v/>
      </c>
      <c r="Q722" s="24" t="str">
        <f aca="false">IF(B722="","",IF(OR(P722="غائب",P722="غياب",P722="إجازة بدون راتب"),IFERROR(VLOOKUP(B722,الموظفين!$A$2:$J$501,8,FALSE()),0),0))</f>
        <v/>
      </c>
      <c r="R722" s="24" t="str">
        <f aca="false">IF(B722="","",ROUND((N(K722)+N(L722))/60*IFERROR(VLOOKUP(B722,الموظفين!$A$2:$J$501,8,FALSE()),0)/الإعدادات!$B$6*الإعدادات!$B$9,2))</f>
        <v/>
      </c>
      <c r="S722" s="24" t="str">
        <f aca="false">IF(OR(B722="",M722=""),"",ROUND(M722/60*IFERROR(VLOOKUP(B722,الموظفين!$A$2:$J$501,9,FALSE()),0),2))</f>
        <v/>
      </c>
      <c r="T722" s="17"/>
      <c r="U722" s="23" t="str">
        <f aca="false">IF(OR(A722="",B722=""),"",A722&amp;"|"&amp;B722)</f>
        <v/>
      </c>
    </row>
    <row r="723" customFormat="false" ht="15" hidden="false" customHeight="false" outlineLevel="0" collapsed="false">
      <c r="A723" s="16"/>
      <c r="B723" s="17"/>
      <c r="C723" s="18" t="str">
        <f aca="false">IF($B723="","",IFERROR(VLOOKUP($B723,الموظفين!$A$2:$J$501,2,FALSE())&amp;"","⚠ كود غير موجود"))</f>
        <v/>
      </c>
      <c r="D723" s="18" t="str">
        <f aca="false">IF($B723="","",IFERROR(VLOOKUP($B723,الموظفين!$A$2:$J$501,3,FALSE())&amp;"",""))</f>
        <v/>
      </c>
      <c r="E723" s="18" t="str">
        <f aca="false">IF($B723="","",IFERROR(VLOOKUP($B723,الموظفين!$A$2:$J$501,5,FALSE())&amp;"",""))</f>
        <v/>
      </c>
      <c r="F723" s="19" t="str">
        <f aca="false">IF($B723="","",IFERROR(VLOOKUP($B723,الموظفين!$A$2:$J$501,6,FALSE()),""))</f>
        <v/>
      </c>
      <c r="G723" s="19" t="str">
        <f aca="false">IF($B723="","",IFERROR(VLOOKUP($B723,الموظفين!$A$2:$J$501,7,FALSE()),""))</f>
        <v/>
      </c>
      <c r="H723" s="20"/>
      <c r="I723" s="20"/>
      <c r="J723" s="21" t="str">
        <f aca="false">IF(OR(H723="",I723=""),"",ROUND(MOD(I723-H723,1)*24,2))</f>
        <v/>
      </c>
      <c r="K723" s="22" t="str">
        <f aca="false">IF(OR(H723="",F723=""),"",IF(ROUND(MAX(0,MOD(H723-F723+0.5,1)-0.5)*1440,0)&gt;IFERROR(VLOOKUP(E723,الورديات!$A$2:$E$21,5,FALSE()),0),ROUND(MAX(0,MOD(H723-F723+0.5,1)-0.5)*1440,0),0))</f>
        <v/>
      </c>
      <c r="L723" s="22" t="str">
        <f aca="false">IF(OR(I723="",G723=""),"",ROUND(MAX(0,MOD(G723-I723+0.5,1)-0.5)*1440,0))</f>
        <v/>
      </c>
      <c r="M723" s="22" t="str">
        <f aca="false">IF(OR(I723="",G723=""),"",IF(ROUND(MAX(0,MOD(I723-G723+0.5,1)-0.5)*1440,0)&gt;=الإعدادات!$B$8,ROUND(MAX(0,MOD(I723-G723+0.5,1)-0.5)*1440,0),0))</f>
        <v/>
      </c>
      <c r="N723" s="18" t="str">
        <f aca="false">IF(OR(A723="",B723=""),"",IF(COUNTIFS(الإجازات!$A$2:$A$1001,B723,الإجازات!$D$2:$D$1001,"&lt;="&amp;A723,الإجازات!$E$2:$E$1001,"&gt;="&amp;A723,الإجازات!$G$2:$G$1001,"مقبولة")=0,"",LOOKUP(2,1/((الإجازات!$A$2:$A$1001=B723)*(الإجازات!$D$2:$D$1001&lt;=A723)*(الإجازات!$E$2:$E$1001&gt;=A723)*(الإجازات!$G$2:$G$1001="مقبولة")),الإجازات!$C$2:$C$1001)))</f>
        <v/>
      </c>
      <c r="O723" s="17"/>
      <c r="P723" s="23" t="str">
        <f aca="false">IF(B723="","",IF(ISNA(MATCH(B723,الموظفين!$A$2:$A$501,0)),"⚠ كود غير موجود",IF(O723&lt;&gt;"",O723,IF(N723&lt;&gt;"",N723,IF(H723="",IF(AND(A723&lt;&gt;"",WEEKDAY(A723)=الإعدادات!$B$11),"راحة أسبوعية","غائب"),IF(I723="","بدون انصراف",IF(N(K723)&gt;0,"متأخر","حاضر")))))))</f>
        <v/>
      </c>
      <c r="Q723" s="24" t="str">
        <f aca="false">IF(B723="","",IF(OR(P723="غائب",P723="غياب",P723="إجازة بدون راتب"),IFERROR(VLOOKUP(B723,الموظفين!$A$2:$J$501,8,FALSE()),0),0))</f>
        <v/>
      </c>
      <c r="R723" s="24" t="str">
        <f aca="false">IF(B723="","",ROUND((N(K723)+N(L723))/60*IFERROR(VLOOKUP(B723,الموظفين!$A$2:$J$501,8,FALSE()),0)/الإعدادات!$B$6*الإعدادات!$B$9,2))</f>
        <v/>
      </c>
      <c r="S723" s="24" t="str">
        <f aca="false">IF(OR(B723="",M723=""),"",ROUND(M723/60*IFERROR(VLOOKUP(B723,الموظفين!$A$2:$J$501,9,FALSE()),0),2))</f>
        <v/>
      </c>
      <c r="T723" s="17"/>
      <c r="U723" s="23" t="str">
        <f aca="false">IF(OR(A723="",B723=""),"",A723&amp;"|"&amp;B723)</f>
        <v/>
      </c>
    </row>
    <row r="724" customFormat="false" ht="15" hidden="false" customHeight="false" outlineLevel="0" collapsed="false">
      <c r="A724" s="16"/>
      <c r="B724" s="17"/>
      <c r="C724" s="18" t="str">
        <f aca="false">IF($B724="","",IFERROR(VLOOKUP($B724,الموظفين!$A$2:$J$501,2,FALSE())&amp;"","⚠ كود غير موجود"))</f>
        <v/>
      </c>
      <c r="D724" s="18" t="str">
        <f aca="false">IF($B724="","",IFERROR(VLOOKUP($B724,الموظفين!$A$2:$J$501,3,FALSE())&amp;"",""))</f>
        <v/>
      </c>
      <c r="E724" s="18" t="str">
        <f aca="false">IF($B724="","",IFERROR(VLOOKUP($B724,الموظفين!$A$2:$J$501,5,FALSE())&amp;"",""))</f>
        <v/>
      </c>
      <c r="F724" s="19" t="str">
        <f aca="false">IF($B724="","",IFERROR(VLOOKUP($B724,الموظفين!$A$2:$J$501,6,FALSE()),""))</f>
        <v/>
      </c>
      <c r="G724" s="19" t="str">
        <f aca="false">IF($B724="","",IFERROR(VLOOKUP($B724,الموظفين!$A$2:$J$501,7,FALSE()),""))</f>
        <v/>
      </c>
      <c r="H724" s="20"/>
      <c r="I724" s="20"/>
      <c r="J724" s="21" t="str">
        <f aca="false">IF(OR(H724="",I724=""),"",ROUND(MOD(I724-H724,1)*24,2))</f>
        <v/>
      </c>
      <c r="K724" s="22" t="str">
        <f aca="false">IF(OR(H724="",F724=""),"",IF(ROUND(MAX(0,MOD(H724-F724+0.5,1)-0.5)*1440,0)&gt;IFERROR(VLOOKUP(E724,الورديات!$A$2:$E$21,5,FALSE()),0),ROUND(MAX(0,MOD(H724-F724+0.5,1)-0.5)*1440,0),0))</f>
        <v/>
      </c>
      <c r="L724" s="22" t="str">
        <f aca="false">IF(OR(I724="",G724=""),"",ROUND(MAX(0,MOD(G724-I724+0.5,1)-0.5)*1440,0))</f>
        <v/>
      </c>
      <c r="M724" s="22" t="str">
        <f aca="false">IF(OR(I724="",G724=""),"",IF(ROUND(MAX(0,MOD(I724-G724+0.5,1)-0.5)*1440,0)&gt;=الإعدادات!$B$8,ROUND(MAX(0,MOD(I724-G724+0.5,1)-0.5)*1440,0),0))</f>
        <v/>
      </c>
      <c r="N724" s="18" t="str">
        <f aca="false">IF(OR(A724="",B724=""),"",IF(COUNTIFS(الإجازات!$A$2:$A$1001,B724,الإجازات!$D$2:$D$1001,"&lt;="&amp;A724,الإجازات!$E$2:$E$1001,"&gt;="&amp;A724,الإجازات!$G$2:$G$1001,"مقبولة")=0,"",LOOKUP(2,1/((الإجازات!$A$2:$A$1001=B724)*(الإجازات!$D$2:$D$1001&lt;=A724)*(الإجازات!$E$2:$E$1001&gt;=A724)*(الإجازات!$G$2:$G$1001="مقبولة")),الإجازات!$C$2:$C$1001)))</f>
        <v/>
      </c>
      <c r="O724" s="17"/>
      <c r="P724" s="23" t="str">
        <f aca="false">IF(B724="","",IF(ISNA(MATCH(B724,الموظفين!$A$2:$A$501,0)),"⚠ كود غير موجود",IF(O724&lt;&gt;"",O724,IF(N724&lt;&gt;"",N724,IF(H724="",IF(AND(A724&lt;&gt;"",WEEKDAY(A724)=الإعدادات!$B$11),"راحة أسبوعية","غائب"),IF(I724="","بدون انصراف",IF(N(K724)&gt;0,"متأخر","حاضر")))))))</f>
        <v/>
      </c>
      <c r="Q724" s="24" t="str">
        <f aca="false">IF(B724="","",IF(OR(P724="غائب",P724="غياب",P724="إجازة بدون راتب"),IFERROR(VLOOKUP(B724,الموظفين!$A$2:$J$501,8,FALSE()),0),0))</f>
        <v/>
      </c>
      <c r="R724" s="24" t="str">
        <f aca="false">IF(B724="","",ROUND((N(K724)+N(L724))/60*IFERROR(VLOOKUP(B724,الموظفين!$A$2:$J$501,8,FALSE()),0)/الإعدادات!$B$6*الإعدادات!$B$9,2))</f>
        <v/>
      </c>
      <c r="S724" s="24" t="str">
        <f aca="false">IF(OR(B724="",M724=""),"",ROUND(M724/60*IFERROR(VLOOKUP(B724,الموظفين!$A$2:$J$501,9,FALSE()),0),2))</f>
        <v/>
      </c>
      <c r="T724" s="17"/>
      <c r="U724" s="23" t="str">
        <f aca="false">IF(OR(A724="",B724=""),"",A724&amp;"|"&amp;B724)</f>
        <v/>
      </c>
    </row>
    <row r="725" customFormat="false" ht="15" hidden="false" customHeight="false" outlineLevel="0" collapsed="false">
      <c r="A725" s="16"/>
      <c r="B725" s="17"/>
      <c r="C725" s="18" t="str">
        <f aca="false">IF($B725="","",IFERROR(VLOOKUP($B725,الموظفين!$A$2:$J$501,2,FALSE())&amp;"","⚠ كود غير موجود"))</f>
        <v/>
      </c>
      <c r="D725" s="18" t="str">
        <f aca="false">IF($B725="","",IFERROR(VLOOKUP($B725,الموظفين!$A$2:$J$501,3,FALSE())&amp;"",""))</f>
        <v/>
      </c>
      <c r="E725" s="18" t="str">
        <f aca="false">IF($B725="","",IFERROR(VLOOKUP($B725,الموظفين!$A$2:$J$501,5,FALSE())&amp;"",""))</f>
        <v/>
      </c>
      <c r="F725" s="19" t="str">
        <f aca="false">IF($B725="","",IFERROR(VLOOKUP($B725,الموظفين!$A$2:$J$501,6,FALSE()),""))</f>
        <v/>
      </c>
      <c r="G725" s="19" t="str">
        <f aca="false">IF($B725="","",IFERROR(VLOOKUP($B725,الموظفين!$A$2:$J$501,7,FALSE()),""))</f>
        <v/>
      </c>
      <c r="H725" s="20"/>
      <c r="I725" s="20"/>
      <c r="J725" s="21" t="str">
        <f aca="false">IF(OR(H725="",I725=""),"",ROUND(MOD(I725-H725,1)*24,2))</f>
        <v/>
      </c>
      <c r="K725" s="22" t="str">
        <f aca="false">IF(OR(H725="",F725=""),"",IF(ROUND(MAX(0,MOD(H725-F725+0.5,1)-0.5)*1440,0)&gt;IFERROR(VLOOKUP(E725,الورديات!$A$2:$E$21,5,FALSE()),0),ROUND(MAX(0,MOD(H725-F725+0.5,1)-0.5)*1440,0),0))</f>
        <v/>
      </c>
      <c r="L725" s="22" t="str">
        <f aca="false">IF(OR(I725="",G725=""),"",ROUND(MAX(0,MOD(G725-I725+0.5,1)-0.5)*1440,0))</f>
        <v/>
      </c>
      <c r="M725" s="22" t="str">
        <f aca="false">IF(OR(I725="",G725=""),"",IF(ROUND(MAX(0,MOD(I725-G725+0.5,1)-0.5)*1440,0)&gt;=الإعدادات!$B$8,ROUND(MAX(0,MOD(I725-G725+0.5,1)-0.5)*1440,0),0))</f>
        <v/>
      </c>
      <c r="N725" s="18" t="str">
        <f aca="false">IF(OR(A725="",B725=""),"",IF(COUNTIFS(الإجازات!$A$2:$A$1001,B725,الإجازات!$D$2:$D$1001,"&lt;="&amp;A725,الإجازات!$E$2:$E$1001,"&gt;="&amp;A725,الإجازات!$G$2:$G$1001,"مقبولة")=0,"",LOOKUP(2,1/((الإجازات!$A$2:$A$1001=B725)*(الإجازات!$D$2:$D$1001&lt;=A725)*(الإجازات!$E$2:$E$1001&gt;=A725)*(الإجازات!$G$2:$G$1001="مقبولة")),الإجازات!$C$2:$C$1001)))</f>
        <v/>
      </c>
      <c r="O725" s="17"/>
      <c r="P725" s="23" t="str">
        <f aca="false">IF(B725="","",IF(ISNA(MATCH(B725,الموظفين!$A$2:$A$501,0)),"⚠ كود غير موجود",IF(O725&lt;&gt;"",O725,IF(N725&lt;&gt;"",N725,IF(H725="",IF(AND(A725&lt;&gt;"",WEEKDAY(A725)=الإعدادات!$B$11),"راحة أسبوعية","غائب"),IF(I725="","بدون انصراف",IF(N(K725)&gt;0,"متأخر","حاضر")))))))</f>
        <v/>
      </c>
      <c r="Q725" s="24" t="str">
        <f aca="false">IF(B725="","",IF(OR(P725="غائب",P725="غياب",P725="إجازة بدون راتب"),IFERROR(VLOOKUP(B725,الموظفين!$A$2:$J$501,8,FALSE()),0),0))</f>
        <v/>
      </c>
      <c r="R725" s="24" t="str">
        <f aca="false">IF(B725="","",ROUND((N(K725)+N(L725))/60*IFERROR(VLOOKUP(B725,الموظفين!$A$2:$J$501,8,FALSE()),0)/الإعدادات!$B$6*الإعدادات!$B$9,2))</f>
        <v/>
      </c>
      <c r="S725" s="24" t="str">
        <f aca="false">IF(OR(B725="",M725=""),"",ROUND(M725/60*IFERROR(VLOOKUP(B725,الموظفين!$A$2:$J$501,9,FALSE()),0),2))</f>
        <v/>
      </c>
      <c r="T725" s="17"/>
      <c r="U725" s="23" t="str">
        <f aca="false">IF(OR(A725="",B725=""),"",A725&amp;"|"&amp;B725)</f>
        <v/>
      </c>
    </row>
    <row r="726" customFormat="false" ht="15" hidden="false" customHeight="false" outlineLevel="0" collapsed="false">
      <c r="A726" s="16"/>
      <c r="B726" s="17"/>
      <c r="C726" s="18" t="str">
        <f aca="false">IF($B726="","",IFERROR(VLOOKUP($B726,الموظفين!$A$2:$J$501,2,FALSE())&amp;"","⚠ كود غير موجود"))</f>
        <v/>
      </c>
      <c r="D726" s="18" t="str">
        <f aca="false">IF($B726="","",IFERROR(VLOOKUP($B726,الموظفين!$A$2:$J$501,3,FALSE())&amp;"",""))</f>
        <v/>
      </c>
      <c r="E726" s="18" t="str">
        <f aca="false">IF($B726="","",IFERROR(VLOOKUP($B726,الموظفين!$A$2:$J$501,5,FALSE())&amp;"",""))</f>
        <v/>
      </c>
      <c r="F726" s="19" t="str">
        <f aca="false">IF($B726="","",IFERROR(VLOOKUP($B726,الموظفين!$A$2:$J$501,6,FALSE()),""))</f>
        <v/>
      </c>
      <c r="G726" s="19" t="str">
        <f aca="false">IF($B726="","",IFERROR(VLOOKUP($B726,الموظفين!$A$2:$J$501,7,FALSE()),""))</f>
        <v/>
      </c>
      <c r="H726" s="20"/>
      <c r="I726" s="20"/>
      <c r="J726" s="21" t="str">
        <f aca="false">IF(OR(H726="",I726=""),"",ROUND(MOD(I726-H726,1)*24,2))</f>
        <v/>
      </c>
      <c r="K726" s="22" t="str">
        <f aca="false">IF(OR(H726="",F726=""),"",IF(ROUND(MAX(0,MOD(H726-F726+0.5,1)-0.5)*1440,0)&gt;IFERROR(VLOOKUP(E726,الورديات!$A$2:$E$21,5,FALSE()),0),ROUND(MAX(0,MOD(H726-F726+0.5,1)-0.5)*1440,0),0))</f>
        <v/>
      </c>
      <c r="L726" s="22" t="str">
        <f aca="false">IF(OR(I726="",G726=""),"",ROUND(MAX(0,MOD(G726-I726+0.5,1)-0.5)*1440,0))</f>
        <v/>
      </c>
      <c r="M726" s="22" t="str">
        <f aca="false">IF(OR(I726="",G726=""),"",IF(ROUND(MAX(0,MOD(I726-G726+0.5,1)-0.5)*1440,0)&gt;=الإعدادات!$B$8,ROUND(MAX(0,MOD(I726-G726+0.5,1)-0.5)*1440,0),0))</f>
        <v/>
      </c>
      <c r="N726" s="18" t="str">
        <f aca="false">IF(OR(A726="",B726=""),"",IF(COUNTIFS(الإجازات!$A$2:$A$1001,B726,الإجازات!$D$2:$D$1001,"&lt;="&amp;A726,الإجازات!$E$2:$E$1001,"&gt;="&amp;A726,الإجازات!$G$2:$G$1001,"مقبولة")=0,"",LOOKUP(2,1/((الإجازات!$A$2:$A$1001=B726)*(الإجازات!$D$2:$D$1001&lt;=A726)*(الإجازات!$E$2:$E$1001&gt;=A726)*(الإجازات!$G$2:$G$1001="مقبولة")),الإجازات!$C$2:$C$1001)))</f>
        <v/>
      </c>
      <c r="O726" s="17"/>
      <c r="P726" s="23" t="str">
        <f aca="false">IF(B726="","",IF(ISNA(MATCH(B726,الموظفين!$A$2:$A$501,0)),"⚠ كود غير موجود",IF(O726&lt;&gt;"",O726,IF(N726&lt;&gt;"",N726,IF(H726="",IF(AND(A726&lt;&gt;"",WEEKDAY(A726)=الإعدادات!$B$11),"راحة أسبوعية","غائب"),IF(I726="","بدون انصراف",IF(N(K726)&gt;0,"متأخر","حاضر")))))))</f>
        <v/>
      </c>
      <c r="Q726" s="24" t="str">
        <f aca="false">IF(B726="","",IF(OR(P726="غائب",P726="غياب",P726="إجازة بدون راتب"),IFERROR(VLOOKUP(B726,الموظفين!$A$2:$J$501,8,FALSE()),0),0))</f>
        <v/>
      </c>
      <c r="R726" s="24" t="str">
        <f aca="false">IF(B726="","",ROUND((N(K726)+N(L726))/60*IFERROR(VLOOKUP(B726,الموظفين!$A$2:$J$501,8,FALSE()),0)/الإعدادات!$B$6*الإعدادات!$B$9,2))</f>
        <v/>
      </c>
      <c r="S726" s="24" t="str">
        <f aca="false">IF(OR(B726="",M726=""),"",ROUND(M726/60*IFERROR(VLOOKUP(B726,الموظفين!$A$2:$J$501,9,FALSE()),0),2))</f>
        <v/>
      </c>
      <c r="T726" s="17"/>
      <c r="U726" s="23" t="str">
        <f aca="false">IF(OR(A726="",B726=""),"",A726&amp;"|"&amp;B726)</f>
        <v/>
      </c>
    </row>
    <row r="727" customFormat="false" ht="15" hidden="false" customHeight="false" outlineLevel="0" collapsed="false">
      <c r="A727" s="16"/>
      <c r="B727" s="17"/>
      <c r="C727" s="18" t="str">
        <f aca="false">IF($B727="","",IFERROR(VLOOKUP($B727,الموظفين!$A$2:$J$501,2,FALSE())&amp;"","⚠ كود غير موجود"))</f>
        <v/>
      </c>
      <c r="D727" s="18" t="str">
        <f aca="false">IF($B727="","",IFERROR(VLOOKUP($B727,الموظفين!$A$2:$J$501,3,FALSE())&amp;"",""))</f>
        <v/>
      </c>
      <c r="E727" s="18" t="str">
        <f aca="false">IF($B727="","",IFERROR(VLOOKUP($B727,الموظفين!$A$2:$J$501,5,FALSE())&amp;"",""))</f>
        <v/>
      </c>
      <c r="F727" s="19" t="str">
        <f aca="false">IF($B727="","",IFERROR(VLOOKUP($B727,الموظفين!$A$2:$J$501,6,FALSE()),""))</f>
        <v/>
      </c>
      <c r="G727" s="19" t="str">
        <f aca="false">IF($B727="","",IFERROR(VLOOKUP($B727,الموظفين!$A$2:$J$501,7,FALSE()),""))</f>
        <v/>
      </c>
      <c r="H727" s="20"/>
      <c r="I727" s="20"/>
      <c r="J727" s="21" t="str">
        <f aca="false">IF(OR(H727="",I727=""),"",ROUND(MOD(I727-H727,1)*24,2))</f>
        <v/>
      </c>
      <c r="K727" s="22" t="str">
        <f aca="false">IF(OR(H727="",F727=""),"",IF(ROUND(MAX(0,MOD(H727-F727+0.5,1)-0.5)*1440,0)&gt;IFERROR(VLOOKUP(E727,الورديات!$A$2:$E$21,5,FALSE()),0),ROUND(MAX(0,MOD(H727-F727+0.5,1)-0.5)*1440,0),0))</f>
        <v/>
      </c>
      <c r="L727" s="22" t="str">
        <f aca="false">IF(OR(I727="",G727=""),"",ROUND(MAX(0,MOD(G727-I727+0.5,1)-0.5)*1440,0))</f>
        <v/>
      </c>
      <c r="M727" s="22" t="str">
        <f aca="false">IF(OR(I727="",G727=""),"",IF(ROUND(MAX(0,MOD(I727-G727+0.5,1)-0.5)*1440,0)&gt;=الإعدادات!$B$8,ROUND(MAX(0,MOD(I727-G727+0.5,1)-0.5)*1440,0),0))</f>
        <v/>
      </c>
      <c r="N727" s="18" t="str">
        <f aca="false">IF(OR(A727="",B727=""),"",IF(COUNTIFS(الإجازات!$A$2:$A$1001,B727,الإجازات!$D$2:$D$1001,"&lt;="&amp;A727,الإجازات!$E$2:$E$1001,"&gt;="&amp;A727,الإجازات!$G$2:$G$1001,"مقبولة")=0,"",LOOKUP(2,1/((الإجازات!$A$2:$A$1001=B727)*(الإجازات!$D$2:$D$1001&lt;=A727)*(الإجازات!$E$2:$E$1001&gt;=A727)*(الإجازات!$G$2:$G$1001="مقبولة")),الإجازات!$C$2:$C$1001)))</f>
        <v/>
      </c>
      <c r="O727" s="17"/>
      <c r="P727" s="23" t="str">
        <f aca="false">IF(B727="","",IF(ISNA(MATCH(B727,الموظفين!$A$2:$A$501,0)),"⚠ كود غير موجود",IF(O727&lt;&gt;"",O727,IF(N727&lt;&gt;"",N727,IF(H727="",IF(AND(A727&lt;&gt;"",WEEKDAY(A727)=الإعدادات!$B$11),"راحة أسبوعية","غائب"),IF(I727="","بدون انصراف",IF(N(K727)&gt;0,"متأخر","حاضر")))))))</f>
        <v/>
      </c>
      <c r="Q727" s="24" t="str">
        <f aca="false">IF(B727="","",IF(OR(P727="غائب",P727="غياب",P727="إجازة بدون راتب"),IFERROR(VLOOKUP(B727,الموظفين!$A$2:$J$501,8,FALSE()),0),0))</f>
        <v/>
      </c>
      <c r="R727" s="24" t="str">
        <f aca="false">IF(B727="","",ROUND((N(K727)+N(L727))/60*IFERROR(VLOOKUP(B727,الموظفين!$A$2:$J$501,8,FALSE()),0)/الإعدادات!$B$6*الإعدادات!$B$9,2))</f>
        <v/>
      </c>
      <c r="S727" s="24" t="str">
        <f aca="false">IF(OR(B727="",M727=""),"",ROUND(M727/60*IFERROR(VLOOKUP(B727,الموظفين!$A$2:$J$501,9,FALSE()),0),2))</f>
        <v/>
      </c>
      <c r="T727" s="17"/>
      <c r="U727" s="23" t="str">
        <f aca="false">IF(OR(A727="",B727=""),"",A727&amp;"|"&amp;B727)</f>
        <v/>
      </c>
    </row>
    <row r="728" customFormat="false" ht="15" hidden="false" customHeight="false" outlineLevel="0" collapsed="false">
      <c r="A728" s="16"/>
      <c r="B728" s="17"/>
      <c r="C728" s="18" t="str">
        <f aca="false">IF($B728="","",IFERROR(VLOOKUP($B728,الموظفين!$A$2:$J$501,2,FALSE())&amp;"","⚠ كود غير موجود"))</f>
        <v/>
      </c>
      <c r="D728" s="18" t="str">
        <f aca="false">IF($B728="","",IFERROR(VLOOKUP($B728,الموظفين!$A$2:$J$501,3,FALSE())&amp;"",""))</f>
        <v/>
      </c>
      <c r="E728" s="18" t="str">
        <f aca="false">IF($B728="","",IFERROR(VLOOKUP($B728,الموظفين!$A$2:$J$501,5,FALSE())&amp;"",""))</f>
        <v/>
      </c>
      <c r="F728" s="19" t="str">
        <f aca="false">IF($B728="","",IFERROR(VLOOKUP($B728,الموظفين!$A$2:$J$501,6,FALSE()),""))</f>
        <v/>
      </c>
      <c r="G728" s="19" t="str">
        <f aca="false">IF($B728="","",IFERROR(VLOOKUP($B728,الموظفين!$A$2:$J$501,7,FALSE()),""))</f>
        <v/>
      </c>
      <c r="H728" s="20"/>
      <c r="I728" s="20"/>
      <c r="J728" s="21" t="str">
        <f aca="false">IF(OR(H728="",I728=""),"",ROUND(MOD(I728-H728,1)*24,2))</f>
        <v/>
      </c>
      <c r="K728" s="22" t="str">
        <f aca="false">IF(OR(H728="",F728=""),"",IF(ROUND(MAX(0,MOD(H728-F728+0.5,1)-0.5)*1440,0)&gt;IFERROR(VLOOKUP(E728,الورديات!$A$2:$E$21,5,FALSE()),0),ROUND(MAX(0,MOD(H728-F728+0.5,1)-0.5)*1440,0),0))</f>
        <v/>
      </c>
      <c r="L728" s="22" t="str">
        <f aca="false">IF(OR(I728="",G728=""),"",ROUND(MAX(0,MOD(G728-I728+0.5,1)-0.5)*1440,0))</f>
        <v/>
      </c>
      <c r="M728" s="22" t="str">
        <f aca="false">IF(OR(I728="",G728=""),"",IF(ROUND(MAX(0,MOD(I728-G728+0.5,1)-0.5)*1440,0)&gt;=الإعدادات!$B$8,ROUND(MAX(0,MOD(I728-G728+0.5,1)-0.5)*1440,0),0))</f>
        <v/>
      </c>
      <c r="N728" s="18" t="str">
        <f aca="false">IF(OR(A728="",B728=""),"",IF(COUNTIFS(الإجازات!$A$2:$A$1001,B728,الإجازات!$D$2:$D$1001,"&lt;="&amp;A728,الإجازات!$E$2:$E$1001,"&gt;="&amp;A728,الإجازات!$G$2:$G$1001,"مقبولة")=0,"",LOOKUP(2,1/((الإجازات!$A$2:$A$1001=B728)*(الإجازات!$D$2:$D$1001&lt;=A728)*(الإجازات!$E$2:$E$1001&gt;=A728)*(الإجازات!$G$2:$G$1001="مقبولة")),الإجازات!$C$2:$C$1001)))</f>
        <v/>
      </c>
      <c r="O728" s="17"/>
      <c r="P728" s="23" t="str">
        <f aca="false">IF(B728="","",IF(ISNA(MATCH(B728,الموظفين!$A$2:$A$501,0)),"⚠ كود غير موجود",IF(O728&lt;&gt;"",O728,IF(N728&lt;&gt;"",N728,IF(H728="",IF(AND(A728&lt;&gt;"",WEEKDAY(A728)=الإعدادات!$B$11),"راحة أسبوعية","غائب"),IF(I728="","بدون انصراف",IF(N(K728)&gt;0,"متأخر","حاضر")))))))</f>
        <v/>
      </c>
      <c r="Q728" s="24" t="str">
        <f aca="false">IF(B728="","",IF(OR(P728="غائب",P728="غياب",P728="إجازة بدون راتب"),IFERROR(VLOOKUP(B728,الموظفين!$A$2:$J$501,8,FALSE()),0),0))</f>
        <v/>
      </c>
      <c r="R728" s="24" t="str">
        <f aca="false">IF(B728="","",ROUND((N(K728)+N(L728))/60*IFERROR(VLOOKUP(B728,الموظفين!$A$2:$J$501,8,FALSE()),0)/الإعدادات!$B$6*الإعدادات!$B$9,2))</f>
        <v/>
      </c>
      <c r="S728" s="24" t="str">
        <f aca="false">IF(OR(B728="",M728=""),"",ROUND(M728/60*IFERROR(VLOOKUP(B728,الموظفين!$A$2:$J$501,9,FALSE()),0),2))</f>
        <v/>
      </c>
      <c r="T728" s="17"/>
      <c r="U728" s="23" t="str">
        <f aca="false">IF(OR(A728="",B728=""),"",A728&amp;"|"&amp;B728)</f>
        <v/>
      </c>
    </row>
    <row r="729" customFormat="false" ht="15" hidden="false" customHeight="false" outlineLevel="0" collapsed="false">
      <c r="A729" s="16"/>
      <c r="B729" s="17"/>
      <c r="C729" s="18" t="str">
        <f aca="false">IF($B729="","",IFERROR(VLOOKUP($B729,الموظفين!$A$2:$J$501,2,FALSE())&amp;"","⚠ كود غير موجود"))</f>
        <v/>
      </c>
      <c r="D729" s="18" t="str">
        <f aca="false">IF($B729="","",IFERROR(VLOOKUP($B729,الموظفين!$A$2:$J$501,3,FALSE())&amp;"",""))</f>
        <v/>
      </c>
      <c r="E729" s="18" t="str">
        <f aca="false">IF($B729="","",IFERROR(VLOOKUP($B729,الموظفين!$A$2:$J$501,5,FALSE())&amp;"",""))</f>
        <v/>
      </c>
      <c r="F729" s="19" t="str">
        <f aca="false">IF($B729="","",IFERROR(VLOOKUP($B729,الموظفين!$A$2:$J$501,6,FALSE()),""))</f>
        <v/>
      </c>
      <c r="G729" s="19" t="str">
        <f aca="false">IF($B729="","",IFERROR(VLOOKUP($B729,الموظفين!$A$2:$J$501,7,FALSE()),""))</f>
        <v/>
      </c>
      <c r="H729" s="20"/>
      <c r="I729" s="20"/>
      <c r="J729" s="21" t="str">
        <f aca="false">IF(OR(H729="",I729=""),"",ROUND(MOD(I729-H729,1)*24,2))</f>
        <v/>
      </c>
      <c r="K729" s="22" t="str">
        <f aca="false">IF(OR(H729="",F729=""),"",IF(ROUND(MAX(0,MOD(H729-F729+0.5,1)-0.5)*1440,0)&gt;IFERROR(VLOOKUP(E729,الورديات!$A$2:$E$21,5,FALSE()),0),ROUND(MAX(0,MOD(H729-F729+0.5,1)-0.5)*1440,0),0))</f>
        <v/>
      </c>
      <c r="L729" s="22" t="str">
        <f aca="false">IF(OR(I729="",G729=""),"",ROUND(MAX(0,MOD(G729-I729+0.5,1)-0.5)*1440,0))</f>
        <v/>
      </c>
      <c r="M729" s="22" t="str">
        <f aca="false">IF(OR(I729="",G729=""),"",IF(ROUND(MAX(0,MOD(I729-G729+0.5,1)-0.5)*1440,0)&gt;=الإعدادات!$B$8,ROUND(MAX(0,MOD(I729-G729+0.5,1)-0.5)*1440,0),0))</f>
        <v/>
      </c>
      <c r="N729" s="18" t="str">
        <f aca="false">IF(OR(A729="",B729=""),"",IF(COUNTIFS(الإجازات!$A$2:$A$1001,B729,الإجازات!$D$2:$D$1001,"&lt;="&amp;A729,الإجازات!$E$2:$E$1001,"&gt;="&amp;A729,الإجازات!$G$2:$G$1001,"مقبولة")=0,"",LOOKUP(2,1/((الإجازات!$A$2:$A$1001=B729)*(الإجازات!$D$2:$D$1001&lt;=A729)*(الإجازات!$E$2:$E$1001&gt;=A729)*(الإجازات!$G$2:$G$1001="مقبولة")),الإجازات!$C$2:$C$1001)))</f>
        <v/>
      </c>
      <c r="O729" s="17"/>
      <c r="P729" s="23" t="str">
        <f aca="false">IF(B729="","",IF(ISNA(MATCH(B729,الموظفين!$A$2:$A$501,0)),"⚠ كود غير موجود",IF(O729&lt;&gt;"",O729,IF(N729&lt;&gt;"",N729,IF(H729="",IF(AND(A729&lt;&gt;"",WEEKDAY(A729)=الإعدادات!$B$11),"راحة أسبوعية","غائب"),IF(I729="","بدون انصراف",IF(N(K729)&gt;0,"متأخر","حاضر")))))))</f>
        <v/>
      </c>
      <c r="Q729" s="24" t="str">
        <f aca="false">IF(B729="","",IF(OR(P729="غائب",P729="غياب",P729="إجازة بدون راتب"),IFERROR(VLOOKUP(B729,الموظفين!$A$2:$J$501,8,FALSE()),0),0))</f>
        <v/>
      </c>
      <c r="R729" s="24" t="str">
        <f aca="false">IF(B729="","",ROUND((N(K729)+N(L729))/60*IFERROR(VLOOKUP(B729,الموظفين!$A$2:$J$501,8,FALSE()),0)/الإعدادات!$B$6*الإعدادات!$B$9,2))</f>
        <v/>
      </c>
      <c r="S729" s="24" t="str">
        <f aca="false">IF(OR(B729="",M729=""),"",ROUND(M729/60*IFERROR(VLOOKUP(B729,الموظفين!$A$2:$J$501,9,FALSE()),0),2))</f>
        <v/>
      </c>
      <c r="T729" s="17"/>
      <c r="U729" s="23" t="str">
        <f aca="false">IF(OR(A729="",B729=""),"",A729&amp;"|"&amp;B729)</f>
        <v/>
      </c>
    </row>
    <row r="730" customFormat="false" ht="15" hidden="false" customHeight="false" outlineLevel="0" collapsed="false">
      <c r="A730" s="16"/>
      <c r="B730" s="17"/>
      <c r="C730" s="18" t="str">
        <f aca="false">IF($B730="","",IFERROR(VLOOKUP($B730,الموظفين!$A$2:$J$501,2,FALSE())&amp;"","⚠ كود غير موجود"))</f>
        <v/>
      </c>
      <c r="D730" s="18" t="str">
        <f aca="false">IF($B730="","",IFERROR(VLOOKUP($B730,الموظفين!$A$2:$J$501,3,FALSE())&amp;"",""))</f>
        <v/>
      </c>
      <c r="E730" s="18" t="str">
        <f aca="false">IF($B730="","",IFERROR(VLOOKUP($B730,الموظفين!$A$2:$J$501,5,FALSE())&amp;"",""))</f>
        <v/>
      </c>
      <c r="F730" s="19" t="str">
        <f aca="false">IF($B730="","",IFERROR(VLOOKUP($B730,الموظفين!$A$2:$J$501,6,FALSE()),""))</f>
        <v/>
      </c>
      <c r="G730" s="19" t="str">
        <f aca="false">IF($B730="","",IFERROR(VLOOKUP($B730,الموظفين!$A$2:$J$501,7,FALSE()),""))</f>
        <v/>
      </c>
      <c r="H730" s="20"/>
      <c r="I730" s="20"/>
      <c r="J730" s="21" t="str">
        <f aca="false">IF(OR(H730="",I730=""),"",ROUND(MOD(I730-H730,1)*24,2))</f>
        <v/>
      </c>
      <c r="K730" s="22" t="str">
        <f aca="false">IF(OR(H730="",F730=""),"",IF(ROUND(MAX(0,MOD(H730-F730+0.5,1)-0.5)*1440,0)&gt;IFERROR(VLOOKUP(E730,الورديات!$A$2:$E$21,5,FALSE()),0),ROUND(MAX(0,MOD(H730-F730+0.5,1)-0.5)*1440,0),0))</f>
        <v/>
      </c>
      <c r="L730" s="22" t="str">
        <f aca="false">IF(OR(I730="",G730=""),"",ROUND(MAX(0,MOD(G730-I730+0.5,1)-0.5)*1440,0))</f>
        <v/>
      </c>
      <c r="M730" s="22" t="str">
        <f aca="false">IF(OR(I730="",G730=""),"",IF(ROUND(MAX(0,MOD(I730-G730+0.5,1)-0.5)*1440,0)&gt;=الإعدادات!$B$8,ROUND(MAX(0,MOD(I730-G730+0.5,1)-0.5)*1440,0),0))</f>
        <v/>
      </c>
      <c r="N730" s="18" t="str">
        <f aca="false">IF(OR(A730="",B730=""),"",IF(COUNTIFS(الإجازات!$A$2:$A$1001,B730,الإجازات!$D$2:$D$1001,"&lt;="&amp;A730,الإجازات!$E$2:$E$1001,"&gt;="&amp;A730,الإجازات!$G$2:$G$1001,"مقبولة")=0,"",LOOKUP(2,1/((الإجازات!$A$2:$A$1001=B730)*(الإجازات!$D$2:$D$1001&lt;=A730)*(الإجازات!$E$2:$E$1001&gt;=A730)*(الإجازات!$G$2:$G$1001="مقبولة")),الإجازات!$C$2:$C$1001)))</f>
        <v/>
      </c>
      <c r="O730" s="17"/>
      <c r="P730" s="23" t="str">
        <f aca="false">IF(B730="","",IF(ISNA(MATCH(B730,الموظفين!$A$2:$A$501,0)),"⚠ كود غير موجود",IF(O730&lt;&gt;"",O730,IF(N730&lt;&gt;"",N730,IF(H730="",IF(AND(A730&lt;&gt;"",WEEKDAY(A730)=الإعدادات!$B$11),"راحة أسبوعية","غائب"),IF(I730="","بدون انصراف",IF(N(K730)&gt;0,"متأخر","حاضر")))))))</f>
        <v/>
      </c>
      <c r="Q730" s="24" t="str">
        <f aca="false">IF(B730="","",IF(OR(P730="غائب",P730="غياب",P730="إجازة بدون راتب"),IFERROR(VLOOKUP(B730,الموظفين!$A$2:$J$501,8,FALSE()),0),0))</f>
        <v/>
      </c>
      <c r="R730" s="24" t="str">
        <f aca="false">IF(B730="","",ROUND((N(K730)+N(L730))/60*IFERROR(VLOOKUP(B730,الموظفين!$A$2:$J$501,8,FALSE()),0)/الإعدادات!$B$6*الإعدادات!$B$9,2))</f>
        <v/>
      </c>
      <c r="S730" s="24" t="str">
        <f aca="false">IF(OR(B730="",M730=""),"",ROUND(M730/60*IFERROR(VLOOKUP(B730,الموظفين!$A$2:$J$501,9,FALSE()),0),2))</f>
        <v/>
      </c>
      <c r="T730" s="17"/>
      <c r="U730" s="23" t="str">
        <f aca="false">IF(OR(A730="",B730=""),"",A730&amp;"|"&amp;B730)</f>
        <v/>
      </c>
    </row>
    <row r="731" customFormat="false" ht="15" hidden="false" customHeight="false" outlineLevel="0" collapsed="false">
      <c r="A731" s="16"/>
      <c r="B731" s="17"/>
      <c r="C731" s="18" t="str">
        <f aca="false">IF($B731="","",IFERROR(VLOOKUP($B731,الموظفين!$A$2:$J$501,2,FALSE())&amp;"","⚠ كود غير موجود"))</f>
        <v/>
      </c>
      <c r="D731" s="18" t="str">
        <f aca="false">IF($B731="","",IFERROR(VLOOKUP($B731,الموظفين!$A$2:$J$501,3,FALSE())&amp;"",""))</f>
        <v/>
      </c>
      <c r="E731" s="18" t="str">
        <f aca="false">IF($B731="","",IFERROR(VLOOKUP($B731,الموظفين!$A$2:$J$501,5,FALSE())&amp;"",""))</f>
        <v/>
      </c>
      <c r="F731" s="19" t="str">
        <f aca="false">IF($B731="","",IFERROR(VLOOKUP($B731,الموظفين!$A$2:$J$501,6,FALSE()),""))</f>
        <v/>
      </c>
      <c r="G731" s="19" t="str">
        <f aca="false">IF($B731="","",IFERROR(VLOOKUP($B731,الموظفين!$A$2:$J$501,7,FALSE()),""))</f>
        <v/>
      </c>
      <c r="H731" s="20"/>
      <c r="I731" s="20"/>
      <c r="J731" s="21" t="str">
        <f aca="false">IF(OR(H731="",I731=""),"",ROUND(MOD(I731-H731,1)*24,2))</f>
        <v/>
      </c>
      <c r="K731" s="22" t="str">
        <f aca="false">IF(OR(H731="",F731=""),"",IF(ROUND(MAX(0,MOD(H731-F731+0.5,1)-0.5)*1440,0)&gt;IFERROR(VLOOKUP(E731,الورديات!$A$2:$E$21,5,FALSE()),0),ROUND(MAX(0,MOD(H731-F731+0.5,1)-0.5)*1440,0),0))</f>
        <v/>
      </c>
      <c r="L731" s="22" t="str">
        <f aca="false">IF(OR(I731="",G731=""),"",ROUND(MAX(0,MOD(G731-I731+0.5,1)-0.5)*1440,0))</f>
        <v/>
      </c>
      <c r="M731" s="22" t="str">
        <f aca="false">IF(OR(I731="",G731=""),"",IF(ROUND(MAX(0,MOD(I731-G731+0.5,1)-0.5)*1440,0)&gt;=الإعدادات!$B$8,ROUND(MAX(0,MOD(I731-G731+0.5,1)-0.5)*1440,0),0))</f>
        <v/>
      </c>
      <c r="N731" s="18" t="str">
        <f aca="false">IF(OR(A731="",B731=""),"",IF(COUNTIFS(الإجازات!$A$2:$A$1001,B731,الإجازات!$D$2:$D$1001,"&lt;="&amp;A731,الإجازات!$E$2:$E$1001,"&gt;="&amp;A731,الإجازات!$G$2:$G$1001,"مقبولة")=0,"",LOOKUP(2,1/((الإجازات!$A$2:$A$1001=B731)*(الإجازات!$D$2:$D$1001&lt;=A731)*(الإجازات!$E$2:$E$1001&gt;=A731)*(الإجازات!$G$2:$G$1001="مقبولة")),الإجازات!$C$2:$C$1001)))</f>
        <v/>
      </c>
      <c r="O731" s="17"/>
      <c r="P731" s="23" t="str">
        <f aca="false">IF(B731="","",IF(ISNA(MATCH(B731,الموظفين!$A$2:$A$501,0)),"⚠ كود غير موجود",IF(O731&lt;&gt;"",O731,IF(N731&lt;&gt;"",N731,IF(H731="",IF(AND(A731&lt;&gt;"",WEEKDAY(A731)=الإعدادات!$B$11),"راحة أسبوعية","غائب"),IF(I731="","بدون انصراف",IF(N(K731)&gt;0,"متأخر","حاضر")))))))</f>
        <v/>
      </c>
      <c r="Q731" s="24" t="str">
        <f aca="false">IF(B731="","",IF(OR(P731="غائب",P731="غياب",P731="إجازة بدون راتب"),IFERROR(VLOOKUP(B731,الموظفين!$A$2:$J$501,8,FALSE()),0),0))</f>
        <v/>
      </c>
      <c r="R731" s="24" t="str">
        <f aca="false">IF(B731="","",ROUND((N(K731)+N(L731))/60*IFERROR(VLOOKUP(B731,الموظفين!$A$2:$J$501,8,FALSE()),0)/الإعدادات!$B$6*الإعدادات!$B$9,2))</f>
        <v/>
      </c>
      <c r="S731" s="24" t="str">
        <f aca="false">IF(OR(B731="",M731=""),"",ROUND(M731/60*IFERROR(VLOOKUP(B731,الموظفين!$A$2:$J$501,9,FALSE()),0),2))</f>
        <v/>
      </c>
      <c r="T731" s="17"/>
      <c r="U731" s="23" t="str">
        <f aca="false">IF(OR(A731="",B731=""),"",A731&amp;"|"&amp;B731)</f>
        <v/>
      </c>
    </row>
    <row r="732" customFormat="false" ht="15" hidden="false" customHeight="false" outlineLevel="0" collapsed="false">
      <c r="A732" s="16"/>
      <c r="B732" s="17"/>
      <c r="C732" s="18" t="str">
        <f aca="false">IF($B732="","",IFERROR(VLOOKUP($B732,الموظفين!$A$2:$J$501,2,FALSE())&amp;"","⚠ كود غير موجود"))</f>
        <v/>
      </c>
      <c r="D732" s="18" t="str">
        <f aca="false">IF($B732="","",IFERROR(VLOOKUP($B732,الموظفين!$A$2:$J$501,3,FALSE())&amp;"",""))</f>
        <v/>
      </c>
      <c r="E732" s="18" t="str">
        <f aca="false">IF($B732="","",IFERROR(VLOOKUP($B732,الموظفين!$A$2:$J$501,5,FALSE())&amp;"",""))</f>
        <v/>
      </c>
      <c r="F732" s="19" t="str">
        <f aca="false">IF($B732="","",IFERROR(VLOOKUP($B732,الموظفين!$A$2:$J$501,6,FALSE()),""))</f>
        <v/>
      </c>
      <c r="G732" s="19" t="str">
        <f aca="false">IF($B732="","",IFERROR(VLOOKUP($B732,الموظفين!$A$2:$J$501,7,FALSE()),""))</f>
        <v/>
      </c>
      <c r="H732" s="20"/>
      <c r="I732" s="20"/>
      <c r="J732" s="21" t="str">
        <f aca="false">IF(OR(H732="",I732=""),"",ROUND(MOD(I732-H732,1)*24,2))</f>
        <v/>
      </c>
      <c r="K732" s="22" t="str">
        <f aca="false">IF(OR(H732="",F732=""),"",IF(ROUND(MAX(0,MOD(H732-F732+0.5,1)-0.5)*1440,0)&gt;IFERROR(VLOOKUP(E732,الورديات!$A$2:$E$21,5,FALSE()),0),ROUND(MAX(0,MOD(H732-F732+0.5,1)-0.5)*1440,0),0))</f>
        <v/>
      </c>
      <c r="L732" s="22" t="str">
        <f aca="false">IF(OR(I732="",G732=""),"",ROUND(MAX(0,MOD(G732-I732+0.5,1)-0.5)*1440,0))</f>
        <v/>
      </c>
      <c r="M732" s="22" t="str">
        <f aca="false">IF(OR(I732="",G732=""),"",IF(ROUND(MAX(0,MOD(I732-G732+0.5,1)-0.5)*1440,0)&gt;=الإعدادات!$B$8,ROUND(MAX(0,MOD(I732-G732+0.5,1)-0.5)*1440,0),0))</f>
        <v/>
      </c>
      <c r="N732" s="18" t="str">
        <f aca="false">IF(OR(A732="",B732=""),"",IF(COUNTIFS(الإجازات!$A$2:$A$1001,B732,الإجازات!$D$2:$D$1001,"&lt;="&amp;A732,الإجازات!$E$2:$E$1001,"&gt;="&amp;A732,الإجازات!$G$2:$G$1001,"مقبولة")=0,"",LOOKUP(2,1/((الإجازات!$A$2:$A$1001=B732)*(الإجازات!$D$2:$D$1001&lt;=A732)*(الإجازات!$E$2:$E$1001&gt;=A732)*(الإجازات!$G$2:$G$1001="مقبولة")),الإجازات!$C$2:$C$1001)))</f>
        <v/>
      </c>
      <c r="O732" s="17"/>
      <c r="P732" s="23" t="str">
        <f aca="false">IF(B732="","",IF(ISNA(MATCH(B732,الموظفين!$A$2:$A$501,0)),"⚠ كود غير موجود",IF(O732&lt;&gt;"",O732,IF(N732&lt;&gt;"",N732,IF(H732="",IF(AND(A732&lt;&gt;"",WEEKDAY(A732)=الإعدادات!$B$11),"راحة أسبوعية","غائب"),IF(I732="","بدون انصراف",IF(N(K732)&gt;0,"متأخر","حاضر")))))))</f>
        <v/>
      </c>
      <c r="Q732" s="24" t="str">
        <f aca="false">IF(B732="","",IF(OR(P732="غائب",P732="غياب",P732="إجازة بدون راتب"),IFERROR(VLOOKUP(B732,الموظفين!$A$2:$J$501,8,FALSE()),0),0))</f>
        <v/>
      </c>
      <c r="R732" s="24" t="str">
        <f aca="false">IF(B732="","",ROUND((N(K732)+N(L732))/60*IFERROR(VLOOKUP(B732,الموظفين!$A$2:$J$501,8,FALSE()),0)/الإعدادات!$B$6*الإعدادات!$B$9,2))</f>
        <v/>
      </c>
      <c r="S732" s="24" t="str">
        <f aca="false">IF(OR(B732="",M732=""),"",ROUND(M732/60*IFERROR(VLOOKUP(B732,الموظفين!$A$2:$J$501,9,FALSE()),0),2))</f>
        <v/>
      </c>
      <c r="T732" s="17"/>
      <c r="U732" s="23" t="str">
        <f aca="false">IF(OR(A732="",B732=""),"",A732&amp;"|"&amp;B732)</f>
        <v/>
      </c>
    </row>
    <row r="733" customFormat="false" ht="15" hidden="false" customHeight="false" outlineLevel="0" collapsed="false">
      <c r="A733" s="16"/>
      <c r="B733" s="17"/>
      <c r="C733" s="18" t="str">
        <f aca="false">IF($B733="","",IFERROR(VLOOKUP($B733,الموظفين!$A$2:$J$501,2,FALSE())&amp;"","⚠ كود غير موجود"))</f>
        <v/>
      </c>
      <c r="D733" s="18" t="str">
        <f aca="false">IF($B733="","",IFERROR(VLOOKUP($B733,الموظفين!$A$2:$J$501,3,FALSE())&amp;"",""))</f>
        <v/>
      </c>
      <c r="E733" s="18" t="str">
        <f aca="false">IF($B733="","",IFERROR(VLOOKUP($B733,الموظفين!$A$2:$J$501,5,FALSE())&amp;"",""))</f>
        <v/>
      </c>
      <c r="F733" s="19" t="str">
        <f aca="false">IF($B733="","",IFERROR(VLOOKUP($B733,الموظفين!$A$2:$J$501,6,FALSE()),""))</f>
        <v/>
      </c>
      <c r="G733" s="19" t="str">
        <f aca="false">IF($B733="","",IFERROR(VLOOKUP($B733,الموظفين!$A$2:$J$501,7,FALSE()),""))</f>
        <v/>
      </c>
      <c r="H733" s="20"/>
      <c r="I733" s="20"/>
      <c r="J733" s="21" t="str">
        <f aca="false">IF(OR(H733="",I733=""),"",ROUND(MOD(I733-H733,1)*24,2))</f>
        <v/>
      </c>
      <c r="K733" s="22" t="str">
        <f aca="false">IF(OR(H733="",F733=""),"",IF(ROUND(MAX(0,MOD(H733-F733+0.5,1)-0.5)*1440,0)&gt;IFERROR(VLOOKUP(E733,الورديات!$A$2:$E$21,5,FALSE()),0),ROUND(MAX(0,MOD(H733-F733+0.5,1)-0.5)*1440,0),0))</f>
        <v/>
      </c>
      <c r="L733" s="22" t="str">
        <f aca="false">IF(OR(I733="",G733=""),"",ROUND(MAX(0,MOD(G733-I733+0.5,1)-0.5)*1440,0))</f>
        <v/>
      </c>
      <c r="M733" s="22" t="str">
        <f aca="false">IF(OR(I733="",G733=""),"",IF(ROUND(MAX(0,MOD(I733-G733+0.5,1)-0.5)*1440,0)&gt;=الإعدادات!$B$8,ROUND(MAX(0,MOD(I733-G733+0.5,1)-0.5)*1440,0),0))</f>
        <v/>
      </c>
      <c r="N733" s="18" t="str">
        <f aca="false">IF(OR(A733="",B733=""),"",IF(COUNTIFS(الإجازات!$A$2:$A$1001,B733,الإجازات!$D$2:$D$1001,"&lt;="&amp;A733,الإجازات!$E$2:$E$1001,"&gt;="&amp;A733,الإجازات!$G$2:$G$1001,"مقبولة")=0,"",LOOKUP(2,1/((الإجازات!$A$2:$A$1001=B733)*(الإجازات!$D$2:$D$1001&lt;=A733)*(الإجازات!$E$2:$E$1001&gt;=A733)*(الإجازات!$G$2:$G$1001="مقبولة")),الإجازات!$C$2:$C$1001)))</f>
        <v/>
      </c>
      <c r="O733" s="17"/>
      <c r="P733" s="23" t="str">
        <f aca="false">IF(B733="","",IF(ISNA(MATCH(B733,الموظفين!$A$2:$A$501,0)),"⚠ كود غير موجود",IF(O733&lt;&gt;"",O733,IF(N733&lt;&gt;"",N733,IF(H733="",IF(AND(A733&lt;&gt;"",WEEKDAY(A733)=الإعدادات!$B$11),"راحة أسبوعية","غائب"),IF(I733="","بدون انصراف",IF(N(K733)&gt;0,"متأخر","حاضر")))))))</f>
        <v/>
      </c>
      <c r="Q733" s="24" t="str">
        <f aca="false">IF(B733="","",IF(OR(P733="غائب",P733="غياب",P733="إجازة بدون راتب"),IFERROR(VLOOKUP(B733,الموظفين!$A$2:$J$501,8,FALSE()),0),0))</f>
        <v/>
      </c>
      <c r="R733" s="24" t="str">
        <f aca="false">IF(B733="","",ROUND((N(K733)+N(L733))/60*IFERROR(VLOOKUP(B733,الموظفين!$A$2:$J$501,8,FALSE()),0)/الإعدادات!$B$6*الإعدادات!$B$9,2))</f>
        <v/>
      </c>
      <c r="S733" s="24" t="str">
        <f aca="false">IF(OR(B733="",M733=""),"",ROUND(M733/60*IFERROR(VLOOKUP(B733,الموظفين!$A$2:$J$501,9,FALSE()),0),2))</f>
        <v/>
      </c>
      <c r="T733" s="17"/>
      <c r="U733" s="23" t="str">
        <f aca="false">IF(OR(A733="",B733=""),"",A733&amp;"|"&amp;B733)</f>
        <v/>
      </c>
    </row>
    <row r="734" customFormat="false" ht="15" hidden="false" customHeight="false" outlineLevel="0" collapsed="false">
      <c r="A734" s="16"/>
      <c r="B734" s="17"/>
      <c r="C734" s="18" t="str">
        <f aca="false">IF($B734="","",IFERROR(VLOOKUP($B734,الموظفين!$A$2:$J$501,2,FALSE())&amp;"","⚠ كود غير موجود"))</f>
        <v/>
      </c>
      <c r="D734" s="18" t="str">
        <f aca="false">IF($B734="","",IFERROR(VLOOKUP($B734,الموظفين!$A$2:$J$501,3,FALSE())&amp;"",""))</f>
        <v/>
      </c>
      <c r="E734" s="18" t="str">
        <f aca="false">IF($B734="","",IFERROR(VLOOKUP($B734,الموظفين!$A$2:$J$501,5,FALSE())&amp;"",""))</f>
        <v/>
      </c>
      <c r="F734" s="19" t="str">
        <f aca="false">IF($B734="","",IFERROR(VLOOKUP($B734,الموظفين!$A$2:$J$501,6,FALSE()),""))</f>
        <v/>
      </c>
      <c r="G734" s="19" t="str">
        <f aca="false">IF($B734="","",IFERROR(VLOOKUP($B734,الموظفين!$A$2:$J$501,7,FALSE()),""))</f>
        <v/>
      </c>
      <c r="H734" s="20"/>
      <c r="I734" s="20"/>
      <c r="J734" s="21" t="str">
        <f aca="false">IF(OR(H734="",I734=""),"",ROUND(MOD(I734-H734,1)*24,2))</f>
        <v/>
      </c>
      <c r="K734" s="22" t="str">
        <f aca="false">IF(OR(H734="",F734=""),"",IF(ROUND(MAX(0,MOD(H734-F734+0.5,1)-0.5)*1440,0)&gt;IFERROR(VLOOKUP(E734,الورديات!$A$2:$E$21,5,FALSE()),0),ROUND(MAX(0,MOD(H734-F734+0.5,1)-0.5)*1440,0),0))</f>
        <v/>
      </c>
      <c r="L734" s="22" t="str">
        <f aca="false">IF(OR(I734="",G734=""),"",ROUND(MAX(0,MOD(G734-I734+0.5,1)-0.5)*1440,0))</f>
        <v/>
      </c>
      <c r="M734" s="22" t="str">
        <f aca="false">IF(OR(I734="",G734=""),"",IF(ROUND(MAX(0,MOD(I734-G734+0.5,1)-0.5)*1440,0)&gt;=الإعدادات!$B$8,ROUND(MAX(0,MOD(I734-G734+0.5,1)-0.5)*1440,0),0))</f>
        <v/>
      </c>
      <c r="N734" s="18" t="str">
        <f aca="false">IF(OR(A734="",B734=""),"",IF(COUNTIFS(الإجازات!$A$2:$A$1001,B734,الإجازات!$D$2:$D$1001,"&lt;="&amp;A734,الإجازات!$E$2:$E$1001,"&gt;="&amp;A734,الإجازات!$G$2:$G$1001,"مقبولة")=0,"",LOOKUP(2,1/((الإجازات!$A$2:$A$1001=B734)*(الإجازات!$D$2:$D$1001&lt;=A734)*(الإجازات!$E$2:$E$1001&gt;=A734)*(الإجازات!$G$2:$G$1001="مقبولة")),الإجازات!$C$2:$C$1001)))</f>
        <v/>
      </c>
      <c r="O734" s="17"/>
      <c r="P734" s="23" t="str">
        <f aca="false">IF(B734="","",IF(ISNA(MATCH(B734,الموظفين!$A$2:$A$501,0)),"⚠ كود غير موجود",IF(O734&lt;&gt;"",O734,IF(N734&lt;&gt;"",N734,IF(H734="",IF(AND(A734&lt;&gt;"",WEEKDAY(A734)=الإعدادات!$B$11),"راحة أسبوعية","غائب"),IF(I734="","بدون انصراف",IF(N(K734)&gt;0,"متأخر","حاضر")))))))</f>
        <v/>
      </c>
      <c r="Q734" s="24" t="str">
        <f aca="false">IF(B734="","",IF(OR(P734="غائب",P734="غياب",P734="إجازة بدون راتب"),IFERROR(VLOOKUP(B734,الموظفين!$A$2:$J$501,8,FALSE()),0),0))</f>
        <v/>
      </c>
      <c r="R734" s="24" t="str">
        <f aca="false">IF(B734="","",ROUND((N(K734)+N(L734))/60*IFERROR(VLOOKUP(B734,الموظفين!$A$2:$J$501,8,FALSE()),0)/الإعدادات!$B$6*الإعدادات!$B$9,2))</f>
        <v/>
      </c>
      <c r="S734" s="24" t="str">
        <f aca="false">IF(OR(B734="",M734=""),"",ROUND(M734/60*IFERROR(VLOOKUP(B734,الموظفين!$A$2:$J$501,9,FALSE()),0),2))</f>
        <v/>
      </c>
      <c r="T734" s="17"/>
      <c r="U734" s="23" t="str">
        <f aca="false">IF(OR(A734="",B734=""),"",A734&amp;"|"&amp;B734)</f>
        <v/>
      </c>
    </row>
    <row r="735" customFormat="false" ht="15" hidden="false" customHeight="false" outlineLevel="0" collapsed="false">
      <c r="A735" s="16"/>
      <c r="B735" s="17"/>
      <c r="C735" s="18" t="str">
        <f aca="false">IF($B735="","",IFERROR(VLOOKUP($B735,الموظفين!$A$2:$J$501,2,FALSE())&amp;"","⚠ كود غير موجود"))</f>
        <v/>
      </c>
      <c r="D735" s="18" t="str">
        <f aca="false">IF($B735="","",IFERROR(VLOOKUP($B735,الموظفين!$A$2:$J$501,3,FALSE())&amp;"",""))</f>
        <v/>
      </c>
      <c r="E735" s="18" t="str">
        <f aca="false">IF($B735="","",IFERROR(VLOOKUP($B735,الموظفين!$A$2:$J$501,5,FALSE())&amp;"",""))</f>
        <v/>
      </c>
      <c r="F735" s="19" t="str">
        <f aca="false">IF($B735="","",IFERROR(VLOOKUP($B735,الموظفين!$A$2:$J$501,6,FALSE()),""))</f>
        <v/>
      </c>
      <c r="G735" s="19" t="str">
        <f aca="false">IF($B735="","",IFERROR(VLOOKUP($B735,الموظفين!$A$2:$J$501,7,FALSE()),""))</f>
        <v/>
      </c>
      <c r="H735" s="20"/>
      <c r="I735" s="20"/>
      <c r="J735" s="21" t="str">
        <f aca="false">IF(OR(H735="",I735=""),"",ROUND(MOD(I735-H735,1)*24,2))</f>
        <v/>
      </c>
      <c r="K735" s="22" t="str">
        <f aca="false">IF(OR(H735="",F735=""),"",IF(ROUND(MAX(0,MOD(H735-F735+0.5,1)-0.5)*1440,0)&gt;IFERROR(VLOOKUP(E735,الورديات!$A$2:$E$21,5,FALSE()),0),ROUND(MAX(0,MOD(H735-F735+0.5,1)-0.5)*1440,0),0))</f>
        <v/>
      </c>
      <c r="L735" s="22" t="str">
        <f aca="false">IF(OR(I735="",G735=""),"",ROUND(MAX(0,MOD(G735-I735+0.5,1)-0.5)*1440,0))</f>
        <v/>
      </c>
      <c r="M735" s="22" t="str">
        <f aca="false">IF(OR(I735="",G735=""),"",IF(ROUND(MAX(0,MOD(I735-G735+0.5,1)-0.5)*1440,0)&gt;=الإعدادات!$B$8,ROUND(MAX(0,MOD(I735-G735+0.5,1)-0.5)*1440,0),0))</f>
        <v/>
      </c>
      <c r="N735" s="18" t="str">
        <f aca="false">IF(OR(A735="",B735=""),"",IF(COUNTIFS(الإجازات!$A$2:$A$1001,B735,الإجازات!$D$2:$D$1001,"&lt;="&amp;A735,الإجازات!$E$2:$E$1001,"&gt;="&amp;A735,الإجازات!$G$2:$G$1001,"مقبولة")=0,"",LOOKUP(2,1/((الإجازات!$A$2:$A$1001=B735)*(الإجازات!$D$2:$D$1001&lt;=A735)*(الإجازات!$E$2:$E$1001&gt;=A735)*(الإجازات!$G$2:$G$1001="مقبولة")),الإجازات!$C$2:$C$1001)))</f>
        <v/>
      </c>
      <c r="O735" s="17"/>
      <c r="P735" s="23" t="str">
        <f aca="false">IF(B735="","",IF(ISNA(MATCH(B735,الموظفين!$A$2:$A$501,0)),"⚠ كود غير موجود",IF(O735&lt;&gt;"",O735,IF(N735&lt;&gt;"",N735,IF(H735="",IF(AND(A735&lt;&gt;"",WEEKDAY(A735)=الإعدادات!$B$11),"راحة أسبوعية","غائب"),IF(I735="","بدون انصراف",IF(N(K735)&gt;0,"متأخر","حاضر")))))))</f>
        <v/>
      </c>
      <c r="Q735" s="24" t="str">
        <f aca="false">IF(B735="","",IF(OR(P735="غائب",P735="غياب",P735="إجازة بدون راتب"),IFERROR(VLOOKUP(B735,الموظفين!$A$2:$J$501,8,FALSE()),0),0))</f>
        <v/>
      </c>
      <c r="R735" s="24" t="str">
        <f aca="false">IF(B735="","",ROUND((N(K735)+N(L735))/60*IFERROR(VLOOKUP(B735,الموظفين!$A$2:$J$501,8,FALSE()),0)/الإعدادات!$B$6*الإعدادات!$B$9,2))</f>
        <v/>
      </c>
      <c r="S735" s="24" t="str">
        <f aca="false">IF(OR(B735="",M735=""),"",ROUND(M735/60*IFERROR(VLOOKUP(B735,الموظفين!$A$2:$J$501,9,FALSE()),0),2))</f>
        <v/>
      </c>
      <c r="T735" s="17"/>
      <c r="U735" s="23" t="str">
        <f aca="false">IF(OR(A735="",B735=""),"",A735&amp;"|"&amp;B735)</f>
        <v/>
      </c>
    </row>
    <row r="736" customFormat="false" ht="15" hidden="false" customHeight="false" outlineLevel="0" collapsed="false">
      <c r="A736" s="16"/>
      <c r="B736" s="17"/>
      <c r="C736" s="18" t="str">
        <f aca="false">IF($B736="","",IFERROR(VLOOKUP($B736,الموظفين!$A$2:$J$501,2,FALSE())&amp;"","⚠ كود غير موجود"))</f>
        <v/>
      </c>
      <c r="D736" s="18" t="str">
        <f aca="false">IF($B736="","",IFERROR(VLOOKUP($B736,الموظفين!$A$2:$J$501,3,FALSE())&amp;"",""))</f>
        <v/>
      </c>
      <c r="E736" s="18" t="str">
        <f aca="false">IF($B736="","",IFERROR(VLOOKUP($B736,الموظفين!$A$2:$J$501,5,FALSE())&amp;"",""))</f>
        <v/>
      </c>
      <c r="F736" s="19" t="str">
        <f aca="false">IF($B736="","",IFERROR(VLOOKUP($B736,الموظفين!$A$2:$J$501,6,FALSE()),""))</f>
        <v/>
      </c>
      <c r="G736" s="19" t="str">
        <f aca="false">IF($B736="","",IFERROR(VLOOKUP($B736,الموظفين!$A$2:$J$501,7,FALSE()),""))</f>
        <v/>
      </c>
      <c r="H736" s="20"/>
      <c r="I736" s="20"/>
      <c r="J736" s="21" t="str">
        <f aca="false">IF(OR(H736="",I736=""),"",ROUND(MOD(I736-H736,1)*24,2))</f>
        <v/>
      </c>
      <c r="K736" s="22" t="str">
        <f aca="false">IF(OR(H736="",F736=""),"",IF(ROUND(MAX(0,MOD(H736-F736+0.5,1)-0.5)*1440,0)&gt;IFERROR(VLOOKUP(E736,الورديات!$A$2:$E$21,5,FALSE()),0),ROUND(MAX(0,MOD(H736-F736+0.5,1)-0.5)*1440,0),0))</f>
        <v/>
      </c>
      <c r="L736" s="22" t="str">
        <f aca="false">IF(OR(I736="",G736=""),"",ROUND(MAX(0,MOD(G736-I736+0.5,1)-0.5)*1440,0))</f>
        <v/>
      </c>
      <c r="M736" s="22" t="str">
        <f aca="false">IF(OR(I736="",G736=""),"",IF(ROUND(MAX(0,MOD(I736-G736+0.5,1)-0.5)*1440,0)&gt;=الإعدادات!$B$8,ROUND(MAX(0,MOD(I736-G736+0.5,1)-0.5)*1440,0),0))</f>
        <v/>
      </c>
      <c r="N736" s="18" t="str">
        <f aca="false">IF(OR(A736="",B736=""),"",IF(COUNTIFS(الإجازات!$A$2:$A$1001,B736,الإجازات!$D$2:$D$1001,"&lt;="&amp;A736,الإجازات!$E$2:$E$1001,"&gt;="&amp;A736,الإجازات!$G$2:$G$1001,"مقبولة")=0,"",LOOKUP(2,1/((الإجازات!$A$2:$A$1001=B736)*(الإجازات!$D$2:$D$1001&lt;=A736)*(الإجازات!$E$2:$E$1001&gt;=A736)*(الإجازات!$G$2:$G$1001="مقبولة")),الإجازات!$C$2:$C$1001)))</f>
        <v/>
      </c>
      <c r="O736" s="17"/>
      <c r="P736" s="23" t="str">
        <f aca="false">IF(B736="","",IF(ISNA(MATCH(B736,الموظفين!$A$2:$A$501,0)),"⚠ كود غير موجود",IF(O736&lt;&gt;"",O736,IF(N736&lt;&gt;"",N736,IF(H736="",IF(AND(A736&lt;&gt;"",WEEKDAY(A736)=الإعدادات!$B$11),"راحة أسبوعية","غائب"),IF(I736="","بدون انصراف",IF(N(K736)&gt;0,"متأخر","حاضر")))))))</f>
        <v/>
      </c>
      <c r="Q736" s="24" t="str">
        <f aca="false">IF(B736="","",IF(OR(P736="غائب",P736="غياب",P736="إجازة بدون راتب"),IFERROR(VLOOKUP(B736,الموظفين!$A$2:$J$501,8,FALSE()),0),0))</f>
        <v/>
      </c>
      <c r="R736" s="24" t="str">
        <f aca="false">IF(B736="","",ROUND((N(K736)+N(L736))/60*IFERROR(VLOOKUP(B736,الموظفين!$A$2:$J$501,8,FALSE()),0)/الإعدادات!$B$6*الإعدادات!$B$9,2))</f>
        <v/>
      </c>
      <c r="S736" s="24" t="str">
        <f aca="false">IF(OR(B736="",M736=""),"",ROUND(M736/60*IFERROR(VLOOKUP(B736,الموظفين!$A$2:$J$501,9,FALSE()),0),2))</f>
        <v/>
      </c>
      <c r="T736" s="17"/>
      <c r="U736" s="23" t="str">
        <f aca="false">IF(OR(A736="",B736=""),"",A736&amp;"|"&amp;B736)</f>
        <v/>
      </c>
    </row>
    <row r="737" customFormat="false" ht="15" hidden="false" customHeight="false" outlineLevel="0" collapsed="false">
      <c r="A737" s="16"/>
      <c r="B737" s="17"/>
      <c r="C737" s="18" t="str">
        <f aca="false">IF($B737="","",IFERROR(VLOOKUP($B737,الموظفين!$A$2:$J$501,2,FALSE())&amp;"","⚠ كود غير موجود"))</f>
        <v/>
      </c>
      <c r="D737" s="18" t="str">
        <f aca="false">IF($B737="","",IFERROR(VLOOKUP($B737,الموظفين!$A$2:$J$501,3,FALSE())&amp;"",""))</f>
        <v/>
      </c>
      <c r="E737" s="18" t="str">
        <f aca="false">IF($B737="","",IFERROR(VLOOKUP($B737,الموظفين!$A$2:$J$501,5,FALSE())&amp;"",""))</f>
        <v/>
      </c>
      <c r="F737" s="19" t="str">
        <f aca="false">IF($B737="","",IFERROR(VLOOKUP($B737,الموظفين!$A$2:$J$501,6,FALSE()),""))</f>
        <v/>
      </c>
      <c r="G737" s="19" t="str">
        <f aca="false">IF($B737="","",IFERROR(VLOOKUP($B737,الموظفين!$A$2:$J$501,7,FALSE()),""))</f>
        <v/>
      </c>
      <c r="H737" s="20"/>
      <c r="I737" s="20"/>
      <c r="J737" s="21" t="str">
        <f aca="false">IF(OR(H737="",I737=""),"",ROUND(MOD(I737-H737,1)*24,2))</f>
        <v/>
      </c>
      <c r="K737" s="22" t="str">
        <f aca="false">IF(OR(H737="",F737=""),"",IF(ROUND(MAX(0,MOD(H737-F737+0.5,1)-0.5)*1440,0)&gt;IFERROR(VLOOKUP(E737,الورديات!$A$2:$E$21,5,FALSE()),0),ROUND(MAX(0,MOD(H737-F737+0.5,1)-0.5)*1440,0),0))</f>
        <v/>
      </c>
      <c r="L737" s="22" t="str">
        <f aca="false">IF(OR(I737="",G737=""),"",ROUND(MAX(0,MOD(G737-I737+0.5,1)-0.5)*1440,0))</f>
        <v/>
      </c>
      <c r="M737" s="22" t="str">
        <f aca="false">IF(OR(I737="",G737=""),"",IF(ROUND(MAX(0,MOD(I737-G737+0.5,1)-0.5)*1440,0)&gt;=الإعدادات!$B$8,ROUND(MAX(0,MOD(I737-G737+0.5,1)-0.5)*1440,0),0))</f>
        <v/>
      </c>
      <c r="N737" s="18" t="str">
        <f aca="false">IF(OR(A737="",B737=""),"",IF(COUNTIFS(الإجازات!$A$2:$A$1001,B737,الإجازات!$D$2:$D$1001,"&lt;="&amp;A737,الإجازات!$E$2:$E$1001,"&gt;="&amp;A737,الإجازات!$G$2:$G$1001,"مقبولة")=0,"",LOOKUP(2,1/((الإجازات!$A$2:$A$1001=B737)*(الإجازات!$D$2:$D$1001&lt;=A737)*(الإجازات!$E$2:$E$1001&gt;=A737)*(الإجازات!$G$2:$G$1001="مقبولة")),الإجازات!$C$2:$C$1001)))</f>
        <v/>
      </c>
      <c r="O737" s="17"/>
      <c r="P737" s="23" t="str">
        <f aca="false">IF(B737="","",IF(ISNA(MATCH(B737,الموظفين!$A$2:$A$501,0)),"⚠ كود غير موجود",IF(O737&lt;&gt;"",O737,IF(N737&lt;&gt;"",N737,IF(H737="",IF(AND(A737&lt;&gt;"",WEEKDAY(A737)=الإعدادات!$B$11),"راحة أسبوعية","غائب"),IF(I737="","بدون انصراف",IF(N(K737)&gt;0,"متأخر","حاضر")))))))</f>
        <v/>
      </c>
      <c r="Q737" s="24" t="str">
        <f aca="false">IF(B737="","",IF(OR(P737="غائب",P737="غياب",P737="إجازة بدون راتب"),IFERROR(VLOOKUP(B737,الموظفين!$A$2:$J$501,8,FALSE()),0),0))</f>
        <v/>
      </c>
      <c r="R737" s="24" t="str">
        <f aca="false">IF(B737="","",ROUND((N(K737)+N(L737))/60*IFERROR(VLOOKUP(B737,الموظفين!$A$2:$J$501,8,FALSE()),0)/الإعدادات!$B$6*الإعدادات!$B$9,2))</f>
        <v/>
      </c>
      <c r="S737" s="24" t="str">
        <f aca="false">IF(OR(B737="",M737=""),"",ROUND(M737/60*IFERROR(VLOOKUP(B737,الموظفين!$A$2:$J$501,9,FALSE()),0),2))</f>
        <v/>
      </c>
      <c r="T737" s="17"/>
      <c r="U737" s="23" t="str">
        <f aca="false">IF(OR(A737="",B737=""),"",A737&amp;"|"&amp;B737)</f>
        <v/>
      </c>
    </row>
    <row r="738" customFormat="false" ht="15" hidden="false" customHeight="false" outlineLevel="0" collapsed="false">
      <c r="A738" s="16"/>
      <c r="B738" s="17"/>
      <c r="C738" s="18" t="str">
        <f aca="false">IF($B738="","",IFERROR(VLOOKUP($B738,الموظفين!$A$2:$J$501,2,FALSE())&amp;"","⚠ كود غير موجود"))</f>
        <v/>
      </c>
      <c r="D738" s="18" t="str">
        <f aca="false">IF($B738="","",IFERROR(VLOOKUP($B738,الموظفين!$A$2:$J$501,3,FALSE())&amp;"",""))</f>
        <v/>
      </c>
      <c r="E738" s="18" t="str">
        <f aca="false">IF($B738="","",IFERROR(VLOOKUP($B738,الموظفين!$A$2:$J$501,5,FALSE())&amp;"",""))</f>
        <v/>
      </c>
      <c r="F738" s="19" t="str">
        <f aca="false">IF($B738="","",IFERROR(VLOOKUP($B738,الموظفين!$A$2:$J$501,6,FALSE()),""))</f>
        <v/>
      </c>
      <c r="G738" s="19" t="str">
        <f aca="false">IF($B738="","",IFERROR(VLOOKUP($B738,الموظفين!$A$2:$J$501,7,FALSE()),""))</f>
        <v/>
      </c>
      <c r="H738" s="20"/>
      <c r="I738" s="20"/>
      <c r="J738" s="21" t="str">
        <f aca="false">IF(OR(H738="",I738=""),"",ROUND(MOD(I738-H738,1)*24,2))</f>
        <v/>
      </c>
      <c r="K738" s="22" t="str">
        <f aca="false">IF(OR(H738="",F738=""),"",IF(ROUND(MAX(0,MOD(H738-F738+0.5,1)-0.5)*1440,0)&gt;IFERROR(VLOOKUP(E738,الورديات!$A$2:$E$21,5,FALSE()),0),ROUND(MAX(0,MOD(H738-F738+0.5,1)-0.5)*1440,0),0))</f>
        <v/>
      </c>
      <c r="L738" s="22" t="str">
        <f aca="false">IF(OR(I738="",G738=""),"",ROUND(MAX(0,MOD(G738-I738+0.5,1)-0.5)*1440,0))</f>
        <v/>
      </c>
      <c r="M738" s="22" t="str">
        <f aca="false">IF(OR(I738="",G738=""),"",IF(ROUND(MAX(0,MOD(I738-G738+0.5,1)-0.5)*1440,0)&gt;=الإعدادات!$B$8,ROUND(MAX(0,MOD(I738-G738+0.5,1)-0.5)*1440,0),0))</f>
        <v/>
      </c>
      <c r="N738" s="18" t="str">
        <f aca="false">IF(OR(A738="",B738=""),"",IF(COUNTIFS(الإجازات!$A$2:$A$1001,B738,الإجازات!$D$2:$D$1001,"&lt;="&amp;A738,الإجازات!$E$2:$E$1001,"&gt;="&amp;A738,الإجازات!$G$2:$G$1001,"مقبولة")=0,"",LOOKUP(2,1/((الإجازات!$A$2:$A$1001=B738)*(الإجازات!$D$2:$D$1001&lt;=A738)*(الإجازات!$E$2:$E$1001&gt;=A738)*(الإجازات!$G$2:$G$1001="مقبولة")),الإجازات!$C$2:$C$1001)))</f>
        <v/>
      </c>
      <c r="O738" s="17"/>
      <c r="P738" s="23" t="str">
        <f aca="false">IF(B738="","",IF(ISNA(MATCH(B738,الموظفين!$A$2:$A$501,0)),"⚠ كود غير موجود",IF(O738&lt;&gt;"",O738,IF(N738&lt;&gt;"",N738,IF(H738="",IF(AND(A738&lt;&gt;"",WEEKDAY(A738)=الإعدادات!$B$11),"راحة أسبوعية","غائب"),IF(I738="","بدون انصراف",IF(N(K738)&gt;0,"متأخر","حاضر")))))))</f>
        <v/>
      </c>
      <c r="Q738" s="24" t="str">
        <f aca="false">IF(B738="","",IF(OR(P738="غائب",P738="غياب",P738="إجازة بدون راتب"),IFERROR(VLOOKUP(B738,الموظفين!$A$2:$J$501,8,FALSE()),0),0))</f>
        <v/>
      </c>
      <c r="R738" s="24" t="str">
        <f aca="false">IF(B738="","",ROUND((N(K738)+N(L738))/60*IFERROR(VLOOKUP(B738,الموظفين!$A$2:$J$501,8,FALSE()),0)/الإعدادات!$B$6*الإعدادات!$B$9,2))</f>
        <v/>
      </c>
      <c r="S738" s="24" t="str">
        <f aca="false">IF(OR(B738="",M738=""),"",ROUND(M738/60*IFERROR(VLOOKUP(B738,الموظفين!$A$2:$J$501,9,FALSE()),0),2))</f>
        <v/>
      </c>
      <c r="T738" s="17"/>
      <c r="U738" s="23" t="str">
        <f aca="false">IF(OR(A738="",B738=""),"",A738&amp;"|"&amp;B738)</f>
        <v/>
      </c>
    </row>
    <row r="739" customFormat="false" ht="15" hidden="false" customHeight="false" outlineLevel="0" collapsed="false">
      <c r="A739" s="16"/>
      <c r="B739" s="17"/>
      <c r="C739" s="18" t="str">
        <f aca="false">IF($B739="","",IFERROR(VLOOKUP($B739,الموظفين!$A$2:$J$501,2,FALSE())&amp;"","⚠ كود غير موجود"))</f>
        <v/>
      </c>
      <c r="D739" s="18" t="str">
        <f aca="false">IF($B739="","",IFERROR(VLOOKUP($B739,الموظفين!$A$2:$J$501,3,FALSE())&amp;"",""))</f>
        <v/>
      </c>
      <c r="E739" s="18" t="str">
        <f aca="false">IF($B739="","",IFERROR(VLOOKUP($B739,الموظفين!$A$2:$J$501,5,FALSE())&amp;"",""))</f>
        <v/>
      </c>
      <c r="F739" s="19" t="str">
        <f aca="false">IF($B739="","",IFERROR(VLOOKUP($B739,الموظفين!$A$2:$J$501,6,FALSE()),""))</f>
        <v/>
      </c>
      <c r="G739" s="19" t="str">
        <f aca="false">IF($B739="","",IFERROR(VLOOKUP($B739,الموظفين!$A$2:$J$501,7,FALSE()),""))</f>
        <v/>
      </c>
      <c r="H739" s="20"/>
      <c r="I739" s="20"/>
      <c r="J739" s="21" t="str">
        <f aca="false">IF(OR(H739="",I739=""),"",ROUND(MOD(I739-H739,1)*24,2))</f>
        <v/>
      </c>
      <c r="K739" s="22" t="str">
        <f aca="false">IF(OR(H739="",F739=""),"",IF(ROUND(MAX(0,MOD(H739-F739+0.5,1)-0.5)*1440,0)&gt;IFERROR(VLOOKUP(E739,الورديات!$A$2:$E$21,5,FALSE()),0),ROUND(MAX(0,MOD(H739-F739+0.5,1)-0.5)*1440,0),0))</f>
        <v/>
      </c>
      <c r="L739" s="22" t="str">
        <f aca="false">IF(OR(I739="",G739=""),"",ROUND(MAX(0,MOD(G739-I739+0.5,1)-0.5)*1440,0))</f>
        <v/>
      </c>
      <c r="M739" s="22" t="str">
        <f aca="false">IF(OR(I739="",G739=""),"",IF(ROUND(MAX(0,MOD(I739-G739+0.5,1)-0.5)*1440,0)&gt;=الإعدادات!$B$8,ROUND(MAX(0,MOD(I739-G739+0.5,1)-0.5)*1440,0),0))</f>
        <v/>
      </c>
      <c r="N739" s="18" t="str">
        <f aca="false">IF(OR(A739="",B739=""),"",IF(COUNTIFS(الإجازات!$A$2:$A$1001,B739,الإجازات!$D$2:$D$1001,"&lt;="&amp;A739,الإجازات!$E$2:$E$1001,"&gt;="&amp;A739,الإجازات!$G$2:$G$1001,"مقبولة")=0,"",LOOKUP(2,1/((الإجازات!$A$2:$A$1001=B739)*(الإجازات!$D$2:$D$1001&lt;=A739)*(الإجازات!$E$2:$E$1001&gt;=A739)*(الإجازات!$G$2:$G$1001="مقبولة")),الإجازات!$C$2:$C$1001)))</f>
        <v/>
      </c>
      <c r="O739" s="17"/>
      <c r="P739" s="23" t="str">
        <f aca="false">IF(B739="","",IF(ISNA(MATCH(B739,الموظفين!$A$2:$A$501,0)),"⚠ كود غير موجود",IF(O739&lt;&gt;"",O739,IF(N739&lt;&gt;"",N739,IF(H739="",IF(AND(A739&lt;&gt;"",WEEKDAY(A739)=الإعدادات!$B$11),"راحة أسبوعية","غائب"),IF(I739="","بدون انصراف",IF(N(K739)&gt;0,"متأخر","حاضر")))))))</f>
        <v/>
      </c>
      <c r="Q739" s="24" t="str">
        <f aca="false">IF(B739="","",IF(OR(P739="غائب",P739="غياب",P739="إجازة بدون راتب"),IFERROR(VLOOKUP(B739,الموظفين!$A$2:$J$501,8,FALSE()),0),0))</f>
        <v/>
      </c>
      <c r="R739" s="24" t="str">
        <f aca="false">IF(B739="","",ROUND((N(K739)+N(L739))/60*IFERROR(VLOOKUP(B739,الموظفين!$A$2:$J$501,8,FALSE()),0)/الإعدادات!$B$6*الإعدادات!$B$9,2))</f>
        <v/>
      </c>
      <c r="S739" s="24" t="str">
        <f aca="false">IF(OR(B739="",M739=""),"",ROUND(M739/60*IFERROR(VLOOKUP(B739,الموظفين!$A$2:$J$501,9,FALSE()),0),2))</f>
        <v/>
      </c>
      <c r="T739" s="17"/>
      <c r="U739" s="23" t="str">
        <f aca="false">IF(OR(A739="",B739=""),"",A739&amp;"|"&amp;B739)</f>
        <v/>
      </c>
    </row>
    <row r="740" customFormat="false" ht="15" hidden="false" customHeight="false" outlineLevel="0" collapsed="false">
      <c r="A740" s="16"/>
      <c r="B740" s="17"/>
      <c r="C740" s="18" t="str">
        <f aca="false">IF($B740="","",IFERROR(VLOOKUP($B740,الموظفين!$A$2:$J$501,2,FALSE())&amp;"","⚠ كود غير موجود"))</f>
        <v/>
      </c>
      <c r="D740" s="18" t="str">
        <f aca="false">IF($B740="","",IFERROR(VLOOKUP($B740,الموظفين!$A$2:$J$501,3,FALSE())&amp;"",""))</f>
        <v/>
      </c>
      <c r="E740" s="18" t="str">
        <f aca="false">IF($B740="","",IFERROR(VLOOKUP($B740,الموظفين!$A$2:$J$501,5,FALSE())&amp;"",""))</f>
        <v/>
      </c>
      <c r="F740" s="19" t="str">
        <f aca="false">IF($B740="","",IFERROR(VLOOKUP($B740,الموظفين!$A$2:$J$501,6,FALSE()),""))</f>
        <v/>
      </c>
      <c r="G740" s="19" t="str">
        <f aca="false">IF($B740="","",IFERROR(VLOOKUP($B740,الموظفين!$A$2:$J$501,7,FALSE()),""))</f>
        <v/>
      </c>
      <c r="H740" s="20"/>
      <c r="I740" s="20"/>
      <c r="J740" s="21" t="str">
        <f aca="false">IF(OR(H740="",I740=""),"",ROUND(MOD(I740-H740,1)*24,2))</f>
        <v/>
      </c>
      <c r="K740" s="22" t="str">
        <f aca="false">IF(OR(H740="",F740=""),"",IF(ROUND(MAX(0,MOD(H740-F740+0.5,1)-0.5)*1440,0)&gt;IFERROR(VLOOKUP(E740,الورديات!$A$2:$E$21,5,FALSE()),0),ROUND(MAX(0,MOD(H740-F740+0.5,1)-0.5)*1440,0),0))</f>
        <v/>
      </c>
      <c r="L740" s="22" t="str">
        <f aca="false">IF(OR(I740="",G740=""),"",ROUND(MAX(0,MOD(G740-I740+0.5,1)-0.5)*1440,0))</f>
        <v/>
      </c>
      <c r="M740" s="22" t="str">
        <f aca="false">IF(OR(I740="",G740=""),"",IF(ROUND(MAX(0,MOD(I740-G740+0.5,1)-0.5)*1440,0)&gt;=الإعدادات!$B$8,ROUND(MAX(0,MOD(I740-G740+0.5,1)-0.5)*1440,0),0))</f>
        <v/>
      </c>
      <c r="N740" s="18" t="str">
        <f aca="false">IF(OR(A740="",B740=""),"",IF(COUNTIFS(الإجازات!$A$2:$A$1001,B740,الإجازات!$D$2:$D$1001,"&lt;="&amp;A740,الإجازات!$E$2:$E$1001,"&gt;="&amp;A740,الإجازات!$G$2:$G$1001,"مقبولة")=0,"",LOOKUP(2,1/((الإجازات!$A$2:$A$1001=B740)*(الإجازات!$D$2:$D$1001&lt;=A740)*(الإجازات!$E$2:$E$1001&gt;=A740)*(الإجازات!$G$2:$G$1001="مقبولة")),الإجازات!$C$2:$C$1001)))</f>
        <v/>
      </c>
      <c r="O740" s="17"/>
      <c r="P740" s="23" t="str">
        <f aca="false">IF(B740="","",IF(ISNA(MATCH(B740,الموظفين!$A$2:$A$501,0)),"⚠ كود غير موجود",IF(O740&lt;&gt;"",O740,IF(N740&lt;&gt;"",N740,IF(H740="",IF(AND(A740&lt;&gt;"",WEEKDAY(A740)=الإعدادات!$B$11),"راحة أسبوعية","غائب"),IF(I740="","بدون انصراف",IF(N(K740)&gt;0,"متأخر","حاضر")))))))</f>
        <v/>
      </c>
      <c r="Q740" s="24" t="str">
        <f aca="false">IF(B740="","",IF(OR(P740="غائب",P740="غياب",P740="إجازة بدون راتب"),IFERROR(VLOOKUP(B740,الموظفين!$A$2:$J$501,8,FALSE()),0),0))</f>
        <v/>
      </c>
      <c r="R740" s="24" t="str">
        <f aca="false">IF(B740="","",ROUND((N(K740)+N(L740))/60*IFERROR(VLOOKUP(B740,الموظفين!$A$2:$J$501,8,FALSE()),0)/الإعدادات!$B$6*الإعدادات!$B$9,2))</f>
        <v/>
      </c>
      <c r="S740" s="24" t="str">
        <f aca="false">IF(OR(B740="",M740=""),"",ROUND(M740/60*IFERROR(VLOOKUP(B740,الموظفين!$A$2:$J$501,9,FALSE()),0),2))</f>
        <v/>
      </c>
      <c r="T740" s="17"/>
      <c r="U740" s="23" t="str">
        <f aca="false">IF(OR(A740="",B740=""),"",A740&amp;"|"&amp;B740)</f>
        <v/>
      </c>
    </row>
    <row r="741" customFormat="false" ht="15" hidden="false" customHeight="false" outlineLevel="0" collapsed="false">
      <c r="A741" s="16"/>
      <c r="B741" s="17"/>
      <c r="C741" s="18" t="str">
        <f aca="false">IF($B741="","",IFERROR(VLOOKUP($B741,الموظفين!$A$2:$J$501,2,FALSE())&amp;"","⚠ كود غير موجود"))</f>
        <v/>
      </c>
      <c r="D741" s="18" t="str">
        <f aca="false">IF($B741="","",IFERROR(VLOOKUP($B741,الموظفين!$A$2:$J$501,3,FALSE())&amp;"",""))</f>
        <v/>
      </c>
      <c r="E741" s="18" t="str">
        <f aca="false">IF($B741="","",IFERROR(VLOOKUP($B741,الموظفين!$A$2:$J$501,5,FALSE())&amp;"",""))</f>
        <v/>
      </c>
      <c r="F741" s="19" t="str">
        <f aca="false">IF($B741="","",IFERROR(VLOOKUP($B741,الموظفين!$A$2:$J$501,6,FALSE()),""))</f>
        <v/>
      </c>
      <c r="G741" s="19" t="str">
        <f aca="false">IF($B741="","",IFERROR(VLOOKUP($B741,الموظفين!$A$2:$J$501,7,FALSE()),""))</f>
        <v/>
      </c>
      <c r="H741" s="20"/>
      <c r="I741" s="20"/>
      <c r="J741" s="21" t="str">
        <f aca="false">IF(OR(H741="",I741=""),"",ROUND(MOD(I741-H741,1)*24,2))</f>
        <v/>
      </c>
      <c r="K741" s="22" t="str">
        <f aca="false">IF(OR(H741="",F741=""),"",IF(ROUND(MAX(0,MOD(H741-F741+0.5,1)-0.5)*1440,0)&gt;IFERROR(VLOOKUP(E741,الورديات!$A$2:$E$21,5,FALSE()),0),ROUND(MAX(0,MOD(H741-F741+0.5,1)-0.5)*1440,0),0))</f>
        <v/>
      </c>
      <c r="L741" s="22" t="str">
        <f aca="false">IF(OR(I741="",G741=""),"",ROUND(MAX(0,MOD(G741-I741+0.5,1)-0.5)*1440,0))</f>
        <v/>
      </c>
      <c r="M741" s="22" t="str">
        <f aca="false">IF(OR(I741="",G741=""),"",IF(ROUND(MAX(0,MOD(I741-G741+0.5,1)-0.5)*1440,0)&gt;=الإعدادات!$B$8,ROUND(MAX(0,MOD(I741-G741+0.5,1)-0.5)*1440,0),0))</f>
        <v/>
      </c>
      <c r="N741" s="18" t="str">
        <f aca="false">IF(OR(A741="",B741=""),"",IF(COUNTIFS(الإجازات!$A$2:$A$1001,B741,الإجازات!$D$2:$D$1001,"&lt;="&amp;A741,الإجازات!$E$2:$E$1001,"&gt;="&amp;A741,الإجازات!$G$2:$G$1001,"مقبولة")=0,"",LOOKUP(2,1/((الإجازات!$A$2:$A$1001=B741)*(الإجازات!$D$2:$D$1001&lt;=A741)*(الإجازات!$E$2:$E$1001&gt;=A741)*(الإجازات!$G$2:$G$1001="مقبولة")),الإجازات!$C$2:$C$1001)))</f>
        <v/>
      </c>
      <c r="O741" s="17"/>
      <c r="P741" s="23" t="str">
        <f aca="false">IF(B741="","",IF(ISNA(MATCH(B741,الموظفين!$A$2:$A$501,0)),"⚠ كود غير موجود",IF(O741&lt;&gt;"",O741,IF(N741&lt;&gt;"",N741,IF(H741="",IF(AND(A741&lt;&gt;"",WEEKDAY(A741)=الإعدادات!$B$11),"راحة أسبوعية","غائب"),IF(I741="","بدون انصراف",IF(N(K741)&gt;0,"متأخر","حاضر")))))))</f>
        <v/>
      </c>
      <c r="Q741" s="24" t="str">
        <f aca="false">IF(B741="","",IF(OR(P741="غائب",P741="غياب",P741="إجازة بدون راتب"),IFERROR(VLOOKUP(B741,الموظفين!$A$2:$J$501,8,FALSE()),0),0))</f>
        <v/>
      </c>
      <c r="R741" s="24" t="str">
        <f aca="false">IF(B741="","",ROUND((N(K741)+N(L741))/60*IFERROR(VLOOKUP(B741,الموظفين!$A$2:$J$501,8,FALSE()),0)/الإعدادات!$B$6*الإعدادات!$B$9,2))</f>
        <v/>
      </c>
      <c r="S741" s="24" t="str">
        <f aca="false">IF(OR(B741="",M741=""),"",ROUND(M741/60*IFERROR(VLOOKUP(B741,الموظفين!$A$2:$J$501,9,FALSE()),0),2))</f>
        <v/>
      </c>
      <c r="T741" s="17"/>
      <c r="U741" s="23" t="str">
        <f aca="false">IF(OR(A741="",B741=""),"",A741&amp;"|"&amp;B741)</f>
        <v/>
      </c>
    </row>
    <row r="742" customFormat="false" ht="15" hidden="false" customHeight="false" outlineLevel="0" collapsed="false">
      <c r="A742" s="16"/>
      <c r="B742" s="17"/>
      <c r="C742" s="18" t="str">
        <f aca="false">IF($B742="","",IFERROR(VLOOKUP($B742,الموظفين!$A$2:$J$501,2,FALSE())&amp;"","⚠ كود غير موجود"))</f>
        <v/>
      </c>
      <c r="D742" s="18" t="str">
        <f aca="false">IF($B742="","",IFERROR(VLOOKUP($B742,الموظفين!$A$2:$J$501,3,FALSE())&amp;"",""))</f>
        <v/>
      </c>
      <c r="E742" s="18" t="str">
        <f aca="false">IF($B742="","",IFERROR(VLOOKUP($B742,الموظفين!$A$2:$J$501,5,FALSE())&amp;"",""))</f>
        <v/>
      </c>
      <c r="F742" s="19" t="str">
        <f aca="false">IF($B742="","",IFERROR(VLOOKUP($B742,الموظفين!$A$2:$J$501,6,FALSE()),""))</f>
        <v/>
      </c>
      <c r="G742" s="19" t="str">
        <f aca="false">IF($B742="","",IFERROR(VLOOKUP($B742,الموظفين!$A$2:$J$501,7,FALSE()),""))</f>
        <v/>
      </c>
      <c r="H742" s="20"/>
      <c r="I742" s="20"/>
      <c r="J742" s="21" t="str">
        <f aca="false">IF(OR(H742="",I742=""),"",ROUND(MOD(I742-H742,1)*24,2))</f>
        <v/>
      </c>
      <c r="K742" s="22" t="str">
        <f aca="false">IF(OR(H742="",F742=""),"",IF(ROUND(MAX(0,MOD(H742-F742+0.5,1)-0.5)*1440,0)&gt;IFERROR(VLOOKUP(E742,الورديات!$A$2:$E$21,5,FALSE()),0),ROUND(MAX(0,MOD(H742-F742+0.5,1)-0.5)*1440,0),0))</f>
        <v/>
      </c>
      <c r="L742" s="22" t="str">
        <f aca="false">IF(OR(I742="",G742=""),"",ROUND(MAX(0,MOD(G742-I742+0.5,1)-0.5)*1440,0))</f>
        <v/>
      </c>
      <c r="M742" s="22" t="str">
        <f aca="false">IF(OR(I742="",G742=""),"",IF(ROUND(MAX(0,MOD(I742-G742+0.5,1)-0.5)*1440,0)&gt;=الإعدادات!$B$8,ROUND(MAX(0,MOD(I742-G742+0.5,1)-0.5)*1440,0),0))</f>
        <v/>
      </c>
      <c r="N742" s="18" t="str">
        <f aca="false">IF(OR(A742="",B742=""),"",IF(COUNTIFS(الإجازات!$A$2:$A$1001,B742,الإجازات!$D$2:$D$1001,"&lt;="&amp;A742,الإجازات!$E$2:$E$1001,"&gt;="&amp;A742,الإجازات!$G$2:$G$1001,"مقبولة")=0,"",LOOKUP(2,1/((الإجازات!$A$2:$A$1001=B742)*(الإجازات!$D$2:$D$1001&lt;=A742)*(الإجازات!$E$2:$E$1001&gt;=A742)*(الإجازات!$G$2:$G$1001="مقبولة")),الإجازات!$C$2:$C$1001)))</f>
        <v/>
      </c>
      <c r="O742" s="17"/>
      <c r="P742" s="23" t="str">
        <f aca="false">IF(B742="","",IF(ISNA(MATCH(B742,الموظفين!$A$2:$A$501,0)),"⚠ كود غير موجود",IF(O742&lt;&gt;"",O742,IF(N742&lt;&gt;"",N742,IF(H742="",IF(AND(A742&lt;&gt;"",WEEKDAY(A742)=الإعدادات!$B$11),"راحة أسبوعية","غائب"),IF(I742="","بدون انصراف",IF(N(K742)&gt;0,"متأخر","حاضر")))))))</f>
        <v/>
      </c>
      <c r="Q742" s="24" t="str">
        <f aca="false">IF(B742="","",IF(OR(P742="غائب",P742="غياب",P742="إجازة بدون راتب"),IFERROR(VLOOKUP(B742,الموظفين!$A$2:$J$501,8,FALSE()),0),0))</f>
        <v/>
      </c>
      <c r="R742" s="24" t="str">
        <f aca="false">IF(B742="","",ROUND((N(K742)+N(L742))/60*IFERROR(VLOOKUP(B742,الموظفين!$A$2:$J$501,8,FALSE()),0)/الإعدادات!$B$6*الإعدادات!$B$9,2))</f>
        <v/>
      </c>
      <c r="S742" s="24" t="str">
        <f aca="false">IF(OR(B742="",M742=""),"",ROUND(M742/60*IFERROR(VLOOKUP(B742,الموظفين!$A$2:$J$501,9,FALSE()),0),2))</f>
        <v/>
      </c>
      <c r="T742" s="17"/>
      <c r="U742" s="23" t="str">
        <f aca="false">IF(OR(A742="",B742=""),"",A742&amp;"|"&amp;B742)</f>
        <v/>
      </c>
    </row>
    <row r="743" customFormat="false" ht="15" hidden="false" customHeight="false" outlineLevel="0" collapsed="false">
      <c r="A743" s="16"/>
      <c r="B743" s="17"/>
      <c r="C743" s="18" t="str">
        <f aca="false">IF($B743="","",IFERROR(VLOOKUP($B743,الموظفين!$A$2:$J$501,2,FALSE())&amp;"","⚠ كود غير موجود"))</f>
        <v/>
      </c>
      <c r="D743" s="18" t="str">
        <f aca="false">IF($B743="","",IFERROR(VLOOKUP($B743,الموظفين!$A$2:$J$501,3,FALSE())&amp;"",""))</f>
        <v/>
      </c>
      <c r="E743" s="18" t="str">
        <f aca="false">IF($B743="","",IFERROR(VLOOKUP($B743,الموظفين!$A$2:$J$501,5,FALSE())&amp;"",""))</f>
        <v/>
      </c>
      <c r="F743" s="19" t="str">
        <f aca="false">IF($B743="","",IFERROR(VLOOKUP($B743,الموظفين!$A$2:$J$501,6,FALSE()),""))</f>
        <v/>
      </c>
      <c r="G743" s="19" t="str">
        <f aca="false">IF($B743="","",IFERROR(VLOOKUP($B743,الموظفين!$A$2:$J$501,7,FALSE()),""))</f>
        <v/>
      </c>
      <c r="H743" s="20"/>
      <c r="I743" s="20"/>
      <c r="J743" s="21" t="str">
        <f aca="false">IF(OR(H743="",I743=""),"",ROUND(MOD(I743-H743,1)*24,2))</f>
        <v/>
      </c>
      <c r="K743" s="22" t="str">
        <f aca="false">IF(OR(H743="",F743=""),"",IF(ROUND(MAX(0,MOD(H743-F743+0.5,1)-0.5)*1440,0)&gt;IFERROR(VLOOKUP(E743,الورديات!$A$2:$E$21,5,FALSE()),0),ROUND(MAX(0,MOD(H743-F743+0.5,1)-0.5)*1440,0),0))</f>
        <v/>
      </c>
      <c r="L743" s="22" t="str">
        <f aca="false">IF(OR(I743="",G743=""),"",ROUND(MAX(0,MOD(G743-I743+0.5,1)-0.5)*1440,0))</f>
        <v/>
      </c>
      <c r="M743" s="22" t="str">
        <f aca="false">IF(OR(I743="",G743=""),"",IF(ROUND(MAX(0,MOD(I743-G743+0.5,1)-0.5)*1440,0)&gt;=الإعدادات!$B$8,ROUND(MAX(0,MOD(I743-G743+0.5,1)-0.5)*1440,0),0))</f>
        <v/>
      </c>
      <c r="N743" s="18" t="str">
        <f aca="false">IF(OR(A743="",B743=""),"",IF(COUNTIFS(الإجازات!$A$2:$A$1001,B743,الإجازات!$D$2:$D$1001,"&lt;="&amp;A743,الإجازات!$E$2:$E$1001,"&gt;="&amp;A743,الإجازات!$G$2:$G$1001,"مقبولة")=0,"",LOOKUP(2,1/((الإجازات!$A$2:$A$1001=B743)*(الإجازات!$D$2:$D$1001&lt;=A743)*(الإجازات!$E$2:$E$1001&gt;=A743)*(الإجازات!$G$2:$G$1001="مقبولة")),الإجازات!$C$2:$C$1001)))</f>
        <v/>
      </c>
      <c r="O743" s="17"/>
      <c r="P743" s="23" t="str">
        <f aca="false">IF(B743="","",IF(ISNA(MATCH(B743,الموظفين!$A$2:$A$501,0)),"⚠ كود غير موجود",IF(O743&lt;&gt;"",O743,IF(N743&lt;&gt;"",N743,IF(H743="",IF(AND(A743&lt;&gt;"",WEEKDAY(A743)=الإعدادات!$B$11),"راحة أسبوعية","غائب"),IF(I743="","بدون انصراف",IF(N(K743)&gt;0,"متأخر","حاضر")))))))</f>
        <v/>
      </c>
      <c r="Q743" s="24" t="str">
        <f aca="false">IF(B743="","",IF(OR(P743="غائب",P743="غياب",P743="إجازة بدون راتب"),IFERROR(VLOOKUP(B743,الموظفين!$A$2:$J$501,8,FALSE()),0),0))</f>
        <v/>
      </c>
      <c r="R743" s="24" t="str">
        <f aca="false">IF(B743="","",ROUND((N(K743)+N(L743))/60*IFERROR(VLOOKUP(B743,الموظفين!$A$2:$J$501,8,FALSE()),0)/الإعدادات!$B$6*الإعدادات!$B$9,2))</f>
        <v/>
      </c>
      <c r="S743" s="24" t="str">
        <f aca="false">IF(OR(B743="",M743=""),"",ROUND(M743/60*IFERROR(VLOOKUP(B743,الموظفين!$A$2:$J$501,9,FALSE()),0),2))</f>
        <v/>
      </c>
      <c r="T743" s="17"/>
      <c r="U743" s="23" t="str">
        <f aca="false">IF(OR(A743="",B743=""),"",A743&amp;"|"&amp;B743)</f>
        <v/>
      </c>
    </row>
    <row r="744" customFormat="false" ht="15" hidden="false" customHeight="false" outlineLevel="0" collapsed="false">
      <c r="A744" s="16"/>
      <c r="B744" s="17"/>
      <c r="C744" s="18" t="str">
        <f aca="false">IF($B744="","",IFERROR(VLOOKUP($B744,الموظفين!$A$2:$J$501,2,FALSE())&amp;"","⚠ كود غير موجود"))</f>
        <v/>
      </c>
      <c r="D744" s="18" t="str">
        <f aca="false">IF($B744="","",IFERROR(VLOOKUP($B744,الموظفين!$A$2:$J$501,3,FALSE())&amp;"",""))</f>
        <v/>
      </c>
      <c r="E744" s="18" t="str">
        <f aca="false">IF($B744="","",IFERROR(VLOOKUP($B744,الموظفين!$A$2:$J$501,5,FALSE())&amp;"",""))</f>
        <v/>
      </c>
      <c r="F744" s="19" t="str">
        <f aca="false">IF($B744="","",IFERROR(VLOOKUP($B744,الموظفين!$A$2:$J$501,6,FALSE()),""))</f>
        <v/>
      </c>
      <c r="G744" s="19" t="str">
        <f aca="false">IF($B744="","",IFERROR(VLOOKUP($B744,الموظفين!$A$2:$J$501,7,FALSE()),""))</f>
        <v/>
      </c>
      <c r="H744" s="20"/>
      <c r="I744" s="20"/>
      <c r="J744" s="21" t="str">
        <f aca="false">IF(OR(H744="",I744=""),"",ROUND(MOD(I744-H744,1)*24,2))</f>
        <v/>
      </c>
      <c r="K744" s="22" t="str">
        <f aca="false">IF(OR(H744="",F744=""),"",IF(ROUND(MAX(0,MOD(H744-F744+0.5,1)-0.5)*1440,0)&gt;IFERROR(VLOOKUP(E744,الورديات!$A$2:$E$21,5,FALSE()),0),ROUND(MAX(0,MOD(H744-F744+0.5,1)-0.5)*1440,0),0))</f>
        <v/>
      </c>
      <c r="L744" s="22" t="str">
        <f aca="false">IF(OR(I744="",G744=""),"",ROUND(MAX(0,MOD(G744-I744+0.5,1)-0.5)*1440,0))</f>
        <v/>
      </c>
      <c r="M744" s="22" t="str">
        <f aca="false">IF(OR(I744="",G744=""),"",IF(ROUND(MAX(0,MOD(I744-G744+0.5,1)-0.5)*1440,0)&gt;=الإعدادات!$B$8,ROUND(MAX(0,MOD(I744-G744+0.5,1)-0.5)*1440,0),0))</f>
        <v/>
      </c>
      <c r="N744" s="18" t="str">
        <f aca="false">IF(OR(A744="",B744=""),"",IF(COUNTIFS(الإجازات!$A$2:$A$1001,B744,الإجازات!$D$2:$D$1001,"&lt;="&amp;A744,الإجازات!$E$2:$E$1001,"&gt;="&amp;A744,الإجازات!$G$2:$G$1001,"مقبولة")=0,"",LOOKUP(2,1/((الإجازات!$A$2:$A$1001=B744)*(الإجازات!$D$2:$D$1001&lt;=A744)*(الإجازات!$E$2:$E$1001&gt;=A744)*(الإجازات!$G$2:$G$1001="مقبولة")),الإجازات!$C$2:$C$1001)))</f>
        <v/>
      </c>
      <c r="O744" s="17"/>
      <c r="P744" s="23" t="str">
        <f aca="false">IF(B744="","",IF(ISNA(MATCH(B744,الموظفين!$A$2:$A$501,0)),"⚠ كود غير موجود",IF(O744&lt;&gt;"",O744,IF(N744&lt;&gt;"",N744,IF(H744="",IF(AND(A744&lt;&gt;"",WEEKDAY(A744)=الإعدادات!$B$11),"راحة أسبوعية","غائب"),IF(I744="","بدون انصراف",IF(N(K744)&gt;0,"متأخر","حاضر")))))))</f>
        <v/>
      </c>
      <c r="Q744" s="24" t="str">
        <f aca="false">IF(B744="","",IF(OR(P744="غائب",P744="غياب",P744="إجازة بدون راتب"),IFERROR(VLOOKUP(B744,الموظفين!$A$2:$J$501,8,FALSE()),0),0))</f>
        <v/>
      </c>
      <c r="R744" s="24" t="str">
        <f aca="false">IF(B744="","",ROUND((N(K744)+N(L744))/60*IFERROR(VLOOKUP(B744,الموظفين!$A$2:$J$501,8,FALSE()),0)/الإعدادات!$B$6*الإعدادات!$B$9,2))</f>
        <v/>
      </c>
      <c r="S744" s="24" t="str">
        <f aca="false">IF(OR(B744="",M744=""),"",ROUND(M744/60*IFERROR(VLOOKUP(B744,الموظفين!$A$2:$J$501,9,FALSE()),0),2))</f>
        <v/>
      </c>
      <c r="T744" s="17"/>
      <c r="U744" s="23" t="str">
        <f aca="false">IF(OR(A744="",B744=""),"",A744&amp;"|"&amp;B744)</f>
        <v/>
      </c>
    </row>
    <row r="745" customFormat="false" ht="15" hidden="false" customHeight="false" outlineLevel="0" collapsed="false">
      <c r="A745" s="16"/>
      <c r="B745" s="17"/>
      <c r="C745" s="18" t="str">
        <f aca="false">IF($B745="","",IFERROR(VLOOKUP($B745,الموظفين!$A$2:$J$501,2,FALSE())&amp;"","⚠ كود غير موجود"))</f>
        <v/>
      </c>
      <c r="D745" s="18" t="str">
        <f aca="false">IF($B745="","",IFERROR(VLOOKUP($B745,الموظفين!$A$2:$J$501,3,FALSE())&amp;"",""))</f>
        <v/>
      </c>
      <c r="E745" s="18" t="str">
        <f aca="false">IF($B745="","",IFERROR(VLOOKUP($B745,الموظفين!$A$2:$J$501,5,FALSE())&amp;"",""))</f>
        <v/>
      </c>
      <c r="F745" s="19" t="str">
        <f aca="false">IF($B745="","",IFERROR(VLOOKUP($B745,الموظفين!$A$2:$J$501,6,FALSE()),""))</f>
        <v/>
      </c>
      <c r="G745" s="19" t="str">
        <f aca="false">IF($B745="","",IFERROR(VLOOKUP($B745,الموظفين!$A$2:$J$501,7,FALSE()),""))</f>
        <v/>
      </c>
      <c r="H745" s="20"/>
      <c r="I745" s="20"/>
      <c r="J745" s="21" t="str">
        <f aca="false">IF(OR(H745="",I745=""),"",ROUND(MOD(I745-H745,1)*24,2))</f>
        <v/>
      </c>
      <c r="K745" s="22" t="str">
        <f aca="false">IF(OR(H745="",F745=""),"",IF(ROUND(MAX(0,MOD(H745-F745+0.5,1)-0.5)*1440,0)&gt;IFERROR(VLOOKUP(E745,الورديات!$A$2:$E$21,5,FALSE()),0),ROUND(MAX(0,MOD(H745-F745+0.5,1)-0.5)*1440,0),0))</f>
        <v/>
      </c>
      <c r="L745" s="22" t="str">
        <f aca="false">IF(OR(I745="",G745=""),"",ROUND(MAX(0,MOD(G745-I745+0.5,1)-0.5)*1440,0))</f>
        <v/>
      </c>
      <c r="M745" s="22" t="str">
        <f aca="false">IF(OR(I745="",G745=""),"",IF(ROUND(MAX(0,MOD(I745-G745+0.5,1)-0.5)*1440,0)&gt;=الإعدادات!$B$8,ROUND(MAX(0,MOD(I745-G745+0.5,1)-0.5)*1440,0),0))</f>
        <v/>
      </c>
      <c r="N745" s="18" t="str">
        <f aca="false">IF(OR(A745="",B745=""),"",IF(COUNTIFS(الإجازات!$A$2:$A$1001,B745,الإجازات!$D$2:$D$1001,"&lt;="&amp;A745,الإجازات!$E$2:$E$1001,"&gt;="&amp;A745,الإجازات!$G$2:$G$1001,"مقبولة")=0,"",LOOKUP(2,1/((الإجازات!$A$2:$A$1001=B745)*(الإجازات!$D$2:$D$1001&lt;=A745)*(الإجازات!$E$2:$E$1001&gt;=A745)*(الإجازات!$G$2:$G$1001="مقبولة")),الإجازات!$C$2:$C$1001)))</f>
        <v/>
      </c>
      <c r="O745" s="17"/>
      <c r="P745" s="23" t="str">
        <f aca="false">IF(B745="","",IF(ISNA(MATCH(B745,الموظفين!$A$2:$A$501,0)),"⚠ كود غير موجود",IF(O745&lt;&gt;"",O745,IF(N745&lt;&gt;"",N745,IF(H745="",IF(AND(A745&lt;&gt;"",WEEKDAY(A745)=الإعدادات!$B$11),"راحة أسبوعية","غائب"),IF(I745="","بدون انصراف",IF(N(K745)&gt;0,"متأخر","حاضر")))))))</f>
        <v/>
      </c>
      <c r="Q745" s="24" t="str">
        <f aca="false">IF(B745="","",IF(OR(P745="غائب",P745="غياب",P745="إجازة بدون راتب"),IFERROR(VLOOKUP(B745,الموظفين!$A$2:$J$501,8,FALSE()),0),0))</f>
        <v/>
      </c>
      <c r="R745" s="24" t="str">
        <f aca="false">IF(B745="","",ROUND((N(K745)+N(L745))/60*IFERROR(VLOOKUP(B745,الموظفين!$A$2:$J$501,8,FALSE()),0)/الإعدادات!$B$6*الإعدادات!$B$9,2))</f>
        <v/>
      </c>
      <c r="S745" s="24" t="str">
        <f aca="false">IF(OR(B745="",M745=""),"",ROUND(M745/60*IFERROR(VLOOKUP(B745,الموظفين!$A$2:$J$501,9,FALSE()),0),2))</f>
        <v/>
      </c>
      <c r="T745" s="17"/>
      <c r="U745" s="23" t="str">
        <f aca="false">IF(OR(A745="",B745=""),"",A745&amp;"|"&amp;B745)</f>
        <v/>
      </c>
    </row>
    <row r="746" customFormat="false" ht="15" hidden="false" customHeight="false" outlineLevel="0" collapsed="false">
      <c r="A746" s="16"/>
      <c r="B746" s="17"/>
      <c r="C746" s="18" t="str">
        <f aca="false">IF($B746="","",IFERROR(VLOOKUP($B746,الموظفين!$A$2:$J$501,2,FALSE())&amp;"","⚠ كود غير موجود"))</f>
        <v/>
      </c>
      <c r="D746" s="18" t="str">
        <f aca="false">IF($B746="","",IFERROR(VLOOKUP($B746,الموظفين!$A$2:$J$501,3,FALSE())&amp;"",""))</f>
        <v/>
      </c>
      <c r="E746" s="18" t="str">
        <f aca="false">IF($B746="","",IFERROR(VLOOKUP($B746,الموظفين!$A$2:$J$501,5,FALSE())&amp;"",""))</f>
        <v/>
      </c>
      <c r="F746" s="19" t="str">
        <f aca="false">IF($B746="","",IFERROR(VLOOKUP($B746,الموظفين!$A$2:$J$501,6,FALSE()),""))</f>
        <v/>
      </c>
      <c r="G746" s="19" t="str">
        <f aca="false">IF($B746="","",IFERROR(VLOOKUP($B746,الموظفين!$A$2:$J$501,7,FALSE()),""))</f>
        <v/>
      </c>
      <c r="H746" s="20"/>
      <c r="I746" s="20"/>
      <c r="J746" s="21" t="str">
        <f aca="false">IF(OR(H746="",I746=""),"",ROUND(MOD(I746-H746,1)*24,2))</f>
        <v/>
      </c>
      <c r="K746" s="22" t="str">
        <f aca="false">IF(OR(H746="",F746=""),"",IF(ROUND(MAX(0,MOD(H746-F746+0.5,1)-0.5)*1440,0)&gt;IFERROR(VLOOKUP(E746,الورديات!$A$2:$E$21,5,FALSE()),0),ROUND(MAX(0,MOD(H746-F746+0.5,1)-0.5)*1440,0),0))</f>
        <v/>
      </c>
      <c r="L746" s="22" t="str">
        <f aca="false">IF(OR(I746="",G746=""),"",ROUND(MAX(0,MOD(G746-I746+0.5,1)-0.5)*1440,0))</f>
        <v/>
      </c>
      <c r="M746" s="22" t="str">
        <f aca="false">IF(OR(I746="",G746=""),"",IF(ROUND(MAX(0,MOD(I746-G746+0.5,1)-0.5)*1440,0)&gt;=الإعدادات!$B$8,ROUND(MAX(0,MOD(I746-G746+0.5,1)-0.5)*1440,0),0))</f>
        <v/>
      </c>
      <c r="N746" s="18" t="str">
        <f aca="false">IF(OR(A746="",B746=""),"",IF(COUNTIFS(الإجازات!$A$2:$A$1001,B746,الإجازات!$D$2:$D$1001,"&lt;="&amp;A746,الإجازات!$E$2:$E$1001,"&gt;="&amp;A746,الإجازات!$G$2:$G$1001,"مقبولة")=0,"",LOOKUP(2,1/((الإجازات!$A$2:$A$1001=B746)*(الإجازات!$D$2:$D$1001&lt;=A746)*(الإجازات!$E$2:$E$1001&gt;=A746)*(الإجازات!$G$2:$G$1001="مقبولة")),الإجازات!$C$2:$C$1001)))</f>
        <v/>
      </c>
      <c r="O746" s="17"/>
      <c r="P746" s="23" t="str">
        <f aca="false">IF(B746="","",IF(ISNA(MATCH(B746,الموظفين!$A$2:$A$501,0)),"⚠ كود غير موجود",IF(O746&lt;&gt;"",O746,IF(N746&lt;&gt;"",N746,IF(H746="",IF(AND(A746&lt;&gt;"",WEEKDAY(A746)=الإعدادات!$B$11),"راحة أسبوعية","غائب"),IF(I746="","بدون انصراف",IF(N(K746)&gt;0,"متأخر","حاضر")))))))</f>
        <v/>
      </c>
      <c r="Q746" s="24" t="str">
        <f aca="false">IF(B746="","",IF(OR(P746="غائب",P746="غياب",P746="إجازة بدون راتب"),IFERROR(VLOOKUP(B746,الموظفين!$A$2:$J$501,8,FALSE()),0),0))</f>
        <v/>
      </c>
      <c r="R746" s="24" t="str">
        <f aca="false">IF(B746="","",ROUND((N(K746)+N(L746))/60*IFERROR(VLOOKUP(B746,الموظفين!$A$2:$J$501,8,FALSE()),0)/الإعدادات!$B$6*الإعدادات!$B$9,2))</f>
        <v/>
      </c>
      <c r="S746" s="24" t="str">
        <f aca="false">IF(OR(B746="",M746=""),"",ROUND(M746/60*IFERROR(VLOOKUP(B746,الموظفين!$A$2:$J$501,9,FALSE()),0),2))</f>
        <v/>
      </c>
      <c r="T746" s="17"/>
      <c r="U746" s="23" t="str">
        <f aca="false">IF(OR(A746="",B746=""),"",A746&amp;"|"&amp;B746)</f>
        <v/>
      </c>
    </row>
    <row r="747" customFormat="false" ht="15" hidden="false" customHeight="false" outlineLevel="0" collapsed="false">
      <c r="A747" s="16"/>
      <c r="B747" s="17"/>
      <c r="C747" s="18" t="str">
        <f aca="false">IF($B747="","",IFERROR(VLOOKUP($B747,الموظفين!$A$2:$J$501,2,FALSE())&amp;"","⚠ كود غير موجود"))</f>
        <v/>
      </c>
      <c r="D747" s="18" t="str">
        <f aca="false">IF($B747="","",IFERROR(VLOOKUP($B747,الموظفين!$A$2:$J$501,3,FALSE())&amp;"",""))</f>
        <v/>
      </c>
      <c r="E747" s="18" t="str">
        <f aca="false">IF($B747="","",IFERROR(VLOOKUP($B747,الموظفين!$A$2:$J$501,5,FALSE())&amp;"",""))</f>
        <v/>
      </c>
      <c r="F747" s="19" t="str">
        <f aca="false">IF($B747="","",IFERROR(VLOOKUP($B747,الموظفين!$A$2:$J$501,6,FALSE()),""))</f>
        <v/>
      </c>
      <c r="G747" s="19" t="str">
        <f aca="false">IF($B747="","",IFERROR(VLOOKUP($B747,الموظفين!$A$2:$J$501,7,FALSE()),""))</f>
        <v/>
      </c>
      <c r="H747" s="20"/>
      <c r="I747" s="20"/>
      <c r="J747" s="21" t="str">
        <f aca="false">IF(OR(H747="",I747=""),"",ROUND(MOD(I747-H747,1)*24,2))</f>
        <v/>
      </c>
      <c r="K747" s="22" t="str">
        <f aca="false">IF(OR(H747="",F747=""),"",IF(ROUND(MAX(0,MOD(H747-F747+0.5,1)-0.5)*1440,0)&gt;IFERROR(VLOOKUP(E747,الورديات!$A$2:$E$21,5,FALSE()),0),ROUND(MAX(0,MOD(H747-F747+0.5,1)-0.5)*1440,0),0))</f>
        <v/>
      </c>
      <c r="L747" s="22" t="str">
        <f aca="false">IF(OR(I747="",G747=""),"",ROUND(MAX(0,MOD(G747-I747+0.5,1)-0.5)*1440,0))</f>
        <v/>
      </c>
      <c r="M747" s="22" t="str">
        <f aca="false">IF(OR(I747="",G747=""),"",IF(ROUND(MAX(0,MOD(I747-G747+0.5,1)-0.5)*1440,0)&gt;=الإعدادات!$B$8,ROUND(MAX(0,MOD(I747-G747+0.5,1)-0.5)*1440,0),0))</f>
        <v/>
      </c>
      <c r="N747" s="18" t="str">
        <f aca="false">IF(OR(A747="",B747=""),"",IF(COUNTIFS(الإجازات!$A$2:$A$1001,B747,الإجازات!$D$2:$D$1001,"&lt;="&amp;A747,الإجازات!$E$2:$E$1001,"&gt;="&amp;A747,الإجازات!$G$2:$G$1001,"مقبولة")=0,"",LOOKUP(2,1/((الإجازات!$A$2:$A$1001=B747)*(الإجازات!$D$2:$D$1001&lt;=A747)*(الإجازات!$E$2:$E$1001&gt;=A747)*(الإجازات!$G$2:$G$1001="مقبولة")),الإجازات!$C$2:$C$1001)))</f>
        <v/>
      </c>
      <c r="O747" s="17"/>
      <c r="P747" s="23" t="str">
        <f aca="false">IF(B747="","",IF(ISNA(MATCH(B747,الموظفين!$A$2:$A$501,0)),"⚠ كود غير موجود",IF(O747&lt;&gt;"",O747,IF(N747&lt;&gt;"",N747,IF(H747="",IF(AND(A747&lt;&gt;"",WEEKDAY(A747)=الإعدادات!$B$11),"راحة أسبوعية","غائب"),IF(I747="","بدون انصراف",IF(N(K747)&gt;0,"متأخر","حاضر")))))))</f>
        <v/>
      </c>
      <c r="Q747" s="24" t="str">
        <f aca="false">IF(B747="","",IF(OR(P747="غائب",P747="غياب",P747="إجازة بدون راتب"),IFERROR(VLOOKUP(B747,الموظفين!$A$2:$J$501,8,FALSE()),0),0))</f>
        <v/>
      </c>
      <c r="R747" s="24" t="str">
        <f aca="false">IF(B747="","",ROUND((N(K747)+N(L747))/60*IFERROR(VLOOKUP(B747,الموظفين!$A$2:$J$501,8,FALSE()),0)/الإعدادات!$B$6*الإعدادات!$B$9,2))</f>
        <v/>
      </c>
      <c r="S747" s="24" t="str">
        <f aca="false">IF(OR(B747="",M747=""),"",ROUND(M747/60*IFERROR(VLOOKUP(B747,الموظفين!$A$2:$J$501,9,FALSE()),0),2))</f>
        <v/>
      </c>
      <c r="T747" s="17"/>
      <c r="U747" s="23" t="str">
        <f aca="false">IF(OR(A747="",B747=""),"",A747&amp;"|"&amp;B747)</f>
        <v/>
      </c>
    </row>
    <row r="748" customFormat="false" ht="15" hidden="false" customHeight="false" outlineLevel="0" collapsed="false">
      <c r="A748" s="16"/>
      <c r="B748" s="17"/>
      <c r="C748" s="18" t="str">
        <f aca="false">IF($B748="","",IFERROR(VLOOKUP($B748,الموظفين!$A$2:$J$501,2,FALSE())&amp;"","⚠ كود غير موجود"))</f>
        <v/>
      </c>
      <c r="D748" s="18" t="str">
        <f aca="false">IF($B748="","",IFERROR(VLOOKUP($B748,الموظفين!$A$2:$J$501,3,FALSE())&amp;"",""))</f>
        <v/>
      </c>
      <c r="E748" s="18" t="str">
        <f aca="false">IF($B748="","",IFERROR(VLOOKUP($B748,الموظفين!$A$2:$J$501,5,FALSE())&amp;"",""))</f>
        <v/>
      </c>
      <c r="F748" s="19" t="str">
        <f aca="false">IF($B748="","",IFERROR(VLOOKUP($B748,الموظفين!$A$2:$J$501,6,FALSE()),""))</f>
        <v/>
      </c>
      <c r="G748" s="19" t="str">
        <f aca="false">IF($B748="","",IFERROR(VLOOKUP($B748,الموظفين!$A$2:$J$501,7,FALSE()),""))</f>
        <v/>
      </c>
      <c r="H748" s="20"/>
      <c r="I748" s="20"/>
      <c r="J748" s="21" t="str">
        <f aca="false">IF(OR(H748="",I748=""),"",ROUND(MOD(I748-H748,1)*24,2))</f>
        <v/>
      </c>
      <c r="K748" s="22" t="str">
        <f aca="false">IF(OR(H748="",F748=""),"",IF(ROUND(MAX(0,MOD(H748-F748+0.5,1)-0.5)*1440,0)&gt;IFERROR(VLOOKUP(E748,الورديات!$A$2:$E$21,5,FALSE()),0),ROUND(MAX(0,MOD(H748-F748+0.5,1)-0.5)*1440,0),0))</f>
        <v/>
      </c>
      <c r="L748" s="22" t="str">
        <f aca="false">IF(OR(I748="",G748=""),"",ROUND(MAX(0,MOD(G748-I748+0.5,1)-0.5)*1440,0))</f>
        <v/>
      </c>
      <c r="M748" s="22" t="str">
        <f aca="false">IF(OR(I748="",G748=""),"",IF(ROUND(MAX(0,MOD(I748-G748+0.5,1)-0.5)*1440,0)&gt;=الإعدادات!$B$8,ROUND(MAX(0,MOD(I748-G748+0.5,1)-0.5)*1440,0),0))</f>
        <v/>
      </c>
      <c r="N748" s="18" t="str">
        <f aca="false">IF(OR(A748="",B748=""),"",IF(COUNTIFS(الإجازات!$A$2:$A$1001,B748,الإجازات!$D$2:$D$1001,"&lt;="&amp;A748,الإجازات!$E$2:$E$1001,"&gt;="&amp;A748,الإجازات!$G$2:$G$1001,"مقبولة")=0,"",LOOKUP(2,1/((الإجازات!$A$2:$A$1001=B748)*(الإجازات!$D$2:$D$1001&lt;=A748)*(الإجازات!$E$2:$E$1001&gt;=A748)*(الإجازات!$G$2:$G$1001="مقبولة")),الإجازات!$C$2:$C$1001)))</f>
        <v/>
      </c>
      <c r="O748" s="17"/>
      <c r="P748" s="23" t="str">
        <f aca="false">IF(B748="","",IF(ISNA(MATCH(B748,الموظفين!$A$2:$A$501,0)),"⚠ كود غير موجود",IF(O748&lt;&gt;"",O748,IF(N748&lt;&gt;"",N748,IF(H748="",IF(AND(A748&lt;&gt;"",WEEKDAY(A748)=الإعدادات!$B$11),"راحة أسبوعية","غائب"),IF(I748="","بدون انصراف",IF(N(K748)&gt;0,"متأخر","حاضر")))))))</f>
        <v/>
      </c>
      <c r="Q748" s="24" t="str">
        <f aca="false">IF(B748="","",IF(OR(P748="غائب",P748="غياب",P748="إجازة بدون راتب"),IFERROR(VLOOKUP(B748,الموظفين!$A$2:$J$501,8,FALSE()),0),0))</f>
        <v/>
      </c>
      <c r="R748" s="24" t="str">
        <f aca="false">IF(B748="","",ROUND((N(K748)+N(L748))/60*IFERROR(VLOOKUP(B748,الموظفين!$A$2:$J$501,8,FALSE()),0)/الإعدادات!$B$6*الإعدادات!$B$9,2))</f>
        <v/>
      </c>
      <c r="S748" s="24" t="str">
        <f aca="false">IF(OR(B748="",M748=""),"",ROUND(M748/60*IFERROR(VLOOKUP(B748,الموظفين!$A$2:$J$501,9,FALSE()),0),2))</f>
        <v/>
      </c>
      <c r="T748" s="17"/>
      <c r="U748" s="23" t="str">
        <f aca="false">IF(OR(A748="",B748=""),"",A748&amp;"|"&amp;B748)</f>
        <v/>
      </c>
    </row>
    <row r="749" customFormat="false" ht="15" hidden="false" customHeight="false" outlineLevel="0" collapsed="false">
      <c r="A749" s="16"/>
      <c r="B749" s="17"/>
      <c r="C749" s="18" t="str">
        <f aca="false">IF($B749="","",IFERROR(VLOOKUP($B749,الموظفين!$A$2:$J$501,2,FALSE())&amp;"","⚠ كود غير موجود"))</f>
        <v/>
      </c>
      <c r="D749" s="18" t="str">
        <f aca="false">IF($B749="","",IFERROR(VLOOKUP($B749,الموظفين!$A$2:$J$501,3,FALSE())&amp;"",""))</f>
        <v/>
      </c>
      <c r="E749" s="18" t="str">
        <f aca="false">IF($B749="","",IFERROR(VLOOKUP($B749,الموظفين!$A$2:$J$501,5,FALSE())&amp;"",""))</f>
        <v/>
      </c>
      <c r="F749" s="19" t="str">
        <f aca="false">IF($B749="","",IFERROR(VLOOKUP($B749,الموظفين!$A$2:$J$501,6,FALSE()),""))</f>
        <v/>
      </c>
      <c r="G749" s="19" t="str">
        <f aca="false">IF($B749="","",IFERROR(VLOOKUP($B749,الموظفين!$A$2:$J$501,7,FALSE()),""))</f>
        <v/>
      </c>
      <c r="H749" s="20"/>
      <c r="I749" s="20"/>
      <c r="J749" s="21" t="str">
        <f aca="false">IF(OR(H749="",I749=""),"",ROUND(MOD(I749-H749,1)*24,2))</f>
        <v/>
      </c>
      <c r="K749" s="22" t="str">
        <f aca="false">IF(OR(H749="",F749=""),"",IF(ROUND(MAX(0,MOD(H749-F749+0.5,1)-0.5)*1440,0)&gt;IFERROR(VLOOKUP(E749,الورديات!$A$2:$E$21,5,FALSE()),0),ROUND(MAX(0,MOD(H749-F749+0.5,1)-0.5)*1440,0),0))</f>
        <v/>
      </c>
      <c r="L749" s="22" t="str">
        <f aca="false">IF(OR(I749="",G749=""),"",ROUND(MAX(0,MOD(G749-I749+0.5,1)-0.5)*1440,0))</f>
        <v/>
      </c>
      <c r="M749" s="22" t="str">
        <f aca="false">IF(OR(I749="",G749=""),"",IF(ROUND(MAX(0,MOD(I749-G749+0.5,1)-0.5)*1440,0)&gt;=الإعدادات!$B$8,ROUND(MAX(0,MOD(I749-G749+0.5,1)-0.5)*1440,0),0))</f>
        <v/>
      </c>
      <c r="N749" s="18" t="str">
        <f aca="false">IF(OR(A749="",B749=""),"",IF(COUNTIFS(الإجازات!$A$2:$A$1001,B749,الإجازات!$D$2:$D$1001,"&lt;="&amp;A749,الإجازات!$E$2:$E$1001,"&gt;="&amp;A749,الإجازات!$G$2:$G$1001,"مقبولة")=0,"",LOOKUP(2,1/((الإجازات!$A$2:$A$1001=B749)*(الإجازات!$D$2:$D$1001&lt;=A749)*(الإجازات!$E$2:$E$1001&gt;=A749)*(الإجازات!$G$2:$G$1001="مقبولة")),الإجازات!$C$2:$C$1001)))</f>
        <v/>
      </c>
      <c r="O749" s="17"/>
      <c r="P749" s="23" t="str">
        <f aca="false">IF(B749="","",IF(ISNA(MATCH(B749,الموظفين!$A$2:$A$501,0)),"⚠ كود غير موجود",IF(O749&lt;&gt;"",O749,IF(N749&lt;&gt;"",N749,IF(H749="",IF(AND(A749&lt;&gt;"",WEEKDAY(A749)=الإعدادات!$B$11),"راحة أسبوعية","غائب"),IF(I749="","بدون انصراف",IF(N(K749)&gt;0,"متأخر","حاضر")))))))</f>
        <v/>
      </c>
      <c r="Q749" s="24" t="str">
        <f aca="false">IF(B749="","",IF(OR(P749="غائب",P749="غياب",P749="إجازة بدون راتب"),IFERROR(VLOOKUP(B749,الموظفين!$A$2:$J$501,8,FALSE()),0),0))</f>
        <v/>
      </c>
      <c r="R749" s="24" t="str">
        <f aca="false">IF(B749="","",ROUND((N(K749)+N(L749))/60*IFERROR(VLOOKUP(B749,الموظفين!$A$2:$J$501,8,FALSE()),0)/الإعدادات!$B$6*الإعدادات!$B$9,2))</f>
        <v/>
      </c>
      <c r="S749" s="24" t="str">
        <f aca="false">IF(OR(B749="",M749=""),"",ROUND(M749/60*IFERROR(VLOOKUP(B749,الموظفين!$A$2:$J$501,9,FALSE()),0),2))</f>
        <v/>
      </c>
      <c r="T749" s="17"/>
      <c r="U749" s="23" t="str">
        <f aca="false">IF(OR(A749="",B749=""),"",A749&amp;"|"&amp;B749)</f>
        <v/>
      </c>
    </row>
    <row r="750" customFormat="false" ht="15" hidden="false" customHeight="false" outlineLevel="0" collapsed="false">
      <c r="A750" s="16"/>
      <c r="B750" s="17"/>
      <c r="C750" s="18" t="str">
        <f aca="false">IF($B750="","",IFERROR(VLOOKUP($B750,الموظفين!$A$2:$J$501,2,FALSE())&amp;"","⚠ كود غير موجود"))</f>
        <v/>
      </c>
      <c r="D750" s="18" t="str">
        <f aca="false">IF($B750="","",IFERROR(VLOOKUP($B750,الموظفين!$A$2:$J$501,3,FALSE())&amp;"",""))</f>
        <v/>
      </c>
      <c r="E750" s="18" t="str">
        <f aca="false">IF($B750="","",IFERROR(VLOOKUP($B750,الموظفين!$A$2:$J$501,5,FALSE())&amp;"",""))</f>
        <v/>
      </c>
      <c r="F750" s="19" t="str">
        <f aca="false">IF($B750="","",IFERROR(VLOOKUP($B750,الموظفين!$A$2:$J$501,6,FALSE()),""))</f>
        <v/>
      </c>
      <c r="G750" s="19" t="str">
        <f aca="false">IF($B750="","",IFERROR(VLOOKUP($B750,الموظفين!$A$2:$J$501,7,FALSE()),""))</f>
        <v/>
      </c>
      <c r="H750" s="20"/>
      <c r="I750" s="20"/>
      <c r="J750" s="21" t="str">
        <f aca="false">IF(OR(H750="",I750=""),"",ROUND(MOD(I750-H750,1)*24,2))</f>
        <v/>
      </c>
      <c r="K750" s="22" t="str">
        <f aca="false">IF(OR(H750="",F750=""),"",IF(ROUND(MAX(0,MOD(H750-F750+0.5,1)-0.5)*1440,0)&gt;IFERROR(VLOOKUP(E750,الورديات!$A$2:$E$21,5,FALSE()),0),ROUND(MAX(0,MOD(H750-F750+0.5,1)-0.5)*1440,0),0))</f>
        <v/>
      </c>
      <c r="L750" s="22" t="str">
        <f aca="false">IF(OR(I750="",G750=""),"",ROUND(MAX(0,MOD(G750-I750+0.5,1)-0.5)*1440,0))</f>
        <v/>
      </c>
      <c r="M750" s="22" t="str">
        <f aca="false">IF(OR(I750="",G750=""),"",IF(ROUND(MAX(0,MOD(I750-G750+0.5,1)-0.5)*1440,0)&gt;=الإعدادات!$B$8,ROUND(MAX(0,MOD(I750-G750+0.5,1)-0.5)*1440,0),0))</f>
        <v/>
      </c>
      <c r="N750" s="18" t="str">
        <f aca="false">IF(OR(A750="",B750=""),"",IF(COUNTIFS(الإجازات!$A$2:$A$1001,B750,الإجازات!$D$2:$D$1001,"&lt;="&amp;A750,الإجازات!$E$2:$E$1001,"&gt;="&amp;A750,الإجازات!$G$2:$G$1001,"مقبولة")=0,"",LOOKUP(2,1/((الإجازات!$A$2:$A$1001=B750)*(الإجازات!$D$2:$D$1001&lt;=A750)*(الإجازات!$E$2:$E$1001&gt;=A750)*(الإجازات!$G$2:$G$1001="مقبولة")),الإجازات!$C$2:$C$1001)))</f>
        <v/>
      </c>
      <c r="O750" s="17"/>
      <c r="P750" s="23" t="str">
        <f aca="false">IF(B750="","",IF(ISNA(MATCH(B750,الموظفين!$A$2:$A$501,0)),"⚠ كود غير موجود",IF(O750&lt;&gt;"",O750,IF(N750&lt;&gt;"",N750,IF(H750="",IF(AND(A750&lt;&gt;"",WEEKDAY(A750)=الإعدادات!$B$11),"راحة أسبوعية","غائب"),IF(I750="","بدون انصراف",IF(N(K750)&gt;0,"متأخر","حاضر")))))))</f>
        <v/>
      </c>
      <c r="Q750" s="24" t="str">
        <f aca="false">IF(B750="","",IF(OR(P750="غائب",P750="غياب",P750="إجازة بدون راتب"),IFERROR(VLOOKUP(B750,الموظفين!$A$2:$J$501,8,FALSE()),0),0))</f>
        <v/>
      </c>
      <c r="R750" s="24" t="str">
        <f aca="false">IF(B750="","",ROUND((N(K750)+N(L750))/60*IFERROR(VLOOKUP(B750,الموظفين!$A$2:$J$501,8,FALSE()),0)/الإعدادات!$B$6*الإعدادات!$B$9,2))</f>
        <v/>
      </c>
      <c r="S750" s="24" t="str">
        <f aca="false">IF(OR(B750="",M750=""),"",ROUND(M750/60*IFERROR(VLOOKUP(B750,الموظفين!$A$2:$J$501,9,FALSE()),0),2))</f>
        <v/>
      </c>
      <c r="T750" s="17"/>
      <c r="U750" s="23" t="str">
        <f aca="false">IF(OR(A750="",B750=""),"",A750&amp;"|"&amp;B750)</f>
        <v/>
      </c>
    </row>
    <row r="751" customFormat="false" ht="15" hidden="false" customHeight="false" outlineLevel="0" collapsed="false">
      <c r="A751" s="16"/>
      <c r="B751" s="17"/>
      <c r="C751" s="18" t="str">
        <f aca="false">IF($B751="","",IFERROR(VLOOKUP($B751,الموظفين!$A$2:$J$501,2,FALSE())&amp;"","⚠ كود غير موجود"))</f>
        <v/>
      </c>
      <c r="D751" s="18" t="str">
        <f aca="false">IF($B751="","",IFERROR(VLOOKUP($B751,الموظفين!$A$2:$J$501,3,FALSE())&amp;"",""))</f>
        <v/>
      </c>
      <c r="E751" s="18" t="str">
        <f aca="false">IF($B751="","",IFERROR(VLOOKUP($B751,الموظفين!$A$2:$J$501,5,FALSE())&amp;"",""))</f>
        <v/>
      </c>
      <c r="F751" s="19" t="str">
        <f aca="false">IF($B751="","",IFERROR(VLOOKUP($B751,الموظفين!$A$2:$J$501,6,FALSE()),""))</f>
        <v/>
      </c>
      <c r="G751" s="19" t="str">
        <f aca="false">IF($B751="","",IFERROR(VLOOKUP($B751,الموظفين!$A$2:$J$501,7,FALSE()),""))</f>
        <v/>
      </c>
      <c r="H751" s="20"/>
      <c r="I751" s="20"/>
      <c r="J751" s="21" t="str">
        <f aca="false">IF(OR(H751="",I751=""),"",ROUND(MOD(I751-H751,1)*24,2))</f>
        <v/>
      </c>
      <c r="K751" s="22" t="str">
        <f aca="false">IF(OR(H751="",F751=""),"",IF(ROUND(MAX(0,MOD(H751-F751+0.5,1)-0.5)*1440,0)&gt;IFERROR(VLOOKUP(E751,الورديات!$A$2:$E$21,5,FALSE()),0),ROUND(MAX(0,MOD(H751-F751+0.5,1)-0.5)*1440,0),0))</f>
        <v/>
      </c>
      <c r="L751" s="22" t="str">
        <f aca="false">IF(OR(I751="",G751=""),"",ROUND(MAX(0,MOD(G751-I751+0.5,1)-0.5)*1440,0))</f>
        <v/>
      </c>
      <c r="M751" s="22" t="str">
        <f aca="false">IF(OR(I751="",G751=""),"",IF(ROUND(MAX(0,MOD(I751-G751+0.5,1)-0.5)*1440,0)&gt;=الإعدادات!$B$8,ROUND(MAX(0,MOD(I751-G751+0.5,1)-0.5)*1440,0),0))</f>
        <v/>
      </c>
      <c r="N751" s="18" t="str">
        <f aca="false">IF(OR(A751="",B751=""),"",IF(COUNTIFS(الإجازات!$A$2:$A$1001,B751,الإجازات!$D$2:$D$1001,"&lt;="&amp;A751,الإجازات!$E$2:$E$1001,"&gt;="&amp;A751,الإجازات!$G$2:$G$1001,"مقبولة")=0,"",LOOKUP(2,1/((الإجازات!$A$2:$A$1001=B751)*(الإجازات!$D$2:$D$1001&lt;=A751)*(الإجازات!$E$2:$E$1001&gt;=A751)*(الإجازات!$G$2:$G$1001="مقبولة")),الإجازات!$C$2:$C$1001)))</f>
        <v/>
      </c>
      <c r="O751" s="17"/>
      <c r="P751" s="23" t="str">
        <f aca="false">IF(B751="","",IF(ISNA(MATCH(B751,الموظفين!$A$2:$A$501,0)),"⚠ كود غير موجود",IF(O751&lt;&gt;"",O751,IF(N751&lt;&gt;"",N751,IF(H751="",IF(AND(A751&lt;&gt;"",WEEKDAY(A751)=الإعدادات!$B$11),"راحة أسبوعية","غائب"),IF(I751="","بدون انصراف",IF(N(K751)&gt;0,"متأخر","حاضر")))))))</f>
        <v/>
      </c>
      <c r="Q751" s="24" t="str">
        <f aca="false">IF(B751="","",IF(OR(P751="غائب",P751="غياب",P751="إجازة بدون راتب"),IFERROR(VLOOKUP(B751,الموظفين!$A$2:$J$501,8,FALSE()),0),0))</f>
        <v/>
      </c>
      <c r="R751" s="24" t="str">
        <f aca="false">IF(B751="","",ROUND((N(K751)+N(L751))/60*IFERROR(VLOOKUP(B751,الموظفين!$A$2:$J$501,8,FALSE()),0)/الإعدادات!$B$6*الإعدادات!$B$9,2))</f>
        <v/>
      </c>
      <c r="S751" s="24" t="str">
        <f aca="false">IF(OR(B751="",M751=""),"",ROUND(M751/60*IFERROR(VLOOKUP(B751,الموظفين!$A$2:$J$501,9,FALSE()),0),2))</f>
        <v/>
      </c>
      <c r="T751" s="17"/>
      <c r="U751" s="23" t="str">
        <f aca="false">IF(OR(A751="",B751=""),"",A751&amp;"|"&amp;B751)</f>
        <v/>
      </c>
    </row>
    <row r="752" customFormat="false" ht="15" hidden="false" customHeight="false" outlineLevel="0" collapsed="false">
      <c r="A752" s="16"/>
      <c r="B752" s="17"/>
      <c r="C752" s="18" t="str">
        <f aca="false">IF($B752="","",IFERROR(VLOOKUP($B752,الموظفين!$A$2:$J$501,2,FALSE())&amp;"","⚠ كود غير موجود"))</f>
        <v/>
      </c>
      <c r="D752" s="18" t="str">
        <f aca="false">IF($B752="","",IFERROR(VLOOKUP($B752,الموظفين!$A$2:$J$501,3,FALSE())&amp;"",""))</f>
        <v/>
      </c>
      <c r="E752" s="18" t="str">
        <f aca="false">IF($B752="","",IFERROR(VLOOKUP($B752,الموظفين!$A$2:$J$501,5,FALSE())&amp;"",""))</f>
        <v/>
      </c>
      <c r="F752" s="19" t="str">
        <f aca="false">IF($B752="","",IFERROR(VLOOKUP($B752,الموظفين!$A$2:$J$501,6,FALSE()),""))</f>
        <v/>
      </c>
      <c r="G752" s="19" t="str">
        <f aca="false">IF($B752="","",IFERROR(VLOOKUP($B752,الموظفين!$A$2:$J$501,7,FALSE()),""))</f>
        <v/>
      </c>
      <c r="H752" s="20"/>
      <c r="I752" s="20"/>
      <c r="J752" s="21" t="str">
        <f aca="false">IF(OR(H752="",I752=""),"",ROUND(MOD(I752-H752,1)*24,2))</f>
        <v/>
      </c>
      <c r="K752" s="22" t="str">
        <f aca="false">IF(OR(H752="",F752=""),"",IF(ROUND(MAX(0,MOD(H752-F752+0.5,1)-0.5)*1440,0)&gt;IFERROR(VLOOKUP(E752,الورديات!$A$2:$E$21,5,FALSE()),0),ROUND(MAX(0,MOD(H752-F752+0.5,1)-0.5)*1440,0),0))</f>
        <v/>
      </c>
      <c r="L752" s="22" t="str">
        <f aca="false">IF(OR(I752="",G752=""),"",ROUND(MAX(0,MOD(G752-I752+0.5,1)-0.5)*1440,0))</f>
        <v/>
      </c>
      <c r="M752" s="22" t="str">
        <f aca="false">IF(OR(I752="",G752=""),"",IF(ROUND(MAX(0,MOD(I752-G752+0.5,1)-0.5)*1440,0)&gt;=الإعدادات!$B$8,ROUND(MAX(0,MOD(I752-G752+0.5,1)-0.5)*1440,0),0))</f>
        <v/>
      </c>
      <c r="N752" s="18" t="str">
        <f aca="false">IF(OR(A752="",B752=""),"",IF(COUNTIFS(الإجازات!$A$2:$A$1001,B752,الإجازات!$D$2:$D$1001,"&lt;="&amp;A752,الإجازات!$E$2:$E$1001,"&gt;="&amp;A752,الإجازات!$G$2:$G$1001,"مقبولة")=0,"",LOOKUP(2,1/((الإجازات!$A$2:$A$1001=B752)*(الإجازات!$D$2:$D$1001&lt;=A752)*(الإجازات!$E$2:$E$1001&gt;=A752)*(الإجازات!$G$2:$G$1001="مقبولة")),الإجازات!$C$2:$C$1001)))</f>
        <v/>
      </c>
      <c r="O752" s="17"/>
      <c r="P752" s="23" t="str">
        <f aca="false">IF(B752="","",IF(ISNA(MATCH(B752,الموظفين!$A$2:$A$501,0)),"⚠ كود غير موجود",IF(O752&lt;&gt;"",O752,IF(N752&lt;&gt;"",N752,IF(H752="",IF(AND(A752&lt;&gt;"",WEEKDAY(A752)=الإعدادات!$B$11),"راحة أسبوعية","غائب"),IF(I752="","بدون انصراف",IF(N(K752)&gt;0,"متأخر","حاضر")))))))</f>
        <v/>
      </c>
      <c r="Q752" s="24" t="str">
        <f aca="false">IF(B752="","",IF(OR(P752="غائب",P752="غياب",P752="إجازة بدون راتب"),IFERROR(VLOOKUP(B752,الموظفين!$A$2:$J$501,8,FALSE()),0),0))</f>
        <v/>
      </c>
      <c r="R752" s="24" t="str">
        <f aca="false">IF(B752="","",ROUND((N(K752)+N(L752))/60*IFERROR(VLOOKUP(B752,الموظفين!$A$2:$J$501,8,FALSE()),0)/الإعدادات!$B$6*الإعدادات!$B$9,2))</f>
        <v/>
      </c>
      <c r="S752" s="24" t="str">
        <f aca="false">IF(OR(B752="",M752=""),"",ROUND(M752/60*IFERROR(VLOOKUP(B752,الموظفين!$A$2:$J$501,9,FALSE()),0),2))</f>
        <v/>
      </c>
      <c r="T752" s="17"/>
      <c r="U752" s="23" t="str">
        <f aca="false">IF(OR(A752="",B752=""),"",A752&amp;"|"&amp;B752)</f>
        <v/>
      </c>
    </row>
    <row r="753" customFormat="false" ht="15" hidden="false" customHeight="false" outlineLevel="0" collapsed="false">
      <c r="A753" s="16"/>
      <c r="B753" s="17"/>
      <c r="C753" s="18" t="str">
        <f aca="false">IF($B753="","",IFERROR(VLOOKUP($B753,الموظفين!$A$2:$J$501,2,FALSE())&amp;"","⚠ كود غير موجود"))</f>
        <v/>
      </c>
      <c r="D753" s="18" t="str">
        <f aca="false">IF($B753="","",IFERROR(VLOOKUP($B753,الموظفين!$A$2:$J$501,3,FALSE())&amp;"",""))</f>
        <v/>
      </c>
      <c r="E753" s="18" t="str">
        <f aca="false">IF($B753="","",IFERROR(VLOOKUP($B753,الموظفين!$A$2:$J$501,5,FALSE())&amp;"",""))</f>
        <v/>
      </c>
      <c r="F753" s="19" t="str">
        <f aca="false">IF($B753="","",IFERROR(VLOOKUP($B753,الموظفين!$A$2:$J$501,6,FALSE()),""))</f>
        <v/>
      </c>
      <c r="G753" s="19" t="str">
        <f aca="false">IF($B753="","",IFERROR(VLOOKUP($B753,الموظفين!$A$2:$J$501,7,FALSE()),""))</f>
        <v/>
      </c>
      <c r="H753" s="20"/>
      <c r="I753" s="20"/>
      <c r="J753" s="21" t="str">
        <f aca="false">IF(OR(H753="",I753=""),"",ROUND(MOD(I753-H753,1)*24,2))</f>
        <v/>
      </c>
      <c r="K753" s="22" t="str">
        <f aca="false">IF(OR(H753="",F753=""),"",IF(ROUND(MAX(0,MOD(H753-F753+0.5,1)-0.5)*1440,0)&gt;IFERROR(VLOOKUP(E753,الورديات!$A$2:$E$21,5,FALSE()),0),ROUND(MAX(0,MOD(H753-F753+0.5,1)-0.5)*1440,0),0))</f>
        <v/>
      </c>
      <c r="L753" s="22" t="str">
        <f aca="false">IF(OR(I753="",G753=""),"",ROUND(MAX(0,MOD(G753-I753+0.5,1)-0.5)*1440,0))</f>
        <v/>
      </c>
      <c r="M753" s="22" t="str">
        <f aca="false">IF(OR(I753="",G753=""),"",IF(ROUND(MAX(0,MOD(I753-G753+0.5,1)-0.5)*1440,0)&gt;=الإعدادات!$B$8,ROUND(MAX(0,MOD(I753-G753+0.5,1)-0.5)*1440,0),0))</f>
        <v/>
      </c>
      <c r="N753" s="18" t="str">
        <f aca="false">IF(OR(A753="",B753=""),"",IF(COUNTIFS(الإجازات!$A$2:$A$1001,B753,الإجازات!$D$2:$D$1001,"&lt;="&amp;A753,الإجازات!$E$2:$E$1001,"&gt;="&amp;A753,الإجازات!$G$2:$G$1001,"مقبولة")=0,"",LOOKUP(2,1/((الإجازات!$A$2:$A$1001=B753)*(الإجازات!$D$2:$D$1001&lt;=A753)*(الإجازات!$E$2:$E$1001&gt;=A753)*(الإجازات!$G$2:$G$1001="مقبولة")),الإجازات!$C$2:$C$1001)))</f>
        <v/>
      </c>
      <c r="O753" s="17"/>
      <c r="P753" s="23" t="str">
        <f aca="false">IF(B753="","",IF(ISNA(MATCH(B753,الموظفين!$A$2:$A$501,0)),"⚠ كود غير موجود",IF(O753&lt;&gt;"",O753,IF(N753&lt;&gt;"",N753,IF(H753="",IF(AND(A753&lt;&gt;"",WEEKDAY(A753)=الإعدادات!$B$11),"راحة أسبوعية","غائب"),IF(I753="","بدون انصراف",IF(N(K753)&gt;0,"متأخر","حاضر")))))))</f>
        <v/>
      </c>
      <c r="Q753" s="24" t="str">
        <f aca="false">IF(B753="","",IF(OR(P753="غائب",P753="غياب",P753="إجازة بدون راتب"),IFERROR(VLOOKUP(B753,الموظفين!$A$2:$J$501,8,FALSE()),0),0))</f>
        <v/>
      </c>
      <c r="R753" s="24" t="str">
        <f aca="false">IF(B753="","",ROUND((N(K753)+N(L753))/60*IFERROR(VLOOKUP(B753,الموظفين!$A$2:$J$501,8,FALSE()),0)/الإعدادات!$B$6*الإعدادات!$B$9,2))</f>
        <v/>
      </c>
      <c r="S753" s="24" t="str">
        <f aca="false">IF(OR(B753="",M753=""),"",ROUND(M753/60*IFERROR(VLOOKUP(B753,الموظفين!$A$2:$J$501,9,FALSE()),0),2))</f>
        <v/>
      </c>
      <c r="T753" s="17"/>
      <c r="U753" s="23" t="str">
        <f aca="false">IF(OR(A753="",B753=""),"",A753&amp;"|"&amp;B753)</f>
        <v/>
      </c>
    </row>
    <row r="754" customFormat="false" ht="15" hidden="false" customHeight="false" outlineLevel="0" collapsed="false">
      <c r="A754" s="16"/>
      <c r="B754" s="17"/>
      <c r="C754" s="18" t="str">
        <f aca="false">IF($B754="","",IFERROR(VLOOKUP($B754,الموظفين!$A$2:$J$501,2,FALSE())&amp;"","⚠ كود غير موجود"))</f>
        <v/>
      </c>
      <c r="D754" s="18" t="str">
        <f aca="false">IF($B754="","",IFERROR(VLOOKUP($B754,الموظفين!$A$2:$J$501,3,FALSE())&amp;"",""))</f>
        <v/>
      </c>
      <c r="E754" s="18" t="str">
        <f aca="false">IF($B754="","",IFERROR(VLOOKUP($B754,الموظفين!$A$2:$J$501,5,FALSE())&amp;"",""))</f>
        <v/>
      </c>
      <c r="F754" s="19" t="str">
        <f aca="false">IF($B754="","",IFERROR(VLOOKUP($B754,الموظفين!$A$2:$J$501,6,FALSE()),""))</f>
        <v/>
      </c>
      <c r="G754" s="19" t="str">
        <f aca="false">IF($B754="","",IFERROR(VLOOKUP($B754,الموظفين!$A$2:$J$501,7,FALSE()),""))</f>
        <v/>
      </c>
      <c r="H754" s="20"/>
      <c r="I754" s="20"/>
      <c r="J754" s="21" t="str">
        <f aca="false">IF(OR(H754="",I754=""),"",ROUND(MOD(I754-H754,1)*24,2))</f>
        <v/>
      </c>
      <c r="K754" s="22" t="str">
        <f aca="false">IF(OR(H754="",F754=""),"",IF(ROUND(MAX(0,MOD(H754-F754+0.5,1)-0.5)*1440,0)&gt;IFERROR(VLOOKUP(E754,الورديات!$A$2:$E$21,5,FALSE()),0),ROUND(MAX(0,MOD(H754-F754+0.5,1)-0.5)*1440,0),0))</f>
        <v/>
      </c>
      <c r="L754" s="22" t="str">
        <f aca="false">IF(OR(I754="",G754=""),"",ROUND(MAX(0,MOD(G754-I754+0.5,1)-0.5)*1440,0))</f>
        <v/>
      </c>
      <c r="M754" s="22" t="str">
        <f aca="false">IF(OR(I754="",G754=""),"",IF(ROUND(MAX(0,MOD(I754-G754+0.5,1)-0.5)*1440,0)&gt;=الإعدادات!$B$8,ROUND(MAX(0,MOD(I754-G754+0.5,1)-0.5)*1440,0),0))</f>
        <v/>
      </c>
      <c r="N754" s="18" t="str">
        <f aca="false">IF(OR(A754="",B754=""),"",IF(COUNTIFS(الإجازات!$A$2:$A$1001,B754,الإجازات!$D$2:$D$1001,"&lt;="&amp;A754,الإجازات!$E$2:$E$1001,"&gt;="&amp;A754,الإجازات!$G$2:$G$1001,"مقبولة")=0,"",LOOKUP(2,1/((الإجازات!$A$2:$A$1001=B754)*(الإجازات!$D$2:$D$1001&lt;=A754)*(الإجازات!$E$2:$E$1001&gt;=A754)*(الإجازات!$G$2:$G$1001="مقبولة")),الإجازات!$C$2:$C$1001)))</f>
        <v/>
      </c>
      <c r="O754" s="17"/>
      <c r="P754" s="23" t="str">
        <f aca="false">IF(B754="","",IF(ISNA(MATCH(B754,الموظفين!$A$2:$A$501,0)),"⚠ كود غير موجود",IF(O754&lt;&gt;"",O754,IF(N754&lt;&gt;"",N754,IF(H754="",IF(AND(A754&lt;&gt;"",WEEKDAY(A754)=الإعدادات!$B$11),"راحة أسبوعية","غائب"),IF(I754="","بدون انصراف",IF(N(K754)&gt;0,"متأخر","حاضر")))))))</f>
        <v/>
      </c>
      <c r="Q754" s="24" t="str">
        <f aca="false">IF(B754="","",IF(OR(P754="غائب",P754="غياب",P754="إجازة بدون راتب"),IFERROR(VLOOKUP(B754,الموظفين!$A$2:$J$501,8,FALSE()),0),0))</f>
        <v/>
      </c>
      <c r="R754" s="24" t="str">
        <f aca="false">IF(B754="","",ROUND((N(K754)+N(L754))/60*IFERROR(VLOOKUP(B754,الموظفين!$A$2:$J$501,8,FALSE()),0)/الإعدادات!$B$6*الإعدادات!$B$9,2))</f>
        <v/>
      </c>
      <c r="S754" s="24" t="str">
        <f aca="false">IF(OR(B754="",M754=""),"",ROUND(M754/60*IFERROR(VLOOKUP(B754,الموظفين!$A$2:$J$501,9,FALSE()),0),2))</f>
        <v/>
      </c>
      <c r="T754" s="17"/>
      <c r="U754" s="23" t="str">
        <f aca="false">IF(OR(A754="",B754=""),"",A754&amp;"|"&amp;B754)</f>
        <v/>
      </c>
    </row>
    <row r="755" customFormat="false" ht="15" hidden="false" customHeight="false" outlineLevel="0" collapsed="false">
      <c r="A755" s="16"/>
      <c r="B755" s="17"/>
      <c r="C755" s="18" t="str">
        <f aca="false">IF($B755="","",IFERROR(VLOOKUP($B755,الموظفين!$A$2:$J$501,2,FALSE())&amp;"","⚠ كود غير موجود"))</f>
        <v/>
      </c>
      <c r="D755" s="18" t="str">
        <f aca="false">IF($B755="","",IFERROR(VLOOKUP($B755,الموظفين!$A$2:$J$501,3,FALSE())&amp;"",""))</f>
        <v/>
      </c>
      <c r="E755" s="18" t="str">
        <f aca="false">IF($B755="","",IFERROR(VLOOKUP($B755,الموظفين!$A$2:$J$501,5,FALSE())&amp;"",""))</f>
        <v/>
      </c>
      <c r="F755" s="19" t="str">
        <f aca="false">IF($B755="","",IFERROR(VLOOKUP($B755,الموظفين!$A$2:$J$501,6,FALSE()),""))</f>
        <v/>
      </c>
      <c r="G755" s="19" t="str">
        <f aca="false">IF($B755="","",IFERROR(VLOOKUP($B755,الموظفين!$A$2:$J$501,7,FALSE()),""))</f>
        <v/>
      </c>
      <c r="H755" s="20"/>
      <c r="I755" s="20"/>
      <c r="J755" s="21" t="str">
        <f aca="false">IF(OR(H755="",I755=""),"",ROUND(MOD(I755-H755,1)*24,2))</f>
        <v/>
      </c>
      <c r="K755" s="22" t="str">
        <f aca="false">IF(OR(H755="",F755=""),"",IF(ROUND(MAX(0,MOD(H755-F755+0.5,1)-0.5)*1440,0)&gt;IFERROR(VLOOKUP(E755,الورديات!$A$2:$E$21,5,FALSE()),0),ROUND(MAX(0,MOD(H755-F755+0.5,1)-0.5)*1440,0),0))</f>
        <v/>
      </c>
      <c r="L755" s="22" t="str">
        <f aca="false">IF(OR(I755="",G755=""),"",ROUND(MAX(0,MOD(G755-I755+0.5,1)-0.5)*1440,0))</f>
        <v/>
      </c>
      <c r="M755" s="22" t="str">
        <f aca="false">IF(OR(I755="",G755=""),"",IF(ROUND(MAX(0,MOD(I755-G755+0.5,1)-0.5)*1440,0)&gt;=الإعدادات!$B$8,ROUND(MAX(0,MOD(I755-G755+0.5,1)-0.5)*1440,0),0))</f>
        <v/>
      </c>
      <c r="N755" s="18" t="str">
        <f aca="false">IF(OR(A755="",B755=""),"",IF(COUNTIFS(الإجازات!$A$2:$A$1001,B755,الإجازات!$D$2:$D$1001,"&lt;="&amp;A755,الإجازات!$E$2:$E$1001,"&gt;="&amp;A755,الإجازات!$G$2:$G$1001,"مقبولة")=0,"",LOOKUP(2,1/((الإجازات!$A$2:$A$1001=B755)*(الإجازات!$D$2:$D$1001&lt;=A755)*(الإجازات!$E$2:$E$1001&gt;=A755)*(الإجازات!$G$2:$G$1001="مقبولة")),الإجازات!$C$2:$C$1001)))</f>
        <v/>
      </c>
      <c r="O755" s="17"/>
      <c r="P755" s="23" t="str">
        <f aca="false">IF(B755="","",IF(ISNA(MATCH(B755,الموظفين!$A$2:$A$501,0)),"⚠ كود غير موجود",IF(O755&lt;&gt;"",O755,IF(N755&lt;&gt;"",N755,IF(H755="",IF(AND(A755&lt;&gt;"",WEEKDAY(A755)=الإعدادات!$B$11),"راحة أسبوعية","غائب"),IF(I755="","بدون انصراف",IF(N(K755)&gt;0,"متأخر","حاضر")))))))</f>
        <v/>
      </c>
      <c r="Q755" s="24" t="str">
        <f aca="false">IF(B755="","",IF(OR(P755="غائب",P755="غياب",P755="إجازة بدون راتب"),IFERROR(VLOOKUP(B755,الموظفين!$A$2:$J$501,8,FALSE()),0),0))</f>
        <v/>
      </c>
      <c r="R755" s="24" t="str">
        <f aca="false">IF(B755="","",ROUND((N(K755)+N(L755))/60*IFERROR(VLOOKUP(B755,الموظفين!$A$2:$J$501,8,FALSE()),0)/الإعدادات!$B$6*الإعدادات!$B$9,2))</f>
        <v/>
      </c>
      <c r="S755" s="24" t="str">
        <f aca="false">IF(OR(B755="",M755=""),"",ROUND(M755/60*IFERROR(VLOOKUP(B755,الموظفين!$A$2:$J$501,9,FALSE()),0),2))</f>
        <v/>
      </c>
      <c r="T755" s="17"/>
      <c r="U755" s="23" t="str">
        <f aca="false">IF(OR(A755="",B755=""),"",A755&amp;"|"&amp;B755)</f>
        <v/>
      </c>
    </row>
    <row r="756" customFormat="false" ht="15" hidden="false" customHeight="false" outlineLevel="0" collapsed="false">
      <c r="A756" s="16"/>
      <c r="B756" s="17"/>
      <c r="C756" s="18" t="str">
        <f aca="false">IF($B756="","",IFERROR(VLOOKUP($B756,الموظفين!$A$2:$J$501,2,FALSE())&amp;"","⚠ كود غير موجود"))</f>
        <v/>
      </c>
      <c r="D756" s="18" t="str">
        <f aca="false">IF($B756="","",IFERROR(VLOOKUP($B756,الموظفين!$A$2:$J$501,3,FALSE())&amp;"",""))</f>
        <v/>
      </c>
      <c r="E756" s="18" t="str">
        <f aca="false">IF($B756="","",IFERROR(VLOOKUP($B756,الموظفين!$A$2:$J$501,5,FALSE())&amp;"",""))</f>
        <v/>
      </c>
      <c r="F756" s="19" t="str">
        <f aca="false">IF($B756="","",IFERROR(VLOOKUP($B756,الموظفين!$A$2:$J$501,6,FALSE()),""))</f>
        <v/>
      </c>
      <c r="G756" s="19" t="str">
        <f aca="false">IF($B756="","",IFERROR(VLOOKUP($B756,الموظفين!$A$2:$J$501,7,FALSE()),""))</f>
        <v/>
      </c>
      <c r="H756" s="20"/>
      <c r="I756" s="20"/>
      <c r="J756" s="21" t="str">
        <f aca="false">IF(OR(H756="",I756=""),"",ROUND(MOD(I756-H756,1)*24,2))</f>
        <v/>
      </c>
      <c r="K756" s="22" t="str">
        <f aca="false">IF(OR(H756="",F756=""),"",IF(ROUND(MAX(0,MOD(H756-F756+0.5,1)-0.5)*1440,0)&gt;IFERROR(VLOOKUP(E756,الورديات!$A$2:$E$21,5,FALSE()),0),ROUND(MAX(0,MOD(H756-F756+0.5,1)-0.5)*1440,0),0))</f>
        <v/>
      </c>
      <c r="L756" s="22" t="str">
        <f aca="false">IF(OR(I756="",G756=""),"",ROUND(MAX(0,MOD(G756-I756+0.5,1)-0.5)*1440,0))</f>
        <v/>
      </c>
      <c r="M756" s="22" t="str">
        <f aca="false">IF(OR(I756="",G756=""),"",IF(ROUND(MAX(0,MOD(I756-G756+0.5,1)-0.5)*1440,0)&gt;=الإعدادات!$B$8,ROUND(MAX(0,MOD(I756-G756+0.5,1)-0.5)*1440,0),0))</f>
        <v/>
      </c>
      <c r="N756" s="18" t="str">
        <f aca="false">IF(OR(A756="",B756=""),"",IF(COUNTIFS(الإجازات!$A$2:$A$1001,B756,الإجازات!$D$2:$D$1001,"&lt;="&amp;A756,الإجازات!$E$2:$E$1001,"&gt;="&amp;A756,الإجازات!$G$2:$G$1001,"مقبولة")=0,"",LOOKUP(2,1/((الإجازات!$A$2:$A$1001=B756)*(الإجازات!$D$2:$D$1001&lt;=A756)*(الإجازات!$E$2:$E$1001&gt;=A756)*(الإجازات!$G$2:$G$1001="مقبولة")),الإجازات!$C$2:$C$1001)))</f>
        <v/>
      </c>
      <c r="O756" s="17"/>
      <c r="P756" s="23" t="str">
        <f aca="false">IF(B756="","",IF(ISNA(MATCH(B756,الموظفين!$A$2:$A$501,0)),"⚠ كود غير موجود",IF(O756&lt;&gt;"",O756,IF(N756&lt;&gt;"",N756,IF(H756="",IF(AND(A756&lt;&gt;"",WEEKDAY(A756)=الإعدادات!$B$11),"راحة أسبوعية","غائب"),IF(I756="","بدون انصراف",IF(N(K756)&gt;0,"متأخر","حاضر")))))))</f>
        <v/>
      </c>
      <c r="Q756" s="24" t="str">
        <f aca="false">IF(B756="","",IF(OR(P756="غائب",P756="غياب",P756="إجازة بدون راتب"),IFERROR(VLOOKUP(B756,الموظفين!$A$2:$J$501,8,FALSE()),0),0))</f>
        <v/>
      </c>
      <c r="R756" s="24" t="str">
        <f aca="false">IF(B756="","",ROUND((N(K756)+N(L756))/60*IFERROR(VLOOKUP(B756,الموظفين!$A$2:$J$501,8,FALSE()),0)/الإعدادات!$B$6*الإعدادات!$B$9,2))</f>
        <v/>
      </c>
      <c r="S756" s="24" t="str">
        <f aca="false">IF(OR(B756="",M756=""),"",ROUND(M756/60*IFERROR(VLOOKUP(B756,الموظفين!$A$2:$J$501,9,FALSE()),0),2))</f>
        <v/>
      </c>
      <c r="T756" s="17"/>
      <c r="U756" s="23" t="str">
        <f aca="false">IF(OR(A756="",B756=""),"",A756&amp;"|"&amp;B756)</f>
        <v/>
      </c>
    </row>
    <row r="757" customFormat="false" ht="15" hidden="false" customHeight="false" outlineLevel="0" collapsed="false">
      <c r="A757" s="16"/>
      <c r="B757" s="17"/>
      <c r="C757" s="18" t="str">
        <f aca="false">IF($B757="","",IFERROR(VLOOKUP($B757,الموظفين!$A$2:$J$501,2,FALSE())&amp;"","⚠ كود غير موجود"))</f>
        <v/>
      </c>
      <c r="D757" s="18" t="str">
        <f aca="false">IF($B757="","",IFERROR(VLOOKUP($B757,الموظفين!$A$2:$J$501,3,FALSE())&amp;"",""))</f>
        <v/>
      </c>
      <c r="E757" s="18" t="str">
        <f aca="false">IF($B757="","",IFERROR(VLOOKUP($B757,الموظفين!$A$2:$J$501,5,FALSE())&amp;"",""))</f>
        <v/>
      </c>
      <c r="F757" s="19" t="str">
        <f aca="false">IF($B757="","",IFERROR(VLOOKUP($B757,الموظفين!$A$2:$J$501,6,FALSE()),""))</f>
        <v/>
      </c>
      <c r="G757" s="19" t="str">
        <f aca="false">IF($B757="","",IFERROR(VLOOKUP($B757,الموظفين!$A$2:$J$501,7,FALSE()),""))</f>
        <v/>
      </c>
      <c r="H757" s="20"/>
      <c r="I757" s="20"/>
      <c r="J757" s="21" t="str">
        <f aca="false">IF(OR(H757="",I757=""),"",ROUND(MOD(I757-H757,1)*24,2))</f>
        <v/>
      </c>
      <c r="K757" s="22" t="str">
        <f aca="false">IF(OR(H757="",F757=""),"",IF(ROUND(MAX(0,MOD(H757-F757+0.5,1)-0.5)*1440,0)&gt;IFERROR(VLOOKUP(E757,الورديات!$A$2:$E$21,5,FALSE()),0),ROUND(MAX(0,MOD(H757-F757+0.5,1)-0.5)*1440,0),0))</f>
        <v/>
      </c>
      <c r="L757" s="22" t="str">
        <f aca="false">IF(OR(I757="",G757=""),"",ROUND(MAX(0,MOD(G757-I757+0.5,1)-0.5)*1440,0))</f>
        <v/>
      </c>
      <c r="M757" s="22" t="str">
        <f aca="false">IF(OR(I757="",G757=""),"",IF(ROUND(MAX(0,MOD(I757-G757+0.5,1)-0.5)*1440,0)&gt;=الإعدادات!$B$8,ROUND(MAX(0,MOD(I757-G757+0.5,1)-0.5)*1440,0),0))</f>
        <v/>
      </c>
      <c r="N757" s="18" t="str">
        <f aca="false">IF(OR(A757="",B757=""),"",IF(COUNTIFS(الإجازات!$A$2:$A$1001,B757,الإجازات!$D$2:$D$1001,"&lt;="&amp;A757,الإجازات!$E$2:$E$1001,"&gt;="&amp;A757,الإجازات!$G$2:$G$1001,"مقبولة")=0,"",LOOKUP(2,1/((الإجازات!$A$2:$A$1001=B757)*(الإجازات!$D$2:$D$1001&lt;=A757)*(الإجازات!$E$2:$E$1001&gt;=A757)*(الإجازات!$G$2:$G$1001="مقبولة")),الإجازات!$C$2:$C$1001)))</f>
        <v/>
      </c>
      <c r="O757" s="17"/>
      <c r="P757" s="23" t="str">
        <f aca="false">IF(B757="","",IF(ISNA(MATCH(B757,الموظفين!$A$2:$A$501,0)),"⚠ كود غير موجود",IF(O757&lt;&gt;"",O757,IF(N757&lt;&gt;"",N757,IF(H757="",IF(AND(A757&lt;&gt;"",WEEKDAY(A757)=الإعدادات!$B$11),"راحة أسبوعية","غائب"),IF(I757="","بدون انصراف",IF(N(K757)&gt;0,"متأخر","حاضر")))))))</f>
        <v/>
      </c>
      <c r="Q757" s="24" t="str">
        <f aca="false">IF(B757="","",IF(OR(P757="غائب",P757="غياب",P757="إجازة بدون راتب"),IFERROR(VLOOKUP(B757,الموظفين!$A$2:$J$501,8,FALSE()),0),0))</f>
        <v/>
      </c>
      <c r="R757" s="24" t="str">
        <f aca="false">IF(B757="","",ROUND((N(K757)+N(L757))/60*IFERROR(VLOOKUP(B757,الموظفين!$A$2:$J$501,8,FALSE()),0)/الإعدادات!$B$6*الإعدادات!$B$9,2))</f>
        <v/>
      </c>
      <c r="S757" s="24" t="str">
        <f aca="false">IF(OR(B757="",M757=""),"",ROUND(M757/60*IFERROR(VLOOKUP(B757,الموظفين!$A$2:$J$501,9,FALSE()),0),2))</f>
        <v/>
      </c>
      <c r="T757" s="17"/>
      <c r="U757" s="23" t="str">
        <f aca="false">IF(OR(A757="",B757=""),"",A757&amp;"|"&amp;B757)</f>
        <v/>
      </c>
    </row>
    <row r="758" customFormat="false" ht="15" hidden="false" customHeight="false" outlineLevel="0" collapsed="false">
      <c r="A758" s="16"/>
      <c r="B758" s="17"/>
      <c r="C758" s="18" t="str">
        <f aca="false">IF($B758="","",IFERROR(VLOOKUP($B758,الموظفين!$A$2:$J$501,2,FALSE())&amp;"","⚠ كود غير موجود"))</f>
        <v/>
      </c>
      <c r="D758" s="18" t="str">
        <f aca="false">IF($B758="","",IFERROR(VLOOKUP($B758,الموظفين!$A$2:$J$501,3,FALSE())&amp;"",""))</f>
        <v/>
      </c>
      <c r="E758" s="18" t="str">
        <f aca="false">IF($B758="","",IFERROR(VLOOKUP($B758,الموظفين!$A$2:$J$501,5,FALSE())&amp;"",""))</f>
        <v/>
      </c>
      <c r="F758" s="19" t="str">
        <f aca="false">IF($B758="","",IFERROR(VLOOKUP($B758,الموظفين!$A$2:$J$501,6,FALSE()),""))</f>
        <v/>
      </c>
      <c r="G758" s="19" t="str">
        <f aca="false">IF($B758="","",IFERROR(VLOOKUP($B758,الموظفين!$A$2:$J$501,7,FALSE()),""))</f>
        <v/>
      </c>
      <c r="H758" s="20"/>
      <c r="I758" s="20"/>
      <c r="J758" s="21" t="str">
        <f aca="false">IF(OR(H758="",I758=""),"",ROUND(MOD(I758-H758,1)*24,2))</f>
        <v/>
      </c>
      <c r="K758" s="22" t="str">
        <f aca="false">IF(OR(H758="",F758=""),"",IF(ROUND(MAX(0,MOD(H758-F758+0.5,1)-0.5)*1440,0)&gt;IFERROR(VLOOKUP(E758,الورديات!$A$2:$E$21,5,FALSE()),0),ROUND(MAX(0,MOD(H758-F758+0.5,1)-0.5)*1440,0),0))</f>
        <v/>
      </c>
      <c r="L758" s="22" t="str">
        <f aca="false">IF(OR(I758="",G758=""),"",ROUND(MAX(0,MOD(G758-I758+0.5,1)-0.5)*1440,0))</f>
        <v/>
      </c>
      <c r="M758" s="22" t="str">
        <f aca="false">IF(OR(I758="",G758=""),"",IF(ROUND(MAX(0,MOD(I758-G758+0.5,1)-0.5)*1440,0)&gt;=الإعدادات!$B$8,ROUND(MAX(0,MOD(I758-G758+0.5,1)-0.5)*1440,0),0))</f>
        <v/>
      </c>
      <c r="N758" s="18" t="str">
        <f aca="false">IF(OR(A758="",B758=""),"",IF(COUNTIFS(الإجازات!$A$2:$A$1001,B758,الإجازات!$D$2:$D$1001,"&lt;="&amp;A758,الإجازات!$E$2:$E$1001,"&gt;="&amp;A758,الإجازات!$G$2:$G$1001,"مقبولة")=0,"",LOOKUP(2,1/((الإجازات!$A$2:$A$1001=B758)*(الإجازات!$D$2:$D$1001&lt;=A758)*(الإجازات!$E$2:$E$1001&gt;=A758)*(الإجازات!$G$2:$G$1001="مقبولة")),الإجازات!$C$2:$C$1001)))</f>
        <v/>
      </c>
      <c r="O758" s="17"/>
      <c r="P758" s="23" t="str">
        <f aca="false">IF(B758="","",IF(ISNA(MATCH(B758,الموظفين!$A$2:$A$501,0)),"⚠ كود غير موجود",IF(O758&lt;&gt;"",O758,IF(N758&lt;&gt;"",N758,IF(H758="",IF(AND(A758&lt;&gt;"",WEEKDAY(A758)=الإعدادات!$B$11),"راحة أسبوعية","غائب"),IF(I758="","بدون انصراف",IF(N(K758)&gt;0,"متأخر","حاضر")))))))</f>
        <v/>
      </c>
      <c r="Q758" s="24" t="str">
        <f aca="false">IF(B758="","",IF(OR(P758="غائب",P758="غياب",P758="إجازة بدون راتب"),IFERROR(VLOOKUP(B758,الموظفين!$A$2:$J$501,8,FALSE()),0),0))</f>
        <v/>
      </c>
      <c r="R758" s="24" t="str">
        <f aca="false">IF(B758="","",ROUND((N(K758)+N(L758))/60*IFERROR(VLOOKUP(B758,الموظفين!$A$2:$J$501,8,FALSE()),0)/الإعدادات!$B$6*الإعدادات!$B$9,2))</f>
        <v/>
      </c>
      <c r="S758" s="24" t="str">
        <f aca="false">IF(OR(B758="",M758=""),"",ROUND(M758/60*IFERROR(VLOOKUP(B758,الموظفين!$A$2:$J$501,9,FALSE()),0),2))</f>
        <v/>
      </c>
      <c r="T758" s="17"/>
      <c r="U758" s="23" t="str">
        <f aca="false">IF(OR(A758="",B758=""),"",A758&amp;"|"&amp;B758)</f>
        <v/>
      </c>
    </row>
    <row r="759" customFormat="false" ht="15" hidden="false" customHeight="false" outlineLevel="0" collapsed="false">
      <c r="A759" s="16"/>
      <c r="B759" s="17"/>
      <c r="C759" s="18" t="str">
        <f aca="false">IF($B759="","",IFERROR(VLOOKUP($B759,الموظفين!$A$2:$J$501,2,FALSE())&amp;"","⚠ كود غير موجود"))</f>
        <v/>
      </c>
      <c r="D759" s="18" t="str">
        <f aca="false">IF($B759="","",IFERROR(VLOOKUP($B759,الموظفين!$A$2:$J$501,3,FALSE())&amp;"",""))</f>
        <v/>
      </c>
      <c r="E759" s="18" t="str">
        <f aca="false">IF($B759="","",IFERROR(VLOOKUP($B759,الموظفين!$A$2:$J$501,5,FALSE())&amp;"",""))</f>
        <v/>
      </c>
      <c r="F759" s="19" t="str">
        <f aca="false">IF($B759="","",IFERROR(VLOOKUP($B759,الموظفين!$A$2:$J$501,6,FALSE()),""))</f>
        <v/>
      </c>
      <c r="G759" s="19" t="str">
        <f aca="false">IF($B759="","",IFERROR(VLOOKUP($B759,الموظفين!$A$2:$J$501,7,FALSE()),""))</f>
        <v/>
      </c>
      <c r="H759" s="20"/>
      <c r="I759" s="20"/>
      <c r="J759" s="21" t="str">
        <f aca="false">IF(OR(H759="",I759=""),"",ROUND(MOD(I759-H759,1)*24,2))</f>
        <v/>
      </c>
      <c r="K759" s="22" t="str">
        <f aca="false">IF(OR(H759="",F759=""),"",IF(ROUND(MAX(0,MOD(H759-F759+0.5,1)-0.5)*1440,0)&gt;IFERROR(VLOOKUP(E759,الورديات!$A$2:$E$21,5,FALSE()),0),ROUND(MAX(0,MOD(H759-F759+0.5,1)-0.5)*1440,0),0))</f>
        <v/>
      </c>
      <c r="L759" s="22" t="str">
        <f aca="false">IF(OR(I759="",G759=""),"",ROUND(MAX(0,MOD(G759-I759+0.5,1)-0.5)*1440,0))</f>
        <v/>
      </c>
      <c r="M759" s="22" t="str">
        <f aca="false">IF(OR(I759="",G759=""),"",IF(ROUND(MAX(0,MOD(I759-G759+0.5,1)-0.5)*1440,0)&gt;=الإعدادات!$B$8,ROUND(MAX(0,MOD(I759-G759+0.5,1)-0.5)*1440,0),0))</f>
        <v/>
      </c>
      <c r="N759" s="18" t="str">
        <f aca="false">IF(OR(A759="",B759=""),"",IF(COUNTIFS(الإجازات!$A$2:$A$1001,B759,الإجازات!$D$2:$D$1001,"&lt;="&amp;A759,الإجازات!$E$2:$E$1001,"&gt;="&amp;A759,الإجازات!$G$2:$G$1001,"مقبولة")=0,"",LOOKUP(2,1/((الإجازات!$A$2:$A$1001=B759)*(الإجازات!$D$2:$D$1001&lt;=A759)*(الإجازات!$E$2:$E$1001&gt;=A759)*(الإجازات!$G$2:$G$1001="مقبولة")),الإجازات!$C$2:$C$1001)))</f>
        <v/>
      </c>
      <c r="O759" s="17"/>
      <c r="P759" s="23" t="str">
        <f aca="false">IF(B759="","",IF(ISNA(MATCH(B759,الموظفين!$A$2:$A$501,0)),"⚠ كود غير موجود",IF(O759&lt;&gt;"",O759,IF(N759&lt;&gt;"",N759,IF(H759="",IF(AND(A759&lt;&gt;"",WEEKDAY(A759)=الإعدادات!$B$11),"راحة أسبوعية","غائب"),IF(I759="","بدون انصراف",IF(N(K759)&gt;0,"متأخر","حاضر")))))))</f>
        <v/>
      </c>
      <c r="Q759" s="24" t="str">
        <f aca="false">IF(B759="","",IF(OR(P759="غائب",P759="غياب",P759="إجازة بدون راتب"),IFERROR(VLOOKUP(B759,الموظفين!$A$2:$J$501,8,FALSE()),0),0))</f>
        <v/>
      </c>
      <c r="R759" s="24" t="str">
        <f aca="false">IF(B759="","",ROUND((N(K759)+N(L759))/60*IFERROR(VLOOKUP(B759,الموظفين!$A$2:$J$501,8,FALSE()),0)/الإعدادات!$B$6*الإعدادات!$B$9,2))</f>
        <v/>
      </c>
      <c r="S759" s="24" t="str">
        <f aca="false">IF(OR(B759="",M759=""),"",ROUND(M759/60*IFERROR(VLOOKUP(B759,الموظفين!$A$2:$J$501,9,FALSE()),0),2))</f>
        <v/>
      </c>
      <c r="T759" s="17"/>
      <c r="U759" s="23" t="str">
        <f aca="false">IF(OR(A759="",B759=""),"",A759&amp;"|"&amp;B759)</f>
        <v/>
      </c>
    </row>
    <row r="760" customFormat="false" ht="15" hidden="false" customHeight="false" outlineLevel="0" collapsed="false">
      <c r="A760" s="16"/>
      <c r="B760" s="17"/>
      <c r="C760" s="18" t="str">
        <f aca="false">IF($B760="","",IFERROR(VLOOKUP($B760,الموظفين!$A$2:$J$501,2,FALSE())&amp;"","⚠ كود غير موجود"))</f>
        <v/>
      </c>
      <c r="D760" s="18" t="str">
        <f aca="false">IF($B760="","",IFERROR(VLOOKUP($B760,الموظفين!$A$2:$J$501,3,FALSE())&amp;"",""))</f>
        <v/>
      </c>
      <c r="E760" s="18" t="str">
        <f aca="false">IF($B760="","",IFERROR(VLOOKUP($B760,الموظفين!$A$2:$J$501,5,FALSE())&amp;"",""))</f>
        <v/>
      </c>
      <c r="F760" s="19" t="str">
        <f aca="false">IF($B760="","",IFERROR(VLOOKUP($B760,الموظفين!$A$2:$J$501,6,FALSE()),""))</f>
        <v/>
      </c>
      <c r="G760" s="19" t="str">
        <f aca="false">IF($B760="","",IFERROR(VLOOKUP($B760,الموظفين!$A$2:$J$501,7,FALSE()),""))</f>
        <v/>
      </c>
      <c r="H760" s="20"/>
      <c r="I760" s="20"/>
      <c r="J760" s="21" t="str">
        <f aca="false">IF(OR(H760="",I760=""),"",ROUND(MOD(I760-H760,1)*24,2))</f>
        <v/>
      </c>
      <c r="K760" s="22" t="str">
        <f aca="false">IF(OR(H760="",F760=""),"",IF(ROUND(MAX(0,MOD(H760-F760+0.5,1)-0.5)*1440,0)&gt;IFERROR(VLOOKUP(E760,الورديات!$A$2:$E$21,5,FALSE()),0),ROUND(MAX(0,MOD(H760-F760+0.5,1)-0.5)*1440,0),0))</f>
        <v/>
      </c>
      <c r="L760" s="22" t="str">
        <f aca="false">IF(OR(I760="",G760=""),"",ROUND(MAX(0,MOD(G760-I760+0.5,1)-0.5)*1440,0))</f>
        <v/>
      </c>
      <c r="M760" s="22" t="str">
        <f aca="false">IF(OR(I760="",G760=""),"",IF(ROUND(MAX(0,MOD(I760-G760+0.5,1)-0.5)*1440,0)&gt;=الإعدادات!$B$8,ROUND(MAX(0,MOD(I760-G760+0.5,1)-0.5)*1440,0),0))</f>
        <v/>
      </c>
      <c r="N760" s="18" t="str">
        <f aca="false">IF(OR(A760="",B760=""),"",IF(COUNTIFS(الإجازات!$A$2:$A$1001,B760,الإجازات!$D$2:$D$1001,"&lt;="&amp;A760,الإجازات!$E$2:$E$1001,"&gt;="&amp;A760,الإجازات!$G$2:$G$1001,"مقبولة")=0,"",LOOKUP(2,1/((الإجازات!$A$2:$A$1001=B760)*(الإجازات!$D$2:$D$1001&lt;=A760)*(الإجازات!$E$2:$E$1001&gt;=A760)*(الإجازات!$G$2:$G$1001="مقبولة")),الإجازات!$C$2:$C$1001)))</f>
        <v/>
      </c>
      <c r="O760" s="17"/>
      <c r="P760" s="23" t="str">
        <f aca="false">IF(B760="","",IF(ISNA(MATCH(B760,الموظفين!$A$2:$A$501,0)),"⚠ كود غير موجود",IF(O760&lt;&gt;"",O760,IF(N760&lt;&gt;"",N760,IF(H760="",IF(AND(A760&lt;&gt;"",WEEKDAY(A760)=الإعدادات!$B$11),"راحة أسبوعية","غائب"),IF(I760="","بدون انصراف",IF(N(K760)&gt;0,"متأخر","حاضر")))))))</f>
        <v/>
      </c>
      <c r="Q760" s="24" t="str">
        <f aca="false">IF(B760="","",IF(OR(P760="غائب",P760="غياب",P760="إجازة بدون راتب"),IFERROR(VLOOKUP(B760,الموظفين!$A$2:$J$501,8,FALSE()),0),0))</f>
        <v/>
      </c>
      <c r="R760" s="24" t="str">
        <f aca="false">IF(B760="","",ROUND((N(K760)+N(L760))/60*IFERROR(VLOOKUP(B760,الموظفين!$A$2:$J$501,8,FALSE()),0)/الإعدادات!$B$6*الإعدادات!$B$9,2))</f>
        <v/>
      </c>
      <c r="S760" s="24" t="str">
        <f aca="false">IF(OR(B760="",M760=""),"",ROUND(M760/60*IFERROR(VLOOKUP(B760,الموظفين!$A$2:$J$501,9,FALSE()),0),2))</f>
        <v/>
      </c>
      <c r="T760" s="17"/>
      <c r="U760" s="23" t="str">
        <f aca="false">IF(OR(A760="",B760=""),"",A760&amp;"|"&amp;B760)</f>
        <v/>
      </c>
    </row>
    <row r="761" customFormat="false" ht="15" hidden="false" customHeight="false" outlineLevel="0" collapsed="false">
      <c r="A761" s="16"/>
      <c r="B761" s="17"/>
      <c r="C761" s="18" t="str">
        <f aca="false">IF($B761="","",IFERROR(VLOOKUP($B761,الموظفين!$A$2:$J$501,2,FALSE())&amp;"","⚠ كود غير موجود"))</f>
        <v/>
      </c>
      <c r="D761" s="18" t="str">
        <f aca="false">IF($B761="","",IFERROR(VLOOKUP($B761,الموظفين!$A$2:$J$501,3,FALSE())&amp;"",""))</f>
        <v/>
      </c>
      <c r="E761" s="18" t="str">
        <f aca="false">IF($B761="","",IFERROR(VLOOKUP($B761,الموظفين!$A$2:$J$501,5,FALSE())&amp;"",""))</f>
        <v/>
      </c>
      <c r="F761" s="19" t="str">
        <f aca="false">IF($B761="","",IFERROR(VLOOKUP($B761,الموظفين!$A$2:$J$501,6,FALSE()),""))</f>
        <v/>
      </c>
      <c r="G761" s="19" t="str">
        <f aca="false">IF($B761="","",IFERROR(VLOOKUP($B761,الموظفين!$A$2:$J$501,7,FALSE()),""))</f>
        <v/>
      </c>
      <c r="H761" s="20"/>
      <c r="I761" s="20"/>
      <c r="J761" s="21" t="str">
        <f aca="false">IF(OR(H761="",I761=""),"",ROUND(MOD(I761-H761,1)*24,2))</f>
        <v/>
      </c>
      <c r="K761" s="22" t="str">
        <f aca="false">IF(OR(H761="",F761=""),"",IF(ROUND(MAX(0,MOD(H761-F761+0.5,1)-0.5)*1440,0)&gt;IFERROR(VLOOKUP(E761,الورديات!$A$2:$E$21,5,FALSE()),0),ROUND(MAX(0,MOD(H761-F761+0.5,1)-0.5)*1440,0),0))</f>
        <v/>
      </c>
      <c r="L761" s="22" t="str">
        <f aca="false">IF(OR(I761="",G761=""),"",ROUND(MAX(0,MOD(G761-I761+0.5,1)-0.5)*1440,0))</f>
        <v/>
      </c>
      <c r="M761" s="22" t="str">
        <f aca="false">IF(OR(I761="",G761=""),"",IF(ROUND(MAX(0,MOD(I761-G761+0.5,1)-0.5)*1440,0)&gt;=الإعدادات!$B$8,ROUND(MAX(0,MOD(I761-G761+0.5,1)-0.5)*1440,0),0))</f>
        <v/>
      </c>
      <c r="N761" s="18" t="str">
        <f aca="false">IF(OR(A761="",B761=""),"",IF(COUNTIFS(الإجازات!$A$2:$A$1001,B761,الإجازات!$D$2:$D$1001,"&lt;="&amp;A761,الإجازات!$E$2:$E$1001,"&gt;="&amp;A761,الإجازات!$G$2:$G$1001,"مقبولة")=0,"",LOOKUP(2,1/((الإجازات!$A$2:$A$1001=B761)*(الإجازات!$D$2:$D$1001&lt;=A761)*(الإجازات!$E$2:$E$1001&gt;=A761)*(الإجازات!$G$2:$G$1001="مقبولة")),الإجازات!$C$2:$C$1001)))</f>
        <v/>
      </c>
      <c r="O761" s="17"/>
      <c r="P761" s="23" t="str">
        <f aca="false">IF(B761="","",IF(ISNA(MATCH(B761,الموظفين!$A$2:$A$501,0)),"⚠ كود غير موجود",IF(O761&lt;&gt;"",O761,IF(N761&lt;&gt;"",N761,IF(H761="",IF(AND(A761&lt;&gt;"",WEEKDAY(A761)=الإعدادات!$B$11),"راحة أسبوعية","غائب"),IF(I761="","بدون انصراف",IF(N(K761)&gt;0,"متأخر","حاضر")))))))</f>
        <v/>
      </c>
      <c r="Q761" s="24" t="str">
        <f aca="false">IF(B761="","",IF(OR(P761="غائب",P761="غياب",P761="إجازة بدون راتب"),IFERROR(VLOOKUP(B761,الموظفين!$A$2:$J$501,8,FALSE()),0),0))</f>
        <v/>
      </c>
      <c r="R761" s="24" t="str">
        <f aca="false">IF(B761="","",ROUND((N(K761)+N(L761))/60*IFERROR(VLOOKUP(B761,الموظفين!$A$2:$J$501,8,FALSE()),0)/الإعدادات!$B$6*الإعدادات!$B$9,2))</f>
        <v/>
      </c>
      <c r="S761" s="24" t="str">
        <f aca="false">IF(OR(B761="",M761=""),"",ROUND(M761/60*IFERROR(VLOOKUP(B761,الموظفين!$A$2:$J$501,9,FALSE()),0),2))</f>
        <v/>
      </c>
      <c r="T761" s="17"/>
      <c r="U761" s="23" t="str">
        <f aca="false">IF(OR(A761="",B761=""),"",A761&amp;"|"&amp;B761)</f>
        <v/>
      </c>
    </row>
    <row r="762" customFormat="false" ht="15" hidden="false" customHeight="false" outlineLevel="0" collapsed="false">
      <c r="A762" s="16"/>
      <c r="B762" s="17"/>
      <c r="C762" s="18" t="str">
        <f aca="false">IF($B762="","",IFERROR(VLOOKUP($B762,الموظفين!$A$2:$J$501,2,FALSE())&amp;"","⚠ كود غير موجود"))</f>
        <v/>
      </c>
      <c r="D762" s="18" t="str">
        <f aca="false">IF($B762="","",IFERROR(VLOOKUP($B762,الموظفين!$A$2:$J$501,3,FALSE())&amp;"",""))</f>
        <v/>
      </c>
      <c r="E762" s="18" t="str">
        <f aca="false">IF($B762="","",IFERROR(VLOOKUP($B762,الموظفين!$A$2:$J$501,5,FALSE())&amp;"",""))</f>
        <v/>
      </c>
      <c r="F762" s="19" t="str">
        <f aca="false">IF($B762="","",IFERROR(VLOOKUP($B762,الموظفين!$A$2:$J$501,6,FALSE()),""))</f>
        <v/>
      </c>
      <c r="G762" s="19" t="str">
        <f aca="false">IF($B762="","",IFERROR(VLOOKUP($B762,الموظفين!$A$2:$J$501,7,FALSE()),""))</f>
        <v/>
      </c>
      <c r="H762" s="20"/>
      <c r="I762" s="20"/>
      <c r="J762" s="21" t="str">
        <f aca="false">IF(OR(H762="",I762=""),"",ROUND(MOD(I762-H762,1)*24,2))</f>
        <v/>
      </c>
      <c r="K762" s="22" t="str">
        <f aca="false">IF(OR(H762="",F762=""),"",IF(ROUND(MAX(0,MOD(H762-F762+0.5,1)-0.5)*1440,0)&gt;IFERROR(VLOOKUP(E762,الورديات!$A$2:$E$21,5,FALSE()),0),ROUND(MAX(0,MOD(H762-F762+0.5,1)-0.5)*1440,0),0))</f>
        <v/>
      </c>
      <c r="L762" s="22" t="str">
        <f aca="false">IF(OR(I762="",G762=""),"",ROUND(MAX(0,MOD(G762-I762+0.5,1)-0.5)*1440,0))</f>
        <v/>
      </c>
      <c r="M762" s="22" t="str">
        <f aca="false">IF(OR(I762="",G762=""),"",IF(ROUND(MAX(0,MOD(I762-G762+0.5,1)-0.5)*1440,0)&gt;=الإعدادات!$B$8,ROUND(MAX(0,MOD(I762-G762+0.5,1)-0.5)*1440,0),0))</f>
        <v/>
      </c>
      <c r="N762" s="18" t="str">
        <f aca="false">IF(OR(A762="",B762=""),"",IF(COUNTIFS(الإجازات!$A$2:$A$1001,B762,الإجازات!$D$2:$D$1001,"&lt;="&amp;A762,الإجازات!$E$2:$E$1001,"&gt;="&amp;A762,الإجازات!$G$2:$G$1001,"مقبولة")=0,"",LOOKUP(2,1/((الإجازات!$A$2:$A$1001=B762)*(الإجازات!$D$2:$D$1001&lt;=A762)*(الإجازات!$E$2:$E$1001&gt;=A762)*(الإجازات!$G$2:$G$1001="مقبولة")),الإجازات!$C$2:$C$1001)))</f>
        <v/>
      </c>
      <c r="O762" s="17"/>
      <c r="P762" s="23" t="str">
        <f aca="false">IF(B762="","",IF(ISNA(MATCH(B762,الموظفين!$A$2:$A$501,0)),"⚠ كود غير موجود",IF(O762&lt;&gt;"",O762,IF(N762&lt;&gt;"",N762,IF(H762="",IF(AND(A762&lt;&gt;"",WEEKDAY(A762)=الإعدادات!$B$11),"راحة أسبوعية","غائب"),IF(I762="","بدون انصراف",IF(N(K762)&gt;0,"متأخر","حاضر")))))))</f>
        <v/>
      </c>
      <c r="Q762" s="24" t="str">
        <f aca="false">IF(B762="","",IF(OR(P762="غائب",P762="غياب",P762="إجازة بدون راتب"),IFERROR(VLOOKUP(B762,الموظفين!$A$2:$J$501,8,FALSE()),0),0))</f>
        <v/>
      </c>
      <c r="R762" s="24" t="str">
        <f aca="false">IF(B762="","",ROUND((N(K762)+N(L762))/60*IFERROR(VLOOKUP(B762,الموظفين!$A$2:$J$501,8,FALSE()),0)/الإعدادات!$B$6*الإعدادات!$B$9,2))</f>
        <v/>
      </c>
      <c r="S762" s="24" t="str">
        <f aca="false">IF(OR(B762="",M762=""),"",ROUND(M762/60*IFERROR(VLOOKUP(B762,الموظفين!$A$2:$J$501,9,FALSE()),0),2))</f>
        <v/>
      </c>
      <c r="T762" s="17"/>
      <c r="U762" s="23" t="str">
        <f aca="false">IF(OR(A762="",B762=""),"",A762&amp;"|"&amp;B762)</f>
        <v/>
      </c>
    </row>
    <row r="763" customFormat="false" ht="15" hidden="false" customHeight="false" outlineLevel="0" collapsed="false">
      <c r="A763" s="16"/>
      <c r="B763" s="17"/>
      <c r="C763" s="18" t="str">
        <f aca="false">IF($B763="","",IFERROR(VLOOKUP($B763,الموظفين!$A$2:$J$501,2,FALSE())&amp;"","⚠ كود غير موجود"))</f>
        <v/>
      </c>
      <c r="D763" s="18" t="str">
        <f aca="false">IF($B763="","",IFERROR(VLOOKUP($B763,الموظفين!$A$2:$J$501,3,FALSE())&amp;"",""))</f>
        <v/>
      </c>
      <c r="E763" s="18" t="str">
        <f aca="false">IF($B763="","",IFERROR(VLOOKUP($B763,الموظفين!$A$2:$J$501,5,FALSE())&amp;"",""))</f>
        <v/>
      </c>
      <c r="F763" s="19" t="str">
        <f aca="false">IF($B763="","",IFERROR(VLOOKUP($B763,الموظفين!$A$2:$J$501,6,FALSE()),""))</f>
        <v/>
      </c>
      <c r="G763" s="19" t="str">
        <f aca="false">IF($B763="","",IFERROR(VLOOKUP($B763,الموظفين!$A$2:$J$501,7,FALSE()),""))</f>
        <v/>
      </c>
      <c r="H763" s="20"/>
      <c r="I763" s="20"/>
      <c r="J763" s="21" t="str">
        <f aca="false">IF(OR(H763="",I763=""),"",ROUND(MOD(I763-H763,1)*24,2))</f>
        <v/>
      </c>
      <c r="K763" s="22" t="str">
        <f aca="false">IF(OR(H763="",F763=""),"",IF(ROUND(MAX(0,MOD(H763-F763+0.5,1)-0.5)*1440,0)&gt;IFERROR(VLOOKUP(E763,الورديات!$A$2:$E$21,5,FALSE()),0),ROUND(MAX(0,MOD(H763-F763+0.5,1)-0.5)*1440,0),0))</f>
        <v/>
      </c>
      <c r="L763" s="22" t="str">
        <f aca="false">IF(OR(I763="",G763=""),"",ROUND(MAX(0,MOD(G763-I763+0.5,1)-0.5)*1440,0))</f>
        <v/>
      </c>
      <c r="M763" s="22" t="str">
        <f aca="false">IF(OR(I763="",G763=""),"",IF(ROUND(MAX(0,MOD(I763-G763+0.5,1)-0.5)*1440,0)&gt;=الإعدادات!$B$8,ROUND(MAX(0,MOD(I763-G763+0.5,1)-0.5)*1440,0),0))</f>
        <v/>
      </c>
      <c r="N763" s="18" t="str">
        <f aca="false">IF(OR(A763="",B763=""),"",IF(COUNTIFS(الإجازات!$A$2:$A$1001,B763,الإجازات!$D$2:$D$1001,"&lt;="&amp;A763,الإجازات!$E$2:$E$1001,"&gt;="&amp;A763,الإجازات!$G$2:$G$1001,"مقبولة")=0,"",LOOKUP(2,1/((الإجازات!$A$2:$A$1001=B763)*(الإجازات!$D$2:$D$1001&lt;=A763)*(الإجازات!$E$2:$E$1001&gt;=A763)*(الإجازات!$G$2:$G$1001="مقبولة")),الإجازات!$C$2:$C$1001)))</f>
        <v/>
      </c>
      <c r="O763" s="17"/>
      <c r="P763" s="23" t="str">
        <f aca="false">IF(B763="","",IF(ISNA(MATCH(B763,الموظفين!$A$2:$A$501,0)),"⚠ كود غير موجود",IF(O763&lt;&gt;"",O763,IF(N763&lt;&gt;"",N763,IF(H763="",IF(AND(A763&lt;&gt;"",WEEKDAY(A763)=الإعدادات!$B$11),"راحة أسبوعية","غائب"),IF(I763="","بدون انصراف",IF(N(K763)&gt;0,"متأخر","حاضر")))))))</f>
        <v/>
      </c>
      <c r="Q763" s="24" t="str">
        <f aca="false">IF(B763="","",IF(OR(P763="غائب",P763="غياب",P763="إجازة بدون راتب"),IFERROR(VLOOKUP(B763,الموظفين!$A$2:$J$501,8,FALSE()),0),0))</f>
        <v/>
      </c>
      <c r="R763" s="24" t="str">
        <f aca="false">IF(B763="","",ROUND((N(K763)+N(L763))/60*IFERROR(VLOOKUP(B763,الموظفين!$A$2:$J$501,8,FALSE()),0)/الإعدادات!$B$6*الإعدادات!$B$9,2))</f>
        <v/>
      </c>
      <c r="S763" s="24" t="str">
        <f aca="false">IF(OR(B763="",M763=""),"",ROUND(M763/60*IFERROR(VLOOKUP(B763,الموظفين!$A$2:$J$501,9,FALSE()),0),2))</f>
        <v/>
      </c>
      <c r="T763" s="17"/>
      <c r="U763" s="23" t="str">
        <f aca="false">IF(OR(A763="",B763=""),"",A763&amp;"|"&amp;B763)</f>
        <v/>
      </c>
    </row>
    <row r="764" customFormat="false" ht="15" hidden="false" customHeight="false" outlineLevel="0" collapsed="false">
      <c r="A764" s="16"/>
      <c r="B764" s="17"/>
      <c r="C764" s="18" t="str">
        <f aca="false">IF($B764="","",IFERROR(VLOOKUP($B764,الموظفين!$A$2:$J$501,2,FALSE())&amp;"","⚠ كود غير موجود"))</f>
        <v/>
      </c>
      <c r="D764" s="18" t="str">
        <f aca="false">IF($B764="","",IFERROR(VLOOKUP($B764,الموظفين!$A$2:$J$501,3,FALSE())&amp;"",""))</f>
        <v/>
      </c>
      <c r="E764" s="18" t="str">
        <f aca="false">IF($B764="","",IFERROR(VLOOKUP($B764,الموظفين!$A$2:$J$501,5,FALSE())&amp;"",""))</f>
        <v/>
      </c>
      <c r="F764" s="19" t="str">
        <f aca="false">IF($B764="","",IFERROR(VLOOKUP($B764,الموظفين!$A$2:$J$501,6,FALSE()),""))</f>
        <v/>
      </c>
      <c r="G764" s="19" t="str">
        <f aca="false">IF($B764="","",IFERROR(VLOOKUP($B764,الموظفين!$A$2:$J$501,7,FALSE()),""))</f>
        <v/>
      </c>
      <c r="H764" s="20"/>
      <c r="I764" s="20"/>
      <c r="J764" s="21" t="str">
        <f aca="false">IF(OR(H764="",I764=""),"",ROUND(MOD(I764-H764,1)*24,2))</f>
        <v/>
      </c>
      <c r="K764" s="22" t="str">
        <f aca="false">IF(OR(H764="",F764=""),"",IF(ROUND(MAX(0,MOD(H764-F764+0.5,1)-0.5)*1440,0)&gt;IFERROR(VLOOKUP(E764,الورديات!$A$2:$E$21,5,FALSE()),0),ROUND(MAX(0,MOD(H764-F764+0.5,1)-0.5)*1440,0),0))</f>
        <v/>
      </c>
      <c r="L764" s="22" t="str">
        <f aca="false">IF(OR(I764="",G764=""),"",ROUND(MAX(0,MOD(G764-I764+0.5,1)-0.5)*1440,0))</f>
        <v/>
      </c>
      <c r="M764" s="22" t="str">
        <f aca="false">IF(OR(I764="",G764=""),"",IF(ROUND(MAX(0,MOD(I764-G764+0.5,1)-0.5)*1440,0)&gt;=الإعدادات!$B$8,ROUND(MAX(0,MOD(I764-G764+0.5,1)-0.5)*1440,0),0))</f>
        <v/>
      </c>
      <c r="N764" s="18" t="str">
        <f aca="false">IF(OR(A764="",B764=""),"",IF(COUNTIFS(الإجازات!$A$2:$A$1001,B764,الإجازات!$D$2:$D$1001,"&lt;="&amp;A764,الإجازات!$E$2:$E$1001,"&gt;="&amp;A764,الإجازات!$G$2:$G$1001,"مقبولة")=0,"",LOOKUP(2,1/((الإجازات!$A$2:$A$1001=B764)*(الإجازات!$D$2:$D$1001&lt;=A764)*(الإجازات!$E$2:$E$1001&gt;=A764)*(الإجازات!$G$2:$G$1001="مقبولة")),الإجازات!$C$2:$C$1001)))</f>
        <v/>
      </c>
      <c r="O764" s="17"/>
      <c r="P764" s="23" t="str">
        <f aca="false">IF(B764="","",IF(ISNA(MATCH(B764,الموظفين!$A$2:$A$501,0)),"⚠ كود غير موجود",IF(O764&lt;&gt;"",O764,IF(N764&lt;&gt;"",N764,IF(H764="",IF(AND(A764&lt;&gt;"",WEEKDAY(A764)=الإعدادات!$B$11),"راحة أسبوعية","غائب"),IF(I764="","بدون انصراف",IF(N(K764)&gt;0,"متأخر","حاضر")))))))</f>
        <v/>
      </c>
      <c r="Q764" s="24" t="str">
        <f aca="false">IF(B764="","",IF(OR(P764="غائب",P764="غياب",P764="إجازة بدون راتب"),IFERROR(VLOOKUP(B764,الموظفين!$A$2:$J$501,8,FALSE()),0),0))</f>
        <v/>
      </c>
      <c r="R764" s="24" t="str">
        <f aca="false">IF(B764="","",ROUND((N(K764)+N(L764))/60*IFERROR(VLOOKUP(B764,الموظفين!$A$2:$J$501,8,FALSE()),0)/الإعدادات!$B$6*الإعدادات!$B$9,2))</f>
        <v/>
      </c>
      <c r="S764" s="24" t="str">
        <f aca="false">IF(OR(B764="",M764=""),"",ROUND(M764/60*IFERROR(VLOOKUP(B764,الموظفين!$A$2:$J$501,9,FALSE()),0),2))</f>
        <v/>
      </c>
      <c r="T764" s="17"/>
      <c r="U764" s="23" t="str">
        <f aca="false">IF(OR(A764="",B764=""),"",A764&amp;"|"&amp;B764)</f>
        <v/>
      </c>
    </row>
    <row r="765" customFormat="false" ht="15" hidden="false" customHeight="false" outlineLevel="0" collapsed="false">
      <c r="A765" s="16"/>
      <c r="B765" s="17"/>
      <c r="C765" s="18" t="str">
        <f aca="false">IF($B765="","",IFERROR(VLOOKUP($B765,الموظفين!$A$2:$J$501,2,FALSE())&amp;"","⚠ كود غير موجود"))</f>
        <v/>
      </c>
      <c r="D765" s="18" t="str">
        <f aca="false">IF($B765="","",IFERROR(VLOOKUP($B765,الموظفين!$A$2:$J$501,3,FALSE())&amp;"",""))</f>
        <v/>
      </c>
      <c r="E765" s="18" t="str">
        <f aca="false">IF($B765="","",IFERROR(VLOOKUP($B765,الموظفين!$A$2:$J$501,5,FALSE())&amp;"",""))</f>
        <v/>
      </c>
      <c r="F765" s="19" t="str">
        <f aca="false">IF($B765="","",IFERROR(VLOOKUP($B765,الموظفين!$A$2:$J$501,6,FALSE()),""))</f>
        <v/>
      </c>
      <c r="G765" s="19" t="str">
        <f aca="false">IF($B765="","",IFERROR(VLOOKUP($B765,الموظفين!$A$2:$J$501,7,FALSE()),""))</f>
        <v/>
      </c>
      <c r="H765" s="20"/>
      <c r="I765" s="20"/>
      <c r="J765" s="21" t="str">
        <f aca="false">IF(OR(H765="",I765=""),"",ROUND(MOD(I765-H765,1)*24,2))</f>
        <v/>
      </c>
      <c r="K765" s="22" t="str">
        <f aca="false">IF(OR(H765="",F765=""),"",IF(ROUND(MAX(0,MOD(H765-F765+0.5,1)-0.5)*1440,0)&gt;IFERROR(VLOOKUP(E765,الورديات!$A$2:$E$21,5,FALSE()),0),ROUND(MAX(0,MOD(H765-F765+0.5,1)-0.5)*1440,0),0))</f>
        <v/>
      </c>
      <c r="L765" s="22" t="str">
        <f aca="false">IF(OR(I765="",G765=""),"",ROUND(MAX(0,MOD(G765-I765+0.5,1)-0.5)*1440,0))</f>
        <v/>
      </c>
      <c r="M765" s="22" t="str">
        <f aca="false">IF(OR(I765="",G765=""),"",IF(ROUND(MAX(0,MOD(I765-G765+0.5,1)-0.5)*1440,0)&gt;=الإعدادات!$B$8,ROUND(MAX(0,MOD(I765-G765+0.5,1)-0.5)*1440,0),0))</f>
        <v/>
      </c>
      <c r="N765" s="18" t="str">
        <f aca="false">IF(OR(A765="",B765=""),"",IF(COUNTIFS(الإجازات!$A$2:$A$1001,B765,الإجازات!$D$2:$D$1001,"&lt;="&amp;A765,الإجازات!$E$2:$E$1001,"&gt;="&amp;A765,الإجازات!$G$2:$G$1001,"مقبولة")=0,"",LOOKUP(2,1/((الإجازات!$A$2:$A$1001=B765)*(الإجازات!$D$2:$D$1001&lt;=A765)*(الإجازات!$E$2:$E$1001&gt;=A765)*(الإجازات!$G$2:$G$1001="مقبولة")),الإجازات!$C$2:$C$1001)))</f>
        <v/>
      </c>
      <c r="O765" s="17"/>
      <c r="P765" s="23" t="str">
        <f aca="false">IF(B765="","",IF(ISNA(MATCH(B765,الموظفين!$A$2:$A$501,0)),"⚠ كود غير موجود",IF(O765&lt;&gt;"",O765,IF(N765&lt;&gt;"",N765,IF(H765="",IF(AND(A765&lt;&gt;"",WEEKDAY(A765)=الإعدادات!$B$11),"راحة أسبوعية","غائب"),IF(I765="","بدون انصراف",IF(N(K765)&gt;0,"متأخر","حاضر")))))))</f>
        <v/>
      </c>
      <c r="Q765" s="24" t="str">
        <f aca="false">IF(B765="","",IF(OR(P765="غائب",P765="غياب",P765="إجازة بدون راتب"),IFERROR(VLOOKUP(B765,الموظفين!$A$2:$J$501,8,FALSE()),0),0))</f>
        <v/>
      </c>
      <c r="R765" s="24" t="str">
        <f aca="false">IF(B765="","",ROUND((N(K765)+N(L765))/60*IFERROR(VLOOKUP(B765,الموظفين!$A$2:$J$501,8,FALSE()),0)/الإعدادات!$B$6*الإعدادات!$B$9,2))</f>
        <v/>
      </c>
      <c r="S765" s="24" t="str">
        <f aca="false">IF(OR(B765="",M765=""),"",ROUND(M765/60*IFERROR(VLOOKUP(B765,الموظفين!$A$2:$J$501,9,FALSE()),0),2))</f>
        <v/>
      </c>
      <c r="T765" s="17"/>
      <c r="U765" s="23" t="str">
        <f aca="false">IF(OR(A765="",B765=""),"",A765&amp;"|"&amp;B765)</f>
        <v/>
      </c>
    </row>
    <row r="766" customFormat="false" ht="15" hidden="false" customHeight="false" outlineLevel="0" collapsed="false">
      <c r="A766" s="16"/>
      <c r="B766" s="17"/>
      <c r="C766" s="18" t="str">
        <f aca="false">IF($B766="","",IFERROR(VLOOKUP($B766,الموظفين!$A$2:$J$501,2,FALSE())&amp;"","⚠ كود غير موجود"))</f>
        <v/>
      </c>
      <c r="D766" s="18" t="str">
        <f aca="false">IF($B766="","",IFERROR(VLOOKUP($B766,الموظفين!$A$2:$J$501,3,FALSE())&amp;"",""))</f>
        <v/>
      </c>
      <c r="E766" s="18" t="str">
        <f aca="false">IF($B766="","",IFERROR(VLOOKUP($B766,الموظفين!$A$2:$J$501,5,FALSE())&amp;"",""))</f>
        <v/>
      </c>
      <c r="F766" s="19" t="str">
        <f aca="false">IF($B766="","",IFERROR(VLOOKUP($B766,الموظفين!$A$2:$J$501,6,FALSE()),""))</f>
        <v/>
      </c>
      <c r="G766" s="19" t="str">
        <f aca="false">IF($B766="","",IFERROR(VLOOKUP($B766,الموظفين!$A$2:$J$501,7,FALSE()),""))</f>
        <v/>
      </c>
      <c r="H766" s="20"/>
      <c r="I766" s="20"/>
      <c r="J766" s="21" t="str">
        <f aca="false">IF(OR(H766="",I766=""),"",ROUND(MOD(I766-H766,1)*24,2))</f>
        <v/>
      </c>
      <c r="K766" s="22" t="str">
        <f aca="false">IF(OR(H766="",F766=""),"",IF(ROUND(MAX(0,MOD(H766-F766+0.5,1)-0.5)*1440,0)&gt;IFERROR(VLOOKUP(E766,الورديات!$A$2:$E$21,5,FALSE()),0),ROUND(MAX(0,MOD(H766-F766+0.5,1)-0.5)*1440,0),0))</f>
        <v/>
      </c>
      <c r="L766" s="22" t="str">
        <f aca="false">IF(OR(I766="",G766=""),"",ROUND(MAX(0,MOD(G766-I766+0.5,1)-0.5)*1440,0))</f>
        <v/>
      </c>
      <c r="M766" s="22" t="str">
        <f aca="false">IF(OR(I766="",G766=""),"",IF(ROUND(MAX(0,MOD(I766-G766+0.5,1)-0.5)*1440,0)&gt;=الإعدادات!$B$8,ROUND(MAX(0,MOD(I766-G766+0.5,1)-0.5)*1440,0),0))</f>
        <v/>
      </c>
      <c r="N766" s="18" t="str">
        <f aca="false">IF(OR(A766="",B766=""),"",IF(COUNTIFS(الإجازات!$A$2:$A$1001,B766,الإجازات!$D$2:$D$1001,"&lt;="&amp;A766,الإجازات!$E$2:$E$1001,"&gt;="&amp;A766,الإجازات!$G$2:$G$1001,"مقبولة")=0,"",LOOKUP(2,1/((الإجازات!$A$2:$A$1001=B766)*(الإجازات!$D$2:$D$1001&lt;=A766)*(الإجازات!$E$2:$E$1001&gt;=A766)*(الإجازات!$G$2:$G$1001="مقبولة")),الإجازات!$C$2:$C$1001)))</f>
        <v/>
      </c>
      <c r="O766" s="17"/>
      <c r="P766" s="23" t="str">
        <f aca="false">IF(B766="","",IF(ISNA(MATCH(B766,الموظفين!$A$2:$A$501,0)),"⚠ كود غير موجود",IF(O766&lt;&gt;"",O766,IF(N766&lt;&gt;"",N766,IF(H766="",IF(AND(A766&lt;&gt;"",WEEKDAY(A766)=الإعدادات!$B$11),"راحة أسبوعية","غائب"),IF(I766="","بدون انصراف",IF(N(K766)&gt;0,"متأخر","حاضر")))))))</f>
        <v/>
      </c>
      <c r="Q766" s="24" t="str">
        <f aca="false">IF(B766="","",IF(OR(P766="غائب",P766="غياب",P766="إجازة بدون راتب"),IFERROR(VLOOKUP(B766,الموظفين!$A$2:$J$501,8,FALSE()),0),0))</f>
        <v/>
      </c>
      <c r="R766" s="24" t="str">
        <f aca="false">IF(B766="","",ROUND((N(K766)+N(L766))/60*IFERROR(VLOOKUP(B766,الموظفين!$A$2:$J$501,8,FALSE()),0)/الإعدادات!$B$6*الإعدادات!$B$9,2))</f>
        <v/>
      </c>
      <c r="S766" s="24" t="str">
        <f aca="false">IF(OR(B766="",M766=""),"",ROUND(M766/60*IFERROR(VLOOKUP(B766,الموظفين!$A$2:$J$501,9,FALSE()),0),2))</f>
        <v/>
      </c>
      <c r="T766" s="17"/>
      <c r="U766" s="23" t="str">
        <f aca="false">IF(OR(A766="",B766=""),"",A766&amp;"|"&amp;B766)</f>
        <v/>
      </c>
    </row>
    <row r="767" customFormat="false" ht="15" hidden="false" customHeight="false" outlineLevel="0" collapsed="false">
      <c r="A767" s="16"/>
      <c r="B767" s="17"/>
      <c r="C767" s="18" t="str">
        <f aca="false">IF($B767="","",IFERROR(VLOOKUP($B767,الموظفين!$A$2:$J$501,2,FALSE())&amp;"","⚠ كود غير موجود"))</f>
        <v/>
      </c>
      <c r="D767" s="18" t="str">
        <f aca="false">IF($B767="","",IFERROR(VLOOKUP($B767,الموظفين!$A$2:$J$501,3,FALSE())&amp;"",""))</f>
        <v/>
      </c>
      <c r="E767" s="18" t="str">
        <f aca="false">IF($B767="","",IFERROR(VLOOKUP($B767,الموظفين!$A$2:$J$501,5,FALSE())&amp;"",""))</f>
        <v/>
      </c>
      <c r="F767" s="19" t="str">
        <f aca="false">IF($B767="","",IFERROR(VLOOKUP($B767,الموظفين!$A$2:$J$501,6,FALSE()),""))</f>
        <v/>
      </c>
      <c r="G767" s="19" t="str">
        <f aca="false">IF($B767="","",IFERROR(VLOOKUP($B767,الموظفين!$A$2:$J$501,7,FALSE()),""))</f>
        <v/>
      </c>
      <c r="H767" s="20"/>
      <c r="I767" s="20"/>
      <c r="J767" s="21" t="str">
        <f aca="false">IF(OR(H767="",I767=""),"",ROUND(MOD(I767-H767,1)*24,2))</f>
        <v/>
      </c>
      <c r="K767" s="22" t="str">
        <f aca="false">IF(OR(H767="",F767=""),"",IF(ROUND(MAX(0,MOD(H767-F767+0.5,1)-0.5)*1440,0)&gt;IFERROR(VLOOKUP(E767,الورديات!$A$2:$E$21,5,FALSE()),0),ROUND(MAX(0,MOD(H767-F767+0.5,1)-0.5)*1440,0),0))</f>
        <v/>
      </c>
      <c r="L767" s="22" t="str">
        <f aca="false">IF(OR(I767="",G767=""),"",ROUND(MAX(0,MOD(G767-I767+0.5,1)-0.5)*1440,0))</f>
        <v/>
      </c>
      <c r="M767" s="22" t="str">
        <f aca="false">IF(OR(I767="",G767=""),"",IF(ROUND(MAX(0,MOD(I767-G767+0.5,1)-0.5)*1440,0)&gt;=الإعدادات!$B$8,ROUND(MAX(0,MOD(I767-G767+0.5,1)-0.5)*1440,0),0))</f>
        <v/>
      </c>
      <c r="N767" s="18" t="str">
        <f aca="false">IF(OR(A767="",B767=""),"",IF(COUNTIFS(الإجازات!$A$2:$A$1001,B767,الإجازات!$D$2:$D$1001,"&lt;="&amp;A767,الإجازات!$E$2:$E$1001,"&gt;="&amp;A767,الإجازات!$G$2:$G$1001,"مقبولة")=0,"",LOOKUP(2,1/((الإجازات!$A$2:$A$1001=B767)*(الإجازات!$D$2:$D$1001&lt;=A767)*(الإجازات!$E$2:$E$1001&gt;=A767)*(الإجازات!$G$2:$G$1001="مقبولة")),الإجازات!$C$2:$C$1001)))</f>
        <v/>
      </c>
      <c r="O767" s="17"/>
      <c r="P767" s="23" t="str">
        <f aca="false">IF(B767="","",IF(ISNA(MATCH(B767,الموظفين!$A$2:$A$501,0)),"⚠ كود غير موجود",IF(O767&lt;&gt;"",O767,IF(N767&lt;&gt;"",N767,IF(H767="",IF(AND(A767&lt;&gt;"",WEEKDAY(A767)=الإعدادات!$B$11),"راحة أسبوعية","غائب"),IF(I767="","بدون انصراف",IF(N(K767)&gt;0,"متأخر","حاضر")))))))</f>
        <v/>
      </c>
      <c r="Q767" s="24" t="str">
        <f aca="false">IF(B767="","",IF(OR(P767="غائب",P767="غياب",P767="إجازة بدون راتب"),IFERROR(VLOOKUP(B767,الموظفين!$A$2:$J$501,8,FALSE()),0),0))</f>
        <v/>
      </c>
      <c r="R767" s="24" t="str">
        <f aca="false">IF(B767="","",ROUND((N(K767)+N(L767))/60*IFERROR(VLOOKUP(B767,الموظفين!$A$2:$J$501,8,FALSE()),0)/الإعدادات!$B$6*الإعدادات!$B$9,2))</f>
        <v/>
      </c>
      <c r="S767" s="24" t="str">
        <f aca="false">IF(OR(B767="",M767=""),"",ROUND(M767/60*IFERROR(VLOOKUP(B767,الموظفين!$A$2:$J$501,9,FALSE()),0),2))</f>
        <v/>
      </c>
      <c r="T767" s="17"/>
      <c r="U767" s="23" t="str">
        <f aca="false">IF(OR(A767="",B767=""),"",A767&amp;"|"&amp;B767)</f>
        <v/>
      </c>
    </row>
    <row r="768" customFormat="false" ht="15" hidden="false" customHeight="false" outlineLevel="0" collapsed="false">
      <c r="A768" s="16"/>
      <c r="B768" s="17"/>
      <c r="C768" s="18" t="str">
        <f aca="false">IF($B768="","",IFERROR(VLOOKUP($B768,الموظفين!$A$2:$J$501,2,FALSE())&amp;"","⚠ كود غير موجود"))</f>
        <v/>
      </c>
      <c r="D768" s="18" t="str">
        <f aca="false">IF($B768="","",IFERROR(VLOOKUP($B768,الموظفين!$A$2:$J$501,3,FALSE())&amp;"",""))</f>
        <v/>
      </c>
      <c r="E768" s="18" t="str">
        <f aca="false">IF($B768="","",IFERROR(VLOOKUP($B768,الموظفين!$A$2:$J$501,5,FALSE())&amp;"",""))</f>
        <v/>
      </c>
      <c r="F768" s="19" t="str">
        <f aca="false">IF($B768="","",IFERROR(VLOOKUP($B768,الموظفين!$A$2:$J$501,6,FALSE()),""))</f>
        <v/>
      </c>
      <c r="G768" s="19" t="str">
        <f aca="false">IF($B768="","",IFERROR(VLOOKUP($B768,الموظفين!$A$2:$J$501,7,FALSE()),""))</f>
        <v/>
      </c>
      <c r="H768" s="20"/>
      <c r="I768" s="20"/>
      <c r="J768" s="21" t="str">
        <f aca="false">IF(OR(H768="",I768=""),"",ROUND(MOD(I768-H768,1)*24,2))</f>
        <v/>
      </c>
      <c r="K768" s="22" t="str">
        <f aca="false">IF(OR(H768="",F768=""),"",IF(ROUND(MAX(0,MOD(H768-F768+0.5,1)-0.5)*1440,0)&gt;IFERROR(VLOOKUP(E768,الورديات!$A$2:$E$21,5,FALSE()),0),ROUND(MAX(0,MOD(H768-F768+0.5,1)-0.5)*1440,0),0))</f>
        <v/>
      </c>
      <c r="L768" s="22" t="str">
        <f aca="false">IF(OR(I768="",G768=""),"",ROUND(MAX(0,MOD(G768-I768+0.5,1)-0.5)*1440,0))</f>
        <v/>
      </c>
      <c r="M768" s="22" t="str">
        <f aca="false">IF(OR(I768="",G768=""),"",IF(ROUND(MAX(0,MOD(I768-G768+0.5,1)-0.5)*1440,0)&gt;=الإعدادات!$B$8,ROUND(MAX(0,MOD(I768-G768+0.5,1)-0.5)*1440,0),0))</f>
        <v/>
      </c>
      <c r="N768" s="18" t="str">
        <f aca="false">IF(OR(A768="",B768=""),"",IF(COUNTIFS(الإجازات!$A$2:$A$1001,B768,الإجازات!$D$2:$D$1001,"&lt;="&amp;A768,الإجازات!$E$2:$E$1001,"&gt;="&amp;A768,الإجازات!$G$2:$G$1001,"مقبولة")=0,"",LOOKUP(2,1/((الإجازات!$A$2:$A$1001=B768)*(الإجازات!$D$2:$D$1001&lt;=A768)*(الإجازات!$E$2:$E$1001&gt;=A768)*(الإجازات!$G$2:$G$1001="مقبولة")),الإجازات!$C$2:$C$1001)))</f>
        <v/>
      </c>
      <c r="O768" s="17"/>
      <c r="P768" s="23" t="str">
        <f aca="false">IF(B768="","",IF(ISNA(MATCH(B768,الموظفين!$A$2:$A$501,0)),"⚠ كود غير موجود",IF(O768&lt;&gt;"",O768,IF(N768&lt;&gt;"",N768,IF(H768="",IF(AND(A768&lt;&gt;"",WEEKDAY(A768)=الإعدادات!$B$11),"راحة أسبوعية","غائب"),IF(I768="","بدون انصراف",IF(N(K768)&gt;0,"متأخر","حاضر")))))))</f>
        <v/>
      </c>
      <c r="Q768" s="24" t="str">
        <f aca="false">IF(B768="","",IF(OR(P768="غائب",P768="غياب",P768="إجازة بدون راتب"),IFERROR(VLOOKUP(B768,الموظفين!$A$2:$J$501,8,FALSE()),0),0))</f>
        <v/>
      </c>
      <c r="R768" s="24" t="str">
        <f aca="false">IF(B768="","",ROUND((N(K768)+N(L768))/60*IFERROR(VLOOKUP(B768,الموظفين!$A$2:$J$501,8,FALSE()),0)/الإعدادات!$B$6*الإعدادات!$B$9,2))</f>
        <v/>
      </c>
      <c r="S768" s="24" t="str">
        <f aca="false">IF(OR(B768="",M768=""),"",ROUND(M768/60*IFERROR(VLOOKUP(B768,الموظفين!$A$2:$J$501,9,FALSE()),0),2))</f>
        <v/>
      </c>
      <c r="T768" s="17"/>
      <c r="U768" s="23" t="str">
        <f aca="false">IF(OR(A768="",B768=""),"",A768&amp;"|"&amp;B768)</f>
        <v/>
      </c>
    </row>
    <row r="769" customFormat="false" ht="15" hidden="false" customHeight="false" outlineLevel="0" collapsed="false">
      <c r="A769" s="16"/>
      <c r="B769" s="17"/>
      <c r="C769" s="18" t="str">
        <f aca="false">IF($B769="","",IFERROR(VLOOKUP($B769,الموظفين!$A$2:$J$501,2,FALSE())&amp;"","⚠ كود غير موجود"))</f>
        <v/>
      </c>
      <c r="D769" s="18" t="str">
        <f aca="false">IF($B769="","",IFERROR(VLOOKUP($B769,الموظفين!$A$2:$J$501,3,FALSE())&amp;"",""))</f>
        <v/>
      </c>
      <c r="E769" s="18" t="str">
        <f aca="false">IF($B769="","",IFERROR(VLOOKUP($B769,الموظفين!$A$2:$J$501,5,FALSE())&amp;"",""))</f>
        <v/>
      </c>
      <c r="F769" s="19" t="str">
        <f aca="false">IF($B769="","",IFERROR(VLOOKUP($B769,الموظفين!$A$2:$J$501,6,FALSE()),""))</f>
        <v/>
      </c>
      <c r="G769" s="19" t="str">
        <f aca="false">IF($B769="","",IFERROR(VLOOKUP($B769,الموظفين!$A$2:$J$501,7,FALSE()),""))</f>
        <v/>
      </c>
      <c r="H769" s="20"/>
      <c r="I769" s="20"/>
      <c r="J769" s="21" t="str">
        <f aca="false">IF(OR(H769="",I769=""),"",ROUND(MOD(I769-H769,1)*24,2))</f>
        <v/>
      </c>
      <c r="K769" s="22" t="str">
        <f aca="false">IF(OR(H769="",F769=""),"",IF(ROUND(MAX(0,MOD(H769-F769+0.5,1)-0.5)*1440,0)&gt;IFERROR(VLOOKUP(E769,الورديات!$A$2:$E$21,5,FALSE()),0),ROUND(MAX(0,MOD(H769-F769+0.5,1)-0.5)*1440,0),0))</f>
        <v/>
      </c>
      <c r="L769" s="22" t="str">
        <f aca="false">IF(OR(I769="",G769=""),"",ROUND(MAX(0,MOD(G769-I769+0.5,1)-0.5)*1440,0))</f>
        <v/>
      </c>
      <c r="M769" s="22" t="str">
        <f aca="false">IF(OR(I769="",G769=""),"",IF(ROUND(MAX(0,MOD(I769-G769+0.5,1)-0.5)*1440,0)&gt;=الإعدادات!$B$8,ROUND(MAX(0,MOD(I769-G769+0.5,1)-0.5)*1440,0),0))</f>
        <v/>
      </c>
      <c r="N769" s="18" t="str">
        <f aca="false">IF(OR(A769="",B769=""),"",IF(COUNTIFS(الإجازات!$A$2:$A$1001,B769,الإجازات!$D$2:$D$1001,"&lt;="&amp;A769,الإجازات!$E$2:$E$1001,"&gt;="&amp;A769,الإجازات!$G$2:$G$1001,"مقبولة")=0,"",LOOKUP(2,1/((الإجازات!$A$2:$A$1001=B769)*(الإجازات!$D$2:$D$1001&lt;=A769)*(الإجازات!$E$2:$E$1001&gt;=A769)*(الإجازات!$G$2:$G$1001="مقبولة")),الإجازات!$C$2:$C$1001)))</f>
        <v/>
      </c>
      <c r="O769" s="17"/>
      <c r="P769" s="23" t="str">
        <f aca="false">IF(B769="","",IF(ISNA(MATCH(B769,الموظفين!$A$2:$A$501,0)),"⚠ كود غير موجود",IF(O769&lt;&gt;"",O769,IF(N769&lt;&gt;"",N769,IF(H769="",IF(AND(A769&lt;&gt;"",WEEKDAY(A769)=الإعدادات!$B$11),"راحة أسبوعية","غائب"),IF(I769="","بدون انصراف",IF(N(K769)&gt;0,"متأخر","حاضر")))))))</f>
        <v/>
      </c>
      <c r="Q769" s="24" t="str">
        <f aca="false">IF(B769="","",IF(OR(P769="غائب",P769="غياب",P769="إجازة بدون راتب"),IFERROR(VLOOKUP(B769,الموظفين!$A$2:$J$501,8,FALSE()),0),0))</f>
        <v/>
      </c>
      <c r="R769" s="24" t="str">
        <f aca="false">IF(B769="","",ROUND((N(K769)+N(L769))/60*IFERROR(VLOOKUP(B769,الموظفين!$A$2:$J$501,8,FALSE()),0)/الإعدادات!$B$6*الإعدادات!$B$9,2))</f>
        <v/>
      </c>
      <c r="S769" s="24" t="str">
        <f aca="false">IF(OR(B769="",M769=""),"",ROUND(M769/60*IFERROR(VLOOKUP(B769,الموظفين!$A$2:$J$501,9,FALSE()),0),2))</f>
        <v/>
      </c>
      <c r="T769" s="17"/>
      <c r="U769" s="23" t="str">
        <f aca="false">IF(OR(A769="",B769=""),"",A769&amp;"|"&amp;B769)</f>
        <v/>
      </c>
    </row>
    <row r="770" customFormat="false" ht="15" hidden="false" customHeight="false" outlineLevel="0" collapsed="false">
      <c r="A770" s="16"/>
      <c r="B770" s="17"/>
      <c r="C770" s="18" t="str">
        <f aca="false">IF($B770="","",IFERROR(VLOOKUP($B770,الموظفين!$A$2:$J$501,2,FALSE())&amp;"","⚠ كود غير موجود"))</f>
        <v/>
      </c>
      <c r="D770" s="18" t="str">
        <f aca="false">IF($B770="","",IFERROR(VLOOKUP($B770,الموظفين!$A$2:$J$501,3,FALSE())&amp;"",""))</f>
        <v/>
      </c>
      <c r="E770" s="18" t="str">
        <f aca="false">IF($B770="","",IFERROR(VLOOKUP($B770,الموظفين!$A$2:$J$501,5,FALSE())&amp;"",""))</f>
        <v/>
      </c>
      <c r="F770" s="19" t="str">
        <f aca="false">IF($B770="","",IFERROR(VLOOKUP($B770,الموظفين!$A$2:$J$501,6,FALSE()),""))</f>
        <v/>
      </c>
      <c r="G770" s="19" t="str">
        <f aca="false">IF($B770="","",IFERROR(VLOOKUP($B770,الموظفين!$A$2:$J$501,7,FALSE()),""))</f>
        <v/>
      </c>
      <c r="H770" s="20"/>
      <c r="I770" s="20"/>
      <c r="J770" s="21" t="str">
        <f aca="false">IF(OR(H770="",I770=""),"",ROUND(MOD(I770-H770,1)*24,2))</f>
        <v/>
      </c>
      <c r="K770" s="22" t="str">
        <f aca="false">IF(OR(H770="",F770=""),"",IF(ROUND(MAX(0,MOD(H770-F770+0.5,1)-0.5)*1440,0)&gt;IFERROR(VLOOKUP(E770,الورديات!$A$2:$E$21,5,FALSE()),0),ROUND(MAX(0,MOD(H770-F770+0.5,1)-0.5)*1440,0),0))</f>
        <v/>
      </c>
      <c r="L770" s="22" t="str">
        <f aca="false">IF(OR(I770="",G770=""),"",ROUND(MAX(0,MOD(G770-I770+0.5,1)-0.5)*1440,0))</f>
        <v/>
      </c>
      <c r="M770" s="22" t="str">
        <f aca="false">IF(OR(I770="",G770=""),"",IF(ROUND(MAX(0,MOD(I770-G770+0.5,1)-0.5)*1440,0)&gt;=الإعدادات!$B$8,ROUND(MAX(0,MOD(I770-G770+0.5,1)-0.5)*1440,0),0))</f>
        <v/>
      </c>
      <c r="N770" s="18" t="str">
        <f aca="false">IF(OR(A770="",B770=""),"",IF(COUNTIFS(الإجازات!$A$2:$A$1001,B770,الإجازات!$D$2:$D$1001,"&lt;="&amp;A770,الإجازات!$E$2:$E$1001,"&gt;="&amp;A770,الإجازات!$G$2:$G$1001,"مقبولة")=0,"",LOOKUP(2,1/((الإجازات!$A$2:$A$1001=B770)*(الإجازات!$D$2:$D$1001&lt;=A770)*(الإجازات!$E$2:$E$1001&gt;=A770)*(الإجازات!$G$2:$G$1001="مقبولة")),الإجازات!$C$2:$C$1001)))</f>
        <v/>
      </c>
      <c r="O770" s="17"/>
      <c r="P770" s="23" t="str">
        <f aca="false">IF(B770="","",IF(ISNA(MATCH(B770,الموظفين!$A$2:$A$501,0)),"⚠ كود غير موجود",IF(O770&lt;&gt;"",O770,IF(N770&lt;&gt;"",N770,IF(H770="",IF(AND(A770&lt;&gt;"",WEEKDAY(A770)=الإعدادات!$B$11),"راحة أسبوعية","غائب"),IF(I770="","بدون انصراف",IF(N(K770)&gt;0,"متأخر","حاضر")))))))</f>
        <v/>
      </c>
      <c r="Q770" s="24" t="str">
        <f aca="false">IF(B770="","",IF(OR(P770="غائب",P770="غياب",P770="إجازة بدون راتب"),IFERROR(VLOOKUP(B770,الموظفين!$A$2:$J$501,8,FALSE()),0),0))</f>
        <v/>
      </c>
      <c r="R770" s="24" t="str">
        <f aca="false">IF(B770="","",ROUND((N(K770)+N(L770))/60*IFERROR(VLOOKUP(B770,الموظفين!$A$2:$J$501,8,FALSE()),0)/الإعدادات!$B$6*الإعدادات!$B$9,2))</f>
        <v/>
      </c>
      <c r="S770" s="24" t="str">
        <f aca="false">IF(OR(B770="",M770=""),"",ROUND(M770/60*IFERROR(VLOOKUP(B770,الموظفين!$A$2:$J$501,9,FALSE()),0),2))</f>
        <v/>
      </c>
      <c r="T770" s="17"/>
      <c r="U770" s="23" t="str">
        <f aca="false">IF(OR(A770="",B770=""),"",A770&amp;"|"&amp;B770)</f>
        <v/>
      </c>
    </row>
    <row r="771" customFormat="false" ht="15" hidden="false" customHeight="false" outlineLevel="0" collapsed="false">
      <c r="A771" s="16"/>
      <c r="B771" s="17"/>
      <c r="C771" s="18" t="str">
        <f aca="false">IF($B771="","",IFERROR(VLOOKUP($B771,الموظفين!$A$2:$J$501,2,FALSE())&amp;"","⚠ كود غير موجود"))</f>
        <v/>
      </c>
      <c r="D771" s="18" t="str">
        <f aca="false">IF($B771="","",IFERROR(VLOOKUP($B771,الموظفين!$A$2:$J$501,3,FALSE())&amp;"",""))</f>
        <v/>
      </c>
      <c r="E771" s="18" t="str">
        <f aca="false">IF($B771="","",IFERROR(VLOOKUP($B771,الموظفين!$A$2:$J$501,5,FALSE())&amp;"",""))</f>
        <v/>
      </c>
      <c r="F771" s="19" t="str">
        <f aca="false">IF($B771="","",IFERROR(VLOOKUP($B771,الموظفين!$A$2:$J$501,6,FALSE()),""))</f>
        <v/>
      </c>
      <c r="G771" s="19" t="str">
        <f aca="false">IF($B771="","",IFERROR(VLOOKUP($B771,الموظفين!$A$2:$J$501,7,FALSE()),""))</f>
        <v/>
      </c>
      <c r="H771" s="20"/>
      <c r="I771" s="20"/>
      <c r="J771" s="21" t="str">
        <f aca="false">IF(OR(H771="",I771=""),"",ROUND(MOD(I771-H771,1)*24,2))</f>
        <v/>
      </c>
      <c r="K771" s="22" t="str">
        <f aca="false">IF(OR(H771="",F771=""),"",IF(ROUND(MAX(0,MOD(H771-F771+0.5,1)-0.5)*1440,0)&gt;IFERROR(VLOOKUP(E771,الورديات!$A$2:$E$21,5,FALSE()),0),ROUND(MAX(0,MOD(H771-F771+0.5,1)-0.5)*1440,0),0))</f>
        <v/>
      </c>
      <c r="L771" s="22" t="str">
        <f aca="false">IF(OR(I771="",G771=""),"",ROUND(MAX(0,MOD(G771-I771+0.5,1)-0.5)*1440,0))</f>
        <v/>
      </c>
      <c r="M771" s="22" t="str">
        <f aca="false">IF(OR(I771="",G771=""),"",IF(ROUND(MAX(0,MOD(I771-G771+0.5,1)-0.5)*1440,0)&gt;=الإعدادات!$B$8,ROUND(MAX(0,MOD(I771-G771+0.5,1)-0.5)*1440,0),0))</f>
        <v/>
      </c>
      <c r="N771" s="18" t="str">
        <f aca="false">IF(OR(A771="",B771=""),"",IF(COUNTIFS(الإجازات!$A$2:$A$1001,B771,الإجازات!$D$2:$D$1001,"&lt;="&amp;A771,الإجازات!$E$2:$E$1001,"&gt;="&amp;A771,الإجازات!$G$2:$G$1001,"مقبولة")=0,"",LOOKUP(2,1/((الإجازات!$A$2:$A$1001=B771)*(الإجازات!$D$2:$D$1001&lt;=A771)*(الإجازات!$E$2:$E$1001&gt;=A771)*(الإجازات!$G$2:$G$1001="مقبولة")),الإجازات!$C$2:$C$1001)))</f>
        <v/>
      </c>
      <c r="O771" s="17"/>
      <c r="P771" s="23" t="str">
        <f aca="false">IF(B771="","",IF(ISNA(MATCH(B771,الموظفين!$A$2:$A$501,0)),"⚠ كود غير موجود",IF(O771&lt;&gt;"",O771,IF(N771&lt;&gt;"",N771,IF(H771="",IF(AND(A771&lt;&gt;"",WEEKDAY(A771)=الإعدادات!$B$11),"راحة أسبوعية","غائب"),IF(I771="","بدون انصراف",IF(N(K771)&gt;0,"متأخر","حاضر")))))))</f>
        <v/>
      </c>
      <c r="Q771" s="24" t="str">
        <f aca="false">IF(B771="","",IF(OR(P771="غائب",P771="غياب",P771="إجازة بدون راتب"),IFERROR(VLOOKUP(B771,الموظفين!$A$2:$J$501,8,FALSE()),0),0))</f>
        <v/>
      </c>
      <c r="R771" s="24" t="str">
        <f aca="false">IF(B771="","",ROUND((N(K771)+N(L771))/60*IFERROR(VLOOKUP(B771,الموظفين!$A$2:$J$501,8,FALSE()),0)/الإعدادات!$B$6*الإعدادات!$B$9,2))</f>
        <v/>
      </c>
      <c r="S771" s="24" t="str">
        <f aca="false">IF(OR(B771="",M771=""),"",ROUND(M771/60*IFERROR(VLOOKUP(B771,الموظفين!$A$2:$J$501,9,FALSE()),0),2))</f>
        <v/>
      </c>
      <c r="T771" s="17"/>
      <c r="U771" s="23" t="str">
        <f aca="false">IF(OR(A771="",B771=""),"",A771&amp;"|"&amp;B771)</f>
        <v/>
      </c>
    </row>
    <row r="772" customFormat="false" ht="15" hidden="false" customHeight="false" outlineLevel="0" collapsed="false">
      <c r="A772" s="16"/>
      <c r="B772" s="17"/>
      <c r="C772" s="18" t="str">
        <f aca="false">IF($B772="","",IFERROR(VLOOKUP($B772,الموظفين!$A$2:$J$501,2,FALSE())&amp;"","⚠ كود غير موجود"))</f>
        <v/>
      </c>
      <c r="D772" s="18" t="str">
        <f aca="false">IF($B772="","",IFERROR(VLOOKUP($B772,الموظفين!$A$2:$J$501,3,FALSE())&amp;"",""))</f>
        <v/>
      </c>
      <c r="E772" s="18" t="str">
        <f aca="false">IF($B772="","",IFERROR(VLOOKUP($B772,الموظفين!$A$2:$J$501,5,FALSE())&amp;"",""))</f>
        <v/>
      </c>
      <c r="F772" s="19" t="str">
        <f aca="false">IF($B772="","",IFERROR(VLOOKUP($B772,الموظفين!$A$2:$J$501,6,FALSE()),""))</f>
        <v/>
      </c>
      <c r="G772" s="19" t="str">
        <f aca="false">IF($B772="","",IFERROR(VLOOKUP($B772,الموظفين!$A$2:$J$501,7,FALSE()),""))</f>
        <v/>
      </c>
      <c r="H772" s="20"/>
      <c r="I772" s="20"/>
      <c r="J772" s="21" t="str">
        <f aca="false">IF(OR(H772="",I772=""),"",ROUND(MOD(I772-H772,1)*24,2))</f>
        <v/>
      </c>
      <c r="K772" s="22" t="str">
        <f aca="false">IF(OR(H772="",F772=""),"",IF(ROUND(MAX(0,MOD(H772-F772+0.5,1)-0.5)*1440,0)&gt;IFERROR(VLOOKUP(E772,الورديات!$A$2:$E$21,5,FALSE()),0),ROUND(MAX(0,MOD(H772-F772+0.5,1)-0.5)*1440,0),0))</f>
        <v/>
      </c>
      <c r="L772" s="22" t="str">
        <f aca="false">IF(OR(I772="",G772=""),"",ROUND(MAX(0,MOD(G772-I772+0.5,1)-0.5)*1440,0))</f>
        <v/>
      </c>
      <c r="M772" s="22" t="str">
        <f aca="false">IF(OR(I772="",G772=""),"",IF(ROUND(MAX(0,MOD(I772-G772+0.5,1)-0.5)*1440,0)&gt;=الإعدادات!$B$8,ROUND(MAX(0,MOD(I772-G772+0.5,1)-0.5)*1440,0),0))</f>
        <v/>
      </c>
      <c r="N772" s="18" t="str">
        <f aca="false">IF(OR(A772="",B772=""),"",IF(COUNTIFS(الإجازات!$A$2:$A$1001,B772,الإجازات!$D$2:$D$1001,"&lt;="&amp;A772,الإجازات!$E$2:$E$1001,"&gt;="&amp;A772,الإجازات!$G$2:$G$1001,"مقبولة")=0,"",LOOKUP(2,1/((الإجازات!$A$2:$A$1001=B772)*(الإجازات!$D$2:$D$1001&lt;=A772)*(الإجازات!$E$2:$E$1001&gt;=A772)*(الإجازات!$G$2:$G$1001="مقبولة")),الإجازات!$C$2:$C$1001)))</f>
        <v/>
      </c>
      <c r="O772" s="17"/>
      <c r="P772" s="23" t="str">
        <f aca="false">IF(B772="","",IF(ISNA(MATCH(B772,الموظفين!$A$2:$A$501,0)),"⚠ كود غير موجود",IF(O772&lt;&gt;"",O772,IF(N772&lt;&gt;"",N772,IF(H772="",IF(AND(A772&lt;&gt;"",WEEKDAY(A772)=الإعدادات!$B$11),"راحة أسبوعية","غائب"),IF(I772="","بدون انصراف",IF(N(K772)&gt;0,"متأخر","حاضر")))))))</f>
        <v/>
      </c>
      <c r="Q772" s="24" t="str">
        <f aca="false">IF(B772="","",IF(OR(P772="غائب",P772="غياب",P772="إجازة بدون راتب"),IFERROR(VLOOKUP(B772,الموظفين!$A$2:$J$501,8,FALSE()),0),0))</f>
        <v/>
      </c>
      <c r="R772" s="24" t="str">
        <f aca="false">IF(B772="","",ROUND((N(K772)+N(L772))/60*IFERROR(VLOOKUP(B772,الموظفين!$A$2:$J$501,8,FALSE()),0)/الإعدادات!$B$6*الإعدادات!$B$9,2))</f>
        <v/>
      </c>
      <c r="S772" s="24" t="str">
        <f aca="false">IF(OR(B772="",M772=""),"",ROUND(M772/60*IFERROR(VLOOKUP(B772,الموظفين!$A$2:$J$501,9,FALSE()),0),2))</f>
        <v/>
      </c>
      <c r="T772" s="17"/>
      <c r="U772" s="23" t="str">
        <f aca="false">IF(OR(A772="",B772=""),"",A772&amp;"|"&amp;B772)</f>
        <v/>
      </c>
    </row>
    <row r="773" customFormat="false" ht="15" hidden="false" customHeight="false" outlineLevel="0" collapsed="false">
      <c r="A773" s="16"/>
      <c r="B773" s="17"/>
      <c r="C773" s="18" t="str">
        <f aca="false">IF($B773="","",IFERROR(VLOOKUP($B773,الموظفين!$A$2:$J$501,2,FALSE())&amp;"","⚠ كود غير موجود"))</f>
        <v/>
      </c>
      <c r="D773" s="18" t="str">
        <f aca="false">IF($B773="","",IFERROR(VLOOKUP($B773,الموظفين!$A$2:$J$501,3,FALSE())&amp;"",""))</f>
        <v/>
      </c>
      <c r="E773" s="18" t="str">
        <f aca="false">IF($B773="","",IFERROR(VLOOKUP($B773,الموظفين!$A$2:$J$501,5,FALSE())&amp;"",""))</f>
        <v/>
      </c>
      <c r="F773" s="19" t="str">
        <f aca="false">IF($B773="","",IFERROR(VLOOKUP($B773,الموظفين!$A$2:$J$501,6,FALSE()),""))</f>
        <v/>
      </c>
      <c r="G773" s="19" t="str">
        <f aca="false">IF($B773="","",IFERROR(VLOOKUP($B773,الموظفين!$A$2:$J$501,7,FALSE()),""))</f>
        <v/>
      </c>
      <c r="H773" s="20"/>
      <c r="I773" s="20"/>
      <c r="J773" s="21" t="str">
        <f aca="false">IF(OR(H773="",I773=""),"",ROUND(MOD(I773-H773,1)*24,2))</f>
        <v/>
      </c>
      <c r="K773" s="22" t="str">
        <f aca="false">IF(OR(H773="",F773=""),"",IF(ROUND(MAX(0,MOD(H773-F773+0.5,1)-0.5)*1440,0)&gt;IFERROR(VLOOKUP(E773,الورديات!$A$2:$E$21,5,FALSE()),0),ROUND(MAX(0,MOD(H773-F773+0.5,1)-0.5)*1440,0),0))</f>
        <v/>
      </c>
      <c r="L773" s="22" t="str">
        <f aca="false">IF(OR(I773="",G773=""),"",ROUND(MAX(0,MOD(G773-I773+0.5,1)-0.5)*1440,0))</f>
        <v/>
      </c>
      <c r="M773" s="22" t="str">
        <f aca="false">IF(OR(I773="",G773=""),"",IF(ROUND(MAX(0,MOD(I773-G773+0.5,1)-0.5)*1440,0)&gt;=الإعدادات!$B$8,ROUND(MAX(0,MOD(I773-G773+0.5,1)-0.5)*1440,0),0))</f>
        <v/>
      </c>
      <c r="N773" s="18" t="str">
        <f aca="false">IF(OR(A773="",B773=""),"",IF(COUNTIFS(الإجازات!$A$2:$A$1001,B773,الإجازات!$D$2:$D$1001,"&lt;="&amp;A773,الإجازات!$E$2:$E$1001,"&gt;="&amp;A773,الإجازات!$G$2:$G$1001,"مقبولة")=0,"",LOOKUP(2,1/((الإجازات!$A$2:$A$1001=B773)*(الإجازات!$D$2:$D$1001&lt;=A773)*(الإجازات!$E$2:$E$1001&gt;=A773)*(الإجازات!$G$2:$G$1001="مقبولة")),الإجازات!$C$2:$C$1001)))</f>
        <v/>
      </c>
      <c r="O773" s="17"/>
      <c r="P773" s="23" t="str">
        <f aca="false">IF(B773="","",IF(ISNA(MATCH(B773,الموظفين!$A$2:$A$501,0)),"⚠ كود غير موجود",IF(O773&lt;&gt;"",O773,IF(N773&lt;&gt;"",N773,IF(H773="",IF(AND(A773&lt;&gt;"",WEEKDAY(A773)=الإعدادات!$B$11),"راحة أسبوعية","غائب"),IF(I773="","بدون انصراف",IF(N(K773)&gt;0,"متأخر","حاضر")))))))</f>
        <v/>
      </c>
      <c r="Q773" s="24" t="str">
        <f aca="false">IF(B773="","",IF(OR(P773="غائب",P773="غياب",P773="إجازة بدون راتب"),IFERROR(VLOOKUP(B773,الموظفين!$A$2:$J$501,8,FALSE()),0),0))</f>
        <v/>
      </c>
      <c r="R773" s="24" t="str">
        <f aca="false">IF(B773="","",ROUND((N(K773)+N(L773))/60*IFERROR(VLOOKUP(B773,الموظفين!$A$2:$J$501,8,FALSE()),0)/الإعدادات!$B$6*الإعدادات!$B$9,2))</f>
        <v/>
      </c>
      <c r="S773" s="24" t="str">
        <f aca="false">IF(OR(B773="",M773=""),"",ROUND(M773/60*IFERROR(VLOOKUP(B773,الموظفين!$A$2:$J$501,9,FALSE()),0),2))</f>
        <v/>
      </c>
      <c r="T773" s="17"/>
      <c r="U773" s="23" t="str">
        <f aca="false">IF(OR(A773="",B773=""),"",A773&amp;"|"&amp;B773)</f>
        <v/>
      </c>
    </row>
    <row r="774" customFormat="false" ht="15" hidden="false" customHeight="false" outlineLevel="0" collapsed="false">
      <c r="A774" s="16"/>
      <c r="B774" s="17"/>
      <c r="C774" s="18" t="str">
        <f aca="false">IF($B774="","",IFERROR(VLOOKUP($B774,الموظفين!$A$2:$J$501,2,FALSE())&amp;"","⚠ كود غير موجود"))</f>
        <v/>
      </c>
      <c r="D774" s="18" t="str">
        <f aca="false">IF($B774="","",IFERROR(VLOOKUP($B774,الموظفين!$A$2:$J$501,3,FALSE())&amp;"",""))</f>
        <v/>
      </c>
      <c r="E774" s="18" t="str">
        <f aca="false">IF($B774="","",IFERROR(VLOOKUP($B774,الموظفين!$A$2:$J$501,5,FALSE())&amp;"",""))</f>
        <v/>
      </c>
      <c r="F774" s="19" t="str">
        <f aca="false">IF($B774="","",IFERROR(VLOOKUP($B774,الموظفين!$A$2:$J$501,6,FALSE()),""))</f>
        <v/>
      </c>
      <c r="G774" s="19" t="str">
        <f aca="false">IF($B774="","",IFERROR(VLOOKUP($B774,الموظفين!$A$2:$J$501,7,FALSE()),""))</f>
        <v/>
      </c>
      <c r="H774" s="20"/>
      <c r="I774" s="20"/>
      <c r="J774" s="21" t="str">
        <f aca="false">IF(OR(H774="",I774=""),"",ROUND(MOD(I774-H774,1)*24,2))</f>
        <v/>
      </c>
      <c r="K774" s="22" t="str">
        <f aca="false">IF(OR(H774="",F774=""),"",IF(ROUND(MAX(0,MOD(H774-F774+0.5,1)-0.5)*1440,0)&gt;IFERROR(VLOOKUP(E774,الورديات!$A$2:$E$21,5,FALSE()),0),ROUND(MAX(0,MOD(H774-F774+0.5,1)-0.5)*1440,0),0))</f>
        <v/>
      </c>
      <c r="L774" s="22" t="str">
        <f aca="false">IF(OR(I774="",G774=""),"",ROUND(MAX(0,MOD(G774-I774+0.5,1)-0.5)*1440,0))</f>
        <v/>
      </c>
      <c r="M774" s="22" t="str">
        <f aca="false">IF(OR(I774="",G774=""),"",IF(ROUND(MAX(0,MOD(I774-G774+0.5,1)-0.5)*1440,0)&gt;=الإعدادات!$B$8,ROUND(MAX(0,MOD(I774-G774+0.5,1)-0.5)*1440,0),0))</f>
        <v/>
      </c>
      <c r="N774" s="18" t="str">
        <f aca="false">IF(OR(A774="",B774=""),"",IF(COUNTIFS(الإجازات!$A$2:$A$1001,B774,الإجازات!$D$2:$D$1001,"&lt;="&amp;A774,الإجازات!$E$2:$E$1001,"&gt;="&amp;A774,الإجازات!$G$2:$G$1001,"مقبولة")=0,"",LOOKUP(2,1/((الإجازات!$A$2:$A$1001=B774)*(الإجازات!$D$2:$D$1001&lt;=A774)*(الإجازات!$E$2:$E$1001&gt;=A774)*(الإجازات!$G$2:$G$1001="مقبولة")),الإجازات!$C$2:$C$1001)))</f>
        <v/>
      </c>
      <c r="O774" s="17"/>
      <c r="P774" s="23" t="str">
        <f aca="false">IF(B774="","",IF(ISNA(MATCH(B774,الموظفين!$A$2:$A$501,0)),"⚠ كود غير موجود",IF(O774&lt;&gt;"",O774,IF(N774&lt;&gt;"",N774,IF(H774="",IF(AND(A774&lt;&gt;"",WEEKDAY(A774)=الإعدادات!$B$11),"راحة أسبوعية","غائب"),IF(I774="","بدون انصراف",IF(N(K774)&gt;0,"متأخر","حاضر")))))))</f>
        <v/>
      </c>
      <c r="Q774" s="24" t="str">
        <f aca="false">IF(B774="","",IF(OR(P774="غائب",P774="غياب",P774="إجازة بدون راتب"),IFERROR(VLOOKUP(B774,الموظفين!$A$2:$J$501,8,FALSE()),0),0))</f>
        <v/>
      </c>
      <c r="R774" s="24" t="str">
        <f aca="false">IF(B774="","",ROUND((N(K774)+N(L774))/60*IFERROR(VLOOKUP(B774,الموظفين!$A$2:$J$501,8,FALSE()),0)/الإعدادات!$B$6*الإعدادات!$B$9,2))</f>
        <v/>
      </c>
      <c r="S774" s="24" t="str">
        <f aca="false">IF(OR(B774="",M774=""),"",ROUND(M774/60*IFERROR(VLOOKUP(B774,الموظفين!$A$2:$J$501,9,FALSE()),0),2))</f>
        <v/>
      </c>
      <c r="T774" s="17"/>
      <c r="U774" s="23" t="str">
        <f aca="false">IF(OR(A774="",B774=""),"",A774&amp;"|"&amp;B774)</f>
        <v/>
      </c>
    </row>
    <row r="775" customFormat="false" ht="15" hidden="false" customHeight="false" outlineLevel="0" collapsed="false">
      <c r="A775" s="16"/>
      <c r="B775" s="17"/>
      <c r="C775" s="18" t="str">
        <f aca="false">IF($B775="","",IFERROR(VLOOKUP($B775,الموظفين!$A$2:$J$501,2,FALSE())&amp;"","⚠ كود غير موجود"))</f>
        <v/>
      </c>
      <c r="D775" s="18" t="str">
        <f aca="false">IF($B775="","",IFERROR(VLOOKUP($B775,الموظفين!$A$2:$J$501,3,FALSE())&amp;"",""))</f>
        <v/>
      </c>
      <c r="E775" s="18" t="str">
        <f aca="false">IF($B775="","",IFERROR(VLOOKUP($B775,الموظفين!$A$2:$J$501,5,FALSE())&amp;"",""))</f>
        <v/>
      </c>
      <c r="F775" s="19" t="str">
        <f aca="false">IF($B775="","",IFERROR(VLOOKUP($B775,الموظفين!$A$2:$J$501,6,FALSE()),""))</f>
        <v/>
      </c>
      <c r="G775" s="19" t="str">
        <f aca="false">IF($B775="","",IFERROR(VLOOKUP($B775,الموظفين!$A$2:$J$501,7,FALSE()),""))</f>
        <v/>
      </c>
      <c r="H775" s="20"/>
      <c r="I775" s="20"/>
      <c r="J775" s="21" t="str">
        <f aca="false">IF(OR(H775="",I775=""),"",ROUND(MOD(I775-H775,1)*24,2))</f>
        <v/>
      </c>
      <c r="K775" s="22" t="str">
        <f aca="false">IF(OR(H775="",F775=""),"",IF(ROUND(MAX(0,MOD(H775-F775+0.5,1)-0.5)*1440,0)&gt;IFERROR(VLOOKUP(E775,الورديات!$A$2:$E$21,5,FALSE()),0),ROUND(MAX(0,MOD(H775-F775+0.5,1)-0.5)*1440,0),0))</f>
        <v/>
      </c>
      <c r="L775" s="22" t="str">
        <f aca="false">IF(OR(I775="",G775=""),"",ROUND(MAX(0,MOD(G775-I775+0.5,1)-0.5)*1440,0))</f>
        <v/>
      </c>
      <c r="M775" s="22" t="str">
        <f aca="false">IF(OR(I775="",G775=""),"",IF(ROUND(MAX(0,MOD(I775-G775+0.5,1)-0.5)*1440,0)&gt;=الإعدادات!$B$8,ROUND(MAX(0,MOD(I775-G775+0.5,1)-0.5)*1440,0),0))</f>
        <v/>
      </c>
      <c r="N775" s="18" t="str">
        <f aca="false">IF(OR(A775="",B775=""),"",IF(COUNTIFS(الإجازات!$A$2:$A$1001,B775,الإجازات!$D$2:$D$1001,"&lt;="&amp;A775,الإجازات!$E$2:$E$1001,"&gt;="&amp;A775,الإجازات!$G$2:$G$1001,"مقبولة")=0,"",LOOKUP(2,1/((الإجازات!$A$2:$A$1001=B775)*(الإجازات!$D$2:$D$1001&lt;=A775)*(الإجازات!$E$2:$E$1001&gt;=A775)*(الإجازات!$G$2:$G$1001="مقبولة")),الإجازات!$C$2:$C$1001)))</f>
        <v/>
      </c>
      <c r="O775" s="17"/>
      <c r="P775" s="23" t="str">
        <f aca="false">IF(B775="","",IF(ISNA(MATCH(B775,الموظفين!$A$2:$A$501,0)),"⚠ كود غير موجود",IF(O775&lt;&gt;"",O775,IF(N775&lt;&gt;"",N775,IF(H775="",IF(AND(A775&lt;&gt;"",WEEKDAY(A775)=الإعدادات!$B$11),"راحة أسبوعية","غائب"),IF(I775="","بدون انصراف",IF(N(K775)&gt;0,"متأخر","حاضر")))))))</f>
        <v/>
      </c>
      <c r="Q775" s="24" t="str">
        <f aca="false">IF(B775="","",IF(OR(P775="غائب",P775="غياب",P775="إجازة بدون راتب"),IFERROR(VLOOKUP(B775,الموظفين!$A$2:$J$501,8,FALSE()),0),0))</f>
        <v/>
      </c>
      <c r="R775" s="24" t="str">
        <f aca="false">IF(B775="","",ROUND((N(K775)+N(L775))/60*IFERROR(VLOOKUP(B775,الموظفين!$A$2:$J$501,8,FALSE()),0)/الإعدادات!$B$6*الإعدادات!$B$9,2))</f>
        <v/>
      </c>
      <c r="S775" s="24" t="str">
        <f aca="false">IF(OR(B775="",M775=""),"",ROUND(M775/60*IFERROR(VLOOKUP(B775,الموظفين!$A$2:$J$501,9,FALSE()),0),2))</f>
        <v/>
      </c>
      <c r="T775" s="17"/>
      <c r="U775" s="23" t="str">
        <f aca="false">IF(OR(A775="",B775=""),"",A775&amp;"|"&amp;B775)</f>
        <v/>
      </c>
    </row>
    <row r="776" customFormat="false" ht="15" hidden="false" customHeight="false" outlineLevel="0" collapsed="false">
      <c r="A776" s="16"/>
      <c r="B776" s="17"/>
      <c r="C776" s="18" t="str">
        <f aca="false">IF($B776="","",IFERROR(VLOOKUP($B776,الموظفين!$A$2:$J$501,2,FALSE())&amp;"","⚠ كود غير موجود"))</f>
        <v/>
      </c>
      <c r="D776" s="18" t="str">
        <f aca="false">IF($B776="","",IFERROR(VLOOKUP($B776,الموظفين!$A$2:$J$501,3,FALSE())&amp;"",""))</f>
        <v/>
      </c>
      <c r="E776" s="18" t="str">
        <f aca="false">IF($B776="","",IFERROR(VLOOKUP($B776,الموظفين!$A$2:$J$501,5,FALSE())&amp;"",""))</f>
        <v/>
      </c>
      <c r="F776" s="19" t="str">
        <f aca="false">IF($B776="","",IFERROR(VLOOKUP($B776,الموظفين!$A$2:$J$501,6,FALSE()),""))</f>
        <v/>
      </c>
      <c r="G776" s="19" t="str">
        <f aca="false">IF($B776="","",IFERROR(VLOOKUP($B776,الموظفين!$A$2:$J$501,7,FALSE()),""))</f>
        <v/>
      </c>
      <c r="H776" s="20"/>
      <c r="I776" s="20"/>
      <c r="J776" s="21" t="str">
        <f aca="false">IF(OR(H776="",I776=""),"",ROUND(MOD(I776-H776,1)*24,2))</f>
        <v/>
      </c>
      <c r="K776" s="22" t="str">
        <f aca="false">IF(OR(H776="",F776=""),"",IF(ROUND(MAX(0,MOD(H776-F776+0.5,1)-0.5)*1440,0)&gt;IFERROR(VLOOKUP(E776,الورديات!$A$2:$E$21,5,FALSE()),0),ROUND(MAX(0,MOD(H776-F776+0.5,1)-0.5)*1440,0),0))</f>
        <v/>
      </c>
      <c r="L776" s="22" t="str">
        <f aca="false">IF(OR(I776="",G776=""),"",ROUND(MAX(0,MOD(G776-I776+0.5,1)-0.5)*1440,0))</f>
        <v/>
      </c>
      <c r="M776" s="22" t="str">
        <f aca="false">IF(OR(I776="",G776=""),"",IF(ROUND(MAX(0,MOD(I776-G776+0.5,1)-0.5)*1440,0)&gt;=الإعدادات!$B$8,ROUND(MAX(0,MOD(I776-G776+0.5,1)-0.5)*1440,0),0))</f>
        <v/>
      </c>
      <c r="N776" s="18" t="str">
        <f aca="false">IF(OR(A776="",B776=""),"",IF(COUNTIFS(الإجازات!$A$2:$A$1001,B776,الإجازات!$D$2:$D$1001,"&lt;="&amp;A776,الإجازات!$E$2:$E$1001,"&gt;="&amp;A776,الإجازات!$G$2:$G$1001,"مقبولة")=0,"",LOOKUP(2,1/((الإجازات!$A$2:$A$1001=B776)*(الإجازات!$D$2:$D$1001&lt;=A776)*(الإجازات!$E$2:$E$1001&gt;=A776)*(الإجازات!$G$2:$G$1001="مقبولة")),الإجازات!$C$2:$C$1001)))</f>
        <v/>
      </c>
      <c r="O776" s="17"/>
      <c r="P776" s="23" t="str">
        <f aca="false">IF(B776="","",IF(ISNA(MATCH(B776,الموظفين!$A$2:$A$501,0)),"⚠ كود غير موجود",IF(O776&lt;&gt;"",O776,IF(N776&lt;&gt;"",N776,IF(H776="",IF(AND(A776&lt;&gt;"",WEEKDAY(A776)=الإعدادات!$B$11),"راحة أسبوعية","غائب"),IF(I776="","بدون انصراف",IF(N(K776)&gt;0,"متأخر","حاضر")))))))</f>
        <v/>
      </c>
      <c r="Q776" s="24" t="str">
        <f aca="false">IF(B776="","",IF(OR(P776="غائب",P776="غياب",P776="إجازة بدون راتب"),IFERROR(VLOOKUP(B776,الموظفين!$A$2:$J$501,8,FALSE()),0),0))</f>
        <v/>
      </c>
      <c r="R776" s="24" t="str">
        <f aca="false">IF(B776="","",ROUND((N(K776)+N(L776))/60*IFERROR(VLOOKUP(B776,الموظفين!$A$2:$J$501,8,FALSE()),0)/الإعدادات!$B$6*الإعدادات!$B$9,2))</f>
        <v/>
      </c>
      <c r="S776" s="24" t="str">
        <f aca="false">IF(OR(B776="",M776=""),"",ROUND(M776/60*IFERROR(VLOOKUP(B776,الموظفين!$A$2:$J$501,9,FALSE()),0),2))</f>
        <v/>
      </c>
      <c r="T776" s="17"/>
      <c r="U776" s="23" t="str">
        <f aca="false">IF(OR(A776="",B776=""),"",A776&amp;"|"&amp;B776)</f>
        <v/>
      </c>
    </row>
    <row r="777" customFormat="false" ht="15" hidden="false" customHeight="false" outlineLevel="0" collapsed="false">
      <c r="A777" s="16"/>
      <c r="B777" s="17"/>
      <c r="C777" s="18" t="str">
        <f aca="false">IF($B777="","",IFERROR(VLOOKUP($B777,الموظفين!$A$2:$J$501,2,FALSE())&amp;"","⚠ كود غير موجود"))</f>
        <v/>
      </c>
      <c r="D777" s="18" t="str">
        <f aca="false">IF($B777="","",IFERROR(VLOOKUP($B777,الموظفين!$A$2:$J$501,3,FALSE())&amp;"",""))</f>
        <v/>
      </c>
      <c r="E777" s="18" t="str">
        <f aca="false">IF($B777="","",IFERROR(VLOOKUP($B777,الموظفين!$A$2:$J$501,5,FALSE())&amp;"",""))</f>
        <v/>
      </c>
      <c r="F777" s="19" t="str">
        <f aca="false">IF($B777="","",IFERROR(VLOOKUP($B777,الموظفين!$A$2:$J$501,6,FALSE()),""))</f>
        <v/>
      </c>
      <c r="G777" s="19" t="str">
        <f aca="false">IF($B777="","",IFERROR(VLOOKUP($B777,الموظفين!$A$2:$J$501,7,FALSE()),""))</f>
        <v/>
      </c>
      <c r="H777" s="20"/>
      <c r="I777" s="20"/>
      <c r="J777" s="21" t="str">
        <f aca="false">IF(OR(H777="",I777=""),"",ROUND(MOD(I777-H777,1)*24,2))</f>
        <v/>
      </c>
      <c r="K777" s="22" t="str">
        <f aca="false">IF(OR(H777="",F777=""),"",IF(ROUND(MAX(0,MOD(H777-F777+0.5,1)-0.5)*1440,0)&gt;IFERROR(VLOOKUP(E777,الورديات!$A$2:$E$21,5,FALSE()),0),ROUND(MAX(0,MOD(H777-F777+0.5,1)-0.5)*1440,0),0))</f>
        <v/>
      </c>
      <c r="L777" s="22" t="str">
        <f aca="false">IF(OR(I777="",G777=""),"",ROUND(MAX(0,MOD(G777-I777+0.5,1)-0.5)*1440,0))</f>
        <v/>
      </c>
      <c r="M777" s="22" t="str">
        <f aca="false">IF(OR(I777="",G777=""),"",IF(ROUND(MAX(0,MOD(I777-G777+0.5,1)-0.5)*1440,0)&gt;=الإعدادات!$B$8,ROUND(MAX(0,MOD(I777-G777+0.5,1)-0.5)*1440,0),0))</f>
        <v/>
      </c>
      <c r="N777" s="18" t="str">
        <f aca="false">IF(OR(A777="",B777=""),"",IF(COUNTIFS(الإجازات!$A$2:$A$1001,B777,الإجازات!$D$2:$D$1001,"&lt;="&amp;A777,الإجازات!$E$2:$E$1001,"&gt;="&amp;A777,الإجازات!$G$2:$G$1001,"مقبولة")=0,"",LOOKUP(2,1/((الإجازات!$A$2:$A$1001=B777)*(الإجازات!$D$2:$D$1001&lt;=A777)*(الإجازات!$E$2:$E$1001&gt;=A777)*(الإجازات!$G$2:$G$1001="مقبولة")),الإجازات!$C$2:$C$1001)))</f>
        <v/>
      </c>
      <c r="O777" s="17"/>
      <c r="P777" s="23" t="str">
        <f aca="false">IF(B777="","",IF(ISNA(MATCH(B777,الموظفين!$A$2:$A$501,0)),"⚠ كود غير موجود",IF(O777&lt;&gt;"",O777,IF(N777&lt;&gt;"",N777,IF(H777="",IF(AND(A777&lt;&gt;"",WEEKDAY(A777)=الإعدادات!$B$11),"راحة أسبوعية","غائب"),IF(I777="","بدون انصراف",IF(N(K777)&gt;0,"متأخر","حاضر")))))))</f>
        <v/>
      </c>
      <c r="Q777" s="24" t="str">
        <f aca="false">IF(B777="","",IF(OR(P777="غائب",P777="غياب",P777="إجازة بدون راتب"),IFERROR(VLOOKUP(B777,الموظفين!$A$2:$J$501,8,FALSE()),0),0))</f>
        <v/>
      </c>
      <c r="R777" s="24" t="str">
        <f aca="false">IF(B777="","",ROUND((N(K777)+N(L777))/60*IFERROR(VLOOKUP(B777,الموظفين!$A$2:$J$501,8,FALSE()),0)/الإعدادات!$B$6*الإعدادات!$B$9,2))</f>
        <v/>
      </c>
      <c r="S777" s="24" t="str">
        <f aca="false">IF(OR(B777="",M777=""),"",ROUND(M777/60*IFERROR(VLOOKUP(B777,الموظفين!$A$2:$J$501,9,FALSE()),0),2))</f>
        <v/>
      </c>
      <c r="T777" s="17"/>
      <c r="U777" s="23" t="str">
        <f aca="false">IF(OR(A777="",B777=""),"",A777&amp;"|"&amp;B777)</f>
        <v/>
      </c>
    </row>
    <row r="778" customFormat="false" ht="15" hidden="false" customHeight="false" outlineLevel="0" collapsed="false">
      <c r="A778" s="16"/>
      <c r="B778" s="17"/>
      <c r="C778" s="18" t="str">
        <f aca="false">IF($B778="","",IFERROR(VLOOKUP($B778,الموظفين!$A$2:$J$501,2,FALSE())&amp;"","⚠ كود غير موجود"))</f>
        <v/>
      </c>
      <c r="D778" s="18" t="str">
        <f aca="false">IF($B778="","",IFERROR(VLOOKUP($B778,الموظفين!$A$2:$J$501,3,FALSE())&amp;"",""))</f>
        <v/>
      </c>
      <c r="E778" s="18" t="str">
        <f aca="false">IF($B778="","",IFERROR(VLOOKUP($B778,الموظفين!$A$2:$J$501,5,FALSE())&amp;"",""))</f>
        <v/>
      </c>
      <c r="F778" s="19" t="str">
        <f aca="false">IF($B778="","",IFERROR(VLOOKUP($B778,الموظفين!$A$2:$J$501,6,FALSE()),""))</f>
        <v/>
      </c>
      <c r="G778" s="19" t="str">
        <f aca="false">IF($B778="","",IFERROR(VLOOKUP($B778,الموظفين!$A$2:$J$501,7,FALSE()),""))</f>
        <v/>
      </c>
      <c r="H778" s="20"/>
      <c r="I778" s="20"/>
      <c r="J778" s="21" t="str">
        <f aca="false">IF(OR(H778="",I778=""),"",ROUND(MOD(I778-H778,1)*24,2))</f>
        <v/>
      </c>
      <c r="K778" s="22" t="str">
        <f aca="false">IF(OR(H778="",F778=""),"",IF(ROUND(MAX(0,MOD(H778-F778+0.5,1)-0.5)*1440,0)&gt;IFERROR(VLOOKUP(E778,الورديات!$A$2:$E$21,5,FALSE()),0),ROUND(MAX(0,MOD(H778-F778+0.5,1)-0.5)*1440,0),0))</f>
        <v/>
      </c>
      <c r="L778" s="22" t="str">
        <f aca="false">IF(OR(I778="",G778=""),"",ROUND(MAX(0,MOD(G778-I778+0.5,1)-0.5)*1440,0))</f>
        <v/>
      </c>
      <c r="M778" s="22" t="str">
        <f aca="false">IF(OR(I778="",G778=""),"",IF(ROUND(MAX(0,MOD(I778-G778+0.5,1)-0.5)*1440,0)&gt;=الإعدادات!$B$8,ROUND(MAX(0,MOD(I778-G778+0.5,1)-0.5)*1440,0),0))</f>
        <v/>
      </c>
      <c r="N778" s="18" t="str">
        <f aca="false">IF(OR(A778="",B778=""),"",IF(COUNTIFS(الإجازات!$A$2:$A$1001,B778,الإجازات!$D$2:$D$1001,"&lt;="&amp;A778,الإجازات!$E$2:$E$1001,"&gt;="&amp;A778,الإجازات!$G$2:$G$1001,"مقبولة")=0,"",LOOKUP(2,1/((الإجازات!$A$2:$A$1001=B778)*(الإجازات!$D$2:$D$1001&lt;=A778)*(الإجازات!$E$2:$E$1001&gt;=A778)*(الإجازات!$G$2:$G$1001="مقبولة")),الإجازات!$C$2:$C$1001)))</f>
        <v/>
      </c>
      <c r="O778" s="17"/>
      <c r="P778" s="23" t="str">
        <f aca="false">IF(B778="","",IF(ISNA(MATCH(B778,الموظفين!$A$2:$A$501,0)),"⚠ كود غير موجود",IF(O778&lt;&gt;"",O778,IF(N778&lt;&gt;"",N778,IF(H778="",IF(AND(A778&lt;&gt;"",WEEKDAY(A778)=الإعدادات!$B$11),"راحة أسبوعية","غائب"),IF(I778="","بدون انصراف",IF(N(K778)&gt;0,"متأخر","حاضر")))))))</f>
        <v/>
      </c>
      <c r="Q778" s="24" t="str">
        <f aca="false">IF(B778="","",IF(OR(P778="غائب",P778="غياب",P778="إجازة بدون راتب"),IFERROR(VLOOKUP(B778,الموظفين!$A$2:$J$501,8,FALSE()),0),0))</f>
        <v/>
      </c>
      <c r="R778" s="24" t="str">
        <f aca="false">IF(B778="","",ROUND((N(K778)+N(L778))/60*IFERROR(VLOOKUP(B778,الموظفين!$A$2:$J$501,8,FALSE()),0)/الإعدادات!$B$6*الإعدادات!$B$9,2))</f>
        <v/>
      </c>
      <c r="S778" s="24" t="str">
        <f aca="false">IF(OR(B778="",M778=""),"",ROUND(M778/60*IFERROR(VLOOKUP(B778,الموظفين!$A$2:$J$501,9,FALSE()),0),2))</f>
        <v/>
      </c>
      <c r="T778" s="17"/>
      <c r="U778" s="23" t="str">
        <f aca="false">IF(OR(A778="",B778=""),"",A778&amp;"|"&amp;B778)</f>
        <v/>
      </c>
    </row>
    <row r="779" customFormat="false" ht="15" hidden="false" customHeight="false" outlineLevel="0" collapsed="false">
      <c r="A779" s="16"/>
      <c r="B779" s="17"/>
      <c r="C779" s="18" t="str">
        <f aca="false">IF($B779="","",IFERROR(VLOOKUP($B779,الموظفين!$A$2:$J$501,2,FALSE())&amp;"","⚠ كود غير موجود"))</f>
        <v/>
      </c>
      <c r="D779" s="18" t="str">
        <f aca="false">IF($B779="","",IFERROR(VLOOKUP($B779,الموظفين!$A$2:$J$501,3,FALSE())&amp;"",""))</f>
        <v/>
      </c>
      <c r="E779" s="18" t="str">
        <f aca="false">IF($B779="","",IFERROR(VLOOKUP($B779,الموظفين!$A$2:$J$501,5,FALSE())&amp;"",""))</f>
        <v/>
      </c>
      <c r="F779" s="19" t="str">
        <f aca="false">IF($B779="","",IFERROR(VLOOKUP($B779,الموظفين!$A$2:$J$501,6,FALSE()),""))</f>
        <v/>
      </c>
      <c r="G779" s="19" t="str">
        <f aca="false">IF($B779="","",IFERROR(VLOOKUP($B779,الموظفين!$A$2:$J$501,7,FALSE()),""))</f>
        <v/>
      </c>
      <c r="H779" s="20"/>
      <c r="I779" s="20"/>
      <c r="J779" s="21" t="str">
        <f aca="false">IF(OR(H779="",I779=""),"",ROUND(MOD(I779-H779,1)*24,2))</f>
        <v/>
      </c>
      <c r="K779" s="22" t="str">
        <f aca="false">IF(OR(H779="",F779=""),"",IF(ROUND(MAX(0,MOD(H779-F779+0.5,1)-0.5)*1440,0)&gt;IFERROR(VLOOKUP(E779,الورديات!$A$2:$E$21,5,FALSE()),0),ROUND(MAX(0,MOD(H779-F779+0.5,1)-0.5)*1440,0),0))</f>
        <v/>
      </c>
      <c r="L779" s="22" t="str">
        <f aca="false">IF(OR(I779="",G779=""),"",ROUND(MAX(0,MOD(G779-I779+0.5,1)-0.5)*1440,0))</f>
        <v/>
      </c>
      <c r="M779" s="22" t="str">
        <f aca="false">IF(OR(I779="",G779=""),"",IF(ROUND(MAX(0,MOD(I779-G779+0.5,1)-0.5)*1440,0)&gt;=الإعدادات!$B$8,ROUND(MAX(0,MOD(I779-G779+0.5,1)-0.5)*1440,0),0))</f>
        <v/>
      </c>
      <c r="N779" s="18" t="str">
        <f aca="false">IF(OR(A779="",B779=""),"",IF(COUNTIFS(الإجازات!$A$2:$A$1001,B779,الإجازات!$D$2:$D$1001,"&lt;="&amp;A779,الإجازات!$E$2:$E$1001,"&gt;="&amp;A779,الإجازات!$G$2:$G$1001,"مقبولة")=0,"",LOOKUP(2,1/((الإجازات!$A$2:$A$1001=B779)*(الإجازات!$D$2:$D$1001&lt;=A779)*(الإجازات!$E$2:$E$1001&gt;=A779)*(الإجازات!$G$2:$G$1001="مقبولة")),الإجازات!$C$2:$C$1001)))</f>
        <v/>
      </c>
      <c r="O779" s="17"/>
      <c r="P779" s="23" t="str">
        <f aca="false">IF(B779="","",IF(ISNA(MATCH(B779,الموظفين!$A$2:$A$501,0)),"⚠ كود غير موجود",IF(O779&lt;&gt;"",O779,IF(N779&lt;&gt;"",N779,IF(H779="",IF(AND(A779&lt;&gt;"",WEEKDAY(A779)=الإعدادات!$B$11),"راحة أسبوعية","غائب"),IF(I779="","بدون انصراف",IF(N(K779)&gt;0,"متأخر","حاضر")))))))</f>
        <v/>
      </c>
      <c r="Q779" s="24" t="str">
        <f aca="false">IF(B779="","",IF(OR(P779="غائب",P779="غياب",P779="إجازة بدون راتب"),IFERROR(VLOOKUP(B779,الموظفين!$A$2:$J$501,8,FALSE()),0),0))</f>
        <v/>
      </c>
      <c r="R779" s="24" t="str">
        <f aca="false">IF(B779="","",ROUND((N(K779)+N(L779))/60*IFERROR(VLOOKUP(B779,الموظفين!$A$2:$J$501,8,FALSE()),0)/الإعدادات!$B$6*الإعدادات!$B$9,2))</f>
        <v/>
      </c>
      <c r="S779" s="24" t="str">
        <f aca="false">IF(OR(B779="",M779=""),"",ROUND(M779/60*IFERROR(VLOOKUP(B779,الموظفين!$A$2:$J$501,9,FALSE()),0),2))</f>
        <v/>
      </c>
      <c r="T779" s="17"/>
      <c r="U779" s="23" t="str">
        <f aca="false">IF(OR(A779="",B779=""),"",A779&amp;"|"&amp;B779)</f>
        <v/>
      </c>
    </row>
    <row r="780" customFormat="false" ht="15" hidden="false" customHeight="false" outlineLevel="0" collapsed="false">
      <c r="A780" s="16"/>
      <c r="B780" s="17"/>
      <c r="C780" s="18" t="str">
        <f aca="false">IF($B780="","",IFERROR(VLOOKUP($B780,الموظفين!$A$2:$J$501,2,FALSE())&amp;"","⚠ كود غير موجود"))</f>
        <v/>
      </c>
      <c r="D780" s="18" t="str">
        <f aca="false">IF($B780="","",IFERROR(VLOOKUP($B780,الموظفين!$A$2:$J$501,3,FALSE())&amp;"",""))</f>
        <v/>
      </c>
      <c r="E780" s="18" t="str">
        <f aca="false">IF($B780="","",IFERROR(VLOOKUP($B780,الموظفين!$A$2:$J$501,5,FALSE())&amp;"",""))</f>
        <v/>
      </c>
      <c r="F780" s="19" t="str">
        <f aca="false">IF($B780="","",IFERROR(VLOOKUP($B780,الموظفين!$A$2:$J$501,6,FALSE()),""))</f>
        <v/>
      </c>
      <c r="G780" s="19" t="str">
        <f aca="false">IF($B780="","",IFERROR(VLOOKUP($B780,الموظفين!$A$2:$J$501,7,FALSE()),""))</f>
        <v/>
      </c>
      <c r="H780" s="20"/>
      <c r="I780" s="20"/>
      <c r="J780" s="21" t="str">
        <f aca="false">IF(OR(H780="",I780=""),"",ROUND(MOD(I780-H780,1)*24,2))</f>
        <v/>
      </c>
      <c r="K780" s="22" t="str">
        <f aca="false">IF(OR(H780="",F780=""),"",IF(ROUND(MAX(0,MOD(H780-F780+0.5,1)-0.5)*1440,0)&gt;IFERROR(VLOOKUP(E780,الورديات!$A$2:$E$21,5,FALSE()),0),ROUND(MAX(0,MOD(H780-F780+0.5,1)-0.5)*1440,0),0))</f>
        <v/>
      </c>
      <c r="L780" s="22" t="str">
        <f aca="false">IF(OR(I780="",G780=""),"",ROUND(MAX(0,MOD(G780-I780+0.5,1)-0.5)*1440,0))</f>
        <v/>
      </c>
      <c r="M780" s="22" t="str">
        <f aca="false">IF(OR(I780="",G780=""),"",IF(ROUND(MAX(0,MOD(I780-G780+0.5,1)-0.5)*1440,0)&gt;=الإعدادات!$B$8,ROUND(MAX(0,MOD(I780-G780+0.5,1)-0.5)*1440,0),0))</f>
        <v/>
      </c>
      <c r="N780" s="18" t="str">
        <f aca="false">IF(OR(A780="",B780=""),"",IF(COUNTIFS(الإجازات!$A$2:$A$1001,B780,الإجازات!$D$2:$D$1001,"&lt;="&amp;A780,الإجازات!$E$2:$E$1001,"&gt;="&amp;A780,الإجازات!$G$2:$G$1001,"مقبولة")=0,"",LOOKUP(2,1/((الإجازات!$A$2:$A$1001=B780)*(الإجازات!$D$2:$D$1001&lt;=A780)*(الإجازات!$E$2:$E$1001&gt;=A780)*(الإجازات!$G$2:$G$1001="مقبولة")),الإجازات!$C$2:$C$1001)))</f>
        <v/>
      </c>
      <c r="O780" s="17"/>
      <c r="P780" s="23" t="str">
        <f aca="false">IF(B780="","",IF(ISNA(MATCH(B780,الموظفين!$A$2:$A$501,0)),"⚠ كود غير موجود",IF(O780&lt;&gt;"",O780,IF(N780&lt;&gt;"",N780,IF(H780="",IF(AND(A780&lt;&gt;"",WEEKDAY(A780)=الإعدادات!$B$11),"راحة أسبوعية","غائب"),IF(I780="","بدون انصراف",IF(N(K780)&gt;0,"متأخر","حاضر")))))))</f>
        <v/>
      </c>
      <c r="Q780" s="24" t="str">
        <f aca="false">IF(B780="","",IF(OR(P780="غائب",P780="غياب",P780="إجازة بدون راتب"),IFERROR(VLOOKUP(B780,الموظفين!$A$2:$J$501,8,FALSE()),0),0))</f>
        <v/>
      </c>
      <c r="R780" s="24" t="str">
        <f aca="false">IF(B780="","",ROUND((N(K780)+N(L780))/60*IFERROR(VLOOKUP(B780,الموظفين!$A$2:$J$501,8,FALSE()),0)/الإعدادات!$B$6*الإعدادات!$B$9,2))</f>
        <v/>
      </c>
      <c r="S780" s="24" t="str">
        <f aca="false">IF(OR(B780="",M780=""),"",ROUND(M780/60*IFERROR(VLOOKUP(B780,الموظفين!$A$2:$J$501,9,FALSE()),0),2))</f>
        <v/>
      </c>
      <c r="T780" s="17"/>
      <c r="U780" s="23" t="str">
        <f aca="false">IF(OR(A780="",B780=""),"",A780&amp;"|"&amp;B780)</f>
        <v/>
      </c>
    </row>
    <row r="781" customFormat="false" ht="15" hidden="false" customHeight="false" outlineLevel="0" collapsed="false">
      <c r="A781" s="16"/>
      <c r="B781" s="17"/>
      <c r="C781" s="18" t="str">
        <f aca="false">IF($B781="","",IFERROR(VLOOKUP($B781,الموظفين!$A$2:$J$501,2,FALSE())&amp;"","⚠ كود غير موجود"))</f>
        <v/>
      </c>
      <c r="D781" s="18" t="str">
        <f aca="false">IF($B781="","",IFERROR(VLOOKUP($B781,الموظفين!$A$2:$J$501,3,FALSE())&amp;"",""))</f>
        <v/>
      </c>
      <c r="E781" s="18" t="str">
        <f aca="false">IF($B781="","",IFERROR(VLOOKUP($B781,الموظفين!$A$2:$J$501,5,FALSE())&amp;"",""))</f>
        <v/>
      </c>
      <c r="F781" s="19" t="str">
        <f aca="false">IF($B781="","",IFERROR(VLOOKUP($B781,الموظفين!$A$2:$J$501,6,FALSE()),""))</f>
        <v/>
      </c>
      <c r="G781" s="19" t="str">
        <f aca="false">IF($B781="","",IFERROR(VLOOKUP($B781,الموظفين!$A$2:$J$501,7,FALSE()),""))</f>
        <v/>
      </c>
      <c r="H781" s="20"/>
      <c r="I781" s="20"/>
      <c r="J781" s="21" t="str">
        <f aca="false">IF(OR(H781="",I781=""),"",ROUND(MOD(I781-H781,1)*24,2))</f>
        <v/>
      </c>
      <c r="K781" s="22" t="str">
        <f aca="false">IF(OR(H781="",F781=""),"",IF(ROUND(MAX(0,MOD(H781-F781+0.5,1)-0.5)*1440,0)&gt;IFERROR(VLOOKUP(E781,الورديات!$A$2:$E$21,5,FALSE()),0),ROUND(MAX(0,MOD(H781-F781+0.5,1)-0.5)*1440,0),0))</f>
        <v/>
      </c>
      <c r="L781" s="22" t="str">
        <f aca="false">IF(OR(I781="",G781=""),"",ROUND(MAX(0,MOD(G781-I781+0.5,1)-0.5)*1440,0))</f>
        <v/>
      </c>
      <c r="M781" s="22" t="str">
        <f aca="false">IF(OR(I781="",G781=""),"",IF(ROUND(MAX(0,MOD(I781-G781+0.5,1)-0.5)*1440,0)&gt;=الإعدادات!$B$8,ROUND(MAX(0,MOD(I781-G781+0.5,1)-0.5)*1440,0),0))</f>
        <v/>
      </c>
      <c r="N781" s="18" t="str">
        <f aca="false">IF(OR(A781="",B781=""),"",IF(COUNTIFS(الإجازات!$A$2:$A$1001,B781,الإجازات!$D$2:$D$1001,"&lt;="&amp;A781,الإجازات!$E$2:$E$1001,"&gt;="&amp;A781,الإجازات!$G$2:$G$1001,"مقبولة")=0,"",LOOKUP(2,1/((الإجازات!$A$2:$A$1001=B781)*(الإجازات!$D$2:$D$1001&lt;=A781)*(الإجازات!$E$2:$E$1001&gt;=A781)*(الإجازات!$G$2:$G$1001="مقبولة")),الإجازات!$C$2:$C$1001)))</f>
        <v/>
      </c>
      <c r="O781" s="17"/>
      <c r="P781" s="23" t="str">
        <f aca="false">IF(B781="","",IF(ISNA(MATCH(B781,الموظفين!$A$2:$A$501,0)),"⚠ كود غير موجود",IF(O781&lt;&gt;"",O781,IF(N781&lt;&gt;"",N781,IF(H781="",IF(AND(A781&lt;&gt;"",WEEKDAY(A781)=الإعدادات!$B$11),"راحة أسبوعية","غائب"),IF(I781="","بدون انصراف",IF(N(K781)&gt;0,"متأخر","حاضر")))))))</f>
        <v/>
      </c>
      <c r="Q781" s="24" t="str">
        <f aca="false">IF(B781="","",IF(OR(P781="غائب",P781="غياب",P781="إجازة بدون راتب"),IFERROR(VLOOKUP(B781,الموظفين!$A$2:$J$501,8,FALSE()),0),0))</f>
        <v/>
      </c>
      <c r="R781" s="24" t="str">
        <f aca="false">IF(B781="","",ROUND((N(K781)+N(L781))/60*IFERROR(VLOOKUP(B781,الموظفين!$A$2:$J$501,8,FALSE()),0)/الإعدادات!$B$6*الإعدادات!$B$9,2))</f>
        <v/>
      </c>
      <c r="S781" s="24" t="str">
        <f aca="false">IF(OR(B781="",M781=""),"",ROUND(M781/60*IFERROR(VLOOKUP(B781,الموظفين!$A$2:$J$501,9,FALSE()),0),2))</f>
        <v/>
      </c>
      <c r="T781" s="17"/>
      <c r="U781" s="23" t="str">
        <f aca="false">IF(OR(A781="",B781=""),"",A781&amp;"|"&amp;B781)</f>
        <v/>
      </c>
    </row>
    <row r="782" customFormat="false" ht="15" hidden="false" customHeight="false" outlineLevel="0" collapsed="false">
      <c r="A782" s="16"/>
      <c r="B782" s="17"/>
      <c r="C782" s="18" t="str">
        <f aca="false">IF($B782="","",IFERROR(VLOOKUP($B782,الموظفين!$A$2:$J$501,2,FALSE())&amp;"","⚠ كود غير موجود"))</f>
        <v/>
      </c>
      <c r="D782" s="18" t="str">
        <f aca="false">IF($B782="","",IFERROR(VLOOKUP($B782,الموظفين!$A$2:$J$501,3,FALSE())&amp;"",""))</f>
        <v/>
      </c>
      <c r="E782" s="18" t="str">
        <f aca="false">IF($B782="","",IFERROR(VLOOKUP($B782,الموظفين!$A$2:$J$501,5,FALSE())&amp;"",""))</f>
        <v/>
      </c>
      <c r="F782" s="19" t="str">
        <f aca="false">IF($B782="","",IFERROR(VLOOKUP($B782,الموظفين!$A$2:$J$501,6,FALSE()),""))</f>
        <v/>
      </c>
      <c r="G782" s="19" t="str">
        <f aca="false">IF($B782="","",IFERROR(VLOOKUP($B782,الموظفين!$A$2:$J$501,7,FALSE()),""))</f>
        <v/>
      </c>
      <c r="H782" s="20"/>
      <c r="I782" s="20"/>
      <c r="J782" s="21" t="str">
        <f aca="false">IF(OR(H782="",I782=""),"",ROUND(MOD(I782-H782,1)*24,2))</f>
        <v/>
      </c>
      <c r="K782" s="22" t="str">
        <f aca="false">IF(OR(H782="",F782=""),"",IF(ROUND(MAX(0,MOD(H782-F782+0.5,1)-0.5)*1440,0)&gt;IFERROR(VLOOKUP(E782,الورديات!$A$2:$E$21,5,FALSE()),0),ROUND(MAX(0,MOD(H782-F782+0.5,1)-0.5)*1440,0),0))</f>
        <v/>
      </c>
      <c r="L782" s="22" t="str">
        <f aca="false">IF(OR(I782="",G782=""),"",ROUND(MAX(0,MOD(G782-I782+0.5,1)-0.5)*1440,0))</f>
        <v/>
      </c>
      <c r="M782" s="22" t="str">
        <f aca="false">IF(OR(I782="",G782=""),"",IF(ROUND(MAX(0,MOD(I782-G782+0.5,1)-0.5)*1440,0)&gt;=الإعدادات!$B$8,ROUND(MAX(0,MOD(I782-G782+0.5,1)-0.5)*1440,0),0))</f>
        <v/>
      </c>
      <c r="N782" s="18" t="str">
        <f aca="false">IF(OR(A782="",B782=""),"",IF(COUNTIFS(الإجازات!$A$2:$A$1001,B782,الإجازات!$D$2:$D$1001,"&lt;="&amp;A782,الإجازات!$E$2:$E$1001,"&gt;="&amp;A782,الإجازات!$G$2:$G$1001,"مقبولة")=0,"",LOOKUP(2,1/((الإجازات!$A$2:$A$1001=B782)*(الإجازات!$D$2:$D$1001&lt;=A782)*(الإجازات!$E$2:$E$1001&gt;=A782)*(الإجازات!$G$2:$G$1001="مقبولة")),الإجازات!$C$2:$C$1001)))</f>
        <v/>
      </c>
      <c r="O782" s="17"/>
      <c r="P782" s="23" t="str">
        <f aca="false">IF(B782="","",IF(ISNA(MATCH(B782,الموظفين!$A$2:$A$501,0)),"⚠ كود غير موجود",IF(O782&lt;&gt;"",O782,IF(N782&lt;&gt;"",N782,IF(H782="",IF(AND(A782&lt;&gt;"",WEEKDAY(A782)=الإعدادات!$B$11),"راحة أسبوعية","غائب"),IF(I782="","بدون انصراف",IF(N(K782)&gt;0,"متأخر","حاضر")))))))</f>
        <v/>
      </c>
      <c r="Q782" s="24" t="str">
        <f aca="false">IF(B782="","",IF(OR(P782="غائب",P782="غياب",P782="إجازة بدون راتب"),IFERROR(VLOOKUP(B782,الموظفين!$A$2:$J$501,8,FALSE()),0),0))</f>
        <v/>
      </c>
      <c r="R782" s="24" t="str">
        <f aca="false">IF(B782="","",ROUND((N(K782)+N(L782))/60*IFERROR(VLOOKUP(B782,الموظفين!$A$2:$J$501,8,FALSE()),0)/الإعدادات!$B$6*الإعدادات!$B$9,2))</f>
        <v/>
      </c>
      <c r="S782" s="24" t="str">
        <f aca="false">IF(OR(B782="",M782=""),"",ROUND(M782/60*IFERROR(VLOOKUP(B782,الموظفين!$A$2:$J$501,9,FALSE()),0),2))</f>
        <v/>
      </c>
      <c r="T782" s="17"/>
      <c r="U782" s="23" t="str">
        <f aca="false">IF(OR(A782="",B782=""),"",A782&amp;"|"&amp;B782)</f>
        <v/>
      </c>
    </row>
    <row r="783" customFormat="false" ht="15" hidden="false" customHeight="false" outlineLevel="0" collapsed="false">
      <c r="A783" s="16"/>
      <c r="B783" s="17"/>
      <c r="C783" s="18" t="str">
        <f aca="false">IF($B783="","",IFERROR(VLOOKUP($B783,الموظفين!$A$2:$J$501,2,FALSE())&amp;"","⚠ كود غير موجود"))</f>
        <v/>
      </c>
      <c r="D783" s="18" t="str">
        <f aca="false">IF($B783="","",IFERROR(VLOOKUP($B783,الموظفين!$A$2:$J$501,3,FALSE())&amp;"",""))</f>
        <v/>
      </c>
      <c r="E783" s="18" t="str">
        <f aca="false">IF($B783="","",IFERROR(VLOOKUP($B783,الموظفين!$A$2:$J$501,5,FALSE())&amp;"",""))</f>
        <v/>
      </c>
      <c r="F783" s="19" t="str">
        <f aca="false">IF($B783="","",IFERROR(VLOOKUP($B783,الموظفين!$A$2:$J$501,6,FALSE()),""))</f>
        <v/>
      </c>
      <c r="G783" s="19" t="str">
        <f aca="false">IF($B783="","",IFERROR(VLOOKUP($B783,الموظفين!$A$2:$J$501,7,FALSE()),""))</f>
        <v/>
      </c>
      <c r="H783" s="20"/>
      <c r="I783" s="20"/>
      <c r="J783" s="21" t="str">
        <f aca="false">IF(OR(H783="",I783=""),"",ROUND(MOD(I783-H783,1)*24,2))</f>
        <v/>
      </c>
      <c r="K783" s="22" t="str">
        <f aca="false">IF(OR(H783="",F783=""),"",IF(ROUND(MAX(0,MOD(H783-F783+0.5,1)-0.5)*1440,0)&gt;IFERROR(VLOOKUP(E783,الورديات!$A$2:$E$21,5,FALSE()),0),ROUND(MAX(0,MOD(H783-F783+0.5,1)-0.5)*1440,0),0))</f>
        <v/>
      </c>
      <c r="L783" s="22" t="str">
        <f aca="false">IF(OR(I783="",G783=""),"",ROUND(MAX(0,MOD(G783-I783+0.5,1)-0.5)*1440,0))</f>
        <v/>
      </c>
      <c r="M783" s="22" t="str">
        <f aca="false">IF(OR(I783="",G783=""),"",IF(ROUND(MAX(0,MOD(I783-G783+0.5,1)-0.5)*1440,0)&gt;=الإعدادات!$B$8,ROUND(MAX(0,MOD(I783-G783+0.5,1)-0.5)*1440,0),0))</f>
        <v/>
      </c>
      <c r="N783" s="18" t="str">
        <f aca="false">IF(OR(A783="",B783=""),"",IF(COUNTIFS(الإجازات!$A$2:$A$1001,B783,الإجازات!$D$2:$D$1001,"&lt;="&amp;A783,الإجازات!$E$2:$E$1001,"&gt;="&amp;A783,الإجازات!$G$2:$G$1001,"مقبولة")=0,"",LOOKUP(2,1/((الإجازات!$A$2:$A$1001=B783)*(الإجازات!$D$2:$D$1001&lt;=A783)*(الإجازات!$E$2:$E$1001&gt;=A783)*(الإجازات!$G$2:$G$1001="مقبولة")),الإجازات!$C$2:$C$1001)))</f>
        <v/>
      </c>
      <c r="O783" s="17"/>
      <c r="P783" s="23" t="str">
        <f aca="false">IF(B783="","",IF(ISNA(MATCH(B783,الموظفين!$A$2:$A$501,0)),"⚠ كود غير موجود",IF(O783&lt;&gt;"",O783,IF(N783&lt;&gt;"",N783,IF(H783="",IF(AND(A783&lt;&gt;"",WEEKDAY(A783)=الإعدادات!$B$11),"راحة أسبوعية","غائب"),IF(I783="","بدون انصراف",IF(N(K783)&gt;0,"متأخر","حاضر")))))))</f>
        <v/>
      </c>
      <c r="Q783" s="24" t="str">
        <f aca="false">IF(B783="","",IF(OR(P783="غائب",P783="غياب",P783="إجازة بدون راتب"),IFERROR(VLOOKUP(B783,الموظفين!$A$2:$J$501,8,FALSE()),0),0))</f>
        <v/>
      </c>
      <c r="R783" s="24" t="str">
        <f aca="false">IF(B783="","",ROUND((N(K783)+N(L783))/60*IFERROR(VLOOKUP(B783,الموظفين!$A$2:$J$501,8,FALSE()),0)/الإعدادات!$B$6*الإعدادات!$B$9,2))</f>
        <v/>
      </c>
      <c r="S783" s="24" t="str">
        <f aca="false">IF(OR(B783="",M783=""),"",ROUND(M783/60*IFERROR(VLOOKUP(B783,الموظفين!$A$2:$J$501,9,FALSE()),0),2))</f>
        <v/>
      </c>
      <c r="T783" s="17"/>
      <c r="U783" s="23" t="str">
        <f aca="false">IF(OR(A783="",B783=""),"",A783&amp;"|"&amp;B783)</f>
        <v/>
      </c>
    </row>
    <row r="784" customFormat="false" ht="15" hidden="false" customHeight="false" outlineLevel="0" collapsed="false">
      <c r="A784" s="16"/>
      <c r="B784" s="17"/>
      <c r="C784" s="18" t="str">
        <f aca="false">IF($B784="","",IFERROR(VLOOKUP($B784,الموظفين!$A$2:$J$501,2,FALSE())&amp;"","⚠ كود غير موجود"))</f>
        <v/>
      </c>
      <c r="D784" s="18" t="str">
        <f aca="false">IF($B784="","",IFERROR(VLOOKUP($B784,الموظفين!$A$2:$J$501,3,FALSE())&amp;"",""))</f>
        <v/>
      </c>
      <c r="E784" s="18" t="str">
        <f aca="false">IF($B784="","",IFERROR(VLOOKUP($B784,الموظفين!$A$2:$J$501,5,FALSE())&amp;"",""))</f>
        <v/>
      </c>
      <c r="F784" s="19" t="str">
        <f aca="false">IF($B784="","",IFERROR(VLOOKUP($B784,الموظفين!$A$2:$J$501,6,FALSE()),""))</f>
        <v/>
      </c>
      <c r="G784" s="19" t="str">
        <f aca="false">IF($B784="","",IFERROR(VLOOKUP($B784,الموظفين!$A$2:$J$501,7,FALSE()),""))</f>
        <v/>
      </c>
      <c r="H784" s="20"/>
      <c r="I784" s="20"/>
      <c r="J784" s="21" t="str">
        <f aca="false">IF(OR(H784="",I784=""),"",ROUND(MOD(I784-H784,1)*24,2))</f>
        <v/>
      </c>
      <c r="K784" s="22" t="str">
        <f aca="false">IF(OR(H784="",F784=""),"",IF(ROUND(MAX(0,MOD(H784-F784+0.5,1)-0.5)*1440,0)&gt;IFERROR(VLOOKUP(E784,الورديات!$A$2:$E$21,5,FALSE()),0),ROUND(MAX(0,MOD(H784-F784+0.5,1)-0.5)*1440,0),0))</f>
        <v/>
      </c>
      <c r="L784" s="22" t="str">
        <f aca="false">IF(OR(I784="",G784=""),"",ROUND(MAX(0,MOD(G784-I784+0.5,1)-0.5)*1440,0))</f>
        <v/>
      </c>
      <c r="M784" s="22" t="str">
        <f aca="false">IF(OR(I784="",G784=""),"",IF(ROUND(MAX(0,MOD(I784-G784+0.5,1)-0.5)*1440,0)&gt;=الإعدادات!$B$8,ROUND(MAX(0,MOD(I784-G784+0.5,1)-0.5)*1440,0),0))</f>
        <v/>
      </c>
      <c r="N784" s="18" t="str">
        <f aca="false">IF(OR(A784="",B784=""),"",IF(COUNTIFS(الإجازات!$A$2:$A$1001,B784,الإجازات!$D$2:$D$1001,"&lt;="&amp;A784,الإجازات!$E$2:$E$1001,"&gt;="&amp;A784,الإجازات!$G$2:$G$1001,"مقبولة")=0,"",LOOKUP(2,1/((الإجازات!$A$2:$A$1001=B784)*(الإجازات!$D$2:$D$1001&lt;=A784)*(الإجازات!$E$2:$E$1001&gt;=A784)*(الإجازات!$G$2:$G$1001="مقبولة")),الإجازات!$C$2:$C$1001)))</f>
        <v/>
      </c>
      <c r="O784" s="17"/>
      <c r="P784" s="23" t="str">
        <f aca="false">IF(B784="","",IF(ISNA(MATCH(B784,الموظفين!$A$2:$A$501,0)),"⚠ كود غير موجود",IF(O784&lt;&gt;"",O784,IF(N784&lt;&gt;"",N784,IF(H784="",IF(AND(A784&lt;&gt;"",WEEKDAY(A784)=الإعدادات!$B$11),"راحة أسبوعية","غائب"),IF(I784="","بدون انصراف",IF(N(K784)&gt;0,"متأخر","حاضر")))))))</f>
        <v/>
      </c>
      <c r="Q784" s="24" t="str">
        <f aca="false">IF(B784="","",IF(OR(P784="غائب",P784="غياب",P784="إجازة بدون راتب"),IFERROR(VLOOKUP(B784,الموظفين!$A$2:$J$501,8,FALSE()),0),0))</f>
        <v/>
      </c>
      <c r="R784" s="24" t="str">
        <f aca="false">IF(B784="","",ROUND((N(K784)+N(L784))/60*IFERROR(VLOOKUP(B784,الموظفين!$A$2:$J$501,8,FALSE()),0)/الإعدادات!$B$6*الإعدادات!$B$9,2))</f>
        <v/>
      </c>
      <c r="S784" s="24" t="str">
        <f aca="false">IF(OR(B784="",M784=""),"",ROUND(M784/60*IFERROR(VLOOKUP(B784,الموظفين!$A$2:$J$501,9,FALSE()),0),2))</f>
        <v/>
      </c>
      <c r="T784" s="17"/>
      <c r="U784" s="23" t="str">
        <f aca="false">IF(OR(A784="",B784=""),"",A784&amp;"|"&amp;B784)</f>
        <v/>
      </c>
    </row>
    <row r="785" customFormat="false" ht="15" hidden="false" customHeight="false" outlineLevel="0" collapsed="false">
      <c r="A785" s="16"/>
      <c r="B785" s="17"/>
      <c r="C785" s="18" t="str">
        <f aca="false">IF($B785="","",IFERROR(VLOOKUP($B785,الموظفين!$A$2:$J$501,2,FALSE())&amp;"","⚠ كود غير موجود"))</f>
        <v/>
      </c>
      <c r="D785" s="18" t="str">
        <f aca="false">IF($B785="","",IFERROR(VLOOKUP($B785,الموظفين!$A$2:$J$501,3,FALSE())&amp;"",""))</f>
        <v/>
      </c>
      <c r="E785" s="18" t="str">
        <f aca="false">IF($B785="","",IFERROR(VLOOKUP($B785,الموظفين!$A$2:$J$501,5,FALSE())&amp;"",""))</f>
        <v/>
      </c>
      <c r="F785" s="19" t="str">
        <f aca="false">IF($B785="","",IFERROR(VLOOKUP($B785,الموظفين!$A$2:$J$501,6,FALSE()),""))</f>
        <v/>
      </c>
      <c r="G785" s="19" t="str">
        <f aca="false">IF($B785="","",IFERROR(VLOOKUP($B785,الموظفين!$A$2:$J$501,7,FALSE()),""))</f>
        <v/>
      </c>
      <c r="H785" s="20"/>
      <c r="I785" s="20"/>
      <c r="J785" s="21" t="str">
        <f aca="false">IF(OR(H785="",I785=""),"",ROUND(MOD(I785-H785,1)*24,2))</f>
        <v/>
      </c>
      <c r="K785" s="22" t="str">
        <f aca="false">IF(OR(H785="",F785=""),"",IF(ROUND(MAX(0,MOD(H785-F785+0.5,1)-0.5)*1440,0)&gt;IFERROR(VLOOKUP(E785,الورديات!$A$2:$E$21,5,FALSE()),0),ROUND(MAX(0,MOD(H785-F785+0.5,1)-0.5)*1440,0),0))</f>
        <v/>
      </c>
      <c r="L785" s="22" t="str">
        <f aca="false">IF(OR(I785="",G785=""),"",ROUND(MAX(0,MOD(G785-I785+0.5,1)-0.5)*1440,0))</f>
        <v/>
      </c>
      <c r="M785" s="22" t="str">
        <f aca="false">IF(OR(I785="",G785=""),"",IF(ROUND(MAX(0,MOD(I785-G785+0.5,1)-0.5)*1440,0)&gt;=الإعدادات!$B$8,ROUND(MAX(0,MOD(I785-G785+0.5,1)-0.5)*1440,0),0))</f>
        <v/>
      </c>
      <c r="N785" s="18" t="str">
        <f aca="false">IF(OR(A785="",B785=""),"",IF(COUNTIFS(الإجازات!$A$2:$A$1001,B785,الإجازات!$D$2:$D$1001,"&lt;="&amp;A785,الإجازات!$E$2:$E$1001,"&gt;="&amp;A785,الإجازات!$G$2:$G$1001,"مقبولة")=0,"",LOOKUP(2,1/((الإجازات!$A$2:$A$1001=B785)*(الإجازات!$D$2:$D$1001&lt;=A785)*(الإجازات!$E$2:$E$1001&gt;=A785)*(الإجازات!$G$2:$G$1001="مقبولة")),الإجازات!$C$2:$C$1001)))</f>
        <v/>
      </c>
      <c r="O785" s="17"/>
      <c r="P785" s="23" t="str">
        <f aca="false">IF(B785="","",IF(ISNA(MATCH(B785,الموظفين!$A$2:$A$501,0)),"⚠ كود غير موجود",IF(O785&lt;&gt;"",O785,IF(N785&lt;&gt;"",N785,IF(H785="",IF(AND(A785&lt;&gt;"",WEEKDAY(A785)=الإعدادات!$B$11),"راحة أسبوعية","غائب"),IF(I785="","بدون انصراف",IF(N(K785)&gt;0,"متأخر","حاضر")))))))</f>
        <v/>
      </c>
      <c r="Q785" s="24" t="str">
        <f aca="false">IF(B785="","",IF(OR(P785="غائب",P785="غياب",P785="إجازة بدون راتب"),IFERROR(VLOOKUP(B785,الموظفين!$A$2:$J$501,8,FALSE()),0),0))</f>
        <v/>
      </c>
      <c r="R785" s="24" t="str">
        <f aca="false">IF(B785="","",ROUND((N(K785)+N(L785))/60*IFERROR(VLOOKUP(B785,الموظفين!$A$2:$J$501,8,FALSE()),0)/الإعدادات!$B$6*الإعدادات!$B$9,2))</f>
        <v/>
      </c>
      <c r="S785" s="24" t="str">
        <f aca="false">IF(OR(B785="",M785=""),"",ROUND(M785/60*IFERROR(VLOOKUP(B785,الموظفين!$A$2:$J$501,9,FALSE()),0),2))</f>
        <v/>
      </c>
      <c r="T785" s="17"/>
      <c r="U785" s="23" t="str">
        <f aca="false">IF(OR(A785="",B785=""),"",A785&amp;"|"&amp;B785)</f>
        <v/>
      </c>
    </row>
    <row r="786" customFormat="false" ht="15" hidden="false" customHeight="false" outlineLevel="0" collapsed="false">
      <c r="A786" s="16"/>
      <c r="B786" s="17"/>
      <c r="C786" s="18" t="str">
        <f aca="false">IF($B786="","",IFERROR(VLOOKUP($B786,الموظفين!$A$2:$J$501,2,FALSE())&amp;"","⚠ كود غير موجود"))</f>
        <v/>
      </c>
      <c r="D786" s="18" t="str">
        <f aca="false">IF($B786="","",IFERROR(VLOOKUP($B786,الموظفين!$A$2:$J$501,3,FALSE())&amp;"",""))</f>
        <v/>
      </c>
      <c r="E786" s="18" t="str">
        <f aca="false">IF($B786="","",IFERROR(VLOOKUP($B786,الموظفين!$A$2:$J$501,5,FALSE())&amp;"",""))</f>
        <v/>
      </c>
      <c r="F786" s="19" t="str">
        <f aca="false">IF($B786="","",IFERROR(VLOOKUP($B786,الموظفين!$A$2:$J$501,6,FALSE()),""))</f>
        <v/>
      </c>
      <c r="G786" s="19" t="str">
        <f aca="false">IF($B786="","",IFERROR(VLOOKUP($B786,الموظفين!$A$2:$J$501,7,FALSE()),""))</f>
        <v/>
      </c>
      <c r="H786" s="20"/>
      <c r="I786" s="20"/>
      <c r="J786" s="21" t="str">
        <f aca="false">IF(OR(H786="",I786=""),"",ROUND(MOD(I786-H786,1)*24,2))</f>
        <v/>
      </c>
      <c r="K786" s="22" t="str">
        <f aca="false">IF(OR(H786="",F786=""),"",IF(ROUND(MAX(0,MOD(H786-F786+0.5,1)-0.5)*1440,0)&gt;IFERROR(VLOOKUP(E786,الورديات!$A$2:$E$21,5,FALSE()),0),ROUND(MAX(0,MOD(H786-F786+0.5,1)-0.5)*1440,0),0))</f>
        <v/>
      </c>
      <c r="L786" s="22" t="str">
        <f aca="false">IF(OR(I786="",G786=""),"",ROUND(MAX(0,MOD(G786-I786+0.5,1)-0.5)*1440,0))</f>
        <v/>
      </c>
      <c r="M786" s="22" t="str">
        <f aca="false">IF(OR(I786="",G786=""),"",IF(ROUND(MAX(0,MOD(I786-G786+0.5,1)-0.5)*1440,0)&gt;=الإعدادات!$B$8,ROUND(MAX(0,MOD(I786-G786+0.5,1)-0.5)*1440,0),0))</f>
        <v/>
      </c>
      <c r="N786" s="18" t="str">
        <f aca="false">IF(OR(A786="",B786=""),"",IF(COUNTIFS(الإجازات!$A$2:$A$1001,B786,الإجازات!$D$2:$D$1001,"&lt;="&amp;A786,الإجازات!$E$2:$E$1001,"&gt;="&amp;A786,الإجازات!$G$2:$G$1001,"مقبولة")=0,"",LOOKUP(2,1/((الإجازات!$A$2:$A$1001=B786)*(الإجازات!$D$2:$D$1001&lt;=A786)*(الإجازات!$E$2:$E$1001&gt;=A786)*(الإجازات!$G$2:$G$1001="مقبولة")),الإجازات!$C$2:$C$1001)))</f>
        <v/>
      </c>
      <c r="O786" s="17"/>
      <c r="P786" s="23" t="str">
        <f aca="false">IF(B786="","",IF(ISNA(MATCH(B786,الموظفين!$A$2:$A$501,0)),"⚠ كود غير موجود",IF(O786&lt;&gt;"",O786,IF(N786&lt;&gt;"",N786,IF(H786="",IF(AND(A786&lt;&gt;"",WEEKDAY(A786)=الإعدادات!$B$11),"راحة أسبوعية","غائب"),IF(I786="","بدون انصراف",IF(N(K786)&gt;0,"متأخر","حاضر")))))))</f>
        <v/>
      </c>
      <c r="Q786" s="24" t="str">
        <f aca="false">IF(B786="","",IF(OR(P786="غائب",P786="غياب",P786="إجازة بدون راتب"),IFERROR(VLOOKUP(B786,الموظفين!$A$2:$J$501,8,FALSE()),0),0))</f>
        <v/>
      </c>
      <c r="R786" s="24" t="str">
        <f aca="false">IF(B786="","",ROUND((N(K786)+N(L786))/60*IFERROR(VLOOKUP(B786,الموظفين!$A$2:$J$501,8,FALSE()),0)/الإعدادات!$B$6*الإعدادات!$B$9,2))</f>
        <v/>
      </c>
      <c r="S786" s="24" t="str">
        <f aca="false">IF(OR(B786="",M786=""),"",ROUND(M786/60*IFERROR(VLOOKUP(B786,الموظفين!$A$2:$J$501,9,FALSE()),0),2))</f>
        <v/>
      </c>
      <c r="T786" s="17"/>
      <c r="U786" s="23" t="str">
        <f aca="false">IF(OR(A786="",B786=""),"",A786&amp;"|"&amp;B786)</f>
        <v/>
      </c>
    </row>
    <row r="787" customFormat="false" ht="15" hidden="false" customHeight="false" outlineLevel="0" collapsed="false">
      <c r="A787" s="16"/>
      <c r="B787" s="17"/>
      <c r="C787" s="18" t="str">
        <f aca="false">IF($B787="","",IFERROR(VLOOKUP($B787,الموظفين!$A$2:$J$501,2,FALSE())&amp;"","⚠ كود غير موجود"))</f>
        <v/>
      </c>
      <c r="D787" s="18" t="str">
        <f aca="false">IF($B787="","",IFERROR(VLOOKUP($B787,الموظفين!$A$2:$J$501,3,FALSE())&amp;"",""))</f>
        <v/>
      </c>
      <c r="E787" s="18" t="str">
        <f aca="false">IF($B787="","",IFERROR(VLOOKUP($B787,الموظفين!$A$2:$J$501,5,FALSE())&amp;"",""))</f>
        <v/>
      </c>
      <c r="F787" s="19" t="str">
        <f aca="false">IF($B787="","",IFERROR(VLOOKUP($B787,الموظفين!$A$2:$J$501,6,FALSE()),""))</f>
        <v/>
      </c>
      <c r="G787" s="19" t="str">
        <f aca="false">IF($B787="","",IFERROR(VLOOKUP($B787,الموظفين!$A$2:$J$501,7,FALSE()),""))</f>
        <v/>
      </c>
      <c r="H787" s="20"/>
      <c r="I787" s="20"/>
      <c r="J787" s="21" t="str">
        <f aca="false">IF(OR(H787="",I787=""),"",ROUND(MOD(I787-H787,1)*24,2))</f>
        <v/>
      </c>
      <c r="K787" s="22" t="str">
        <f aca="false">IF(OR(H787="",F787=""),"",IF(ROUND(MAX(0,MOD(H787-F787+0.5,1)-0.5)*1440,0)&gt;IFERROR(VLOOKUP(E787,الورديات!$A$2:$E$21,5,FALSE()),0),ROUND(MAX(0,MOD(H787-F787+0.5,1)-0.5)*1440,0),0))</f>
        <v/>
      </c>
      <c r="L787" s="22" t="str">
        <f aca="false">IF(OR(I787="",G787=""),"",ROUND(MAX(0,MOD(G787-I787+0.5,1)-0.5)*1440,0))</f>
        <v/>
      </c>
      <c r="M787" s="22" t="str">
        <f aca="false">IF(OR(I787="",G787=""),"",IF(ROUND(MAX(0,MOD(I787-G787+0.5,1)-0.5)*1440,0)&gt;=الإعدادات!$B$8,ROUND(MAX(0,MOD(I787-G787+0.5,1)-0.5)*1440,0),0))</f>
        <v/>
      </c>
      <c r="N787" s="18" t="str">
        <f aca="false">IF(OR(A787="",B787=""),"",IF(COUNTIFS(الإجازات!$A$2:$A$1001,B787,الإجازات!$D$2:$D$1001,"&lt;="&amp;A787,الإجازات!$E$2:$E$1001,"&gt;="&amp;A787,الإجازات!$G$2:$G$1001,"مقبولة")=0,"",LOOKUP(2,1/((الإجازات!$A$2:$A$1001=B787)*(الإجازات!$D$2:$D$1001&lt;=A787)*(الإجازات!$E$2:$E$1001&gt;=A787)*(الإجازات!$G$2:$G$1001="مقبولة")),الإجازات!$C$2:$C$1001)))</f>
        <v/>
      </c>
      <c r="O787" s="17"/>
      <c r="P787" s="23" t="str">
        <f aca="false">IF(B787="","",IF(ISNA(MATCH(B787,الموظفين!$A$2:$A$501,0)),"⚠ كود غير موجود",IF(O787&lt;&gt;"",O787,IF(N787&lt;&gt;"",N787,IF(H787="",IF(AND(A787&lt;&gt;"",WEEKDAY(A787)=الإعدادات!$B$11),"راحة أسبوعية","غائب"),IF(I787="","بدون انصراف",IF(N(K787)&gt;0,"متأخر","حاضر")))))))</f>
        <v/>
      </c>
      <c r="Q787" s="24" t="str">
        <f aca="false">IF(B787="","",IF(OR(P787="غائب",P787="غياب",P787="إجازة بدون راتب"),IFERROR(VLOOKUP(B787,الموظفين!$A$2:$J$501,8,FALSE()),0),0))</f>
        <v/>
      </c>
      <c r="R787" s="24" t="str">
        <f aca="false">IF(B787="","",ROUND((N(K787)+N(L787))/60*IFERROR(VLOOKUP(B787,الموظفين!$A$2:$J$501,8,FALSE()),0)/الإعدادات!$B$6*الإعدادات!$B$9,2))</f>
        <v/>
      </c>
      <c r="S787" s="24" t="str">
        <f aca="false">IF(OR(B787="",M787=""),"",ROUND(M787/60*IFERROR(VLOOKUP(B787,الموظفين!$A$2:$J$501,9,FALSE()),0),2))</f>
        <v/>
      </c>
      <c r="T787" s="17"/>
      <c r="U787" s="23" t="str">
        <f aca="false">IF(OR(A787="",B787=""),"",A787&amp;"|"&amp;B787)</f>
        <v/>
      </c>
    </row>
    <row r="788" customFormat="false" ht="15" hidden="false" customHeight="false" outlineLevel="0" collapsed="false">
      <c r="A788" s="16"/>
      <c r="B788" s="17"/>
      <c r="C788" s="18" t="str">
        <f aca="false">IF($B788="","",IFERROR(VLOOKUP($B788,الموظفين!$A$2:$J$501,2,FALSE())&amp;"","⚠ كود غير موجود"))</f>
        <v/>
      </c>
      <c r="D788" s="18" t="str">
        <f aca="false">IF($B788="","",IFERROR(VLOOKUP($B788,الموظفين!$A$2:$J$501,3,FALSE())&amp;"",""))</f>
        <v/>
      </c>
      <c r="E788" s="18" t="str">
        <f aca="false">IF($B788="","",IFERROR(VLOOKUP($B788,الموظفين!$A$2:$J$501,5,FALSE())&amp;"",""))</f>
        <v/>
      </c>
      <c r="F788" s="19" t="str">
        <f aca="false">IF($B788="","",IFERROR(VLOOKUP($B788,الموظفين!$A$2:$J$501,6,FALSE()),""))</f>
        <v/>
      </c>
      <c r="G788" s="19" t="str">
        <f aca="false">IF($B788="","",IFERROR(VLOOKUP($B788,الموظفين!$A$2:$J$501,7,FALSE()),""))</f>
        <v/>
      </c>
      <c r="H788" s="20"/>
      <c r="I788" s="20"/>
      <c r="J788" s="21" t="str">
        <f aca="false">IF(OR(H788="",I788=""),"",ROUND(MOD(I788-H788,1)*24,2))</f>
        <v/>
      </c>
      <c r="K788" s="22" t="str">
        <f aca="false">IF(OR(H788="",F788=""),"",IF(ROUND(MAX(0,MOD(H788-F788+0.5,1)-0.5)*1440,0)&gt;IFERROR(VLOOKUP(E788,الورديات!$A$2:$E$21,5,FALSE()),0),ROUND(MAX(0,MOD(H788-F788+0.5,1)-0.5)*1440,0),0))</f>
        <v/>
      </c>
      <c r="L788" s="22" t="str">
        <f aca="false">IF(OR(I788="",G788=""),"",ROUND(MAX(0,MOD(G788-I788+0.5,1)-0.5)*1440,0))</f>
        <v/>
      </c>
      <c r="M788" s="22" t="str">
        <f aca="false">IF(OR(I788="",G788=""),"",IF(ROUND(MAX(0,MOD(I788-G788+0.5,1)-0.5)*1440,0)&gt;=الإعدادات!$B$8,ROUND(MAX(0,MOD(I788-G788+0.5,1)-0.5)*1440,0),0))</f>
        <v/>
      </c>
      <c r="N788" s="18" t="str">
        <f aca="false">IF(OR(A788="",B788=""),"",IF(COUNTIFS(الإجازات!$A$2:$A$1001,B788,الإجازات!$D$2:$D$1001,"&lt;="&amp;A788,الإجازات!$E$2:$E$1001,"&gt;="&amp;A788,الإجازات!$G$2:$G$1001,"مقبولة")=0,"",LOOKUP(2,1/((الإجازات!$A$2:$A$1001=B788)*(الإجازات!$D$2:$D$1001&lt;=A788)*(الإجازات!$E$2:$E$1001&gt;=A788)*(الإجازات!$G$2:$G$1001="مقبولة")),الإجازات!$C$2:$C$1001)))</f>
        <v/>
      </c>
      <c r="O788" s="17"/>
      <c r="P788" s="23" t="str">
        <f aca="false">IF(B788="","",IF(ISNA(MATCH(B788,الموظفين!$A$2:$A$501,0)),"⚠ كود غير موجود",IF(O788&lt;&gt;"",O788,IF(N788&lt;&gt;"",N788,IF(H788="",IF(AND(A788&lt;&gt;"",WEEKDAY(A788)=الإعدادات!$B$11),"راحة أسبوعية","غائب"),IF(I788="","بدون انصراف",IF(N(K788)&gt;0,"متأخر","حاضر")))))))</f>
        <v/>
      </c>
      <c r="Q788" s="24" t="str">
        <f aca="false">IF(B788="","",IF(OR(P788="غائب",P788="غياب",P788="إجازة بدون راتب"),IFERROR(VLOOKUP(B788,الموظفين!$A$2:$J$501,8,FALSE()),0),0))</f>
        <v/>
      </c>
      <c r="R788" s="24" t="str">
        <f aca="false">IF(B788="","",ROUND((N(K788)+N(L788))/60*IFERROR(VLOOKUP(B788,الموظفين!$A$2:$J$501,8,FALSE()),0)/الإعدادات!$B$6*الإعدادات!$B$9,2))</f>
        <v/>
      </c>
      <c r="S788" s="24" t="str">
        <f aca="false">IF(OR(B788="",M788=""),"",ROUND(M788/60*IFERROR(VLOOKUP(B788,الموظفين!$A$2:$J$501,9,FALSE()),0),2))</f>
        <v/>
      </c>
      <c r="T788" s="17"/>
      <c r="U788" s="23" t="str">
        <f aca="false">IF(OR(A788="",B788=""),"",A788&amp;"|"&amp;B788)</f>
        <v/>
      </c>
    </row>
    <row r="789" customFormat="false" ht="15" hidden="false" customHeight="false" outlineLevel="0" collapsed="false">
      <c r="A789" s="16"/>
      <c r="B789" s="17"/>
      <c r="C789" s="18" t="str">
        <f aca="false">IF($B789="","",IFERROR(VLOOKUP($B789,الموظفين!$A$2:$J$501,2,FALSE())&amp;"","⚠ كود غير موجود"))</f>
        <v/>
      </c>
      <c r="D789" s="18" t="str">
        <f aca="false">IF($B789="","",IFERROR(VLOOKUP($B789,الموظفين!$A$2:$J$501,3,FALSE())&amp;"",""))</f>
        <v/>
      </c>
      <c r="E789" s="18" t="str">
        <f aca="false">IF($B789="","",IFERROR(VLOOKUP($B789,الموظفين!$A$2:$J$501,5,FALSE())&amp;"",""))</f>
        <v/>
      </c>
      <c r="F789" s="19" t="str">
        <f aca="false">IF($B789="","",IFERROR(VLOOKUP($B789,الموظفين!$A$2:$J$501,6,FALSE()),""))</f>
        <v/>
      </c>
      <c r="G789" s="19" t="str">
        <f aca="false">IF($B789="","",IFERROR(VLOOKUP($B789,الموظفين!$A$2:$J$501,7,FALSE()),""))</f>
        <v/>
      </c>
      <c r="H789" s="20"/>
      <c r="I789" s="20"/>
      <c r="J789" s="21" t="str">
        <f aca="false">IF(OR(H789="",I789=""),"",ROUND(MOD(I789-H789,1)*24,2))</f>
        <v/>
      </c>
      <c r="K789" s="22" t="str">
        <f aca="false">IF(OR(H789="",F789=""),"",IF(ROUND(MAX(0,MOD(H789-F789+0.5,1)-0.5)*1440,0)&gt;IFERROR(VLOOKUP(E789,الورديات!$A$2:$E$21,5,FALSE()),0),ROUND(MAX(0,MOD(H789-F789+0.5,1)-0.5)*1440,0),0))</f>
        <v/>
      </c>
      <c r="L789" s="22" t="str">
        <f aca="false">IF(OR(I789="",G789=""),"",ROUND(MAX(0,MOD(G789-I789+0.5,1)-0.5)*1440,0))</f>
        <v/>
      </c>
      <c r="M789" s="22" t="str">
        <f aca="false">IF(OR(I789="",G789=""),"",IF(ROUND(MAX(0,MOD(I789-G789+0.5,1)-0.5)*1440,0)&gt;=الإعدادات!$B$8,ROUND(MAX(0,MOD(I789-G789+0.5,1)-0.5)*1440,0),0))</f>
        <v/>
      </c>
      <c r="N789" s="18" t="str">
        <f aca="false">IF(OR(A789="",B789=""),"",IF(COUNTIFS(الإجازات!$A$2:$A$1001,B789,الإجازات!$D$2:$D$1001,"&lt;="&amp;A789,الإجازات!$E$2:$E$1001,"&gt;="&amp;A789,الإجازات!$G$2:$G$1001,"مقبولة")=0,"",LOOKUP(2,1/((الإجازات!$A$2:$A$1001=B789)*(الإجازات!$D$2:$D$1001&lt;=A789)*(الإجازات!$E$2:$E$1001&gt;=A789)*(الإجازات!$G$2:$G$1001="مقبولة")),الإجازات!$C$2:$C$1001)))</f>
        <v/>
      </c>
      <c r="O789" s="17"/>
      <c r="P789" s="23" t="str">
        <f aca="false">IF(B789="","",IF(ISNA(MATCH(B789,الموظفين!$A$2:$A$501,0)),"⚠ كود غير موجود",IF(O789&lt;&gt;"",O789,IF(N789&lt;&gt;"",N789,IF(H789="",IF(AND(A789&lt;&gt;"",WEEKDAY(A789)=الإعدادات!$B$11),"راحة أسبوعية","غائب"),IF(I789="","بدون انصراف",IF(N(K789)&gt;0,"متأخر","حاضر")))))))</f>
        <v/>
      </c>
      <c r="Q789" s="24" t="str">
        <f aca="false">IF(B789="","",IF(OR(P789="غائب",P789="غياب",P789="إجازة بدون راتب"),IFERROR(VLOOKUP(B789,الموظفين!$A$2:$J$501,8,FALSE()),0),0))</f>
        <v/>
      </c>
      <c r="R789" s="24" t="str">
        <f aca="false">IF(B789="","",ROUND((N(K789)+N(L789))/60*IFERROR(VLOOKUP(B789,الموظفين!$A$2:$J$501,8,FALSE()),0)/الإعدادات!$B$6*الإعدادات!$B$9,2))</f>
        <v/>
      </c>
      <c r="S789" s="24" t="str">
        <f aca="false">IF(OR(B789="",M789=""),"",ROUND(M789/60*IFERROR(VLOOKUP(B789,الموظفين!$A$2:$J$501,9,FALSE()),0),2))</f>
        <v/>
      </c>
      <c r="T789" s="17"/>
      <c r="U789" s="23" t="str">
        <f aca="false">IF(OR(A789="",B789=""),"",A789&amp;"|"&amp;B789)</f>
        <v/>
      </c>
    </row>
    <row r="790" customFormat="false" ht="15" hidden="false" customHeight="false" outlineLevel="0" collapsed="false">
      <c r="A790" s="16"/>
      <c r="B790" s="17"/>
      <c r="C790" s="18" t="str">
        <f aca="false">IF($B790="","",IFERROR(VLOOKUP($B790,الموظفين!$A$2:$J$501,2,FALSE())&amp;"","⚠ كود غير موجود"))</f>
        <v/>
      </c>
      <c r="D790" s="18" t="str">
        <f aca="false">IF($B790="","",IFERROR(VLOOKUP($B790,الموظفين!$A$2:$J$501,3,FALSE())&amp;"",""))</f>
        <v/>
      </c>
      <c r="E790" s="18" t="str">
        <f aca="false">IF($B790="","",IFERROR(VLOOKUP($B790,الموظفين!$A$2:$J$501,5,FALSE())&amp;"",""))</f>
        <v/>
      </c>
      <c r="F790" s="19" t="str">
        <f aca="false">IF($B790="","",IFERROR(VLOOKUP($B790,الموظفين!$A$2:$J$501,6,FALSE()),""))</f>
        <v/>
      </c>
      <c r="G790" s="19" t="str">
        <f aca="false">IF($B790="","",IFERROR(VLOOKUP($B790,الموظفين!$A$2:$J$501,7,FALSE()),""))</f>
        <v/>
      </c>
      <c r="H790" s="20"/>
      <c r="I790" s="20"/>
      <c r="J790" s="21" t="str">
        <f aca="false">IF(OR(H790="",I790=""),"",ROUND(MOD(I790-H790,1)*24,2))</f>
        <v/>
      </c>
      <c r="K790" s="22" t="str">
        <f aca="false">IF(OR(H790="",F790=""),"",IF(ROUND(MAX(0,MOD(H790-F790+0.5,1)-0.5)*1440,0)&gt;IFERROR(VLOOKUP(E790,الورديات!$A$2:$E$21,5,FALSE()),0),ROUND(MAX(0,MOD(H790-F790+0.5,1)-0.5)*1440,0),0))</f>
        <v/>
      </c>
      <c r="L790" s="22" t="str">
        <f aca="false">IF(OR(I790="",G790=""),"",ROUND(MAX(0,MOD(G790-I790+0.5,1)-0.5)*1440,0))</f>
        <v/>
      </c>
      <c r="M790" s="22" t="str">
        <f aca="false">IF(OR(I790="",G790=""),"",IF(ROUND(MAX(0,MOD(I790-G790+0.5,1)-0.5)*1440,0)&gt;=الإعدادات!$B$8,ROUND(MAX(0,MOD(I790-G790+0.5,1)-0.5)*1440,0),0))</f>
        <v/>
      </c>
      <c r="N790" s="18" t="str">
        <f aca="false">IF(OR(A790="",B790=""),"",IF(COUNTIFS(الإجازات!$A$2:$A$1001,B790,الإجازات!$D$2:$D$1001,"&lt;="&amp;A790,الإجازات!$E$2:$E$1001,"&gt;="&amp;A790,الإجازات!$G$2:$G$1001,"مقبولة")=0,"",LOOKUP(2,1/((الإجازات!$A$2:$A$1001=B790)*(الإجازات!$D$2:$D$1001&lt;=A790)*(الإجازات!$E$2:$E$1001&gt;=A790)*(الإجازات!$G$2:$G$1001="مقبولة")),الإجازات!$C$2:$C$1001)))</f>
        <v/>
      </c>
      <c r="O790" s="17"/>
      <c r="P790" s="23" t="str">
        <f aca="false">IF(B790="","",IF(ISNA(MATCH(B790,الموظفين!$A$2:$A$501,0)),"⚠ كود غير موجود",IF(O790&lt;&gt;"",O790,IF(N790&lt;&gt;"",N790,IF(H790="",IF(AND(A790&lt;&gt;"",WEEKDAY(A790)=الإعدادات!$B$11),"راحة أسبوعية","غائب"),IF(I790="","بدون انصراف",IF(N(K790)&gt;0,"متأخر","حاضر")))))))</f>
        <v/>
      </c>
      <c r="Q790" s="24" t="str">
        <f aca="false">IF(B790="","",IF(OR(P790="غائب",P790="غياب",P790="إجازة بدون راتب"),IFERROR(VLOOKUP(B790,الموظفين!$A$2:$J$501,8,FALSE()),0),0))</f>
        <v/>
      </c>
      <c r="R790" s="24" t="str">
        <f aca="false">IF(B790="","",ROUND((N(K790)+N(L790))/60*IFERROR(VLOOKUP(B790,الموظفين!$A$2:$J$501,8,FALSE()),0)/الإعدادات!$B$6*الإعدادات!$B$9,2))</f>
        <v/>
      </c>
      <c r="S790" s="24" t="str">
        <f aca="false">IF(OR(B790="",M790=""),"",ROUND(M790/60*IFERROR(VLOOKUP(B790,الموظفين!$A$2:$J$501,9,FALSE()),0),2))</f>
        <v/>
      </c>
      <c r="T790" s="17"/>
      <c r="U790" s="23" t="str">
        <f aca="false">IF(OR(A790="",B790=""),"",A790&amp;"|"&amp;B790)</f>
        <v/>
      </c>
    </row>
    <row r="791" customFormat="false" ht="15" hidden="false" customHeight="false" outlineLevel="0" collapsed="false">
      <c r="A791" s="16"/>
      <c r="B791" s="17"/>
      <c r="C791" s="18" t="str">
        <f aca="false">IF($B791="","",IFERROR(VLOOKUP($B791,الموظفين!$A$2:$J$501,2,FALSE())&amp;"","⚠ كود غير موجود"))</f>
        <v/>
      </c>
      <c r="D791" s="18" t="str">
        <f aca="false">IF($B791="","",IFERROR(VLOOKUP($B791,الموظفين!$A$2:$J$501,3,FALSE())&amp;"",""))</f>
        <v/>
      </c>
      <c r="E791" s="18" t="str">
        <f aca="false">IF($B791="","",IFERROR(VLOOKUP($B791,الموظفين!$A$2:$J$501,5,FALSE())&amp;"",""))</f>
        <v/>
      </c>
      <c r="F791" s="19" t="str">
        <f aca="false">IF($B791="","",IFERROR(VLOOKUP($B791,الموظفين!$A$2:$J$501,6,FALSE()),""))</f>
        <v/>
      </c>
      <c r="G791" s="19" t="str">
        <f aca="false">IF($B791="","",IFERROR(VLOOKUP($B791,الموظفين!$A$2:$J$501,7,FALSE()),""))</f>
        <v/>
      </c>
      <c r="H791" s="20"/>
      <c r="I791" s="20"/>
      <c r="J791" s="21" t="str">
        <f aca="false">IF(OR(H791="",I791=""),"",ROUND(MOD(I791-H791,1)*24,2))</f>
        <v/>
      </c>
      <c r="K791" s="22" t="str">
        <f aca="false">IF(OR(H791="",F791=""),"",IF(ROUND(MAX(0,MOD(H791-F791+0.5,1)-0.5)*1440,0)&gt;IFERROR(VLOOKUP(E791,الورديات!$A$2:$E$21,5,FALSE()),0),ROUND(MAX(0,MOD(H791-F791+0.5,1)-0.5)*1440,0),0))</f>
        <v/>
      </c>
      <c r="L791" s="22" t="str">
        <f aca="false">IF(OR(I791="",G791=""),"",ROUND(MAX(0,MOD(G791-I791+0.5,1)-0.5)*1440,0))</f>
        <v/>
      </c>
      <c r="M791" s="22" t="str">
        <f aca="false">IF(OR(I791="",G791=""),"",IF(ROUND(MAX(0,MOD(I791-G791+0.5,1)-0.5)*1440,0)&gt;=الإعدادات!$B$8,ROUND(MAX(0,MOD(I791-G791+0.5,1)-0.5)*1440,0),0))</f>
        <v/>
      </c>
      <c r="N791" s="18" t="str">
        <f aca="false">IF(OR(A791="",B791=""),"",IF(COUNTIFS(الإجازات!$A$2:$A$1001,B791,الإجازات!$D$2:$D$1001,"&lt;="&amp;A791,الإجازات!$E$2:$E$1001,"&gt;="&amp;A791,الإجازات!$G$2:$G$1001,"مقبولة")=0,"",LOOKUP(2,1/((الإجازات!$A$2:$A$1001=B791)*(الإجازات!$D$2:$D$1001&lt;=A791)*(الإجازات!$E$2:$E$1001&gt;=A791)*(الإجازات!$G$2:$G$1001="مقبولة")),الإجازات!$C$2:$C$1001)))</f>
        <v/>
      </c>
      <c r="O791" s="17"/>
      <c r="P791" s="23" t="str">
        <f aca="false">IF(B791="","",IF(ISNA(MATCH(B791,الموظفين!$A$2:$A$501,0)),"⚠ كود غير موجود",IF(O791&lt;&gt;"",O791,IF(N791&lt;&gt;"",N791,IF(H791="",IF(AND(A791&lt;&gt;"",WEEKDAY(A791)=الإعدادات!$B$11),"راحة أسبوعية","غائب"),IF(I791="","بدون انصراف",IF(N(K791)&gt;0,"متأخر","حاضر")))))))</f>
        <v/>
      </c>
      <c r="Q791" s="24" t="str">
        <f aca="false">IF(B791="","",IF(OR(P791="غائب",P791="غياب",P791="إجازة بدون راتب"),IFERROR(VLOOKUP(B791,الموظفين!$A$2:$J$501,8,FALSE()),0),0))</f>
        <v/>
      </c>
      <c r="R791" s="24" t="str">
        <f aca="false">IF(B791="","",ROUND((N(K791)+N(L791))/60*IFERROR(VLOOKUP(B791,الموظفين!$A$2:$J$501,8,FALSE()),0)/الإعدادات!$B$6*الإعدادات!$B$9,2))</f>
        <v/>
      </c>
      <c r="S791" s="24" t="str">
        <f aca="false">IF(OR(B791="",M791=""),"",ROUND(M791/60*IFERROR(VLOOKUP(B791,الموظفين!$A$2:$J$501,9,FALSE()),0),2))</f>
        <v/>
      </c>
      <c r="T791" s="17"/>
      <c r="U791" s="23" t="str">
        <f aca="false">IF(OR(A791="",B791=""),"",A791&amp;"|"&amp;B791)</f>
        <v/>
      </c>
    </row>
    <row r="792" customFormat="false" ht="15" hidden="false" customHeight="false" outlineLevel="0" collapsed="false">
      <c r="A792" s="16"/>
      <c r="B792" s="17"/>
      <c r="C792" s="18" t="str">
        <f aca="false">IF($B792="","",IFERROR(VLOOKUP($B792,الموظفين!$A$2:$J$501,2,FALSE())&amp;"","⚠ كود غير موجود"))</f>
        <v/>
      </c>
      <c r="D792" s="18" t="str">
        <f aca="false">IF($B792="","",IFERROR(VLOOKUP($B792,الموظفين!$A$2:$J$501,3,FALSE())&amp;"",""))</f>
        <v/>
      </c>
      <c r="E792" s="18" t="str">
        <f aca="false">IF($B792="","",IFERROR(VLOOKUP($B792,الموظفين!$A$2:$J$501,5,FALSE())&amp;"",""))</f>
        <v/>
      </c>
      <c r="F792" s="19" t="str">
        <f aca="false">IF($B792="","",IFERROR(VLOOKUP($B792,الموظفين!$A$2:$J$501,6,FALSE()),""))</f>
        <v/>
      </c>
      <c r="G792" s="19" t="str">
        <f aca="false">IF($B792="","",IFERROR(VLOOKUP($B792,الموظفين!$A$2:$J$501,7,FALSE()),""))</f>
        <v/>
      </c>
      <c r="H792" s="20"/>
      <c r="I792" s="20"/>
      <c r="J792" s="21" t="str">
        <f aca="false">IF(OR(H792="",I792=""),"",ROUND(MOD(I792-H792,1)*24,2))</f>
        <v/>
      </c>
      <c r="K792" s="22" t="str">
        <f aca="false">IF(OR(H792="",F792=""),"",IF(ROUND(MAX(0,MOD(H792-F792+0.5,1)-0.5)*1440,0)&gt;IFERROR(VLOOKUP(E792,الورديات!$A$2:$E$21,5,FALSE()),0),ROUND(MAX(0,MOD(H792-F792+0.5,1)-0.5)*1440,0),0))</f>
        <v/>
      </c>
      <c r="L792" s="22" t="str">
        <f aca="false">IF(OR(I792="",G792=""),"",ROUND(MAX(0,MOD(G792-I792+0.5,1)-0.5)*1440,0))</f>
        <v/>
      </c>
      <c r="M792" s="22" t="str">
        <f aca="false">IF(OR(I792="",G792=""),"",IF(ROUND(MAX(0,MOD(I792-G792+0.5,1)-0.5)*1440,0)&gt;=الإعدادات!$B$8,ROUND(MAX(0,MOD(I792-G792+0.5,1)-0.5)*1440,0),0))</f>
        <v/>
      </c>
      <c r="N792" s="18" t="str">
        <f aca="false">IF(OR(A792="",B792=""),"",IF(COUNTIFS(الإجازات!$A$2:$A$1001,B792,الإجازات!$D$2:$D$1001,"&lt;="&amp;A792,الإجازات!$E$2:$E$1001,"&gt;="&amp;A792,الإجازات!$G$2:$G$1001,"مقبولة")=0,"",LOOKUP(2,1/((الإجازات!$A$2:$A$1001=B792)*(الإجازات!$D$2:$D$1001&lt;=A792)*(الإجازات!$E$2:$E$1001&gt;=A792)*(الإجازات!$G$2:$G$1001="مقبولة")),الإجازات!$C$2:$C$1001)))</f>
        <v/>
      </c>
      <c r="O792" s="17"/>
      <c r="P792" s="23" t="str">
        <f aca="false">IF(B792="","",IF(ISNA(MATCH(B792,الموظفين!$A$2:$A$501,0)),"⚠ كود غير موجود",IF(O792&lt;&gt;"",O792,IF(N792&lt;&gt;"",N792,IF(H792="",IF(AND(A792&lt;&gt;"",WEEKDAY(A792)=الإعدادات!$B$11),"راحة أسبوعية","غائب"),IF(I792="","بدون انصراف",IF(N(K792)&gt;0,"متأخر","حاضر")))))))</f>
        <v/>
      </c>
      <c r="Q792" s="24" t="str">
        <f aca="false">IF(B792="","",IF(OR(P792="غائب",P792="غياب",P792="إجازة بدون راتب"),IFERROR(VLOOKUP(B792,الموظفين!$A$2:$J$501,8,FALSE()),0),0))</f>
        <v/>
      </c>
      <c r="R792" s="24" t="str">
        <f aca="false">IF(B792="","",ROUND((N(K792)+N(L792))/60*IFERROR(VLOOKUP(B792,الموظفين!$A$2:$J$501,8,FALSE()),0)/الإعدادات!$B$6*الإعدادات!$B$9,2))</f>
        <v/>
      </c>
      <c r="S792" s="24" t="str">
        <f aca="false">IF(OR(B792="",M792=""),"",ROUND(M792/60*IFERROR(VLOOKUP(B792,الموظفين!$A$2:$J$501,9,FALSE()),0),2))</f>
        <v/>
      </c>
      <c r="T792" s="17"/>
      <c r="U792" s="23" t="str">
        <f aca="false">IF(OR(A792="",B792=""),"",A792&amp;"|"&amp;B792)</f>
        <v/>
      </c>
    </row>
    <row r="793" customFormat="false" ht="15" hidden="false" customHeight="false" outlineLevel="0" collapsed="false">
      <c r="A793" s="16"/>
      <c r="B793" s="17"/>
      <c r="C793" s="18" t="str">
        <f aca="false">IF($B793="","",IFERROR(VLOOKUP($B793,الموظفين!$A$2:$J$501,2,FALSE())&amp;"","⚠ كود غير موجود"))</f>
        <v/>
      </c>
      <c r="D793" s="18" t="str">
        <f aca="false">IF($B793="","",IFERROR(VLOOKUP($B793,الموظفين!$A$2:$J$501,3,FALSE())&amp;"",""))</f>
        <v/>
      </c>
      <c r="E793" s="18" t="str">
        <f aca="false">IF($B793="","",IFERROR(VLOOKUP($B793,الموظفين!$A$2:$J$501,5,FALSE())&amp;"",""))</f>
        <v/>
      </c>
      <c r="F793" s="19" t="str">
        <f aca="false">IF($B793="","",IFERROR(VLOOKUP($B793,الموظفين!$A$2:$J$501,6,FALSE()),""))</f>
        <v/>
      </c>
      <c r="G793" s="19" t="str">
        <f aca="false">IF($B793="","",IFERROR(VLOOKUP($B793,الموظفين!$A$2:$J$501,7,FALSE()),""))</f>
        <v/>
      </c>
      <c r="H793" s="20"/>
      <c r="I793" s="20"/>
      <c r="J793" s="21" t="str">
        <f aca="false">IF(OR(H793="",I793=""),"",ROUND(MOD(I793-H793,1)*24,2))</f>
        <v/>
      </c>
      <c r="K793" s="22" t="str">
        <f aca="false">IF(OR(H793="",F793=""),"",IF(ROUND(MAX(0,MOD(H793-F793+0.5,1)-0.5)*1440,0)&gt;IFERROR(VLOOKUP(E793,الورديات!$A$2:$E$21,5,FALSE()),0),ROUND(MAX(0,MOD(H793-F793+0.5,1)-0.5)*1440,0),0))</f>
        <v/>
      </c>
      <c r="L793" s="22" t="str">
        <f aca="false">IF(OR(I793="",G793=""),"",ROUND(MAX(0,MOD(G793-I793+0.5,1)-0.5)*1440,0))</f>
        <v/>
      </c>
      <c r="M793" s="22" t="str">
        <f aca="false">IF(OR(I793="",G793=""),"",IF(ROUND(MAX(0,MOD(I793-G793+0.5,1)-0.5)*1440,0)&gt;=الإعدادات!$B$8,ROUND(MAX(0,MOD(I793-G793+0.5,1)-0.5)*1440,0),0))</f>
        <v/>
      </c>
      <c r="N793" s="18" t="str">
        <f aca="false">IF(OR(A793="",B793=""),"",IF(COUNTIFS(الإجازات!$A$2:$A$1001,B793,الإجازات!$D$2:$D$1001,"&lt;="&amp;A793,الإجازات!$E$2:$E$1001,"&gt;="&amp;A793,الإجازات!$G$2:$G$1001,"مقبولة")=0,"",LOOKUP(2,1/((الإجازات!$A$2:$A$1001=B793)*(الإجازات!$D$2:$D$1001&lt;=A793)*(الإجازات!$E$2:$E$1001&gt;=A793)*(الإجازات!$G$2:$G$1001="مقبولة")),الإجازات!$C$2:$C$1001)))</f>
        <v/>
      </c>
      <c r="O793" s="17"/>
      <c r="P793" s="23" t="str">
        <f aca="false">IF(B793="","",IF(ISNA(MATCH(B793,الموظفين!$A$2:$A$501,0)),"⚠ كود غير موجود",IF(O793&lt;&gt;"",O793,IF(N793&lt;&gt;"",N793,IF(H793="",IF(AND(A793&lt;&gt;"",WEEKDAY(A793)=الإعدادات!$B$11),"راحة أسبوعية","غائب"),IF(I793="","بدون انصراف",IF(N(K793)&gt;0,"متأخر","حاضر")))))))</f>
        <v/>
      </c>
      <c r="Q793" s="24" t="str">
        <f aca="false">IF(B793="","",IF(OR(P793="غائب",P793="غياب",P793="إجازة بدون راتب"),IFERROR(VLOOKUP(B793,الموظفين!$A$2:$J$501,8,FALSE()),0),0))</f>
        <v/>
      </c>
      <c r="R793" s="24" t="str">
        <f aca="false">IF(B793="","",ROUND((N(K793)+N(L793))/60*IFERROR(VLOOKUP(B793,الموظفين!$A$2:$J$501,8,FALSE()),0)/الإعدادات!$B$6*الإعدادات!$B$9,2))</f>
        <v/>
      </c>
      <c r="S793" s="24" t="str">
        <f aca="false">IF(OR(B793="",M793=""),"",ROUND(M793/60*IFERROR(VLOOKUP(B793,الموظفين!$A$2:$J$501,9,FALSE()),0),2))</f>
        <v/>
      </c>
      <c r="T793" s="17"/>
      <c r="U793" s="23" t="str">
        <f aca="false">IF(OR(A793="",B793=""),"",A793&amp;"|"&amp;B793)</f>
        <v/>
      </c>
    </row>
    <row r="794" customFormat="false" ht="15" hidden="false" customHeight="false" outlineLevel="0" collapsed="false">
      <c r="A794" s="16"/>
      <c r="B794" s="17"/>
      <c r="C794" s="18" t="str">
        <f aca="false">IF($B794="","",IFERROR(VLOOKUP($B794,الموظفين!$A$2:$J$501,2,FALSE())&amp;"","⚠ كود غير موجود"))</f>
        <v/>
      </c>
      <c r="D794" s="18" t="str">
        <f aca="false">IF($B794="","",IFERROR(VLOOKUP($B794,الموظفين!$A$2:$J$501,3,FALSE())&amp;"",""))</f>
        <v/>
      </c>
      <c r="E794" s="18" t="str">
        <f aca="false">IF($B794="","",IFERROR(VLOOKUP($B794,الموظفين!$A$2:$J$501,5,FALSE())&amp;"",""))</f>
        <v/>
      </c>
      <c r="F794" s="19" t="str">
        <f aca="false">IF($B794="","",IFERROR(VLOOKUP($B794,الموظفين!$A$2:$J$501,6,FALSE()),""))</f>
        <v/>
      </c>
      <c r="G794" s="19" t="str">
        <f aca="false">IF($B794="","",IFERROR(VLOOKUP($B794,الموظفين!$A$2:$J$501,7,FALSE()),""))</f>
        <v/>
      </c>
      <c r="H794" s="20"/>
      <c r="I794" s="20"/>
      <c r="J794" s="21" t="str">
        <f aca="false">IF(OR(H794="",I794=""),"",ROUND(MOD(I794-H794,1)*24,2))</f>
        <v/>
      </c>
      <c r="K794" s="22" t="str">
        <f aca="false">IF(OR(H794="",F794=""),"",IF(ROUND(MAX(0,MOD(H794-F794+0.5,1)-0.5)*1440,0)&gt;IFERROR(VLOOKUP(E794,الورديات!$A$2:$E$21,5,FALSE()),0),ROUND(MAX(0,MOD(H794-F794+0.5,1)-0.5)*1440,0),0))</f>
        <v/>
      </c>
      <c r="L794" s="22" t="str">
        <f aca="false">IF(OR(I794="",G794=""),"",ROUND(MAX(0,MOD(G794-I794+0.5,1)-0.5)*1440,0))</f>
        <v/>
      </c>
      <c r="M794" s="22" t="str">
        <f aca="false">IF(OR(I794="",G794=""),"",IF(ROUND(MAX(0,MOD(I794-G794+0.5,1)-0.5)*1440,0)&gt;=الإعدادات!$B$8,ROUND(MAX(0,MOD(I794-G794+0.5,1)-0.5)*1440,0),0))</f>
        <v/>
      </c>
      <c r="N794" s="18" t="str">
        <f aca="false">IF(OR(A794="",B794=""),"",IF(COUNTIFS(الإجازات!$A$2:$A$1001,B794,الإجازات!$D$2:$D$1001,"&lt;="&amp;A794,الإجازات!$E$2:$E$1001,"&gt;="&amp;A794,الإجازات!$G$2:$G$1001,"مقبولة")=0,"",LOOKUP(2,1/((الإجازات!$A$2:$A$1001=B794)*(الإجازات!$D$2:$D$1001&lt;=A794)*(الإجازات!$E$2:$E$1001&gt;=A794)*(الإجازات!$G$2:$G$1001="مقبولة")),الإجازات!$C$2:$C$1001)))</f>
        <v/>
      </c>
      <c r="O794" s="17"/>
      <c r="P794" s="23" t="str">
        <f aca="false">IF(B794="","",IF(ISNA(MATCH(B794,الموظفين!$A$2:$A$501,0)),"⚠ كود غير موجود",IF(O794&lt;&gt;"",O794,IF(N794&lt;&gt;"",N794,IF(H794="",IF(AND(A794&lt;&gt;"",WEEKDAY(A794)=الإعدادات!$B$11),"راحة أسبوعية","غائب"),IF(I794="","بدون انصراف",IF(N(K794)&gt;0,"متأخر","حاضر")))))))</f>
        <v/>
      </c>
      <c r="Q794" s="24" t="str">
        <f aca="false">IF(B794="","",IF(OR(P794="غائب",P794="غياب",P794="إجازة بدون راتب"),IFERROR(VLOOKUP(B794,الموظفين!$A$2:$J$501,8,FALSE()),0),0))</f>
        <v/>
      </c>
      <c r="R794" s="24" t="str">
        <f aca="false">IF(B794="","",ROUND((N(K794)+N(L794))/60*IFERROR(VLOOKUP(B794,الموظفين!$A$2:$J$501,8,FALSE()),0)/الإعدادات!$B$6*الإعدادات!$B$9,2))</f>
        <v/>
      </c>
      <c r="S794" s="24" t="str">
        <f aca="false">IF(OR(B794="",M794=""),"",ROUND(M794/60*IFERROR(VLOOKUP(B794,الموظفين!$A$2:$J$501,9,FALSE()),0),2))</f>
        <v/>
      </c>
      <c r="T794" s="17"/>
      <c r="U794" s="23" t="str">
        <f aca="false">IF(OR(A794="",B794=""),"",A794&amp;"|"&amp;B794)</f>
        <v/>
      </c>
    </row>
    <row r="795" customFormat="false" ht="15" hidden="false" customHeight="false" outlineLevel="0" collapsed="false">
      <c r="A795" s="16"/>
      <c r="B795" s="17"/>
      <c r="C795" s="18" t="str">
        <f aca="false">IF($B795="","",IFERROR(VLOOKUP($B795,الموظفين!$A$2:$J$501,2,FALSE())&amp;"","⚠ كود غير موجود"))</f>
        <v/>
      </c>
      <c r="D795" s="18" t="str">
        <f aca="false">IF($B795="","",IFERROR(VLOOKUP($B795,الموظفين!$A$2:$J$501,3,FALSE())&amp;"",""))</f>
        <v/>
      </c>
      <c r="E795" s="18" t="str">
        <f aca="false">IF($B795="","",IFERROR(VLOOKUP($B795,الموظفين!$A$2:$J$501,5,FALSE())&amp;"",""))</f>
        <v/>
      </c>
      <c r="F795" s="19" t="str">
        <f aca="false">IF($B795="","",IFERROR(VLOOKUP($B795,الموظفين!$A$2:$J$501,6,FALSE()),""))</f>
        <v/>
      </c>
      <c r="G795" s="19" t="str">
        <f aca="false">IF($B795="","",IFERROR(VLOOKUP($B795,الموظفين!$A$2:$J$501,7,FALSE()),""))</f>
        <v/>
      </c>
      <c r="H795" s="20"/>
      <c r="I795" s="20"/>
      <c r="J795" s="21" t="str">
        <f aca="false">IF(OR(H795="",I795=""),"",ROUND(MOD(I795-H795,1)*24,2))</f>
        <v/>
      </c>
      <c r="K795" s="22" t="str">
        <f aca="false">IF(OR(H795="",F795=""),"",IF(ROUND(MAX(0,MOD(H795-F795+0.5,1)-0.5)*1440,0)&gt;IFERROR(VLOOKUP(E795,الورديات!$A$2:$E$21,5,FALSE()),0),ROUND(MAX(0,MOD(H795-F795+0.5,1)-0.5)*1440,0),0))</f>
        <v/>
      </c>
      <c r="L795" s="22" t="str">
        <f aca="false">IF(OR(I795="",G795=""),"",ROUND(MAX(0,MOD(G795-I795+0.5,1)-0.5)*1440,0))</f>
        <v/>
      </c>
      <c r="M795" s="22" t="str">
        <f aca="false">IF(OR(I795="",G795=""),"",IF(ROUND(MAX(0,MOD(I795-G795+0.5,1)-0.5)*1440,0)&gt;=الإعدادات!$B$8,ROUND(MAX(0,MOD(I795-G795+0.5,1)-0.5)*1440,0),0))</f>
        <v/>
      </c>
      <c r="N795" s="18" t="str">
        <f aca="false">IF(OR(A795="",B795=""),"",IF(COUNTIFS(الإجازات!$A$2:$A$1001,B795,الإجازات!$D$2:$D$1001,"&lt;="&amp;A795,الإجازات!$E$2:$E$1001,"&gt;="&amp;A795,الإجازات!$G$2:$G$1001,"مقبولة")=0,"",LOOKUP(2,1/((الإجازات!$A$2:$A$1001=B795)*(الإجازات!$D$2:$D$1001&lt;=A795)*(الإجازات!$E$2:$E$1001&gt;=A795)*(الإجازات!$G$2:$G$1001="مقبولة")),الإجازات!$C$2:$C$1001)))</f>
        <v/>
      </c>
      <c r="O795" s="17"/>
      <c r="P795" s="23" t="str">
        <f aca="false">IF(B795="","",IF(ISNA(MATCH(B795,الموظفين!$A$2:$A$501,0)),"⚠ كود غير موجود",IF(O795&lt;&gt;"",O795,IF(N795&lt;&gt;"",N795,IF(H795="",IF(AND(A795&lt;&gt;"",WEEKDAY(A795)=الإعدادات!$B$11),"راحة أسبوعية","غائب"),IF(I795="","بدون انصراف",IF(N(K795)&gt;0,"متأخر","حاضر")))))))</f>
        <v/>
      </c>
      <c r="Q795" s="24" t="str">
        <f aca="false">IF(B795="","",IF(OR(P795="غائب",P795="غياب",P795="إجازة بدون راتب"),IFERROR(VLOOKUP(B795,الموظفين!$A$2:$J$501,8,FALSE()),0),0))</f>
        <v/>
      </c>
      <c r="R795" s="24" t="str">
        <f aca="false">IF(B795="","",ROUND((N(K795)+N(L795))/60*IFERROR(VLOOKUP(B795,الموظفين!$A$2:$J$501,8,FALSE()),0)/الإعدادات!$B$6*الإعدادات!$B$9,2))</f>
        <v/>
      </c>
      <c r="S795" s="24" t="str">
        <f aca="false">IF(OR(B795="",M795=""),"",ROUND(M795/60*IFERROR(VLOOKUP(B795,الموظفين!$A$2:$J$501,9,FALSE()),0),2))</f>
        <v/>
      </c>
      <c r="T795" s="17"/>
      <c r="U795" s="23" t="str">
        <f aca="false">IF(OR(A795="",B795=""),"",A795&amp;"|"&amp;B795)</f>
        <v/>
      </c>
    </row>
    <row r="796" customFormat="false" ht="15" hidden="false" customHeight="false" outlineLevel="0" collapsed="false">
      <c r="A796" s="16"/>
      <c r="B796" s="17"/>
      <c r="C796" s="18" t="str">
        <f aca="false">IF($B796="","",IFERROR(VLOOKUP($B796,الموظفين!$A$2:$J$501,2,FALSE())&amp;"","⚠ كود غير موجود"))</f>
        <v/>
      </c>
      <c r="D796" s="18" t="str">
        <f aca="false">IF($B796="","",IFERROR(VLOOKUP($B796,الموظفين!$A$2:$J$501,3,FALSE())&amp;"",""))</f>
        <v/>
      </c>
      <c r="E796" s="18" t="str">
        <f aca="false">IF($B796="","",IFERROR(VLOOKUP($B796,الموظفين!$A$2:$J$501,5,FALSE())&amp;"",""))</f>
        <v/>
      </c>
      <c r="F796" s="19" t="str">
        <f aca="false">IF($B796="","",IFERROR(VLOOKUP($B796,الموظفين!$A$2:$J$501,6,FALSE()),""))</f>
        <v/>
      </c>
      <c r="G796" s="19" t="str">
        <f aca="false">IF($B796="","",IFERROR(VLOOKUP($B796,الموظفين!$A$2:$J$501,7,FALSE()),""))</f>
        <v/>
      </c>
      <c r="H796" s="20"/>
      <c r="I796" s="20"/>
      <c r="J796" s="21" t="str">
        <f aca="false">IF(OR(H796="",I796=""),"",ROUND(MOD(I796-H796,1)*24,2))</f>
        <v/>
      </c>
      <c r="K796" s="22" t="str">
        <f aca="false">IF(OR(H796="",F796=""),"",IF(ROUND(MAX(0,MOD(H796-F796+0.5,1)-0.5)*1440,0)&gt;IFERROR(VLOOKUP(E796,الورديات!$A$2:$E$21,5,FALSE()),0),ROUND(MAX(0,MOD(H796-F796+0.5,1)-0.5)*1440,0),0))</f>
        <v/>
      </c>
      <c r="L796" s="22" t="str">
        <f aca="false">IF(OR(I796="",G796=""),"",ROUND(MAX(0,MOD(G796-I796+0.5,1)-0.5)*1440,0))</f>
        <v/>
      </c>
      <c r="M796" s="22" t="str">
        <f aca="false">IF(OR(I796="",G796=""),"",IF(ROUND(MAX(0,MOD(I796-G796+0.5,1)-0.5)*1440,0)&gt;=الإعدادات!$B$8,ROUND(MAX(0,MOD(I796-G796+0.5,1)-0.5)*1440,0),0))</f>
        <v/>
      </c>
      <c r="N796" s="18" t="str">
        <f aca="false">IF(OR(A796="",B796=""),"",IF(COUNTIFS(الإجازات!$A$2:$A$1001,B796,الإجازات!$D$2:$D$1001,"&lt;="&amp;A796,الإجازات!$E$2:$E$1001,"&gt;="&amp;A796,الإجازات!$G$2:$G$1001,"مقبولة")=0,"",LOOKUP(2,1/((الإجازات!$A$2:$A$1001=B796)*(الإجازات!$D$2:$D$1001&lt;=A796)*(الإجازات!$E$2:$E$1001&gt;=A796)*(الإجازات!$G$2:$G$1001="مقبولة")),الإجازات!$C$2:$C$1001)))</f>
        <v/>
      </c>
      <c r="O796" s="17"/>
      <c r="P796" s="23" t="str">
        <f aca="false">IF(B796="","",IF(ISNA(MATCH(B796,الموظفين!$A$2:$A$501,0)),"⚠ كود غير موجود",IF(O796&lt;&gt;"",O796,IF(N796&lt;&gt;"",N796,IF(H796="",IF(AND(A796&lt;&gt;"",WEEKDAY(A796)=الإعدادات!$B$11),"راحة أسبوعية","غائب"),IF(I796="","بدون انصراف",IF(N(K796)&gt;0,"متأخر","حاضر")))))))</f>
        <v/>
      </c>
      <c r="Q796" s="24" t="str">
        <f aca="false">IF(B796="","",IF(OR(P796="غائب",P796="غياب",P796="إجازة بدون راتب"),IFERROR(VLOOKUP(B796,الموظفين!$A$2:$J$501,8,FALSE()),0),0))</f>
        <v/>
      </c>
      <c r="R796" s="24" t="str">
        <f aca="false">IF(B796="","",ROUND((N(K796)+N(L796))/60*IFERROR(VLOOKUP(B796,الموظفين!$A$2:$J$501,8,FALSE()),0)/الإعدادات!$B$6*الإعدادات!$B$9,2))</f>
        <v/>
      </c>
      <c r="S796" s="24" t="str">
        <f aca="false">IF(OR(B796="",M796=""),"",ROUND(M796/60*IFERROR(VLOOKUP(B796,الموظفين!$A$2:$J$501,9,FALSE()),0),2))</f>
        <v/>
      </c>
      <c r="T796" s="17"/>
      <c r="U796" s="23" t="str">
        <f aca="false">IF(OR(A796="",B796=""),"",A796&amp;"|"&amp;B796)</f>
        <v/>
      </c>
    </row>
    <row r="797" customFormat="false" ht="15" hidden="false" customHeight="false" outlineLevel="0" collapsed="false">
      <c r="A797" s="16"/>
      <c r="B797" s="17"/>
      <c r="C797" s="18" t="str">
        <f aca="false">IF($B797="","",IFERROR(VLOOKUP($B797,الموظفين!$A$2:$J$501,2,FALSE())&amp;"","⚠ كود غير موجود"))</f>
        <v/>
      </c>
      <c r="D797" s="18" t="str">
        <f aca="false">IF($B797="","",IFERROR(VLOOKUP($B797,الموظفين!$A$2:$J$501,3,FALSE())&amp;"",""))</f>
        <v/>
      </c>
      <c r="E797" s="18" t="str">
        <f aca="false">IF($B797="","",IFERROR(VLOOKUP($B797,الموظفين!$A$2:$J$501,5,FALSE())&amp;"",""))</f>
        <v/>
      </c>
      <c r="F797" s="19" t="str">
        <f aca="false">IF($B797="","",IFERROR(VLOOKUP($B797,الموظفين!$A$2:$J$501,6,FALSE()),""))</f>
        <v/>
      </c>
      <c r="G797" s="19" t="str">
        <f aca="false">IF($B797="","",IFERROR(VLOOKUP($B797,الموظفين!$A$2:$J$501,7,FALSE()),""))</f>
        <v/>
      </c>
      <c r="H797" s="20"/>
      <c r="I797" s="20"/>
      <c r="J797" s="21" t="str">
        <f aca="false">IF(OR(H797="",I797=""),"",ROUND(MOD(I797-H797,1)*24,2))</f>
        <v/>
      </c>
      <c r="K797" s="22" t="str">
        <f aca="false">IF(OR(H797="",F797=""),"",IF(ROUND(MAX(0,MOD(H797-F797+0.5,1)-0.5)*1440,0)&gt;IFERROR(VLOOKUP(E797,الورديات!$A$2:$E$21,5,FALSE()),0),ROUND(MAX(0,MOD(H797-F797+0.5,1)-0.5)*1440,0),0))</f>
        <v/>
      </c>
      <c r="L797" s="22" t="str">
        <f aca="false">IF(OR(I797="",G797=""),"",ROUND(MAX(0,MOD(G797-I797+0.5,1)-0.5)*1440,0))</f>
        <v/>
      </c>
      <c r="M797" s="22" t="str">
        <f aca="false">IF(OR(I797="",G797=""),"",IF(ROUND(MAX(0,MOD(I797-G797+0.5,1)-0.5)*1440,0)&gt;=الإعدادات!$B$8,ROUND(MAX(0,MOD(I797-G797+0.5,1)-0.5)*1440,0),0))</f>
        <v/>
      </c>
      <c r="N797" s="18" t="str">
        <f aca="false">IF(OR(A797="",B797=""),"",IF(COUNTIFS(الإجازات!$A$2:$A$1001,B797,الإجازات!$D$2:$D$1001,"&lt;="&amp;A797,الإجازات!$E$2:$E$1001,"&gt;="&amp;A797,الإجازات!$G$2:$G$1001,"مقبولة")=0,"",LOOKUP(2,1/((الإجازات!$A$2:$A$1001=B797)*(الإجازات!$D$2:$D$1001&lt;=A797)*(الإجازات!$E$2:$E$1001&gt;=A797)*(الإجازات!$G$2:$G$1001="مقبولة")),الإجازات!$C$2:$C$1001)))</f>
        <v/>
      </c>
      <c r="O797" s="17"/>
      <c r="P797" s="23" t="str">
        <f aca="false">IF(B797="","",IF(ISNA(MATCH(B797,الموظفين!$A$2:$A$501,0)),"⚠ كود غير موجود",IF(O797&lt;&gt;"",O797,IF(N797&lt;&gt;"",N797,IF(H797="",IF(AND(A797&lt;&gt;"",WEEKDAY(A797)=الإعدادات!$B$11),"راحة أسبوعية","غائب"),IF(I797="","بدون انصراف",IF(N(K797)&gt;0,"متأخر","حاضر")))))))</f>
        <v/>
      </c>
      <c r="Q797" s="24" t="str">
        <f aca="false">IF(B797="","",IF(OR(P797="غائب",P797="غياب",P797="إجازة بدون راتب"),IFERROR(VLOOKUP(B797,الموظفين!$A$2:$J$501,8,FALSE()),0),0))</f>
        <v/>
      </c>
      <c r="R797" s="24" t="str">
        <f aca="false">IF(B797="","",ROUND((N(K797)+N(L797))/60*IFERROR(VLOOKUP(B797,الموظفين!$A$2:$J$501,8,FALSE()),0)/الإعدادات!$B$6*الإعدادات!$B$9,2))</f>
        <v/>
      </c>
      <c r="S797" s="24" t="str">
        <f aca="false">IF(OR(B797="",M797=""),"",ROUND(M797/60*IFERROR(VLOOKUP(B797,الموظفين!$A$2:$J$501,9,FALSE()),0),2))</f>
        <v/>
      </c>
      <c r="T797" s="17"/>
      <c r="U797" s="23" t="str">
        <f aca="false">IF(OR(A797="",B797=""),"",A797&amp;"|"&amp;B797)</f>
        <v/>
      </c>
    </row>
    <row r="798" customFormat="false" ht="15" hidden="false" customHeight="false" outlineLevel="0" collapsed="false">
      <c r="A798" s="16"/>
      <c r="B798" s="17"/>
      <c r="C798" s="18" t="str">
        <f aca="false">IF($B798="","",IFERROR(VLOOKUP($B798,الموظفين!$A$2:$J$501,2,FALSE())&amp;"","⚠ كود غير موجود"))</f>
        <v/>
      </c>
      <c r="D798" s="18" t="str">
        <f aca="false">IF($B798="","",IFERROR(VLOOKUP($B798,الموظفين!$A$2:$J$501,3,FALSE())&amp;"",""))</f>
        <v/>
      </c>
      <c r="E798" s="18" t="str">
        <f aca="false">IF($B798="","",IFERROR(VLOOKUP($B798,الموظفين!$A$2:$J$501,5,FALSE())&amp;"",""))</f>
        <v/>
      </c>
      <c r="F798" s="19" t="str">
        <f aca="false">IF($B798="","",IFERROR(VLOOKUP($B798,الموظفين!$A$2:$J$501,6,FALSE()),""))</f>
        <v/>
      </c>
      <c r="G798" s="19" t="str">
        <f aca="false">IF($B798="","",IFERROR(VLOOKUP($B798,الموظفين!$A$2:$J$501,7,FALSE()),""))</f>
        <v/>
      </c>
      <c r="H798" s="20"/>
      <c r="I798" s="20"/>
      <c r="J798" s="21" t="str">
        <f aca="false">IF(OR(H798="",I798=""),"",ROUND(MOD(I798-H798,1)*24,2))</f>
        <v/>
      </c>
      <c r="K798" s="22" t="str">
        <f aca="false">IF(OR(H798="",F798=""),"",IF(ROUND(MAX(0,MOD(H798-F798+0.5,1)-0.5)*1440,0)&gt;IFERROR(VLOOKUP(E798,الورديات!$A$2:$E$21,5,FALSE()),0),ROUND(MAX(0,MOD(H798-F798+0.5,1)-0.5)*1440,0),0))</f>
        <v/>
      </c>
      <c r="L798" s="22" t="str">
        <f aca="false">IF(OR(I798="",G798=""),"",ROUND(MAX(0,MOD(G798-I798+0.5,1)-0.5)*1440,0))</f>
        <v/>
      </c>
      <c r="M798" s="22" t="str">
        <f aca="false">IF(OR(I798="",G798=""),"",IF(ROUND(MAX(0,MOD(I798-G798+0.5,1)-0.5)*1440,0)&gt;=الإعدادات!$B$8,ROUND(MAX(0,MOD(I798-G798+0.5,1)-0.5)*1440,0),0))</f>
        <v/>
      </c>
      <c r="N798" s="18" t="str">
        <f aca="false">IF(OR(A798="",B798=""),"",IF(COUNTIFS(الإجازات!$A$2:$A$1001,B798,الإجازات!$D$2:$D$1001,"&lt;="&amp;A798,الإجازات!$E$2:$E$1001,"&gt;="&amp;A798,الإجازات!$G$2:$G$1001,"مقبولة")=0,"",LOOKUP(2,1/((الإجازات!$A$2:$A$1001=B798)*(الإجازات!$D$2:$D$1001&lt;=A798)*(الإجازات!$E$2:$E$1001&gt;=A798)*(الإجازات!$G$2:$G$1001="مقبولة")),الإجازات!$C$2:$C$1001)))</f>
        <v/>
      </c>
      <c r="O798" s="17"/>
      <c r="P798" s="23" t="str">
        <f aca="false">IF(B798="","",IF(ISNA(MATCH(B798,الموظفين!$A$2:$A$501,0)),"⚠ كود غير موجود",IF(O798&lt;&gt;"",O798,IF(N798&lt;&gt;"",N798,IF(H798="",IF(AND(A798&lt;&gt;"",WEEKDAY(A798)=الإعدادات!$B$11),"راحة أسبوعية","غائب"),IF(I798="","بدون انصراف",IF(N(K798)&gt;0,"متأخر","حاضر")))))))</f>
        <v/>
      </c>
      <c r="Q798" s="24" t="str">
        <f aca="false">IF(B798="","",IF(OR(P798="غائب",P798="غياب",P798="إجازة بدون راتب"),IFERROR(VLOOKUP(B798,الموظفين!$A$2:$J$501,8,FALSE()),0),0))</f>
        <v/>
      </c>
      <c r="R798" s="24" t="str">
        <f aca="false">IF(B798="","",ROUND((N(K798)+N(L798))/60*IFERROR(VLOOKUP(B798,الموظفين!$A$2:$J$501,8,FALSE()),0)/الإعدادات!$B$6*الإعدادات!$B$9,2))</f>
        <v/>
      </c>
      <c r="S798" s="24" t="str">
        <f aca="false">IF(OR(B798="",M798=""),"",ROUND(M798/60*IFERROR(VLOOKUP(B798,الموظفين!$A$2:$J$501,9,FALSE()),0),2))</f>
        <v/>
      </c>
      <c r="T798" s="17"/>
      <c r="U798" s="23" t="str">
        <f aca="false">IF(OR(A798="",B798=""),"",A798&amp;"|"&amp;B798)</f>
        <v/>
      </c>
    </row>
    <row r="799" customFormat="false" ht="15" hidden="false" customHeight="false" outlineLevel="0" collapsed="false">
      <c r="A799" s="16"/>
      <c r="B799" s="17"/>
      <c r="C799" s="18" t="str">
        <f aca="false">IF($B799="","",IFERROR(VLOOKUP($B799,الموظفين!$A$2:$J$501,2,FALSE())&amp;"","⚠ كود غير موجود"))</f>
        <v/>
      </c>
      <c r="D799" s="18" t="str">
        <f aca="false">IF($B799="","",IFERROR(VLOOKUP($B799,الموظفين!$A$2:$J$501,3,FALSE())&amp;"",""))</f>
        <v/>
      </c>
      <c r="E799" s="18" t="str">
        <f aca="false">IF($B799="","",IFERROR(VLOOKUP($B799,الموظفين!$A$2:$J$501,5,FALSE())&amp;"",""))</f>
        <v/>
      </c>
      <c r="F799" s="19" t="str">
        <f aca="false">IF($B799="","",IFERROR(VLOOKUP($B799,الموظفين!$A$2:$J$501,6,FALSE()),""))</f>
        <v/>
      </c>
      <c r="G799" s="19" t="str">
        <f aca="false">IF($B799="","",IFERROR(VLOOKUP($B799,الموظفين!$A$2:$J$501,7,FALSE()),""))</f>
        <v/>
      </c>
      <c r="H799" s="20"/>
      <c r="I799" s="20"/>
      <c r="J799" s="21" t="str">
        <f aca="false">IF(OR(H799="",I799=""),"",ROUND(MOD(I799-H799,1)*24,2))</f>
        <v/>
      </c>
      <c r="K799" s="22" t="str">
        <f aca="false">IF(OR(H799="",F799=""),"",IF(ROUND(MAX(0,MOD(H799-F799+0.5,1)-0.5)*1440,0)&gt;IFERROR(VLOOKUP(E799,الورديات!$A$2:$E$21,5,FALSE()),0),ROUND(MAX(0,MOD(H799-F799+0.5,1)-0.5)*1440,0),0))</f>
        <v/>
      </c>
      <c r="L799" s="22" t="str">
        <f aca="false">IF(OR(I799="",G799=""),"",ROUND(MAX(0,MOD(G799-I799+0.5,1)-0.5)*1440,0))</f>
        <v/>
      </c>
      <c r="M799" s="22" t="str">
        <f aca="false">IF(OR(I799="",G799=""),"",IF(ROUND(MAX(0,MOD(I799-G799+0.5,1)-0.5)*1440,0)&gt;=الإعدادات!$B$8,ROUND(MAX(0,MOD(I799-G799+0.5,1)-0.5)*1440,0),0))</f>
        <v/>
      </c>
      <c r="N799" s="18" t="str">
        <f aca="false">IF(OR(A799="",B799=""),"",IF(COUNTIFS(الإجازات!$A$2:$A$1001,B799,الإجازات!$D$2:$D$1001,"&lt;="&amp;A799,الإجازات!$E$2:$E$1001,"&gt;="&amp;A799,الإجازات!$G$2:$G$1001,"مقبولة")=0,"",LOOKUP(2,1/((الإجازات!$A$2:$A$1001=B799)*(الإجازات!$D$2:$D$1001&lt;=A799)*(الإجازات!$E$2:$E$1001&gt;=A799)*(الإجازات!$G$2:$G$1001="مقبولة")),الإجازات!$C$2:$C$1001)))</f>
        <v/>
      </c>
      <c r="O799" s="17"/>
      <c r="P799" s="23" t="str">
        <f aca="false">IF(B799="","",IF(ISNA(MATCH(B799,الموظفين!$A$2:$A$501,0)),"⚠ كود غير موجود",IF(O799&lt;&gt;"",O799,IF(N799&lt;&gt;"",N799,IF(H799="",IF(AND(A799&lt;&gt;"",WEEKDAY(A799)=الإعدادات!$B$11),"راحة أسبوعية","غائب"),IF(I799="","بدون انصراف",IF(N(K799)&gt;0,"متأخر","حاضر")))))))</f>
        <v/>
      </c>
      <c r="Q799" s="24" t="str">
        <f aca="false">IF(B799="","",IF(OR(P799="غائب",P799="غياب",P799="إجازة بدون راتب"),IFERROR(VLOOKUP(B799,الموظفين!$A$2:$J$501,8,FALSE()),0),0))</f>
        <v/>
      </c>
      <c r="R799" s="24" t="str">
        <f aca="false">IF(B799="","",ROUND((N(K799)+N(L799))/60*IFERROR(VLOOKUP(B799,الموظفين!$A$2:$J$501,8,FALSE()),0)/الإعدادات!$B$6*الإعدادات!$B$9,2))</f>
        <v/>
      </c>
      <c r="S799" s="24" t="str">
        <f aca="false">IF(OR(B799="",M799=""),"",ROUND(M799/60*IFERROR(VLOOKUP(B799,الموظفين!$A$2:$J$501,9,FALSE()),0),2))</f>
        <v/>
      </c>
      <c r="T799" s="17"/>
      <c r="U799" s="23" t="str">
        <f aca="false">IF(OR(A799="",B799=""),"",A799&amp;"|"&amp;B799)</f>
        <v/>
      </c>
    </row>
    <row r="800" customFormat="false" ht="15" hidden="false" customHeight="false" outlineLevel="0" collapsed="false">
      <c r="A800" s="16"/>
      <c r="B800" s="17"/>
      <c r="C800" s="18" t="str">
        <f aca="false">IF($B800="","",IFERROR(VLOOKUP($B800,الموظفين!$A$2:$J$501,2,FALSE())&amp;"","⚠ كود غير موجود"))</f>
        <v/>
      </c>
      <c r="D800" s="18" t="str">
        <f aca="false">IF($B800="","",IFERROR(VLOOKUP($B800,الموظفين!$A$2:$J$501,3,FALSE())&amp;"",""))</f>
        <v/>
      </c>
      <c r="E800" s="18" t="str">
        <f aca="false">IF($B800="","",IFERROR(VLOOKUP($B800,الموظفين!$A$2:$J$501,5,FALSE())&amp;"",""))</f>
        <v/>
      </c>
      <c r="F800" s="19" t="str">
        <f aca="false">IF($B800="","",IFERROR(VLOOKUP($B800,الموظفين!$A$2:$J$501,6,FALSE()),""))</f>
        <v/>
      </c>
      <c r="G800" s="19" t="str">
        <f aca="false">IF($B800="","",IFERROR(VLOOKUP($B800,الموظفين!$A$2:$J$501,7,FALSE()),""))</f>
        <v/>
      </c>
      <c r="H800" s="20"/>
      <c r="I800" s="20"/>
      <c r="J800" s="21" t="str">
        <f aca="false">IF(OR(H800="",I800=""),"",ROUND(MOD(I800-H800,1)*24,2))</f>
        <v/>
      </c>
      <c r="K800" s="22" t="str">
        <f aca="false">IF(OR(H800="",F800=""),"",IF(ROUND(MAX(0,MOD(H800-F800+0.5,1)-0.5)*1440,0)&gt;IFERROR(VLOOKUP(E800,الورديات!$A$2:$E$21,5,FALSE()),0),ROUND(MAX(0,MOD(H800-F800+0.5,1)-0.5)*1440,0),0))</f>
        <v/>
      </c>
      <c r="L800" s="22" t="str">
        <f aca="false">IF(OR(I800="",G800=""),"",ROUND(MAX(0,MOD(G800-I800+0.5,1)-0.5)*1440,0))</f>
        <v/>
      </c>
      <c r="M800" s="22" t="str">
        <f aca="false">IF(OR(I800="",G800=""),"",IF(ROUND(MAX(0,MOD(I800-G800+0.5,1)-0.5)*1440,0)&gt;=الإعدادات!$B$8,ROUND(MAX(0,MOD(I800-G800+0.5,1)-0.5)*1440,0),0))</f>
        <v/>
      </c>
      <c r="N800" s="18" t="str">
        <f aca="false">IF(OR(A800="",B800=""),"",IF(COUNTIFS(الإجازات!$A$2:$A$1001,B800,الإجازات!$D$2:$D$1001,"&lt;="&amp;A800,الإجازات!$E$2:$E$1001,"&gt;="&amp;A800,الإجازات!$G$2:$G$1001,"مقبولة")=0,"",LOOKUP(2,1/((الإجازات!$A$2:$A$1001=B800)*(الإجازات!$D$2:$D$1001&lt;=A800)*(الإجازات!$E$2:$E$1001&gt;=A800)*(الإجازات!$G$2:$G$1001="مقبولة")),الإجازات!$C$2:$C$1001)))</f>
        <v/>
      </c>
      <c r="O800" s="17"/>
      <c r="P800" s="23" t="str">
        <f aca="false">IF(B800="","",IF(ISNA(MATCH(B800,الموظفين!$A$2:$A$501,0)),"⚠ كود غير موجود",IF(O800&lt;&gt;"",O800,IF(N800&lt;&gt;"",N800,IF(H800="",IF(AND(A800&lt;&gt;"",WEEKDAY(A800)=الإعدادات!$B$11),"راحة أسبوعية","غائب"),IF(I800="","بدون انصراف",IF(N(K800)&gt;0,"متأخر","حاضر")))))))</f>
        <v/>
      </c>
      <c r="Q800" s="24" t="str">
        <f aca="false">IF(B800="","",IF(OR(P800="غائب",P800="غياب",P800="إجازة بدون راتب"),IFERROR(VLOOKUP(B800,الموظفين!$A$2:$J$501,8,FALSE()),0),0))</f>
        <v/>
      </c>
      <c r="R800" s="24" t="str">
        <f aca="false">IF(B800="","",ROUND((N(K800)+N(L800))/60*IFERROR(VLOOKUP(B800,الموظفين!$A$2:$J$501,8,FALSE()),0)/الإعدادات!$B$6*الإعدادات!$B$9,2))</f>
        <v/>
      </c>
      <c r="S800" s="24" t="str">
        <f aca="false">IF(OR(B800="",M800=""),"",ROUND(M800/60*IFERROR(VLOOKUP(B800,الموظفين!$A$2:$J$501,9,FALSE()),0),2))</f>
        <v/>
      </c>
      <c r="T800" s="17"/>
      <c r="U800" s="23" t="str">
        <f aca="false">IF(OR(A800="",B800=""),"",A800&amp;"|"&amp;B800)</f>
        <v/>
      </c>
    </row>
    <row r="801" customFormat="false" ht="15" hidden="false" customHeight="false" outlineLevel="0" collapsed="false">
      <c r="A801" s="16"/>
      <c r="B801" s="17"/>
      <c r="C801" s="18" t="str">
        <f aca="false">IF($B801="","",IFERROR(VLOOKUP($B801,الموظفين!$A$2:$J$501,2,FALSE())&amp;"","⚠ كود غير موجود"))</f>
        <v/>
      </c>
      <c r="D801" s="18" t="str">
        <f aca="false">IF($B801="","",IFERROR(VLOOKUP($B801,الموظفين!$A$2:$J$501,3,FALSE())&amp;"",""))</f>
        <v/>
      </c>
      <c r="E801" s="18" t="str">
        <f aca="false">IF($B801="","",IFERROR(VLOOKUP($B801,الموظفين!$A$2:$J$501,5,FALSE())&amp;"",""))</f>
        <v/>
      </c>
      <c r="F801" s="19" t="str">
        <f aca="false">IF($B801="","",IFERROR(VLOOKUP($B801,الموظفين!$A$2:$J$501,6,FALSE()),""))</f>
        <v/>
      </c>
      <c r="G801" s="19" t="str">
        <f aca="false">IF($B801="","",IFERROR(VLOOKUP($B801,الموظفين!$A$2:$J$501,7,FALSE()),""))</f>
        <v/>
      </c>
      <c r="H801" s="20"/>
      <c r="I801" s="20"/>
      <c r="J801" s="21" t="str">
        <f aca="false">IF(OR(H801="",I801=""),"",ROUND(MOD(I801-H801,1)*24,2))</f>
        <v/>
      </c>
      <c r="K801" s="22" t="str">
        <f aca="false">IF(OR(H801="",F801=""),"",IF(ROUND(MAX(0,MOD(H801-F801+0.5,1)-0.5)*1440,0)&gt;IFERROR(VLOOKUP(E801,الورديات!$A$2:$E$21,5,FALSE()),0),ROUND(MAX(0,MOD(H801-F801+0.5,1)-0.5)*1440,0),0))</f>
        <v/>
      </c>
      <c r="L801" s="22" t="str">
        <f aca="false">IF(OR(I801="",G801=""),"",ROUND(MAX(0,MOD(G801-I801+0.5,1)-0.5)*1440,0))</f>
        <v/>
      </c>
      <c r="M801" s="22" t="str">
        <f aca="false">IF(OR(I801="",G801=""),"",IF(ROUND(MAX(0,MOD(I801-G801+0.5,1)-0.5)*1440,0)&gt;=الإعدادات!$B$8,ROUND(MAX(0,MOD(I801-G801+0.5,1)-0.5)*1440,0),0))</f>
        <v/>
      </c>
      <c r="N801" s="18" t="str">
        <f aca="false">IF(OR(A801="",B801=""),"",IF(COUNTIFS(الإجازات!$A$2:$A$1001,B801,الإجازات!$D$2:$D$1001,"&lt;="&amp;A801,الإجازات!$E$2:$E$1001,"&gt;="&amp;A801,الإجازات!$G$2:$G$1001,"مقبولة")=0,"",LOOKUP(2,1/((الإجازات!$A$2:$A$1001=B801)*(الإجازات!$D$2:$D$1001&lt;=A801)*(الإجازات!$E$2:$E$1001&gt;=A801)*(الإجازات!$G$2:$G$1001="مقبولة")),الإجازات!$C$2:$C$1001)))</f>
        <v/>
      </c>
      <c r="O801" s="17"/>
      <c r="P801" s="23" t="str">
        <f aca="false">IF(B801="","",IF(ISNA(MATCH(B801,الموظفين!$A$2:$A$501,0)),"⚠ كود غير موجود",IF(O801&lt;&gt;"",O801,IF(N801&lt;&gt;"",N801,IF(H801="",IF(AND(A801&lt;&gt;"",WEEKDAY(A801)=الإعدادات!$B$11),"راحة أسبوعية","غائب"),IF(I801="","بدون انصراف",IF(N(K801)&gt;0,"متأخر","حاضر")))))))</f>
        <v/>
      </c>
      <c r="Q801" s="24" t="str">
        <f aca="false">IF(B801="","",IF(OR(P801="غائب",P801="غياب",P801="إجازة بدون راتب"),IFERROR(VLOOKUP(B801,الموظفين!$A$2:$J$501,8,FALSE()),0),0))</f>
        <v/>
      </c>
      <c r="R801" s="24" t="str">
        <f aca="false">IF(B801="","",ROUND((N(K801)+N(L801))/60*IFERROR(VLOOKUP(B801,الموظفين!$A$2:$J$501,8,FALSE()),0)/الإعدادات!$B$6*الإعدادات!$B$9,2))</f>
        <v/>
      </c>
      <c r="S801" s="24" t="str">
        <f aca="false">IF(OR(B801="",M801=""),"",ROUND(M801/60*IFERROR(VLOOKUP(B801,الموظفين!$A$2:$J$501,9,FALSE()),0),2))</f>
        <v/>
      </c>
      <c r="T801" s="17"/>
      <c r="U801" s="23" t="str">
        <f aca="false">IF(OR(A801="",B801=""),"",A801&amp;"|"&amp;B801)</f>
        <v/>
      </c>
    </row>
    <row r="802" customFormat="false" ht="15" hidden="false" customHeight="false" outlineLevel="0" collapsed="false">
      <c r="A802" s="16"/>
      <c r="B802" s="17"/>
      <c r="C802" s="18" t="str">
        <f aca="false">IF($B802="","",IFERROR(VLOOKUP($B802,الموظفين!$A$2:$J$501,2,FALSE())&amp;"","⚠ كود غير موجود"))</f>
        <v/>
      </c>
      <c r="D802" s="18" t="str">
        <f aca="false">IF($B802="","",IFERROR(VLOOKUP($B802,الموظفين!$A$2:$J$501,3,FALSE())&amp;"",""))</f>
        <v/>
      </c>
      <c r="E802" s="18" t="str">
        <f aca="false">IF($B802="","",IFERROR(VLOOKUP($B802,الموظفين!$A$2:$J$501,5,FALSE())&amp;"",""))</f>
        <v/>
      </c>
      <c r="F802" s="19" t="str">
        <f aca="false">IF($B802="","",IFERROR(VLOOKUP($B802,الموظفين!$A$2:$J$501,6,FALSE()),""))</f>
        <v/>
      </c>
      <c r="G802" s="19" t="str">
        <f aca="false">IF($B802="","",IFERROR(VLOOKUP($B802,الموظفين!$A$2:$J$501,7,FALSE()),""))</f>
        <v/>
      </c>
      <c r="H802" s="20"/>
      <c r="I802" s="20"/>
      <c r="J802" s="21" t="str">
        <f aca="false">IF(OR(H802="",I802=""),"",ROUND(MOD(I802-H802,1)*24,2))</f>
        <v/>
      </c>
      <c r="K802" s="22" t="str">
        <f aca="false">IF(OR(H802="",F802=""),"",IF(ROUND(MAX(0,MOD(H802-F802+0.5,1)-0.5)*1440,0)&gt;IFERROR(VLOOKUP(E802,الورديات!$A$2:$E$21,5,FALSE()),0),ROUND(MAX(0,MOD(H802-F802+0.5,1)-0.5)*1440,0),0))</f>
        <v/>
      </c>
      <c r="L802" s="22" t="str">
        <f aca="false">IF(OR(I802="",G802=""),"",ROUND(MAX(0,MOD(G802-I802+0.5,1)-0.5)*1440,0))</f>
        <v/>
      </c>
      <c r="M802" s="22" t="str">
        <f aca="false">IF(OR(I802="",G802=""),"",IF(ROUND(MAX(0,MOD(I802-G802+0.5,1)-0.5)*1440,0)&gt;=الإعدادات!$B$8,ROUND(MAX(0,MOD(I802-G802+0.5,1)-0.5)*1440,0),0))</f>
        <v/>
      </c>
      <c r="N802" s="18" t="str">
        <f aca="false">IF(OR(A802="",B802=""),"",IF(COUNTIFS(الإجازات!$A$2:$A$1001,B802,الإجازات!$D$2:$D$1001,"&lt;="&amp;A802,الإجازات!$E$2:$E$1001,"&gt;="&amp;A802,الإجازات!$G$2:$G$1001,"مقبولة")=0,"",LOOKUP(2,1/((الإجازات!$A$2:$A$1001=B802)*(الإجازات!$D$2:$D$1001&lt;=A802)*(الإجازات!$E$2:$E$1001&gt;=A802)*(الإجازات!$G$2:$G$1001="مقبولة")),الإجازات!$C$2:$C$1001)))</f>
        <v/>
      </c>
      <c r="O802" s="17"/>
      <c r="P802" s="23" t="str">
        <f aca="false">IF(B802="","",IF(ISNA(MATCH(B802,الموظفين!$A$2:$A$501,0)),"⚠ كود غير موجود",IF(O802&lt;&gt;"",O802,IF(N802&lt;&gt;"",N802,IF(H802="",IF(AND(A802&lt;&gt;"",WEEKDAY(A802)=الإعدادات!$B$11),"راحة أسبوعية","غائب"),IF(I802="","بدون انصراف",IF(N(K802)&gt;0,"متأخر","حاضر")))))))</f>
        <v/>
      </c>
      <c r="Q802" s="24" t="str">
        <f aca="false">IF(B802="","",IF(OR(P802="غائب",P802="غياب",P802="إجازة بدون راتب"),IFERROR(VLOOKUP(B802,الموظفين!$A$2:$J$501,8,FALSE()),0),0))</f>
        <v/>
      </c>
      <c r="R802" s="24" t="str">
        <f aca="false">IF(B802="","",ROUND((N(K802)+N(L802))/60*IFERROR(VLOOKUP(B802,الموظفين!$A$2:$J$501,8,FALSE()),0)/الإعدادات!$B$6*الإعدادات!$B$9,2))</f>
        <v/>
      </c>
      <c r="S802" s="24" t="str">
        <f aca="false">IF(OR(B802="",M802=""),"",ROUND(M802/60*IFERROR(VLOOKUP(B802,الموظفين!$A$2:$J$501,9,FALSE()),0),2))</f>
        <v/>
      </c>
      <c r="T802" s="17"/>
      <c r="U802" s="23" t="str">
        <f aca="false">IF(OR(A802="",B802=""),"",A802&amp;"|"&amp;B802)</f>
        <v/>
      </c>
    </row>
    <row r="803" customFormat="false" ht="15" hidden="false" customHeight="false" outlineLevel="0" collapsed="false">
      <c r="A803" s="16"/>
      <c r="B803" s="17"/>
      <c r="C803" s="18" t="str">
        <f aca="false">IF($B803="","",IFERROR(VLOOKUP($B803,الموظفين!$A$2:$J$501,2,FALSE())&amp;"","⚠ كود غير موجود"))</f>
        <v/>
      </c>
      <c r="D803" s="18" t="str">
        <f aca="false">IF($B803="","",IFERROR(VLOOKUP($B803,الموظفين!$A$2:$J$501,3,FALSE())&amp;"",""))</f>
        <v/>
      </c>
      <c r="E803" s="18" t="str">
        <f aca="false">IF($B803="","",IFERROR(VLOOKUP($B803,الموظفين!$A$2:$J$501,5,FALSE())&amp;"",""))</f>
        <v/>
      </c>
      <c r="F803" s="19" t="str">
        <f aca="false">IF($B803="","",IFERROR(VLOOKUP($B803,الموظفين!$A$2:$J$501,6,FALSE()),""))</f>
        <v/>
      </c>
      <c r="G803" s="19" t="str">
        <f aca="false">IF($B803="","",IFERROR(VLOOKUP($B803,الموظفين!$A$2:$J$501,7,FALSE()),""))</f>
        <v/>
      </c>
      <c r="H803" s="20"/>
      <c r="I803" s="20"/>
      <c r="J803" s="21" t="str">
        <f aca="false">IF(OR(H803="",I803=""),"",ROUND(MOD(I803-H803,1)*24,2))</f>
        <v/>
      </c>
      <c r="K803" s="22" t="str">
        <f aca="false">IF(OR(H803="",F803=""),"",IF(ROUND(MAX(0,MOD(H803-F803+0.5,1)-0.5)*1440,0)&gt;IFERROR(VLOOKUP(E803,الورديات!$A$2:$E$21,5,FALSE()),0),ROUND(MAX(0,MOD(H803-F803+0.5,1)-0.5)*1440,0),0))</f>
        <v/>
      </c>
      <c r="L803" s="22" t="str">
        <f aca="false">IF(OR(I803="",G803=""),"",ROUND(MAX(0,MOD(G803-I803+0.5,1)-0.5)*1440,0))</f>
        <v/>
      </c>
      <c r="M803" s="22" t="str">
        <f aca="false">IF(OR(I803="",G803=""),"",IF(ROUND(MAX(0,MOD(I803-G803+0.5,1)-0.5)*1440,0)&gt;=الإعدادات!$B$8,ROUND(MAX(0,MOD(I803-G803+0.5,1)-0.5)*1440,0),0))</f>
        <v/>
      </c>
      <c r="N803" s="18" t="str">
        <f aca="false">IF(OR(A803="",B803=""),"",IF(COUNTIFS(الإجازات!$A$2:$A$1001,B803,الإجازات!$D$2:$D$1001,"&lt;="&amp;A803,الإجازات!$E$2:$E$1001,"&gt;="&amp;A803,الإجازات!$G$2:$G$1001,"مقبولة")=0,"",LOOKUP(2,1/((الإجازات!$A$2:$A$1001=B803)*(الإجازات!$D$2:$D$1001&lt;=A803)*(الإجازات!$E$2:$E$1001&gt;=A803)*(الإجازات!$G$2:$G$1001="مقبولة")),الإجازات!$C$2:$C$1001)))</f>
        <v/>
      </c>
      <c r="O803" s="17"/>
      <c r="P803" s="23" t="str">
        <f aca="false">IF(B803="","",IF(ISNA(MATCH(B803,الموظفين!$A$2:$A$501,0)),"⚠ كود غير موجود",IF(O803&lt;&gt;"",O803,IF(N803&lt;&gt;"",N803,IF(H803="",IF(AND(A803&lt;&gt;"",WEEKDAY(A803)=الإعدادات!$B$11),"راحة أسبوعية","غائب"),IF(I803="","بدون انصراف",IF(N(K803)&gt;0,"متأخر","حاضر")))))))</f>
        <v/>
      </c>
      <c r="Q803" s="24" t="str">
        <f aca="false">IF(B803="","",IF(OR(P803="غائب",P803="غياب",P803="إجازة بدون راتب"),IFERROR(VLOOKUP(B803,الموظفين!$A$2:$J$501,8,FALSE()),0),0))</f>
        <v/>
      </c>
      <c r="R803" s="24" t="str">
        <f aca="false">IF(B803="","",ROUND((N(K803)+N(L803))/60*IFERROR(VLOOKUP(B803,الموظفين!$A$2:$J$501,8,FALSE()),0)/الإعدادات!$B$6*الإعدادات!$B$9,2))</f>
        <v/>
      </c>
      <c r="S803" s="24" t="str">
        <f aca="false">IF(OR(B803="",M803=""),"",ROUND(M803/60*IFERROR(VLOOKUP(B803,الموظفين!$A$2:$J$501,9,FALSE()),0),2))</f>
        <v/>
      </c>
      <c r="T803" s="17"/>
      <c r="U803" s="23" t="str">
        <f aca="false">IF(OR(A803="",B803=""),"",A803&amp;"|"&amp;B803)</f>
        <v/>
      </c>
    </row>
    <row r="804" customFormat="false" ht="15" hidden="false" customHeight="false" outlineLevel="0" collapsed="false">
      <c r="A804" s="16"/>
      <c r="B804" s="17"/>
      <c r="C804" s="18" t="str">
        <f aca="false">IF($B804="","",IFERROR(VLOOKUP($B804,الموظفين!$A$2:$J$501,2,FALSE())&amp;"","⚠ كود غير موجود"))</f>
        <v/>
      </c>
      <c r="D804" s="18" t="str">
        <f aca="false">IF($B804="","",IFERROR(VLOOKUP($B804,الموظفين!$A$2:$J$501,3,FALSE())&amp;"",""))</f>
        <v/>
      </c>
      <c r="E804" s="18" t="str">
        <f aca="false">IF($B804="","",IFERROR(VLOOKUP($B804,الموظفين!$A$2:$J$501,5,FALSE())&amp;"",""))</f>
        <v/>
      </c>
      <c r="F804" s="19" t="str">
        <f aca="false">IF($B804="","",IFERROR(VLOOKUP($B804,الموظفين!$A$2:$J$501,6,FALSE()),""))</f>
        <v/>
      </c>
      <c r="G804" s="19" t="str">
        <f aca="false">IF($B804="","",IFERROR(VLOOKUP($B804,الموظفين!$A$2:$J$501,7,FALSE()),""))</f>
        <v/>
      </c>
      <c r="H804" s="20"/>
      <c r="I804" s="20"/>
      <c r="J804" s="21" t="str">
        <f aca="false">IF(OR(H804="",I804=""),"",ROUND(MOD(I804-H804,1)*24,2))</f>
        <v/>
      </c>
      <c r="K804" s="22" t="str">
        <f aca="false">IF(OR(H804="",F804=""),"",IF(ROUND(MAX(0,MOD(H804-F804+0.5,1)-0.5)*1440,0)&gt;IFERROR(VLOOKUP(E804,الورديات!$A$2:$E$21,5,FALSE()),0),ROUND(MAX(0,MOD(H804-F804+0.5,1)-0.5)*1440,0),0))</f>
        <v/>
      </c>
      <c r="L804" s="22" t="str">
        <f aca="false">IF(OR(I804="",G804=""),"",ROUND(MAX(0,MOD(G804-I804+0.5,1)-0.5)*1440,0))</f>
        <v/>
      </c>
      <c r="M804" s="22" t="str">
        <f aca="false">IF(OR(I804="",G804=""),"",IF(ROUND(MAX(0,MOD(I804-G804+0.5,1)-0.5)*1440,0)&gt;=الإعدادات!$B$8,ROUND(MAX(0,MOD(I804-G804+0.5,1)-0.5)*1440,0),0))</f>
        <v/>
      </c>
      <c r="N804" s="18" t="str">
        <f aca="false">IF(OR(A804="",B804=""),"",IF(COUNTIFS(الإجازات!$A$2:$A$1001,B804,الإجازات!$D$2:$D$1001,"&lt;="&amp;A804,الإجازات!$E$2:$E$1001,"&gt;="&amp;A804,الإجازات!$G$2:$G$1001,"مقبولة")=0,"",LOOKUP(2,1/((الإجازات!$A$2:$A$1001=B804)*(الإجازات!$D$2:$D$1001&lt;=A804)*(الإجازات!$E$2:$E$1001&gt;=A804)*(الإجازات!$G$2:$G$1001="مقبولة")),الإجازات!$C$2:$C$1001)))</f>
        <v/>
      </c>
      <c r="O804" s="17"/>
      <c r="P804" s="23" t="str">
        <f aca="false">IF(B804="","",IF(ISNA(MATCH(B804,الموظفين!$A$2:$A$501,0)),"⚠ كود غير موجود",IF(O804&lt;&gt;"",O804,IF(N804&lt;&gt;"",N804,IF(H804="",IF(AND(A804&lt;&gt;"",WEEKDAY(A804)=الإعدادات!$B$11),"راحة أسبوعية","غائب"),IF(I804="","بدون انصراف",IF(N(K804)&gt;0,"متأخر","حاضر")))))))</f>
        <v/>
      </c>
      <c r="Q804" s="24" t="str">
        <f aca="false">IF(B804="","",IF(OR(P804="غائب",P804="غياب",P804="إجازة بدون راتب"),IFERROR(VLOOKUP(B804,الموظفين!$A$2:$J$501,8,FALSE()),0),0))</f>
        <v/>
      </c>
      <c r="R804" s="24" t="str">
        <f aca="false">IF(B804="","",ROUND((N(K804)+N(L804))/60*IFERROR(VLOOKUP(B804,الموظفين!$A$2:$J$501,8,FALSE()),0)/الإعدادات!$B$6*الإعدادات!$B$9,2))</f>
        <v/>
      </c>
      <c r="S804" s="24" t="str">
        <f aca="false">IF(OR(B804="",M804=""),"",ROUND(M804/60*IFERROR(VLOOKUP(B804,الموظفين!$A$2:$J$501,9,FALSE()),0),2))</f>
        <v/>
      </c>
      <c r="T804" s="17"/>
      <c r="U804" s="23" t="str">
        <f aca="false">IF(OR(A804="",B804=""),"",A804&amp;"|"&amp;B804)</f>
        <v/>
      </c>
    </row>
    <row r="805" customFormat="false" ht="15" hidden="false" customHeight="false" outlineLevel="0" collapsed="false">
      <c r="A805" s="16"/>
      <c r="B805" s="17"/>
      <c r="C805" s="18" t="str">
        <f aca="false">IF($B805="","",IFERROR(VLOOKUP($B805,الموظفين!$A$2:$J$501,2,FALSE())&amp;"","⚠ كود غير موجود"))</f>
        <v/>
      </c>
      <c r="D805" s="18" t="str">
        <f aca="false">IF($B805="","",IFERROR(VLOOKUP($B805,الموظفين!$A$2:$J$501,3,FALSE())&amp;"",""))</f>
        <v/>
      </c>
      <c r="E805" s="18" t="str">
        <f aca="false">IF($B805="","",IFERROR(VLOOKUP($B805,الموظفين!$A$2:$J$501,5,FALSE())&amp;"",""))</f>
        <v/>
      </c>
      <c r="F805" s="19" t="str">
        <f aca="false">IF($B805="","",IFERROR(VLOOKUP($B805,الموظفين!$A$2:$J$501,6,FALSE()),""))</f>
        <v/>
      </c>
      <c r="G805" s="19" t="str">
        <f aca="false">IF($B805="","",IFERROR(VLOOKUP($B805,الموظفين!$A$2:$J$501,7,FALSE()),""))</f>
        <v/>
      </c>
      <c r="H805" s="20"/>
      <c r="I805" s="20"/>
      <c r="J805" s="21" t="str">
        <f aca="false">IF(OR(H805="",I805=""),"",ROUND(MOD(I805-H805,1)*24,2))</f>
        <v/>
      </c>
      <c r="K805" s="22" t="str">
        <f aca="false">IF(OR(H805="",F805=""),"",IF(ROUND(MAX(0,MOD(H805-F805+0.5,1)-0.5)*1440,0)&gt;IFERROR(VLOOKUP(E805,الورديات!$A$2:$E$21,5,FALSE()),0),ROUND(MAX(0,MOD(H805-F805+0.5,1)-0.5)*1440,0),0))</f>
        <v/>
      </c>
      <c r="L805" s="22" t="str">
        <f aca="false">IF(OR(I805="",G805=""),"",ROUND(MAX(0,MOD(G805-I805+0.5,1)-0.5)*1440,0))</f>
        <v/>
      </c>
      <c r="M805" s="22" t="str">
        <f aca="false">IF(OR(I805="",G805=""),"",IF(ROUND(MAX(0,MOD(I805-G805+0.5,1)-0.5)*1440,0)&gt;=الإعدادات!$B$8,ROUND(MAX(0,MOD(I805-G805+0.5,1)-0.5)*1440,0),0))</f>
        <v/>
      </c>
      <c r="N805" s="18" t="str">
        <f aca="false">IF(OR(A805="",B805=""),"",IF(COUNTIFS(الإجازات!$A$2:$A$1001,B805,الإجازات!$D$2:$D$1001,"&lt;="&amp;A805,الإجازات!$E$2:$E$1001,"&gt;="&amp;A805,الإجازات!$G$2:$G$1001,"مقبولة")=0,"",LOOKUP(2,1/((الإجازات!$A$2:$A$1001=B805)*(الإجازات!$D$2:$D$1001&lt;=A805)*(الإجازات!$E$2:$E$1001&gt;=A805)*(الإجازات!$G$2:$G$1001="مقبولة")),الإجازات!$C$2:$C$1001)))</f>
        <v/>
      </c>
      <c r="O805" s="17"/>
      <c r="P805" s="23" t="str">
        <f aca="false">IF(B805="","",IF(ISNA(MATCH(B805,الموظفين!$A$2:$A$501,0)),"⚠ كود غير موجود",IF(O805&lt;&gt;"",O805,IF(N805&lt;&gt;"",N805,IF(H805="",IF(AND(A805&lt;&gt;"",WEEKDAY(A805)=الإعدادات!$B$11),"راحة أسبوعية","غائب"),IF(I805="","بدون انصراف",IF(N(K805)&gt;0,"متأخر","حاضر")))))))</f>
        <v/>
      </c>
      <c r="Q805" s="24" t="str">
        <f aca="false">IF(B805="","",IF(OR(P805="غائب",P805="غياب",P805="إجازة بدون راتب"),IFERROR(VLOOKUP(B805,الموظفين!$A$2:$J$501,8,FALSE()),0),0))</f>
        <v/>
      </c>
      <c r="R805" s="24" t="str">
        <f aca="false">IF(B805="","",ROUND((N(K805)+N(L805))/60*IFERROR(VLOOKUP(B805,الموظفين!$A$2:$J$501,8,FALSE()),0)/الإعدادات!$B$6*الإعدادات!$B$9,2))</f>
        <v/>
      </c>
      <c r="S805" s="24" t="str">
        <f aca="false">IF(OR(B805="",M805=""),"",ROUND(M805/60*IFERROR(VLOOKUP(B805,الموظفين!$A$2:$J$501,9,FALSE()),0),2))</f>
        <v/>
      </c>
      <c r="T805" s="17"/>
      <c r="U805" s="23" t="str">
        <f aca="false">IF(OR(A805="",B805=""),"",A805&amp;"|"&amp;B805)</f>
        <v/>
      </c>
    </row>
    <row r="806" customFormat="false" ht="15" hidden="false" customHeight="false" outlineLevel="0" collapsed="false">
      <c r="A806" s="16"/>
      <c r="B806" s="17"/>
      <c r="C806" s="18" t="str">
        <f aca="false">IF($B806="","",IFERROR(VLOOKUP($B806,الموظفين!$A$2:$J$501,2,FALSE())&amp;"","⚠ كود غير موجود"))</f>
        <v/>
      </c>
      <c r="D806" s="18" t="str">
        <f aca="false">IF($B806="","",IFERROR(VLOOKUP($B806,الموظفين!$A$2:$J$501,3,FALSE())&amp;"",""))</f>
        <v/>
      </c>
      <c r="E806" s="18" t="str">
        <f aca="false">IF($B806="","",IFERROR(VLOOKUP($B806,الموظفين!$A$2:$J$501,5,FALSE())&amp;"",""))</f>
        <v/>
      </c>
      <c r="F806" s="19" t="str">
        <f aca="false">IF($B806="","",IFERROR(VLOOKUP($B806,الموظفين!$A$2:$J$501,6,FALSE()),""))</f>
        <v/>
      </c>
      <c r="G806" s="19" t="str">
        <f aca="false">IF($B806="","",IFERROR(VLOOKUP($B806,الموظفين!$A$2:$J$501,7,FALSE()),""))</f>
        <v/>
      </c>
      <c r="H806" s="20"/>
      <c r="I806" s="20"/>
      <c r="J806" s="21" t="str">
        <f aca="false">IF(OR(H806="",I806=""),"",ROUND(MOD(I806-H806,1)*24,2))</f>
        <v/>
      </c>
      <c r="K806" s="22" t="str">
        <f aca="false">IF(OR(H806="",F806=""),"",IF(ROUND(MAX(0,MOD(H806-F806+0.5,1)-0.5)*1440,0)&gt;IFERROR(VLOOKUP(E806,الورديات!$A$2:$E$21,5,FALSE()),0),ROUND(MAX(0,MOD(H806-F806+0.5,1)-0.5)*1440,0),0))</f>
        <v/>
      </c>
      <c r="L806" s="22" t="str">
        <f aca="false">IF(OR(I806="",G806=""),"",ROUND(MAX(0,MOD(G806-I806+0.5,1)-0.5)*1440,0))</f>
        <v/>
      </c>
      <c r="M806" s="22" t="str">
        <f aca="false">IF(OR(I806="",G806=""),"",IF(ROUND(MAX(0,MOD(I806-G806+0.5,1)-0.5)*1440,0)&gt;=الإعدادات!$B$8,ROUND(MAX(0,MOD(I806-G806+0.5,1)-0.5)*1440,0),0))</f>
        <v/>
      </c>
      <c r="N806" s="18" t="str">
        <f aca="false">IF(OR(A806="",B806=""),"",IF(COUNTIFS(الإجازات!$A$2:$A$1001,B806,الإجازات!$D$2:$D$1001,"&lt;="&amp;A806,الإجازات!$E$2:$E$1001,"&gt;="&amp;A806,الإجازات!$G$2:$G$1001,"مقبولة")=0,"",LOOKUP(2,1/((الإجازات!$A$2:$A$1001=B806)*(الإجازات!$D$2:$D$1001&lt;=A806)*(الإجازات!$E$2:$E$1001&gt;=A806)*(الإجازات!$G$2:$G$1001="مقبولة")),الإجازات!$C$2:$C$1001)))</f>
        <v/>
      </c>
      <c r="O806" s="17"/>
      <c r="P806" s="23" t="str">
        <f aca="false">IF(B806="","",IF(ISNA(MATCH(B806,الموظفين!$A$2:$A$501,0)),"⚠ كود غير موجود",IF(O806&lt;&gt;"",O806,IF(N806&lt;&gt;"",N806,IF(H806="",IF(AND(A806&lt;&gt;"",WEEKDAY(A806)=الإعدادات!$B$11),"راحة أسبوعية","غائب"),IF(I806="","بدون انصراف",IF(N(K806)&gt;0,"متأخر","حاضر")))))))</f>
        <v/>
      </c>
      <c r="Q806" s="24" t="str">
        <f aca="false">IF(B806="","",IF(OR(P806="غائب",P806="غياب",P806="إجازة بدون راتب"),IFERROR(VLOOKUP(B806,الموظفين!$A$2:$J$501,8,FALSE()),0),0))</f>
        <v/>
      </c>
      <c r="R806" s="24" t="str">
        <f aca="false">IF(B806="","",ROUND((N(K806)+N(L806))/60*IFERROR(VLOOKUP(B806,الموظفين!$A$2:$J$501,8,FALSE()),0)/الإعدادات!$B$6*الإعدادات!$B$9,2))</f>
        <v/>
      </c>
      <c r="S806" s="24" t="str">
        <f aca="false">IF(OR(B806="",M806=""),"",ROUND(M806/60*IFERROR(VLOOKUP(B806,الموظفين!$A$2:$J$501,9,FALSE()),0),2))</f>
        <v/>
      </c>
      <c r="T806" s="17"/>
      <c r="U806" s="23" t="str">
        <f aca="false">IF(OR(A806="",B806=""),"",A806&amp;"|"&amp;B806)</f>
        <v/>
      </c>
    </row>
    <row r="807" customFormat="false" ht="15" hidden="false" customHeight="false" outlineLevel="0" collapsed="false">
      <c r="A807" s="16"/>
      <c r="B807" s="17"/>
      <c r="C807" s="18" t="str">
        <f aca="false">IF($B807="","",IFERROR(VLOOKUP($B807,الموظفين!$A$2:$J$501,2,FALSE())&amp;"","⚠ كود غير موجود"))</f>
        <v/>
      </c>
      <c r="D807" s="18" t="str">
        <f aca="false">IF($B807="","",IFERROR(VLOOKUP($B807,الموظفين!$A$2:$J$501,3,FALSE())&amp;"",""))</f>
        <v/>
      </c>
      <c r="E807" s="18" t="str">
        <f aca="false">IF($B807="","",IFERROR(VLOOKUP($B807,الموظفين!$A$2:$J$501,5,FALSE())&amp;"",""))</f>
        <v/>
      </c>
      <c r="F807" s="19" t="str">
        <f aca="false">IF($B807="","",IFERROR(VLOOKUP($B807,الموظفين!$A$2:$J$501,6,FALSE()),""))</f>
        <v/>
      </c>
      <c r="G807" s="19" t="str">
        <f aca="false">IF($B807="","",IFERROR(VLOOKUP($B807,الموظفين!$A$2:$J$501,7,FALSE()),""))</f>
        <v/>
      </c>
      <c r="H807" s="20"/>
      <c r="I807" s="20"/>
      <c r="J807" s="21" t="str">
        <f aca="false">IF(OR(H807="",I807=""),"",ROUND(MOD(I807-H807,1)*24,2))</f>
        <v/>
      </c>
      <c r="K807" s="22" t="str">
        <f aca="false">IF(OR(H807="",F807=""),"",IF(ROUND(MAX(0,MOD(H807-F807+0.5,1)-0.5)*1440,0)&gt;IFERROR(VLOOKUP(E807,الورديات!$A$2:$E$21,5,FALSE()),0),ROUND(MAX(0,MOD(H807-F807+0.5,1)-0.5)*1440,0),0))</f>
        <v/>
      </c>
      <c r="L807" s="22" t="str">
        <f aca="false">IF(OR(I807="",G807=""),"",ROUND(MAX(0,MOD(G807-I807+0.5,1)-0.5)*1440,0))</f>
        <v/>
      </c>
      <c r="M807" s="22" t="str">
        <f aca="false">IF(OR(I807="",G807=""),"",IF(ROUND(MAX(0,MOD(I807-G807+0.5,1)-0.5)*1440,0)&gt;=الإعدادات!$B$8,ROUND(MAX(0,MOD(I807-G807+0.5,1)-0.5)*1440,0),0))</f>
        <v/>
      </c>
      <c r="N807" s="18" t="str">
        <f aca="false">IF(OR(A807="",B807=""),"",IF(COUNTIFS(الإجازات!$A$2:$A$1001,B807,الإجازات!$D$2:$D$1001,"&lt;="&amp;A807,الإجازات!$E$2:$E$1001,"&gt;="&amp;A807,الإجازات!$G$2:$G$1001,"مقبولة")=0,"",LOOKUP(2,1/((الإجازات!$A$2:$A$1001=B807)*(الإجازات!$D$2:$D$1001&lt;=A807)*(الإجازات!$E$2:$E$1001&gt;=A807)*(الإجازات!$G$2:$G$1001="مقبولة")),الإجازات!$C$2:$C$1001)))</f>
        <v/>
      </c>
      <c r="O807" s="17"/>
      <c r="P807" s="23" t="str">
        <f aca="false">IF(B807="","",IF(ISNA(MATCH(B807,الموظفين!$A$2:$A$501,0)),"⚠ كود غير موجود",IF(O807&lt;&gt;"",O807,IF(N807&lt;&gt;"",N807,IF(H807="",IF(AND(A807&lt;&gt;"",WEEKDAY(A807)=الإعدادات!$B$11),"راحة أسبوعية","غائب"),IF(I807="","بدون انصراف",IF(N(K807)&gt;0,"متأخر","حاضر")))))))</f>
        <v/>
      </c>
      <c r="Q807" s="24" t="str">
        <f aca="false">IF(B807="","",IF(OR(P807="غائب",P807="غياب",P807="إجازة بدون راتب"),IFERROR(VLOOKUP(B807,الموظفين!$A$2:$J$501,8,FALSE()),0),0))</f>
        <v/>
      </c>
      <c r="R807" s="24" t="str">
        <f aca="false">IF(B807="","",ROUND((N(K807)+N(L807))/60*IFERROR(VLOOKUP(B807,الموظفين!$A$2:$J$501,8,FALSE()),0)/الإعدادات!$B$6*الإعدادات!$B$9,2))</f>
        <v/>
      </c>
      <c r="S807" s="24" t="str">
        <f aca="false">IF(OR(B807="",M807=""),"",ROUND(M807/60*IFERROR(VLOOKUP(B807,الموظفين!$A$2:$J$501,9,FALSE()),0),2))</f>
        <v/>
      </c>
      <c r="T807" s="17"/>
      <c r="U807" s="23" t="str">
        <f aca="false">IF(OR(A807="",B807=""),"",A807&amp;"|"&amp;B807)</f>
        <v/>
      </c>
    </row>
    <row r="808" customFormat="false" ht="15" hidden="false" customHeight="false" outlineLevel="0" collapsed="false">
      <c r="A808" s="16"/>
      <c r="B808" s="17"/>
      <c r="C808" s="18" t="str">
        <f aca="false">IF($B808="","",IFERROR(VLOOKUP($B808,الموظفين!$A$2:$J$501,2,FALSE())&amp;"","⚠ كود غير موجود"))</f>
        <v/>
      </c>
      <c r="D808" s="18" t="str">
        <f aca="false">IF($B808="","",IFERROR(VLOOKUP($B808,الموظفين!$A$2:$J$501,3,FALSE())&amp;"",""))</f>
        <v/>
      </c>
      <c r="E808" s="18" t="str">
        <f aca="false">IF($B808="","",IFERROR(VLOOKUP($B808,الموظفين!$A$2:$J$501,5,FALSE())&amp;"",""))</f>
        <v/>
      </c>
      <c r="F808" s="19" t="str">
        <f aca="false">IF($B808="","",IFERROR(VLOOKUP($B808,الموظفين!$A$2:$J$501,6,FALSE()),""))</f>
        <v/>
      </c>
      <c r="G808" s="19" t="str">
        <f aca="false">IF($B808="","",IFERROR(VLOOKUP($B808,الموظفين!$A$2:$J$501,7,FALSE()),""))</f>
        <v/>
      </c>
      <c r="H808" s="20"/>
      <c r="I808" s="20"/>
      <c r="J808" s="21" t="str">
        <f aca="false">IF(OR(H808="",I808=""),"",ROUND(MOD(I808-H808,1)*24,2))</f>
        <v/>
      </c>
      <c r="K808" s="22" t="str">
        <f aca="false">IF(OR(H808="",F808=""),"",IF(ROUND(MAX(0,MOD(H808-F808+0.5,1)-0.5)*1440,0)&gt;IFERROR(VLOOKUP(E808,الورديات!$A$2:$E$21,5,FALSE()),0),ROUND(MAX(0,MOD(H808-F808+0.5,1)-0.5)*1440,0),0))</f>
        <v/>
      </c>
      <c r="L808" s="22" t="str">
        <f aca="false">IF(OR(I808="",G808=""),"",ROUND(MAX(0,MOD(G808-I808+0.5,1)-0.5)*1440,0))</f>
        <v/>
      </c>
      <c r="M808" s="22" t="str">
        <f aca="false">IF(OR(I808="",G808=""),"",IF(ROUND(MAX(0,MOD(I808-G808+0.5,1)-0.5)*1440,0)&gt;=الإعدادات!$B$8,ROUND(MAX(0,MOD(I808-G808+0.5,1)-0.5)*1440,0),0))</f>
        <v/>
      </c>
      <c r="N808" s="18" t="str">
        <f aca="false">IF(OR(A808="",B808=""),"",IF(COUNTIFS(الإجازات!$A$2:$A$1001,B808,الإجازات!$D$2:$D$1001,"&lt;="&amp;A808,الإجازات!$E$2:$E$1001,"&gt;="&amp;A808,الإجازات!$G$2:$G$1001,"مقبولة")=0,"",LOOKUP(2,1/((الإجازات!$A$2:$A$1001=B808)*(الإجازات!$D$2:$D$1001&lt;=A808)*(الإجازات!$E$2:$E$1001&gt;=A808)*(الإجازات!$G$2:$G$1001="مقبولة")),الإجازات!$C$2:$C$1001)))</f>
        <v/>
      </c>
      <c r="O808" s="17"/>
      <c r="P808" s="23" t="str">
        <f aca="false">IF(B808="","",IF(ISNA(MATCH(B808,الموظفين!$A$2:$A$501,0)),"⚠ كود غير موجود",IF(O808&lt;&gt;"",O808,IF(N808&lt;&gt;"",N808,IF(H808="",IF(AND(A808&lt;&gt;"",WEEKDAY(A808)=الإعدادات!$B$11),"راحة أسبوعية","غائب"),IF(I808="","بدون انصراف",IF(N(K808)&gt;0,"متأخر","حاضر")))))))</f>
        <v/>
      </c>
      <c r="Q808" s="24" t="str">
        <f aca="false">IF(B808="","",IF(OR(P808="غائب",P808="غياب",P808="إجازة بدون راتب"),IFERROR(VLOOKUP(B808,الموظفين!$A$2:$J$501,8,FALSE()),0),0))</f>
        <v/>
      </c>
      <c r="R808" s="24" t="str">
        <f aca="false">IF(B808="","",ROUND((N(K808)+N(L808))/60*IFERROR(VLOOKUP(B808,الموظفين!$A$2:$J$501,8,FALSE()),0)/الإعدادات!$B$6*الإعدادات!$B$9,2))</f>
        <v/>
      </c>
      <c r="S808" s="24" t="str">
        <f aca="false">IF(OR(B808="",M808=""),"",ROUND(M808/60*IFERROR(VLOOKUP(B808,الموظفين!$A$2:$J$501,9,FALSE()),0),2))</f>
        <v/>
      </c>
      <c r="T808" s="17"/>
      <c r="U808" s="23" t="str">
        <f aca="false">IF(OR(A808="",B808=""),"",A808&amp;"|"&amp;B808)</f>
        <v/>
      </c>
    </row>
    <row r="809" customFormat="false" ht="15" hidden="false" customHeight="false" outlineLevel="0" collapsed="false">
      <c r="A809" s="16"/>
      <c r="B809" s="17"/>
      <c r="C809" s="18" t="str">
        <f aca="false">IF($B809="","",IFERROR(VLOOKUP($B809,الموظفين!$A$2:$J$501,2,FALSE())&amp;"","⚠ كود غير موجود"))</f>
        <v/>
      </c>
      <c r="D809" s="18" t="str">
        <f aca="false">IF($B809="","",IFERROR(VLOOKUP($B809,الموظفين!$A$2:$J$501,3,FALSE())&amp;"",""))</f>
        <v/>
      </c>
      <c r="E809" s="18" t="str">
        <f aca="false">IF($B809="","",IFERROR(VLOOKUP($B809,الموظفين!$A$2:$J$501,5,FALSE())&amp;"",""))</f>
        <v/>
      </c>
      <c r="F809" s="19" t="str">
        <f aca="false">IF($B809="","",IFERROR(VLOOKUP($B809,الموظفين!$A$2:$J$501,6,FALSE()),""))</f>
        <v/>
      </c>
      <c r="G809" s="19" t="str">
        <f aca="false">IF($B809="","",IFERROR(VLOOKUP($B809,الموظفين!$A$2:$J$501,7,FALSE()),""))</f>
        <v/>
      </c>
      <c r="H809" s="20"/>
      <c r="I809" s="20"/>
      <c r="J809" s="21" t="str">
        <f aca="false">IF(OR(H809="",I809=""),"",ROUND(MOD(I809-H809,1)*24,2))</f>
        <v/>
      </c>
      <c r="K809" s="22" t="str">
        <f aca="false">IF(OR(H809="",F809=""),"",IF(ROUND(MAX(0,MOD(H809-F809+0.5,1)-0.5)*1440,0)&gt;IFERROR(VLOOKUP(E809,الورديات!$A$2:$E$21,5,FALSE()),0),ROUND(MAX(0,MOD(H809-F809+0.5,1)-0.5)*1440,0),0))</f>
        <v/>
      </c>
      <c r="L809" s="22" t="str">
        <f aca="false">IF(OR(I809="",G809=""),"",ROUND(MAX(0,MOD(G809-I809+0.5,1)-0.5)*1440,0))</f>
        <v/>
      </c>
      <c r="M809" s="22" t="str">
        <f aca="false">IF(OR(I809="",G809=""),"",IF(ROUND(MAX(0,MOD(I809-G809+0.5,1)-0.5)*1440,0)&gt;=الإعدادات!$B$8,ROUND(MAX(0,MOD(I809-G809+0.5,1)-0.5)*1440,0),0))</f>
        <v/>
      </c>
      <c r="N809" s="18" t="str">
        <f aca="false">IF(OR(A809="",B809=""),"",IF(COUNTIFS(الإجازات!$A$2:$A$1001,B809,الإجازات!$D$2:$D$1001,"&lt;="&amp;A809,الإجازات!$E$2:$E$1001,"&gt;="&amp;A809,الإجازات!$G$2:$G$1001,"مقبولة")=0,"",LOOKUP(2,1/((الإجازات!$A$2:$A$1001=B809)*(الإجازات!$D$2:$D$1001&lt;=A809)*(الإجازات!$E$2:$E$1001&gt;=A809)*(الإجازات!$G$2:$G$1001="مقبولة")),الإجازات!$C$2:$C$1001)))</f>
        <v/>
      </c>
      <c r="O809" s="17"/>
      <c r="P809" s="23" t="str">
        <f aca="false">IF(B809="","",IF(ISNA(MATCH(B809,الموظفين!$A$2:$A$501,0)),"⚠ كود غير موجود",IF(O809&lt;&gt;"",O809,IF(N809&lt;&gt;"",N809,IF(H809="",IF(AND(A809&lt;&gt;"",WEEKDAY(A809)=الإعدادات!$B$11),"راحة أسبوعية","غائب"),IF(I809="","بدون انصراف",IF(N(K809)&gt;0,"متأخر","حاضر")))))))</f>
        <v/>
      </c>
      <c r="Q809" s="24" t="str">
        <f aca="false">IF(B809="","",IF(OR(P809="غائب",P809="غياب",P809="إجازة بدون راتب"),IFERROR(VLOOKUP(B809,الموظفين!$A$2:$J$501,8,FALSE()),0),0))</f>
        <v/>
      </c>
      <c r="R809" s="24" t="str">
        <f aca="false">IF(B809="","",ROUND((N(K809)+N(L809))/60*IFERROR(VLOOKUP(B809,الموظفين!$A$2:$J$501,8,FALSE()),0)/الإعدادات!$B$6*الإعدادات!$B$9,2))</f>
        <v/>
      </c>
      <c r="S809" s="24" t="str">
        <f aca="false">IF(OR(B809="",M809=""),"",ROUND(M809/60*IFERROR(VLOOKUP(B809,الموظفين!$A$2:$J$501,9,FALSE()),0),2))</f>
        <v/>
      </c>
      <c r="T809" s="17"/>
      <c r="U809" s="23" t="str">
        <f aca="false">IF(OR(A809="",B809=""),"",A809&amp;"|"&amp;B809)</f>
        <v/>
      </c>
    </row>
    <row r="810" customFormat="false" ht="15" hidden="false" customHeight="false" outlineLevel="0" collapsed="false">
      <c r="A810" s="16"/>
      <c r="B810" s="17"/>
      <c r="C810" s="18" t="str">
        <f aca="false">IF($B810="","",IFERROR(VLOOKUP($B810,الموظفين!$A$2:$J$501,2,FALSE())&amp;"","⚠ كود غير موجود"))</f>
        <v/>
      </c>
      <c r="D810" s="18" t="str">
        <f aca="false">IF($B810="","",IFERROR(VLOOKUP($B810,الموظفين!$A$2:$J$501,3,FALSE())&amp;"",""))</f>
        <v/>
      </c>
      <c r="E810" s="18" t="str">
        <f aca="false">IF($B810="","",IFERROR(VLOOKUP($B810,الموظفين!$A$2:$J$501,5,FALSE())&amp;"",""))</f>
        <v/>
      </c>
      <c r="F810" s="19" t="str">
        <f aca="false">IF($B810="","",IFERROR(VLOOKUP($B810,الموظفين!$A$2:$J$501,6,FALSE()),""))</f>
        <v/>
      </c>
      <c r="G810" s="19" t="str">
        <f aca="false">IF($B810="","",IFERROR(VLOOKUP($B810,الموظفين!$A$2:$J$501,7,FALSE()),""))</f>
        <v/>
      </c>
      <c r="H810" s="20"/>
      <c r="I810" s="20"/>
      <c r="J810" s="21" t="str">
        <f aca="false">IF(OR(H810="",I810=""),"",ROUND(MOD(I810-H810,1)*24,2))</f>
        <v/>
      </c>
      <c r="K810" s="22" t="str">
        <f aca="false">IF(OR(H810="",F810=""),"",IF(ROUND(MAX(0,MOD(H810-F810+0.5,1)-0.5)*1440,0)&gt;IFERROR(VLOOKUP(E810,الورديات!$A$2:$E$21,5,FALSE()),0),ROUND(MAX(0,MOD(H810-F810+0.5,1)-0.5)*1440,0),0))</f>
        <v/>
      </c>
      <c r="L810" s="22" t="str">
        <f aca="false">IF(OR(I810="",G810=""),"",ROUND(MAX(0,MOD(G810-I810+0.5,1)-0.5)*1440,0))</f>
        <v/>
      </c>
      <c r="M810" s="22" t="str">
        <f aca="false">IF(OR(I810="",G810=""),"",IF(ROUND(MAX(0,MOD(I810-G810+0.5,1)-0.5)*1440,0)&gt;=الإعدادات!$B$8,ROUND(MAX(0,MOD(I810-G810+0.5,1)-0.5)*1440,0),0))</f>
        <v/>
      </c>
      <c r="N810" s="18" t="str">
        <f aca="false">IF(OR(A810="",B810=""),"",IF(COUNTIFS(الإجازات!$A$2:$A$1001,B810,الإجازات!$D$2:$D$1001,"&lt;="&amp;A810,الإجازات!$E$2:$E$1001,"&gt;="&amp;A810,الإجازات!$G$2:$G$1001,"مقبولة")=0,"",LOOKUP(2,1/((الإجازات!$A$2:$A$1001=B810)*(الإجازات!$D$2:$D$1001&lt;=A810)*(الإجازات!$E$2:$E$1001&gt;=A810)*(الإجازات!$G$2:$G$1001="مقبولة")),الإجازات!$C$2:$C$1001)))</f>
        <v/>
      </c>
      <c r="O810" s="17"/>
      <c r="P810" s="23" t="str">
        <f aca="false">IF(B810="","",IF(ISNA(MATCH(B810,الموظفين!$A$2:$A$501,0)),"⚠ كود غير موجود",IF(O810&lt;&gt;"",O810,IF(N810&lt;&gt;"",N810,IF(H810="",IF(AND(A810&lt;&gt;"",WEEKDAY(A810)=الإعدادات!$B$11),"راحة أسبوعية","غائب"),IF(I810="","بدون انصراف",IF(N(K810)&gt;0,"متأخر","حاضر")))))))</f>
        <v/>
      </c>
      <c r="Q810" s="24" t="str">
        <f aca="false">IF(B810="","",IF(OR(P810="غائب",P810="غياب",P810="إجازة بدون راتب"),IFERROR(VLOOKUP(B810,الموظفين!$A$2:$J$501,8,FALSE()),0),0))</f>
        <v/>
      </c>
      <c r="R810" s="24" t="str">
        <f aca="false">IF(B810="","",ROUND((N(K810)+N(L810))/60*IFERROR(VLOOKUP(B810,الموظفين!$A$2:$J$501,8,FALSE()),0)/الإعدادات!$B$6*الإعدادات!$B$9,2))</f>
        <v/>
      </c>
      <c r="S810" s="24" t="str">
        <f aca="false">IF(OR(B810="",M810=""),"",ROUND(M810/60*IFERROR(VLOOKUP(B810,الموظفين!$A$2:$J$501,9,FALSE()),0),2))</f>
        <v/>
      </c>
      <c r="T810" s="17"/>
      <c r="U810" s="23" t="str">
        <f aca="false">IF(OR(A810="",B810=""),"",A810&amp;"|"&amp;B810)</f>
        <v/>
      </c>
    </row>
    <row r="811" customFormat="false" ht="15" hidden="false" customHeight="false" outlineLevel="0" collapsed="false">
      <c r="A811" s="16"/>
      <c r="B811" s="17"/>
      <c r="C811" s="18" t="str">
        <f aca="false">IF($B811="","",IFERROR(VLOOKUP($B811,الموظفين!$A$2:$J$501,2,FALSE())&amp;"","⚠ كود غير موجود"))</f>
        <v/>
      </c>
      <c r="D811" s="18" t="str">
        <f aca="false">IF($B811="","",IFERROR(VLOOKUP($B811,الموظفين!$A$2:$J$501,3,FALSE())&amp;"",""))</f>
        <v/>
      </c>
      <c r="E811" s="18" t="str">
        <f aca="false">IF($B811="","",IFERROR(VLOOKUP($B811,الموظفين!$A$2:$J$501,5,FALSE())&amp;"",""))</f>
        <v/>
      </c>
      <c r="F811" s="19" t="str">
        <f aca="false">IF($B811="","",IFERROR(VLOOKUP($B811,الموظفين!$A$2:$J$501,6,FALSE()),""))</f>
        <v/>
      </c>
      <c r="G811" s="19" t="str">
        <f aca="false">IF($B811="","",IFERROR(VLOOKUP($B811,الموظفين!$A$2:$J$501,7,FALSE()),""))</f>
        <v/>
      </c>
      <c r="H811" s="20"/>
      <c r="I811" s="20"/>
      <c r="J811" s="21" t="str">
        <f aca="false">IF(OR(H811="",I811=""),"",ROUND(MOD(I811-H811,1)*24,2))</f>
        <v/>
      </c>
      <c r="K811" s="22" t="str">
        <f aca="false">IF(OR(H811="",F811=""),"",IF(ROUND(MAX(0,MOD(H811-F811+0.5,1)-0.5)*1440,0)&gt;IFERROR(VLOOKUP(E811,الورديات!$A$2:$E$21,5,FALSE()),0),ROUND(MAX(0,MOD(H811-F811+0.5,1)-0.5)*1440,0),0))</f>
        <v/>
      </c>
      <c r="L811" s="22" t="str">
        <f aca="false">IF(OR(I811="",G811=""),"",ROUND(MAX(0,MOD(G811-I811+0.5,1)-0.5)*1440,0))</f>
        <v/>
      </c>
      <c r="M811" s="22" t="str">
        <f aca="false">IF(OR(I811="",G811=""),"",IF(ROUND(MAX(0,MOD(I811-G811+0.5,1)-0.5)*1440,0)&gt;=الإعدادات!$B$8,ROUND(MAX(0,MOD(I811-G811+0.5,1)-0.5)*1440,0),0))</f>
        <v/>
      </c>
      <c r="N811" s="18" t="str">
        <f aca="false">IF(OR(A811="",B811=""),"",IF(COUNTIFS(الإجازات!$A$2:$A$1001,B811,الإجازات!$D$2:$D$1001,"&lt;="&amp;A811,الإجازات!$E$2:$E$1001,"&gt;="&amp;A811,الإجازات!$G$2:$G$1001,"مقبولة")=0,"",LOOKUP(2,1/((الإجازات!$A$2:$A$1001=B811)*(الإجازات!$D$2:$D$1001&lt;=A811)*(الإجازات!$E$2:$E$1001&gt;=A811)*(الإجازات!$G$2:$G$1001="مقبولة")),الإجازات!$C$2:$C$1001)))</f>
        <v/>
      </c>
      <c r="O811" s="17"/>
      <c r="P811" s="23" t="str">
        <f aca="false">IF(B811="","",IF(ISNA(MATCH(B811,الموظفين!$A$2:$A$501,0)),"⚠ كود غير موجود",IF(O811&lt;&gt;"",O811,IF(N811&lt;&gt;"",N811,IF(H811="",IF(AND(A811&lt;&gt;"",WEEKDAY(A811)=الإعدادات!$B$11),"راحة أسبوعية","غائب"),IF(I811="","بدون انصراف",IF(N(K811)&gt;0,"متأخر","حاضر")))))))</f>
        <v/>
      </c>
      <c r="Q811" s="24" t="str">
        <f aca="false">IF(B811="","",IF(OR(P811="غائب",P811="غياب",P811="إجازة بدون راتب"),IFERROR(VLOOKUP(B811,الموظفين!$A$2:$J$501,8,FALSE()),0),0))</f>
        <v/>
      </c>
      <c r="R811" s="24" t="str">
        <f aca="false">IF(B811="","",ROUND((N(K811)+N(L811))/60*IFERROR(VLOOKUP(B811,الموظفين!$A$2:$J$501,8,FALSE()),0)/الإعدادات!$B$6*الإعدادات!$B$9,2))</f>
        <v/>
      </c>
      <c r="S811" s="24" t="str">
        <f aca="false">IF(OR(B811="",M811=""),"",ROUND(M811/60*IFERROR(VLOOKUP(B811,الموظفين!$A$2:$J$501,9,FALSE()),0),2))</f>
        <v/>
      </c>
      <c r="T811" s="17"/>
      <c r="U811" s="23" t="str">
        <f aca="false">IF(OR(A811="",B811=""),"",A811&amp;"|"&amp;B811)</f>
        <v/>
      </c>
    </row>
    <row r="812" customFormat="false" ht="15" hidden="false" customHeight="false" outlineLevel="0" collapsed="false">
      <c r="A812" s="16"/>
      <c r="B812" s="17"/>
      <c r="C812" s="18" t="str">
        <f aca="false">IF($B812="","",IFERROR(VLOOKUP($B812,الموظفين!$A$2:$J$501,2,FALSE())&amp;"","⚠ كود غير موجود"))</f>
        <v/>
      </c>
      <c r="D812" s="18" t="str">
        <f aca="false">IF($B812="","",IFERROR(VLOOKUP($B812,الموظفين!$A$2:$J$501,3,FALSE())&amp;"",""))</f>
        <v/>
      </c>
      <c r="E812" s="18" t="str">
        <f aca="false">IF($B812="","",IFERROR(VLOOKUP($B812,الموظفين!$A$2:$J$501,5,FALSE())&amp;"",""))</f>
        <v/>
      </c>
      <c r="F812" s="19" t="str">
        <f aca="false">IF($B812="","",IFERROR(VLOOKUP($B812,الموظفين!$A$2:$J$501,6,FALSE()),""))</f>
        <v/>
      </c>
      <c r="G812" s="19" t="str">
        <f aca="false">IF($B812="","",IFERROR(VLOOKUP($B812,الموظفين!$A$2:$J$501,7,FALSE()),""))</f>
        <v/>
      </c>
      <c r="H812" s="20"/>
      <c r="I812" s="20"/>
      <c r="J812" s="21" t="str">
        <f aca="false">IF(OR(H812="",I812=""),"",ROUND(MOD(I812-H812,1)*24,2))</f>
        <v/>
      </c>
      <c r="K812" s="22" t="str">
        <f aca="false">IF(OR(H812="",F812=""),"",IF(ROUND(MAX(0,MOD(H812-F812+0.5,1)-0.5)*1440,0)&gt;IFERROR(VLOOKUP(E812,الورديات!$A$2:$E$21,5,FALSE()),0),ROUND(MAX(0,MOD(H812-F812+0.5,1)-0.5)*1440,0),0))</f>
        <v/>
      </c>
      <c r="L812" s="22" t="str">
        <f aca="false">IF(OR(I812="",G812=""),"",ROUND(MAX(0,MOD(G812-I812+0.5,1)-0.5)*1440,0))</f>
        <v/>
      </c>
      <c r="M812" s="22" t="str">
        <f aca="false">IF(OR(I812="",G812=""),"",IF(ROUND(MAX(0,MOD(I812-G812+0.5,1)-0.5)*1440,0)&gt;=الإعدادات!$B$8,ROUND(MAX(0,MOD(I812-G812+0.5,1)-0.5)*1440,0),0))</f>
        <v/>
      </c>
      <c r="N812" s="18" t="str">
        <f aca="false">IF(OR(A812="",B812=""),"",IF(COUNTIFS(الإجازات!$A$2:$A$1001,B812,الإجازات!$D$2:$D$1001,"&lt;="&amp;A812,الإجازات!$E$2:$E$1001,"&gt;="&amp;A812,الإجازات!$G$2:$G$1001,"مقبولة")=0,"",LOOKUP(2,1/((الإجازات!$A$2:$A$1001=B812)*(الإجازات!$D$2:$D$1001&lt;=A812)*(الإجازات!$E$2:$E$1001&gt;=A812)*(الإجازات!$G$2:$G$1001="مقبولة")),الإجازات!$C$2:$C$1001)))</f>
        <v/>
      </c>
      <c r="O812" s="17"/>
      <c r="P812" s="23" t="str">
        <f aca="false">IF(B812="","",IF(ISNA(MATCH(B812,الموظفين!$A$2:$A$501,0)),"⚠ كود غير موجود",IF(O812&lt;&gt;"",O812,IF(N812&lt;&gt;"",N812,IF(H812="",IF(AND(A812&lt;&gt;"",WEEKDAY(A812)=الإعدادات!$B$11),"راحة أسبوعية","غائب"),IF(I812="","بدون انصراف",IF(N(K812)&gt;0,"متأخر","حاضر")))))))</f>
        <v/>
      </c>
      <c r="Q812" s="24" t="str">
        <f aca="false">IF(B812="","",IF(OR(P812="غائب",P812="غياب",P812="إجازة بدون راتب"),IFERROR(VLOOKUP(B812,الموظفين!$A$2:$J$501,8,FALSE()),0),0))</f>
        <v/>
      </c>
      <c r="R812" s="24" t="str">
        <f aca="false">IF(B812="","",ROUND((N(K812)+N(L812))/60*IFERROR(VLOOKUP(B812,الموظفين!$A$2:$J$501,8,FALSE()),0)/الإعدادات!$B$6*الإعدادات!$B$9,2))</f>
        <v/>
      </c>
      <c r="S812" s="24" t="str">
        <f aca="false">IF(OR(B812="",M812=""),"",ROUND(M812/60*IFERROR(VLOOKUP(B812,الموظفين!$A$2:$J$501,9,FALSE()),0),2))</f>
        <v/>
      </c>
      <c r="T812" s="17"/>
      <c r="U812" s="23" t="str">
        <f aca="false">IF(OR(A812="",B812=""),"",A812&amp;"|"&amp;B812)</f>
        <v/>
      </c>
    </row>
    <row r="813" customFormat="false" ht="15" hidden="false" customHeight="false" outlineLevel="0" collapsed="false">
      <c r="A813" s="16"/>
      <c r="B813" s="17"/>
      <c r="C813" s="18" t="str">
        <f aca="false">IF($B813="","",IFERROR(VLOOKUP($B813,الموظفين!$A$2:$J$501,2,FALSE())&amp;"","⚠ كود غير موجود"))</f>
        <v/>
      </c>
      <c r="D813" s="18" t="str">
        <f aca="false">IF($B813="","",IFERROR(VLOOKUP($B813,الموظفين!$A$2:$J$501,3,FALSE())&amp;"",""))</f>
        <v/>
      </c>
      <c r="E813" s="18" t="str">
        <f aca="false">IF($B813="","",IFERROR(VLOOKUP($B813,الموظفين!$A$2:$J$501,5,FALSE())&amp;"",""))</f>
        <v/>
      </c>
      <c r="F813" s="19" t="str">
        <f aca="false">IF($B813="","",IFERROR(VLOOKUP($B813,الموظفين!$A$2:$J$501,6,FALSE()),""))</f>
        <v/>
      </c>
      <c r="G813" s="19" t="str">
        <f aca="false">IF($B813="","",IFERROR(VLOOKUP($B813,الموظفين!$A$2:$J$501,7,FALSE()),""))</f>
        <v/>
      </c>
      <c r="H813" s="20"/>
      <c r="I813" s="20"/>
      <c r="J813" s="21" t="str">
        <f aca="false">IF(OR(H813="",I813=""),"",ROUND(MOD(I813-H813,1)*24,2))</f>
        <v/>
      </c>
      <c r="K813" s="22" t="str">
        <f aca="false">IF(OR(H813="",F813=""),"",IF(ROUND(MAX(0,MOD(H813-F813+0.5,1)-0.5)*1440,0)&gt;IFERROR(VLOOKUP(E813,الورديات!$A$2:$E$21,5,FALSE()),0),ROUND(MAX(0,MOD(H813-F813+0.5,1)-0.5)*1440,0),0))</f>
        <v/>
      </c>
      <c r="L813" s="22" t="str">
        <f aca="false">IF(OR(I813="",G813=""),"",ROUND(MAX(0,MOD(G813-I813+0.5,1)-0.5)*1440,0))</f>
        <v/>
      </c>
      <c r="M813" s="22" t="str">
        <f aca="false">IF(OR(I813="",G813=""),"",IF(ROUND(MAX(0,MOD(I813-G813+0.5,1)-0.5)*1440,0)&gt;=الإعدادات!$B$8,ROUND(MAX(0,MOD(I813-G813+0.5,1)-0.5)*1440,0),0))</f>
        <v/>
      </c>
      <c r="N813" s="18" t="str">
        <f aca="false">IF(OR(A813="",B813=""),"",IF(COUNTIFS(الإجازات!$A$2:$A$1001,B813,الإجازات!$D$2:$D$1001,"&lt;="&amp;A813,الإجازات!$E$2:$E$1001,"&gt;="&amp;A813,الإجازات!$G$2:$G$1001,"مقبولة")=0,"",LOOKUP(2,1/((الإجازات!$A$2:$A$1001=B813)*(الإجازات!$D$2:$D$1001&lt;=A813)*(الإجازات!$E$2:$E$1001&gt;=A813)*(الإجازات!$G$2:$G$1001="مقبولة")),الإجازات!$C$2:$C$1001)))</f>
        <v/>
      </c>
      <c r="O813" s="17"/>
      <c r="P813" s="23" t="str">
        <f aca="false">IF(B813="","",IF(ISNA(MATCH(B813,الموظفين!$A$2:$A$501,0)),"⚠ كود غير موجود",IF(O813&lt;&gt;"",O813,IF(N813&lt;&gt;"",N813,IF(H813="",IF(AND(A813&lt;&gt;"",WEEKDAY(A813)=الإعدادات!$B$11),"راحة أسبوعية","غائب"),IF(I813="","بدون انصراف",IF(N(K813)&gt;0,"متأخر","حاضر")))))))</f>
        <v/>
      </c>
      <c r="Q813" s="24" t="str">
        <f aca="false">IF(B813="","",IF(OR(P813="غائب",P813="غياب",P813="إجازة بدون راتب"),IFERROR(VLOOKUP(B813,الموظفين!$A$2:$J$501,8,FALSE()),0),0))</f>
        <v/>
      </c>
      <c r="R813" s="24" t="str">
        <f aca="false">IF(B813="","",ROUND((N(K813)+N(L813))/60*IFERROR(VLOOKUP(B813,الموظفين!$A$2:$J$501,8,FALSE()),0)/الإعدادات!$B$6*الإعدادات!$B$9,2))</f>
        <v/>
      </c>
      <c r="S813" s="24" t="str">
        <f aca="false">IF(OR(B813="",M813=""),"",ROUND(M813/60*IFERROR(VLOOKUP(B813,الموظفين!$A$2:$J$501,9,FALSE()),0),2))</f>
        <v/>
      </c>
      <c r="T813" s="17"/>
      <c r="U813" s="23" t="str">
        <f aca="false">IF(OR(A813="",B813=""),"",A813&amp;"|"&amp;B813)</f>
        <v/>
      </c>
    </row>
    <row r="814" customFormat="false" ht="15" hidden="false" customHeight="false" outlineLevel="0" collapsed="false">
      <c r="A814" s="16"/>
      <c r="B814" s="17"/>
      <c r="C814" s="18" t="str">
        <f aca="false">IF($B814="","",IFERROR(VLOOKUP($B814,الموظفين!$A$2:$J$501,2,FALSE())&amp;"","⚠ كود غير موجود"))</f>
        <v/>
      </c>
      <c r="D814" s="18" t="str">
        <f aca="false">IF($B814="","",IFERROR(VLOOKUP($B814,الموظفين!$A$2:$J$501,3,FALSE())&amp;"",""))</f>
        <v/>
      </c>
      <c r="E814" s="18" t="str">
        <f aca="false">IF($B814="","",IFERROR(VLOOKUP($B814,الموظفين!$A$2:$J$501,5,FALSE())&amp;"",""))</f>
        <v/>
      </c>
      <c r="F814" s="19" t="str">
        <f aca="false">IF($B814="","",IFERROR(VLOOKUP($B814,الموظفين!$A$2:$J$501,6,FALSE()),""))</f>
        <v/>
      </c>
      <c r="G814" s="19" t="str">
        <f aca="false">IF($B814="","",IFERROR(VLOOKUP($B814,الموظفين!$A$2:$J$501,7,FALSE()),""))</f>
        <v/>
      </c>
      <c r="H814" s="20"/>
      <c r="I814" s="20"/>
      <c r="J814" s="21" t="str">
        <f aca="false">IF(OR(H814="",I814=""),"",ROUND(MOD(I814-H814,1)*24,2))</f>
        <v/>
      </c>
      <c r="K814" s="22" t="str">
        <f aca="false">IF(OR(H814="",F814=""),"",IF(ROUND(MAX(0,MOD(H814-F814+0.5,1)-0.5)*1440,0)&gt;IFERROR(VLOOKUP(E814,الورديات!$A$2:$E$21,5,FALSE()),0),ROUND(MAX(0,MOD(H814-F814+0.5,1)-0.5)*1440,0),0))</f>
        <v/>
      </c>
      <c r="L814" s="22" t="str">
        <f aca="false">IF(OR(I814="",G814=""),"",ROUND(MAX(0,MOD(G814-I814+0.5,1)-0.5)*1440,0))</f>
        <v/>
      </c>
      <c r="M814" s="22" t="str">
        <f aca="false">IF(OR(I814="",G814=""),"",IF(ROUND(MAX(0,MOD(I814-G814+0.5,1)-0.5)*1440,0)&gt;=الإعدادات!$B$8,ROUND(MAX(0,MOD(I814-G814+0.5,1)-0.5)*1440,0),0))</f>
        <v/>
      </c>
      <c r="N814" s="18" t="str">
        <f aca="false">IF(OR(A814="",B814=""),"",IF(COUNTIFS(الإجازات!$A$2:$A$1001,B814,الإجازات!$D$2:$D$1001,"&lt;="&amp;A814,الإجازات!$E$2:$E$1001,"&gt;="&amp;A814,الإجازات!$G$2:$G$1001,"مقبولة")=0,"",LOOKUP(2,1/((الإجازات!$A$2:$A$1001=B814)*(الإجازات!$D$2:$D$1001&lt;=A814)*(الإجازات!$E$2:$E$1001&gt;=A814)*(الإجازات!$G$2:$G$1001="مقبولة")),الإجازات!$C$2:$C$1001)))</f>
        <v/>
      </c>
      <c r="O814" s="17"/>
      <c r="P814" s="23" t="str">
        <f aca="false">IF(B814="","",IF(ISNA(MATCH(B814,الموظفين!$A$2:$A$501,0)),"⚠ كود غير موجود",IF(O814&lt;&gt;"",O814,IF(N814&lt;&gt;"",N814,IF(H814="",IF(AND(A814&lt;&gt;"",WEEKDAY(A814)=الإعدادات!$B$11),"راحة أسبوعية","غائب"),IF(I814="","بدون انصراف",IF(N(K814)&gt;0,"متأخر","حاضر")))))))</f>
        <v/>
      </c>
      <c r="Q814" s="24" t="str">
        <f aca="false">IF(B814="","",IF(OR(P814="غائب",P814="غياب",P814="إجازة بدون راتب"),IFERROR(VLOOKUP(B814,الموظفين!$A$2:$J$501,8,FALSE()),0),0))</f>
        <v/>
      </c>
      <c r="R814" s="24" t="str">
        <f aca="false">IF(B814="","",ROUND((N(K814)+N(L814))/60*IFERROR(VLOOKUP(B814,الموظفين!$A$2:$J$501,8,FALSE()),0)/الإعدادات!$B$6*الإعدادات!$B$9,2))</f>
        <v/>
      </c>
      <c r="S814" s="24" t="str">
        <f aca="false">IF(OR(B814="",M814=""),"",ROUND(M814/60*IFERROR(VLOOKUP(B814,الموظفين!$A$2:$J$501,9,FALSE()),0),2))</f>
        <v/>
      </c>
      <c r="T814" s="17"/>
      <c r="U814" s="23" t="str">
        <f aca="false">IF(OR(A814="",B814=""),"",A814&amp;"|"&amp;B814)</f>
        <v/>
      </c>
    </row>
    <row r="815" customFormat="false" ht="15" hidden="false" customHeight="false" outlineLevel="0" collapsed="false">
      <c r="A815" s="16"/>
      <c r="B815" s="17"/>
      <c r="C815" s="18" t="str">
        <f aca="false">IF($B815="","",IFERROR(VLOOKUP($B815,الموظفين!$A$2:$J$501,2,FALSE())&amp;"","⚠ كود غير موجود"))</f>
        <v/>
      </c>
      <c r="D815" s="18" t="str">
        <f aca="false">IF($B815="","",IFERROR(VLOOKUP($B815,الموظفين!$A$2:$J$501,3,FALSE())&amp;"",""))</f>
        <v/>
      </c>
      <c r="E815" s="18" t="str">
        <f aca="false">IF($B815="","",IFERROR(VLOOKUP($B815,الموظفين!$A$2:$J$501,5,FALSE())&amp;"",""))</f>
        <v/>
      </c>
      <c r="F815" s="19" t="str">
        <f aca="false">IF($B815="","",IFERROR(VLOOKUP($B815,الموظفين!$A$2:$J$501,6,FALSE()),""))</f>
        <v/>
      </c>
      <c r="G815" s="19" t="str">
        <f aca="false">IF($B815="","",IFERROR(VLOOKUP($B815,الموظفين!$A$2:$J$501,7,FALSE()),""))</f>
        <v/>
      </c>
      <c r="H815" s="20"/>
      <c r="I815" s="20"/>
      <c r="J815" s="21" t="str">
        <f aca="false">IF(OR(H815="",I815=""),"",ROUND(MOD(I815-H815,1)*24,2))</f>
        <v/>
      </c>
      <c r="K815" s="22" t="str">
        <f aca="false">IF(OR(H815="",F815=""),"",IF(ROUND(MAX(0,MOD(H815-F815+0.5,1)-0.5)*1440,0)&gt;IFERROR(VLOOKUP(E815,الورديات!$A$2:$E$21,5,FALSE()),0),ROUND(MAX(0,MOD(H815-F815+0.5,1)-0.5)*1440,0),0))</f>
        <v/>
      </c>
      <c r="L815" s="22" t="str">
        <f aca="false">IF(OR(I815="",G815=""),"",ROUND(MAX(0,MOD(G815-I815+0.5,1)-0.5)*1440,0))</f>
        <v/>
      </c>
      <c r="M815" s="22" t="str">
        <f aca="false">IF(OR(I815="",G815=""),"",IF(ROUND(MAX(0,MOD(I815-G815+0.5,1)-0.5)*1440,0)&gt;=الإعدادات!$B$8,ROUND(MAX(0,MOD(I815-G815+0.5,1)-0.5)*1440,0),0))</f>
        <v/>
      </c>
      <c r="N815" s="18" t="str">
        <f aca="false">IF(OR(A815="",B815=""),"",IF(COUNTIFS(الإجازات!$A$2:$A$1001,B815,الإجازات!$D$2:$D$1001,"&lt;="&amp;A815,الإجازات!$E$2:$E$1001,"&gt;="&amp;A815,الإجازات!$G$2:$G$1001,"مقبولة")=0,"",LOOKUP(2,1/((الإجازات!$A$2:$A$1001=B815)*(الإجازات!$D$2:$D$1001&lt;=A815)*(الإجازات!$E$2:$E$1001&gt;=A815)*(الإجازات!$G$2:$G$1001="مقبولة")),الإجازات!$C$2:$C$1001)))</f>
        <v/>
      </c>
      <c r="O815" s="17"/>
      <c r="P815" s="23" t="str">
        <f aca="false">IF(B815="","",IF(ISNA(MATCH(B815,الموظفين!$A$2:$A$501,0)),"⚠ كود غير موجود",IF(O815&lt;&gt;"",O815,IF(N815&lt;&gt;"",N815,IF(H815="",IF(AND(A815&lt;&gt;"",WEEKDAY(A815)=الإعدادات!$B$11),"راحة أسبوعية","غائب"),IF(I815="","بدون انصراف",IF(N(K815)&gt;0,"متأخر","حاضر")))))))</f>
        <v/>
      </c>
      <c r="Q815" s="24" t="str">
        <f aca="false">IF(B815="","",IF(OR(P815="غائب",P815="غياب",P815="إجازة بدون راتب"),IFERROR(VLOOKUP(B815,الموظفين!$A$2:$J$501,8,FALSE()),0),0))</f>
        <v/>
      </c>
      <c r="R815" s="24" t="str">
        <f aca="false">IF(B815="","",ROUND((N(K815)+N(L815))/60*IFERROR(VLOOKUP(B815,الموظفين!$A$2:$J$501,8,FALSE()),0)/الإعدادات!$B$6*الإعدادات!$B$9,2))</f>
        <v/>
      </c>
      <c r="S815" s="24" t="str">
        <f aca="false">IF(OR(B815="",M815=""),"",ROUND(M815/60*IFERROR(VLOOKUP(B815,الموظفين!$A$2:$J$501,9,FALSE()),0),2))</f>
        <v/>
      </c>
      <c r="T815" s="17"/>
      <c r="U815" s="23" t="str">
        <f aca="false">IF(OR(A815="",B815=""),"",A815&amp;"|"&amp;B815)</f>
        <v/>
      </c>
    </row>
    <row r="816" customFormat="false" ht="15" hidden="false" customHeight="false" outlineLevel="0" collapsed="false">
      <c r="A816" s="16"/>
      <c r="B816" s="17"/>
      <c r="C816" s="18" t="str">
        <f aca="false">IF($B816="","",IFERROR(VLOOKUP($B816,الموظفين!$A$2:$J$501,2,FALSE())&amp;"","⚠ كود غير موجود"))</f>
        <v/>
      </c>
      <c r="D816" s="18" t="str">
        <f aca="false">IF($B816="","",IFERROR(VLOOKUP($B816,الموظفين!$A$2:$J$501,3,FALSE())&amp;"",""))</f>
        <v/>
      </c>
      <c r="E816" s="18" t="str">
        <f aca="false">IF($B816="","",IFERROR(VLOOKUP($B816,الموظفين!$A$2:$J$501,5,FALSE())&amp;"",""))</f>
        <v/>
      </c>
      <c r="F816" s="19" t="str">
        <f aca="false">IF($B816="","",IFERROR(VLOOKUP($B816,الموظفين!$A$2:$J$501,6,FALSE()),""))</f>
        <v/>
      </c>
      <c r="G816" s="19" t="str">
        <f aca="false">IF($B816="","",IFERROR(VLOOKUP($B816,الموظفين!$A$2:$J$501,7,FALSE()),""))</f>
        <v/>
      </c>
      <c r="H816" s="20"/>
      <c r="I816" s="20"/>
      <c r="J816" s="21" t="str">
        <f aca="false">IF(OR(H816="",I816=""),"",ROUND(MOD(I816-H816,1)*24,2))</f>
        <v/>
      </c>
      <c r="K816" s="22" t="str">
        <f aca="false">IF(OR(H816="",F816=""),"",IF(ROUND(MAX(0,MOD(H816-F816+0.5,1)-0.5)*1440,0)&gt;IFERROR(VLOOKUP(E816,الورديات!$A$2:$E$21,5,FALSE()),0),ROUND(MAX(0,MOD(H816-F816+0.5,1)-0.5)*1440,0),0))</f>
        <v/>
      </c>
      <c r="L816" s="22" t="str">
        <f aca="false">IF(OR(I816="",G816=""),"",ROUND(MAX(0,MOD(G816-I816+0.5,1)-0.5)*1440,0))</f>
        <v/>
      </c>
      <c r="M816" s="22" t="str">
        <f aca="false">IF(OR(I816="",G816=""),"",IF(ROUND(MAX(0,MOD(I816-G816+0.5,1)-0.5)*1440,0)&gt;=الإعدادات!$B$8,ROUND(MAX(0,MOD(I816-G816+0.5,1)-0.5)*1440,0),0))</f>
        <v/>
      </c>
      <c r="N816" s="18" t="str">
        <f aca="false">IF(OR(A816="",B816=""),"",IF(COUNTIFS(الإجازات!$A$2:$A$1001,B816,الإجازات!$D$2:$D$1001,"&lt;="&amp;A816,الإجازات!$E$2:$E$1001,"&gt;="&amp;A816,الإجازات!$G$2:$G$1001,"مقبولة")=0,"",LOOKUP(2,1/((الإجازات!$A$2:$A$1001=B816)*(الإجازات!$D$2:$D$1001&lt;=A816)*(الإجازات!$E$2:$E$1001&gt;=A816)*(الإجازات!$G$2:$G$1001="مقبولة")),الإجازات!$C$2:$C$1001)))</f>
        <v/>
      </c>
      <c r="O816" s="17"/>
      <c r="P816" s="23" t="str">
        <f aca="false">IF(B816="","",IF(ISNA(MATCH(B816,الموظفين!$A$2:$A$501,0)),"⚠ كود غير موجود",IF(O816&lt;&gt;"",O816,IF(N816&lt;&gt;"",N816,IF(H816="",IF(AND(A816&lt;&gt;"",WEEKDAY(A816)=الإعدادات!$B$11),"راحة أسبوعية","غائب"),IF(I816="","بدون انصراف",IF(N(K816)&gt;0,"متأخر","حاضر")))))))</f>
        <v/>
      </c>
      <c r="Q816" s="24" t="str">
        <f aca="false">IF(B816="","",IF(OR(P816="غائب",P816="غياب",P816="إجازة بدون راتب"),IFERROR(VLOOKUP(B816,الموظفين!$A$2:$J$501,8,FALSE()),0),0))</f>
        <v/>
      </c>
      <c r="R816" s="24" t="str">
        <f aca="false">IF(B816="","",ROUND((N(K816)+N(L816))/60*IFERROR(VLOOKUP(B816,الموظفين!$A$2:$J$501,8,FALSE()),0)/الإعدادات!$B$6*الإعدادات!$B$9,2))</f>
        <v/>
      </c>
      <c r="S816" s="24" t="str">
        <f aca="false">IF(OR(B816="",M816=""),"",ROUND(M816/60*IFERROR(VLOOKUP(B816,الموظفين!$A$2:$J$501,9,FALSE()),0),2))</f>
        <v/>
      </c>
      <c r="T816" s="17"/>
      <c r="U816" s="23" t="str">
        <f aca="false">IF(OR(A816="",B816=""),"",A816&amp;"|"&amp;B816)</f>
        <v/>
      </c>
    </row>
    <row r="817" customFormat="false" ht="15" hidden="false" customHeight="false" outlineLevel="0" collapsed="false">
      <c r="A817" s="16"/>
      <c r="B817" s="17"/>
      <c r="C817" s="18" t="str">
        <f aca="false">IF($B817="","",IFERROR(VLOOKUP($B817,الموظفين!$A$2:$J$501,2,FALSE())&amp;"","⚠ كود غير موجود"))</f>
        <v/>
      </c>
      <c r="D817" s="18" t="str">
        <f aca="false">IF($B817="","",IFERROR(VLOOKUP($B817,الموظفين!$A$2:$J$501,3,FALSE())&amp;"",""))</f>
        <v/>
      </c>
      <c r="E817" s="18" t="str">
        <f aca="false">IF($B817="","",IFERROR(VLOOKUP($B817,الموظفين!$A$2:$J$501,5,FALSE())&amp;"",""))</f>
        <v/>
      </c>
      <c r="F817" s="19" t="str">
        <f aca="false">IF($B817="","",IFERROR(VLOOKUP($B817,الموظفين!$A$2:$J$501,6,FALSE()),""))</f>
        <v/>
      </c>
      <c r="G817" s="19" t="str">
        <f aca="false">IF($B817="","",IFERROR(VLOOKUP($B817,الموظفين!$A$2:$J$501,7,FALSE()),""))</f>
        <v/>
      </c>
      <c r="H817" s="20"/>
      <c r="I817" s="20"/>
      <c r="J817" s="21" t="str">
        <f aca="false">IF(OR(H817="",I817=""),"",ROUND(MOD(I817-H817,1)*24,2))</f>
        <v/>
      </c>
      <c r="K817" s="22" t="str">
        <f aca="false">IF(OR(H817="",F817=""),"",IF(ROUND(MAX(0,MOD(H817-F817+0.5,1)-0.5)*1440,0)&gt;IFERROR(VLOOKUP(E817,الورديات!$A$2:$E$21,5,FALSE()),0),ROUND(MAX(0,MOD(H817-F817+0.5,1)-0.5)*1440,0),0))</f>
        <v/>
      </c>
      <c r="L817" s="22" t="str">
        <f aca="false">IF(OR(I817="",G817=""),"",ROUND(MAX(0,MOD(G817-I817+0.5,1)-0.5)*1440,0))</f>
        <v/>
      </c>
      <c r="M817" s="22" t="str">
        <f aca="false">IF(OR(I817="",G817=""),"",IF(ROUND(MAX(0,MOD(I817-G817+0.5,1)-0.5)*1440,0)&gt;=الإعدادات!$B$8,ROUND(MAX(0,MOD(I817-G817+0.5,1)-0.5)*1440,0),0))</f>
        <v/>
      </c>
      <c r="N817" s="18" t="str">
        <f aca="false">IF(OR(A817="",B817=""),"",IF(COUNTIFS(الإجازات!$A$2:$A$1001,B817,الإجازات!$D$2:$D$1001,"&lt;="&amp;A817,الإجازات!$E$2:$E$1001,"&gt;="&amp;A817,الإجازات!$G$2:$G$1001,"مقبولة")=0,"",LOOKUP(2,1/((الإجازات!$A$2:$A$1001=B817)*(الإجازات!$D$2:$D$1001&lt;=A817)*(الإجازات!$E$2:$E$1001&gt;=A817)*(الإجازات!$G$2:$G$1001="مقبولة")),الإجازات!$C$2:$C$1001)))</f>
        <v/>
      </c>
      <c r="O817" s="17"/>
      <c r="P817" s="23" t="str">
        <f aca="false">IF(B817="","",IF(ISNA(MATCH(B817,الموظفين!$A$2:$A$501,0)),"⚠ كود غير موجود",IF(O817&lt;&gt;"",O817,IF(N817&lt;&gt;"",N817,IF(H817="",IF(AND(A817&lt;&gt;"",WEEKDAY(A817)=الإعدادات!$B$11),"راحة أسبوعية","غائب"),IF(I817="","بدون انصراف",IF(N(K817)&gt;0,"متأخر","حاضر")))))))</f>
        <v/>
      </c>
      <c r="Q817" s="24" t="str">
        <f aca="false">IF(B817="","",IF(OR(P817="غائب",P817="غياب",P817="إجازة بدون راتب"),IFERROR(VLOOKUP(B817,الموظفين!$A$2:$J$501,8,FALSE()),0),0))</f>
        <v/>
      </c>
      <c r="R817" s="24" t="str">
        <f aca="false">IF(B817="","",ROUND((N(K817)+N(L817))/60*IFERROR(VLOOKUP(B817,الموظفين!$A$2:$J$501,8,FALSE()),0)/الإعدادات!$B$6*الإعدادات!$B$9,2))</f>
        <v/>
      </c>
      <c r="S817" s="24" t="str">
        <f aca="false">IF(OR(B817="",M817=""),"",ROUND(M817/60*IFERROR(VLOOKUP(B817,الموظفين!$A$2:$J$501,9,FALSE()),0),2))</f>
        <v/>
      </c>
      <c r="T817" s="17"/>
      <c r="U817" s="23" t="str">
        <f aca="false">IF(OR(A817="",B817=""),"",A817&amp;"|"&amp;B817)</f>
        <v/>
      </c>
    </row>
    <row r="818" customFormat="false" ht="15" hidden="false" customHeight="false" outlineLevel="0" collapsed="false">
      <c r="A818" s="16"/>
      <c r="B818" s="17"/>
      <c r="C818" s="18" t="str">
        <f aca="false">IF($B818="","",IFERROR(VLOOKUP($B818,الموظفين!$A$2:$J$501,2,FALSE())&amp;"","⚠ كود غير موجود"))</f>
        <v/>
      </c>
      <c r="D818" s="18" t="str">
        <f aca="false">IF($B818="","",IFERROR(VLOOKUP($B818,الموظفين!$A$2:$J$501,3,FALSE())&amp;"",""))</f>
        <v/>
      </c>
      <c r="E818" s="18" t="str">
        <f aca="false">IF($B818="","",IFERROR(VLOOKUP($B818,الموظفين!$A$2:$J$501,5,FALSE())&amp;"",""))</f>
        <v/>
      </c>
      <c r="F818" s="19" t="str">
        <f aca="false">IF($B818="","",IFERROR(VLOOKUP($B818,الموظفين!$A$2:$J$501,6,FALSE()),""))</f>
        <v/>
      </c>
      <c r="G818" s="19" t="str">
        <f aca="false">IF($B818="","",IFERROR(VLOOKUP($B818,الموظفين!$A$2:$J$501,7,FALSE()),""))</f>
        <v/>
      </c>
      <c r="H818" s="20"/>
      <c r="I818" s="20"/>
      <c r="J818" s="21" t="str">
        <f aca="false">IF(OR(H818="",I818=""),"",ROUND(MOD(I818-H818,1)*24,2))</f>
        <v/>
      </c>
      <c r="K818" s="22" t="str">
        <f aca="false">IF(OR(H818="",F818=""),"",IF(ROUND(MAX(0,MOD(H818-F818+0.5,1)-0.5)*1440,0)&gt;IFERROR(VLOOKUP(E818,الورديات!$A$2:$E$21,5,FALSE()),0),ROUND(MAX(0,MOD(H818-F818+0.5,1)-0.5)*1440,0),0))</f>
        <v/>
      </c>
      <c r="L818" s="22" t="str">
        <f aca="false">IF(OR(I818="",G818=""),"",ROUND(MAX(0,MOD(G818-I818+0.5,1)-0.5)*1440,0))</f>
        <v/>
      </c>
      <c r="M818" s="22" t="str">
        <f aca="false">IF(OR(I818="",G818=""),"",IF(ROUND(MAX(0,MOD(I818-G818+0.5,1)-0.5)*1440,0)&gt;=الإعدادات!$B$8,ROUND(MAX(0,MOD(I818-G818+0.5,1)-0.5)*1440,0),0))</f>
        <v/>
      </c>
      <c r="N818" s="18" t="str">
        <f aca="false">IF(OR(A818="",B818=""),"",IF(COUNTIFS(الإجازات!$A$2:$A$1001,B818,الإجازات!$D$2:$D$1001,"&lt;="&amp;A818,الإجازات!$E$2:$E$1001,"&gt;="&amp;A818,الإجازات!$G$2:$G$1001,"مقبولة")=0,"",LOOKUP(2,1/((الإجازات!$A$2:$A$1001=B818)*(الإجازات!$D$2:$D$1001&lt;=A818)*(الإجازات!$E$2:$E$1001&gt;=A818)*(الإجازات!$G$2:$G$1001="مقبولة")),الإجازات!$C$2:$C$1001)))</f>
        <v/>
      </c>
      <c r="O818" s="17"/>
      <c r="P818" s="23" t="str">
        <f aca="false">IF(B818="","",IF(ISNA(MATCH(B818,الموظفين!$A$2:$A$501,0)),"⚠ كود غير موجود",IF(O818&lt;&gt;"",O818,IF(N818&lt;&gt;"",N818,IF(H818="",IF(AND(A818&lt;&gt;"",WEEKDAY(A818)=الإعدادات!$B$11),"راحة أسبوعية","غائب"),IF(I818="","بدون انصراف",IF(N(K818)&gt;0,"متأخر","حاضر")))))))</f>
        <v/>
      </c>
      <c r="Q818" s="24" t="str">
        <f aca="false">IF(B818="","",IF(OR(P818="غائب",P818="غياب",P818="إجازة بدون راتب"),IFERROR(VLOOKUP(B818,الموظفين!$A$2:$J$501,8,FALSE()),0),0))</f>
        <v/>
      </c>
      <c r="R818" s="24" t="str">
        <f aca="false">IF(B818="","",ROUND((N(K818)+N(L818))/60*IFERROR(VLOOKUP(B818,الموظفين!$A$2:$J$501,8,FALSE()),0)/الإعدادات!$B$6*الإعدادات!$B$9,2))</f>
        <v/>
      </c>
      <c r="S818" s="24" t="str">
        <f aca="false">IF(OR(B818="",M818=""),"",ROUND(M818/60*IFERROR(VLOOKUP(B818,الموظفين!$A$2:$J$501,9,FALSE()),0),2))</f>
        <v/>
      </c>
      <c r="T818" s="17"/>
      <c r="U818" s="23" t="str">
        <f aca="false">IF(OR(A818="",B818=""),"",A818&amp;"|"&amp;B818)</f>
        <v/>
      </c>
    </row>
    <row r="819" customFormat="false" ht="15" hidden="false" customHeight="false" outlineLevel="0" collapsed="false">
      <c r="A819" s="16"/>
      <c r="B819" s="17"/>
      <c r="C819" s="18" t="str">
        <f aca="false">IF($B819="","",IFERROR(VLOOKUP($B819,الموظفين!$A$2:$J$501,2,FALSE())&amp;"","⚠ كود غير موجود"))</f>
        <v/>
      </c>
      <c r="D819" s="18" t="str">
        <f aca="false">IF($B819="","",IFERROR(VLOOKUP($B819,الموظفين!$A$2:$J$501,3,FALSE())&amp;"",""))</f>
        <v/>
      </c>
      <c r="E819" s="18" t="str">
        <f aca="false">IF($B819="","",IFERROR(VLOOKUP($B819,الموظفين!$A$2:$J$501,5,FALSE())&amp;"",""))</f>
        <v/>
      </c>
      <c r="F819" s="19" t="str">
        <f aca="false">IF($B819="","",IFERROR(VLOOKUP($B819,الموظفين!$A$2:$J$501,6,FALSE()),""))</f>
        <v/>
      </c>
      <c r="G819" s="19" t="str">
        <f aca="false">IF($B819="","",IFERROR(VLOOKUP($B819,الموظفين!$A$2:$J$501,7,FALSE()),""))</f>
        <v/>
      </c>
      <c r="H819" s="20"/>
      <c r="I819" s="20"/>
      <c r="J819" s="21" t="str">
        <f aca="false">IF(OR(H819="",I819=""),"",ROUND(MOD(I819-H819,1)*24,2))</f>
        <v/>
      </c>
      <c r="K819" s="22" t="str">
        <f aca="false">IF(OR(H819="",F819=""),"",IF(ROUND(MAX(0,MOD(H819-F819+0.5,1)-0.5)*1440,0)&gt;IFERROR(VLOOKUP(E819,الورديات!$A$2:$E$21,5,FALSE()),0),ROUND(MAX(0,MOD(H819-F819+0.5,1)-0.5)*1440,0),0))</f>
        <v/>
      </c>
      <c r="L819" s="22" t="str">
        <f aca="false">IF(OR(I819="",G819=""),"",ROUND(MAX(0,MOD(G819-I819+0.5,1)-0.5)*1440,0))</f>
        <v/>
      </c>
      <c r="M819" s="22" t="str">
        <f aca="false">IF(OR(I819="",G819=""),"",IF(ROUND(MAX(0,MOD(I819-G819+0.5,1)-0.5)*1440,0)&gt;=الإعدادات!$B$8,ROUND(MAX(0,MOD(I819-G819+0.5,1)-0.5)*1440,0),0))</f>
        <v/>
      </c>
      <c r="N819" s="18" t="str">
        <f aca="false">IF(OR(A819="",B819=""),"",IF(COUNTIFS(الإجازات!$A$2:$A$1001,B819,الإجازات!$D$2:$D$1001,"&lt;="&amp;A819,الإجازات!$E$2:$E$1001,"&gt;="&amp;A819,الإجازات!$G$2:$G$1001,"مقبولة")=0,"",LOOKUP(2,1/((الإجازات!$A$2:$A$1001=B819)*(الإجازات!$D$2:$D$1001&lt;=A819)*(الإجازات!$E$2:$E$1001&gt;=A819)*(الإجازات!$G$2:$G$1001="مقبولة")),الإجازات!$C$2:$C$1001)))</f>
        <v/>
      </c>
      <c r="O819" s="17"/>
      <c r="P819" s="23" t="str">
        <f aca="false">IF(B819="","",IF(ISNA(MATCH(B819,الموظفين!$A$2:$A$501,0)),"⚠ كود غير موجود",IF(O819&lt;&gt;"",O819,IF(N819&lt;&gt;"",N819,IF(H819="",IF(AND(A819&lt;&gt;"",WEEKDAY(A819)=الإعدادات!$B$11),"راحة أسبوعية","غائب"),IF(I819="","بدون انصراف",IF(N(K819)&gt;0,"متأخر","حاضر")))))))</f>
        <v/>
      </c>
      <c r="Q819" s="24" t="str">
        <f aca="false">IF(B819="","",IF(OR(P819="غائب",P819="غياب",P819="إجازة بدون راتب"),IFERROR(VLOOKUP(B819,الموظفين!$A$2:$J$501,8,FALSE()),0),0))</f>
        <v/>
      </c>
      <c r="R819" s="24" t="str">
        <f aca="false">IF(B819="","",ROUND((N(K819)+N(L819))/60*IFERROR(VLOOKUP(B819,الموظفين!$A$2:$J$501,8,FALSE()),0)/الإعدادات!$B$6*الإعدادات!$B$9,2))</f>
        <v/>
      </c>
      <c r="S819" s="24" t="str">
        <f aca="false">IF(OR(B819="",M819=""),"",ROUND(M819/60*IFERROR(VLOOKUP(B819,الموظفين!$A$2:$J$501,9,FALSE()),0),2))</f>
        <v/>
      </c>
      <c r="T819" s="17"/>
      <c r="U819" s="23" t="str">
        <f aca="false">IF(OR(A819="",B819=""),"",A819&amp;"|"&amp;B819)</f>
        <v/>
      </c>
    </row>
    <row r="820" customFormat="false" ht="15" hidden="false" customHeight="false" outlineLevel="0" collapsed="false">
      <c r="A820" s="16"/>
      <c r="B820" s="17"/>
      <c r="C820" s="18" t="str">
        <f aca="false">IF($B820="","",IFERROR(VLOOKUP($B820,الموظفين!$A$2:$J$501,2,FALSE())&amp;"","⚠ كود غير موجود"))</f>
        <v/>
      </c>
      <c r="D820" s="18" t="str">
        <f aca="false">IF($B820="","",IFERROR(VLOOKUP($B820,الموظفين!$A$2:$J$501,3,FALSE())&amp;"",""))</f>
        <v/>
      </c>
      <c r="E820" s="18" t="str">
        <f aca="false">IF($B820="","",IFERROR(VLOOKUP($B820,الموظفين!$A$2:$J$501,5,FALSE())&amp;"",""))</f>
        <v/>
      </c>
      <c r="F820" s="19" t="str">
        <f aca="false">IF($B820="","",IFERROR(VLOOKUP($B820,الموظفين!$A$2:$J$501,6,FALSE()),""))</f>
        <v/>
      </c>
      <c r="G820" s="19" t="str">
        <f aca="false">IF($B820="","",IFERROR(VLOOKUP($B820,الموظفين!$A$2:$J$501,7,FALSE()),""))</f>
        <v/>
      </c>
      <c r="H820" s="20"/>
      <c r="I820" s="20"/>
      <c r="J820" s="21" t="str">
        <f aca="false">IF(OR(H820="",I820=""),"",ROUND(MOD(I820-H820,1)*24,2))</f>
        <v/>
      </c>
      <c r="K820" s="22" t="str">
        <f aca="false">IF(OR(H820="",F820=""),"",IF(ROUND(MAX(0,MOD(H820-F820+0.5,1)-0.5)*1440,0)&gt;IFERROR(VLOOKUP(E820,الورديات!$A$2:$E$21,5,FALSE()),0),ROUND(MAX(0,MOD(H820-F820+0.5,1)-0.5)*1440,0),0))</f>
        <v/>
      </c>
      <c r="L820" s="22" t="str">
        <f aca="false">IF(OR(I820="",G820=""),"",ROUND(MAX(0,MOD(G820-I820+0.5,1)-0.5)*1440,0))</f>
        <v/>
      </c>
      <c r="M820" s="22" t="str">
        <f aca="false">IF(OR(I820="",G820=""),"",IF(ROUND(MAX(0,MOD(I820-G820+0.5,1)-0.5)*1440,0)&gt;=الإعدادات!$B$8,ROUND(MAX(0,MOD(I820-G820+0.5,1)-0.5)*1440,0),0))</f>
        <v/>
      </c>
      <c r="N820" s="18" t="str">
        <f aca="false">IF(OR(A820="",B820=""),"",IF(COUNTIFS(الإجازات!$A$2:$A$1001,B820,الإجازات!$D$2:$D$1001,"&lt;="&amp;A820,الإجازات!$E$2:$E$1001,"&gt;="&amp;A820,الإجازات!$G$2:$G$1001,"مقبولة")=0,"",LOOKUP(2,1/((الإجازات!$A$2:$A$1001=B820)*(الإجازات!$D$2:$D$1001&lt;=A820)*(الإجازات!$E$2:$E$1001&gt;=A820)*(الإجازات!$G$2:$G$1001="مقبولة")),الإجازات!$C$2:$C$1001)))</f>
        <v/>
      </c>
      <c r="O820" s="17"/>
      <c r="P820" s="23" t="str">
        <f aca="false">IF(B820="","",IF(ISNA(MATCH(B820,الموظفين!$A$2:$A$501,0)),"⚠ كود غير موجود",IF(O820&lt;&gt;"",O820,IF(N820&lt;&gt;"",N820,IF(H820="",IF(AND(A820&lt;&gt;"",WEEKDAY(A820)=الإعدادات!$B$11),"راحة أسبوعية","غائب"),IF(I820="","بدون انصراف",IF(N(K820)&gt;0,"متأخر","حاضر")))))))</f>
        <v/>
      </c>
      <c r="Q820" s="24" t="str">
        <f aca="false">IF(B820="","",IF(OR(P820="غائب",P820="غياب",P820="إجازة بدون راتب"),IFERROR(VLOOKUP(B820,الموظفين!$A$2:$J$501,8,FALSE()),0),0))</f>
        <v/>
      </c>
      <c r="R820" s="24" t="str">
        <f aca="false">IF(B820="","",ROUND((N(K820)+N(L820))/60*IFERROR(VLOOKUP(B820,الموظفين!$A$2:$J$501,8,FALSE()),0)/الإعدادات!$B$6*الإعدادات!$B$9,2))</f>
        <v/>
      </c>
      <c r="S820" s="24" t="str">
        <f aca="false">IF(OR(B820="",M820=""),"",ROUND(M820/60*IFERROR(VLOOKUP(B820,الموظفين!$A$2:$J$501,9,FALSE()),0),2))</f>
        <v/>
      </c>
      <c r="T820" s="17"/>
      <c r="U820" s="23" t="str">
        <f aca="false">IF(OR(A820="",B820=""),"",A820&amp;"|"&amp;B820)</f>
        <v/>
      </c>
    </row>
    <row r="821" customFormat="false" ht="15" hidden="false" customHeight="false" outlineLevel="0" collapsed="false">
      <c r="A821" s="16"/>
      <c r="B821" s="17"/>
      <c r="C821" s="18" t="str">
        <f aca="false">IF($B821="","",IFERROR(VLOOKUP($B821,الموظفين!$A$2:$J$501,2,FALSE())&amp;"","⚠ كود غير موجود"))</f>
        <v/>
      </c>
      <c r="D821" s="18" t="str">
        <f aca="false">IF($B821="","",IFERROR(VLOOKUP($B821,الموظفين!$A$2:$J$501,3,FALSE())&amp;"",""))</f>
        <v/>
      </c>
      <c r="E821" s="18" t="str">
        <f aca="false">IF($B821="","",IFERROR(VLOOKUP($B821,الموظفين!$A$2:$J$501,5,FALSE())&amp;"",""))</f>
        <v/>
      </c>
      <c r="F821" s="19" t="str">
        <f aca="false">IF($B821="","",IFERROR(VLOOKUP($B821,الموظفين!$A$2:$J$501,6,FALSE()),""))</f>
        <v/>
      </c>
      <c r="G821" s="19" t="str">
        <f aca="false">IF($B821="","",IFERROR(VLOOKUP($B821,الموظفين!$A$2:$J$501,7,FALSE()),""))</f>
        <v/>
      </c>
      <c r="H821" s="20"/>
      <c r="I821" s="20"/>
      <c r="J821" s="21" t="str">
        <f aca="false">IF(OR(H821="",I821=""),"",ROUND(MOD(I821-H821,1)*24,2))</f>
        <v/>
      </c>
      <c r="K821" s="22" t="str">
        <f aca="false">IF(OR(H821="",F821=""),"",IF(ROUND(MAX(0,MOD(H821-F821+0.5,1)-0.5)*1440,0)&gt;IFERROR(VLOOKUP(E821,الورديات!$A$2:$E$21,5,FALSE()),0),ROUND(MAX(0,MOD(H821-F821+0.5,1)-0.5)*1440,0),0))</f>
        <v/>
      </c>
      <c r="L821" s="22" t="str">
        <f aca="false">IF(OR(I821="",G821=""),"",ROUND(MAX(0,MOD(G821-I821+0.5,1)-0.5)*1440,0))</f>
        <v/>
      </c>
      <c r="M821" s="22" t="str">
        <f aca="false">IF(OR(I821="",G821=""),"",IF(ROUND(MAX(0,MOD(I821-G821+0.5,1)-0.5)*1440,0)&gt;=الإعدادات!$B$8,ROUND(MAX(0,MOD(I821-G821+0.5,1)-0.5)*1440,0),0))</f>
        <v/>
      </c>
      <c r="N821" s="18" t="str">
        <f aca="false">IF(OR(A821="",B821=""),"",IF(COUNTIFS(الإجازات!$A$2:$A$1001,B821,الإجازات!$D$2:$D$1001,"&lt;="&amp;A821,الإجازات!$E$2:$E$1001,"&gt;="&amp;A821,الإجازات!$G$2:$G$1001,"مقبولة")=0,"",LOOKUP(2,1/((الإجازات!$A$2:$A$1001=B821)*(الإجازات!$D$2:$D$1001&lt;=A821)*(الإجازات!$E$2:$E$1001&gt;=A821)*(الإجازات!$G$2:$G$1001="مقبولة")),الإجازات!$C$2:$C$1001)))</f>
        <v/>
      </c>
      <c r="O821" s="17"/>
      <c r="P821" s="23" t="str">
        <f aca="false">IF(B821="","",IF(ISNA(MATCH(B821,الموظفين!$A$2:$A$501,0)),"⚠ كود غير موجود",IF(O821&lt;&gt;"",O821,IF(N821&lt;&gt;"",N821,IF(H821="",IF(AND(A821&lt;&gt;"",WEEKDAY(A821)=الإعدادات!$B$11),"راحة أسبوعية","غائب"),IF(I821="","بدون انصراف",IF(N(K821)&gt;0,"متأخر","حاضر")))))))</f>
        <v/>
      </c>
      <c r="Q821" s="24" t="str">
        <f aca="false">IF(B821="","",IF(OR(P821="غائب",P821="غياب",P821="إجازة بدون راتب"),IFERROR(VLOOKUP(B821,الموظفين!$A$2:$J$501,8,FALSE()),0),0))</f>
        <v/>
      </c>
      <c r="R821" s="24" t="str">
        <f aca="false">IF(B821="","",ROUND((N(K821)+N(L821))/60*IFERROR(VLOOKUP(B821,الموظفين!$A$2:$J$501,8,FALSE()),0)/الإعدادات!$B$6*الإعدادات!$B$9,2))</f>
        <v/>
      </c>
      <c r="S821" s="24" t="str">
        <f aca="false">IF(OR(B821="",M821=""),"",ROUND(M821/60*IFERROR(VLOOKUP(B821,الموظفين!$A$2:$J$501,9,FALSE()),0),2))</f>
        <v/>
      </c>
      <c r="T821" s="17"/>
      <c r="U821" s="23" t="str">
        <f aca="false">IF(OR(A821="",B821=""),"",A821&amp;"|"&amp;B821)</f>
        <v/>
      </c>
    </row>
    <row r="822" customFormat="false" ht="15" hidden="false" customHeight="false" outlineLevel="0" collapsed="false">
      <c r="A822" s="16"/>
      <c r="B822" s="17"/>
      <c r="C822" s="18" t="str">
        <f aca="false">IF($B822="","",IFERROR(VLOOKUP($B822,الموظفين!$A$2:$J$501,2,FALSE())&amp;"","⚠ كود غير موجود"))</f>
        <v/>
      </c>
      <c r="D822" s="18" t="str">
        <f aca="false">IF($B822="","",IFERROR(VLOOKUP($B822,الموظفين!$A$2:$J$501,3,FALSE())&amp;"",""))</f>
        <v/>
      </c>
      <c r="E822" s="18" t="str">
        <f aca="false">IF($B822="","",IFERROR(VLOOKUP($B822,الموظفين!$A$2:$J$501,5,FALSE())&amp;"",""))</f>
        <v/>
      </c>
      <c r="F822" s="19" t="str">
        <f aca="false">IF($B822="","",IFERROR(VLOOKUP($B822,الموظفين!$A$2:$J$501,6,FALSE()),""))</f>
        <v/>
      </c>
      <c r="G822" s="19" t="str">
        <f aca="false">IF($B822="","",IFERROR(VLOOKUP($B822,الموظفين!$A$2:$J$501,7,FALSE()),""))</f>
        <v/>
      </c>
      <c r="H822" s="20"/>
      <c r="I822" s="20"/>
      <c r="J822" s="21" t="str">
        <f aca="false">IF(OR(H822="",I822=""),"",ROUND(MOD(I822-H822,1)*24,2))</f>
        <v/>
      </c>
      <c r="K822" s="22" t="str">
        <f aca="false">IF(OR(H822="",F822=""),"",IF(ROUND(MAX(0,MOD(H822-F822+0.5,1)-0.5)*1440,0)&gt;IFERROR(VLOOKUP(E822,الورديات!$A$2:$E$21,5,FALSE()),0),ROUND(MAX(0,MOD(H822-F822+0.5,1)-0.5)*1440,0),0))</f>
        <v/>
      </c>
      <c r="L822" s="22" t="str">
        <f aca="false">IF(OR(I822="",G822=""),"",ROUND(MAX(0,MOD(G822-I822+0.5,1)-0.5)*1440,0))</f>
        <v/>
      </c>
      <c r="M822" s="22" t="str">
        <f aca="false">IF(OR(I822="",G822=""),"",IF(ROUND(MAX(0,MOD(I822-G822+0.5,1)-0.5)*1440,0)&gt;=الإعدادات!$B$8,ROUND(MAX(0,MOD(I822-G822+0.5,1)-0.5)*1440,0),0))</f>
        <v/>
      </c>
      <c r="N822" s="18" t="str">
        <f aca="false">IF(OR(A822="",B822=""),"",IF(COUNTIFS(الإجازات!$A$2:$A$1001,B822,الإجازات!$D$2:$D$1001,"&lt;="&amp;A822,الإجازات!$E$2:$E$1001,"&gt;="&amp;A822,الإجازات!$G$2:$G$1001,"مقبولة")=0,"",LOOKUP(2,1/((الإجازات!$A$2:$A$1001=B822)*(الإجازات!$D$2:$D$1001&lt;=A822)*(الإجازات!$E$2:$E$1001&gt;=A822)*(الإجازات!$G$2:$G$1001="مقبولة")),الإجازات!$C$2:$C$1001)))</f>
        <v/>
      </c>
      <c r="O822" s="17"/>
      <c r="P822" s="23" t="str">
        <f aca="false">IF(B822="","",IF(ISNA(MATCH(B822,الموظفين!$A$2:$A$501,0)),"⚠ كود غير موجود",IF(O822&lt;&gt;"",O822,IF(N822&lt;&gt;"",N822,IF(H822="",IF(AND(A822&lt;&gt;"",WEEKDAY(A822)=الإعدادات!$B$11),"راحة أسبوعية","غائب"),IF(I822="","بدون انصراف",IF(N(K822)&gt;0,"متأخر","حاضر")))))))</f>
        <v/>
      </c>
      <c r="Q822" s="24" t="str">
        <f aca="false">IF(B822="","",IF(OR(P822="غائب",P822="غياب",P822="إجازة بدون راتب"),IFERROR(VLOOKUP(B822,الموظفين!$A$2:$J$501,8,FALSE()),0),0))</f>
        <v/>
      </c>
      <c r="R822" s="24" t="str">
        <f aca="false">IF(B822="","",ROUND((N(K822)+N(L822))/60*IFERROR(VLOOKUP(B822,الموظفين!$A$2:$J$501,8,FALSE()),0)/الإعدادات!$B$6*الإعدادات!$B$9,2))</f>
        <v/>
      </c>
      <c r="S822" s="24" t="str">
        <f aca="false">IF(OR(B822="",M822=""),"",ROUND(M822/60*IFERROR(VLOOKUP(B822,الموظفين!$A$2:$J$501,9,FALSE()),0),2))</f>
        <v/>
      </c>
      <c r="T822" s="17"/>
      <c r="U822" s="23" t="str">
        <f aca="false">IF(OR(A822="",B822=""),"",A822&amp;"|"&amp;B822)</f>
        <v/>
      </c>
    </row>
    <row r="823" customFormat="false" ht="15" hidden="false" customHeight="false" outlineLevel="0" collapsed="false">
      <c r="A823" s="16"/>
      <c r="B823" s="17"/>
      <c r="C823" s="18" t="str">
        <f aca="false">IF($B823="","",IFERROR(VLOOKUP($B823,الموظفين!$A$2:$J$501,2,FALSE())&amp;"","⚠ كود غير موجود"))</f>
        <v/>
      </c>
      <c r="D823" s="18" t="str">
        <f aca="false">IF($B823="","",IFERROR(VLOOKUP($B823,الموظفين!$A$2:$J$501,3,FALSE())&amp;"",""))</f>
        <v/>
      </c>
      <c r="E823" s="18" t="str">
        <f aca="false">IF($B823="","",IFERROR(VLOOKUP($B823,الموظفين!$A$2:$J$501,5,FALSE())&amp;"",""))</f>
        <v/>
      </c>
      <c r="F823" s="19" t="str">
        <f aca="false">IF($B823="","",IFERROR(VLOOKUP($B823,الموظفين!$A$2:$J$501,6,FALSE()),""))</f>
        <v/>
      </c>
      <c r="G823" s="19" t="str">
        <f aca="false">IF($B823="","",IFERROR(VLOOKUP($B823,الموظفين!$A$2:$J$501,7,FALSE()),""))</f>
        <v/>
      </c>
      <c r="H823" s="20"/>
      <c r="I823" s="20"/>
      <c r="J823" s="21" t="str">
        <f aca="false">IF(OR(H823="",I823=""),"",ROUND(MOD(I823-H823,1)*24,2))</f>
        <v/>
      </c>
      <c r="K823" s="22" t="str">
        <f aca="false">IF(OR(H823="",F823=""),"",IF(ROUND(MAX(0,MOD(H823-F823+0.5,1)-0.5)*1440,0)&gt;IFERROR(VLOOKUP(E823,الورديات!$A$2:$E$21,5,FALSE()),0),ROUND(MAX(0,MOD(H823-F823+0.5,1)-0.5)*1440,0),0))</f>
        <v/>
      </c>
      <c r="L823" s="22" t="str">
        <f aca="false">IF(OR(I823="",G823=""),"",ROUND(MAX(0,MOD(G823-I823+0.5,1)-0.5)*1440,0))</f>
        <v/>
      </c>
      <c r="M823" s="22" t="str">
        <f aca="false">IF(OR(I823="",G823=""),"",IF(ROUND(MAX(0,MOD(I823-G823+0.5,1)-0.5)*1440,0)&gt;=الإعدادات!$B$8,ROUND(MAX(0,MOD(I823-G823+0.5,1)-0.5)*1440,0),0))</f>
        <v/>
      </c>
      <c r="N823" s="18" t="str">
        <f aca="false">IF(OR(A823="",B823=""),"",IF(COUNTIFS(الإجازات!$A$2:$A$1001,B823,الإجازات!$D$2:$D$1001,"&lt;="&amp;A823,الإجازات!$E$2:$E$1001,"&gt;="&amp;A823,الإجازات!$G$2:$G$1001,"مقبولة")=0,"",LOOKUP(2,1/((الإجازات!$A$2:$A$1001=B823)*(الإجازات!$D$2:$D$1001&lt;=A823)*(الإجازات!$E$2:$E$1001&gt;=A823)*(الإجازات!$G$2:$G$1001="مقبولة")),الإجازات!$C$2:$C$1001)))</f>
        <v/>
      </c>
      <c r="O823" s="17"/>
      <c r="P823" s="23" t="str">
        <f aca="false">IF(B823="","",IF(ISNA(MATCH(B823,الموظفين!$A$2:$A$501,0)),"⚠ كود غير موجود",IF(O823&lt;&gt;"",O823,IF(N823&lt;&gt;"",N823,IF(H823="",IF(AND(A823&lt;&gt;"",WEEKDAY(A823)=الإعدادات!$B$11),"راحة أسبوعية","غائب"),IF(I823="","بدون انصراف",IF(N(K823)&gt;0,"متأخر","حاضر")))))))</f>
        <v/>
      </c>
      <c r="Q823" s="24" t="str">
        <f aca="false">IF(B823="","",IF(OR(P823="غائب",P823="غياب",P823="إجازة بدون راتب"),IFERROR(VLOOKUP(B823,الموظفين!$A$2:$J$501,8,FALSE()),0),0))</f>
        <v/>
      </c>
      <c r="R823" s="24" t="str">
        <f aca="false">IF(B823="","",ROUND((N(K823)+N(L823))/60*IFERROR(VLOOKUP(B823,الموظفين!$A$2:$J$501,8,FALSE()),0)/الإعدادات!$B$6*الإعدادات!$B$9,2))</f>
        <v/>
      </c>
      <c r="S823" s="24" t="str">
        <f aca="false">IF(OR(B823="",M823=""),"",ROUND(M823/60*IFERROR(VLOOKUP(B823,الموظفين!$A$2:$J$501,9,FALSE()),0),2))</f>
        <v/>
      </c>
      <c r="T823" s="17"/>
      <c r="U823" s="23" t="str">
        <f aca="false">IF(OR(A823="",B823=""),"",A823&amp;"|"&amp;B823)</f>
        <v/>
      </c>
    </row>
    <row r="824" customFormat="false" ht="15" hidden="false" customHeight="false" outlineLevel="0" collapsed="false">
      <c r="A824" s="16"/>
      <c r="B824" s="17"/>
      <c r="C824" s="18" t="str">
        <f aca="false">IF($B824="","",IFERROR(VLOOKUP($B824,الموظفين!$A$2:$J$501,2,FALSE())&amp;"","⚠ كود غير موجود"))</f>
        <v/>
      </c>
      <c r="D824" s="18" t="str">
        <f aca="false">IF($B824="","",IFERROR(VLOOKUP($B824,الموظفين!$A$2:$J$501,3,FALSE())&amp;"",""))</f>
        <v/>
      </c>
      <c r="E824" s="18" t="str">
        <f aca="false">IF($B824="","",IFERROR(VLOOKUP($B824,الموظفين!$A$2:$J$501,5,FALSE())&amp;"",""))</f>
        <v/>
      </c>
      <c r="F824" s="19" t="str">
        <f aca="false">IF($B824="","",IFERROR(VLOOKUP($B824,الموظفين!$A$2:$J$501,6,FALSE()),""))</f>
        <v/>
      </c>
      <c r="G824" s="19" t="str">
        <f aca="false">IF($B824="","",IFERROR(VLOOKUP($B824,الموظفين!$A$2:$J$501,7,FALSE()),""))</f>
        <v/>
      </c>
      <c r="H824" s="20"/>
      <c r="I824" s="20"/>
      <c r="J824" s="21" t="str">
        <f aca="false">IF(OR(H824="",I824=""),"",ROUND(MOD(I824-H824,1)*24,2))</f>
        <v/>
      </c>
      <c r="K824" s="22" t="str">
        <f aca="false">IF(OR(H824="",F824=""),"",IF(ROUND(MAX(0,MOD(H824-F824+0.5,1)-0.5)*1440,0)&gt;IFERROR(VLOOKUP(E824,الورديات!$A$2:$E$21,5,FALSE()),0),ROUND(MAX(0,MOD(H824-F824+0.5,1)-0.5)*1440,0),0))</f>
        <v/>
      </c>
      <c r="L824" s="22" t="str">
        <f aca="false">IF(OR(I824="",G824=""),"",ROUND(MAX(0,MOD(G824-I824+0.5,1)-0.5)*1440,0))</f>
        <v/>
      </c>
      <c r="M824" s="22" t="str">
        <f aca="false">IF(OR(I824="",G824=""),"",IF(ROUND(MAX(0,MOD(I824-G824+0.5,1)-0.5)*1440,0)&gt;=الإعدادات!$B$8,ROUND(MAX(0,MOD(I824-G824+0.5,1)-0.5)*1440,0),0))</f>
        <v/>
      </c>
      <c r="N824" s="18" t="str">
        <f aca="false">IF(OR(A824="",B824=""),"",IF(COUNTIFS(الإجازات!$A$2:$A$1001,B824,الإجازات!$D$2:$D$1001,"&lt;="&amp;A824,الإجازات!$E$2:$E$1001,"&gt;="&amp;A824,الإجازات!$G$2:$G$1001,"مقبولة")=0,"",LOOKUP(2,1/((الإجازات!$A$2:$A$1001=B824)*(الإجازات!$D$2:$D$1001&lt;=A824)*(الإجازات!$E$2:$E$1001&gt;=A824)*(الإجازات!$G$2:$G$1001="مقبولة")),الإجازات!$C$2:$C$1001)))</f>
        <v/>
      </c>
      <c r="O824" s="17"/>
      <c r="P824" s="23" t="str">
        <f aca="false">IF(B824="","",IF(ISNA(MATCH(B824,الموظفين!$A$2:$A$501,0)),"⚠ كود غير موجود",IF(O824&lt;&gt;"",O824,IF(N824&lt;&gt;"",N824,IF(H824="",IF(AND(A824&lt;&gt;"",WEEKDAY(A824)=الإعدادات!$B$11),"راحة أسبوعية","غائب"),IF(I824="","بدون انصراف",IF(N(K824)&gt;0,"متأخر","حاضر")))))))</f>
        <v/>
      </c>
      <c r="Q824" s="24" t="str">
        <f aca="false">IF(B824="","",IF(OR(P824="غائب",P824="غياب",P824="إجازة بدون راتب"),IFERROR(VLOOKUP(B824,الموظفين!$A$2:$J$501,8,FALSE()),0),0))</f>
        <v/>
      </c>
      <c r="R824" s="24" t="str">
        <f aca="false">IF(B824="","",ROUND((N(K824)+N(L824))/60*IFERROR(VLOOKUP(B824,الموظفين!$A$2:$J$501,8,FALSE()),0)/الإعدادات!$B$6*الإعدادات!$B$9,2))</f>
        <v/>
      </c>
      <c r="S824" s="24" t="str">
        <f aca="false">IF(OR(B824="",M824=""),"",ROUND(M824/60*IFERROR(VLOOKUP(B824,الموظفين!$A$2:$J$501,9,FALSE()),0),2))</f>
        <v/>
      </c>
      <c r="T824" s="17"/>
      <c r="U824" s="23" t="str">
        <f aca="false">IF(OR(A824="",B824=""),"",A824&amp;"|"&amp;B824)</f>
        <v/>
      </c>
    </row>
    <row r="825" customFormat="false" ht="15" hidden="false" customHeight="false" outlineLevel="0" collapsed="false">
      <c r="A825" s="16"/>
      <c r="B825" s="17"/>
      <c r="C825" s="18" t="str">
        <f aca="false">IF($B825="","",IFERROR(VLOOKUP($B825,الموظفين!$A$2:$J$501,2,FALSE())&amp;"","⚠ كود غير موجود"))</f>
        <v/>
      </c>
      <c r="D825" s="18" t="str">
        <f aca="false">IF($B825="","",IFERROR(VLOOKUP($B825,الموظفين!$A$2:$J$501,3,FALSE())&amp;"",""))</f>
        <v/>
      </c>
      <c r="E825" s="18" t="str">
        <f aca="false">IF($B825="","",IFERROR(VLOOKUP($B825,الموظفين!$A$2:$J$501,5,FALSE())&amp;"",""))</f>
        <v/>
      </c>
      <c r="F825" s="19" t="str">
        <f aca="false">IF($B825="","",IFERROR(VLOOKUP($B825,الموظفين!$A$2:$J$501,6,FALSE()),""))</f>
        <v/>
      </c>
      <c r="G825" s="19" t="str">
        <f aca="false">IF($B825="","",IFERROR(VLOOKUP($B825,الموظفين!$A$2:$J$501,7,FALSE()),""))</f>
        <v/>
      </c>
      <c r="H825" s="20"/>
      <c r="I825" s="20"/>
      <c r="J825" s="21" t="str">
        <f aca="false">IF(OR(H825="",I825=""),"",ROUND(MOD(I825-H825,1)*24,2))</f>
        <v/>
      </c>
      <c r="K825" s="22" t="str">
        <f aca="false">IF(OR(H825="",F825=""),"",IF(ROUND(MAX(0,MOD(H825-F825+0.5,1)-0.5)*1440,0)&gt;IFERROR(VLOOKUP(E825,الورديات!$A$2:$E$21,5,FALSE()),0),ROUND(MAX(0,MOD(H825-F825+0.5,1)-0.5)*1440,0),0))</f>
        <v/>
      </c>
      <c r="L825" s="22" t="str">
        <f aca="false">IF(OR(I825="",G825=""),"",ROUND(MAX(0,MOD(G825-I825+0.5,1)-0.5)*1440,0))</f>
        <v/>
      </c>
      <c r="M825" s="22" t="str">
        <f aca="false">IF(OR(I825="",G825=""),"",IF(ROUND(MAX(0,MOD(I825-G825+0.5,1)-0.5)*1440,0)&gt;=الإعدادات!$B$8,ROUND(MAX(0,MOD(I825-G825+0.5,1)-0.5)*1440,0),0))</f>
        <v/>
      </c>
      <c r="N825" s="18" t="str">
        <f aca="false">IF(OR(A825="",B825=""),"",IF(COUNTIFS(الإجازات!$A$2:$A$1001,B825,الإجازات!$D$2:$D$1001,"&lt;="&amp;A825,الإجازات!$E$2:$E$1001,"&gt;="&amp;A825,الإجازات!$G$2:$G$1001,"مقبولة")=0,"",LOOKUP(2,1/((الإجازات!$A$2:$A$1001=B825)*(الإجازات!$D$2:$D$1001&lt;=A825)*(الإجازات!$E$2:$E$1001&gt;=A825)*(الإجازات!$G$2:$G$1001="مقبولة")),الإجازات!$C$2:$C$1001)))</f>
        <v/>
      </c>
      <c r="O825" s="17"/>
      <c r="P825" s="23" t="str">
        <f aca="false">IF(B825="","",IF(ISNA(MATCH(B825,الموظفين!$A$2:$A$501,0)),"⚠ كود غير موجود",IF(O825&lt;&gt;"",O825,IF(N825&lt;&gt;"",N825,IF(H825="",IF(AND(A825&lt;&gt;"",WEEKDAY(A825)=الإعدادات!$B$11),"راحة أسبوعية","غائب"),IF(I825="","بدون انصراف",IF(N(K825)&gt;0,"متأخر","حاضر")))))))</f>
        <v/>
      </c>
      <c r="Q825" s="24" t="str">
        <f aca="false">IF(B825="","",IF(OR(P825="غائب",P825="غياب",P825="إجازة بدون راتب"),IFERROR(VLOOKUP(B825,الموظفين!$A$2:$J$501,8,FALSE()),0),0))</f>
        <v/>
      </c>
      <c r="R825" s="24" t="str">
        <f aca="false">IF(B825="","",ROUND((N(K825)+N(L825))/60*IFERROR(VLOOKUP(B825,الموظفين!$A$2:$J$501,8,FALSE()),0)/الإعدادات!$B$6*الإعدادات!$B$9,2))</f>
        <v/>
      </c>
      <c r="S825" s="24" t="str">
        <f aca="false">IF(OR(B825="",M825=""),"",ROUND(M825/60*IFERROR(VLOOKUP(B825,الموظفين!$A$2:$J$501,9,FALSE()),0),2))</f>
        <v/>
      </c>
      <c r="T825" s="17"/>
      <c r="U825" s="23" t="str">
        <f aca="false">IF(OR(A825="",B825=""),"",A825&amp;"|"&amp;B825)</f>
        <v/>
      </c>
    </row>
    <row r="826" customFormat="false" ht="15" hidden="false" customHeight="false" outlineLevel="0" collapsed="false">
      <c r="A826" s="16"/>
      <c r="B826" s="17"/>
      <c r="C826" s="18" t="str">
        <f aca="false">IF($B826="","",IFERROR(VLOOKUP($B826,الموظفين!$A$2:$J$501,2,FALSE())&amp;"","⚠ كود غير موجود"))</f>
        <v/>
      </c>
      <c r="D826" s="18" t="str">
        <f aca="false">IF($B826="","",IFERROR(VLOOKUP($B826,الموظفين!$A$2:$J$501,3,FALSE())&amp;"",""))</f>
        <v/>
      </c>
      <c r="E826" s="18" t="str">
        <f aca="false">IF($B826="","",IFERROR(VLOOKUP($B826,الموظفين!$A$2:$J$501,5,FALSE())&amp;"",""))</f>
        <v/>
      </c>
      <c r="F826" s="19" t="str">
        <f aca="false">IF($B826="","",IFERROR(VLOOKUP($B826,الموظفين!$A$2:$J$501,6,FALSE()),""))</f>
        <v/>
      </c>
      <c r="G826" s="19" t="str">
        <f aca="false">IF($B826="","",IFERROR(VLOOKUP($B826,الموظفين!$A$2:$J$501,7,FALSE()),""))</f>
        <v/>
      </c>
      <c r="H826" s="20"/>
      <c r="I826" s="20"/>
      <c r="J826" s="21" t="str">
        <f aca="false">IF(OR(H826="",I826=""),"",ROUND(MOD(I826-H826,1)*24,2))</f>
        <v/>
      </c>
      <c r="K826" s="22" t="str">
        <f aca="false">IF(OR(H826="",F826=""),"",IF(ROUND(MAX(0,MOD(H826-F826+0.5,1)-0.5)*1440,0)&gt;IFERROR(VLOOKUP(E826,الورديات!$A$2:$E$21,5,FALSE()),0),ROUND(MAX(0,MOD(H826-F826+0.5,1)-0.5)*1440,0),0))</f>
        <v/>
      </c>
      <c r="L826" s="22" t="str">
        <f aca="false">IF(OR(I826="",G826=""),"",ROUND(MAX(0,MOD(G826-I826+0.5,1)-0.5)*1440,0))</f>
        <v/>
      </c>
      <c r="M826" s="22" t="str">
        <f aca="false">IF(OR(I826="",G826=""),"",IF(ROUND(MAX(0,MOD(I826-G826+0.5,1)-0.5)*1440,0)&gt;=الإعدادات!$B$8,ROUND(MAX(0,MOD(I826-G826+0.5,1)-0.5)*1440,0),0))</f>
        <v/>
      </c>
      <c r="N826" s="18" t="str">
        <f aca="false">IF(OR(A826="",B826=""),"",IF(COUNTIFS(الإجازات!$A$2:$A$1001,B826,الإجازات!$D$2:$D$1001,"&lt;="&amp;A826,الإجازات!$E$2:$E$1001,"&gt;="&amp;A826,الإجازات!$G$2:$G$1001,"مقبولة")=0,"",LOOKUP(2,1/((الإجازات!$A$2:$A$1001=B826)*(الإجازات!$D$2:$D$1001&lt;=A826)*(الإجازات!$E$2:$E$1001&gt;=A826)*(الإجازات!$G$2:$G$1001="مقبولة")),الإجازات!$C$2:$C$1001)))</f>
        <v/>
      </c>
      <c r="O826" s="17"/>
      <c r="P826" s="23" t="str">
        <f aca="false">IF(B826="","",IF(ISNA(MATCH(B826,الموظفين!$A$2:$A$501,0)),"⚠ كود غير موجود",IF(O826&lt;&gt;"",O826,IF(N826&lt;&gt;"",N826,IF(H826="",IF(AND(A826&lt;&gt;"",WEEKDAY(A826)=الإعدادات!$B$11),"راحة أسبوعية","غائب"),IF(I826="","بدون انصراف",IF(N(K826)&gt;0,"متأخر","حاضر")))))))</f>
        <v/>
      </c>
      <c r="Q826" s="24" t="str">
        <f aca="false">IF(B826="","",IF(OR(P826="غائب",P826="غياب",P826="إجازة بدون راتب"),IFERROR(VLOOKUP(B826,الموظفين!$A$2:$J$501,8,FALSE()),0),0))</f>
        <v/>
      </c>
      <c r="R826" s="24" t="str">
        <f aca="false">IF(B826="","",ROUND((N(K826)+N(L826))/60*IFERROR(VLOOKUP(B826,الموظفين!$A$2:$J$501,8,FALSE()),0)/الإعدادات!$B$6*الإعدادات!$B$9,2))</f>
        <v/>
      </c>
      <c r="S826" s="24" t="str">
        <f aca="false">IF(OR(B826="",M826=""),"",ROUND(M826/60*IFERROR(VLOOKUP(B826,الموظفين!$A$2:$J$501,9,FALSE()),0),2))</f>
        <v/>
      </c>
      <c r="T826" s="17"/>
      <c r="U826" s="23" t="str">
        <f aca="false">IF(OR(A826="",B826=""),"",A826&amp;"|"&amp;B826)</f>
        <v/>
      </c>
    </row>
    <row r="827" customFormat="false" ht="15" hidden="false" customHeight="false" outlineLevel="0" collapsed="false">
      <c r="A827" s="16"/>
      <c r="B827" s="17"/>
      <c r="C827" s="18" t="str">
        <f aca="false">IF($B827="","",IFERROR(VLOOKUP($B827,الموظفين!$A$2:$J$501,2,FALSE())&amp;"","⚠ كود غير موجود"))</f>
        <v/>
      </c>
      <c r="D827" s="18" t="str">
        <f aca="false">IF($B827="","",IFERROR(VLOOKUP($B827,الموظفين!$A$2:$J$501,3,FALSE())&amp;"",""))</f>
        <v/>
      </c>
      <c r="E827" s="18" t="str">
        <f aca="false">IF($B827="","",IFERROR(VLOOKUP($B827,الموظفين!$A$2:$J$501,5,FALSE())&amp;"",""))</f>
        <v/>
      </c>
      <c r="F827" s="19" t="str">
        <f aca="false">IF($B827="","",IFERROR(VLOOKUP($B827,الموظفين!$A$2:$J$501,6,FALSE()),""))</f>
        <v/>
      </c>
      <c r="G827" s="19" t="str">
        <f aca="false">IF($B827="","",IFERROR(VLOOKUP($B827,الموظفين!$A$2:$J$501,7,FALSE()),""))</f>
        <v/>
      </c>
      <c r="H827" s="20"/>
      <c r="I827" s="20"/>
      <c r="J827" s="21" t="str">
        <f aca="false">IF(OR(H827="",I827=""),"",ROUND(MOD(I827-H827,1)*24,2))</f>
        <v/>
      </c>
      <c r="K827" s="22" t="str">
        <f aca="false">IF(OR(H827="",F827=""),"",IF(ROUND(MAX(0,MOD(H827-F827+0.5,1)-0.5)*1440,0)&gt;IFERROR(VLOOKUP(E827,الورديات!$A$2:$E$21,5,FALSE()),0),ROUND(MAX(0,MOD(H827-F827+0.5,1)-0.5)*1440,0),0))</f>
        <v/>
      </c>
      <c r="L827" s="22" t="str">
        <f aca="false">IF(OR(I827="",G827=""),"",ROUND(MAX(0,MOD(G827-I827+0.5,1)-0.5)*1440,0))</f>
        <v/>
      </c>
      <c r="M827" s="22" t="str">
        <f aca="false">IF(OR(I827="",G827=""),"",IF(ROUND(MAX(0,MOD(I827-G827+0.5,1)-0.5)*1440,0)&gt;=الإعدادات!$B$8,ROUND(MAX(0,MOD(I827-G827+0.5,1)-0.5)*1440,0),0))</f>
        <v/>
      </c>
      <c r="N827" s="18" t="str">
        <f aca="false">IF(OR(A827="",B827=""),"",IF(COUNTIFS(الإجازات!$A$2:$A$1001,B827,الإجازات!$D$2:$D$1001,"&lt;="&amp;A827,الإجازات!$E$2:$E$1001,"&gt;="&amp;A827,الإجازات!$G$2:$G$1001,"مقبولة")=0,"",LOOKUP(2,1/((الإجازات!$A$2:$A$1001=B827)*(الإجازات!$D$2:$D$1001&lt;=A827)*(الإجازات!$E$2:$E$1001&gt;=A827)*(الإجازات!$G$2:$G$1001="مقبولة")),الإجازات!$C$2:$C$1001)))</f>
        <v/>
      </c>
      <c r="O827" s="17"/>
      <c r="P827" s="23" t="str">
        <f aca="false">IF(B827="","",IF(ISNA(MATCH(B827,الموظفين!$A$2:$A$501,0)),"⚠ كود غير موجود",IF(O827&lt;&gt;"",O827,IF(N827&lt;&gt;"",N827,IF(H827="",IF(AND(A827&lt;&gt;"",WEEKDAY(A827)=الإعدادات!$B$11),"راحة أسبوعية","غائب"),IF(I827="","بدون انصراف",IF(N(K827)&gt;0,"متأخر","حاضر")))))))</f>
        <v/>
      </c>
      <c r="Q827" s="24" t="str">
        <f aca="false">IF(B827="","",IF(OR(P827="غائب",P827="غياب",P827="إجازة بدون راتب"),IFERROR(VLOOKUP(B827,الموظفين!$A$2:$J$501,8,FALSE()),0),0))</f>
        <v/>
      </c>
      <c r="R827" s="24" t="str">
        <f aca="false">IF(B827="","",ROUND((N(K827)+N(L827))/60*IFERROR(VLOOKUP(B827,الموظفين!$A$2:$J$501,8,FALSE()),0)/الإعدادات!$B$6*الإعدادات!$B$9,2))</f>
        <v/>
      </c>
      <c r="S827" s="24" t="str">
        <f aca="false">IF(OR(B827="",M827=""),"",ROUND(M827/60*IFERROR(VLOOKUP(B827,الموظفين!$A$2:$J$501,9,FALSE()),0),2))</f>
        <v/>
      </c>
      <c r="T827" s="17"/>
      <c r="U827" s="23" t="str">
        <f aca="false">IF(OR(A827="",B827=""),"",A827&amp;"|"&amp;B827)</f>
        <v/>
      </c>
    </row>
    <row r="828" customFormat="false" ht="15" hidden="false" customHeight="false" outlineLevel="0" collapsed="false">
      <c r="A828" s="16"/>
      <c r="B828" s="17"/>
      <c r="C828" s="18" t="str">
        <f aca="false">IF($B828="","",IFERROR(VLOOKUP($B828,الموظفين!$A$2:$J$501,2,FALSE())&amp;"","⚠ كود غير موجود"))</f>
        <v/>
      </c>
      <c r="D828" s="18" t="str">
        <f aca="false">IF($B828="","",IFERROR(VLOOKUP($B828,الموظفين!$A$2:$J$501,3,FALSE())&amp;"",""))</f>
        <v/>
      </c>
      <c r="E828" s="18" t="str">
        <f aca="false">IF($B828="","",IFERROR(VLOOKUP($B828,الموظفين!$A$2:$J$501,5,FALSE())&amp;"",""))</f>
        <v/>
      </c>
      <c r="F828" s="19" t="str">
        <f aca="false">IF($B828="","",IFERROR(VLOOKUP($B828,الموظفين!$A$2:$J$501,6,FALSE()),""))</f>
        <v/>
      </c>
      <c r="G828" s="19" t="str">
        <f aca="false">IF($B828="","",IFERROR(VLOOKUP($B828,الموظفين!$A$2:$J$501,7,FALSE()),""))</f>
        <v/>
      </c>
      <c r="H828" s="20"/>
      <c r="I828" s="20"/>
      <c r="J828" s="21" t="str">
        <f aca="false">IF(OR(H828="",I828=""),"",ROUND(MOD(I828-H828,1)*24,2))</f>
        <v/>
      </c>
      <c r="K828" s="22" t="str">
        <f aca="false">IF(OR(H828="",F828=""),"",IF(ROUND(MAX(0,MOD(H828-F828+0.5,1)-0.5)*1440,0)&gt;IFERROR(VLOOKUP(E828,الورديات!$A$2:$E$21,5,FALSE()),0),ROUND(MAX(0,MOD(H828-F828+0.5,1)-0.5)*1440,0),0))</f>
        <v/>
      </c>
      <c r="L828" s="22" t="str">
        <f aca="false">IF(OR(I828="",G828=""),"",ROUND(MAX(0,MOD(G828-I828+0.5,1)-0.5)*1440,0))</f>
        <v/>
      </c>
      <c r="M828" s="22" t="str">
        <f aca="false">IF(OR(I828="",G828=""),"",IF(ROUND(MAX(0,MOD(I828-G828+0.5,1)-0.5)*1440,0)&gt;=الإعدادات!$B$8,ROUND(MAX(0,MOD(I828-G828+0.5,1)-0.5)*1440,0),0))</f>
        <v/>
      </c>
      <c r="N828" s="18" t="str">
        <f aca="false">IF(OR(A828="",B828=""),"",IF(COUNTIFS(الإجازات!$A$2:$A$1001,B828,الإجازات!$D$2:$D$1001,"&lt;="&amp;A828,الإجازات!$E$2:$E$1001,"&gt;="&amp;A828,الإجازات!$G$2:$G$1001,"مقبولة")=0,"",LOOKUP(2,1/((الإجازات!$A$2:$A$1001=B828)*(الإجازات!$D$2:$D$1001&lt;=A828)*(الإجازات!$E$2:$E$1001&gt;=A828)*(الإجازات!$G$2:$G$1001="مقبولة")),الإجازات!$C$2:$C$1001)))</f>
        <v/>
      </c>
      <c r="O828" s="17"/>
      <c r="P828" s="23" t="str">
        <f aca="false">IF(B828="","",IF(ISNA(MATCH(B828,الموظفين!$A$2:$A$501,0)),"⚠ كود غير موجود",IF(O828&lt;&gt;"",O828,IF(N828&lt;&gt;"",N828,IF(H828="",IF(AND(A828&lt;&gt;"",WEEKDAY(A828)=الإعدادات!$B$11),"راحة أسبوعية","غائب"),IF(I828="","بدون انصراف",IF(N(K828)&gt;0,"متأخر","حاضر")))))))</f>
        <v/>
      </c>
      <c r="Q828" s="24" t="str">
        <f aca="false">IF(B828="","",IF(OR(P828="غائب",P828="غياب",P828="إجازة بدون راتب"),IFERROR(VLOOKUP(B828,الموظفين!$A$2:$J$501,8,FALSE()),0),0))</f>
        <v/>
      </c>
      <c r="R828" s="24" t="str">
        <f aca="false">IF(B828="","",ROUND((N(K828)+N(L828))/60*IFERROR(VLOOKUP(B828,الموظفين!$A$2:$J$501,8,FALSE()),0)/الإعدادات!$B$6*الإعدادات!$B$9,2))</f>
        <v/>
      </c>
      <c r="S828" s="24" t="str">
        <f aca="false">IF(OR(B828="",M828=""),"",ROUND(M828/60*IFERROR(VLOOKUP(B828,الموظفين!$A$2:$J$501,9,FALSE()),0),2))</f>
        <v/>
      </c>
      <c r="T828" s="17"/>
      <c r="U828" s="23" t="str">
        <f aca="false">IF(OR(A828="",B828=""),"",A828&amp;"|"&amp;B828)</f>
        <v/>
      </c>
    </row>
    <row r="829" customFormat="false" ht="15" hidden="false" customHeight="false" outlineLevel="0" collapsed="false">
      <c r="A829" s="16"/>
      <c r="B829" s="17"/>
      <c r="C829" s="18" t="str">
        <f aca="false">IF($B829="","",IFERROR(VLOOKUP($B829,الموظفين!$A$2:$J$501,2,FALSE())&amp;"","⚠ كود غير موجود"))</f>
        <v/>
      </c>
      <c r="D829" s="18" t="str">
        <f aca="false">IF($B829="","",IFERROR(VLOOKUP($B829,الموظفين!$A$2:$J$501,3,FALSE())&amp;"",""))</f>
        <v/>
      </c>
      <c r="E829" s="18" t="str">
        <f aca="false">IF($B829="","",IFERROR(VLOOKUP($B829,الموظفين!$A$2:$J$501,5,FALSE())&amp;"",""))</f>
        <v/>
      </c>
      <c r="F829" s="19" t="str">
        <f aca="false">IF($B829="","",IFERROR(VLOOKUP($B829,الموظفين!$A$2:$J$501,6,FALSE()),""))</f>
        <v/>
      </c>
      <c r="G829" s="19" t="str">
        <f aca="false">IF($B829="","",IFERROR(VLOOKUP($B829,الموظفين!$A$2:$J$501,7,FALSE()),""))</f>
        <v/>
      </c>
      <c r="H829" s="20"/>
      <c r="I829" s="20"/>
      <c r="J829" s="21" t="str">
        <f aca="false">IF(OR(H829="",I829=""),"",ROUND(MOD(I829-H829,1)*24,2))</f>
        <v/>
      </c>
      <c r="K829" s="22" t="str">
        <f aca="false">IF(OR(H829="",F829=""),"",IF(ROUND(MAX(0,MOD(H829-F829+0.5,1)-0.5)*1440,0)&gt;IFERROR(VLOOKUP(E829,الورديات!$A$2:$E$21,5,FALSE()),0),ROUND(MAX(0,MOD(H829-F829+0.5,1)-0.5)*1440,0),0))</f>
        <v/>
      </c>
      <c r="L829" s="22" t="str">
        <f aca="false">IF(OR(I829="",G829=""),"",ROUND(MAX(0,MOD(G829-I829+0.5,1)-0.5)*1440,0))</f>
        <v/>
      </c>
      <c r="M829" s="22" t="str">
        <f aca="false">IF(OR(I829="",G829=""),"",IF(ROUND(MAX(0,MOD(I829-G829+0.5,1)-0.5)*1440,0)&gt;=الإعدادات!$B$8,ROUND(MAX(0,MOD(I829-G829+0.5,1)-0.5)*1440,0),0))</f>
        <v/>
      </c>
      <c r="N829" s="18" t="str">
        <f aca="false">IF(OR(A829="",B829=""),"",IF(COUNTIFS(الإجازات!$A$2:$A$1001,B829,الإجازات!$D$2:$D$1001,"&lt;="&amp;A829,الإجازات!$E$2:$E$1001,"&gt;="&amp;A829,الإجازات!$G$2:$G$1001,"مقبولة")=0,"",LOOKUP(2,1/((الإجازات!$A$2:$A$1001=B829)*(الإجازات!$D$2:$D$1001&lt;=A829)*(الإجازات!$E$2:$E$1001&gt;=A829)*(الإجازات!$G$2:$G$1001="مقبولة")),الإجازات!$C$2:$C$1001)))</f>
        <v/>
      </c>
      <c r="O829" s="17"/>
      <c r="P829" s="23" t="str">
        <f aca="false">IF(B829="","",IF(ISNA(MATCH(B829,الموظفين!$A$2:$A$501,0)),"⚠ كود غير موجود",IF(O829&lt;&gt;"",O829,IF(N829&lt;&gt;"",N829,IF(H829="",IF(AND(A829&lt;&gt;"",WEEKDAY(A829)=الإعدادات!$B$11),"راحة أسبوعية","غائب"),IF(I829="","بدون انصراف",IF(N(K829)&gt;0,"متأخر","حاضر")))))))</f>
        <v/>
      </c>
      <c r="Q829" s="24" t="str">
        <f aca="false">IF(B829="","",IF(OR(P829="غائب",P829="غياب",P829="إجازة بدون راتب"),IFERROR(VLOOKUP(B829,الموظفين!$A$2:$J$501,8,FALSE()),0),0))</f>
        <v/>
      </c>
      <c r="R829" s="24" t="str">
        <f aca="false">IF(B829="","",ROUND((N(K829)+N(L829))/60*IFERROR(VLOOKUP(B829,الموظفين!$A$2:$J$501,8,FALSE()),0)/الإعدادات!$B$6*الإعدادات!$B$9,2))</f>
        <v/>
      </c>
      <c r="S829" s="24" t="str">
        <f aca="false">IF(OR(B829="",M829=""),"",ROUND(M829/60*IFERROR(VLOOKUP(B829,الموظفين!$A$2:$J$501,9,FALSE()),0),2))</f>
        <v/>
      </c>
      <c r="T829" s="17"/>
      <c r="U829" s="23" t="str">
        <f aca="false">IF(OR(A829="",B829=""),"",A829&amp;"|"&amp;B829)</f>
        <v/>
      </c>
    </row>
    <row r="830" customFormat="false" ht="15" hidden="false" customHeight="false" outlineLevel="0" collapsed="false">
      <c r="A830" s="16"/>
      <c r="B830" s="17"/>
      <c r="C830" s="18" t="str">
        <f aca="false">IF($B830="","",IFERROR(VLOOKUP($B830,الموظفين!$A$2:$J$501,2,FALSE())&amp;"","⚠ كود غير موجود"))</f>
        <v/>
      </c>
      <c r="D830" s="18" t="str">
        <f aca="false">IF($B830="","",IFERROR(VLOOKUP($B830,الموظفين!$A$2:$J$501,3,FALSE())&amp;"",""))</f>
        <v/>
      </c>
      <c r="E830" s="18" t="str">
        <f aca="false">IF($B830="","",IFERROR(VLOOKUP($B830,الموظفين!$A$2:$J$501,5,FALSE())&amp;"",""))</f>
        <v/>
      </c>
      <c r="F830" s="19" t="str">
        <f aca="false">IF($B830="","",IFERROR(VLOOKUP($B830,الموظفين!$A$2:$J$501,6,FALSE()),""))</f>
        <v/>
      </c>
      <c r="G830" s="19" t="str">
        <f aca="false">IF($B830="","",IFERROR(VLOOKUP($B830,الموظفين!$A$2:$J$501,7,FALSE()),""))</f>
        <v/>
      </c>
      <c r="H830" s="20"/>
      <c r="I830" s="20"/>
      <c r="J830" s="21" t="str">
        <f aca="false">IF(OR(H830="",I830=""),"",ROUND(MOD(I830-H830,1)*24,2))</f>
        <v/>
      </c>
      <c r="K830" s="22" t="str">
        <f aca="false">IF(OR(H830="",F830=""),"",IF(ROUND(MAX(0,MOD(H830-F830+0.5,1)-0.5)*1440,0)&gt;IFERROR(VLOOKUP(E830,الورديات!$A$2:$E$21,5,FALSE()),0),ROUND(MAX(0,MOD(H830-F830+0.5,1)-0.5)*1440,0),0))</f>
        <v/>
      </c>
      <c r="L830" s="22" t="str">
        <f aca="false">IF(OR(I830="",G830=""),"",ROUND(MAX(0,MOD(G830-I830+0.5,1)-0.5)*1440,0))</f>
        <v/>
      </c>
      <c r="M830" s="22" t="str">
        <f aca="false">IF(OR(I830="",G830=""),"",IF(ROUND(MAX(0,MOD(I830-G830+0.5,1)-0.5)*1440,0)&gt;=الإعدادات!$B$8,ROUND(MAX(0,MOD(I830-G830+0.5,1)-0.5)*1440,0),0))</f>
        <v/>
      </c>
      <c r="N830" s="18" t="str">
        <f aca="false">IF(OR(A830="",B830=""),"",IF(COUNTIFS(الإجازات!$A$2:$A$1001,B830,الإجازات!$D$2:$D$1001,"&lt;="&amp;A830,الإجازات!$E$2:$E$1001,"&gt;="&amp;A830,الإجازات!$G$2:$G$1001,"مقبولة")=0,"",LOOKUP(2,1/((الإجازات!$A$2:$A$1001=B830)*(الإجازات!$D$2:$D$1001&lt;=A830)*(الإجازات!$E$2:$E$1001&gt;=A830)*(الإجازات!$G$2:$G$1001="مقبولة")),الإجازات!$C$2:$C$1001)))</f>
        <v/>
      </c>
      <c r="O830" s="17"/>
      <c r="P830" s="23" t="str">
        <f aca="false">IF(B830="","",IF(ISNA(MATCH(B830,الموظفين!$A$2:$A$501,0)),"⚠ كود غير موجود",IF(O830&lt;&gt;"",O830,IF(N830&lt;&gt;"",N830,IF(H830="",IF(AND(A830&lt;&gt;"",WEEKDAY(A830)=الإعدادات!$B$11),"راحة أسبوعية","غائب"),IF(I830="","بدون انصراف",IF(N(K830)&gt;0,"متأخر","حاضر")))))))</f>
        <v/>
      </c>
      <c r="Q830" s="24" t="str">
        <f aca="false">IF(B830="","",IF(OR(P830="غائب",P830="غياب",P830="إجازة بدون راتب"),IFERROR(VLOOKUP(B830,الموظفين!$A$2:$J$501,8,FALSE()),0),0))</f>
        <v/>
      </c>
      <c r="R830" s="24" t="str">
        <f aca="false">IF(B830="","",ROUND((N(K830)+N(L830))/60*IFERROR(VLOOKUP(B830,الموظفين!$A$2:$J$501,8,FALSE()),0)/الإعدادات!$B$6*الإعدادات!$B$9,2))</f>
        <v/>
      </c>
      <c r="S830" s="24" t="str">
        <f aca="false">IF(OR(B830="",M830=""),"",ROUND(M830/60*IFERROR(VLOOKUP(B830,الموظفين!$A$2:$J$501,9,FALSE()),0),2))</f>
        <v/>
      </c>
      <c r="T830" s="17"/>
      <c r="U830" s="23" t="str">
        <f aca="false">IF(OR(A830="",B830=""),"",A830&amp;"|"&amp;B830)</f>
        <v/>
      </c>
    </row>
    <row r="831" customFormat="false" ht="15" hidden="false" customHeight="false" outlineLevel="0" collapsed="false">
      <c r="A831" s="16"/>
      <c r="B831" s="17"/>
      <c r="C831" s="18" t="str">
        <f aca="false">IF($B831="","",IFERROR(VLOOKUP($B831,الموظفين!$A$2:$J$501,2,FALSE())&amp;"","⚠ كود غير موجود"))</f>
        <v/>
      </c>
      <c r="D831" s="18" t="str">
        <f aca="false">IF($B831="","",IFERROR(VLOOKUP($B831,الموظفين!$A$2:$J$501,3,FALSE())&amp;"",""))</f>
        <v/>
      </c>
      <c r="E831" s="18" t="str">
        <f aca="false">IF($B831="","",IFERROR(VLOOKUP($B831,الموظفين!$A$2:$J$501,5,FALSE())&amp;"",""))</f>
        <v/>
      </c>
      <c r="F831" s="19" t="str">
        <f aca="false">IF($B831="","",IFERROR(VLOOKUP($B831,الموظفين!$A$2:$J$501,6,FALSE()),""))</f>
        <v/>
      </c>
      <c r="G831" s="19" t="str">
        <f aca="false">IF($B831="","",IFERROR(VLOOKUP($B831,الموظفين!$A$2:$J$501,7,FALSE()),""))</f>
        <v/>
      </c>
      <c r="H831" s="20"/>
      <c r="I831" s="20"/>
      <c r="J831" s="21" t="str">
        <f aca="false">IF(OR(H831="",I831=""),"",ROUND(MOD(I831-H831,1)*24,2))</f>
        <v/>
      </c>
      <c r="K831" s="22" t="str">
        <f aca="false">IF(OR(H831="",F831=""),"",IF(ROUND(MAX(0,MOD(H831-F831+0.5,1)-0.5)*1440,0)&gt;IFERROR(VLOOKUP(E831,الورديات!$A$2:$E$21,5,FALSE()),0),ROUND(MAX(0,MOD(H831-F831+0.5,1)-0.5)*1440,0),0))</f>
        <v/>
      </c>
      <c r="L831" s="22" t="str">
        <f aca="false">IF(OR(I831="",G831=""),"",ROUND(MAX(0,MOD(G831-I831+0.5,1)-0.5)*1440,0))</f>
        <v/>
      </c>
      <c r="M831" s="22" t="str">
        <f aca="false">IF(OR(I831="",G831=""),"",IF(ROUND(MAX(0,MOD(I831-G831+0.5,1)-0.5)*1440,0)&gt;=الإعدادات!$B$8,ROUND(MAX(0,MOD(I831-G831+0.5,1)-0.5)*1440,0),0))</f>
        <v/>
      </c>
      <c r="N831" s="18" t="str">
        <f aca="false">IF(OR(A831="",B831=""),"",IF(COUNTIFS(الإجازات!$A$2:$A$1001,B831,الإجازات!$D$2:$D$1001,"&lt;="&amp;A831,الإجازات!$E$2:$E$1001,"&gt;="&amp;A831,الإجازات!$G$2:$G$1001,"مقبولة")=0,"",LOOKUP(2,1/((الإجازات!$A$2:$A$1001=B831)*(الإجازات!$D$2:$D$1001&lt;=A831)*(الإجازات!$E$2:$E$1001&gt;=A831)*(الإجازات!$G$2:$G$1001="مقبولة")),الإجازات!$C$2:$C$1001)))</f>
        <v/>
      </c>
      <c r="O831" s="17"/>
      <c r="P831" s="23" t="str">
        <f aca="false">IF(B831="","",IF(ISNA(MATCH(B831,الموظفين!$A$2:$A$501,0)),"⚠ كود غير موجود",IF(O831&lt;&gt;"",O831,IF(N831&lt;&gt;"",N831,IF(H831="",IF(AND(A831&lt;&gt;"",WEEKDAY(A831)=الإعدادات!$B$11),"راحة أسبوعية","غائب"),IF(I831="","بدون انصراف",IF(N(K831)&gt;0,"متأخر","حاضر")))))))</f>
        <v/>
      </c>
      <c r="Q831" s="24" t="str">
        <f aca="false">IF(B831="","",IF(OR(P831="غائب",P831="غياب",P831="إجازة بدون راتب"),IFERROR(VLOOKUP(B831,الموظفين!$A$2:$J$501,8,FALSE()),0),0))</f>
        <v/>
      </c>
      <c r="R831" s="24" t="str">
        <f aca="false">IF(B831="","",ROUND((N(K831)+N(L831))/60*IFERROR(VLOOKUP(B831,الموظفين!$A$2:$J$501,8,FALSE()),0)/الإعدادات!$B$6*الإعدادات!$B$9,2))</f>
        <v/>
      </c>
      <c r="S831" s="24" t="str">
        <f aca="false">IF(OR(B831="",M831=""),"",ROUND(M831/60*IFERROR(VLOOKUP(B831,الموظفين!$A$2:$J$501,9,FALSE()),0),2))</f>
        <v/>
      </c>
      <c r="T831" s="17"/>
      <c r="U831" s="23" t="str">
        <f aca="false">IF(OR(A831="",B831=""),"",A831&amp;"|"&amp;B831)</f>
        <v/>
      </c>
    </row>
    <row r="832" customFormat="false" ht="15" hidden="false" customHeight="false" outlineLevel="0" collapsed="false">
      <c r="A832" s="16"/>
      <c r="B832" s="17"/>
      <c r="C832" s="18" t="str">
        <f aca="false">IF($B832="","",IFERROR(VLOOKUP($B832,الموظفين!$A$2:$J$501,2,FALSE())&amp;"","⚠ كود غير موجود"))</f>
        <v/>
      </c>
      <c r="D832" s="18" t="str">
        <f aca="false">IF($B832="","",IFERROR(VLOOKUP($B832,الموظفين!$A$2:$J$501,3,FALSE())&amp;"",""))</f>
        <v/>
      </c>
      <c r="E832" s="18" t="str">
        <f aca="false">IF($B832="","",IFERROR(VLOOKUP($B832,الموظفين!$A$2:$J$501,5,FALSE())&amp;"",""))</f>
        <v/>
      </c>
      <c r="F832" s="19" t="str">
        <f aca="false">IF($B832="","",IFERROR(VLOOKUP($B832,الموظفين!$A$2:$J$501,6,FALSE()),""))</f>
        <v/>
      </c>
      <c r="G832" s="19" t="str">
        <f aca="false">IF($B832="","",IFERROR(VLOOKUP($B832,الموظفين!$A$2:$J$501,7,FALSE()),""))</f>
        <v/>
      </c>
      <c r="H832" s="20"/>
      <c r="I832" s="20"/>
      <c r="J832" s="21" t="str">
        <f aca="false">IF(OR(H832="",I832=""),"",ROUND(MOD(I832-H832,1)*24,2))</f>
        <v/>
      </c>
      <c r="K832" s="22" t="str">
        <f aca="false">IF(OR(H832="",F832=""),"",IF(ROUND(MAX(0,MOD(H832-F832+0.5,1)-0.5)*1440,0)&gt;IFERROR(VLOOKUP(E832,الورديات!$A$2:$E$21,5,FALSE()),0),ROUND(MAX(0,MOD(H832-F832+0.5,1)-0.5)*1440,0),0))</f>
        <v/>
      </c>
      <c r="L832" s="22" t="str">
        <f aca="false">IF(OR(I832="",G832=""),"",ROUND(MAX(0,MOD(G832-I832+0.5,1)-0.5)*1440,0))</f>
        <v/>
      </c>
      <c r="M832" s="22" t="str">
        <f aca="false">IF(OR(I832="",G832=""),"",IF(ROUND(MAX(0,MOD(I832-G832+0.5,1)-0.5)*1440,0)&gt;=الإعدادات!$B$8,ROUND(MAX(0,MOD(I832-G832+0.5,1)-0.5)*1440,0),0))</f>
        <v/>
      </c>
      <c r="N832" s="18" t="str">
        <f aca="false">IF(OR(A832="",B832=""),"",IF(COUNTIFS(الإجازات!$A$2:$A$1001,B832,الإجازات!$D$2:$D$1001,"&lt;="&amp;A832,الإجازات!$E$2:$E$1001,"&gt;="&amp;A832,الإجازات!$G$2:$G$1001,"مقبولة")=0,"",LOOKUP(2,1/((الإجازات!$A$2:$A$1001=B832)*(الإجازات!$D$2:$D$1001&lt;=A832)*(الإجازات!$E$2:$E$1001&gt;=A832)*(الإجازات!$G$2:$G$1001="مقبولة")),الإجازات!$C$2:$C$1001)))</f>
        <v/>
      </c>
      <c r="O832" s="17"/>
      <c r="P832" s="23" t="str">
        <f aca="false">IF(B832="","",IF(ISNA(MATCH(B832,الموظفين!$A$2:$A$501,0)),"⚠ كود غير موجود",IF(O832&lt;&gt;"",O832,IF(N832&lt;&gt;"",N832,IF(H832="",IF(AND(A832&lt;&gt;"",WEEKDAY(A832)=الإعدادات!$B$11),"راحة أسبوعية","غائب"),IF(I832="","بدون انصراف",IF(N(K832)&gt;0,"متأخر","حاضر")))))))</f>
        <v/>
      </c>
      <c r="Q832" s="24" t="str">
        <f aca="false">IF(B832="","",IF(OR(P832="غائب",P832="غياب",P832="إجازة بدون راتب"),IFERROR(VLOOKUP(B832,الموظفين!$A$2:$J$501,8,FALSE()),0),0))</f>
        <v/>
      </c>
      <c r="R832" s="24" t="str">
        <f aca="false">IF(B832="","",ROUND((N(K832)+N(L832))/60*IFERROR(VLOOKUP(B832,الموظفين!$A$2:$J$501,8,FALSE()),0)/الإعدادات!$B$6*الإعدادات!$B$9,2))</f>
        <v/>
      </c>
      <c r="S832" s="24" t="str">
        <f aca="false">IF(OR(B832="",M832=""),"",ROUND(M832/60*IFERROR(VLOOKUP(B832,الموظفين!$A$2:$J$501,9,FALSE()),0),2))</f>
        <v/>
      </c>
      <c r="T832" s="17"/>
      <c r="U832" s="23" t="str">
        <f aca="false">IF(OR(A832="",B832=""),"",A832&amp;"|"&amp;B832)</f>
        <v/>
      </c>
    </row>
    <row r="833" customFormat="false" ht="15" hidden="false" customHeight="false" outlineLevel="0" collapsed="false">
      <c r="A833" s="16"/>
      <c r="B833" s="17"/>
      <c r="C833" s="18" t="str">
        <f aca="false">IF($B833="","",IFERROR(VLOOKUP($B833,الموظفين!$A$2:$J$501,2,FALSE())&amp;"","⚠ كود غير موجود"))</f>
        <v/>
      </c>
      <c r="D833" s="18" t="str">
        <f aca="false">IF($B833="","",IFERROR(VLOOKUP($B833,الموظفين!$A$2:$J$501,3,FALSE())&amp;"",""))</f>
        <v/>
      </c>
      <c r="E833" s="18" t="str">
        <f aca="false">IF($B833="","",IFERROR(VLOOKUP($B833,الموظفين!$A$2:$J$501,5,FALSE())&amp;"",""))</f>
        <v/>
      </c>
      <c r="F833" s="19" t="str">
        <f aca="false">IF($B833="","",IFERROR(VLOOKUP($B833,الموظفين!$A$2:$J$501,6,FALSE()),""))</f>
        <v/>
      </c>
      <c r="G833" s="19" t="str">
        <f aca="false">IF($B833="","",IFERROR(VLOOKUP($B833,الموظفين!$A$2:$J$501,7,FALSE()),""))</f>
        <v/>
      </c>
      <c r="H833" s="20"/>
      <c r="I833" s="20"/>
      <c r="J833" s="21" t="str">
        <f aca="false">IF(OR(H833="",I833=""),"",ROUND(MOD(I833-H833,1)*24,2))</f>
        <v/>
      </c>
      <c r="K833" s="22" t="str">
        <f aca="false">IF(OR(H833="",F833=""),"",IF(ROUND(MAX(0,MOD(H833-F833+0.5,1)-0.5)*1440,0)&gt;IFERROR(VLOOKUP(E833,الورديات!$A$2:$E$21,5,FALSE()),0),ROUND(MAX(0,MOD(H833-F833+0.5,1)-0.5)*1440,0),0))</f>
        <v/>
      </c>
      <c r="L833" s="22" t="str">
        <f aca="false">IF(OR(I833="",G833=""),"",ROUND(MAX(0,MOD(G833-I833+0.5,1)-0.5)*1440,0))</f>
        <v/>
      </c>
      <c r="M833" s="22" t="str">
        <f aca="false">IF(OR(I833="",G833=""),"",IF(ROUND(MAX(0,MOD(I833-G833+0.5,1)-0.5)*1440,0)&gt;=الإعدادات!$B$8,ROUND(MAX(0,MOD(I833-G833+0.5,1)-0.5)*1440,0),0))</f>
        <v/>
      </c>
      <c r="N833" s="18" t="str">
        <f aca="false">IF(OR(A833="",B833=""),"",IF(COUNTIFS(الإجازات!$A$2:$A$1001,B833,الإجازات!$D$2:$D$1001,"&lt;="&amp;A833,الإجازات!$E$2:$E$1001,"&gt;="&amp;A833,الإجازات!$G$2:$G$1001,"مقبولة")=0,"",LOOKUP(2,1/((الإجازات!$A$2:$A$1001=B833)*(الإجازات!$D$2:$D$1001&lt;=A833)*(الإجازات!$E$2:$E$1001&gt;=A833)*(الإجازات!$G$2:$G$1001="مقبولة")),الإجازات!$C$2:$C$1001)))</f>
        <v/>
      </c>
      <c r="O833" s="17"/>
      <c r="P833" s="23" t="str">
        <f aca="false">IF(B833="","",IF(ISNA(MATCH(B833,الموظفين!$A$2:$A$501,0)),"⚠ كود غير موجود",IF(O833&lt;&gt;"",O833,IF(N833&lt;&gt;"",N833,IF(H833="",IF(AND(A833&lt;&gt;"",WEEKDAY(A833)=الإعدادات!$B$11),"راحة أسبوعية","غائب"),IF(I833="","بدون انصراف",IF(N(K833)&gt;0,"متأخر","حاضر")))))))</f>
        <v/>
      </c>
      <c r="Q833" s="24" t="str">
        <f aca="false">IF(B833="","",IF(OR(P833="غائب",P833="غياب",P833="إجازة بدون راتب"),IFERROR(VLOOKUP(B833,الموظفين!$A$2:$J$501,8,FALSE()),0),0))</f>
        <v/>
      </c>
      <c r="R833" s="24" t="str">
        <f aca="false">IF(B833="","",ROUND((N(K833)+N(L833))/60*IFERROR(VLOOKUP(B833,الموظفين!$A$2:$J$501,8,FALSE()),0)/الإعدادات!$B$6*الإعدادات!$B$9,2))</f>
        <v/>
      </c>
      <c r="S833" s="24" t="str">
        <f aca="false">IF(OR(B833="",M833=""),"",ROUND(M833/60*IFERROR(VLOOKUP(B833,الموظفين!$A$2:$J$501,9,FALSE()),0),2))</f>
        <v/>
      </c>
      <c r="T833" s="17"/>
      <c r="U833" s="23" t="str">
        <f aca="false">IF(OR(A833="",B833=""),"",A833&amp;"|"&amp;B833)</f>
        <v/>
      </c>
    </row>
    <row r="834" customFormat="false" ht="15" hidden="false" customHeight="false" outlineLevel="0" collapsed="false">
      <c r="A834" s="16"/>
      <c r="B834" s="17"/>
      <c r="C834" s="18" t="str">
        <f aca="false">IF($B834="","",IFERROR(VLOOKUP($B834,الموظفين!$A$2:$J$501,2,FALSE())&amp;"","⚠ كود غير موجود"))</f>
        <v/>
      </c>
      <c r="D834" s="18" t="str">
        <f aca="false">IF($B834="","",IFERROR(VLOOKUP($B834,الموظفين!$A$2:$J$501,3,FALSE())&amp;"",""))</f>
        <v/>
      </c>
      <c r="E834" s="18" t="str">
        <f aca="false">IF($B834="","",IFERROR(VLOOKUP($B834,الموظفين!$A$2:$J$501,5,FALSE())&amp;"",""))</f>
        <v/>
      </c>
      <c r="F834" s="19" t="str">
        <f aca="false">IF($B834="","",IFERROR(VLOOKUP($B834,الموظفين!$A$2:$J$501,6,FALSE()),""))</f>
        <v/>
      </c>
      <c r="G834" s="19" t="str">
        <f aca="false">IF($B834="","",IFERROR(VLOOKUP($B834,الموظفين!$A$2:$J$501,7,FALSE()),""))</f>
        <v/>
      </c>
      <c r="H834" s="20"/>
      <c r="I834" s="20"/>
      <c r="J834" s="21" t="str">
        <f aca="false">IF(OR(H834="",I834=""),"",ROUND(MOD(I834-H834,1)*24,2))</f>
        <v/>
      </c>
      <c r="K834" s="22" t="str">
        <f aca="false">IF(OR(H834="",F834=""),"",IF(ROUND(MAX(0,MOD(H834-F834+0.5,1)-0.5)*1440,0)&gt;IFERROR(VLOOKUP(E834,الورديات!$A$2:$E$21,5,FALSE()),0),ROUND(MAX(0,MOD(H834-F834+0.5,1)-0.5)*1440,0),0))</f>
        <v/>
      </c>
      <c r="L834" s="22" t="str">
        <f aca="false">IF(OR(I834="",G834=""),"",ROUND(MAX(0,MOD(G834-I834+0.5,1)-0.5)*1440,0))</f>
        <v/>
      </c>
      <c r="M834" s="22" t="str">
        <f aca="false">IF(OR(I834="",G834=""),"",IF(ROUND(MAX(0,MOD(I834-G834+0.5,1)-0.5)*1440,0)&gt;=الإعدادات!$B$8,ROUND(MAX(0,MOD(I834-G834+0.5,1)-0.5)*1440,0),0))</f>
        <v/>
      </c>
      <c r="N834" s="18" t="str">
        <f aca="false">IF(OR(A834="",B834=""),"",IF(COUNTIFS(الإجازات!$A$2:$A$1001,B834,الإجازات!$D$2:$D$1001,"&lt;="&amp;A834,الإجازات!$E$2:$E$1001,"&gt;="&amp;A834,الإجازات!$G$2:$G$1001,"مقبولة")=0,"",LOOKUP(2,1/((الإجازات!$A$2:$A$1001=B834)*(الإجازات!$D$2:$D$1001&lt;=A834)*(الإجازات!$E$2:$E$1001&gt;=A834)*(الإجازات!$G$2:$G$1001="مقبولة")),الإجازات!$C$2:$C$1001)))</f>
        <v/>
      </c>
      <c r="O834" s="17"/>
      <c r="P834" s="23" t="str">
        <f aca="false">IF(B834="","",IF(ISNA(MATCH(B834,الموظفين!$A$2:$A$501,0)),"⚠ كود غير موجود",IF(O834&lt;&gt;"",O834,IF(N834&lt;&gt;"",N834,IF(H834="",IF(AND(A834&lt;&gt;"",WEEKDAY(A834)=الإعدادات!$B$11),"راحة أسبوعية","غائب"),IF(I834="","بدون انصراف",IF(N(K834)&gt;0,"متأخر","حاضر")))))))</f>
        <v/>
      </c>
      <c r="Q834" s="24" t="str">
        <f aca="false">IF(B834="","",IF(OR(P834="غائب",P834="غياب",P834="إجازة بدون راتب"),IFERROR(VLOOKUP(B834,الموظفين!$A$2:$J$501,8,FALSE()),0),0))</f>
        <v/>
      </c>
      <c r="R834" s="24" t="str">
        <f aca="false">IF(B834="","",ROUND((N(K834)+N(L834))/60*IFERROR(VLOOKUP(B834,الموظفين!$A$2:$J$501,8,FALSE()),0)/الإعدادات!$B$6*الإعدادات!$B$9,2))</f>
        <v/>
      </c>
      <c r="S834" s="24" t="str">
        <f aca="false">IF(OR(B834="",M834=""),"",ROUND(M834/60*IFERROR(VLOOKUP(B834,الموظفين!$A$2:$J$501,9,FALSE()),0),2))</f>
        <v/>
      </c>
      <c r="T834" s="17"/>
      <c r="U834" s="23" t="str">
        <f aca="false">IF(OR(A834="",B834=""),"",A834&amp;"|"&amp;B834)</f>
        <v/>
      </c>
    </row>
    <row r="835" customFormat="false" ht="15" hidden="false" customHeight="false" outlineLevel="0" collapsed="false">
      <c r="A835" s="16"/>
      <c r="B835" s="17"/>
      <c r="C835" s="18" t="str">
        <f aca="false">IF($B835="","",IFERROR(VLOOKUP($B835,الموظفين!$A$2:$J$501,2,FALSE())&amp;"","⚠ كود غير موجود"))</f>
        <v/>
      </c>
      <c r="D835" s="18" t="str">
        <f aca="false">IF($B835="","",IFERROR(VLOOKUP($B835,الموظفين!$A$2:$J$501,3,FALSE())&amp;"",""))</f>
        <v/>
      </c>
      <c r="E835" s="18" t="str">
        <f aca="false">IF($B835="","",IFERROR(VLOOKUP($B835,الموظفين!$A$2:$J$501,5,FALSE())&amp;"",""))</f>
        <v/>
      </c>
      <c r="F835" s="19" t="str">
        <f aca="false">IF($B835="","",IFERROR(VLOOKUP($B835,الموظفين!$A$2:$J$501,6,FALSE()),""))</f>
        <v/>
      </c>
      <c r="G835" s="19" t="str">
        <f aca="false">IF($B835="","",IFERROR(VLOOKUP($B835,الموظفين!$A$2:$J$501,7,FALSE()),""))</f>
        <v/>
      </c>
      <c r="H835" s="20"/>
      <c r="I835" s="20"/>
      <c r="J835" s="21" t="str">
        <f aca="false">IF(OR(H835="",I835=""),"",ROUND(MOD(I835-H835,1)*24,2))</f>
        <v/>
      </c>
      <c r="K835" s="22" t="str">
        <f aca="false">IF(OR(H835="",F835=""),"",IF(ROUND(MAX(0,MOD(H835-F835+0.5,1)-0.5)*1440,0)&gt;IFERROR(VLOOKUP(E835,الورديات!$A$2:$E$21,5,FALSE()),0),ROUND(MAX(0,MOD(H835-F835+0.5,1)-0.5)*1440,0),0))</f>
        <v/>
      </c>
      <c r="L835" s="22" t="str">
        <f aca="false">IF(OR(I835="",G835=""),"",ROUND(MAX(0,MOD(G835-I835+0.5,1)-0.5)*1440,0))</f>
        <v/>
      </c>
      <c r="M835" s="22" t="str">
        <f aca="false">IF(OR(I835="",G835=""),"",IF(ROUND(MAX(0,MOD(I835-G835+0.5,1)-0.5)*1440,0)&gt;=الإعدادات!$B$8,ROUND(MAX(0,MOD(I835-G835+0.5,1)-0.5)*1440,0),0))</f>
        <v/>
      </c>
      <c r="N835" s="18" t="str">
        <f aca="false">IF(OR(A835="",B835=""),"",IF(COUNTIFS(الإجازات!$A$2:$A$1001,B835,الإجازات!$D$2:$D$1001,"&lt;="&amp;A835,الإجازات!$E$2:$E$1001,"&gt;="&amp;A835,الإجازات!$G$2:$G$1001,"مقبولة")=0,"",LOOKUP(2,1/((الإجازات!$A$2:$A$1001=B835)*(الإجازات!$D$2:$D$1001&lt;=A835)*(الإجازات!$E$2:$E$1001&gt;=A835)*(الإجازات!$G$2:$G$1001="مقبولة")),الإجازات!$C$2:$C$1001)))</f>
        <v/>
      </c>
      <c r="O835" s="17"/>
      <c r="P835" s="23" t="str">
        <f aca="false">IF(B835="","",IF(ISNA(MATCH(B835,الموظفين!$A$2:$A$501,0)),"⚠ كود غير موجود",IF(O835&lt;&gt;"",O835,IF(N835&lt;&gt;"",N835,IF(H835="",IF(AND(A835&lt;&gt;"",WEEKDAY(A835)=الإعدادات!$B$11),"راحة أسبوعية","غائب"),IF(I835="","بدون انصراف",IF(N(K835)&gt;0,"متأخر","حاضر")))))))</f>
        <v/>
      </c>
      <c r="Q835" s="24" t="str">
        <f aca="false">IF(B835="","",IF(OR(P835="غائب",P835="غياب",P835="إجازة بدون راتب"),IFERROR(VLOOKUP(B835,الموظفين!$A$2:$J$501,8,FALSE()),0),0))</f>
        <v/>
      </c>
      <c r="R835" s="24" t="str">
        <f aca="false">IF(B835="","",ROUND((N(K835)+N(L835))/60*IFERROR(VLOOKUP(B835,الموظفين!$A$2:$J$501,8,FALSE()),0)/الإعدادات!$B$6*الإعدادات!$B$9,2))</f>
        <v/>
      </c>
      <c r="S835" s="24" t="str">
        <f aca="false">IF(OR(B835="",M835=""),"",ROUND(M835/60*IFERROR(VLOOKUP(B835,الموظفين!$A$2:$J$501,9,FALSE()),0),2))</f>
        <v/>
      </c>
      <c r="T835" s="17"/>
      <c r="U835" s="23" t="str">
        <f aca="false">IF(OR(A835="",B835=""),"",A835&amp;"|"&amp;B835)</f>
        <v/>
      </c>
    </row>
    <row r="836" customFormat="false" ht="15" hidden="false" customHeight="false" outlineLevel="0" collapsed="false">
      <c r="A836" s="16"/>
      <c r="B836" s="17"/>
      <c r="C836" s="18" t="str">
        <f aca="false">IF($B836="","",IFERROR(VLOOKUP($B836,الموظفين!$A$2:$J$501,2,FALSE())&amp;"","⚠ كود غير موجود"))</f>
        <v/>
      </c>
      <c r="D836" s="18" t="str">
        <f aca="false">IF($B836="","",IFERROR(VLOOKUP($B836,الموظفين!$A$2:$J$501,3,FALSE())&amp;"",""))</f>
        <v/>
      </c>
      <c r="E836" s="18" t="str">
        <f aca="false">IF($B836="","",IFERROR(VLOOKUP($B836,الموظفين!$A$2:$J$501,5,FALSE())&amp;"",""))</f>
        <v/>
      </c>
      <c r="F836" s="19" t="str">
        <f aca="false">IF($B836="","",IFERROR(VLOOKUP($B836,الموظفين!$A$2:$J$501,6,FALSE()),""))</f>
        <v/>
      </c>
      <c r="G836" s="19" t="str">
        <f aca="false">IF($B836="","",IFERROR(VLOOKUP($B836,الموظفين!$A$2:$J$501,7,FALSE()),""))</f>
        <v/>
      </c>
      <c r="H836" s="20"/>
      <c r="I836" s="20"/>
      <c r="J836" s="21" t="str">
        <f aca="false">IF(OR(H836="",I836=""),"",ROUND(MOD(I836-H836,1)*24,2))</f>
        <v/>
      </c>
      <c r="K836" s="22" t="str">
        <f aca="false">IF(OR(H836="",F836=""),"",IF(ROUND(MAX(0,MOD(H836-F836+0.5,1)-0.5)*1440,0)&gt;IFERROR(VLOOKUP(E836,الورديات!$A$2:$E$21,5,FALSE()),0),ROUND(MAX(0,MOD(H836-F836+0.5,1)-0.5)*1440,0),0))</f>
        <v/>
      </c>
      <c r="L836" s="22" t="str">
        <f aca="false">IF(OR(I836="",G836=""),"",ROUND(MAX(0,MOD(G836-I836+0.5,1)-0.5)*1440,0))</f>
        <v/>
      </c>
      <c r="M836" s="22" t="str">
        <f aca="false">IF(OR(I836="",G836=""),"",IF(ROUND(MAX(0,MOD(I836-G836+0.5,1)-0.5)*1440,0)&gt;=الإعدادات!$B$8,ROUND(MAX(0,MOD(I836-G836+0.5,1)-0.5)*1440,0),0))</f>
        <v/>
      </c>
      <c r="N836" s="18" t="str">
        <f aca="false">IF(OR(A836="",B836=""),"",IF(COUNTIFS(الإجازات!$A$2:$A$1001,B836,الإجازات!$D$2:$D$1001,"&lt;="&amp;A836,الإجازات!$E$2:$E$1001,"&gt;="&amp;A836,الإجازات!$G$2:$G$1001,"مقبولة")=0,"",LOOKUP(2,1/((الإجازات!$A$2:$A$1001=B836)*(الإجازات!$D$2:$D$1001&lt;=A836)*(الإجازات!$E$2:$E$1001&gt;=A836)*(الإجازات!$G$2:$G$1001="مقبولة")),الإجازات!$C$2:$C$1001)))</f>
        <v/>
      </c>
      <c r="O836" s="17"/>
      <c r="P836" s="23" t="str">
        <f aca="false">IF(B836="","",IF(ISNA(MATCH(B836,الموظفين!$A$2:$A$501,0)),"⚠ كود غير موجود",IF(O836&lt;&gt;"",O836,IF(N836&lt;&gt;"",N836,IF(H836="",IF(AND(A836&lt;&gt;"",WEEKDAY(A836)=الإعدادات!$B$11),"راحة أسبوعية","غائب"),IF(I836="","بدون انصراف",IF(N(K836)&gt;0,"متأخر","حاضر")))))))</f>
        <v/>
      </c>
      <c r="Q836" s="24" t="str">
        <f aca="false">IF(B836="","",IF(OR(P836="غائب",P836="غياب",P836="إجازة بدون راتب"),IFERROR(VLOOKUP(B836,الموظفين!$A$2:$J$501,8,FALSE()),0),0))</f>
        <v/>
      </c>
      <c r="R836" s="24" t="str">
        <f aca="false">IF(B836="","",ROUND((N(K836)+N(L836))/60*IFERROR(VLOOKUP(B836,الموظفين!$A$2:$J$501,8,FALSE()),0)/الإعدادات!$B$6*الإعدادات!$B$9,2))</f>
        <v/>
      </c>
      <c r="S836" s="24" t="str">
        <f aca="false">IF(OR(B836="",M836=""),"",ROUND(M836/60*IFERROR(VLOOKUP(B836,الموظفين!$A$2:$J$501,9,FALSE()),0),2))</f>
        <v/>
      </c>
      <c r="T836" s="17"/>
      <c r="U836" s="23" t="str">
        <f aca="false">IF(OR(A836="",B836=""),"",A836&amp;"|"&amp;B836)</f>
        <v/>
      </c>
    </row>
    <row r="837" customFormat="false" ht="15" hidden="false" customHeight="false" outlineLevel="0" collapsed="false">
      <c r="A837" s="16"/>
      <c r="B837" s="17"/>
      <c r="C837" s="18" t="str">
        <f aca="false">IF($B837="","",IFERROR(VLOOKUP($B837,الموظفين!$A$2:$J$501,2,FALSE())&amp;"","⚠ كود غير موجود"))</f>
        <v/>
      </c>
      <c r="D837" s="18" t="str">
        <f aca="false">IF($B837="","",IFERROR(VLOOKUP($B837,الموظفين!$A$2:$J$501,3,FALSE())&amp;"",""))</f>
        <v/>
      </c>
      <c r="E837" s="18" t="str">
        <f aca="false">IF($B837="","",IFERROR(VLOOKUP($B837,الموظفين!$A$2:$J$501,5,FALSE())&amp;"",""))</f>
        <v/>
      </c>
      <c r="F837" s="19" t="str">
        <f aca="false">IF($B837="","",IFERROR(VLOOKUP($B837,الموظفين!$A$2:$J$501,6,FALSE()),""))</f>
        <v/>
      </c>
      <c r="G837" s="19" t="str">
        <f aca="false">IF($B837="","",IFERROR(VLOOKUP($B837,الموظفين!$A$2:$J$501,7,FALSE()),""))</f>
        <v/>
      </c>
      <c r="H837" s="20"/>
      <c r="I837" s="20"/>
      <c r="J837" s="21" t="str">
        <f aca="false">IF(OR(H837="",I837=""),"",ROUND(MOD(I837-H837,1)*24,2))</f>
        <v/>
      </c>
      <c r="K837" s="22" t="str">
        <f aca="false">IF(OR(H837="",F837=""),"",IF(ROUND(MAX(0,MOD(H837-F837+0.5,1)-0.5)*1440,0)&gt;IFERROR(VLOOKUP(E837,الورديات!$A$2:$E$21,5,FALSE()),0),ROUND(MAX(0,MOD(H837-F837+0.5,1)-0.5)*1440,0),0))</f>
        <v/>
      </c>
      <c r="L837" s="22" t="str">
        <f aca="false">IF(OR(I837="",G837=""),"",ROUND(MAX(0,MOD(G837-I837+0.5,1)-0.5)*1440,0))</f>
        <v/>
      </c>
      <c r="M837" s="22" t="str">
        <f aca="false">IF(OR(I837="",G837=""),"",IF(ROUND(MAX(0,MOD(I837-G837+0.5,1)-0.5)*1440,0)&gt;=الإعدادات!$B$8,ROUND(MAX(0,MOD(I837-G837+0.5,1)-0.5)*1440,0),0))</f>
        <v/>
      </c>
      <c r="N837" s="18" t="str">
        <f aca="false">IF(OR(A837="",B837=""),"",IF(COUNTIFS(الإجازات!$A$2:$A$1001,B837,الإجازات!$D$2:$D$1001,"&lt;="&amp;A837,الإجازات!$E$2:$E$1001,"&gt;="&amp;A837,الإجازات!$G$2:$G$1001,"مقبولة")=0,"",LOOKUP(2,1/((الإجازات!$A$2:$A$1001=B837)*(الإجازات!$D$2:$D$1001&lt;=A837)*(الإجازات!$E$2:$E$1001&gt;=A837)*(الإجازات!$G$2:$G$1001="مقبولة")),الإجازات!$C$2:$C$1001)))</f>
        <v/>
      </c>
      <c r="O837" s="17"/>
      <c r="P837" s="23" t="str">
        <f aca="false">IF(B837="","",IF(ISNA(MATCH(B837,الموظفين!$A$2:$A$501,0)),"⚠ كود غير موجود",IF(O837&lt;&gt;"",O837,IF(N837&lt;&gt;"",N837,IF(H837="",IF(AND(A837&lt;&gt;"",WEEKDAY(A837)=الإعدادات!$B$11),"راحة أسبوعية","غائب"),IF(I837="","بدون انصراف",IF(N(K837)&gt;0,"متأخر","حاضر")))))))</f>
        <v/>
      </c>
      <c r="Q837" s="24" t="str">
        <f aca="false">IF(B837="","",IF(OR(P837="غائب",P837="غياب",P837="إجازة بدون راتب"),IFERROR(VLOOKUP(B837,الموظفين!$A$2:$J$501,8,FALSE()),0),0))</f>
        <v/>
      </c>
      <c r="R837" s="24" t="str">
        <f aca="false">IF(B837="","",ROUND((N(K837)+N(L837))/60*IFERROR(VLOOKUP(B837,الموظفين!$A$2:$J$501,8,FALSE()),0)/الإعدادات!$B$6*الإعدادات!$B$9,2))</f>
        <v/>
      </c>
      <c r="S837" s="24" t="str">
        <f aca="false">IF(OR(B837="",M837=""),"",ROUND(M837/60*IFERROR(VLOOKUP(B837,الموظفين!$A$2:$J$501,9,FALSE()),0),2))</f>
        <v/>
      </c>
      <c r="T837" s="17"/>
      <c r="U837" s="23" t="str">
        <f aca="false">IF(OR(A837="",B837=""),"",A837&amp;"|"&amp;B837)</f>
        <v/>
      </c>
    </row>
    <row r="838" customFormat="false" ht="15" hidden="false" customHeight="false" outlineLevel="0" collapsed="false">
      <c r="A838" s="16"/>
      <c r="B838" s="17"/>
      <c r="C838" s="18" t="str">
        <f aca="false">IF($B838="","",IFERROR(VLOOKUP($B838,الموظفين!$A$2:$J$501,2,FALSE())&amp;"","⚠ كود غير موجود"))</f>
        <v/>
      </c>
      <c r="D838" s="18" t="str">
        <f aca="false">IF($B838="","",IFERROR(VLOOKUP($B838,الموظفين!$A$2:$J$501,3,FALSE())&amp;"",""))</f>
        <v/>
      </c>
      <c r="E838" s="18" t="str">
        <f aca="false">IF($B838="","",IFERROR(VLOOKUP($B838,الموظفين!$A$2:$J$501,5,FALSE())&amp;"",""))</f>
        <v/>
      </c>
      <c r="F838" s="19" t="str">
        <f aca="false">IF($B838="","",IFERROR(VLOOKUP($B838,الموظفين!$A$2:$J$501,6,FALSE()),""))</f>
        <v/>
      </c>
      <c r="G838" s="19" t="str">
        <f aca="false">IF($B838="","",IFERROR(VLOOKUP($B838,الموظفين!$A$2:$J$501,7,FALSE()),""))</f>
        <v/>
      </c>
      <c r="H838" s="20"/>
      <c r="I838" s="20"/>
      <c r="J838" s="21" t="str">
        <f aca="false">IF(OR(H838="",I838=""),"",ROUND(MOD(I838-H838,1)*24,2))</f>
        <v/>
      </c>
      <c r="K838" s="22" t="str">
        <f aca="false">IF(OR(H838="",F838=""),"",IF(ROUND(MAX(0,MOD(H838-F838+0.5,1)-0.5)*1440,0)&gt;IFERROR(VLOOKUP(E838,الورديات!$A$2:$E$21,5,FALSE()),0),ROUND(MAX(0,MOD(H838-F838+0.5,1)-0.5)*1440,0),0))</f>
        <v/>
      </c>
      <c r="L838" s="22" t="str">
        <f aca="false">IF(OR(I838="",G838=""),"",ROUND(MAX(0,MOD(G838-I838+0.5,1)-0.5)*1440,0))</f>
        <v/>
      </c>
      <c r="M838" s="22" t="str">
        <f aca="false">IF(OR(I838="",G838=""),"",IF(ROUND(MAX(0,MOD(I838-G838+0.5,1)-0.5)*1440,0)&gt;=الإعدادات!$B$8,ROUND(MAX(0,MOD(I838-G838+0.5,1)-0.5)*1440,0),0))</f>
        <v/>
      </c>
      <c r="N838" s="18" t="str">
        <f aca="false">IF(OR(A838="",B838=""),"",IF(COUNTIFS(الإجازات!$A$2:$A$1001,B838,الإجازات!$D$2:$D$1001,"&lt;="&amp;A838,الإجازات!$E$2:$E$1001,"&gt;="&amp;A838,الإجازات!$G$2:$G$1001,"مقبولة")=0,"",LOOKUP(2,1/((الإجازات!$A$2:$A$1001=B838)*(الإجازات!$D$2:$D$1001&lt;=A838)*(الإجازات!$E$2:$E$1001&gt;=A838)*(الإجازات!$G$2:$G$1001="مقبولة")),الإجازات!$C$2:$C$1001)))</f>
        <v/>
      </c>
      <c r="O838" s="17"/>
      <c r="P838" s="23" t="str">
        <f aca="false">IF(B838="","",IF(ISNA(MATCH(B838,الموظفين!$A$2:$A$501,0)),"⚠ كود غير موجود",IF(O838&lt;&gt;"",O838,IF(N838&lt;&gt;"",N838,IF(H838="",IF(AND(A838&lt;&gt;"",WEEKDAY(A838)=الإعدادات!$B$11),"راحة أسبوعية","غائب"),IF(I838="","بدون انصراف",IF(N(K838)&gt;0,"متأخر","حاضر")))))))</f>
        <v/>
      </c>
      <c r="Q838" s="24" t="str">
        <f aca="false">IF(B838="","",IF(OR(P838="غائب",P838="غياب",P838="إجازة بدون راتب"),IFERROR(VLOOKUP(B838,الموظفين!$A$2:$J$501,8,FALSE()),0),0))</f>
        <v/>
      </c>
      <c r="R838" s="24" t="str">
        <f aca="false">IF(B838="","",ROUND((N(K838)+N(L838))/60*IFERROR(VLOOKUP(B838,الموظفين!$A$2:$J$501,8,FALSE()),0)/الإعدادات!$B$6*الإعدادات!$B$9,2))</f>
        <v/>
      </c>
      <c r="S838" s="24" t="str">
        <f aca="false">IF(OR(B838="",M838=""),"",ROUND(M838/60*IFERROR(VLOOKUP(B838,الموظفين!$A$2:$J$501,9,FALSE()),0),2))</f>
        <v/>
      </c>
      <c r="T838" s="17"/>
      <c r="U838" s="23" t="str">
        <f aca="false">IF(OR(A838="",B838=""),"",A838&amp;"|"&amp;B838)</f>
        <v/>
      </c>
    </row>
    <row r="839" customFormat="false" ht="15" hidden="false" customHeight="false" outlineLevel="0" collapsed="false">
      <c r="A839" s="16"/>
      <c r="B839" s="17"/>
      <c r="C839" s="18" t="str">
        <f aca="false">IF($B839="","",IFERROR(VLOOKUP($B839,الموظفين!$A$2:$J$501,2,FALSE())&amp;"","⚠ كود غير موجود"))</f>
        <v/>
      </c>
      <c r="D839" s="18" t="str">
        <f aca="false">IF($B839="","",IFERROR(VLOOKUP($B839,الموظفين!$A$2:$J$501,3,FALSE())&amp;"",""))</f>
        <v/>
      </c>
      <c r="E839" s="18" t="str">
        <f aca="false">IF($B839="","",IFERROR(VLOOKUP($B839,الموظفين!$A$2:$J$501,5,FALSE())&amp;"",""))</f>
        <v/>
      </c>
      <c r="F839" s="19" t="str">
        <f aca="false">IF($B839="","",IFERROR(VLOOKUP($B839,الموظفين!$A$2:$J$501,6,FALSE()),""))</f>
        <v/>
      </c>
      <c r="G839" s="19" t="str">
        <f aca="false">IF($B839="","",IFERROR(VLOOKUP($B839,الموظفين!$A$2:$J$501,7,FALSE()),""))</f>
        <v/>
      </c>
      <c r="H839" s="20"/>
      <c r="I839" s="20"/>
      <c r="J839" s="21" t="str">
        <f aca="false">IF(OR(H839="",I839=""),"",ROUND(MOD(I839-H839,1)*24,2))</f>
        <v/>
      </c>
      <c r="K839" s="22" t="str">
        <f aca="false">IF(OR(H839="",F839=""),"",IF(ROUND(MAX(0,MOD(H839-F839+0.5,1)-0.5)*1440,0)&gt;IFERROR(VLOOKUP(E839,الورديات!$A$2:$E$21,5,FALSE()),0),ROUND(MAX(0,MOD(H839-F839+0.5,1)-0.5)*1440,0),0))</f>
        <v/>
      </c>
      <c r="L839" s="22" t="str">
        <f aca="false">IF(OR(I839="",G839=""),"",ROUND(MAX(0,MOD(G839-I839+0.5,1)-0.5)*1440,0))</f>
        <v/>
      </c>
      <c r="M839" s="22" t="str">
        <f aca="false">IF(OR(I839="",G839=""),"",IF(ROUND(MAX(0,MOD(I839-G839+0.5,1)-0.5)*1440,0)&gt;=الإعدادات!$B$8,ROUND(MAX(0,MOD(I839-G839+0.5,1)-0.5)*1440,0),0))</f>
        <v/>
      </c>
      <c r="N839" s="18" t="str">
        <f aca="false">IF(OR(A839="",B839=""),"",IF(COUNTIFS(الإجازات!$A$2:$A$1001,B839,الإجازات!$D$2:$D$1001,"&lt;="&amp;A839,الإجازات!$E$2:$E$1001,"&gt;="&amp;A839,الإجازات!$G$2:$G$1001,"مقبولة")=0,"",LOOKUP(2,1/((الإجازات!$A$2:$A$1001=B839)*(الإجازات!$D$2:$D$1001&lt;=A839)*(الإجازات!$E$2:$E$1001&gt;=A839)*(الإجازات!$G$2:$G$1001="مقبولة")),الإجازات!$C$2:$C$1001)))</f>
        <v/>
      </c>
      <c r="O839" s="17"/>
      <c r="P839" s="23" t="str">
        <f aca="false">IF(B839="","",IF(ISNA(MATCH(B839,الموظفين!$A$2:$A$501,0)),"⚠ كود غير موجود",IF(O839&lt;&gt;"",O839,IF(N839&lt;&gt;"",N839,IF(H839="",IF(AND(A839&lt;&gt;"",WEEKDAY(A839)=الإعدادات!$B$11),"راحة أسبوعية","غائب"),IF(I839="","بدون انصراف",IF(N(K839)&gt;0,"متأخر","حاضر")))))))</f>
        <v/>
      </c>
      <c r="Q839" s="24" t="str">
        <f aca="false">IF(B839="","",IF(OR(P839="غائب",P839="غياب",P839="إجازة بدون راتب"),IFERROR(VLOOKUP(B839,الموظفين!$A$2:$J$501,8,FALSE()),0),0))</f>
        <v/>
      </c>
      <c r="R839" s="24" t="str">
        <f aca="false">IF(B839="","",ROUND((N(K839)+N(L839))/60*IFERROR(VLOOKUP(B839,الموظفين!$A$2:$J$501,8,FALSE()),0)/الإعدادات!$B$6*الإعدادات!$B$9,2))</f>
        <v/>
      </c>
      <c r="S839" s="24" t="str">
        <f aca="false">IF(OR(B839="",M839=""),"",ROUND(M839/60*IFERROR(VLOOKUP(B839,الموظفين!$A$2:$J$501,9,FALSE()),0),2))</f>
        <v/>
      </c>
      <c r="T839" s="17"/>
      <c r="U839" s="23" t="str">
        <f aca="false">IF(OR(A839="",B839=""),"",A839&amp;"|"&amp;B839)</f>
        <v/>
      </c>
    </row>
    <row r="840" customFormat="false" ht="15" hidden="false" customHeight="false" outlineLevel="0" collapsed="false">
      <c r="A840" s="16"/>
      <c r="B840" s="17"/>
      <c r="C840" s="18" t="str">
        <f aca="false">IF($B840="","",IFERROR(VLOOKUP($B840,الموظفين!$A$2:$J$501,2,FALSE())&amp;"","⚠ كود غير موجود"))</f>
        <v/>
      </c>
      <c r="D840" s="18" t="str">
        <f aca="false">IF($B840="","",IFERROR(VLOOKUP($B840,الموظفين!$A$2:$J$501,3,FALSE())&amp;"",""))</f>
        <v/>
      </c>
      <c r="E840" s="18" t="str">
        <f aca="false">IF($B840="","",IFERROR(VLOOKUP($B840,الموظفين!$A$2:$J$501,5,FALSE())&amp;"",""))</f>
        <v/>
      </c>
      <c r="F840" s="19" t="str">
        <f aca="false">IF($B840="","",IFERROR(VLOOKUP($B840,الموظفين!$A$2:$J$501,6,FALSE()),""))</f>
        <v/>
      </c>
      <c r="G840" s="19" t="str">
        <f aca="false">IF($B840="","",IFERROR(VLOOKUP($B840,الموظفين!$A$2:$J$501,7,FALSE()),""))</f>
        <v/>
      </c>
      <c r="H840" s="20"/>
      <c r="I840" s="20"/>
      <c r="J840" s="21" t="str">
        <f aca="false">IF(OR(H840="",I840=""),"",ROUND(MOD(I840-H840,1)*24,2))</f>
        <v/>
      </c>
      <c r="K840" s="22" t="str">
        <f aca="false">IF(OR(H840="",F840=""),"",IF(ROUND(MAX(0,MOD(H840-F840+0.5,1)-0.5)*1440,0)&gt;IFERROR(VLOOKUP(E840,الورديات!$A$2:$E$21,5,FALSE()),0),ROUND(MAX(0,MOD(H840-F840+0.5,1)-0.5)*1440,0),0))</f>
        <v/>
      </c>
      <c r="L840" s="22" t="str">
        <f aca="false">IF(OR(I840="",G840=""),"",ROUND(MAX(0,MOD(G840-I840+0.5,1)-0.5)*1440,0))</f>
        <v/>
      </c>
      <c r="M840" s="22" t="str">
        <f aca="false">IF(OR(I840="",G840=""),"",IF(ROUND(MAX(0,MOD(I840-G840+0.5,1)-0.5)*1440,0)&gt;=الإعدادات!$B$8,ROUND(MAX(0,MOD(I840-G840+0.5,1)-0.5)*1440,0),0))</f>
        <v/>
      </c>
      <c r="N840" s="18" t="str">
        <f aca="false">IF(OR(A840="",B840=""),"",IF(COUNTIFS(الإجازات!$A$2:$A$1001,B840,الإجازات!$D$2:$D$1001,"&lt;="&amp;A840,الإجازات!$E$2:$E$1001,"&gt;="&amp;A840,الإجازات!$G$2:$G$1001,"مقبولة")=0,"",LOOKUP(2,1/((الإجازات!$A$2:$A$1001=B840)*(الإجازات!$D$2:$D$1001&lt;=A840)*(الإجازات!$E$2:$E$1001&gt;=A840)*(الإجازات!$G$2:$G$1001="مقبولة")),الإجازات!$C$2:$C$1001)))</f>
        <v/>
      </c>
      <c r="O840" s="17"/>
      <c r="P840" s="23" t="str">
        <f aca="false">IF(B840="","",IF(ISNA(MATCH(B840,الموظفين!$A$2:$A$501,0)),"⚠ كود غير موجود",IF(O840&lt;&gt;"",O840,IF(N840&lt;&gt;"",N840,IF(H840="",IF(AND(A840&lt;&gt;"",WEEKDAY(A840)=الإعدادات!$B$11),"راحة أسبوعية","غائب"),IF(I840="","بدون انصراف",IF(N(K840)&gt;0,"متأخر","حاضر")))))))</f>
        <v/>
      </c>
      <c r="Q840" s="24" t="str">
        <f aca="false">IF(B840="","",IF(OR(P840="غائب",P840="غياب",P840="إجازة بدون راتب"),IFERROR(VLOOKUP(B840,الموظفين!$A$2:$J$501,8,FALSE()),0),0))</f>
        <v/>
      </c>
      <c r="R840" s="24" t="str">
        <f aca="false">IF(B840="","",ROUND((N(K840)+N(L840))/60*IFERROR(VLOOKUP(B840,الموظفين!$A$2:$J$501,8,FALSE()),0)/الإعدادات!$B$6*الإعدادات!$B$9,2))</f>
        <v/>
      </c>
      <c r="S840" s="24" t="str">
        <f aca="false">IF(OR(B840="",M840=""),"",ROUND(M840/60*IFERROR(VLOOKUP(B840,الموظفين!$A$2:$J$501,9,FALSE()),0),2))</f>
        <v/>
      </c>
      <c r="T840" s="17"/>
      <c r="U840" s="23" t="str">
        <f aca="false">IF(OR(A840="",B840=""),"",A840&amp;"|"&amp;B840)</f>
        <v/>
      </c>
    </row>
    <row r="841" customFormat="false" ht="15" hidden="false" customHeight="false" outlineLevel="0" collapsed="false">
      <c r="A841" s="16"/>
      <c r="B841" s="17"/>
      <c r="C841" s="18" t="str">
        <f aca="false">IF($B841="","",IFERROR(VLOOKUP($B841,الموظفين!$A$2:$J$501,2,FALSE())&amp;"","⚠ كود غير موجود"))</f>
        <v/>
      </c>
      <c r="D841" s="18" t="str">
        <f aca="false">IF($B841="","",IFERROR(VLOOKUP($B841,الموظفين!$A$2:$J$501,3,FALSE())&amp;"",""))</f>
        <v/>
      </c>
      <c r="E841" s="18" t="str">
        <f aca="false">IF($B841="","",IFERROR(VLOOKUP($B841,الموظفين!$A$2:$J$501,5,FALSE())&amp;"",""))</f>
        <v/>
      </c>
      <c r="F841" s="19" t="str">
        <f aca="false">IF($B841="","",IFERROR(VLOOKUP($B841,الموظفين!$A$2:$J$501,6,FALSE()),""))</f>
        <v/>
      </c>
      <c r="G841" s="19" t="str">
        <f aca="false">IF($B841="","",IFERROR(VLOOKUP($B841,الموظفين!$A$2:$J$501,7,FALSE()),""))</f>
        <v/>
      </c>
      <c r="H841" s="20"/>
      <c r="I841" s="20"/>
      <c r="J841" s="21" t="str">
        <f aca="false">IF(OR(H841="",I841=""),"",ROUND(MOD(I841-H841,1)*24,2))</f>
        <v/>
      </c>
      <c r="K841" s="22" t="str">
        <f aca="false">IF(OR(H841="",F841=""),"",IF(ROUND(MAX(0,MOD(H841-F841+0.5,1)-0.5)*1440,0)&gt;IFERROR(VLOOKUP(E841,الورديات!$A$2:$E$21,5,FALSE()),0),ROUND(MAX(0,MOD(H841-F841+0.5,1)-0.5)*1440,0),0))</f>
        <v/>
      </c>
      <c r="L841" s="22" t="str">
        <f aca="false">IF(OR(I841="",G841=""),"",ROUND(MAX(0,MOD(G841-I841+0.5,1)-0.5)*1440,0))</f>
        <v/>
      </c>
      <c r="M841" s="22" t="str">
        <f aca="false">IF(OR(I841="",G841=""),"",IF(ROUND(MAX(0,MOD(I841-G841+0.5,1)-0.5)*1440,0)&gt;=الإعدادات!$B$8,ROUND(MAX(0,MOD(I841-G841+0.5,1)-0.5)*1440,0),0))</f>
        <v/>
      </c>
      <c r="N841" s="18" t="str">
        <f aca="false">IF(OR(A841="",B841=""),"",IF(COUNTIFS(الإجازات!$A$2:$A$1001,B841,الإجازات!$D$2:$D$1001,"&lt;="&amp;A841,الإجازات!$E$2:$E$1001,"&gt;="&amp;A841,الإجازات!$G$2:$G$1001,"مقبولة")=0,"",LOOKUP(2,1/((الإجازات!$A$2:$A$1001=B841)*(الإجازات!$D$2:$D$1001&lt;=A841)*(الإجازات!$E$2:$E$1001&gt;=A841)*(الإجازات!$G$2:$G$1001="مقبولة")),الإجازات!$C$2:$C$1001)))</f>
        <v/>
      </c>
      <c r="O841" s="17"/>
      <c r="P841" s="23" t="str">
        <f aca="false">IF(B841="","",IF(ISNA(MATCH(B841,الموظفين!$A$2:$A$501,0)),"⚠ كود غير موجود",IF(O841&lt;&gt;"",O841,IF(N841&lt;&gt;"",N841,IF(H841="",IF(AND(A841&lt;&gt;"",WEEKDAY(A841)=الإعدادات!$B$11),"راحة أسبوعية","غائب"),IF(I841="","بدون انصراف",IF(N(K841)&gt;0,"متأخر","حاضر")))))))</f>
        <v/>
      </c>
      <c r="Q841" s="24" t="str">
        <f aca="false">IF(B841="","",IF(OR(P841="غائب",P841="غياب",P841="إجازة بدون راتب"),IFERROR(VLOOKUP(B841,الموظفين!$A$2:$J$501,8,FALSE()),0),0))</f>
        <v/>
      </c>
      <c r="R841" s="24" t="str">
        <f aca="false">IF(B841="","",ROUND((N(K841)+N(L841))/60*IFERROR(VLOOKUP(B841,الموظفين!$A$2:$J$501,8,FALSE()),0)/الإعدادات!$B$6*الإعدادات!$B$9,2))</f>
        <v/>
      </c>
      <c r="S841" s="24" t="str">
        <f aca="false">IF(OR(B841="",M841=""),"",ROUND(M841/60*IFERROR(VLOOKUP(B841,الموظفين!$A$2:$J$501,9,FALSE()),0),2))</f>
        <v/>
      </c>
      <c r="T841" s="17"/>
      <c r="U841" s="23" t="str">
        <f aca="false">IF(OR(A841="",B841=""),"",A841&amp;"|"&amp;B841)</f>
        <v/>
      </c>
    </row>
    <row r="842" customFormat="false" ht="15" hidden="false" customHeight="false" outlineLevel="0" collapsed="false">
      <c r="A842" s="16"/>
      <c r="B842" s="17"/>
      <c r="C842" s="18" t="str">
        <f aca="false">IF($B842="","",IFERROR(VLOOKUP($B842,الموظفين!$A$2:$J$501,2,FALSE())&amp;"","⚠ كود غير موجود"))</f>
        <v/>
      </c>
      <c r="D842" s="18" t="str">
        <f aca="false">IF($B842="","",IFERROR(VLOOKUP($B842,الموظفين!$A$2:$J$501,3,FALSE())&amp;"",""))</f>
        <v/>
      </c>
      <c r="E842" s="18" t="str">
        <f aca="false">IF($B842="","",IFERROR(VLOOKUP($B842,الموظفين!$A$2:$J$501,5,FALSE())&amp;"",""))</f>
        <v/>
      </c>
      <c r="F842" s="19" t="str">
        <f aca="false">IF($B842="","",IFERROR(VLOOKUP($B842,الموظفين!$A$2:$J$501,6,FALSE()),""))</f>
        <v/>
      </c>
      <c r="G842" s="19" t="str">
        <f aca="false">IF($B842="","",IFERROR(VLOOKUP($B842,الموظفين!$A$2:$J$501,7,FALSE()),""))</f>
        <v/>
      </c>
      <c r="H842" s="20"/>
      <c r="I842" s="20"/>
      <c r="J842" s="21" t="str">
        <f aca="false">IF(OR(H842="",I842=""),"",ROUND(MOD(I842-H842,1)*24,2))</f>
        <v/>
      </c>
      <c r="K842" s="22" t="str">
        <f aca="false">IF(OR(H842="",F842=""),"",IF(ROUND(MAX(0,MOD(H842-F842+0.5,1)-0.5)*1440,0)&gt;IFERROR(VLOOKUP(E842,الورديات!$A$2:$E$21,5,FALSE()),0),ROUND(MAX(0,MOD(H842-F842+0.5,1)-0.5)*1440,0),0))</f>
        <v/>
      </c>
      <c r="L842" s="22" t="str">
        <f aca="false">IF(OR(I842="",G842=""),"",ROUND(MAX(0,MOD(G842-I842+0.5,1)-0.5)*1440,0))</f>
        <v/>
      </c>
      <c r="M842" s="22" t="str">
        <f aca="false">IF(OR(I842="",G842=""),"",IF(ROUND(MAX(0,MOD(I842-G842+0.5,1)-0.5)*1440,0)&gt;=الإعدادات!$B$8,ROUND(MAX(0,MOD(I842-G842+0.5,1)-0.5)*1440,0),0))</f>
        <v/>
      </c>
      <c r="N842" s="18" t="str">
        <f aca="false">IF(OR(A842="",B842=""),"",IF(COUNTIFS(الإجازات!$A$2:$A$1001,B842,الإجازات!$D$2:$D$1001,"&lt;="&amp;A842,الإجازات!$E$2:$E$1001,"&gt;="&amp;A842,الإجازات!$G$2:$G$1001,"مقبولة")=0,"",LOOKUP(2,1/((الإجازات!$A$2:$A$1001=B842)*(الإجازات!$D$2:$D$1001&lt;=A842)*(الإجازات!$E$2:$E$1001&gt;=A842)*(الإجازات!$G$2:$G$1001="مقبولة")),الإجازات!$C$2:$C$1001)))</f>
        <v/>
      </c>
      <c r="O842" s="17"/>
      <c r="P842" s="23" t="str">
        <f aca="false">IF(B842="","",IF(ISNA(MATCH(B842,الموظفين!$A$2:$A$501,0)),"⚠ كود غير موجود",IF(O842&lt;&gt;"",O842,IF(N842&lt;&gt;"",N842,IF(H842="",IF(AND(A842&lt;&gt;"",WEEKDAY(A842)=الإعدادات!$B$11),"راحة أسبوعية","غائب"),IF(I842="","بدون انصراف",IF(N(K842)&gt;0,"متأخر","حاضر")))))))</f>
        <v/>
      </c>
      <c r="Q842" s="24" t="str">
        <f aca="false">IF(B842="","",IF(OR(P842="غائب",P842="غياب",P842="إجازة بدون راتب"),IFERROR(VLOOKUP(B842,الموظفين!$A$2:$J$501,8,FALSE()),0),0))</f>
        <v/>
      </c>
      <c r="R842" s="24" t="str">
        <f aca="false">IF(B842="","",ROUND((N(K842)+N(L842))/60*IFERROR(VLOOKUP(B842,الموظفين!$A$2:$J$501,8,FALSE()),0)/الإعدادات!$B$6*الإعدادات!$B$9,2))</f>
        <v/>
      </c>
      <c r="S842" s="24" t="str">
        <f aca="false">IF(OR(B842="",M842=""),"",ROUND(M842/60*IFERROR(VLOOKUP(B842,الموظفين!$A$2:$J$501,9,FALSE()),0),2))</f>
        <v/>
      </c>
      <c r="T842" s="17"/>
      <c r="U842" s="23" t="str">
        <f aca="false">IF(OR(A842="",B842=""),"",A842&amp;"|"&amp;B842)</f>
        <v/>
      </c>
    </row>
    <row r="843" customFormat="false" ht="15" hidden="false" customHeight="false" outlineLevel="0" collapsed="false">
      <c r="A843" s="16"/>
      <c r="B843" s="17"/>
      <c r="C843" s="18" t="str">
        <f aca="false">IF($B843="","",IFERROR(VLOOKUP($B843,الموظفين!$A$2:$J$501,2,FALSE())&amp;"","⚠ كود غير موجود"))</f>
        <v/>
      </c>
      <c r="D843" s="18" t="str">
        <f aca="false">IF($B843="","",IFERROR(VLOOKUP($B843,الموظفين!$A$2:$J$501,3,FALSE())&amp;"",""))</f>
        <v/>
      </c>
      <c r="E843" s="18" t="str">
        <f aca="false">IF($B843="","",IFERROR(VLOOKUP($B843,الموظفين!$A$2:$J$501,5,FALSE())&amp;"",""))</f>
        <v/>
      </c>
      <c r="F843" s="19" t="str">
        <f aca="false">IF($B843="","",IFERROR(VLOOKUP($B843,الموظفين!$A$2:$J$501,6,FALSE()),""))</f>
        <v/>
      </c>
      <c r="G843" s="19" t="str">
        <f aca="false">IF($B843="","",IFERROR(VLOOKUP($B843,الموظفين!$A$2:$J$501,7,FALSE()),""))</f>
        <v/>
      </c>
      <c r="H843" s="20"/>
      <c r="I843" s="20"/>
      <c r="J843" s="21" t="str">
        <f aca="false">IF(OR(H843="",I843=""),"",ROUND(MOD(I843-H843,1)*24,2))</f>
        <v/>
      </c>
      <c r="K843" s="22" t="str">
        <f aca="false">IF(OR(H843="",F843=""),"",IF(ROUND(MAX(0,MOD(H843-F843+0.5,1)-0.5)*1440,0)&gt;IFERROR(VLOOKUP(E843,الورديات!$A$2:$E$21,5,FALSE()),0),ROUND(MAX(0,MOD(H843-F843+0.5,1)-0.5)*1440,0),0))</f>
        <v/>
      </c>
      <c r="L843" s="22" t="str">
        <f aca="false">IF(OR(I843="",G843=""),"",ROUND(MAX(0,MOD(G843-I843+0.5,1)-0.5)*1440,0))</f>
        <v/>
      </c>
      <c r="M843" s="22" t="str">
        <f aca="false">IF(OR(I843="",G843=""),"",IF(ROUND(MAX(0,MOD(I843-G843+0.5,1)-0.5)*1440,0)&gt;=الإعدادات!$B$8,ROUND(MAX(0,MOD(I843-G843+0.5,1)-0.5)*1440,0),0))</f>
        <v/>
      </c>
      <c r="N843" s="18" t="str">
        <f aca="false">IF(OR(A843="",B843=""),"",IF(COUNTIFS(الإجازات!$A$2:$A$1001,B843,الإجازات!$D$2:$D$1001,"&lt;="&amp;A843,الإجازات!$E$2:$E$1001,"&gt;="&amp;A843,الإجازات!$G$2:$G$1001,"مقبولة")=0,"",LOOKUP(2,1/((الإجازات!$A$2:$A$1001=B843)*(الإجازات!$D$2:$D$1001&lt;=A843)*(الإجازات!$E$2:$E$1001&gt;=A843)*(الإجازات!$G$2:$G$1001="مقبولة")),الإجازات!$C$2:$C$1001)))</f>
        <v/>
      </c>
      <c r="O843" s="17"/>
      <c r="P843" s="23" t="str">
        <f aca="false">IF(B843="","",IF(ISNA(MATCH(B843,الموظفين!$A$2:$A$501,0)),"⚠ كود غير موجود",IF(O843&lt;&gt;"",O843,IF(N843&lt;&gt;"",N843,IF(H843="",IF(AND(A843&lt;&gt;"",WEEKDAY(A843)=الإعدادات!$B$11),"راحة أسبوعية","غائب"),IF(I843="","بدون انصراف",IF(N(K843)&gt;0,"متأخر","حاضر")))))))</f>
        <v/>
      </c>
      <c r="Q843" s="24" t="str">
        <f aca="false">IF(B843="","",IF(OR(P843="غائب",P843="غياب",P843="إجازة بدون راتب"),IFERROR(VLOOKUP(B843,الموظفين!$A$2:$J$501,8,FALSE()),0),0))</f>
        <v/>
      </c>
      <c r="R843" s="24" t="str">
        <f aca="false">IF(B843="","",ROUND((N(K843)+N(L843))/60*IFERROR(VLOOKUP(B843,الموظفين!$A$2:$J$501,8,FALSE()),0)/الإعدادات!$B$6*الإعدادات!$B$9,2))</f>
        <v/>
      </c>
      <c r="S843" s="24" t="str">
        <f aca="false">IF(OR(B843="",M843=""),"",ROUND(M843/60*IFERROR(VLOOKUP(B843,الموظفين!$A$2:$J$501,9,FALSE()),0),2))</f>
        <v/>
      </c>
      <c r="T843" s="17"/>
      <c r="U843" s="23" t="str">
        <f aca="false">IF(OR(A843="",B843=""),"",A843&amp;"|"&amp;B843)</f>
        <v/>
      </c>
    </row>
    <row r="844" customFormat="false" ht="15" hidden="false" customHeight="false" outlineLevel="0" collapsed="false">
      <c r="A844" s="16"/>
      <c r="B844" s="17"/>
      <c r="C844" s="18" t="str">
        <f aca="false">IF($B844="","",IFERROR(VLOOKUP($B844,الموظفين!$A$2:$J$501,2,FALSE())&amp;"","⚠ كود غير موجود"))</f>
        <v/>
      </c>
      <c r="D844" s="18" t="str">
        <f aca="false">IF($B844="","",IFERROR(VLOOKUP($B844,الموظفين!$A$2:$J$501,3,FALSE())&amp;"",""))</f>
        <v/>
      </c>
      <c r="E844" s="18" t="str">
        <f aca="false">IF($B844="","",IFERROR(VLOOKUP($B844,الموظفين!$A$2:$J$501,5,FALSE())&amp;"",""))</f>
        <v/>
      </c>
      <c r="F844" s="19" t="str">
        <f aca="false">IF($B844="","",IFERROR(VLOOKUP($B844,الموظفين!$A$2:$J$501,6,FALSE()),""))</f>
        <v/>
      </c>
      <c r="G844" s="19" t="str">
        <f aca="false">IF($B844="","",IFERROR(VLOOKUP($B844,الموظفين!$A$2:$J$501,7,FALSE()),""))</f>
        <v/>
      </c>
      <c r="H844" s="20"/>
      <c r="I844" s="20"/>
      <c r="J844" s="21" t="str">
        <f aca="false">IF(OR(H844="",I844=""),"",ROUND(MOD(I844-H844,1)*24,2))</f>
        <v/>
      </c>
      <c r="K844" s="22" t="str">
        <f aca="false">IF(OR(H844="",F844=""),"",IF(ROUND(MAX(0,MOD(H844-F844+0.5,1)-0.5)*1440,0)&gt;IFERROR(VLOOKUP(E844,الورديات!$A$2:$E$21,5,FALSE()),0),ROUND(MAX(0,MOD(H844-F844+0.5,1)-0.5)*1440,0),0))</f>
        <v/>
      </c>
      <c r="L844" s="22" t="str">
        <f aca="false">IF(OR(I844="",G844=""),"",ROUND(MAX(0,MOD(G844-I844+0.5,1)-0.5)*1440,0))</f>
        <v/>
      </c>
      <c r="M844" s="22" t="str">
        <f aca="false">IF(OR(I844="",G844=""),"",IF(ROUND(MAX(0,MOD(I844-G844+0.5,1)-0.5)*1440,0)&gt;=الإعدادات!$B$8,ROUND(MAX(0,MOD(I844-G844+0.5,1)-0.5)*1440,0),0))</f>
        <v/>
      </c>
      <c r="N844" s="18" t="str">
        <f aca="false">IF(OR(A844="",B844=""),"",IF(COUNTIFS(الإجازات!$A$2:$A$1001,B844,الإجازات!$D$2:$D$1001,"&lt;="&amp;A844,الإجازات!$E$2:$E$1001,"&gt;="&amp;A844,الإجازات!$G$2:$G$1001,"مقبولة")=0,"",LOOKUP(2,1/((الإجازات!$A$2:$A$1001=B844)*(الإجازات!$D$2:$D$1001&lt;=A844)*(الإجازات!$E$2:$E$1001&gt;=A844)*(الإجازات!$G$2:$G$1001="مقبولة")),الإجازات!$C$2:$C$1001)))</f>
        <v/>
      </c>
      <c r="O844" s="17"/>
      <c r="P844" s="23" t="str">
        <f aca="false">IF(B844="","",IF(ISNA(MATCH(B844,الموظفين!$A$2:$A$501,0)),"⚠ كود غير موجود",IF(O844&lt;&gt;"",O844,IF(N844&lt;&gt;"",N844,IF(H844="",IF(AND(A844&lt;&gt;"",WEEKDAY(A844)=الإعدادات!$B$11),"راحة أسبوعية","غائب"),IF(I844="","بدون انصراف",IF(N(K844)&gt;0,"متأخر","حاضر")))))))</f>
        <v/>
      </c>
      <c r="Q844" s="24" t="str">
        <f aca="false">IF(B844="","",IF(OR(P844="غائب",P844="غياب",P844="إجازة بدون راتب"),IFERROR(VLOOKUP(B844,الموظفين!$A$2:$J$501,8,FALSE()),0),0))</f>
        <v/>
      </c>
      <c r="R844" s="24" t="str">
        <f aca="false">IF(B844="","",ROUND((N(K844)+N(L844))/60*IFERROR(VLOOKUP(B844,الموظفين!$A$2:$J$501,8,FALSE()),0)/الإعدادات!$B$6*الإعدادات!$B$9,2))</f>
        <v/>
      </c>
      <c r="S844" s="24" t="str">
        <f aca="false">IF(OR(B844="",M844=""),"",ROUND(M844/60*IFERROR(VLOOKUP(B844,الموظفين!$A$2:$J$501,9,FALSE()),0),2))</f>
        <v/>
      </c>
      <c r="T844" s="17"/>
      <c r="U844" s="23" t="str">
        <f aca="false">IF(OR(A844="",B844=""),"",A844&amp;"|"&amp;B844)</f>
        <v/>
      </c>
    </row>
    <row r="845" customFormat="false" ht="15" hidden="false" customHeight="false" outlineLevel="0" collapsed="false">
      <c r="A845" s="16"/>
      <c r="B845" s="17"/>
      <c r="C845" s="18" t="str">
        <f aca="false">IF($B845="","",IFERROR(VLOOKUP($B845,الموظفين!$A$2:$J$501,2,FALSE())&amp;"","⚠ كود غير موجود"))</f>
        <v/>
      </c>
      <c r="D845" s="18" t="str">
        <f aca="false">IF($B845="","",IFERROR(VLOOKUP($B845,الموظفين!$A$2:$J$501,3,FALSE())&amp;"",""))</f>
        <v/>
      </c>
      <c r="E845" s="18" t="str">
        <f aca="false">IF($B845="","",IFERROR(VLOOKUP($B845,الموظفين!$A$2:$J$501,5,FALSE())&amp;"",""))</f>
        <v/>
      </c>
      <c r="F845" s="19" t="str">
        <f aca="false">IF($B845="","",IFERROR(VLOOKUP($B845,الموظفين!$A$2:$J$501,6,FALSE()),""))</f>
        <v/>
      </c>
      <c r="G845" s="19" t="str">
        <f aca="false">IF($B845="","",IFERROR(VLOOKUP($B845,الموظفين!$A$2:$J$501,7,FALSE()),""))</f>
        <v/>
      </c>
      <c r="H845" s="20"/>
      <c r="I845" s="20"/>
      <c r="J845" s="21" t="str">
        <f aca="false">IF(OR(H845="",I845=""),"",ROUND(MOD(I845-H845,1)*24,2))</f>
        <v/>
      </c>
      <c r="K845" s="22" t="str">
        <f aca="false">IF(OR(H845="",F845=""),"",IF(ROUND(MAX(0,MOD(H845-F845+0.5,1)-0.5)*1440,0)&gt;IFERROR(VLOOKUP(E845,الورديات!$A$2:$E$21,5,FALSE()),0),ROUND(MAX(0,MOD(H845-F845+0.5,1)-0.5)*1440,0),0))</f>
        <v/>
      </c>
      <c r="L845" s="22" t="str">
        <f aca="false">IF(OR(I845="",G845=""),"",ROUND(MAX(0,MOD(G845-I845+0.5,1)-0.5)*1440,0))</f>
        <v/>
      </c>
      <c r="M845" s="22" t="str">
        <f aca="false">IF(OR(I845="",G845=""),"",IF(ROUND(MAX(0,MOD(I845-G845+0.5,1)-0.5)*1440,0)&gt;=الإعدادات!$B$8,ROUND(MAX(0,MOD(I845-G845+0.5,1)-0.5)*1440,0),0))</f>
        <v/>
      </c>
      <c r="N845" s="18" t="str">
        <f aca="false">IF(OR(A845="",B845=""),"",IF(COUNTIFS(الإجازات!$A$2:$A$1001,B845,الإجازات!$D$2:$D$1001,"&lt;="&amp;A845,الإجازات!$E$2:$E$1001,"&gt;="&amp;A845,الإجازات!$G$2:$G$1001,"مقبولة")=0,"",LOOKUP(2,1/((الإجازات!$A$2:$A$1001=B845)*(الإجازات!$D$2:$D$1001&lt;=A845)*(الإجازات!$E$2:$E$1001&gt;=A845)*(الإجازات!$G$2:$G$1001="مقبولة")),الإجازات!$C$2:$C$1001)))</f>
        <v/>
      </c>
      <c r="O845" s="17"/>
      <c r="P845" s="23" t="str">
        <f aca="false">IF(B845="","",IF(ISNA(MATCH(B845,الموظفين!$A$2:$A$501,0)),"⚠ كود غير موجود",IF(O845&lt;&gt;"",O845,IF(N845&lt;&gt;"",N845,IF(H845="",IF(AND(A845&lt;&gt;"",WEEKDAY(A845)=الإعدادات!$B$11),"راحة أسبوعية","غائب"),IF(I845="","بدون انصراف",IF(N(K845)&gt;0,"متأخر","حاضر")))))))</f>
        <v/>
      </c>
      <c r="Q845" s="24" t="str">
        <f aca="false">IF(B845="","",IF(OR(P845="غائب",P845="غياب",P845="إجازة بدون راتب"),IFERROR(VLOOKUP(B845,الموظفين!$A$2:$J$501,8,FALSE()),0),0))</f>
        <v/>
      </c>
      <c r="R845" s="24" t="str">
        <f aca="false">IF(B845="","",ROUND((N(K845)+N(L845))/60*IFERROR(VLOOKUP(B845,الموظفين!$A$2:$J$501,8,FALSE()),0)/الإعدادات!$B$6*الإعدادات!$B$9,2))</f>
        <v/>
      </c>
      <c r="S845" s="24" t="str">
        <f aca="false">IF(OR(B845="",M845=""),"",ROUND(M845/60*IFERROR(VLOOKUP(B845,الموظفين!$A$2:$J$501,9,FALSE()),0),2))</f>
        <v/>
      </c>
      <c r="T845" s="17"/>
      <c r="U845" s="23" t="str">
        <f aca="false">IF(OR(A845="",B845=""),"",A845&amp;"|"&amp;B845)</f>
        <v/>
      </c>
    </row>
    <row r="846" customFormat="false" ht="15" hidden="false" customHeight="false" outlineLevel="0" collapsed="false">
      <c r="A846" s="16"/>
      <c r="B846" s="17"/>
      <c r="C846" s="18" t="str">
        <f aca="false">IF($B846="","",IFERROR(VLOOKUP($B846,الموظفين!$A$2:$J$501,2,FALSE())&amp;"","⚠ كود غير موجود"))</f>
        <v/>
      </c>
      <c r="D846" s="18" t="str">
        <f aca="false">IF($B846="","",IFERROR(VLOOKUP($B846,الموظفين!$A$2:$J$501,3,FALSE())&amp;"",""))</f>
        <v/>
      </c>
      <c r="E846" s="18" t="str">
        <f aca="false">IF($B846="","",IFERROR(VLOOKUP($B846,الموظفين!$A$2:$J$501,5,FALSE())&amp;"",""))</f>
        <v/>
      </c>
      <c r="F846" s="19" t="str">
        <f aca="false">IF($B846="","",IFERROR(VLOOKUP($B846,الموظفين!$A$2:$J$501,6,FALSE()),""))</f>
        <v/>
      </c>
      <c r="G846" s="19" t="str">
        <f aca="false">IF($B846="","",IFERROR(VLOOKUP($B846,الموظفين!$A$2:$J$501,7,FALSE()),""))</f>
        <v/>
      </c>
      <c r="H846" s="20"/>
      <c r="I846" s="20"/>
      <c r="J846" s="21" t="str">
        <f aca="false">IF(OR(H846="",I846=""),"",ROUND(MOD(I846-H846,1)*24,2))</f>
        <v/>
      </c>
      <c r="K846" s="22" t="str">
        <f aca="false">IF(OR(H846="",F846=""),"",IF(ROUND(MAX(0,MOD(H846-F846+0.5,1)-0.5)*1440,0)&gt;IFERROR(VLOOKUP(E846,الورديات!$A$2:$E$21,5,FALSE()),0),ROUND(MAX(0,MOD(H846-F846+0.5,1)-0.5)*1440,0),0))</f>
        <v/>
      </c>
      <c r="L846" s="22" t="str">
        <f aca="false">IF(OR(I846="",G846=""),"",ROUND(MAX(0,MOD(G846-I846+0.5,1)-0.5)*1440,0))</f>
        <v/>
      </c>
      <c r="M846" s="22" t="str">
        <f aca="false">IF(OR(I846="",G846=""),"",IF(ROUND(MAX(0,MOD(I846-G846+0.5,1)-0.5)*1440,0)&gt;=الإعدادات!$B$8,ROUND(MAX(0,MOD(I846-G846+0.5,1)-0.5)*1440,0),0))</f>
        <v/>
      </c>
      <c r="N846" s="18" t="str">
        <f aca="false">IF(OR(A846="",B846=""),"",IF(COUNTIFS(الإجازات!$A$2:$A$1001,B846,الإجازات!$D$2:$D$1001,"&lt;="&amp;A846,الإجازات!$E$2:$E$1001,"&gt;="&amp;A846,الإجازات!$G$2:$G$1001,"مقبولة")=0,"",LOOKUP(2,1/((الإجازات!$A$2:$A$1001=B846)*(الإجازات!$D$2:$D$1001&lt;=A846)*(الإجازات!$E$2:$E$1001&gt;=A846)*(الإجازات!$G$2:$G$1001="مقبولة")),الإجازات!$C$2:$C$1001)))</f>
        <v/>
      </c>
      <c r="O846" s="17"/>
      <c r="P846" s="23" t="str">
        <f aca="false">IF(B846="","",IF(ISNA(MATCH(B846,الموظفين!$A$2:$A$501,0)),"⚠ كود غير موجود",IF(O846&lt;&gt;"",O846,IF(N846&lt;&gt;"",N846,IF(H846="",IF(AND(A846&lt;&gt;"",WEEKDAY(A846)=الإعدادات!$B$11),"راحة أسبوعية","غائب"),IF(I846="","بدون انصراف",IF(N(K846)&gt;0,"متأخر","حاضر")))))))</f>
        <v/>
      </c>
      <c r="Q846" s="24" t="str">
        <f aca="false">IF(B846="","",IF(OR(P846="غائب",P846="غياب",P846="إجازة بدون راتب"),IFERROR(VLOOKUP(B846,الموظفين!$A$2:$J$501,8,FALSE()),0),0))</f>
        <v/>
      </c>
      <c r="R846" s="24" t="str">
        <f aca="false">IF(B846="","",ROUND((N(K846)+N(L846))/60*IFERROR(VLOOKUP(B846,الموظفين!$A$2:$J$501,8,FALSE()),0)/الإعدادات!$B$6*الإعدادات!$B$9,2))</f>
        <v/>
      </c>
      <c r="S846" s="24" t="str">
        <f aca="false">IF(OR(B846="",M846=""),"",ROUND(M846/60*IFERROR(VLOOKUP(B846,الموظفين!$A$2:$J$501,9,FALSE()),0),2))</f>
        <v/>
      </c>
      <c r="T846" s="17"/>
      <c r="U846" s="23" t="str">
        <f aca="false">IF(OR(A846="",B846=""),"",A846&amp;"|"&amp;B846)</f>
        <v/>
      </c>
    </row>
    <row r="847" customFormat="false" ht="15" hidden="false" customHeight="false" outlineLevel="0" collapsed="false">
      <c r="A847" s="16"/>
      <c r="B847" s="17"/>
      <c r="C847" s="18" t="str">
        <f aca="false">IF($B847="","",IFERROR(VLOOKUP($B847,الموظفين!$A$2:$J$501,2,FALSE())&amp;"","⚠ كود غير موجود"))</f>
        <v/>
      </c>
      <c r="D847" s="18" t="str">
        <f aca="false">IF($B847="","",IFERROR(VLOOKUP($B847,الموظفين!$A$2:$J$501,3,FALSE())&amp;"",""))</f>
        <v/>
      </c>
      <c r="E847" s="18" t="str">
        <f aca="false">IF($B847="","",IFERROR(VLOOKUP($B847,الموظفين!$A$2:$J$501,5,FALSE())&amp;"",""))</f>
        <v/>
      </c>
      <c r="F847" s="19" t="str">
        <f aca="false">IF($B847="","",IFERROR(VLOOKUP($B847,الموظفين!$A$2:$J$501,6,FALSE()),""))</f>
        <v/>
      </c>
      <c r="G847" s="19" t="str">
        <f aca="false">IF($B847="","",IFERROR(VLOOKUP($B847,الموظفين!$A$2:$J$501,7,FALSE()),""))</f>
        <v/>
      </c>
      <c r="H847" s="20"/>
      <c r="I847" s="20"/>
      <c r="J847" s="21" t="str">
        <f aca="false">IF(OR(H847="",I847=""),"",ROUND(MOD(I847-H847,1)*24,2))</f>
        <v/>
      </c>
      <c r="K847" s="22" t="str">
        <f aca="false">IF(OR(H847="",F847=""),"",IF(ROUND(MAX(0,MOD(H847-F847+0.5,1)-0.5)*1440,0)&gt;IFERROR(VLOOKUP(E847,الورديات!$A$2:$E$21,5,FALSE()),0),ROUND(MAX(0,MOD(H847-F847+0.5,1)-0.5)*1440,0),0))</f>
        <v/>
      </c>
      <c r="L847" s="22" t="str">
        <f aca="false">IF(OR(I847="",G847=""),"",ROUND(MAX(0,MOD(G847-I847+0.5,1)-0.5)*1440,0))</f>
        <v/>
      </c>
      <c r="M847" s="22" t="str">
        <f aca="false">IF(OR(I847="",G847=""),"",IF(ROUND(MAX(0,MOD(I847-G847+0.5,1)-0.5)*1440,0)&gt;=الإعدادات!$B$8,ROUND(MAX(0,MOD(I847-G847+0.5,1)-0.5)*1440,0),0))</f>
        <v/>
      </c>
      <c r="N847" s="18" t="str">
        <f aca="false">IF(OR(A847="",B847=""),"",IF(COUNTIFS(الإجازات!$A$2:$A$1001,B847,الإجازات!$D$2:$D$1001,"&lt;="&amp;A847,الإجازات!$E$2:$E$1001,"&gt;="&amp;A847,الإجازات!$G$2:$G$1001,"مقبولة")=0,"",LOOKUP(2,1/((الإجازات!$A$2:$A$1001=B847)*(الإجازات!$D$2:$D$1001&lt;=A847)*(الإجازات!$E$2:$E$1001&gt;=A847)*(الإجازات!$G$2:$G$1001="مقبولة")),الإجازات!$C$2:$C$1001)))</f>
        <v/>
      </c>
      <c r="O847" s="17"/>
      <c r="P847" s="23" t="str">
        <f aca="false">IF(B847="","",IF(ISNA(MATCH(B847,الموظفين!$A$2:$A$501,0)),"⚠ كود غير موجود",IF(O847&lt;&gt;"",O847,IF(N847&lt;&gt;"",N847,IF(H847="",IF(AND(A847&lt;&gt;"",WEEKDAY(A847)=الإعدادات!$B$11),"راحة أسبوعية","غائب"),IF(I847="","بدون انصراف",IF(N(K847)&gt;0,"متأخر","حاضر")))))))</f>
        <v/>
      </c>
      <c r="Q847" s="24" t="str">
        <f aca="false">IF(B847="","",IF(OR(P847="غائب",P847="غياب",P847="إجازة بدون راتب"),IFERROR(VLOOKUP(B847,الموظفين!$A$2:$J$501,8,FALSE()),0),0))</f>
        <v/>
      </c>
      <c r="R847" s="24" t="str">
        <f aca="false">IF(B847="","",ROUND((N(K847)+N(L847))/60*IFERROR(VLOOKUP(B847,الموظفين!$A$2:$J$501,8,FALSE()),0)/الإعدادات!$B$6*الإعدادات!$B$9,2))</f>
        <v/>
      </c>
      <c r="S847" s="24" t="str">
        <f aca="false">IF(OR(B847="",M847=""),"",ROUND(M847/60*IFERROR(VLOOKUP(B847,الموظفين!$A$2:$J$501,9,FALSE()),0),2))</f>
        <v/>
      </c>
      <c r="T847" s="17"/>
      <c r="U847" s="23" t="str">
        <f aca="false">IF(OR(A847="",B847=""),"",A847&amp;"|"&amp;B847)</f>
        <v/>
      </c>
    </row>
    <row r="848" customFormat="false" ht="15" hidden="false" customHeight="false" outlineLevel="0" collapsed="false">
      <c r="A848" s="16"/>
      <c r="B848" s="17"/>
      <c r="C848" s="18" t="str">
        <f aca="false">IF($B848="","",IFERROR(VLOOKUP($B848,الموظفين!$A$2:$J$501,2,FALSE())&amp;"","⚠ كود غير موجود"))</f>
        <v/>
      </c>
      <c r="D848" s="18" t="str">
        <f aca="false">IF($B848="","",IFERROR(VLOOKUP($B848,الموظفين!$A$2:$J$501,3,FALSE())&amp;"",""))</f>
        <v/>
      </c>
      <c r="E848" s="18" t="str">
        <f aca="false">IF($B848="","",IFERROR(VLOOKUP($B848,الموظفين!$A$2:$J$501,5,FALSE())&amp;"",""))</f>
        <v/>
      </c>
      <c r="F848" s="19" t="str">
        <f aca="false">IF($B848="","",IFERROR(VLOOKUP($B848,الموظفين!$A$2:$J$501,6,FALSE()),""))</f>
        <v/>
      </c>
      <c r="G848" s="19" t="str">
        <f aca="false">IF($B848="","",IFERROR(VLOOKUP($B848,الموظفين!$A$2:$J$501,7,FALSE()),""))</f>
        <v/>
      </c>
      <c r="H848" s="20"/>
      <c r="I848" s="20"/>
      <c r="J848" s="21" t="str">
        <f aca="false">IF(OR(H848="",I848=""),"",ROUND(MOD(I848-H848,1)*24,2))</f>
        <v/>
      </c>
      <c r="K848" s="22" t="str">
        <f aca="false">IF(OR(H848="",F848=""),"",IF(ROUND(MAX(0,MOD(H848-F848+0.5,1)-0.5)*1440,0)&gt;IFERROR(VLOOKUP(E848,الورديات!$A$2:$E$21,5,FALSE()),0),ROUND(MAX(0,MOD(H848-F848+0.5,1)-0.5)*1440,0),0))</f>
        <v/>
      </c>
      <c r="L848" s="22" t="str">
        <f aca="false">IF(OR(I848="",G848=""),"",ROUND(MAX(0,MOD(G848-I848+0.5,1)-0.5)*1440,0))</f>
        <v/>
      </c>
      <c r="M848" s="22" t="str">
        <f aca="false">IF(OR(I848="",G848=""),"",IF(ROUND(MAX(0,MOD(I848-G848+0.5,1)-0.5)*1440,0)&gt;=الإعدادات!$B$8,ROUND(MAX(0,MOD(I848-G848+0.5,1)-0.5)*1440,0),0))</f>
        <v/>
      </c>
      <c r="N848" s="18" t="str">
        <f aca="false">IF(OR(A848="",B848=""),"",IF(COUNTIFS(الإجازات!$A$2:$A$1001,B848,الإجازات!$D$2:$D$1001,"&lt;="&amp;A848,الإجازات!$E$2:$E$1001,"&gt;="&amp;A848,الإجازات!$G$2:$G$1001,"مقبولة")=0,"",LOOKUP(2,1/((الإجازات!$A$2:$A$1001=B848)*(الإجازات!$D$2:$D$1001&lt;=A848)*(الإجازات!$E$2:$E$1001&gt;=A848)*(الإجازات!$G$2:$G$1001="مقبولة")),الإجازات!$C$2:$C$1001)))</f>
        <v/>
      </c>
      <c r="O848" s="17"/>
      <c r="P848" s="23" t="str">
        <f aca="false">IF(B848="","",IF(ISNA(MATCH(B848,الموظفين!$A$2:$A$501,0)),"⚠ كود غير موجود",IF(O848&lt;&gt;"",O848,IF(N848&lt;&gt;"",N848,IF(H848="",IF(AND(A848&lt;&gt;"",WEEKDAY(A848)=الإعدادات!$B$11),"راحة أسبوعية","غائب"),IF(I848="","بدون انصراف",IF(N(K848)&gt;0,"متأخر","حاضر")))))))</f>
        <v/>
      </c>
      <c r="Q848" s="24" t="str">
        <f aca="false">IF(B848="","",IF(OR(P848="غائب",P848="غياب",P848="إجازة بدون راتب"),IFERROR(VLOOKUP(B848,الموظفين!$A$2:$J$501,8,FALSE()),0),0))</f>
        <v/>
      </c>
      <c r="R848" s="24" t="str">
        <f aca="false">IF(B848="","",ROUND((N(K848)+N(L848))/60*IFERROR(VLOOKUP(B848,الموظفين!$A$2:$J$501,8,FALSE()),0)/الإعدادات!$B$6*الإعدادات!$B$9,2))</f>
        <v/>
      </c>
      <c r="S848" s="24" t="str">
        <f aca="false">IF(OR(B848="",M848=""),"",ROUND(M848/60*IFERROR(VLOOKUP(B848,الموظفين!$A$2:$J$501,9,FALSE()),0),2))</f>
        <v/>
      </c>
      <c r="T848" s="17"/>
      <c r="U848" s="23" t="str">
        <f aca="false">IF(OR(A848="",B848=""),"",A848&amp;"|"&amp;B848)</f>
        <v/>
      </c>
    </row>
    <row r="849" customFormat="false" ht="15" hidden="false" customHeight="false" outlineLevel="0" collapsed="false">
      <c r="A849" s="16"/>
      <c r="B849" s="17"/>
      <c r="C849" s="18" t="str">
        <f aca="false">IF($B849="","",IFERROR(VLOOKUP($B849,الموظفين!$A$2:$J$501,2,FALSE())&amp;"","⚠ كود غير موجود"))</f>
        <v/>
      </c>
      <c r="D849" s="18" t="str">
        <f aca="false">IF($B849="","",IFERROR(VLOOKUP($B849,الموظفين!$A$2:$J$501,3,FALSE())&amp;"",""))</f>
        <v/>
      </c>
      <c r="E849" s="18" t="str">
        <f aca="false">IF($B849="","",IFERROR(VLOOKUP($B849,الموظفين!$A$2:$J$501,5,FALSE())&amp;"",""))</f>
        <v/>
      </c>
      <c r="F849" s="19" t="str">
        <f aca="false">IF($B849="","",IFERROR(VLOOKUP($B849,الموظفين!$A$2:$J$501,6,FALSE()),""))</f>
        <v/>
      </c>
      <c r="G849" s="19" t="str">
        <f aca="false">IF($B849="","",IFERROR(VLOOKUP($B849,الموظفين!$A$2:$J$501,7,FALSE()),""))</f>
        <v/>
      </c>
      <c r="H849" s="20"/>
      <c r="I849" s="20"/>
      <c r="J849" s="21" t="str">
        <f aca="false">IF(OR(H849="",I849=""),"",ROUND(MOD(I849-H849,1)*24,2))</f>
        <v/>
      </c>
      <c r="K849" s="22" t="str">
        <f aca="false">IF(OR(H849="",F849=""),"",IF(ROUND(MAX(0,MOD(H849-F849+0.5,1)-0.5)*1440,0)&gt;IFERROR(VLOOKUP(E849,الورديات!$A$2:$E$21,5,FALSE()),0),ROUND(MAX(0,MOD(H849-F849+0.5,1)-0.5)*1440,0),0))</f>
        <v/>
      </c>
      <c r="L849" s="22" t="str">
        <f aca="false">IF(OR(I849="",G849=""),"",ROUND(MAX(0,MOD(G849-I849+0.5,1)-0.5)*1440,0))</f>
        <v/>
      </c>
      <c r="M849" s="22" t="str">
        <f aca="false">IF(OR(I849="",G849=""),"",IF(ROUND(MAX(0,MOD(I849-G849+0.5,1)-0.5)*1440,0)&gt;=الإعدادات!$B$8,ROUND(MAX(0,MOD(I849-G849+0.5,1)-0.5)*1440,0),0))</f>
        <v/>
      </c>
      <c r="N849" s="18" t="str">
        <f aca="false">IF(OR(A849="",B849=""),"",IF(COUNTIFS(الإجازات!$A$2:$A$1001,B849,الإجازات!$D$2:$D$1001,"&lt;="&amp;A849,الإجازات!$E$2:$E$1001,"&gt;="&amp;A849,الإجازات!$G$2:$G$1001,"مقبولة")=0,"",LOOKUP(2,1/((الإجازات!$A$2:$A$1001=B849)*(الإجازات!$D$2:$D$1001&lt;=A849)*(الإجازات!$E$2:$E$1001&gt;=A849)*(الإجازات!$G$2:$G$1001="مقبولة")),الإجازات!$C$2:$C$1001)))</f>
        <v/>
      </c>
      <c r="O849" s="17"/>
      <c r="P849" s="23" t="str">
        <f aca="false">IF(B849="","",IF(ISNA(MATCH(B849,الموظفين!$A$2:$A$501,0)),"⚠ كود غير موجود",IF(O849&lt;&gt;"",O849,IF(N849&lt;&gt;"",N849,IF(H849="",IF(AND(A849&lt;&gt;"",WEEKDAY(A849)=الإعدادات!$B$11),"راحة أسبوعية","غائب"),IF(I849="","بدون انصراف",IF(N(K849)&gt;0,"متأخر","حاضر")))))))</f>
        <v/>
      </c>
      <c r="Q849" s="24" t="str">
        <f aca="false">IF(B849="","",IF(OR(P849="غائب",P849="غياب",P849="إجازة بدون راتب"),IFERROR(VLOOKUP(B849,الموظفين!$A$2:$J$501,8,FALSE()),0),0))</f>
        <v/>
      </c>
      <c r="R849" s="24" t="str">
        <f aca="false">IF(B849="","",ROUND((N(K849)+N(L849))/60*IFERROR(VLOOKUP(B849,الموظفين!$A$2:$J$501,8,FALSE()),0)/الإعدادات!$B$6*الإعدادات!$B$9,2))</f>
        <v/>
      </c>
      <c r="S849" s="24" t="str">
        <f aca="false">IF(OR(B849="",M849=""),"",ROUND(M849/60*IFERROR(VLOOKUP(B849,الموظفين!$A$2:$J$501,9,FALSE()),0),2))</f>
        <v/>
      </c>
      <c r="T849" s="17"/>
      <c r="U849" s="23" t="str">
        <f aca="false">IF(OR(A849="",B849=""),"",A849&amp;"|"&amp;B849)</f>
        <v/>
      </c>
    </row>
    <row r="850" customFormat="false" ht="15" hidden="false" customHeight="false" outlineLevel="0" collapsed="false">
      <c r="A850" s="16"/>
      <c r="B850" s="17"/>
      <c r="C850" s="18" t="str">
        <f aca="false">IF($B850="","",IFERROR(VLOOKUP($B850,الموظفين!$A$2:$J$501,2,FALSE())&amp;"","⚠ كود غير موجود"))</f>
        <v/>
      </c>
      <c r="D850" s="18" t="str">
        <f aca="false">IF($B850="","",IFERROR(VLOOKUP($B850,الموظفين!$A$2:$J$501,3,FALSE())&amp;"",""))</f>
        <v/>
      </c>
      <c r="E850" s="18" t="str">
        <f aca="false">IF($B850="","",IFERROR(VLOOKUP($B850,الموظفين!$A$2:$J$501,5,FALSE())&amp;"",""))</f>
        <v/>
      </c>
      <c r="F850" s="19" t="str">
        <f aca="false">IF($B850="","",IFERROR(VLOOKUP($B850,الموظفين!$A$2:$J$501,6,FALSE()),""))</f>
        <v/>
      </c>
      <c r="G850" s="19" t="str">
        <f aca="false">IF($B850="","",IFERROR(VLOOKUP($B850,الموظفين!$A$2:$J$501,7,FALSE()),""))</f>
        <v/>
      </c>
      <c r="H850" s="20"/>
      <c r="I850" s="20"/>
      <c r="J850" s="21" t="str">
        <f aca="false">IF(OR(H850="",I850=""),"",ROUND(MOD(I850-H850,1)*24,2))</f>
        <v/>
      </c>
      <c r="K850" s="22" t="str">
        <f aca="false">IF(OR(H850="",F850=""),"",IF(ROUND(MAX(0,MOD(H850-F850+0.5,1)-0.5)*1440,0)&gt;IFERROR(VLOOKUP(E850,الورديات!$A$2:$E$21,5,FALSE()),0),ROUND(MAX(0,MOD(H850-F850+0.5,1)-0.5)*1440,0),0))</f>
        <v/>
      </c>
      <c r="L850" s="22" t="str">
        <f aca="false">IF(OR(I850="",G850=""),"",ROUND(MAX(0,MOD(G850-I850+0.5,1)-0.5)*1440,0))</f>
        <v/>
      </c>
      <c r="M850" s="22" t="str">
        <f aca="false">IF(OR(I850="",G850=""),"",IF(ROUND(MAX(0,MOD(I850-G850+0.5,1)-0.5)*1440,0)&gt;=الإعدادات!$B$8,ROUND(MAX(0,MOD(I850-G850+0.5,1)-0.5)*1440,0),0))</f>
        <v/>
      </c>
      <c r="N850" s="18" t="str">
        <f aca="false">IF(OR(A850="",B850=""),"",IF(COUNTIFS(الإجازات!$A$2:$A$1001,B850,الإجازات!$D$2:$D$1001,"&lt;="&amp;A850,الإجازات!$E$2:$E$1001,"&gt;="&amp;A850,الإجازات!$G$2:$G$1001,"مقبولة")=0,"",LOOKUP(2,1/((الإجازات!$A$2:$A$1001=B850)*(الإجازات!$D$2:$D$1001&lt;=A850)*(الإجازات!$E$2:$E$1001&gt;=A850)*(الإجازات!$G$2:$G$1001="مقبولة")),الإجازات!$C$2:$C$1001)))</f>
        <v/>
      </c>
      <c r="O850" s="17"/>
      <c r="P850" s="23" t="str">
        <f aca="false">IF(B850="","",IF(ISNA(MATCH(B850,الموظفين!$A$2:$A$501,0)),"⚠ كود غير موجود",IF(O850&lt;&gt;"",O850,IF(N850&lt;&gt;"",N850,IF(H850="",IF(AND(A850&lt;&gt;"",WEEKDAY(A850)=الإعدادات!$B$11),"راحة أسبوعية","غائب"),IF(I850="","بدون انصراف",IF(N(K850)&gt;0,"متأخر","حاضر")))))))</f>
        <v/>
      </c>
      <c r="Q850" s="24" t="str">
        <f aca="false">IF(B850="","",IF(OR(P850="غائب",P850="غياب",P850="إجازة بدون راتب"),IFERROR(VLOOKUP(B850,الموظفين!$A$2:$J$501,8,FALSE()),0),0))</f>
        <v/>
      </c>
      <c r="R850" s="24" t="str">
        <f aca="false">IF(B850="","",ROUND((N(K850)+N(L850))/60*IFERROR(VLOOKUP(B850,الموظفين!$A$2:$J$501,8,FALSE()),0)/الإعدادات!$B$6*الإعدادات!$B$9,2))</f>
        <v/>
      </c>
      <c r="S850" s="24" t="str">
        <f aca="false">IF(OR(B850="",M850=""),"",ROUND(M850/60*IFERROR(VLOOKUP(B850,الموظفين!$A$2:$J$501,9,FALSE()),0),2))</f>
        <v/>
      </c>
      <c r="T850" s="17"/>
      <c r="U850" s="23" t="str">
        <f aca="false">IF(OR(A850="",B850=""),"",A850&amp;"|"&amp;B850)</f>
        <v/>
      </c>
    </row>
    <row r="851" customFormat="false" ht="15" hidden="false" customHeight="false" outlineLevel="0" collapsed="false">
      <c r="A851" s="16"/>
      <c r="B851" s="17"/>
      <c r="C851" s="18" t="str">
        <f aca="false">IF($B851="","",IFERROR(VLOOKUP($B851,الموظفين!$A$2:$J$501,2,FALSE())&amp;"","⚠ كود غير موجود"))</f>
        <v/>
      </c>
      <c r="D851" s="18" t="str">
        <f aca="false">IF($B851="","",IFERROR(VLOOKUP($B851,الموظفين!$A$2:$J$501,3,FALSE())&amp;"",""))</f>
        <v/>
      </c>
      <c r="E851" s="18" t="str">
        <f aca="false">IF($B851="","",IFERROR(VLOOKUP($B851,الموظفين!$A$2:$J$501,5,FALSE())&amp;"",""))</f>
        <v/>
      </c>
      <c r="F851" s="19" t="str">
        <f aca="false">IF($B851="","",IFERROR(VLOOKUP($B851,الموظفين!$A$2:$J$501,6,FALSE()),""))</f>
        <v/>
      </c>
      <c r="G851" s="19" t="str">
        <f aca="false">IF($B851="","",IFERROR(VLOOKUP($B851,الموظفين!$A$2:$J$501,7,FALSE()),""))</f>
        <v/>
      </c>
      <c r="H851" s="20"/>
      <c r="I851" s="20"/>
      <c r="J851" s="21" t="str">
        <f aca="false">IF(OR(H851="",I851=""),"",ROUND(MOD(I851-H851,1)*24,2))</f>
        <v/>
      </c>
      <c r="K851" s="22" t="str">
        <f aca="false">IF(OR(H851="",F851=""),"",IF(ROUND(MAX(0,MOD(H851-F851+0.5,1)-0.5)*1440,0)&gt;IFERROR(VLOOKUP(E851,الورديات!$A$2:$E$21,5,FALSE()),0),ROUND(MAX(0,MOD(H851-F851+0.5,1)-0.5)*1440,0),0))</f>
        <v/>
      </c>
      <c r="L851" s="22" t="str">
        <f aca="false">IF(OR(I851="",G851=""),"",ROUND(MAX(0,MOD(G851-I851+0.5,1)-0.5)*1440,0))</f>
        <v/>
      </c>
      <c r="M851" s="22" t="str">
        <f aca="false">IF(OR(I851="",G851=""),"",IF(ROUND(MAX(0,MOD(I851-G851+0.5,1)-0.5)*1440,0)&gt;=الإعدادات!$B$8,ROUND(MAX(0,MOD(I851-G851+0.5,1)-0.5)*1440,0),0))</f>
        <v/>
      </c>
      <c r="N851" s="18" t="str">
        <f aca="false">IF(OR(A851="",B851=""),"",IF(COUNTIFS(الإجازات!$A$2:$A$1001,B851,الإجازات!$D$2:$D$1001,"&lt;="&amp;A851,الإجازات!$E$2:$E$1001,"&gt;="&amp;A851,الإجازات!$G$2:$G$1001,"مقبولة")=0,"",LOOKUP(2,1/((الإجازات!$A$2:$A$1001=B851)*(الإجازات!$D$2:$D$1001&lt;=A851)*(الإجازات!$E$2:$E$1001&gt;=A851)*(الإجازات!$G$2:$G$1001="مقبولة")),الإجازات!$C$2:$C$1001)))</f>
        <v/>
      </c>
      <c r="O851" s="17"/>
      <c r="P851" s="23" t="str">
        <f aca="false">IF(B851="","",IF(ISNA(MATCH(B851,الموظفين!$A$2:$A$501,0)),"⚠ كود غير موجود",IF(O851&lt;&gt;"",O851,IF(N851&lt;&gt;"",N851,IF(H851="",IF(AND(A851&lt;&gt;"",WEEKDAY(A851)=الإعدادات!$B$11),"راحة أسبوعية","غائب"),IF(I851="","بدون انصراف",IF(N(K851)&gt;0,"متأخر","حاضر")))))))</f>
        <v/>
      </c>
      <c r="Q851" s="24" t="str">
        <f aca="false">IF(B851="","",IF(OR(P851="غائب",P851="غياب",P851="إجازة بدون راتب"),IFERROR(VLOOKUP(B851,الموظفين!$A$2:$J$501,8,FALSE()),0),0))</f>
        <v/>
      </c>
      <c r="R851" s="24" t="str">
        <f aca="false">IF(B851="","",ROUND((N(K851)+N(L851))/60*IFERROR(VLOOKUP(B851,الموظفين!$A$2:$J$501,8,FALSE()),0)/الإعدادات!$B$6*الإعدادات!$B$9,2))</f>
        <v/>
      </c>
      <c r="S851" s="24" t="str">
        <f aca="false">IF(OR(B851="",M851=""),"",ROUND(M851/60*IFERROR(VLOOKUP(B851,الموظفين!$A$2:$J$501,9,FALSE()),0),2))</f>
        <v/>
      </c>
      <c r="T851" s="17"/>
      <c r="U851" s="23" t="str">
        <f aca="false">IF(OR(A851="",B851=""),"",A851&amp;"|"&amp;B851)</f>
        <v/>
      </c>
    </row>
    <row r="852" customFormat="false" ht="15" hidden="false" customHeight="false" outlineLevel="0" collapsed="false">
      <c r="A852" s="16"/>
      <c r="B852" s="17"/>
      <c r="C852" s="18" t="str">
        <f aca="false">IF($B852="","",IFERROR(VLOOKUP($B852,الموظفين!$A$2:$J$501,2,FALSE())&amp;"","⚠ كود غير موجود"))</f>
        <v/>
      </c>
      <c r="D852" s="18" t="str">
        <f aca="false">IF($B852="","",IFERROR(VLOOKUP($B852,الموظفين!$A$2:$J$501,3,FALSE())&amp;"",""))</f>
        <v/>
      </c>
      <c r="E852" s="18" t="str">
        <f aca="false">IF($B852="","",IFERROR(VLOOKUP($B852,الموظفين!$A$2:$J$501,5,FALSE())&amp;"",""))</f>
        <v/>
      </c>
      <c r="F852" s="19" t="str">
        <f aca="false">IF($B852="","",IFERROR(VLOOKUP($B852,الموظفين!$A$2:$J$501,6,FALSE()),""))</f>
        <v/>
      </c>
      <c r="G852" s="19" t="str">
        <f aca="false">IF($B852="","",IFERROR(VLOOKUP($B852,الموظفين!$A$2:$J$501,7,FALSE()),""))</f>
        <v/>
      </c>
      <c r="H852" s="20"/>
      <c r="I852" s="20"/>
      <c r="J852" s="21" t="str">
        <f aca="false">IF(OR(H852="",I852=""),"",ROUND(MOD(I852-H852,1)*24,2))</f>
        <v/>
      </c>
      <c r="K852" s="22" t="str">
        <f aca="false">IF(OR(H852="",F852=""),"",IF(ROUND(MAX(0,MOD(H852-F852+0.5,1)-0.5)*1440,0)&gt;IFERROR(VLOOKUP(E852,الورديات!$A$2:$E$21,5,FALSE()),0),ROUND(MAX(0,MOD(H852-F852+0.5,1)-0.5)*1440,0),0))</f>
        <v/>
      </c>
      <c r="L852" s="22" t="str">
        <f aca="false">IF(OR(I852="",G852=""),"",ROUND(MAX(0,MOD(G852-I852+0.5,1)-0.5)*1440,0))</f>
        <v/>
      </c>
      <c r="M852" s="22" t="str">
        <f aca="false">IF(OR(I852="",G852=""),"",IF(ROUND(MAX(0,MOD(I852-G852+0.5,1)-0.5)*1440,0)&gt;=الإعدادات!$B$8,ROUND(MAX(0,MOD(I852-G852+0.5,1)-0.5)*1440,0),0))</f>
        <v/>
      </c>
      <c r="N852" s="18" t="str">
        <f aca="false">IF(OR(A852="",B852=""),"",IF(COUNTIFS(الإجازات!$A$2:$A$1001,B852,الإجازات!$D$2:$D$1001,"&lt;="&amp;A852,الإجازات!$E$2:$E$1001,"&gt;="&amp;A852,الإجازات!$G$2:$G$1001,"مقبولة")=0,"",LOOKUP(2,1/((الإجازات!$A$2:$A$1001=B852)*(الإجازات!$D$2:$D$1001&lt;=A852)*(الإجازات!$E$2:$E$1001&gt;=A852)*(الإجازات!$G$2:$G$1001="مقبولة")),الإجازات!$C$2:$C$1001)))</f>
        <v/>
      </c>
      <c r="O852" s="17"/>
      <c r="P852" s="23" t="str">
        <f aca="false">IF(B852="","",IF(ISNA(MATCH(B852,الموظفين!$A$2:$A$501,0)),"⚠ كود غير موجود",IF(O852&lt;&gt;"",O852,IF(N852&lt;&gt;"",N852,IF(H852="",IF(AND(A852&lt;&gt;"",WEEKDAY(A852)=الإعدادات!$B$11),"راحة أسبوعية","غائب"),IF(I852="","بدون انصراف",IF(N(K852)&gt;0,"متأخر","حاضر")))))))</f>
        <v/>
      </c>
      <c r="Q852" s="24" t="str">
        <f aca="false">IF(B852="","",IF(OR(P852="غائب",P852="غياب",P852="إجازة بدون راتب"),IFERROR(VLOOKUP(B852,الموظفين!$A$2:$J$501,8,FALSE()),0),0))</f>
        <v/>
      </c>
      <c r="R852" s="24" t="str">
        <f aca="false">IF(B852="","",ROUND((N(K852)+N(L852))/60*IFERROR(VLOOKUP(B852,الموظفين!$A$2:$J$501,8,FALSE()),0)/الإعدادات!$B$6*الإعدادات!$B$9,2))</f>
        <v/>
      </c>
      <c r="S852" s="24" t="str">
        <f aca="false">IF(OR(B852="",M852=""),"",ROUND(M852/60*IFERROR(VLOOKUP(B852,الموظفين!$A$2:$J$501,9,FALSE()),0),2))</f>
        <v/>
      </c>
      <c r="T852" s="17"/>
      <c r="U852" s="23" t="str">
        <f aca="false">IF(OR(A852="",B852=""),"",A852&amp;"|"&amp;B852)</f>
        <v/>
      </c>
    </row>
    <row r="853" customFormat="false" ht="15" hidden="false" customHeight="false" outlineLevel="0" collapsed="false">
      <c r="A853" s="16"/>
      <c r="B853" s="17"/>
      <c r="C853" s="18" t="str">
        <f aca="false">IF($B853="","",IFERROR(VLOOKUP($B853,الموظفين!$A$2:$J$501,2,FALSE())&amp;"","⚠ كود غير موجود"))</f>
        <v/>
      </c>
      <c r="D853" s="18" t="str">
        <f aca="false">IF($B853="","",IFERROR(VLOOKUP($B853,الموظفين!$A$2:$J$501,3,FALSE())&amp;"",""))</f>
        <v/>
      </c>
      <c r="E853" s="18" t="str">
        <f aca="false">IF($B853="","",IFERROR(VLOOKUP($B853,الموظفين!$A$2:$J$501,5,FALSE())&amp;"",""))</f>
        <v/>
      </c>
      <c r="F853" s="19" t="str">
        <f aca="false">IF($B853="","",IFERROR(VLOOKUP($B853,الموظفين!$A$2:$J$501,6,FALSE()),""))</f>
        <v/>
      </c>
      <c r="G853" s="19" t="str">
        <f aca="false">IF($B853="","",IFERROR(VLOOKUP($B853,الموظفين!$A$2:$J$501,7,FALSE()),""))</f>
        <v/>
      </c>
      <c r="H853" s="20"/>
      <c r="I853" s="20"/>
      <c r="J853" s="21" t="str">
        <f aca="false">IF(OR(H853="",I853=""),"",ROUND(MOD(I853-H853,1)*24,2))</f>
        <v/>
      </c>
      <c r="K853" s="22" t="str">
        <f aca="false">IF(OR(H853="",F853=""),"",IF(ROUND(MAX(0,MOD(H853-F853+0.5,1)-0.5)*1440,0)&gt;IFERROR(VLOOKUP(E853,الورديات!$A$2:$E$21,5,FALSE()),0),ROUND(MAX(0,MOD(H853-F853+0.5,1)-0.5)*1440,0),0))</f>
        <v/>
      </c>
      <c r="L853" s="22" t="str">
        <f aca="false">IF(OR(I853="",G853=""),"",ROUND(MAX(0,MOD(G853-I853+0.5,1)-0.5)*1440,0))</f>
        <v/>
      </c>
      <c r="M853" s="22" t="str">
        <f aca="false">IF(OR(I853="",G853=""),"",IF(ROUND(MAX(0,MOD(I853-G853+0.5,1)-0.5)*1440,0)&gt;=الإعدادات!$B$8,ROUND(MAX(0,MOD(I853-G853+0.5,1)-0.5)*1440,0),0))</f>
        <v/>
      </c>
      <c r="N853" s="18" t="str">
        <f aca="false">IF(OR(A853="",B853=""),"",IF(COUNTIFS(الإجازات!$A$2:$A$1001,B853,الإجازات!$D$2:$D$1001,"&lt;="&amp;A853,الإجازات!$E$2:$E$1001,"&gt;="&amp;A853,الإجازات!$G$2:$G$1001,"مقبولة")=0,"",LOOKUP(2,1/((الإجازات!$A$2:$A$1001=B853)*(الإجازات!$D$2:$D$1001&lt;=A853)*(الإجازات!$E$2:$E$1001&gt;=A853)*(الإجازات!$G$2:$G$1001="مقبولة")),الإجازات!$C$2:$C$1001)))</f>
        <v/>
      </c>
      <c r="O853" s="17"/>
      <c r="P853" s="23" t="str">
        <f aca="false">IF(B853="","",IF(ISNA(MATCH(B853,الموظفين!$A$2:$A$501,0)),"⚠ كود غير موجود",IF(O853&lt;&gt;"",O853,IF(N853&lt;&gt;"",N853,IF(H853="",IF(AND(A853&lt;&gt;"",WEEKDAY(A853)=الإعدادات!$B$11),"راحة أسبوعية","غائب"),IF(I853="","بدون انصراف",IF(N(K853)&gt;0,"متأخر","حاضر")))))))</f>
        <v/>
      </c>
      <c r="Q853" s="24" t="str">
        <f aca="false">IF(B853="","",IF(OR(P853="غائب",P853="غياب",P853="إجازة بدون راتب"),IFERROR(VLOOKUP(B853,الموظفين!$A$2:$J$501,8,FALSE()),0),0))</f>
        <v/>
      </c>
      <c r="R853" s="24" t="str">
        <f aca="false">IF(B853="","",ROUND((N(K853)+N(L853))/60*IFERROR(VLOOKUP(B853,الموظفين!$A$2:$J$501,8,FALSE()),0)/الإعدادات!$B$6*الإعدادات!$B$9,2))</f>
        <v/>
      </c>
      <c r="S853" s="24" t="str">
        <f aca="false">IF(OR(B853="",M853=""),"",ROUND(M853/60*IFERROR(VLOOKUP(B853,الموظفين!$A$2:$J$501,9,FALSE()),0),2))</f>
        <v/>
      </c>
      <c r="T853" s="17"/>
      <c r="U853" s="23" t="str">
        <f aca="false">IF(OR(A853="",B853=""),"",A853&amp;"|"&amp;B853)</f>
        <v/>
      </c>
    </row>
    <row r="854" customFormat="false" ht="15" hidden="false" customHeight="false" outlineLevel="0" collapsed="false">
      <c r="A854" s="16"/>
      <c r="B854" s="17"/>
      <c r="C854" s="18" t="str">
        <f aca="false">IF($B854="","",IFERROR(VLOOKUP($B854,الموظفين!$A$2:$J$501,2,FALSE())&amp;"","⚠ كود غير موجود"))</f>
        <v/>
      </c>
      <c r="D854" s="18" t="str">
        <f aca="false">IF($B854="","",IFERROR(VLOOKUP($B854,الموظفين!$A$2:$J$501,3,FALSE())&amp;"",""))</f>
        <v/>
      </c>
      <c r="E854" s="18" t="str">
        <f aca="false">IF($B854="","",IFERROR(VLOOKUP($B854,الموظفين!$A$2:$J$501,5,FALSE())&amp;"",""))</f>
        <v/>
      </c>
      <c r="F854" s="19" t="str">
        <f aca="false">IF($B854="","",IFERROR(VLOOKUP($B854,الموظفين!$A$2:$J$501,6,FALSE()),""))</f>
        <v/>
      </c>
      <c r="G854" s="19" t="str">
        <f aca="false">IF($B854="","",IFERROR(VLOOKUP($B854,الموظفين!$A$2:$J$501,7,FALSE()),""))</f>
        <v/>
      </c>
      <c r="H854" s="20"/>
      <c r="I854" s="20"/>
      <c r="J854" s="21" t="str">
        <f aca="false">IF(OR(H854="",I854=""),"",ROUND(MOD(I854-H854,1)*24,2))</f>
        <v/>
      </c>
      <c r="K854" s="22" t="str">
        <f aca="false">IF(OR(H854="",F854=""),"",IF(ROUND(MAX(0,MOD(H854-F854+0.5,1)-0.5)*1440,0)&gt;IFERROR(VLOOKUP(E854,الورديات!$A$2:$E$21,5,FALSE()),0),ROUND(MAX(0,MOD(H854-F854+0.5,1)-0.5)*1440,0),0))</f>
        <v/>
      </c>
      <c r="L854" s="22" t="str">
        <f aca="false">IF(OR(I854="",G854=""),"",ROUND(MAX(0,MOD(G854-I854+0.5,1)-0.5)*1440,0))</f>
        <v/>
      </c>
      <c r="M854" s="22" t="str">
        <f aca="false">IF(OR(I854="",G854=""),"",IF(ROUND(MAX(0,MOD(I854-G854+0.5,1)-0.5)*1440,0)&gt;=الإعدادات!$B$8,ROUND(MAX(0,MOD(I854-G854+0.5,1)-0.5)*1440,0),0))</f>
        <v/>
      </c>
      <c r="N854" s="18" t="str">
        <f aca="false">IF(OR(A854="",B854=""),"",IF(COUNTIFS(الإجازات!$A$2:$A$1001,B854,الإجازات!$D$2:$D$1001,"&lt;="&amp;A854,الإجازات!$E$2:$E$1001,"&gt;="&amp;A854,الإجازات!$G$2:$G$1001,"مقبولة")=0,"",LOOKUP(2,1/((الإجازات!$A$2:$A$1001=B854)*(الإجازات!$D$2:$D$1001&lt;=A854)*(الإجازات!$E$2:$E$1001&gt;=A854)*(الإجازات!$G$2:$G$1001="مقبولة")),الإجازات!$C$2:$C$1001)))</f>
        <v/>
      </c>
      <c r="O854" s="17"/>
      <c r="P854" s="23" t="str">
        <f aca="false">IF(B854="","",IF(ISNA(MATCH(B854,الموظفين!$A$2:$A$501,0)),"⚠ كود غير موجود",IF(O854&lt;&gt;"",O854,IF(N854&lt;&gt;"",N854,IF(H854="",IF(AND(A854&lt;&gt;"",WEEKDAY(A854)=الإعدادات!$B$11),"راحة أسبوعية","غائب"),IF(I854="","بدون انصراف",IF(N(K854)&gt;0,"متأخر","حاضر")))))))</f>
        <v/>
      </c>
      <c r="Q854" s="24" t="str">
        <f aca="false">IF(B854="","",IF(OR(P854="غائب",P854="غياب",P854="إجازة بدون راتب"),IFERROR(VLOOKUP(B854,الموظفين!$A$2:$J$501,8,FALSE()),0),0))</f>
        <v/>
      </c>
      <c r="R854" s="24" t="str">
        <f aca="false">IF(B854="","",ROUND((N(K854)+N(L854))/60*IFERROR(VLOOKUP(B854,الموظفين!$A$2:$J$501,8,FALSE()),0)/الإعدادات!$B$6*الإعدادات!$B$9,2))</f>
        <v/>
      </c>
      <c r="S854" s="24" t="str">
        <f aca="false">IF(OR(B854="",M854=""),"",ROUND(M854/60*IFERROR(VLOOKUP(B854,الموظفين!$A$2:$J$501,9,FALSE()),0),2))</f>
        <v/>
      </c>
      <c r="T854" s="17"/>
      <c r="U854" s="23" t="str">
        <f aca="false">IF(OR(A854="",B854=""),"",A854&amp;"|"&amp;B854)</f>
        <v/>
      </c>
    </row>
    <row r="855" customFormat="false" ht="15" hidden="false" customHeight="false" outlineLevel="0" collapsed="false">
      <c r="A855" s="16"/>
      <c r="B855" s="17"/>
      <c r="C855" s="18" t="str">
        <f aca="false">IF($B855="","",IFERROR(VLOOKUP($B855,الموظفين!$A$2:$J$501,2,FALSE())&amp;"","⚠ كود غير موجود"))</f>
        <v/>
      </c>
      <c r="D855" s="18" t="str">
        <f aca="false">IF($B855="","",IFERROR(VLOOKUP($B855,الموظفين!$A$2:$J$501,3,FALSE())&amp;"",""))</f>
        <v/>
      </c>
      <c r="E855" s="18" t="str">
        <f aca="false">IF($B855="","",IFERROR(VLOOKUP($B855,الموظفين!$A$2:$J$501,5,FALSE())&amp;"",""))</f>
        <v/>
      </c>
      <c r="F855" s="19" t="str">
        <f aca="false">IF($B855="","",IFERROR(VLOOKUP($B855,الموظفين!$A$2:$J$501,6,FALSE()),""))</f>
        <v/>
      </c>
      <c r="G855" s="19" t="str">
        <f aca="false">IF($B855="","",IFERROR(VLOOKUP($B855,الموظفين!$A$2:$J$501,7,FALSE()),""))</f>
        <v/>
      </c>
      <c r="H855" s="20"/>
      <c r="I855" s="20"/>
      <c r="J855" s="21" t="str">
        <f aca="false">IF(OR(H855="",I855=""),"",ROUND(MOD(I855-H855,1)*24,2))</f>
        <v/>
      </c>
      <c r="K855" s="22" t="str">
        <f aca="false">IF(OR(H855="",F855=""),"",IF(ROUND(MAX(0,MOD(H855-F855+0.5,1)-0.5)*1440,0)&gt;IFERROR(VLOOKUP(E855,الورديات!$A$2:$E$21,5,FALSE()),0),ROUND(MAX(0,MOD(H855-F855+0.5,1)-0.5)*1440,0),0))</f>
        <v/>
      </c>
      <c r="L855" s="22" t="str">
        <f aca="false">IF(OR(I855="",G855=""),"",ROUND(MAX(0,MOD(G855-I855+0.5,1)-0.5)*1440,0))</f>
        <v/>
      </c>
      <c r="M855" s="22" t="str">
        <f aca="false">IF(OR(I855="",G855=""),"",IF(ROUND(MAX(0,MOD(I855-G855+0.5,1)-0.5)*1440,0)&gt;=الإعدادات!$B$8,ROUND(MAX(0,MOD(I855-G855+0.5,1)-0.5)*1440,0),0))</f>
        <v/>
      </c>
      <c r="N855" s="18" t="str">
        <f aca="false">IF(OR(A855="",B855=""),"",IF(COUNTIFS(الإجازات!$A$2:$A$1001,B855,الإجازات!$D$2:$D$1001,"&lt;="&amp;A855,الإجازات!$E$2:$E$1001,"&gt;="&amp;A855,الإجازات!$G$2:$G$1001,"مقبولة")=0,"",LOOKUP(2,1/((الإجازات!$A$2:$A$1001=B855)*(الإجازات!$D$2:$D$1001&lt;=A855)*(الإجازات!$E$2:$E$1001&gt;=A855)*(الإجازات!$G$2:$G$1001="مقبولة")),الإجازات!$C$2:$C$1001)))</f>
        <v/>
      </c>
      <c r="O855" s="17"/>
      <c r="P855" s="23" t="str">
        <f aca="false">IF(B855="","",IF(ISNA(MATCH(B855,الموظفين!$A$2:$A$501,0)),"⚠ كود غير موجود",IF(O855&lt;&gt;"",O855,IF(N855&lt;&gt;"",N855,IF(H855="",IF(AND(A855&lt;&gt;"",WEEKDAY(A855)=الإعدادات!$B$11),"راحة أسبوعية","غائب"),IF(I855="","بدون انصراف",IF(N(K855)&gt;0,"متأخر","حاضر")))))))</f>
        <v/>
      </c>
      <c r="Q855" s="24" t="str">
        <f aca="false">IF(B855="","",IF(OR(P855="غائب",P855="غياب",P855="إجازة بدون راتب"),IFERROR(VLOOKUP(B855,الموظفين!$A$2:$J$501,8,FALSE()),0),0))</f>
        <v/>
      </c>
      <c r="R855" s="24" t="str">
        <f aca="false">IF(B855="","",ROUND((N(K855)+N(L855))/60*IFERROR(VLOOKUP(B855,الموظفين!$A$2:$J$501,8,FALSE()),0)/الإعدادات!$B$6*الإعدادات!$B$9,2))</f>
        <v/>
      </c>
      <c r="S855" s="24" t="str">
        <f aca="false">IF(OR(B855="",M855=""),"",ROUND(M855/60*IFERROR(VLOOKUP(B855,الموظفين!$A$2:$J$501,9,FALSE()),0),2))</f>
        <v/>
      </c>
      <c r="T855" s="17"/>
      <c r="U855" s="23" t="str">
        <f aca="false">IF(OR(A855="",B855=""),"",A855&amp;"|"&amp;B855)</f>
        <v/>
      </c>
    </row>
    <row r="856" customFormat="false" ht="15" hidden="false" customHeight="false" outlineLevel="0" collapsed="false">
      <c r="A856" s="16"/>
      <c r="B856" s="17"/>
      <c r="C856" s="18" t="str">
        <f aca="false">IF($B856="","",IFERROR(VLOOKUP($B856,الموظفين!$A$2:$J$501,2,FALSE())&amp;"","⚠ كود غير موجود"))</f>
        <v/>
      </c>
      <c r="D856" s="18" t="str">
        <f aca="false">IF($B856="","",IFERROR(VLOOKUP($B856,الموظفين!$A$2:$J$501,3,FALSE())&amp;"",""))</f>
        <v/>
      </c>
      <c r="E856" s="18" t="str">
        <f aca="false">IF($B856="","",IFERROR(VLOOKUP($B856,الموظفين!$A$2:$J$501,5,FALSE())&amp;"",""))</f>
        <v/>
      </c>
      <c r="F856" s="19" t="str">
        <f aca="false">IF($B856="","",IFERROR(VLOOKUP($B856,الموظفين!$A$2:$J$501,6,FALSE()),""))</f>
        <v/>
      </c>
      <c r="G856" s="19" t="str">
        <f aca="false">IF($B856="","",IFERROR(VLOOKUP($B856,الموظفين!$A$2:$J$501,7,FALSE()),""))</f>
        <v/>
      </c>
      <c r="H856" s="20"/>
      <c r="I856" s="20"/>
      <c r="J856" s="21" t="str">
        <f aca="false">IF(OR(H856="",I856=""),"",ROUND(MOD(I856-H856,1)*24,2))</f>
        <v/>
      </c>
      <c r="K856" s="22" t="str">
        <f aca="false">IF(OR(H856="",F856=""),"",IF(ROUND(MAX(0,MOD(H856-F856+0.5,1)-0.5)*1440,0)&gt;IFERROR(VLOOKUP(E856,الورديات!$A$2:$E$21,5,FALSE()),0),ROUND(MAX(0,MOD(H856-F856+0.5,1)-0.5)*1440,0),0))</f>
        <v/>
      </c>
      <c r="L856" s="22" t="str">
        <f aca="false">IF(OR(I856="",G856=""),"",ROUND(MAX(0,MOD(G856-I856+0.5,1)-0.5)*1440,0))</f>
        <v/>
      </c>
      <c r="M856" s="22" t="str">
        <f aca="false">IF(OR(I856="",G856=""),"",IF(ROUND(MAX(0,MOD(I856-G856+0.5,1)-0.5)*1440,0)&gt;=الإعدادات!$B$8,ROUND(MAX(0,MOD(I856-G856+0.5,1)-0.5)*1440,0),0))</f>
        <v/>
      </c>
      <c r="N856" s="18" t="str">
        <f aca="false">IF(OR(A856="",B856=""),"",IF(COUNTIFS(الإجازات!$A$2:$A$1001,B856,الإجازات!$D$2:$D$1001,"&lt;="&amp;A856,الإجازات!$E$2:$E$1001,"&gt;="&amp;A856,الإجازات!$G$2:$G$1001,"مقبولة")=0,"",LOOKUP(2,1/((الإجازات!$A$2:$A$1001=B856)*(الإجازات!$D$2:$D$1001&lt;=A856)*(الإجازات!$E$2:$E$1001&gt;=A856)*(الإجازات!$G$2:$G$1001="مقبولة")),الإجازات!$C$2:$C$1001)))</f>
        <v/>
      </c>
      <c r="O856" s="17"/>
      <c r="P856" s="23" t="str">
        <f aca="false">IF(B856="","",IF(ISNA(MATCH(B856,الموظفين!$A$2:$A$501,0)),"⚠ كود غير موجود",IF(O856&lt;&gt;"",O856,IF(N856&lt;&gt;"",N856,IF(H856="",IF(AND(A856&lt;&gt;"",WEEKDAY(A856)=الإعدادات!$B$11),"راحة أسبوعية","غائب"),IF(I856="","بدون انصراف",IF(N(K856)&gt;0,"متأخر","حاضر")))))))</f>
        <v/>
      </c>
      <c r="Q856" s="24" t="str">
        <f aca="false">IF(B856="","",IF(OR(P856="غائب",P856="غياب",P856="إجازة بدون راتب"),IFERROR(VLOOKUP(B856,الموظفين!$A$2:$J$501,8,FALSE()),0),0))</f>
        <v/>
      </c>
      <c r="R856" s="24" t="str">
        <f aca="false">IF(B856="","",ROUND((N(K856)+N(L856))/60*IFERROR(VLOOKUP(B856,الموظفين!$A$2:$J$501,8,FALSE()),0)/الإعدادات!$B$6*الإعدادات!$B$9,2))</f>
        <v/>
      </c>
      <c r="S856" s="24" t="str">
        <f aca="false">IF(OR(B856="",M856=""),"",ROUND(M856/60*IFERROR(VLOOKUP(B856,الموظفين!$A$2:$J$501,9,FALSE()),0),2))</f>
        <v/>
      </c>
      <c r="T856" s="17"/>
      <c r="U856" s="23" t="str">
        <f aca="false">IF(OR(A856="",B856=""),"",A856&amp;"|"&amp;B856)</f>
        <v/>
      </c>
    </row>
    <row r="857" customFormat="false" ht="15" hidden="false" customHeight="false" outlineLevel="0" collapsed="false">
      <c r="A857" s="16"/>
      <c r="B857" s="17"/>
      <c r="C857" s="18" t="str">
        <f aca="false">IF($B857="","",IFERROR(VLOOKUP($B857,الموظفين!$A$2:$J$501,2,FALSE())&amp;"","⚠ كود غير موجود"))</f>
        <v/>
      </c>
      <c r="D857" s="18" t="str">
        <f aca="false">IF($B857="","",IFERROR(VLOOKUP($B857,الموظفين!$A$2:$J$501,3,FALSE())&amp;"",""))</f>
        <v/>
      </c>
      <c r="E857" s="18" t="str">
        <f aca="false">IF($B857="","",IFERROR(VLOOKUP($B857,الموظفين!$A$2:$J$501,5,FALSE())&amp;"",""))</f>
        <v/>
      </c>
      <c r="F857" s="19" t="str">
        <f aca="false">IF($B857="","",IFERROR(VLOOKUP($B857,الموظفين!$A$2:$J$501,6,FALSE()),""))</f>
        <v/>
      </c>
      <c r="G857" s="19" t="str">
        <f aca="false">IF($B857="","",IFERROR(VLOOKUP($B857,الموظفين!$A$2:$J$501,7,FALSE()),""))</f>
        <v/>
      </c>
      <c r="H857" s="20"/>
      <c r="I857" s="20"/>
      <c r="J857" s="21" t="str">
        <f aca="false">IF(OR(H857="",I857=""),"",ROUND(MOD(I857-H857,1)*24,2))</f>
        <v/>
      </c>
      <c r="K857" s="22" t="str">
        <f aca="false">IF(OR(H857="",F857=""),"",IF(ROUND(MAX(0,MOD(H857-F857+0.5,1)-0.5)*1440,0)&gt;IFERROR(VLOOKUP(E857,الورديات!$A$2:$E$21,5,FALSE()),0),ROUND(MAX(0,MOD(H857-F857+0.5,1)-0.5)*1440,0),0))</f>
        <v/>
      </c>
      <c r="L857" s="22" t="str">
        <f aca="false">IF(OR(I857="",G857=""),"",ROUND(MAX(0,MOD(G857-I857+0.5,1)-0.5)*1440,0))</f>
        <v/>
      </c>
      <c r="M857" s="22" t="str">
        <f aca="false">IF(OR(I857="",G857=""),"",IF(ROUND(MAX(0,MOD(I857-G857+0.5,1)-0.5)*1440,0)&gt;=الإعدادات!$B$8,ROUND(MAX(0,MOD(I857-G857+0.5,1)-0.5)*1440,0),0))</f>
        <v/>
      </c>
      <c r="N857" s="18" t="str">
        <f aca="false">IF(OR(A857="",B857=""),"",IF(COUNTIFS(الإجازات!$A$2:$A$1001,B857,الإجازات!$D$2:$D$1001,"&lt;="&amp;A857,الإجازات!$E$2:$E$1001,"&gt;="&amp;A857,الإجازات!$G$2:$G$1001,"مقبولة")=0,"",LOOKUP(2,1/((الإجازات!$A$2:$A$1001=B857)*(الإجازات!$D$2:$D$1001&lt;=A857)*(الإجازات!$E$2:$E$1001&gt;=A857)*(الإجازات!$G$2:$G$1001="مقبولة")),الإجازات!$C$2:$C$1001)))</f>
        <v/>
      </c>
      <c r="O857" s="17"/>
      <c r="P857" s="23" t="str">
        <f aca="false">IF(B857="","",IF(ISNA(MATCH(B857,الموظفين!$A$2:$A$501,0)),"⚠ كود غير موجود",IF(O857&lt;&gt;"",O857,IF(N857&lt;&gt;"",N857,IF(H857="",IF(AND(A857&lt;&gt;"",WEEKDAY(A857)=الإعدادات!$B$11),"راحة أسبوعية","غائب"),IF(I857="","بدون انصراف",IF(N(K857)&gt;0,"متأخر","حاضر")))))))</f>
        <v/>
      </c>
      <c r="Q857" s="24" t="str">
        <f aca="false">IF(B857="","",IF(OR(P857="غائب",P857="غياب",P857="إجازة بدون راتب"),IFERROR(VLOOKUP(B857,الموظفين!$A$2:$J$501,8,FALSE()),0),0))</f>
        <v/>
      </c>
      <c r="R857" s="24" t="str">
        <f aca="false">IF(B857="","",ROUND((N(K857)+N(L857))/60*IFERROR(VLOOKUP(B857,الموظفين!$A$2:$J$501,8,FALSE()),0)/الإعدادات!$B$6*الإعدادات!$B$9,2))</f>
        <v/>
      </c>
      <c r="S857" s="24" t="str">
        <f aca="false">IF(OR(B857="",M857=""),"",ROUND(M857/60*IFERROR(VLOOKUP(B857,الموظفين!$A$2:$J$501,9,FALSE()),0),2))</f>
        <v/>
      </c>
      <c r="T857" s="17"/>
      <c r="U857" s="23" t="str">
        <f aca="false">IF(OR(A857="",B857=""),"",A857&amp;"|"&amp;B857)</f>
        <v/>
      </c>
    </row>
    <row r="858" customFormat="false" ht="15" hidden="false" customHeight="false" outlineLevel="0" collapsed="false">
      <c r="A858" s="16"/>
      <c r="B858" s="17"/>
      <c r="C858" s="18" t="str">
        <f aca="false">IF($B858="","",IFERROR(VLOOKUP($B858,الموظفين!$A$2:$J$501,2,FALSE())&amp;"","⚠ كود غير موجود"))</f>
        <v/>
      </c>
      <c r="D858" s="18" t="str">
        <f aca="false">IF($B858="","",IFERROR(VLOOKUP($B858,الموظفين!$A$2:$J$501,3,FALSE())&amp;"",""))</f>
        <v/>
      </c>
      <c r="E858" s="18" t="str">
        <f aca="false">IF($B858="","",IFERROR(VLOOKUP($B858,الموظفين!$A$2:$J$501,5,FALSE())&amp;"",""))</f>
        <v/>
      </c>
      <c r="F858" s="19" t="str">
        <f aca="false">IF($B858="","",IFERROR(VLOOKUP($B858,الموظفين!$A$2:$J$501,6,FALSE()),""))</f>
        <v/>
      </c>
      <c r="G858" s="19" t="str">
        <f aca="false">IF($B858="","",IFERROR(VLOOKUP($B858,الموظفين!$A$2:$J$501,7,FALSE()),""))</f>
        <v/>
      </c>
      <c r="H858" s="20"/>
      <c r="I858" s="20"/>
      <c r="J858" s="21" t="str">
        <f aca="false">IF(OR(H858="",I858=""),"",ROUND(MOD(I858-H858,1)*24,2))</f>
        <v/>
      </c>
      <c r="K858" s="22" t="str">
        <f aca="false">IF(OR(H858="",F858=""),"",IF(ROUND(MAX(0,MOD(H858-F858+0.5,1)-0.5)*1440,0)&gt;IFERROR(VLOOKUP(E858,الورديات!$A$2:$E$21,5,FALSE()),0),ROUND(MAX(0,MOD(H858-F858+0.5,1)-0.5)*1440,0),0))</f>
        <v/>
      </c>
      <c r="L858" s="22" t="str">
        <f aca="false">IF(OR(I858="",G858=""),"",ROUND(MAX(0,MOD(G858-I858+0.5,1)-0.5)*1440,0))</f>
        <v/>
      </c>
      <c r="M858" s="22" t="str">
        <f aca="false">IF(OR(I858="",G858=""),"",IF(ROUND(MAX(0,MOD(I858-G858+0.5,1)-0.5)*1440,0)&gt;=الإعدادات!$B$8,ROUND(MAX(0,MOD(I858-G858+0.5,1)-0.5)*1440,0),0))</f>
        <v/>
      </c>
      <c r="N858" s="18" t="str">
        <f aca="false">IF(OR(A858="",B858=""),"",IF(COUNTIFS(الإجازات!$A$2:$A$1001,B858,الإجازات!$D$2:$D$1001,"&lt;="&amp;A858,الإجازات!$E$2:$E$1001,"&gt;="&amp;A858,الإجازات!$G$2:$G$1001,"مقبولة")=0,"",LOOKUP(2,1/((الإجازات!$A$2:$A$1001=B858)*(الإجازات!$D$2:$D$1001&lt;=A858)*(الإجازات!$E$2:$E$1001&gt;=A858)*(الإجازات!$G$2:$G$1001="مقبولة")),الإجازات!$C$2:$C$1001)))</f>
        <v/>
      </c>
      <c r="O858" s="17"/>
      <c r="P858" s="23" t="str">
        <f aca="false">IF(B858="","",IF(ISNA(MATCH(B858,الموظفين!$A$2:$A$501,0)),"⚠ كود غير موجود",IF(O858&lt;&gt;"",O858,IF(N858&lt;&gt;"",N858,IF(H858="",IF(AND(A858&lt;&gt;"",WEEKDAY(A858)=الإعدادات!$B$11),"راحة أسبوعية","غائب"),IF(I858="","بدون انصراف",IF(N(K858)&gt;0,"متأخر","حاضر")))))))</f>
        <v/>
      </c>
      <c r="Q858" s="24" t="str">
        <f aca="false">IF(B858="","",IF(OR(P858="غائب",P858="غياب",P858="إجازة بدون راتب"),IFERROR(VLOOKUP(B858,الموظفين!$A$2:$J$501,8,FALSE()),0),0))</f>
        <v/>
      </c>
      <c r="R858" s="24" t="str">
        <f aca="false">IF(B858="","",ROUND((N(K858)+N(L858))/60*IFERROR(VLOOKUP(B858,الموظفين!$A$2:$J$501,8,FALSE()),0)/الإعدادات!$B$6*الإعدادات!$B$9,2))</f>
        <v/>
      </c>
      <c r="S858" s="24" t="str">
        <f aca="false">IF(OR(B858="",M858=""),"",ROUND(M858/60*IFERROR(VLOOKUP(B858,الموظفين!$A$2:$J$501,9,FALSE()),0),2))</f>
        <v/>
      </c>
      <c r="T858" s="17"/>
      <c r="U858" s="23" t="str">
        <f aca="false">IF(OR(A858="",B858=""),"",A858&amp;"|"&amp;B858)</f>
        <v/>
      </c>
    </row>
    <row r="859" customFormat="false" ht="15" hidden="false" customHeight="false" outlineLevel="0" collapsed="false">
      <c r="A859" s="16"/>
      <c r="B859" s="17"/>
      <c r="C859" s="18" t="str">
        <f aca="false">IF($B859="","",IFERROR(VLOOKUP($B859,الموظفين!$A$2:$J$501,2,FALSE())&amp;"","⚠ كود غير موجود"))</f>
        <v/>
      </c>
      <c r="D859" s="18" t="str">
        <f aca="false">IF($B859="","",IFERROR(VLOOKUP($B859,الموظفين!$A$2:$J$501,3,FALSE())&amp;"",""))</f>
        <v/>
      </c>
      <c r="E859" s="18" t="str">
        <f aca="false">IF($B859="","",IFERROR(VLOOKUP($B859,الموظفين!$A$2:$J$501,5,FALSE())&amp;"",""))</f>
        <v/>
      </c>
      <c r="F859" s="19" t="str">
        <f aca="false">IF($B859="","",IFERROR(VLOOKUP($B859,الموظفين!$A$2:$J$501,6,FALSE()),""))</f>
        <v/>
      </c>
      <c r="G859" s="19" t="str">
        <f aca="false">IF($B859="","",IFERROR(VLOOKUP($B859,الموظفين!$A$2:$J$501,7,FALSE()),""))</f>
        <v/>
      </c>
      <c r="H859" s="20"/>
      <c r="I859" s="20"/>
      <c r="J859" s="21" t="str">
        <f aca="false">IF(OR(H859="",I859=""),"",ROUND(MOD(I859-H859,1)*24,2))</f>
        <v/>
      </c>
      <c r="K859" s="22" t="str">
        <f aca="false">IF(OR(H859="",F859=""),"",IF(ROUND(MAX(0,MOD(H859-F859+0.5,1)-0.5)*1440,0)&gt;IFERROR(VLOOKUP(E859,الورديات!$A$2:$E$21,5,FALSE()),0),ROUND(MAX(0,MOD(H859-F859+0.5,1)-0.5)*1440,0),0))</f>
        <v/>
      </c>
      <c r="L859" s="22" t="str">
        <f aca="false">IF(OR(I859="",G859=""),"",ROUND(MAX(0,MOD(G859-I859+0.5,1)-0.5)*1440,0))</f>
        <v/>
      </c>
      <c r="M859" s="22" t="str">
        <f aca="false">IF(OR(I859="",G859=""),"",IF(ROUND(MAX(0,MOD(I859-G859+0.5,1)-0.5)*1440,0)&gt;=الإعدادات!$B$8,ROUND(MAX(0,MOD(I859-G859+0.5,1)-0.5)*1440,0),0))</f>
        <v/>
      </c>
      <c r="N859" s="18" t="str">
        <f aca="false">IF(OR(A859="",B859=""),"",IF(COUNTIFS(الإجازات!$A$2:$A$1001,B859,الإجازات!$D$2:$D$1001,"&lt;="&amp;A859,الإجازات!$E$2:$E$1001,"&gt;="&amp;A859,الإجازات!$G$2:$G$1001,"مقبولة")=0,"",LOOKUP(2,1/((الإجازات!$A$2:$A$1001=B859)*(الإجازات!$D$2:$D$1001&lt;=A859)*(الإجازات!$E$2:$E$1001&gt;=A859)*(الإجازات!$G$2:$G$1001="مقبولة")),الإجازات!$C$2:$C$1001)))</f>
        <v/>
      </c>
      <c r="O859" s="17"/>
      <c r="P859" s="23" t="str">
        <f aca="false">IF(B859="","",IF(ISNA(MATCH(B859,الموظفين!$A$2:$A$501,0)),"⚠ كود غير موجود",IF(O859&lt;&gt;"",O859,IF(N859&lt;&gt;"",N859,IF(H859="",IF(AND(A859&lt;&gt;"",WEEKDAY(A859)=الإعدادات!$B$11),"راحة أسبوعية","غائب"),IF(I859="","بدون انصراف",IF(N(K859)&gt;0,"متأخر","حاضر")))))))</f>
        <v/>
      </c>
      <c r="Q859" s="24" t="str">
        <f aca="false">IF(B859="","",IF(OR(P859="غائب",P859="غياب",P859="إجازة بدون راتب"),IFERROR(VLOOKUP(B859,الموظفين!$A$2:$J$501,8,FALSE()),0),0))</f>
        <v/>
      </c>
      <c r="R859" s="24" t="str">
        <f aca="false">IF(B859="","",ROUND((N(K859)+N(L859))/60*IFERROR(VLOOKUP(B859,الموظفين!$A$2:$J$501,8,FALSE()),0)/الإعدادات!$B$6*الإعدادات!$B$9,2))</f>
        <v/>
      </c>
      <c r="S859" s="24" t="str">
        <f aca="false">IF(OR(B859="",M859=""),"",ROUND(M859/60*IFERROR(VLOOKUP(B859,الموظفين!$A$2:$J$501,9,FALSE()),0),2))</f>
        <v/>
      </c>
      <c r="T859" s="17"/>
      <c r="U859" s="23" t="str">
        <f aca="false">IF(OR(A859="",B859=""),"",A859&amp;"|"&amp;B859)</f>
        <v/>
      </c>
    </row>
    <row r="860" customFormat="false" ht="15" hidden="false" customHeight="false" outlineLevel="0" collapsed="false">
      <c r="A860" s="16"/>
      <c r="B860" s="17"/>
      <c r="C860" s="18" t="str">
        <f aca="false">IF($B860="","",IFERROR(VLOOKUP($B860,الموظفين!$A$2:$J$501,2,FALSE())&amp;"","⚠ كود غير موجود"))</f>
        <v/>
      </c>
      <c r="D860" s="18" t="str">
        <f aca="false">IF($B860="","",IFERROR(VLOOKUP($B860,الموظفين!$A$2:$J$501,3,FALSE())&amp;"",""))</f>
        <v/>
      </c>
      <c r="E860" s="18" t="str">
        <f aca="false">IF($B860="","",IFERROR(VLOOKUP($B860,الموظفين!$A$2:$J$501,5,FALSE())&amp;"",""))</f>
        <v/>
      </c>
      <c r="F860" s="19" t="str">
        <f aca="false">IF($B860="","",IFERROR(VLOOKUP($B860,الموظفين!$A$2:$J$501,6,FALSE()),""))</f>
        <v/>
      </c>
      <c r="G860" s="19" t="str">
        <f aca="false">IF($B860="","",IFERROR(VLOOKUP($B860,الموظفين!$A$2:$J$501,7,FALSE()),""))</f>
        <v/>
      </c>
      <c r="H860" s="20"/>
      <c r="I860" s="20"/>
      <c r="J860" s="21" t="str">
        <f aca="false">IF(OR(H860="",I860=""),"",ROUND(MOD(I860-H860,1)*24,2))</f>
        <v/>
      </c>
      <c r="K860" s="22" t="str">
        <f aca="false">IF(OR(H860="",F860=""),"",IF(ROUND(MAX(0,MOD(H860-F860+0.5,1)-0.5)*1440,0)&gt;IFERROR(VLOOKUP(E860,الورديات!$A$2:$E$21,5,FALSE()),0),ROUND(MAX(0,MOD(H860-F860+0.5,1)-0.5)*1440,0),0))</f>
        <v/>
      </c>
      <c r="L860" s="22" t="str">
        <f aca="false">IF(OR(I860="",G860=""),"",ROUND(MAX(0,MOD(G860-I860+0.5,1)-0.5)*1440,0))</f>
        <v/>
      </c>
      <c r="M860" s="22" t="str">
        <f aca="false">IF(OR(I860="",G860=""),"",IF(ROUND(MAX(0,MOD(I860-G860+0.5,1)-0.5)*1440,0)&gt;=الإعدادات!$B$8,ROUND(MAX(0,MOD(I860-G860+0.5,1)-0.5)*1440,0),0))</f>
        <v/>
      </c>
      <c r="N860" s="18" t="str">
        <f aca="false">IF(OR(A860="",B860=""),"",IF(COUNTIFS(الإجازات!$A$2:$A$1001,B860,الإجازات!$D$2:$D$1001,"&lt;="&amp;A860,الإجازات!$E$2:$E$1001,"&gt;="&amp;A860,الإجازات!$G$2:$G$1001,"مقبولة")=0,"",LOOKUP(2,1/((الإجازات!$A$2:$A$1001=B860)*(الإجازات!$D$2:$D$1001&lt;=A860)*(الإجازات!$E$2:$E$1001&gt;=A860)*(الإجازات!$G$2:$G$1001="مقبولة")),الإجازات!$C$2:$C$1001)))</f>
        <v/>
      </c>
      <c r="O860" s="17"/>
      <c r="P860" s="23" t="str">
        <f aca="false">IF(B860="","",IF(ISNA(MATCH(B860,الموظفين!$A$2:$A$501,0)),"⚠ كود غير موجود",IF(O860&lt;&gt;"",O860,IF(N860&lt;&gt;"",N860,IF(H860="",IF(AND(A860&lt;&gt;"",WEEKDAY(A860)=الإعدادات!$B$11),"راحة أسبوعية","غائب"),IF(I860="","بدون انصراف",IF(N(K860)&gt;0,"متأخر","حاضر")))))))</f>
        <v/>
      </c>
      <c r="Q860" s="24" t="str">
        <f aca="false">IF(B860="","",IF(OR(P860="غائب",P860="غياب",P860="إجازة بدون راتب"),IFERROR(VLOOKUP(B860,الموظفين!$A$2:$J$501,8,FALSE()),0),0))</f>
        <v/>
      </c>
      <c r="R860" s="24" t="str">
        <f aca="false">IF(B860="","",ROUND((N(K860)+N(L860))/60*IFERROR(VLOOKUP(B860,الموظفين!$A$2:$J$501,8,FALSE()),0)/الإعدادات!$B$6*الإعدادات!$B$9,2))</f>
        <v/>
      </c>
      <c r="S860" s="24" t="str">
        <f aca="false">IF(OR(B860="",M860=""),"",ROUND(M860/60*IFERROR(VLOOKUP(B860,الموظفين!$A$2:$J$501,9,FALSE()),0),2))</f>
        <v/>
      </c>
      <c r="T860" s="17"/>
      <c r="U860" s="23" t="str">
        <f aca="false">IF(OR(A860="",B860=""),"",A860&amp;"|"&amp;B860)</f>
        <v/>
      </c>
    </row>
    <row r="861" customFormat="false" ht="15" hidden="false" customHeight="false" outlineLevel="0" collapsed="false">
      <c r="A861" s="16"/>
      <c r="B861" s="17"/>
      <c r="C861" s="18" t="str">
        <f aca="false">IF($B861="","",IFERROR(VLOOKUP($B861,الموظفين!$A$2:$J$501,2,FALSE())&amp;"","⚠ كود غير موجود"))</f>
        <v/>
      </c>
      <c r="D861" s="18" t="str">
        <f aca="false">IF($B861="","",IFERROR(VLOOKUP($B861,الموظفين!$A$2:$J$501,3,FALSE())&amp;"",""))</f>
        <v/>
      </c>
      <c r="E861" s="18" t="str">
        <f aca="false">IF($B861="","",IFERROR(VLOOKUP($B861,الموظفين!$A$2:$J$501,5,FALSE())&amp;"",""))</f>
        <v/>
      </c>
      <c r="F861" s="19" t="str">
        <f aca="false">IF($B861="","",IFERROR(VLOOKUP($B861,الموظفين!$A$2:$J$501,6,FALSE()),""))</f>
        <v/>
      </c>
      <c r="G861" s="19" t="str">
        <f aca="false">IF($B861="","",IFERROR(VLOOKUP($B861,الموظفين!$A$2:$J$501,7,FALSE()),""))</f>
        <v/>
      </c>
      <c r="H861" s="20"/>
      <c r="I861" s="20"/>
      <c r="J861" s="21" t="str">
        <f aca="false">IF(OR(H861="",I861=""),"",ROUND(MOD(I861-H861,1)*24,2))</f>
        <v/>
      </c>
      <c r="K861" s="22" t="str">
        <f aca="false">IF(OR(H861="",F861=""),"",IF(ROUND(MAX(0,MOD(H861-F861+0.5,1)-0.5)*1440,0)&gt;IFERROR(VLOOKUP(E861,الورديات!$A$2:$E$21,5,FALSE()),0),ROUND(MAX(0,MOD(H861-F861+0.5,1)-0.5)*1440,0),0))</f>
        <v/>
      </c>
      <c r="L861" s="22" t="str">
        <f aca="false">IF(OR(I861="",G861=""),"",ROUND(MAX(0,MOD(G861-I861+0.5,1)-0.5)*1440,0))</f>
        <v/>
      </c>
      <c r="M861" s="22" t="str">
        <f aca="false">IF(OR(I861="",G861=""),"",IF(ROUND(MAX(0,MOD(I861-G861+0.5,1)-0.5)*1440,0)&gt;=الإعدادات!$B$8,ROUND(MAX(0,MOD(I861-G861+0.5,1)-0.5)*1440,0),0))</f>
        <v/>
      </c>
      <c r="N861" s="18" t="str">
        <f aca="false">IF(OR(A861="",B861=""),"",IF(COUNTIFS(الإجازات!$A$2:$A$1001,B861,الإجازات!$D$2:$D$1001,"&lt;="&amp;A861,الإجازات!$E$2:$E$1001,"&gt;="&amp;A861,الإجازات!$G$2:$G$1001,"مقبولة")=0,"",LOOKUP(2,1/((الإجازات!$A$2:$A$1001=B861)*(الإجازات!$D$2:$D$1001&lt;=A861)*(الإجازات!$E$2:$E$1001&gt;=A861)*(الإجازات!$G$2:$G$1001="مقبولة")),الإجازات!$C$2:$C$1001)))</f>
        <v/>
      </c>
      <c r="O861" s="17"/>
      <c r="P861" s="23" t="str">
        <f aca="false">IF(B861="","",IF(ISNA(MATCH(B861,الموظفين!$A$2:$A$501,0)),"⚠ كود غير موجود",IF(O861&lt;&gt;"",O861,IF(N861&lt;&gt;"",N861,IF(H861="",IF(AND(A861&lt;&gt;"",WEEKDAY(A861)=الإعدادات!$B$11),"راحة أسبوعية","غائب"),IF(I861="","بدون انصراف",IF(N(K861)&gt;0,"متأخر","حاضر")))))))</f>
        <v/>
      </c>
      <c r="Q861" s="24" t="str">
        <f aca="false">IF(B861="","",IF(OR(P861="غائب",P861="غياب",P861="إجازة بدون راتب"),IFERROR(VLOOKUP(B861,الموظفين!$A$2:$J$501,8,FALSE()),0),0))</f>
        <v/>
      </c>
      <c r="R861" s="24" t="str">
        <f aca="false">IF(B861="","",ROUND((N(K861)+N(L861))/60*IFERROR(VLOOKUP(B861,الموظفين!$A$2:$J$501,8,FALSE()),0)/الإعدادات!$B$6*الإعدادات!$B$9,2))</f>
        <v/>
      </c>
      <c r="S861" s="24" t="str">
        <f aca="false">IF(OR(B861="",M861=""),"",ROUND(M861/60*IFERROR(VLOOKUP(B861,الموظفين!$A$2:$J$501,9,FALSE()),0),2))</f>
        <v/>
      </c>
      <c r="T861" s="17"/>
      <c r="U861" s="23" t="str">
        <f aca="false">IF(OR(A861="",B861=""),"",A861&amp;"|"&amp;B861)</f>
        <v/>
      </c>
    </row>
    <row r="862" customFormat="false" ht="15" hidden="false" customHeight="false" outlineLevel="0" collapsed="false">
      <c r="A862" s="16"/>
      <c r="B862" s="17"/>
      <c r="C862" s="18" t="str">
        <f aca="false">IF($B862="","",IFERROR(VLOOKUP($B862,الموظفين!$A$2:$J$501,2,FALSE())&amp;"","⚠ كود غير موجود"))</f>
        <v/>
      </c>
      <c r="D862" s="18" t="str">
        <f aca="false">IF($B862="","",IFERROR(VLOOKUP($B862,الموظفين!$A$2:$J$501,3,FALSE())&amp;"",""))</f>
        <v/>
      </c>
      <c r="E862" s="18" t="str">
        <f aca="false">IF($B862="","",IFERROR(VLOOKUP($B862,الموظفين!$A$2:$J$501,5,FALSE())&amp;"",""))</f>
        <v/>
      </c>
      <c r="F862" s="19" t="str">
        <f aca="false">IF($B862="","",IFERROR(VLOOKUP($B862,الموظفين!$A$2:$J$501,6,FALSE()),""))</f>
        <v/>
      </c>
      <c r="G862" s="19" t="str">
        <f aca="false">IF($B862="","",IFERROR(VLOOKUP($B862,الموظفين!$A$2:$J$501,7,FALSE()),""))</f>
        <v/>
      </c>
      <c r="H862" s="20"/>
      <c r="I862" s="20"/>
      <c r="J862" s="21" t="str">
        <f aca="false">IF(OR(H862="",I862=""),"",ROUND(MOD(I862-H862,1)*24,2))</f>
        <v/>
      </c>
      <c r="K862" s="22" t="str">
        <f aca="false">IF(OR(H862="",F862=""),"",IF(ROUND(MAX(0,MOD(H862-F862+0.5,1)-0.5)*1440,0)&gt;IFERROR(VLOOKUP(E862,الورديات!$A$2:$E$21,5,FALSE()),0),ROUND(MAX(0,MOD(H862-F862+0.5,1)-0.5)*1440,0),0))</f>
        <v/>
      </c>
      <c r="L862" s="22" t="str">
        <f aca="false">IF(OR(I862="",G862=""),"",ROUND(MAX(0,MOD(G862-I862+0.5,1)-0.5)*1440,0))</f>
        <v/>
      </c>
      <c r="M862" s="22" t="str">
        <f aca="false">IF(OR(I862="",G862=""),"",IF(ROUND(MAX(0,MOD(I862-G862+0.5,1)-0.5)*1440,0)&gt;=الإعدادات!$B$8,ROUND(MAX(0,MOD(I862-G862+0.5,1)-0.5)*1440,0),0))</f>
        <v/>
      </c>
      <c r="N862" s="18" t="str">
        <f aca="false">IF(OR(A862="",B862=""),"",IF(COUNTIFS(الإجازات!$A$2:$A$1001,B862,الإجازات!$D$2:$D$1001,"&lt;="&amp;A862,الإجازات!$E$2:$E$1001,"&gt;="&amp;A862,الإجازات!$G$2:$G$1001,"مقبولة")=0,"",LOOKUP(2,1/((الإجازات!$A$2:$A$1001=B862)*(الإجازات!$D$2:$D$1001&lt;=A862)*(الإجازات!$E$2:$E$1001&gt;=A862)*(الإجازات!$G$2:$G$1001="مقبولة")),الإجازات!$C$2:$C$1001)))</f>
        <v/>
      </c>
      <c r="O862" s="17"/>
      <c r="P862" s="23" t="str">
        <f aca="false">IF(B862="","",IF(ISNA(MATCH(B862,الموظفين!$A$2:$A$501,0)),"⚠ كود غير موجود",IF(O862&lt;&gt;"",O862,IF(N862&lt;&gt;"",N862,IF(H862="",IF(AND(A862&lt;&gt;"",WEEKDAY(A862)=الإعدادات!$B$11),"راحة أسبوعية","غائب"),IF(I862="","بدون انصراف",IF(N(K862)&gt;0,"متأخر","حاضر")))))))</f>
        <v/>
      </c>
      <c r="Q862" s="24" t="str">
        <f aca="false">IF(B862="","",IF(OR(P862="غائب",P862="غياب",P862="إجازة بدون راتب"),IFERROR(VLOOKUP(B862,الموظفين!$A$2:$J$501,8,FALSE()),0),0))</f>
        <v/>
      </c>
      <c r="R862" s="24" t="str">
        <f aca="false">IF(B862="","",ROUND((N(K862)+N(L862))/60*IFERROR(VLOOKUP(B862,الموظفين!$A$2:$J$501,8,FALSE()),0)/الإعدادات!$B$6*الإعدادات!$B$9,2))</f>
        <v/>
      </c>
      <c r="S862" s="24" t="str">
        <f aca="false">IF(OR(B862="",M862=""),"",ROUND(M862/60*IFERROR(VLOOKUP(B862,الموظفين!$A$2:$J$501,9,FALSE()),0),2))</f>
        <v/>
      </c>
      <c r="T862" s="17"/>
      <c r="U862" s="23" t="str">
        <f aca="false">IF(OR(A862="",B862=""),"",A862&amp;"|"&amp;B862)</f>
        <v/>
      </c>
    </row>
    <row r="863" customFormat="false" ht="15" hidden="false" customHeight="false" outlineLevel="0" collapsed="false">
      <c r="A863" s="16"/>
      <c r="B863" s="17"/>
      <c r="C863" s="18" t="str">
        <f aca="false">IF($B863="","",IFERROR(VLOOKUP($B863,الموظفين!$A$2:$J$501,2,FALSE())&amp;"","⚠ كود غير موجود"))</f>
        <v/>
      </c>
      <c r="D863" s="18" t="str">
        <f aca="false">IF($B863="","",IFERROR(VLOOKUP($B863,الموظفين!$A$2:$J$501,3,FALSE())&amp;"",""))</f>
        <v/>
      </c>
      <c r="E863" s="18" t="str">
        <f aca="false">IF($B863="","",IFERROR(VLOOKUP($B863,الموظفين!$A$2:$J$501,5,FALSE())&amp;"",""))</f>
        <v/>
      </c>
      <c r="F863" s="19" t="str">
        <f aca="false">IF($B863="","",IFERROR(VLOOKUP($B863,الموظفين!$A$2:$J$501,6,FALSE()),""))</f>
        <v/>
      </c>
      <c r="G863" s="19" t="str">
        <f aca="false">IF($B863="","",IFERROR(VLOOKUP($B863,الموظفين!$A$2:$J$501,7,FALSE()),""))</f>
        <v/>
      </c>
      <c r="H863" s="20"/>
      <c r="I863" s="20"/>
      <c r="J863" s="21" t="str">
        <f aca="false">IF(OR(H863="",I863=""),"",ROUND(MOD(I863-H863,1)*24,2))</f>
        <v/>
      </c>
      <c r="K863" s="22" t="str">
        <f aca="false">IF(OR(H863="",F863=""),"",IF(ROUND(MAX(0,MOD(H863-F863+0.5,1)-0.5)*1440,0)&gt;IFERROR(VLOOKUP(E863,الورديات!$A$2:$E$21,5,FALSE()),0),ROUND(MAX(0,MOD(H863-F863+0.5,1)-0.5)*1440,0),0))</f>
        <v/>
      </c>
      <c r="L863" s="22" t="str">
        <f aca="false">IF(OR(I863="",G863=""),"",ROUND(MAX(0,MOD(G863-I863+0.5,1)-0.5)*1440,0))</f>
        <v/>
      </c>
      <c r="M863" s="22" t="str">
        <f aca="false">IF(OR(I863="",G863=""),"",IF(ROUND(MAX(0,MOD(I863-G863+0.5,1)-0.5)*1440,0)&gt;=الإعدادات!$B$8,ROUND(MAX(0,MOD(I863-G863+0.5,1)-0.5)*1440,0),0))</f>
        <v/>
      </c>
      <c r="N863" s="18" t="str">
        <f aca="false">IF(OR(A863="",B863=""),"",IF(COUNTIFS(الإجازات!$A$2:$A$1001,B863,الإجازات!$D$2:$D$1001,"&lt;="&amp;A863,الإجازات!$E$2:$E$1001,"&gt;="&amp;A863,الإجازات!$G$2:$G$1001,"مقبولة")=0,"",LOOKUP(2,1/((الإجازات!$A$2:$A$1001=B863)*(الإجازات!$D$2:$D$1001&lt;=A863)*(الإجازات!$E$2:$E$1001&gt;=A863)*(الإجازات!$G$2:$G$1001="مقبولة")),الإجازات!$C$2:$C$1001)))</f>
        <v/>
      </c>
      <c r="O863" s="17"/>
      <c r="P863" s="23" t="str">
        <f aca="false">IF(B863="","",IF(ISNA(MATCH(B863,الموظفين!$A$2:$A$501,0)),"⚠ كود غير موجود",IF(O863&lt;&gt;"",O863,IF(N863&lt;&gt;"",N863,IF(H863="",IF(AND(A863&lt;&gt;"",WEEKDAY(A863)=الإعدادات!$B$11),"راحة أسبوعية","غائب"),IF(I863="","بدون انصراف",IF(N(K863)&gt;0,"متأخر","حاضر")))))))</f>
        <v/>
      </c>
      <c r="Q863" s="24" t="str">
        <f aca="false">IF(B863="","",IF(OR(P863="غائب",P863="غياب",P863="إجازة بدون راتب"),IFERROR(VLOOKUP(B863,الموظفين!$A$2:$J$501,8,FALSE()),0),0))</f>
        <v/>
      </c>
      <c r="R863" s="24" t="str">
        <f aca="false">IF(B863="","",ROUND((N(K863)+N(L863))/60*IFERROR(VLOOKUP(B863,الموظفين!$A$2:$J$501,8,FALSE()),0)/الإعدادات!$B$6*الإعدادات!$B$9,2))</f>
        <v/>
      </c>
      <c r="S863" s="24" t="str">
        <f aca="false">IF(OR(B863="",M863=""),"",ROUND(M863/60*IFERROR(VLOOKUP(B863,الموظفين!$A$2:$J$501,9,FALSE()),0),2))</f>
        <v/>
      </c>
      <c r="T863" s="17"/>
      <c r="U863" s="23" t="str">
        <f aca="false">IF(OR(A863="",B863=""),"",A863&amp;"|"&amp;B863)</f>
        <v/>
      </c>
    </row>
    <row r="864" customFormat="false" ht="15" hidden="false" customHeight="false" outlineLevel="0" collapsed="false">
      <c r="A864" s="16"/>
      <c r="B864" s="17"/>
      <c r="C864" s="18" t="str">
        <f aca="false">IF($B864="","",IFERROR(VLOOKUP($B864,الموظفين!$A$2:$J$501,2,FALSE())&amp;"","⚠ كود غير موجود"))</f>
        <v/>
      </c>
      <c r="D864" s="18" t="str">
        <f aca="false">IF($B864="","",IFERROR(VLOOKUP($B864,الموظفين!$A$2:$J$501,3,FALSE())&amp;"",""))</f>
        <v/>
      </c>
      <c r="E864" s="18" t="str">
        <f aca="false">IF($B864="","",IFERROR(VLOOKUP($B864,الموظفين!$A$2:$J$501,5,FALSE())&amp;"",""))</f>
        <v/>
      </c>
      <c r="F864" s="19" t="str">
        <f aca="false">IF($B864="","",IFERROR(VLOOKUP($B864,الموظفين!$A$2:$J$501,6,FALSE()),""))</f>
        <v/>
      </c>
      <c r="G864" s="19" t="str">
        <f aca="false">IF($B864="","",IFERROR(VLOOKUP($B864,الموظفين!$A$2:$J$501,7,FALSE()),""))</f>
        <v/>
      </c>
      <c r="H864" s="20"/>
      <c r="I864" s="20"/>
      <c r="J864" s="21" t="str">
        <f aca="false">IF(OR(H864="",I864=""),"",ROUND(MOD(I864-H864,1)*24,2))</f>
        <v/>
      </c>
      <c r="K864" s="22" t="str">
        <f aca="false">IF(OR(H864="",F864=""),"",IF(ROUND(MAX(0,MOD(H864-F864+0.5,1)-0.5)*1440,0)&gt;IFERROR(VLOOKUP(E864,الورديات!$A$2:$E$21,5,FALSE()),0),ROUND(MAX(0,MOD(H864-F864+0.5,1)-0.5)*1440,0),0))</f>
        <v/>
      </c>
      <c r="L864" s="22" t="str">
        <f aca="false">IF(OR(I864="",G864=""),"",ROUND(MAX(0,MOD(G864-I864+0.5,1)-0.5)*1440,0))</f>
        <v/>
      </c>
      <c r="M864" s="22" t="str">
        <f aca="false">IF(OR(I864="",G864=""),"",IF(ROUND(MAX(0,MOD(I864-G864+0.5,1)-0.5)*1440,0)&gt;=الإعدادات!$B$8,ROUND(MAX(0,MOD(I864-G864+0.5,1)-0.5)*1440,0),0))</f>
        <v/>
      </c>
      <c r="N864" s="18" t="str">
        <f aca="false">IF(OR(A864="",B864=""),"",IF(COUNTIFS(الإجازات!$A$2:$A$1001,B864,الإجازات!$D$2:$D$1001,"&lt;="&amp;A864,الإجازات!$E$2:$E$1001,"&gt;="&amp;A864,الإجازات!$G$2:$G$1001,"مقبولة")=0,"",LOOKUP(2,1/((الإجازات!$A$2:$A$1001=B864)*(الإجازات!$D$2:$D$1001&lt;=A864)*(الإجازات!$E$2:$E$1001&gt;=A864)*(الإجازات!$G$2:$G$1001="مقبولة")),الإجازات!$C$2:$C$1001)))</f>
        <v/>
      </c>
      <c r="O864" s="17"/>
      <c r="P864" s="23" t="str">
        <f aca="false">IF(B864="","",IF(ISNA(MATCH(B864,الموظفين!$A$2:$A$501,0)),"⚠ كود غير موجود",IF(O864&lt;&gt;"",O864,IF(N864&lt;&gt;"",N864,IF(H864="",IF(AND(A864&lt;&gt;"",WEEKDAY(A864)=الإعدادات!$B$11),"راحة أسبوعية","غائب"),IF(I864="","بدون انصراف",IF(N(K864)&gt;0,"متأخر","حاضر")))))))</f>
        <v/>
      </c>
      <c r="Q864" s="24" t="str">
        <f aca="false">IF(B864="","",IF(OR(P864="غائب",P864="غياب",P864="إجازة بدون راتب"),IFERROR(VLOOKUP(B864,الموظفين!$A$2:$J$501,8,FALSE()),0),0))</f>
        <v/>
      </c>
      <c r="R864" s="24" t="str">
        <f aca="false">IF(B864="","",ROUND((N(K864)+N(L864))/60*IFERROR(VLOOKUP(B864,الموظفين!$A$2:$J$501,8,FALSE()),0)/الإعدادات!$B$6*الإعدادات!$B$9,2))</f>
        <v/>
      </c>
      <c r="S864" s="24" t="str">
        <f aca="false">IF(OR(B864="",M864=""),"",ROUND(M864/60*IFERROR(VLOOKUP(B864,الموظفين!$A$2:$J$501,9,FALSE()),0),2))</f>
        <v/>
      </c>
      <c r="T864" s="17"/>
      <c r="U864" s="23" t="str">
        <f aca="false">IF(OR(A864="",B864=""),"",A864&amp;"|"&amp;B864)</f>
        <v/>
      </c>
    </row>
    <row r="865" customFormat="false" ht="15" hidden="false" customHeight="false" outlineLevel="0" collapsed="false">
      <c r="A865" s="16"/>
      <c r="B865" s="17"/>
      <c r="C865" s="18" t="str">
        <f aca="false">IF($B865="","",IFERROR(VLOOKUP($B865,الموظفين!$A$2:$J$501,2,FALSE())&amp;"","⚠ كود غير موجود"))</f>
        <v/>
      </c>
      <c r="D865" s="18" t="str">
        <f aca="false">IF($B865="","",IFERROR(VLOOKUP($B865,الموظفين!$A$2:$J$501,3,FALSE())&amp;"",""))</f>
        <v/>
      </c>
      <c r="E865" s="18" t="str">
        <f aca="false">IF($B865="","",IFERROR(VLOOKUP($B865,الموظفين!$A$2:$J$501,5,FALSE())&amp;"",""))</f>
        <v/>
      </c>
      <c r="F865" s="19" t="str">
        <f aca="false">IF($B865="","",IFERROR(VLOOKUP($B865,الموظفين!$A$2:$J$501,6,FALSE()),""))</f>
        <v/>
      </c>
      <c r="G865" s="19" t="str">
        <f aca="false">IF($B865="","",IFERROR(VLOOKUP($B865,الموظفين!$A$2:$J$501,7,FALSE()),""))</f>
        <v/>
      </c>
      <c r="H865" s="20"/>
      <c r="I865" s="20"/>
      <c r="J865" s="21" t="str">
        <f aca="false">IF(OR(H865="",I865=""),"",ROUND(MOD(I865-H865,1)*24,2))</f>
        <v/>
      </c>
      <c r="K865" s="22" t="str">
        <f aca="false">IF(OR(H865="",F865=""),"",IF(ROUND(MAX(0,MOD(H865-F865+0.5,1)-0.5)*1440,0)&gt;IFERROR(VLOOKUP(E865,الورديات!$A$2:$E$21,5,FALSE()),0),ROUND(MAX(0,MOD(H865-F865+0.5,1)-0.5)*1440,0),0))</f>
        <v/>
      </c>
      <c r="L865" s="22" t="str">
        <f aca="false">IF(OR(I865="",G865=""),"",ROUND(MAX(0,MOD(G865-I865+0.5,1)-0.5)*1440,0))</f>
        <v/>
      </c>
      <c r="M865" s="22" t="str">
        <f aca="false">IF(OR(I865="",G865=""),"",IF(ROUND(MAX(0,MOD(I865-G865+0.5,1)-0.5)*1440,0)&gt;=الإعدادات!$B$8,ROUND(MAX(0,MOD(I865-G865+0.5,1)-0.5)*1440,0),0))</f>
        <v/>
      </c>
      <c r="N865" s="18" t="str">
        <f aca="false">IF(OR(A865="",B865=""),"",IF(COUNTIFS(الإجازات!$A$2:$A$1001,B865,الإجازات!$D$2:$D$1001,"&lt;="&amp;A865,الإجازات!$E$2:$E$1001,"&gt;="&amp;A865,الإجازات!$G$2:$G$1001,"مقبولة")=0,"",LOOKUP(2,1/((الإجازات!$A$2:$A$1001=B865)*(الإجازات!$D$2:$D$1001&lt;=A865)*(الإجازات!$E$2:$E$1001&gt;=A865)*(الإجازات!$G$2:$G$1001="مقبولة")),الإجازات!$C$2:$C$1001)))</f>
        <v/>
      </c>
      <c r="O865" s="17"/>
      <c r="P865" s="23" t="str">
        <f aca="false">IF(B865="","",IF(ISNA(MATCH(B865,الموظفين!$A$2:$A$501,0)),"⚠ كود غير موجود",IF(O865&lt;&gt;"",O865,IF(N865&lt;&gt;"",N865,IF(H865="",IF(AND(A865&lt;&gt;"",WEEKDAY(A865)=الإعدادات!$B$11),"راحة أسبوعية","غائب"),IF(I865="","بدون انصراف",IF(N(K865)&gt;0,"متأخر","حاضر")))))))</f>
        <v/>
      </c>
      <c r="Q865" s="24" t="str">
        <f aca="false">IF(B865="","",IF(OR(P865="غائب",P865="غياب",P865="إجازة بدون راتب"),IFERROR(VLOOKUP(B865,الموظفين!$A$2:$J$501,8,FALSE()),0),0))</f>
        <v/>
      </c>
      <c r="R865" s="24" t="str">
        <f aca="false">IF(B865="","",ROUND((N(K865)+N(L865))/60*IFERROR(VLOOKUP(B865,الموظفين!$A$2:$J$501,8,FALSE()),0)/الإعدادات!$B$6*الإعدادات!$B$9,2))</f>
        <v/>
      </c>
      <c r="S865" s="24" t="str">
        <f aca="false">IF(OR(B865="",M865=""),"",ROUND(M865/60*IFERROR(VLOOKUP(B865,الموظفين!$A$2:$J$501,9,FALSE()),0),2))</f>
        <v/>
      </c>
      <c r="T865" s="17"/>
      <c r="U865" s="23" t="str">
        <f aca="false">IF(OR(A865="",B865=""),"",A865&amp;"|"&amp;B865)</f>
        <v/>
      </c>
    </row>
    <row r="866" customFormat="false" ht="15" hidden="false" customHeight="false" outlineLevel="0" collapsed="false">
      <c r="A866" s="16"/>
      <c r="B866" s="17"/>
      <c r="C866" s="18" t="str">
        <f aca="false">IF($B866="","",IFERROR(VLOOKUP($B866,الموظفين!$A$2:$J$501,2,FALSE())&amp;"","⚠ كود غير موجود"))</f>
        <v/>
      </c>
      <c r="D866" s="18" t="str">
        <f aca="false">IF($B866="","",IFERROR(VLOOKUP($B866,الموظفين!$A$2:$J$501,3,FALSE())&amp;"",""))</f>
        <v/>
      </c>
      <c r="E866" s="18" t="str">
        <f aca="false">IF($B866="","",IFERROR(VLOOKUP($B866,الموظفين!$A$2:$J$501,5,FALSE())&amp;"",""))</f>
        <v/>
      </c>
      <c r="F866" s="19" t="str">
        <f aca="false">IF($B866="","",IFERROR(VLOOKUP($B866,الموظفين!$A$2:$J$501,6,FALSE()),""))</f>
        <v/>
      </c>
      <c r="G866" s="19" t="str">
        <f aca="false">IF($B866="","",IFERROR(VLOOKUP($B866,الموظفين!$A$2:$J$501,7,FALSE()),""))</f>
        <v/>
      </c>
      <c r="H866" s="20"/>
      <c r="I866" s="20"/>
      <c r="J866" s="21" t="str">
        <f aca="false">IF(OR(H866="",I866=""),"",ROUND(MOD(I866-H866,1)*24,2))</f>
        <v/>
      </c>
      <c r="K866" s="22" t="str">
        <f aca="false">IF(OR(H866="",F866=""),"",IF(ROUND(MAX(0,MOD(H866-F866+0.5,1)-0.5)*1440,0)&gt;IFERROR(VLOOKUP(E866,الورديات!$A$2:$E$21,5,FALSE()),0),ROUND(MAX(0,MOD(H866-F866+0.5,1)-0.5)*1440,0),0))</f>
        <v/>
      </c>
      <c r="L866" s="22" t="str">
        <f aca="false">IF(OR(I866="",G866=""),"",ROUND(MAX(0,MOD(G866-I866+0.5,1)-0.5)*1440,0))</f>
        <v/>
      </c>
      <c r="M866" s="22" t="str">
        <f aca="false">IF(OR(I866="",G866=""),"",IF(ROUND(MAX(0,MOD(I866-G866+0.5,1)-0.5)*1440,0)&gt;=الإعدادات!$B$8,ROUND(MAX(0,MOD(I866-G866+0.5,1)-0.5)*1440,0),0))</f>
        <v/>
      </c>
      <c r="N866" s="18" t="str">
        <f aca="false">IF(OR(A866="",B866=""),"",IF(COUNTIFS(الإجازات!$A$2:$A$1001,B866,الإجازات!$D$2:$D$1001,"&lt;="&amp;A866,الإجازات!$E$2:$E$1001,"&gt;="&amp;A866,الإجازات!$G$2:$G$1001,"مقبولة")=0,"",LOOKUP(2,1/((الإجازات!$A$2:$A$1001=B866)*(الإجازات!$D$2:$D$1001&lt;=A866)*(الإجازات!$E$2:$E$1001&gt;=A866)*(الإجازات!$G$2:$G$1001="مقبولة")),الإجازات!$C$2:$C$1001)))</f>
        <v/>
      </c>
      <c r="O866" s="17"/>
      <c r="P866" s="23" t="str">
        <f aca="false">IF(B866="","",IF(ISNA(MATCH(B866,الموظفين!$A$2:$A$501,0)),"⚠ كود غير موجود",IF(O866&lt;&gt;"",O866,IF(N866&lt;&gt;"",N866,IF(H866="",IF(AND(A866&lt;&gt;"",WEEKDAY(A866)=الإعدادات!$B$11),"راحة أسبوعية","غائب"),IF(I866="","بدون انصراف",IF(N(K866)&gt;0,"متأخر","حاضر")))))))</f>
        <v/>
      </c>
      <c r="Q866" s="24" t="str">
        <f aca="false">IF(B866="","",IF(OR(P866="غائب",P866="غياب",P866="إجازة بدون راتب"),IFERROR(VLOOKUP(B866,الموظفين!$A$2:$J$501,8,FALSE()),0),0))</f>
        <v/>
      </c>
      <c r="R866" s="24" t="str">
        <f aca="false">IF(B866="","",ROUND((N(K866)+N(L866))/60*IFERROR(VLOOKUP(B866,الموظفين!$A$2:$J$501,8,FALSE()),0)/الإعدادات!$B$6*الإعدادات!$B$9,2))</f>
        <v/>
      </c>
      <c r="S866" s="24" t="str">
        <f aca="false">IF(OR(B866="",M866=""),"",ROUND(M866/60*IFERROR(VLOOKUP(B866,الموظفين!$A$2:$J$501,9,FALSE()),0),2))</f>
        <v/>
      </c>
      <c r="T866" s="17"/>
      <c r="U866" s="23" t="str">
        <f aca="false">IF(OR(A866="",B866=""),"",A866&amp;"|"&amp;B866)</f>
        <v/>
      </c>
    </row>
    <row r="867" customFormat="false" ht="15" hidden="false" customHeight="false" outlineLevel="0" collapsed="false">
      <c r="A867" s="16"/>
      <c r="B867" s="17"/>
      <c r="C867" s="18" t="str">
        <f aca="false">IF($B867="","",IFERROR(VLOOKUP($B867,الموظفين!$A$2:$J$501,2,FALSE())&amp;"","⚠ كود غير موجود"))</f>
        <v/>
      </c>
      <c r="D867" s="18" t="str">
        <f aca="false">IF($B867="","",IFERROR(VLOOKUP($B867,الموظفين!$A$2:$J$501,3,FALSE())&amp;"",""))</f>
        <v/>
      </c>
      <c r="E867" s="18" t="str">
        <f aca="false">IF($B867="","",IFERROR(VLOOKUP($B867,الموظفين!$A$2:$J$501,5,FALSE())&amp;"",""))</f>
        <v/>
      </c>
      <c r="F867" s="19" t="str">
        <f aca="false">IF($B867="","",IFERROR(VLOOKUP($B867,الموظفين!$A$2:$J$501,6,FALSE()),""))</f>
        <v/>
      </c>
      <c r="G867" s="19" t="str">
        <f aca="false">IF($B867="","",IFERROR(VLOOKUP($B867,الموظفين!$A$2:$J$501,7,FALSE()),""))</f>
        <v/>
      </c>
      <c r="H867" s="20"/>
      <c r="I867" s="20"/>
      <c r="J867" s="21" t="str">
        <f aca="false">IF(OR(H867="",I867=""),"",ROUND(MOD(I867-H867,1)*24,2))</f>
        <v/>
      </c>
      <c r="K867" s="22" t="str">
        <f aca="false">IF(OR(H867="",F867=""),"",IF(ROUND(MAX(0,MOD(H867-F867+0.5,1)-0.5)*1440,0)&gt;IFERROR(VLOOKUP(E867,الورديات!$A$2:$E$21,5,FALSE()),0),ROUND(MAX(0,MOD(H867-F867+0.5,1)-0.5)*1440,0),0))</f>
        <v/>
      </c>
      <c r="L867" s="22" t="str">
        <f aca="false">IF(OR(I867="",G867=""),"",ROUND(MAX(0,MOD(G867-I867+0.5,1)-0.5)*1440,0))</f>
        <v/>
      </c>
      <c r="M867" s="22" t="str">
        <f aca="false">IF(OR(I867="",G867=""),"",IF(ROUND(MAX(0,MOD(I867-G867+0.5,1)-0.5)*1440,0)&gt;=الإعدادات!$B$8,ROUND(MAX(0,MOD(I867-G867+0.5,1)-0.5)*1440,0),0))</f>
        <v/>
      </c>
      <c r="N867" s="18" t="str">
        <f aca="false">IF(OR(A867="",B867=""),"",IF(COUNTIFS(الإجازات!$A$2:$A$1001,B867,الإجازات!$D$2:$D$1001,"&lt;="&amp;A867,الإجازات!$E$2:$E$1001,"&gt;="&amp;A867,الإجازات!$G$2:$G$1001,"مقبولة")=0,"",LOOKUP(2,1/((الإجازات!$A$2:$A$1001=B867)*(الإجازات!$D$2:$D$1001&lt;=A867)*(الإجازات!$E$2:$E$1001&gt;=A867)*(الإجازات!$G$2:$G$1001="مقبولة")),الإجازات!$C$2:$C$1001)))</f>
        <v/>
      </c>
      <c r="O867" s="17"/>
      <c r="P867" s="23" t="str">
        <f aca="false">IF(B867="","",IF(ISNA(MATCH(B867,الموظفين!$A$2:$A$501,0)),"⚠ كود غير موجود",IF(O867&lt;&gt;"",O867,IF(N867&lt;&gt;"",N867,IF(H867="",IF(AND(A867&lt;&gt;"",WEEKDAY(A867)=الإعدادات!$B$11),"راحة أسبوعية","غائب"),IF(I867="","بدون انصراف",IF(N(K867)&gt;0,"متأخر","حاضر")))))))</f>
        <v/>
      </c>
      <c r="Q867" s="24" t="str">
        <f aca="false">IF(B867="","",IF(OR(P867="غائب",P867="غياب",P867="إجازة بدون راتب"),IFERROR(VLOOKUP(B867,الموظفين!$A$2:$J$501,8,FALSE()),0),0))</f>
        <v/>
      </c>
      <c r="R867" s="24" t="str">
        <f aca="false">IF(B867="","",ROUND((N(K867)+N(L867))/60*IFERROR(VLOOKUP(B867,الموظفين!$A$2:$J$501,8,FALSE()),0)/الإعدادات!$B$6*الإعدادات!$B$9,2))</f>
        <v/>
      </c>
      <c r="S867" s="24" t="str">
        <f aca="false">IF(OR(B867="",M867=""),"",ROUND(M867/60*IFERROR(VLOOKUP(B867,الموظفين!$A$2:$J$501,9,FALSE()),0),2))</f>
        <v/>
      </c>
      <c r="T867" s="17"/>
      <c r="U867" s="23" t="str">
        <f aca="false">IF(OR(A867="",B867=""),"",A867&amp;"|"&amp;B867)</f>
        <v/>
      </c>
    </row>
    <row r="868" customFormat="false" ht="15" hidden="false" customHeight="false" outlineLevel="0" collapsed="false">
      <c r="A868" s="16"/>
      <c r="B868" s="17"/>
      <c r="C868" s="18" t="str">
        <f aca="false">IF($B868="","",IFERROR(VLOOKUP($B868,الموظفين!$A$2:$J$501,2,FALSE())&amp;"","⚠ كود غير موجود"))</f>
        <v/>
      </c>
      <c r="D868" s="18" t="str">
        <f aca="false">IF($B868="","",IFERROR(VLOOKUP($B868,الموظفين!$A$2:$J$501,3,FALSE())&amp;"",""))</f>
        <v/>
      </c>
      <c r="E868" s="18" t="str">
        <f aca="false">IF($B868="","",IFERROR(VLOOKUP($B868,الموظفين!$A$2:$J$501,5,FALSE())&amp;"",""))</f>
        <v/>
      </c>
      <c r="F868" s="19" t="str">
        <f aca="false">IF($B868="","",IFERROR(VLOOKUP($B868,الموظفين!$A$2:$J$501,6,FALSE()),""))</f>
        <v/>
      </c>
      <c r="G868" s="19" t="str">
        <f aca="false">IF($B868="","",IFERROR(VLOOKUP($B868,الموظفين!$A$2:$J$501,7,FALSE()),""))</f>
        <v/>
      </c>
      <c r="H868" s="20"/>
      <c r="I868" s="20"/>
      <c r="J868" s="21" t="str">
        <f aca="false">IF(OR(H868="",I868=""),"",ROUND(MOD(I868-H868,1)*24,2))</f>
        <v/>
      </c>
      <c r="K868" s="22" t="str">
        <f aca="false">IF(OR(H868="",F868=""),"",IF(ROUND(MAX(0,MOD(H868-F868+0.5,1)-0.5)*1440,0)&gt;IFERROR(VLOOKUP(E868,الورديات!$A$2:$E$21,5,FALSE()),0),ROUND(MAX(0,MOD(H868-F868+0.5,1)-0.5)*1440,0),0))</f>
        <v/>
      </c>
      <c r="L868" s="22" t="str">
        <f aca="false">IF(OR(I868="",G868=""),"",ROUND(MAX(0,MOD(G868-I868+0.5,1)-0.5)*1440,0))</f>
        <v/>
      </c>
      <c r="M868" s="22" t="str">
        <f aca="false">IF(OR(I868="",G868=""),"",IF(ROUND(MAX(0,MOD(I868-G868+0.5,1)-0.5)*1440,0)&gt;=الإعدادات!$B$8,ROUND(MAX(0,MOD(I868-G868+0.5,1)-0.5)*1440,0),0))</f>
        <v/>
      </c>
      <c r="N868" s="18" t="str">
        <f aca="false">IF(OR(A868="",B868=""),"",IF(COUNTIFS(الإجازات!$A$2:$A$1001,B868,الإجازات!$D$2:$D$1001,"&lt;="&amp;A868,الإجازات!$E$2:$E$1001,"&gt;="&amp;A868,الإجازات!$G$2:$G$1001,"مقبولة")=0,"",LOOKUP(2,1/((الإجازات!$A$2:$A$1001=B868)*(الإجازات!$D$2:$D$1001&lt;=A868)*(الإجازات!$E$2:$E$1001&gt;=A868)*(الإجازات!$G$2:$G$1001="مقبولة")),الإجازات!$C$2:$C$1001)))</f>
        <v/>
      </c>
      <c r="O868" s="17"/>
      <c r="P868" s="23" t="str">
        <f aca="false">IF(B868="","",IF(ISNA(MATCH(B868,الموظفين!$A$2:$A$501,0)),"⚠ كود غير موجود",IF(O868&lt;&gt;"",O868,IF(N868&lt;&gt;"",N868,IF(H868="",IF(AND(A868&lt;&gt;"",WEEKDAY(A868)=الإعدادات!$B$11),"راحة أسبوعية","غائب"),IF(I868="","بدون انصراف",IF(N(K868)&gt;0,"متأخر","حاضر")))))))</f>
        <v/>
      </c>
      <c r="Q868" s="24" t="str">
        <f aca="false">IF(B868="","",IF(OR(P868="غائب",P868="غياب",P868="إجازة بدون راتب"),IFERROR(VLOOKUP(B868,الموظفين!$A$2:$J$501,8,FALSE()),0),0))</f>
        <v/>
      </c>
      <c r="R868" s="24" t="str">
        <f aca="false">IF(B868="","",ROUND((N(K868)+N(L868))/60*IFERROR(VLOOKUP(B868,الموظفين!$A$2:$J$501,8,FALSE()),0)/الإعدادات!$B$6*الإعدادات!$B$9,2))</f>
        <v/>
      </c>
      <c r="S868" s="24" t="str">
        <f aca="false">IF(OR(B868="",M868=""),"",ROUND(M868/60*IFERROR(VLOOKUP(B868,الموظفين!$A$2:$J$501,9,FALSE()),0),2))</f>
        <v/>
      </c>
      <c r="T868" s="17"/>
      <c r="U868" s="23" t="str">
        <f aca="false">IF(OR(A868="",B868=""),"",A868&amp;"|"&amp;B868)</f>
        <v/>
      </c>
    </row>
    <row r="869" customFormat="false" ht="15" hidden="false" customHeight="false" outlineLevel="0" collapsed="false">
      <c r="A869" s="16"/>
      <c r="B869" s="17"/>
      <c r="C869" s="18" t="str">
        <f aca="false">IF($B869="","",IFERROR(VLOOKUP($B869,الموظفين!$A$2:$J$501,2,FALSE())&amp;"","⚠ كود غير موجود"))</f>
        <v/>
      </c>
      <c r="D869" s="18" t="str">
        <f aca="false">IF($B869="","",IFERROR(VLOOKUP($B869,الموظفين!$A$2:$J$501,3,FALSE())&amp;"",""))</f>
        <v/>
      </c>
      <c r="E869" s="18" t="str">
        <f aca="false">IF($B869="","",IFERROR(VLOOKUP($B869,الموظفين!$A$2:$J$501,5,FALSE())&amp;"",""))</f>
        <v/>
      </c>
      <c r="F869" s="19" t="str">
        <f aca="false">IF($B869="","",IFERROR(VLOOKUP($B869,الموظفين!$A$2:$J$501,6,FALSE()),""))</f>
        <v/>
      </c>
      <c r="G869" s="19" t="str">
        <f aca="false">IF($B869="","",IFERROR(VLOOKUP($B869,الموظفين!$A$2:$J$501,7,FALSE()),""))</f>
        <v/>
      </c>
      <c r="H869" s="20"/>
      <c r="I869" s="20"/>
      <c r="J869" s="21" t="str">
        <f aca="false">IF(OR(H869="",I869=""),"",ROUND(MOD(I869-H869,1)*24,2))</f>
        <v/>
      </c>
      <c r="K869" s="22" t="str">
        <f aca="false">IF(OR(H869="",F869=""),"",IF(ROUND(MAX(0,MOD(H869-F869+0.5,1)-0.5)*1440,0)&gt;IFERROR(VLOOKUP(E869,الورديات!$A$2:$E$21,5,FALSE()),0),ROUND(MAX(0,MOD(H869-F869+0.5,1)-0.5)*1440,0),0))</f>
        <v/>
      </c>
      <c r="L869" s="22" t="str">
        <f aca="false">IF(OR(I869="",G869=""),"",ROUND(MAX(0,MOD(G869-I869+0.5,1)-0.5)*1440,0))</f>
        <v/>
      </c>
      <c r="M869" s="22" t="str">
        <f aca="false">IF(OR(I869="",G869=""),"",IF(ROUND(MAX(0,MOD(I869-G869+0.5,1)-0.5)*1440,0)&gt;=الإعدادات!$B$8,ROUND(MAX(0,MOD(I869-G869+0.5,1)-0.5)*1440,0),0))</f>
        <v/>
      </c>
      <c r="N869" s="18" t="str">
        <f aca="false">IF(OR(A869="",B869=""),"",IF(COUNTIFS(الإجازات!$A$2:$A$1001,B869,الإجازات!$D$2:$D$1001,"&lt;="&amp;A869,الإجازات!$E$2:$E$1001,"&gt;="&amp;A869,الإجازات!$G$2:$G$1001,"مقبولة")=0,"",LOOKUP(2,1/((الإجازات!$A$2:$A$1001=B869)*(الإجازات!$D$2:$D$1001&lt;=A869)*(الإجازات!$E$2:$E$1001&gt;=A869)*(الإجازات!$G$2:$G$1001="مقبولة")),الإجازات!$C$2:$C$1001)))</f>
        <v/>
      </c>
      <c r="O869" s="17"/>
      <c r="P869" s="23" t="str">
        <f aca="false">IF(B869="","",IF(ISNA(MATCH(B869,الموظفين!$A$2:$A$501,0)),"⚠ كود غير موجود",IF(O869&lt;&gt;"",O869,IF(N869&lt;&gt;"",N869,IF(H869="",IF(AND(A869&lt;&gt;"",WEEKDAY(A869)=الإعدادات!$B$11),"راحة أسبوعية","غائب"),IF(I869="","بدون انصراف",IF(N(K869)&gt;0,"متأخر","حاضر")))))))</f>
        <v/>
      </c>
      <c r="Q869" s="24" t="str">
        <f aca="false">IF(B869="","",IF(OR(P869="غائب",P869="غياب",P869="إجازة بدون راتب"),IFERROR(VLOOKUP(B869,الموظفين!$A$2:$J$501,8,FALSE()),0),0))</f>
        <v/>
      </c>
      <c r="R869" s="24" t="str">
        <f aca="false">IF(B869="","",ROUND((N(K869)+N(L869))/60*IFERROR(VLOOKUP(B869,الموظفين!$A$2:$J$501,8,FALSE()),0)/الإعدادات!$B$6*الإعدادات!$B$9,2))</f>
        <v/>
      </c>
      <c r="S869" s="24" t="str">
        <f aca="false">IF(OR(B869="",M869=""),"",ROUND(M869/60*IFERROR(VLOOKUP(B869,الموظفين!$A$2:$J$501,9,FALSE()),0),2))</f>
        <v/>
      </c>
      <c r="T869" s="17"/>
      <c r="U869" s="23" t="str">
        <f aca="false">IF(OR(A869="",B869=""),"",A869&amp;"|"&amp;B869)</f>
        <v/>
      </c>
    </row>
    <row r="870" customFormat="false" ht="15" hidden="false" customHeight="false" outlineLevel="0" collapsed="false">
      <c r="A870" s="16"/>
      <c r="B870" s="17"/>
      <c r="C870" s="18" t="str">
        <f aca="false">IF($B870="","",IFERROR(VLOOKUP($B870,الموظفين!$A$2:$J$501,2,FALSE())&amp;"","⚠ كود غير موجود"))</f>
        <v/>
      </c>
      <c r="D870" s="18" t="str">
        <f aca="false">IF($B870="","",IFERROR(VLOOKUP($B870,الموظفين!$A$2:$J$501,3,FALSE())&amp;"",""))</f>
        <v/>
      </c>
      <c r="E870" s="18" t="str">
        <f aca="false">IF($B870="","",IFERROR(VLOOKUP($B870,الموظفين!$A$2:$J$501,5,FALSE())&amp;"",""))</f>
        <v/>
      </c>
      <c r="F870" s="19" t="str">
        <f aca="false">IF($B870="","",IFERROR(VLOOKUP($B870,الموظفين!$A$2:$J$501,6,FALSE()),""))</f>
        <v/>
      </c>
      <c r="G870" s="19" t="str">
        <f aca="false">IF($B870="","",IFERROR(VLOOKUP($B870,الموظفين!$A$2:$J$501,7,FALSE()),""))</f>
        <v/>
      </c>
      <c r="H870" s="20"/>
      <c r="I870" s="20"/>
      <c r="J870" s="21" t="str">
        <f aca="false">IF(OR(H870="",I870=""),"",ROUND(MOD(I870-H870,1)*24,2))</f>
        <v/>
      </c>
      <c r="K870" s="22" t="str">
        <f aca="false">IF(OR(H870="",F870=""),"",IF(ROUND(MAX(0,MOD(H870-F870+0.5,1)-0.5)*1440,0)&gt;IFERROR(VLOOKUP(E870,الورديات!$A$2:$E$21,5,FALSE()),0),ROUND(MAX(0,MOD(H870-F870+0.5,1)-0.5)*1440,0),0))</f>
        <v/>
      </c>
      <c r="L870" s="22" t="str">
        <f aca="false">IF(OR(I870="",G870=""),"",ROUND(MAX(0,MOD(G870-I870+0.5,1)-0.5)*1440,0))</f>
        <v/>
      </c>
      <c r="M870" s="22" t="str">
        <f aca="false">IF(OR(I870="",G870=""),"",IF(ROUND(MAX(0,MOD(I870-G870+0.5,1)-0.5)*1440,0)&gt;=الإعدادات!$B$8,ROUND(MAX(0,MOD(I870-G870+0.5,1)-0.5)*1440,0),0))</f>
        <v/>
      </c>
      <c r="N870" s="18" t="str">
        <f aca="false">IF(OR(A870="",B870=""),"",IF(COUNTIFS(الإجازات!$A$2:$A$1001,B870,الإجازات!$D$2:$D$1001,"&lt;="&amp;A870,الإجازات!$E$2:$E$1001,"&gt;="&amp;A870,الإجازات!$G$2:$G$1001,"مقبولة")=0,"",LOOKUP(2,1/((الإجازات!$A$2:$A$1001=B870)*(الإجازات!$D$2:$D$1001&lt;=A870)*(الإجازات!$E$2:$E$1001&gt;=A870)*(الإجازات!$G$2:$G$1001="مقبولة")),الإجازات!$C$2:$C$1001)))</f>
        <v/>
      </c>
      <c r="O870" s="17"/>
      <c r="P870" s="23" t="str">
        <f aca="false">IF(B870="","",IF(ISNA(MATCH(B870,الموظفين!$A$2:$A$501,0)),"⚠ كود غير موجود",IF(O870&lt;&gt;"",O870,IF(N870&lt;&gt;"",N870,IF(H870="",IF(AND(A870&lt;&gt;"",WEEKDAY(A870)=الإعدادات!$B$11),"راحة أسبوعية","غائب"),IF(I870="","بدون انصراف",IF(N(K870)&gt;0,"متأخر","حاضر")))))))</f>
        <v/>
      </c>
      <c r="Q870" s="24" t="str">
        <f aca="false">IF(B870="","",IF(OR(P870="غائب",P870="غياب",P870="إجازة بدون راتب"),IFERROR(VLOOKUP(B870,الموظفين!$A$2:$J$501,8,FALSE()),0),0))</f>
        <v/>
      </c>
      <c r="R870" s="24" t="str">
        <f aca="false">IF(B870="","",ROUND((N(K870)+N(L870))/60*IFERROR(VLOOKUP(B870,الموظفين!$A$2:$J$501,8,FALSE()),0)/الإعدادات!$B$6*الإعدادات!$B$9,2))</f>
        <v/>
      </c>
      <c r="S870" s="24" t="str">
        <f aca="false">IF(OR(B870="",M870=""),"",ROUND(M870/60*IFERROR(VLOOKUP(B870,الموظفين!$A$2:$J$501,9,FALSE()),0),2))</f>
        <v/>
      </c>
      <c r="T870" s="17"/>
      <c r="U870" s="23" t="str">
        <f aca="false">IF(OR(A870="",B870=""),"",A870&amp;"|"&amp;B870)</f>
        <v/>
      </c>
    </row>
    <row r="871" customFormat="false" ht="15" hidden="false" customHeight="false" outlineLevel="0" collapsed="false">
      <c r="A871" s="16"/>
      <c r="B871" s="17"/>
      <c r="C871" s="18" t="str">
        <f aca="false">IF($B871="","",IFERROR(VLOOKUP($B871,الموظفين!$A$2:$J$501,2,FALSE())&amp;"","⚠ كود غير موجود"))</f>
        <v/>
      </c>
      <c r="D871" s="18" t="str">
        <f aca="false">IF($B871="","",IFERROR(VLOOKUP($B871,الموظفين!$A$2:$J$501,3,FALSE())&amp;"",""))</f>
        <v/>
      </c>
      <c r="E871" s="18" t="str">
        <f aca="false">IF($B871="","",IFERROR(VLOOKUP($B871,الموظفين!$A$2:$J$501,5,FALSE())&amp;"",""))</f>
        <v/>
      </c>
      <c r="F871" s="19" t="str">
        <f aca="false">IF($B871="","",IFERROR(VLOOKUP($B871,الموظفين!$A$2:$J$501,6,FALSE()),""))</f>
        <v/>
      </c>
      <c r="G871" s="19" t="str">
        <f aca="false">IF($B871="","",IFERROR(VLOOKUP($B871,الموظفين!$A$2:$J$501,7,FALSE()),""))</f>
        <v/>
      </c>
      <c r="H871" s="20"/>
      <c r="I871" s="20"/>
      <c r="J871" s="21" t="str">
        <f aca="false">IF(OR(H871="",I871=""),"",ROUND(MOD(I871-H871,1)*24,2))</f>
        <v/>
      </c>
      <c r="K871" s="22" t="str">
        <f aca="false">IF(OR(H871="",F871=""),"",IF(ROUND(MAX(0,MOD(H871-F871+0.5,1)-0.5)*1440,0)&gt;IFERROR(VLOOKUP(E871,الورديات!$A$2:$E$21,5,FALSE()),0),ROUND(MAX(0,MOD(H871-F871+0.5,1)-0.5)*1440,0),0))</f>
        <v/>
      </c>
      <c r="L871" s="22" t="str">
        <f aca="false">IF(OR(I871="",G871=""),"",ROUND(MAX(0,MOD(G871-I871+0.5,1)-0.5)*1440,0))</f>
        <v/>
      </c>
      <c r="M871" s="22" t="str">
        <f aca="false">IF(OR(I871="",G871=""),"",IF(ROUND(MAX(0,MOD(I871-G871+0.5,1)-0.5)*1440,0)&gt;=الإعدادات!$B$8,ROUND(MAX(0,MOD(I871-G871+0.5,1)-0.5)*1440,0),0))</f>
        <v/>
      </c>
      <c r="N871" s="18" t="str">
        <f aca="false">IF(OR(A871="",B871=""),"",IF(COUNTIFS(الإجازات!$A$2:$A$1001,B871,الإجازات!$D$2:$D$1001,"&lt;="&amp;A871,الإجازات!$E$2:$E$1001,"&gt;="&amp;A871,الإجازات!$G$2:$G$1001,"مقبولة")=0,"",LOOKUP(2,1/((الإجازات!$A$2:$A$1001=B871)*(الإجازات!$D$2:$D$1001&lt;=A871)*(الإجازات!$E$2:$E$1001&gt;=A871)*(الإجازات!$G$2:$G$1001="مقبولة")),الإجازات!$C$2:$C$1001)))</f>
        <v/>
      </c>
      <c r="O871" s="17"/>
      <c r="P871" s="23" t="str">
        <f aca="false">IF(B871="","",IF(ISNA(MATCH(B871,الموظفين!$A$2:$A$501,0)),"⚠ كود غير موجود",IF(O871&lt;&gt;"",O871,IF(N871&lt;&gt;"",N871,IF(H871="",IF(AND(A871&lt;&gt;"",WEEKDAY(A871)=الإعدادات!$B$11),"راحة أسبوعية","غائب"),IF(I871="","بدون انصراف",IF(N(K871)&gt;0,"متأخر","حاضر")))))))</f>
        <v/>
      </c>
      <c r="Q871" s="24" t="str">
        <f aca="false">IF(B871="","",IF(OR(P871="غائب",P871="غياب",P871="إجازة بدون راتب"),IFERROR(VLOOKUP(B871,الموظفين!$A$2:$J$501,8,FALSE()),0),0))</f>
        <v/>
      </c>
      <c r="R871" s="24" t="str">
        <f aca="false">IF(B871="","",ROUND((N(K871)+N(L871))/60*IFERROR(VLOOKUP(B871,الموظفين!$A$2:$J$501,8,FALSE()),0)/الإعدادات!$B$6*الإعدادات!$B$9,2))</f>
        <v/>
      </c>
      <c r="S871" s="24" t="str">
        <f aca="false">IF(OR(B871="",M871=""),"",ROUND(M871/60*IFERROR(VLOOKUP(B871,الموظفين!$A$2:$J$501,9,FALSE()),0),2))</f>
        <v/>
      </c>
      <c r="T871" s="17"/>
      <c r="U871" s="23" t="str">
        <f aca="false">IF(OR(A871="",B871=""),"",A871&amp;"|"&amp;B871)</f>
        <v/>
      </c>
    </row>
    <row r="872" customFormat="false" ht="15" hidden="false" customHeight="false" outlineLevel="0" collapsed="false">
      <c r="A872" s="16"/>
      <c r="B872" s="17"/>
      <c r="C872" s="18" t="str">
        <f aca="false">IF($B872="","",IFERROR(VLOOKUP($B872,الموظفين!$A$2:$J$501,2,FALSE())&amp;"","⚠ كود غير موجود"))</f>
        <v/>
      </c>
      <c r="D872" s="18" t="str">
        <f aca="false">IF($B872="","",IFERROR(VLOOKUP($B872,الموظفين!$A$2:$J$501,3,FALSE())&amp;"",""))</f>
        <v/>
      </c>
      <c r="E872" s="18" t="str">
        <f aca="false">IF($B872="","",IFERROR(VLOOKUP($B872,الموظفين!$A$2:$J$501,5,FALSE())&amp;"",""))</f>
        <v/>
      </c>
      <c r="F872" s="19" t="str">
        <f aca="false">IF($B872="","",IFERROR(VLOOKUP($B872,الموظفين!$A$2:$J$501,6,FALSE()),""))</f>
        <v/>
      </c>
      <c r="G872" s="19" t="str">
        <f aca="false">IF($B872="","",IFERROR(VLOOKUP($B872,الموظفين!$A$2:$J$501,7,FALSE()),""))</f>
        <v/>
      </c>
      <c r="H872" s="20"/>
      <c r="I872" s="20"/>
      <c r="J872" s="21" t="str">
        <f aca="false">IF(OR(H872="",I872=""),"",ROUND(MOD(I872-H872,1)*24,2))</f>
        <v/>
      </c>
      <c r="K872" s="22" t="str">
        <f aca="false">IF(OR(H872="",F872=""),"",IF(ROUND(MAX(0,MOD(H872-F872+0.5,1)-0.5)*1440,0)&gt;IFERROR(VLOOKUP(E872,الورديات!$A$2:$E$21,5,FALSE()),0),ROUND(MAX(0,MOD(H872-F872+0.5,1)-0.5)*1440,0),0))</f>
        <v/>
      </c>
      <c r="L872" s="22" t="str">
        <f aca="false">IF(OR(I872="",G872=""),"",ROUND(MAX(0,MOD(G872-I872+0.5,1)-0.5)*1440,0))</f>
        <v/>
      </c>
      <c r="M872" s="22" t="str">
        <f aca="false">IF(OR(I872="",G872=""),"",IF(ROUND(MAX(0,MOD(I872-G872+0.5,1)-0.5)*1440,0)&gt;=الإعدادات!$B$8,ROUND(MAX(0,MOD(I872-G872+0.5,1)-0.5)*1440,0),0))</f>
        <v/>
      </c>
      <c r="N872" s="18" t="str">
        <f aca="false">IF(OR(A872="",B872=""),"",IF(COUNTIFS(الإجازات!$A$2:$A$1001,B872,الإجازات!$D$2:$D$1001,"&lt;="&amp;A872,الإجازات!$E$2:$E$1001,"&gt;="&amp;A872,الإجازات!$G$2:$G$1001,"مقبولة")=0,"",LOOKUP(2,1/((الإجازات!$A$2:$A$1001=B872)*(الإجازات!$D$2:$D$1001&lt;=A872)*(الإجازات!$E$2:$E$1001&gt;=A872)*(الإجازات!$G$2:$G$1001="مقبولة")),الإجازات!$C$2:$C$1001)))</f>
        <v/>
      </c>
      <c r="O872" s="17"/>
      <c r="P872" s="23" t="str">
        <f aca="false">IF(B872="","",IF(ISNA(MATCH(B872,الموظفين!$A$2:$A$501,0)),"⚠ كود غير موجود",IF(O872&lt;&gt;"",O872,IF(N872&lt;&gt;"",N872,IF(H872="",IF(AND(A872&lt;&gt;"",WEEKDAY(A872)=الإعدادات!$B$11),"راحة أسبوعية","غائب"),IF(I872="","بدون انصراف",IF(N(K872)&gt;0,"متأخر","حاضر")))))))</f>
        <v/>
      </c>
      <c r="Q872" s="24" t="str">
        <f aca="false">IF(B872="","",IF(OR(P872="غائب",P872="غياب",P872="إجازة بدون راتب"),IFERROR(VLOOKUP(B872,الموظفين!$A$2:$J$501,8,FALSE()),0),0))</f>
        <v/>
      </c>
      <c r="R872" s="24" t="str">
        <f aca="false">IF(B872="","",ROUND((N(K872)+N(L872))/60*IFERROR(VLOOKUP(B872,الموظفين!$A$2:$J$501,8,FALSE()),0)/الإعدادات!$B$6*الإعدادات!$B$9,2))</f>
        <v/>
      </c>
      <c r="S872" s="24" t="str">
        <f aca="false">IF(OR(B872="",M872=""),"",ROUND(M872/60*IFERROR(VLOOKUP(B872,الموظفين!$A$2:$J$501,9,FALSE()),0),2))</f>
        <v/>
      </c>
      <c r="T872" s="17"/>
      <c r="U872" s="23" t="str">
        <f aca="false">IF(OR(A872="",B872=""),"",A872&amp;"|"&amp;B872)</f>
        <v/>
      </c>
    </row>
    <row r="873" customFormat="false" ht="15" hidden="false" customHeight="false" outlineLevel="0" collapsed="false">
      <c r="A873" s="16"/>
      <c r="B873" s="17"/>
      <c r="C873" s="18" t="str">
        <f aca="false">IF($B873="","",IFERROR(VLOOKUP($B873,الموظفين!$A$2:$J$501,2,FALSE())&amp;"","⚠ كود غير موجود"))</f>
        <v/>
      </c>
      <c r="D873" s="18" t="str">
        <f aca="false">IF($B873="","",IFERROR(VLOOKUP($B873,الموظفين!$A$2:$J$501,3,FALSE())&amp;"",""))</f>
        <v/>
      </c>
      <c r="E873" s="18" t="str">
        <f aca="false">IF($B873="","",IFERROR(VLOOKUP($B873,الموظفين!$A$2:$J$501,5,FALSE())&amp;"",""))</f>
        <v/>
      </c>
      <c r="F873" s="19" t="str">
        <f aca="false">IF($B873="","",IFERROR(VLOOKUP($B873,الموظفين!$A$2:$J$501,6,FALSE()),""))</f>
        <v/>
      </c>
      <c r="G873" s="19" t="str">
        <f aca="false">IF($B873="","",IFERROR(VLOOKUP($B873,الموظفين!$A$2:$J$501,7,FALSE()),""))</f>
        <v/>
      </c>
      <c r="H873" s="20"/>
      <c r="I873" s="20"/>
      <c r="J873" s="21" t="str">
        <f aca="false">IF(OR(H873="",I873=""),"",ROUND(MOD(I873-H873,1)*24,2))</f>
        <v/>
      </c>
      <c r="K873" s="22" t="str">
        <f aca="false">IF(OR(H873="",F873=""),"",IF(ROUND(MAX(0,MOD(H873-F873+0.5,1)-0.5)*1440,0)&gt;IFERROR(VLOOKUP(E873,الورديات!$A$2:$E$21,5,FALSE()),0),ROUND(MAX(0,MOD(H873-F873+0.5,1)-0.5)*1440,0),0))</f>
        <v/>
      </c>
      <c r="L873" s="22" t="str">
        <f aca="false">IF(OR(I873="",G873=""),"",ROUND(MAX(0,MOD(G873-I873+0.5,1)-0.5)*1440,0))</f>
        <v/>
      </c>
      <c r="M873" s="22" t="str">
        <f aca="false">IF(OR(I873="",G873=""),"",IF(ROUND(MAX(0,MOD(I873-G873+0.5,1)-0.5)*1440,0)&gt;=الإعدادات!$B$8,ROUND(MAX(0,MOD(I873-G873+0.5,1)-0.5)*1440,0),0))</f>
        <v/>
      </c>
      <c r="N873" s="18" t="str">
        <f aca="false">IF(OR(A873="",B873=""),"",IF(COUNTIFS(الإجازات!$A$2:$A$1001,B873,الإجازات!$D$2:$D$1001,"&lt;="&amp;A873,الإجازات!$E$2:$E$1001,"&gt;="&amp;A873,الإجازات!$G$2:$G$1001,"مقبولة")=0,"",LOOKUP(2,1/((الإجازات!$A$2:$A$1001=B873)*(الإجازات!$D$2:$D$1001&lt;=A873)*(الإجازات!$E$2:$E$1001&gt;=A873)*(الإجازات!$G$2:$G$1001="مقبولة")),الإجازات!$C$2:$C$1001)))</f>
        <v/>
      </c>
      <c r="O873" s="17"/>
      <c r="P873" s="23" t="str">
        <f aca="false">IF(B873="","",IF(ISNA(MATCH(B873,الموظفين!$A$2:$A$501,0)),"⚠ كود غير موجود",IF(O873&lt;&gt;"",O873,IF(N873&lt;&gt;"",N873,IF(H873="",IF(AND(A873&lt;&gt;"",WEEKDAY(A873)=الإعدادات!$B$11),"راحة أسبوعية","غائب"),IF(I873="","بدون انصراف",IF(N(K873)&gt;0,"متأخر","حاضر")))))))</f>
        <v/>
      </c>
      <c r="Q873" s="24" t="str">
        <f aca="false">IF(B873="","",IF(OR(P873="غائب",P873="غياب",P873="إجازة بدون راتب"),IFERROR(VLOOKUP(B873,الموظفين!$A$2:$J$501,8,FALSE()),0),0))</f>
        <v/>
      </c>
      <c r="R873" s="24" t="str">
        <f aca="false">IF(B873="","",ROUND((N(K873)+N(L873))/60*IFERROR(VLOOKUP(B873,الموظفين!$A$2:$J$501,8,FALSE()),0)/الإعدادات!$B$6*الإعدادات!$B$9,2))</f>
        <v/>
      </c>
      <c r="S873" s="24" t="str">
        <f aca="false">IF(OR(B873="",M873=""),"",ROUND(M873/60*IFERROR(VLOOKUP(B873,الموظفين!$A$2:$J$501,9,FALSE()),0),2))</f>
        <v/>
      </c>
      <c r="T873" s="17"/>
      <c r="U873" s="23" t="str">
        <f aca="false">IF(OR(A873="",B873=""),"",A873&amp;"|"&amp;B873)</f>
        <v/>
      </c>
    </row>
    <row r="874" customFormat="false" ht="15" hidden="false" customHeight="false" outlineLevel="0" collapsed="false">
      <c r="A874" s="16"/>
      <c r="B874" s="17"/>
      <c r="C874" s="18" t="str">
        <f aca="false">IF($B874="","",IFERROR(VLOOKUP($B874,الموظفين!$A$2:$J$501,2,FALSE())&amp;"","⚠ كود غير موجود"))</f>
        <v/>
      </c>
      <c r="D874" s="18" t="str">
        <f aca="false">IF($B874="","",IFERROR(VLOOKUP($B874,الموظفين!$A$2:$J$501,3,FALSE())&amp;"",""))</f>
        <v/>
      </c>
      <c r="E874" s="18" t="str">
        <f aca="false">IF($B874="","",IFERROR(VLOOKUP($B874,الموظفين!$A$2:$J$501,5,FALSE())&amp;"",""))</f>
        <v/>
      </c>
      <c r="F874" s="19" t="str">
        <f aca="false">IF($B874="","",IFERROR(VLOOKUP($B874,الموظفين!$A$2:$J$501,6,FALSE()),""))</f>
        <v/>
      </c>
      <c r="G874" s="19" t="str">
        <f aca="false">IF($B874="","",IFERROR(VLOOKUP($B874,الموظفين!$A$2:$J$501,7,FALSE()),""))</f>
        <v/>
      </c>
      <c r="H874" s="20"/>
      <c r="I874" s="20"/>
      <c r="J874" s="21" t="str">
        <f aca="false">IF(OR(H874="",I874=""),"",ROUND(MOD(I874-H874,1)*24,2))</f>
        <v/>
      </c>
      <c r="K874" s="22" t="str">
        <f aca="false">IF(OR(H874="",F874=""),"",IF(ROUND(MAX(0,MOD(H874-F874+0.5,1)-0.5)*1440,0)&gt;IFERROR(VLOOKUP(E874,الورديات!$A$2:$E$21,5,FALSE()),0),ROUND(MAX(0,MOD(H874-F874+0.5,1)-0.5)*1440,0),0))</f>
        <v/>
      </c>
      <c r="L874" s="22" t="str">
        <f aca="false">IF(OR(I874="",G874=""),"",ROUND(MAX(0,MOD(G874-I874+0.5,1)-0.5)*1440,0))</f>
        <v/>
      </c>
      <c r="M874" s="22" t="str">
        <f aca="false">IF(OR(I874="",G874=""),"",IF(ROUND(MAX(0,MOD(I874-G874+0.5,1)-0.5)*1440,0)&gt;=الإعدادات!$B$8,ROUND(MAX(0,MOD(I874-G874+0.5,1)-0.5)*1440,0),0))</f>
        <v/>
      </c>
      <c r="N874" s="18" t="str">
        <f aca="false">IF(OR(A874="",B874=""),"",IF(COUNTIFS(الإجازات!$A$2:$A$1001,B874,الإجازات!$D$2:$D$1001,"&lt;="&amp;A874,الإجازات!$E$2:$E$1001,"&gt;="&amp;A874,الإجازات!$G$2:$G$1001,"مقبولة")=0,"",LOOKUP(2,1/((الإجازات!$A$2:$A$1001=B874)*(الإجازات!$D$2:$D$1001&lt;=A874)*(الإجازات!$E$2:$E$1001&gt;=A874)*(الإجازات!$G$2:$G$1001="مقبولة")),الإجازات!$C$2:$C$1001)))</f>
        <v/>
      </c>
      <c r="O874" s="17"/>
      <c r="P874" s="23" t="str">
        <f aca="false">IF(B874="","",IF(ISNA(MATCH(B874,الموظفين!$A$2:$A$501,0)),"⚠ كود غير موجود",IF(O874&lt;&gt;"",O874,IF(N874&lt;&gt;"",N874,IF(H874="",IF(AND(A874&lt;&gt;"",WEEKDAY(A874)=الإعدادات!$B$11),"راحة أسبوعية","غائب"),IF(I874="","بدون انصراف",IF(N(K874)&gt;0,"متأخر","حاضر")))))))</f>
        <v/>
      </c>
      <c r="Q874" s="24" t="str">
        <f aca="false">IF(B874="","",IF(OR(P874="غائب",P874="غياب",P874="إجازة بدون راتب"),IFERROR(VLOOKUP(B874,الموظفين!$A$2:$J$501,8,FALSE()),0),0))</f>
        <v/>
      </c>
      <c r="R874" s="24" t="str">
        <f aca="false">IF(B874="","",ROUND((N(K874)+N(L874))/60*IFERROR(VLOOKUP(B874,الموظفين!$A$2:$J$501,8,FALSE()),0)/الإعدادات!$B$6*الإعدادات!$B$9,2))</f>
        <v/>
      </c>
      <c r="S874" s="24" t="str">
        <f aca="false">IF(OR(B874="",M874=""),"",ROUND(M874/60*IFERROR(VLOOKUP(B874,الموظفين!$A$2:$J$501,9,FALSE()),0),2))</f>
        <v/>
      </c>
      <c r="T874" s="17"/>
      <c r="U874" s="23" t="str">
        <f aca="false">IF(OR(A874="",B874=""),"",A874&amp;"|"&amp;B874)</f>
        <v/>
      </c>
    </row>
    <row r="875" customFormat="false" ht="15" hidden="false" customHeight="false" outlineLevel="0" collapsed="false">
      <c r="A875" s="16"/>
      <c r="B875" s="17"/>
      <c r="C875" s="18" t="str">
        <f aca="false">IF($B875="","",IFERROR(VLOOKUP($B875,الموظفين!$A$2:$J$501,2,FALSE())&amp;"","⚠ كود غير موجود"))</f>
        <v/>
      </c>
      <c r="D875" s="18" t="str">
        <f aca="false">IF($B875="","",IFERROR(VLOOKUP($B875,الموظفين!$A$2:$J$501,3,FALSE())&amp;"",""))</f>
        <v/>
      </c>
      <c r="E875" s="18" t="str">
        <f aca="false">IF($B875="","",IFERROR(VLOOKUP($B875,الموظفين!$A$2:$J$501,5,FALSE())&amp;"",""))</f>
        <v/>
      </c>
      <c r="F875" s="19" t="str">
        <f aca="false">IF($B875="","",IFERROR(VLOOKUP($B875,الموظفين!$A$2:$J$501,6,FALSE()),""))</f>
        <v/>
      </c>
      <c r="G875" s="19" t="str">
        <f aca="false">IF($B875="","",IFERROR(VLOOKUP($B875,الموظفين!$A$2:$J$501,7,FALSE()),""))</f>
        <v/>
      </c>
      <c r="H875" s="20"/>
      <c r="I875" s="20"/>
      <c r="J875" s="21" t="str">
        <f aca="false">IF(OR(H875="",I875=""),"",ROUND(MOD(I875-H875,1)*24,2))</f>
        <v/>
      </c>
      <c r="K875" s="22" t="str">
        <f aca="false">IF(OR(H875="",F875=""),"",IF(ROUND(MAX(0,MOD(H875-F875+0.5,1)-0.5)*1440,0)&gt;IFERROR(VLOOKUP(E875,الورديات!$A$2:$E$21,5,FALSE()),0),ROUND(MAX(0,MOD(H875-F875+0.5,1)-0.5)*1440,0),0))</f>
        <v/>
      </c>
      <c r="L875" s="22" t="str">
        <f aca="false">IF(OR(I875="",G875=""),"",ROUND(MAX(0,MOD(G875-I875+0.5,1)-0.5)*1440,0))</f>
        <v/>
      </c>
      <c r="M875" s="22" t="str">
        <f aca="false">IF(OR(I875="",G875=""),"",IF(ROUND(MAX(0,MOD(I875-G875+0.5,1)-0.5)*1440,0)&gt;=الإعدادات!$B$8,ROUND(MAX(0,MOD(I875-G875+0.5,1)-0.5)*1440,0),0))</f>
        <v/>
      </c>
      <c r="N875" s="18" t="str">
        <f aca="false">IF(OR(A875="",B875=""),"",IF(COUNTIFS(الإجازات!$A$2:$A$1001,B875,الإجازات!$D$2:$D$1001,"&lt;="&amp;A875,الإجازات!$E$2:$E$1001,"&gt;="&amp;A875,الإجازات!$G$2:$G$1001,"مقبولة")=0,"",LOOKUP(2,1/((الإجازات!$A$2:$A$1001=B875)*(الإجازات!$D$2:$D$1001&lt;=A875)*(الإجازات!$E$2:$E$1001&gt;=A875)*(الإجازات!$G$2:$G$1001="مقبولة")),الإجازات!$C$2:$C$1001)))</f>
        <v/>
      </c>
      <c r="O875" s="17"/>
      <c r="P875" s="23" t="str">
        <f aca="false">IF(B875="","",IF(ISNA(MATCH(B875,الموظفين!$A$2:$A$501,0)),"⚠ كود غير موجود",IF(O875&lt;&gt;"",O875,IF(N875&lt;&gt;"",N875,IF(H875="",IF(AND(A875&lt;&gt;"",WEEKDAY(A875)=الإعدادات!$B$11),"راحة أسبوعية","غائب"),IF(I875="","بدون انصراف",IF(N(K875)&gt;0,"متأخر","حاضر")))))))</f>
        <v/>
      </c>
      <c r="Q875" s="24" t="str">
        <f aca="false">IF(B875="","",IF(OR(P875="غائب",P875="غياب",P875="إجازة بدون راتب"),IFERROR(VLOOKUP(B875,الموظفين!$A$2:$J$501,8,FALSE()),0),0))</f>
        <v/>
      </c>
      <c r="R875" s="24" t="str">
        <f aca="false">IF(B875="","",ROUND((N(K875)+N(L875))/60*IFERROR(VLOOKUP(B875,الموظفين!$A$2:$J$501,8,FALSE()),0)/الإعدادات!$B$6*الإعدادات!$B$9,2))</f>
        <v/>
      </c>
      <c r="S875" s="24" t="str">
        <f aca="false">IF(OR(B875="",M875=""),"",ROUND(M875/60*IFERROR(VLOOKUP(B875,الموظفين!$A$2:$J$501,9,FALSE()),0),2))</f>
        <v/>
      </c>
      <c r="T875" s="17"/>
      <c r="U875" s="23" t="str">
        <f aca="false">IF(OR(A875="",B875=""),"",A875&amp;"|"&amp;B875)</f>
        <v/>
      </c>
    </row>
    <row r="876" customFormat="false" ht="15" hidden="false" customHeight="false" outlineLevel="0" collapsed="false">
      <c r="A876" s="16"/>
      <c r="B876" s="17"/>
      <c r="C876" s="18" t="str">
        <f aca="false">IF($B876="","",IFERROR(VLOOKUP($B876,الموظفين!$A$2:$J$501,2,FALSE())&amp;"","⚠ كود غير موجود"))</f>
        <v/>
      </c>
      <c r="D876" s="18" t="str">
        <f aca="false">IF($B876="","",IFERROR(VLOOKUP($B876,الموظفين!$A$2:$J$501,3,FALSE())&amp;"",""))</f>
        <v/>
      </c>
      <c r="E876" s="18" t="str">
        <f aca="false">IF($B876="","",IFERROR(VLOOKUP($B876,الموظفين!$A$2:$J$501,5,FALSE())&amp;"",""))</f>
        <v/>
      </c>
      <c r="F876" s="19" t="str">
        <f aca="false">IF($B876="","",IFERROR(VLOOKUP($B876,الموظفين!$A$2:$J$501,6,FALSE()),""))</f>
        <v/>
      </c>
      <c r="G876" s="19" t="str">
        <f aca="false">IF($B876="","",IFERROR(VLOOKUP($B876,الموظفين!$A$2:$J$501,7,FALSE()),""))</f>
        <v/>
      </c>
      <c r="H876" s="20"/>
      <c r="I876" s="20"/>
      <c r="J876" s="21" t="str">
        <f aca="false">IF(OR(H876="",I876=""),"",ROUND(MOD(I876-H876,1)*24,2))</f>
        <v/>
      </c>
      <c r="K876" s="22" t="str">
        <f aca="false">IF(OR(H876="",F876=""),"",IF(ROUND(MAX(0,MOD(H876-F876+0.5,1)-0.5)*1440,0)&gt;IFERROR(VLOOKUP(E876,الورديات!$A$2:$E$21,5,FALSE()),0),ROUND(MAX(0,MOD(H876-F876+0.5,1)-0.5)*1440,0),0))</f>
        <v/>
      </c>
      <c r="L876" s="22" t="str">
        <f aca="false">IF(OR(I876="",G876=""),"",ROUND(MAX(0,MOD(G876-I876+0.5,1)-0.5)*1440,0))</f>
        <v/>
      </c>
      <c r="M876" s="22" t="str">
        <f aca="false">IF(OR(I876="",G876=""),"",IF(ROUND(MAX(0,MOD(I876-G876+0.5,1)-0.5)*1440,0)&gt;=الإعدادات!$B$8,ROUND(MAX(0,MOD(I876-G876+0.5,1)-0.5)*1440,0),0))</f>
        <v/>
      </c>
      <c r="N876" s="18" t="str">
        <f aca="false">IF(OR(A876="",B876=""),"",IF(COUNTIFS(الإجازات!$A$2:$A$1001,B876,الإجازات!$D$2:$D$1001,"&lt;="&amp;A876,الإجازات!$E$2:$E$1001,"&gt;="&amp;A876,الإجازات!$G$2:$G$1001,"مقبولة")=0,"",LOOKUP(2,1/((الإجازات!$A$2:$A$1001=B876)*(الإجازات!$D$2:$D$1001&lt;=A876)*(الإجازات!$E$2:$E$1001&gt;=A876)*(الإجازات!$G$2:$G$1001="مقبولة")),الإجازات!$C$2:$C$1001)))</f>
        <v/>
      </c>
      <c r="O876" s="17"/>
      <c r="P876" s="23" t="str">
        <f aca="false">IF(B876="","",IF(ISNA(MATCH(B876,الموظفين!$A$2:$A$501,0)),"⚠ كود غير موجود",IF(O876&lt;&gt;"",O876,IF(N876&lt;&gt;"",N876,IF(H876="",IF(AND(A876&lt;&gt;"",WEEKDAY(A876)=الإعدادات!$B$11),"راحة أسبوعية","غائب"),IF(I876="","بدون انصراف",IF(N(K876)&gt;0,"متأخر","حاضر")))))))</f>
        <v/>
      </c>
      <c r="Q876" s="24" t="str">
        <f aca="false">IF(B876="","",IF(OR(P876="غائب",P876="غياب",P876="إجازة بدون راتب"),IFERROR(VLOOKUP(B876,الموظفين!$A$2:$J$501,8,FALSE()),0),0))</f>
        <v/>
      </c>
      <c r="R876" s="24" t="str">
        <f aca="false">IF(B876="","",ROUND((N(K876)+N(L876))/60*IFERROR(VLOOKUP(B876,الموظفين!$A$2:$J$501,8,FALSE()),0)/الإعدادات!$B$6*الإعدادات!$B$9,2))</f>
        <v/>
      </c>
      <c r="S876" s="24" t="str">
        <f aca="false">IF(OR(B876="",M876=""),"",ROUND(M876/60*IFERROR(VLOOKUP(B876,الموظفين!$A$2:$J$501,9,FALSE()),0),2))</f>
        <v/>
      </c>
      <c r="T876" s="17"/>
      <c r="U876" s="23" t="str">
        <f aca="false">IF(OR(A876="",B876=""),"",A876&amp;"|"&amp;B876)</f>
        <v/>
      </c>
    </row>
    <row r="877" customFormat="false" ht="15" hidden="false" customHeight="false" outlineLevel="0" collapsed="false">
      <c r="A877" s="16"/>
      <c r="B877" s="17"/>
      <c r="C877" s="18" t="str">
        <f aca="false">IF($B877="","",IFERROR(VLOOKUP($B877,الموظفين!$A$2:$J$501,2,FALSE())&amp;"","⚠ كود غير موجود"))</f>
        <v/>
      </c>
      <c r="D877" s="18" t="str">
        <f aca="false">IF($B877="","",IFERROR(VLOOKUP($B877,الموظفين!$A$2:$J$501,3,FALSE())&amp;"",""))</f>
        <v/>
      </c>
      <c r="E877" s="18" t="str">
        <f aca="false">IF($B877="","",IFERROR(VLOOKUP($B877,الموظفين!$A$2:$J$501,5,FALSE())&amp;"",""))</f>
        <v/>
      </c>
      <c r="F877" s="19" t="str">
        <f aca="false">IF($B877="","",IFERROR(VLOOKUP($B877,الموظفين!$A$2:$J$501,6,FALSE()),""))</f>
        <v/>
      </c>
      <c r="G877" s="19" t="str">
        <f aca="false">IF($B877="","",IFERROR(VLOOKUP($B877,الموظفين!$A$2:$J$501,7,FALSE()),""))</f>
        <v/>
      </c>
      <c r="H877" s="20"/>
      <c r="I877" s="20"/>
      <c r="J877" s="21" t="str">
        <f aca="false">IF(OR(H877="",I877=""),"",ROUND(MOD(I877-H877,1)*24,2))</f>
        <v/>
      </c>
      <c r="K877" s="22" t="str">
        <f aca="false">IF(OR(H877="",F877=""),"",IF(ROUND(MAX(0,MOD(H877-F877+0.5,1)-0.5)*1440,0)&gt;IFERROR(VLOOKUP(E877,الورديات!$A$2:$E$21,5,FALSE()),0),ROUND(MAX(0,MOD(H877-F877+0.5,1)-0.5)*1440,0),0))</f>
        <v/>
      </c>
      <c r="L877" s="22" t="str">
        <f aca="false">IF(OR(I877="",G877=""),"",ROUND(MAX(0,MOD(G877-I877+0.5,1)-0.5)*1440,0))</f>
        <v/>
      </c>
      <c r="M877" s="22" t="str">
        <f aca="false">IF(OR(I877="",G877=""),"",IF(ROUND(MAX(0,MOD(I877-G877+0.5,1)-0.5)*1440,0)&gt;=الإعدادات!$B$8,ROUND(MAX(0,MOD(I877-G877+0.5,1)-0.5)*1440,0),0))</f>
        <v/>
      </c>
      <c r="N877" s="18" t="str">
        <f aca="false">IF(OR(A877="",B877=""),"",IF(COUNTIFS(الإجازات!$A$2:$A$1001,B877,الإجازات!$D$2:$D$1001,"&lt;="&amp;A877,الإجازات!$E$2:$E$1001,"&gt;="&amp;A877,الإجازات!$G$2:$G$1001,"مقبولة")=0,"",LOOKUP(2,1/((الإجازات!$A$2:$A$1001=B877)*(الإجازات!$D$2:$D$1001&lt;=A877)*(الإجازات!$E$2:$E$1001&gt;=A877)*(الإجازات!$G$2:$G$1001="مقبولة")),الإجازات!$C$2:$C$1001)))</f>
        <v/>
      </c>
      <c r="O877" s="17"/>
      <c r="P877" s="23" t="str">
        <f aca="false">IF(B877="","",IF(ISNA(MATCH(B877,الموظفين!$A$2:$A$501,0)),"⚠ كود غير موجود",IF(O877&lt;&gt;"",O877,IF(N877&lt;&gt;"",N877,IF(H877="",IF(AND(A877&lt;&gt;"",WEEKDAY(A877)=الإعدادات!$B$11),"راحة أسبوعية","غائب"),IF(I877="","بدون انصراف",IF(N(K877)&gt;0,"متأخر","حاضر")))))))</f>
        <v/>
      </c>
      <c r="Q877" s="24" t="str">
        <f aca="false">IF(B877="","",IF(OR(P877="غائب",P877="غياب",P877="إجازة بدون راتب"),IFERROR(VLOOKUP(B877,الموظفين!$A$2:$J$501,8,FALSE()),0),0))</f>
        <v/>
      </c>
      <c r="R877" s="24" t="str">
        <f aca="false">IF(B877="","",ROUND((N(K877)+N(L877))/60*IFERROR(VLOOKUP(B877,الموظفين!$A$2:$J$501,8,FALSE()),0)/الإعدادات!$B$6*الإعدادات!$B$9,2))</f>
        <v/>
      </c>
      <c r="S877" s="24" t="str">
        <f aca="false">IF(OR(B877="",M877=""),"",ROUND(M877/60*IFERROR(VLOOKUP(B877,الموظفين!$A$2:$J$501,9,FALSE()),0),2))</f>
        <v/>
      </c>
      <c r="T877" s="17"/>
      <c r="U877" s="23" t="str">
        <f aca="false">IF(OR(A877="",B877=""),"",A877&amp;"|"&amp;B877)</f>
        <v/>
      </c>
    </row>
    <row r="878" customFormat="false" ht="15" hidden="false" customHeight="false" outlineLevel="0" collapsed="false">
      <c r="A878" s="16"/>
      <c r="B878" s="17"/>
      <c r="C878" s="18" t="str">
        <f aca="false">IF($B878="","",IFERROR(VLOOKUP($B878,الموظفين!$A$2:$J$501,2,FALSE())&amp;"","⚠ كود غير موجود"))</f>
        <v/>
      </c>
      <c r="D878" s="18" t="str">
        <f aca="false">IF($B878="","",IFERROR(VLOOKUP($B878,الموظفين!$A$2:$J$501,3,FALSE())&amp;"",""))</f>
        <v/>
      </c>
      <c r="E878" s="18" t="str">
        <f aca="false">IF($B878="","",IFERROR(VLOOKUP($B878,الموظفين!$A$2:$J$501,5,FALSE())&amp;"",""))</f>
        <v/>
      </c>
      <c r="F878" s="19" t="str">
        <f aca="false">IF($B878="","",IFERROR(VLOOKUP($B878,الموظفين!$A$2:$J$501,6,FALSE()),""))</f>
        <v/>
      </c>
      <c r="G878" s="19" t="str">
        <f aca="false">IF($B878="","",IFERROR(VLOOKUP($B878,الموظفين!$A$2:$J$501,7,FALSE()),""))</f>
        <v/>
      </c>
      <c r="H878" s="20"/>
      <c r="I878" s="20"/>
      <c r="J878" s="21" t="str">
        <f aca="false">IF(OR(H878="",I878=""),"",ROUND(MOD(I878-H878,1)*24,2))</f>
        <v/>
      </c>
      <c r="K878" s="22" t="str">
        <f aca="false">IF(OR(H878="",F878=""),"",IF(ROUND(MAX(0,MOD(H878-F878+0.5,1)-0.5)*1440,0)&gt;IFERROR(VLOOKUP(E878,الورديات!$A$2:$E$21,5,FALSE()),0),ROUND(MAX(0,MOD(H878-F878+0.5,1)-0.5)*1440,0),0))</f>
        <v/>
      </c>
      <c r="L878" s="22" t="str">
        <f aca="false">IF(OR(I878="",G878=""),"",ROUND(MAX(0,MOD(G878-I878+0.5,1)-0.5)*1440,0))</f>
        <v/>
      </c>
      <c r="M878" s="22" t="str">
        <f aca="false">IF(OR(I878="",G878=""),"",IF(ROUND(MAX(0,MOD(I878-G878+0.5,1)-0.5)*1440,0)&gt;=الإعدادات!$B$8,ROUND(MAX(0,MOD(I878-G878+0.5,1)-0.5)*1440,0),0))</f>
        <v/>
      </c>
      <c r="N878" s="18" t="str">
        <f aca="false">IF(OR(A878="",B878=""),"",IF(COUNTIFS(الإجازات!$A$2:$A$1001,B878,الإجازات!$D$2:$D$1001,"&lt;="&amp;A878,الإجازات!$E$2:$E$1001,"&gt;="&amp;A878,الإجازات!$G$2:$G$1001,"مقبولة")=0,"",LOOKUP(2,1/((الإجازات!$A$2:$A$1001=B878)*(الإجازات!$D$2:$D$1001&lt;=A878)*(الإجازات!$E$2:$E$1001&gt;=A878)*(الإجازات!$G$2:$G$1001="مقبولة")),الإجازات!$C$2:$C$1001)))</f>
        <v/>
      </c>
      <c r="O878" s="17"/>
      <c r="P878" s="23" t="str">
        <f aca="false">IF(B878="","",IF(ISNA(MATCH(B878,الموظفين!$A$2:$A$501,0)),"⚠ كود غير موجود",IF(O878&lt;&gt;"",O878,IF(N878&lt;&gt;"",N878,IF(H878="",IF(AND(A878&lt;&gt;"",WEEKDAY(A878)=الإعدادات!$B$11),"راحة أسبوعية","غائب"),IF(I878="","بدون انصراف",IF(N(K878)&gt;0,"متأخر","حاضر")))))))</f>
        <v/>
      </c>
      <c r="Q878" s="24" t="str">
        <f aca="false">IF(B878="","",IF(OR(P878="غائب",P878="غياب",P878="إجازة بدون راتب"),IFERROR(VLOOKUP(B878,الموظفين!$A$2:$J$501,8,FALSE()),0),0))</f>
        <v/>
      </c>
      <c r="R878" s="24" t="str">
        <f aca="false">IF(B878="","",ROUND((N(K878)+N(L878))/60*IFERROR(VLOOKUP(B878,الموظفين!$A$2:$J$501,8,FALSE()),0)/الإعدادات!$B$6*الإعدادات!$B$9,2))</f>
        <v/>
      </c>
      <c r="S878" s="24" t="str">
        <f aca="false">IF(OR(B878="",M878=""),"",ROUND(M878/60*IFERROR(VLOOKUP(B878,الموظفين!$A$2:$J$501,9,FALSE()),0),2))</f>
        <v/>
      </c>
      <c r="T878" s="17"/>
      <c r="U878" s="23" t="str">
        <f aca="false">IF(OR(A878="",B878=""),"",A878&amp;"|"&amp;B878)</f>
        <v/>
      </c>
    </row>
    <row r="879" customFormat="false" ht="15" hidden="false" customHeight="false" outlineLevel="0" collapsed="false">
      <c r="A879" s="16"/>
      <c r="B879" s="17"/>
      <c r="C879" s="18" t="str">
        <f aca="false">IF($B879="","",IFERROR(VLOOKUP($B879,الموظفين!$A$2:$J$501,2,FALSE())&amp;"","⚠ كود غير موجود"))</f>
        <v/>
      </c>
      <c r="D879" s="18" t="str">
        <f aca="false">IF($B879="","",IFERROR(VLOOKUP($B879,الموظفين!$A$2:$J$501,3,FALSE())&amp;"",""))</f>
        <v/>
      </c>
      <c r="E879" s="18" t="str">
        <f aca="false">IF($B879="","",IFERROR(VLOOKUP($B879,الموظفين!$A$2:$J$501,5,FALSE())&amp;"",""))</f>
        <v/>
      </c>
      <c r="F879" s="19" t="str">
        <f aca="false">IF($B879="","",IFERROR(VLOOKUP($B879,الموظفين!$A$2:$J$501,6,FALSE()),""))</f>
        <v/>
      </c>
      <c r="G879" s="19" t="str">
        <f aca="false">IF($B879="","",IFERROR(VLOOKUP($B879,الموظفين!$A$2:$J$501,7,FALSE()),""))</f>
        <v/>
      </c>
      <c r="H879" s="20"/>
      <c r="I879" s="20"/>
      <c r="J879" s="21" t="str">
        <f aca="false">IF(OR(H879="",I879=""),"",ROUND(MOD(I879-H879,1)*24,2))</f>
        <v/>
      </c>
      <c r="K879" s="22" t="str">
        <f aca="false">IF(OR(H879="",F879=""),"",IF(ROUND(MAX(0,MOD(H879-F879+0.5,1)-0.5)*1440,0)&gt;IFERROR(VLOOKUP(E879,الورديات!$A$2:$E$21,5,FALSE()),0),ROUND(MAX(0,MOD(H879-F879+0.5,1)-0.5)*1440,0),0))</f>
        <v/>
      </c>
      <c r="L879" s="22" t="str">
        <f aca="false">IF(OR(I879="",G879=""),"",ROUND(MAX(0,MOD(G879-I879+0.5,1)-0.5)*1440,0))</f>
        <v/>
      </c>
      <c r="M879" s="22" t="str">
        <f aca="false">IF(OR(I879="",G879=""),"",IF(ROUND(MAX(0,MOD(I879-G879+0.5,1)-0.5)*1440,0)&gt;=الإعدادات!$B$8,ROUND(MAX(0,MOD(I879-G879+0.5,1)-0.5)*1440,0),0))</f>
        <v/>
      </c>
      <c r="N879" s="18" t="str">
        <f aca="false">IF(OR(A879="",B879=""),"",IF(COUNTIFS(الإجازات!$A$2:$A$1001,B879,الإجازات!$D$2:$D$1001,"&lt;="&amp;A879,الإجازات!$E$2:$E$1001,"&gt;="&amp;A879,الإجازات!$G$2:$G$1001,"مقبولة")=0,"",LOOKUP(2,1/((الإجازات!$A$2:$A$1001=B879)*(الإجازات!$D$2:$D$1001&lt;=A879)*(الإجازات!$E$2:$E$1001&gt;=A879)*(الإجازات!$G$2:$G$1001="مقبولة")),الإجازات!$C$2:$C$1001)))</f>
        <v/>
      </c>
      <c r="O879" s="17"/>
      <c r="P879" s="23" t="str">
        <f aca="false">IF(B879="","",IF(ISNA(MATCH(B879,الموظفين!$A$2:$A$501,0)),"⚠ كود غير موجود",IF(O879&lt;&gt;"",O879,IF(N879&lt;&gt;"",N879,IF(H879="",IF(AND(A879&lt;&gt;"",WEEKDAY(A879)=الإعدادات!$B$11),"راحة أسبوعية","غائب"),IF(I879="","بدون انصراف",IF(N(K879)&gt;0,"متأخر","حاضر")))))))</f>
        <v/>
      </c>
      <c r="Q879" s="24" t="str">
        <f aca="false">IF(B879="","",IF(OR(P879="غائب",P879="غياب",P879="إجازة بدون راتب"),IFERROR(VLOOKUP(B879,الموظفين!$A$2:$J$501,8,FALSE()),0),0))</f>
        <v/>
      </c>
      <c r="R879" s="24" t="str">
        <f aca="false">IF(B879="","",ROUND((N(K879)+N(L879))/60*IFERROR(VLOOKUP(B879,الموظفين!$A$2:$J$501,8,FALSE()),0)/الإعدادات!$B$6*الإعدادات!$B$9,2))</f>
        <v/>
      </c>
      <c r="S879" s="24" t="str">
        <f aca="false">IF(OR(B879="",M879=""),"",ROUND(M879/60*IFERROR(VLOOKUP(B879,الموظفين!$A$2:$J$501,9,FALSE()),0),2))</f>
        <v/>
      </c>
      <c r="T879" s="17"/>
      <c r="U879" s="23" t="str">
        <f aca="false">IF(OR(A879="",B879=""),"",A879&amp;"|"&amp;B879)</f>
        <v/>
      </c>
    </row>
    <row r="880" customFormat="false" ht="15" hidden="false" customHeight="false" outlineLevel="0" collapsed="false">
      <c r="A880" s="16"/>
      <c r="B880" s="17"/>
      <c r="C880" s="18" t="str">
        <f aca="false">IF($B880="","",IFERROR(VLOOKUP($B880,الموظفين!$A$2:$J$501,2,FALSE())&amp;"","⚠ كود غير موجود"))</f>
        <v/>
      </c>
      <c r="D880" s="18" t="str">
        <f aca="false">IF($B880="","",IFERROR(VLOOKUP($B880,الموظفين!$A$2:$J$501,3,FALSE())&amp;"",""))</f>
        <v/>
      </c>
      <c r="E880" s="18" t="str">
        <f aca="false">IF($B880="","",IFERROR(VLOOKUP($B880,الموظفين!$A$2:$J$501,5,FALSE())&amp;"",""))</f>
        <v/>
      </c>
      <c r="F880" s="19" t="str">
        <f aca="false">IF($B880="","",IFERROR(VLOOKUP($B880,الموظفين!$A$2:$J$501,6,FALSE()),""))</f>
        <v/>
      </c>
      <c r="G880" s="19" t="str">
        <f aca="false">IF($B880="","",IFERROR(VLOOKUP($B880,الموظفين!$A$2:$J$501,7,FALSE()),""))</f>
        <v/>
      </c>
      <c r="H880" s="20"/>
      <c r="I880" s="20"/>
      <c r="J880" s="21" t="str">
        <f aca="false">IF(OR(H880="",I880=""),"",ROUND(MOD(I880-H880,1)*24,2))</f>
        <v/>
      </c>
      <c r="K880" s="22" t="str">
        <f aca="false">IF(OR(H880="",F880=""),"",IF(ROUND(MAX(0,MOD(H880-F880+0.5,1)-0.5)*1440,0)&gt;IFERROR(VLOOKUP(E880,الورديات!$A$2:$E$21,5,FALSE()),0),ROUND(MAX(0,MOD(H880-F880+0.5,1)-0.5)*1440,0),0))</f>
        <v/>
      </c>
      <c r="L880" s="22" t="str">
        <f aca="false">IF(OR(I880="",G880=""),"",ROUND(MAX(0,MOD(G880-I880+0.5,1)-0.5)*1440,0))</f>
        <v/>
      </c>
      <c r="M880" s="22" t="str">
        <f aca="false">IF(OR(I880="",G880=""),"",IF(ROUND(MAX(0,MOD(I880-G880+0.5,1)-0.5)*1440,0)&gt;=الإعدادات!$B$8,ROUND(MAX(0,MOD(I880-G880+0.5,1)-0.5)*1440,0),0))</f>
        <v/>
      </c>
      <c r="N880" s="18" t="str">
        <f aca="false">IF(OR(A880="",B880=""),"",IF(COUNTIFS(الإجازات!$A$2:$A$1001,B880,الإجازات!$D$2:$D$1001,"&lt;="&amp;A880,الإجازات!$E$2:$E$1001,"&gt;="&amp;A880,الإجازات!$G$2:$G$1001,"مقبولة")=0,"",LOOKUP(2,1/((الإجازات!$A$2:$A$1001=B880)*(الإجازات!$D$2:$D$1001&lt;=A880)*(الإجازات!$E$2:$E$1001&gt;=A880)*(الإجازات!$G$2:$G$1001="مقبولة")),الإجازات!$C$2:$C$1001)))</f>
        <v/>
      </c>
      <c r="O880" s="17"/>
      <c r="P880" s="23" t="str">
        <f aca="false">IF(B880="","",IF(ISNA(MATCH(B880,الموظفين!$A$2:$A$501,0)),"⚠ كود غير موجود",IF(O880&lt;&gt;"",O880,IF(N880&lt;&gt;"",N880,IF(H880="",IF(AND(A880&lt;&gt;"",WEEKDAY(A880)=الإعدادات!$B$11),"راحة أسبوعية","غائب"),IF(I880="","بدون انصراف",IF(N(K880)&gt;0,"متأخر","حاضر")))))))</f>
        <v/>
      </c>
      <c r="Q880" s="24" t="str">
        <f aca="false">IF(B880="","",IF(OR(P880="غائب",P880="غياب",P880="إجازة بدون راتب"),IFERROR(VLOOKUP(B880,الموظفين!$A$2:$J$501,8,FALSE()),0),0))</f>
        <v/>
      </c>
      <c r="R880" s="24" t="str">
        <f aca="false">IF(B880="","",ROUND((N(K880)+N(L880))/60*IFERROR(VLOOKUP(B880,الموظفين!$A$2:$J$501,8,FALSE()),0)/الإعدادات!$B$6*الإعدادات!$B$9,2))</f>
        <v/>
      </c>
      <c r="S880" s="24" t="str">
        <f aca="false">IF(OR(B880="",M880=""),"",ROUND(M880/60*IFERROR(VLOOKUP(B880,الموظفين!$A$2:$J$501,9,FALSE()),0),2))</f>
        <v/>
      </c>
      <c r="T880" s="17"/>
      <c r="U880" s="23" t="str">
        <f aca="false">IF(OR(A880="",B880=""),"",A880&amp;"|"&amp;B880)</f>
        <v/>
      </c>
    </row>
    <row r="881" customFormat="false" ht="15" hidden="false" customHeight="false" outlineLevel="0" collapsed="false">
      <c r="A881" s="16"/>
      <c r="B881" s="17"/>
      <c r="C881" s="18" t="str">
        <f aca="false">IF($B881="","",IFERROR(VLOOKUP($B881,الموظفين!$A$2:$J$501,2,FALSE())&amp;"","⚠ كود غير موجود"))</f>
        <v/>
      </c>
      <c r="D881" s="18" t="str">
        <f aca="false">IF($B881="","",IFERROR(VLOOKUP($B881,الموظفين!$A$2:$J$501,3,FALSE())&amp;"",""))</f>
        <v/>
      </c>
      <c r="E881" s="18" t="str">
        <f aca="false">IF($B881="","",IFERROR(VLOOKUP($B881,الموظفين!$A$2:$J$501,5,FALSE())&amp;"",""))</f>
        <v/>
      </c>
      <c r="F881" s="19" t="str">
        <f aca="false">IF($B881="","",IFERROR(VLOOKUP($B881,الموظفين!$A$2:$J$501,6,FALSE()),""))</f>
        <v/>
      </c>
      <c r="G881" s="19" t="str">
        <f aca="false">IF($B881="","",IFERROR(VLOOKUP($B881,الموظفين!$A$2:$J$501,7,FALSE()),""))</f>
        <v/>
      </c>
      <c r="H881" s="20"/>
      <c r="I881" s="20"/>
      <c r="J881" s="21" t="str">
        <f aca="false">IF(OR(H881="",I881=""),"",ROUND(MOD(I881-H881,1)*24,2))</f>
        <v/>
      </c>
      <c r="K881" s="22" t="str">
        <f aca="false">IF(OR(H881="",F881=""),"",IF(ROUND(MAX(0,MOD(H881-F881+0.5,1)-0.5)*1440,0)&gt;IFERROR(VLOOKUP(E881,الورديات!$A$2:$E$21,5,FALSE()),0),ROUND(MAX(0,MOD(H881-F881+0.5,1)-0.5)*1440,0),0))</f>
        <v/>
      </c>
      <c r="L881" s="22" t="str">
        <f aca="false">IF(OR(I881="",G881=""),"",ROUND(MAX(0,MOD(G881-I881+0.5,1)-0.5)*1440,0))</f>
        <v/>
      </c>
      <c r="M881" s="22" t="str">
        <f aca="false">IF(OR(I881="",G881=""),"",IF(ROUND(MAX(0,MOD(I881-G881+0.5,1)-0.5)*1440,0)&gt;=الإعدادات!$B$8,ROUND(MAX(0,MOD(I881-G881+0.5,1)-0.5)*1440,0),0))</f>
        <v/>
      </c>
      <c r="N881" s="18" t="str">
        <f aca="false">IF(OR(A881="",B881=""),"",IF(COUNTIFS(الإجازات!$A$2:$A$1001,B881,الإجازات!$D$2:$D$1001,"&lt;="&amp;A881,الإجازات!$E$2:$E$1001,"&gt;="&amp;A881,الإجازات!$G$2:$G$1001,"مقبولة")=0,"",LOOKUP(2,1/((الإجازات!$A$2:$A$1001=B881)*(الإجازات!$D$2:$D$1001&lt;=A881)*(الإجازات!$E$2:$E$1001&gt;=A881)*(الإجازات!$G$2:$G$1001="مقبولة")),الإجازات!$C$2:$C$1001)))</f>
        <v/>
      </c>
      <c r="O881" s="17"/>
      <c r="P881" s="23" t="str">
        <f aca="false">IF(B881="","",IF(ISNA(MATCH(B881,الموظفين!$A$2:$A$501,0)),"⚠ كود غير موجود",IF(O881&lt;&gt;"",O881,IF(N881&lt;&gt;"",N881,IF(H881="",IF(AND(A881&lt;&gt;"",WEEKDAY(A881)=الإعدادات!$B$11),"راحة أسبوعية","غائب"),IF(I881="","بدون انصراف",IF(N(K881)&gt;0,"متأخر","حاضر")))))))</f>
        <v/>
      </c>
      <c r="Q881" s="24" t="str">
        <f aca="false">IF(B881="","",IF(OR(P881="غائب",P881="غياب",P881="إجازة بدون راتب"),IFERROR(VLOOKUP(B881,الموظفين!$A$2:$J$501,8,FALSE()),0),0))</f>
        <v/>
      </c>
      <c r="R881" s="24" t="str">
        <f aca="false">IF(B881="","",ROUND((N(K881)+N(L881))/60*IFERROR(VLOOKUP(B881,الموظفين!$A$2:$J$501,8,FALSE()),0)/الإعدادات!$B$6*الإعدادات!$B$9,2))</f>
        <v/>
      </c>
      <c r="S881" s="24" t="str">
        <f aca="false">IF(OR(B881="",M881=""),"",ROUND(M881/60*IFERROR(VLOOKUP(B881,الموظفين!$A$2:$J$501,9,FALSE()),0),2))</f>
        <v/>
      </c>
      <c r="T881" s="17"/>
      <c r="U881" s="23" t="str">
        <f aca="false">IF(OR(A881="",B881=""),"",A881&amp;"|"&amp;B881)</f>
        <v/>
      </c>
    </row>
    <row r="882" customFormat="false" ht="15" hidden="false" customHeight="false" outlineLevel="0" collapsed="false">
      <c r="A882" s="16"/>
      <c r="B882" s="17"/>
      <c r="C882" s="18" t="str">
        <f aca="false">IF($B882="","",IFERROR(VLOOKUP($B882,الموظفين!$A$2:$J$501,2,FALSE())&amp;"","⚠ كود غير موجود"))</f>
        <v/>
      </c>
      <c r="D882" s="18" t="str">
        <f aca="false">IF($B882="","",IFERROR(VLOOKUP($B882,الموظفين!$A$2:$J$501,3,FALSE())&amp;"",""))</f>
        <v/>
      </c>
      <c r="E882" s="18" t="str">
        <f aca="false">IF($B882="","",IFERROR(VLOOKUP($B882,الموظفين!$A$2:$J$501,5,FALSE())&amp;"",""))</f>
        <v/>
      </c>
      <c r="F882" s="19" t="str">
        <f aca="false">IF($B882="","",IFERROR(VLOOKUP($B882,الموظفين!$A$2:$J$501,6,FALSE()),""))</f>
        <v/>
      </c>
      <c r="G882" s="19" t="str">
        <f aca="false">IF($B882="","",IFERROR(VLOOKUP($B882,الموظفين!$A$2:$J$501,7,FALSE()),""))</f>
        <v/>
      </c>
      <c r="H882" s="20"/>
      <c r="I882" s="20"/>
      <c r="J882" s="21" t="str">
        <f aca="false">IF(OR(H882="",I882=""),"",ROUND(MOD(I882-H882,1)*24,2))</f>
        <v/>
      </c>
      <c r="K882" s="22" t="str">
        <f aca="false">IF(OR(H882="",F882=""),"",IF(ROUND(MAX(0,MOD(H882-F882+0.5,1)-0.5)*1440,0)&gt;IFERROR(VLOOKUP(E882,الورديات!$A$2:$E$21,5,FALSE()),0),ROUND(MAX(0,MOD(H882-F882+0.5,1)-0.5)*1440,0),0))</f>
        <v/>
      </c>
      <c r="L882" s="22" t="str">
        <f aca="false">IF(OR(I882="",G882=""),"",ROUND(MAX(0,MOD(G882-I882+0.5,1)-0.5)*1440,0))</f>
        <v/>
      </c>
      <c r="M882" s="22" t="str">
        <f aca="false">IF(OR(I882="",G882=""),"",IF(ROUND(MAX(0,MOD(I882-G882+0.5,1)-0.5)*1440,0)&gt;=الإعدادات!$B$8,ROUND(MAX(0,MOD(I882-G882+0.5,1)-0.5)*1440,0),0))</f>
        <v/>
      </c>
      <c r="N882" s="18" t="str">
        <f aca="false">IF(OR(A882="",B882=""),"",IF(COUNTIFS(الإجازات!$A$2:$A$1001,B882,الإجازات!$D$2:$D$1001,"&lt;="&amp;A882,الإجازات!$E$2:$E$1001,"&gt;="&amp;A882,الإجازات!$G$2:$G$1001,"مقبولة")=0,"",LOOKUP(2,1/((الإجازات!$A$2:$A$1001=B882)*(الإجازات!$D$2:$D$1001&lt;=A882)*(الإجازات!$E$2:$E$1001&gt;=A882)*(الإجازات!$G$2:$G$1001="مقبولة")),الإجازات!$C$2:$C$1001)))</f>
        <v/>
      </c>
      <c r="O882" s="17"/>
      <c r="P882" s="23" t="str">
        <f aca="false">IF(B882="","",IF(ISNA(MATCH(B882,الموظفين!$A$2:$A$501,0)),"⚠ كود غير موجود",IF(O882&lt;&gt;"",O882,IF(N882&lt;&gt;"",N882,IF(H882="",IF(AND(A882&lt;&gt;"",WEEKDAY(A882)=الإعدادات!$B$11),"راحة أسبوعية","غائب"),IF(I882="","بدون انصراف",IF(N(K882)&gt;0,"متأخر","حاضر")))))))</f>
        <v/>
      </c>
      <c r="Q882" s="24" t="str">
        <f aca="false">IF(B882="","",IF(OR(P882="غائب",P882="غياب",P882="إجازة بدون راتب"),IFERROR(VLOOKUP(B882,الموظفين!$A$2:$J$501,8,FALSE()),0),0))</f>
        <v/>
      </c>
      <c r="R882" s="24" t="str">
        <f aca="false">IF(B882="","",ROUND((N(K882)+N(L882))/60*IFERROR(VLOOKUP(B882,الموظفين!$A$2:$J$501,8,FALSE()),0)/الإعدادات!$B$6*الإعدادات!$B$9,2))</f>
        <v/>
      </c>
      <c r="S882" s="24" t="str">
        <f aca="false">IF(OR(B882="",M882=""),"",ROUND(M882/60*IFERROR(VLOOKUP(B882,الموظفين!$A$2:$J$501,9,FALSE()),0),2))</f>
        <v/>
      </c>
      <c r="T882" s="17"/>
      <c r="U882" s="23" t="str">
        <f aca="false">IF(OR(A882="",B882=""),"",A882&amp;"|"&amp;B882)</f>
        <v/>
      </c>
    </row>
    <row r="883" customFormat="false" ht="15" hidden="false" customHeight="false" outlineLevel="0" collapsed="false">
      <c r="A883" s="16"/>
      <c r="B883" s="17"/>
      <c r="C883" s="18" t="str">
        <f aca="false">IF($B883="","",IFERROR(VLOOKUP($B883,الموظفين!$A$2:$J$501,2,FALSE())&amp;"","⚠ كود غير موجود"))</f>
        <v/>
      </c>
      <c r="D883" s="18" t="str">
        <f aca="false">IF($B883="","",IFERROR(VLOOKUP($B883,الموظفين!$A$2:$J$501,3,FALSE())&amp;"",""))</f>
        <v/>
      </c>
      <c r="E883" s="18" t="str">
        <f aca="false">IF($B883="","",IFERROR(VLOOKUP($B883,الموظفين!$A$2:$J$501,5,FALSE())&amp;"",""))</f>
        <v/>
      </c>
      <c r="F883" s="19" t="str">
        <f aca="false">IF($B883="","",IFERROR(VLOOKUP($B883,الموظفين!$A$2:$J$501,6,FALSE()),""))</f>
        <v/>
      </c>
      <c r="G883" s="19" t="str">
        <f aca="false">IF($B883="","",IFERROR(VLOOKUP($B883,الموظفين!$A$2:$J$501,7,FALSE()),""))</f>
        <v/>
      </c>
      <c r="H883" s="20"/>
      <c r="I883" s="20"/>
      <c r="J883" s="21" t="str">
        <f aca="false">IF(OR(H883="",I883=""),"",ROUND(MOD(I883-H883,1)*24,2))</f>
        <v/>
      </c>
      <c r="K883" s="22" t="str">
        <f aca="false">IF(OR(H883="",F883=""),"",IF(ROUND(MAX(0,MOD(H883-F883+0.5,1)-0.5)*1440,0)&gt;IFERROR(VLOOKUP(E883,الورديات!$A$2:$E$21,5,FALSE()),0),ROUND(MAX(0,MOD(H883-F883+0.5,1)-0.5)*1440,0),0))</f>
        <v/>
      </c>
      <c r="L883" s="22" t="str">
        <f aca="false">IF(OR(I883="",G883=""),"",ROUND(MAX(0,MOD(G883-I883+0.5,1)-0.5)*1440,0))</f>
        <v/>
      </c>
      <c r="M883" s="22" t="str">
        <f aca="false">IF(OR(I883="",G883=""),"",IF(ROUND(MAX(0,MOD(I883-G883+0.5,1)-0.5)*1440,0)&gt;=الإعدادات!$B$8,ROUND(MAX(0,MOD(I883-G883+0.5,1)-0.5)*1440,0),0))</f>
        <v/>
      </c>
      <c r="N883" s="18" t="str">
        <f aca="false">IF(OR(A883="",B883=""),"",IF(COUNTIFS(الإجازات!$A$2:$A$1001,B883,الإجازات!$D$2:$D$1001,"&lt;="&amp;A883,الإجازات!$E$2:$E$1001,"&gt;="&amp;A883,الإجازات!$G$2:$G$1001,"مقبولة")=0,"",LOOKUP(2,1/((الإجازات!$A$2:$A$1001=B883)*(الإجازات!$D$2:$D$1001&lt;=A883)*(الإجازات!$E$2:$E$1001&gt;=A883)*(الإجازات!$G$2:$G$1001="مقبولة")),الإجازات!$C$2:$C$1001)))</f>
        <v/>
      </c>
      <c r="O883" s="17"/>
      <c r="P883" s="23" t="str">
        <f aca="false">IF(B883="","",IF(ISNA(MATCH(B883,الموظفين!$A$2:$A$501,0)),"⚠ كود غير موجود",IF(O883&lt;&gt;"",O883,IF(N883&lt;&gt;"",N883,IF(H883="",IF(AND(A883&lt;&gt;"",WEEKDAY(A883)=الإعدادات!$B$11),"راحة أسبوعية","غائب"),IF(I883="","بدون انصراف",IF(N(K883)&gt;0,"متأخر","حاضر")))))))</f>
        <v/>
      </c>
      <c r="Q883" s="24" t="str">
        <f aca="false">IF(B883="","",IF(OR(P883="غائب",P883="غياب",P883="إجازة بدون راتب"),IFERROR(VLOOKUP(B883,الموظفين!$A$2:$J$501,8,FALSE()),0),0))</f>
        <v/>
      </c>
      <c r="R883" s="24" t="str">
        <f aca="false">IF(B883="","",ROUND((N(K883)+N(L883))/60*IFERROR(VLOOKUP(B883,الموظفين!$A$2:$J$501,8,FALSE()),0)/الإعدادات!$B$6*الإعدادات!$B$9,2))</f>
        <v/>
      </c>
      <c r="S883" s="24" t="str">
        <f aca="false">IF(OR(B883="",M883=""),"",ROUND(M883/60*IFERROR(VLOOKUP(B883,الموظفين!$A$2:$J$501,9,FALSE()),0),2))</f>
        <v/>
      </c>
      <c r="T883" s="17"/>
      <c r="U883" s="23" t="str">
        <f aca="false">IF(OR(A883="",B883=""),"",A883&amp;"|"&amp;B883)</f>
        <v/>
      </c>
    </row>
    <row r="884" customFormat="false" ht="15" hidden="false" customHeight="false" outlineLevel="0" collapsed="false">
      <c r="A884" s="16"/>
      <c r="B884" s="17"/>
      <c r="C884" s="18" t="str">
        <f aca="false">IF($B884="","",IFERROR(VLOOKUP($B884,الموظفين!$A$2:$J$501,2,FALSE())&amp;"","⚠ كود غير موجود"))</f>
        <v/>
      </c>
      <c r="D884" s="18" t="str">
        <f aca="false">IF($B884="","",IFERROR(VLOOKUP($B884,الموظفين!$A$2:$J$501,3,FALSE())&amp;"",""))</f>
        <v/>
      </c>
      <c r="E884" s="18" t="str">
        <f aca="false">IF($B884="","",IFERROR(VLOOKUP($B884,الموظفين!$A$2:$J$501,5,FALSE())&amp;"",""))</f>
        <v/>
      </c>
      <c r="F884" s="19" t="str">
        <f aca="false">IF($B884="","",IFERROR(VLOOKUP($B884,الموظفين!$A$2:$J$501,6,FALSE()),""))</f>
        <v/>
      </c>
      <c r="G884" s="19" t="str">
        <f aca="false">IF($B884="","",IFERROR(VLOOKUP($B884,الموظفين!$A$2:$J$501,7,FALSE()),""))</f>
        <v/>
      </c>
      <c r="H884" s="20"/>
      <c r="I884" s="20"/>
      <c r="J884" s="21" t="str">
        <f aca="false">IF(OR(H884="",I884=""),"",ROUND(MOD(I884-H884,1)*24,2))</f>
        <v/>
      </c>
      <c r="K884" s="22" t="str">
        <f aca="false">IF(OR(H884="",F884=""),"",IF(ROUND(MAX(0,MOD(H884-F884+0.5,1)-0.5)*1440,0)&gt;IFERROR(VLOOKUP(E884,الورديات!$A$2:$E$21,5,FALSE()),0),ROUND(MAX(0,MOD(H884-F884+0.5,1)-0.5)*1440,0),0))</f>
        <v/>
      </c>
      <c r="L884" s="22" t="str">
        <f aca="false">IF(OR(I884="",G884=""),"",ROUND(MAX(0,MOD(G884-I884+0.5,1)-0.5)*1440,0))</f>
        <v/>
      </c>
      <c r="M884" s="22" t="str">
        <f aca="false">IF(OR(I884="",G884=""),"",IF(ROUND(MAX(0,MOD(I884-G884+0.5,1)-0.5)*1440,0)&gt;=الإعدادات!$B$8,ROUND(MAX(0,MOD(I884-G884+0.5,1)-0.5)*1440,0),0))</f>
        <v/>
      </c>
      <c r="N884" s="18" t="str">
        <f aca="false">IF(OR(A884="",B884=""),"",IF(COUNTIFS(الإجازات!$A$2:$A$1001,B884,الإجازات!$D$2:$D$1001,"&lt;="&amp;A884,الإجازات!$E$2:$E$1001,"&gt;="&amp;A884,الإجازات!$G$2:$G$1001,"مقبولة")=0,"",LOOKUP(2,1/((الإجازات!$A$2:$A$1001=B884)*(الإجازات!$D$2:$D$1001&lt;=A884)*(الإجازات!$E$2:$E$1001&gt;=A884)*(الإجازات!$G$2:$G$1001="مقبولة")),الإجازات!$C$2:$C$1001)))</f>
        <v/>
      </c>
      <c r="O884" s="17"/>
      <c r="P884" s="23" t="str">
        <f aca="false">IF(B884="","",IF(ISNA(MATCH(B884,الموظفين!$A$2:$A$501,0)),"⚠ كود غير موجود",IF(O884&lt;&gt;"",O884,IF(N884&lt;&gt;"",N884,IF(H884="",IF(AND(A884&lt;&gt;"",WEEKDAY(A884)=الإعدادات!$B$11),"راحة أسبوعية","غائب"),IF(I884="","بدون انصراف",IF(N(K884)&gt;0,"متأخر","حاضر")))))))</f>
        <v/>
      </c>
      <c r="Q884" s="24" t="str">
        <f aca="false">IF(B884="","",IF(OR(P884="غائب",P884="غياب",P884="إجازة بدون راتب"),IFERROR(VLOOKUP(B884,الموظفين!$A$2:$J$501,8,FALSE()),0),0))</f>
        <v/>
      </c>
      <c r="R884" s="24" t="str">
        <f aca="false">IF(B884="","",ROUND((N(K884)+N(L884))/60*IFERROR(VLOOKUP(B884,الموظفين!$A$2:$J$501,8,FALSE()),0)/الإعدادات!$B$6*الإعدادات!$B$9,2))</f>
        <v/>
      </c>
      <c r="S884" s="24" t="str">
        <f aca="false">IF(OR(B884="",M884=""),"",ROUND(M884/60*IFERROR(VLOOKUP(B884,الموظفين!$A$2:$J$501,9,FALSE()),0),2))</f>
        <v/>
      </c>
      <c r="T884" s="17"/>
      <c r="U884" s="23" t="str">
        <f aca="false">IF(OR(A884="",B884=""),"",A884&amp;"|"&amp;B884)</f>
        <v/>
      </c>
    </row>
    <row r="885" customFormat="false" ht="15" hidden="false" customHeight="false" outlineLevel="0" collapsed="false">
      <c r="A885" s="16"/>
      <c r="B885" s="17"/>
      <c r="C885" s="18" t="str">
        <f aca="false">IF($B885="","",IFERROR(VLOOKUP($B885,الموظفين!$A$2:$J$501,2,FALSE())&amp;"","⚠ كود غير موجود"))</f>
        <v/>
      </c>
      <c r="D885" s="18" t="str">
        <f aca="false">IF($B885="","",IFERROR(VLOOKUP($B885,الموظفين!$A$2:$J$501,3,FALSE())&amp;"",""))</f>
        <v/>
      </c>
      <c r="E885" s="18" t="str">
        <f aca="false">IF($B885="","",IFERROR(VLOOKUP($B885,الموظفين!$A$2:$J$501,5,FALSE())&amp;"",""))</f>
        <v/>
      </c>
      <c r="F885" s="19" t="str">
        <f aca="false">IF($B885="","",IFERROR(VLOOKUP($B885,الموظفين!$A$2:$J$501,6,FALSE()),""))</f>
        <v/>
      </c>
      <c r="G885" s="19" t="str">
        <f aca="false">IF($B885="","",IFERROR(VLOOKUP($B885,الموظفين!$A$2:$J$501,7,FALSE()),""))</f>
        <v/>
      </c>
      <c r="H885" s="20"/>
      <c r="I885" s="20"/>
      <c r="J885" s="21" t="str">
        <f aca="false">IF(OR(H885="",I885=""),"",ROUND(MOD(I885-H885,1)*24,2))</f>
        <v/>
      </c>
      <c r="K885" s="22" t="str">
        <f aca="false">IF(OR(H885="",F885=""),"",IF(ROUND(MAX(0,MOD(H885-F885+0.5,1)-0.5)*1440,0)&gt;IFERROR(VLOOKUP(E885,الورديات!$A$2:$E$21,5,FALSE()),0),ROUND(MAX(0,MOD(H885-F885+0.5,1)-0.5)*1440,0),0))</f>
        <v/>
      </c>
      <c r="L885" s="22" t="str">
        <f aca="false">IF(OR(I885="",G885=""),"",ROUND(MAX(0,MOD(G885-I885+0.5,1)-0.5)*1440,0))</f>
        <v/>
      </c>
      <c r="M885" s="22" t="str">
        <f aca="false">IF(OR(I885="",G885=""),"",IF(ROUND(MAX(0,MOD(I885-G885+0.5,1)-0.5)*1440,0)&gt;=الإعدادات!$B$8,ROUND(MAX(0,MOD(I885-G885+0.5,1)-0.5)*1440,0),0))</f>
        <v/>
      </c>
      <c r="N885" s="18" t="str">
        <f aca="false">IF(OR(A885="",B885=""),"",IF(COUNTIFS(الإجازات!$A$2:$A$1001,B885,الإجازات!$D$2:$D$1001,"&lt;="&amp;A885,الإجازات!$E$2:$E$1001,"&gt;="&amp;A885,الإجازات!$G$2:$G$1001,"مقبولة")=0,"",LOOKUP(2,1/((الإجازات!$A$2:$A$1001=B885)*(الإجازات!$D$2:$D$1001&lt;=A885)*(الإجازات!$E$2:$E$1001&gt;=A885)*(الإجازات!$G$2:$G$1001="مقبولة")),الإجازات!$C$2:$C$1001)))</f>
        <v/>
      </c>
      <c r="O885" s="17"/>
      <c r="P885" s="23" t="str">
        <f aca="false">IF(B885="","",IF(ISNA(MATCH(B885,الموظفين!$A$2:$A$501,0)),"⚠ كود غير موجود",IF(O885&lt;&gt;"",O885,IF(N885&lt;&gt;"",N885,IF(H885="",IF(AND(A885&lt;&gt;"",WEEKDAY(A885)=الإعدادات!$B$11),"راحة أسبوعية","غائب"),IF(I885="","بدون انصراف",IF(N(K885)&gt;0,"متأخر","حاضر")))))))</f>
        <v/>
      </c>
      <c r="Q885" s="24" t="str">
        <f aca="false">IF(B885="","",IF(OR(P885="غائب",P885="غياب",P885="إجازة بدون راتب"),IFERROR(VLOOKUP(B885,الموظفين!$A$2:$J$501,8,FALSE()),0),0))</f>
        <v/>
      </c>
      <c r="R885" s="24" t="str">
        <f aca="false">IF(B885="","",ROUND((N(K885)+N(L885))/60*IFERROR(VLOOKUP(B885,الموظفين!$A$2:$J$501,8,FALSE()),0)/الإعدادات!$B$6*الإعدادات!$B$9,2))</f>
        <v/>
      </c>
      <c r="S885" s="24" t="str">
        <f aca="false">IF(OR(B885="",M885=""),"",ROUND(M885/60*IFERROR(VLOOKUP(B885,الموظفين!$A$2:$J$501,9,FALSE()),0),2))</f>
        <v/>
      </c>
      <c r="T885" s="17"/>
      <c r="U885" s="23" t="str">
        <f aca="false">IF(OR(A885="",B885=""),"",A885&amp;"|"&amp;B885)</f>
        <v/>
      </c>
    </row>
    <row r="886" customFormat="false" ht="15" hidden="false" customHeight="false" outlineLevel="0" collapsed="false">
      <c r="A886" s="16"/>
      <c r="B886" s="17"/>
      <c r="C886" s="18" t="str">
        <f aca="false">IF($B886="","",IFERROR(VLOOKUP($B886,الموظفين!$A$2:$J$501,2,FALSE())&amp;"","⚠ كود غير موجود"))</f>
        <v/>
      </c>
      <c r="D886" s="18" t="str">
        <f aca="false">IF($B886="","",IFERROR(VLOOKUP($B886,الموظفين!$A$2:$J$501,3,FALSE())&amp;"",""))</f>
        <v/>
      </c>
      <c r="E886" s="18" t="str">
        <f aca="false">IF($B886="","",IFERROR(VLOOKUP($B886,الموظفين!$A$2:$J$501,5,FALSE())&amp;"",""))</f>
        <v/>
      </c>
      <c r="F886" s="19" t="str">
        <f aca="false">IF($B886="","",IFERROR(VLOOKUP($B886,الموظفين!$A$2:$J$501,6,FALSE()),""))</f>
        <v/>
      </c>
      <c r="G886" s="19" t="str">
        <f aca="false">IF($B886="","",IFERROR(VLOOKUP($B886,الموظفين!$A$2:$J$501,7,FALSE()),""))</f>
        <v/>
      </c>
      <c r="H886" s="20"/>
      <c r="I886" s="20"/>
      <c r="J886" s="21" t="str">
        <f aca="false">IF(OR(H886="",I886=""),"",ROUND(MOD(I886-H886,1)*24,2))</f>
        <v/>
      </c>
      <c r="K886" s="22" t="str">
        <f aca="false">IF(OR(H886="",F886=""),"",IF(ROUND(MAX(0,MOD(H886-F886+0.5,1)-0.5)*1440,0)&gt;IFERROR(VLOOKUP(E886,الورديات!$A$2:$E$21,5,FALSE()),0),ROUND(MAX(0,MOD(H886-F886+0.5,1)-0.5)*1440,0),0))</f>
        <v/>
      </c>
      <c r="L886" s="22" t="str">
        <f aca="false">IF(OR(I886="",G886=""),"",ROUND(MAX(0,MOD(G886-I886+0.5,1)-0.5)*1440,0))</f>
        <v/>
      </c>
      <c r="M886" s="22" t="str">
        <f aca="false">IF(OR(I886="",G886=""),"",IF(ROUND(MAX(0,MOD(I886-G886+0.5,1)-0.5)*1440,0)&gt;=الإعدادات!$B$8,ROUND(MAX(0,MOD(I886-G886+0.5,1)-0.5)*1440,0),0))</f>
        <v/>
      </c>
      <c r="N886" s="18" t="str">
        <f aca="false">IF(OR(A886="",B886=""),"",IF(COUNTIFS(الإجازات!$A$2:$A$1001,B886,الإجازات!$D$2:$D$1001,"&lt;="&amp;A886,الإجازات!$E$2:$E$1001,"&gt;="&amp;A886,الإجازات!$G$2:$G$1001,"مقبولة")=0,"",LOOKUP(2,1/((الإجازات!$A$2:$A$1001=B886)*(الإجازات!$D$2:$D$1001&lt;=A886)*(الإجازات!$E$2:$E$1001&gt;=A886)*(الإجازات!$G$2:$G$1001="مقبولة")),الإجازات!$C$2:$C$1001)))</f>
        <v/>
      </c>
      <c r="O886" s="17"/>
      <c r="P886" s="23" t="str">
        <f aca="false">IF(B886="","",IF(ISNA(MATCH(B886,الموظفين!$A$2:$A$501,0)),"⚠ كود غير موجود",IF(O886&lt;&gt;"",O886,IF(N886&lt;&gt;"",N886,IF(H886="",IF(AND(A886&lt;&gt;"",WEEKDAY(A886)=الإعدادات!$B$11),"راحة أسبوعية","غائب"),IF(I886="","بدون انصراف",IF(N(K886)&gt;0,"متأخر","حاضر")))))))</f>
        <v/>
      </c>
      <c r="Q886" s="24" t="str">
        <f aca="false">IF(B886="","",IF(OR(P886="غائب",P886="غياب",P886="إجازة بدون راتب"),IFERROR(VLOOKUP(B886,الموظفين!$A$2:$J$501,8,FALSE()),0),0))</f>
        <v/>
      </c>
      <c r="R886" s="24" t="str">
        <f aca="false">IF(B886="","",ROUND((N(K886)+N(L886))/60*IFERROR(VLOOKUP(B886,الموظفين!$A$2:$J$501,8,FALSE()),0)/الإعدادات!$B$6*الإعدادات!$B$9,2))</f>
        <v/>
      </c>
      <c r="S886" s="24" t="str">
        <f aca="false">IF(OR(B886="",M886=""),"",ROUND(M886/60*IFERROR(VLOOKUP(B886,الموظفين!$A$2:$J$501,9,FALSE()),0),2))</f>
        <v/>
      </c>
      <c r="T886" s="17"/>
      <c r="U886" s="23" t="str">
        <f aca="false">IF(OR(A886="",B886=""),"",A886&amp;"|"&amp;B886)</f>
        <v/>
      </c>
    </row>
    <row r="887" customFormat="false" ht="15" hidden="false" customHeight="false" outlineLevel="0" collapsed="false">
      <c r="A887" s="16"/>
      <c r="B887" s="17"/>
      <c r="C887" s="18" t="str">
        <f aca="false">IF($B887="","",IFERROR(VLOOKUP($B887,الموظفين!$A$2:$J$501,2,FALSE())&amp;"","⚠ كود غير موجود"))</f>
        <v/>
      </c>
      <c r="D887" s="18" t="str">
        <f aca="false">IF($B887="","",IFERROR(VLOOKUP($B887,الموظفين!$A$2:$J$501,3,FALSE())&amp;"",""))</f>
        <v/>
      </c>
      <c r="E887" s="18" t="str">
        <f aca="false">IF($B887="","",IFERROR(VLOOKUP($B887,الموظفين!$A$2:$J$501,5,FALSE())&amp;"",""))</f>
        <v/>
      </c>
      <c r="F887" s="19" t="str">
        <f aca="false">IF($B887="","",IFERROR(VLOOKUP($B887,الموظفين!$A$2:$J$501,6,FALSE()),""))</f>
        <v/>
      </c>
      <c r="G887" s="19" t="str">
        <f aca="false">IF($B887="","",IFERROR(VLOOKUP($B887,الموظفين!$A$2:$J$501,7,FALSE()),""))</f>
        <v/>
      </c>
      <c r="H887" s="20"/>
      <c r="I887" s="20"/>
      <c r="J887" s="21" t="str">
        <f aca="false">IF(OR(H887="",I887=""),"",ROUND(MOD(I887-H887,1)*24,2))</f>
        <v/>
      </c>
      <c r="K887" s="22" t="str">
        <f aca="false">IF(OR(H887="",F887=""),"",IF(ROUND(MAX(0,MOD(H887-F887+0.5,1)-0.5)*1440,0)&gt;IFERROR(VLOOKUP(E887,الورديات!$A$2:$E$21,5,FALSE()),0),ROUND(MAX(0,MOD(H887-F887+0.5,1)-0.5)*1440,0),0))</f>
        <v/>
      </c>
      <c r="L887" s="22" t="str">
        <f aca="false">IF(OR(I887="",G887=""),"",ROUND(MAX(0,MOD(G887-I887+0.5,1)-0.5)*1440,0))</f>
        <v/>
      </c>
      <c r="M887" s="22" t="str">
        <f aca="false">IF(OR(I887="",G887=""),"",IF(ROUND(MAX(0,MOD(I887-G887+0.5,1)-0.5)*1440,0)&gt;=الإعدادات!$B$8,ROUND(MAX(0,MOD(I887-G887+0.5,1)-0.5)*1440,0),0))</f>
        <v/>
      </c>
      <c r="N887" s="18" t="str">
        <f aca="false">IF(OR(A887="",B887=""),"",IF(COUNTIFS(الإجازات!$A$2:$A$1001,B887,الإجازات!$D$2:$D$1001,"&lt;="&amp;A887,الإجازات!$E$2:$E$1001,"&gt;="&amp;A887,الإجازات!$G$2:$G$1001,"مقبولة")=0,"",LOOKUP(2,1/((الإجازات!$A$2:$A$1001=B887)*(الإجازات!$D$2:$D$1001&lt;=A887)*(الإجازات!$E$2:$E$1001&gt;=A887)*(الإجازات!$G$2:$G$1001="مقبولة")),الإجازات!$C$2:$C$1001)))</f>
        <v/>
      </c>
      <c r="O887" s="17"/>
      <c r="P887" s="23" t="str">
        <f aca="false">IF(B887="","",IF(ISNA(MATCH(B887,الموظفين!$A$2:$A$501,0)),"⚠ كود غير موجود",IF(O887&lt;&gt;"",O887,IF(N887&lt;&gt;"",N887,IF(H887="",IF(AND(A887&lt;&gt;"",WEEKDAY(A887)=الإعدادات!$B$11),"راحة أسبوعية","غائب"),IF(I887="","بدون انصراف",IF(N(K887)&gt;0,"متأخر","حاضر")))))))</f>
        <v/>
      </c>
      <c r="Q887" s="24" t="str">
        <f aca="false">IF(B887="","",IF(OR(P887="غائب",P887="غياب",P887="إجازة بدون راتب"),IFERROR(VLOOKUP(B887,الموظفين!$A$2:$J$501,8,FALSE()),0),0))</f>
        <v/>
      </c>
      <c r="R887" s="24" t="str">
        <f aca="false">IF(B887="","",ROUND((N(K887)+N(L887))/60*IFERROR(VLOOKUP(B887,الموظفين!$A$2:$J$501,8,FALSE()),0)/الإعدادات!$B$6*الإعدادات!$B$9,2))</f>
        <v/>
      </c>
      <c r="S887" s="24" t="str">
        <f aca="false">IF(OR(B887="",M887=""),"",ROUND(M887/60*IFERROR(VLOOKUP(B887,الموظفين!$A$2:$J$501,9,FALSE()),0),2))</f>
        <v/>
      </c>
      <c r="T887" s="17"/>
      <c r="U887" s="23" t="str">
        <f aca="false">IF(OR(A887="",B887=""),"",A887&amp;"|"&amp;B887)</f>
        <v/>
      </c>
    </row>
    <row r="888" customFormat="false" ht="15" hidden="false" customHeight="false" outlineLevel="0" collapsed="false">
      <c r="A888" s="16"/>
      <c r="B888" s="17"/>
      <c r="C888" s="18" t="str">
        <f aca="false">IF($B888="","",IFERROR(VLOOKUP($B888,الموظفين!$A$2:$J$501,2,FALSE())&amp;"","⚠ كود غير موجود"))</f>
        <v/>
      </c>
      <c r="D888" s="18" t="str">
        <f aca="false">IF($B888="","",IFERROR(VLOOKUP($B888,الموظفين!$A$2:$J$501,3,FALSE())&amp;"",""))</f>
        <v/>
      </c>
      <c r="E888" s="18" t="str">
        <f aca="false">IF($B888="","",IFERROR(VLOOKUP($B888,الموظفين!$A$2:$J$501,5,FALSE())&amp;"",""))</f>
        <v/>
      </c>
      <c r="F888" s="19" t="str">
        <f aca="false">IF($B888="","",IFERROR(VLOOKUP($B888,الموظفين!$A$2:$J$501,6,FALSE()),""))</f>
        <v/>
      </c>
      <c r="G888" s="19" t="str">
        <f aca="false">IF($B888="","",IFERROR(VLOOKUP($B888,الموظفين!$A$2:$J$501,7,FALSE()),""))</f>
        <v/>
      </c>
      <c r="H888" s="20"/>
      <c r="I888" s="20"/>
      <c r="J888" s="21" t="str">
        <f aca="false">IF(OR(H888="",I888=""),"",ROUND(MOD(I888-H888,1)*24,2))</f>
        <v/>
      </c>
      <c r="K888" s="22" t="str">
        <f aca="false">IF(OR(H888="",F888=""),"",IF(ROUND(MAX(0,MOD(H888-F888+0.5,1)-0.5)*1440,0)&gt;IFERROR(VLOOKUP(E888,الورديات!$A$2:$E$21,5,FALSE()),0),ROUND(MAX(0,MOD(H888-F888+0.5,1)-0.5)*1440,0),0))</f>
        <v/>
      </c>
      <c r="L888" s="22" t="str">
        <f aca="false">IF(OR(I888="",G888=""),"",ROUND(MAX(0,MOD(G888-I888+0.5,1)-0.5)*1440,0))</f>
        <v/>
      </c>
      <c r="M888" s="22" t="str">
        <f aca="false">IF(OR(I888="",G888=""),"",IF(ROUND(MAX(0,MOD(I888-G888+0.5,1)-0.5)*1440,0)&gt;=الإعدادات!$B$8,ROUND(MAX(0,MOD(I888-G888+0.5,1)-0.5)*1440,0),0))</f>
        <v/>
      </c>
      <c r="N888" s="18" t="str">
        <f aca="false">IF(OR(A888="",B888=""),"",IF(COUNTIFS(الإجازات!$A$2:$A$1001,B888,الإجازات!$D$2:$D$1001,"&lt;="&amp;A888,الإجازات!$E$2:$E$1001,"&gt;="&amp;A888,الإجازات!$G$2:$G$1001,"مقبولة")=0,"",LOOKUP(2,1/((الإجازات!$A$2:$A$1001=B888)*(الإجازات!$D$2:$D$1001&lt;=A888)*(الإجازات!$E$2:$E$1001&gt;=A888)*(الإجازات!$G$2:$G$1001="مقبولة")),الإجازات!$C$2:$C$1001)))</f>
        <v/>
      </c>
      <c r="O888" s="17"/>
      <c r="P888" s="23" t="str">
        <f aca="false">IF(B888="","",IF(ISNA(MATCH(B888,الموظفين!$A$2:$A$501,0)),"⚠ كود غير موجود",IF(O888&lt;&gt;"",O888,IF(N888&lt;&gt;"",N888,IF(H888="",IF(AND(A888&lt;&gt;"",WEEKDAY(A888)=الإعدادات!$B$11),"راحة أسبوعية","غائب"),IF(I888="","بدون انصراف",IF(N(K888)&gt;0,"متأخر","حاضر")))))))</f>
        <v/>
      </c>
      <c r="Q888" s="24" t="str">
        <f aca="false">IF(B888="","",IF(OR(P888="غائب",P888="غياب",P888="إجازة بدون راتب"),IFERROR(VLOOKUP(B888,الموظفين!$A$2:$J$501,8,FALSE()),0),0))</f>
        <v/>
      </c>
      <c r="R888" s="24" t="str">
        <f aca="false">IF(B888="","",ROUND((N(K888)+N(L888))/60*IFERROR(VLOOKUP(B888,الموظفين!$A$2:$J$501,8,FALSE()),0)/الإعدادات!$B$6*الإعدادات!$B$9,2))</f>
        <v/>
      </c>
      <c r="S888" s="24" t="str">
        <f aca="false">IF(OR(B888="",M888=""),"",ROUND(M888/60*IFERROR(VLOOKUP(B888,الموظفين!$A$2:$J$501,9,FALSE()),0),2))</f>
        <v/>
      </c>
      <c r="T888" s="17"/>
      <c r="U888" s="23" t="str">
        <f aca="false">IF(OR(A888="",B888=""),"",A888&amp;"|"&amp;B888)</f>
        <v/>
      </c>
    </row>
    <row r="889" customFormat="false" ht="15" hidden="false" customHeight="false" outlineLevel="0" collapsed="false">
      <c r="A889" s="16"/>
      <c r="B889" s="17"/>
      <c r="C889" s="18" t="str">
        <f aca="false">IF($B889="","",IFERROR(VLOOKUP($B889,الموظفين!$A$2:$J$501,2,FALSE())&amp;"","⚠ كود غير موجود"))</f>
        <v/>
      </c>
      <c r="D889" s="18" t="str">
        <f aca="false">IF($B889="","",IFERROR(VLOOKUP($B889,الموظفين!$A$2:$J$501,3,FALSE())&amp;"",""))</f>
        <v/>
      </c>
      <c r="E889" s="18" t="str">
        <f aca="false">IF($B889="","",IFERROR(VLOOKUP($B889,الموظفين!$A$2:$J$501,5,FALSE())&amp;"",""))</f>
        <v/>
      </c>
      <c r="F889" s="19" t="str">
        <f aca="false">IF($B889="","",IFERROR(VLOOKUP($B889,الموظفين!$A$2:$J$501,6,FALSE()),""))</f>
        <v/>
      </c>
      <c r="G889" s="19" t="str">
        <f aca="false">IF($B889="","",IFERROR(VLOOKUP($B889,الموظفين!$A$2:$J$501,7,FALSE()),""))</f>
        <v/>
      </c>
      <c r="H889" s="20"/>
      <c r="I889" s="20"/>
      <c r="J889" s="21" t="str">
        <f aca="false">IF(OR(H889="",I889=""),"",ROUND(MOD(I889-H889,1)*24,2))</f>
        <v/>
      </c>
      <c r="K889" s="22" t="str">
        <f aca="false">IF(OR(H889="",F889=""),"",IF(ROUND(MAX(0,MOD(H889-F889+0.5,1)-0.5)*1440,0)&gt;IFERROR(VLOOKUP(E889,الورديات!$A$2:$E$21,5,FALSE()),0),ROUND(MAX(0,MOD(H889-F889+0.5,1)-0.5)*1440,0),0))</f>
        <v/>
      </c>
      <c r="L889" s="22" t="str">
        <f aca="false">IF(OR(I889="",G889=""),"",ROUND(MAX(0,MOD(G889-I889+0.5,1)-0.5)*1440,0))</f>
        <v/>
      </c>
      <c r="M889" s="22" t="str">
        <f aca="false">IF(OR(I889="",G889=""),"",IF(ROUND(MAX(0,MOD(I889-G889+0.5,1)-0.5)*1440,0)&gt;=الإعدادات!$B$8,ROUND(MAX(0,MOD(I889-G889+0.5,1)-0.5)*1440,0),0))</f>
        <v/>
      </c>
      <c r="N889" s="18" t="str">
        <f aca="false">IF(OR(A889="",B889=""),"",IF(COUNTIFS(الإجازات!$A$2:$A$1001,B889,الإجازات!$D$2:$D$1001,"&lt;="&amp;A889,الإجازات!$E$2:$E$1001,"&gt;="&amp;A889,الإجازات!$G$2:$G$1001,"مقبولة")=0,"",LOOKUP(2,1/((الإجازات!$A$2:$A$1001=B889)*(الإجازات!$D$2:$D$1001&lt;=A889)*(الإجازات!$E$2:$E$1001&gt;=A889)*(الإجازات!$G$2:$G$1001="مقبولة")),الإجازات!$C$2:$C$1001)))</f>
        <v/>
      </c>
      <c r="O889" s="17"/>
      <c r="P889" s="23" t="str">
        <f aca="false">IF(B889="","",IF(ISNA(MATCH(B889,الموظفين!$A$2:$A$501,0)),"⚠ كود غير موجود",IF(O889&lt;&gt;"",O889,IF(N889&lt;&gt;"",N889,IF(H889="",IF(AND(A889&lt;&gt;"",WEEKDAY(A889)=الإعدادات!$B$11),"راحة أسبوعية","غائب"),IF(I889="","بدون انصراف",IF(N(K889)&gt;0,"متأخر","حاضر")))))))</f>
        <v/>
      </c>
      <c r="Q889" s="24" t="str">
        <f aca="false">IF(B889="","",IF(OR(P889="غائب",P889="غياب",P889="إجازة بدون راتب"),IFERROR(VLOOKUP(B889,الموظفين!$A$2:$J$501,8,FALSE()),0),0))</f>
        <v/>
      </c>
      <c r="R889" s="24" t="str">
        <f aca="false">IF(B889="","",ROUND((N(K889)+N(L889))/60*IFERROR(VLOOKUP(B889,الموظفين!$A$2:$J$501,8,FALSE()),0)/الإعدادات!$B$6*الإعدادات!$B$9,2))</f>
        <v/>
      </c>
      <c r="S889" s="24" t="str">
        <f aca="false">IF(OR(B889="",M889=""),"",ROUND(M889/60*IFERROR(VLOOKUP(B889,الموظفين!$A$2:$J$501,9,FALSE()),0),2))</f>
        <v/>
      </c>
      <c r="T889" s="17"/>
      <c r="U889" s="23" t="str">
        <f aca="false">IF(OR(A889="",B889=""),"",A889&amp;"|"&amp;B889)</f>
        <v/>
      </c>
    </row>
    <row r="890" customFormat="false" ht="15" hidden="false" customHeight="false" outlineLevel="0" collapsed="false">
      <c r="A890" s="16"/>
      <c r="B890" s="17"/>
      <c r="C890" s="18" t="str">
        <f aca="false">IF($B890="","",IFERROR(VLOOKUP($B890,الموظفين!$A$2:$J$501,2,FALSE())&amp;"","⚠ كود غير موجود"))</f>
        <v/>
      </c>
      <c r="D890" s="18" t="str">
        <f aca="false">IF($B890="","",IFERROR(VLOOKUP($B890,الموظفين!$A$2:$J$501,3,FALSE())&amp;"",""))</f>
        <v/>
      </c>
      <c r="E890" s="18" t="str">
        <f aca="false">IF($B890="","",IFERROR(VLOOKUP($B890,الموظفين!$A$2:$J$501,5,FALSE())&amp;"",""))</f>
        <v/>
      </c>
      <c r="F890" s="19" t="str">
        <f aca="false">IF($B890="","",IFERROR(VLOOKUP($B890,الموظفين!$A$2:$J$501,6,FALSE()),""))</f>
        <v/>
      </c>
      <c r="G890" s="19" t="str">
        <f aca="false">IF($B890="","",IFERROR(VLOOKUP($B890,الموظفين!$A$2:$J$501,7,FALSE()),""))</f>
        <v/>
      </c>
      <c r="H890" s="20"/>
      <c r="I890" s="20"/>
      <c r="J890" s="21" t="str">
        <f aca="false">IF(OR(H890="",I890=""),"",ROUND(MOD(I890-H890,1)*24,2))</f>
        <v/>
      </c>
      <c r="K890" s="22" t="str">
        <f aca="false">IF(OR(H890="",F890=""),"",IF(ROUND(MAX(0,MOD(H890-F890+0.5,1)-0.5)*1440,0)&gt;IFERROR(VLOOKUP(E890,الورديات!$A$2:$E$21,5,FALSE()),0),ROUND(MAX(0,MOD(H890-F890+0.5,1)-0.5)*1440,0),0))</f>
        <v/>
      </c>
      <c r="L890" s="22" t="str">
        <f aca="false">IF(OR(I890="",G890=""),"",ROUND(MAX(0,MOD(G890-I890+0.5,1)-0.5)*1440,0))</f>
        <v/>
      </c>
      <c r="M890" s="22" t="str">
        <f aca="false">IF(OR(I890="",G890=""),"",IF(ROUND(MAX(0,MOD(I890-G890+0.5,1)-0.5)*1440,0)&gt;=الإعدادات!$B$8,ROUND(MAX(0,MOD(I890-G890+0.5,1)-0.5)*1440,0),0))</f>
        <v/>
      </c>
      <c r="N890" s="18" t="str">
        <f aca="false">IF(OR(A890="",B890=""),"",IF(COUNTIFS(الإجازات!$A$2:$A$1001,B890,الإجازات!$D$2:$D$1001,"&lt;="&amp;A890,الإجازات!$E$2:$E$1001,"&gt;="&amp;A890,الإجازات!$G$2:$G$1001,"مقبولة")=0,"",LOOKUP(2,1/((الإجازات!$A$2:$A$1001=B890)*(الإجازات!$D$2:$D$1001&lt;=A890)*(الإجازات!$E$2:$E$1001&gt;=A890)*(الإجازات!$G$2:$G$1001="مقبولة")),الإجازات!$C$2:$C$1001)))</f>
        <v/>
      </c>
      <c r="O890" s="17"/>
      <c r="P890" s="23" t="str">
        <f aca="false">IF(B890="","",IF(ISNA(MATCH(B890,الموظفين!$A$2:$A$501,0)),"⚠ كود غير موجود",IF(O890&lt;&gt;"",O890,IF(N890&lt;&gt;"",N890,IF(H890="",IF(AND(A890&lt;&gt;"",WEEKDAY(A890)=الإعدادات!$B$11),"راحة أسبوعية","غائب"),IF(I890="","بدون انصراف",IF(N(K890)&gt;0,"متأخر","حاضر")))))))</f>
        <v/>
      </c>
      <c r="Q890" s="24" t="str">
        <f aca="false">IF(B890="","",IF(OR(P890="غائب",P890="غياب",P890="إجازة بدون راتب"),IFERROR(VLOOKUP(B890,الموظفين!$A$2:$J$501,8,FALSE()),0),0))</f>
        <v/>
      </c>
      <c r="R890" s="24" t="str">
        <f aca="false">IF(B890="","",ROUND((N(K890)+N(L890))/60*IFERROR(VLOOKUP(B890,الموظفين!$A$2:$J$501,8,FALSE()),0)/الإعدادات!$B$6*الإعدادات!$B$9,2))</f>
        <v/>
      </c>
      <c r="S890" s="24" t="str">
        <f aca="false">IF(OR(B890="",M890=""),"",ROUND(M890/60*IFERROR(VLOOKUP(B890,الموظفين!$A$2:$J$501,9,FALSE()),0),2))</f>
        <v/>
      </c>
      <c r="T890" s="17"/>
      <c r="U890" s="23" t="str">
        <f aca="false">IF(OR(A890="",B890=""),"",A890&amp;"|"&amp;B890)</f>
        <v/>
      </c>
    </row>
    <row r="891" customFormat="false" ht="15" hidden="false" customHeight="false" outlineLevel="0" collapsed="false">
      <c r="A891" s="16"/>
      <c r="B891" s="17"/>
      <c r="C891" s="18" t="str">
        <f aca="false">IF($B891="","",IFERROR(VLOOKUP($B891,الموظفين!$A$2:$J$501,2,FALSE())&amp;"","⚠ كود غير موجود"))</f>
        <v/>
      </c>
      <c r="D891" s="18" t="str">
        <f aca="false">IF($B891="","",IFERROR(VLOOKUP($B891,الموظفين!$A$2:$J$501,3,FALSE())&amp;"",""))</f>
        <v/>
      </c>
      <c r="E891" s="18" t="str">
        <f aca="false">IF($B891="","",IFERROR(VLOOKUP($B891,الموظفين!$A$2:$J$501,5,FALSE())&amp;"",""))</f>
        <v/>
      </c>
      <c r="F891" s="19" t="str">
        <f aca="false">IF($B891="","",IFERROR(VLOOKUP($B891,الموظفين!$A$2:$J$501,6,FALSE()),""))</f>
        <v/>
      </c>
      <c r="G891" s="19" t="str">
        <f aca="false">IF($B891="","",IFERROR(VLOOKUP($B891,الموظفين!$A$2:$J$501,7,FALSE()),""))</f>
        <v/>
      </c>
      <c r="H891" s="20"/>
      <c r="I891" s="20"/>
      <c r="J891" s="21" t="str">
        <f aca="false">IF(OR(H891="",I891=""),"",ROUND(MOD(I891-H891,1)*24,2))</f>
        <v/>
      </c>
      <c r="K891" s="22" t="str">
        <f aca="false">IF(OR(H891="",F891=""),"",IF(ROUND(MAX(0,MOD(H891-F891+0.5,1)-0.5)*1440,0)&gt;IFERROR(VLOOKUP(E891,الورديات!$A$2:$E$21,5,FALSE()),0),ROUND(MAX(0,MOD(H891-F891+0.5,1)-0.5)*1440,0),0))</f>
        <v/>
      </c>
      <c r="L891" s="22" t="str">
        <f aca="false">IF(OR(I891="",G891=""),"",ROUND(MAX(0,MOD(G891-I891+0.5,1)-0.5)*1440,0))</f>
        <v/>
      </c>
      <c r="M891" s="22" t="str">
        <f aca="false">IF(OR(I891="",G891=""),"",IF(ROUND(MAX(0,MOD(I891-G891+0.5,1)-0.5)*1440,0)&gt;=الإعدادات!$B$8,ROUND(MAX(0,MOD(I891-G891+0.5,1)-0.5)*1440,0),0))</f>
        <v/>
      </c>
      <c r="N891" s="18" t="str">
        <f aca="false">IF(OR(A891="",B891=""),"",IF(COUNTIFS(الإجازات!$A$2:$A$1001,B891,الإجازات!$D$2:$D$1001,"&lt;="&amp;A891,الإجازات!$E$2:$E$1001,"&gt;="&amp;A891,الإجازات!$G$2:$G$1001,"مقبولة")=0,"",LOOKUP(2,1/((الإجازات!$A$2:$A$1001=B891)*(الإجازات!$D$2:$D$1001&lt;=A891)*(الإجازات!$E$2:$E$1001&gt;=A891)*(الإجازات!$G$2:$G$1001="مقبولة")),الإجازات!$C$2:$C$1001)))</f>
        <v/>
      </c>
      <c r="O891" s="17"/>
      <c r="P891" s="23" t="str">
        <f aca="false">IF(B891="","",IF(ISNA(MATCH(B891,الموظفين!$A$2:$A$501,0)),"⚠ كود غير موجود",IF(O891&lt;&gt;"",O891,IF(N891&lt;&gt;"",N891,IF(H891="",IF(AND(A891&lt;&gt;"",WEEKDAY(A891)=الإعدادات!$B$11),"راحة أسبوعية","غائب"),IF(I891="","بدون انصراف",IF(N(K891)&gt;0,"متأخر","حاضر")))))))</f>
        <v/>
      </c>
      <c r="Q891" s="24" t="str">
        <f aca="false">IF(B891="","",IF(OR(P891="غائب",P891="غياب",P891="إجازة بدون راتب"),IFERROR(VLOOKUP(B891,الموظفين!$A$2:$J$501,8,FALSE()),0),0))</f>
        <v/>
      </c>
      <c r="R891" s="24" t="str">
        <f aca="false">IF(B891="","",ROUND((N(K891)+N(L891))/60*IFERROR(VLOOKUP(B891,الموظفين!$A$2:$J$501,8,FALSE()),0)/الإعدادات!$B$6*الإعدادات!$B$9,2))</f>
        <v/>
      </c>
      <c r="S891" s="24" t="str">
        <f aca="false">IF(OR(B891="",M891=""),"",ROUND(M891/60*IFERROR(VLOOKUP(B891,الموظفين!$A$2:$J$501,9,FALSE()),0),2))</f>
        <v/>
      </c>
      <c r="T891" s="17"/>
      <c r="U891" s="23" t="str">
        <f aca="false">IF(OR(A891="",B891=""),"",A891&amp;"|"&amp;B891)</f>
        <v/>
      </c>
    </row>
    <row r="892" customFormat="false" ht="15" hidden="false" customHeight="false" outlineLevel="0" collapsed="false">
      <c r="A892" s="16"/>
      <c r="B892" s="17"/>
      <c r="C892" s="18" t="str">
        <f aca="false">IF($B892="","",IFERROR(VLOOKUP($B892,الموظفين!$A$2:$J$501,2,FALSE())&amp;"","⚠ كود غير موجود"))</f>
        <v/>
      </c>
      <c r="D892" s="18" t="str">
        <f aca="false">IF($B892="","",IFERROR(VLOOKUP($B892,الموظفين!$A$2:$J$501,3,FALSE())&amp;"",""))</f>
        <v/>
      </c>
      <c r="E892" s="18" t="str">
        <f aca="false">IF($B892="","",IFERROR(VLOOKUP($B892,الموظفين!$A$2:$J$501,5,FALSE())&amp;"",""))</f>
        <v/>
      </c>
      <c r="F892" s="19" t="str">
        <f aca="false">IF($B892="","",IFERROR(VLOOKUP($B892,الموظفين!$A$2:$J$501,6,FALSE()),""))</f>
        <v/>
      </c>
      <c r="G892" s="19" t="str">
        <f aca="false">IF($B892="","",IFERROR(VLOOKUP($B892,الموظفين!$A$2:$J$501,7,FALSE()),""))</f>
        <v/>
      </c>
      <c r="H892" s="20"/>
      <c r="I892" s="20"/>
      <c r="J892" s="21" t="str">
        <f aca="false">IF(OR(H892="",I892=""),"",ROUND(MOD(I892-H892,1)*24,2))</f>
        <v/>
      </c>
      <c r="K892" s="22" t="str">
        <f aca="false">IF(OR(H892="",F892=""),"",IF(ROUND(MAX(0,MOD(H892-F892+0.5,1)-0.5)*1440,0)&gt;IFERROR(VLOOKUP(E892,الورديات!$A$2:$E$21,5,FALSE()),0),ROUND(MAX(0,MOD(H892-F892+0.5,1)-0.5)*1440,0),0))</f>
        <v/>
      </c>
      <c r="L892" s="22" t="str">
        <f aca="false">IF(OR(I892="",G892=""),"",ROUND(MAX(0,MOD(G892-I892+0.5,1)-0.5)*1440,0))</f>
        <v/>
      </c>
      <c r="M892" s="22" t="str">
        <f aca="false">IF(OR(I892="",G892=""),"",IF(ROUND(MAX(0,MOD(I892-G892+0.5,1)-0.5)*1440,0)&gt;=الإعدادات!$B$8,ROUND(MAX(0,MOD(I892-G892+0.5,1)-0.5)*1440,0),0))</f>
        <v/>
      </c>
      <c r="N892" s="18" t="str">
        <f aca="false">IF(OR(A892="",B892=""),"",IF(COUNTIFS(الإجازات!$A$2:$A$1001,B892,الإجازات!$D$2:$D$1001,"&lt;="&amp;A892,الإجازات!$E$2:$E$1001,"&gt;="&amp;A892,الإجازات!$G$2:$G$1001,"مقبولة")=0,"",LOOKUP(2,1/((الإجازات!$A$2:$A$1001=B892)*(الإجازات!$D$2:$D$1001&lt;=A892)*(الإجازات!$E$2:$E$1001&gt;=A892)*(الإجازات!$G$2:$G$1001="مقبولة")),الإجازات!$C$2:$C$1001)))</f>
        <v/>
      </c>
      <c r="O892" s="17"/>
      <c r="P892" s="23" t="str">
        <f aca="false">IF(B892="","",IF(ISNA(MATCH(B892,الموظفين!$A$2:$A$501,0)),"⚠ كود غير موجود",IF(O892&lt;&gt;"",O892,IF(N892&lt;&gt;"",N892,IF(H892="",IF(AND(A892&lt;&gt;"",WEEKDAY(A892)=الإعدادات!$B$11),"راحة أسبوعية","غائب"),IF(I892="","بدون انصراف",IF(N(K892)&gt;0,"متأخر","حاضر")))))))</f>
        <v/>
      </c>
      <c r="Q892" s="24" t="str">
        <f aca="false">IF(B892="","",IF(OR(P892="غائب",P892="غياب",P892="إجازة بدون راتب"),IFERROR(VLOOKUP(B892,الموظفين!$A$2:$J$501,8,FALSE()),0),0))</f>
        <v/>
      </c>
      <c r="R892" s="24" t="str">
        <f aca="false">IF(B892="","",ROUND((N(K892)+N(L892))/60*IFERROR(VLOOKUP(B892,الموظفين!$A$2:$J$501,8,FALSE()),0)/الإعدادات!$B$6*الإعدادات!$B$9,2))</f>
        <v/>
      </c>
      <c r="S892" s="24" t="str">
        <f aca="false">IF(OR(B892="",M892=""),"",ROUND(M892/60*IFERROR(VLOOKUP(B892,الموظفين!$A$2:$J$501,9,FALSE()),0),2))</f>
        <v/>
      </c>
      <c r="T892" s="17"/>
      <c r="U892" s="23" t="str">
        <f aca="false">IF(OR(A892="",B892=""),"",A892&amp;"|"&amp;B892)</f>
        <v/>
      </c>
    </row>
    <row r="893" customFormat="false" ht="15" hidden="false" customHeight="false" outlineLevel="0" collapsed="false">
      <c r="A893" s="16"/>
      <c r="B893" s="17"/>
      <c r="C893" s="18" t="str">
        <f aca="false">IF($B893="","",IFERROR(VLOOKUP($B893,الموظفين!$A$2:$J$501,2,FALSE())&amp;"","⚠ كود غير موجود"))</f>
        <v/>
      </c>
      <c r="D893" s="18" t="str">
        <f aca="false">IF($B893="","",IFERROR(VLOOKUP($B893,الموظفين!$A$2:$J$501,3,FALSE())&amp;"",""))</f>
        <v/>
      </c>
      <c r="E893" s="18" t="str">
        <f aca="false">IF($B893="","",IFERROR(VLOOKUP($B893,الموظفين!$A$2:$J$501,5,FALSE())&amp;"",""))</f>
        <v/>
      </c>
      <c r="F893" s="19" t="str">
        <f aca="false">IF($B893="","",IFERROR(VLOOKUP($B893,الموظفين!$A$2:$J$501,6,FALSE()),""))</f>
        <v/>
      </c>
      <c r="G893" s="19" t="str">
        <f aca="false">IF($B893="","",IFERROR(VLOOKUP($B893,الموظفين!$A$2:$J$501,7,FALSE()),""))</f>
        <v/>
      </c>
      <c r="H893" s="20"/>
      <c r="I893" s="20"/>
      <c r="J893" s="21" t="str">
        <f aca="false">IF(OR(H893="",I893=""),"",ROUND(MOD(I893-H893,1)*24,2))</f>
        <v/>
      </c>
      <c r="K893" s="22" t="str">
        <f aca="false">IF(OR(H893="",F893=""),"",IF(ROUND(MAX(0,MOD(H893-F893+0.5,1)-0.5)*1440,0)&gt;IFERROR(VLOOKUP(E893,الورديات!$A$2:$E$21,5,FALSE()),0),ROUND(MAX(0,MOD(H893-F893+0.5,1)-0.5)*1440,0),0))</f>
        <v/>
      </c>
      <c r="L893" s="22" t="str">
        <f aca="false">IF(OR(I893="",G893=""),"",ROUND(MAX(0,MOD(G893-I893+0.5,1)-0.5)*1440,0))</f>
        <v/>
      </c>
      <c r="M893" s="22" t="str">
        <f aca="false">IF(OR(I893="",G893=""),"",IF(ROUND(MAX(0,MOD(I893-G893+0.5,1)-0.5)*1440,0)&gt;=الإعدادات!$B$8,ROUND(MAX(0,MOD(I893-G893+0.5,1)-0.5)*1440,0),0))</f>
        <v/>
      </c>
      <c r="N893" s="18" t="str">
        <f aca="false">IF(OR(A893="",B893=""),"",IF(COUNTIFS(الإجازات!$A$2:$A$1001,B893,الإجازات!$D$2:$D$1001,"&lt;="&amp;A893,الإجازات!$E$2:$E$1001,"&gt;="&amp;A893,الإجازات!$G$2:$G$1001,"مقبولة")=0,"",LOOKUP(2,1/((الإجازات!$A$2:$A$1001=B893)*(الإجازات!$D$2:$D$1001&lt;=A893)*(الإجازات!$E$2:$E$1001&gt;=A893)*(الإجازات!$G$2:$G$1001="مقبولة")),الإجازات!$C$2:$C$1001)))</f>
        <v/>
      </c>
      <c r="O893" s="17"/>
      <c r="P893" s="23" t="str">
        <f aca="false">IF(B893="","",IF(ISNA(MATCH(B893,الموظفين!$A$2:$A$501,0)),"⚠ كود غير موجود",IF(O893&lt;&gt;"",O893,IF(N893&lt;&gt;"",N893,IF(H893="",IF(AND(A893&lt;&gt;"",WEEKDAY(A893)=الإعدادات!$B$11),"راحة أسبوعية","غائب"),IF(I893="","بدون انصراف",IF(N(K893)&gt;0,"متأخر","حاضر")))))))</f>
        <v/>
      </c>
      <c r="Q893" s="24" t="str">
        <f aca="false">IF(B893="","",IF(OR(P893="غائب",P893="غياب",P893="إجازة بدون راتب"),IFERROR(VLOOKUP(B893,الموظفين!$A$2:$J$501,8,FALSE()),0),0))</f>
        <v/>
      </c>
      <c r="R893" s="24" t="str">
        <f aca="false">IF(B893="","",ROUND((N(K893)+N(L893))/60*IFERROR(VLOOKUP(B893,الموظفين!$A$2:$J$501,8,FALSE()),0)/الإعدادات!$B$6*الإعدادات!$B$9,2))</f>
        <v/>
      </c>
      <c r="S893" s="24" t="str">
        <f aca="false">IF(OR(B893="",M893=""),"",ROUND(M893/60*IFERROR(VLOOKUP(B893,الموظفين!$A$2:$J$501,9,FALSE()),0),2))</f>
        <v/>
      </c>
      <c r="T893" s="17"/>
      <c r="U893" s="23" t="str">
        <f aca="false">IF(OR(A893="",B893=""),"",A893&amp;"|"&amp;B893)</f>
        <v/>
      </c>
    </row>
    <row r="894" customFormat="false" ht="15" hidden="false" customHeight="false" outlineLevel="0" collapsed="false">
      <c r="A894" s="16"/>
      <c r="B894" s="17"/>
      <c r="C894" s="18" t="str">
        <f aca="false">IF($B894="","",IFERROR(VLOOKUP($B894,الموظفين!$A$2:$J$501,2,FALSE())&amp;"","⚠ كود غير موجود"))</f>
        <v/>
      </c>
      <c r="D894" s="18" t="str">
        <f aca="false">IF($B894="","",IFERROR(VLOOKUP($B894,الموظفين!$A$2:$J$501,3,FALSE())&amp;"",""))</f>
        <v/>
      </c>
      <c r="E894" s="18" t="str">
        <f aca="false">IF($B894="","",IFERROR(VLOOKUP($B894,الموظفين!$A$2:$J$501,5,FALSE())&amp;"",""))</f>
        <v/>
      </c>
      <c r="F894" s="19" t="str">
        <f aca="false">IF($B894="","",IFERROR(VLOOKUP($B894,الموظفين!$A$2:$J$501,6,FALSE()),""))</f>
        <v/>
      </c>
      <c r="G894" s="19" t="str">
        <f aca="false">IF($B894="","",IFERROR(VLOOKUP($B894,الموظفين!$A$2:$J$501,7,FALSE()),""))</f>
        <v/>
      </c>
      <c r="H894" s="20"/>
      <c r="I894" s="20"/>
      <c r="J894" s="21" t="str">
        <f aca="false">IF(OR(H894="",I894=""),"",ROUND(MOD(I894-H894,1)*24,2))</f>
        <v/>
      </c>
      <c r="K894" s="22" t="str">
        <f aca="false">IF(OR(H894="",F894=""),"",IF(ROUND(MAX(0,MOD(H894-F894+0.5,1)-0.5)*1440,0)&gt;IFERROR(VLOOKUP(E894,الورديات!$A$2:$E$21,5,FALSE()),0),ROUND(MAX(0,MOD(H894-F894+0.5,1)-0.5)*1440,0),0))</f>
        <v/>
      </c>
      <c r="L894" s="22" t="str">
        <f aca="false">IF(OR(I894="",G894=""),"",ROUND(MAX(0,MOD(G894-I894+0.5,1)-0.5)*1440,0))</f>
        <v/>
      </c>
      <c r="M894" s="22" t="str">
        <f aca="false">IF(OR(I894="",G894=""),"",IF(ROUND(MAX(0,MOD(I894-G894+0.5,1)-0.5)*1440,0)&gt;=الإعدادات!$B$8,ROUND(MAX(0,MOD(I894-G894+0.5,1)-0.5)*1440,0),0))</f>
        <v/>
      </c>
      <c r="N894" s="18" t="str">
        <f aca="false">IF(OR(A894="",B894=""),"",IF(COUNTIFS(الإجازات!$A$2:$A$1001,B894,الإجازات!$D$2:$D$1001,"&lt;="&amp;A894,الإجازات!$E$2:$E$1001,"&gt;="&amp;A894,الإجازات!$G$2:$G$1001,"مقبولة")=0,"",LOOKUP(2,1/((الإجازات!$A$2:$A$1001=B894)*(الإجازات!$D$2:$D$1001&lt;=A894)*(الإجازات!$E$2:$E$1001&gt;=A894)*(الإجازات!$G$2:$G$1001="مقبولة")),الإجازات!$C$2:$C$1001)))</f>
        <v/>
      </c>
      <c r="O894" s="17"/>
      <c r="P894" s="23" t="str">
        <f aca="false">IF(B894="","",IF(ISNA(MATCH(B894,الموظفين!$A$2:$A$501,0)),"⚠ كود غير موجود",IF(O894&lt;&gt;"",O894,IF(N894&lt;&gt;"",N894,IF(H894="",IF(AND(A894&lt;&gt;"",WEEKDAY(A894)=الإعدادات!$B$11),"راحة أسبوعية","غائب"),IF(I894="","بدون انصراف",IF(N(K894)&gt;0,"متأخر","حاضر")))))))</f>
        <v/>
      </c>
      <c r="Q894" s="24" t="str">
        <f aca="false">IF(B894="","",IF(OR(P894="غائب",P894="غياب",P894="إجازة بدون راتب"),IFERROR(VLOOKUP(B894,الموظفين!$A$2:$J$501,8,FALSE()),0),0))</f>
        <v/>
      </c>
      <c r="R894" s="24" t="str">
        <f aca="false">IF(B894="","",ROUND((N(K894)+N(L894))/60*IFERROR(VLOOKUP(B894,الموظفين!$A$2:$J$501,8,FALSE()),0)/الإعدادات!$B$6*الإعدادات!$B$9,2))</f>
        <v/>
      </c>
      <c r="S894" s="24" t="str">
        <f aca="false">IF(OR(B894="",M894=""),"",ROUND(M894/60*IFERROR(VLOOKUP(B894,الموظفين!$A$2:$J$501,9,FALSE()),0),2))</f>
        <v/>
      </c>
      <c r="T894" s="17"/>
      <c r="U894" s="23" t="str">
        <f aca="false">IF(OR(A894="",B894=""),"",A894&amp;"|"&amp;B894)</f>
        <v/>
      </c>
    </row>
    <row r="895" customFormat="false" ht="15" hidden="false" customHeight="false" outlineLevel="0" collapsed="false">
      <c r="A895" s="16"/>
      <c r="B895" s="17"/>
      <c r="C895" s="18" t="str">
        <f aca="false">IF($B895="","",IFERROR(VLOOKUP($B895,الموظفين!$A$2:$J$501,2,FALSE())&amp;"","⚠ كود غير موجود"))</f>
        <v/>
      </c>
      <c r="D895" s="18" t="str">
        <f aca="false">IF($B895="","",IFERROR(VLOOKUP($B895,الموظفين!$A$2:$J$501,3,FALSE())&amp;"",""))</f>
        <v/>
      </c>
      <c r="E895" s="18" t="str">
        <f aca="false">IF($B895="","",IFERROR(VLOOKUP($B895,الموظفين!$A$2:$J$501,5,FALSE())&amp;"",""))</f>
        <v/>
      </c>
      <c r="F895" s="19" t="str">
        <f aca="false">IF($B895="","",IFERROR(VLOOKUP($B895,الموظفين!$A$2:$J$501,6,FALSE()),""))</f>
        <v/>
      </c>
      <c r="G895" s="19" t="str">
        <f aca="false">IF($B895="","",IFERROR(VLOOKUP($B895,الموظفين!$A$2:$J$501,7,FALSE()),""))</f>
        <v/>
      </c>
      <c r="H895" s="20"/>
      <c r="I895" s="20"/>
      <c r="J895" s="21" t="str">
        <f aca="false">IF(OR(H895="",I895=""),"",ROUND(MOD(I895-H895,1)*24,2))</f>
        <v/>
      </c>
      <c r="K895" s="22" t="str">
        <f aca="false">IF(OR(H895="",F895=""),"",IF(ROUND(MAX(0,MOD(H895-F895+0.5,1)-0.5)*1440,0)&gt;IFERROR(VLOOKUP(E895,الورديات!$A$2:$E$21,5,FALSE()),0),ROUND(MAX(0,MOD(H895-F895+0.5,1)-0.5)*1440,0),0))</f>
        <v/>
      </c>
      <c r="L895" s="22" t="str">
        <f aca="false">IF(OR(I895="",G895=""),"",ROUND(MAX(0,MOD(G895-I895+0.5,1)-0.5)*1440,0))</f>
        <v/>
      </c>
      <c r="M895" s="22" t="str">
        <f aca="false">IF(OR(I895="",G895=""),"",IF(ROUND(MAX(0,MOD(I895-G895+0.5,1)-0.5)*1440,0)&gt;=الإعدادات!$B$8,ROUND(MAX(0,MOD(I895-G895+0.5,1)-0.5)*1440,0),0))</f>
        <v/>
      </c>
      <c r="N895" s="18" t="str">
        <f aca="false">IF(OR(A895="",B895=""),"",IF(COUNTIFS(الإجازات!$A$2:$A$1001,B895,الإجازات!$D$2:$D$1001,"&lt;="&amp;A895,الإجازات!$E$2:$E$1001,"&gt;="&amp;A895,الإجازات!$G$2:$G$1001,"مقبولة")=0,"",LOOKUP(2,1/((الإجازات!$A$2:$A$1001=B895)*(الإجازات!$D$2:$D$1001&lt;=A895)*(الإجازات!$E$2:$E$1001&gt;=A895)*(الإجازات!$G$2:$G$1001="مقبولة")),الإجازات!$C$2:$C$1001)))</f>
        <v/>
      </c>
      <c r="O895" s="17"/>
      <c r="P895" s="23" t="str">
        <f aca="false">IF(B895="","",IF(ISNA(MATCH(B895,الموظفين!$A$2:$A$501,0)),"⚠ كود غير موجود",IF(O895&lt;&gt;"",O895,IF(N895&lt;&gt;"",N895,IF(H895="",IF(AND(A895&lt;&gt;"",WEEKDAY(A895)=الإعدادات!$B$11),"راحة أسبوعية","غائب"),IF(I895="","بدون انصراف",IF(N(K895)&gt;0,"متأخر","حاضر")))))))</f>
        <v/>
      </c>
      <c r="Q895" s="24" t="str">
        <f aca="false">IF(B895="","",IF(OR(P895="غائب",P895="غياب",P895="إجازة بدون راتب"),IFERROR(VLOOKUP(B895,الموظفين!$A$2:$J$501,8,FALSE()),0),0))</f>
        <v/>
      </c>
      <c r="R895" s="24" t="str">
        <f aca="false">IF(B895="","",ROUND((N(K895)+N(L895))/60*IFERROR(VLOOKUP(B895,الموظفين!$A$2:$J$501,8,FALSE()),0)/الإعدادات!$B$6*الإعدادات!$B$9,2))</f>
        <v/>
      </c>
      <c r="S895" s="24" t="str">
        <f aca="false">IF(OR(B895="",M895=""),"",ROUND(M895/60*IFERROR(VLOOKUP(B895,الموظفين!$A$2:$J$501,9,FALSE()),0),2))</f>
        <v/>
      </c>
      <c r="T895" s="17"/>
      <c r="U895" s="23" t="str">
        <f aca="false">IF(OR(A895="",B895=""),"",A895&amp;"|"&amp;B895)</f>
        <v/>
      </c>
    </row>
    <row r="896" customFormat="false" ht="15" hidden="false" customHeight="false" outlineLevel="0" collapsed="false">
      <c r="A896" s="16"/>
      <c r="B896" s="17"/>
      <c r="C896" s="18" t="str">
        <f aca="false">IF($B896="","",IFERROR(VLOOKUP($B896,الموظفين!$A$2:$J$501,2,FALSE())&amp;"","⚠ كود غير موجود"))</f>
        <v/>
      </c>
      <c r="D896" s="18" t="str">
        <f aca="false">IF($B896="","",IFERROR(VLOOKUP($B896,الموظفين!$A$2:$J$501,3,FALSE())&amp;"",""))</f>
        <v/>
      </c>
      <c r="E896" s="18" t="str">
        <f aca="false">IF($B896="","",IFERROR(VLOOKUP($B896,الموظفين!$A$2:$J$501,5,FALSE())&amp;"",""))</f>
        <v/>
      </c>
      <c r="F896" s="19" t="str">
        <f aca="false">IF($B896="","",IFERROR(VLOOKUP($B896,الموظفين!$A$2:$J$501,6,FALSE()),""))</f>
        <v/>
      </c>
      <c r="G896" s="19" t="str">
        <f aca="false">IF($B896="","",IFERROR(VLOOKUP($B896,الموظفين!$A$2:$J$501,7,FALSE()),""))</f>
        <v/>
      </c>
      <c r="H896" s="20"/>
      <c r="I896" s="20"/>
      <c r="J896" s="21" t="str">
        <f aca="false">IF(OR(H896="",I896=""),"",ROUND(MOD(I896-H896,1)*24,2))</f>
        <v/>
      </c>
      <c r="K896" s="22" t="str">
        <f aca="false">IF(OR(H896="",F896=""),"",IF(ROUND(MAX(0,MOD(H896-F896+0.5,1)-0.5)*1440,0)&gt;IFERROR(VLOOKUP(E896,الورديات!$A$2:$E$21,5,FALSE()),0),ROUND(MAX(0,MOD(H896-F896+0.5,1)-0.5)*1440,0),0))</f>
        <v/>
      </c>
      <c r="L896" s="22" t="str">
        <f aca="false">IF(OR(I896="",G896=""),"",ROUND(MAX(0,MOD(G896-I896+0.5,1)-0.5)*1440,0))</f>
        <v/>
      </c>
      <c r="M896" s="22" t="str">
        <f aca="false">IF(OR(I896="",G896=""),"",IF(ROUND(MAX(0,MOD(I896-G896+0.5,1)-0.5)*1440,0)&gt;=الإعدادات!$B$8,ROUND(MAX(0,MOD(I896-G896+0.5,1)-0.5)*1440,0),0))</f>
        <v/>
      </c>
      <c r="N896" s="18" t="str">
        <f aca="false">IF(OR(A896="",B896=""),"",IF(COUNTIFS(الإجازات!$A$2:$A$1001,B896,الإجازات!$D$2:$D$1001,"&lt;="&amp;A896,الإجازات!$E$2:$E$1001,"&gt;="&amp;A896,الإجازات!$G$2:$G$1001,"مقبولة")=0,"",LOOKUP(2,1/((الإجازات!$A$2:$A$1001=B896)*(الإجازات!$D$2:$D$1001&lt;=A896)*(الإجازات!$E$2:$E$1001&gt;=A896)*(الإجازات!$G$2:$G$1001="مقبولة")),الإجازات!$C$2:$C$1001)))</f>
        <v/>
      </c>
      <c r="O896" s="17"/>
      <c r="P896" s="23" t="str">
        <f aca="false">IF(B896="","",IF(ISNA(MATCH(B896,الموظفين!$A$2:$A$501,0)),"⚠ كود غير موجود",IF(O896&lt;&gt;"",O896,IF(N896&lt;&gt;"",N896,IF(H896="",IF(AND(A896&lt;&gt;"",WEEKDAY(A896)=الإعدادات!$B$11),"راحة أسبوعية","غائب"),IF(I896="","بدون انصراف",IF(N(K896)&gt;0,"متأخر","حاضر")))))))</f>
        <v/>
      </c>
      <c r="Q896" s="24" t="str">
        <f aca="false">IF(B896="","",IF(OR(P896="غائب",P896="غياب",P896="إجازة بدون راتب"),IFERROR(VLOOKUP(B896,الموظفين!$A$2:$J$501,8,FALSE()),0),0))</f>
        <v/>
      </c>
      <c r="R896" s="24" t="str">
        <f aca="false">IF(B896="","",ROUND((N(K896)+N(L896))/60*IFERROR(VLOOKUP(B896,الموظفين!$A$2:$J$501,8,FALSE()),0)/الإعدادات!$B$6*الإعدادات!$B$9,2))</f>
        <v/>
      </c>
      <c r="S896" s="24" t="str">
        <f aca="false">IF(OR(B896="",M896=""),"",ROUND(M896/60*IFERROR(VLOOKUP(B896,الموظفين!$A$2:$J$501,9,FALSE()),0),2))</f>
        <v/>
      </c>
      <c r="T896" s="17"/>
      <c r="U896" s="23" t="str">
        <f aca="false">IF(OR(A896="",B896=""),"",A896&amp;"|"&amp;B896)</f>
        <v/>
      </c>
    </row>
    <row r="897" customFormat="false" ht="15" hidden="false" customHeight="false" outlineLevel="0" collapsed="false">
      <c r="A897" s="16"/>
      <c r="B897" s="17"/>
      <c r="C897" s="18" t="str">
        <f aca="false">IF($B897="","",IFERROR(VLOOKUP($B897,الموظفين!$A$2:$J$501,2,FALSE())&amp;"","⚠ كود غير موجود"))</f>
        <v/>
      </c>
      <c r="D897" s="18" t="str">
        <f aca="false">IF($B897="","",IFERROR(VLOOKUP($B897,الموظفين!$A$2:$J$501,3,FALSE())&amp;"",""))</f>
        <v/>
      </c>
      <c r="E897" s="18" t="str">
        <f aca="false">IF($B897="","",IFERROR(VLOOKUP($B897,الموظفين!$A$2:$J$501,5,FALSE())&amp;"",""))</f>
        <v/>
      </c>
      <c r="F897" s="19" t="str">
        <f aca="false">IF($B897="","",IFERROR(VLOOKUP($B897,الموظفين!$A$2:$J$501,6,FALSE()),""))</f>
        <v/>
      </c>
      <c r="G897" s="19" t="str">
        <f aca="false">IF($B897="","",IFERROR(VLOOKUP($B897,الموظفين!$A$2:$J$501,7,FALSE()),""))</f>
        <v/>
      </c>
      <c r="H897" s="20"/>
      <c r="I897" s="20"/>
      <c r="J897" s="21" t="str">
        <f aca="false">IF(OR(H897="",I897=""),"",ROUND(MOD(I897-H897,1)*24,2))</f>
        <v/>
      </c>
      <c r="K897" s="22" t="str">
        <f aca="false">IF(OR(H897="",F897=""),"",IF(ROUND(MAX(0,MOD(H897-F897+0.5,1)-0.5)*1440,0)&gt;IFERROR(VLOOKUP(E897,الورديات!$A$2:$E$21,5,FALSE()),0),ROUND(MAX(0,MOD(H897-F897+0.5,1)-0.5)*1440,0),0))</f>
        <v/>
      </c>
      <c r="L897" s="22" t="str">
        <f aca="false">IF(OR(I897="",G897=""),"",ROUND(MAX(0,MOD(G897-I897+0.5,1)-0.5)*1440,0))</f>
        <v/>
      </c>
      <c r="M897" s="22" t="str">
        <f aca="false">IF(OR(I897="",G897=""),"",IF(ROUND(MAX(0,MOD(I897-G897+0.5,1)-0.5)*1440,0)&gt;=الإعدادات!$B$8,ROUND(MAX(0,MOD(I897-G897+0.5,1)-0.5)*1440,0),0))</f>
        <v/>
      </c>
      <c r="N897" s="18" t="str">
        <f aca="false">IF(OR(A897="",B897=""),"",IF(COUNTIFS(الإجازات!$A$2:$A$1001,B897,الإجازات!$D$2:$D$1001,"&lt;="&amp;A897,الإجازات!$E$2:$E$1001,"&gt;="&amp;A897,الإجازات!$G$2:$G$1001,"مقبولة")=0,"",LOOKUP(2,1/((الإجازات!$A$2:$A$1001=B897)*(الإجازات!$D$2:$D$1001&lt;=A897)*(الإجازات!$E$2:$E$1001&gt;=A897)*(الإجازات!$G$2:$G$1001="مقبولة")),الإجازات!$C$2:$C$1001)))</f>
        <v/>
      </c>
      <c r="O897" s="17"/>
      <c r="P897" s="23" t="str">
        <f aca="false">IF(B897="","",IF(ISNA(MATCH(B897,الموظفين!$A$2:$A$501,0)),"⚠ كود غير موجود",IF(O897&lt;&gt;"",O897,IF(N897&lt;&gt;"",N897,IF(H897="",IF(AND(A897&lt;&gt;"",WEEKDAY(A897)=الإعدادات!$B$11),"راحة أسبوعية","غائب"),IF(I897="","بدون انصراف",IF(N(K897)&gt;0,"متأخر","حاضر")))))))</f>
        <v/>
      </c>
      <c r="Q897" s="24" t="str">
        <f aca="false">IF(B897="","",IF(OR(P897="غائب",P897="غياب",P897="إجازة بدون راتب"),IFERROR(VLOOKUP(B897,الموظفين!$A$2:$J$501,8,FALSE()),0),0))</f>
        <v/>
      </c>
      <c r="R897" s="24" t="str">
        <f aca="false">IF(B897="","",ROUND((N(K897)+N(L897))/60*IFERROR(VLOOKUP(B897,الموظفين!$A$2:$J$501,8,FALSE()),0)/الإعدادات!$B$6*الإعدادات!$B$9,2))</f>
        <v/>
      </c>
      <c r="S897" s="24" t="str">
        <f aca="false">IF(OR(B897="",M897=""),"",ROUND(M897/60*IFERROR(VLOOKUP(B897,الموظفين!$A$2:$J$501,9,FALSE()),0),2))</f>
        <v/>
      </c>
      <c r="T897" s="17"/>
      <c r="U897" s="23" t="str">
        <f aca="false">IF(OR(A897="",B897=""),"",A897&amp;"|"&amp;B897)</f>
        <v/>
      </c>
    </row>
    <row r="898" customFormat="false" ht="15" hidden="false" customHeight="false" outlineLevel="0" collapsed="false">
      <c r="A898" s="16"/>
      <c r="B898" s="17"/>
      <c r="C898" s="18" t="str">
        <f aca="false">IF($B898="","",IFERROR(VLOOKUP($B898,الموظفين!$A$2:$J$501,2,FALSE())&amp;"","⚠ كود غير موجود"))</f>
        <v/>
      </c>
      <c r="D898" s="18" t="str">
        <f aca="false">IF($B898="","",IFERROR(VLOOKUP($B898,الموظفين!$A$2:$J$501,3,FALSE())&amp;"",""))</f>
        <v/>
      </c>
      <c r="E898" s="18" t="str">
        <f aca="false">IF($B898="","",IFERROR(VLOOKUP($B898,الموظفين!$A$2:$J$501,5,FALSE())&amp;"",""))</f>
        <v/>
      </c>
      <c r="F898" s="19" t="str">
        <f aca="false">IF($B898="","",IFERROR(VLOOKUP($B898,الموظفين!$A$2:$J$501,6,FALSE()),""))</f>
        <v/>
      </c>
      <c r="G898" s="19" t="str">
        <f aca="false">IF($B898="","",IFERROR(VLOOKUP($B898,الموظفين!$A$2:$J$501,7,FALSE()),""))</f>
        <v/>
      </c>
      <c r="H898" s="20"/>
      <c r="I898" s="20"/>
      <c r="J898" s="21" t="str">
        <f aca="false">IF(OR(H898="",I898=""),"",ROUND(MOD(I898-H898,1)*24,2))</f>
        <v/>
      </c>
      <c r="K898" s="22" t="str">
        <f aca="false">IF(OR(H898="",F898=""),"",IF(ROUND(MAX(0,MOD(H898-F898+0.5,1)-0.5)*1440,0)&gt;IFERROR(VLOOKUP(E898,الورديات!$A$2:$E$21,5,FALSE()),0),ROUND(MAX(0,MOD(H898-F898+0.5,1)-0.5)*1440,0),0))</f>
        <v/>
      </c>
      <c r="L898" s="22" t="str">
        <f aca="false">IF(OR(I898="",G898=""),"",ROUND(MAX(0,MOD(G898-I898+0.5,1)-0.5)*1440,0))</f>
        <v/>
      </c>
      <c r="M898" s="22" t="str">
        <f aca="false">IF(OR(I898="",G898=""),"",IF(ROUND(MAX(0,MOD(I898-G898+0.5,1)-0.5)*1440,0)&gt;=الإعدادات!$B$8,ROUND(MAX(0,MOD(I898-G898+0.5,1)-0.5)*1440,0),0))</f>
        <v/>
      </c>
      <c r="N898" s="18" t="str">
        <f aca="false">IF(OR(A898="",B898=""),"",IF(COUNTIFS(الإجازات!$A$2:$A$1001,B898,الإجازات!$D$2:$D$1001,"&lt;="&amp;A898,الإجازات!$E$2:$E$1001,"&gt;="&amp;A898,الإجازات!$G$2:$G$1001,"مقبولة")=0,"",LOOKUP(2,1/((الإجازات!$A$2:$A$1001=B898)*(الإجازات!$D$2:$D$1001&lt;=A898)*(الإجازات!$E$2:$E$1001&gt;=A898)*(الإجازات!$G$2:$G$1001="مقبولة")),الإجازات!$C$2:$C$1001)))</f>
        <v/>
      </c>
      <c r="O898" s="17"/>
      <c r="P898" s="23" t="str">
        <f aca="false">IF(B898="","",IF(ISNA(MATCH(B898,الموظفين!$A$2:$A$501,0)),"⚠ كود غير موجود",IF(O898&lt;&gt;"",O898,IF(N898&lt;&gt;"",N898,IF(H898="",IF(AND(A898&lt;&gt;"",WEEKDAY(A898)=الإعدادات!$B$11),"راحة أسبوعية","غائب"),IF(I898="","بدون انصراف",IF(N(K898)&gt;0,"متأخر","حاضر")))))))</f>
        <v/>
      </c>
      <c r="Q898" s="24" t="str">
        <f aca="false">IF(B898="","",IF(OR(P898="غائب",P898="غياب",P898="إجازة بدون راتب"),IFERROR(VLOOKUP(B898,الموظفين!$A$2:$J$501,8,FALSE()),0),0))</f>
        <v/>
      </c>
      <c r="R898" s="24" t="str">
        <f aca="false">IF(B898="","",ROUND((N(K898)+N(L898))/60*IFERROR(VLOOKUP(B898,الموظفين!$A$2:$J$501,8,FALSE()),0)/الإعدادات!$B$6*الإعدادات!$B$9,2))</f>
        <v/>
      </c>
      <c r="S898" s="24" t="str">
        <f aca="false">IF(OR(B898="",M898=""),"",ROUND(M898/60*IFERROR(VLOOKUP(B898,الموظفين!$A$2:$J$501,9,FALSE()),0),2))</f>
        <v/>
      </c>
      <c r="T898" s="17"/>
      <c r="U898" s="23" t="str">
        <f aca="false">IF(OR(A898="",B898=""),"",A898&amp;"|"&amp;B898)</f>
        <v/>
      </c>
    </row>
    <row r="899" customFormat="false" ht="15" hidden="false" customHeight="false" outlineLevel="0" collapsed="false">
      <c r="A899" s="16"/>
      <c r="B899" s="17"/>
      <c r="C899" s="18" t="str">
        <f aca="false">IF($B899="","",IFERROR(VLOOKUP($B899,الموظفين!$A$2:$J$501,2,FALSE())&amp;"","⚠ كود غير موجود"))</f>
        <v/>
      </c>
      <c r="D899" s="18" t="str">
        <f aca="false">IF($B899="","",IFERROR(VLOOKUP($B899,الموظفين!$A$2:$J$501,3,FALSE())&amp;"",""))</f>
        <v/>
      </c>
      <c r="E899" s="18" t="str">
        <f aca="false">IF($B899="","",IFERROR(VLOOKUP($B899,الموظفين!$A$2:$J$501,5,FALSE())&amp;"",""))</f>
        <v/>
      </c>
      <c r="F899" s="19" t="str">
        <f aca="false">IF($B899="","",IFERROR(VLOOKUP($B899,الموظفين!$A$2:$J$501,6,FALSE()),""))</f>
        <v/>
      </c>
      <c r="G899" s="19" t="str">
        <f aca="false">IF($B899="","",IFERROR(VLOOKUP($B899,الموظفين!$A$2:$J$501,7,FALSE()),""))</f>
        <v/>
      </c>
      <c r="H899" s="20"/>
      <c r="I899" s="20"/>
      <c r="J899" s="21" t="str">
        <f aca="false">IF(OR(H899="",I899=""),"",ROUND(MOD(I899-H899,1)*24,2))</f>
        <v/>
      </c>
      <c r="K899" s="22" t="str">
        <f aca="false">IF(OR(H899="",F899=""),"",IF(ROUND(MAX(0,MOD(H899-F899+0.5,1)-0.5)*1440,0)&gt;IFERROR(VLOOKUP(E899,الورديات!$A$2:$E$21,5,FALSE()),0),ROUND(MAX(0,MOD(H899-F899+0.5,1)-0.5)*1440,0),0))</f>
        <v/>
      </c>
      <c r="L899" s="22" t="str">
        <f aca="false">IF(OR(I899="",G899=""),"",ROUND(MAX(0,MOD(G899-I899+0.5,1)-0.5)*1440,0))</f>
        <v/>
      </c>
      <c r="M899" s="22" t="str">
        <f aca="false">IF(OR(I899="",G899=""),"",IF(ROUND(MAX(0,MOD(I899-G899+0.5,1)-0.5)*1440,0)&gt;=الإعدادات!$B$8,ROUND(MAX(0,MOD(I899-G899+0.5,1)-0.5)*1440,0),0))</f>
        <v/>
      </c>
      <c r="N899" s="18" t="str">
        <f aca="false">IF(OR(A899="",B899=""),"",IF(COUNTIFS(الإجازات!$A$2:$A$1001,B899,الإجازات!$D$2:$D$1001,"&lt;="&amp;A899,الإجازات!$E$2:$E$1001,"&gt;="&amp;A899,الإجازات!$G$2:$G$1001,"مقبولة")=0,"",LOOKUP(2,1/((الإجازات!$A$2:$A$1001=B899)*(الإجازات!$D$2:$D$1001&lt;=A899)*(الإجازات!$E$2:$E$1001&gt;=A899)*(الإجازات!$G$2:$G$1001="مقبولة")),الإجازات!$C$2:$C$1001)))</f>
        <v/>
      </c>
      <c r="O899" s="17"/>
      <c r="P899" s="23" t="str">
        <f aca="false">IF(B899="","",IF(ISNA(MATCH(B899,الموظفين!$A$2:$A$501,0)),"⚠ كود غير موجود",IF(O899&lt;&gt;"",O899,IF(N899&lt;&gt;"",N899,IF(H899="",IF(AND(A899&lt;&gt;"",WEEKDAY(A899)=الإعدادات!$B$11),"راحة أسبوعية","غائب"),IF(I899="","بدون انصراف",IF(N(K899)&gt;0,"متأخر","حاضر")))))))</f>
        <v/>
      </c>
      <c r="Q899" s="24" t="str">
        <f aca="false">IF(B899="","",IF(OR(P899="غائب",P899="غياب",P899="إجازة بدون راتب"),IFERROR(VLOOKUP(B899,الموظفين!$A$2:$J$501,8,FALSE()),0),0))</f>
        <v/>
      </c>
      <c r="R899" s="24" t="str">
        <f aca="false">IF(B899="","",ROUND((N(K899)+N(L899))/60*IFERROR(VLOOKUP(B899,الموظفين!$A$2:$J$501,8,FALSE()),0)/الإعدادات!$B$6*الإعدادات!$B$9,2))</f>
        <v/>
      </c>
      <c r="S899" s="24" t="str">
        <f aca="false">IF(OR(B899="",M899=""),"",ROUND(M899/60*IFERROR(VLOOKUP(B899,الموظفين!$A$2:$J$501,9,FALSE()),0),2))</f>
        <v/>
      </c>
      <c r="T899" s="17"/>
      <c r="U899" s="23" t="str">
        <f aca="false">IF(OR(A899="",B899=""),"",A899&amp;"|"&amp;B899)</f>
        <v/>
      </c>
    </row>
    <row r="900" customFormat="false" ht="15" hidden="false" customHeight="false" outlineLevel="0" collapsed="false">
      <c r="A900" s="16"/>
      <c r="B900" s="17"/>
      <c r="C900" s="18" t="str">
        <f aca="false">IF($B900="","",IFERROR(VLOOKUP($B900,الموظفين!$A$2:$J$501,2,FALSE())&amp;"","⚠ كود غير موجود"))</f>
        <v/>
      </c>
      <c r="D900" s="18" t="str">
        <f aca="false">IF($B900="","",IFERROR(VLOOKUP($B900,الموظفين!$A$2:$J$501,3,FALSE())&amp;"",""))</f>
        <v/>
      </c>
      <c r="E900" s="18" t="str">
        <f aca="false">IF($B900="","",IFERROR(VLOOKUP($B900,الموظفين!$A$2:$J$501,5,FALSE())&amp;"",""))</f>
        <v/>
      </c>
      <c r="F900" s="19" t="str">
        <f aca="false">IF($B900="","",IFERROR(VLOOKUP($B900,الموظفين!$A$2:$J$501,6,FALSE()),""))</f>
        <v/>
      </c>
      <c r="G900" s="19" t="str">
        <f aca="false">IF($B900="","",IFERROR(VLOOKUP($B900,الموظفين!$A$2:$J$501,7,FALSE()),""))</f>
        <v/>
      </c>
      <c r="H900" s="20"/>
      <c r="I900" s="20"/>
      <c r="J900" s="21" t="str">
        <f aca="false">IF(OR(H900="",I900=""),"",ROUND(MOD(I900-H900,1)*24,2))</f>
        <v/>
      </c>
      <c r="K900" s="22" t="str">
        <f aca="false">IF(OR(H900="",F900=""),"",IF(ROUND(MAX(0,MOD(H900-F900+0.5,1)-0.5)*1440,0)&gt;IFERROR(VLOOKUP(E900,الورديات!$A$2:$E$21,5,FALSE()),0),ROUND(MAX(0,MOD(H900-F900+0.5,1)-0.5)*1440,0),0))</f>
        <v/>
      </c>
      <c r="L900" s="22" t="str">
        <f aca="false">IF(OR(I900="",G900=""),"",ROUND(MAX(0,MOD(G900-I900+0.5,1)-0.5)*1440,0))</f>
        <v/>
      </c>
      <c r="M900" s="22" t="str">
        <f aca="false">IF(OR(I900="",G900=""),"",IF(ROUND(MAX(0,MOD(I900-G900+0.5,1)-0.5)*1440,0)&gt;=الإعدادات!$B$8,ROUND(MAX(0,MOD(I900-G900+0.5,1)-0.5)*1440,0),0))</f>
        <v/>
      </c>
      <c r="N900" s="18" t="str">
        <f aca="false">IF(OR(A900="",B900=""),"",IF(COUNTIFS(الإجازات!$A$2:$A$1001,B900,الإجازات!$D$2:$D$1001,"&lt;="&amp;A900,الإجازات!$E$2:$E$1001,"&gt;="&amp;A900,الإجازات!$G$2:$G$1001,"مقبولة")=0,"",LOOKUP(2,1/((الإجازات!$A$2:$A$1001=B900)*(الإجازات!$D$2:$D$1001&lt;=A900)*(الإجازات!$E$2:$E$1001&gt;=A900)*(الإجازات!$G$2:$G$1001="مقبولة")),الإجازات!$C$2:$C$1001)))</f>
        <v/>
      </c>
      <c r="O900" s="17"/>
      <c r="P900" s="23" t="str">
        <f aca="false">IF(B900="","",IF(ISNA(MATCH(B900,الموظفين!$A$2:$A$501,0)),"⚠ كود غير موجود",IF(O900&lt;&gt;"",O900,IF(N900&lt;&gt;"",N900,IF(H900="",IF(AND(A900&lt;&gt;"",WEEKDAY(A900)=الإعدادات!$B$11),"راحة أسبوعية","غائب"),IF(I900="","بدون انصراف",IF(N(K900)&gt;0,"متأخر","حاضر")))))))</f>
        <v/>
      </c>
      <c r="Q900" s="24" t="str">
        <f aca="false">IF(B900="","",IF(OR(P900="غائب",P900="غياب",P900="إجازة بدون راتب"),IFERROR(VLOOKUP(B900,الموظفين!$A$2:$J$501,8,FALSE()),0),0))</f>
        <v/>
      </c>
      <c r="R900" s="24" t="str">
        <f aca="false">IF(B900="","",ROUND((N(K900)+N(L900))/60*IFERROR(VLOOKUP(B900,الموظفين!$A$2:$J$501,8,FALSE()),0)/الإعدادات!$B$6*الإعدادات!$B$9,2))</f>
        <v/>
      </c>
      <c r="S900" s="24" t="str">
        <f aca="false">IF(OR(B900="",M900=""),"",ROUND(M900/60*IFERROR(VLOOKUP(B900,الموظفين!$A$2:$J$501,9,FALSE()),0),2))</f>
        <v/>
      </c>
      <c r="T900" s="17"/>
      <c r="U900" s="23" t="str">
        <f aca="false">IF(OR(A900="",B900=""),"",A900&amp;"|"&amp;B900)</f>
        <v/>
      </c>
    </row>
    <row r="901" customFormat="false" ht="15" hidden="false" customHeight="false" outlineLevel="0" collapsed="false">
      <c r="A901" s="16"/>
      <c r="B901" s="17"/>
      <c r="C901" s="18" t="str">
        <f aca="false">IF($B901="","",IFERROR(VLOOKUP($B901,الموظفين!$A$2:$J$501,2,FALSE())&amp;"","⚠ كود غير موجود"))</f>
        <v/>
      </c>
      <c r="D901" s="18" t="str">
        <f aca="false">IF($B901="","",IFERROR(VLOOKUP($B901,الموظفين!$A$2:$J$501,3,FALSE())&amp;"",""))</f>
        <v/>
      </c>
      <c r="E901" s="18" t="str">
        <f aca="false">IF($B901="","",IFERROR(VLOOKUP($B901,الموظفين!$A$2:$J$501,5,FALSE())&amp;"",""))</f>
        <v/>
      </c>
      <c r="F901" s="19" t="str">
        <f aca="false">IF($B901="","",IFERROR(VLOOKUP($B901,الموظفين!$A$2:$J$501,6,FALSE()),""))</f>
        <v/>
      </c>
      <c r="G901" s="19" t="str">
        <f aca="false">IF($B901="","",IFERROR(VLOOKUP($B901,الموظفين!$A$2:$J$501,7,FALSE()),""))</f>
        <v/>
      </c>
      <c r="H901" s="20"/>
      <c r="I901" s="20"/>
      <c r="J901" s="21" t="str">
        <f aca="false">IF(OR(H901="",I901=""),"",ROUND(MOD(I901-H901,1)*24,2))</f>
        <v/>
      </c>
      <c r="K901" s="22" t="str">
        <f aca="false">IF(OR(H901="",F901=""),"",IF(ROUND(MAX(0,MOD(H901-F901+0.5,1)-0.5)*1440,0)&gt;IFERROR(VLOOKUP(E901,الورديات!$A$2:$E$21,5,FALSE()),0),ROUND(MAX(0,MOD(H901-F901+0.5,1)-0.5)*1440,0),0))</f>
        <v/>
      </c>
      <c r="L901" s="22" t="str">
        <f aca="false">IF(OR(I901="",G901=""),"",ROUND(MAX(0,MOD(G901-I901+0.5,1)-0.5)*1440,0))</f>
        <v/>
      </c>
      <c r="M901" s="22" t="str">
        <f aca="false">IF(OR(I901="",G901=""),"",IF(ROUND(MAX(0,MOD(I901-G901+0.5,1)-0.5)*1440,0)&gt;=الإعدادات!$B$8,ROUND(MAX(0,MOD(I901-G901+0.5,1)-0.5)*1440,0),0))</f>
        <v/>
      </c>
      <c r="N901" s="18" t="str">
        <f aca="false">IF(OR(A901="",B901=""),"",IF(COUNTIFS(الإجازات!$A$2:$A$1001,B901,الإجازات!$D$2:$D$1001,"&lt;="&amp;A901,الإجازات!$E$2:$E$1001,"&gt;="&amp;A901,الإجازات!$G$2:$G$1001,"مقبولة")=0,"",LOOKUP(2,1/((الإجازات!$A$2:$A$1001=B901)*(الإجازات!$D$2:$D$1001&lt;=A901)*(الإجازات!$E$2:$E$1001&gt;=A901)*(الإجازات!$G$2:$G$1001="مقبولة")),الإجازات!$C$2:$C$1001)))</f>
        <v/>
      </c>
      <c r="O901" s="17"/>
      <c r="P901" s="23" t="str">
        <f aca="false">IF(B901="","",IF(ISNA(MATCH(B901,الموظفين!$A$2:$A$501,0)),"⚠ كود غير موجود",IF(O901&lt;&gt;"",O901,IF(N901&lt;&gt;"",N901,IF(H901="",IF(AND(A901&lt;&gt;"",WEEKDAY(A901)=الإعدادات!$B$11),"راحة أسبوعية","غائب"),IF(I901="","بدون انصراف",IF(N(K901)&gt;0,"متأخر","حاضر")))))))</f>
        <v/>
      </c>
      <c r="Q901" s="24" t="str">
        <f aca="false">IF(B901="","",IF(OR(P901="غائب",P901="غياب",P901="إجازة بدون راتب"),IFERROR(VLOOKUP(B901,الموظفين!$A$2:$J$501,8,FALSE()),0),0))</f>
        <v/>
      </c>
      <c r="R901" s="24" t="str">
        <f aca="false">IF(B901="","",ROUND((N(K901)+N(L901))/60*IFERROR(VLOOKUP(B901,الموظفين!$A$2:$J$501,8,FALSE()),0)/الإعدادات!$B$6*الإعدادات!$B$9,2))</f>
        <v/>
      </c>
      <c r="S901" s="24" t="str">
        <f aca="false">IF(OR(B901="",M901=""),"",ROUND(M901/60*IFERROR(VLOOKUP(B901,الموظفين!$A$2:$J$501,9,FALSE()),0),2))</f>
        <v/>
      </c>
      <c r="T901" s="17"/>
      <c r="U901" s="23" t="str">
        <f aca="false">IF(OR(A901="",B901=""),"",A901&amp;"|"&amp;B901)</f>
        <v/>
      </c>
    </row>
    <row r="902" customFormat="false" ht="15" hidden="false" customHeight="false" outlineLevel="0" collapsed="false">
      <c r="A902" s="16"/>
      <c r="B902" s="17"/>
      <c r="C902" s="18" t="str">
        <f aca="false">IF($B902="","",IFERROR(VLOOKUP($B902,الموظفين!$A$2:$J$501,2,FALSE())&amp;"","⚠ كود غير موجود"))</f>
        <v/>
      </c>
      <c r="D902" s="18" t="str">
        <f aca="false">IF($B902="","",IFERROR(VLOOKUP($B902,الموظفين!$A$2:$J$501,3,FALSE())&amp;"",""))</f>
        <v/>
      </c>
      <c r="E902" s="18" t="str">
        <f aca="false">IF($B902="","",IFERROR(VLOOKUP($B902,الموظفين!$A$2:$J$501,5,FALSE())&amp;"",""))</f>
        <v/>
      </c>
      <c r="F902" s="19" t="str">
        <f aca="false">IF($B902="","",IFERROR(VLOOKUP($B902,الموظفين!$A$2:$J$501,6,FALSE()),""))</f>
        <v/>
      </c>
      <c r="G902" s="19" t="str">
        <f aca="false">IF($B902="","",IFERROR(VLOOKUP($B902,الموظفين!$A$2:$J$501,7,FALSE()),""))</f>
        <v/>
      </c>
      <c r="H902" s="20"/>
      <c r="I902" s="20"/>
      <c r="J902" s="21" t="str">
        <f aca="false">IF(OR(H902="",I902=""),"",ROUND(MOD(I902-H902,1)*24,2))</f>
        <v/>
      </c>
      <c r="K902" s="22" t="str">
        <f aca="false">IF(OR(H902="",F902=""),"",IF(ROUND(MAX(0,MOD(H902-F902+0.5,1)-0.5)*1440,0)&gt;IFERROR(VLOOKUP(E902,الورديات!$A$2:$E$21,5,FALSE()),0),ROUND(MAX(0,MOD(H902-F902+0.5,1)-0.5)*1440,0),0))</f>
        <v/>
      </c>
      <c r="L902" s="22" t="str">
        <f aca="false">IF(OR(I902="",G902=""),"",ROUND(MAX(0,MOD(G902-I902+0.5,1)-0.5)*1440,0))</f>
        <v/>
      </c>
      <c r="M902" s="22" t="str">
        <f aca="false">IF(OR(I902="",G902=""),"",IF(ROUND(MAX(0,MOD(I902-G902+0.5,1)-0.5)*1440,0)&gt;=الإعدادات!$B$8,ROUND(MAX(0,MOD(I902-G902+0.5,1)-0.5)*1440,0),0))</f>
        <v/>
      </c>
      <c r="N902" s="18" t="str">
        <f aca="false">IF(OR(A902="",B902=""),"",IF(COUNTIFS(الإجازات!$A$2:$A$1001,B902,الإجازات!$D$2:$D$1001,"&lt;="&amp;A902,الإجازات!$E$2:$E$1001,"&gt;="&amp;A902,الإجازات!$G$2:$G$1001,"مقبولة")=0,"",LOOKUP(2,1/((الإجازات!$A$2:$A$1001=B902)*(الإجازات!$D$2:$D$1001&lt;=A902)*(الإجازات!$E$2:$E$1001&gt;=A902)*(الإجازات!$G$2:$G$1001="مقبولة")),الإجازات!$C$2:$C$1001)))</f>
        <v/>
      </c>
      <c r="O902" s="17"/>
      <c r="P902" s="23" t="str">
        <f aca="false">IF(B902="","",IF(ISNA(MATCH(B902,الموظفين!$A$2:$A$501,0)),"⚠ كود غير موجود",IF(O902&lt;&gt;"",O902,IF(N902&lt;&gt;"",N902,IF(H902="",IF(AND(A902&lt;&gt;"",WEEKDAY(A902)=الإعدادات!$B$11),"راحة أسبوعية","غائب"),IF(I902="","بدون انصراف",IF(N(K902)&gt;0,"متأخر","حاضر")))))))</f>
        <v/>
      </c>
      <c r="Q902" s="24" t="str">
        <f aca="false">IF(B902="","",IF(OR(P902="غائب",P902="غياب",P902="إجازة بدون راتب"),IFERROR(VLOOKUP(B902,الموظفين!$A$2:$J$501,8,FALSE()),0),0))</f>
        <v/>
      </c>
      <c r="R902" s="24" t="str">
        <f aca="false">IF(B902="","",ROUND((N(K902)+N(L902))/60*IFERROR(VLOOKUP(B902,الموظفين!$A$2:$J$501,8,FALSE()),0)/الإعدادات!$B$6*الإعدادات!$B$9,2))</f>
        <v/>
      </c>
      <c r="S902" s="24" t="str">
        <f aca="false">IF(OR(B902="",M902=""),"",ROUND(M902/60*IFERROR(VLOOKUP(B902,الموظفين!$A$2:$J$501,9,FALSE()),0),2))</f>
        <v/>
      </c>
      <c r="T902" s="17"/>
      <c r="U902" s="23" t="str">
        <f aca="false">IF(OR(A902="",B902=""),"",A902&amp;"|"&amp;B902)</f>
        <v/>
      </c>
    </row>
    <row r="903" customFormat="false" ht="15" hidden="false" customHeight="false" outlineLevel="0" collapsed="false">
      <c r="A903" s="16"/>
      <c r="B903" s="17"/>
      <c r="C903" s="18" t="str">
        <f aca="false">IF($B903="","",IFERROR(VLOOKUP($B903,الموظفين!$A$2:$J$501,2,FALSE())&amp;"","⚠ كود غير موجود"))</f>
        <v/>
      </c>
      <c r="D903" s="18" t="str">
        <f aca="false">IF($B903="","",IFERROR(VLOOKUP($B903,الموظفين!$A$2:$J$501,3,FALSE())&amp;"",""))</f>
        <v/>
      </c>
      <c r="E903" s="18" t="str">
        <f aca="false">IF($B903="","",IFERROR(VLOOKUP($B903,الموظفين!$A$2:$J$501,5,FALSE())&amp;"",""))</f>
        <v/>
      </c>
      <c r="F903" s="19" t="str">
        <f aca="false">IF($B903="","",IFERROR(VLOOKUP($B903,الموظفين!$A$2:$J$501,6,FALSE()),""))</f>
        <v/>
      </c>
      <c r="G903" s="19" t="str">
        <f aca="false">IF($B903="","",IFERROR(VLOOKUP($B903,الموظفين!$A$2:$J$501,7,FALSE()),""))</f>
        <v/>
      </c>
      <c r="H903" s="20"/>
      <c r="I903" s="20"/>
      <c r="J903" s="21" t="str">
        <f aca="false">IF(OR(H903="",I903=""),"",ROUND(MOD(I903-H903,1)*24,2))</f>
        <v/>
      </c>
      <c r="K903" s="22" t="str">
        <f aca="false">IF(OR(H903="",F903=""),"",IF(ROUND(MAX(0,MOD(H903-F903+0.5,1)-0.5)*1440,0)&gt;IFERROR(VLOOKUP(E903,الورديات!$A$2:$E$21,5,FALSE()),0),ROUND(MAX(0,MOD(H903-F903+0.5,1)-0.5)*1440,0),0))</f>
        <v/>
      </c>
      <c r="L903" s="22" t="str">
        <f aca="false">IF(OR(I903="",G903=""),"",ROUND(MAX(0,MOD(G903-I903+0.5,1)-0.5)*1440,0))</f>
        <v/>
      </c>
      <c r="M903" s="22" t="str">
        <f aca="false">IF(OR(I903="",G903=""),"",IF(ROUND(MAX(0,MOD(I903-G903+0.5,1)-0.5)*1440,0)&gt;=الإعدادات!$B$8,ROUND(MAX(0,MOD(I903-G903+0.5,1)-0.5)*1440,0),0))</f>
        <v/>
      </c>
      <c r="N903" s="18" t="str">
        <f aca="false">IF(OR(A903="",B903=""),"",IF(COUNTIFS(الإجازات!$A$2:$A$1001,B903,الإجازات!$D$2:$D$1001,"&lt;="&amp;A903,الإجازات!$E$2:$E$1001,"&gt;="&amp;A903,الإجازات!$G$2:$G$1001,"مقبولة")=0,"",LOOKUP(2,1/((الإجازات!$A$2:$A$1001=B903)*(الإجازات!$D$2:$D$1001&lt;=A903)*(الإجازات!$E$2:$E$1001&gt;=A903)*(الإجازات!$G$2:$G$1001="مقبولة")),الإجازات!$C$2:$C$1001)))</f>
        <v/>
      </c>
      <c r="O903" s="17"/>
      <c r="P903" s="23" t="str">
        <f aca="false">IF(B903="","",IF(ISNA(MATCH(B903,الموظفين!$A$2:$A$501,0)),"⚠ كود غير موجود",IF(O903&lt;&gt;"",O903,IF(N903&lt;&gt;"",N903,IF(H903="",IF(AND(A903&lt;&gt;"",WEEKDAY(A903)=الإعدادات!$B$11),"راحة أسبوعية","غائب"),IF(I903="","بدون انصراف",IF(N(K903)&gt;0,"متأخر","حاضر")))))))</f>
        <v/>
      </c>
      <c r="Q903" s="24" t="str">
        <f aca="false">IF(B903="","",IF(OR(P903="غائب",P903="غياب",P903="إجازة بدون راتب"),IFERROR(VLOOKUP(B903,الموظفين!$A$2:$J$501,8,FALSE()),0),0))</f>
        <v/>
      </c>
      <c r="R903" s="24" t="str">
        <f aca="false">IF(B903="","",ROUND((N(K903)+N(L903))/60*IFERROR(VLOOKUP(B903,الموظفين!$A$2:$J$501,8,FALSE()),0)/الإعدادات!$B$6*الإعدادات!$B$9,2))</f>
        <v/>
      </c>
      <c r="S903" s="24" t="str">
        <f aca="false">IF(OR(B903="",M903=""),"",ROUND(M903/60*IFERROR(VLOOKUP(B903,الموظفين!$A$2:$J$501,9,FALSE()),0),2))</f>
        <v/>
      </c>
      <c r="T903" s="17"/>
      <c r="U903" s="23" t="str">
        <f aca="false">IF(OR(A903="",B903=""),"",A903&amp;"|"&amp;B903)</f>
        <v/>
      </c>
    </row>
    <row r="904" customFormat="false" ht="15" hidden="false" customHeight="false" outlineLevel="0" collapsed="false">
      <c r="A904" s="16"/>
      <c r="B904" s="17"/>
      <c r="C904" s="18" t="str">
        <f aca="false">IF($B904="","",IFERROR(VLOOKUP($B904,الموظفين!$A$2:$J$501,2,FALSE())&amp;"","⚠ كود غير موجود"))</f>
        <v/>
      </c>
      <c r="D904" s="18" t="str">
        <f aca="false">IF($B904="","",IFERROR(VLOOKUP($B904,الموظفين!$A$2:$J$501,3,FALSE())&amp;"",""))</f>
        <v/>
      </c>
      <c r="E904" s="18" t="str">
        <f aca="false">IF($B904="","",IFERROR(VLOOKUP($B904,الموظفين!$A$2:$J$501,5,FALSE())&amp;"",""))</f>
        <v/>
      </c>
      <c r="F904" s="19" t="str">
        <f aca="false">IF($B904="","",IFERROR(VLOOKUP($B904,الموظفين!$A$2:$J$501,6,FALSE()),""))</f>
        <v/>
      </c>
      <c r="G904" s="19" t="str">
        <f aca="false">IF($B904="","",IFERROR(VLOOKUP($B904,الموظفين!$A$2:$J$501,7,FALSE()),""))</f>
        <v/>
      </c>
      <c r="H904" s="20"/>
      <c r="I904" s="20"/>
      <c r="J904" s="21" t="str">
        <f aca="false">IF(OR(H904="",I904=""),"",ROUND(MOD(I904-H904,1)*24,2))</f>
        <v/>
      </c>
      <c r="K904" s="22" t="str">
        <f aca="false">IF(OR(H904="",F904=""),"",IF(ROUND(MAX(0,MOD(H904-F904+0.5,1)-0.5)*1440,0)&gt;IFERROR(VLOOKUP(E904,الورديات!$A$2:$E$21,5,FALSE()),0),ROUND(MAX(0,MOD(H904-F904+0.5,1)-0.5)*1440,0),0))</f>
        <v/>
      </c>
      <c r="L904" s="22" t="str">
        <f aca="false">IF(OR(I904="",G904=""),"",ROUND(MAX(0,MOD(G904-I904+0.5,1)-0.5)*1440,0))</f>
        <v/>
      </c>
      <c r="M904" s="22" t="str">
        <f aca="false">IF(OR(I904="",G904=""),"",IF(ROUND(MAX(0,MOD(I904-G904+0.5,1)-0.5)*1440,0)&gt;=الإعدادات!$B$8,ROUND(MAX(0,MOD(I904-G904+0.5,1)-0.5)*1440,0),0))</f>
        <v/>
      </c>
      <c r="N904" s="18" t="str">
        <f aca="false">IF(OR(A904="",B904=""),"",IF(COUNTIFS(الإجازات!$A$2:$A$1001,B904,الإجازات!$D$2:$D$1001,"&lt;="&amp;A904,الإجازات!$E$2:$E$1001,"&gt;="&amp;A904,الإجازات!$G$2:$G$1001,"مقبولة")=0,"",LOOKUP(2,1/((الإجازات!$A$2:$A$1001=B904)*(الإجازات!$D$2:$D$1001&lt;=A904)*(الإجازات!$E$2:$E$1001&gt;=A904)*(الإجازات!$G$2:$G$1001="مقبولة")),الإجازات!$C$2:$C$1001)))</f>
        <v/>
      </c>
      <c r="O904" s="17"/>
      <c r="P904" s="23" t="str">
        <f aca="false">IF(B904="","",IF(ISNA(MATCH(B904,الموظفين!$A$2:$A$501,0)),"⚠ كود غير موجود",IF(O904&lt;&gt;"",O904,IF(N904&lt;&gt;"",N904,IF(H904="",IF(AND(A904&lt;&gt;"",WEEKDAY(A904)=الإعدادات!$B$11),"راحة أسبوعية","غائب"),IF(I904="","بدون انصراف",IF(N(K904)&gt;0,"متأخر","حاضر")))))))</f>
        <v/>
      </c>
      <c r="Q904" s="24" t="str">
        <f aca="false">IF(B904="","",IF(OR(P904="غائب",P904="غياب",P904="إجازة بدون راتب"),IFERROR(VLOOKUP(B904,الموظفين!$A$2:$J$501,8,FALSE()),0),0))</f>
        <v/>
      </c>
      <c r="R904" s="24" t="str">
        <f aca="false">IF(B904="","",ROUND((N(K904)+N(L904))/60*IFERROR(VLOOKUP(B904,الموظفين!$A$2:$J$501,8,FALSE()),0)/الإعدادات!$B$6*الإعدادات!$B$9,2))</f>
        <v/>
      </c>
      <c r="S904" s="24" t="str">
        <f aca="false">IF(OR(B904="",M904=""),"",ROUND(M904/60*IFERROR(VLOOKUP(B904,الموظفين!$A$2:$J$501,9,FALSE()),0),2))</f>
        <v/>
      </c>
      <c r="T904" s="17"/>
      <c r="U904" s="23" t="str">
        <f aca="false">IF(OR(A904="",B904=""),"",A904&amp;"|"&amp;B904)</f>
        <v/>
      </c>
    </row>
    <row r="905" customFormat="false" ht="15" hidden="false" customHeight="false" outlineLevel="0" collapsed="false">
      <c r="A905" s="16"/>
      <c r="B905" s="17"/>
      <c r="C905" s="18" t="str">
        <f aca="false">IF($B905="","",IFERROR(VLOOKUP($B905,الموظفين!$A$2:$J$501,2,FALSE())&amp;"","⚠ كود غير موجود"))</f>
        <v/>
      </c>
      <c r="D905" s="18" t="str">
        <f aca="false">IF($B905="","",IFERROR(VLOOKUP($B905,الموظفين!$A$2:$J$501,3,FALSE())&amp;"",""))</f>
        <v/>
      </c>
      <c r="E905" s="18" t="str">
        <f aca="false">IF($B905="","",IFERROR(VLOOKUP($B905,الموظفين!$A$2:$J$501,5,FALSE())&amp;"",""))</f>
        <v/>
      </c>
      <c r="F905" s="19" t="str">
        <f aca="false">IF($B905="","",IFERROR(VLOOKUP($B905,الموظفين!$A$2:$J$501,6,FALSE()),""))</f>
        <v/>
      </c>
      <c r="G905" s="19" t="str">
        <f aca="false">IF($B905="","",IFERROR(VLOOKUP($B905,الموظفين!$A$2:$J$501,7,FALSE()),""))</f>
        <v/>
      </c>
      <c r="H905" s="20"/>
      <c r="I905" s="20"/>
      <c r="J905" s="21" t="str">
        <f aca="false">IF(OR(H905="",I905=""),"",ROUND(MOD(I905-H905,1)*24,2))</f>
        <v/>
      </c>
      <c r="K905" s="22" t="str">
        <f aca="false">IF(OR(H905="",F905=""),"",IF(ROUND(MAX(0,MOD(H905-F905+0.5,1)-0.5)*1440,0)&gt;IFERROR(VLOOKUP(E905,الورديات!$A$2:$E$21,5,FALSE()),0),ROUND(MAX(0,MOD(H905-F905+0.5,1)-0.5)*1440,0),0))</f>
        <v/>
      </c>
      <c r="L905" s="22" t="str">
        <f aca="false">IF(OR(I905="",G905=""),"",ROUND(MAX(0,MOD(G905-I905+0.5,1)-0.5)*1440,0))</f>
        <v/>
      </c>
      <c r="M905" s="22" t="str">
        <f aca="false">IF(OR(I905="",G905=""),"",IF(ROUND(MAX(0,MOD(I905-G905+0.5,1)-0.5)*1440,0)&gt;=الإعدادات!$B$8,ROUND(MAX(0,MOD(I905-G905+0.5,1)-0.5)*1440,0),0))</f>
        <v/>
      </c>
      <c r="N905" s="18" t="str">
        <f aca="false">IF(OR(A905="",B905=""),"",IF(COUNTIFS(الإجازات!$A$2:$A$1001,B905,الإجازات!$D$2:$D$1001,"&lt;="&amp;A905,الإجازات!$E$2:$E$1001,"&gt;="&amp;A905,الإجازات!$G$2:$G$1001,"مقبولة")=0,"",LOOKUP(2,1/((الإجازات!$A$2:$A$1001=B905)*(الإجازات!$D$2:$D$1001&lt;=A905)*(الإجازات!$E$2:$E$1001&gt;=A905)*(الإجازات!$G$2:$G$1001="مقبولة")),الإجازات!$C$2:$C$1001)))</f>
        <v/>
      </c>
      <c r="O905" s="17"/>
      <c r="P905" s="23" t="str">
        <f aca="false">IF(B905="","",IF(ISNA(MATCH(B905,الموظفين!$A$2:$A$501,0)),"⚠ كود غير موجود",IF(O905&lt;&gt;"",O905,IF(N905&lt;&gt;"",N905,IF(H905="",IF(AND(A905&lt;&gt;"",WEEKDAY(A905)=الإعدادات!$B$11),"راحة أسبوعية","غائب"),IF(I905="","بدون انصراف",IF(N(K905)&gt;0,"متأخر","حاضر")))))))</f>
        <v/>
      </c>
      <c r="Q905" s="24" t="str">
        <f aca="false">IF(B905="","",IF(OR(P905="غائب",P905="غياب",P905="إجازة بدون راتب"),IFERROR(VLOOKUP(B905,الموظفين!$A$2:$J$501,8,FALSE()),0),0))</f>
        <v/>
      </c>
      <c r="R905" s="24" t="str">
        <f aca="false">IF(B905="","",ROUND((N(K905)+N(L905))/60*IFERROR(VLOOKUP(B905,الموظفين!$A$2:$J$501,8,FALSE()),0)/الإعدادات!$B$6*الإعدادات!$B$9,2))</f>
        <v/>
      </c>
      <c r="S905" s="24" t="str">
        <f aca="false">IF(OR(B905="",M905=""),"",ROUND(M905/60*IFERROR(VLOOKUP(B905,الموظفين!$A$2:$J$501,9,FALSE()),0),2))</f>
        <v/>
      </c>
      <c r="T905" s="17"/>
      <c r="U905" s="23" t="str">
        <f aca="false">IF(OR(A905="",B905=""),"",A905&amp;"|"&amp;B905)</f>
        <v/>
      </c>
    </row>
    <row r="906" customFormat="false" ht="15" hidden="false" customHeight="false" outlineLevel="0" collapsed="false">
      <c r="A906" s="16"/>
      <c r="B906" s="17"/>
      <c r="C906" s="18" t="str">
        <f aca="false">IF($B906="","",IFERROR(VLOOKUP($B906,الموظفين!$A$2:$J$501,2,FALSE())&amp;"","⚠ كود غير موجود"))</f>
        <v/>
      </c>
      <c r="D906" s="18" t="str">
        <f aca="false">IF($B906="","",IFERROR(VLOOKUP($B906,الموظفين!$A$2:$J$501,3,FALSE())&amp;"",""))</f>
        <v/>
      </c>
      <c r="E906" s="18" t="str">
        <f aca="false">IF($B906="","",IFERROR(VLOOKUP($B906,الموظفين!$A$2:$J$501,5,FALSE())&amp;"",""))</f>
        <v/>
      </c>
      <c r="F906" s="19" t="str">
        <f aca="false">IF($B906="","",IFERROR(VLOOKUP($B906,الموظفين!$A$2:$J$501,6,FALSE()),""))</f>
        <v/>
      </c>
      <c r="G906" s="19" t="str">
        <f aca="false">IF($B906="","",IFERROR(VLOOKUP($B906,الموظفين!$A$2:$J$501,7,FALSE()),""))</f>
        <v/>
      </c>
      <c r="H906" s="20"/>
      <c r="I906" s="20"/>
      <c r="J906" s="21" t="str">
        <f aca="false">IF(OR(H906="",I906=""),"",ROUND(MOD(I906-H906,1)*24,2))</f>
        <v/>
      </c>
      <c r="K906" s="22" t="str">
        <f aca="false">IF(OR(H906="",F906=""),"",IF(ROUND(MAX(0,MOD(H906-F906+0.5,1)-0.5)*1440,0)&gt;IFERROR(VLOOKUP(E906,الورديات!$A$2:$E$21,5,FALSE()),0),ROUND(MAX(0,MOD(H906-F906+0.5,1)-0.5)*1440,0),0))</f>
        <v/>
      </c>
      <c r="L906" s="22" t="str">
        <f aca="false">IF(OR(I906="",G906=""),"",ROUND(MAX(0,MOD(G906-I906+0.5,1)-0.5)*1440,0))</f>
        <v/>
      </c>
      <c r="M906" s="22" t="str">
        <f aca="false">IF(OR(I906="",G906=""),"",IF(ROUND(MAX(0,MOD(I906-G906+0.5,1)-0.5)*1440,0)&gt;=الإعدادات!$B$8,ROUND(MAX(0,MOD(I906-G906+0.5,1)-0.5)*1440,0),0))</f>
        <v/>
      </c>
      <c r="N906" s="18" t="str">
        <f aca="false">IF(OR(A906="",B906=""),"",IF(COUNTIFS(الإجازات!$A$2:$A$1001,B906,الإجازات!$D$2:$D$1001,"&lt;="&amp;A906,الإجازات!$E$2:$E$1001,"&gt;="&amp;A906,الإجازات!$G$2:$G$1001,"مقبولة")=0,"",LOOKUP(2,1/((الإجازات!$A$2:$A$1001=B906)*(الإجازات!$D$2:$D$1001&lt;=A906)*(الإجازات!$E$2:$E$1001&gt;=A906)*(الإجازات!$G$2:$G$1001="مقبولة")),الإجازات!$C$2:$C$1001)))</f>
        <v/>
      </c>
      <c r="O906" s="17"/>
      <c r="P906" s="23" t="str">
        <f aca="false">IF(B906="","",IF(ISNA(MATCH(B906,الموظفين!$A$2:$A$501,0)),"⚠ كود غير موجود",IF(O906&lt;&gt;"",O906,IF(N906&lt;&gt;"",N906,IF(H906="",IF(AND(A906&lt;&gt;"",WEEKDAY(A906)=الإعدادات!$B$11),"راحة أسبوعية","غائب"),IF(I906="","بدون انصراف",IF(N(K906)&gt;0,"متأخر","حاضر")))))))</f>
        <v/>
      </c>
      <c r="Q906" s="24" t="str">
        <f aca="false">IF(B906="","",IF(OR(P906="غائب",P906="غياب",P906="إجازة بدون راتب"),IFERROR(VLOOKUP(B906,الموظفين!$A$2:$J$501,8,FALSE()),0),0))</f>
        <v/>
      </c>
      <c r="R906" s="24" t="str">
        <f aca="false">IF(B906="","",ROUND((N(K906)+N(L906))/60*IFERROR(VLOOKUP(B906,الموظفين!$A$2:$J$501,8,FALSE()),0)/الإعدادات!$B$6*الإعدادات!$B$9,2))</f>
        <v/>
      </c>
      <c r="S906" s="24" t="str">
        <f aca="false">IF(OR(B906="",M906=""),"",ROUND(M906/60*IFERROR(VLOOKUP(B906,الموظفين!$A$2:$J$501,9,FALSE()),0),2))</f>
        <v/>
      </c>
      <c r="T906" s="17"/>
      <c r="U906" s="23" t="str">
        <f aca="false">IF(OR(A906="",B906=""),"",A906&amp;"|"&amp;B906)</f>
        <v/>
      </c>
    </row>
    <row r="907" customFormat="false" ht="15" hidden="false" customHeight="false" outlineLevel="0" collapsed="false">
      <c r="A907" s="16"/>
      <c r="B907" s="17"/>
      <c r="C907" s="18" t="str">
        <f aca="false">IF($B907="","",IFERROR(VLOOKUP($B907,الموظفين!$A$2:$J$501,2,FALSE())&amp;"","⚠ كود غير موجود"))</f>
        <v/>
      </c>
      <c r="D907" s="18" t="str">
        <f aca="false">IF($B907="","",IFERROR(VLOOKUP($B907,الموظفين!$A$2:$J$501,3,FALSE())&amp;"",""))</f>
        <v/>
      </c>
      <c r="E907" s="18" t="str">
        <f aca="false">IF($B907="","",IFERROR(VLOOKUP($B907,الموظفين!$A$2:$J$501,5,FALSE())&amp;"",""))</f>
        <v/>
      </c>
      <c r="F907" s="19" t="str">
        <f aca="false">IF($B907="","",IFERROR(VLOOKUP($B907,الموظفين!$A$2:$J$501,6,FALSE()),""))</f>
        <v/>
      </c>
      <c r="G907" s="19" t="str">
        <f aca="false">IF($B907="","",IFERROR(VLOOKUP($B907,الموظفين!$A$2:$J$501,7,FALSE()),""))</f>
        <v/>
      </c>
      <c r="H907" s="20"/>
      <c r="I907" s="20"/>
      <c r="J907" s="21" t="str">
        <f aca="false">IF(OR(H907="",I907=""),"",ROUND(MOD(I907-H907,1)*24,2))</f>
        <v/>
      </c>
      <c r="K907" s="22" t="str">
        <f aca="false">IF(OR(H907="",F907=""),"",IF(ROUND(MAX(0,MOD(H907-F907+0.5,1)-0.5)*1440,0)&gt;IFERROR(VLOOKUP(E907,الورديات!$A$2:$E$21,5,FALSE()),0),ROUND(MAX(0,MOD(H907-F907+0.5,1)-0.5)*1440,0),0))</f>
        <v/>
      </c>
      <c r="L907" s="22" t="str">
        <f aca="false">IF(OR(I907="",G907=""),"",ROUND(MAX(0,MOD(G907-I907+0.5,1)-0.5)*1440,0))</f>
        <v/>
      </c>
      <c r="M907" s="22" t="str">
        <f aca="false">IF(OR(I907="",G907=""),"",IF(ROUND(MAX(0,MOD(I907-G907+0.5,1)-0.5)*1440,0)&gt;=الإعدادات!$B$8,ROUND(MAX(0,MOD(I907-G907+0.5,1)-0.5)*1440,0),0))</f>
        <v/>
      </c>
      <c r="N907" s="18" t="str">
        <f aca="false">IF(OR(A907="",B907=""),"",IF(COUNTIFS(الإجازات!$A$2:$A$1001,B907,الإجازات!$D$2:$D$1001,"&lt;="&amp;A907,الإجازات!$E$2:$E$1001,"&gt;="&amp;A907,الإجازات!$G$2:$G$1001,"مقبولة")=0,"",LOOKUP(2,1/((الإجازات!$A$2:$A$1001=B907)*(الإجازات!$D$2:$D$1001&lt;=A907)*(الإجازات!$E$2:$E$1001&gt;=A907)*(الإجازات!$G$2:$G$1001="مقبولة")),الإجازات!$C$2:$C$1001)))</f>
        <v/>
      </c>
      <c r="O907" s="17"/>
      <c r="P907" s="23" t="str">
        <f aca="false">IF(B907="","",IF(ISNA(MATCH(B907,الموظفين!$A$2:$A$501,0)),"⚠ كود غير موجود",IF(O907&lt;&gt;"",O907,IF(N907&lt;&gt;"",N907,IF(H907="",IF(AND(A907&lt;&gt;"",WEEKDAY(A907)=الإعدادات!$B$11),"راحة أسبوعية","غائب"),IF(I907="","بدون انصراف",IF(N(K907)&gt;0,"متأخر","حاضر")))))))</f>
        <v/>
      </c>
      <c r="Q907" s="24" t="str">
        <f aca="false">IF(B907="","",IF(OR(P907="غائب",P907="غياب",P907="إجازة بدون راتب"),IFERROR(VLOOKUP(B907,الموظفين!$A$2:$J$501,8,FALSE()),0),0))</f>
        <v/>
      </c>
      <c r="R907" s="24" t="str">
        <f aca="false">IF(B907="","",ROUND((N(K907)+N(L907))/60*IFERROR(VLOOKUP(B907,الموظفين!$A$2:$J$501,8,FALSE()),0)/الإعدادات!$B$6*الإعدادات!$B$9,2))</f>
        <v/>
      </c>
      <c r="S907" s="24" t="str">
        <f aca="false">IF(OR(B907="",M907=""),"",ROUND(M907/60*IFERROR(VLOOKUP(B907,الموظفين!$A$2:$J$501,9,FALSE()),0),2))</f>
        <v/>
      </c>
      <c r="T907" s="17"/>
      <c r="U907" s="23" t="str">
        <f aca="false">IF(OR(A907="",B907=""),"",A907&amp;"|"&amp;B907)</f>
        <v/>
      </c>
    </row>
    <row r="908" customFormat="false" ht="15" hidden="false" customHeight="false" outlineLevel="0" collapsed="false">
      <c r="A908" s="16"/>
      <c r="B908" s="17"/>
      <c r="C908" s="18" t="str">
        <f aca="false">IF($B908="","",IFERROR(VLOOKUP($B908,الموظفين!$A$2:$J$501,2,FALSE())&amp;"","⚠ كود غير موجود"))</f>
        <v/>
      </c>
      <c r="D908" s="18" t="str">
        <f aca="false">IF($B908="","",IFERROR(VLOOKUP($B908,الموظفين!$A$2:$J$501,3,FALSE())&amp;"",""))</f>
        <v/>
      </c>
      <c r="E908" s="18" t="str">
        <f aca="false">IF($B908="","",IFERROR(VLOOKUP($B908,الموظفين!$A$2:$J$501,5,FALSE())&amp;"",""))</f>
        <v/>
      </c>
      <c r="F908" s="19" t="str">
        <f aca="false">IF($B908="","",IFERROR(VLOOKUP($B908,الموظفين!$A$2:$J$501,6,FALSE()),""))</f>
        <v/>
      </c>
      <c r="G908" s="19" t="str">
        <f aca="false">IF($B908="","",IFERROR(VLOOKUP($B908,الموظفين!$A$2:$J$501,7,FALSE()),""))</f>
        <v/>
      </c>
      <c r="H908" s="20"/>
      <c r="I908" s="20"/>
      <c r="J908" s="21" t="str">
        <f aca="false">IF(OR(H908="",I908=""),"",ROUND(MOD(I908-H908,1)*24,2))</f>
        <v/>
      </c>
      <c r="K908" s="22" t="str">
        <f aca="false">IF(OR(H908="",F908=""),"",IF(ROUND(MAX(0,MOD(H908-F908+0.5,1)-0.5)*1440,0)&gt;IFERROR(VLOOKUP(E908,الورديات!$A$2:$E$21,5,FALSE()),0),ROUND(MAX(0,MOD(H908-F908+0.5,1)-0.5)*1440,0),0))</f>
        <v/>
      </c>
      <c r="L908" s="22" t="str">
        <f aca="false">IF(OR(I908="",G908=""),"",ROUND(MAX(0,MOD(G908-I908+0.5,1)-0.5)*1440,0))</f>
        <v/>
      </c>
      <c r="M908" s="22" t="str">
        <f aca="false">IF(OR(I908="",G908=""),"",IF(ROUND(MAX(0,MOD(I908-G908+0.5,1)-0.5)*1440,0)&gt;=الإعدادات!$B$8,ROUND(MAX(0,MOD(I908-G908+0.5,1)-0.5)*1440,0),0))</f>
        <v/>
      </c>
      <c r="N908" s="18" t="str">
        <f aca="false">IF(OR(A908="",B908=""),"",IF(COUNTIFS(الإجازات!$A$2:$A$1001,B908,الإجازات!$D$2:$D$1001,"&lt;="&amp;A908,الإجازات!$E$2:$E$1001,"&gt;="&amp;A908,الإجازات!$G$2:$G$1001,"مقبولة")=0,"",LOOKUP(2,1/((الإجازات!$A$2:$A$1001=B908)*(الإجازات!$D$2:$D$1001&lt;=A908)*(الإجازات!$E$2:$E$1001&gt;=A908)*(الإجازات!$G$2:$G$1001="مقبولة")),الإجازات!$C$2:$C$1001)))</f>
        <v/>
      </c>
      <c r="O908" s="17"/>
      <c r="P908" s="23" t="str">
        <f aca="false">IF(B908="","",IF(ISNA(MATCH(B908,الموظفين!$A$2:$A$501,0)),"⚠ كود غير موجود",IF(O908&lt;&gt;"",O908,IF(N908&lt;&gt;"",N908,IF(H908="",IF(AND(A908&lt;&gt;"",WEEKDAY(A908)=الإعدادات!$B$11),"راحة أسبوعية","غائب"),IF(I908="","بدون انصراف",IF(N(K908)&gt;0,"متأخر","حاضر")))))))</f>
        <v/>
      </c>
      <c r="Q908" s="24" t="str">
        <f aca="false">IF(B908="","",IF(OR(P908="غائب",P908="غياب",P908="إجازة بدون راتب"),IFERROR(VLOOKUP(B908,الموظفين!$A$2:$J$501,8,FALSE()),0),0))</f>
        <v/>
      </c>
      <c r="R908" s="24" t="str">
        <f aca="false">IF(B908="","",ROUND((N(K908)+N(L908))/60*IFERROR(VLOOKUP(B908,الموظفين!$A$2:$J$501,8,FALSE()),0)/الإعدادات!$B$6*الإعدادات!$B$9,2))</f>
        <v/>
      </c>
      <c r="S908" s="24" t="str">
        <f aca="false">IF(OR(B908="",M908=""),"",ROUND(M908/60*IFERROR(VLOOKUP(B908,الموظفين!$A$2:$J$501,9,FALSE()),0),2))</f>
        <v/>
      </c>
      <c r="T908" s="17"/>
      <c r="U908" s="23" t="str">
        <f aca="false">IF(OR(A908="",B908=""),"",A908&amp;"|"&amp;B908)</f>
        <v/>
      </c>
    </row>
    <row r="909" customFormat="false" ht="15" hidden="false" customHeight="false" outlineLevel="0" collapsed="false">
      <c r="A909" s="16"/>
      <c r="B909" s="17"/>
      <c r="C909" s="18" t="str">
        <f aca="false">IF($B909="","",IFERROR(VLOOKUP($B909,الموظفين!$A$2:$J$501,2,FALSE())&amp;"","⚠ كود غير موجود"))</f>
        <v/>
      </c>
      <c r="D909" s="18" t="str">
        <f aca="false">IF($B909="","",IFERROR(VLOOKUP($B909,الموظفين!$A$2:$J$501,3,FALSE())&amp;"",""))</f>
        <v/>
      </c>
      <c r="E909" s="18" t="str">
        <f aca="false">IF($B909="","",IFERROR(VLOOKUP($B909,الموظفين!$A$2:$J$501,5,FALSE())&amp;"",""))</f>
        <v/>
      </c>
      <c r="F909" s="19" t="str">
        <f aca="false">IF($B909="","",IFERROR(VLOOKUP($B909,الموظفين!$A$2:$J$501,6,FALSE()),""))</f>
        <v/>
      </c>
      <c r="G909" s="19" t="str">
        <f aca="false">IF($B909="","",IFERROR(VLOOKUP($B909,الموظفين!$A$2:$J$501,7,FALSE()),""))</f>
        <v/>
      </c>
      <c r="H909" s="20"/>
      <c r="I909" s="20"/>
      <c r="J909" s="21" t="str">
        <f aca="false">IF(OR(H909="",I909=""),"",ROUND(MOD(I909-H909,1)*24,2))</f>
        <v/>
      </c>
      <c r="K909" s="22" t="str">
        <f aca="false">IF(OR(H909="",F909=""),"",IF(ROUND(MAX(0,MOD(H909-F909+0.5,1)-0.5)*1440,0)&gt;IFERROR(VLOOKUP(E909,الورديات!$A$2:$E$21,5,FALSE()),0),ROUND(MAX(0,MOD(H909-F909+0.5,1)-0.5)*1440,0),0))</f>
        <v/>
      </c>
      <c r="L909" s="22" t="str">
        <f aca="false">IF(OR(I909="",G909=""),"",ROUND(MAX(0,MOD(G909-I909+0.5,1)-0.5)*1440,0))</f>
        <v/>
      </c>
      <c r="M909" s="22" t="str">
        <f aca="false">IF(OR(I909="",G909=""),"",IF(ROUND(MAX(0,MOD(I909-G909+0.5,1)-0.5)*1440,0)&gt;=الإعدادات!$B$8,ROUND(MAX(0,MOD(I909-G909+0.5,1)-0.5)*1440,0),0))</f>
        <v/>
      </c>
      <c r="N909" s="18" t="str">
        <f aca="false">IF(OR(A909="",B909=""),"",IF(COUNTIFS(الإجازات!$A$2:$A$1001,B909,الإجازات!$D$2:$D$1001,"&lt;="&amp;A909,الإجازات!$E$2:$E$1001,"&gt;="&amp;A909,الإجازات!$G$2:$G$1001,"مقبولة")=0,"",LOOKUP(2,1/((الإجازات!$A$2:$A$1001=B909)*(الإجازات!$D$2:$D$1001&lt;=A909)*(الإجازات!$E$2:$E$1001&gt;=A909)*(الإجازات!$G$2:$G$1001="مقبولة")),الإجازات!$C$2:$C$1001)))</f>
        <v/>
      </c>
      <c r="O909" s="17"/>
      <c r="P909" s="23" t="str">
        <f aca="false">IF(B909="","",IF(ISNA(MATCH(B909,الموظفين!$A$2:$A$501,0)),"⚠ كود غير موجود",IF(O909&lt;&gt;"",O909,IF(N909&lt;&gt;"",N909,IF(H909="",IF(AND(A909&lt;&gt;"",WEEKDAY(A909)=الإعدادات!$B$11),"راحة أسبوعية","غائب"),IF(I909="","بدون انصراف",IF(N(K909)&gt;0,"متأخر","حاضر")))))))</f>
        <v/>
      </c>
      <c r="Q909" s="24" t="str">
        <f aca="false">IF(B909="","",IF(OR(P909="غائب",P909="غياب",P909="إجازة بدون راتب"),IFERROR(VLOOKUP(B909,الموظفين!$A$2:$J$501,8,FALSE()),0),0))</f>
        <v/>
      </c>
      <c r="R909" s="24" t="str">
        <f aca="false">IF(B909="","",ROUND((N(K909)+N(L909))/60*IFERROR(VLOOKUP(B909,الموظفين!$A$2:$J$501,8,FALSE()),0)/الإعدادات!$B$6*الإعدادات!$B$9,2))</f>
        <v/>
      </c>
      <c r="S909" s="24" t="str">
        <f aca="false">IF(OR(B909="",M909=""),"",ROUND(M909/60*IFERROR(VLOOKUP(B909,الموظفين!$A$2:$J$501,9,FALSE()),0),2))</f>
        <v/>
      </c>
      <c r="T909" s="17"/>
      <c r="U909" s="23" t="str">
        <f aca="false">IF(OR(A909="",B909=""),"",A909&amp;"|"&amp;B909)</f>
        <v/>
      </c>
    </row>
    <row r="910" customFormat="false" ht="15" hidden="false" customHeight="false" outlineLevel="0" collapsed="false">
      <c r="A910" s="16"/>
      <c r="B910" s="17"/>
      <c r="C910" s="18" t="str">
        <f aca="false">IF($B910="","",IFERROR(VLOOKUP($B910,الموظفين!$A$2:$J$501,2,FALSE())&amp;"","⚠ كود غير موجود"))</f>
        <v/>
      </c>
      <c r="D910" s="18" t="str">
        <f aca="false">IF($B910="","",IFERROR(VLOOKUP($B910,الموظفين!$A$2:$J$501,3,FALSE())&amp;"",""))</f>
        <v/>
      </c>
      <c r="E910" s="18" t="str">
        <f aca="false">IF($B910="","",IFERROR(VLOOKUP($B910,الموظفين!$A$2:$J$501,5,FALSE())&amp;"",""))</f>
        <v/>
      </c>
      <c r="F910" s="19" t="str">
        <f aca="false">IF($B910="","",IFERROR(VLOOKUP($B910,الموظفين!$A$2:$J$501,6,FALSE()),""))</f>
        <v/>
      </c>
      <c r="G910" s="19" t="str">
        <f aca="false">IF($B910="","",IFERROR(VLOOKUP($B910,الموظفين!$A$2:$J$501,7,FALSE()),""))</f>
        <v/>
      </c>
      <c r="H910" s="20"/>
      <c r="I910" s="20"/>
      <c r="J910" s="21" t="str">
        <f aca="false">IF(OR(H910="",I910=""),"",ROUND(MOD(I910-H910,1)*24,2))</f>
        <v/>
      </c>
      <c r="K910" s="22" t="str">
        <f aca="false">IF(OR(H910="",F910=""),"",IF(ROUND(MAX(0,MOD(H910-F910+0.5,1)-0.5)*1440,0)&gt;IFERROR(VLOOKUP(E910,الورديات!$A$2:$E$21,5,FALSE()),0),ROUND(MAX(0,MOD(H910-F910+0.5,1)-0.5)*1440,0),0))</f>
        <v/>
      </c>
      <c r="L910" s="22" t="str">
        <f aca="false">IF(OR(I910="",G910=""),"",ROUND(MAX(0,MOD(G910-I910+0.5,1)-0.5)*1440,0))</f>
        <v/>
      </c>
      <c r="M910" s="22" t="str">
        <f aca="false">IF(OR(I910="",G910=""),"",IF(ROUND(MAX(0,MOD(I910-G910+0.5,1)-0.5)*1440,0)&gt;=الإعدادات!$B$8,ROUND(MAX(0,MOD(I910-G910+0.5,1)-0.5)*1440,0),0))</f>
        <v/>
      </c>
      <c r="N910" s="18" t="str">
        <f aca="false">IF(OR(A910="",B910=""),"",IF(COUNTIFS(الإجازات!$A$2:$A$1001,B910,الإجازات!$D$2:$D$1001,"&lt;="&amp;A910,الإجازات!$E$2:$E$1001,"&gt;="&amp;A910,الإجازات!$G$2:$G$1001,"مقبولة")=0,"",LOOKUP(2,1/((الإجازات!$A$2:$A$1001=B910)*(الإجازات!$D$2:$D$1001&lt;=A910)*(الإجازات!$E$2:$E$1001&gt;=A910)*(الإجازات!$G$2:$G$1001="مقبولة")),الإجازات!$C$2:$C$1001)))</f>
        <v/>
      </c>
      <c r="O910" s="17"/>
      <c r="P910" s="23" t="str">
        <f aca="false">IF(B910="","",IF(ISNA(MATCH(B910,الموظفين!$A$2:$A$501,0)),"⚠ كود غير موجود",IF(O910&lt;&gt;"",O910,IF(N910&lt;&gt;"",N910,IF(H910="",IF(AND(A910&lt;&gt;"",WEEKDAY(A910)=الإعدادات!$B$11),"راحة أسبوعية","غائب"),IF(I910="","بدون انصراف",IF(N(K910)&gt;0,"متأخر","حاضر")))))))</f>
        <v/>
      </c>
      <c r="Q910" s="24" t="str">
        <f aca="false">IF(B910="","",IF(OR(P910="غائب",P910="غياب",P910="إجازة بدون راتب"),IFERROR(VLOOKUP(B910,الموظفين!$A$2:$J$501,8,FALSE()),0),0))</f>
        <v/>
      </c>
      <c r="R910" s="24" t="str">
        <f aca="false">IF(B910="","",ROUND((N(K910)+N(L910))/60*IFERROR(VLOOKUP(B910,الموظفين!$A$2:$J$501,8,FALSE()),0)/الإعدادات!$B$6*الإعدادات!$B$9,2))</f>
        <v/>
      </c>
      <c r="S910" s="24" t="str">
        <f aca="false">IF(OR(B910="",M910=""),"",ROUND(M910/60*IFERROR(VLOOKUP(B910,الموظفين!$A$2:$J$501,9,FALSE()),0),2))</f>
        <v/>
      </c>
      <c r="T910" s="17"/>
      <c r="U910" s="23" t="str">
        <f aca="false">IF(OR(A910="",B910=""),"",A910&amp;"|"&amp;B910)</f>
        <v/>
      </c>
    </row>
    <row r="911" customFormat="false" ht="15" hidden="false" customHeight="false" outlineLevel="0" collapsed="false">
      <c r="A911" s="16"/>
      <c r="B911" s="17"/>
      <c r="C911" s="18" t="str">
        <f aca="false">IF($B911="","",IFERROR(VLOOKUP($B911,الموظفين!$A$2:$J$501,2,FALSE())&amp;"","⚠ كود غير موجود"))</f>
        <v/>
      </c>
      <c r="D911" s="18" t="str">
        <f aca="false">IF($B911="","",IFERROR(VLOOKUP($B911,الموظفين!$A$2:$J$501,3,FALSE())&amp;"",""))</f>
        <v/>
      </c>
      <c r="E911" s="18" t="str">
        <f aca="false">IF($B911="","",IFERROR(VLOOKUP($B911,الموظفين!$A$2:$J$501,5,FALSE())&amp;"",""))</f>
        <v/>
      </c>
      <c r="F911" s="19" t="str">
        <f aca="false">IF($B911="","",IFERROR(VLOOKUP($B911,الموظفين!$A$2:$J$501,6,FALSE()),""))</f>
        <v/>
      </c>
      <c r="G911" s="19" t="str">
        <f aca="false">IF($B911="","",IFERROR(VLOOKUP($B911,الموظفين!$A$2:$J$501,7,FALSE()),""))</f>
        <v/>
      </c>
      <c r="H911" s="20"/>
      <c r="I911" s="20"/>
      <c r="J911" s="21" t="str">
        <f aca="false">IF(OR(H911="",I911=""),"",ROUND(MOD(I911-H911,1)*24,2))</f>
        <v/>
      </c>
      <c r="K911" s="22" t="str">
        <f aca="false">IF(OR(H911="",F911=""),"",IF(ROUND(MAX(0,MOD(H911-F911+0.5,1)-0.5)*1440,0)&gt;IFERROR(VLOOKUP(E911,الورديات!$A$2:$E$21,5,FALSE()),0),ROUND(MAX(0,MOD(H911-F911+0.5,1)-0.5)*1440,0),0))</f>
        <v/>
      </c>
      <c r="L911" s="22" t="str">
        <f aca="false">IF(OR(I911="",G911=""),"",ROUND(MAX(0,MOD(G911-I911+0.5,1)-0.5)*1440,0))</f>
        <v/>
      </c>
      <c r="M911" s="22" t="str">
        <f aca="false">IF(OR(I911="",G911=""),"",IF(ROUND(MAX(0,MOD(I911-G911+0.5,1)-0.5)*1440,0)&gt;=الإعدادات!$B$8,ROUND(MAX(0,MOD(I911-G911+0.5,1)-0.5)*1440,0),0))</f>
        <v/>
      </c>
      <c r="N911" s="18" t="str">
        <f aca="false">IF(OR(A911="",B911=""),"",IF(COUNTIFS(الإجازات!$A$2:$A$1001,B911,الإجازات!$D$2:$D$1001,"&lt;="&amp;A911,الإجازات!$E$2:$E$1001,"&gt;="&amp;A911,الإجازات!$G$2:$G$1001,"مقبولة")=0,"",LOOKUP(2,1/((الإجازات!$A$2:$A$1001=B911)*(الإجازات!$D$2:$D$1001&lt;=A911)*(الإجازات!$E$2:$E$1001&gt;=A911)*(الإجازات!$G$2:$G$1001="مقبولة")),الإجازات!$C$2:$C$1001)))</f>
        <v/>
      </c>
      <c r="O911" s="17"/>
      <c r="P911" s="23" t="str">
        <f aca="false">IF(B911="","",IF(ISNA(MATCH(B911,الموظفين!$A$2:$A$501,0)),"⚠ كود غير موجود",IF(O911&lt;&gt;"",O911,IF(N911&lt;&gt;"",N911,IF(H911="",IF(AND(A911&lt;&gt;"",WEEKDAY(A911)=الإعدادات!$B$11),"راحة أسبوعية","غائب"),IF(I911="","بدون انصراف",IF(N(K911)&gt;0,"متأخر","حاضر")))))))</f>
        <v/>
      </c>
      <c r="Q911" s="24" t="str">
        <f aca="false">IF(B911="","",IF(OR(P911="غائب",P911="غياب",P911="إجازة بدون راتب"),IFERROR(VLOOKUP(B911,الموظفين!$A$2:$J$501,8,FALSE()),0),0))</f>
        <v/>
      </c>
      <c r="R911" s="24" t="str">
        <f aca="false">IF(B911="","",ROUND((N(K911)+N(L911))/60*IFERROR(VLOOKUP(B911,الموظفين!$A$2:$J$501,8,FALSE()),0)/الإعدادات!$B$6*الإعدادات!$B$9,2))</f>
        <v/>
      </c>
      <c r="S911" s="24" t="str">
        <f aca="false">IF(OR(B911="",M911=""),"",ROUND(M911/60*IFERROR(VLOOKUP(B911,الموظفين!$A$2:$J$501,9,FALSE()),0),2))</f>
        <v/>
      </c>
      <c r="T911" s="17"/>
      <c r="U911" s="23" t="str">
        <f aca="false">IF(OR(A911="",B911=""),"",A911&amp;"|"&amp;B911)</f>
        <v/>
      </c>
    </row>
    <row r="912" customFormat="false" ht="15" hidden="false" customHeight="false" outlineLevel="0" collapsed="false">
      <c r="A912" s="16"/>
      <c r="B912" s="17"/>
      <c r="C912" s="18" t="str">
        <f aca="false">IF($B912="","",IFERROR(VLOOKUP($B912,الموظفين!$A$2:$J$501,2,FALSE())&amp;"","⚠ كود غير موجود"))</f>
        <v/>
      </c>
      <c r="D912" s="18" t="str">
        <f aca="false">IF($B912="","",IFERROR(VLOOKUP($B912,الموظفين!$A$2:$J$501,3,FALSE())&amp;"",""))</f>
        <v/>
      </c>
      <c r="E912" s="18" t="str">
        <f aca="false">IF($B912="","",IFERROR(VLOOKUP($B912,الموظفين!$A$2:$J$501,5,FALSE())&amp;"",""))</f>
        <v/>
      </c>
      <c r="F912" s="19" t="str">
        <f aca="false">IF($B912="","",IFERROR(VLOOKUP($B912,الموظفين!$A$2:$J$501,6,FALSE()),""))</f>
        <v/>
      </c>
      <c r="G912" s="19" t="str">
        <f aca="false">IF($B912="","",IFERROR(VLOOKUP($B912,الموظفين!$A$2:$J$501,7,FALSE()),""))</f>
        <v/>
      </c>
      <c r="H912" s="20"/>
      <c r="I912" s="20"/>
      <c r="J912" s="21" t="str">
        <f aca="false">IF(OR(H912="",I912=""),"",ROUND(MOD(I912-H912,1)*24,2))</f>
        <v/>
      </c>
      <c r="K912" s="22" t="str">
        <f aca="false">IF(OR(H912="",F912=""),"",IF(ROUND(MAX(0,MOD(H912-F912+0.5,1)-0.5)*1440,0)&gt;IFERROR(VLOOKUP(E912,الورديات!$A$2:$E$21,5,FALSE()),0),ROUND(MAX(0,MOD(H912-F912+0.5,1)-0.5)*1440,0),0))</f>
        <v/>
      </c>
      <c r="L912" s="22" t="str">
        <f aca="false">IF(OR(I912="",G912=""),"",ROUND(MAX(0,MOD(G912-I912+0.5,1)-0.5)*1440,0))</f>
        <v/>
      </c>
      <c r="M912" s="22" t="str">
        <f aca="false">IF(OR(I912="",G912=""),"",IF(ROUND(MAX(0,MOD(I912-G912+0.5,1)-0.5)*1440,0)&gt;=الإعدادات!$B$8,ROUND(MAX(0,MOD(I912-G912+0.5,1)-0.5)*1440,0),0))</f>
        <v/>
      </c>
      <c r="N912" s="18" t="str">
        <f aca="false">IF(OR(A912="",B912=""),"",IF(COUNTIFS(الإجازات!$A$2:$A$1001,B912,الإجازات!$D$2:$D$1001,"&lt;="&amp;A912,الإجازات!$E$2:$E$1001,"&gt;="&amp;A912,الإجازات!$G$2:$G$1001,"مقبولة")=0,"",LOOKUP(2,1/((الإجازات!$A$2:$A$1001=B912)*(الإجازات!$D$2:$D$1001&lt;=A912)*(الإجازات!$E$2:$E$1001&gt;=A912)*(الإجازات!$G$2:$G$1001="مقبولة")),الإجازات!$C$2:$C$1001)))</f>
        <v/>
      </c>
      <c r="O912" s="17"/>
      <c r="P912" s="23" t="str">
        <f aca="false">IF(B912="","",IF(ISNA(MATCH(B912,الموظفين!$A$2:$A$501,0)),"⚠ كود غير موجود",IF(O912&lt;&gt;"",O912,IF(N912&lt;&gt;"",N912,IF(H912="",IF(AND(A912&lt;&gt;"",WEEKDAY(A912)=الإعدادات!$B$11),"راحة أسبوعية","غائب"),IF(I912="","بدون انصراف",IF(N(K912)&gt;0,"متأخر","حاضر")))))))</f>
        <v/>
      </c>
      <c r="Q912" s="24" t="str">
        <f aca="false">IF(B912="","",IF(OR(P912="غائب",P912="غياب",P912="إجازة بدون راتب"),IFERROR(VLOOKUP(B912,الموظفين!$A$2:$J$501,8,FALSE()),0),0))</f>
        <v/>
      </c>
      <c r="R912" s="24" t="str">
        <f aca="false">IF(B912="","",ROUND((N(K912)+N(L912))/60*IFERROR(VLOOKUP(B912,الموظفين!$A$2:$J$501,8,FALSE()),0)/الإعدادات!$B$6*الإعدادات!$B$9,2))</f>
        <v/>
      </c>
      <c r="S912" s="24" t="str">
        <f aca="false">IF(OR(B912="",M912=""),"",ROUND(M912/60*IFERROR(VLOOKUP(B912,الموظفين!$A$2:$J$501,9,FALSE()),0),2))</f>
        <v/>
      </c>
      <c r="T912" s="17"/>
      <c r="U912" s="23" t="str">
        <f aca="false">IF(OR(A912="",B912=""),"",A912&amp;"|"&amp;B912)</f>
        <v/>
      </c>
    </row>
    <row r="913" customFormat="false" ht="15" hidden="false" customHeight="false" outlineLevel="0" collapsed="false">
      <c r="A913" s="16"/>
      <c r="B913" s="17"/>
      <c r="C913" s="18" t="str">
        <f aca="false">IF($B913="","",IFERROR(VLOOKUP($B913,الموظفين!$A$2:$J$501,2,FALSE())&amp;"","⚠ كود غير موجود"))</f>
        <v/>
      </c>
      <c r="D913" s="18" t="str">
        <f aca="false">IF($B913="","",IFERROR(VLOOKUP($B913,الموظفين!$A$2:$J$501,3,FALSE())&amp;"",""))</f>
        <v/>
      </c>
      <c r="E913" s="18" t="str">
        <f aca="false">IF($B913="","",IFERROR(VLOOKUP($B913,الموظفين!$A$2:$J$501,5,FALSE())&amp;"",""))</f>
        <v/>
      </c>
      <c r="F913" s="19" t="str">
        <f aca="false">IF($B913="","",IFERROR(VLOOKUP($B913,الموظفين!$A$2:$J$501,6,FALSE()),""))</f>
        <v/>
      </c>
      <c r="G913" s="19" t="str">
        <f aca="false">IF($B913="","",IFERROR(VLOOKUP($B913,الموظفين!$A$2:$J$501,7,FALSE()),""))</f>
        <v/>
      </c>
      <c r="H913" s="20"/>
      <c r="I913" s="20"/>
      <c r="J913" s="21" t="str">
        <f aca="false">IF(OR(H913="",I913=""),"",ROUND(MOD(I913-H913,1)*24,2))</f>
        <v/>
      </c>
      <c r="K913" s="22" t="str">
        <f aca="false">IF(OR(H913="",F913=""),"",IF(ROUND(MAX(0,MOD(H913-F913+0.5,1)-0.5)*1440,0)&gt;IFERROR(VLOOKUP(E913,الورديات!$A$2:$E$21,5,FALSE()),0),ROUND(MAX(0,MOD(H913-F913+0.5,1)-0.5)*1440,0),0))</f>
        <v/>
      </c>
      <c r="L913" s="22" t="str">
        <f aca="false">IF(OR(I913="",G913=""),"",ROUND(MAX(0,MOD(G913-I913+0.5,1)-0.5)*1440,0))</f>
        <v/>
      </c>
      <c r="M913" s="22" t="str">
        <f aca="false">IF(OR(I913="",G913=""),"",IF(ROUND(MAX(0,MOD(I913-G913+0.5,1)-0.5)*1440,0)&gt;=الإعدادات!$B$8,ROUND(MAX(0,MOD(I913-G913+0.5,1)-0.5)*1440,0),0))</f>
        <v/>
      </c>
      <c r="N913" s="18" t="str">
        <f aca="false">IF(OR(A913="",B913=""),"",IF(COUNTIFS(الإجازات!$A$2:$A$1001,B913,الإجازات!$D$2:$D$1001,"&lt;="&amp;A913,الإجازات!$E$2:$E$1001,"&gt;="&amp;A913,الإجازات!$G$2:$G$1001,"مقبولة")=0,"",LOOKUP(2,1/((الإجازات!$A$2:$A$1001=B913)*(الإجازات!$D$2:$D$1001&lt;=A913)*(الإجازات!$E$2:$E$1001&gt;=A913)*(الإجازات!$G$2:$G$1001="مقبولة")),الإجازات!$C$2:$C$1001)))</f>
        <v/>
      </c>
      <c r="O913" s="17"/>
      <c r="P913" s="23" t="str">
        <f aca="false">IF(B913="","",IF(ISNA(MATCH(B913,الموظفين!$A$2:$A$501,0)),"⚠ كود غير موجود",IF(O913&lt;&gt;"",O913,IF(N913&lt;&gt;"",N913,IF(H913="",IF(AND(A913&lt;&gt;"",WEEKDAY(A913)=الإعدادات!$B$11),"راحة أسبوعية","غائب"),IF(I913="","بدون انصراف",IF(N(K913)&gt;0,"متأخر","حاضر")))))))</f>
        <v/>
      </c>
      <c r="Q913" s="24" t="str">
        <f aca="false">IF(B913="","",IF(OR(P913="غائب",P913="غياب",P913="إجازة بدون راتب"),IFERROR(VLOOKUP(B913,الموظفين!$A$2:$J$501,8,FALSE()),0),0))</f>
        <v/>
      </c>
      <c r="R913" s="24" t="str">
        <f aca="false">IF(B913="","",ROUND((N(K913)+N(L913))/60*IFERROR(VLOOKUP(B913,الموظفين!$A$2:$J$501,8,FALSE()),0)/الإعدادات!$B$6*الإعدادات!$B$9,2))</f>
        <v/>
      </c>
      <c r="S913" s="24" t="str">
        <f aca="false">IF(OR(B913="",M913=""),"",ROUND(M913/60*IFERROR(VLOOKUP(B913,الموظفين!$A$2:$J$501,9,FALSE()),0),2))</f>
        <v/>
      </c>
      <c r="T913" s="17"/>
      <c r="U913" s="23" t="str">
        <f aca="false">IF(OR(A913="",B913=""),"",A913&amp;"|"&amp;B913)</f>
        <v/>
      </c>
    </row>
    <row r="914" customFormat="false" ht="15" hidden="false" customHeight="false" outlineLevel="0" collapsed="false">
      <c r="A914" s="16"/>
      <c r="B914" s="17"/>
      <c r="C914" s="18" t="str">
        <f aca="false">IF($B914="","",IFERROR(VLOOKUP($B914,الموظفين!$A$2:$J$501,2,FALSE())&amp;"","⚠ كود غير موجود"))</f>
        <v/>
      </c>
      <c r="D914" s="18" t="str">
        <f aca="false">IF($B914="","",IFERROR(VLOOKUP($B914,الموظفين!$A$2:$J$501,3,FALSE())&amp;"",""))</f>
        <v/>
      </c>
      <c r="E914" s="18" t="str">
        <f aca="false">IF($B914="","",IFERROR(VLOOKUP($B914,الموظفين!$A$2:$J$501,5,FALSE())&amp;"",""))</f>
        <v/>
      </c>
      <c r="F914" s="19" t="str">
        <f aca="false">IF($B914="","",IFERROR(VLOOKUP($B914,الموظفين!$A$2:$J$501,6,FALSE()),""))</f>
        <v/>
      </c>
      <c r="G914" s="19" t="str">
        <f aca="false">IF($B914="","",IFERROR(VLOOKUP($B914,الموظفين!$A$2:$J$501,7,FALSE()),""))</f>
        <v/>
      </c>
      <c r="H914" s="20"/>
      <c r="I914" s="20"/>
      <c r="J914" s="21" t="str">
        <f aca="false">IF(OR(H914="",I914=""),"",ROUND(MOD(I914-H914,1)*24,2))</f>
        <v/>
      </c>
      <c r="K914" s="22" t="str">
        <f aca="false">IF(OR(H914="",F914=""),"",IF(ROUND(MAX(0,MOD(H914-F914+0.5,1)-0.5)*1440,0)&gt;IFERROR(VLOOKUP(E914,الورديات!$A$2:$E$21,5,FALSE()),0),ROUND(MAX(0,MOD(H914-F914+0.5,1)-0.5)*1440,0),0))</f>
        <v/>
      </c>
      <c r="L914" s="22" t="str">
        <f aca="false">IF(OR(I914="",G914=""),"",ROUND(MAX(0,MOD(G914-I914+0.5,1)-0.5)*1440,0))</f>
        <v/>
      </c>
      <c r="M914" s="22" t="str">
        <f aca="false">IF(OR(I914="",G914=""),"",IF(ROUND(MAX(0,MOD(I914-G914+0.5,1)-0.5)*1440,0)&gt;=الإعدادات!$B$8,ROUND(MAX(0,MOD(I914-G914+0.5,1)-0.5)*1440,0),0))</f>
        <v/>
      </c>
      <c r="N914" s="18" t="str">
        <f aca="false">IF(OR(A914="",B914=""),"",IF(COUNTIFS(الإجازات!$A$2:$A$1001,B914,الإجازات!$D$2:$D$1001,"&lt;="&amp;A914,الإجازات!$E$2:$E$1001,"&gt;="&amp;A914,الإجازات!$G$2:$G$1001,"مقبولة")=0,"",LOOKUP(2,1/((الإجازات!$A$2:$A$1001=B914)*(الإجازات!$D$2:$D$1001&lt;=A914)*(الإجازات!$E$2:$E$1001&gt;=A914)*(الإجازات!$G$2:$G$1001="مقبولة")),الإجازات!$C$2:$C$1001)))</f>
        <v/>
      </c>
      <c r="O914" s="17"/>
      <c r="P914" s="23" t="str">
        <f aca="false">IF(B914="","",IF(ISNA(MATCH(B914,الموظفين!$A$2:$A$501,0)),"⚠ كود غير موجود",IF(O914&lt;&gt;"",O914,IF(N914&lt;&gt;"",N914,IF(H914="",IF(AND(A914&lt;&gt;"",WEEKDAY(A914)=الإعدادات!$B$11),"راحة أسبوعية","غائب"),IF(I914="","بدون انصراف",IF(N(K914)&gt;0,"متأخر","حاضر")))))))</f>
        <v/>
      </c>
      <c r="Q914" s="24" t="str">
        <f aca="false">IF(B914="","",IF(OR(P914="غائب",P914="غياب",P914="إجازة بدون راتب"),IFERROR(VLOOKUP(B914,الموظفين!$A$2:$J$501,8,FALSE()),0),0))</f>
        <v/>
      </c>
      <c r="R914" s="24" t="str">
        <f aca="false">IF(B914="","",ROUND((N(K914)+N(L914))/60*IFERROR(VLOOKUP(B914,الموظفين!$A$2:$J$501,8,FALSE()),0)/الإعدادات!$B$6*الإعدادات!$B$9,2))</f>
        <v/>
      </c>
      <c r="S914" s="24" t="str">
        <f aca="false">IF(OR(B914="",M914=""),"",ROUND(M914/60*IFERROR(VLOOKUP(B914,الموظفين!$A$2:$J$501,9,FALSE()),0),2))</f>
        <v/>
      </c>
      <c r="T914" s="17"/>
      <c r="U914" s="23" t="str">
        <f aca="false">IF(OR(A914="",B914=""),"",A914&amp;"|"&amp;B914)</f>
        <v/>
      </c>
    </row>
    <row r="915" customFormat="false" ht="15" hidden="false" customHeight="false" outlineLevel="0" collapsed="false">
      <c r="A915" s="16"/>
      <c r="B915" s="17"/>
      <c r="C915" s="18" t="str">
        <f aca="false">IF($B915="","",IFERROR(VLOOKUP($B915,الموظفين!$A$2:$J$501,2,FALSE())&amp;"","⚠ كود غير موجود"))</f>
        <v/>
      </c>
      <c r="D915" s="18" t="str">
        <f aca="false">IF($B915="","",IFERROR(VLOOKUP($B915,الموظفين!$A$2:$J$501,3,FALSE())&amp;"",""))</f>
        <v/>
      </c>
      <c r="E915" s="18" t="str">
        <f aca="false">IF($B915="","",IFERROR(VLOOKUP($B915,الموظفين!$A$2:$J$501,5,FALSE())&amp;"",""))</f>
        <v/>
      </c>
      <c r="F915" s="19" t="str">
        <f aca="false">IF($B915="","",IFERROR(VLOOKUP($B915,الموظفين!$A$2:$J$501,6,FALSE()),""))</f>
        <v/>
      </c>
      <c r="G915" s="19" t="str">
        <f aca="false">IF($B915="","",IFERROR(VLOOKUP($B915,الموظفين!$A$2:$J$501,7,FALSE()),""))</f>
        <v/>
      </c>
      <c r="H915" s="20"/>
      <c r="I915" s="20"/>
      <c r="J915" s="21" t="str">
        <f aca="false">IF(OR(H915="",I915=""),"",ROUND(MOD(I915-H915,1)*24,2))</f>
        <v/>
      </c>
      <c r="K915" s="22" t="str">
        <f aca="false">IF(OR(H915="",F915=""),"",IF(ROUND(MAX(0,MOD(H915-F915+0.5,1)-0.5)*1440,0)&gt;IFERROR(VLOOKUP(E915,الورديات!$A$2:$E$21,5,FALSE()),0),ROUND(MAX(0,MOD(H915-F915+0.5,1)-0.5)*1440,0),0))</f>
        <v/>
      </c>
      <c r="L915" s="22" t="str">
        <f aca="false">IF(OR(I915="",G915=""),"",ROUND(MAX(0,MOD(G915-I915+0.5,1)-0.5)*1440,0))</f>
        <v/>
      </c>
      <c r="M915" s="22" t="str">
        <f aca="false">IF(OR(I915="",G915=""),"",IF(ROUND(MAX(0,MOD(I915-G915+0.5,1)-0.5)*1440,0)&gt;=الإعدادات!$B$8,ROUND(MAX(0,MOD(I915-G915+0.5,1)-0.5)*1440,0),0))</f>
        <v/>
      </c>
      <c r="N915" s="18" t="str">
        <f aca="false">IF(OR(A915="",B915=""),"",IF(COUNTIFS(الإجازات!$A$2:$A$1001,B915,الإجازات!$D$2:$D$1001,"&lt;="&amp;A915,الإجازات!$E$2:$E$1001,"&gt;="&amp;A915,الإجازات!$G$2:$G$1001,"مقبولة")=0,"",LOOKUP(2,1/((الإجازات!$A$2:$A$1001=B915)*(الإجازات!$D$2:$D$1001&lt;=A915)*(الإجازات!$E$2:$E$1001&gt;=A915)*(الإجازات!$G$2:$G$1001="مقبولة")),الإجازات!$C$2:$C$1001)))</f>
        <v/>
      </c>
      <c r="O915" s="17"/>
      <c r="P915" s="23" t="str">
        <f aca="false">IF(B915="","",IF(ISNA(MATCH(B915,الموظفين!$A$2:$A$501,0)),"⚠ كود غير موجود",IF(O915&lt;&gt;"",O915,IF(N915&lt;&gt;"",N915,IF(H915="",IF(AND(A915&lt;&gt;"",WEEKDAY(A915)=الإعدادات!$B$11),"راحة أسبوعية","غائب"),IF(I915="","بدون انصراف",IF(N(K915)&gt;0,"متأخر","حاضر")))))))</f>
        <v/>
      </c>
      <c r="Q915" s="24" t="str">
        <f aca="false">IF(B915="","",IF(OR(P915="غائب",P915="غياب",P915="إجازة بدون راتب"),IFERROR(VLOOKUP(B915,الموظفين!$A$2:$J$501,8,FALSE()),0),0))</f>
        <v/>
      </c>
      <c r="R915" s="24" t="str">
        <f aca="false">IF(B915="","",ROUND((N(K915)+N(L915))/60*IFERROR(VLOOKUP(B915,الموظفين!$A$2:$J$501,8,FALSE()),0)/الإعدادات!$B$6*الإعدادات!$B$9,2))</f>
        <v/>
      </c>
      <c r="S915" s="24" t="str">
        <f aca="false">IF(OR(B915="",M915=""),"",ROUND(M915/60*IFERROR(VLOOKUP(B915,الموظفين!$A$2:$J$501,9,FALSE()),0),2))</f>
        <v/>
      </c>
      <c r="T915" s="17"/>
      <c r="U915" s="23" t="str">
        <f aca="false">IF(OR(A915="",B915=""),"",A915&amp;"|"&amp;B915)</f>
        <v/>
      </c>
    </row>
    <row r="916" customFormat="false" ht="15" hidden="false" customHeight="false" outlineLevel="0" collapsed="false">
      <c r="A916" s="16"/>
      <c r="B916" s="17"/>
      <c r="C916" s="18" t="str">
        <f aca="false">IF($B916="","",IFERROR(VLOOKUP($B916,الموظفين!$A$2:$J$501,2,FALSE())&amp;"","⚠ كود غير موجود"))</f>
        <v/>
      </c>
      <c r="D916" s="18" t="str">
        <f aca="false">IF($B916="","",IFERROR(VLOOKUP($B916,الموظفين!$A$2:$J$501,3,FALSE())&amp;"",""))</f>
        <v/>
      </c>
      <c r="E916" s="18" t="str">
        <f aca="false">IF($B916="","",IFERROR(VLOOKUP($B916,الموظفين!$A$2:$J$501,5,FALSE())&amp;"",""))</f>
        <v/>
      </c>
      <c r="F916" s="19" t="str">
        <f aca="false">IF($B916="","",IFERROR(VLOOKUP($B916,الموظفين!$A$2:$J$501,6,FALSE()),""))</f>
        <v/>
      </c>
      <c r="G916" s="19" t="str">
        <f aca="false">IF($B916="","",IFERROR(VLOOKUP($B916,الموظفين!$A$2:$J$501,7,FALSE()),""))</f>
        <v/>
      </c>
      <c r="H916" s="20"/>
      <c r="I916" s="20"/>
      <c r="J916" s="21" t="str">
        <f aca="false">IF(OR(H916="",I916=""),"",ROUND(MOD(I916-H916,1)*24,2))</f>
        <v/>
      </c>
      <c r="K916" s="22" t="str">
        <f aca="false">IF(OR(H916="",F916=""),"",IF(ROUND(MAX(0,MOD(H916-F916+0.5,1)-0.5)*1440,0)&gt;IFERROR(VLOOKUP(E916,الورديات!$A$2:$E$21,5,FALSE()),0),ROUND(MAX(0,MOD(H916-F916+0.5,1)-0.5)*1440,0),0))</f>
        <v/>
      </c>
      <c r="L916" s="22" t="str">
        <f aca="false">IF(OR(I916="",G916=""),"",ROUND(MAX(0,MOD(G916-I916+0.5,1)-0.5)*1440,0))</f>
        <v/>
      </c>
      <c r="M916" s="22" t="str">
        <f aca="false">IF(OR(I916="",G916=""),"",IF(ROUND(MAX(0,MOD(I916-G916+0.5,1)-0.5)*1440,0)&gt;=الإعدادات!$B$8,ROUND(MAX(0,MOD(I916-G916+0.5,1)-0.5)*1440,0),0))</f>
        <v/>
      </c>
      <c r="N916" s="18" t="str">
        <f aca="false">IF(OR(A916="",B916=""),"",IF(COUNTIFS(الإجازات!$A$2:$A$1001,B916,الإجازات!$D$2:$D$1001,"&lt;="&amp;A916,الإجازات!$E$2:$E$1001,"&gt;="&amp;A916,الإجازات!$G$2:$G$1001,"مقبولة")=0,"",LOOKUP(2,1/((الإجازات!$A$2:$A$1001=B916)*(الإجازات!$D$2:$D$1001&lt;=A916)*(الإجازات!$E$2:$E$1001&gt;=A916)*(الإجازات!$G$2:$G$1001="مقبولة")),الإجازات!$C$2:$C$1001)))</f>
        <v/>
      </c>
      <c r="O916" s="17"/>
      <c r="P916" s="23" t="str">
        <f aca="false">IF(B916="","",IF(ISNA(MATCH(B916,الموظفين!$A$2:$A$501,0)),"⚠ كود غير موجود",IF(O916&lt;&gt;"",O916,IF(N916&lt;&gt;"",N916,IF(H916="",IF(AND(A916&lt;&gt;"",WEEKDAY(A916)=الإعدادات!$B$11),"راحة أسبوعية","غائب"),IF(I916="","بدون انصراف",IF(N(K916)&gt;0,"متأخر","حاضر")))))))</f>
        <v/>
      </c>
      <c r="Q916" s="24" t="str">
        <f aca="false">IF(B916="","",IF(OR(P916="غائب",P916="غياب",P916="إجازة بدون راتب"),IFERROR(VLOOKUP(B916,الموظفين!$A$2:$J$501,8,FALSE()),0),0))</f>
        <v/>
      </c>
      <c r="R916" s="24" t="str">
        <f aca="false">IF(B916="","",ROUND((N(K916)+N(L916))/60*IFERROR(VLOOKUP(B916,الموظفين!$A$2:$J$501,8,FALSE()),0)/الإعدادات!$B$6*الإعدادات!$B$9,2))</f>
        <v/>
      </c>
      <c r="S916" s="24" t="str">
        <f aca="false">IF(OR(B916="",M916=""),"",ROUND(M916/60*IFERROR(VLOOKUP(B916,الموظفين!$A$2:$J$501,9,FALSE()),0),2))</f>
        <v/>
      </c>
      <c r="T916" s="17"/>
      <c r="U916" s="23" t="str">
        <f aca="false">IF(OR(A916="",B916=""),"",A916&amp;"|"&amp;B916)</f>
        <v/>
      </c>
    </row>
    <row r="917" customFormat="false" ht="15" hidden="false" customHeight="false" outlineLevel="0" collapsed="false">
      <c r="A917" s="16"/>
      <c r="B917" s="17"/>
      <c r="C917" s="18" t="str">
        <f aca="false">IF($B917="","",IFERROR(VLOOKUP($B917,الموظفين!$A$2:$J$501,2,FALSE())&amp;"","⚠ كود غير موجود"))</f>
        <v/>
      </c>
      <c r="D917" s="18" t="str">
        <f aca="false">IF($B917="","",IFERROR(VLOOKUP($B917,الموظفين!$A$2:$J$501,3,FALSE())&amp;"",""))</f>
        <v/>
      </c>
      <c r="E917" s="18" t="str">
        <f aca="false">IF($B917="","",IFERROR(VLOOKUP($B917,الموظفين!$A$2:$J$501,5,FALSE())&amp;"",""))</f>
        <v/>
      </c>
      <c r="F917" s="19" t="str">
        <f aca="false">IF($B917="","",IFERROR(VLOOKUP($B917,الموظفين!$A$2:$J$501,6,FALSE()),""))</f>
        <v/>
      </c>
      <c r="G917" s="19" t="str">
        <f aca="false">IF($B917="","",IFERROR(VLOOKUP($B917,الموظفين!$A$2:$J$501,7,FALSE()),""))</f>
        <v/>
      </c>
      <c r="H917" s="20"/>
      <c r="I917" s="20"/>
      <c r="J917" s="21" t="str">
        <f aca="false">IF(OR(H917="",I917=""),"",ROUND(MOD(I917-H917,1)*24,2))</f>
        <v/>
      </c>
      <c r="K917" s="22" t="str">
        <f aca="false">IF(OR(H917="",F917=""),"",IF(ROUND(MAX(0,MOD(H917-F917+0.5,1)-0.5)*1440,0)&gt;IFERROR(VLOOKUP(E917,الورديات!$A$2:$E$21,5,FALSE()),0),ROUND(MAX(0,MOD(H917-F917+0.5,1)-0.5)*1440,0),0))</f>
        <v/>
      </c>
      <c r="L917" s="22" t="str">
        <f aca="false">IF(OR(I917="",G917=""),"",ROUND(MAX(0,MOD(G917-I917+0.5,1)-0.5)*1440,0))</f>
        <v/>
      </c>
      <c r="M917" s="22" t="str">
        <f aca="false">IF(OR(I917="",G917=""),"",IF(ROUND(MAX(0,MOD(I917-G917+0.5,1)-0.5)*1440,0)&gt;=الإعدادات!$B$8,ROUND(MAX(0,MOD(I917-G917+0.5,1)-0.5)*1440,0),0))</f>
        <v/>
      </c>
      <c r="N917" s="18" t="str">
        <f aca="false">IF(OR(A917="",B917=""),"",IF(COUNTIFS(الإجازات!$A$2:$A$1001,B917,الإجازات!$D$2:$D$1001,"&lt;="&amp;A917,الإجازات!$E$2:$E$1001,"&gt;="&amp;A917,الإجازات!$G$2:$G$1001,"مقبولة")=0,"",LOOKUP(2,1/((الإجازات!$A$2:$A$1001=B917)*(الإجازات!$D$2:$D$1001&lt;=A917)*(الإجازات!$E$2:$E$1001&gt;=A917)*(الإجازات!$G$2:$G$1001="مقبولة")),الإجازات!$C$2:$C$1001)))</f>
        <v/>
      </c>
      <c r="O917" s="17"/>
      <c r="P917" s="23" t="str">
        <f aca="false">IF(B917="","",IF(ISNA(MATCH(B917,الموظفين!$A$2:$A$501,0)),"⚠ كود غير موجود",IF(O917&lt;&gt;"",O917,IF(N917&lt;&gt;"",N917,IF(H917="",IF(AND(A917&lt;&gt;"",WEEKDAY(A917)=الإعدادات!$B$11),"راحة أسبوعية","غائب"),IF(I917="","بدون انصراف",IF(N(K917)&gt;0,"متأخر","حاضر")))))))</f>
        <v/>
      </c>
      <c r="Q917" s="24" t="str">
        <f aca="false">IF(B917="","",IF(OR(P917="غائب",P917="غياب",P917="إجازة بدون راتب"),IFERROR(VLOOKUP(B917,الموظفين!$A$2:$J$501,8,FALSE()),0),0))</f>
        <v/>
      </c>
      <c r="R917" s="24" t="str">
        <f aca="false">IF(B917="","",ROUND((N(K917)+N(L917))/60*IFERROR(VLOOKUP(B917,الموظفين!$A$2:$J$501,8,FALSE()),0)/الإعدادات!$B$6*الإعدادات!$B$9,2))</f>
        <v/>
      </c>
      <c r="S917" s="24" t="str">
        <f aca="false">IF(OR(B917="",M917=""),"",ROUND(M917/60*IFERROR(VLOOKUP(B917,الموظفين!$A$2:$J$501,9,FALSE()),0),2))</f>
        <v/>
      </c>
      <c r="T917" s="17"/>
      <c r="U917" s="23" t="str">
        <f aca="false">IF(OR(A917="",B917=""),"",A917&amp;"|"&amp;B917)</f>
        <v/>
      </c>
    </row>
    <row r="918" customFormat="false" ht="15" hidden="false" customHeight="false" outlineLevel="0" collapsed="false">
      <c r="A918" s="16"/>
      <c r="B918" s="17"/>
      <c r="C918" s="18" t="str">
        <f aca="false">IF($B918="","",IFERROR(VLOOKUP($B918,الموظفين!$A$2:$J$501,2,FALSE())&amp;"","⚠ كود غير موجود"))</f>
        <v/>
      </c>
      <c r="D918" s="18" t="str">
        <f aca="false">IF($B918="","",IFERROR(VLOOKUP($B918,الموظفين!$A$2:$J$501,3,FALSE())&amp;"",""))</f>
        <v/>
      </c>
      <c r="E918" s="18" t="str">
        <f aca="false">IF($B918="","",IFERROR(VLOOKUP($B918,الموظفين!$A$2:$J$501,5,FALSE())&amp;"",""))</f>
        <v/>
      </c>
      <c r="F918" s="19" t="str">
        <f aca="false">IF($B918="","",IFERROR(VLOOKUP($B918,الموظفين!$A$2:$J$501,6,FALSE()),""))</f>
        <v/>
      </c>
      <c r="G918" s="19" t="str">
        <f aca="false">IF($B918="","",IFERROR(VLOOKUP($B918,الموظفين!$A$2:$J$501,7,FALSE()),""))</f>
        <v/>
      </c>
      <c r="H918" s="20"/>
      <c r="I918" s="20"/>
      <c r="J918" s="21" t="str">
        <f aca="false">IF(OR(H918="",I918=""),"",ROUND(MOD(I918-H918,1)*24,2))</f>
        <v/>
      </c>
      <c r="K918" s="22" t="str">
        <f aca="false">IF(OR(H918="",F918=""),"",IF(ROUND(MAX(0,MOD(H918-F918+0.5,1)-0.5)*1440,0)&gt;IFERROR(VLOOKUP(E918,الورديات!$A$2:$E$21,5,FALSE()),0),ROUND(MAX(0,MOD(H918-F918+0.5,1)-0.5)*1440,0),0))</f>
        <v/>
      </c>
      <c r="L918" s="22" t="str">
        <f aca="false">IF(OR(I918="",G918=""),"",ROUND(MAX(0,MOD(G918-I918+0.5,1)-0.5)*1440,0))</f>
        <v/>
      </c>
      <c r="M918" s="22" t="str">
        <f aca="false">IF(OR(I918="",G918=""),"",IF(ROUND(MAX(0,MOD(I918-G918+0.5,1)-0.5)*1440,0)&gt;=الإعدادات!$B$8,ROUND(MAX(0,MOD(I918-G918+0.5,1)-0.5)*1440,0),0))</f>
        <v/>
      </c>
      <c r="N918" s="18" t="str">
        <f aca="false">IF(OR(A918="",B918=""),"",IF(COUNTIFS(الإجازات!$A$2:$A$1001,B918,الإجازات!$D$2:$D$1001,"&lt;="&amp;A918,الإجازات!$E$2:$E$1001,"&gt;="&amp;A918,الإجازات!$G$2:$G$1001,"مقبولة")=0,"",LOOKUP(2,1/((الإجازات!$A$2:$A$1001=B918)*(الإجازات!$D$2:$D$1001&lt;=A918)*(الإجازات!$E$2:$E$1001&gt;=A918)*(الإجازات!$G$2:$G$1001="مقبولة")),الإجازات!$C$2:$C$1001)))</f>
        <v/>
      </c>
      <c r="O918" s="17"/>
      <c r="P918" s="23" t="str">
        <f aca="false">IF(B918="","",IF(ISNA(MATCH(B918,الموظفين!$A$2:$A$501,0)),"⚠ كود غير موجود",IF(O918&lt;&gt;"",O918,IF(N918&lt;&gt;"",N918,IF(H918="",IF(AND(A918&lt;&gt;"",WEEKDAY(A918)=الإعدادات!$B$11),"راحة أسبوعية","غائب"),IF(I918="","بدون انصراف",IF(N(K918)&gt;0,"متأخر","حاضر")))))))</f>
        <v/>
      </c>
      <c r="Q918" s="24" t="str">
        <f aca="false">IF(B918="","",IF(OR(P918="غائب",P918="غياب",P918="إجازة بدون راتب"),IFERROR(VLOOKUP(B918,الموظفين!$A$2:$J$501,8,FALSE()),0),0))</f>
        <v/>
      </c>
      <c r="R918" s="24" t="str">
        <f aca="false">IF(B918="","",ROUND((N(K918)+N(L918))/60*IFERROR(VLOOKUP(B918,الموظفين!$A$2:$J$501,8,FALSE()),0)/الإعدادات!$B$6*الإعدادات!$B$9,2))</f>
        <v/>
      </c>
      <c r="S918" s="24" t="str">
        <f aca="false">IF(OR(B918="",M918=""),"",ROUND(M918/60*IFERROR(VLOOKUP(B918,الموظفين!$A$2:$J$501,9,FALSE()),0),2))</f>
        <v/>
      </c>
      <c r="T918" s="17"/>
      <c r="U918" s="23" t="str">
        <f aca="false">IF(OR(A918="",B918=""),"",A918&amp;"|"&amp;B918)</f>
        <v/>
      </c>
    </row>
    <row r="919" customFormat="false" ht="15" hidden="false" customHeight="false" outlineLevel="0" collapsed="false">
      <c r="A919" s="16"/>
      <c r="B919" s="17"/>
      <c r="C919" s="18" t="str">
        <f aca="false">IF($B919="","",IFERROR(VLOOKUP($B919,الموظفين!$A$2:$J$501,2,FALSE())&amp;"","⚠ كود غير موجود"))</f>
        <v/>
      </c>
      <c r="D919" s="18" t="str">
        <f aca="false">IF($B919="","",IFERROR(VLOOKUP($B919,الموظفين!$A$2:$J$501,3,FALSE())&amp;"",""))</f>
        <v/>
      </c>
      <c r="E919" s="18" t="str">
        <f aca="false">IF($B919="","",IFERROR(VLOOKUP($B919,الموظفين!$A$2:$J$501,5,FALSE())&amp;"",""))</f>
        <v/>
      </c>
      <c r="F919" s="19" t="str">
        <f aca="false">IF($B919="","",IFERROR(VLOOKUP($B919,الموظفين!$A$2:$J$501,6,FALSE()),""))</f>
        <v/>
      </c>
      <c r="G919" s="19" t="str">
        <f aca="false">IF($B919="","",IFERROR(VLOOKUP($B919,الموظفين!$A$2:$J$501,7,FALSE()),""))</f>
        <v/>
      </c>
      <c r="H919" s="20"/>
      <c r="I919" s="20"/>
      <c r="J919" s="21" t="str">
        <f aca="false">IF(OR(H919="",I919=""),"",ROUND(MOD(I919-H919,1)*24,2))</f>
        <v/>
      </c>
      <c r="K919" s="22" t="str">
        <f aca="false">IF(OR(H919="",F919=""),"",IF(ROUND(MAX(0,MOD(H919-F919+0.5,1)-0.5)*1440,0)&gt;IFERROR(VLOOKUP(E919,الورديات!$A$2:$E$21,5,FALSE()),0),ROUND(MAX(0,MOD(H919-F919+0.5,1)-0.5)*1440,0),0))</f>
        <v/>
      </c>
      <c r="L919" s="22" t="str">
        <f aca="false">IF(OR(I919="",G919=""),"",ROUND(MAX(0,MOD(G919-I919+0.5,1)-0.5)*1440,0))</f>
        <v/>
      </c>
      <c r="M919" s="22" t="str">
        <f aca="false">IF(OR(I919="",G919=""),"",IF(ROUND(MAX(0,MOD(I919-G919+0.5,1)-0.5)*1440,0)&gt;=الإعدادات!$B$8,ROUND(MAX(0,MOD(I919-G919+0.5,1)-0.5)*1440,0),0))</f>
        <v/>
      </c>
      <c r="N919" s="18" t="str">
        <f aca="false">IF(OR(A919="",B919=""),"",IF(COUNTIFS(الإجازات!$A$2:$A$1001,B919,الإجازات!$D$2:$D$1001,"&lt;="&amp;A919,الإجازات!$E$2:$E$1001,"&gt;="&amp;A919,الإجازات!$G$2:$G$1001,"مقبولة")=0,"",LOOKUP(2,1/((الإجازات!$A$2:$A$1001=B919)*(الإجازات!$D$2:$D$1001&lt;=A919)*(الإجازات!$E$2:$E$1001&gt;=A919)*(الإجازات!$G$2:$G$1001="مقبولة")),الإجازات!$C$2:$C$1001)))</f>
        <v/>
      </c>
      <c r="O919" s="17"/>
      <c r="P919" s="23" t="str">
        <f aca="false">IF(B919="","",IF(ISNA(MATCH(B919,الموظفين!$A$2:$A$501,0)),"⚠ كود غير موجود",IF(O919&lt;&gt;"",O919,IF(N919&lt;&gt;"",N919,IF(H919="",IF(AND(A919&lt;&gt;"",WEEKDAY(A919)=الإعدادات!$B$11),"راحة أسبوعية","غائب"),IF(I919="","بدون انصراف",IF(N(K919)&gt;0,"متأخر","حاضر")))))))</f>
        <v/>
      </c>
      <c r="Q919" s="24" t="str">
        <f aca="false">IF(B919="","",IF(OR(P919="غائب",P919="غياب",P919="إجازة بدون راتب"),IFERROR(VLOOKUP(B919,الموظفين!$A$2:$J$501,8,FALSE()),0),0))</f>
        <v/>
      </c>
      <c r="R919" s="24" t="str">
        <f aca="false">IF(B919="","",ROUND((N(K919)+N(L919))/60*IFERROR(VLOOKUP(B919,الموظفين!$A$2:$J$501,8,FALSE()),0)/الإعدادات!$B$6*الإعدادات!$B$9,2))</f>
        <v/>
      </c>
      <c r="S919" s="24" t="str">
        <f aca="false">IF(OR(B919="",M919=""),"",ROUND(M919/60*IFERROR(VLOOKUP(B919,الموظفين!$A$2:$J$501,9,FALSE()),0),2))</f>
        <v/>
      </c>
      <c r="T919" s="17"/>
      <c r="U919" s="23" t="str">
        <f aca="false">IF(OR(A919="",B919=""),"",A919&amp;"|"&amp;B919)</f>
        <v/>
      </c>
    </row>
    <row r="920" customFormat="false" ht="15" hidden="false" customHeight="false" outlineLevel="0" collapsed="false">
      <c r="A920" s="16"/>
      <c r="B920" s="17"/>
      <c r="C920" s="18" t="str">
        <f aca="false">IF($B920="","",IFERROR(VLOOKUP($B920,الموظفين!$A$2:$J$501,2,FALSE())&amp;"","⚠ كود غير موجود"))</f>
        <v/>
      </c>
      <c r="D920" s="18" t="str">
        <f aca="false">IF($B920="","",IFERROR(VLOOKUP($B920,الموظفين!$A$2:$J$501,3,FALSE())&amp;"",""))</f>
        <v/>
      </c>
      <c r="E920" s="18" t="str">
        <f aca="false">IF($B920="","",IFERROR(VLOOKUP($B920,الموظفين!$A$2:$J$501,5,FALSE())&amp;"",""))</f>
        <v/>
      </c>
      <c r="F920" s="19" t="str">
        <f aca="false">IF($B920="","",IFERROR(VLOOKUP($B920,الموظفين!$A$2:$J$501,6,FALSE()),""))</f>
        <v/>
      </c>
      <c r="G920" s="19" t="str">
        <f aca="false">IF($B920="","",IFERROR(VLOOKUP($B920,الموظفين!$A$2:$J$501,7,FALSE()),""))</f>
        <v/>
      </c>
      <c r="H920" s="20"/>
      <c r="I920" s="20"/>
      <c r="J920" s="21" t="str">
        <f aca="false">IF(OR(H920="",I920=""),"",ROUND(MOD(I920-H920,1)*24,2))</f>
        <v/>
      </c>
      <c r="K920" s="22" t="str">
        <f aca="false">IF(OR(H920="",F920=""),"",IF(ROUND(MAX(0,MOD(H920-F920+0.5,1)-0.5)*1440,0)&gt;IFERROR(VLOOKUP(E920,الورديات!$A$2:$E$21,5,FALSE()),0),ROUND(MAX(0,MOD(H920-F920+0.5,1)-0.5)*1440,0),0))</f>
        <v/>
      </c>
      <c r="L920" s="22" t="str">
        <f aca="false">IF(OR(I920="",G920=""),"",ROUND(MAX(0,MOD(G920-I920+0.5,1)-0.5)*1440,0))</f>
        <v/>
      </c>
      <c r="M920" s="22" t="str">
        <f aca="false">IF(OR(I920="",G920=""),"",IF(ROUND(MAX(0,MOD(I920-G920+0.5,1)-0.5)*1440,0)&gt;=الإعدادات!$B$8,ROUND(MAX(0,MOD(I920-G920+0.5,1)-0.5)*1440,0),0))</f>
        <v/>
      </c>
      <c r="N920" s="18" t="str">
        <f aca="false">IF(OR(A920="",B920=""),"",IF(COUNTIFS(الإجازات!$A$2:$A$1001,B920,الإجازات!$D$2:$D$1001,"&lt;="&amp;A920,الإجازات!$E$2:$E$1001,"&gt;="&amp;A920,الإجازات!$G$2:$G$1001,"مقبولة")=0,"",LOOKUP(2,1/((الإجازات!$A$2:$A$1001=B920)*(الإجازات!$D$2:$D$1001&lt;=A920)*(الإجازات!$E$2:$E$1001&gt;=A920)*(الإجازات!$G$2:$G$1001="مقبولة")),الإجازات!$C$2:$C$1001)))</f>
        <v/>
      </c>
      <c r="O920" s="17"/>
      <c r="P920" s="23" t="str">
        <f aca="false">IF(B920="","",IF(ISNA(MATCH(B920,الموظفين!$A$2:$A$501,0)),"⚠ كود غير موجود",IF(O920&lt;&gt;"",O920,IF(N920&lt;&gt;"",N920,IF(H920="",IF(AND(A920&lt;&gt;"",WEEKDAY(A920)=الإعدادات!$B$11),"راحة أسبوعية","غائب"),IF(I920="","بدون انصراف",IF(N(K920)&gt;0,"متأخر","حاضر")))))))</f>
        <v/>
      </c>
      <c r="Q920" s="24" t="str">
        <f aca="false">IF(B920="","",IF(OR(P920="غائب",P920="غياب",P920="إجازة بدون راتب"),IFERROR(VLOOKUP(B920,الموظفين!$A$2:$J$501,8,FALSE()),0),0))</f>
        <v/>
      </c>
      <c r="R920" s="24" t="str">
        <f aca="false">IF(B920="","",ROUND((N(K920)+N(L920))/60*IFERROR(VLOOKUP(B920,الموظفين!$A$2:$J$501,8,FALSE()),0)/الإعدادات!$B$6*الإعدادات!$B$9,2))</f>
        <v/>
      </c>
      <c r="S920" s="24" t="str">
        <f aca="false">IF(OR(B920="",M920=""),"",ROUND(M920/60*IFERROR(VLOOKUP(B920,الموظفين!$A$2:$J$501,9,FALSE()),0),2))</f>
        <v/>
      </c>
      <c r="T920" s="17"/>
      <c r="U920" s="23" t="str">
        <f aca="false">IF(OR(A920="",B920=""),"",A920&amp;"|"&amp;B920)</f>
        <v/>
      </c>
    </row>
    <row r="921" customFormat="false" ht="15" hidden="false" customHeight="false" outlineLevel="0" collapsed="false">
      <c r="A921" s="16"/>
      <c r="B921" s="17"/>
      <c r="C921" s="18" t="str">
        <f aca="false">IF($B921="","",IFERROR(VLOOKUP($B921,الموظفين!$A$2:$J$501,2,FALSE())&amp;"","⚠ كود غير موجود"))</f>
        <v/>
      </c>
      <c r="D921" s="18" t="str">
        <f aca="false">IF($B921="","",IFERROR(VLOOKUP($B921,الموظفين!$A$2:$J$501,3,FALSE())&amp;"",""))</f>
        <v/>
      </c>
      <c r="E921" s="18" t="str">
        <f aca="false">IF($B921="","",IFERROR(VLOOKUP($B921,الموظفين!$A$2:$J$501,5,FALSE())&amp;"",""))</f>
        <v/>
      </c>
      <c r="F921" s="19" t="str">
        <f aca="false">IF($B921="","",IFERROR(VLOOKUP($B921,الموظفين!$A$2:$J$501,6,FALSE()),""))</f>
        <v/>
      </c>
      <c r="G921" s="19" t="str">
        <f aca="false">IF($B921="","",IFERROR(VLOOKUP($B921,الموظفين!$A$2:$J$501,7,FALSE()),""))</f>
        <v/>
      </c>
      <c r="H921" s="20"/>
      <c r="I921" s="20"/>
      <c r="J921" s="21" t="str">
        <f aca="false">IF(OR(H921="",I921=""),"",ROUND(MOD(I921-H921,1)*24,2))</f>
        <v/>
      </c>
      <c r="K921" s="22" t="str">
        <f aca="false">IF(OR(H921="",F921=""),"",IF(ROUND(MAX(0,MOD(H921-F921+0.5,1)-0.5)*1440,0)&gt;IFERROR(VLOOKUP(E921,الورديات!$A$2:$E$21,5,FALSE()),0),ROUND(MAX(0,MOD(H921-F921+0.5,1)-0.5)*1440,0),0))</f>
        <v/>
      </c>
      <c r="L921" s="22" t="str">
        <f aca="false">IF(OR(I921="",G921=""),"",ROUND(MAX(0,MOD(G921-I921+0.5,1)-0.5)*1440,0))</f>
        <v/>
      </c>
      <c r="M921" s="22" t="str">
        <f aca="false">IF(OR(I921="",G921=""),"",IF(ROUND(MAX(0,MOD(I921-G921+0.5,1)-0.5)*1440,0)&gt;=الإعدادات!$B$8,ROUND(MAX(0,MOD(I921-G921+0.5,1)-0.5)*1440,0),0))</f>
        <v/>
      </c>
      <c r="N921" s="18" t="str">
        <f aca="false">IF(OR(A921="",B921=""),"",IF(COUNTIFS(الإجازات!$A$2:$A$1001,B921,الإجازات!$D$2:$D$1001,"&lt;="&amp;A921,الإجازات!$E$2:$E$1001,"&gt;="&amp;A921,الإجازات!$G$2:$G$1001,"مقبولة")=0,"",LOOKUP(2,1/((الإجازات!$A$2:$A$1001=B921)*(الإجازات!$D$2:$D$1001&lt;=A921)*(الإجازات!$E$2:$E$1001&gt;=A921)*(الإجازات!$G$2:$G$1001="مقبولة")),الإجازات!$C$2:$C$1001)))</f>
        <v/>
      </c>
      <c r="O921" s="17"/>
      <c r="P921" s="23" t="str">
        <f aca="false">IF(B921="","",IF(ISNA(MATCH(B921,الموظفين!$A$2:$A$501,0)),"⚠ كود غير موجود",IF(O921&lt;&gt;"",O921,IF(N921&lt;&gt;"",N921,IF(H921="",IF(AND(A921&lt;&gt;"",WEEKDAY(A921)=الإعدادات!$B$11),"راحة أسبوعية","غائب"),IF(I921="","بدون انصراف",IF(N(K921)&gt;0,"متأخر","حاضر")))))))</f>
        <v/>
      </c>
      <c r="Q921" s="24" t="str">
        <f aca="false">IF(B921="","",IF(OR(P921="غائب",P921="غياب",P921="إجازة بدون راتب"),IFERROR(VLOOKUP(B921,الموظفين!$A$2:$J$501,8,FALSE()),0),0))</f>
        <v/>
      </c>
      <c r="R921" s="24" t="str">
        <f aca="false">IF(B921="","",ROUND((N(K921)+N(L921))/60*IFERROR(VLOOKUP(B921,الموظفين!$A$2:$J$501,8,FALSE()),0)/الإعدادات!$B$6*الإعدادات!$B$9,2))</f>
        <v/>
      </c>
      <c r="S921" s="24" t="str">
        <f aca="false">IF(OR(B921="",M921=""),"",ROUND(M921/60*IFERROR(VLOOKUP(B921,الموظفين!$A$2:$J$501,9,FALSE()),0),2))</f>
        <v/>
      </c>
      <c r="T921" s="17"/>
      <c r="U921" s="23" t="str">
        <f aca="false">IF(OR(A921="",B921=""),"",A921&amp;"|"&amp;B921)</f>
        <v/>
      </c>
    </row>
    <row r="922" customFormat="false" ht="15" hidden="false" customHeight="false" outlineLevel="0" collapsed="false">
      <c r="A922" s="16"/>
      <c r="B922" s="17"/>
      <c r="C922" s="18" t="str">
        <f aca="false">IF($B922="","",IFERROR(VLOOKUP($B922,الموظفين!$A$2:$J$501,2,FALSE())&amp;"","⚠ كود غير موجود"))</f>
        <v/>
      </c>
      <c r="D922" s="18" t="str">
        <f aca="false">IF($B922="","",IFERROR(VLOOKUP($B922,الموظفين!$A$2:$J$501,3,FALSE())&amp;"",""))</f>
        <v/>
      </c>
      <c r="E922" s="18" t="str">
        <f aca="false">IF($B922="","",IFERROR(VLOOKUP($B922,الموظفين!$A$2:$J$501,5,FALSE())&amp;"",""))</f>
        <v/>
      </c>
      <c r="F922" s="19" t="str">
        <f aca="false">IF($B922="","",IFERROR(VLOOKUP($B922,الموظفين!$A$2:$J$501,6,FALSE()),""))</f>
        <v/>
      </c>
      <c r="G922" s="19" t="str">
        <f aca="false">IF($B922="","",IFERROR(VLOOKUP($B922,الموظفين!$A$2:$J$501,7,FALSE()),""))</f>
        <v/>
      </c>
      <c r="H922" s="20"/>
      <c r="I922" s="20"/>
      <c r="J922" s="21" t="str">
        <f aca="false">IF(OR(H922="",I922=""),"",ROUND(MOD(I922-H922,1)*24,2))</f>
        <v/>
      </c>
      <c r="K922" s="22" t="str">
        <f aca="false">IF(OR(H922="",F922=""),"",IF(ROUND(MAX(0,MOD(H922-F922+0.5,1)-0.5)*1440,0)&gt;IFERROR(VLOOKUP(E922,الورديات!$A$2:$E$21,5,FALSE()),0),ROUND(MAX(0,MOD(H922-F922+0.5,1)-0.5)*1440,0),0))</f>
        <v/>
      </c>
      <c r="L922" s="22" t="str">
        <f aca="false">IF(OR(I922="",G922=""),"",ROUND(MAX(0,MOD(G922-I922+0.5,1)-0.5)*1440,0))</f>
        <v/>
      </c>
      <c r="M922" s="22" t="str">
        <f aca="false">IF(OR(I922="",G922=""),"",IF(ROUND(MAX(0,MOD(I922-G922+0.5,1)-0.5)*1440,0)&gt;=الإعدادات!$B$8,ROUND(MAX(0,MOD(I922-G922+0.5,1)-0.5)*1440,0),0))</f>
        <v/>
      </c>
      <c r="N922" s="18" t="str">
        <f aca="false">IF(OR(A922="",B922=""),"",IF(COUNTIFS(الإجازات!$A$2:$A$1001,B922,الإجازات!$D$2:$D$1001,"&lt;="&amp;A922,الإجازات!$E$2:$E$1001,"&gt;="&amp;A922,الإجازات!$G$2:$G$1001,"مقبولة")=0,"",LOOKUP(2,1/((الإجازات!$A$2:$A$1001=B922)*(الإجازات!$D$2:$D$1001&lt;=A922)*(الإجازات!$E$2:$E$1001&gt;=A922)*(الإجازات!$G$2:$G$1001="مقبولة")),الإجازات!$C$2:$C$1001)))</f>
        <v/>
      </c>
      <c r="O922" s="17"/>
      <c r="P922" s="23" t="str">
        <f aca="false">IF(B922="","",IF(ISNA(MATCH(B922,الموظفين!$A$2:$A$501,0)),"⚠ كود غير موجود",IF(O922&lt;&gt;"",O922,IF(N922&lt;&gt;"",N922,IF(H922="",IF(AND(A922&lt;&gt;"",WEEKDAY(A922)=الإعدادات!$B$11),"راحة أسبوعية","غائب"),IF(I922="","بدون انصراف",IF(N(K922)&gt;0,"متأخر","حاضر")))))))</f>
        <v/>
      </c>
      <c r="Q922" s="24" t="str">
        <f aca="false">IF(B922="","",IF(OR(P922="غائب",P922="غياب",P922="إجازة بدون راتب"),IFERROR(VLOOKUP(B922,الموظفين!$A$2:$J$501,8,FALSE()),0),0))</f>
        <v/>
      </c>
      <c r="R922" s="24" t="str">
        <f aca="false">IF(B922="","",ROUND((N(K922)+N(L922))/60*IFERROR(VLOOKUP(B922,الموظفين!$A$2:$J$501,8,FALSE()),0)/الإعدادات!$B$6*الإعدادات!$B$9,2))</f>
        <v/>
      </c>
      <c r="S922" s="24" t="str">
        <f aca="false">IF(OR(B922="",M922=""),"",ROUND(M922/60*IFERROR(VLOOKUP(B922,الموظفين!$A$2:$J$501,9,FALSE()),0),2))</f>
        <v/>
      </c>
      <c r="T922" s="17"/>
      <c r="U922" s="23" t="str">
        <f aca="false">IF(OR(A922="",B922=""),"",A922&amp;"|"&amp;B922)</f>
        <v/>
      </c>
    </row>
    <row r="923" customFormat="false" ht="15" hidden="false" customHeight="false" outlineLevel="0" collapsed="false">
      <c r="A923" s="16"/>
      <c r="B923" s="17"/>
      <c r="C923" s="18" t="str">
        <f aca="false">IF($B923="","",IFERROR(VLOOKUP($B923,الموظفين!$A$2:$J$501,2,FALSE())&amp;"","⚠ كود غير موجود"))</f>
        <v/>
      </c>
      <c r="D923" s="18" t="str">
        <f aca="false">IF($B923="","",IFERROR(VLOOKUP($B923,الموظفين!$A$2:$J$501,3,FALSE())&amp;"",""))</f>
        <v/>
      </c>
      <c r="E923" s="18" t="str">
        <f aca="false">IF($B923="","",IFERROR(VLOOKUP($B923,الموظفين!$A$2:$J$501,5,FALSE())&amp;"",""))</f>
        <v/>
      </c>
      <c r="F923" s="19" t="str">
        <f aca="false">IF($B923="","",IFERROR(VLOOKUP($B923,الموظفين!$A$2:$J$501,6,FALSE()),""))</f>
        <v/>
      </c>
      <c r="G923" s="19" t="str">
        <f aca="false">IF($B923="","",IFERROR(VLOOKUP($B923,الموظفين!$A$2:$J$501,7,FALSE()),""))</f>
        <v/>
      </c>
      <c r="H923" s="20"/>
      <c r="I923" s="20"/>
      <c r="J923" s="21" t="str">
        <f aca="false">IF(OR(H923="",I923=""),"",ROUND(MOD(I923-H923,1)*24,2))</f>
        <v/>
      </c>
      <c r="K923" s="22" t="str">
        <f aca="false">IF(OR(H923="",F923=""),"",IF(ROUND(MAX(0,MOD(H923-F923+0.5,1)-0.5)*1440,0)&gt;IFERROR(VLOOKUP(E923,الورديات!$A$2:$E$21,5,FALSE()),0),ROUND(MAX(0,MOD(H923-F923+0.5,1)-0.5)*1440,0),0))</f>
        <v/>
      </c>
      <c r="L923" s="22" t="str">
        <f aca="false">IF(OR(I923="",G923=""),"",ROUND(MAX(0,MOD(G923-I923+0.5,1)-0.5)*1440,0))</f>
        <v/>
      </c>
      <c r="M923" s="22" t="str">
        <f aca="false">IF(OR(I923="",G923=""),"",IF(ROUND(MAX(0,MOD(I923-G923+0.5,1)-0.5)*1440,0)&gt;=الإعدادات!$B$8,ROUND(MAX(0,MOD(I923-G923+0.5,1)-0.5)*1440,0),0))</f>
        <v/>
      </c>
      <c r="N923" s="18" t="str">
        <f aca="false">IF(OR(A923="",B923=""),"",IF(COUNTIFS(الإجازات!$A$2:$A$1001,B923,الإجازات!$D$2:$D$1001,"&lt;="&amp;A923,الإجازات!$E$2:$E$1001,"&gt;="&amp;A923,الإجازات!$G$2:$G$1001,"مقبولة")=0,"",LOOKUP(2,1/((الإجازات!$A$2:$A$1001=B923)*(الإجازات!$D$2:$D$1001&lt;=A923)*(الإجازات!$E$2:$E$1001&gt;=A923)*(الإجازات!$G$2:$G$1001="مقبولة")),الإجازات!$C$2:$C$1001)))</f>
        <v/>
      </c>
      <c r="O923" s="17"/>
      <c r="P923" s="23" t="str">
        <f aca="false">IF(B923="","",IF(ISNA(MATCH(B923,الموظفين!$A$2:$A$501,0)),"⚠ كود غير موجود",IF(O923&lt;&gt;"",O923,IF(N923&lt;&gt;"",N923,IF(H923="",IF(AND(A923&lt;&gt;"",WEEKDAY(A923)=الإعدادات!$B$11),"راحة أسبوعية","غائب"),IF(I923="","بدون انصراف",IF(N(K923)&gt;0,"متأخر","حاضر")))))))</f>
        <v/>
      </c>
      <c r="Q923" s="24" t="str">
        <f aca="false">IF(B923="","",IF(OR(P923="غائب",P923="غياب",P923="إجازة بدون راتب"),IFERROR(VLOOKUP(B923,الموظفين!$A$2:$J$501,8,FALSE()),0),0))</f>
        <v/>
      </c>
      <c r="R923" s="24" t="str">
        <f aca="false">IF(B923="","",ROUND((N(K923)+N(L923))/60*IFERROR(VLOOKUP(B923,الموظفين!$A$2:$J$501,8,FALSE()),0)/الإعدادات!$B$6*الإعدادات!$B$9,2))</f>
        <v/>
      </c>
      <c r="S923" s="24" t="str">
        <f aca="false">IF(OR(B923="",M923=""),"",ROUND(M923/60*IFERROR(VLOOKUP(B923,الموظفين!$A$2:$J$501,9,FALSE()),0),2))</f>
        <v/>
      </c>
      <c r="T923" s="17"/>
      <c r="U923" s="23" t="str">
        <f aca="false">IF(OR(A923="",B923=""),"",A923&amp;"|"&amp;B923)</f>
        <v/>
      </c>
    </row>
    <row r="924" customFormat="false" ht="15" hidden="false" customHeight="false" outlineLevel="0" collapsed="false">
      <c r="A924" s="16"/>
      <c r="B924" s="17"/>
      <c r="C924" s="18" t="str">
        <f aca="false">IF($B924="","",IFERROR(VLOOKUP($B924,الموظفين!$A$2:$J$501,2,FALSE())&amp;"","⚠ كود غير موجود"))</f>
        <v/>
      </c>
      <c r="D924" s="18" t="str">
        <f aca="false">IF($B924="","",IFERROR(VLOOKUP($B924,الموظفين!$A$2:$J$501,3,FALSE())&amp;"",""))</f>
        <v/>
      </c>
      <c r="E924" s="18" t="str">
        <f aca="false">IF($B924="","",IFERROR(VLOOKUP($B924,الموظفين!$A$2:$J$501,5,FALSE())&amp;"",""))</f>
        <v/>
      </c>
      <c r="F924" s="19" t="str">
        <f aca="false">IF($B924="","",IFERROR(VLOOKUP($B924,الموظفين!$A$2:$J$501,6,FALSE()),""))</f>
        <v/>
      </c>
      <c r="G924" s="19" t="str">
        <f aca="false">IF($B924="","",IFERROR(VLOOKUP($B924,الموظفين!$A$2:$J$501,7,FALSE()),""))</f>
        <v/>
      </c>
      <c r="H924" s="20"/>
      <c r="I924" s="20"/>
      <c r="J924" s="21" t="str">
        <f aca="false">IF(OR(H924="",I924=""),"",ROUND(MOD(I924-H924,1)*24,2))</f>
        <v/>
      </c>
      <c r="K924" s="22" t="str">
        <f aca="false">IF(OR(H924="",F924=""),"",IF(ROUND(MAX(0,MOD(H924-F924+0.5,1)-0.5)*1440,0)&gt;IFERROR(VLOOKUP(E924,الورديات!$A$2:$E$21,5,FALSE()),0),ROUND(MAX(0,MOD(H924-F924+0.5,1)-0.5)*1440,0),0))</f>
        <v/>
      </c>
      <c r="L924" s="22" t="str">
        <f aca="false">IF(OR(I924="",G924=""),"",ROUND(MAX(0,MOD(G924-I924+0.5,1)-0.5)*1440,0))</f>
        <v/>
      </c>
      <c r="M924" s="22" t="str">
        <f aca="false">IF(OR(I924="",G924=""),"",IF(ROUND(MAX(0,MOD(I924-G924+0.5,1)-0.5)*1440,0)&gt;=الإعدادات!$B$8,ROUND(MAX(0,MOD(I924-G924+0.5,1)-0.5)*1440,0),0))</f>
        <v/>
      </c>
      <c r="N924" s="18" t="str">
        <f aca="false">IF(OR(A924="",B924=""),"",IF(COUNTIFS(الإجازات!$A$2:$A$1001,B924,الإجازات!$D$2:$D$1001,"&lt;="&amp;A924,الإجازات!$E$2:$E$1001,"&gt;="&amp;A924,الإجازات!$G$2:$G$1001,"مقبولة")=0,"",LOOKUP(2,1/((الإجازات!$A$2:$A$1001=B924)*(الإجازات!$D$2:$D$1001&lt;=A924)*(الإجازات!$E$2:$E$1001&gt;=A924)*(الإجازات!$G$2:$G$1001="مقبولة")),الإجازات!$C$2:$C$1001)))</f>
        <v/>
      </c>
      <c r="O924" s="17"/>
      <c r="P924" s="23" t="str">
        <f aca="false">IF(B924="","",IF(ISNA(MATCH(B924,الموظفين!$A$2:$A$501,0)),"⚠ كود غير موجود",IF(O924&lt;&gt;"",O924,IF(N924&lt;&gt;"",N924,IF(H924="",IF(AND(A924&lt;&gt;"",WEEKDAY(A924)=الإعدادات!$B$11),"راحة أسبوعية","غائب"),IF(I924="","بدون انصراف",IF(N(K924)&gt;0,"متأخر","حاضر")))))))</f>
        <v/>
      </c>
      <c r="Q924" s="24" t="str">
        <f aca="false">IF(B924="","",IF(OR(P924="غائب",P924="غياب",P924="إجازة بدون راتب"),IFERROR(VLOOKUP(B924,الموظفين!$A$2:$J$501,8,FALSE()),0),0))</f>
        <v/>
      </c>
      <c r="R924" s="24" t="str">
        <f aca="false">IF(B924="","",ROUND((N(K924)+N(L924))/60*IFERROR(VLOOKUP(B924,الموظفين!$A$2:$J$501,8,FALSE()),0)/الإعدادات!$B$6*الإعدادات!$B$9,2))</f>
        <v/>
      </c>
      <c r="S924" s="24" t="str">
        <f aca="false">IF(OR(B924="",M924=""),"",ROUND(M924/60*IFERROR(VLOOKUP(B924,الموظفين!$A$2:$J$501,9,FALSE()),0),2))</f>
        <v/>
      </c>
      <c r="T924" s="17"/>
      <c r="U924" s="23" t="str">
        <f aca="false">IF(OR(A924="",B924=""),"",A924&amp;"|"&amp;B924)</f>
        <v/>
      </c>
    </row>
    <row r="925" customFormat="false" ht="15" hidden="false" customHeight="false" outlineLevel="0" collapsed="false">
      <c r="A925" s="16"/>
      <c r="B925" s="17"/>
      <c r="C925" s="18" t="str">
        <f aca="false">IF($B925="","",IFERROR(VLOOKUP($B925,الموظفين!$A$2:$J$501,2,FALSE())&amp;"","⚠ كود غير موجود"))</f>
        <v/>
      </c>
      <c r="D925" s="18" t="str">
        <f aca="false">IF($B925="","",IFERROR(VLOOKUP($B925,الموظفين!$A$2:$J$501,3,FALSE())&amp;"",""))</f>
        <v/>
      </c>
      <c r="E925" s="18" t="str">
        <f aca="false">IF($B925="","",IFERROR(VLOOKUP($B925,الموظفين!$A$2:$J$501,5,FALSE())&amp;"",""))</f>
        <v/>
      </c>
      <c r="F925" s="19" t="str">
        <f aca="false">IF($B925="","",IFERROR(VLOOKUP($B925,الموظفين!$A$2:$J$501,6,FALSE()),""))</f>
        <v/>
      </c>
      <c r="G925" s="19" t="str">
        <f aca="false">IF($B925="","",IFERROR(VLOOKUP($B925,الموظفين!$A$2:$J$501,7,FALSE()),""))</f>
        <v/>
      </c>
      <c r="H925" s="20"/>
      <c r="I925" s="20"/>
      <c r="J925" s="21" t="str">
        <f aca="false">IF(OR(H925="",I925=""),"",ROUND(MOD(I925-H925,1)*24,2))</f>
        <v/>
      </c>
      <c r="K925" s="22" t="str">
        <f aca="false">IF(OR(H925="",F925=""),"",IF(ROUND(MAX(0,MOD(H925-F925+0.5,1)-0.5)*1440,0)&gt;IFERROR(VLOOKUP(E925,الورديات!$A$2:$E$21,5,FALSE()),0),ROUND(MAX(0,MOD(H925-F925+0.5,1)-0.5)*1440,0),0))</f>
        <v/>
      </c>
      <c r="L925" s="22" t="str">
        <f aca="false">IF(OR(I925="",G925=""),"",ROUND(MAX(0,MOD(G925-I925+0.5,1)-0.5)*1440,0))</f>
        <v/>
      </c>
      <c r="M925" s="22" t="str">
        <f aca="false">IF(OR(I925="",G925=""),"",IF(ROUND(MAX(0,MOD(I925-G925+0.5,1)-0.5)*1440,0)&gt;=الإعدادات!$B$8,ROUND(MAX(0,MOD(I925-G925+0.5,1)-0.5)*1440,0),0))</f>
        <v/>
      </c>
      <c r="N925" s="18" t="str">
        <f aca="false">IF(OR(A925="",B925=""),"",IF(COUNTIFS(الإجازات!$A$2:$A$1001,B925,الإجازات!$D$2:$D$1001,"&lt;="&amp;A925,الإجازات!$E$2:$E$1001,"&gt;="&amp;A925,الإجازات!$G$2:$G$1001,"مقبولة")=0,"",LOOKUP(2,1/((الإجازات!$A$2:$A$1001=B925)*(الإجازات!$D$2:$D$1001&lt;=A925)*(الإجازات!$E$2:$E$1001&gt;=A925)*(الإجازات!$G$2:$G$1001="مقبولة")),الإجازات!$C$2:$C$1001)))</f>
        <v/>
      </c>
      <c r="O925" s="17"/>
      <c r="P925" s="23" t="str">
        <f aca="false">IF(B925="","",IF(ISNA(MATCH(B925,الموظفين!$A$2:$A$501,0)),"⚠ كود غير موجود",IF(O925&lt;&gt;"",O925,IF(N925&lt;&gt;"",N925,IF(H925="",IF(AND(A925&lt;&gt;"",WEEKDAY(A925)=الإعدادات!$B$11),"راحة أسبوعية","غائب"),IF(I925="","بدون انصراف",IF(N(K925)&gt;0,"متأخر","حاضر")))))))</f>
        <v/>
      </c>
      <c r="Q925" s="24" t="str">
        <f aca="false">IF(B925="","",IF(OR(P925="غائب",P925="غياب",P925="إجازة بدون راتب"),IFERROR(VLOOKUP(B925,الموظفين!$A$2:$J$501,8,FALSE()),0),0))</f>
        <v/>
      </c>
      <c r="R925" s="24" t="str">
        <f aca="false">IF(B925="","",ROUND((N(K925)+N(L925))/60*IFERROR(VLOOKUP(B925,الموظفين!$A$2:$J$501,8,FALSE()),0)/الإعدادات!$B$6*الإعدادات!$B$9,2))</f>
        <v/>
      </c>
      <c r="S925" s="24" t="str">
        <f aca="false">IF(OR(B925="",M925=""),"",ROUND(M925/60*IFERROR(VLOOKUP(B925,الموظفين!$A$2:$J$501,9,FALSE()),0),2))</f>
        <v/>
      </c>
      <c r="T925" s="17"/>
      <c r="U925" s="23" t="str">
        <f aca="false">IF(OR(A925="",B925=""),"",A925&amp;"|"&amp;B925)</f>
        <v/>
      </c>
    </row>
    <row r="926" customFormat="false" ht="15" hidden="false" customHeight="false" outlineLevel="0" collapsed="false">
      <c r="A926" s="16"/>
      <c r="B926" s="17"/>
      <c r="C926" s="18" t="str">
        <f aca="false">IF($B926="","",IFERROR(VLOOKUP($B926,الموظفين!$A$2:$J$501,2,FALSE())&amp;"","⚠ كود غير موجود"))</f>
        <v/>
      </c>
      <c r="D926" s="18" t="str">
        <f aca="false">IF($B926="","",IFERROR(VLOOKUP($B926,الموظفين!$A$2:$J$501,3,FALSE())&amp;"",""))</f>
        <v/>
      </c>
      <c r="E926" s="18" t="str">
        <f aca="false">IF($B926="","",IFERROR(VLOOKUP($B926,الموظفين!$A$2:$J$501,5,FALSE())&amp;"",""))</f>
        <v/>
      </c>
      <c r="F926" s="19" t="str">
        <f aca="false">IF($B926="","",IFERROR(VLOOKUP($B926,الموظفين!$A$2:$J$501,6,FALSE()),""))</f>
        <v/>
      </c>
      <c r="G926" s="19" t="str">
        <f aca="false">IF($B926="","",IFERROR(VLOOKUP($B926,الموظفين!$A$2:$J$501,7,FALSE()),""))</f>
        <v/>
      </c>
      <c r="H926" s="20"/>
      <c r="I926" s="20"/>
      <c r="J926" s="21" t="str">
        <f aca="false">IF(OR(H926="",I926=""),"",ROUND(MOD(I926-H926,1)*24,2))</f>
        <v/>
      </c>
      <c r="K926" s="22" t="str">
        <f aca="false">IF(OR(H926="",F926=""),"",IF(ROUND(MAX(0,MOD(H926-F926+0.5,1)-0.5)*1440,0)&gt;IFERROR(VLOOKUP(E926,الورديات!$A$2:$E$21,5,FALSE()),0),ROUND(MAX(0,MOD(H926-F926+0.5,1)-0.5)*1440,0),0))</f>
        <v/>
      </c>
      <c r="L926" s="22" t="str">
        <f aca="false">IF(OR(I926="",G926=""),"",ROUND(MAX(0,MOD(G926-I926+0.5,1)-0.5)*1440,0))</f>
        <v/>
      </c>
      <c r="M926" s="22" t="str">
        <f aca="false">IF(OR(I926="",G926=""),"",IF(ROUND(MAX(0,MOD(I926-G926+0.5,1)-0.5)*1440,0)&gt;=الإعدادات!$B$8,ROUND(MAX(0,MOD(I926-G926+0.5,1)-0.5)*1440,0),0))</f>
        <v/>
      </c>
      <c r="N926" s="18" t="str">
        <f aca="false">IF(OR(A926="",B926=""),"",IF(COUNTIFS(الإجازات!$A$2:$A$1001,B926,الإجازات!$D$2:$D$1001,"&lt;="&amp;A926,الإجازات!$E$2:$E$1001,"&gt;="&amp;A926,الإجازات!$G$2:$G$1001,"مقبولة")=0,"",LOOKUP(2,1/((الإجازات!$A$2:$A$1001=B926)*(الإجازات!$D$2:$D$1001&lt;=A926)*(الإجازات!$E$2:$E$1001&gt;=A926)*(الإجازات!$G$2:$G$1001="مقبولة")),الإجازات!$C$2:$C$1001)))</f>
        <v/>
      </c>
      <c r="O926" s="17"/>
      <c r="P926" s="23" t="str">
        <f aca="false">IF(B926="","",IF(ISNA(MATCH(B926,الموظفين!$A$2:$A$501,0)),"⚠ كود غير موجود",IF(O926&lt;&gt;"",O926,IF(N926&lt;&gt;"",N926,IF(H926="",IF(AND(A926&lt;&gt;"",WEEKDAY(A926)=الإعدادات!$B$11),"راحة أسبوعية","غائب"),IF(I926="","بدون انصراف",IF(N(K926)&gt;0,"متأخر","حاضر")))))))</f>
        <v/>
      </c>
      <c r="Q926" s="24" t="str">
        <f aca="false">IF(B926="","",IF(OR(P926="غائب",P926="غياب",P926="إجازة بدون راتب"),IFERROR(VLOOKUP(B926,الموظفين!$A$2:$J$501,8,FALSE()),0),0))</f>
        <v/>
      </c>
      <c r="R926" s="24" t="str">
        <f aca="false">IF(B926="","",ROUND((N(K926)+N(L926))/60*IFERROR(VLOOKUP(B926,الموظفين!$A$2:$J$501,8,FALSE()),0)/الإعدادات!$B$6*الإعدادات!$B$9,2))</f>
        <v/>
      </c>
      <c r="S926" s="24" t="str">
        <f aca="false">IF(OR(B926="",M926=""),"",ROUND(M926/60*IFERROR(VLOOKUP(B926,الموظفين!$A$2:$J$501,9,FALSE()),0),2))</f>
        <v/>
      </c>
      <c r="T926" s="17"/>
      <c r="U926" s="23" t="str">
        <f aca="false">IF(OR(A926="",B926=""),"",A926&amp;"|"&amp;B926)</f>
        <v/>
      </c>
    </row>
    <row r="927" customFormat="false" ht="15" hidden="false" customHeight="false" outlineLevel="0" collapsed="false">
      <c r="A927" s="16"/>
      <c r="B927" s="17"/>
      <c r="C927" s="18" t="str">
        <f aca="false">IF($B927="","",IFERROR(VLOOKUP($B927,الموظفين!$A$2:$J$501,2,FALSE())&amp;"","⚠ كود غير موجود"))</f>
        <v/>
      </c>
      <c r="D927" s="18" t="str">
        <f aca="false">IF($B927="","",IFERROR(VLOOKUP($B927,الموظفين!$A$2:$J$501,3,FALSE())&amp;"",""))</f>
        <v/>
      </c>
      <c r="E927" s="18" t="str">
        <f aca="false">IF($B927="","",IFERROR(VLOOKUP($B927,الموظفين!$A$2:$J$501,5,FALSE())&amp;"",""))</f>
        <v/>
      </c>
      <c r="F927" s="19" t="str">
        <f aca="false">IF($B927="","",IFERROR(VLOOKUP($B927,الموظفين!$A$2:$J$501,6,FALSE()),""))</f>
        <v/>
      </c>
      <c r="G927" s="19" t="str">
        <f aca="false">IF($B927="","",IFERROR(VLOOKUP($B927,الموظفين!$A$2:$J$501,7,FALSE()),""))</f>
        <v/>
      </c>
      <c r="H927" s="20"/>
      <c r="I927" s="20"/>
      <c r="J927" s="21" t="str">
        <f aca="false">IF(OR(H927="",I927=""),"",ROUND(MOD(I927-H927,1)*24,2))</f>
        <v/>
      </c>
      <c r="K927" s="22" t="str">
        <f aca="false">IF(OR(H927="",F927=""),"",IF(ROUND(MAX(0,MOD(H927-F927+0.5,1)-0.5)*1440,0)&gt;IFERROR(VLOOKUP(E927,الورديات!$A$2:$E$21,5,FALSE()),0),ROUND(MAX(0,MOD(H927-F927+0.5,1)-0.5)*1440,0),0))</f>
        <v/>
      </c>
      <c r="L927" s="22" t="str">
        <f aca="false">IF(OR(I927="",G927=""),"",ROUND(MAX(0,MOD(G927-I927+0.5,1)-0.5)*1440,0))</f>
        <v/>
      </c>
      <c r="M927" s="22" t="str">
        <f aca="false">IF(OR(I927="",G927=""),"",IF(ROUND(MAX(0,MOD(I927-G927+0.5,1)-0.5)*1440,0)&gt;=الإعدادات!$B$8,ROUND(MAX(0,MOD(I927-G927+0.5,1)-0.5)*1440,0),0))</f>
        <v/>
      </c>
      <c r="N927" s="18" t="str">
        <f aca="false">IF(OR(A927="",B927=""),"",IF(COUNTIFS(الإجازات!$A$2:$A$1001,B927,الإجازات!$D$2:$D$1001,"&lt;="&amp;A927,الإجازات!$E$2:$E$1001,"&gt;="&amp;A927,الإجازات!$G$2:$G$1001,"مقبولة")=0,"",LOOKUP(2,1/((الإجازات!$A$2:$A$1001=B927)*(الإجازات!$D$2:$D$1001&lt;=A927)*(الإجازات!$E$2:$E$1001&gt;=A927)*(الإجازات!$G$2:$G$1001="مقبولة")),الإجازات!$C$2:$C$1001)))</f>
        <v/>
      </c>
      <c r="O927" s="17"/>
      <c r="P927" s="23" t="str">
        <f aca="false">IF(B927="","",IF(ISNA(MATCH(B927,الموظفين!$A$2:$A$501,0)),"⚠ كود غير موجود",IF(O927&lt;&gt;"",O927,IF(N927&lt;&gt;"",N927,IF(H927="",IF(AND(A927&lt;&gt;"",WEEKDAY(A927)=الإعدادات!$B$11),"راحة أسبوعية","غائب"),IF(I927="","بدون انصراف",IF(N(K927)&gt;0,"متأخر","حاضر")))))))</f>
        <v/>
      </c>
      <c r="Q927" s="24" t="str">
        <f aca="false">IF(B927="","",IF(OR(P927="غائب",P927="غياب",P927="إجازة بدون راتب"),IFERROR(VLOOKUP(B927,الموظفين!$A$2:$J$501,8,FALSE()),0),0))</f>
        <v/>
      </c>
      <c r="R927" s="24" t="str">
        <f aca="false">IF(B927="","",ROUND((N(K927)+N(L927))/60*IFERROR(VLOOKUP(B927,الموظفين!$A$2:$J$501,8,FALSE()),0)/الإعدادات!$B$6*الإعدادات!$B$9,2))</f>
        <v/>
      </c>
      <c r="S927" s="24" t="str">
        <f aca="false">IF(OR(B927="",M927=""),"",ROUND(M927/60*IFERROR(VLOOKUP(B927,الموظفين!$A$2:$J$501,9,FALSE()),0),2))</f>
        <v/>
      </c>
      <c r="T927" s="17"/>
      <c r="U927" s="23" t="str">
        <f aca="false">IF(OR(A927="",B927=""),"",A927&amp;"|"&amp;B927)</f>
        <v/>
      </c>
    </row>
    <row r="928" customFormat="false" ht="15" hidden="false" customHeight="false" outlineLevel="0" collapsed="false">
      <c r="A928" s="16"/>
      <c r="B928" s="17"/>
      <c r="C928" s="18" t="str">
        <f aca="false">IF($B928="","",IFERROR(VLOOKUP($B928,الموظفين!$A$2:$J$501,2,FALSE())&amp;"","⚠ كود غير موجود"))</f>
        <v/>
      </c>
      <c r="D928" s="18" t="str">
        <f aca="false">IF($B928="","",IFERROR(VLOOKUP($B928,الموظفين!$A$2:$J$501,3,FALSE())&amp;"",""))</f>
        <v/>
      </c>
      <c r="E928" s="18" t="str">
        <f aca="false">IF($B928="","",IFERROR(VLOOKUP($B928,الموظفين!$A$2:$J$501,5,FALSE())&amp;"",""))</f>
        <v/>
      </c>
      <c r="F928" s="19" t="str">
        <f aca="false">IF($B928="","",IFERROR(VLOOKUP($B928,الموظفين!$A$2:$J$501,6,FALSE()),""))</f>
        <v/>
      </c>
      <c r="G928" s="19" t="str">
        <f aca="false">IF($B928="","",IFERROR(VLOOKUP($B928,الموظفين!$A$2:$J$501,7,FALSE()),""))</f>
        <v/>
      </c>
      <c r="H928" s="20"/>
      <c r="I928" s="20"/>
      <c r="J928" s="21" t="str">
        <f aca="false">IF(OR(H928="",I928=""),"",ROUND(MOD(I928-H928,1)*24,2))</f>
        <v/>
      </c>
      <c r="K928" s="22" t="str">
        <f aca="false">IF(OR(H928="",F928=""),"",IF(ROUND(MAX(0,MOD(H928-F928+0.5,1)-0.5)*1440,0)&gt;IFERROR(VLOOKUP(E928,الورديات!$A$2:$E$21,5,FALSE()),0),ROUND(MAX(0,MOD(H928-F928+0.5,1)-0.5)*1440,0),0))</f>
        <v/>
      </c>
      <c r="L928" s="22" t="str">
        <f aca="false">IF(OR(I928="",G928=""),"",ROUND(MAX(0,MOD(G928-I928+0.5,1)-0.5)*1440,0))</f>
        <v/>
      </c>
      <c r="M928" s="22" t="str">
        <f aca="false">IF(OR(I928="",G928=""),"",IF(ROUND(MAX(0,MOD(I928-G928+0.5,1)-0.5)*1440,0)&gt;=الإعدادات!$B$8,ROUND(MAX(0,MOD(I928-G928+0.5,1)-0.5)*1440,0),0))</f>
        <v/>
      </c>
      <c r="N928" s="18" t="str">
        <f aca="false">IF(OR(A928="",B928=""),"",IF(COUNTIFS(الإجازات!$A$2:$A$1001,B928,الإجازات!$D$2:$D$1001,"&lt;="&amp;A928,الإجازات!$E$2:$E$1001,"&gt;="&amp;A928,الإجازات!$G$2:$G$1001,"مقبولة")=0,"",LOOKUP(2,1/((الإجازات!$A$2:$A$1001=B928)*(الإجازات!$D$2:$D$1001&lt;=A928)*(الإجازات!$E$2:$E$1001&gt;=A928)*(الإجازات!$G$2:$G$1001="مقبولة")),الإجازات!$C$2:$C$1001)))</f>
        <v/>
      </c>
      <c r="O928" s="17"/>
      <c r="P928" s="23" t="str">
        <f aca="false">IF(B928="","",IF(ISNA(MATCH(B928,الموظفين!$A$2:$A$501,0)),"⚠ كود غير موجود",IF(O928&lt;&gt;"",O928,IF(N928&lt;&gt;"",N928,IF(H928="",IF(AND(A928&lt;&gt;"",WEEKDAY(A928)=الإعدادات!$B$11),"راحة أسبوعية","غائب"),IF(I928="","بدون انصراف",IF(N(K928)&gt;0,"متأخر","حاضر")))))))</f>
        <v/>
      </c>
      <c r="Q928" s="24" t="str">
        <f aca="false">IF(B928="","",IF(OR(P928="غائب",P928="غياب",P928="إجازة بدون راتب"),IFERROR(VLOOKUP(B928,الموظفين!$A$2:$J$501,8,FALSE()),0),0))</f>
        <v/>
      </c>
      <c r="R928" s="24" t="str">
        <f aca="false">IF(B928="","",ROUND((N(K928)+N(L928))/60*IFERROR(VLOOKUP(B928,الموظفين!$A$2:$J$501,8,FALSE()),0)/الإعدادات!$B$6*الإعدادات!$B$9,2))</f>
        <v/>
      </c>
      <c r="S928" s="24" t="str">
        <f aca="false">IF(OR(B928="",M928=""),"",ROUND(M928/60*IFERROR(VLOOKUP(B928,الموظفين!$A$2:$J$501,9,FALSE()),0),2))</f>
        <v/>
      </c>
      <c r="T928" s="17"/>
      <c r="U928" s="23" t="str">
        <f aca="false">IF(OR(A928="",B928=""),"",A928&amp;"|"&amp;B928)</f>
        <v/>
      </c>
    </row>
    <row r="929" customFormat="false" ht="15" hidden="false" customHeight="false" outlineLevel="0" collapsed="false">
      <c r="A929" s="16"/>
      <c r="B929" s="17"/>
      <c r="C929" s="18" t="str">
        <f aca="false">IF($B929="","",IFERROR(VLOOKUP($B929,الموظفين!$A$2:$J$501,2,FALSE())&amp;"","⚠ كود غير موجود"))</f>
        <v/>
      </c>
      <c r="D929" s="18" t="str">
        <f aca="false">IF($B929="","",IFERROR(VLOOKUP($B929,الموظفين!$A$2:$J$501,3,FALSE())&amp;"",""))</f>
        <v/>
      </c>
      <c r="E929" s="18" t="str">
        <f aca="false">IF($B929="","",IFERROR(VLOOKUP($B929,الموظفين!$A$2:$J$501,5,FALSE())&amp;"",""))</f>
        <v/>
      </c>
      <c r="F929" s="19" t="str">
        <f aca="false">IF($B929="","",IFERROR(VLOOKUP($B929,الموظفين!$A$2:$J$501,6,FALSE()),""))</f>
        <v/>
      </c>
      <c r="G929" s="19" t="str">
        <f aca="false">IF($B929="","",IFERROR(VLOOKUP($B929,الموظفين!$A$2:$J$501,7,FALSE()),""))</f>
        <v/>
      </c>
      <c r="H929" s="20"/>
      <c r="I929" s="20"/>
      <c r="J929" s="21" t="str">
        <f aca="false">IF(OR(H929="",I929=""),"",ROUND(MOD(I929-H929,1)*24,2))</f>
        <v/>
      </c>
      <c r="K929" s="22" t="str">
        <f aca="false">IF(OR(H929="",F929=""),"",IF(ROUND(MAX(0,MOD(H929-F929+0.5,1)-0.5)*1440,0)&gt;IFERROR(VLOOKUP(E929,الورديات!$A$2:$E$21,5,FALSE()),0),ROUND(MAX(0,MOD(H929-F929+0.5,1)-0.5)*1440,0),0))</f>
        <v/>
      </c>
      <c r="L929" s="22" t="str">
        <f aca="false">IF(OR(I929="",G929=""),"",ROUND(MAX(0,MOD(G929-I929+0.5,1)-0.5)*1440,0))</f>
        <v/>
      </c>
      <c r="M929" s="22" t="str">
        <f aca="false">IF(OR(I929="",G929=""),"",IF(ROUND(MAX(0,MOD(I929-G929+0.5,1)-0.5)*1440,0)&gt;=الإعدادات!$B$8,ROUND(MAX(0,MOD(I929-G929+0.5,1)-0.5)*1440,0),0))</f>
        <v/>
      </c>
      <c r="N929" s="18" t="str">
        <f aca="false">IF(OR(A929="",B929=""),"",IF(COUNTIFS(الإجازات!$A$2:$A$1001,B929,الإجازات!$D$2:$D$1001,"&lt;="&amp;A929,الإجازات!$E$2:$E$1001,"&gt;="&amp;A929,الإجازات!$G$2:$G$1001,"مقبولة")=0,"",LOOKUP(2,1/((الإجازات!$A$2:$A$1001=B929)*(الإجازات!$D$2:$D$1001&lt;=A929)*(الإجازات!$E$2:$E$1001&gt;=A929)*(الإجازات!$G$2:$G$1001="مقبولة")),الإجازات!$C$2:$C$1001)))</f>
        <v/>
      </c>
      <c r="O929" s="17"/>
      <c r="P929" s="23" t="str">
        <f aca="false">IF(B929="","",IF(ISNA(MATCH(B929,الموظفين!$A$2:$A$501,0)),"⚠ كود غير موجود",IF(O929&lt;&gt;"",O929,IF(N929&lt;&gt;"",N929,IF(H929="",IF(AND(A929&lt;&gt;"",WEEKDAY(A929)=الإعدادات!$B$11),"راحة أسبوعية","غائب"),IF(I929="","بدون انصراف",IF(N(K929)&gt;0,"متأخر","حاضر")))))))</f>
        <v/>
      </c>
      <c r="Q929" s="24" t="str">
        <f aca="false">IF(B929="","",IF(OR(P929="غائب",P929="غياب",P929="إجازة بدون راتب"),IFERROR(VLOOKUP(B929,الموظفين!$A$2:$J$501,8,FALSE()),0),0))</f>
        <v/>
      </c>
      <c r="R929" s="24" t="str">
        <f aca="false">IF(B929="","",ROUND((N(K929)+N(L929))/60*IFERROR(VLOOKUP(B929,الموظفين!$A$2:$J$501,8,FALSE()),0)/الإعدادات!$B$6*الإعدادات!$B$9,2))</f>
        <v/>
      </c>
      <c r="S929" s="24" t="str">
        <f aca="false">IF(OR(B929="",M929=""),"",ROUND(M929/60*IFERROR(VLOOKUP(B929,الموظفين!$A$2:$J$501,9,FALSE()),0),2))</f>
        <v/>
      </c>
      <c r="T929" s="17"/>
      <c r="U929" s="23" t="str">
        <f aca="false">IF(OR(A929="",B929=""),"",A929&amp;"|"&amp;B929)</f>
        <v/>
      </c>
    </row>
    <row r="930" customFormat="false" ht="15" hidden="false" customHeight="false" outlineLevel="0" collapsed="false">
      <c r="A930" s="16"/>
      <c r="B930" s="17"/>
      <c r="C930" s="18" t="str">
        <f aca="false">IF($B930="","",IFERROR(VLOOKUP($B930,الموظفين!$A$2:$J$501,2,FALSE())&amp;"","⚠ كود غير موجود"))</f>
        <v/>
      </c>
      <c r="D930" s="18" t="str">
        <f aca="false">IF($B930="","",IFERROR(VLOOKUP($B930,الموظفين!$A$2:$J$501,3,FALSE())&amp;"",""))</f>
        <v/>
      </c>
      <c r="E930" s="18" t="str">
        <f aca="false">IF($B930="","",IFERROR(VLOOKUP($B930,الموظفين!$A$2:$J$501,5,FALSE())&amp;"",""))</f>
        <v/>
      </c>
      <c r="F930" s="19" t="str">
        <f aca="false">IF($B930="","",IFERROR(VLOOKUP($B930,الموظفين!$A$2:$J$501,6,FALSE()),""))</f>
        <v/>
      </c>
      <c r="G930" s="19" t="str">
        <f aca="false">IF($B930="","",IFERROR(VLOOKUP($B930,الموظفين!$A$2:$J$501,7,FALSE()),""))</f>
        <v/>
      </c>
      <c r="H930" s="20"/>
      <c r="I930" s="20"/>
      <c r="J930" s="21" t="str">
        <f aca="false">IF(OR(H930="",I930=""),"",ROUND(MOD(I930-H930,1)*24,2))</f>
        <v/>
      </c>
      <c r="K930" s="22" t="str">
        <f aca="false">IF(OR(H930="",F930=""),"",IF(ROUND(MAX(0,MOD(H930-F930+0.5,1)-0.5)*1440,0)&gt;IFERROR(VLOOKUP(E930,الورديات!$A$2:$E$21,5,FALSE()),0),ROUND(MAX(0,MOD(H930-F930+0.5,1)-0.5)*1440,0),0))</f>
        <v/>
      </c>
      <c r="L930" s="22" t="str">
        <f aca="false">IF(OR(I930="",G930=""),"",ROUND(MAX(0,MOD(G930-I930+0.5,1)-0.5)*1440,0))</f>
        <v/>
      </c>
      <c r="M930" s="22" t="str">
        <f aca="false">IF(OR(I930="",G930=""),"",IF(ROUND(MAX(0,MOD(I930-G930+0.5,1)-0.5)*1440,0)&gt;=الإعدادات!$B$8,ROUND(MAX(0,MOD(I930-G930+0.5,1)-0.5)*1440,0),0))</f>
        <v/>
      </c>
      <c r="N930" s="18" t="str">
        <f aca="false">IF(OR(A930="",B930=""),"",IF(COUNTIFS(الإجازات!$A$2:$A$1001,B930,الإجازات!$D$2:$D$1001,"&lt;="&amp;A930,الإجازات!$E$2:$E$1001,"&gt;="&amp;A930,الإجازات!$G$2:$G$1001,"مقبولة")=0,"",LOOKUP(2,1/((الإجازات!$A$2:$A$1001=B930)*(الإجازات!$D$2:$D$1001&lt;=A930)*(الإجازات!$E$2:$E$1001&gt;=A930)*(الإجازات!$G$2:$G$1001="مقبولة")),الإجازات!$C$2:$C$1001)))</f>
        <v/>
      </c>
      <c r="O930" s="17"/>
      <c r="P930" s="23" t="str">
        <f aca="false">IF(B930="","",IF(ISNA(MATCH(B930,الموظفين!$A$2:$A$501,0)),"⚠ كود غير موجود",IF(O930&lt;&gt;"",O930,IF(N930&lt;&gt;"",N930,IF(H930="",IF(AND(A930&lt;&gt;"",WEEKDAY(A930)=الإعدادات!$B$11),"راحة أسبوعية","غائب"),IF(I930="","بدون انصراف",IF(N(K930)&gt;0,"متأخر","حاضر")))))))</f>
        <v/>
      </c>
      <c r="Q930" s="24" t="str">
        <f aca="false">IF(B930="","",IF(OR(P930="غائب",P930="غياب",P930="إجازة بدون راتب"),IFERROR(VLOOKUP(B930,الموظفين!$A$2:$J$501,8,FALSE()),0),0))</f>
        <v/>
      </c>
      <c r="R930" s="24" t="str">
        <f aca="false">IF(B930="","",ROUND((N(K930)+N(L930))/60*IFERROR(VLOOKUP(B930,الموظفين!$A$2:$J$501,8,FALSE()),0)/الإعدادات!$B$6*الإعدادات!$B$9,2))</f>
        <v/>
      </c>
      <c r="S930" s="24" t="str">
        <f aca="false">IF(OR(B930="",M930=""),"",ROUND(M930/60*IFERROR(VLOOKUP(B930,الموظفين!$A$2:$J$501,9,FALSE()),0),2))</f>
        <v/>
      </c>
      <c r="T930" s="17"/>
      <c r="U930" s="23" t="str">
        <f aca="false">IF(OR(A930="",B930=""),"",A930&amp;"|"&amp;B930)</f>
        <v/>
      </c>
    </row>
    <row r="931" customFormat="false" ht="15" hidden="false" customHeight="false" outlineLevel="0" collapsed="false">
      <c r="A931" s="16"/>
      <c r="B931" s="17"/>
      <c r="C931" s="18" t="str">
        <f aca="false">IF($B931="","",IFERROR(VLOOKUP($B931,الموظفين!$A$2:$J$501,2,FALSE())&amp;"","⚠ كود غير موجود"))</f>
        <v/>
      </c>
      <c r="D931" s="18" t="str">
        <f aca="false">IF($B931="","",IFERROR(VLOOKUP($B931,الموظفين!$A$2:$J$501,3,FALSE())&amp;"",""))</f>
        <v/>
      </c>
      <c r="E931" s="18" t="str">
        <f aca="false">IF($B931="","",IFERROR(VLOOKUP($B931,الموظفين!$A$2:$J$501,5,FALSE())&amp;"",""))</f>
        <v/>
      </c>
      <c r="F931" s="19" t="str">
        <f aca="false">IF($B931="","",IFERROR(VLOOKUP($B931,الموظفين!$A$2:$J$501,6,FALSE()),""))</f>
        <v/>
      </c>
      <c r="G931" s="19" t="str">
        <f aca="false">IF($B931="","",IFERROR(VLOOKUP($B931,الموظفين!$A$2:$J$501,7,FALSE()),""))</f>
        <v/>
      </c>
      <c r="H931" s="20"/>
      <c r="I931" s="20"/>
      <c r="J931" s="21" t="str">
        <f aca="false">IF(OR(H931="",I931=""),"",ROUND(MOD(I931-H931,1)*24,2))</f>
        <v/>
      </c>
      <c r="K931" s="22" t="str">
        <f aca="false">IF(OR(H931="",F931=""),"",IF(ROUND(MAX(0,MOD(H931-F931+0.5,1)-0.5)*1440,0)&gt;IFERROR(VLOOKUP(E931,الورديات!$A$2:$E$21,5,FALSE()),0),ROUND(MAX(0,MOD(H931-F931+0.5,1)-0.5)*1440,0),0))</f>
        <v/>
      </c>
      <c r="L931" s="22" t="str">
        <f aca="false">IF(OR(I931="",G931=""),"",ROUND(MAX(0,MOD(G931-I931+0.5,1)-0.5)*1440,0))</f>
        <v/>
      </c>
      <c r="M931" s="22" t="str">
        <f aca="false">IF(OR(I931="",G931=""),"",IF(ROUND(MAX(0,MOD(I931-G931+0.5,1)-0.5)*1440,0)&gt;=الإعدادات!$B$8,ROUND(MAX(0,MOD(I931-G931+0.5,1)-0.5)*1440,0),0))</f>
        <v/>
      </c>
      <c r="N931" s="18" t="str">
        <f aca="false">IF(OR(A931="",B931=""),"",IF(COUNTIFS(الإجازات!$A$2:$A$1001,B931,الإجازات!$D$2:$D$1001,"&lt;="&amp;A931,الإجازات!$E$2:$E$1001,"&gt;="&amp;A931,الإجازات!$G$2:$G$1001,"مقبولة")=0,"",LOOKUP(2,1/((الإجازات!$A$2:$A$1001=B931)*(الإجازات!$D$2:$D$1001&lt;=A931)*(الإجازات!$E$2:$E$1001&gt;=A931)*(الإجازات!$G$2:$G$1001="مقبولة")),الإجازات!$C$2:$C$1001)))</f>
        <v/>
      </c>
      <c r="O931" s="17"/>
      <c r="P931" s="23" t="str">
        <f aca="false">IF(B931="","",IF(ISNA(MATCH(B931,الموظفين!$A$2:$A$501,0)),"⚠ كود غير موجود",IF(O931&lt;&gt;"",O931,IF(N931&lt;&gt;"",N931,IF(H931="",IF(AND(A931&lt;&gt;"",WEEKDAY(A931)=الإعدادات!$B$11),"راحة أسبوعية","غائب"),IF(I931="","بدون انصراف",IF(N(K931)&gt;0,"متأخر","حاضر")))))))</f>
        <v/>
      </c>
      <c r="Q931" s="24" t="str">
        <f aca="false">IF(B931="","",IF(OR(P931="غائب",P931="غياب",P931="إجازة بدون راتب"),IFERROR(VLOOKUP(B931,الموظفين!$A$2:$J$501,8,FALSE()),0),0))</f>
        <v/>
      </c>
      <c r="R931" s="24" t="str">
        <f aca="false">IF(B931="","",ROUND((N(K931)+N(L931))/60*IFERROR(VLOOKUP(B931,الموظفين!$A$2:$J$501,8,FALSE()),0)/الإعدادات!$B$6*الإعدادات!$B$9,2))</f>
        <v/>
      </c>
      <c r="S931" s="24" t="str">
        <f aca="false">IF(OR(B931="",M931=""),"",ROUND(M931/60*IFERROR(VLOOKUP(B931,الموظفين!$A$2:$J$501,9,FALSE()),0),2))</f>
        <v/>
      </c>
      <c r="T931" s="17"/>
      <c r="U931" s="23" t="str">
        <f aca="false">IF(OR(A931="",B931=""),"",A931&amp;"|"&amp;B931)</f>
        <v/>
      </c>
    </row>
    <row r="932" customFormat="false" ht="15" hidden="false" customHeight="false" outlineLevel="0" collapsed="false">
      <c r="A932" s="16"/>
      <c r="B932" s="17"/>
      <c r="C932" s="18" t="str">
        <f aca="false">IF($B932="","",IFERROR(VLOOKUP($B932,الموظفين!$A$2:$J$501,2,FALSE())&amp;"","⚠ كود غير موجود"))</f>
        <v/>
      </c>
      <c r="D932" s="18" t="str">
        <f aca="false">IF($B932="","",IFERROR(VLOOKUP($B932,الموظفين!$A$2:$J$501,3,FALSE())&amp;"",""))</f>
        <v/>
      </c>
      <c r="E932" s="18" t="str">
        <f aca="false">IF($B932="","",IFERROR(VLOOKUP($B932,الموظفين!$A$2:$J$501,5,FALSE())&amp;"",""))</f>
        <v/>
      </c>
      <c r="F932" s="19" t="str">
        <f aca="false">IF($B932="","",IFERROR(VLOOKUP($B932,الموظفين!$A$2:$J$501,6,FALSE()),""))</f>
        <v/>
      </c>
      <c r="G932" s="19" t="str">
        <f aca="false">IF($B932="","",IFERROR(VLOOKUP($B932,الموظفين!$A$2:$J$501,7,FALSE()),""))</f>
        <v/>
      </c>
      <c r="H932" s="20"/>
      <c r="I932" s="20"/>
      <c r="J932" s="21" t="str">
        <f aca="false">IF(OR(H932="",I932=""),"",ROUND(MOD(I932-H932,1)*24,2))</f>
        <v/>
      </c>
      <c r="K932" s="22" t="str">
        <f aca="false">IF(OR(H932="",F932=""),"",IF(ROUND(MAX(0,MOD(H932-F932+0.5,1)-0.5)*1440,0)&gt;IFERROR(VLOOKUP(E932,الورديات!$A$2:$E$21,5,FALSE()),0),ROUND(MAX(0,MOD(H932-F932+0.5,1)-0.5)*1440,0),0))</f>
        <v/>
      </c>
      <c r="L932" s="22" t="str">
        <f aca="false">IF(OR(I932="",G932=""),"",ROUND(MAX(0,MOD(G932-I932+0.5,1)-0.5)*1440,0))</f>
        <v/>
      </c>
      <c r="M932" s="22" t="str">
        <f aca="false">IF(OR(I932="",G932=""),"",IF(ROUND(MAX(0,MOD(I932-G932+0.5,1)-0.5)*1440,0)&gt;=الإعدادات!$B$8,ROUND(MAX(0,MOD(I932-G932+0.5,1)-0.5)*1440,0),0))</f>
        <v/>
      </c>
      <c r="N932" s="18" t="str">
        <f aca="false">IF(OR(A932="",B932=""),"",IF(COUNTIFS(الإجازات!$A$2:$A$1001,B932,الإجازات!$D$2:$D$1001,"&lt;="&amp;A932,الإجازات!$E$2:$E$1001,"&gt;="&amp;A932,الإجازات!$G$2:$G$1001,"مقبولة")=0,"",LOOKUP(2,1/((الإجازات!$A$2:$A$1001=B932)*(الإجازات!$D$2:$D$1001&lt;=A932)*(الإجازات!$E$2:$E$1001&gt;=A932)*(الإجازات!$G$2:$G$1001="مقبولة")),الإجازات!$C$2:$C$1001)))</f>
        <v/>
      </c>
      <c r="O932" s="17"/>
      <c r="P932" s="23" t="str">
        <f aca="false">IF(B932="","",IF(ISNA(MATCH(B932,الموظفين!$A$2:$A$501,0)),"⚠ كود غير موجود",IF(O932&lt;&gt;"",O932,IF(N932&lt;&gt;"",N932,IF(H932="",IF(AND(A932&lt;&gt;"",WEEKDAY(A932)=الإعدادات!$B$11),"راحة أسبوعية","غائب"),IF(I932="","بدون انصراف",IF(N(K932)&gt;0,"متأخر","حاضر")))))))</f>
        <v/>
      </c>
      <c r="Q932" s="24" t="str">
        <f aca="false">IF(B932="","",IF(OR(P932="غائب",P932="غياب",P932="إجازة بدون راتب"),IFERROR(VLOOKUP(B932,الموظفين!$A$2:$J$501,8,FALSE()),0),0))</f>
        <v/>
      </c>
      <c r="R932" s="24" t="str">
        <f aca="false">IF(B932="","",ROUND((N(K932)+N(L932))/60*IFERROR(VLOOKUP(B932,الموظفين!$A$2:$J$501,8,FALSE()),0)/الإعدادات!$B$6*الإعدادات!$B$9,2))</f>
        <v/>
      </c>
      <c r="S932" s="24" t="str">
        <f aca="false">IF(OR(B932="",M932=""),"",ROUND(M932/60*IFERROR(VLOOKUP(B932,الموظفين!$A$2:$J$501,9,FALSE()),0),2))</f>
        <v/>
      </c>
      <c r="T932" s="17"/>
      <c r="U932" s="23" t="str">
        <f aca="false">IF(OR(A932="",B932=""),"",A932&amp;"|"&amp;B932)</f>
        <v/>
      </c>
    </row>
    <row r="933" customFormat="false" ht="15" hidden="false" customHeight="false" outlineLevel="0" collapsed="false">
      <c r="A933" s="16"/>
      <c r="B933" s="17"/>
      <c r="C933" s="18" t="str">
        <f aca="false">IF($B933="","",IFERROR(VLOOKUP($B933,الموظفين!$A$2:$J$501,2,FALSE())&amp;"","⚠ كود غير موجود"))</f>
        <v/>
      </c>
      <c r="D933" s="18" t="str">
        <f aca="false">IF($B933="","",IFERROR(VLOOKUP($B933,الموظفين!$A$2:$J$501,3,FALSE())&amp;"",""))</f>
        <v/>
      </c>
      <c r="E933" s="18" t="str">
        <f aca="false">IF($B933="","",IFERROR(VLOOKUP($B933,الموظفين!$A$2:$J$501,5,FALSE())&amp;"",""))</f>
        <v/>
      </c>
      <c r="F933" s="19" t="str">
        <f aca="false">IF($B933="","",IFERROR(VLOOKUP($B933,الموظفين!$A$2:$J$501,6,FALSE()),""))</f>
        <v/>
      </c>
      <c r="G933" s="19" t="str">
        <f aca="false">IF($B933="","",IFERROR(VLOOKUP($B933,الموظفين!$A$2:$J$501,7,FALSE()),""))</f>
        <v/>
      </c>
      <c r="H933" s="20"/>
      <c r="I933" s="20"/>
      <c r="J933" s="21" t="str">
        <f aca="false">IF(OR(H933="",I933=""),"",ROUND(MOD(I933-H933,1)*24,2))</f>
        <v/>
      </c>
      <c r="K933" s="22" t="str">
        <f aca="false">IF(OR(H933="",F933=""),"",IF(ROUND(MAX(0,MOD(H933-F933+0.5,1)-0.5)*1440,0)&gt;IFERROR(VLOOKUP(E933,الورديات!$A$2:$E$21,5,FALSE()),0),ROUND(MAX(0,MOD(H933-F933+0.5,1)-0.5)*1440,0),0))</f>
        <v/>
      </c>
      <c r="L933" s="22" t="str">
        <f aca="false">IF(OR(I933="",G933=""),"",ROUND(MAX(0,MOD(G933-I933+0.5,1)-0.5)*1440,0))</f>
        <v/>
      </c>
      <c r="M933" s="22" t="str">
        <f aca="false">IF(OR(I933="",G933=""),"",IF(ROUND(MAX(0,MOD(I933-G933+0.5,1)-0.5)*1440,0)&gt;=الإعدادات!$B$8,ROUND(MAX(0,MOD(I933-G933+0.5,1)-0.5)*1440,0),0))</f>
        <v/>
      </c>
      <c r="N933" s="18" t="str">
        <f aca="false">IF(OR(A933="",B933=""),"",IF(COUNTIFS(الإجازات!$A$2:$A$1001,B933,الإجازات!$D$2:$D$1001,"&lt;="&amp;A933,الإجازات!$E$2:$E$1001,"&gt;="&amp;A933,الإجازات!$G$2:$G$1001,"مقبولة")=0,"",LOOKUP(2,1/((الإجازات!$A$2:$A$1001=B933)*(الإجازات!$D$2:$D$1001&lt;=A933)*(الإجازات!$E$2:$E$1001&gt;=A933)*(الإجازات!$G$2:$G$1001="مقبولة")),الإجازات!$C$2:$C$1001)))</f>
        <v/>
      </c>
      <c r="O933" s="17"/>
      <c r="P933" s="23" t="str">
        <f aca="false">IF(B933="","",IF(ISNA(MATCH(B933,الموظفين!$A$2:$A$501,0)),"⚠ كود غير موجود",IF(O933&lt;&gt;"",O933,IF(N933&lt;&gt;"",N933,IF(H933="",IF(AND(A933&lt;&gt;"",WEEKDAY(A933)=الإعدادات!$B$11),"راحة أسبوعية","غائب"),IF(I933="","بدون انصراف",IF(N(K933)&gt;0,"متأخر","حاضر")))))))</f>
        <v/>
      </c>
      <c r="Q933" s="24" t="str">
        <f aca="false">IF(B933="","",IF(OR(P933="غائب",P933="غياب",P933="إجازة بدون راتب"),IFERROR(VLOOKUP(B933,الموظفين!$A$2:$J$501,8,FALSE()),0),0))</f>
        <v/>
      </c>
      <c r="R933" s="24" t="str">
        <f aca="false">IF(B933="","",ROUND((N(K933)+N(L933))/60*IFERROR(VLOOKUP(B933,الموظفين!$A$2:$J$501,8,FALSE()),0)/الإعدادات!$B$6*الإعدادات!$B$9,2))</f>
        <v/>
      </c>
      <c r="S933" s="24" t="str">
        <f aca="false">IF(OR(B933="",M933=""),"",ROUND(M933/60*IFERROR(VLOOKUP(B933,الموظفين!$A$2:$J$501,9,FALSE()),0),2))</f>
        <v/>
      </c>
      <c r="T933" s="17"/>
      <c r="U933" s="23" t="str">
        <f aca="false">IF(OR(A933="",B933=""),"",A933&amp;"|"&amp;B933)</f>
        <v/>
      </c>
    </row>
    <row r="934" customFormat="false" ht="15" hidden="false" customHeight="false" outlineLevel="0" collapsed="false">
      <c r="A934" s="16"/>
      <c r="B934" s="17"/>
      <c r="C934" s="18" t="str">
        <f aca="false">IF($B934="","",IFERROR(VLOOKUP($B934,الموظفين!$A$2:$J$501,2,FALSE())&amp;"","⚠ كود غير موجود"))</f>
        <v/>
      </c>
      <c r="D934" s="18" t="str">
        <f aca="false">IF($B934="","",IFERROR(VLOOKUP($B934,الموظفين!$A$2:$J$501,3,FALSE())&amp;"",""))</f>
        <v/>
      </c>
      <c r="E934" s="18" t="str">
        <f aca="false">IF($B934="","",IFERROR(VLOOKUP($B934,الموظفين!$A$2:$J$501,5,FALSE())&amp;"",""))</f>
        <v/>
      </c>
      <c r="F934" s="19" t="str">
        <f aca="false">IF($B934="","",IFERROR(VLOOKUP($B934,الموظفين!$A$2:$J$501,6,FALSE()),""))</f>
        <v/>
      </c>
      <c r="G934" s="19" t="str">
        <f aca="false">IF($B934="","",IFERROR(VLOOKUP($B934,الموظفين!$A$2:$J$501,7,FALSE()),""))</f>
        <v/>
      </c>
      <c r="H934" s="20"/>
      <c r="I934" s="20"/>
      <c r="J934" s="21" t="str">
        <f aca="false">IF(OR(H934="",I934=""),"",ROUND(MOD(I934-H934,1)*24,2))</f>
        <v/>
      </c>
      <c r="K934" s="22" t="str">
        <f aca="false">IF(OR(H934="",F934=""),"",IF(ROUND(MAX(0,MOD(H934-F934+0.5,1)-0.5)*1440,0)&gt;IFERROR(VLOOKUP(E934,الورديات!$A$2:$E$21,5,FALSE()),0),ROUND(MAX(0,MOD(H934-F934+0.5,1)-0.5)*1440,0),0))</f>
        <v/>
      </c>
      <c r="L934" s="22" t="str">
        <f aca="false">IF(OR(I934="",G934=""),"",ROUND(MAX(0,MOD(G934-I934+0.5,1)-0.5)*1440,0))</f>
        <v/>
      </c>
      <c r="M934" s="22" t="str">
        <f aca="false">IF(OR(I934="",G934=""),"",IF(ROUND(MAX(0,MOD(I934-G934+0.5,1)-0.5)*1440,0)&gt;=الإعدادات!$B$8,ROUND(MAX(0,MOD(I934-G934+0.5,1)-0.5)*1440,0),0))</f>
        <v/>
      </c>
      <c r="N934" s="18" t="str">
        <f aca="false">IF(OR(A934="",B934=""),"",IF(COUNTIFS(الإجازات!$A$2:$A$1001,B934,الإجازات!$D$2:$D$1001,"&lt;="&amp;A934,الإجازات!$E$2:$E$1001,"&gt;="&amp;A934,الإجازات!$G$2:$G$1001,"مقبولة")=0,"",LOOKUP(2,1/((الإجازات!$A$2:$A$1001=B934)*(الإجازات!$D$2:$D$1001&lt;=A934)*(الإجازات!$E$2:$E$1001&gt;=A934)*(الإجازات!$G$2:$G$1001="مقبولة")),الإجازات!$C$2:$C$1001)))</f>
        <v/>
      </c>
      <c r="O934" s="17"/>
      <c r="P934" s="23" t="str">
        <f aca="false">IF(B934="","",IF(ISNA(MATCH(B934,الموظفين!$A$2:$A$501,0)),"⚠ كود غير موجود",IF(O934&lt;&gt;"",O934,IF(N934&lt;&gt;"",N934,IF(H934="",IF(AND(A934&lt;&gt;"",WEEKDAY(A934)=الإعدادات!$B$11),"راحة أسبوعية","غائب"),IF(I934="","بدون انصراف",IF(N(K934)&gt;0,"متأخر","حاضر")))))))</f>
        <v/>
      </c>
      <c r="Q934" s="24" t="str">
        <f aca="false">IF(B934="","",IF(OR(P934="غائب",P934="غياب",P934="إجازة بدون راتب"),IFERROR(VLOOKUP(B934,الموظفين!$A$2:$J$501,8,FALSE()),0),0))</f>
        <v/>
      </c>
      <c r="R934" s="24" t="str">
        <f aca="false">IF(B934="","",ROUND((N(K934)+N(L934))/60*IFERROR(VLOOKUP(B934,الموظفين!$A$2:$J$501,8,FALSE()),0)/الإعدادات!$B$6*الإعدادات!$B$9,2))</f>
        <v/>
      </c>
      <c r="S934" s="24" t="str">
        <f aca="false">IF(OR(B934="",M934=""),"",ROUND(M934/60*IFERROR(VLOOKUP(B934,الموظفين!$A$2:$J$501,9,FALSE()),0),2))</f>
        <v/>
      </c>
      <c r="T934" s="17"/>
      <c r="U934" s="23" t="str">
        <f aca="false">IF(OR(A934="",B934=""),"",A934&amp;"|"&amp;B934)</f>
        <v/>
      </c>
    </row>
    <row r="935" customFormat="false" ht="15" hidden="false" customHeight="false" outlineLevel="0" collapsed="false">
      <c r="A935" s="16"/>
      <c r="B935" s="17"/>
      <c r="C935" s="18" t="str">
        <f aca="false">IF($B935="","",IFERROR(VLOOKUP($B935,الموظفين!$A$2:$J$501,2,FALSE())&amp;"","⚠ كود غير موجود"))</f>
        <v/>
      </c>
      <c r="D935" s="18" t="str">
        <f aca="false">IF($B935="","",IFERROR(VLOOKUP($B935,الموظفين!$A$2:$J$501,3,FALSE())&amp;"",""))</f>
        <v/>
      </c>
      <c r="E935" s="18" t="str">
        <f aca="false">IF($B935="","",IFERROR(VLOOKUP($B935,الموظفين!$A$2:$J$501,5,FALSE())&amp;"",""))</f>
        <v/>
      </c>
      <c r="F935" s="19" t="str">
        <f aca="false">IF($B935="","",IFERROR(VLOOKUP($B935,الموظفين!$A$2:$J$501,6,FALSE()),""))</f>
        <v/>
      </c>
      <c r="G935" s="19" t="str">
        <f aca="false">IF($B935="","",IFERROR(VLOOKUP($B935,الموظفين!$A$2:$J$501,7,FALSE()),""))</f>
        <v/>
      </c>
      <c r="H935" s="20"/>
      <c r="I935" s="20"/>
      <c r="J935" s="21" t="str">
        <f aca="false">IF(OR(H935="",I935=""),"",ROUND(MOD(I935-H935,1)*24,2))</f>
        <v/>
      </c>
      <c r="K935" s="22" t="str">
        <f aca="false">IF(OR(H935="",F935=""),"",IF(ROUND(MAX(0,MOD(H935-F935+0.5,1)-0.5)*1440,0)&gt;IFERROR(VLOOKUP(E935,الورديات!$A$2:$E$21,5,FALSE()),0),ROUND(MAX(0,MOD(H935-F935+0.5,1)-0.5)*1440,0),0))</f>
        <v/>
      </c>
      <c r="L935" s="22" t="str">
        <f aca="false">IF(OR(I935="",G935=""),"",ROUND(MAX(0,MOD(G935-I935+0.5,1)-0.5)*1440,0))</f>
        <v/>
      </c>
      <c r="M935" s="22" t="str">
        <f aca="false">IF(OR(I935="",G935=""),"",IF(ROUND(MAX(0,MOD(I935-G935+0.5,1)-0.5)*1440,0)&gt;=الإعدادات!$B$8,ROUND(MAX(0,MOD(I935-G935+0.5,1)-0.5)*1440,0),0))</f>
        <v/>
      </c>
      <c r="N935" s="18" t="str">
        <f aca="false">IF(OR(A935="",B935=""),"",IF(COUNTIFS(الإجازات!$A$2:$A$1001,B935,الإجازات!$D$2:$D$1001,"&lt;="&amp;A935,الإجازات!$E$2:$E$1001,"&gt;="&amp;A935,الإجازات!$G$2:$G$1001,"مقبولة")=0,"",LOOKUP(2,1/((الإجازات!$A$2:$A$1001=B935)*(الإجازات!$D$2:$D$1001&lt;=A935)*(الإجازات!$E$2:$E$1001&gt;=A935)*(الإجازات!$G$2:$G$1001="مقبولة")),الإجازات!$C$2:$C$1001)))</f>
        <v/>
      </c>
      <c r="O935" s="17"/>
      <c r="P935" s="23" t="str">
        <f aca="false">IF(B935="","",IF(ISNA(MATCH(B935,الموظفين!$A$2:$A$501,0)),"⚠ كود غير موجود",IF(O935&lt;&gt;"",O935,IF(N935&lt;&gt;"",N935,IF(H935="",IF(AND(A935&lt;&gt;"",WEEKDAY(A935)=الإعدادات!$B$11),"راحة أسبوعية","غائب"),IF(I935="","بدون انصراف",IF(N(K935)&gt;0,"متأخر","حاضر")))))))</f>
        <v/>
      </c>
      <c r="Q935" s="24" t="str">
        <f aca="false">IF(B935="","",IF(OR(P935="غائب",P935="غياب",P935="إجازة بدون راتب"),IFERROR(VLOOKUP(B935,الموظفين!$A$2:$J$501,8,FALSE()),0),0))</f>
        <v/>
      </c>
      <c r="R935" s="24" t="str">
        <f aca="false">IF(B935="","",ROUND((N(K935)+N(L935))/60*IFERROR(VLOOKUP(B935,الموظفين!$A$2:$J$501,8,FALSE()),0)/الإعدادات!$B$6*الإعدادات!$B$9,2))</f>
        <v/>
      </c>
      <c r="S935" s="24" t="str">
        <f aca="false">IF(OR(B935="",M935=""),"",ROUND(M935/60*IFERROR(VLOOKUP(B935,الموظفين!$A$2:$J$501,9,FALSE()),0),2))</f>
        <v/>
      </c>
      <c r="T935" s="17"/>
      <c r="U935" s="23" t="str">
        <f aca="false">IF(OR(A935="",B935=""),"",A935&amp;"|"&amp;B935)</f>
        <v/>
      </c>
    </row>
    <row r="936" customFormat="false" ht="15" hidden="false" customHeight="false" outlineLevel="0" collapsed="false">
      <c r="A936" s="16"/>
      <c r="B936" s="17"/>
      <c r="C936" s="18" t="str">
        <f aca="false">IF($B936="","",IFERROR(VLOOKUP($B936,الموظفين!$A$2:$J$501,2,FALSE())&amp;"","⚠ كود غير موجود"))</f>
        <v/>
      </c>
      <c r="D936" s="18" t="str">
        <f aca="false">IF($B936="","",IFERROR(VLOOKUP($B936,الموظفين!$A$2:$J$501,3,FALSE())&amp;"",""))</f>
        <v/>
      </c>
      <c r="E936" s="18" t="str">
        <f aca="false">IF($B936="","",IFERROR(VLOOKUP($B936,الموظفين!$A$2:$J$501,5,FALSE())&amp;"",""))</f>
        <v/>
      </c>
      <c r="F936" s="19" t="str">
        <f aca="false">IF($B936="","",IFERROR(VLOOKUP($B936,الموظفين!$A$2:$J$501,6,FALSE()),""))</f>
        <v/>
      </c>
      <c r="G936" s="19" t="str">
        <f aca="false">IF($B936="","",IFERROR(VLOOKUP($B936,الموظفين!$A$2:$J$501,7,FALSE()),""))</f>
        <v/>
      </c>
      <c r="H936" s="20"/>
      <c r="I936" s="20"/>
      <c r="J936" s="21" t="str">
        <f aca="false">IF(OR(H936="",I936=""),"",ROUND(MOD(I936-H936,1)*24,2))</f>
        <v/>
      </c>
      <c r="K936" s="22" t="str">
        <f aca="false">IF(OR(H936="",F936=""),"",IF(ROUND(MAX(0,MOD(H936-F936+0.5,1)-0.5)*1440,0)&gt;IFERROR(VLOOKUP(E936,الورديات!$A$2:$E$21,5,FALSE()),0),ROUND(MAX(0,MOD(H936-F936+0.5,1)-0.5)*1440,0),0))</f>
        <v/>
      </c>
      <c r="L936" s="22" t="str">
        <f aca="false">IF(OR(I936="",G936=""),"",ROUND(MAX(0,MOD(G936-I936+0.5,1)-0.5)*1440,0))</f>
        <v/>
      </c>
      <c r="M936" s="22" t="str">
        <f aca="false">IF(OR(I936="",G936=""),"",IF(ROUND(MAX(0,MOD(I936-G936+0.5,1)-0.5)*1440,0)&gt;=الإعدادات!$B$8,ROUND(MAX(0,MOD(I936-G936+0.5,1)-0.5)*1440,0),0))</f>
        <v/>
      </c>
      <c r="N936" s="18" t="str">
        <f aca="false">IF(OR(A936="",B936=""),"",IF(COUNTIFS(الإجازات!$A$2:$A$1001,B936,الإجازات!$D$2:$D$1001,"&lt;="&amp;A936,الإجازات!$E$2:$E$1001,"&gt;="&amp;A936,الإجازات!$G$2:$G$1001,"مقبولة")=0,"",LOOKUP(2,1/((الإجازات!$A$2:$A$1001=B936)*(الإجازات!$D$2:$D$1001&lt;=A936)*(الإجازات!$E$2:$E$1001&gt;=A936)*(الإجازات!$G$2:$G$1001="مقبولة")),الإجازات!$C$2:$C$1001)))</f>
        <v/>
      </c>
      <c r="O936" s="17"/>
      <c r="P936" s="23" t="str">
        <f aca="false">IF(B936="","",IF(ISNA(MATCH(B936,الموظفين!$A$2:$A$501,0)),"⚠ كود غير موجود",IF(O936&lt;&gt;"",O936,IF(N936&lt;&gt;"",N936,IF(H936="",IF(AND(A936&lt;&gt;"",WEEKDAY(A936)=الإعدادات!$B$11),"راحة أسبوعية","غائب"),IF(I936="","بدون انصراف",IF(N(K936)&gt;0,"متأخر","حاضر")))))))</f>
        <v/>
      </c>
      <c r="Q936" s="24" t="str">
        <f aca="false">IF(B936="","",IF(OR(P936="غائب",P936="غياب",P936="إجازة بدون راتب"),IFERROR(VLOOKUP(B936,الموظفين!$A$2:$J$501,8,FALSE()),0),0))</f>
        <v/>
      </c>
      <c r="R936" s="24" t="str">
        <f aca="false">IF(B936="","",ROUND((N(K936)+N(L936))/60*IFERROR(VLOOKUP(B936,الموظفين!$A$2:$J$501,8,FALSE()),0)/الإعدادات!$B$6*الإعدادات!$B$9,2))</f>
        <v/>
      </c>
      <c r="S936" s="24" t="str">
        <f aca="false">IF(OR(B936="",M936=""),"",ROUND(M936/60*IFERROR(VLOOKUP(B936,الموظفين!$A$2:$J$501,9,FALSE()),0),2))</f>
        <v/>
      </c>
      <c r="T936" s="17"/>
      <c r="U936" s="23" t="str">
        <f aca="false">IF(OR(A936="",B936=""),"",A936&amp;"|"&amp;B936)</f>
        <v/>
      </c>
    </row>
    <row r="937" customFormat="false" ht="15" hidden="false" customHeight="false" outlineLevel="0" collapsed="false">
      <c r="A937" s="16"/>
      <c r="B937" s="17"/>
      <c r="C937" s="18" t="str">
        <f aca="false">IF($B937="","",IFERROR(VLOOKUP($B937,الموظفين!$A$2:$J$501,2,FALSE())&amp;"","⚠ كود غير موجود"))</f>
        <v/>
      </c>
      <c r="D937" s="18" t="str">
        <f aca="false">IF($B937="","",IFERROR(VLOOKUP($B937,الموظفين!$A$2:$J$501,3,FALSE())&amp;"",""))</f>
        <v/>
      </c>
      <c r="E937" s="18" t="str">
        <f aca="false">IF($B937="","",IFERROR(VLOOKUP($B937,الموظفين!$A$2:$J$501,5,FALSE())&amp;"",""))</f>
        <v/>
      </c>
      <c r="F937" s="19" t="str">
        <f aca="false">IF($B937="","",IFERROR(VLOOKUP($B937,الموظفين!$A$2:$J$501,6,FALSE()),""))</f>
        <v/>
      </c>
      <c r="G937" s="19" t="str">
        <f aca="false">IF($B937="","",IFERROR(VLOOKUP($B937,الموظفين!$A$2:$J$501,7,FALSE()),""))</f>
        <v/>
      </c>
      <c r="H937" s="20"/>
      <c r="I937" s="20"/>
      <c r="J937" s="21" t="str">
        <f aca="false">IF(OR(H937="",I937=""),"",ROUND(MOD(I937-H937,1)*24,2))</f>
        <v/>
      </c>
      <c r="K937" s="22" t="str">
        <f aca="false">IF(OR(H937="",F937=""),"",IF(ROUND(MAX(0,MOD(H937-F937+0.5,1)-0.5)*1440,0)&gt;IFERROR(VLOOKUP(E937,الورديات!$A$2:$E$21,5,FALSE()),0),ROUND(MAX(0,MOD(H937-F937+0.5,1)-0.5)*1440,0),0))</f>
        <v/>
      </c>
      <c r="L937" s="22" t="str">
        <f aca="false">IF(OR(I937="",G937=""),"",ROUND(MAX(0,MOD(G937-I937+0.5,1)-0.5)*1440,0))</f>
        <v/>
      </c>
      <c r="M937" s="22" t="str">
        <f aca="false">IF(OR(I937="",G937=""),"",IF(ROUND(MAX(0,MOD(I937-G937+0.5,1)-0.5)*1440,0)&gt;=الإعدادات!$B$8,ROUND(MAX(0,MOD(I937-G937+0.5,1)-0.5)*1440,0),0))</f>
        <v/>
      </c>
      <c r="N937" s="18" t="str">
        <f aca="false">IF(OR(A937="",B937=""),"",IF(COUNTIFS(الإجازات!$A$2:$A$1001,B937,الإجازات!$D$2:$D$1001,"&lt;="&amp;A937,الإجازات!$E$2:$E$1001,"&gt;="&amp;A937,الإجازات!$G$2:$G$1001,"مقبولة")=0,"",LOOKUP(2,1/((الإجازات!$A$2:$A$1001=B937)*(الإجازات!$D$2:$D$1001&lt;=A937)*(الإجازات!$E$2:$E$1001&gt;=A937)*(الإجازات!$G$2:$G$1001="مقبولة")),الإجازات!$C$2:$C$1001)))</f>
        <v/>
      </c>
      <c r="O937" s="17"/>
      <c r="P937" s="23" t="str">
        <f aca="false">IF(B937="","",IF(ISNA(MATCH(B937,الموظفين!$A$2:$A$501,0)),"⚠ كود غير موجود",IF(O937&lt;&gt;"",O937,IF(N937&lt;&gt;"",N937,IF(H937="",IF(AND(A937&lt;&gt;"",WEEKDAY(A937)=الإعدادات!$B$11),"راحة أسبوعية","غائب"),IF(I937="","بدون انصراف",IF(N(K937)&gt;0,"متأخر","حاضر")))))))</f>
        <v/>
      </c>
      <c r="Q937" s="24" t="str">
        <f aca="false">IF(B937="","",IF(OR(P937="غائب",P937="غياب",P937="إجازة بدون راتب"),IFERROR(VLOOKUP(B937,الموظفين!$A$2:$J$501,8,FALSE()),0),0))</f>
        <v/>
      </c>
      <c r="R937" s="24" t="str">
        <f aca="false">IF(B937="","",ROUND((N(K937)+N(L937))/60*IFERROR(VLOOKUP(B937,الموظفين!$A$2:$J$501,8,FALSE()),0)/الإعدادات!$B$6*الإعدادات!$B$9,2))</f>
        <v/>
      </c>
      <c r="S937" s="24" t="str">
        <f aca="false">IF(OR(B937="",M937=""),"",ROUND(M937/60*IFERROR(VLOOKUP(B937,الموظفين!$A$2:$J$501,9,FALSE()),0),2))</f>
        <v/>
      </c>
      <c r="T937" s="17"/>
      <c r="U937" s="23" t="str">
        <f aca="false">IF(OR(A937="",B937=""),"",A937&amp;"|"&amp;B937)</f>
        <v/>
      </c>
    </row>
    <row r="938" customFormat="false" ht="15" hidden="false" customHeight="false" outlineLevel="0" collapsed="false">
      <c r="A938" s="16"/>
      <c r="B938" s="17"/>
      <c r="C938" s="18" t="str">
        <f aca="false">IF($B938="","",IFERROR(VLOOKUP($B938,الموظفين!$A$2:$J$501,2,FALSE())&amp;"","⚠ كود غير موجود"))</f>
        <v/>
      </c>
      <c r="D938" s="18" t="str">
        <f aca="false">IF($B938="","",IFERROR(VLOOKUP($B938,الموظفين!$A$2:$J$501,3,FALSE())&amp;"",""))</f>
        <v/>
      </c>
      <c r="E938" s="18" t="str">
        <f aca="false">IF($B938="","",IFERROR(VLOOKUP($B938,الموظفين!$A$2:$J$501,5,FALSE())&amp;"",""))</f>
        <v/>
      </c>
      <c r="F938" s="19" t="str">
        <f aca="false">IF($B938="","",IFERROR(VLOOKUP($B938,الموظفين!$A$2:$J$501,6,FALSE()),""))</f>
        <v/>
      </c>
      <c r="G938" s="19" t="str">
        <f aca="false">IF($B938="","",IFERROR(VLOOKUP($B938,الموظفين!$A$2:$J$501,7,FALSE()),""))</f>
        <v/>
      </c>
      <c r="H938" s="20"/>
      <c r="I938" s="20"/>
      <c r="J938" s="21" t="str">
        <f aca="false">IF(OR(H938="",I938=""),"",ROUND(MOD(I938-H938,1)*24,2))</f>
        <v/>
      </c>
      <c r="K938" s="22" t="str">
        <f aca="false">IF(OR(H938="",F938=""),"",IF(ROUND(MAX(0,MOD(H938-F938+0.5,1)-0.5)*1440,0)&gt;IFERROR(VLOOKUP(E938,الورديات!$A$2:$E$21,5,FALSE()),0),ROUND(MAX(0,MOD(H938-F938+0.5,1)-0.5)*1440,0),0))</f>
        <v/>
      </c>
      <c r="L938" s="22" t="str">
        <f aca="false">IF(OR(I938="",G938=""),"",ROUND(MAX(0,MOD(G938-I938+0.5,1)-0.5)*1440,0))</f>
        <v/>
      </c>
      <c r="M938" s="22" t="str">
        <f aca="false">IF(OR(I938="",G938=""),"",IF(ROUND(MAX(0,MOD(I938-G938+0.5,1)-0.5)*1440,0)&gt;=الإعدادات!$B$8,ROUND(MAX(0,MOD(I938-G938+0.5,1)-0.5)*1440,0),0))</f>
        <v/>
      </c>
      <c r="N938" s="18" t="str">
        <f aca="false">IF(OR(A938="",B938=""),"",IF(COUNTIFS(الإجازات!$A$2:$A$1001,B938,الإجازات!$D$2:$D$1001,"&lt;="&amp;A938,الإجازات!$E$2:$E$1001,"&gt;="&amp;A938,الإجازات!$G$2:$G$1001,"مقبولة")=0,"",LOOKUP(2,1/((الإجازات!$A$2:$A$1001=B938)*(الإجازات!$D$2:$D$1001&lt;=A938)*(الإجازات!$E$2:$E$1001&gt;=A938)*(الإجازات!$G$2:$G$1001="مقبولة")),الإجازات!$C$2:$C$1001)))</f>
        <v/>
      </c>
      <c r="O938" s="17"/>
      <c r="P938" s="23" t="str">
        <f aca="false">IF(B938="","",IF(ISNA(MATCH(B938,الموظفين!$A$2:$A$501,0)),"⚠ كود غير موجود",IF(O938&lt;&gt;"",O938,IF(N938&lt;&gt;"",N938,IF(H938="",IF(AND(A938&lt;&gt;"",WEEKDAY(A938)=الإعدادات!$B$11),"راحة أسبوعية","غائب"),IF(I938="","بدون انصراف",IF(N(K938)&gt;0,"متأخر","حاضر")))))))</f>
        <v/>
      </c>
      <c r="Q938" s="24" t="str">
        <f aca="false">IF(B938="","",IF(OR(P938="غائب",P938="غياب",P938="إجازة بدون راتب"),IFERROR(VLOOKUP(B938,الموظفين!$A$2:$J$501,8,FALSE()),0),0))</f>
        <v/>
      </c>
      <c r="R938" s="24" t="str">
        <f aca="false">IF(B938="","",ROUND((N(K938)+N(L938))/60*IFERROR(VLOOKUP(B938,الموظفين!$A$2:$J$501,8,FALSE()),0)/الإعدادات!$B$6*الإعدادات!$B$9,2))</f>
        <v/>
      </c>
      <c r="S938" s="24" t="str">
        <f aca="false">IF(OR(B938="",M938=""),"",ROUND(M938/60*IFERROR(VLOOKUP(B938,الموظفين!$A$2:$J$501,9,FALSE()),0),2))</f>
        <v/>
      </c>
      <c r="T938" s="17"/>
      <c r="U938" s="23" t="str">
        <f aca="false">IF(OR(A938="",B938=""),"",A938&amp;"|"&amp;B938)</f>
        <v/>
      </c>
    </row>
    <row r="939" customFormat="false" ht="15" hidden="false" customHeight="false" outlineLevel="0" collapsed="false">
      <c r="A939" s="16"/>
      <c r="B939" s="17"/>
      <c r="C939" s="18" t="str">
        <f aca="false">IF($B939="","",IFERROR(VLOOKUP($B939,الموظفين!$A$2:$J$501,2,FALSE())&amp;"","⚠ كود غير موجود"))</f>
        <v/>
      </c>
      <c r="D939" s="18" t="str">
        <f aca="false">IF($B939="","",IFERROR(VLOOKUP($B939,الموظفين!$A$2:$J$501,3,FALSE())&amp;"",""))</f>
        <v/>
      </c>
      <c r="E939" s="18" t="str">
        <f aca="false">IF($B939="","",IFERROR(VLOOKUP($B939,الموظفين!$A$2:$J$501,5,FALSE())&amp;"",""))</f>
        <v/>
      </c>
      <c r="F939" s="19" t="str">
        <f aca="false">IF($B939="","",IFERROR(VLOOKUP($B939,الموظفين!$A$2:$J$501,6,FALSE()),""))</f>
        <v/>
      </c>
      <c r="G939" s="19" t="str">
        <f aca="false">IF($B939="","",IFERROR(VLOOKUP($B939,الموظفين!$A$2:$J$501,7,FALSE()),""))</f>
        <v/>
      </c>
      <c r="H939" s="20"/>
      <c r="I939" s="20"/>
      <c r="J939" s="21" t="str">
        <f aca="false">IF(OR(H939="",I939=""),"",ROUND(MOD(I939-H939,1)*24,2))</f>
        <v/>
      </c>
      <c r="K939" s="22" t="str">
        <f aca="false">IF(OR(H939="",F939=""),"",IF(ROUND(MAX(0,MOD(H939-F939+0.5,1)-0.5)*1440,0)&gt;IFERROR(VLOOKUP(E939,الورديات!$A$2:$E$21,5,FALSE()),0),ROUND(MAX(0,MOD(H939-F939+0.5,1)-0.5)*1440,0),0))</f>
        <v/>
      </c>
      <c r="L939" s="22" t="str">
        <f aca="false">IF(OR(I939="",G939=""),"",ROUND(MAX(0,MOD(G939-I939+0.5,1)-0.5)*1440,0))</f>
        <v/>
      </c>
      <c r="M939" s="22" t="str">
        <f aca="false">IF(OR(I939="",G939=""),"",IF(ROUND(MAX(0,MOD(I939-G939+0.5,1)-0.5)*1440,0)&gt;=الإعدادات!$B$8,ROUND(MAX(0,MOD(I939-G939+0.5,1)-0.5)*1440,0),0))</f>
        <v/>
      </c>
      <c r="N939" s="18" t="str">
        <f aca="false">IF(OR(A939="",B939=""),"",IF(COUNTIFS(الإجازات!$A$2:$A$1001,B939,الإجازات!$D$2:$D$1001,"&lt;="&amp;A939,الإجازات!$E$2:$E$1001,"&gt;="&amp;A939,الإجازات!$G$2:$G$1001,"مقبولة")=0,"",LOOKUP(2,1/((الإجازات!$A$2:$A$1001=B939)*(الإجازات!$D$2:$D$1001&lt;=A939)*(الإجازات!$E$2:$E$1001&gt;=A939)*(الإجازات!$G$2:$G$1001="مقبولة")),الإجازات!$C$2:$C$1001)))</f>
        <v/>
      </c>
      <c r="O939" s="17"/>
      <c r="P939" s="23" t="str">
        <f aca="false">IF(B939="","",IF(ISNA(MATCH(B939,الموظفين!$A$2:$A$501,0)),"⚠ كود غير موجود",IF(O939&lt;&gt;"",O939,IF(N939&lt;&gt;"",N939,IF(H939="",IF(AND(A939&lt;&gt;"",WEEKDAY(A939)=الإعدادات!$B$11),"راحة أسبوعية","غائب"),IF(I939="","بدون انصراف",IF(N(K939)&gt;0,"متأخر","حاضر")))))))</f>
        <v/>
      </c>
      <c r="Q939" s="24" t="str">
        <f aca="false">IF(B939="","",IF(OR(P939="غائب",P939="غياب",P939="إجازة بدون راتب"),IFERROR(VLOOKUP(B939,الموظفين!$A$2:$J$501,8,FALSE()),0),0))</f>
        <v/>
      </c>
      <c r="R939" s="24" t="str">
        <f aca="false">IF(B939="","",ROUND((N(K939)+N(L939))/60*IFERROR(VLOOKUP(B939,الموظفين!$A$2:$J$501,8,FALSE()),0)/الإعدادات!$B$6*الإعدادات!$B$9,2))</f>
        <v/>
      </c>
      <c r="S939" s="24" t="str">
        <f aca="false">IF(OR(B939="",M939=""),"",ROUND(M939/60*IFERROR(VLOOKUP(B939,الموظفين!$A$2:$J$501,9,FALSE()),0),2))</f>
        <v/>
      </c>
      <c r="T939" s="17"/>
      <c r="U939" s="23" t="str">
        <f aca="false">IF(OR(A939="",B939=""),"",A939&amp;"|"&amp;B939)</f>
        <v/>
      </c>
    </row>
    <row r="940" customFormat="false" ht="15" hidden="false" customHeight="false" outlineLevel="0" collapsed="false">
      <c r="A940" s="16"/>
      <c r="B940" s="17"/>
      <c r="C940" s="18" t="str">
        <f aca="false">IF($B940="","",IFERROR(VLOOKUP($B940,الموظفين!$A$2:$J$501,2,FALSE())&amp;"","⚠ كود غير موجود"))</f>
        <v/>
      </c>
      <c r="D940" s="18" t="str">
        <f aca="false">IF($B940="","",IFERROR(VLOOKUP($B940,الموظفين!$A$2:$J$501,3,FALSE())&amp;"",""))</f>
        <v/>
      </c>
      <c r="E940" s="18" t="str">
        <f aca="false">IF($B940="","",IFERROR(VLOOKUP($B940,الموظفين!$A$2:$J$501,5,FALSE())&amp;"",""))</f>
        <v/>
      </c>
      <c r="F940" s="19" t="str">
        <f aca="false">IF($B940="","",IFERROR(VLOOKUP($B940,الموظفين!$A$2:$J$501,6,FALSE()),""))</f>
        <v/>
      </c>
      <c r="G940" s="19" t="str">
        <f aca="false">IF($B940="","",IFERROR(VLOOKUP($B940,الموظفين!$A$2:$J$501,7,FALSE()),""))</f>
        <v/>
      </c>
      <c r="H940" s="20"/>
      <c r="I940" s="20"/>
      <c r="J940" s="21" t="str">
        <f aca="false">IF(OR(H940="",I940=""),"",ROUND(MOD(I940-H940,1)*24,2))</f>
        <v/>
      </c>
      <c r="K940" s="22" t="str">
        <f aca="false">IF(OR(H940="",F940=""),"",IF(ROUND(MAX(0,MOD(H940-F940+0.5,1)-0.5)*1440,0)&gt;IFERROR(VLOOKUP(E940,الورديات!$A$2:$E$21,5,FALSE()),0),ROUND(MAX(0,MOD(H940-F940+0.5,1)-0.5)*1440,0),0))</f>
        <v/>
      </c>
      <c r="L940" s="22" t="str">
        <f aca="false">IF(OR(I940="",G940=""),"",ROUND(MAX(0,MOD(G940-I940+0.5,1)-0.5)*1440,0))</f>
        <v/>
      </c>
      <c r="M940" s="22" t="str">
        <f aca="false">IF(OR(I940="",G940=""),"",IF(ROUND(MAX(0,MOD(I940-G940+0.5,1)-0.5)*1440,0)&gt;=الإعدادات!$B$8,ROUND(MAX(0,MOD(I940-G940+0.5,1)-0.5)*1440,0),0))</f>
        <v/>
      </c>
      <c r="N940" s="18" t="str">
        <f aca="false">IF(OR(A940="",B940=""),"",IF(COUNTIFS(الإجازات!$A$2:$A$1001,B940,الإجازات!$D$2:$D$1001,"&lt;="&amp;A940,الإجازات!$E$2:$E$1001,"&gt;="&amp;A940,الإجازات!$G$2:$G$1001,"مقبولة")=0,"",LOOKUP(2,1/((الإجازات!$A$2:$A$1001=B940)*(الإجازات!$D$2:$D$1001&lt;=A940)*(الإجازات!$E$2:$E$1001&gt;=A940)*(الإجازات!$G$2:$G$1001="مقبولة")),الإجازات!$C$2:$C$1001)))</f>
        <v/>
      </c>
      <c r="O940" s="17"/>
      <c r="P940" s="23" t="str">
        <f aca="false">IF(B940="","",IF(ISNA(MATCH(B940,الموظفين!$A$2:$A$501,0)),"⚠ كود غير موجود",IF(O940&lt;&gt;"",O940,IF(N940&lt;&gt;"",N940,IF(H940="",IF(AND(A940&lt;&gt;"",WEEKDAY(A940)=الإعدادات!$B$11),"راحة أسبوعية","غائب"),IF(I940="","بدون انصراف",IF(N(K940)&gt;0,"متأخر","حاضر")))))))</f>
        <v/>
      </c>
      <c r="Q940" s="24" t="str">
        <f aca="false">IF(B940="","",IF(OR(P940="غائب",P940="غياب",P940="إجازة بدون راتب"),IFERROR(VLOOKUP(B940,الموظفين!$A$2:$J$501,8,FALSE()),0),0))</f>
        <v/>
      </c>
      <c r="R940" s="24" t="str">
        <f aca="false">IF(B940="","",ROUND((N(K940)+N(L940))/60*IFERROR(VLOOKUP(B940,الموظفين!$A$2:$J$501,8,FALSE()),0)/الإعدادات!$B$6*الإعدادات!$B$9,2))</f>
        <v/>
      </c>
      <c r="S940" s="24" t="str">
        <f aca="false">IF(OR(B940="",M940=""),"",ROUND(M940/60*IFERROR(VLOOKUP(B940,الموظفين!$A$2:$J$501,9,FALSE()),0),2))</f>
        <v/>
      </c>
      <c r="T940" s="17"/>
      <c r="U940" s="23" t="str">
        <f aca="false">IF(OR(A940="",B940=""),"",A940&amp;"|"&amp;B940)</f>
        <v/>
      </c>
    </row>
    <row r="941" customFormat="false" ht="15" hidden="false" customHeight="false" outlineLevel="0" collapsed="false">
      <c r="A941" s="16"/>
      <c r="B941" s="17"/>
      <c r="C941" s="18" t="str">
        <f aca="false">IF($B941="","",IFERROR(VLOOKUP($B941,الموظفين!$A$2:$J$501,2,FALSE())&amp;"","⚠ كود غير موجود"))</f>
        <v/>
      </c>
      <c r="D941" s="18" t="str">
        <f aca="false">IF($B941="","",IFERROR(VLOOKUP($B941,الموظفين!$A$2:$J$501,3,FALSE())&amp;"",""))</f>
        <v/>
      </c>
      <c r="E941" s="18" t="str">
        <f aca="false">IF($B941="","",IFERROR(VLOOKUP($B941,الموظفين!$A$2:$J$501,5,FALSE())&amp;"",""))</f>
        <v/>
      </c>
      <c r="F941" s="19" t="str">
        <f aca="false">IF($B941="","",IFERROR(VLOOKUP($B941,الموظفين!$A$2:$J$501,6,FALSE()),""))</f>
        <v/>
      </c>
      <c r="G941" s="19" t="str">
        <f aca="false">IF($B941="","",IFERROR(VLOOKUP($B941,الموظفين!$A$2:$J$501,7,FALSE()),""))</f>
        <v/>
      </c>
      <c r="H941" s="20"/>
      <c r="I941" s="20"/>
      <c r="J941" s="21" t="str">
        <f aca="false">IF(OR(H941="",I941=""),"",ROUND(MOD(I941-H941,1)*24,2))</f>
        <v/>
      </c>
      <c r="K941" s="22" t="str">
        <f aca="false">IF(OR(H941="",F941=""),"",IF(ROUND(MAX(0,MOD(H941-F941+0.5,1)-0.5)*1440,0)&gt;IFERROR(VLOOKUP(E941,الورديات!$A$2:$E$21,5,FALSE()),0),ROUND(MAX(0,MOD(H941-F941+0.5,1)-0.5)*1440,0),0))</f>
        <v/>
      </c>
      <c r="L941" s="22" t="str">
        <f aca="false">IF(OR(I941="",G941=""),"",ROUND(MAX(0,MOD(G941-I941+0.5,1)-0.5)*1440,0))</f>
        <v/>
      </c>
      <c r="M941" s="22" t="str">
        <f aca="false">IF(OR(I941="",G941=""),"",IF(ROUND(MAX(0,MOD(I941-G941+0.5,1)-0.5)*1440,0)&gt;=الإعدادات!$B$8,ROUND(MAX(0,MOD(I941-G941+0.5,1)-0.5)*1440,0),0))</f>
        <v/>
      </c>
      <c r="N941" s="18" t="str">
        <f aca="false">IF(OR(A941="",B941=""),"",IF(COUNTIFS(الإجازات!$A$2:$A$1001,B941,الإجازات!$D$2:$D$1001,"&lt;="&amp;A941,الإجازات!$E$2:$E$1001,"&gt;="&amp;A941,الإجازات!$G$2:$G$1001,"مقبولة")=0,"",LOOKUP(2,1/((الإجازات!$A$2:$A$1001=B941)*(الإجازات!$D$2:$D$1001&lt;=A941)*(الإجازات!$E$2:$E$1001&gt;=A941)*(الإجازات!$G$2:$G$1001="مقبولة")),الإجازات!$C$2:$C$1001)))</f>
        <v/>
      </c>
      <c r="O941" s="17"/>
      <c r="P941" s="23" t="str">
        <f aca="false">IF(B941="","",IF(ISNA(MATCH(B941,الموظفين!$A$2:$A$501,0)),"⚠ كود غير موجود",IF(O941&lt;&gt;"",O941,IF(N941&lt;&gt;"",N941,IF(H941="",IF(AND(A941&lt;&gt;"",WEEKDAY(A941)=الإعدادات!$B$11),"راحة أسبوعية","غائب"),IF(I941="","بدون انصراف",IF(N(K941)&gt;0,"متأخر","حاضر")))))))</f>
        <v/>
      </c>
      <c r="Q941" s="24" t="str">
        <f aca="false">IF(B941="","",IF(OR(P941="غائب",P941="غياب",P941="إجازة بدون راتب"),IFERROR(VLOOKUP(B941,الموظفين!$A$2:$J$501,8,FALSE()),0),0))</f>
        <v/>
      </c>
      <c r="R941" s="24" t="str">
        <f aca="false">IF(B941="","",ROUND((N(K941)+N(L941))/60*IFERROR(VLOOKUP(B941,الموظفين!$A$2:$J$501,8,FALSE()),0)/الإعدادات!$B$6*الإعدادات!$B$9,2))</f>
        <v/>
      </c>
      <c r="S941" s="24" t="str">
        <f aca="false">IF(OR(B941="",M941=""),"",ROUND(M941/60*IFERROR(VLOOKUP(B941,الموظفين!$A$2:$J$501,9,FALSE()),0),2))</f>
        <v/>
      </c>
      <c r="T941" s="17"/>
      <c r="U941" s="23" t="str">
        <f aca="false">IF(OR(A941="",B941=""),"",A941&amp;"|"&amp;B941)</f>
        <v/>
      </c>
    </row>
    <row r="942" customFormat="false" ht="15" hidden="false" customHeight="false" outlineLevel="0" collapsed="false">
      <c r="A942" s="16"/>
      <c r="B942" s="17"/>
      <c r="C942" s="18" t="str">
        <f aca="false">IF($B942="","",IFERROR(VLOOKUP($B942,الموظفين!$A$2:$J$501,2,FALSE())&amp;"","⚠ كود غير موجود"))</f>
        <v/>
      </c>
      <c r="D942" s="18" t="str">
        <f aca="false">IF($B942="","",IFERROR(VLOOKUP($B942,الموظفين!$A$2:$J$501,3,FALSE())&amp;"",""))</f>
        <v/>
      </c>
      <c r="E942" s="18" t="str">
        <f aca="false">IF($B942="","",IFERROR(VLOOKUP($B942,الموظفين!$A$2:$J$501,5,FALSE())&amp;"",""))</f>
        <v/>
      </c>
      <c r="F942" s="19" t="str">
        <f aca="false">IF($B942="","",IFERROR(VLOOKUP($B942,الموظفين!$A$2:$J$501,6,FALSE()),""))</f>
        <v/>
      </c>
      <c r="G942" s="19" t="str">
        <f aca="false">IF($B942="","",IFERROR(VLOOKUP($B942,الموظفين!$A$2:$J$501,7,FALSE()),""))</f>
        <v/>
      </c>
      <c r="H942" s="20"/>
      <c r="I942" s="20"/>
      <c r="J942" s="21" t="str">
        <f aca="false">IF(OR(H942="",I942=""),"",ROUND(MOD(I942-H942,1)*24,2))</f>
        <v/>
      </c>
      <c r="K942" s="22" t="str">
        <f aca="false">IF(OR(H942="",F942=""),"",IF(ROUND(MAX(0,MOD(H942-F942+0.5,1)-0.5)*1440,0)&gt;IFERROR(VLOOKUP(E942,الورديات!$A$2:$E$21,5,FALSE()),0),ROUND(MAX(0,MOD(H942-F942+0.5,1)-0.5)*1440,0),0))</f>
        <v/>
      </c>
      <c r="L942" s="22" t="str">
        <f aca="false">IF(OR(I942="",G942=""),"",ROUND(MAX(0,MOD(G942-I942+0.5,1)-0.5)*1440,0))</f>
        <v/>
      </c>
      <c r="M942" s="22" t="str">
        <f aca="false">IF(OR(I942="",G942=""),"",IF(ROUND(MAX(0,MOD(I942-G942+0.5,1)-0.5)*1440,0)&gt;=الإعدادات!$B$8,ROUND(MAX(0,MOD(I942-G942+0.5,1)-0.5)*1440,0),0))</f>
        <v/>
      </c>
      <c r="N942" s="18" t="str">
        <f aca="false">IF(OR(A942="",B942=""),"",IF(COUNTIFS(الإجازات!$A$2:$A$1001,B942,الإجازات!$D$2:$D$1001,"&lt;="&amp;A942,الإجازات!$E$2:$E$1001,"&gt;="&amp;A942,الإجازات!$G$2:$G$1001,"مقبولة")=0,"",LOOKUP(2,1/((الإجازات!$A$2:$A$1001=B942)*(الإجازات!$D$2:$D$1001&lt;=A942)*(الإجازات!$E$2:$E$1001&gt;=A942)*(الإجازات!$G$2:$G$1001="مقبولة")),الإجازات!$C$2:$C$1001)))</f>
        <v/>
      </c>
      <c r="O942" s="17"/>
      <c r="P942" s="23" t="str">
        <f aca="false">IF(B942="","",IF(ISNA(MATCH(B942,الموظفين!$A$2:$A$501,0)),"⚠ كود غير موجود",IF(O942&lt;&gt;"",O942,IF(N942&lt;&gt;"",N942,IF(H942="",IF(AND(A942&lt;&gt;"",WEEKDAY(A942)=الإعدادات!$B$11),"راحة أسبوعية","غائب"),IF(I942="","بدون انصراف",IF(N(K942)&gt;0,"متأخر","حاضر")))))))</f>
        <v/>
      </c>
      <c r="Q942" s="24" t="str">
        <f aca="false">IF(B942="","",IF(OR(P942="غائب",P942="غياب",P942="إجازة بدون راتب"),IFERROR(VLOOKUP(B942,الموظفين!$A$2:$J$501,8,FALSE()),0),0))</f>
        <v/>
      </c>
      <c r="R942" s="24" t="str">
        <f aca="false">IF(B942="","",ROUND((N(K942)+N(L942))/60*IFERROR(VLOOKUP(B942,الموظفين!$A$2:$J$501,8,FALSE()),0)/الإعدادات!$B$6*الإعدادات!$B$9,2))</f>
        <v/>
      </c>
      <c r="S942" s="24" t="str">
        <f aca="false">IF(OR(B942="",M942=""),"",ROUND(M942/60*IFERROR(VLOOKUP(B942,الموظفين!$A$2:$J$501,9,FALSE()),0),2))</f>
        <v/>
      </c>
      <c r="T942" s="17"/>
      <c r="U942" s="23" t="str">
        <f aca="false">IF(OR(A942="",B942=""),"",A942&amp;"|"&amp;B942)</f>
        <v/>
      </c>
    </row>
    <row r="943" customFormat="false" ht="15" hidden="false" customHeight="false" outlineLevel="0" collapsed="false">
      <c r="A943" s="16"/>
      <c r="B943" s="17"/>
      <c r="C943" s="18" t="str">
        <f aca="false">IF($B943="","",IFERROR(VLOOKUP($B943,الموظفين!$A$2:$J$501,2,FALSE())&amp;"","⚠ كود غير موجود"))</f>
        <v/>
      </c>
      <c r="D943" s="18" t="str">
        <f aca="false">IF($B943="","",IFERROR(VLOOKUP($B943,الموظفين!$A$2:$J$501,3,FALSE())&amp;"",""))</f>
        <v/>
      </c>
      <c r="E943" s="18" t="str">
        <f aca="false">IF($B943="","",IFERROR(VLOOKUP($B943,الموظفين!$A$2:$J$501,5,FALSE())&amp;"",""))</f>
        <v/>
      </c>
      <c r="F943" s="19" t="str">
        <f aca="false">IF($B943="","",IFERROR(VLOOKUP($B943,الموظفين!$A$2:$J$501,6,FALSE()),""))</f>
        <v/>
      </c>
      <c r="G943" s="19" t="str">
        <f aca="false">IF($B943="","",IFERROR(VLOOKUP($B943,الموظفين!$A$2:$J$501,7,FALSE()),""))</f>
        <v/>
      </c>
      <c r="H943" s="20"/>
      <c r="I943" s="20"/>
      <c r="J943" s="21" t="str">
        <f aca="false">IF(OR(H943="",I943=""),"",ROUND(MOD(I943-H943,1)*24,2))</f>
        <v/>
      </c>
      <c r="K943" s="22" t="str">
        <f aca="false">IF(OR(H943="",F943=""),"",IF(ROUND(MAX(0,MOD(H943-F943+0.5,1)-0.5)*1440,0)&gt;IFERROR(VLOOKUP(E943,الورديات!$A$2:$E$21,5,FALSE()),0),ROUND(MAX(0,MOD(H943-F943+0.5,1)-0.5)*1440,0),0))</f>
        <v/>
      </c>
      <c r="L943" s="22" t="str">
        <f aca="false">IF(OR(I943="",G943=""),"",ROUND(MAX(0,MOD(G943-I943+0.5,1)-0.5)*1440,0))</f>
        <v/>
      </c>
      <c r="M943" s="22" t="str">
        <f aca="false">IF(OR(I943="",G943=""),"",IF(ROUND(MAX(0,MOD(I943-G943+0.5,1)-0.5)*1440,0)&gt;=الإعدادات!$B$8,ROUND(MAX(0,MOD(I943-G943+0.5,1)-0.5)*1440,0),0))</f>
        <v/>
      </c>
      <c r="N943" s="18" t="str">
        <f aca="false">IF(OR(A943="",B943=""),"",IF(COUNTIFS(الإجازات!$A$2:$A$1001,B943,الإجازات!$D$2:$D$1001,"&lt;="&amp;A943,الإجازات!$E$2:$E$1001,"&gt;="&amp;A943,الإجازات!$G$2:$G$1001,"مقبولة")=0,"",LOOKUP(2,1/((الإجازات!$A$2:$A$1001=B943)*(الإجازات!$D$2:$D$1001&lt;=A943)*(الإجازات!$E$2:$E$1001&gt;=A943)*(الإجازات!$G$2:$G$1001="مقبولة")),الإجازات!$C$2:$C$1001)))</f>
        <v/>
      </c>
      <c r="O943" s="17"/>
      <c r="P943" s="23" t="str">
        <f aca="false">IF(B943="","",IF(ISNA(MATCH(B943,الموظفين!$A$2:$A$501,0)),"⚠ كود غير موجود",IF(O943&lt;&gt;"",O943,IF(N943&lt;&gt;"",N943,IF(H943="",IF(AND(A943&lt;&gt;"",WEEKDAY(A943)=الإعدادات!$B$11),"راحة أسبوعية","غائب"),IF(I943="","بدون انصراف",IF(N(K943)&gt;0,"متأخر","حاضر")))))))</f>
        <v/>
      </c>
      <c r="Q943" s="24" t="str">
        <f aca="false">IF(B943="","",IF(OR(P943="غائب",P943="غياب",P943="إجازة بدون راتب"),IFERROR(VLOOKUP(B943,الموظفين!$A$2:$J$501,8,FALSE()),0),0))</f>
        <v/>
      </c>
      <c r="R943" s="24" t="str">
        <f aca="false">IF(B943="","",ROUND((N(K943)+N(L943))/60*IFERROR(VLOOKUP(B943,الموظفين!$A$2:$J$501,8,FALSE()),0)/الإعدادات!$B$6*الإعدادات!$B$9,2))</f>
        <v/>
      </c>
      <c r="S943" s="24" t="str">
        <f aca="false">IF(OR(B943="",M943=""),"",ROUND(M943/60*IFERROR(VLOOKUP(B943,الموظفين!$A$2:$J$501,9,FALSE()),0),2))</f>
        <v/>
      </c>
      <c r="T943" s="17"/>
      <c r="U943" s="23" t="str">
        <f aca="false">IF(OR(A943="",B943=""),"",A943&amp;"|"&amp;B943)</f>
        <v/>
      </c>
    </row>
    <row r="944" customFormat="false" ht="15" hidden="false" customHeight="false" outlineLevel="0" collapsed="false">
      <c r="A944" s="16"/>
      <c r="B944" s="17"/>
      <c r="C944" s="18" t="str">
        <f aca="false">IF($B944="","",IFERROR(VLOOKUP($B944,الموظفين!$A$2:$J$501,2,FALSE())&amp;"","⚠ كود غير موجود"))</f>
        <v/>
      </c>
      <c r="D944" s="18" t="str">
        <f aca="false">IF($B944="","",IFERROR(VLOOKUP($B944,الموظفين!$A$2:$J$501,3,FALSE())&amp;"",""))</f>
        <v/>
      </c>
      <c r="E944" s="18" t="str">
        <f aca="false">IF($B944="","",IFERROR(VLOOKUP($B944,الموظفين!$A$2:$J$501,5,FALSE())&amp;"",""))</f>
        <v/>
      </c>
      <c r="F944" s="19" t="str">
        <f aca="false">IF($B944="","",IFERROR(VLOOKUP($B944,الموظفين!$A$2:$J$501,6,FALSE()),""))</f>
        <v/>
      </c>
      <c r="G944" s="19" t="str">
        <f aca="false">IF($B944="","",IFERROR(VLOOKUP($B944,الموظفين!$A$2:$J$501,7,FALSE()),""))</f>
        <v/>
      </c>
      <c r="H944" s="20"/>
      <c r="I944" s="20"/>
      <c r="J944" s="21" t="str">
        <f aca="false">IF(OR(H944="",I944=""),"",ROUND(MOD(I944-H944,1)*24,2))</f>
        <v/>
      </c>
      <c r="K944" s="22" t="str">
        <f aca="false">IF(OR(H944="",F944=""),"",IF(ROUND(MAX(0,MOD(H944-F944+0.5,1)-0.5)*1440,0)&gt;IFERROR(VLOOKUP(E944,الورديات!$A$2:$E$21,5,FALSE()),0),ROUND(MAX(0,MOD(H944-F944+0.5,1)-0.5)*1440,0),0))</f>
        <v/>
      </c>
      <c r="L944" s="22" t="str">
        <f aca="false">IF(OR(I944="",G944=""),"",ROUND(MAX(0,MOD(G944-I944+0.5,1)-0.5)*1440,0))</f>
        <v/>
      </c>
      <c r="M944" s="22" t="str">
        <f aca="false">IF(OR(I944="",G944=""),"",IF(ROUND(MAX(0,MOD(I944-G944+0.5,1)-0.5)*1440,0)&gt;=الإعدادات!$B$8,ROUND(MAX(0,MOD(I944-G944+0.5,1)-0.5)*1440,0),0))</f>
        <v/>
      </c>
      <c r="N944" s="18" t="str">
        <f aca="false">IF(OR(A944="",B944=""),"",IF(COUNTIFS(الإجازات!$A$2:$A$1001,B944,الإجازات!$D$2:$D$1001,"&lt;="&amp;A944,الإجازات!$E$2:$E$1001,"&gt;="&amp;A944,الإجازات!$G$2:$G$1001,"مقبولة")=0,"",LOOKUP(2,1/((الإجازات!$A$2:$A$1001=B944)*(الإجازات!$D$2:$D$1001&lt;=A944)*(الإجازات!$E$2:$E$1001&gt;=A944)*(الإجازات!$G$2:$G$1001="مقبولة")),الإجازات!$C$2:$C$1001)))</f>
        <v/>
      </c>
      <c r="O944" s="17"/>
      <c r="P944" s="23" t="str">
        <f aca="false">IF(B944="","",IF(ISNA(MATCH(B944,الموظفين!$A$2:$A$501,0)),"⚠ كود غير موجود",IF(O944&lt;&gt;"",O944,IF(N944&lt;&gt;"",N944,IF(H944="",IF(AND(A944&lt;&gt;"",WEEKDAY(A944)=الإعدادات!$B$11),"راحة أسبوعية","غائب"),IF(I944="","بدون انصراف",IF(N(K944)&gt;0,"متأخر","حاضر")))))))</f>
        <v/>
      </c>
      <c r="Q944" s="24" t="str">
        <f aca="false">IF(B944="","",IF(OR(P944="غائب",P944="غياب",P944="إجازة بدون راتب"),IFERROR(VLOOKUP(B944,الموظفين!$A$2:$J$501,8,FALSE()),0),0))</f>
        <v/>
      </c>
      <c r="R944" s="24" t="str">
        <f aca="false">IF(B944="","",ROUND((N(K944)+N(L944))/60*IFERROR(VLOOKUP(B944,الموظفين!$A$2:$J$501,8,FALSE()),0)/الإعدادات!$B$6*الإعدادات!$B$9,2))</f>
        <v/>
      </c>
      <c r="S944" s="24" t="str">
        <f aca="false">IF(OR(B944="",M944=""),"",ROUND(M944/60*IFERROR(VLOOKUP(B944,الموظفين!$A$2:$J$501,9,FALSE()),0),2))</f>
        <v/>
      </c>
      <c r="T944" s="17"/>
      <c r="U944" s="23" t="str">
        <f aca="false">IF(OR(A944="",B944=""),"",A944&amp;"|"&amp;B944)</f>
        <v/>
      </c>
    </row>
    <row r="945" customFormat="false" ht="15" hidden="false" customHeight="false" outlineLevel="0" collapsed="false">
      <c r="A945" s="16"/>
      <c r="B945" s="17"/>
      <c r="C945" s="18" t="str">
        <f aca="false">IF($B945="","",IFERROR(VLOOKUP($B945,الموظفين!$A$2:$J$501,2,FALSE())&amp;"","⚠ كود غير موجود"))</f>
        <v/>
      </c>
      <c r="D945" s="18" t="str">
        <f aca="false">IF($B945="","",IFERROR(VLOOKUP($B945,الموظفين!$A$2:$J$501,3,FALSE())&amp;"",""))</f>
        <v/>
      </c>
      <c r="E945" s="18" t="str">
        <f aca="false">IF($B945="","",IFERROR(VLOOKUP($B945,الموظفين!$A$2:$J$501,5,FALSE())&amp;"",""))</f>
        <v/>
      </c>
      <c r="F945" s="19" t="str">
        <f aca="false">IF($B945="","",IFERROR(VLOOKUP($B945,الموظفين!$A$2:$J$501,6,FALSE()),""))</f>
        <v/>
      </c>
      <c r="G945" s="19" t="str">
        <f aca="false">IF($B945="","",IFERROR(VLOOKUP($B945,الموظفين!$A$2:$J$501,7,FALSE()),""))</f>
        <v/>
      </c>
      <c r="H945" s="20"/>
      <c r="I945" s="20"/>
      <c r="J945" s="21" t="str">
        <f aca="false">IF(OR(H945="",I945=""),"",ROUND(MOD(I945-H945,1)*24,2))</f>
        <v/>
      </c>
      <c r="K945" s="22" t="str">
        <f aca="false">IF(OR(H945="",F945=""),"",IF(ROUND(MAX(0,MOD(H945-F945+0.5,1)-0.5)*1440,0)&gt;IFERROR(VLOOKUP(E945,الورديات!$A$2:$E$21,5,FALSE()),0),ROUND(MAX(0,MOD(H945-F945+0.5,1)-0.5)*1440,0),0))</f>
        <v/>
      </c>
      <c r="L945" s="22" t="str">
        <f aca="false">IF(OR(I945="",G945=""),"",ROUND(MAX(0,MOD(G945-I945+0.5,1)-0.5)*1440,0))</f>
        <v/>
      </c>
      <c r="M945" s="22" t="str">
        <f aca="false">IF(OR(I945="",G945=""),"",IF(ROUND(MAX(0,MOD(I945-G945+0.5,1)-0.5)*1440,0)&gt;=الإعدادات!$B$8,ROUND(MAX(0,MOD(I945-G945+0.5,1)-0.5)*1440,0),0))</f>
        <v/>
      </c>
      <c r="N945" s="18" t="str">
        <f aca="false">IF(OR(A945="",B945=""),"",IF(COUNTIFS(الإجازات!$A$2:$A$1001,B945,الإجازات!$D$2:$D$1001,"&lt;="&amp;A945,الإجازات!$E$2:$E$1001,"&gt;="&amp;A945,الإجازات!$G$2:$G$1001,"مقبولة")=0,"",LOOKUP(2,1/((الإجازات!$A$2:$A$1001=B945)*(الإجازات!$D$2:$D$1001&lt;=A945)*(الإجازات!$E$2:$E$1001&gt;=A945)*(الإجازات!$G$2:$G$1001="مقبولة")),الإجازات!$C$2:$C$1001)))</f>
        <v/>
      </c>
      <c r="O945" s="17"/>
      <c r="P945" s="23" t="str">
        <f aca="false">IF(B945="","",IF(ISNA(MATCH(B945,الموظفين!$A$2:$A$501,0)),"⚠ كود غير موجود",IF(O945&lt;&gt;"",O945,IF(N945&lt;&gt;"",N945,IF(H945="",IF(AND(A945&lt;&gt;"",WEEKDAY(A945)=الإعدادات!$B$11),"راحة أسبوعية","غائب"),IF(I945="","بدون انصراف",IF(N(K945)&gt;0,"متأخر","حاضر")))))))</f>
        <v/>
      </c>
      <c r="Q945" s="24" t="str">
        <f aca="false">IF(B945="","",IF(OR(P945="غائب",P945="غياب",P945="إجازة بدون راتب"),IFERROR(VLOOKUP(B945,الموظفين!$A$2:$J$501,8,FALSE()),0),0))</f>
        <v/>
      </c>
      <c r="R945" s="24" t="str">
        <f aca="false">IF(B945="","",ROUND((N(K945)+N(L945))/60*IFERROR(VLOOKUP(B945,الموظفين!$A$2:$J$501,8,FALSE()),0)/الإعدادات!$B$6*الإعدادات!$B$9,2))</f>
        <v/>
      </c>
      <c r="S945" s="24" t="str">
        <f aca="false">IF(OR(B945="",M945=""),"",ROUND(M945/60*IFERROR(VLOOKUP(B945,الموظفين!$A$2:$J$501,9,FALSE()),0),2))</f>
        <v/>
      </c>
      <c r="T945" s="17"/>
      <c r="U945" s="23" t="str">
        <f aca="false">IF(OR(A945="",B945=""),"",A945&amp;"|"&amp;B945)</f>
        <v/>
      </c>
    </row>
    <row r="946" customFormat="false" ht="15" hidden="false" customHeight="false" outlineLevel="0" collapsed="false">
      <c r="A946" s="16"/>
      <c r="B946" s="17"/>
      <c r="C946" s="18" t="str">
        <f aca="false">IF($B946="","",IFERROR(VLOOKUP($B946,الموظفين!$A$2:$J$501,2,FALSE())&amp;"","⚠ كود غير موجود"))</f>
        <v/>
      </c>
      <c r="D946" s="18" t="str">
        <f aca="false">IF($B946="","",IFERROR(VLOOKUP($B946,الموظفين!$A$2:$J$501,3,FALSE())&amp;"",""))</f>
        <v/>
      </c>
      <c r="E946" s="18" t="str">
        <f aca="false">IF($B946="","",IFERROR(VLOOKUP($B946,الموظفين!$A$2:$J$501,5,FALSE())&amp;"",""))</f>
        <v/>
      </c>
      <c r="F946" s="19" t="str">
        <f aca="false">IF($B946="","",IFERROR(VLOOKUP($B946,الموظفين!$A$2:$J$501,6,FALSE()),""))</f>
        <v/>
      </c>
      <c r="G946" s="19" t="str">
        <f aca="false">IF($B946="","",IFERROR(VLOOKUP($B946,الموظفين!$A$2:$J$501,7,FALSE()),""))</f>
        <v/>
      </c>
      <c r="H946" s="20"/>
      <c r="I946" s="20"/>
      <c r="J946" s="21" t="str">
        <f aca="false">IF(OR(H946="",I946=""),"",ROUND(MOD(I946-H946,1)*24,2))</f>
        <v/>
      </c>
      <c r="K946" s="22" t="str">
        <f aca="false">IF(OR(H946="",F946=""),"",IF(ROUND(MAX(0,MOD(H946-F946+0.5,1)-0.5)*1440,0)&gt;IFERROR(VLOOKUP(E946,الورديات!$A$2:$E$21,5,FALSE()),0),ROUND(MAX(0,MOD(H946-F946+0.5,1)-0.5)*1440,0),0))</f>
        <v/>
      </c>
      <c r="L946" s="22" t="str">
        <f aca="false">IF(OR(I946="",G946=""),"",ROUND(MAX(0,MOD(G946-I946+0.5,1)-0.5)*1440,0))</f>
        <v/>
      </c>
      <c r="M946" s="22" t="str">
        <f aca="false">IF(OR(I946="",G946=""),"",IF(ROUND(MAX(0,MOD(I946-G946+0.5,1)-0.5)*1440,0)&gt;=الإعدادات!$B$8,ROUND(MAX(0,MOD(I946-G946+0.5,1)-0.5)*1440,0),0))</f>
        <v/>
      </c>
      <c r="N946" s="18" t="str">
        <f aca="false">IF(OR(A946="",B946=""),"",IF(COUNTIFS(الإجازات!$A$2:$A$1001,B946,الإجازات!$D$2:$D$1001,"&lt;="&amp;A946,الإجازات!$E$2:$E$1001,"&gt;="&amp;A946,الإجازات!$G$2:$G$1001,"مقبولة")=0,"",LOOKUP(2,1/((الإجازات!$A$2:$A$1001=B946)*(الإجازات!$D$2:$D$1001&lt;=A946)*(الإجازات!$E$2:$E$1001&gt;=A946)*(الإجازات!$G$2:$G$1001="مقبولة")),الإجازات!$C$2:$C$1001)))</f>
        <v/>
      </c>
      <c r="O946" s="17"/>
      <c r="P946" s="23" t="str">
        <f aca="false">IF(B946="","",IF(ISNA(MATCH(B946,الموظفين!$A$2:$A$501,0)),"⚠ كود غير موجود",IF(O946&lt;&gt;"",O946,IF(N946&lt;&gt;"",N946,IF(H946="",IF(AND(A946&lt;&gt;"",WEEKDAY(A946)=الإعدادات!$B$11),"راحة أسبوعية","غائب"),IF(I946="","بدون انصراف",IF(N(K946)&gt;0,"متأخر","حاضر")))))))</f>
        <v/>
      </c>
      <c r="Q946" s="24" t="str">
        <f aca="false">IF(B946="","",IF(OR(P946="غائب",P946="غياب",P946="إجازة بدون راتب"),IFERROR(VLOOKUP(B946,الموظفين!$A$2:$J$501,8,FALSE()),0),0))</f>
        <v/>
      </c>
      <c r="R946" s="24" t="str">
        <f aca="false">IF(B946="","",ROUND((N(K946)+N(L946))/60*IFERROR(VLOOKUP(B946,الموظفين!$A$2:$J$501,8,FALSE()),0)/الإعدادات!$B$6*الإعدادات!$B$9,2))</f>
        <v/>
      </c>
      <c r="S946" s="24" t="str">
        <f aca="false">IF(OR(B946="",M946=""),"",ROUND(M946/60*IFERROR(VLOOKUP(B946,الموظفين!$A$2:$J$501,9,FALSE()),0),2))</f>
        <v/>
      </c>
      <c r="T946" s="17"/>
      <c r="U946" s="23" t="str">
        <f aca="false">IF(OR(A946="",B946=""),"",A946&amp;"|"&amp;B946)</f>
        <v/>
      </c>
    </row>
    <row r="947" customFormat="false" ht="15" hidden="false" customHeight="false" outlineLevel="0" collapsed="false">
      <c r="A947" s="16"/>
      <c r="B947" s="17"/>
      <c r="C947" s="18" t="str">
        <f aca="false">IF($B947="","",IFERROR(VLOOKUP($B947,الموظفين!$A$2:$J$501,2,FALSE())&amp;"","⚠ كود غير موجود"))</f>
        <v/>
      </c>
      <c r="D947" s="18" t="str">
        <f aca="false">IF($B947="","",IFERROR(VLOOKUP($B947,الموظفين!$A$2:$J$501,3,FALSE())&amp;"",""))</f>
        <v/>
      </c>
      <c r="E947" s="18" t="str">
        <f aca="false">IF($B947="","",IFERROR(VLOOKUP($B947,الموظفين!$A$2:$J$501,5,FALSE())&amp;"",""))</f>
        <v/>
      </c>
      <c r="F947" s="19" t="str">
        <f aca="false">IF($B947="","",IFERROR(VLOOKUP($B947,الموظفين!$A$2:$J$501,6,FALSE()),""))</f>
        <v/>
      </c>
      <c r="G947" s="19" t="str">
        <f aca="false">IF($B947="","",IFERROR(VLOOKUP($B947,الموظفين!$A$2:$J$501,7,FALSE()),""))</f>
        <v/>
      </c>
      <c r="H947" s="20"/>
      <c r="I947" s="20"/>
      <c r="J947" s="21" t="str">
        <f aca="false">IF(OR(H947="",I947=""),"",ROUND(MOD(I947-H947,1)*24,2))</f>
        <v/>
      </c>
      <c r="K947" s="22" t="str">
        <f aca="false">IF(OR(H947="",F947=""),"",IF(ROUND(MAX(0,MOD(H947-F947+0.5,1)-0.5)*1440,0)&gt;IFERROR(VLOOKUP(E947,الورديات!$A$2:$E$21,5,FALSE()),0),ROUND(MAX(0,MOD(H947-F947+0.5,1)-0.5)*1440,0),0))</f>
        <v/>
      </c>
      <c r="L947" s="22" t="str">
        <f aca="false">IF(OR(I947="",G947=""),"",ROUND(MAX(0,MOD(G947-I947+0.5,1)-0.5)*1440,0))</f>
        <v/>
      </c>
      <c r="M947" s="22" t="str">
        <f aca="false">IF(OR(I947="",G947=""),"",IF(ROUND(MAX(0,MOD(I947-G947+0.5,1)-0.5)*1440,0)&gt;=الإعدادات!$B$8,ROUND(MAX(0,MOD(I947-G947+0.5,1)-0.5)*1440,0),0))</f>
        <v/>
      </c>
      <c r="N947" s="18" t="str">
        <f aca="false">IF(OR(A947="",B947=""),"",IF(COUNTIFS(الإجازات!$A$2:$A$1001,B947,الإجازات!$D$2:$D$1001,"&lt;="&amp;A947,الإجازات!$E$2:$E$1001,"&gt;="&amp;A947,الإجازات!$G$2:$G$1001,"مقبولة")=0,"",LOOKUP(2,1/((الإجازات!$A$2:$A$1001=B947)*(الإجازات!$D$2:$D$1001&lt;=A947)*(الإجازات!$E$2:$E$1001&gt;=A947)*(الإجازات!$G$2:$G$1001="مقبولة")),الإجازات!$C$2:$C$1001)))</f>
        <v/>
      </c>
      <c r="O947" s="17"/>
      <c r="P947" s="23" t="str">
        <f aca="false">IF(B947="","",IF(ISNA(MATCH(B947,الموظفين!$A$2:$A$501,0)),"⚠ كود غير موجود",IF(O947&lt;&gt;"",O947,IF(N947&lt;&gt;"",N947,IF(H947="",IF(AND(A947&lt;&gt;"",WEEKDAY(A947)=الإعدادات!$B$11),"راحة أسبوعية","غائب"),IF(I947="","بدون انصراف",IF(N(K947)&gt;0,"متأخر","حاضر")))))))</f>
        <v/>
      </c>
      <c r="Q947" s="24" t="str">
        <f aca="false">IF(B947="","",IF(OR(P947="غائب",P947="غياب",P947="إجازة بدون راتب"),IFERROR(VLOOKUP(B947,الموظفين!$A$2:$J$501,8,FALSE()),0),0))</f>
        <v/>
      </c>
      <c r="R947" s="24" t="str">
        <f aca="false">IF(B947="","",ROUND((N(K947)+N(L947))/60*IFERROR(VLOOKUP(B947,الموظفين!$A$2:$J$501,8,FALSE()),0)/الإعدادات!$B$6*الإعدادات!$B$9,2))</f>
        <v/>
      </c>
      <c r="S947" s="24" t="str">
        <f aca="false">IF(OR(B947="",M947=""),"",ROUND(M947/60*IFERROR(VLOOKUP(B947,الموظفين!$A$2:$J$501,9,FALSE()),0),2))</f>
        <v/>
      </c>
      <c r="T947" s="17"/>
      <c r="U947" s="23" t="str">
        <f aca="false">IF(OR(A947="",B947=""),"",A947&amp;"|"&amp;B947)</f>
        <v/>
      </c>
    </row>
    <row r="948" customFormat="false" ht="15" hidden="false" customHeight="false" outlineLevel="0" collapsed="false">
      <c r="A948" s="16"/>
      <c r="B948" s="17"/>
      <c r="C948" s="18" t="str">
        <f aca="false">IF($B948="","",IFERROR(VLOOKUP($B948,الموظفين!$A$2:$J$501,2,FALSE())&amp;"","⚠ كود غير موجود"))</f>
        <v/>
      </c>
      <c r="D948" s="18" t="str">
        <f aca="false">IF($B948="","",IFERROR(VLOOKUP($B948,الموظفين!$A$2:$J$501,3,FALSE())&amp;"",""))</f>
        <v/>
      </c>
      <c r="E948" s="18" t="str">
        <f aca="false">IF($B948="","",IFERROR(VLOOKUP($B948,الموظفين!$A$2:$J$501,5,FALSE())&amp;"",""))</f>
        <v/>
      </c>
      <c r="F948" s="19" t="str">
        <f aca="false">IF($B948="","",IFERROR(VLOOKUP($B948,الموظفين!$A$2:$J$501,6,FALSE()),""))</f>
        <v/>
      </c>
      <c r="G948" s="19" t="str">
        <f aca="false">IF($B948="","",IFERROR(VLOOKUP($B948,الموظفين!$A$2:$J$501,7,FALSE()),""))</f>
        <v/>
      </c>
      <c r="H948" s="20"/>
      <c r="I948" s="20"/>
      <c r="J948" s="21" t="str">
        <f aca="false">IF(OR(H948="",I948=""),"",ROUND(MOD(I948-H948,1)*24,2))</f>
        <v/>
      </c>
      <c r="K948" s="22" t="str">
        <f aca="false">IF(OR(H948="",F948=""),"",IF(ROUND(MAX(0,MOD(H948-F948+0.5,1)-0.5)*1440,0)&gt;IFERROR(VLOOKUP(E948,الورديات!$A$2:$E$21,5,FALSE()),0),ROUND(MAX(0,MOD(H948-F948+0.5,1)-0.5)*1440,0),0))</f>
        <v/>
      </c>
      <c r="L948" s="22" t="str">
        <f aca="false">IF(OR(I948="",G948=""),"",ROUND(MAX(0,MOD(G948-I948+0.5,1)-0.5)*1440,0))</f>
        <v/>
      </c>
      <c r="M948" s="22" t="str">
        <f aca="false">IF(OR(I948="",G948=""),"",IF(ROUND(MAX(0,MOD(I948-G948+0.5,1)-0.5)*1440,0)&gt;=الإعدادات!$B$8,ROUND(MAX(0,MOD(I948-G948+0.5,1)-0.5)*1440,0),0))</f>
        <v/>
      </c>
      <c r="N948" s="18" t="str">
        <f aca="false">IF(OR(A948="",B948=""),"",IF(COUNTIFS(الإجازات!$A$2:$A$1001,B948,الإجازات!$D$2:$D$1001,"&lt;="&amp;A948,الإجازات!$E$2:$E$1001,"&gt;="&amp;A948,الإجازات!$G$2:$G$1001,"مقبولة")=0,"",LOOKUP(2,1/((الإجازات!$A$2:$A$1001=B948)*(الإجازات!$D$2:$D$1001&lt;=A948)*(الإجازات!$E$2:$E$1001&gt;=A948)*(الإجازات!$G$2:$G$1001="مقبولة")),الإجازات!$C$2:$C$1001)))</f>
        <v/>
      </c>
      <c r="O948" s="17"/>
      <c r="P948" s="23" t="str">
        <f aca="false">IF(B948="","",IF(ISNA(MATCH(B948,الموظفين!$A$2:$A$501,0)),"⚠ كود غير موجود",IF(O948&lt;&gt;"",O948,IF(N948&lt;&gt;"",N948,IF(H948="",IF(AND(A948&lt;&gt;"",WEEKDAY(A948)=الإعدادات!$B$11),"راحة أسبوعية","غائب"),IF(I948="","بدون انصراف",IF(N(K948)&gt;0,"متأخر","حاضر")))))))</f>
        <v/>
      </c>
      <c r="Q948" s="24" t="str">
        <f aca="false">IF(B948="","",IF(OR(P948="غائب",P948="غياب",P948="إجازة بدون راتب"),IFERROR(VLOOKUP(B948,الموظفين!$A$2:$J$501,8,FALSE()),0),0))</f>
        <v/>
      </c>
      <c r="R948" s="24" t="str">
        <f aca="false">IF(B948="","",ROUND((N(K948)+N(L948))/60*IFERROR(VLOOKUP(B948,الموظفين!$A$2:$J$501,8,FALSE()),0)/الإعدادات!$B$6*الإعدادات!$B$9,2))</f>
        <v/>
      </c>
      <c r="S948" s="24" t="str">
        <f aca="false">IF(OR(B948="",M948=""),"",ROUND(M948/60*IFERROR(VLOOKUP(B948,الموظفين!$A$2:$J$501,9,FALSE()),0),2))</f>
        <v/>
      </c>
      <c r="T948" s="17"/>
      <c r="U948" s="23" t="str">
        <f aca="false">IF(OR(A948="",B948=""),"",A948&amp;"|"&amp;B948)</f>
        <v/>
      </c>
    </row>
    <row r="949" customFormat="false" ht="15" hidden="false" customHeight="false" outlineLevel="0" collapsed="false">
      <c r="A949" s="16"/>
      <c r="B949" s="17"/>
      <c r="C949" s="18" t="str">
        <f aca="false">IF($B949="","",IFERROR(VLOOKUP($B949,الموظفين!$A$2:$J$501,2,FALSE())&amp;"","⚠ كود غير موجود"))</f>
        <v/>
      </c>
      <c r="D949" s="18" t="str">
        <f aca="false">IF($B949="","",IFERROR(VLOOKUP($B949,الموظفين!$A$2:$J$501,3,FALSE())&amp;"",""))</f>
        <v/>
      </c>
      <c r="E949" s="18" t="str">
        <f aca="false">IF($B949="","",IFERROR(VLOOKUP($B949,الموظفين!$A$2:$J$501,5,FALSE())&amp;"",""))</f>
        <v/>
      </c>
      <c r="F949" s="19" t="str">
        <f aca="false">IF($B949="","",IFERROR(VLOOKUP($B949,الموظفين!$A$2:$J$501,6,FALSE()),""))</f>
        <v/>
      </c>
      <c r="G949" s="19" t="str">
        <f aca="false">IF($B949="","",IFERROR(VLOOKUP($B949,الموظفين!$A$2:$J$501,7,FALSE()),""))</f>
        <v/>
      </c>
      <c r="H949" s="20"/>
      <c r="I949" s="20"/>
      <c r="J949" s="21" t="str">
        <f aca="false">IF(OR(H949="",I949=""),"",ROUND(MOD(I949-H949,1)*24,2))</f>
        <v/>
      </c>
      <c r="K949" s="22" t="str">
        <f aca="false">IF(OR(H949="",F949=""),"",IF(ROUND(MAX(0,MOD(H949-F949+0.5,1)-0.5)*1440,0)&gt;IFERROR(VLOOKUP(E949,الورديات!$A$2:$E$21,5,FALSE()),0),ROUND(MAX(0,MOD(H949-F949+0.5,1)-0.5)*1440,0),0))</f>
        <v/>
      </c>
      <c r="L949" s="22" t="str">
        <f aca="false">IF(OR(I949="",G949=""),"",ROUND(MAX(0,MOD(G949-I949+0.5,1)-0.5)*1440,0))</f>
        <v/>
      </c>
      <c r="M949" s="22" t="str">
        <f aca="false">IF(OR(I949="",G949=""),"",IF(ROUND(MAX(0,MOD(I949-G949+0.5,1)-0.5)*1440,0)&gt;=الإعدادات!$B$8,ROUND(MAX(0,MOD(I949-G949+0.5,1)-0.5)*1440,0),0))</f>
        <v/>
      </c>
      <c r="N949" s="18" t="str">
        <f aca="false">IF(OR(A949="",B949=""),"",IF(COUNTIFS(الإجازات!$A$2:$A$1001,B949,الإجازات!$D$2:$D$1001,"&lt;="&amp;A949,الإجازات!$E$2:$E$1001,"&gt;="&amp;A949,الإجازات!$G$2:$G$1001,"مقبولة")=0,"",LOOKUP(2,1/((الإجازات!$A$2:$A$1001=B949)*(الإجازات!$D$2:$D$1001&lt;=A949)*(الإجازات!$E$2:$E$1001&gt;=A949)*(الإجازات!$G$2:$G$1001="مقبولة")),الإجازات!$C$2:$C$1001)))</f>
        <v/>
      </c>
      <c r="O949" s="17"/>
      <c r="P949" s="23" t="str">
        <f aca="false">IF(B949="","",IF(ISNA(MATCH(B949,الموظفين!$A$2:$A$501,0)),"⚠ كود غير موجود",IF(O949&lt;&gt;"",O949,IF(N949&lt;&gt;"",N949,IF(H949="",IF(AND(A949&lt;&gt;"",WEEKDAY(A949)=الإعدادات!$B$11),"راحة أسبوعية","غائب"),IF(I949="","بدون انصراف",IF(N(K949)&gt;0,"متأخر","حاضر")))))))</f>
        <v/>
      </c>
      <c r="Q949" s="24" t="str">
        <f aca="false">IF(B949="","",IF(OR(P949="غائب",P949="غياب",P949="إجازة بدون راتب"),IFERROR(VLOOKUP(B949,الموظفين!$A$2:$J$501,8,FALSE()),0),0))</f>
        <v/>
      </c>
      <c r="R949" s="24" t="str">
        <f aca="false">IF(B949="","",ROUND((N(K949)+N(L949))/60*IFERROR(VLOOKUP(B949,الموظفين!$A$2:$J$501,8,FALSE()),0)/الإعدادات!$B$6*الإعدادات!$B$9,2))</f>
        <v/>
      </c>
      <c r="S949" s="24" t="str">
        <f aca="false">IF(OR(B949="",M949=""),"",ROUND(M949/60*IFERROR(VLOOKUP(B949,الموظفين!$A$2:$J$501,9,FALSE()),0),2))</f>
        <v/>
      </c>
      <c r="T949" s="17"/>
      <c r="U949" s="23" t="str">
        <f aca="false">IF(OR(A949="",B949=""),"",A949&amp;"|"&amp;B949)</f>
        <v/>
      </c>
    </row>
    <row r="950" customFormat="false" ht="15" hidden="false" customHeight="false" outlineLevel="0" collapsed="false">
      <c r="A950" s="16"/>
      <c r="B950" s="17"/>
      <c r="C950" s="18" t="str">
        <f aca="false">IF($B950="","",IFERROR(VLOOKUP($B950,الموظفين!$A$2:$J$501,2,FALSE())&amp;"","⚠ كود غير موجود"))</f>
        <v/>
      </c>
      <c r="D950" s="18" t="str">
        <f aca="false">IF($B950="","",IFERROR(VLOOKUP($B950,الموظفين!$A$2:$J$501,3,FALSE())&amp;"",""))</f>
        <v/>
      </c>
      <c r="E950" s="18" t="str">
        <f aca="false">IF($B950="","",IFERROR(VLOOKUP($B950,الموظفين!$A$2:$J$501,5,FALSE())&amp;"",""))</f>
        <v/>
      </c>
      <c r="F950" s="19" t="str">
        <f aca="false">IF($B950="","",IFERROR(VLOOKUP($B950,الموظفين!$A$2:$J$501,6,FALSE()),""))</f>
        <v/>
      </c>
      <c r="G950" s="19" t="str">
        <f aca="false">IF($B950="","",IFERROR(VLOOKUP($B950,الموظفين!$A$2:$J$501,7,FALSE()),""))</f>
        <v/>
      </c>
      <c r="H950" s="20"/>
      <c r="I950" s="20"/>
      <c r="J950" s="21" t="str">
        <f aca="false">IF(OR(H950="",I950=""),"",ROUND(MOD(I950-H950,1)*24,2))</f>
        <v/>
      </c>
      <c r="K950" s="22" t="str">
        <f aca="false">IF(OR(H950="",F950=""),"",IF(ROUND(MAX(0,MOD(H950-F950+0.5,1)-0.5)*1440,0)&gt;IFERROR(VLOOKUP(E950,الورديات!$A$2:$E$21,5,FALSE()),0),ROUND(MAX(0,MOD(H950-F950+0.5,1)-0.5)*1440,0),0))</f>
        <v/>
      </c>
      <c r="L950" s="22" t="str">
        <f aca="false">IF(OR(I950="",G950=""),"",ROUND(MAX(0,MOD(G950-I950+0.5,1)-0.5)*1440,0))</f>
        <v/>
      </c>
      <c r="M950" s="22" t="str">
        <f aca="false">IF(OR(I950="",G950=""),"",IF(ROUND(MAX(0,MOD(I950-G950+0.5,1)-0.5)*1440,0)&gt;=الإعدادات!$B$8,ROUND(MAX(0,MOD(I950-G950+0.5,1)-0.5)*1440,0),0))</f>
        <v/>
      </c>
      <c r="N950" s="18" t="str">
        <f aca="false">IF(OR(A950="",B950=""),"",IF(COUNTIFS(الإجازات!$A$2:$A$1001,B950,الإجازات!$D$2:$D$1001,"&lt;="&amp;A950,الإجازات!$E$2:$E$1001,"&gt;="&amp;A950,الإجازات!$G$2:$G$1001,"مقبولة")=0,"",LOOKUP(2,1/((الإجازات!$A$2:$A$1001=B950)*(الإجازات!$D$2:$D$1001&lt;=A950)*(الإجازات!$E$2:$E$1001&gt;=A950)*(الإجازات!$G$2:$G$1001="مقبولة")),الإجازات!$C$2:$C$1001)))</f>
        <v/>
      </c>
      <c r="O950" s="17"/>
      <c r="P950" s="23" t="str">
        <f aca="false">IF(B950="","",IF(ISNA(MATCH(B950,الموظفين!$A$2:$A$501,0)),"⚠ كود غير موجود",IF(O950&lt;&gt;"",O950,IF(N950&lt;&gt;"",N950,IF(H950="",IF(AND(A950&lt;&gt;"",WEEKDAY(A950)=الإعدادات!$B$11),"راحة أسبوعية","غائب"),IF(I950="","بدون انصراف",IF(N(K950)&gt;0,"متأخر","حاضر")))))))</f>
        <v/>
      </c>
      <c r="Q950" s="24" t="str">
        <f aca="false">IF(B950="","",IF(OR(P950="غائب",P950="غياب",P950="إجازة بدون راتب"),IFERROR(VLOOKUP(B950,الموظفين!$A$2:$J$501,8,FALSE()),0),0))</f>
        <v/>
      </c>
      <c r="R950" s="24" t="str">
        <f aca="false">IF(B950="","",ROUND((N(K950)+N(L950))/60*IFERROR(VLOOKUP(B950,الموظفين!$A$2:$J$501,8,FALSE()),0)/الإعدادات!$B$6*الإعدادات!$B$9,2))</f>
        <v/>
      </c>
      <c r="S950" s="24" t="str">
        <f aca="false">IF(OR(B950="",M950=""),"",ROUND(M950/60*IFERROR(VLOOKUP(B950,الموظفين!$A$2:$J$501,9,FALSE()),0),2))</f>
        <v/>
      </c>
      <c r="T950" s="17"/>
      <c r="U950" s="23" t="str">
        <f aca="false">IF(OR(A950="",B950=""),"",A950&amp;"|"&amp;B950)</f>
        <v/>
      </c>
    </row>
    <row r="951" customFormat="false" ht="15" hidden="false" customHeight="false" outlineLevel="0" collapsed="false">
      <c r="A951" s="16"/>
      <c r="B951" s="17"/>
      <c r="C951" s="18" t="str">
        <f aca="false">IF($B951="","",IFERROR(VLOOKUP($B951,الموظفين!$A$2:$J$501,2,FALSE())&amp;"","⚠ كود غير موجود"))</f>
        <v/>
      </c>
      <c r="D951" s="18" t="str">
        <f aca="false">IF($B951="","",IFERROR(VLOOKUP($B951,الموظفين!$A$2:$J$501,3,FALSE())&amp;"",""))</f>
        <v/>
      </c>
      <c r="E951" s="18" t="str">
        <f aca="false">IF($B951="","",IFERROR(VLOOKUP($B951,الموظفين!$A$2:$J$501,5,FALSE())&amp;"",""))</f>
        <v/>
      </c>
      <c r="F951" s="19" t="str">
        <f aca="false">IF($B951="","",IFERROR(VLOOKUP($B951,الموظفين!$A$2:$J$501,6,FALSE()),""))</f>
        <v/>
      </c>
      <c r="G951" s="19" t="str">
        <f aca="false">IF($B951="","",IFERROR(VLOOKUP($B951,الموظفين!$A$2:$J$501,7,FALSE()),""))</f>
        <v/>
      </c>
      <c r="H951" s="20"/>
      <c r="I951" s="20"/>
      <c r="J951" s="21" t="str">
        <f aca="false">IF(OR(H951="",I951=""),"",ROUND(MOD(I951-H951,1)*24,2))</f>
        <v/>
      </c>
      <c r="K951" s="22" t="str">
        <f aca="false">IF(OR(H951="",F951=""),"",IF(ROUND(MAX(0,MOD(H951-F951+0.5,1)-0.5)*1440,0)&gt;IFERROR(VLOOKUP(E951,الورديات!$A$2:$E$21,5,FALSE()),0),ROUND(MAX(0,MOD(H951-F951+0.5,1)-0.5)*1440,0),0))</f>
        <v/>
      </c>
      <c r="L951" s="22" t="str">
        <f aca="false">IF(OR(I951="",G951=""),"",ROUND(MAX(0,MOD(G951-I951+0.5,1)-0.5)*1440,0))</f>
        <v/>
      </c>
      <c r="M951" s="22" t="str">
        <f aca="false">IF(OR(I951="",G951=""),"",IF(ROUND(MAX(0,MOD(I951-G951+0.5,1)-0.5)*1440,0)&gt;=الإعدادات!$B$8,ROUND(MAX(0,MOD(I951-G951+0.5,1)-0.5)*1440,0),0))</f>
        <v/>
      </c>
      <c r="N951" s="18" t="str">
        <f aca="false">IF(OR(A951="",B951=""),"",IF(COUNTIFS(الإجازات!$A$2:$A$1001,B951,الإجازات!$D$2:$D$1001,"&lt;="&amp;A951,الإجازات!$E$2:$E$1001,"&gt;="&amp;A951,الإجازات!$G$2:$G$1001,"مقبولة")=0,"",LOOKUP(2,1/((الإجازات!$A$2:$A$1001=B951)*(الإجازات!$D$2:$D$1001&lt;=A951)*(الإجازات!$E$2:$E$1001&gt;=A951)*(الإجازات!$G$2:$G$1001="مقبولة")),الإجازات!$C$2:$C$1001)))</f>
        <v/>
      </c>
      <c r="O951" s="17"/>
      <c r="P951" s="23" t="str">
        <f aca="false">IF(B951="","",IF(ISNA(MATCH(B951,الموظفين!$A$2:$A$501,0)),"⚠ كود غير موجود",IF(O951&lt;&gt;"",O951,IF(N951&lt;&gt;"",N951,IF(H951="",IF(AND(A951&lt;&gt;"",WEEKDAY(A951)=الإعدادات!$B$11),"راحة أسبوعية","غائب"),IF(I951="","بدون انصراف",IF(N(K951)&gt;0,"متأخر","حاضر")))))))</f>
        <v/>
      </c>
      <c r="Q951" s="24" t="str">
        <f aca="false">IF(B951="","",IF(OR(P951="غائب",P951="غياب",P951="إجازة بدون راتب"),IFERROR(VLOOKUP(B951,الموظفين!$A$2:$J$501,8,FALSE()),0),0))</f>
        <v/>
      </c>
      <c r="R951" s="24" t="str">
        <f aca="false">IF(B951="","",ROUND((N(K951)+N(L951))/60*IFERROR(VLOOKUP(B951,الموظفين!$A$2:$J$501,8,FALSE()),0)/الإعدادات!$B$6*الإعدادات!$B$9,2))</f>
        <v/>
      </c>
      <c r="S951" s="24" t="str">
        <f aca="false">IF(OR(B951="",M951=""),"",ROUND(M951/60*IFERROR(VLOOKUP(B951,الموظفين!$A$2:$J$501,9,FALSE()),0),2))</f>
        <v/>
      </c>
      <c r="T951" s="17"/>
      <c r="U951" s="23" t="str">
        <f aca="false">IF(OR(A951="",B951=""),"",A951&amp;"|"&amp;B951)</f>
        <v/>
      </c>
    </row>
    <row r="952" customFormat="false" ht="15" hidden="false" customHeight="false" outlineLevel="0" collapsed="false">
      <c r="A952" s="16"/>
      <c r="B952" s="17"/>
      <c r="C952" s="18" t="str">
        <f aca="false">IF($B952="","",IFERROR(VLOOKUP($B952,الموظفين!$A$2:$J$501,2,FALSE())&amp;"","⚠ كود غير موجود"))</f>
        <v/>
      </c>
      <c r="D952" s="18" t="str">
        <f aca="false">IF($B952="","",IFERROR(VLOOKUP($B952,الموظفين!$A$2:$J$501,3,FALSE())&amp;"",""))</f>
        <v/>
      </c>
      <c r="E952" s="18" t="str">
        <f aca="false">IF($B952="","",IFERROR(VLOOKUP($B952,الموظفين!$A$2:$J$501,5,FALSE())&amp;"",""))</f>
        <v/>
      </c>
      <c r="F952" s="19" t="str">
        <f aca="false">IF($B952="","",IFERROR(VLOOKUP($B952,الموظفين!$A$2:$J$501,6,FALSE()),""))</f>
        <v/>
      </c>
      <c r="G952" s="19" t="str">
        <f aca="false">IF($B952="","",IFERROR(VLOOKUP($B952,الموظفين!$A$2:$J$501,7,FALSE()),""))</f>
        <v/>
      </c>
      <c r="H952" s="20"/>
      <c r="I952" s="20"/>
      <c r="J952" s="21" t="str">
        <f aca="false">IF(OR(H952="",I952=""),"",ROUND(MOD(I952-H952,1)*24,2))</f>
        <v/>
      </c>
      <c r="K952" s="22" t="str">
        <f aca="false">IF(OR(H952="",F952=""),"",IF(ROUND(MAX(0,MOD(H952-F952+0.5,1)-0.5)*1440,0)&gt;IFERROR(VLOOKUP(E952,الورديات!$A$2:$E$21,5,FALSE()),0),ROUND(MAX(0,MOD(H952-F952+0.5,1)-0.5)*1440,0),0))</f>
        <v/>
      </c>
      <c r="L952" s="22" t="str">
        <f aca="false">IF(OR(I952="",G952=""),"",ROUND(MAX(0,MOD(G952-I952+0.5,1)-0.5)*1440,0))</f>
        <v/>
      </c>
      <c r="M952" s="22" t="str">
        <f aca="false">IF(OR(I952="",G952=""),"",IF(ROUND(MAX(0,MOD(I952-G952+0.5,1)-0.5)*1440,0)&gt;=الإعدادات!$B$8,ROUND(MAX(0,MOD(I952-G952+0.5,1)-0.5)*1440,0),0))</f>
        <v/>
      </c>
      <c r="N952" s="18" t="str">
        <f aca="false">IF(OR(A952="",B952=""),"",IF(COUNTIFS(الإجازات!$A$2:$A$1001,B952,الإجازات!$D$2:$D$1001,"&lt;="&amp;A952,الإجازات!$E$2:$E$1001,"&gt;="&amp;A952,الإجازات!$G$2:$G$1001,"مقبولة")=0,"",LOOKUP(2,1/((الإجازات!$A$2:$A$1001=B952)*(الإجازات!$D$2:$D$1001&lt;=A952)*(الإجازات!$E$2:$E$1001&gt;=A952)*(الإجازات!$G$2:$G$1001="مقبولة")),الإجازات!$C$2:$C$1001)))</f>
        <v/>
      </c>
      <c r="O952" s="17"/>
      <c r="P952" s="23" t="str">
        <f aca="false">IF(B952="","",IF(ISNA(MATCH(B952,الموظفين!$A$2:$A$501,0)),"⚠ كود غير موجود",IF(O952&lt;&gt;"",O952,IF(N952&lt;&gt;"",N952,IF(H952="",IF(AND(A952&lt;&gt;"",WEEKDAY(A952)=الإعدادات!$B$11),"راحة أسبوعية","غائب"),IF(I952="","بدون انصراف",IF(N(K952)&gt;0,"متأخر","حاضر")))))))</f>
        <v/>
      </c>
      <c r="Q952" s="24" t="str">
        <f aca="false">IF(B952="","",IF(OR(P952="غائب",P952="غياب",P952="إجازة بدون راتب"),IFERROR(VLOOKUP(B952,الموظفين!$A$2:$J$501,8,FALSE()),0),0))</f>
        <v/>
      </c>
      <c r="R952" s="24" t="str">
        <f aca="false">IF(B952="","",ROUND((N(K952)+N(L952))/60*IFERROR(VLOOKUP(B952,الموظفين!$A$2:$J$501,8,FALSE()),0)/الإعدادات!$B$6*الإعدادات!$B$9,2))</f>
        <v/>
      </c>
      <c r="S952" s="24" t="str">
        <f aca="false">IF(OR(B952="",M952=""),"",ROUND(M952/60*IFERROR(VLOOKUP(B952,الموظفين!$A$2:$J$501,9,FALSE()),0),2))</f>
        <v/>
      </c>
      <c r="T952" s="17"/>
      <c r="U952" s="23" t="str">
        <f aca="false">IF(OR(A952="",B952=""),"",A952&amp;"|"&amp;B952)</f>
        <v/>
      </c>
    </row>
    <row r="953" customFormat="false" ht="15" hidden="false" customHeight="false" outlineLevel="0" collapsed="false">
      <c r="A953" s="16"/>
      <c r="B953" s="17"/>
      <c r="C953" s="18" t="str">
        <f aca="false">IF($B953="","",IFERROR(VLOOKUP($B953,الموظفين!$A$2:$J$501,2,FALSE())&amp;"","⚠ كود غير موجود"))</f>
        <v/>
      </c>
      <c r="D953" s="18" t="str">
        <f aca="false">IF($B953="","",IFERROR(VLOOKUP($B953,الموظفين!$A$2:$J$501,3,FALSE())&amp;"",""))</f>
        <v/>
      </c>
      <c r="E953" s="18" t="str">
        <f aca="false">IF($B953="","",IFERROR(VLOOKUP($B953,الموظفين!$A$2:$J$501,5,FALSE())&amp;"",""))</f>
        <v/>
      </c>
      <c r="F953" s="19" t="str">
        <f aca="false">IF($B953="","",IFERROR(VLOOKUP($B953,الموظفين!$A$2:$J$501,6,FALSE()),""))</f>
        <v/>
      </c>
      <c r="G953" s="19" t="str">
        <f aca="false">IF($B953="","",IFERROR(VLOOKUP($B953,الموظفين!$A$2:$J$501,7,FALSE()),""))</f>
        <v/>
      </c>
      <c r="H953" s="20"/>
      <c r="I953" s="20"/>
      <c r="J953" s="21" t="str">
        <f aca="false">IF(OR(H953="",I953=""),"",ROUND(MOD(I953-H953,1)*24,2))</f>
        <v/>
      </c>
      <c r="K953" s="22" t="str">
        <f aca="false">IF(OR(H953="",F953=""),"",IF(ROUND(MAX(0,MOD(H953-F953+0.5,1)-0.5)*1440,0)&gt;IFERROR(VLOOKUP(E953,الورديات!$A$2:$E$21,5,FALSE()),0),ROUND(MAX(0,MOD(H953-F953+0.5,1)-0.5)*1440,0),0))</f>
        <v/>
      </c>
      <c r="L953" s="22" t="str">
        <f aca="false">IF(OR(I953="",G953=""),"",ROUND(MAX(0,MOD(G953-I953+0.5,1)-0.5)*1440,0))</f>
        <v/>
      </c>
      <c r="M953" s="22" t="str">
        <f aca="false">IF(OR(I953="",G953=""),"",IF(ROUND(MAX(0,MOD(I953-G953+0.5,1)-0.5)*1440,0)&gt;=الإعدادات!$B$8,ROUND(MAX(0,MOD(I953-G953+0.5,1)-0.5)*1440,0),0))</f>
        <v/>
      </c>
      <c r="N953" s="18" t="str">
        <f aca="false">IF(OR(A953="",B953=""),"",IF(COUNTIFS(الإجازات!$A$2:$A$1001,B953,الإجازات!$D$2:$D$1001,"&lt;="&amp;A953,الإجازات!$E$2:$E$1001,"&gt;="&amp;A953,الإجازات!$G$2:$G$1001,"مقبولة")=0,"",LOOKUP(2,1/((الإجازات!$A$2:$A$1001=B953)*(الإجازات!$D$2:$D$1001&lt;=A953)*(الإجازات!$E$2:$E$1001&gt;=A953)*(الإجازات!$G$2:$G$1001="مقبولة")),الإجازات!$C$2:$C$1001)))</f>
        <v/>
      </c>
      <c r="O953" s="17"/>
      <c r="P953" s="23" t="str">
        <f aca="false">IF(B953="","",IF(ISNA(MATCH(B953,الموظفين!$A$2:$A$501,0)),"⚠ كود غير موجود",IF(O953&lt;&gt;"",O953,IF(N953&lt;&gt;"",N953,IF(H953="",IF(AND(A953&lt;&gt;"",WEEKDAY(A953)=الإعدادات!$B$11),"راحة أسبوعية","غائب"),IF(I953="","بدون انصراف",IF(N(K953)&gt;0,"متأخر","حاضر")))))))</f>
        <v/>
      </c>
      <c r="Q953" s="24" t="str">
        <f aca="false">IF(B953="","",IF(OR(P953="غائب",P953="غياب",P953="إجازة بدون راتب"),IFERROR(VLOOKUP(B953,الموظفين!$A$2:$J$501,8,FALSE()),0),0))</f>
        <v/>
      </c>
      <c r="R953" s="24" t="str">
        <f aca="false">IF(B953="","",ROUND((N(K953)+N(L953))/60*IFERROR(VLOOKUP(B953,الموظفين!$A$2:$J$501,8,FALSE()),0)/الإعدادات!$B$6*الإعدادات!$B$9,2))</f>
        <v/>
      </c>
      <c r="S953" s="24" t="str">
        <f aca="false">IF(OR(B953="",M953=""),"",ROUND(M953/60*IFERROR(VLOOKUP(B953,الموظفين!$A$2:$J$501,9,FALSE()),0),2))</f>
        <v/>
      </c>
      <c r="T953" s="17"/>
      <c r="U953" s="23" t="str">
        <f aca="false">IF(OR(A953="",B953=""),"",A953&amp;"|"&amp;B953)</f>
        <v/>
      </c>
    </row>
    <row r="954" customFormat="false" ht="15" hidden="false" customHeight="false" outlineLevel="0" collapsed="false">
      <c r="A954" s="16"/>
      <c r="B954" s="17"/>
      <c r="C954" s="18" t="str">
        <f aca="false">IF($B954="","",IFERROR(VLOOKUP($B954,الموظفين!$A$2:$J$501,2,FALSE())&amp;"","⚠ كود غير موجود"))</f>
        <v/>
      </c>
      <c r="D954" s="18" t="str">
        <f aca="false">IF($B954="","",IFERROR(VLOOKUP($B954,الموظفين!$A$2:$J$501,3,FALSE())&amp;"",""))</f>
        <v/>
      </c>
      <c r="E954" s="18" t="str">
        <f aca="false">IF($B954="","",IFERROR(VLOOKUP($B954,الموظفين!$A$2:$J$501,5,FALSE())&amp;"",""))</f>
        <v/>
      </c>
      <c r="F954" s="19" t="str">
        <f aca="false">IF($B954="","",IFERROR(VLOOKUP($B954,الموظفين!$A$2:$J$501,6,FALSE()),""))</f>
        <v/>
      </c>
      <c r="G954" s="19" t="str">
        <f aca="false">IF($B954="","",IFERROR(VLOOKUP($B954,الموظفين!$A$2:$J$501,7,FALSE()),""))</f>
        <v/>
      </c>
      <c r="H954" s="20"/>
      <c r="I954" s="20"/>
      <c r="J954" s="21" t="str">
        <f aca="false">IF(OR(H954="",I954=""),"",ROUND(MOD(I954-H954,1)*24,2))</f>
        <v/>
      </c>
      <c r="K954" s="22" t="str">
        <f aca="false">IF(OR(H954="",F954=""),"",IF(ROUND(MAX(0,MOD(H954-F954+0.5,1)-0.5)*1440,0)&gt;IFERROR(VLOOKUP(E954,الورديات!$A$2:$E$21,5,FALSE()),0),ROUND(MAX(0,MOD(H954-F954+0.5,1)-0.5)*1440,0),0))</f>
        <v/>
      </c>
      <c r="L954" s="22" t="str">
        <f aca="false">IF(OR(I954="",G954=""),"",ROUND(MAX(0,MOD(G954-I954+0.5,1)-0.5)*1440,0))</f>
        <v/>
      </c>
      <c r="M954" s="22" t="str">
        <f aca="false">IF(OR(I954="",G954=""),"",IF(ROUND(MAX(0,MOD(I954-G954+0.5,1)-0.5)*1440,0)&gt;=الإعدادات!$B$8,ROUND(MAX(0,MOD(I954-G954+0.5,1)-0.5)*1440,0),0))</f>
        <v/>
      </c>
      <c r="N954" s="18" t="str">
        <f aca="false">IF(OR(A954="",B954=""),"",IF(COUNTIFS(الإجازات!$A$2:$A$1001,B954,الإجازات!$D$2:$D$1001,"&lt;="&amp;A954,الإجازات!$E$2:$E$1001,"&gt;="&amp;A954,الإجازات!$G$2:$G$1001,"مقبولة")=0,"",LOOKUP(2,1/((الإجازات!$A$2:$A$1001=B954)*(الإجازات!$D$2:$D$1001&lt;=A954)*(الإجازات!$E$2:$E$1001&gt;=A954)*(الإجازات!$G$2:$G$1001="مقبولة")),الإجازات!$C$2:$C$1001)))</f>
        <v/>
      </c>
      <c r="O954" s="17"/>
      <c r="P954" s="23" t="str">
        <f aca="false">IF(B954="","",IF(ISNA(MATCH(B954,الموظفين!$A$2:$A$501,0)),"⚠ كود غير موجود",IF(O954&lt;&gt;"",O954,IF(N954&lt;&gt;"",N954,IF(H954="",IF(AND(A954&lt;&gt;"",WEEKDAY(A954)=الإعدادات!$B$11),"راحة أسبوعية","غائب"),IF(I954="","بدون انصراف",IF(N(K954)&gt;0,"متأخر","حاضر")))))))</f>
        <v/>
      </c>
      <c r="Q954" s="24" t="str">
        <f aca="false">IF(B954="","",IF(OR(P954="غائب",P954="غياب",P954="إجازة بدون راتب"),IFERROR(VLOOKUP(B954,الموظفين!$A$2:$J$501,8,FALSE()),0),0))</f>
        <v/>
      </c>
      <c r="R954" s="24" t="str">
        <f aca="false">IF(B954="","",ROUND((N(K954)+N(L954))/60*IFERROR(VLOOKUP(B954,الموظفين!$A$2:$J$501,8,FALSE()),0)/الإعدادات!$B$6*الإعدادات!$B$9,2))</f>
        <v/>
      </c>
      <c r="S954" s="24" t="str">
        <f aca="false">IF(OR(B954="",M954=""),"",ROUND(M954/60*IFERROR(VLOOKUP(B954,الموظفين!$A$2:$J$501,9,FALSE()),0),2))</f>
        <v/>
      </c>
      <c r="T954" s="17"/>
      <c r="U954" s="23" t="str">
        <f aca="false">IF(OR(A954="",B954=""),"",A954&amp;"|"&amp;B954)</f>
        <v/>
      </c>
    </row>
    <row r="955" customFormat="false" ht="15" hidden="false" customHeight="false" outlineLevel="0" collapsed="false">
      <c r="A955" s="16"/>
      <c r="B955" s="17"/>
      <c r="C955" s="18" t="str">
        <f aca="false">IF($B955="","",IFERROR(VLOOKUP($B955,الموظفين!$A$2:$J$501,2,FALSE())&amp;"","⚠ كود غير موجود"))</f>
        <v/>
      </c>
      <c r="D955" s="18" t="str">
        <f aca="false">IF($B955="","",IFERROR(VLOOKUP($B955,الموظفين!$A$2:$J$501,3,FALSE())&amp;"",""))</f>
        <v/>
      </c>
      <c r="E955" s="18" t="str">
        <f aca="false">IF($B955="","",IFERROR(VLOOKUP($B955,الموظفين!$A$2:$J$501,5,FALSE())&amp;"",""))</f>
        <v/>
      </c>
      <c r="F955" s="19" t="str">
        <f aca="false">IF($B955="","",IFERROR(VLOOKUP($B955,الموظفين!$A$2:$J$501,6,FALSE()),""))</f>
        <v/>
      </c>
      <c r="G955" s="19" t="str">
        <f aca="false">IF($B955="","",IFERROR(VLOOKUP($B955,الموظفين!$A$2:$J$501,7,FALSE()),""))</f>
        <v/>
      </c>
      <c r="H955" s="20"/>
      <c r="I955" s="20"/>
      <c r="J955" s="21" t="str">
        <f aca="false">IF(OR(H955="",I955=""),"",ROUND(MOD(I955-H955,1)*24,2))</f>
        <v/>
      </c>
      <c r="K955" s="22" t="str">
        <f aca="false">IF(OR(H955="",F955=""),"",IF(ROUND(MAX(0,MOD(H955-F955+0.5,1)-0.5)*1440,0)&gt;IFERROR(VLOOKUP(E955,الورديات!$A$2:$E$21,5,FALSE()),0),ROUND(MAX(0,MOD(H955-F955+0.5,1)-0.5)*1440,0),0))</f>
        <v/>
      </c>
      <c r="L955" s="22" t="str">
        <f aca="false">IF(OR(I955="",G955=""),"",ROUND(MAX(0,MOD(G955-I955+0.5,1)-0.5)*1440,0))</f>
        <v/>
      </c>
      <c r="M955" s="22" t="str">
        <f aca="false">IF(OR(I955="",G955=""),"",IF(ROUND(MAX(0,MOD(I955-G955+0.5,1)-0.5)*1440,0)&gt;=الإعدادات!$B$8,ROUND(MAX(0,MOD(I955-G955+0.5,1)-0.5)*1440,0),0))</f>
        <v/>
      </c>
      <c r="N955" s="18" t="str">
        <f aca="false">IF(OR(A955="",B955=""),"",IF(COUNTIFS(الإجازات!$A$2:$A$1001,B955,الإجازات!$D$2:$D$1001,"&lt;="&amp;A955,الإجازات!$E$2:$E$1001,"&gt;="&amp;A955,الإجازات!$G$2:$G$1001,"مقبولة")=0,"",LOOKUP(2,1/((الإجازات!$A$2:$A$1001=B955)*(الإجازات!$D$2:$D$1001&lt;=A955)*(الإجازات!$E$2:$E$1001&gt;=A955)*(الإجازات!$G$2:$G$1001="مقبولة")),الإجازات!$C$2:$C$1001)))</f>
        <v/>
      </c>
      <c r="O955" s="17"/>
      <c r="P955" s="23" t="str">
        <f aca="false">IF(B955="","",IF(ISNA(MATCH(B955,الموظفين!$A$2:$A$501,0)),"⚠ كود غير موجود",IF(O955&lt;&gt;"",O955,IF(N955&lt;&gt;"",N955,IF(H955="",IF(AND(A955&lt;&gt;"",WEEKDAY(A955)=الإعدادات!$B$11),"راحة أسبوعية","غائب"),IF(I955="","بدون انصراف",IF(N(K955)&gt;0,"متأخر","حاضر")))))))</f>
        <v/>
      </c>
      <c r="Q955" s="24" t="str">
        <f aca="false">IF(B955="","",IF(OR(P955="غائب",P955="غياب",P955="إجازة بدون راتب"),IFERROR(VLOOKUP(B955,الموظفين!$A$2:$J$501,8,FALSE()),0),0))</f>
        <v/>
      </c>
      <c r="R955" s="24" t="str">
        <f aca="false">IF(B955="","",ROUND((N(K955)+N(L955))/60*IFERROR(VLOOKUP(B955,الموظفين!$A$2:$J$501,8,FALSE()),0)/الإعدادات!$B$6*الإعدادات!$B$9,2))</f>
        <v/>
      </c>
      <c r="S955" s="24" t="str">
        <f aca="false">IF(OR(B955="",M955=""),"",ROUND(M955/60*IFERROR(VLOOKUP(B955,الموظفين!$A$2:$J$501,9,FALSE()),0),2))</f>
        <v/>
      </c>
      <c r="T955" s="17"/>
      <c r="U955" s="23" t="str">
        <f aca="false">IF(OR(A955="",B955=""),"",A955&amp;"|"&amp;B955)</f>
        <v/>
      </c>
    </row>
    <row r="956" customFormat="false" ht="15" hidden="false" customHeight="false" outlineLevel="0" collapsed="false">
      <c r="A956" s="16"/>
      <c r="B956" s="17"/>
      <c r="C956" s="18" t="str">
        <f aca="false">IF($B956="","",IFERROR(VLOOKUP($B956,الموظفين!$A$2:$J$501,2,FALSE())&amp;"","⚠ كود غير موجود"))</f>
        <v/>
      </c>
      <c r="D956" s="18" t="str">
        <f aca="false">IF($B956="","",IFERROR(VLOOKUP($B956,الموظفين!$A$2:$J$501,3,FALSE())&amp;"",""))</f>
        <v/>
      </c>
      <c r="E956" s="18" t="str">
        <f aca="false">IF($B956="","",IFERROR(VLOOKUP($B956,الموظفين!$A$2:$J$501,5,FALSE())&amp;"",""))</f>
        <v/>
      </c>
      <c r="F956" s="19" t="str">
        <f aca="false">IF($B956="","",IFERROR(VLOOKUP($B956,الموظفين!$A$2:$J$501,6,FALSE()),""))</f>
        <v/>
      </c>
      <c r="G956" s="19" t="str">
        <f aca="false">IF($B956="","",IFERROR(VLOOKUP($B956,الموظفين!$A$2:$J$501,7,FALSE()),""))</f>
        <v/>
      </c>
      <c r="H956" s="20"/>
      <c r="I956" s="20"/>
      <c r="J956" s="21" t="str">
        <f aca="false">IF(OR(H956="",I956=""),"",ROUND(MOD(I956-H956,1)*24,2))</f>
        <v/>
      </c>
      <c r="K956" s="22" t="str">
        <f aca="false">IF(OR(H956="",F956=""),"",IF(ROUND(MAX(0,MOD(H956-F956+0.5,1)-0.5)*1440,0)&gt;IFERROR(VLOOKUP(E956,الورديات!$A$2:$E$21,5,FALSE()),0),ROUND(MAX(0,MOD(H956-F956+0.5,1)-0.5)*1440,0),0))</f>
        <v/>
      </c>
      <c r="L956" s="22" t="str">
        <f aca="false">IF(OR(I956="",G956=""),"",ROUND(MAX(0,MOD(G956-I956+0.5,1)-0.5)*1440,0))</f>
        <v/>
      </c>
      <c r="M956" s="22" t="str">
        <f aca="false">IF(OR(I956="",G956=""),"",IF(ROUND(MAX(0,MOD(I956-G956+0.5,1)-0.5)*1440,0)&gt;=الإعدادات!$B$8,ROUND(MAX(0,MOD(I956-G956+0.5,1)-0.5)*1440,0),0))</f>
        <v/>
      </c>
      <c r="N956" s="18" t="str">
        <f aca="false">IF(OR(A956="",B956=""),"",IF(COUNTIFS(الإجازات!$A$2:$A$1001,B956,الإجازات!$D$2:$D$1001,"&lt;="&amp;A956,الإجازات!$E$2:$E$1001,"&gt;="&amp;A956,الإجازات!$G$2:$G$1001,"مقبولة")=0,"",LOOKUP(2,1/((الإجازات!$A$2:$A$1001=B956)*(الإجازات!$D$2:$D$1001&lt;=A956)*(الإجازات!$E$2:$E$1001&gt;=A956)*(الإجازات!$G$2:$G$1001="مقبولة")),الإجازات!$C$2:$C$1001)))</f>
        <v/>
      </c>
      <c r="O956" s="17"/>
      <c r="P956" s="23" t="str">
        <f aca="false">IF(B956="","",IF(ISNA(MATCH(B956,الموظفين!$A$2:$A$501,0)),"⚠ كود غير موجود",IF(O956&lt;&gt;"",O956,IF(N956&lt;&gt;"",N956,IF(H956="",IF(AND(A956&lt;&gt;"",WEEKDAY(A956)=الإعدادات!$B$11),"راحة أسبوعية","غائب"),IF(I956="","بدون انصراف",IF(N(K956)&gt;0,"متأخر","حاضر")))))))</f>
        <v/>
      </c>
      <c r="Q956" s="24" t="str">
        <f aca="false">IF(B956="","",IF(OR(P956="غائب",P956="غياب",P956="إجازة بدون راتب"),IFERROR(VLOOKUP(B956,الموظفين!$A$2:$J$501,8,FALSE()),0),0))</f>
        <v/>
      </c>
      <c r="R956" s="24" t="str">
        <f aca="false">IF(B956="","",ROUND((N(K956)+N(L956))/60*IFERROR(VLOOKUP(B956,الموظفين!$A$2:$J$501,8,FALSE()),0)/الإعدادات!$B$6*الإعدادات!$B$9,2))</f>
        <v/>
      </c>
      <c r="S956" s="24" t="str">
        <f aca="false">IF(OR(B956="",M956=""),"",ROUND(M956/60*IFERROR(VLOOKUP(B956,الموظفين!$A$2:$J$501,9,FALSE()),0),2))</f>
        <v/>
      </c>
      <c r="T956" s="17"/>
      <c r="U956" s="23" t="str">
        <f aca="false">IF(OR(A956="",B956=""),"",A956&amp;"|"&amp;B956)</f>
        <v/>
      </c>
    </row>
    <row r="957" customFormat="false" ht="15" hidden="false" customHeight="false" outlineLevel="0" collapsed="false">
      <c r="A957" s="16"/>
      <c r="B957" s="17"/>
      <c r="C957" s="18" t="str">
        <f aca="false">IF($B957="","",IFERROR(VLOOKUP($B957,الموظفين!$A$2:$J$501,2,FALSE())&amp;"","⚠ كود غير موجود"))</f>
        <v/>
      </c>
      <c r="D957" s="18" t="str">
        <f aca="false">IF($B957="","",IFERROR(VLOOKUP($B957,الموظفين!$A$2:$J$501,3,FALSE())&amp;"",""))</f>
        <v/>
      </c>
      <c r="E957" s="18" t="str">
        <f aca="false">IF($B957="","",IFERROR(VLOOKUP($B957,الموظفين!$A$2:$J$501,5,FALSE())&amp;"",""))</f>
        <v/>
      </c>
      <c r="F957" s="19" t="str">
        <f aca="false">IF($B957="","",IFERROR(VLOOKUP($B957,الموظفين!$A$2:$J$501,6,FALSE()),""))</f>
        <v/>
      </c>
      <c r="G957" s="19" t="str">
        <f aca="false">IF($B957="","",IFERROR(VLOOKUP($B957,الموظفين!$A$2:$J$501,7,FALSE()),""))</f>
        <v/>
      </c>
      <c r="H957" s="20"/>
      <c r="I957" s="20"/>
      <c r="J957" s="21" t="str">
        <f aca="false">IF(OR(H957="",I957=""),"",ROUND(MOD(I957-H957,1)*24,2))</f>
        <v/>
      </c>
      <c r="K957" s="22" t="str">
        <f aca="false">IF(OR(H957="",F957=""),"",IF(ROUND(MAX(0,MOD(H957-F957+0.5,1)-0.5)*1440,0)&gt;IFERROR(VLOOKUP(E957,الورديات!$A$2:$E$21,5,FALSE()),0),ROUND(MAX(0,MOD(H957-F957+0.5,1)-0.5)*1440,0),0))</f>
        <v/>
      </c>
      <c r="L957" s="22" t="str">
        <f aca="false">IF(OR(I957="",G957=""),"",ROUND(MAX(0,MOD(G957-I957+0.5,1)-0.5)*1440,0))</f>
        <v/>
      </c>
      <c r="M957" s="22" t="str">
        <f aca="false">IF(OR(I957="",G957=""),"",IF(ROUND(MAX(0,MOD(I957-G957+0.5,1)-0.5)*1440,0)&gt;=الإعدادات!$B$8,ROUND(MAX(0,MOD(I957-G957+0.5,1)-0.5)*1440,0),0))</f>
        <v/>
      </c>
      <c r="N957" s="18" t="str">
        <f aca="false">IF(OR(A957="",B957=""),"",IF(COUNTIFS(الإجازات!$A$2:$A$1001,B957,الإجازات!$D$2:$D$1001,"&lt;="&amp;A957,الإجازات!$E$2:$E$1001,"&gt;="&amp;A957,الإجازات!$G$2:$G$1001,"مقبولة")=0,"",LOOKUP(2,1/((الإجازات!$A$2:$A$1001=B957)*(الإجازات!$D$2:$D$1001&lt;=A957)*(الإجازات!$E$2:$E$1001&gt;=A957)*(الإجازات!$G$2:$G$1001="مقبولة")),الإجازات!$C$2:$C$1001)))</f>
        <v/>
      </c>
      <c r="O957" s="17"/>
      <c r="P957" s="23" t="str">
        <f aca="false">IF(B957="","",IF(ISNA(MATCH(B957,الموظفين!$A$2:$A$501,0)),"⚠ كود غير موجود",IF(O957&lt;&gt;"",O957,IF(N957&lt;&gt;"",N957,IF(H957="",IF(AND(A957&lt;&gt;"",WEEKDAY(A957)=الإعدادات!$B$11),"راحة أسبوعية","غائب"),IF(I957="","بدون انصراف",IF(N(K957)&gt;0,"متأخر","حاضر")))))))</f>
        <v/>
      </c>
      <c r="Q957" s="24" t="str">
        <f aca="false">IF(B957="","",IF(OR(P957="غائب",P957="غياب",P957="إجازة بدون راتب"),IFERROR(VLOOKUP(B957,الموظفين!$A$2:$J$501,8,FALSE()),0),0))</f>
        <v/>
      </c>
      <c r="R957" s="24" t="str">
        <f aca="false">IF(B957="","",ROUND((N(K957)+N(L957))/60*IFERROR(VLOOKUP(B957,الموظفين!$A$2:$J$501,8,FALSE()),0)/الإعدادات!$B$6*الإعدادات!$B$9,2))</f>
        <v/>
      </c>
      <c r="S957" s="24" t="str">
        <f aca="false">IF(OR(B957="",M957=""),"",ROUND(M957/60*IFERROR(VLOOKUP(B957,الموظفين!$A$2:$J$501,9,FALSE()),0),2))</f>
        <v/>
      </c>
      <c r="T957" s="17"/>
      <c r="U957" s="23" t="str">
        <f aca="false">IF(OR(A957="",B957=""),"",A957&amp;"|"&amp;B957)</f>
        <v/>
      </c>
    </row>
    <row r="958" customFormat="false" ht="15" hidden="false" customHeight="false" outlineLevel="0" collapsed="false">
      <c r="A958" s="16"/>
      <c r="B958" s="17"/>
      <c r="C958" s="18" t="str">
        <f aca="false">IF($B958="","",IFERROR(VLOOKUP($B958,الموظفين!$A$2:$J$501,2,FALSE())&amp;"","⚠ كود غير موجود"))</f>
        <v/>
      </c>
      <c r="D958" s="18" t="str">
        <f aca="false">IF($B958="","",IFERROR(VLOOKUP($B958,الموظفين!$A$2:$J$501,3,FALSE())&amp;"",""))</f>
        <v/>
      </c>
      <c r="E958" s="18" t="str">
        <f aca="false">IF($B958="","",IFERROR(VLOOKUP($B958,الموظفين!$A$2:$J$501,5,FALSE())&amp;"",""))</f>
        <v/>
      </c>
      <c r="F958" s="19" t="str">
        <f aca="false">IF($B958="","",IFERROR(VLOOKUP($B958,الموظفين!$A$2:$J$501,6,FALSE()),""))</f>
        <v/>
      </c>
      <c r="G958" s="19" t="str">
        <f aca="false">IF($B958="","",IFERROR(VLOOKUP($B958,الموظفين!$A$2:$J$501,7,FALSE()),""))</f>
        <v/>
      </c>
      <c r="H958" s="20"/>
      <c r="I958" s="20"/>
      <c r="J958" s="21" t="str">
        <f aca="false">IF(OR(H958="",I958=""),"",ROUND(MOD(I958-H958,1)*24,2))</f>
        <v/>
      </c>
      <c r="K958" s="22" t="str">
        <f aca="false">IF(OR(H958="",F958=""),"",IF(ROUND(MAX(0,MOD(H958-F958+0.5,1)-0.5)*1440,0)&gt;IFERROR(VLOOKUP(E958,الورديات!$A$2:$E$21,5,FALSE()),0),ROUND(MAX(0,MOD(H958-F958+0.5,1)-0.5)*1440,0),0))</f>
        <v/>
      </c>
      <c r="L958" s="22" t="str">
        <f aca="false">IF(OR(I958="",G958=""),"",ROUND(MAX(0,MOD(G958-I958+0.5,1)-0.5)*1440,0))</f>
        <v/>
      </c>
      <c r="M958" s="22" t="str">
        <f aca="false">IF(OR(I958="",G958=""),"",IF(ROUND(MAX(0,MOD(I958-G958+0.5,1)-0.5)*1440,0)&gt;=الإعدادات!$B$8,ROUND(MAX(0,MOD(I958-G958+0.5,1)-0.5)*1440,0),0))</f>
        <v/>
      </c>
      <c r="N958" s="18" t="str">
        <f aca="false">IF(OR(A958="",B958=""),"",IF(COUNTIFS(الإجازات!$A$2:$A$1001,B958,الإجازات!$D$2:$D$1001,"&lt;="&amp;A958,الإجازات!$E$2:$E$1001,"&gt;="&amp;A958,الإجازات!$G$2:$G$1001,"مقبولة")=0,"",LOOKUP(2,1/((الإجازات!$A$2:$A$1001=B958)*(الإجازات!$D$2:$D$1001&lt;=A958)*(الإجازات!$E$2:$E$1001&gt;=A958)*(الإجازات!$G$2:$G$1001="مقبولة")),الإجازات!$C$2:$C$1001)))</f>
        <v/>
      </c>
      <c r="O958" s="17"/>
      <c r="P958" s="23" t="str">
        <f aca="false">IF(B958="","",IF(ISNA(MATCH(B958,الموظفين!$A$2:$A$501,0)),"⚠ كود غير موجود",IF(O958&lt;&gt;"",O958,IF(N958&lt;&gt;"",N958,IF(H958="",IF(AND(A958&lt;&gt;"",WEEKDAY(A958)=الإعدادات!$B$11),"راحة أسبوعية","غائب"),IF(I958="","بدون انصراف",IF(N(K958)&gt;0,"متأخر","حاضر")))))))</f>
        <v/>
      </c>
      <c r="Q958" s="24" t="str">
        <f aca="false">IF(B958="","",IF(OR(P958="غائب",P958="غياب",P958="إجازة بدون راتب"),IFERROR(VLOOKUP(B958,الموظفين!$A$2:$J$501,8,FALSE()),0),0))</f>
        <v/>
      </c>
      <c r="R958" s="24" t="str">
        <f aca="false">IF(B958="","",ROUND((N(K958)+N(L958))/60*IFERROR(VLOOKUP(B958,الموظفين!$A$2:$J$501,8,FALSE()),0)/الإعدادات!$B$6*الإعدادات!$B$9,2))</f>
        <v/>
      </c>
      <c r="S958" s="24" t="str">
        <f aca="false">IF(OR(B958="",M958=""),"",ROUND(M958/60*IFERROR(VLOOKUP(B958,الموظفين!$A$2:$J$501,9,FALSE()),0),2))</f>
        <v/>
      </c>
      <c r="T958" s="17"/>
      <c r="U958" s="23" t="str">
        <f aca="false">IF(OR(A958="",B958=""),"",A958&amp;"|"&amp;B958)</f>
        <v/>
      </c>
    </row>
    <row r="959" customFormat="false" ht="15" hidden="false" customHeight="false" outlineLevel="0" collapsed="false">
      <c r="A959" s="16"/>
      <c r="B959" s="17"/>
      <c r="C959" s="18" t="str">
        <f aca="false">IF($B959="","",IFERROR(VLOOKUP($B959,الموظفين!$A$2:$J$501,2,FALSE())&amp;"","⚠ كود غير موجود"))</f>
        <v/>
      </c>
      <c r="D959" s="18" t="str">
        <f aca="false">IF($B959="","",IFERROR(VLOOKUP($B959,الموظفين!$A$2:$J$501,3,FALSE())&amp;"",""))</f>
        <v/>
      </c>
      <c r="E959" s="18" t="str">
        <f aca="false">IF($B959="","",IFERROR(VLOOKUP($B959,الموظفين!$A$2:$J$501,5,FALSE())&amp;"",""))</f>
        <v/>
      </c>
      <c r="F959" s="19" t="str">
        <f aca="false">IF($B959="","",IFERROR(VLOOKUP($B959,الموظفين!$A$2:$J$501,6,FALSE()),""))</f>
        <v/>
      </c>
      <c r="G959" s="19" t="str">
        <f aca="false">IF($B959="","",IFERROR(VLOOKUP($B959,الموظفين!$A$2:$J$501,7,FALSE()),""))</f>
        <v/>
      </c>
      <c r="H959" s="20"/>
      <c r="I959" s="20"/>
      <c r="J959" s="21" t="str">
        <f aca="false">IF(OR(H959="",I959=""),"",ROUND(MOD(I959-H959,1)*24,2))</f>
        <v/>
      </c>
      <c r="K959" s="22" t="str">
        <f aca="false">IF(OR(H959="",F959=""),"",IF(ROUND(MAX(0,MOD(H959-F959+0.5,1)-0.5)*1440,0)&gt;IFERROR(VLOOKUP(E959,الورديات!$A$2:$E$21,5,FALSE()),0),ROUND(MAX(0,MOD(H959-F959+0.5,1)-0.5)*1440,0),0))</f>
        <v/>
      </c>
      <c r="L959" s="22" t="str">
        <f aca="false">IF(OR(I959="",G959=""),"",ROUND(MAX(0,MOD(G959-I959+0.5,1)-0.5)*1440,0))</f>
        <v/>
      </c>
      <c r="M959" s="22" t="str">
        <f aca="false">IF(OR(I959="",G959=""),"",IF(ROUND(MAX(0,MOD(I959-G959+0.5,1)-0.5)*1440,0)&gt;=الإعدادات!$B$8,ROUND(MAX(0,MOD(I959-G959+0.5,1)-0.5)*1440,0),0))</f>
        <v/>
      </c>
      <c r="N959" s="18" t="str">
        <f aca="false">IF(OR(A959="",B959=""),"",IF(COUNTIFS(الإجازات!$A$2:$A$1001,B959,الإجازات!$D$2:$D$1001,"&lt;="&amp;A959,الإجازات!$E$2:$E$1001,"&gt;="&amp;A959,الإجازات!$G$2:$G$1001,"مقبولة")=0,"",LOOKUP(2,1/((الإجازات!$A$2:$A$1001=B959)*(الإجازات!$D$2:$D$1001&lt;=A959)*(الإجازات!$E$2:$E$1001&gt;=A959)*(الإجازات!$G$2:$G$1001="مقبولة")),الإجازات!$C$2:$C$1001)))</f>
        <v/>
      </c>
      <c r="O959" s="17"/>
      <c r="P959" s="23" t="str">
        <f aca="false">IF(B959="","",IF(ISNA(MATCH(B959,الموظفين!$A$2:$A$501,0)),"⚠ كود غير موجود",IF(O959&lt;&gt;"",O959,IF(N959&lt;&gt;"",N959,IF(H959="",IF(AND(A959&lt;&gt;"",WEEKDAY(A959)=الإعدادات!$B$11),"راحة أسبوعية","غائب"),IF(I959="","بدون انصراف",IF(N(K959)&gt;0,"متأخر","حاضر")))))))</f>
        <v/>
      </c>
      <c r="Q959" s="24" t="str">
        <f aca="false">IF(B959="","",IF(OR(P959="غائب",P959="غياب",P959="إجازة بدون راتب"),IFERROR(VLOOKUP(B959,الموظفين!$A$2:$J$501,8,FALSE()),0),0))</f>
        <v/>
      </c>
      <c r="R959" s="24" t="str">
        <f aca="false">IF(B959="","",ROUND((N(K959)+N(L959))/60*IFERROR(VLOOKUP(B959,الموظفين!$A$2:$J$501,8,FALSE()),0)/الإعدادات!$B$6*الإعدادات!$B$9,2))</f>
        <v/>
      </c>
      <c r="S959" s="24" t="str">
        <f aca="false">IF(OR(B959="",M959=""),"",ROUND(M959/60*IFERROR(VLOOKUP(B959,الموظفين!$A$2:$J$501,9,FALSE()),0),2))</f>
        <v/>
      </c>
      <c r="T959" s="17"/>
      <c r="U959" s="23" t="str">
        <f aca="false">IF(OR(A959="",B959=""),"",A959&amp;"|"&amp;B959)</f>
        <v/>
      </c>
    </row>
    <row r="960" customFormat="false" ht="15" hidden="false" customHeight="false" outlineLevel="0" collapsed="false">
      <c r="A960" s="16"/>
      <c r="B960" s="17"/>
      <c r="C960" s="18" t="str">
        <f aca="false">IF($B960="","",IFERROR(VLOOKUP($B960,الموظفين!$A$2:$J$501,2,FALSE())&amp;"","⚠ كود غير موجود"))</f>
        <v/>
      </c>
      <c r="D960" s="18" t="str">
        <f aca="false">IF($B960="","",IFERROR(VLOOKUP($B960,الموظفين!$A$2:$J$501,3,FALSE())&amp;"",""))</f>
        <v/>
      </c>
      <c r="E960" s="18" t="str">
        <f aca="false">IF($B960="","",IFERROR(VLOOKUP($B960,الموظفين!$A$2:$J$501,5,FALSE())&amp;"",""))</f>
        <v/>
      </c>
      <c r="F960" s="19" t="str">
        <f aca="false">IF($B960="","",IFERROR(VLOOKUP($B960,الموظفين!$A$2:$J$501,6,FALSE()),""))</f>
        <v/>
      </c>
      <c r="G960" s="19" t="str">
        <f aca="false">IF($B960="","",IFERROR(VLOOKUP($B960,الموظفين!$A$2:$J$501,7,FALSE()),""))</f>
        <v/>
      </c>
      <c r="H960" s="20"/>
      <c r="I960" s="20"/>
      <c r="J960" s="21" t="str">
        <f aca="false">IF(OR(H960="",I960=""),"",ROUND(MOD(I960-H960,1)*24,2))</f>
        <v/>
      </c>
      <c r="K960" s="22" t="str">
        <f aca="false">IF(OR(H960="",F960=""),"",IF(ROUND(MAX(0,MOD(H960-F960+0.5,1)-0.5)*1440,0)&gt;IFERROR(VLOOKUP(E960,الورديات!$A$2:$E$21,5,FALSE()),0),ROUND(MAX(0,MOD(H960-F960+0.5,1)-0.5)*1440,0),0))</f>
        <v/>
      </c>
      <c r="L960" s="22" t="str">
        <f aca="false">IF(OR(I960="",G960=""),"",ROUND(MAX(0,MOD(G960-I960+0.5,1)-0.5)*1440,0))</f>
        <v/>
      </c>
      <c r="M960" s="22" t="str">
        <f aca="false">IF(OR(I960="",G960=""),"",IF(ROUND(MAX(0,MOD(I960-G960+0.5,1)-0.5)*1440,0)&gt;=الإعدادات!$B$8,ROUND(MAX(0,MOD(I960-G960+0.5,1)-0.5)*1440,0),0))</f>
        <v/>
      </c>
      <c r="N960" s="18" t="str">
        <f aca="false">IF(OR(A960="",B960=""),"",IF(COUNTIFS(الإجازات!$A$2:$A$1001,B960,الإجازات!$D$2:$D$1001,"&lt;="&amp;A960,الإجازات!$E$2:$E$1001,"&gt;="&amp;A960,الإجازات!$G$2:$G$1001,"مقبولة")=0,"",LOOKUP(2,1/((الإجازات!$A$2:$A$1001=B960)*(الإجازات!$D$2:$D$1001&lt;=A960)*(الإجازات!$E$2:$E$1001&gt;=A960)*(الإجازات!$G$2:$G$1001="مقبولة")),الإجازات!$C$2:$C$1001)))</f>
        <v/>
      </c>
      <c r="O960" s="17"/>
      <c r="P960" s="23" t="str">
        <f aca="false">IF(B960="","",IF(ISNA(MATCH(B960,الموظفين!$A$2:$A$501,0)),"⚠ كود غير موجود",IF(O960&lt;&gt;"",O960,IF(N960&lt;&gt;"",N960,IF(H960="",IF(AND(A960&lt;&gt;"",WEEKDAY(A960)=الإعدادات!$B$11),"راحة أسبوعية","غائب"),IF(I960="","بدون انصراف",IF(N(K960)&gt;0,"متأخر","حاضر")))))))</f>
        <v/>
      </c>
      <c r="Q960" s="24" t="str">
        <f aca="false">IF(B960="","",IF(OR(P960="غائب",P960="غياب",P960="إجازة بدون راتب"),IFERROR(VLOOKUP(B960,الموظفين!$A$2:$J$501,8,FALSE()),0),0))</f>
        <v/>
      </c>
      <c r="R960" s="24" t="str">
        <f aca="false">IF(B960="","",ROUND((N(K960)+N(L960))/60*IFERROR(VLOOKUP(B960,الموظفين!$A$2:$J$501,8,FALSE()),0)/الإعدادات!$B$6*الإعدادات!$B$9,2))</f>
        <v/>
      </c>
      <c r="S960" s="24" t="str">
        <f aca="false">IF(OR(B960="",M960=""),"",ROUND(M960/60*IFERROR(VLOOKUP(B960,الموظفين!$A$2:$J$501,9,FALSE()),0),2))</f>
        <v/>
      </c>
      <c r="T960" s="17"/>
      <c r="U960" s="23" t="str">
        <f aca="false">IF(OR(A960="",B960=""),"",A960&amp;"|"&amp;B960)</f>
        <v/>
      </c>
    </row>
    <row r="961" customFormat="false" ht="15" hidden="false" customHeight="false" outlineLevel="0" collapsed="false">
      <c r="A961" s="16"/>
      <c r="B961" s="17"/>
      <c r="C961" s="18" t="str">
        <f aca="false">IF($B961="","",IFERROR(VLOOKUP($B961,الموظفين!$A$2:$J$501,2,FALSE())&amp;"","⚠ كود غير موجود"))</f>
        <v/>
      </c>
      <c r="D961" s="18" t="str">
        <f aca="false">IF($B961="","",IFERROR(VLOOKUP($B961,الموظفين!$A$2:$J$501,3,FALSE())&amp;"",""))</f>
        <v/>
      </c>
      <c r="E961" s="18" t="str">
        <f aca="false">IF($B961="","",IFERROR(VLOOKUP($B961,الموظفين!$A$2:$J$501,5,FALSE())&amp;"",""))</f>
        <v/>
      </c>
      <c r="F961" s="19" t="str">
        <f aca="false">IF($B961="","",IFERROR(VLOOKUP($B961,الموظفين!$A$2:$J$501,6,FALSE()),""))</f>
        <v/>
      </c>
      <c r="G961" s="19" t="str">
        <f aca="false">IF($B961="","",IFERROR(VLOOKUP($B961,الموظفين!$A$2:$J$501,7,FALSE()),""))</f>
        <v/>
      </c>
      <c r="H961" s="20"/>
      <c r="I961" s="20"/>
      <c r="J961" s="21" t="str">
        <f aca="false">IF(OR(H961="",I961=""),"",ROUND(MOD(I961-H961,1)*24,2))</f>
        <v/>
      </c>
      <c r="K961" s="22" t="str">
        <f aca="false">IF(OR(H961="",F961=""),"",IF(ROUND(MAX(0,MOD(H961-F961+0.5,1)-0.5)*1440,0)&gt;IFERROR(VLOOKUP(E961,الورديات!$A$2:$E$21,5,FALSE()),0),ROUND(MAX(0,MOD(H961-F961+0.5,1)-0.5)*1440,0),0))</f>
        <v/>
      </c>
      <c r="L961" s="22" t="str">
        <f aca="false">IF(OR(I961="",G961=""),"",ROUND(MAX(0,MOD(G961-I961+0.5,1)-0.5)*1440,0))</f>
        <v/>
      </c>
      <c r="M961" s="22" t="str">
        <f aca="false">IF(OR(I961="",G961=""),"",IF(ROUND(MAX(0,MOD(I961-G961+0.5,1)-0.5)*1440,0)&gt;=الإعدادات!$B$8,ROUND(MAX(0,MOD(I961-G961+0.5,1)-0.5)*1440,0),0))</f>
        <v/>
      </c>
      <c r="N961" s="18" t="str">
        <f aca="false">IF(OR(A961="",B961=""),"",IF(COUNTIFS(الإجازات!$A$2:$A$1001,B961,الإجازات!$D$2:$D$1001,"&lt;="&amp;A961,الإجازات!$E$2:$E$1001,"&gt;="&amp;A961,الإجازات!$G$2:$G$1001,"مقبولة")=0,"",LOOKUP(2,1/((الإجازات!$A$2:$A$1001=B961)*(الإجازات!$D$2:$D$1001&lt;=A961)*(الإجازات!$E$2:$E$1001&gt;=A961)*(الإجازات!$G$2:$G$1001="مقبولة")),الإجازات!$C$2:$C$1001)))</f>
        <v/>
      </c>
      <c r="O961" s="17"/>
      <c r="P961" s="23" t="str">
        <f aca="false">IF(B961="","",IF(ISNA(MATCH(B961,الموظفين!$A$2:$A$501,0)),"⚠ كود غير موجود",IF(O961&lt;&gt;"",O961,IF(N961&lt;&gt;"",N961,IF(H961="",IF(AND(A961&lt;&gt;"",WEEKDAY(A961)=الإعدادات!$B$11),"راحة أسبوعية","غائب"),IF(I961="","بدون انصراف",IF(N(K961)&gt;0,"متأخر","حاضر")))))))</f>
        <v/>
      </c>
      <c r="Q961" s="24" t="str">
        <f aca="false">IF(B961="","",IF(OR(P961="غائب",P961="غياب",P961="إجازة بدون راتب"),IFERROR(VLOOKUP(B961,الموظفين!$A$2:$J$501,8,FALSE()),0),0))</f>
        <v/>
      </c>
      <c r="R961" s="24" t="str">
        <f aca="false">IF(B961="","",ROUND((N(K961)+N(L961))/60*IFERROR(VLOOKUP(B961,الموظفين!$A$2:$J$501,8,FALSE()),0)/الإعدادات!$B$6*الإعدادات!$B$9,2))</f>
        <v/>
      </c>
      <c r="S961" s="24" t="str">
        <f aca="false">IF(OR(B961="",M961=""),"",ROUND(M961/60*IFERROR(VLOOKUP(B961,الموظفين!$A$2:$J$501,9,FALSE()),0),2))</f>
        <v/>
      </c>
      <c r="T961" s="17"/>
      <c r="U961" s="23" t="str">
        <f aca="false">IF(OR(A961="",B961=""),"",A961&amp;"|"&amp;B961)</f>
        <v/>
      </c>
    </row>
    <row r="962" customFormat="false" ht="15" hidden="false" customHeight="false" outlineLevel="0" collapsed="false">
      <c r="A962" s="16"/>
      <c r="B962" s="17"/>
      <c r="C962" s="18" t="str">
        <f aca="false">IF($B962="","",IFERROR(VLOOKUP($B962,الموظفين!$A$2:$J$501,2,FALSE())&amp;"","⚠ كود غير موجود"))</f>
        <v/>
      </c>
      <c r="D962" s="18" t="str">
        <f aca="false">IF($B962="","",IFERROR(VLOOKUP($B962,الموظفين!$A$2:$J$501,3,FALSE())&amp;"",""))</f>
        <v/>
      </c>
      <c r="E962" s="18" t="str">
        <f aca="false">IF($B962="","",IFERROR(VLOOKUP($B962,الموظفين!$A$2:$J$501,5,FALSE())&amp;"",""))</f>
        <v/>
      </c>
      <c r="F962" s="19" t="str">
        <f aca="false">IF($B962="","",IFERROR(VLOOKUP($B962,الموظفين!$A$2:$J$501,6,FALSE()),""))</f>
        <v/>
      </c>
      <c r="G962" s="19" t="str">
        <f aca="false">IF($B962="","",IFERROR(VLOOKUP($B962,الموظفين!$A$2:$J$501,7,FALSE()),""))</f>
        <v/>
      </c>
      <c r="H962" s="20"/>
      <c r="I962" s="20"/>
      <c r="J962" s="21" t="str">
        <f aca="false">IF(OR(H962="",I962=""),"",ROUND(MOD(I962-H962,1)*24,2))</f>
        <v/>
      </c>
      <c r="K962" s="22" t="str">
        <f aca="false">IF(OR(H962="",F962=""),"",IF(ROUND(MAX(0,MOD(H962-F962+0.5,1)-0.5)*1440,0)&gt;IFERROR(VLOOKUP(E962,الورديات!$A$2:$E$21,5,FALSE()),0),ROUND(MAX(0,MOD(H962-F962+0.5,1)-0.5)*1440,0),0))</f>
        <v/>
      </c>
      <c r="L962" s="22" t="str">
        <f aca="false">IF(OR(I962="",G962=""),"",ROUND(MAX(0,MOD(G962-I962+0.5,1)-0.5)*1440,0))</f>
        <v/>
      </c>
      <c r="M962" s="22" t="str">
        <f aca="false">IF(OR(I962="",G962=""),"",IF(ROUND(MAX(0,MOD(I962-G962+0.5,1)-0.5)*1440,0)&gt;=الإعدادات!$B$8,ROUND(MAX(0,MOD(I962-G962+0.5,1)-0.5)*1440,0),0))</f>
        <v/>
      </c>
      <c r="N962" s="18" t="str">
        <f aca="false">IF(OR(A962="",B962=""),"",IF(COUNTIFS(الإجازات!$A$2:$A$1001,B962,الإجازات!$D$2:$D$1001,"&lt;="&amp;A962,الإجازات!$E$2:$E$1001,"&gt;="&amp;A962,الإجازات!$G$2:$G$1001,"مقبولة")=0,"",LOOKUP(2,1/((الإجازات!$A$2:$A$1001=B962)*(الإجازات!$D$2:$D$1001&lt;=A962)*(الإجازات!$E$2:$E$1001&gt;=A962)*(الإجازات!$G$2:$G$1001="مقبولة")),الإجازات!$C$2:$C$1001)))</f>
        <v/>
      </c>
      <c r="O962" s="17"/>
      <c r="P962" s="23" t="str">
        <f aca="false">IF(B962="","",IF(ISNA(MATCH(B962,الموظفين!$A$2:$A$501,0)),"⚠ كود غير موجود",IF(O962&lt;&gt;"",O962,IF(N962&lt;&gt;"",N962,IF(H962="",IF(AND(A962&lt;&gt;"",WEEKDAY(A962)=الإعدادات!$B$11),"راحة أسبوعية","غائب"),IF(I962="","بدون انصراف",IF(N(K962)&gt;0,"متأخر","حاضر")))))))</f>
        <v/>
      </c>
      <c r="Q962" s="24" t="str">
        <f aca="false">IF(B962="","",IF(OR(P962="غائب",P962="غياب",P962="إجازة بدون راتب"),IFERROR(VLOOKUP(B962,الموظفين!$A$2:$J$501,8,FALSE()),0),0))</f>
        <v/>
      </c>
      <c r="R962" s="24" t="str">
        <f aca="false">IF(B962="","",ROUND((N(K962)+N(L962))/60*IFERROR(VLOOKUP(B962,الموظفين!$A$2:$J$501,8,FALSE()),0)/الإعدادات!$B$6*الإعدادات!$B$9,2))</f>
        <v/>
      </c>
      <c r="S962" s="24" t="str">
        <f aca="false">IF(OR(B962="",M962=""),"",ROUND(M962/60*IFERROR(VLOOKUP(B962,الموظفين!$A$2:$J$501,9,FALSE()),0),2))</f>
        <v/>
      </c>
      <c r="T962" s="17"/>
      <c r="U962" s="23" t="str">
        <f aca="false">IF(OR(A962="",B962=""),"",A962&amp;"|"&amp;B962)</f>
        <v/>
      </c>
    </row>
    <row r="963" customFormat="false" ht="15" hidden="false" customHeight="false" outlineLevel="0" collapsed="false">
      <c r="A963" s="16"/>
      <c r="B963" s="17"/>
      <c r="C963" s="18" t="str">
        <f aca="false">IF($B963="","",IFERROR(VLOOKUP($B963,الموظفين!$A$2:$J$501,2,FALSE())&amp;"","⚠ كود غير موجود"))</f>
        <v/>
      </c>
      <c r="D963" s="18" t="str">
        <f aca="false">IF($B963="","",IFERROR(VLOOKUP($B963,الموظفين!$A$2:$J$501,3,FALSE())&amp;"",""))</f>
        <v/>
      </c>
      <c r="E963" s="18" t="str">
        <f aca="false">IF($B963="","",IFERROR(VLOOKUP($B963,الموظفين!$A$2:$J$501,5,FALSE())&amp;"",""))</f>
        <v/>
      </c>
      <c r="F963" s="19" t="str">
        <f aca="false">IF($B963="","",IFERROR(VLOOKUP($B963,الموظفين!$A$2:$J$501,6,FALSE()),""))</f>
        <v/>
      </c>
      <c r="G963" s="19" t="str">
        <f aca="false">IF($B963="","",IFERROR(VLOOKUP($B963,الموظفين!$A$2:$J$501,7,FALSE()),""))</f>
        <v/>
      </c>
      <c r="H963" s="20"/>
      <c r="I963" s="20"/>
      <c r="J963" s="21" t="str">
        <f aca="false">IF(OR(H963="",I963=""),"",ROUND(MOD(I963-H963,1)*24,2))</f>
        <v/>
      </c>
      <c r="K963" s="22" t="str">
        <f aca="false">IF(OR(H963="",F963=""),"",IF(ROUND(MAX(0,MOD(H963-F963+0.5,1)-0.5)*1440,0)&gt;IFERROR(VLOOKUP(E963,الورديات!$A$2:$E$21,5,FALSE()),0),ROUND(MAX(0,MOD(H963-F963+0.5,1)-0.5)*1440,0),0))</f>
        <v/>
      </c>
      <c r="L963" s="22" t="str">
        <f aca="false">IF(OR(I963="",G963=""),"",ROUND(MAX(0,MOD(G963-I963+0.5,1)-0.5)*1440,0))</f>
        <v/>
      </c>
      <c r="M963" s="22" t="str">
        <f aca="false">IF(OR(I963="",G963=""),"",IF(ROUND(MAX(0,MOD(I963-G963+0.5,1)-0.5)*1440,0)&gt;=الإعدادات!$B$8,ROUND(MAX(0,MOD(I963-G963+0.5,1)-0.5)*1440,0),0))</f>
        <v/>
      </c>
      <c r="N963" s="18" t="str">
        <f aca="false">IF(OR(A963="",B963=""),"",IF(COUNTIFS(الإجازات!$A$2:$A$1001,B963,الإجازات!$D$2:$D$1001,"&lt;="&amp;A963,الإجازات!$E$2:$E$1001,"&gt;="&amp;A963,الإجازات!$G$2:$G$1001,"مقبولة")=0,"",LOOKUP(2,1/((الإجازات!$A$2:$A$1001=B963)*(الإجازات!$D$2:$D$1001&lt;=A963)*(الإجازات!$E$2:$E$1001&gt;=A963)*(الإجازات!$G$2:$G$1001="مقبولة")),الإجازات!$C$2:$C$1001)))</f>
        <v/>
      </c>
      <c r="O963" s="17"/>
      <c r="P963" s="23" t="str">
        <f aca="false">IF(B963="","",IF(ISNA(MATCH(B963,الموظفين!$A$2:$A$501,0)),"⚠ كود غير موجود",IF(O963&lt;&gt;"",O963,IF(N963&lt;&gt;"",N963,IF(H963="",IF(AND(A963&lt;&gt;"",WEEKDAY(A963)=الإعدادات!$B$11),"راحة أسبوعية","غائب"),IF(I963="","بدون انصراف",IF(N(K963)&gt;0,"متأخر","حاضر")))))))</f>
        <v/>
      </c>
      <c r="Q963" s="24" t="str">
        <f aca="false">IF(B963="","",IF(OR(P963="غائب",P963="غياب",P963="إجازة بدون راتب"),IFERROR(VLOOKUP(B963,الموظفين!$A$2:$J$501,8,FALSE()),0),0))</f>
        <v/>
      </c>
      <c r="R963" s="24" t="str">
        <f aca="false">IF(B963="","",ROUND((N(K963)+N(L963))/60*IFERROR(VLOOKUP(B963,الموظفين!$A$2:$J$501,8,FALSE()),0)/الإعدادات!$B$6*الإعدادات!$B$9,2))</f>
        <v/>
      </c>
      <c r="S963" s="24" t="str">
        <f aca="false">IF(OR(B963="",M963=""),"",ROUND(M963/60*IFERROR(VLOOKUP(B963,الموظفين!$A$2:$J$501,9,FALSE()),0),2))</f>
        <v/>
      </c>
      <c r="T963" s="17"/>
      <c r="U963" s="23" t="str">
        <f aca="false">IF(OR(A963="",B963=""),"",A963&amp;"|"&amp;B963)</f>
        <v/>
      </c>
    </row>
    <row r="964" customFormat="false" ht="15" hidden="false" customHeight="false" outlineLevel="0" collapsed="false">
      <c r="A964" s="16"/>
      <c r="B964" s="17"/>
      <c r="C964" s="18" t="str">
        <f aca="false">IF($B964="","",IFERROR(VLOOKUP($B964,الموظفين!$A$2:$J$501,2,FALSE())&amp;"","⚠ كود غير موجود"))</f>
        <v/>
      </c>
      <c r="D964" s="18" t="str">
        <f aca="false">IF($B964="","",IFERROR(VLOOKUP($B964,الموظفين!$A$2:$J$501,3,FALSE())&amp;"",""))</f>
        <v/>
      </c>
      <c r="E964" s="18" t="str">
        <f aca="false">IF($B964="","",IFERROR(VLOOKUP($B964,الموظفين!$A$2:$J$501,5,FALSE())&amp;"",""))</f>
        <v/>
      </c>
      <c r="F964" s="19" t="str">
        <f aca="false">IF($B964="","",IFERROR(VLOOKUP($B964,الموظفين!$A$2:$J$501,6,FALSE()),""))</f>
        <v/>
      </c>
      <c r="G964" s="19" t="str">
        <f aca="false">IF($B964="","",IFERROR(VLOOKUP($B964,الموظفين!$A$2:$J$501,7,FALSE()),""))</f>
        <v/>
      </c>
      <c r="H964" s="20"/>
      <c r="I964" s="20"/>
      <c r="J964" s="21" t="str">
        <f aca="false">IF(OR(H964="",I964=""),"",ROUND(MOD(I964-H964,1)*24,2))</f>
        <v/>
      </c>
      <c r="K964" s="22" t="str">
        <f aca="false">IF(OR(H964="",F964=""),"",IF(ROUND(MAX(0,MOD(H964-F964+0.5,1)-0.5)*1440,0)&gt;IFERROR(VLOOKUP(E964,الورديات!$A$2:$E$21,5,FALSE()),0),ROUND(MAX(0,MOD(H964-F964+0.5,1)-0.5)*1440,0),0))</f>
        <v/>
      </c>
      <c r="L964" s="22" t="str">
        <f aca="false">IF(OR(I964="",G964=""),"",ROUND(MAX(0,MOD(G964-I964+0.5,1)-0.5)*1440,0))</f>
        <v/>
      </c>
      <c r="M964" s="22" t="str">
        <f aca="false">IF(OR(I964="",G964=""),"",IF(ROUND(MAX(0,MOD(I964-G964+0.5,1)-0.5)*1440,0)&gt;=الإعدادات!$B$8,ROUND(MAX(0,MOD(I964-G964+0.5,1)-0.5)*1440,0),0))</f>
        <v/>
      </c>
      <c r="N964" s="18" t="str">
        <f aca="false">IF(OR(A964="",B964=""),"",IF(COUNTIFS(الإجازات!$A$2:$A$1001,B964,الإجازات!$D$2:$D$1001,"&lt;="&amp;A964,الإجازات!$E$2:$E$1001,"&gt;="&amp;A964,الإجازات!$G$2:$G$1001,"مقبولة")=0,"",LOOKUP(2,1/((الإجازات!$A$2:$A$1001=B964)*(الإجازات!$D$2:$D$1001&lt;=A964)*(الإجازات!$E$2:$E$1001&gt;=A964)*(الإجازات!$G$2:$G$1001="مقبولة")),الإجازات!$C$2:$C$1001)))</f>
        <v/>
      </c>
      <c r="O964" s="17"/>
      <c r="P964" s="23" t="str">
        <f aca="false">IF(B964="","",IF(ISNA(MATCH(B964,الموظفين!$A$2:$A$501,0)),"⚠ كود غير موجود",IF(O964&lt;&gt;"",O964,IF(N964&lt;&gt;"",N964,IF(H964="",IF(AND(A964&lt;&gt;"",WEEKDAY(A964)=الإعدادات!$B$11),"راحة أسبوعية","غائب"),IF(I964="","بدون انصراف",IF(N(K964)&gt;0,"متأخر","حاضر")))))))</f>
        <v/>
      </c>
      <c r="Q964" s="24" t="str">
        <f aca="false">IF(B964="","",IF(OR(P964="غائب",P964="غياب",P964="إجازة بدون راتب"),IFERROR(VLOOKUP(B964,الموظفين!$A$2:$J$501,8,FALSE()),0),0))</f>
        <v/>
      </c>
      <c r="R964" s="24" t="str">
        <f aca="false">IF(B964="","",ROUND((N(K964)+N(L964))/60*IFERROR(VLOOKUP(B964,الموظفين!$A$2:$J$501,8,FALSE()),0)/الإعدادات!$B$6*الإعدادات!$B$9,2))</f>
        <v/>
      </c>
      <c r="S964" s="24" t="str">
        <f aca="false">IF(OR(B964="",M964=""),"",ROUND(M964/60*IFERROR(VLOOKUP(B964,الموظفين!$A$2:$J$501,9,FALSE()),0),2))</f>
        <v/>
      </c>
      <c r="T964" s="17"/>
      <c r="U964" s="23" t="str">
        <f aca="false">IF(OR(A964="",B964=""),"",A964&amp;"|"&amp;B964)</f>
        <v/>
      </c>
    </row>
    <row r="965" customFormat="false" ht="15" hidden="false" customHeight="false" outlineLevel="0" collapsed="false">
      <c r="A965" s="16"/>
      <c r="B965" s="17"/>
      <c r="C965" s="18" t="str">
        <f aca="false">IF($B965="","",IFERROR(VLOOKUP($B965,الموظفين!$A$2:$J$501,2,FALSE())&amp;"","⚠ كود غير موجود"))</f>
        <v/>
      </c>
      <c r="D965" s="18" t="str">
        <f aca="false">IF($B965="","",IFERROR(VLOOKUP($B965,الموظفين!$A$2:$J$501,3,FALSE())&amp;"",""))</f>
        <v/>
      </c>
      <c r="E965" s="18" t="str">
        <f aca="false">IF($B965="","",IFERROR(VLOOKUP($B965,الموظفين!$A$2:$J$501,5,FALSE())&amp;"",""))</f>
        <v/>
      </c>
      <c r="F965" s="19" t="str">
        <f aca="false">IF($B965="","",IFERROR(VLOOKUP($B965,الموظفين!$A$2:$J$501,6,FALSE()),""))</f>
        <v/>
      </c>
      <c r="G965" s="19" t="str">
        <f aca="false">IF($B965="","",IFERROR(VLOOKUP($B965,الموظفين!$A$2:$J$501,7,FALSE()),""))</f>
        <v/>
      </c>
      <c r="H965" s="20"/>
      <c r="I965" s="20"/>
      <c r="J965" s="21" t="str">
        <f aca="false">IF(OR(H965="",I965=""),"",ROUND(MOD(I965-H965,1)*24,2))</f>
        <v/>
      </c>
      <c r="K965" s="22" t="str">
        <f aca="false">IF(OR(H965="",F965=""),"",IF(ROUND(MAX(0,MOD(H965-F965+0.5,1)-0.5)*1440,0)&gt;IFERROR(VLOOKUP(E965,الورديات!$A$2:$E$21,5,FALSE()),0),ROUND(MAX(0,MOD(H965-F965+0.5,1)-0.5)*1440,0),0))</f>
        <v/>
      </c>
      <c r="L965" s="22" t="str">
        <f aca="false">IF(OR(I965="",G965=""),"",ROUND(MAX(0,MOD(G965-I965+0.5,1)-0.5)*1440,0))</f>
        <v/>
      </c>
      <c r="M965" s="22" t="str">
        <f aca="false">IF(OR(I965="",G965=""),"",IF(ROUND(MAX(0,MOD(I965-G965+0.5,1)-0.5)*1440,0)&gt;=الإعدادات!$B$8,ROUND(MAX(0,MOD(I965-G965+0.5,1)-0.5)*1440,0),0))</f>
        <v/>
      </c>
      <c r="N965" s="18" t="str">
        <f aca="false">IF(OR(A965="",B965=""),"",IF(COUNTIFS(الإجازات!$A$2:$A$1001,B965,الإجازات!$D$2:$D$1001,"&lt;="&amp;A965,الإجازات!$E$2:$E$1001,"&gt;="&amp;A965,الإجازات!$G$2:$G$1001,"مقبولة")=0,"",LOOKUP(2,1/((الإجازات!$A$2:$A$1001=B965)*(الإجازات!$D$2:$D$1001&lt;=A965)*(الإجازات!$E$2:$E$1001&gt;=A965)*(الإجازات!$G$2:$G$1001="مقبولة")),الإجازات!$C$2:$C$1001)))</f>
        <v/>
      </c>
      <c r="O965" s="17"/>
      <c r="P965" s="23" t="str">
        <f aca="false">IF(B965="","",IF(ISNA(MATCH(B965,الموظفين!$A$2:$A$501,0)),"⚠ كود غير موجود",IF(O965&lt;&gt;"",O965,IF(N965&lt;&gt;"",N965,IF(H965="",IF(AND(A965&lt;&gt;"",WEEKDAY(A965)=الإعدادات!$B$11),"راحة أسبوعية","غائب"),IF(I965="","بدون انصراف",IF(N(K965)&gt;0,"متأخر","حاضر")))))))</f>
        <v/>
      </c>
      <c r="Q965" s="24" t="str">
        <f aca="false">IF(B965="","",IF(OR(P965="غائب",P965="غياب",P965="إجازة بدون راتب"),IFERROR(VLOOKUP(B965,الموظفين!$A$2:$J$501,8,FALSE()),0),0))</f>
        <v/>
      </c>
      <c r="R965" s="24" t="str">
        <f aca="false">IF(B965="","",ROUND((N(K965)+N(L965))/60*IFERROR(VLOOKUP(B965,الموظفين!$A$2:$J$501,8,FALSE()),0)/الإعدادات!$B$6*الإعدادات!$B$9,2))</f>
        <v/>
      </c>
      <c r="S965" s="24" t="str">
        <f aca="false">IF(OR(B965="",M965=""),"",ROUND(M965/60*IFERROR(VLOOKUP(B965,الموظفين!$A$2:$J$501,9,FALSE()),0),2))</f>
        <v/>
      </c>
      <c r="T965" s="17"/>
      <c r="U965" s="23" t="str">
        <f aca="false">IF(OR(A965="",B965=""),"",A965&amp;"|"&amp;B965)</f>
        <v/>
      </c>
    </row>
    <row r="966" customFormat="false" ht="15" hidden="false" customHeight="false" outlineLevel="0" collapsed="false">
      <c r="A966" s="16"/>
      <c r="B966" s="17"/>
      <c r="C966" s="18" t="str">
        <f aca="false">IF($B966="","",IFERROR(VLOOKUP($B966,الموظفين!$A$2:$J$501,2,FALSE())&amp;"","⚠ كود غير موجود"))</f>
        <v/>
      </c>
      <c r="D966" s="18" t="str">
        <f aca="false">IF($B966="","",IFERROR(VLOOKUP($B966,الموظفين!$A$2:$J$501,3,FALSE())&amp;"",""))</f>
        <v/>
      </c>
      <c r="E966" s="18" t="str">
        <f aca="false">IF($B966="","",IFERROR(VLOOKUP($B966,الموظفين!$A$2:$J$501,5,FALSE())&amp;"",""))</f>
        <v/>
      </c>
      <c r="F966" s="19" t="str">
        <f aca="false">IF($B966="","",IFERROR(VLOOKUP($B966,الموظفين!$A$2:$J$501,6,FALSE()),""))</f>
        <v/>
      </c>
      <c r="G966" s="19" t="str">
        <f aca="false">IF($B966="","",IFERROR(VLOOKUP($B966,الموظفين!$A$2:$J$501,7,FALSE()),""))</f>
        <v/>
      </c>
      <c r="H966" s="20"/>
      <c r="I966" s="20"/>
      <c r="J966" s="21" t="str">
        <f aca="false">IF(OR(H966="",I966=""),"",ROUND(MOD(I966-H966,1)*24,2))</f>
        <v/>
      </c>
      <c r="K966" s="22" t="str">
        <f aca="false">IF(OR(H966="",F966=""),"",IF(ROUND(MAX(0,MOD(H966-F966+0.5,1)-0.5)*1440,0)&gt;IFERROR(VLOOKUP(E966,الورديات!$A$2:$E$21,5,FALSE()),0),ROUND(MAX(0,MOD(H966-F966+0.5,1)-0.5)*1440,0),0))</f>
        <v/>
      </c>
      <c r="L966" s="22" t="str">
        <f aca="false">IF(OR(I966="",G966=""),"",ROUND(MAX(0,MOD(G966-I966+0.5,1)-0.5)*1440,0))</f>
        <v/>
      </c>
      <c r="M966" s="22" t="str">
        <f aca="false">IF(OR(I966="",G966=""),"",IF(ROUND(MAX(0,MOD(I966-G966+0.5,1)-0.5)*1440,0)&gt;=الإعدادات!$B$8,ROUND(MAX(0,MOD(I966-G966+0.5,1)-0.5)*1440,0),0))</f>
        <v/>
      </c>
      <c r="N966" s="18" t="str">
        <f aca="false">IF(OR(A966="",B966=""),"",IF(COUNTIFS(الإجازات!$A$2:$A$1001,B966,الإجازات!$D$2:$D$1001,"&lt;="&amp;A966,الإجازات!$E$2:$E$1001,"&gt;="&amp;A966,الإجازات!$G$2:$G$1001,"مقبولة")=0,"",LOOKUP(2,1/((الإجازات!$A$2:$A$1001=B966)*(الإجازات!$D$2:$D$1001&lt;=A966)*(الإجازات!$E$2:$E$1001&gt;=A966)*(الإجازات!$G$2:$G$1001="مقبولة")),الإجازات!$C$2:$C$1001)))</f>
        <v/>
      </c>
      <c r="O966" s="17"/>
      <c r="P966" s="23" t="str">
        <f aca="false">IF(B966="","",IF(ISNA(MATCH(B966,الموظفين!$A$2:$A$501,0)),"⚠ كود غير موجود",IF(O966&lt;&gt;"",O966,IF(N966&lt;&gt;"",N966,IF(H966="",IF(AND(A966&lt;&gt;"",WEEKDAY(A966)=الإعدادات!$B$11),"راحة أسبوعية","غائب"),IF(I966="","بدون انصراف",IF(N(K966)&gt;0,"متأخر","حاضر")))))))</f>
        <v/>
      </c>
      <c r="Q966" s="24" t="str">
        <f aca="false">IF(B966="","",IF(OR(P966="غائب",P966="غياب",P966="إجازة بدون راتب"),IFERROR(VLOOKUP(B966,الموظفين!$A$2:$J$501,8,FALSE()),0),0))</f>
        <v/>
      </c>
      <c r="R966" s="24" t="str">
        <f aca="false">IF(B966="","",ROUND((N(K966)+N(L966))/60*IFERROR(VLOOKUP(B966,الموظفين!$A$2:$J$501,8,FALSE()),0)/الإعدادات!$B$6*الإعدادات!$B$9,2))</f>
        <v/>
      </c>
      <c r="S966" s="24" t="str">
        <f aca="false">IF(OR(B966="",M966=""),"",ROUND(M966/60*IFERROR(VLOOKUP(B966,الموظفين!$A$2:$J$501,9,FALSE()),0),2))</f>
        <v/>
      </c>
      <c r="T966" s="17"/>
      <c r="U966" s="23" t="str">
        <f aca="false">IF(OR(A966="",B966=""),"",A966&amp;"|"&amp;B966)</f>
        <v/>
      </c>
    </row>
    <row r="967" customFormat="false" ht="15" hidden="false" customHeight="false" outlineLevel="0" collapsed="false">
      <c r="A967" s="16"/>
      <c r="B967" s="17"/>
      <c r="C967" s="18" t="str">
        <f aca="false">IF($B967="","",IFERROR(VLOOKUP($B967,الموظفين!$A$2:$J$501,2,FALSE())&amp;"","⚠ كود غير موجود"))</f>
        <v/>
      </c>
      <c r="D967" s="18" t="str">
        <f aca="false">IF($B967="","",IFERROR(VLOOKUP($B967,الموظفين!$A$2:$J$501,3,FALSE())&amp;"",""))</f>
        <v/>
      </c>
      <c r="E967" s="18" t="str">
        <f aca="false">IF($B967="","",IFERROR(VLOOKUP($B967,الموظفين!$A$2:$J$501,5,FALSE())&amp;"",""))</f>
        <v/>
      </c>
      <c r="F967" s="19" t="str">
        <f aca="false">IF($B967="","",IFERROR(VLOOKUP($B967,الموظفين!$A$2:$J$501,6,FALSE()),""))</f>
        <v/>
      </c>
      <c r="G967" s="19" t="str">
        <f aca="false">IF($B967="","",IFERROR(VLOOKUP($B967,الموظفين!$A$2:$J$501,7,FALSE()),""))</f>
        <v/>
      </c>
      <c r="H967" s="20"/>
      <c r="I967" s="20"/>
      <c r="J967" s="21" t="str">
        <f aca="false">IF(OR(H967="",I967=""),"",ROUND(MOD(I967-H967,1)*24,2))</f>
        <v/>
      </c>
      <c r="K967" s="22" t="str">
        <f aca="false">IF(OR(H967="",F967=""),"",IF(ROUND(MAX(0,MOD(H967-F967+0.5,1)-0.5)*1440,0)&gt;IFERROR(VLOOKUP(E967,الورديات!$A$2:$E$21,5,FALSE()),0),ROUND(MAX(0,MOD(H967-F967+0.5,1)-0.5)*1440,0),0))</f>
        <v/>
      </c>
      <c r="L967" s="22" t="str">
        <f aca="false">IF(OR(I967="",G967=""),"",ROUND(MAX(0,MOD(G967-I967+0.5,1)-0.5)*1440,0))</f>
        <v/>
      </c>
      <c r="M967" s="22" t="str">
        <f aca="false">IF(OR(I967="",G967=""),"",IF(ROUND(MAX(0,MOD(I967-G967+0.5,1)-0.5)*1440,0)&gt;=الإعدادات!$B$8,ROUND(MAX(0,MOD(I967-G967+0.5,1)-0.5)*1440,0),0))</f>
        <v/>
      </c>
      <c r="N967" s="18" t="str">
        <f aca="false">IF(OR(A967="",B967=""),"",IF(COUNTIFS(الإجازات!$A$2:$A$1001,B967,الإجازات!$D$2:$D$1001,"&lt;="&amp;A967,الإجازات!$E$2:$E$1001,"&gt;="&amp;A967,الإجازات!$G$2:$G$1001,"مقبولة")=0,"",LOOKUP(2,1/((الإجازات!$A$2:$A$1001=B967)*(الإجازات!$D$2:$D$1001&lt;=A967)*(الإجازات!$E$2:$E$1001&gt;=A967)*(الإجازات!$G$2:$G$1001="مقبولة")),الإجازات!$C$2:$C$1001)))</f>
        <v/>
      </c>
      <c r="O967" s="17"/>
      <c r="P967" s="23" t="str">
        <f aca="false">IF(B967="","",IF(ISNA(MATCH(B967,الموظفين!$A$2:$A$501,0)),"⚠ كود غير موجود",IF(O967&lt;&gt;"",O967,IF(N967&lt;&gt;"",N967,IF(H967="",IF(AND(A967&lt;&gt;"",WEEKDAY(A967)=الإعدادات!$B$11),"راحة أسبوعية","غائب"),IF(I967="","بدون انصراف",IF(N(K967)&gt;0,"متأخر","حاضر")))))))</f>
        <v/>
      </c>
      <c r="Q967" s="24" t="str">
        <f aca="false">IF(B967="","",IF(OR(P967="غائب",P967="غياب",P967="إجازة بدون راتب"),IFERROR(VLOOKUP(B967,الموظفين!$A$2:$J$501,8,FALSE()),0),0))</f>
        <v/>
      </c>
      <c r="R967" s="24" t="str">
        <f aca="false">IF(B967="","",ROUND((N(K967)+N(L967))/60*IFERROR(VLOOKUP(B967,الموظفين!$A$2:$J$501,8,FALSE()),0)/الإعدادات!$B$6*الإعدادات!$B$9,2))</f>
        <v/>
      </c>
      <c r="S967" s="24" t="str">
        <f aca="false">IF(OR(B967="",M967=""),"",ROUND(M967/60*IFERROR(VLOOKUP(B967,الموظفين!$A$2:$J$501,9,FALSE()),0),2))</f>
        <v/>
      </c>
      <c r="T967" s="17"/>
      <c r="U967" s="23" t="str">
        <f aca="false">IF(OR(A967="",B967=""),"",A967&amp;"|"&amp;B967)</f>
        <v/>
      </c>
    </row>
    <row r="968" customFormat="false" ht="15" hidden="false" customHeight="false" outlineLevel="0" collapsed="false">
      <c r="A968" s="16"/>
      <c r="B968" s="17"/>
      <c r="C968" s="18" t="str">
        <f aca="false">IF($B968="","",IFERROR(VLOOKUP($B968,الموظفين!$A$2:$J$501,2,FALSE())&amp;"","⚠ كود غير موجود"))</f>
        <v/>
      </c>
      <c r="D968" s="18" t="str">
        <f aca="false">IF($B968="","",IFERROR(VLOOKUP($B968,الموظفين!$A$2:$J$501,3,FALSE())&amp;"",""))</f>
        <v/>
      </c>
      <c r="E968" s="18" t="str">
        <f aca="false">IF($B968="","",IFERROR(VLOOKUP($B968,الموظفين!$A$2:$J$501,5,FALSE())&amp;"",""))</f>
        <v/>
      </c>
      <c r="F968" s="19" t="str">
        <f aca="false">IF($B968="","",IFERROR(VLOOKUP($B968,الموظفين!$A$2:$J$501,6,FALSE()),""))</f>
        <v/>
      </c>
      <c r="G968" s="19" t="str">
        <f aca="false">IF($B968="","",IFERROR(VLOOKUP($B968,الموظفين!$A$2:$J$501,7,FALSE()),""))</f>
        <v/>
      </c>
      <c r="H968" s="20"/>
      <c r="I968" s="20"/>
      <c r="J968" s="21" t="str">
        <f aca="false">IF(OR(H968="",I968=""),"",ROUND(MOD(I968-H968,1)*24,2))</f>
        <v/>
      </c>
      <c r="K968" s="22" t="str">
        <f aca="false">IF(OR(H968="",F968=""),"",IF(ROUND(MAX(0,MOD(H968-F968+0.5,1)-0.5)*1440,0)&gt;IFERROR(VLOOKUP(E968,الورديات!$A$2:$E$21,5,FALSE()),0),ROUND(MAX(0,MOD(H968-F968+0.5,1)-0.5)*1440,0),0))</f>
        <v/>
      </c>
      <c r="L968" s="22" t="str">
        <f aca="false">IF(OR(I968="",G968=""),"",ROUND(MAX(0,MOD(G968-I968+0.5,1)-0.5)*1440,0))</f>
        <v/>
      </c>
      <c r="M968" s="22" t="str">
        <f aca="false">IF(OR(I968="",G968=""),"",IF(ROUND(MAX(0,MOD(I968-G968+0.5,1)-0.5)*1440,0)&gt;=الإعدادات!$B$8,ROUND(MAX(0,MOD(I968-G968+0.5,1)-0.5)*1440,0),0))</f>
        <v/>
      </c>
      <c r="N968" s="18" t="str">
        <f aca="false">IF(OR(A968="",B968=""),"",IF(COUNTIFS(الإجازات!$A$2:$A$1001,B968,الإجازات!$D$2:$D$1001,"&lt;="&amp;A968,الإجازات!$E$2:$E$1001,"&gt;="&amp;A968,الإجازات!$G$2:$G$1001,"مقبولة")=0,"",LOOKUP(2,1/((الإجازات!$A$2:$A$1001=B968)*(الإجازات!$D$2:$D$1001&lt;=A968)*(الإجازات!$E$2:$E$1001&gt;=A968)*(الإجازات!$G$2:$G$1001="مقبولة")),الإجازات!$C$2:$C$1001)))</f>
        <v/>
      </c>
      <c r="O968" s="17"/>
      <c r="P968" s="23" t="str">
        <f aca="false">IF(B968="","",IF(ISNA(MATCH(B968,الموظفين!$A$2:$A$501,0)),"⚠ كود غير موجود",IF(O968&lt;&gt;"",O968,IF(N968&lt;&gt;"",N968,IF(H968="",IF(AND(A968&lt;&gt;"",WEEKDAY(A968)=الإعدادات!$B$11),"راحة أسبوعية","غائب"),IF(I968="","بدون انصراف",IF(N(K968)&gt;0,"متأخر","حاضر")))))))</f>
        <v/>
      </c>
      <c r="Q968" s="24" t="str">
        <f aca="false">IF(B968="","",IF(OR(P968="غائب",P968="غياب",P968="إجازة بدون راتب"),IFERROR(VLOOKUP(B968,الموظفين!$A$2:$J$501,8,FALSE()),0),0))</f>
        <v/>
      </c>
      <c r="R968" s="24" t="str">
        <f aca="false">IF(B968="","",ROUND((N(K968)+N(L968))/60*IFERROR(VLOOKUP(B968,الموظفين!$A$2:$J$501,8,FALSE()),0)/الإعدادات!$B$6*الإعدادات!$B$9,2))</f>
        <v/>
      </c>
      <c r="S968" s="24" t="str">
        <f aca="false">IF(OR(B968="",M968=""),"",ROUND(M968/60*IFERROR(VLOOKUP(B968,الموظفين!$A$2:$J$501,9,FALSE()),0),2))</f>
        <v/>
      </c>
      <c r="T968" s="17"/>
      <c r="U968" s="23" t="str">
        <f aca="false">IF(OR(A968="",B968=""),"",A968&amp;"|"&amp;B968)</f>
        <v/>
      </c>
    </row>
    <row r="969" customFormat="false" ht="15" hidden="false" customHeight="false" outlineLevel="0" collapsed="false">
      <c r="A969" s="16"/>
      <c r="B969" s="17"/>
      <c r="C969" s="18" t="str">
        <f aca="false">IF($B969="","",IFERROR(VLOOKUP($B969,الموظفين!$A$2:$J$501,2,FALSE())&amp;"","⚠ كود غير موجود"))</f>
        <v/>
      </c>
      <c r="D969" s="18" t="str">
        <f aca="false">IF($B969="","",IFERROR(VLOOKUP($B969,الموظفين!$A$2:$J$501,3,FALSE())&amp;"",""))</f>
        <v/>
      </c>
      <c r="E969" s="18" t="str">
        <f aca="false">IF($B969="","",IFERROR(VLOOKUP($B969,الموظفين!$A$2:$J$501,5,FALSE())&amp;"",""))</f>
        <v/>
      </c>
      <c r="F969" s="19" t="str">
        <f aca="false">IF($B969="","",IFERROR(VLOOKUP($B969,الموظفين!$A$2:$J$501,6,FALSE()),""))</f>
        <v/>
      </c>
      <c r="G969" s="19" t="str">
        <f aca="false">IF($B969="","",IFERROR(VLOOKUP($B969,الموظفين!$A$2:$J$501,7,FALSE()),""))</f>
        <v/>
      </c>
      <c r="H969" s="20"/>
      <c r="I969" s="20"/>
      <c r="J969" s="21" t="str">
        <f aca="false">IF(OR(H969="",I969=""),"",ROUND(MOD(I969-H969,1)*24,2))</f>
        <v/>
      </c>
      <c r="K969" s="22" t="str">
        <f aca="false">IF(OR(H969="",F969=""),"",IF(ROUND(MAX(0,MOD(H969-F969+0.5,1)-0.5)*1440,0)&gt;IFERROR(VLOOKUP(E969,الورديات!$A$2:$E$21,5,FALSE()),0),ROUND(MAX(0,MOD(H969-F969+0.5,1)-0.5)*1440,0),0))</f>
        <v/>
      </c>
      <c r="L969" s="22" t="str">
        <f aca="false">IF(OR(I969="",G969=""),"",ROUND(MAX(0,MOD(G969-I969+0.5,1)-0.5)*1440,0))</f>
        <v/>
      </c>
      <c r="M969" s="22" t="str">
        <f aca="false">IF(OR(I969="",G969=""),"",IF(ROUND(MAX(0,MOD(I969-G969+0.5,1)-0.5)*1440,0)&gt;=الإعدادات!$B$8,ROUND(MAX(0,MOD(I969-G969+0.5,1)-0.5)*1440,0),0))</f>
        <v/>
      </c>
      <c r="N969" s="18" t="str">
        <f aca="false">IF(OR(A969="",B969=""),"",IF(COUNTIFS(الإجازات!$A$2:$A$1001,B969,الإجازات!$D$2:$D$1001,"&lt;="&amp;A969,الإجازات!$E$2:$E$1001,"&gt;="&amp;A969,الإجازات!$G$2:$G$1001,"مقبولة")=0,"",LOOKUP(2,1/((الإجازات!$A$2:$A$1001=B969)*(الإجازات!$D$2:$D$1001&lt;=A969)*(الإجازات!$E$2:$E$1001&gt;=A969)*(الإجازات!$G$2:$G$1001="مقبولة")),الإجازات!$C$2:$C$1001)))</f>
        <v/>
      </c>
      <c r="O969" s="17"/>
      <c r="P969" s="23" t="str">
        <f aca="false">IF(B969="","",IF(ISNA(MATCH(B969,الموظفين!$A$2:$A$501,0)),"⚠ كود غير موجود",IF(O969&lt;&gt;"",O969,IF(N969&lt;&gt;"",N969,IF(H969="",IF(AND(A969&lt;&gt;"",WEEKDAY(A969)=الإعدادات!$B$11),"راحة أسبوعية","غائب"),IF(I969="","بدون انصراف",IF(N(K969)&gt;0,"متأخر","حاضر")))))))</f>
        <v/>
      </c>
      <c r="Q969" s="24" t="str">
        <f aca="false">IF(B969="","",IF(OR(P969="غائب",P969="غياب",P969="إجازة بدون راتب"),IFERROR(VLOOKUP(B969,الموظفين!$A$2:$J$501,8,FALSE()),0),0))</f>
        <v/>
      </c>
      <c r="R969" s="24" t="str">
        <f aca="false">IF(B969="","",ROUND((N(K969)+N(L969))/60*IFERROR(VLOOKUP(B969,الموظفين!$A$2:$J$501,8,FALSE()),0)/الإعدادات!$B$6*الإعدادات!$B$9,2))</f>
        <v/>
      </c>
      <c r="S969" s="24" t="str">
        <f aca="false">IF(OR(B969="",M969=""),"",ROUND(M969/60*IFERROR(VLOOKUP(B969,الموظفين!$A$2:$J$501,9,FALSE()),0),2))</f>
        <v/>
      </c>
      <c r="T969" s="17"/>
      <c r="U969" s="23" t="str">
        <f aca="false">IF(OR(A969="",B969=""),"",A969&amp;"|"&amp;B969)</f>
        <v/>
      </c>
    </row>
    <row r="970" customFormat="false" ht="15" hidden="false" customHeight="false" outlineLevel="0" collapsed="false">
      <c r="A970" s="16"/>
      <c r="B970" s="17"/>
      <c r="C970" s="18" t="str">
        <f aca="false">IF($B970="","",IFERROR(VLOOKUP($B970,الموظفين!$A$2:$J$501,2,FALSE())&amp;"","⚠ كود غير موجود"))</f>
        <v/>
      </c>
      <c r="D970" s="18" t="str">
        <f aca="false">IF($B970="","",IFERROR(VLOOKUP($B970,الموظفين!$A$2:$J$501,3,FALSE())&amp;"",""))</f>
        <v/>
      </c>
      <c r="E970" s="18" t="str">
        <f aca="false">IF($B970="","",IFERROR(VLOOKUP($B970,الموظفين!$A$2:$J$501,5,FALSE())&amp;"",""))</f>
        <v/>
      </c>
      <c r="F970" s="19" t="str">
        <f aca="false">IF($B970="","",IFERROR(VLOOKUP($B970,الموظفين!$A$2:$J$501,6,FALSE()),""))</f>
        <v/>
      </c>
      <c r="G970" s="19" t="str">
        <f aca="false">IF($B970="","",IFERROR(VLOOKUP($B970,الموظفين!$A$2:$J$501,7,FALSE()),""))</f>
        <v/>
      </c>
      <c r="H970" s="20"/>
      <c r="I970" s="20"/>
      <c r="J970" s="21" t="str">
        <f aca="false">IF(OR(H970="",I970=""),"",ROUND(MOD(I970-H970,1)*24,2))</f>
        <v/>
      </c>
      <c r="K970" s="22" t="str">
        <f aca="false">IF(OR(H970="",F970=""),"",IF(ROUND(MAX(0,MOD(H970-F970+0.5,1)-0.5)*1440,0)&gt;IFERROR(VLOOKUP(E970,الورديات!$A$2:$E$21,5,FALSE()),0),ROUND(MAX(0,MOD(H970-F970+0.5,1)-0.5)*1440,0),0))</f>
        <v/>
      </c>
      <c r="L970" s="22" t="str">
        <f aca="false">IF(OR(I970="",G970=""),"",ROUND(MAX(0,MOD(G970-I970+0.5,1)-0.5)*1440,0))</f>
        <v/>
      </c>
      <c r="M970" s="22" t="str">
        <f aca="false">IF(OR(I970="",G970=""),"",IF(ROUND(MAX(0,MOD(I970-G970+0.5,1)-0.5)*1440,0)&gt;=الإعدادات!$B$8,ROUND(MAX(0,MOD(I970-G970+0.5,1)-0.5)*1440,0),0))</f>
        <v/>
      </c>
      <c r="N970" s="18" t="str">
        <f aca="false">IF(OR(A970="",B970=""),"",IF(COUNTIFS(الإجازات!$A$2:$A$1001,B970,الإجازات!$D$2:$D$1001,"&lt;="&amp;A970,الإجازات!$E$2:$E$1001,"&gt;="&amp;A970,الإجازات!$G$2:$G$1001,"مقبولة")=0,"",LOOKUP(2,1/((الإجازات!$A$2:$A$1001=B970)*(الإجازات!$D$2:$D$1001&lt;=A970)*(الإجازات!$E$2:$E$1001&gt;=A970)*(الإجازات!$G$2:$G$1001="مقبولة")),الإجازات!$C$2:$C$1001)))</f>
        <v/>
      </c>
      <c r="O970" s="17"/>
      <c r="P970" s="23" t="str">
        <f aca="false">IF(B970="","",IF(ISNA(MATCH(B970,الموظفين!$A$2:$A$501,0)),"⚠ كود غير موجود",IF(O970&lt;&gt;"",O970,IF(N970&lt;&gt;"",N970,IF(H970="",IF(AND(A970&lt;&gt;"",WEEKDAY(A970)=الإعدادات!$B$11),"راحة أسبوعية","غائب"),IF(I970="","بدون انصراف",IF(N(K970)&gt;0,"متأخر","حاضر")))))))</f>
        <v/>
      </c>
      <c r="Q970" s="24" t="str">
        <f aca="false">IF(B970="","",IF(OR(P970="غائب",P970="غياب",P970="إجازة بدون راتب"),IFERROR(VLOOKUP(B970,الموظفين!$A$2:$J$501,8,FALSE()),0),0))</f>
        <v/>
      </c>
      <c r="R970" s="24" t="str">
        <f aca="false">IF(B970="","",ROUND((N(K970)+N(L970))/60*IFERROR(VLOOKUP(B970,الموظفين!$A$2:$J$501,8,FALSE()),0)/الإعدادات!$B$6*الإعدادات!$B$9,2))</f>
        <v/>
      </c>
      <c r="S970" s="24" t="str">
        <f aca="false">IF(OR(B970="",M970=""),"",ROUND(M970/60*IFERROR(VLOOKUP(B970,الموظفين!$A$2:$J$501,9,FALSE()),0),2))</f>
        <v/>
      </c>
      <c r="T970" s="17"/>
      <c r="U970" s="23" t="str">
        <f aca="false">IF(OR(A970="",B970=""),"",A970&amp;"|"&amp;B970)</f>
        <v/>
      </c>
    </row>
    <row r="971" customFormat="false" ht="15" hidden="false" customHeight="false" outlineLevel="0" collapsed="false">
      <c r="A971" s="16"/>
      <c r="B971" s="17"/>
      <c r="C971" s="18" t="str">
        <f aca="false">IF($B971="","",IFERROR(VLOOKUP($B971,الموظفين!$A$2:$J$501,2,FALSE())&amp;"","⚠ كود غير موجود"))</f>
        <v/>
      </c>
      <c r="D971" s="18" t="str">
        <f aca="false">IF($B971="","",IFERROR(VLOOKUP($B971,الموظفين!$A$2:$J$501,3,FALSE())&amp;"",""))</f>
        <v/>
      </c>
      <c r="E971" s="18" t="str">
        <f aca="false">IF($B971="","",IFERROR(VLOOKUP($B971,الموظفين!$A$2:$J$501,5,FALSE())&amp;"",""))</f>
        <v/>
      </c>
      <c r="F971" s="19" t="str">
        <f aca="false">IF($B971="","",IFERROR(VLOOKUP($B971,الموظفين!$A$2:$J$501,6,FALSE()),""))</f>
        <v/>
      </c>
      <c r="G971" s="19" t="str">
        <f aca="false">IF($B971="","",IFERROR(VLOOKUP($B971,الموظفين!$A$2:$J$501,7,FALSE()),""))</f>
        <v/>
      </c>
      <c r="H971" s="20"/>
      <c r="I971" s="20"/>
      <c r="J971" s="21" t="str">
        <f aca="false">IF(OR(H971="",I971=""),"",ROUND(MOD(I971-H971,1)*24,2))</f>
        <v/>
      </c>
      <c r="K971" s="22" t="str">
        <f aca="false">IF(OR(H971="",F971=""),"",IF(ROUND(MAX(0,MOD(H971-F971+0.5,1)-0.5)*1440,0)&gt;IFERROR(VLOOKUP(E971,الورديات!$A$2:$E$21,5,FALSE()),0),ROUND(MAX(0,MOD(H971-F971+0.5,1)-0.5)*1440,0),0))</f>
        <v/>
      </c>
      <c r="L971" s="22" t="str">
        <f aca="false">IF(OR(I971="",G971=""),"",ROUND(MAX(0,MOD(G971-I971+0.5,1)-0.5)*1440,0))</f>
        <v/>
      </c>
      <c r="M971" s="22" t="str">
        <f aca="false">IF(OR(I971="",G971=""),"",IF(ROUND(MAX(0,MOD(I971-G971+0.5,1)-0.5)*1440,0)&gt;=الإعدادات!$B$8,ROUND(MAX(0,MOD(I971-G971+0.5,1)-0.5)*1440,0),0))</f>
        <v/>
      </c>
      <c r="N971" s="18" t="str">
        <f aca="false">IF(OR(A971="",B971=""),"",IF(COUNTIFS(الإجازات!$A$2:$A$1001,B971,الإجازات!$D$2:$D$1001,"&lt;="&amp;A971,الإجازات!$E$2:$E$1001,"&gt;="&amp;A971,الإجازات!$G$2:$G$1001,"مقبولة")=0,"",LOOKUP(2,1/((الإجازات!$A$2:$A$1001=B971)*(الإجازات!$D$2:$D$1001&lt;=A971)*(الإجازات!$E$2:$E$1001&gt;=A971)*(الإجازات!$G$2:$G$1001="مقبولة")),الإجازات!$C$2:$C$1001)))</f>
        <v/>
      </c>
      <c r="O971" s="17"/>
      <c r="P971" s="23" t="str">
        <f aca="false">IF(B971="","",IF(ISNA(MATCH(B971,الموظفين!$A$2:$A$501,0)),"⚠ كود غير موجود",IF(O971&lt;&gt;"",O971,IF(N971&lt;&gt;"",N971,IF(H971="",IF(AND(A971&lt;&gt;"",WEEKDAY(A971)=الإعدادات!$B$11),"راحة أسبوعية","غائب"),IF(I971="","بدون انصراف",IF(N(K971)&gt;0,"متأخر","حاضر")))))))</f>
        <v/>
      </c>
      <c r="Q971" s="24" t="str">
        <f aca="false">IF(B971="","",IF(OR(P971="غائب",P971="غياب",P971="إجازة بدون راتب"),IFERROR(VLOOKUP(B971,الموظفين!$A$2:$J$501,8,FALSE()),0),0))</f>
        <v/>
      </c>
      <c r="R971" s="24" t="str">
        <f aca="false">IF(B971="","",ROUND((N(K971)+N(L971))/60*IFERROR(VLOOKUP(B971,الموظفين!$A$2:$J$501,8,FALSE()),0)/الإعدادات!$B$6*الإعدادات!$B$9,2))</f>
        <v/>
      </c>
      <c r="S971" s="24" t="str">
        <f aca="false">IF(OR(B971="",M971=""),"",ROUND(M971/60*IFERROR(VLOOKUP(B971,الموظفين!$A$2:$J$501,9,FALSE()),0),2))</f>
        <v/>
      </c>
      <c r="T971" s="17"/>
      <c r="U971" s="23" t="str">
        <f aca="false">IF(OR(A971="",B971=""),"",A971&amp;"|"&amp;B971)</f>
        <v/>
      </c>
    </row>
    <row r="972" customFormat="false" ht="15" hidden="false" customHeight="false" outlineLevel="0" collapsed="false">
      <c r="A972" s="16"/>
      <c r="B972" s="17"/>
      <c r="C972" s="18" t="str">
        <f aca="false">IF($B972="","",IFERROR(VLOOKUP($B972,الموظفين!$A$2:$J$501,2,FALSE())&amp;"","⚠ كود غير موجود"))</f>
        <v/>
      </c>
      <c r="D972" s="18" t="str">
        <f aca="false">IF($B972="","",IFERROR(VLOOKUP($B972,الموظفين!$A$2:$J$501,3,FALSE())&amp;"",""))</f>
        <v/>
      </c>
      <c r="E972" s="18" t="str">
        <f aca="false">IF($B972="","",IFERROR(VLOOKUP($B972,الموظفين!$A$2:$J$501,5,FALSE())&amp;"",""))</f>
        <v/>
      </c>
      <c r="F972" s="19" t="str">
        <f aca="false">IF($B972="","",IFERROR(VLOOKUP($B972,الموظفين!$A$2:$J$501,6,FALSE()),""))</f>
        <v/>
      </c>
      <c r="G972" s="19" t="str">
        <f aca="false">IF($B972="","",IFERROR(VLOOKUP($B972,الموظفين!$A$2:$J$501,7,FALSE()),""))</f>
        <v/>
      </c>
      <c r="H972" s="20"/>
      <c r="I972" s="20"/>
      <c r="J972" s="21" t="str">
        <f aca="false">IF(OR(H972="",I972=""),"",ROUND(MOD(I972-H972,1)*24,2))</f>
        <v/>
      </c>
      <c r="K972" s="22" t="str">
        <f aca="false">IF(OR(H972="",F972=""),"",IF(ROUND(MAX(0,MOD(H972-F972+0.5,1)-0.5)*1440,0)&gt;IFERROR(VLOOKUP(E972,الورديات!$A$2:$E$21,5,FALSE()),0),ROUND(MAX(0,MOD(H972-F972+0.5,1)-0.5)*1440,0),0))</f>
        <v/>
      </c>
      <c r="L972" s="22" t="str">
        <f aca="false">IF(OR(I972="",G972=""),"",ROUND(MAX(0,MOD(G972-I972+0.5,1)-0.5)*1440,0))</f>
        <v/>
      </c>
      <c r="M972" s="22" t="str">
        <f aca="false">IF(OR(I972="",G972=""),"",IF(ROUND(MAX(0,MOD(I972-G972+0.5,1)-0.5)*1440,0)&gt;=الإعدادات!$B$8,ROUND(MAX(0,MOD(I972-G972+0.5,1)-0.5)*1440,0),0))</f>
        <v/>
      </c>
      <c r="N972" s="18" t="str">
        <f aca="false">IF(OR(A972="",B972=""),"",IF(COUNTIFS(الإجازات!$A$2:$A$1001,B972,الإجازات!$D$2:$D$1001,"&lt;="&amp;A972,الإجازات!$E$2:$E$1001,"&gt;="&amp;A972,الإجازات!$G$2:$G$1001,"مقبولة")=0,"",LOOKUP(2,1/((الإجازات!$A$2:$A$1001=B972)*(الإجازات!$D$2:$D$1001&lt;=A972)*(الإجازات!$E$2:$E$1001&gt;=A972)*(الإجازات!$G$2:$G$1001="مقبولة")),الإجازات!$C$2:$C$1001)))</f>
        <v/>
      </c>
      <c r="O972" s="17"/>
      <c r="P972" s="23" t="str">
        <f aca="false">IF(B972="","",IF(ISNA(MATCH(B972,الموظفين!$A$2:$A$501,0)),"⚠ كود غير موجود",IF(O972&lt;&gt;"",O972,IF(N972&lt;&gt;"",N972,IF(H972="",IF(AND(A972&lt;&gt;"",WEEKDAY(A972)=الإعدادات!$B$11),"راحة أسبوعية","غائب"),IF(I972="","بدون انصراف",IF(N(K972)&gt;0,"متأخر","حاضر")))))))</f>
        <v/>
      </c>
      <c r="Q972" s="24" t="str">
        <f aca="false">IF(B972="","",IF(OR(P972="غائب",P972="غياب",P972="إجازة بدون راتب"),IFERROR(VLOOKUP(B972,الموظفين!$A$2:$J$501,8,FALSE()),0),0))</f>
        <v/>
      </c>
      <c r="R972" s="24" t="str">
        <f aca="false">IF(B972="","",ROUND((N(K972)+N(L972))/60*IFERROR(VLOOKUP(B972,الموظفين!$A$2:$J$501,8,FALSE()),0)/الإعدادات!$B$6*الإعدادات!$B$9,2))</f>
        <v/>
      </c>
      <c r="S972" s="24" t="str">
        <f aca="false">IF(OR(B972="",M972=""),"",ROUND(M972/60*IFERROR(VLOOKUP(B972,الموظفين!$A$2:$J$501,9,FALSE()),0),2))</f>
        <v/>
      </c>
      <c r="T972" s="17"/>
      <c r="U972" s="23" t="str">
        <f aca="false">IF(OR(A972="",B972=""),"",A972&amp;"|"&amp;B972)</f>
        <v/>
      </c>
    </row>
    <row r="973" customFormat="false" ht="15" hidden="false" customHeight="false" outlineLevel="0" collapsed="false">
      <c r="A973" s="16"/>
      <c r="B973" s="17"/>
      <c r="C973" s="18" t="str">
        <f aca="false">IF($B973="","",IFERROR(VLOOKUP($B973,الموظفين!$A$2:$J$501,2,FALSE())&amp;"","⚠ كود غير موجود"))</f>
        <v/>
      </c>
      <c r="D973" s="18" t="str">
        <f aca="false">IF($B973="","",IFERROR(VLOOKUP($B973,الموظفين!$A$2:$J$501,3,FALSE())&amp;"",""))</f>
        <v/>
      </c>
      <c r="E973" s="18" t="str">
        <f aca="false">IF($B973="","",IFERROR(VLOOKUP($B973,الموظفين!$A$2:$J$501,5,FALSE())&amp;"",""))</f>
        <v/>
      </c>
      <c r="F973" s="19" t="str">
        <f aca="false">IF($B973="","",IFERROR(VLOOKUP($B973,الموظفين!$A$2:$J$501,6,FALSE()),""))</f>
        <v/>
      </c>
      <c r="G973" s="19" t="str">
        <f aca="false">IF($B973="","",IFERROR(VLOOKUP($B973,الموظفين!$A$2:$J$501,7,FALSE()),""))</f>
        <v/>
      </c>
      <c r="H973" s="20"/>
      <c r="I973" s="20"/>
      <c r="J973" s="21" t="str">
        <f aca="false">IF(OR(H973="",I973=""),"",ROUND(MOD(I973-H973,1)*24,2))</f>
        <v/>
      </c>
      <c r="K973" s="22" t="str">
        <f aca="false">IF(OR(H973="",F973=""),"",IF(ROUND(MAX(0,MOD(H973-F973+0.5,1)-0.5)*1440,0)&gt;IFERROR(VLOOKUP(E973,الورديات!$A$2:$E$21,5,FALSE()),0),ROUND(MAX(0,MOD(H973-F973+0.5,1)-0.5)*1440,0),0))</f>
        <v/>
      </c>
      <c r="L973" s="22" t="str">
        <f aca="false">IF(OR(I973="",G973=""),"",ROUND(MAX(0,MOD(G973-I973+0.5,1)-0.5)*1440,0))</f>
        <v/>
      </c>
      <c r="M973" s="22" t="str">
        <f aca="false">IF(OR(I973="",G973=""),"",IF(ROUND(MAX(0,MOD(I973-G973+0.5,1)-0.5)*1440,0)&gt;=الإعدادات!$B$8,ROUND(MAX(0,MOD(I973-G973+0.5,1)-0.5)*1440,0),0))</f>
        <v/>
      </c>
      <c r="N973" s="18" t="str">
        <f aca="false">IF(OR(A973="",B973=""),"",IF(COUNTIFS(الإجازات!$A$2:$A$1001,B973,الإجازات!$D$2:$D$1001,"&lt;="&amp;A973,الإجازات!$E$2:$E$1001,"&gt;="&amp;A973,الإجازات!$G$2:$G$1001,"مقبولة")=0,"",LOOKUP(2,1/((الإجازات!$A$2:$A$1001=B973)*(الإجازات!$D$2:$D$1001&lt;=A973)*(الإجازات!$E$2:$E$1001&gt;=A973)*(الإجازات!$G$2:$G$1001="مقبولة")),الإجازات!$C$2:$C$1001)))</f>
        <v/>
      </c>
      <c r="O973" s="17"/>
      <c r="P973" s="23" t="str">
        <f aca="false">IF(B973="","",IF(ISNA(MATCH(B973,الموظفين!$A$2:$A$501,0)),"⚠ كود غير موجود",IF(O973&lt;&gt;"",O973,IF(N973&lt;&gt;"",N973,IF(H973="",IF(AND(A973&lt;&gt;"",WEEKDAY(A973)=الإعدادات!$B$11),"راحة أسبوعية","غائب"),IF(I973="","بدون انصراف",IF(N(K973)&gt;0,"متأخر","حاضر")))))))</f>
        <v/>
      </c>
      <c r="Q973" s="24" t="str">
        <f aca="false">IF(B973="","",IF(OR(P973="غائب",P973="غياب",P973="إجازة بدون راتب"),IFERROR(VLOOKUP(B973,الموظفين!$A$2:$J$501,8,FALSE()),0),0))</f>
        <v/>
      </c>
      <c r="R973" s="24" t="str">
        <f aca="false">IF(B973="","",ROUND((N(K973)+N(L973))/60*IFERROR(VLOOKUP(B973,الموظفين!$A$2:$J$501,8,FALSE()),0)/الإعدادات!$B$6*الإعدادات!$B$9,2))</f>
        <v/>
      </c>
      <c r="S973" s="24" t="str">
        <f aca="false">IF(OR(B973="",M973=""),"",ROUND(M973/60*IFERROR(VLOOKUP(B973,الموظفين!$A$2:$J$501,9,FALSE()),0),2))</f>
        <v/>
      </c>
      <c r="T973" s="17"/>
      <c r="U973" s="23" t="str">
        <f aca="false">IF(OR(A973="",B973=""),"",A973&amp;"|"&amp;B973)</f>
        <v/>
      </c>
    </row>
    <row r="974" customFormat="false" ht="15" hidden="false" customHeight="false" outlineLevel="0" collapsed="false">
      <c r="A974" s="16"/>
      <c r="B974" s="17"/>
      <c r="C974" s="18" t="str">
        <f aca="false">IF($B974="","",IFERROR(VLOOKUP($B974,الموظفين!$A$2:$J$501,2,FALSE())&amp;"","⚠ كود غير موجود"))</f>
        <v/>
      </c>
      <c r="D974" s="18" t="str">
        <f aca="false">IF($B974="","",IFERROR(VLOOKUP($B974,الموظفين!$A$2:$J$501,3,FALSE())&amp;"",""))</f>
        <v/>
      </c>
      <c r="E974" s="18" t="str">
        <f aca="false">IF($B974="","",IFERROR(VLOOKUP($B974,الموظفين!$A$2:$J$501,5,FALSE())&amp;"",""))</f>
        <v/>
      </c>
      <c r="F974" s="19" t="str">
        <f aca="false">IF($B974="","",IFERROR(VLOOKUP($B974,الموظفين!$A$2:$J$501,6,FALSE()),""))</f>
        <v/>
      </c>
      <c r="G974" s="19" t="str">
        <f aca="false">IF($B974="","",IFERROR(VLOOKUP($B974,الموظفين!$A$2:$J$501,7,FALSE()),""))</f>
        <v/>
      </c>
      <c r="H974" s="20"/>
      <c r="I974" s="20"/>
      <c r="J974" s="21" t="str">
        <f aca="false">IF(OR(H974="",I974=""),"",ROUND(MOD(I974-H974,1)*24,2))</f>
        <v/>
      </c>
      <c r="K974" s="22" t="str">
        <f aca="false">IF(OR(H974="",F974=""),"",IF(ROUND(MAX(0,MOD(H974-F974+0.5,1)-0.5)*1440,0)&gt;IFERROR(VLOOKUP(E974,الورديات!$A$2:$E$21,5,FALSE()),0),ROUND(MAX(0,MOD(H974-F974+0.5,1)-0.5)*1440,0),0))</f>
        <v/>
      </c>
      <c r="L974" s="22" t="str">
        <f aca="false">IF(OR(I974="",G974=""),"",ROUND(MAX(0,MOD(G974-I974+0.5,1)-0.5)*1440,0))</f>
        <v/>
      </c>
      <c r="M974" s="22" t="str">
        <f aca="false">IF(OR(I974="",G974=""),"",IF(ROUND(MAX(0,MOD(I974-G974+0.5,1)-0.5)*1440,0)&gt;=الإعدادات!$B$8,ROUND(MAX(0,MOD(I974-G974+0.5,1)-0.5)*1440,0),0))</f>
        <v/>
      </c>
      <c r="N974" s="18" t="str">
        <f aca="false">IF(OR(A974="",B974=""),"",IF(COUNTIFS(الإجازات!$A$2:$A$1001,B974,الإجازات!$D$2:$D$1001,"&lt;="&amp;A974,الإجازات!$E$2:$E$1001,"&gt;="&amp;A974,الإجازات!$G$2:$G$1001,"مقبولة")=0,"",LOOKUP(2,1/((الإجازات!$A$2:$A$1001=B974)*(الإجازات!$D$2:$D$1001&lt;=A974)*(الإجازات!$E$2:$E$1001&gt;=A974)*(الإجازات!$G$2:$G$1001="مقبولة")),الإجازات!$C$2:$C$1001)))</f>
        <v/>
      </c>
      <c r="O974" s="17"/>
      <c r="P974" s="23" t="str">
        <f aca="false">IF(B974="","",IF(ISNA(MATCH(B974,الموظفين!$A$2:$A$501,0)),"⚠ كود غير موجود",IF(O974&lt;&gt;"",O974,IF(N974&lt;&gt;"",N974,IF(H974="",IF(AND(A974&lt;&gt;"",WEEKDAY(A974)=الإعدادات!$B$11),"راحة أسبوعية","غائب"),IF(I974="","بدون انصراف",IF(N(K974)&gt;0,"متأخر","حاضر")))))))</f>
        <v/>
      </c>
      <c r="Q974" s="24" t="str">
        <f aca="false">IF(B974="","",IF(OR(P974="غائب",P974="غياب",P974="إجازة بدون راتب"),IFERROR(VLOOKUP(B974,الموظفين!$A$2:$J$501,8,FALSE()),0),0))</f>
        <v/>
      </c>
      <c r="R974" s="24" t="str">
        <f aca="false">IF(B974="","",ROUND((N(K974)+N(L974))/60*IFERROR(VLOOKUP(B974,الموظفين!$A$2:$J$501,8,FALSE()),0)/الإعدادات!$B$6*الإعدادات!$B$9,2))</f>
        <v/>
      </c>
      <c r="S974" s="24" t="str">
        <f aca="false">IF(OR(B974="",M974=""),"",ROUND(M974/60*IFERROR(VLOOKUP(B974,الموظفين!$A$2:$J$501,9,FALSE()),0),2))</f>
        <v/>
      </c>
      <c r="T974" s="17"/>
      <c r="U974" s="23" t="str">
        <f aca="false">IF(OR(A974="",B974=""),"",A974&amp;"|"&amp;B974)</f>
        <v/>
      </c>
    </row>
    <row r="975" customFormat="false" ht="15" hidden="false" customHeight="false" outlineLevel="0" collapsed="false">
      <c r="A975" s="16"/>
      <c r="B975" s="17"/>
      <c r="C975" s="18" t="str">
        <f aca="false">IF($B975="","",IFERROR(VLOOKUP($B975,الموظفين!$A$2:$J$501,2,FALSE())&amp;"","⚠ كود غير موجود"))</f>
        <v/>
      </c>
      <c r="D975" s="18" t="str">
        <f aca="false">IF($B975="","",IFERROR(VLOOKUP($B975,الموظفين!$A$2:$J$501,3,FALSE())&amp;"",""))</f>
        <v/>
      </c>
      <c r="E975" s="18" t="str">
        <f aca="false">IF($B975="","",IFERROR(VLOOKUP($B975,الموظفين!$A$2:$J$501,5,FALSE())&amp;"",""))</f>
        <v/>
      </c>
      <c r="F975" s="19" t="str">
        <f aca="false">IF($B975="","",IFERROR(VLOOKUP($B975,الموظفين!$A$2:$J$501,6,FALSE()),""))</f>
        <v/>
      </c>
      <c r="G975" s="19" t="str">
        <f aca="false">IF($B975="","",IFERROR(VLOOKUP($B975,الموظفين!$A$2:$J$501,7,FALSE()),""))</f>
        <v/>
      </c>
      <c r="H975" s="20"/>
      <c r="I975" s="20"/>
      <c r="J975" s="21" t="str">
        <f aca="false">IF(OR(H975="",I975=""),"",ROUND(MOD(I975-H975,1)*24,2))</f>
        <v/>
      </c>
      <c r="K975" s="22" t="str">
        <f aca="false">IF(OR(H975="",F975=""),"",IF(ROUND(MAX(0,MOD(H975-F975+0.5,1)-0.5)*1440,0)&gt;IFERROR(VLOOKUP(E975,الورديات!$A$2:$E$21,5,FALSE()),0),ROUND(MAX(0,MOD(H975-F975+0.5,1)-0.5)*1440,0),0))</f>
        <v/>
      </c>
      <c r="L975" s="22" t="str">
        <f aca="false">IF(OR(I975="",G975=""),"",ROUND(MAX(0,MOD(G975-I975+0.5,1)-0.5)*1440,0))</f>
        <v/>
      </c>
      <c r="M975" s="22" t="str">
        <f aca="false">IF(OR(I975="",G975=""),"",IF(ROUND(MAX(0,MOD(I975-G975+0.5,1)-0.5)*1440,0)&gt;=الإعدادات!$B$8,ROUND(MAX(0,MOD(I975-G975+0.5,1)-0.5)*1440,0),0))</f>
        <v/>
      </c>
      <c r="N975" s="18" t="str">
        <f aca="false">IF(OR(A975="",B975=""),"",IF(COUNTIFS(الإجازات!$A$2:$A$1001,B975,الإجازات!$D$2:$D$1001,"&lt;="&amp;A975,الإجازات!$E$2:$E$1001,"&gt;="&amp;A975,الإجازات!$G$2:$G$1001,"مقبولة")=0,"",LOOKUP(2,1/((الإجازات!$A$2:$A$1001=B975)*(الإجازات!$D$2:$D$1001&lt;=A975)*(الإجازات!$E$2:$E$1001&gt;=A975)*(الإجازات!$G$2:$G$1001="مقبولة")),الإجازات!$C$2:$C$1001)))</f>
        <v/>
      </c>
      <c r="O975" s="17"/>
      <c r="P975" s="23" t="str">
        <f aca="false">IF(B975="","",IF(ISNA(MATCH(B975,الموظفين!$A$2:$A$501,0)),"⚠ كود غير موجود",IF(O975&lt;&gt;"",O975,IF(N975&lt;&gt;"",N975,IF(H975="",IF(AND(A975&lt;&gt;"",WEEKDAY(A975)=الإعدادات!$B$11),"راحة أسبوعية","غائب"),IF(I975="","بدون انصراف",IF(N(K975)&gt;0,"متأخر","حاضر")))))))</f>
        <v/>
      </c>
      <c r="Q975" s="24" t="str">
        <f aca="false">IF(B975="","",IF(OR(P975="غائب",P975="غياب",P975="إجازة بدون راتب"),IFERROR(VLOOKUP(B975,الموظفين!$A$2:$J$501,8,FALSE()),0),0))</f>
        <v/>
      </c>
      <c r="R975" s="24" t="str">
        <f aca="false">IF(B975="","",ROUND((N(K975)+N(L975))/60*IFERROR(VLOOKUP(B975,الموظفين!$A$2:$J$501,8,FALSE()),0)/الإعدادات!$B$6*الإعدادات!$B$9,2))</f>
        <v/>
      </c>
      <c r="S975" s="24" t="str">
        <f aca="false">IF(OR(B975="",M975=""),"",ROUND(M975/60*IFERROR(VLOOKUP(B975,الموظفين!$A$2:$J$501,9,FALSE()),0),2))</f>
        <v/>
      </c>
      <c r="T975" s="17"/>
      <c r="U975" s="23" t="str">
        <f aca="false">IF(OR(A975="",B975=""),"",A975&amp;"|"&amp;B975)</f>
        <v/>
      </c>
    </row>
    <row r="976" customFormat="false" ht="15" hidden="false" customHeight="false" outlineLevel="0" collapsed="false">
      <c r="A976" s="16"/>
      <c r="B976" s="17"/>
      <c r="C976" s="18" t="str">
        <f aca="false">IF($B976="","",IFERROR(VLOOKUP($B976,الموظفين!$A$2:$J$501,2,FALSE())&amp;"","⚠ كود غير موجود"))</f>
        <v/>
      </c>
      <c r="D976" s="18" t="str">
        <f aca="false">IF($B976="","",IFERROR(VLOOKUP($B976,الموظفين!$A$2:$J$501,3,FALSE())&amp;"",""))</f>
        <v/>
      </c>
      <c r="E976" s="18" t="str">
        <f aca="false">IF($B976="","",IFERROR(VLOOKUP($B976,الموظفين!$A$2:$J$501,5,FALSE())&amp;"",""))</f>
        <v/>
      </c>
      <c r="F976" s="19" t="str">
        <f aca="false">IF($B976="","",IFERROR(VLOOKUP($B976,الموظفين!$A$2:$J$501,6,FALSE()),""))</f>
        <v/>
      </c>
      <c r="G976" s="19" t="str">
        <f aca="false">IF($B976="","",IFERROR(VLOOKUP($B976,الموظفين!$A$2:$J$501,7,FALSE()),""))</f>
        <v/>
      </c>
      <c r="H976" s="20"/>
      <c r="I976" s="20"/>
      <c r="J976" s="21" t="str">
        <f aca="false">IF(OR(H976="",I976=""),"",ROUND(MOD(I976-H976,1)*24,2))</f>
        <v/>
      </c>
      <c r="K976" s="22" t="str">
        <f aca="false">IF(OR(H976="",F976=""),"",IF(ROUND(MAX(0,MOD(H976-F976+0.5,1)-0.5)*1440,0)&gt;IFERROR(VLOOKUP(E976,الورديات!$A$2:$E$21,5,FALSE()),0),ROUND(MAX(0,MOD(H976-F976+0.5,1)-0.5)*1440,0),0))</f>
        <v/>
      </c>
      <c r="L976" s="22" t="str">
        <f aca="false">IF(OR(I976="",G976=""),"",ROUND(MAX(0,MOD(G976-I976+0.5,1)-0.5)*1440,0))</f>
        <v/>
      </c>
      <c r="M976" s="22" t="str">
        <f aca="false">IF(OR(I976="",G976=""),"",IF(ROUND(MAX(0,MOD(I976-G976+0.5,1)-0.5)*1440,0)&gt;=الإعدادات!$B$8,ROUND(MAX(0,MOD(I976-G976+0.5,1)-0.5)*1440,0),0))</f>
        <v/>
      </c>
      <c r="N976" s="18" t="str">
        <f aca="false">IF(OR(A976="",B976=""),"",IF(COUNTIFS(الإجازات!$A$2:$A$1001,B976,الإجازات!$D$2:$D$1001,"&lt;="&amp;A976,الإجازات!$E$2:$E$1001,"&gt;="&amp;A976,الإجازات!$G$2:$G$1001,"مقبولة")=0,"",LOOKUP(2,1/((الإجازات!$A$2:$A$1001=B976)*(الإجازات!$D$2:$D$1001&lt;=A976)*(الإجازات!$E$2:$E$1001&gt;=A976)*(الإجازات!$G$2:$G$1001="مقبولة")),الإجازات!$C$2:$C$1001)))</f>
        <v/>
      </c>
      <c r="O976" s="17"/>
      <c r="P976" s="23" t="str">
        <f aca="false">IF(B976="","",IF(ISNA(MATCH(B976,الموظفين!$A$2:$A$501,0)),"⚠ كود غير موجود",IF(O976&lt;&gt;"",O976,IF(N976&lt;&gt;"",N976,IF(H976="",IF(AND(A976&lt;&gt;"",WEEKDAY(A976)=الإعدادات!$B$11),"راحة أسبوعية","غائب"),IF(I976="","بدون انصراف",IF(N(K976)&gt;0,"متأخر","حاضر")))))))</f>
        <v/>
      </c>
      <c r="Q976" s="24" t="str">
        <f aca="false">IF(B976="","",IF(OR(P976="غائب",P976="غياب",P976="إجازة بدون راتب"),IFERROR(VLOOKUP(B976,الموظفين!$A$2:$J$501,8,FALSE()),0),0))</f>
        <v/>
      </c>
      <c r="R976" s="24" t="str">
        <f aca="false">IF(B976="","",ROUND((N(K976)+N(L976))/60*IFERROR(VLOOKUP(B976,الموظفين!$A$2:$J$501,8,FALSE()),0)/الإعدادات!$B$6*الإعدادات!$B$9,2))</f>
        <v/>
      </c>
      <c r="S976" s="24" t="str">
        <f aca="false">IF(OR(B976="",M976=""),"",ROUND(M976/60*IFERROR(VLOOKUP(B976,الموظفين!$A$2:$J$501,9,FALSE()),0),2))</f>
        <v/>
      </c>
      <c r="T976" s="17"/>
      <c r="U976" s="23" t="str">
        <f aca="false">IF(OR(A976="",B976=""),"",A976&amp;"|"&amp;B976)</f>
        <v/>
      </c>
    </row>
    <row r="977" customFormat="false" ht="15" hidden="false" customHeight="false" outlineLevel="0" collapsed="false">
      <c r="A977" s="16"/>
      <c r="B977" s="17"/>
      <c r="C977" s="18" t="str">
        <f aca="false">IF($B977="","",IFERROR(VLOOKUP($B977,الموظفين!$A$2:$J$501,2,FALSE())&amp;"","⚠ كود غير موجود"))</f>
        <v/>
      </c>
      <c r="D977" s="18" t="str">
        <f aca="false">IF($B977="","",IFERROR(VLOOKUP($B977,الموظفين!$A$2:$J$501,3,FALSE())&amp;"",""))</f>
        <v/>
      </c>
      <c r="E977" s="18" t="str">
        <f aca="false">IF($B977="","",IFERROR(VLOOKUP($B977,الموظفين!$A$2:$J$501,5,FALSE())&amp;"",""))</f>
        <v/>
      </c>
      <c r="F977" s="19" t="str">
        <f aca="false">IF($B977="","",IFERROR(VLOOKUP($B977,الموظفين!$A$2:$J$501,6,FALSE()),""))</f>
        <v/>
      </c>
      <c r="G977" s="19" t="str">
        <f aca="false">IF($B977="","",IFERROR(VLOOKUP($B977,الموظفين!$A$2:$J$501,7,FALSE()),""))</f>
        <v/>
      </c>
      <c r="H977" s="20"/>
      <c r="I977" s="20"/>
      <c r="J977" s="21" t="str">
        <f aca="false">IF(OR(H977="",I977=""),"",ROUND(MOD(I977-H977,1)*24,2))</f>
        <v/>
      </c>
      <c r="K977" s="22" t="str">
        <f aca="false">IF(OR(H977="",F977=""),"",IF(ROUND(MAX(0,MOD(H977-F977+0.5,1)-0.5)*1440,0)&gt;IFERROR(VLOOKUP(E977,الورديات!$A$2:$E$21,5,FALSE()),0),ROUND(MAX(0,MOD(H977-F977+0.5,1)-0.5)*1440,0),0))</f>
        <v/>
      </c>
      <c r="L977" s="22" t="str">
        <f aca="false">IF(OR(I977="",G977=""),"",ROUND(MAX(0,MOD(G977-I977+0.5,1)-0.5)*1440,0))</f>
        <v/>
      </c>
      <c r="M977" s="22" t="str">
        <f aca="false">IF(OR(I977="",G977=""),"",IF(ROUND(MAX(0,MOD(I977-G977+0.5,1)-0.5)*1440,0)&gt;=الإعدادات!$B$8,ROUND(MAX(0,MOD(I977-G977+0.5,1)-0.5)*1440,0),0))</f>
        <v/>
      </c>
      <c r="N977" s="18" t="str">
        <f aca="false">IF(OR(A977="",B977=""),"",IF(COUNTIFS(الإجازات!$A$2:$A$1001,B977,الإجازات!$D$2:$D$1001,"&lt;="&amp;A977,الإجازات!$E$2:$E$1001,"&gt;="&amp;A977,الإجازات!$G$2:$G$1001,"مقبولة")=0,"",LOOKUP(2,1/((الإجازات!$A$2:$A$1001=B977)*(الإجازات!$D$2:$D$1001&lt;=A977)*(الإجازات!$E$2:$E$1001&gt;=A977)*(الإجازات!$G$2:$G$1001="مقبولة")),الإجازات!$C$2:$C$1001)))</f>
        <v/>
      </c>
      <c r="O977" s="17"/>
      <c r="P977" s="23" t="str">
        <f aca="false">IF(B977="","",IF(ISNA(MATCH(B977,الموظفين!$A$2:$A$501,0)),"⚠ كود غير موجود",IF(O977&lt;&gt;"",O977,IF(N977&lt;&gt;"",N977,IF(H977="",IF(AND(A977&lt;&gt;"",WEEKDAY(A977)=الإعدادات!$B$11),"راحة أسبوعية","غائب"),IF(I977="","بدون انصراف",IF(N(K977)&gt;0,"متأخر","حاضر")))))))</f>
        <v/>
      </c>
      <c r="Q977" s="24" t="str">
        <f aca="false">IF(B977="","",IF(OR(P977="غائب",P977="غياب",P977="إجازة بدون راتب"),IFERROR(VLOOKUP(B977,الموظفين!$A$2:$J$501,8,FALSE()),0),0))</f>
        <v/>
      </c>
      <c r="R977" s="24" t="str">
        <f aca="false">IF(B977="","",ROUND((N(K977)+N(L977))/60*IFERROR(VLOOKUP(B977,الموظفين!$A$2:$J$501,8,FALSE()),0)/الإعدادات!$B$6*الإعدادات!$B$9,2))</f>
        <v/>
      </c>
      <c r="S977" s="24" t="str">
        <f aca="false">IF(OR(B977="",M977=""),"",ROUND(M977/60*IFERROR(VLOOKUP(B977,الموظفين!$A$2:$J$501,9,FALSE()),0),2))</f>
        <v/>
      </c>
      <c r="T977" s="17"/>
      <c r="U977" s="23" t="str">
        <f aca="false">IF(OR(A977="",B977=""),"",A977&amp;"|"&amp;B977)</f>
        <v/>
      </c>
    </row>
    <row r="978" customFormat="false" ht="15" hidden="false" customHeight="false" outlineLevel="0" collapsed="false">
      <c r="A978" s="16"/>
      <c r="B978" s="17"/>
      <c r="C978" s="18" t="str">
        <f aca="false">IF($B978="","",IFERROR(VLOOKUP($B978,الموظفين!$A$2:$J$501,2,FALSE())&amp;"","⚠ كود غير موجود"))</f>
        <v/>
      </c>
      <c r="D978" s="18" t="str">
        <f aca="false">IF($B978="","",IFERROR(VLOOKUP($B978,الموظفين!$A$2:$J$501,3,FALSE())&amp;"",""))</f>
        <v/>
      </c>
      <c r="E978" s="18" t="str">
        <f aca="false">IF($B978="","",IFERROR(VLOOKUP($B978,الموظفين!$A$2:$J$501,5,FALSE())&amp;"",""))</f>
        <v/>
      </c>
      <c r="F978" s="19" t="str">
        <f aca="false">IF($B978="","",IFERROR(VLOOKUP($B978,الموظفين!$A$2:$J$501,6,FALSE()),""))</f>
        <v/>
      </c>
      <c r="G978" s="19" t="str">
        <f aca="false">IF($B978="","",IFERROR(VLOOKUP($B978,الموظفين!$A$2:$J$501,7,FALSE()),""))</f>
        <v/>
      </c>
      <c r="H978" s="20"/>
      <c r="I978" s="20"/>
      <c r="J978" s="21" t="str">
        <f aca="false">IF(OR(H978="",I978=""),"",ROUND(MOD(I978-H978,1)*24,2))</f>
        <v/>
      </c>
      <c r="K978" s="22" t="str">
        <f aca="false">IF(OR(H978="",F978=""),"",IF(ROUND(MAX(0,MOD(H978-F978+0.5,1)-0.5)*1440,0)&gt;IFERROR(VLOOKUP(E978,الورديات!$A$2:$E$21,5,FALSE()),0),ROUND(MAX(0,MOD(H978-F978+0.5,1)-0.5)*1440,0),0))</f>
        <v/>
      </c>
      <c r="L978" s="22" t="str">
        <f aca="false">IF(OR(I978="",G978=""),"",ROUND(MAX(0,MOD(G978-I978+0.5,1)-0.5)*1440,0))</f>
        <v/>
      </c>
      <c r="M978" s="22" t="str">
        <f aca="false">IF(OR(I978="",G978=""),"",IF(ROUND(MAX(0,MOD(I978-G978+0.5,1)-0.5)*1440,0)&gt;=الإعدادات!$B$8,ROUND(MAX(0,MOD(I978-G978+0.5,1)-0.5)*1440,0),0))</f>
        <v/>
      </c>
      <c r="N978" s="18" t="str">
        <f aca="false">IF(OR(A978="",B978=""),"",IF(COUNTIFS(الإجازات!$A$2:$A$1001,B978,الإجازات!$D$2:$D$1001,"&lt;="&amp;A978,الإجازات!$E$2:$E$1001,"&gt;="&amp;A978,الإجازات!$G$2:$G$1001,"مقبولة")=0,"",LOOKUP(2,1/((الإجازات!$A$2:$A$1001=B978)*(الإجازات!$D$2:$D$1001&lt;=A978)*(الإجازات!$E$2:$E$1001&gt;=A978)*(الإجازات!$G$2:$G$1001="مقبولة")),الإجازات!$C$2:$C$1001)))</f>
        <v/>
      </c>
      <c r="O978" s="17"/>
      <c r="P978" s="23" t="str">
        <f aca="false">IF(B978="","",IF(ISNA(MATCH(B978,الموظفين!$A$2:$A$501,0)),"⚠ كود غير موجود",IF(O978&lt;&gt;"",O978,IF(N978&lt;&gt;"",N978,IF(H978="",IF(AND(A978&lt;&gt;"",WEEKDAY(A978)=الإعدادات!$B$11),"راحة أسبوعية","غائب"),IF(I978="","بدون انصراف",IF(N(K978)&gt;0,"متأخر","حاضر")))))))</f>
        <v/>
      </c>
      <c r="Q978" s="24" t="str">
        <f aca="false">IF(B978="","",IF(OR(P978="غائب",P978="غياب",P978="إجازة بدون راتب"),IFERROR(VLOOKUP(B978,الموظفين!$A$2:$J$501,8,FALSE()),0),0))</f>
        <v/>
      </c>
      <c r="R978" s="24" t="str">
        <f aca="false">IF(B978="","",ROUND((N(K978)+N(L978))/60*IFERROR(VLOOKUP(B978,الموظفين!$A$2:$J$501,8,FALSE()),0)/الإعدادات!$B$6*الإعدادات!$B$9,2))</f>
        <v/>
      </c>
      <c r="S978" s="24" t="str">
        <f aca="false">IF(OR(B978="",M978=""),"",ROUND(M978/60*IFERROR(VLOOKUP(B978,الموظفين!$A$2:$J$501,9,FALSE()),0),2))</f>
        <v/>
      </c>
      <c r="T978" s="17"/>
      <c r="U978" s="23" t="str">
        <f aca="false">IF(OR(A978="",B978=""),"",A978&amp;"|"&amp;B978)</f>
        <v/>
      </c>
    </row>
    <row r="979" customFormat="false" ht="15" hidden="false" customHeight="false" outlineLevel="0" collapsed="false">
      <c r="A979" s="16"/>
      <c r="B979" s="17"/>
      <c r="C979" s="18" t="str">
        <f aca="false">IF($B979="","",IFERROR(VLOOKUP($B979,الموظفين!$A$2:$J$501,2,FALSE())&amp;"","⚠ كود غير موجود"))</f>
        <v/>
      </c>
      <c r="D979" s="18" t="str">
        <f aca="false">IF($B979="","",IFERROR(VLOOKUP($B979,الموظفين!$A$2:$J$501,3,FALSE())&amp;"",""))</f>
        <v/>
      </c>
      <c r="E979" s="18" t="str">
        <f aca="false">IF($B979="","",IFERROR(VLOOKUP($B979,الموظفين!$A$2:$J$501,5,FALSE())&amp;"",""))</f>
        <v/>
      </c>
      <c r="F979" s="19" t="str">
        <f aca="false">IF($B979="","",IFERROR(VLOOKUP($B979,الموظفين!$A$2:$J$501,6,FALSE()),""))</f>
        <v/>
      </c>
      <c r="G979" s="19" t="str">
        <f aca="false">IF($B979="","",IFERROR(VLOOKUP($B979,الموظفين!$A$2:$J$501,7,FALSE()),""))</f>
        <v/>
      </c>
      <c r="H979" s="20"/>
      <c r="I979" s="20"/>
      <c r="J979" s="21" t="str">
        <f aca="false">IF(OR(H979="",I979=""),"",ROUND(MOD(I979-H979,1)*24,2))</f>
        <v/>
      </c>
      <c r="K979" s="22" t="str">
        <f aca="false">IF(OR(H979="",F979=""),"",IF(ROUND(MAX(0,MOD(H979-F979+0.5,1)-0.5)*1440,0)&gt;IFERROR(VLOOKUP(E979,الورديات!$A$2:$E$21,5,FALSE()),0),ROUND(MAX(0,MOD(H979-F979+0.5,1)-0.5)*1440,0),0))</f>
        <v/>
      </c>
      <c r="L979" s="22" t="str">
        <f aca="false">IF(OR(I979="",G979=""),"",ROUND(MAX(0,MOD(G979-I979+0.5,1)-0.5)*1440,0))</f>
        <v/>
      </c>
      <c r="M979" s="22" t="str">
        <f aca="false">IF(OR(I979="",G979=""),"",IF(ROUND(MAX(0,MOD(I979-G979+0.5,1)-0.5)*1440,0)&gt;=الإعدادات!$B$8,ROUND(MAX(0,MOD(I979-G979+0.5,1)-0.5)*1440,0),0))</f>
        <v/>
      </c>
      <c r="N979" s="18" t="str">
        <f aca="false">IF(OR(A979="",B979=""),"",IF(COUNTIFS(الإجازات!$A$2:$A$1001,B979,الإجازات!$D$2:$D$1001,"&lt;="&amp;A979,الإجازات!$E$2:$E$1001,"&gt;="&amp;A979,الإجازات!$G$2:$G$1001,"مقبولة")=0,"",LOOKUP(2,1/((الإجازات!$A$2:$A$1001=B979)*(الإجازات!$D$2:$D$1001&lt;=A979)*(الإجازات!$E$2:$E$1001&gt;=A979)*(الإجازات!$G$2:$G$1001="مقبولة")),الإجازات!$C$2:$C$1001)))</f>
        <v/>
      </c>
      <c r="O979" s="17"/>
      <c r="P979" s="23" t="str">
        <f aca="false">IF(B979="","",IF(ISNA(MATCH(B979,الموظفين!$A$2:$A$501,0)),"⚠ كود غير موجود",IF(O979&lt;&gt;"",O979,IF(N979&lt;&gt;"",N979,IF(H979="",IF(AND(A979&lt;&gt;"",WEEKDAY(A979)=الإعدادات!$B$11),"راحة أسبوعية","غائب"),IF(I979="","بدون انصراف",IF(N(K979)&gt;0,"متأخر","حاضر")))))))</f>
        <v/>
      </c>
      <c r="Q979" s="24" t="str">
        <f aca="false">IF(B979="","",IF(OR(P979="غائب",P979="غياب",P979="إجازة بدون راتب"),IFERROR(VLOOKUP(B979,الموظفين!$A$2:$J$501,8,FALSE()),0),0))</f>
        <v/>
      </c>
      <c r="R979" s="24" t="str">
        <f aca="false">IF(B979="","",ROUND((N(K979)+N(L979))/60*IFERROR(VLOOKUP(B979,الموظفين!$A$2:$J$501,8,FALSE()),0)/الإعدادات!$B$6*الإعدادات!$B$9,2))</f>
        <v/>
      </c>
      <c r="S979" s="24" t="str">
        <f aca="false">IF(OR(B979="",M979=""),"",ROUND(M979/60*IFERROR(VLOOKUP(B979,الموظفين!$A$2:$J$501,9,FALSE()),0),2))</f>
        <v/>
      </c>
      <c r="T979" s="17"/>
      <c r="U979" s="23" t="str">
        <f aca="false">IF(OR(A979="",B979=""),"",A979&amp;"|"&amp;B979)</f>
        <v/>
      </c>
    </row>
    <row r="980" customFormat="false" ht="15" hidden="false" customHeight="false" outlineLevel="0" collapsed="false">
      <c r="A980" s="16"/>
      <c r="B980" s="17"/>
      <c r="C980" s="18" t="str">
        <f aca="false">IF($B980="","",IFERROR(VLOOKUP($B980,الموظفين!$A$2:$J$501,2,FALSE())&amp;"","⚠ كود غير موجود"))</f>
        <v/>
      </c>
      <c r="D980" s="18" t="str">
        <f aca="false">IF($B980="","",IFERROR(VLOOKUP($B980,الموظفين!$A$2:$J$501,3,FALSE())&amp;"",""))</f>
        <v/>
      </c>
      <c r="E980" s="18" t="str">
        <f aca="false">IF($B980="","",IFERROR(VLOOKUP($B980,الموظفين!$A$2:$J$501,5,FALSE())&amp;"",""))</f>
        <v/>
      </c>
      <c r="F980" s="19" t="str">
        <f aca="false">IF($B980="","",IFERROR(VLOOKUP($B980,الموظفين!$A$2:$J$501,6,FALSE()),""))</f>
        <v/>
      </c>
      <c r="G980" s="19" t="str">
        <f aca="false">IF($B980="","",IFERROR(VLOOKUP($B980,الموظفين!$A$2:$J$501,7,FALSE()),""))</f>
        <v/>
      </c>
      <c r="H980" s="20"/>
      <c r="I980" s="20"/>
      <c r="J980" s="21" t="str">
        <f aca="false">IF(OR(H980="",I980=""),"",ROUND(MOD(I980-H980,1)*24,2))</f>
        <v/>
      </c>
      <c r="K980" s="22" t="str">
        <f aca="false">IF(OR(H980="",F980=""),"",IF(ROUND(MAX(0,MOD(H980-F980+0.5,1)-0.5)*1440,0)&gt;IFERROR(VLOOKUP(E980,الورديات!$A$2:$E$21,5,FALSE()),0),ROUND(MAX(0,MOD(H980-F980+0.5,1)-0.5)*1440,0),0))</f>
        <v/>
      </c>
      <c r="L980" s="22" t="str">
        <f aca="false">IF(OR(I980="",G980=""),"",ROUND(MAX(0,MOD(G980-I980+0.5,1)-0.5)*1440,0))</f>
        <v/>
      </c>
      <c r="M980" s="22" t="str">
        <f aca="false">IF(OR(I980="",G980=""),"",IF(ROUND(MAX(0,MOD(I980-G980+0.5,1)-0.5)*1440,0)&gt;=الإعدادات!$B$8,ROUND(MAX(0,MOD(I980-G980+0.5,1)-0.5)*1440,0),0))</f>
        <v/>
      </c>
      <c r="N980" s="18" t="str">
        <f aca="false">IF(OR(A980="",B980=""),"",IF(COUNTIFS(الإجازات!$A$2:$A$1001,B980,الإجازات!$D$2:$D$1001,"&lt;="&amp;A980,الإجازات!$E$2:$E$1001,"&gt;="&amp;A980,الإجازات!$G$2:$G$1001,"مقبولة")=0,"",LOOKUP(2,1/((الإجازات!$A$2:$A$1001=B980)*(الإجازات!$D$2:$D$1001&lt;=A980)*(الإجازات!$E$2:$E$1001&gt;=A980)*(الإجازات!$G$2:$G$1001="مقبولة")),الإجازات!$C$2:$C$1001)))</f>
        <v/>
      </c>
      <c r="O980" s="17"/>
      <c r="P980" s="23" t="str">
        <f aca="false">IF(B980="","",IF(ISNA(MATCH(B980,الموظفين!$A$2:$A$501,0)),"⚠ كود غير موجود",IF(O980&lt;&gt;"",O980,IF(N980&lt;&gt;"",N980,IF(H980="",IF(AND(A980&lt;&gt;"",WEEKDAY(A980)=الإعدادات!$B$11),"راحة أسبوعية","غائب"),IF(I980="","بدون انصراف",IF(N(K980)&gt;0,"متأخر","حاضر")))))))</f>
        <v/>
      </c>
      <c r="Q980" s="24" t="str">
        <f aca="false">IF(B980="","",IF(OR(P980="غائب",P980="غياب",P980="إجازة بدون راتب"),IFERROR(VLOOKUP(B980,الموظفين!$A$2:$J$501,8,FALSE()),0),0))</f>
        <v/>
      </c>
      <c r="R980" s="24" t="str">
        <f aca="false">IF(B980="","",ROUND((N(K980)+N(L980))/60*IFERROR(VLOOKUP(B980,الموظفين!$A$2:$J$501,8,FALSE()),0)/الإعدادات!$B$6*الإعدادات!$B$9,2))</f>
        <v/>
      </c>
      <c r="S980" s="24" t="str">
        <f aca="false">IF(OR(B980="",M980=""),"",ROUND(M980/60*IFERROR(VLOOKUP(B980,الموظفين!$A$2:$J$501,9,FALSE()),0),2))</f>
        <v/>
      </c>
      <c r="T980" s="17"/>
      <c r="U980" s="23" t="str">
        <f aca="false">IF(OR(A980="",B980=""),"",A980&amp;"|"&amp;B980)</f>
        <v/>
      </c>
    </row>
    <row r="981" customFormat="false" ht="15" hidden="false" customHeight="false" outlineLevel="0" collapsed="false">
      <c r="A981" s="16"/>
      <c r="B981" s="17"/>
      <c r="C981" s="18" t="str">
        <f aca="false">IF($B981="","",IFERROR(VLOOKUP($B981,الموظفين!$A$2:$J$501,2,FALSE())&amp;"","⚠ كود غير موجود"))</f>
        <v/>
      </c>
      <c r="D981" s="18" t="str">
        <f aca="false">IF($B981="","",IFERROR(VLOOKUP($B981,الموظفين!$A$2:$J$501,3,FALSE())&amp;"",""))</f>
        <v/>
      </c>
      <c r="E981" s="18" t="str">
        <f aca="false">IF($B981="","",IFERROR(VLOOKUP($B981,الموظفين!$A$2:$J$501,5,FALSE())&amp;"",""))</f>
        <v/>
      </c>
      <c r="F981" s="19" t="str">
        <f aca="false">IF($B981="","",IFERROR(VLOOKUP($B981,الموظفين!$A$2:$J$501,6,FALSE()),""))</f>
        <v/>
      </c>
      <c r="G981" s="19" t="str">
        <f aca="false">IF($B981="","",IFERROR(VLOOKUP($B981,الموظفين!$A$2:$J$501,7,FALSE()),""))</f>
        <v/>
      </c>
      <c r="H981" s="20"/>
      <c r="I981" s="20"/>
      <c r="J981" s="21" t="str">
        <f aca="false">IF(OR(H981="",I981=""),"",ROUND(MOD(I981-H981,1)*24,2))</f>
        <v/>
      </c>
      <c r="K981" s="22" t="str">
        <f aca="false">IF(OR(H981="",F981=""),"",IF(ROUND(MAX(0,MOD(H981-F981+0.5,1)-0.5)*1440,0)&gt;IFERROR(VLOOKUP(E981,الورديات!$A$2:$E$21,5,FALSE()),0),ROUND(MAX(0,MOD(H981-F981+0.5,1)-0.5)*1440,0),0))</f>
        <v/>
      </c>
      <c r="L981" s="22" t="str">
        <f aca="false">IF(OR(I981="",G981=""),"",ROUND(MAX(0,MOD(G981-I981+0.5,1)-0.5)*1440,0))</f>
        <v/>
      </c>
      <c r="M981" s="22" t="str">
        <f aca="false">IF(OR(I981="",G981=""),"",IF(ROUND(MAX(0,MOD(I981-G981+0.5,1)-0.5)*1440,0)&gt;=الإعدادات!$B$8,ROUND(MAX(0,MOD(I981-G981+0.5,1)-0.5)*1440,0),0))</f>
        <v/>
      </c>
      <c r="N981" s="18" t="str">
        <f aca="false">IF(OR(A981="",B981=""),"",IF(COUNTIFS(الإجازات!$A$2:$A$1001,B981,الإجازات!$D$2:$D$1001,"&lt;="&amp;A981,الإجازات!$E$2:$E$1001,"&gt;="&amp;A981,الإجازات!$G$2:$G$1001,"مقبولة")=0,"",LOOKUP(2,1/((الإجازات!$A$2:$A$1001=B981)*(الإجازات!$D$2:$D$1001&lt;=A981)*(الإجازات!$E$2:$E$1001&gt;=A981)*(الإجازات!$G$2:$G$1001="مقبولة")),الإجازات!$C$2:$C$1001)))</f>
        <v/>
      </c>
      <c r="O981" s="17"/>
      <c r="P981" s="23" t="str">
        <f aca="false">IF(B981="","",IF(ISNA(MATCH(B981,الموظفين!$A$2:$A$501,0)),"⚠ كود غير موجود",IF(O981&lt;&gt;"",O981,IF(N981&lt;&gt;"",N981,IF(H981="",IF(AND(A981&lt;&gt;"",WEEKDAY(A981)=الإعدادات!$B$11),"راحة أسبوعية","غائب"),IF(I981="","بدون انصراف",IF(N(K981)&gt;0,"متأخر","حاضر")))))))</f>
        <v/>
      </c>
      <c r="Q981" s="24" t="str">
        <f aca="false">IF(B981="","",IF(OR(P981="غائب",P981="غياب",P981="إجازة بدون راتب"),IFERROR(VLOOKUP(B981,الموظفين!$A$2:$J$501,8,FALSE()),0),0))</f>
        <v/>
      </c>
      <c r="R981" s="24" t="str">
        <f aca="false">IF(B981="","",ROUND((N(K981)+N(L981))/60*IFERROR(VLOOKUP(B981,الموظفين!$A$2:$J$501,8,FALSE()),0)/الإعدادات!$B$6*الإعدادات!$B$9,2))</f>
        <v/>
      </c>
      <c r="S981" s="24" t="str">
        <f aca="false">IF(OR(B981="",M981=""),"",ROUND(M981/60*IFERROR(VLOOKUP(B981,الموظفين!$A$2:$J$501,9,FALSE()),0),2))</f>
        <v/>
      </c>
      <c r="T981" s="17"/>
      <c r="U981" s="23" t="str">
        <f aca="false">IF(OR(A981="",B981=""),"",A981&amp;"|"&amp;B981)</f>
        <v/>
      </c>
    </row>
    <row r="982" customFormat="false" ht="15" hidden="false" customHeight="false" outlineLevel="0" collapsed="false">
      <c r="A982" s="16"/>
      <c r="B982" s="17"/>
      <c r="C982" s="18" t="str">
        <f aca="false">IF($B982="","",IFERROR(VLOOKUP($B982,الموظفين!$A$2:$J$501,2,FALSE())&amp;"","⚠ كود غير موجود"))</f>
        <v/>
      </c>
      <c r="D982" s="18" t="str">
        <f aca="false">IF($B982="","",IFERROR(VLOOKUP($B982,الموظفين!$A$2:$J$501,3,FALSE())&amp;"",""))</f>
        <v/>
      </c>
      <c r="E982" s="18" t="str">
        <f aca="false">IF($B982="","",IFERROR(VLOOKUP($B982,الموظفين!$A$2:$J$501,5,FALSE())&amp;"",""))</f>
        <v/>
      </c>
      <c r="F982" s="19" t="str">
        <f aca="false">IF($B982="","",IFERROR(VLOOKUP($B982,الموظفين!$A$2:$J$501,6,FALSE()),""))</f>
        <v/>
      </c>
      <c r="G982" s="19" t="str">
        <f aca="false">IF($B982="","",IFERROR(VLOOKUP($B982,الموظفين!$A$2:$J$501,7,FALSE()),""))</f>
        <v/>
      </c>
      <c r="H982" s="20"/>
      <c r="I982" s="20"/>
      <c r="J982" s="21" t="str">
        <f aca="false">IF(OR(H982="",I982=""),"",ROUND(MOD(I982-H982,1)*24,2))</f>
        <v/>
      </c>
      <c r="K982" s="22" t="str">
        <f aca="false">IF(OR(H982="",F982=""),"",IF(ROUND(MAX(0,MOD(H982-F982+0.5,1)-0.5)*1440,0)&gt;IFERROR(VLOOKUP(E982,الورديات!$A$2:$E$21,5,FALSE()),0),ROUND(MAX(0,MOD(H982-F982+0.5,1)-0.5)*1440,0),0))</f>
        <v/>
      </c>
      <c r="L982" s="22" t="str">
        <f aca="false">IF(OR(I982="",G982=""),"",ROUND(MAX(0,MOD(G982-I982+0.5,1)-0.5)*1440,0))</f>
        <v/>
      </c>
      <c r="M982" s="22" t="str">
        <f aca="false">IF(OR(I982="",G982=""),"",IF(ROUND(MAX(0,MOD(I982-G982+0.5,1)-0.5)*1440,0)&gt;=الإعدادات!$B$8,ROUND(MAX(0,MOD(I982-G982+0.5,1)-0.5)*1440,0),0))</f>
        <v/>
      </c>
      <c r="N982" s="18" t="str">
        <f aca="false">IF(OR(A982="",B982=""),"",IF(COUNTIFS(الإجازات!$A$2:$A$1001,B982,الإجازات!$D$2:$D$1001,"&lt;="&amp;A982,الإجازات!$E$2:$E$1001,"&gt;="&amp;A982,الإجازات!$G$2:$G$1001,"مقبولة")=0,"",LOOKUP(2,1/((الإجازات!$A$2:$A$1001=B982)*(الإجازات!$D$2:$D$1001&lt;=A982)*(الإجازات!$E$2:$E$1001&gt;=A982)*(الإجازات!$G$2:$G$1001="مقبولة")),الإجازات!$C$2:$C$1001)))</f>
        <v/>
      </c>
      <c r="O982" s="17"/>
      <c r="P982" s="23" t="str">
        <f aca="false">IF(B982="","",IF(ISNA(MATCH(B982,الموظفين!$A$2:$A$501,0)),"⚠ كود غير موجود",IF(O982&lt;&gt;"",O982,IF(N982&lt;&gt;"",N982,IF(H982="",IF(AND(A982&lt;&gt;"",WEEKDAY(A982)=الإعدادات!$B$11),"راحة أسبوعية","غائب"),IF(I982="","بدون انصراف",IF(N(K982)&gt;0,"متأخر","حاضر")))))))</f>
        <v/>
      </c>
      <c r="Q982" s="24" t="str">
        <f aca="false">IF(B982="","",IF(OR(P982="غائب",P982="غياب",P982="إجازة بدون راتب"),IFERROR(VLOOKUP(B982,الموظفين!$A$2:$J$501,8,FALSE()),0),0))</f>
        <v/>
      </c>
      <c r="R982" s="24" t="str">
        <f aca="false">IF(B982="","",ROUND((N(K982)+N(L982))/60*IFERROR(VLOOKUP(B982,الموظفين!$A$2:$J$501,8,FALSE()),0)/الإعدادات!$B$6*الإعدادات!$B$9,2))</f>
        <v/>
      </c>
      <c r="S982" s="24" t="str">
        <f aca="false">IF(OR(B982="",M982=""),"",ROUND(M982/60*IFERROR(VLOOKUP(B982,الموظفين!$A$2:$J$501,9,FALSE()),0),2))</f>
        <v/>
      </c>
      <c r="T982" s="17"/>
      <c r="U982" s="23" t="str">
        <f aca="false">IF(OR(A982="",B982=""),"",A982&amp;"|"&amp;B982)</f>
        <v/>
      </c>
    </row>
    <row r="983" customFormat="false" ht="15" hidden="false" customHeight="false" outlineLevel="0" collapsed="false">
      <c r="A983" s="16"/>
      <c r="B983" s="17"/>
      <c r="C983" s="18" t="str">
        <f aca="false">IF($B983="","",IFERROR(VLOOKUP($B983,الموظفين!$A$2:$J$501,2,FALSE())&amp;"","⚠ كود غير موجود"))</f>
        <v/>
      </c>
      <c r="D983" s="18" t="str">
        <f aca="false">IF($B983="","",IFERROR(VLOOKUP($B983,الموظفين!$A$2:$J$501,3,FALSE())&amp;"",""))</f>
        <v/>
      </c>
      <c r="E983" s="18" t="str">
        <f aca="false">IF($B983="","",IFERROR(VLOOKUP($B983,الموظفين!$A$2:$J$501,5,FALSE())&amp;"",""))</f>
        <v/>
      </c>
      <c r="F983" s="19" t="str">
        <f aca="false">IF($B983="","",IFERROR(VLOOKUP($B983,الموظفين!$A$2:$J$501,6,FALSE()),""))</f>
        <v/>
      </c>
      <c r="G983" s="19" t="str">
        <f aca="false">IF($B983="","",IFERROR(VLOOKUP($B983,الموظفين!$A$2:$J$501,7,FALSE()),""))</f>
        <v/>
      </c>
      <c r="H983" s="20"/>
      <c r="I983" s="20"/>
      <c r="J983" s="21" t="str">
        <f aca="false">IF(OR(H983="",I983=""),"",ROUND(MOD(I983-H983,1)*24,2))</f>
        <v/>
      </c>
      <c r="K983" s="22" t="str">
        <f aca="false">IF(OR(H983="",F983=""),"",IF(ROUND(MAX(0,MOD(H983-F983+0.5,1)-0.5)*1440,0)&gt;IFERROR(VLOOKUP(E983,الورديات!$A$2:$E$21,5,FALSE()),0),ROUND(MAX(0,MOD(H983-F983+0.5,1)-0.5)*1440,0),0))</f>
        <v/>
      </c>
      <c r="L983" s="22" t="str">
        <f aca="false">IF(OR(I983="",G983=""),"",ROUND(MAX(0,MOD(G983-I983+0.5,1)-0.5)*1440,0))</f>
        <v/>
      </c>
      <c r="M983" s="22" t="str">
        <f aca="false">IF(OR(I983="",G983=""),"",IF(ROUND(MAX(0,MOD(I983-G983+0.5,1)-0.5)*1440,0)&gt;=الإعدادات!$B$8,ROUND(MAX(0,MOD(I983-G983+0.5,1)-0.5)*1440,0),0))</f>
        <v/>
      </c>
      <c r="N983" s="18" t="str">
        <f aca="false">IF(OR(A983="",B983=""),"",IF(COUNTIFS(الإجازات!$A$2:$A$1001,B983,الإجازات!$D$2:$D$1001,"&lt;="&amp;A983,الإجازات!$E$2:$E$1001,"&gt;="&amp;A983,الإجازات!$G$2:$G$1001,"مقبولة")=0,"",LOOKUP(2,1/((الإجازات!$A$2:$A$1001=B983)*(الإجازات!$D$2:$D$1001&lt;=A983)*(الإجازات!$E$2:$E$1001&gt;=A983)*(الإجازات!$G$2:$G$1001="مقبولة")),الإجازات!$C$2:$C$1001)))</f>
        <v/>
      </c>
      <c r="O983" s="17"/>
      <c r="P983" s="23" t="str">
        <f aca="false">IF(B983="","",IF(ISNA(MATCH(B983,الموظفين!$A$2:$A$501,0)),"⚠ كود غير موجود",IF(O983&lt;&gt;"",O983,IF(N983&lt;&gt;"",N983,IF(H983="",IF(AND(A983&lt;&gt;"",WEEKDAY(A983)=الإعدادات!$B$11),"راحة أسبوعية","غائب"),IF(I983="","بدون انصراف",IF(N(K983)&gt;0,"متأخر","حاضر")))))))</f>
        <v/>
      </c>
      <c r="Q983" s="24" t="str">
        <f aca="false">IF(B983="","",IF(OR(P983="غائب",P983="غياب",P983="إجازة بدون راتب"),IFERROR(VLOOKUP(B983,الموظفين!$A$2:$J$501,8,FALSE()),0),0))</f>
        <v/>
      </c>
      <c r="R983" s="24" t="str">
        <f aca="false">IF(B983="","",ROUND((N(K983)+N(L983))/60*IFERROR(VLOOKUP(B983,الموظفين!$A$2:$J$501,8,FALSE()),0)/الإعدادات!$B$6*الإعدادات!$B$9,2))</f>
        <v/>
      </c>
      <c r="S983" s="24" t="str">
        <f aca="false">IF(OR(B983="",M983=""),"",ROUND(M983/60*IFERROR(VLOOKUP(B983,الموظفين!$A$2:$J$501,9,FALSE()),0),2))</f>
        <v/>
      </c>
      <c r="T983" s="17"/>
      <c r="U983" s="23" t="str">
        <f aca="false">IF(OR(A983="",B983=""),"",A983&amp;"|"&amp;B983)</f>
        <v/>
      </c>
    </row>
    <row r="984" customFormat="false" ht="15" hidden="false" customHeight="false" outlineLevel="0" collapsed="false">
      <c r="A984" s="16"/>
      <c r="B984" s="17"/>
      <c r="C984" s="18" t="str">
        <f aca="false">IF($B984="","",IFERROR(VLOOKUP($B984,الموظفين!$A$2:$J$501,2,FALSE())&amp;"","⚠ كود غير موجود"))</f>
        <v/>
      </c>
      <c r="D984" s="18" t="str">
        <f aca="false">IF($B984="","",IFERROR(VLOOKUP($B984,الموظفين!$A$2:$J$501,3,FALSE())&amp;"",""))</f>
        <v/>
      </c>
      <c r="E984" s="18" t="str">
        <f aca="false">IF($B984="","",IFERROR(VLOOKUP($B984,الموظفين!$A$2:$J$501,5,FALSE())&amp;"",""))</f>
        <v/>
      </c>
      <c r="F984" s="19" t="str">
        <f aca="false">IF($B984="","",IFERROR(VLOOKUP($B984,الموظفين!$A$2:$J$501,6,FALSE()),""))</f>
        <v/>
      </c>
      <c r="G984" s="19" t="str">
        <f aca="false">IF($B984="","",IFERROR(VLOOKUP($B984,الموظفين!$A$2:$J$501,7,FALSE()),""))</f>
        <v/>
      </c>
      <c r="H984" s="20"/>
      <c r="I984" s="20"/>
      <c r="J984" s="21" t="str">
        <f aca="false">IF(OR(H984="",I984=""),"",ROUND(MOD(I984-H984,1)*24,2))</f>
        <v/>
      </c>
      <c r="K984" s="22" t="str">
        <f aca="false">IF(OR(H984="",F984=""),"",IF(ROUND(MAX(0,MOD(H984-F984+0.5,1)-0.5)*1440,0)&gt;IFERROR(VLOOKUP(E984,الورديات!$A$2:$E$21,5,FALSE()),0),ROUND(MAX(0,MOD(H984-F984+0.5,1)-0.5)*1440,0),0))</f>
        <v/>
      </c>
      <c r="L984" s="22" t="str">
        <f aca="false">IF(OR(I984="",G984=""),"",ROUND(MAX(0,MOD(G984-I984+0.5,1)-0.5)*1440,0))</f>
        <v/>
      </c>
      <c r="M984" s="22" t="str">
        <f aca="false">IF(OR(I984="",G984=""),"",IF(ROUND(MAX(0,MOD(I984-G984+0.5,1)-0.5)*1440,0)&gt;=الإعدادات!$B$8,ROUND(MAX(0,MOD(I984-G984+0.5,1)-0.5)*1440,0),0))</f>
        <v/>
      </c>
      <c r="N984" s="18" t="str">
        <f aca="false">IF(OR(A984="",B984=""),"",IF(COUNTIFS(الإجازات!$A$2:$A$1001,B984,الإجازات!$D$2:$D$1001,"&lt;="&amp;A984,الإجازات!$E$2:$E$1001,"&gt;="&amp;A984,الإجازات!$G$2:$G$1001,"مقبولة")=0,"",LOOKUP(2,1/((الإجازات!$A$2:$A$1001=B984)*(الإجازات!$D$2:$D$1001&lt;=A984)*(الإجازات!$E$2:$E$1001&gt;=A984)*(الإجازات!$G$2:$G$1001="مقبولة")),الإجازات!$C$2:$C$1001)))</f>
        <v/>
      </c>
      <c r="O984" s="17"/>
      <c r="P984" s="23" t="str">
        <f aca="false">IF(B984="","",IF(ISNA(MATCH(B984,الموظفين!$A$2:$A$501,0)),"⚠ كود غير موجود",IF(O984&lt;&gt;"",O984,IF(N984&lt;&gt;"",N984,IF(H984="",IF(AND(A984&lt;&gt;"",WEEKDAY(A984)=الإعدادات!$B$11),"راحة أسبوعية","غائب"),IF(I984="","بدون انصراف",IF(N(K984)&gt;0,"متأخر","حاضر")))))))</f>
        <v/>
      </c>
      <c r="Q984" s="24" t="str">
        <f aca="false">IF(B984="","",IF(OR(P984="غائب",P984="غياب",P984="إجازة بدون راتب"),IFERROR(VLOOKUP(B984,الموظفين!$A$2:$J$501,8,FALSE()),0),0))</f>
        <v/>
      </c>
      <c r="R984" s="24" t="str">
        <f aca="false">IF(B984="","",ROUND((N(K984)+N(L984))/60*IFERROR(VLOOKUP(B984,الموظفين!$A$2:$J$501,8,FALSE()),0)/الإعدادات!$B$6*الإعدادات!$B$9,2))</f>
        <v/>
      </c>
      <c r="S984" s="24" t="str">
        <f aca="false">IF(OR(B984="",M984=""),"",ROUND(M984/60*IFERROR(VLOOKUP(B984,الموظفين!$A$2:$J$501,9,FALSE()),0),2))</f>
        <v/>
      </c>
      <c r="T984" s="17"/>
      <c r="U984" s="23" t="str">
        <f aca="false">IF(OR(A984="",B984=""),"",A984&amp;"|"&amp;B984)</f>
        <v/>
      </c>
    </row>
    <row r="985" customFormat="false" ht="15" hidden="false" customHeight="false" outlineLevel="0" collapsed="false">
      <c r="A985" s="16"/>
      <c r="B985" s="17"/>
      <c r="C985" s="18" t="str">
        <f aca="false">IF($B985="","",IFERROR(VLOOKUP($B985,الموظفين!$A$2:$J$501,2,FALSE())&amp;"","⚠ كود غير موجود"))</f>
        <v/>
      </c>
      <c r="D985" s="18" t="str">
        <f aca="false">IF($B985="","",IFERROR(VLOOKUP($B985,الموظفين!$A$2:$J$501,3,FALSE())&amp;"",""))</f>
        <v/>
      </c>
      <c r="E985" s="18" t="str">
        <f aca="false">IF($B985="","",IFERROR(VLOOKUP($B985,الموظفين!$A$2:$J$501,5,FALSE())&amp;"",""))</f>
        <v/>
      </c>
      <c r="F985" s="19" t="str">
        <f aca="false">IF($B985="","",IFERROR(VLOOKUP($B985,الموظفين!$A$2:$J$501,6,FALSE()),""))</f>
        <v/>
      </c>
      <c r="G985" s="19" t="str">
        <f aca="false">IF($B985="","",IFERROR(VLOOKUP($B985,الموظفين!$A$2:$J$501,7,FALSE()),""))</f>
        <v/>
      </c>
      <c r="H985" s="20"/>
      <c r="I985" s="20"/>
      <c r="J985" s="21" t="str">
        <f aca="false">IF(OR(H985="",I985=""),"",ROUND(MOD(I985-H985,1)*24,2))</f>
        <v/>
      </c>
      <c r="K985" s="22" t="str">
        <f aca="false">IF(OR(H985="",F985=""),"",IF(ROUND(MAX(0,MOD(H985-F985+0.5,1)-0.5)*1440,0)&gt;IFERROR(VLOOKUP(E985,الورديات!$A$2:$E$21,5,FALSE()),0),ROUND(MAX(0,MOD(H985-F985+0.5,1)-0.5)*1440,0),0))</f>
        <v/>
      </c>
      <c r="L985" s="22" t="str">
        <f aca="false">IF(OR(I985="",G985=""),"",ROUND(MAX(0,MOD(G985-I985+0.5,1)-0.5)*1440,0))</f>
        <v/>
      </c>
      <c r="M985" s="22" t="str">
        <f aca="false">IF(OR(I985="",G985=""),"",IF(ROUND(MAX(0,MOD(I985-G985+0.5,1)-0.5)*1440,0)&gt;=الإعدادات!$B$8,ROUND(MAX(0,MOD(I985-G985+0.5,1)-0.5)*1440,0),0))</f>
        <v/>
      </c>
      <c r="N985" s="18" t="str">
        <f aca="false">IF(OR(A985="",B985=""),"",IF(COUNTIFS(الإجازات!$A$2:$A$1001,B985,الإجازات!$D$2:$D$1001,"&lt;="&amp;A985,الإجازات!$E$2:$E$1001,"&gt;="&amp;A985,الإجازات!$G$2:$G$1001,"مقبولة")=0,"",LOOKUP(2,1/((الإجازات!$A$2:$A$1001=B985)*(الإجازات!$D$2:$D$1001&lt;=A985)*(الإجازات!$E$2:$E$1001&gt;=A985)*(الإجازات!$G$2:$G$1001="مقبولة")),الإجازات!$C$2:$C$1001)))</f>
        <v/>
      </c>
      <c r="O985" s="17"/>
      <c r="P985" s="23" t="str">
        <f aca="false">IF(B985="","",IF(ISNA(MATCH(B985,الموظفين!$A$2:$A$501,0)),"⚠ كود غير موجود",IF(O985&lt;&gt;"",O985,IF(N985&lt;&gt;"",N985,IF(H985="",IF(AND(A985&lt;&gt;"",WEEKDAY(A985)=الإعدادات!$B$11),"راحة أسبوعية","غائب"),IF(I985="","بدون انصراف",IF(N(K985)&gt;0,"متأخر","حاضر")))))))</f>
        <v/>
      </c>
      <c r="Q985" s="24" t="str">
        <f aca="false">IF(B985="","",IF(OR(P985="غائب",P985="غياب",P985="إجازة بدون راتب"),IFERROR(VLOOKUP(B985,الموظفين!$A$2:$J$501,8,FALSE()),0),0))</f>
        <v/>
      </c>
      <c r="R985" s="24" t="str">
        <f aca="false">IF(B985="","",ROUND((N(K985)+N(L985))/60*IFERROR(VLOOKUP(B985,الموظفين!$A$2:$J$501,8,FALSE()),0)/الإعدادات!$B$6*الإعدادات!$B$9,2))</f>
        <v/>
      </c>
      <c r="S985" s="24" t="str">
        <f aca="false">IF(OR(B985="",M985=""),"",ROUND(M985/60*IFERROR(VLOOKUP(B985,الموظفين!$A$2:$J$501,9,FALSE()),0),2))</f>
        <v/>
      </c>
      <c r="T985" s="17"/>
      <c r="U985" s="23" t="str">
        <f aca="false">IF(OR(A985="",B985=""),"",A985&amp;"|"&amp;B985)</f>
        <v/>
      </c>
    </row>
    <row r="986" customFormat="false" ht="15" hidden="false" customHeight="false" outlineLevel="0" collapsed="false">
      <c r="A986" s="16"/>
      <c r="B986" s="17"/>
      <c r="C986" s="18" t="str">
        <f aca="false">IF($B986="","",IFERROR(VLOOKUP($B986,الموظفين!$A$2:$J$501,2,FALSE())&amp;"","⚠ كود غير موجود"))</f>
        <v/>
      </c>
      <c r="D986" s="18" t="str">
        <f aca="false">IF($B986="","",IFERROR(VLOOKUP($B986,الموظفين!$A$2:$J$501,3,FALSE())&amp;"",""))</f>
        <v/>
      </c>
      <c r="E986" s="18" t="str">
        <f aca="false">IF($B986="","",IFERROR(VLOOKUP($B986,الموظفين!$A$2:$J$501,5,FALSE())&amp;"",""))</f>
        <v/>
      </c>
      <c r="F986" s="19" t="str">
        <f aca="false">IF($B986="","",IFERROR(VLOOKUP($B986,الموظفين!$A$2:$J$501,6,FALSE()),""))</f>
        <v/>
      </c>
      <c r="G986" s="19" t="str">
        <f aca="false">IF($B986="","",IFERROR(VLOOKUP($B986,الموظفين!$A$2:$J$501,7,FALSE()),""))</f>
        <v/>
      </c>
      <c r="H986" s="20"/>
      <c r="I986" s="20"/>
      <c r="J986" s="21" t="str">
        <f aca="false">IF(OR(H986="",I986=""),"",ROUND(MOD(I986-H986,1)*24,2))</f>
        <v/>
      </c>
      <c r="K986" s="22" t="str">
        <f aca="false">IF(OR(H986="",F986=""),"",IF(ROUND(MAX(0,MOD(H986-F986+0.5,1)-0.5)*1440,0)&gt;IFERROR(VLOOKUP(E986,الورديات!$A$2:$E$21,5,FALSE()),0),ROUND(MAX(0,MOD(H986-F986+0.5,1)-0.5)*1440,0),0))</f>
        <v/>
      </c>
      <c r="L986" s="22" t="str">
        <f aca="false">IF(OR(I986="",G986=""),"",ROUND(MAX(0,MOD(G986-I986+0.5,1)-0.5)*1440,0))</f>
        <v/>
      </c>
      <c r="M986" s="22" t="str">
        <f aca="false">IF(OR(I986="",G986=""),"",IF(ROUND(MAX(0,MOD(I986-G986+0.5,1)-0.5)*1440,0)&gt;=الإعدادات!$B$8,ROUND(MAX(0,MOD(I986-G986+0.5,1)-0.5)*1440,0),0))</f>
        <v/>
      </c>
      <c r="N986" s="18" t="str">
        <f aca="false">IF(OR(A986="",B986=""),"",IF(COUNTIFS(الإجازات!$A$2:$A$1001,B986,الإجازات!$D$2:$D$1001,"&lt;="&amp;A986,الإجازات!$E$2:$E$1001,"&gt;="&amp;A986,الإجازات!$G$2:$G$1001,"مقبولة")=0,"",LOOKUP(2,1/((الإجازات!$A$2:$A$1001=B986)*(الإجازات!$D$2:$D$1001&lt;=A986)*(الإجازات!$E$2:$E$1001&gt;=A986)*(الإجازات!$G$2:$G$1001="مقبولة")),الإجازات!$C$2:$C$1001)))</f>
        <v/>
      </c>
      <c r="O986" s="17"/>
      <c r="P986" s="23" t="str">
        <f aca="false">IF(B986="","",IF(ISNA(MATCH(B986,الموظفين!$A$2:$A$501,0)),"⚠ كود غير موجود",IF(O986&lt;&gt;"",O986,IF(N986&lt;&gt;"",N986,IF(H986="",IF(AND(A986&lt;&gt;"",WEEKDAY(A986)=الإعدادات!$B$11),"راحة أسبوعية","غائب"),IF(I986="","بدون انصراف",IF(N(K986)&gt;0,"متأخر","حاضر")))))))</f>
        <v/>
      </c>
      <c r="Q986" s="24" t="str">
        <f aca="false">IF(B986="","",IF(OR(P986="غائب",P986="غياب",P986="إجازة بدون راتب"),IFERROR(VLOOKUP(B986,الموظفين!$A$2:$J$501,8,FALSE()),0),0))</f>
        <v/>
      </c>
      <c r="R986" s="24" t="str">
        <f aca="false">IF(B986="","",ROUND((N(K986)+N(L986))/60*IFERROR(VLOOKUP(B986,الموظفين!$A$2:$J$501,8,FALSE()),0)/الإعدادات!$B$6*الإعدادات!$B$9,2))</f>
        <v/>
      </c>
      <c r="S986" s="24" t="str">
        <f aca="false">IF(OR(B986="",M986=""),"",ROUND(M986/60*IFERROR(VLOOKUP(B986,الموظفين!$A$2:$J$501,9,FALSE()),0),2))</f>
        <v/>
      </c>
      <c r="T986" s="17"/>
      <c r="U986" s="23" t="str">
        <f aca="false">IF(OR(A986="",B986=""),"",A986&amp;"|"&amp;B986)</f>
        <v/>
      </c>
    </row>
    <row r="987" customFormat="false" ht="15" hidden="false" customHeight="false" outlineLevel="0" collapsed="false">
      <c r="A987" s="16"/>
      <c r="B987" s="17"/>
      <c r="C987" s="18" t="str">
        <f aca="false">IF($B987="","",IFERROR(VLOOKUP($B987,الموظفين!$A$2:$J$501,2,FALSE())&amp;"","⚠ كود غير موجود"))</f>
        <v/>
      </c>
      <c r="D987" s="18" t="str">
        <f aca="false">IF($B987="","",IFERROR(VLOOKUP($B987,الموظفين!$A$2:$J$501,3,FALSE())&amp;"",""))</f>
        <v/>
      </c>
      <c r="E987" s="18" t="str">
        <f aca="false">IF($B987="","",IFERROR(VLOOKUP($B987,الموظفين!$A$2:$J$501,5,FALSE())&amp;"",""))</f>
        <v/>
      </c>
      <c r="F987" s="19" t="str">
        <f aca="false">IF($B987="","",IFERROR(VLOOKUP($B987,الموظفين!$A$2:$J$501,6,FALSE()),""))</f>
        <v/>
      </c>
      <c r="G987" s="19" t="str">
        <f aca="false">IF($B987="","",IFERROR(VLOOKUP($B987,الموظفين!$A$2:$J$501,7,FALSE()),""))</f>
        <v/>
      </c>
      <c r="H987" s="20"/>
      <c r="I987" s="20"/>
      <c r="J987" s="21" t="str">
        <f aca="false">IF(OR(H987="",I987=""),"",ROUND(MOD(I987-H987,1)*24,2))</f>
        <v/>
      </c>
      <c r="K987" s="22" t="str">
        <f aca="false">IF(OR(H987="",F987=""),"",IF(ROUND(MAX(0,MOD(H987-F987+0.5,1)-0.5)*1440,0)&gt;IFERROR(VLOOKUP(E987,الورديات!$A$2:$E$21,5,FALSE()),0),ROUND(MAX(0,MOD(H987-F987+0.5,1)-0.5)*1440,0),0))</f>
        <v/>
      </c>
      <c r="L987" s="22" t="str">
        <f aca="false">IF(OR(I987="",G987=""),"",ROUND(MAX(0,MOD(G987-I987+0.5,1)-0.5)*1440,0))</f>
        <v/>
      </c>
      <c r="M987" s="22" t="str">
        <f aca="false">IF(OR(I987="",G987=""),"",IF(ROUND(MAX(0,MOD(I987-G987+0.5,1)-0.5)*1440,0)&gt;=الإعدادات!$B$8,ROUND(MAX(0,MOD(I987-G987+0.5,1)-0.5)*1440,0),0))</f>
        <v/>
      </c>
      <c r="N987" s="18" t="str">
        <f aca="false">IF(OR(A987="",B987=""),"",IF(COUNTIFS(الإجازات!$A$2:$A$1001,B987,الإجازات!$D$2:$D$1001,"&lt;="&amp;A987,الإجازات!$E$2:$E$1001,"&gt;="&amp;A987,الإجازات!$G$2:$G$1001,"مقبولة")=0,"",LOOKUP(2,1/((الإجازات!$A$2:$A$1001=B987)*(الإجازات!$D$2:$D$1001&lt;=A987)*(الإجازات!$E$2:$E$1001&gt;=A987)*(الإجازات!$G$2:$G$1001="مقبولة")),الإجازات!$C$2:$C$1001)))</f>
        <v/>
      </c>
      <c r="O987" s="17"/>
      <c r="P987" s="23" t="str">
        <f aca="false">IF(B987="","",IF(ISNA(MATCH(B987,الموظفين!$A$2:$A$501,0)),"⚠ كود غير موجود",IF(O987&lt;&gt;"",O987,IF(N987&lt;&gt;"",N987,IF(H987="",IF(AND(A987&lt;&gt;"",WEEKDAY(A987)=الإعدادات!$B$11),"راحة أسبوعية","غائب"),IF(I987="","بدون انصراف",IF(N(K987)&gt;0,"متأخر","حاضر")))))))</f>
        <v/>
      </c>
      <c r="Q987" s="24" t="str">
        <f aca="false">IF(B987="","",IF(OR(P987="غائب",P987="غياب",P987="إجازة بدون راتب"),IFERROR(VLOOKUP(B987,الموظفين!$A$2:$J$501,8,FALSE()),0),0))</f>
        <v/>
      </c>
      <c r="R987" s="24" t="str">
        <f aca="false">IF(B987="","",ROUND((N(K987)+N(L987))/60*IFERROR(VLOOKUP(B987,الموظفين!$A$2:$J$501,8,FALSE()),0)/الإعدادات!$B$6*الإعدادات!$B$9,2))</f>
        <v/>
      </c>
      <c r="S987" s="24" t="str">
        <f aca="false">IF(OR(B987="",M987=""),"",ROUND(M987/60*IFERROR(VLOOKUP(B987,الموظفين!$A$2:$J$501,9,FALSE()),0),2))</f>
        <v/>
      </c>
      <c r="T987" s="17"/>
      <c r="U987" s="23" t="str">
        <f aca="false">IF(OR(A987="",B987=""),"",A987&amp;"|"&amp;B987)</f>
        <v/>
      </c>
    </row>
    <row r="988" customFormat="false" ht="15" hidden="false" customHeight="false" outlineLevel="0" collapsed="false">
      <c r="A988" s="16"/>
      <c r="B988" s="17"/>
      <c r="C988" s="18" t="str">
        <f aca="false">IF($B988="","",IFERROR(VLOOKUP($B988,الموظفين!$A$2:$J$501,2,FALSE())&amp;"","⚠ كود غير موجود"))</f>
        <v/>
      </c>
      <c r="D988" s="18" t="str">
        <f aca="false">IF($B988="","",IFERROR(VLOOKUP($B988,الموظفين!$A$2:$J$501,3,FALSE())&amp;"",""))</f>
        <v/>
      </c>
      <c r="E988" s="18" t="str">
        <f aca="false">IF($B988="","",IFERROR(VLOOKUP($B988,الموظفين!$A$2:$J$501,5,FALSE())&amp;"",""))</f>
        <v/>
      </c>
      <c r="F988" s="19" t="str">
        <f aca="false">IF($B988="","",IFERROR(VLOOKUP($B988,الموظفين!$A$2:$J$501,6,FALSE()),""))</f>
        <v/>
      </c>
      <c r="G988" s="19" t="str">
        <f aca="false">IF($B988="","",IFERROR(VLOOKUP($B988,الموظفين!$A$2:$J$501,7,FALSE()),""))</f>
        <v/>
      </c>
      <c r="H988" s="20"/>
      <c r="I988" s="20"/>
      <c r="J988" s="21" t="str">
        <f aca="false">IF(OR(H988="",I988=""),"",ROUND(MOD(I988-H988,1)*24,2))</f>
        <v/>
      </c>
      <c r="K988" s="22" t="str">
        <f aca="false">IF(OR(H988="",F988=""),"",IF(ROUND(MAX(0,MOD(H988-F988+0.5,1)-0.5)*1440,0)&gt;IFERROR(VLOOKUP(E988,الورديات!$A$2:$E$21,5,FALSE()),0),ROUND(MAX(0,MOD(H988-F988+0.5,1)-0.5)*1440,0),0))</f>
        <v/>
      </c>
      <c r="L988" s="22" t="str">
        <f aca="false">IF(OR(I988="",G988=""),"",ROUND(MAX(0,MOD(G988-I988+0.5,1)-0.5)*1440,0))</f>
        <v/>
      </c>
      <c r="M988" s="22" t="str">
        <f aca="false">IF(OR(I988="",G988=""),"",IF(ROUND(MAX(0,MOD(I988-G988+0.5,1)-0.5)*1440,0)&gt;=الإعدادات!$B$8,ROUND(MAX(0,MOD(I988-G988+0.5,1)-0.5)*1440,0),0))</f>
        <v/>
      </c>
      <c r="N988" s="18" t="str">
        <f aca="false">IF(OR(A988="",B988=""),"",IF(COUNTIFS(الإجازات!$A$2:$A$1001,B988,الإجازات!$D$2:$D$1001,"&lt;="&amp;A988,الإجازات!$E$2:$E$1001,"&gt;="&amp;A988,الإجازات!$G$2:$G$1001,"مقبولة")=0,"",LOOKUP(2,1/((الإجازات!$A$2:$A$1001=B988)*(الإجازات!$D$2:$D$1001&lt;=A988)*(الإجازات!$E$2:$E$1001&gt;=A988)*(الإجازات!$G$2:$G$1001="مقبولة")),الإجازات!$C$2:$C$1001)))</f>
        <v/>
      </c>
      <c r="O988" s="17"/>
      <c r="P988" s="23" t="str">
        <f aca="false">IF(B988="","",IF(ISNA(MATCH(B988,الموظفين!$A$2:$A$501,0)),"⚠ كود غير موجود",IF(O988&lt;&gt;"",O988,IF(N988&lt;&gt;"",N988,IF(H988="",IF(AND(A988&lt;&gt;"",WEEKDAY(A988)=الإعدادات!$B$11),"راحة أسبوعية","غائب"),IF(I988="","بدون انصراف",IF(N(K988)&gt;0,"متأخر","حاضر")))))))</f>
        <v/>
      </c>
      <c r="Q988" s="24" t="str">
        <f aca="false">IF(B988="","",IF(OR(P988="غائب",P988="غياب",P988="إجازة بدون راتب"),IFERROR(VLOOKUP(B988,الموظفين!$A$2:$J$501,8,FALSE()),0),0))</f>
        <v/>
      </c>
      <c r="R988" s="24" t="str">
        <f aca="false">IF(B988="","",ROUND((N(K988)+N(L988))/60*IFERROR(VLOOKUP(B988,الموظفين!$A$2:$J$501,8,FALSE()),0)/الإعدادات!$B$6*الإعدادات!$B$9,2))</f>
        <v/>
      </c>
      <c r="S988" s="24" t="str">
        <f aca="false">IF(OR(B988="",M988=""),"",ROUND(M988/60*IFERROR(VLOOKUP(B988,الموظفين!$A$2:$J$501,9,FALSE()),0),2))</f>
        <v/>
      </c>
      <c r="T988" s="17"/>
      <c r="U988" s="23" t="str">
        <f aca="false">IF(OR(A988="",B988=""),"",A988&amp;"|"&amp;B988)</f>
        <v/>
      </c>
    </row>
    <row r="989" customFormat="false" ht="15" hidden="false" customHeight="false" outlineLevel="0" collapsed="false">
      <c r="A989" s="16"/>
      <c r="B989" s="17"/>
      <c r="C989" s="18" t="str">
        <f aca="false">IF($B989="","",IFERROR(VLOOKUP($B989,الموظفين!$A$2:$J$501,2,FALSE())&amp;"","⚠ كود غير موجود"))</f>
        <v/>
      </c>
      <c r="D989" s="18" t="str">
        <f aca="false">IF($B989="","",IFERROR(VLOOKUP($B989,الموظفين!$A$2:$J$501,3,FALSE())&amp;"",""))</f>
        <v/>
      </c>
      <c r="E989" s="18" t="str">
        <f aca="false">IF($B989="","",IFERROR(VLOOKUP($B989,الموظفين!$A$2:$J$501,5,FALSE())&amp;"",""))</f>
        <v/>
      </c>
      <c r="F989" s="19" t="str">
        <f aca="false">IF($B989="","",IFERROR(VLOOKUP($B989,الموظفين!$A$2:$J$501,6,FALSE()),""))</f>
        <v/>
      </c>
      <c r="G989" s="19" t="str">
        <f aca="false">IF($B989="","",IFERROR(VLOOKUP($B989,الموظفين!$A$2:$J$501,7,FALSE()),""))</f>
        <v/>
      </c>
      <c r="H989" s="20"/>
      <c r="I989" s="20"/>
      <c r="J989" s="21" t="str">
        <f aca="false">IF(OR(H989="",I989=""),"",ROUND(MOD(I989-H989,1)*24,2))</f>
        <v/>
      </c>
      <c r="K989" s="22" t="str">
        <f aca="false">IF(OR(H989="",F989=""),"",IF(ROUND(MAX(0,MOD(H989-F989+0.5,1)-0.5)*1440,0)&gt;IFERROR(VLOOKUP(E989,الورديات!$A$2:$E$21,5,FALSE()),0),ROUND(MAX(0,MOD(H989-F989+0.5,1)-0.5)*1440,0),0))</f>
        <v/>
      </c>
      <c r="L989" s="22" t="str">
        <f aca="false">IF(OR(I989="",G989=""),"",ROUND(MAX(0,MOD(G989-I989+0.5,1)-0.5)*1440,0))</f>
        <v/>
      </c>
      <c r="M989" s="22" t="str">
        <f aca="false">IF(OR(I989="",G989=""),"",IF(ROUND(MAX(0,MOD(I989-G989+0.5,1)-0.5)*1440,0)&gt;=الإعدادات!$B$8,ROUND(MAX(0,MOD(I989-G989+0.5,1)-0.5)*1440,0),0))</f>
        <v/>
      </c>
      <c r="N989" s="18" t="str">
        <f aca="false">IF(OR(A989="",B989=""),"",IF(COUNTIFS(الإجازات!$A$2:$A$1001,B989,الإجازات!$D$2:$D$1001,"&lt;="&amp;A989,الإجازات!$E$2:$E$1001,"&gt;="&amp;A989,الإجازات!$G$2:$G$1001,"مقبولة")=0,"",LOOKUP(2,1/((الإجازات!$A$2:$A$1001=B989)*(الإجازات!$D$2:$D$1001&lt;=A989)*(الإجازات!$E$2:$E$1001&gt;=A989)*(الإجازات!$G$2:$G$1001="مقبولة")),الإجازات!$C$2:$C$1001)))</f>
        <v/>
      </c>
      <c r="O989" s="17"/>
      <c r="P989" s="23" t="str">
        <f aca="false">IF(B989="","",IF(ISNA(MATCH(B989,الموظفين!$A$2:$A$501,0)),"⚠ كود غير موجود",IF(O989&lt;&gt;"",O989,IF(N989&lt;&gt;"",N989,IF(H989="",IF(AND(A989&lt;&gt;"",WEEKDAY(A989)=الإعدادات!$B$11),"راحة أسبوعية","غائب"),IF(I989="","بدون انصراف",IF(N(K989)&gt;0,"متأخر","حاضر")))))))</f>
        <v/>
      </c>
      <c r="Q989" s="24" t="str">
        <f aca="false">IF(B989="","",IF(OR(P989="غائب",P989="غياب",P989="إجازة بدون راتب"),IFERROR(VLOOKUP(B989,الموظفين!$A$2:$J$501,8,FALSE()),0),0))</f>
        <v/>
      </c>
      <c r="R989" s="24" t="str">
        <f aca="false">IF(B989="","",ROUND((N(K989)+N(L989))/60*IFERROR(VLOOKUP(B989,الموظفين!$A$2:$J$501,8,FALSE()),0)/الإعدادات!$B$6*الإعدادات!$B$9,2))</f>
        <v/>
      </c>
      <c r="S989" s="24" t="str">
        <f aca="false">IF(OR(B989="",M989=""),"",ROUND(M989/60*IFERROR(VLOOKUP(B989,الموظفين!$A$2:$J$501,9,FALSE()),0),2))</f>
        <v/>
      </c>
      <c r="T989" s="17"/>
      <c r="U989" s="23" t="str">
        <f aca="false">IF(OR(A989="",B989=""),"",A989&amp;"|"&amp;B989)</f>
        <v/>
      </c>
    </row>
    <row r="990" customFormat="false" ht="15" hidden="false" customHeight="false" outlineLevel="0" collapsed="false">
      <c r="A990" s="16"/>
      <c r="B990" s="17"/>
      <c r="C990" s="18" t="str">
        <f aca="false">IF($B990="","",IFERROR(VLOOKUP($B990,الموظفين!$A$2:$J$501,2,FALSE())&amp;"","⚠ كود غير موجود"))</f>
        <v/>
      </c>
      <c r="D990" s="18" t="str">
        <f aca="false">IF($B990="","",IFERROR(VLOOKUP($B990,الموظفين!$A$2:$J$501,3,FALSE())&amp;"",""))</f>
        <v/>
      </c>
      <c r="E990" s="18" t="str">
        <f aca="false">IF($B990="","",IFERROR(VLOOKUP($B990,الموظفين!$A$2:$J$501,5,FALSE())&amp;"",""))</f>
        <v/>
      </c>
      <c r="F990" s="19" t="str">
        <f aca="false">IF($B990="","",IFERROR(VLOOKUP($B990,الموظفين!$A$2:$J$501,6,FALSE()),""))</f>
        <v/>
      </c>
      <c r="G990" s="19" t="str">
        <f aca="false">IF($B990="","",IFERROR(VLOOKUP($B990,الموظفين!$A$2:$J$501,7,FALSE()),""))</f>
        <v/>
      </c>
      <c r="H990" s="20"/>
      <c r="I990" s="20"/>
      <c r="J990" s="21" t="str">
        <f aca="false">IF(OR(H990="",I990=""),"",ROUND(MOD(I990-H990,1)*24,2))</f>
        <v/>
      </c>
      <c r="K990" s="22" t="str">
        <f aca="false">IF(OR(H990="",F990=""),"",IF(ROUND(MAX(0,MOD(H990-F990+0.5,1)-0.5)*1440,0)&gt;IFERROR(VLOOKUP(E990,الورديات!$A$2:$E$21,5,FALSE()),0),ROUND(MAX(0,MOD(H990-F990+0.5,1)-0.5)*1440,0),0))</f>
        <v/>
      </c>
      <c r="L990" s="22" t="str">
        <f aca="false">IF(OR(I990="",G990=""),"",ROUND(MAX(0,MOD(G990-I990+0.5,1)-0.5)*1440,0))</f>
        <v/>
      </c>
      <c r="M990" s="22" t="str">
        <f aca="false">IF(OR(I990="",G990=""),"",IF(ROUND(MAX(0,MOD(I990-G990+0.5,1)-0.5)*1440,0)&gt;=الإعدادات!$B$8,ROUND(MAX(0,MOD(I990-G990+0.5,1)-0.5)*1440,0),0))</f>
        <v/>
      </c>
      <c r="N990" s="18" t="str">
        <f aca="false">IF(OR(A990="",B990=""),"",IF(COUNTIFS(الإجازات!$A$2:$A$1001,B990,الإجازات!$D$2:$D$1001,"&lt;="&amp;A990,الإجازات!$E$2:$E$1001,"&gt;="&amp;A990,الإجازات!$G$2:$G$1001,"مقبولة")=0,"",LOOKUP(2,1/((الإجازات!$A$2:$A$1001=B990)*(الإجازات!$D$2:$D$1001&lt;=A990)*(الإجازات!$E$2:$E$1001&gt;=A990)*(الإجازات!$G$2:$G$1001="مقبولة")),الإجازات!$C$2:$C$1001)))</f>
        <v/>
      </c>
      <c r="O990" s="17"/>
      <c r="P990" s="23" t="str">
        <f aca="false">IF(B990="","",IF(ISNA(MATCH(B990,الموظفين!$A$2:$A$501,0)),"⚠ كود غير موجود",IF(O990&lt;&gt;"",O990,IF(N990&lt;&gt;"",N990,IF(H990="",IF(AND(A990&lt;&gt;"",WEEKDAY(A990)=الإعدادات!$B$11),"راحة أسبوعية","غائب"),IF(I990="","بدون انصراف",IF(N(K990)&gt;0,"متأخر","حاضر")))))))</f>
        <v/>
      </c>
      <c r="Q990" s="24" t="str">
        <f aca="false">IF(B990="","",IF(OR(P990="غائب",P990="غياب",P990="إجازة بدون راتب"),IFERROR(VLOOKUP(B990,الموظفين!$A$2:$J$501,8,FALSE()),0),0))</f>
        <v/>
      </c>
      <c r="R990" s="24" t="str">
        <f aca="false">IF(B990="","",ROUND((N(K990)+N(L990))/60*IFERROR(VLOOKUP(B990,الموظفين!$A$2:$J$501,8,FALSE()),0)/الإعدادات!$B$6*الإعدادات!$B$9,2))</f>
        <v/>
      </c>
      <c r="S990" s="24" t="str">
        <f aca="false">IF(OR(B990="",M990=""),"",ROUND(M990/60*IFERROR(VLOOKUP(B990,الموظفين!$A$2:$J$501,9,FALSE()),0),2))</f>
        <v/>
      </c>
      <c r="T990" s="17"/>
      <c r="U990" s="23" t="str">
        <f aca="false">IF(OR(A990="",B990=""),"",A990&amp;"|"&amp;B990)</f>
        <v/>
      </c>
    </row>
    <row r="991" customFormat="false" ht="15" hidden="false" customHeight="false" outlineLevel="0" collapsed="false">
      <c r="A991" s="16"/>
      <c r="B991" s="17"/>
      <c r="C991" s="18" t="str">
        <f aca="false">IF($B991="","",IFERROR(VLOOKUP($B991,الموظفين!$A$2:$J$501,2,FALSE())&amp;"","⚠ كود غير موجود"))</f>
        <v/>
      </c>
      <c r="D991" s="18" t="str">
        <f aca="false">IF($B991="","",IFERROR(VLOOKUP($B991,الموظفين!$A$2:$J$501,3,FALSE())&amp;"",""))</f>
        <v/>
      </c>
      <c r="E991" s="18" t="str">
        <f aca="false">IF($B991="","",IFERROR(VLOOKUP($B991,الموظفين!$A$2:$J$501,5,FALSE())&amp;"",""))</f>
        <v/>
      </c>
      <c r="F991" s="19" t="str">
        <f aca="false">IF($B991="","",IFERROR(VLOOKUP($B991,الموظفين!$A$2:$J$501,6,FALSE()),""))</f>
        <v/>
      </c>
      <c r="G991" s="19" t="str">
        <f aca="false">IF($B991="","",IFERROR(VLOOKUP($B991,الموظفين!$A$2:$J$501,7,FALSE()),""))</f>
        <v/>
      </c>
      <c r="H991" s="20"/>
      <c r="I991" s="20"/>
      <c r="J991" s="21" t="str">
        <f aca="false">IF(OR(H991="",I991=""),"",ROUND(MOD(I991-H991,1)*24,2))</f>
        <v/>
      </c>
      <c r="K991" s="22" t="str">
        <f aca="false">IF(OR(H991="",F991=""),"",IF(ROUND(MAX(0,MOD(H991-F991+0.5,1)-0.5)*1440,0)&gt;IFERROR(VLOOKUP(E991,الورديات!$A$2:$E$21,5,FALSE()),0),ROUND(MAX(0,MOD(H991-F991+0.5,1)-0.5)*1440,0),0))</f>
        <v/>
      </c>
      <c r="L991" s="22" t="str">
        <f aca="false">IF(OR(I991="",G991=""),"",ROUND(MAX(0,MOD(G991-I991+0.5,1)-0.5)*1440,0))</f>
        <v/>
      </c>
      <c r="M991" s="22" t="str">
        <f aca="false">IF(OR(I991="",G991=""),"",IF(ROUND(MAX(0,MOD(I991-G991+0.5,1)-0.5)*1440,0)&gt;=الإعدادات!$B$8,ROUND(MAX(0,MOD(I991-G991+0.5,1)-0.5)*1440,0),0))</f>
        <v/>
      </c>
      <c r="N991" s="18" t="str">
        <f aca="false">IF(OR(A991="",B991=""),"",IF(COUNTIFS(الإجازات!$A$2:$A$1001,B991,الإجازات!$D$2:$D$1001,"&lt;="&amp;A991,الإجازات!$E$2:$E$1001,"&gt;="&amp;A991,الإجازات!$G$2:$G$1001,"مقبولة")=0,"",LOOKUP(2,1/((الإجازات!$A$2:$A$1001=B991)*(الإجازات!$D$2:$D$1001&lt;=A991)*(الإجازات!$E$2:$E$1001&gt;=A991)*(الإجازات!$G$2:$G$1001="مقبولة")),الإجازات!$C$2:$C$1001)))</f>
        <v/>
      </c>
      <c r="O991" s="17"/>
      <c r="P991" s="23" t="str">
        <f aca="false">IF(B991="","",IF(ISNA(MATCH(B991,الموظفين!$A$2:$A$501,0)),"⚠ كود غير موجود",IF(O991&lt;&gt;"",O991,IF(N991&lt;&gt;"",N991,IF(H991="",IF(AND(A991&lt;&gt;"",WEEKDAY(A991)=الإعدادات!$B$11),"راحة أسبوعية","غائب"),IF(I991="","بدون انصراف",IF(N(K991)&gt;0,"متأخر","حاضر")))))))</f>
        <v/>
      </c>
      <c r="Q991" s="24" t="str">
        <f aca="false">IF(B991="","",IF(OR(P991="غائب",P991="غياب",P991="إجازة بدون راتب"),IFERROR(VLOOKUP(B991,الموظفين!$A$2:$J$501,8,FALSE()),0),0))</f>
        <v/>
      </c>
      <c r="R991" s="24" t="str">
        <f aca="false">IF(B991="","",ROUND((N(K991)+N(L991))/60*IFERROR(VLOOKUP(B991,الموظفين!$A$2:$J$501,8,FALSE()),0)/الإعدادات!$B$6*الإعدادات!$B$9,2))</f>
        <v/>
      </c>
      <c r="S991" s="24" t="str">
        <f aca="false">IF(OR(B991="",M991=""),"",ROUND(M991/60*IFERROR(VLOOKUP(B991,الموظفين!$A$2:$J$501,9,FALSE()),0),2))</f>
        <v/>
      </c>
      <c r="T991" s="17"/>
      <c r="U991" s="23" t="str">
        <f aca="false">IF(OR(A991="",B991=""),"",A991&amp;"|"&amp;B991)</f>
        <v/>
      </c>
    </row>
    <row r="992" customFormat="false" ht="15" hidden="false" customHeight="false" outlineLevel="0" collapsed="false">
      <c r="A992" s="16"/>
      <c r="B992" s="17"/>
      <c r="C992" s="18" t="str">
        <f aca="false">IF($B992="","",IFERROR(VLOOKUP($B992,الموظفين!$A$2:$J$501,2,FALSE())&amp;"","⚠ كود غير موجود"))</f>
        <v/>
      </c>
      <c r="D992" s="18" t="str">
        <f aca="false">IF($B992="","",IFERROR(VLOOKUP($B992,الموظفين!$A$2:$J$501,3,FALSE())&amp;"",""))</f>
        <v/>
      </c>
      <c r="E992" s="18" t="str">
        <f aca="false">IF($B992="","",IFERROR(VLOOKUP($B992,الموظفين!$A$2:$J$501,5,FALSE())&amp;"",""))</f>
        <v/>
      </c>
      <c r="F992" s="19" t="str">
        <f aca="false">IF($B992="","",IFERROR(VLOOKUP($B992,الموظفين!$A$2:$J$501,6,FALSE()),""))</f>
        <v/>
      </c>
      <c r="G992" s="19" t="str">
        <f aca="false">IF($B992="","",IFERROR(VLOOKUP($B992,الموظفين!$A$2:$J$501,7,FALSE()),""))</f>
        <v/>
      </c>
      <c r="H992" s="20"/>
      <c r="I992" s="20"/>
      <c r="J992" s="21" t="str">
        <f aca="false">IF(OR(H992="",I992=""),"",ROUND(MOD(I992-H992,1)*24,2))</f>
        <v/>
      </c>
      <c r="K992" s="22" t="str">
        <f aca="false">IF(OR(H992="",F992=""),"",IF(ROUND(MAX(0,MOD(H992-F992+0.5,1)-0.5)*1440,0)&gt;IFERROR(VLOOKUP(E992,الورديات!$A$2:$E$21,5,FALSE()),0),ROUND(MAX(0,MOD(H992-F992+0.5,1)-0.5)*1440,0),0))</f>
        <v/>
      </c>
      <c r="L992" s="22" t="str">
        <f aca="false">IF(OR(I992="",G992=""),"",ROUND(MAX(0,MOD(G992-I992+0.5,1)-0.5)*1440,0))</f>
        <v/>
      </c>
      <c r="M992" s="22" t="str">
        <f aca="false">IF(OR(I992="",G992=""),"",IF(ROUND(MAX(0,MOD(I992-G992+0.5,1)-0.5)*1440,0)&gt;=الإعدادات!$B$8,ROUND(MAX(0,MOD(I992-G992+0.5,1)-0.5)*1440,0),0))</f>
        <v/>
      </c>
      <c r="N992" s="18" t="str">
        <f aca="false">IF(OR(A992="",B992=""),"",IF(COUNTIFS(الإجازات!$A$2:$A$1001,B992,الإجازات!$D$2:$D$1001,"&lt;="&amp;A992,الإجازات!$E$2:$E$1001,"&gt;="&amp;A992,الإجازات!$G$2:$G$1001,"مقبولة")=0,"",LOOKUP(2,1/((الإجازات!$A$2:$A$1001=B992)*(الإجازات!$D$2:$D$1001&lt;=A992)*(الإجازات!$E$2:$E$1001&gt;=A992)*(الإجازات!$G$2:$G$1001="مقبولة")),الإجازات!$C$2:$C$1001)))</f>
        <v/>
      </c>
      <c r="O992" s="17"/>
      <c r="P992" s="23" t="str">
        <f aca="false">IF(B992="","",IF(ISNA(MATCH(B992,الموظفين!$A$2:$A$501,0)),"⚠ كود غير موجود",IF(O992&lt;&gt;"",O992,IF(N992&lt;&gt;"",N992,IF(H992="",IF(AND(A992&lt;&gt;"",WEEKDAY(A992)=الإعدادات!$B$11),"راحة أسبوعية","غائب"),IF(I992="","بدون انصراف",IF(N(K992)&gt;0,"متأخر","حاضر")))))))</f>
        <v/>
      </c>
      <c r="Q992" s="24" t="str">
        <f aca="false">IF(B992="","",IF(OR(P992="غائب",P992="غياب",P992="إجازة بدون راتب"),IFERROR(VLOOKUP(B992,الموظفين!$A$2:$J$501,8,FALSE()),0),0))</f>
        <v/>
      </c>
      <c r="R992" s="24" t="str">
        <f aca="false">IF(B992="","",ROUND((N(K992)+N(L992))/60*IFERROR(VLOOKUP(B992,الموظفين!$A$2:$J$501,8,FALSE()),0)/الإعدادات!$B$6*الإعدادات!$B$9,2))</f>
        <v/>
      </c>
      <c r="S992" s="24" t="str">
        <f aca="false">IF(OR(B992="",M992=""),"",ROUND(M992/60*IFERROR(VLOOKUP(B992,الموظفين!$A$2:$J$501,9,FALSE()),0),2))</f>
        <v/>
      </c>
      <c r="T992" s="17"/>
      <c r="U992" s="23" t="str">
        <f aca="false">IF(OR(A992="",B992=""),"",A992&amp;"|"&amp;B992)</f>
        <v/>
      </c>
    </row>
    <row r="993" customFormat="false" ht="15" hidden="false" customHeight="false" outlineLevel="0" collapsed="false">
      <c r="A993" s="16"/>
      <c r="B993" s="17"/>
      <c r="C993" s="18" t="str">
        <f aca="false">IF($B993="","",IFERROR(VLOOKUP($B993,الموظفين!$A$2:$J$501,2,FALSE())&amp;"","⚠ كود غير موجود"))</f>
        <v/>
      </c>
      <c r="D993" s="18" t="str">
        <f aca="false">IF($B993="","",IFERROR(VLOOKUP($B993,الموظفين!$A$2:$J$501,3,FALSE())&amp;"",""))</f>
        <v/>
      </c>
      <c r="E993" s="18" t="str">
        <f aca="false">IF($B993="","",IFERROR(VLOOKUP($B993,الموظفين!$A$2:$J$501,5,FALSE())&amp;"",""))</f>
        <v/>
      </c>
      <c r="F993" s="19" t="str">
        <f aca="false">IF($B993="","",IFERROR(VLOOKUP($B993,الموظفين!$A$2:$J$501,6,FALSE()),""))</f>
        <v/>
      </c>
      <c r="G993" s="19" t="str">
        <f aca="false">IF($B993="","",IFERROR(VLOOKUP($B993,الموظفين!$A$2:$J$501,7,FALSE()),""))</f>
        <v/>
      </c>
      <c r="H993" s="20"/>
      <c r="I993" s="20"/>
      <c r="J993" s="21" t="str">
        <f aca="false">IF(OR(H993="",I993=""),"",ROUND(MOD(I993-H993,1)*24,2))</f>
        <v/>
      </c>
      <c r="K993" s="22" t="str">
        <f aca="false">IF(OR(H993="",F993=""),"",IF(ROUND(MAX(0,MOD(H993-F993+0.5,1)-0.5)*1440,0)&gt;IFERROR(VLOOKUP(E993,الورديات!$A$2:$E$21,5,FALSE()),0),ROUND(MAX(0,MOD(H993-F993+0.5,1)-0.5)*1440,0),0))</f>
        <v/>
      </c>
      <c r="L993" s="22" t="str">
        <f aca="false">IF(OR(I993="",G993=""),"",ROUND(MAX(0,MOD(G993-I993+0.5,1)-0.5)*1440,0))</f>
        <v/>
      </c>
      <c r="M993" s="22" t="str">
        <f aca="false">IF(OR(I993="",G993=""),"",IF(ROUND(MAX(0,MOD(I993-G993+0.5,1)-0.5)*1440,0)&gt;=الإعدادات!$B$8,ROUND(MAX(0,MOD(I993-G993+0.5,1)-0.5)*1440,0),0))</f>
        <v/>
      </c>
      <c r="N993" s="18" t="str">
        <f aca="false">IF(OR(A993="",B993=""),"",IF(COUNTIFS(الإجازات!$A$2:$A$1001,B993,الإجازات!$D$2:$D$1001,"&lt;="&amp;A993,الإجازات!$E$2:$E$1001,"&gt;="&amp;A993,الإجازات!$G$2:$G$1001,"مقبولة")=0,"",LOOKUP(2,1/((الإجازات!$A$2:$A$1001=B993)*(الإجازات!$D$2:$D$1001&lt;=A993)*(الإجازات!$E$2:$E$1001&gt;=A993)*(الإجازات!$G$2:$G$1001="مقبولة")),الإجازات!$C$2:$C$1001)))</f>
        <v/>
      </c>
      <c r="O993" s="17"/>
      <c r="P993" s="23" t="str">
        <f aca="false">IF(B993="","",IF(ISNA(MATCH(B993,الموظفين!$A$2:$A$501,0)),"⚠ كود غير موجود",IF(O993&lt;&gt;"",O993,IF(N993&lt;&gt;"",N993,IF(H993="",IF(AND(A993&lt;&gt;"",WEEKDAY(A993)=الإعدادات!$B$11),"راحة أسبوعية","غائب"),IF(I993="","بدون انصراف",IF(N(K993)&gt;0,"متأخر","حاضر")))))))</f>
        <v/>
      </c>
      <c r="Q993" s="24" t="str">
        <f aca="false">IF(B993="","",IF(OR(P993="غائب",P993="غياب",P993="إجازة بدون راتب"),IFERROR(VLOOKUP(B993,الموظفين!$A$2:$J$501,8,FALSE()),0),0))</f>
        <v/>
      </c>
      <c r="R993" s="24" t="str">
        <f aca="false">IF(B993="","",ROUND((N(K993)+N(L993))/60*IFERROR(VLOOKUP(B993,الموظفين!$A$2:$J$501,8,FALSE()),0)/الإعدادات!$B$6*الإعدادات!$B$9,2))</f>
        <v/>
      </c>
      <c r="S993" s="24" t="str">
        <f aca="false">IF(OR(B993="",M993=""),"",ROUND(M993/60*IFERROR(VLOOKUP(B993,الموظفين!$A$2:$J$501,9,FALSE()),0),2))</f>
        <v/>
      </c>
      <c r="T993" s="17"/>
      <c r="U993" s="23" t="str">
        <f aca="false">IF(OR(A993="",B993=""),"",A993&amp;"|"&amp;B993)</f>
        <v/>
      </c>
    </row>
    <row r="994" customFormat="false" ht="15" hidden="false" customHeight="false" outlineLevel="0" collapsed="false">
      <c r="A994" s="16"/>
      <c r="B994" s="17"/>
      <c r="C994" s="18" t="str">
        <f aca="false">IF($B994="","",IFERROR(VLOOKUP($B994,الموظفين!$A$2:$J$501,2,FALSE())&amp;"","⚠ كود غير موجود"))</f>
        <v/>
      </c>
      <c r="D994" s="18" t="str">
        <f aca="false">IF($B994="","",IFERROR(VLOOKUP($B994,الموظفين!$A$2:$J$501,3,FALSE())&amp;"",""))</f>
        <v/>
      </c>
      <c r="E994" s="18" t="str">
        <f aca="false">IF($B994="","",IFERROR(VLOOKUP($B994,الموظفين!$A$2:$J$501,5,FALSE())&amp;"",""))</f>
        <v/>
      </c>
      <c r="F994" s="19" t="str">
        <f aca="false">IF($B994="","",IFERROR(VLOOKUP($B994,الموظفين!$A$2:$J$501,6,FALSE()),""))</f>
        <v/>
      </c>
      <c r="G994" s="19" t="str">
        <f aca="false">IF($B994="","",IFERROR(VLOOKUP($B994,الموظفين!$A$2:$J$501,7,FALSE()),""))</f>
        <v/>
      </c>
      <c r="H994" s="20"/>
      <c r="I994" s="20"/>
      <c r="J994" s="21" t="str">
        <f aca="false">IF(OR(H994="",I994=""),"",ROUND(MOD(I994-H994,1)*24,2))</f>
        <v/>
      </c>
      <c r="K994" s="22" t="str">
        <f aca="false">IF(OR(H994="",F994=""),"",IF(ROUND(MAX(0,MOD(H994-F994+0.5,1)-0.5)*1440,0)&gt;IFERROR(VLOOKUP(E994,الورديات!$A$2:$E$21,5,FALSE()),0),ROUND(MAX(0,MOD(H994-F994+0.5,1)-0.5)*1440,0),0))</f>
        <v/>
      </c>
      <c r="L994" s="22" t="str">
        <f aca="false">IF(OR(I994="",G994=""),"",ROUND(MAX(0,MOD(G994-I994+0.5,1)-0.5)*1440,0))</f>
        <v/>
      </c>
      <c r="M994" s="22" t="str">
        <f aca="false">IF(OR(I994="",G994=""),"",IF(ROUND(MAX(0,MOD(I994-G994+0.5,1)-0.5)*1440,0)&gt;=الإعدادات!$B$8,ROUND(MAX(0,MOD(I994-G994+0.5,1)-0.5)*1440,0),0))</f>
        <v/>
      </c>
      <c r="N994" s="18" t="str">
        <f aca="false">IF(OR(A994="",B994=""),"",IF(COUNTIFS(الإجازات!$A$2:$A$1001,B994,الإجازات!$D$2:$D$1001,"&lt;="&amp;A994,الإجازات!$E$2:$E$1001,"&gt;="&amp;A994,الإجازات!$G$2:$G$1001,"مقبولة")=0,"",LOOKUP(2,1/((الإجازات!$A$2:$A$1001=B994)*(الإجازات!$D$2:$D$1001&lt;=A994)*(الإجازات!$E$2:$E$1001&gt;=A994)*(الإجازات!$G$2:$G$1001="مقبولة")),الإجازات!$C$2:$C$1001)))</f>
        <v/>
      </c>
      <c r="O994" s="17"/>
      <c r="P994" s="23" t="str">
        <f aca="false">IF(B994="","",IF(ISNA(MATCH(B994,الموظفين!$A$2:$A$501,0)),"⚠ كود غير موجود",IF(O994&lt;&gt;"",O994,IF(N994&lt;&gt;"",N994,IF(H994="",IF(AND(A994&lt;&gt;"",WEEKDAY(A994)=الإعدادات!$B$11),"راحة أسبوعية","غائب"),IF(I994="","بدون انصراف",IF(N(K994)&gt;0,"متأخر","حاضر")))))))</f>
        <v/>
      </c>
      <c r="Q994" s="24" t="str">
        <f aca="false">IF(B994="","",IF(OR(P994="غائب",P994="غياب",P994="إجازة بدون راتب"),IFERROR(VLOOKUP(B994,الموظفين!$A$2:$J$501,8,FALSE()),0),0))</f>
        <v/>
      </c>
      <c r="R994" s="24" t="str">
        <f aca="false">IF(B994="","",ROUND((N(K994)+N(L994))/60*IFERROR(VLOOKUP(B994,الموظفين!$A$2:$J$501,8,FALSE()),0)/الإعدادات!$B$6*الإعدادات!$B$9,2))</f>
        <v/>
      </c>
      <c r="S994" s="24" t="str">
        <f aca="false">IF(OR(B994="",M994=""),"",ROUND(M994/60*IFERROR(VLOOKUP(B994,الموظفين!$A$2:$J$501,9,FALSE()),0),2))</f>
        <v/>
      </c>
      <c r="T994" s="17"/>
      <c r="U994" s="23" t="str">
        <f aca="false">IF(OR(A994="",B994=""),"",A994&amp;"|"&amp;B994)</f>
        <v/>
      </c>
    </row>
    <row r="995" customFormat="false" ht="15" hidden="false" customHeight="false" outlineLevel="0" collapsed="false">
      <c r="A995" s="16"/>
      <c r="B995" s="17"/>
      <c r="C995" s="18" t="str">
        <f aca="false">IF($B995="","",IFERROR(VLOOKUP($B995,الموظفين!$A$2:$J$501,2,FALSE())&amp;"","⚠ كود غير موجود"))</f>
        <v/>
      </c>
      <c r="D995" s="18" t="str">
        <f aca="false">IF($B995="","",IFERROR(VLOOKUP($B995,الموظفين!$A$2:$J$501,3,FALSE())&amp;"",""))</f>
        <v/>
      </c>
      <c r="E995" s="18" t="str">
        <f aca="false">IF($B995="","",IFERROR(VLOOKUP($B995,الموظفين!$A$2:$J$501,5,FALSE())&amp;"",""))</f>
        <v/>
      </c>
      <c r="F995" s="19" t="str">
        <f aca="false">IF($B995="","",IFERROR(VLOOKUP($B995,الموظفين!$A$2:$J$501,6,FALSE()),""))</f>
        <v/>
      </c>
      <c r="G995" s="19" t="str">
        <f aca="false">IF($B995="","",IFERROR(VLOOKUP($B995,الموظفين!$A$2:$J$501,7,FALSE()),""))</f>
        <v/>
      </c>
      <c r="H995" s="20"/>
      <c r="I995" s="20"/>
      <c r="J995" s="21" t="str">
        <f aca="false">IF(OR(H995="",I995=""),"",ROUND(MOD(I995-H995,1)*24,2))</f>
        <v/>
      </c>
      <c r="K995" s="22" t="str">
        <f aca="false">IF(OR(H995="",F995=""),"",IF(ROUND(MAX(0,MOD(H995-F995+0.5,1)-0.5)*1440,0)&gt;IFERROR(VLOOKUP(E995,الورديات!$A$2:$E$21,5,FALSE()),0),ROUND(MAX(0,MOD(H995-F995+0.5,1)-0.5)*1440,0),0))</f>
        <v/>
      </c>
      <c r="L995" s="22" t="str">
        <f aca="false">IF(OR(I995="",G995=""),"",ROUND(MAX(0,MOD(G995-I995+0.5,1)-0.5)*1440,0))</f>
        <v/>
      </c>
      <c r="M995" s="22" t="str">
        <f aca="false">IF(OR(I995="",G995=""),"",IF(ROUND(MAX(0,MOD(I995-G995+0.5,1)-0.5)*1440,0)&gt;=الإعدادات!$B$8,ROUND(MAX(0,MOD(I995-G995+0.5,1)-0.5)*1440,0),0))</f>
        <v/>
      </c>
      <c r="N995" s="18" t="str">
        <f aca="false">IF(OR(A995="",B995=""),"",IF(COUNTIFS(الإجازات!$A$2:$A$1001,B995,الإجازات!$D$2:$D$1001,"&lt;="&amp;A995,الإجازات!$E$2:$E$1001,"&gt;="&amp;A995,الإجازات!$G$2:$G$1001,"مقبولة")=0,"",LOOKUP(2,1/((الإجازات!$A$2:$A$1001=B995)*(الإجازات!$D$2:$D$1001&lt;=A995)*(الإجازات!$E$2:$E$1001&gt;=A995)*(الإجازات!$G$2:$G$1001="مقبولة")),الإجازات!$C$2:$C$1001)))</f>
        <v/>
      </c>
      <c r="O995" s="17"/>
      <c r="P995" s="23" t="str">
        <f aca="false">IF(B995="","",IF(ISNA(MATCH(B995,الموظفين!$A$2:$A$501,0)),"⚠ كود غير موجود",IF(O995&lt;&gt;"",O995,IF(N995&lt;&gt;"",N995,IF(H995="",IF(AND(A995&lt;&gt;"",WEEKDAY(A995)=الإعدادات!$B$11),"راحة أسبوعية","غائب"),IF(I995="","بدون انصراف",IF(N(K995)&gt;0,"متأخر","حاضر")))))))</f>
        <v/>
      </c>
      <c r="Q995" s="24" t="str">
        <f aca="false">IF(B995="","",IF(OR(P995="غائب",P995="غياب",P995="إجازة بدون راتب"),IFERROR(VLOOKUP(B995,الموظفين!$A$2:$J$501,8,FALSE()),0),0))</f>
        <v/>
      </c>
      <c r="R995" s="24" t="str">
        <f aca="false">IF(B995="","",ROUND((N(K995)+N(L995))/60*IFERROR(VLOOKUP(B995,الموظفين!$A$2:$J$501,8,FALSE()),0)/الإعدادات!$B$6*الإعدادات!$B$9,2))</f>
        <v/>
      </c>
      <c r="S995" s="24" t="str">
        <f aca="false">IF(OR(B995="",M995=""),"",ROUND(M995/60*IFERROR(VLOOKUP(B995,الموظفين!$A$2:$J$501,9,FALSE()),0),2))</f>
        <v/>
      </c>
      <c r="T995" s="17"/>
      <c r="U995" s="23" t="str">
        <f aca="false">IF(OR(A995="",B995=""),"",A995&amp;"|"&amp;B995)</f>
        <v/>
      </c>
    </row>
    <row r="996" customFormat="false" ht="15" hidden="false" customHeight="false" outlineLevel="0" collapsed="false">
      <c r="A996" s="16"/>
      <c r="B996" s="17"/>
      <c r="C996" s="18" t="str">
        <f aca="false">IF($B996="","",IFERROR(VLOOKUP($B996,الموظفين!$A$2:$J$501,2,FALSE())&amp;"","⚠ كود غير موجود"))</f>
        <v/>
      </c>
      <c r="D996" s="18" t="str">
        <f aca="false">IF($B996="","",IFERROR(VLOOKUP($B996,الموظفين!$A$2:$J$501,3,FALSE())&amp;"",""))</f>
        <v/>
      </c>
      <c r="E996" s="18" t="str">
        <f aca="false">IF($B996="","",IFERROR(VLOOKUP($B996,الموظفين!$A$2:$J$501,5,FALSE())&amp;"",""))</f>
        <v/>
      </c>
      <c r="F996" s="19" t="str">
        <f aca="false">IF($B996="","",IFERROR(VLOOKUP($B996,الموظفين!$A$2:$J$501,6,FALSE()),""))</f>
        <v/>
      </c>
      <c r="G996" s="19" t="str">
        <f aca="false">IF($B996="","",IFERROR(VLOOKUP($B996,الموظفين!$A$2:$J$501,7,FALSE()),""))</f>
        <v/>
      </c>
      <c r="H996" s="20"/>
      <c r="I996" s="20"/>
      <c r="J996" s="21" t="str">
        <f aca="false">IF(OR(H996="",I996=""),"",ROUND(MOD(I996-H996,1)*24,2))</f>
        <v/>
      </c>
      <c r="K996" s="22" t="str">
        <f aca="false">IF(OR(H996="",F996=""),"",IF(ROUND(MAX(0,MOD(H996-F996+0.5,1)-0.5)*1440,0)&gt;IFERROR(VLOOKUP(E996,الورديات!$A$2:$E$21,5,FALSE()),0),ROUND(MAX(0,MOD(H996-F996+0.5,1)-0.5)*1440,0),0))</f>
        <v/>
      </c>
      <c r="L996" s="22" t="str">
        <f aca="false">IF(OR(I996="",G996=""),"",ROUND(MAX(0,MOD(G996-I996+0.5,1)-0.5)*1440,0))</f>
        <v/>
      </c>
      <c r="M996" s="22" t="str">
        <f aca="false">IF(OR(I996="",G996=""),"",IF(ROUND(MAX(0,MOD(I996-G996+0.5,1)-0.5)*1440,0)&gt;=الإعدادات!$B$8,ROUND(MAX(0,MOD(I996-G996+0.5,1)-0.5)*1440,0),0))</f>
        <v/>
      </c>
      <c r="N996" s="18" t="str">
        <f aca="false">IF(OR(A996="",B996=""),"",IF(COUNTIFS(الإجازات!$A$2:$A$1001,B996,الإجازات!$D$2:$D$1001,"&lt;="&amp;A996,الإجازات!$E$2:$E$1001,"&gt;="&amp;A996,الإجازات!$G$2:$G$1001,"مقبولة")=0,"",LOOKUP(2,1/((الإجازات!$A$2:$A$1001=B996)*(الإجازات!$D$2:$D$1001&lt;=A996)*(الإجازات!$E$2:$E$1001&gt;=A996)*(الإجازات!$G$2:$G$1001="مقبولة")),الإجازات!$C$2:$C$1001)))</f>
        <v/>
      </c>
      <c r="O996" s="17"/>
      <c r="P996" s="23" t="str">
        <f aca="false">IF(B996="","",IF(ISNA(MATCH(B996,الموظفين!$A$2:$A$501,0)),"⚠ كود غير موجود",IF(O996&lt;&gt;"",O996,IF(N996&lt;&gt;"",N996,IF(H996="",IF(AND(A996&lt;&gt;"",WEEKDAY(A996)=الإعدادات!$B$11),"راحة أسبوعية","غائب"),IF(I996="","بدون انصراف",IF(N(K996)&gt;0,"متأخر","حاضر")))))))</f>
        <v/>
      </c>
      <c r="Q996" s="24" t="str">
        <f aca="false">IF(B996="","",IF(OR(P996="غائب",P996="غياب",P996="إجازة بدون راتب"),IFERROR(VLOOKUP(B996,الموظفين!$A$2:$J$501,8,FALSE()),0),0))</f>
        <v/>
      </c>
      <c r="R996" s="24" t="str">
        <f aca="false">IF(B996="","",ROUND((N(K996)+N(L996))/60*IFERROR(VLOOKUP(B996,الموظفين!$A$2:$J$501,8,FALSE()),0)/الإعدادات!$B$6*الإعدادات!$B$9,2))</f>
        <v/>
      </c>
      <c r="S996" s="24" t="str">
        <f aca="false">IF(OR(B996="",M996=""),"",ROUND(M996/60*IFERROR(VLOOKUP(B996,الموظفين!$A$2:$J$501,9,FALSE()),0),2))</f>
        <v/>
      </c>
      <c r="T996" s="17"/>
      <c r="U996" s="23" t="str">
        <f aca="false">IF(OR(A996="",B996=""),"",A996&amp;"|"&amp;B996)</f>
        <v/>
      </c>
    </row>
    <row r="997" customFormat="false" ht="15" hidden="false" customHeight="false" outlineLevel="0" collapsed="false">
      <c r="A997" s="16"/>
      <c r="B997" s="17"/>
      <c r="C997" s="18" t="str">
        <f aca="false">IF($B997="","",IFERROR(VLOOKUP($B997,الموظفين!$A$2:$J$501,2,FALSE())&amp;"","⚠ كود غير موجود"))</f>
        <v/>
      </c>
      <c r="D997" s="18" t="str">
        <f aca="false">IF($B997="","",IFERROR(VLOOKUP($B997,الموظفين!$A$2:$J$501,3,FALSE())&amp;"",""))</f>
        <v/>
      </c>
      <c r="E997" s="18" t="str">
        <f aca="false">IF($B997="","",IFERROR(VLOOKUP($B997,الموظفين!$A$2:$J$501,5,FALSE())&amp;"",""))</f>
        <v/>
      </c>
      <c r="F997" s="19" t="str">
        <f aca="false">IF($B997="","",IFERROR(VLOOKUP($B997,الموظفين!$A$2:$J$501,6,FALSE()),""))</f>
        <v/>
      </c>
      <c r="G997" s="19" t="str">
        <f aca="false">IF($B997="","",IFERROR(VLOOKUP($B997,الموظفين!$A$2:$J$501,7,FALSE()),""))</f>
        <v/>
      </c>
      <c r="H997" s="20"/>
      <c r="I997" s="20"/>
      <c r="J997" s="21" t="str">
        <f aca="false">IF(OR(H997="",I997=""),"",ROUND(MOD(I997-H997,1)*24,2))</f>
        <v/>
      </c>
      <c r="K997" s="22" t="str">
        <f aca="false">IF(OR(H997="",F997=""),"",IF(ROUND(MAX(0,MOD(H997-F997+0.5,1)-0.5)*1440,0)&gt;IFERROR(VLOOKUP(E997,الورديات!$A$2:$E$21,5,FALSE()),0),ROUND(MAX(0,MOD(H997-F997+0.5,1)-0.5)*1440,0),0))</f>
        <v/>
      </c>
      <c r="L997" s="22" t="str">
        <f aca="false">IF(OR(I997="",G997=""),"",ROUND(MAX(0,MOD(G997-I997+0.5,1)-0.5)*1440,0))</f>
        <v/>
      </c>
      <c r="M997" s="22" t="str">
        <f aca="false">IF(OR(I997="",G997=""),"",IF(ROUND(MAX(0,MOD(I997-G997+0.5,1)-0.5)*1440,0)&gt;=الإعدادات!$B$8,ROUND(MAX(0,MOD(I997-G997+0.5,1)-0.5)*1440,0),0))</f>
        <v/>
      </c>
      <c r="N997" s="18" t="str">
        <f aca="false">IF(OR(A997="",B997=""),"",IF(COUNTIFS(الإجازات!$A$2:$A$1001,B997,الإجازات!$D$2:$D$1001,"&lt;="&amp;A997,الإجازات!$E$2:$E$1001,"&gt;="&amp;A997,الإجازات!$G$2:$G$1001,"مقبولة")=0,"",LOOKUP(2,1/((الإجازات!$A$2:$A$1001=B997)*(الإجازات!$D$2:$D$1001&lt;=A997)*(الإجازات!$E$2:$E$1001&gt;=A997)*(الإجازات!$G$2:$G$1001="مقبولة")),الإجازات!$C$2:$C$1001)))</f>
        <v/>
      </c>
      <c r="O997" s="17"/>
      <c r="P997" s="23" t="str">
        <f aca="false">IF(B997="","",IF(ISNA(MATCH(B997,الموظفين!$A$2:$A$501,0)),"⚠ كود غير موجود",IF(O997&lt;&gt;"",O997,IF(N997&lt;&gt;"",N997,IF(H997="",IF(AND(A997&lt;&gt;"",WEEKDAY(A997)=الإعدادات!$B$11),"راحة أسبوعية","غائب"),IF(I997="","بدون انصراف",IF(N(K997)&gt;0,"متأخر","حاضر")))))))</f>
        <v/>
      </c>
      <c r="Q997" s="24" t="str">
        <f aca="false">IF(B997="","",IF(OR(P997="غائب",P997="غياب",P997="إجازة بدون راتب"),IFERROR(VLOOKUP(B997,الموظفين!$A$2:$J$501,8,FALSE()),0),0))</f>
        <v/>
      </c>
      <c r="R997" s="24" t="str">
        <f aca="false">IF(B997="","",ROUND((N(K997)+N(L997))/60*IFERROR(VLOOKUP(B997,الموظفين!$A$2:$J$501,8,FALSE()),0)/الإعدادات!$B$6*الإعدادات!$B$9,2))</f>
        <v/>
      </c>
      <c r="S997" s="24" t="str">
        <f aca="false">IF(OR(B997="",M997=""),"",ROUND(M997/60*IFERROR(VLOOKUP(B997,الموظفين!$A$2:$J$501,9,FALSE()),0),2))</f>
        <v/>
      </c>
      <c r="T997" s="17"/>
      <c r="U997" s="23" t="str">
        <f aca="false">IF(OR(A997="",B997=""),"",A997&amp;"|"&amp;B997)</f>
        <v/>
      </c>
    </row>
    <row r="998" customFormat="false" ht="15" hidden="false" customHeight="false" outlineLevel="0" collapsed="false">
      <c r="A998" s="16"/>
      <c r="B998" s="17"/>
      <c r="C998" s="18" t="str">
        <f aca="false">IF($B998="","",IFERROR(VLOOKUP($B998,الموظفين!$A$2:$J$501,2,FALSE())&amp;"","⚠ كود غير موجود"))</f>
        <v/>
      </c>
      <c r="D998" s="18" t="str">
        <f aca="false">IF($B998="","",IFERROR(VLOOKUP($B998,الموظفين!$A$2:$J$501,3,FALSE())&amp;"",""))</f>
        <v/>
      </c>
      <c r="E998" s="18" t="str">
        <f aca="false">IF($B998="","",IFERROR(VLOOKUP($B998,الموظفين!$A$2:$J$501,5,FALSE())&amp;"",""))</f>
        <v/>
      </c>
      <c r="F998" s="19" t="str">
        <f aca="false">IF($B998="","",IFERROR(VLOOKUP($B998,الموظفين!$A$2:$J$501,6,FALSE()),""))</f>
        <v/>
      </c>
      <c r="G998" s="19" t="str">
        <f aca="false">IF($B998="","",IFERROR(VLOOKUP($B998,الموظفين!$A$2:$J$501,7,FALSE()),""))</f>
        <v/>
      </c>
      <c r="H998" s="20"/>
      <c r="I998" s="20"/>
      <c r="J998" s="21" t="str">
        <f aca="false">IF(OR(H998="",I998=""),"",ROUND(MOD(I998-H998,1)*24,2))</f>
        <v/>
      </c>
      <c r="K998" s="22" t="str">
        <f aca="false">IF(OR(H998="",F998=""),"",IF(ROUND(MAX(0,MOD(H998-F998+0.5,1)-0.5)*1440,0)&gt;IFERROR(VLOOKUP(E998,الورديات!$A$2:$E$21,5,FALSE()),0),ROUND(MAX(0,MOD(H998-F998+0.5,1)-0.5)*1440,0),0))</f>
        <v/>
      </c>
      <c r="L998" s="22" t="str">
        <f aca="false">IF(OR(I998="",G998=""),"",ROUND(MAX(0,MOD(G998-I998+0.5,1)-0.5)*1440,0))</f>
        <v/>
      </c>
      <c r="M998" s="22" t="str">
        <f aca="false">IF(OR(I998="",G998=""),"",IF(ROUND(MAX(0,MOD(I998-G998+0.5,1)-0.5)*1440,0)&gt;=الإعدادات!$B$8,ROUND(MAX(0,MOD(I998-G998+0.5,1)-0.5)*1440,0),0))</f>
        <v/>
      </c>
      <c r="N998" s="18" t="str">
        <f aca="false">IF(OR(A998="",B998=""),"",IF(COUNTIFS(الإجازات!$A$2:$A$1001,B998,الإجازات!$D$2:$D$1001,"&lt;="&amp;A998,الإجازات!$E$2:$E$1001,"&gt;="&amp;A998,الإجازات!$G$2:$G$1001,"مقبولة")=0,"",LOOKUP(2,1/((الإجازات!$A$2:$A$1001=B998)*(الإجازات!$D$2:$D$1001&lt;=A998)*(الإجازات!$E$2:$E$1001&gt;=A998)*(الإجازات!$G$2:$G$1001="مقبولة")),الإجازات!$C$2:$C$1001)))</f>
        <v/>
      </c>
      <c r="O998" s="17"/>
      <c r="P998" s="23" t="str">
        <f aca="false">IF(B998="","",IF(ISNA(MATCH(B998,الموظفين!$A$2:$A$501,0)),"⚠ كود غير موجود",IF(O998&lt;&gt;"",O998,IF(N998&lt;&gt;"",N998,IF(H998="",IF(AND(A998&lt;&gt;"",WEEKDAY(A998)=الإعدادات!$B$11),"راحة أسبوعية","غائب"),IF(I998="","بدون انصراف",IF(N(K998)&gt;0,"متأخر","حاضر")))))))</f>
        <v/>
      </c>
      <c r="Q998" s="24" t="str">
        <f aca="false">IF(B998="","",IF(OR(P998="غائب",P998="غياب",P998="إجازة بدون راتب"),IFERROR(VLOOKUP(B998,الموظفين!$A$2:$J$501,8,FALSE()),0),0))</f>
        <v/>
      </c>
      <c r="R998" s="24" t="str">
        <f aca="false">IF(B998="","",ROUND((N(K998)+N(L998))/60*IFERROR(VLOOKUP(B998,الموظفين!$A$2:$J$501,8,FALSE()),0)/الإعدادات!$B$6*الإعدادات!$B$9,2))</f>
        <v/>
      </c>
      <c r="S998" s="24" t="str">
        <f aca="false">IF(OR(B998="",M998=""),"",ROUND(M998/60*IFERROR(VLOOKUP(B998,الموظفين!$A$2:$J$501,9,FALSE()),0),2))</f>
        <v/>
      </c>
      <c r="T998" s="17"/>
      <c r="U998" s="23" t="str">
        <f aca="false">IF(OR(A998="",B998=""),"",A998&amp;"|"&amp;B998)</f>
        <v/>
      </c>
    </row>
    <row r="999" customFormat="false" ht="15" hidden="false" customHeight="false" outlineLevel="0" collapsed="false">
      <c r="A999" s="16"/>
      <c r="B999" s="17"/>
      <c r="C999" s="18" t="str">
        <f aca="false">IF($B999="","",IFERROR(VLOOKUP($B999,الموظفين!$A$2:$J$501,2,FALSE())&amp;"","⚠ كود غير موجود"))</f>
        <v/>
      </c>
      <c r="D999" s="18" t="str">
        <f aca="false">IF($B999="","",IFERROR(VLOOKUP($B999,الموظفين!$A$2:$J$501,3,FALSE())&amp;"",""))</f>
        <v/>
      </c>
      <c r="E999" s="18" t="str">
        <f aca="false">IF($B999="","",IFERROR(VLOOKUP($B999,الموظفين!$A$2:$J$501,5,FALSE())&amp;"",""))</f>
        <v/>
      </c>
      <c r="F999" s="19" t="str">
        <f aca="false">IF($B999="","",IFERROR(VLOOKUP($B999,الموظفين!$A$2:$J$501,6,FALSE()),""))</f>
        <v/>
      </c>
      <c r="G999" s="19" t="str">
        <f aca="false">IF($B999="","",IFERROR(VLOOKUP($B999,الموظفين!$A$2:$J$501,7,FALSE()),""))</f>
        <v/>
      </c>
      <c r="H999" s="20"/>
      <c r="I999" s="20"/>
      <c r="J999" s="21" t="str">
        <f aca="false">IF(OR(H999="",I999=""),"",ROUND(MOD(I999-H999,1)*24,2))</f>
        <v/>
      </c>
      <c r="K999" s="22" t="str">
        <f aca="false">IF(OR(H999="",F999=""),"",IF(ROUND(MAX(0,MOD(H999-F999+0.5,1)-0.5)*1440,0)&gt;IFERROR(VLOOKUP(E999,الورديات!$A$2:$E$21,5,FALSE()),0),ROUND(MAX(0,MOD(H999-F999+0.5,1)-0.5)*1440,0),0))</f>
        <v/>
      </c>
      <c r="L999" s="22" t="str">
        <f aca="false">IF(OR(I999="",G999=""),"",ROUND(MAX(0,MOD(G999-I999+0.5,1)-0.5)*1440,0))</f>
        <v/>
      </c>
      <c r="M999" s="22" t="str">
        <f aca="false">IF(OR(I999="",G999=""),"",IF(ROUND(MAX(0,MOD(I999-G999+0.5,1)-0.5)*1440,0)&gt;=الإعدادات!$B$8,ROUND(MAX(0,MOD(I999-G999+0.5,1)-0.5)*1440,0),0))</f>
        <v/>
      </c>
      <c r="N999" s="18" t="str">
        <f aca="false">IF(OR(A999="",B999=""),"",IF(COUNTIFS(الإجازات!$A$2:$A$1001,B999,الإجازات!$D$2:$D$1001,"&lt;="&amp;A999,الإجازات!$E$2:$E$1001,"&gt;="&amp;A999,الإجازات!$G$2:$G$1001,"مقبولة")=0,"",LOOKUP(2,1/((الإجازات!$A$2:$A$1001=B999)*(الإجازات!$D$2:$D$1001&lt;=A999)*(الإجازات!$E$2:$E$1001&gt;=A999)*(الإجازات!$G$2:$G$1001="مقبولة")),الإجازات!$C$2:$C$1001)))</f>
        <v/>
      </c>
      <c r="O999" s="17"/>
      <c r="P999" s="23" t="str">
        <f aca="false">IF(B999="","",IF(ISNA(MATCH(B999,الموظفين!$A$2:$A$501,0)),"⚠ كود غير موجود",IF(O999&lt;&gt;"",O999,IF(N999&lt;&gt;"",N999,IF(H999="",IF(AND(A999&lt;&gt;"",WEEKDAY(A999)=الإعدادات!$B$11),"راحة أسبوعية","غائب"),IF(I999="","بدون انصراف",IF(N(K999)&gt;0,"متأخر","حاضر")))))))</f>
        <v/>
      </c>
      <c r="Q999" s="24" t="str">
        <f aca="false">IF(B999="","",IF(OR(P999="غائب",P999="غياب",P999="إجازة بدون راتب"),IFERROR(VLOOKUP(B999,الموظفين!$A$2:$J$501,8,FALSE()),0),0))</f>
        <v/>
      </c>
      <c r="R999" s="24" t="str">
        <f aca="false">IF(B999="","",ROUND((N(K999)+N(L999))/60*IFERROR(VLOOKUP(B999,الموظفين!$A$2:$J$501,8,FALSE()),0)/الإعدادات!$B$6*الإعدادات!$B$9,2))</f>
        <v/>
      </c>
      <c r="S999" s="24" t="str">
        <f aca="false">IF(OR(B999="",M999=""),"",ROUND(M999/60*IFERROR(VLOOKUP(B999,الموظفين!$A$2:$J$501,9,FALSE()),0),2))</f>
        <v/>
      </c>
      <c r="T999" s="17"/>
      <c r="U999" s="23" t="str">
        <f aca="false">IF(OR(A999="",B999=""),"",A999&amp;"|"&amp;B999)</f>
        <v/>
      </c>
    </row>
    <row r="1000" customFormat="false" ht="15" hidden="false" customHeight="false" outlineLevel="0" collapsed="false">
      <c r="A1000" s="16"/>
      <c r="B1000" s="17"/>
      <c r="C1000" s="18" t="str">
        <f aca="false">IF($B1000="","",IFERROR(VLOOKUP($B1000,الموظفين!$A$2:$J$501,2,FALSE())&amp;"","⚠ كود غير موجود"))</f>
        <v/>
      </c>
      <c r="D1000" s="18" t="str">
        <f aca="false">IF($B1000="","",IFERROR(VLOOKUP($B1000,الموظفين!$A$2:$J$501,3,FALSE())&amp;"",""))</f>
        <v/>
      </c>
      <c r="E1000" s="18" t="str">
        <f aca="false">IF($B1000="","",IFERROR(VLOOKUP($B1000,الموظفين!$A$2:$J$501,5,FALSE())&amp;"",""))</f>
        <v/>
      </c>
      <c r="F1000" s="19" t="str">
        <f aca="false">IF($B1000="","",IFERROR(VLOOKUP($B1000,الموظفين!$A$2:$J$501,6,FALSE()),""))</f>
        <v/>
      </c>
      <c r="G1000" s="19" t="str">
        <f aca="false">IF($B1000="","",IFERROR(VLOOKUP($B1000,الموظفين!$A$2:$J$501,7,FALSE()),""))</f>
        <v/>
      </c>
      <c r="H1000" s="20"/>
      <c r="I1000" s="20"/>
      <c r="J1000" s="21" t="str">
        <f aca="false">IF(OR(H1000="",I1000=""),"",ROUND(MOD(I1000-H1000,1)*24,2))</f>
        <v/>
      </c>
      <c r="K1000" s="22" t="str">
        <f aca="false">IF(OR(H1000="",F1000=""),"",IF(ROUND(MAX(0,MOD(H1000-F1000+0.5,1)-0.5)*1440,0)&gt;IFERROR(VLOOKUP(E1000,الورديات!$A$2:$E$21,5,FALSE()),0),ROUND(MAX(0,MOD(H1000-F1000+0.5,1)-0.5)*1440,0),0))</f>
        <v/>
      </c>
      <c r="L1000" s="22" t="str">
        <f aca="false">IF(OR(I1000="",G1000=""),"",ROUND(MAX(0,MOD(G1000-I1000+0.5,1)-0.5)*1440,0))</f>
        <v/>
      </c>
      <c r="M1000" s="22" t="str">
        <f aca="false">IF(OR(I1000="",G1000=""),"",IF(ROUND(MAX(0,MOD(I1000-G1000+0.5,1)-0.5)*1440,0)&gt;=الإعدادات!$B$8,ROUND(MAX(0,MOD(I1000-G1000+0.5,1)-0.5)*1440,0),0))</f>
        <v/>
      </c>
      <c r="N1000" s="18" t="str">
        <f aca="false">IF(OR(A1000="",B1000=""),"",IF(COUNTIFS(الإجازات!$A$2:$A$1001,B1000,الإجازات!$D$2:$D$1001,"&lt;="&amp;A1000,الإجازات!$E$2:$E$1001,"&gt;="&amp;A1000,الإجازات!$G$2:$G$1001,"مقبولة")=0,"",LOOKUP(2,1/((الإجازات!$A$2:$A$1001=B1000)*(الإجازات!$D$2:$D$1001&lt;=A1000)*(الإجازات!$E$2:$E$1001&gt;=A1000)*(الإجازات!$G$2:$G$1001="مقبولة")),الإجازات!$C$2:$C$1001)))</f>
        <v/>
      </c>
      <c r="O1000" s="17"/>
      <c r="P1000" s="23" t="str">
        <f aca="false">IF(B1000="","",IF(ISNA(MATCH(B1000,الموظفين!$A$2:$A$501,0)),"⚠ كود غير موجود",IF(O1000&lt;&gt;"",O1000,IF(N1000&lt;&gt;"",N1000,IF(H1000="",IF(AND(A1000&lt;&gt;"",WEEKDAY(A1000)=الإعدادات!$B$11),"راحة أسبوعية","غائب"),IF(I1000="","بدون انصراف",IF(N(K1000)&gt;0,"متأخر","حاضر")))))))</f>
        <v/>
      </c>
      <c r="Q1000" s="24" t="str">
        <f aca="false">IF(B1000="","",IF(OR(P1000="غائب",P1000="غياب",P1000="إجازة بدون راتب"),IFERROR(VLOOKUP(B1000,الموظفين!$A$2:$J$501,8,FALSE()),0),0))</f>
        <v/>
      </c>
      <c r="R1000" s="24" t="str">
        <f aca="false">IF(B1000="","",ROUND((N(K1000)+N(L1000))/60*IFERROR(VLOOKUP(B1000,الموظفين!$A$2:$J$501,8,FALSE()),0)/الإعدادات!$B$6*الإعدادات!$B$9,2))</f>
        <v/>
      </c>
      <c r="S1000" s="24" t="str">
        <f aca="false">IF(OR(B1000="",M1000=""),"",ROUND(M1000/60*IFERROR(VLOOKUP(B1000,الموظفين!$A$2:$J$501,9,FALSE()),0),2))</f>
        <v/>
      </c>
      <c r="T1000" s="17"/>
      <c r="U1000" s="23" t="str">
        <f aca="false">IF(OR(A1000="",B1000=""),"",A1000&amp;"|"&amp;B1000)</f>
        <v/>
      </c>
    </row>
    <row r="1001" customFormat="false" ht="15" hidden="false" customHeight="false" outlineLevel="0" collapsed="false">
      <c r="A1001" s="16"/>
      <c r="B1001" s="17"/>
      <c r="C1001" s="18" t="str">
        <f aca="false">IF($B1001="","",IFERROR(VLOOKUP($B1001,الموظفين!$A$2:$J$501,2,FALSE())&amp;"","⚠ كود غير موجود"))</f>
        <v/>
      </c>
      <c r="D1001" s="18" t="str">
        <f aca="false">IF($B1001="","",IFERROR(VLOOKUP($B1001,الموظفين!$A$2:$J$501,3,FALSE())&amp;"",""))</f>
        <v/>
      </c>
      <c r="E1001" s="18" t="str">
        <f aca="false">IF($B1001="","",IFERROR(VLOOKUP($B1001,الموظفين!$A$2:$J$501,5,FALSE())&amp;"",""))</f>
        <v/>
      </c>
      <c r="F1001" s="19" t="str">
        <f aca="false">IF($B1001="","",IFERROR(VLOOKUP($B1001,الموظفين!$A$2:$J$501,6,FALSE()),""))</f>
        <v/>
      </c>
      <c r="G1001" s="19" t="str">
        <f aca="false">IF($B1001="","",IFERROR(VLOOKUP($B1001,الموظفين!$A$2:$J$501,7,FALSE()),""))</f>
        <v/>
      </c>
      <c r="H1001" s="20"/>
      <c r="I1001" s="20"/>
      <c r="J1001" s="21" t="str">
        <f aca="false">IF(OR(H1001="",I1001=""),"",ROUND(MOD(I1001-H1001,1)*24,2))</f>
        <v/>
      </c>
      <c r="K1001" s="22" t="str">
        <f aca="false">IF(OR(H1001="",F1001=""),"",IF(ROUND(MAX(0,MOD(H1001-F1001+0.5,1)-0.5)*1440,0)&gt;IFERROR(VLOOKUP(E1001,الورديات!$A$2:$E$21,5,FALSE()),0),ROUND(MAX(0,MOD(H1001-F1001+0.5,1)-0.5)*1440,0),0))</f>
        <v/>
      </c>
      <c r="L1001" s="22" t="str">
        <f aca="false">IF(OR(I1001="",G1001=""),"",ROUND(MAX(0,MOD(G1001-I1001+0.5,1)-0.5)*1440,0))</f>
        <v/>
      </c>
      <c r="M1001" s="22" t="str">
        <f aca="false">IF(OR(I1001="",G1001=""),"",IF(ROUND(MAX(0,MOD(I1001-G1001+0.5,1)-0.5)*1440,0)&gt;=الإعدادات!$B$8,ROUND(MAX(0,MOD(I1001-G1001+0.5,1)-0.5)*1440,0),0))</f>
        <v/>
      </c>
      <c r="N1001" s="18" t="str">
        <f aca="false">IF(OR(A1001="",B1001=""),"",IF(COUNTIFS(الإجازات!$A$2:$A$1001,B1001,الإجازات!$D$2:$D$1001,"&lt;="&amp;A1001,الإجازات!$E$2:$E$1001,"&gt;="&amp;A1001,الإجازات!$G$2:$G$1001,"مقبولة")=0,"",LOOKUP(2,1/((الإجازات!$A$2:$A$1001=B1001)*(الإجازات!$D$2:$D$1001&lt;=A1001)*(الإجازات!$E$2:$E$1001&gt;=A1001)*(الإجازات!$G$2:$G$1001="مقبولة")),الإجازات!$C$2:$C$1001)))</f>
        <v/>
      </c>
      <c r="O1001" s="17"/>
      <c r="P1001" s="23" t="str">
        <f aca="false">IF(B1001="","",IF(ISNA(MATCH(B1001,الموظفين!$A$2:$A$501,0)),"⚠ كود غير موجود",IF(O1001&lt;&gt;"",O1001,IF(N1001&lt;&gt;"",N1001,IF(H1001="",IF(AND(A1001&lt;&gt;"",WEEKDAY(A1001)=الإعدادات!$B$11),"راحة أسبوعية","غائب"),IF(I1001="","بدون انصراف",IF(N(K1001)&gt;0,"متأخر","حاضر")))))))</f>
        <v/>
      </c>
      <c r="Q1001" s="24" t="str">
        <f aca="false">IF(B1001="","",IF(OR(P1001="غائب",P1001="غياب",P1001="إجازة بدون راتب"),IFERROR(VLOOKUP(B1001,الموظفين!$A$2:$J$501,8,FALSE()),0),0))</f>
        <v/>
      </c>
      <c r="R1001" s="24" t="str">
        <f aca="false">IF(B1001="","",ROUND((N(K1001)+N(L1001))/60*IFERROR(VLOOKUP(B1001,الموظفين!$A$2:$J$501,8,FALSE()),0)/الإعدادات!$B$6*الإعدادات!$B$9,2))</f>
        <v/>
      </c>
      <c r="S1001" s="24" t="str">
        <f aca="false">IF(OR(B1001="",M1001=""),"",ROUND(M1001/60*IFERROR(VLOOKUP(B1001,الموظفين!$A$2:$J$501,9,FALSE()),0),2))</f>
        <v/>
      </c>
      <c r="T1001" s="17"/>
      <c r="U1001" s="23" t="str">
        <f aca="false">IF(OR(A1001="",B1001=""),"",A1001&amp;"|"&amp;B1001)</f>
        <v/>
      </c>
    </row>
    <row r="1002" customFormat="false" ht="15" hidden="false" customHeight="false" outlineLevel="0" collapsed="false">
      <c r="A1002" s="16"/>
      <c r="B1002" s="17"/>
      <c r="C1002" s="18" t="str">
        <f aca="false">IF($B1002="","",IFERROR(VLOOKUP($B1002,الموظفين!$A$2:$J$501,2,FALSE())&amp;"","⚠ كود غير موجود"))</f>
        <v/>
      </c>
      <c r="D1002" s="18" t="str">
        <f aca="false">IF($B1002="","",IFERROR(VLOOKUP($B1002,الموظفين!$A$2:$J$501,3,FALSE())&amp;"",""))</f>
        <v/>
      </c>
      <c r="E1002" s="18" t="str">
        <f aca="false">IF($B1002="","",IFERROR(VLOOKUP($B1002,الموظفين!$A$2:$J$501,5,FALSE())&amp;"",""))</f>
        <v/>
      </c>
      <c r="F1002" s="19" t="str">
        <f aca="false">IF($B1002="","",IFERROR(VLOOKUP($B1002,الموظفين!$A$2:$J$501,6,FALSE()),""))</f>
        <v/>
      </c>
      <c r="G1002" s="19" t="str">
        <f aca="false">IF($B1002="","",IFERROR(VLOOKUP($B1002,الموظفين!$A$2:$J$501,7,FALSE()),""))</f>
        <v/>
      </c>
      <c r="H1002" s="20"/>
      <c r="I1002" s="20"/>
      <c r="J1002" s="21" t="str">
        <f aca="false">IF(OR(H1002="",I1002=""),"",ROUND(MOD(I1002-H1002,1)*24,2))</f>
        <v/>
      </c>
      <c r="K1002" s="22" t="str">
        <f aca="false">IF(OR(H1002="",F1002=""),"",IF(ROUND(MAX(0,MOD(H1002-F1002+0.5,1)-0.5)*1440,0)&gt;IFERROR(VLOOKUP(E1002,الورديات!$A$2:$E$21,5,FALSE()),0),ROUND(MAX(0,MOD(H1002-F1002+0.5,1)-0.5)*1440,0),0))</f>
        <v/>
      </c>
      <c r="L1002" s="22" t="str">
        <f aca="false">IF(OR(I1002="",G1002=""),"",ROUND(MAX(0,MOD(G1002-I1002+0.5,1)-0.5)*1440,0))</f>
        <v/>
      </c>
      <c r="M1002" s="22" t="str">
        <f aca="false">IF(OR(I1002="",G1002=""),"",IF(ROUND(MAX(0,MOD(I1002-G1002+0.5,1)-0.5)*1440,0)&gt;=الإعدادات!$B$8,ROUND(MAX(0,MOD(I1002-G1002+0.5,1)-0.5)*1440,0),0))</f>
        <v/>
      </c>
      <c r="N1002" s="18" t="str">
        <f aca="false">IF(OR(A1002="",B1002=""),"",IF(COUNTIFS(الإجازات!$A$2:$A$1001,B1002,الإجازات!$D$2:$D$1001,"&lt;="&amp;A1002,الإجازات!$E$2:$E$1001,"&gt;="&amp;A1002,الإجازات!$G$2:$G$1001,"مقبولة")=0,"",LOOKUP(2,1/((الإجازات!$A$2:$A$1001=B1002)*(الإجازات!$D$2:$D$1001&lt;=A1002)*(الإجازات!$E$2:$E$1001&gt;=A1002)*(الإجازات!$G$2:$G$1001="مقبولة")),الإجازات!$C$2:$C$1001)))</f>
        <v/>
      </c>
      <c r="O1002" s="17"/>
      <c r="P1002" s="23" t="str">
        <f aca="false">IF(B1002="","",IF(ISNA(MATCH(B1002,الموظفين!$A$2:$A$501,0)),"⚠ كود غير موجود",IF(O1002&lt;&gt;"",O1002,IF(N1002&lt;&gt;"",N1002,IF(H1002="",IF(AND(A1002&lt;&gt;"",WEEKDAY(A1002)=الإعدادات!$B$11),"راحة أسبوعية","غائب"),IF(I1002="","بدون انصراف",IF(N(K1002)&gt;0,"متأخر","حاضر")))))))</f>
        <v/>
      </c>
      <c r="Q1002" s="24" t="str">
        <f aca="false">IF(B1002="","",IF(OR(P1002="غائب",P1002="غياب",P1002="إجازة بدون راتب"),IFERROR(VLOOKUP(B1002,الموظفين!$A$2:$J$501,8,FALSE()),0),0))</f>
        <v/>
      </c>
      <c r="R1002" s="24" t="str">
        <f aca="false">IF(B1002="","",ROUND((N(K1002)+N(L1002))/60*IFERROR(VLOOKUP(B1002,الموظفين!$A$2:$J$501,8,FALSE()),0)/الإعدادات!$B$6*الإعدادات!$B$9,2))</f>
        <v/>
      </c>
      <c r="S1002" s="24" t="str">
        <f aca="false">IF(OR(B1002="",M1002=""),"",ROUND(M1002/60*IFERROR(VLOOKUP(B1002,الموظفين!$A$2:$J$501,9,FALSE()),0),2))</f>
        <v/>
      </c>
      <c r="T1002" s="17"/>
      <c r="U1002" s="23" t="str">
        <f aca="false">IF(OR(A1002="",B1002=""),"",A1002&amp;"|"&amp;B1002)</f>
        <v/>
      </c>
    </row>
    <row r="1003" customFormat="false" ht="15" hidden="false" customHeight="false" outlineLevel="0" collapsed="false">
      <c r="A1003" s="16"/>
      <c r="B1003" s="17"/>
      <c r="C1003" s="18" t="str">
        <f aca="false">IF($B1003="","",IFERROR(VLOOKUP($B1003,الموظفين!$A$2:$J$501,2,FALSE())&amp;"","⚠ كود غير موجود"))</f>
        <v/>
      </c>
      <c r="D1003" s="18" t="str">
        <f aca="false">IF($B1003="","",IFERROR(VLOOKUP($B1003,الموظفين!$A$2:$J$501,3,FALSE())&amp;"",""))</f>
        <v/>
      </c>
      <c r="E1003" s="18" t="str">
        <f aca="false">IF($B1003="","",IFERROR(VLOOKUP($B1003,الموظفين!$A$2:$J$501,5,FALSE())&amp;"",""))</f>
        <v/>
      </c>
      <c r="F1003" s="19" t="str">
        <f aca="false">IF($B1003="","",IFERROR(VLOOKUP($B1003,الموظفين!$A$2:$J$501,6,FALSE()),""))</f>
        <v/>
      </c>
      <c r="G1003" s="19" t="str">
        <f aca="false">IF($B1003="","",IFERROR(VLOOKUP($B1003,الموظفين!$A$2:$J$501,7,FALSE()),""))</f>
        <v/>
      </c>
      <c r="H1003" s="20"/>
      <c r="I1003" s="20"/>
      <c r="J1003" s="21" t="str">
        <f aca="false">IF(OR(H1003="",I1003=""),"",ROUND(MOD(I1003-H1003,1)*24,2))</f>
        <v/>
      </c>
      <c r="K1003" s="22" t="str">
        <f aca="false">IF(OR(H1003="",F1003=""),"",IF(ROUND(MAX(0,MOD(H1003-F1003+0.5,1)-0.5)*1440,0)&gt;IFERROR(VLOOKUP(E1003,الورديات!$A$2:$E$21,5,FALSE()),0),ROUND(MAX(0,MOD(H1003-F1003+0.5,1)-0.5)*1440,0),0))</f>
        <v/>
      </c>
      <c r="L1003" s="22" t="str">
        <f aca="false">IF(OR(I1003="",G1003=""),"",ROUND(MAX(0,MOD(G1003-I1003+0.5,1)-0.5)*1440,0))</f>
        <v/>
      </c>
      <c r="M1003" s="22" t="str">
        <f aca="false">IF(OR(I1003="",G1003=""),"",IF(ROUND(MAX(0,MOD(I1003-G1003+0.5,1)-0.5)*1440,0)&gt;=الإعدادات!$B$8,ROUND(MAX(0,MOD(I1003-G1003+0.5,1)-0.5)*1440,0),0))</f>
        <v/>
      </c>
      <c r="N1003" s="18" t="str">
        <f aca="false">IF(OR(A1003="",B1003=""),"",IF(COUNTIFS(الإجازات!$A$2:$A$1001,B1003,الإجازات!$D$2:$D$1001,"&lt;="&amp;A1003,الإجازات!$E$2:$E$1001,"&gt;="&amp;A1003,الإجازات!$G$2:$G$1001,"مقبولة")=0,"",LOOKUP(2,1/((الإجازات!$A$2:$A$1001=B1003)*(الإجازات!$D$2:$D$1001&lt;=A1003)*(الإجازات!$E$2:$E$1001&gt;=A1003)*(الإجازات!$G$2:$G$1001="مقبولة")),الإجازات!$C$2:$C$1001)))</f>
        <v/>
      </c>
      <c r="O1003" s="17"/>
      <c r="P1003" s="23" t="str">
        <f aca="false">IF(B1003="","",IF(ISNA(MATCH(B1003,الموظفين!$A$2:$A$501,0)),"⚠ كود غير موجود",IF(O1003&lt;&gt;"",O1003,IF(N1003&lt;&gt;"",N1003,IF(H1003="",IF(AND(A1003&lt;&gt;"",WEEKDAY(A1003)=الإعدادات!$B$11),"راحة أسبوعية","غائب"),IF(I1003="","بدون انصراف",IF(N(K1003)&gt;0,"متأخر","حاضر")))))))</f>
        <v/>
      </c>
      <c r="Q1003" s="24" t="str">
        <f aca="false">IF(B1003="","",IF(OR(P1003="غائب",P1003="غياب",P1003="إجازة بدون راتب"),IFERROR(VLOOKUP(B1003,الموظفين!$A$2:$J$501,8,FALSE()),0),0))</f>
        <v/>
      </c>
      <c r="R1003" s="24" t="str">
        <f aca="false">IF(B1003="","",ROUND((N(K1003)+N(L1003))/60*IFERROR(VLOOKUP(B1003,الموظفين!$A$2:$J$501,8,FALSE()),0)/الإعدادات!$B$6*الإعدادات!$B$9,2))</f>
        <v/>
      </c>
      <c r="S1003" s="24" t="str">
        <f aca="false">IF(OR(B1003="",M1003=""),"",ROUND(M1003/60*IFERROR(VLOOKUP(B1003,الموظفين!$A$2:$J$501,9,FALSE()),0),2))</f>
        <v/>
      </c>
      <c r="T1003" s="17"/>
      <c r="U1003" s="23" t="str">
        <f aca="false">IF(OR(A1003="",B1003=""),"",A1003&amp;"|"&amp;B1003)</f>
        <v/>
      </c>
    </row>
    <row r="1004" customFormat="false" ht="15" hidden="false" customHeight="false" outlineLevel="0" collapsed="false">
      <c r="A1004" s="16"/>
      <c r="B1004" s="17"/>
      <c r="C1004" s="18" t="str">
        <f aca="false">IF($B1004="","",IFERROR(VLOOKUP($B1004,الموظفين!$A$2:$J$501,2,FALSE())&amp;"","⚠ كود غير موجود"))</f>
        <v/>
      </c>
      <c r="D1004" s="18" t="str">
        <f aca="false">IF($B1004="","",IFERROR(VLOOKUP($B1004,الموظفين!$A$2:$J$501,3,FALSE())&amp;"",""))</f>
        <v/>
      </c>
      <c r="E1004" s="18" t="str">
        <f aca="false">IF($B1004="","",IFERROR(VLOOKUP($B1004,الموظفين!$A$2:$J$501,5,FALSE())&amp;"",""))</f>
        <v/>
      </c>
      <c r="F1004" s="19" t="str">
        <f aca="false">IF($B1004="","",IFERROR(VLOOKUP($B1004,الموظفين!$A$2:$J$501,6,FALSE()),""))</f>
        <v/>
      </c>
      <c r="G1004" s="19" t="str">
        <f aca="false">IF($B1004="","",IFERROR(VLOOKUP($B1004,الموظفين!$A$2:$J$501,7,FALSE()),""))</f>
        <v/>
      </c>
      <c r="H1004" s="20"/>
      <c r="I1004" s="20"/>
      <c r="J1004" s="21" t="str">
        <f aca="false">IF(OR(H1004="",I1004=""),"",ROUND(MOD(I1004-H1004,1)*24,2))</f>
        <v/>
      </c>
      <c r="K1004" s="22" t="str">
        <f aca="false">IF(OR(H1004="",F1004=""),"",IF(ROUND(MAX(0,MOD(H1004-F1004+0.5,1)-0.5)*1440,0)&gt;IFERROR(VLOOKUP(E1004,الورديات!$A$2:$E$21,5,FALSE()),0),ROUND(MAX(0,MOD(H1004-F1004+0.5,1)-0.5)*1440,0),0))</f>
        <v/>
      </c>
      <c r="L1004" s="22" t="str">
        <f aca="false">IF(OR(I1004="",G1004=""),"",ROUND(MAX(0,MOD(G1004-I1004+0.5,1)-0.5)*1440,0))</f>
        <v/>
      </c>
      <c r="M1004" s="22" t="str">
        <f aca="false">IF(OR(I1004="",G1004=""),"",IF(ROUND(MAX(0,MOD(I1004-G1004+0.5,1)-0.5)*1440,0)&gt;=الإعدادات!$B$8,ROUND(MAX(0,MOD(I1004-G1004+0.5,1)-0.5)*1440,0),0))</f>
        <v/>
      </c>
      <c r="N1004" s="18" t="str">
        <f aca="false">IF(OR(A1004="",B1004=""),"",IF(COUNTIFS(الإجازات!$A$2:$A$1001,B1004,الإجازات!$D$2:$D$1001,"&lt;="&amp;A1004,الإجازات!$E$2:$E$1001,"&gt;="&amp;A1004,الإجازات!$G$2:$G$1001,"مقبولة")=0,"",LOOKUP(2,1/((الإجازات!$A$2:$A$1001=B1004)*(الإجازات!$D$2:$D$1001&lt;=A1004)*(الإجازات!$E$2:$E$1001&gt;=A1004)*(الإجازات!$G$2:$G$1001="مقبولة")),الإجازات!$C$2:$C$1001)))</f>
        <v/>
      </c>
      <c r="O1004" s="17"/>
      <c r="P1004" s="23" t="str">
        <f aca="false">IF(B1004="","",IF(ISNA(MATCH(B1004,الموظفين!$A$2:$A$501,0)),"⚠ كود غير موجود",IF(O1004&lt;&gt;"",O1004,IF(N1004&lt;&gt;"",N1004,IF(H1004="",IF(AND(A1004&lt;&gt;"",WEEKDAY(A1004)=الإعدادات!$B$11),"راحة أسبوعية","غائب"),IF(I1004="","بدون انصراف",IF(N(K1004)&gt;0,"متأخر","حاضر")))))))</f>
        <v/>
      </c>
      <c r="Q1004" s="24" t="str">
        <f aca="false">IF(B1004="","",IF(OR(P1004="غائب",P1004="غياب",P1004="إجازة بدون راتب"),IFERROR(VLOOKUP(B1004,الموظفين!$A$2:$J$501,8,FALSE()),0),0))</f>
        <v/>
      </c>
      <c r="R1004" s="24" t="str">
        <f aca="false">IF(B1004="","",ROUND((N(K1004)+N(L1004))/60*IFERROR(VLOOKUP(B1004,الموظفين!$A$2:$J$501,8,FALSE()),0)/الإعدادات!$B$6*الإعدادات!$B$9,2))</f>
        <v/>
      </c>
      <c r="S1004" s="24" t="str">
        <f aca="false">IF(OR(B1004="",M1004=""),"",ROUND(M1004/60*IFERROR(VLOOKUP(B1004,الموظفين!$A$2:$J$501,9,FALSE()),0),2))</f>
        <v/>
      </c>
      <c r="T1004" s="17"/>
      <c r="U1004" s="23" t="str">
        <f aca="false">IF(OR(A1004="",B1004=""),"",A1004&amp;"|"&amp;B1004)</f>
        <v/>
      </c>
    </row>
    <row r="1005" customFormat="false" ht="15" hidden="false" customHeight="false" outlineLevel="0" collapsed="false">
      <c r="A1005" s="16"/>
      <c r="B1005" s="17"/>
      <c r="C1005" s="18" t="str">
        <f aca="false">IF($B1005="","",IFERROR(VLOOKUP($B1005,الموظفين!$A$2:$J$501,2,FALSE())&amp;"","⚠ كود غير موجود"))</f>
        <v/>
      </c>
      <c r="D1005" s="18" t="str">
        <f aca="false">IF($B1005="","",IFERROR(VLOOKUP($B1005,الموظفين!$A$2:$J$501,3,FALSE())&amp;"",""))</f>
        <v/>
      </c>
      <c r="E1005" s="18" t="str">
        <f aca="false">IF($B1005="","",IFERROR(VLOOKUP($B1005,الموظفين!$A$2:$J$501,5,FALSE())&amp;"",""))</f>
        <v/>
      </c>
      <c r="F1005" s="19" t="str">
        <f aca="false">IF($B1005="","",IFERROR(VLOOKUP($B1005,الموظفين!$A$2:$J$501,6,FALSE()),""))</f>
        <v/>
      </c>
      <c r="G1005" s="19" t="str">
        <f aca="false">IF($B1005="","",IFERROR(VLOOKUP($B1005,الموظفين!$A$2:$J$501,7,FALSE()),""))</f>
        <v/>
      </c>
      <c r="H1005" s="20"/>
      <c r="I1005" s="20"/>
      <c r="J1005" s="21" t="str">
        <f aca="false">IF(OR(H1005="",I1005=""),"",ROUND(MOD(I1005-H1005,1)*24,2))</f>
        <v/>
      </c>
      <c r="K1005" s="22" t="str">
        <f aca="false">IF(OR(H1005="",F1005=""),"",IF(ROUND(MAX(0,MOD(H1005-F1005+0.5,1)-0.5)*1440,0)&gt;IFERROR(VLOOKUP(E1005,الورديات!$A$2:$E$21,5,FALSE()),0),ROUND(MAX(0,MOD(H1005-F1005+0.5,1)-0.5)*1440,0),0))</f>
        <v/>
      </c>
      <c r="L1005" s="22" t="str">
        <f aca="false">IF(OR(I1005="",G1005=""),"",ROUND(MAX(0,MOD(G1005-I1005+0.5,1)-0.5)*1440,0))</f>
        <v/>
      </c>
      <c r="M1005" s="22" t="str">
        <f aca="false">IF(OR(I1005="",G1005=""),"",IF(ROUND(MAX(0,MOD(I1005-G1005+0.5,1)-0.5)*1440,0)&gt;=الإعدادات!$B$8,ROUND(MAX(0,MOD(I1005-G1005+0.5,1)-0.5)*1440,0),0))</f>
        <v/>
      </c>
      <c r="N1005" s="18" t="str">
        <f aca="false">IF(OR(A1005="",B1005=""),"",IF(COUNTIFS(الإجازات!$A$2:$A$1001,B1005,الإجازات!$D$2:$D$1001,"&lt;="&amp;A1005,الإجازات!$E$2:$E$1001,"&gt;="&amp;A1005,الإجازات!$G$2:$G$1001,"مقبولة")=0,"",LOOKUP(2,1/((الإجازات!$A$2:$A$1001=B1005)*(الإجازات!$D$2:$D$1001&lt;=A1005)*(الإجازات!$E$2:$E$1001&gt;=A1005)*(الإجازات!$G$2:$G$1001="مقبولة")),الإجازات!$C$2:$C$1001)))</f>
        <v/>
      </c>
      <c r="O1005" s="17"/>
      <c r="P1005" s="23" t="str">
        <f aca="false">IF(B1005="","",IF(ISNA(MATCH(B1005,الموظفين!$A$2:$A$501,0)),"⚠ كود غير موجود",IF(O1005&lt;&gt;"",O1005,IF(N1005&lt;&gt;"",N1005,IF(H1005="",IF(AND(A1005&lt;&gt;"",WEEKDAY(A1005)=الإعدادات!$B$11),"راحة أسبوعية","غائب"),IF(I1005="","بدون انصراف",IF(N(K1005)&gt;0,"متأخر","حاضر")))))))</f>
        <v/>
      </c>
      <c r="Q1005" s="24" t="str">
        <f aca="false">IF(B1005="","",IF(OR(P1005="غائب",P1005="غياب",P1005="إجازة بدون راتب"),IFERROR(VLOOKUP(B1005,الموظفين!$A$2:$J$501,8,FALSE()),0),0))</f>
        <v/>
      </c>
      <c r="R1005" s="24" t="str">
        <f aca="false">IF(B1005="","",ROUND((N(K1005)+N(L1005))/60*IFERROR(VLOOKUP(B1005,الموظفين!$A$2:$J$501,8,FALSE()),0)/الإعدادات!$B$6*الإعدادات!$B$9,2))</f>
        <v/>
      </c>
      <c r="S1005" s="24" t="str">
        <f aca="false">IF(OR(B1005="",M1005=""),"",ROUND(M1005/60*IFERROR(VLOOKUP(B1005,الموظفين!$A$2:$J$501,9,FALSE()),0),2))</f>
        <v/>
      </c>
      <c r="T1005" s="17"/>
      <c r="U1005" s="23" t="str">
        <f aca="false">IF(OR(A1005="",B1005=""),"",A1005&amp;"|"&amp;B1005)</f>
        <v/>
      </c>
    </row>
    <row r="1006" customFormat="false" ht="15" hidden="false" customHeight="false" outlineLevel="0" collapsed="false">
      <c r="A1006" s="16"/>
      <c r="B1006" s="17"/>
      <c r="C1006" s="18" t="str">
        <f aca="false">IF($B1006="","",IFERROR(VLOOKUP($B1006,الموظفين!$A$2:$J$501,2,FALSE())&amp;"","⚠ كود غير موجود"))</f>
        <v/>
      </c>
      <c r="D1006" s="18" t="str">
        <f aca="false">IF($B1006="","",IFERROR(VLOOKUP($B1006,الموظفين!$A$2:$J$501,3,FALSE())&amp;"",""))</f>
        <v/>
      </c>
      <c r="E1006" s="18" t="str">
        <f aca="false">IF($B1006="","",IFERROR(VLOOKUP($B1006,الموظفين!$A$2:$J$501,5,FALSE())&amp;"",""))</f>
        <v/>
      </c>
      <c r="F1006" s="19" t="str">
        <f aca="false">IF($B1006="","",IFERROR(VLOOKUP($B1006,الموظفين!$A$2:$J$501,6,FALSE()),""))</f>
        <v/>
      </c>
      <c r="G1006" s="19" t="str">
        <f aca="false">IF($B1006="","",IFERROR(VLOOKUP($B1006,الموظفين!$A$2:$J$501,7,FALSE()),""))</f>
        <v/>
      </c>
      <c r="H1006" s="20"/>
      <c r="I1006" s="20"/>
      <c r="J1006" s="21" t="str">
        <f aca="false">IF(OR(H1006="",I1006=""),"",ROUND(MOD(I1006-H1006,1)*24,2))</f>
        <v/>
      </c>
      <c r="K1006" s="22" t="str">
        <f aca="false">IF(OR(H1006="",F1006=""),"",IF(ROUND(MAX(0,MOD(H1006-F1006+0.5,1)-0.5)*1440,0)&gt;IFERROR(VLOOKUP(E1006,الورديات!$A$2:$E$21,5,FALSE()),0),ROUND(MAX(0,MOD(H1006-F1006+0.5,1)-0.5)*1440,0),0))</f>
        <v/>
      </c>
      <c r="L1006" s="22" t="str">
        <f aca="false">IF(OR(I1006="",G1006=""),"",ROUND(MAX(0,MOD(G1006-I1006+0.5,1)-0.5)*1440,0))</f>
        <v/>
      </c>
      <c r="M1006" s="22" t="str">
        <f aca="false">IF(OR(I1006="",G1006=""),"",IF(ROUND(MAX(0,MOD(I1006-G1006+0.5,1)-0.5)*1440,0)&gt;=الإعدادات!$B$8,ROUND(MAX(0,MOD(I1006-G1006+0.5,1)-0.5)*1440,0),0))</f>
        <v/>
      </c>
      <c r="N1006" s="18" t="str">
        <f aca="false">IF(OR(A1006="",B1006=""),"",IF(COUNTIFS(الإجازات!$A$2:$A$1001,B1006,الإجازات!$D$2:$D$1001,"&lt;="&amp;A1006,الإجازات!$E$2:$E$1001,"&gt;="&amp;A1006,الإجازات!$G$2:$G$1001,"مقبولة")=0,"",LOOKUP(2,1/((الإجازات!$A$2:$A$1001=B1006)*(الإجازات!$D$2:$D$1001&lt;=A1006)*(الإجازات!$E$2:$E$1001&gt;=A1006)*(الإجازات!$G$2:$G$1001="مقبولة")),الإجازات!$C$2:$C$1001)))</f>
        <v/>
      </c>
      <c r="O1006" s="17"/>
      <c r="P1006" s="23" t="str">
        <f aca="false">IF(B1006="","",IF(ISNA(MATCH(B1006,الموظفين!$A$2:$A$501,0)),"⚠ كود غير موجود",IF(O1006&lt;&gt;"",O1006,IF(N1006&lt;&gt;"",N1006,IF(H1006="",IF(AND(A1006&lt;&gt;"",WEEKDAY(A1006)=الإعدادات!$B$11),"راحة أسبوعية","غائب"),IF(I1006="","بدون انصراف",IF(N(K1006)&gt;0,"متأخر","حاضر")))))))</f>
        <v/>
      </c>
      <c r="Q1006" s="24" t="str">
        <f aca="false">IF(B1006="","",IF(OR(P1006="غائب",P1006="غياب",P1006="إجازة بدون راتب"),IFERROR(VLOOKUP(B1006,الموظفين!$A$2:$J$501,8,FALSE()),0),0))</f>
        <v/>
      </c>
      <c r="R1006" s="24" t="str">
        <f aca="false">IF(B1006="","",ROUND((N(K1006)+N(L1006))/60*IFERROR(VLOOKUP(B1006,الموظفين!$A$2:$J$501,8,FALSE()),0)/الإعدادات!$B$6*الإعدادات!$B$9,2))</f>
        <v/>
      </c>
      <c r="S1006" s="24" t="str">
        <f aca="false">IF(OR(B1006="",M1006=""),"",ROUND(M1006/60*IFERROR(VLOOKUP(B1006,الموظفين!$A$2:$J$501,9,FALSE()),0),2))</f>
        <v/>
      </c>
      <c r="T1006" s="17"/>
      <c r="U1006" s="23" t="str">
        <f aca="false">IF(OR(A1006="",B1006=""),"",A1006&amp;"|"&amp;B1006)</f>
        <v/>
      </c>
    </row>
    <row r="1007" customFormat="false" ht="15" hidden="false" customHeight="false" outlineLevel="0" collapsed="false">
      <c r="A1007" s="16"/>
      <c r="B1007" s="17"/>
      <c r="C1007" s="18" t="str">
        <f aca="false">IF($B1007="","",IFERROR(VLOOKUP($B1007,الموظفين!$A$2:$J$501,2,FALSE())&amp;"","⚠ كود غير موجود"))</f>
        <v/>
      </c>
      <c r="D1007" s="18" t="str">
        <f aca="false">IF($B1007="","",IFERROR(VLOOKUP($B1007,الموظفين!$A$2:$J$501,3,FALSE())&amp;"",""))</f>
        <v/>
      </c>
      <c r="E1007" s="18" t="str">
        <f aca="false">IF($B1007="","",IFERROR(VLOOKUP($B1007,الموظفين!$A$2:$J$501,5,FALSE())&amp;"",""))</f>
        <v/>
      </c>
      <c r="F1007" s="19" t="str">
        <f aca="false">IF($B1007="","",IFERROR(VLOOKUP($B1007,الموظفين!$A$2:$J$501,6,FALSE()),""))</f>
        <v/>
      </c>
      <c r="G1007" s="19" t="str">
        <f aca="false">IF($B1007="","",IFERROR(VLOOKUP($B1007,الموظفين!$A$2:$J$501,7,FALSE()),""))</f>
        <v/>
      </c>
      <c r="H1007" s="20"/>
      <c r="I1007" s="20"/>
      <c r="J1007" s="21" t="str">
        <f aca="false">IF(OR(H1007="",I1007=""),"",ROUND(MOD(I1007-H1007,1)*24,2))</f>
        <v/>
      </c>
      <c r="K1007" s="22" t="str">
        <f aca="false">IF(OR(H1007="",F1007=""),"",IF(ROUND(MAX(0,MOD(H1007-F1007+0.5,1)-0.5)*1440,0)&gt;IFERROR(VLOOKUP(E1007,الورديات!$A$2:$E$21,5,FALSE()),0),ROUND(MAX(0,MOD(H1007-F1007+0.5,1)-0.5)*1440,0),0))</f>
        <v/>
      </c>
      <c r="L1007" s="22" t="str">
        <f aca="false">IF(OR(I1007="",G1007=""),"",ROUND(MAX(0,MOD(G1007-I1007+0.5,1)-0.5)*1440,0))</f>
        <v/>
      </c>
      <c r="M1007" s="22" t="str">
        <f aca="false">IF(OR(I1007="",G1007=""),"",IF(ROUND(MAX(0,MOD(I1007-G1007+0.5,1)-0.5)*1440,0)&gt;=الإعدادات!$B$8,ROUND(MAX(0,MOD(I1007-G1007+0.5,1)-0.5)*1440,0),0))</f>
        <v/>
      </c>
      <c r="N1007" s="18" t="str">
        <f aca="false">IF(OR(A1007="",B1007=""),"",IF(COUNTIFS(الإجازات!$A$2:$A$1001,B1007,الإجازات!$D$2:$D$1001,"&lt;="&amp;A1007,الإجازات!$E$2:$E$1001,"&gt;="&amp;A1007,الإجازات!$G$2:$G$1001,"مقبولة")=0,"",LOOKUP(2,1/((الإجازات!$A$2:$A$1001=B1007)*(الإجازات!$D$2:$D$1001&lt;=A1007)*(الإجازات!$E$2:$E$1001&gt;=A1007)*(الإجازات!$G$2:$G$1001="مقبولة")),الإجازات!$C$2:$C$1001)))</f>
        <v/>
      </c>
      <c r="O1007" s="17"/>
      <c r="P1007" s="23" t="str">
        <f aca="false">IF(B1007="","",IF(ISNA(MATCH(B1007,الموظفين!$A$2:$A$501,0)),"⚠ كود غير موجود",IF(O1007&lt;&gt;"",O1007,IF(N1007&lt;&gt;"",N1007,IF(H1007="",IF(AND(A1007&lt;&gt;"",WEEKDAY(A1007)=الإعدادات!$B$11),"راحة أسبوعية","غائب"),IF(I1007="","بدون انصراف",IF(N(K1007)&gt;0,"متأخر","حاضر")))))))</f>
        <v/>
      </c>
      <c r="Q1007" s="24" t="str">
        <f aca="false">IF(B1007="","",IF(OR(P1007="غائب",P1007="غياب",P1007="إجازة بدون راتب"),IFERROR(VLOOKUP(B1007,الموظفين!$A$2:$J$501,8,FALSE()),0),0))</f>
        <v/>
      </c>
      <c r="R1007" s="24" t="str">
        <f aca="false">IF(B1007="","",ROUND((N(K1007)+N(L1007))/60*IFERROR(VLOOKUP(B1007,الموظفين!$A$2:$J$501,8,FALSE()),0)/الإعدادات!$B$6*الإعدادات!$B$9,2))</f>
        <v/>
      </c>
      <c r="S1007" s="24" t="str">
        <f aca="false">IF(OR(B1007="",M1007=""),"",ROUND(M1007/60*IFERROR(VLOOKUP(B1007,الموظفين!$A$2:$J$501,9,FALSE()),0),2))</f>
        <v/>
      </c>
      <c r="T1007" s="17"/>
      <c r="U1007" s="23" t="str">
        <f aca="false">IF(OR(A1007="",B1007=""),"",A1007&amp;"|"&amp;B1007)</f>
        <v/>
      </c>
    </row>
    <row r="1008" customFormat="false" ht="15" hidden="false" customHeight="false" outlineLevel="0" collapsed="false">
      <c r="A1008" s="16"/>
      <c r="B1008" s="17"/>
      <c r="C1008" s="18" t="str">
        <f aca="false">IF($B1008="","",IFERROR(VLOOKUP($B1008,الموظفين!$A$2:$J$501,2,FALSE())&amp;"","⚠ كود غير موجود"))</f>
        <v/>
      </c>
      <c r="D1008" s="18" t="str">
        <f aca="false">IF($B1008="","",IFERROR(VLOOKUP($B1008,الموظفين!$A$2:$J$501,3,FALSE())&amp;"",""))</f>
        <v/>
      </c>
      <c r="E1008" s="18" t="str">
        <f aca="false">IF($B1008="","",IFERROR(VLOOKUP($B1008,الموظفين!$A$2:$J$501,5,FALSE())&amp;"",""))</f>
        <v/>
      </c>
      <c r="F1008" s="19" t="str">
        <f aca="false">IF($B1008="","",IFERROR(VLOOKUP($B1008,الموظفين!$A$2:$J$501,6,FALSE()),""))</f>
        <v/>
      </c>
      <c r="G1008" s="19" t="str">
        <f aca="false">IF($B1008="","",IFERROR(VLOOKUP($B1008,الموظفين!$A$2:$J$501,7,FALSE()),""))</f>
        <v/>
      </c>
      <c r="H1008" s="20"/>
      <c r="I1008" s="20"/>
      <c r="J1008" s="21" t="str">
        <f aca="false">IF(OR(H1008="",I1008=""),"",ROUND(MOD(I1008-H1008,1)*24,2))</f>
        <v/>
      </c>
      <c r="K1008" s="22" t="str">
        <f aca="false">IF(OR(H1008="",F1008=""),"",IF(ROUND(MAX(0,MOD(H1008-F1008+0.5,1)-0.5)*1440,0)&gt;IFERROR(VLOOKUP(E1008,الورديات!$A$2:$E$21,5,FALSE()),0),ROUND(MAX(0,MOD(H1008-F1008+0.5,1)-0.5)*1440,0),0))</f>
        <v/>
      </c>
      <c r="L1008" s="22" t="str">
        <f aca="false">IF(OR(I1008="",G1008=""),"",ROUND(MAX(0,MOD(G1008-I1008+0.5,1)-0.5)*1440,0))</f>
        <v/>
      </c>
      <c r="M1008" s="22" t="str">
        <f aca="false">IF(OR(I1008="",G1008=""),"",IF(ROUND(MAX(0,MOD(I1008-G1008+0.5,1)-0.5)*1440,0)&gt;=الإعدادات!$B$8,ROUND(MAX(0,MOD(I1008-G1008+0.5,1)-0.5)*1440,0),0))</f>
        <v/>
      </c>
      <c r="N1008" s="18" t="str">
        <f aca="false">IF(OR(A1008="",B1008=""),"",IF(COUNTIFS(الإجازات!$A$2:$A$1001,B1008,الإجازات!$D$2:$D$1001,"&lt;="&amp;A1008,الإجازات!$E$2:$E$1001,"&gt;="&amp;A1008,الإجازات!$G$2:$G$1001,"مقبولة")=0,"",LOOKUP(2,1/((الإجازات!$A$2:$A$1001=B1008)*(الإجازات!$D$2:$D$1001&lt;=A1008)*(الإجازات!$E$2:$E$1001&gt;=A1008)*(الإجازات!$G$2:$G$1001="مقبولة")),الإجازات!$C$2:$C$1001)))</f>
        <v/>
      </c>
      <c r="O1008" s="17"/>
      <c r="P1008" s="23" t="str">
        <f aca="false">IF(B1008="","",IF(ISNA(MATCH(B1008,الموظفين!$A$2:$A$501,0)),"⚠ كود غير موجود",IF(O1008&lt;&gt;"",O1008,IF(N1008&lt;&gt;"",N1008,IF(H1008="",IF(AND(A1008&lt;&gt;"",WEEKDAY(A1008)=الإعدادات!$B$11),"راحة أسبوعية","غائب"),IF(I1008="","بدون انصراف",IF(N(K1008)&gt;0,"متأخر","حاضر")))))))</f>
        <v/>
      </c>
      <c r="Q1008" s="24" t="str">
        <f aca="false">IF(B1008="","",IF(OR(P1008="غائب",P1008="غياب",P1008="إجازة بدون راتب"),IFERROR(VLOOKUP(B1008,الموظفين!$A$2:$J$501,8,FALSE()),0),0))</f>
        <v/>
      </c>
      <c r="R1008" s="24" t="str">
        <f aca="false">IF(B1008="","",ROUND((N(K1008)+N(L1008))/60*IFERROR(VLOOKUP(B1008,الموظفين!$A$2:$J$501,8,FALSE()),0)/الإعدادات!$B$6*الإعدادات!$B$9,2))</f>
        <v/>
      </c>
      <c r="S1008" s="24" t="str">
        <f aca="false">IF(OR(B1008="",M1008=""),"",ROUND(M1008/60*IFERROR(VLOOKUP(B1008,الموظفين!$A$2:$J$501,9,FALSE()),0),2))</f>
        <v/>
      </c>
      <c r="T1008" s="17"/>
      <c r="U1008" s="23" t="str">
        <f aca="false">IF(OR(A1008="",B1008=""),"",A1008&amp;"|"&amp;B1008)</f>
        <v/>
      </c>
    </row>
    <row r="1009" customFormat="false" ht="15" hidden="false" customHeight="false" outlineLevel="0" collapsed="false">
      <c r="A1009" s="16"/>
      <c r="B1009" s="17"/>
      <c r="C1009" s="18" t="str">
        <f aca="false">IF($B1009="","",IFERROR(VLOOKUP($B1009,الموظفين!$A$2:$J$501,2,FALSE())&amp;"","⚠ كود غير موجود"))</f>
        <v/>
      </c>
      <c r="D1009" s="18" t="str">
        <f aca="false">IF($B1009="","",IFERROR(VLOOKUP($B1009,الموظفين!$A$2:$J$501,3,FALSE())&amp;"",""))</f>
        <v/>
      </c>
      <c r="E1009" s="18" t="str">
        <f aca="false">IF($B1009="","",IFERROR(VLOOKUP($B1009,الموظفين!$A$2:$J$501,5,FALSE())&amp;"",""))</f>
        <v/>
      </c>
      <c r="F1009" s="19" t="str">
        <f aca="false">IF($B1009="","",IFERROR(VLOOKUP($B1009,الموظفين!$A$2:$J$501,6,FALSE()),""))</f>
        <v/>
      </c>
      <c r="G1009" s="19" t="str">
        <f aca="false">IF($B1009="","",IFERROR(VLOOKUP($B1009,الموظفين!$A$2:$J$501,7,FALSE()),""))</f>
        <v/>
      </c>
      <c r="H1009" s="20"/>
      <c r="I1009" s="20"/>
      <c r="J1009" s="21" t="str">
        <f aca="false">IF(OR(H1009="",I1009=""),"",ROUND(MOD(I1009-H1009,1)*24,2))</f>
        <v/>
      </c>
      <c r="K1009" s="22" t="str">
        <f aca="false">IF(OR(H1009="",F1009=""),"",IF(ROUND(MAX(0,MOD(H1009-F1009+0.5,1)-0.5)*1440,0)&gt;IFERROR(VLOOKUP(E1009,الورديات!$A$2:$E$21,5,FALSE()),0),ROUND(MAX(0,MOD(H1009-F1009+0.5,1)-0.5)*1440,0),0))</f>
        <v/>
      </c>
      <c r="L1009" s="22" t="str">
        <f aca="false">IF(OR(I1009="",G1009=""),"",ROUND(MAX(0,MOD(G1009-I1009+0.5,1)-0.5)*1440,0))</f>
        <v/>
      </c>
      <c r="M1009" s="22" t="str">
        <f aca="false">IF(OR(I1009="",G1009=""),"",IF(ROUND(MAX(0,MOD(I1009-G1009+0.5,1)-0.5)*1440,0)&gt;=الإعدادات!$B$8,ROUND(MAX(0,MOD(I1009-G1009+0.5,1)-0.5)*1440,0),0))</f>
        <v/>
      </c>
      <c r="N1009" s="18" t="str">
        <f aca="false">IF(OR(A1009="",B1009=""),"",IF(COUNTIFS(الإجازات!$A$2:$A$1001,B1009,الإجازات!$D$2:$D$1001,"&lt;="&amp;A1009,الإجازات!$E$2:$E$1001,"&gt;="&amp;A1009,الإجازات!$G$2:$G$1001,"مقبولة")=0,"",LOOKUP(2,1/((الإجازات!$A$2:$A$1001=B1009)*(الإجازات!$D$2:$D$1001&lt;=A1009)*(الإجازات!$E$2:$E$1001&gt;=A1009)*(الإجازات!$G$2:$G$1001="مقبولة")),الإجازات!$C$2:$C$1001)))</f>
        <v/>
      </c>
      <c r="O1009" s="17"/>
      <c r="P1009" s="23" t="str">
        <f aca="false">IF(B1009="","",IF(ISNA(MATCH(B1009,الموظفين!$A$2:$A$501,0)),"⚠ كود غير موجود",IF(O1009&lt;&gt;"",O1009,IF(N1009&lt;&gt;"",N1009,IF(H1009="",IF(AND(A1009&lt;&gt;"",WEEKDAY(A1009)=الإعدادات!$B$11),"راحة أسبوعية","غائب"),IF(I1009="","بدون انصراف",IF(N(K1009)&gt;0,"متأخر","حاضر")))))))</f>
        <v/>
      </c>
      <c r="Q1009" s="24" t="str">
        <f aca="false">IF(B1009="","",IF(OR(P1009="غائب",P1009="غياب",P1009="إجازة بدون راتب"),IFERROR(VLOOKUP(B1009,الموظفين!$A$2:$J$501,8,FALSE()),0),0))</f>
        <v/>
      </c>
      <c r="R1009" s="24" t="str">
        <f aca="false">IF(B1009="","",ROUND((N(K1009)+N(L1009))/60*IFERROR(VLOOKUP(B1009,الموظفين!$A$2:$J$501,8,FALSE()),0)/الإعدادات!$B$6*الإعدادات!$B$9,2))</f>
        <v/>
      </c>
      <c r="S1009" s="24" t="str">
        <f aca="false">IF(OR(B1009="",M1009=""),"",ROUND(M1009/60*IFERROR(VLOOKUP(B1009,الموظفين!$A$2:$J$501,9,FALSE()),0),2))</f>
        <v/>
      </c>
      <c r="T1009" s="17"/>
      <c r="U1009" s="23" t="str">
        <f aca="false">IF(OR(A1009="",B1009=""),"",A1009&amp;"|"&amp;B1009)</f>
        <v/>
      </c>
    </row>
    <row r="1010" customFormat="false" ht="15" hidden="false" customHeight="false" outlineLevel="0" collapsed="false">
      <c r="A1010" s="16"/>
      <c r="B1010" s="17"/>
      <c r="C1010" s="18" t="str">
        <f aca="false">IF($B1010="","",IFERROR(VLOOKUP($B1010,الموظفين!$A$2:$J$501,2,FALSE())&amp;"","⚠ كود غير موجود"))</f>
        <v/>
      </c>
      <c r="D1010" s="18" t="str">
        <f aca="false">IF($B1010="","",IFERROR(VLOOKUP($B1010,الموظفين!$A$2:$J$501,3,FALSE())&amp;"",""))</f>
        <v/>
      </c>
      <c r="E1010" s="18" t="str">
        <f aca="false">IF($B1010="","",IFERROR(VLOOKUP($B1010,الموظفين!$A$2:$J$501,5,FALSE())&amp;"",""))</f>
        <v/>
      </c>
      <c r="F1010" s="19" t="str">
        <f aca="false">IF($B1010="","",IFERROR(VLOOKUP($B1010,الموظفين!$A$2:$J$501,6,FALSE()),""))</f>
        <v/>
      </c>
      <c r="G1010" s="19" t="str">
        <f aca="false">IF($B1010="","",IFERROR(VLOOKUP($B1010,الموظفين!$A$2:$J$501,7,FALSE()),""))</f>
        <v/>
      </c>
      <c r="H1010" s="20"/>
      <c r="I1010" s="20"/>
      <c r="J1010" s="21" t="str">
        <f aca="false">IF(OR(H1010="",I1010=""),"",ROUND(MOD(I1010-H1010,1)*24,2))</f>
        <v/>
      </c>
      <c r="K1010" s="22" t="str">
        <f aca="false">IF(OR(H1010="",F1010=""),"",IF(ROUND(MAX(0,MOD(H1010-F1010+0.5,1)-0.5)*1440,0)&gt;IFERROR(VLOOKUP(E1010,الورديات!$A$2:$E$21,5,FALSE()),0),ROUND(MAX(0,MOD(H1010-F1010+0.5,1)-0.5)*1440,0),0))</f>
        <v/>
      </c>
      <c r="L1010" s="22" t="str">
        <f aca="false">IF(OR(I1010="",G1010=""),"",ROUND(MAX(0,MOD(G1010-I1010+0.5,1)-0.5)*1440,0))</f>
        <v/>
      </c>
      <c r="M1010" s="22" t="str">
        <f aca="false">IF(OR(I1010="",G1010=""),"",IF(ROUND(MAX(0,MOD(I1010-G1010+0.5,1)-0.5)*1440,0)&gt;=الإعدادات!$B$8,ROUND(MAX(0,MOD(I1010-G1010+0.5,1)-0.5)*1440,0),0))</f>
        <v/>
      </c>
      <c r="N1010" s="18" t="str">
        <f aca="false">IF(OR(A1010="",B1010=""),"",IF(COUNTIFS(الإجازات!$A$2:$A$1001,B1010,الإجازات!$D$2:$D$1001,"&lt;="&amp;A1010,الإجازات!$E$2:$E$1001,"&gt;="&amp;A1010,الإجازات!$G$2:$G$1001,"مقبولة")=0,"",LOOKUP(2,1/((الإجازات!$A$2:$A$1001=B1010)*(الإجازات!$D$2:$D$1001&lt;=A1010)*(الإجازات!$E$2:$E$1001&gt;=A1010)*(الإجازات!$G$2:$G$1001="مقبولة")),الإجازات!$C$2:$C$1001)))</f>
        <v/>
      </c>
      <c r="O1010" s="17"/>
      <c r="P1010" s="23" t="str">
        <f aca="false">IF(B1010="","",IF(ISNA(MATCH(B1010,الموظفين!$A$2:$A$501,0)),"⚠ كود غير موجود",IF(O1010&lt;&gt;"",O1010,IF(N1010&lt;&gt;"",N1010,IF(H1010="",IF(AND(A1010&lt;&gt;"",WEEKDAY(A1010)=الإعدادات!$B$11),"راحة أسبوعية","غائب"),IF(I1010="","بدون انصراف",IF(N(K1010)&gt;0,"متأخر","حاضر")))))))</f>
        <v/>
      </c>
      <c r="Q1010" s="24" t="str">
        <f aca="false">IF(B1010="","",IF(OR(P1010="غائب",P1010="غياب",P1010="إجازة بدون راتب"),IFERROR(VLOOKUP(B1010,الموظفين!$A$2:$J$501,8,FALSE()),0),0))</f>
        <v/>
      </c>
      <c r="R1010" s="24" t="str">
        <f aca="false">IF(B1010="","",ROUND((N(K1010)+N(L1010))/60*IFERROR(VLOOKUP(B1010,الموظفين!$A$2:$J$501,8,FALSE()),0)/الإعدادات!$B$6*الإعدادات!$B$9,2))</f>
        <v/>
      </c>
      <c r="S1010" s="24" t="str">
        <f aca="false">IF(OR(B1010="",M1010=""),"",ROUND(M1010/60*IFERROR(VLOOKUP(B1010,الموظفين!$A$2:$J$501,9,FALSE()),0),2))</f>
        <v/>
      </c>
      <c r="T1010" s="17"/>
      <c r="U1010" s="23" t="str">
        <f aca="false">IF(OR(A1010="",B1010=""),"",A1010&amp;"|"&amp;B1010)</f>
        <v/>
      </c>
    </row>
    <row r="1011" customFormat="false" ht="15" hidden="false" customHeight="false" outlineLevel="0" collapsed="false">
      <c r="A1011" s="16"/>
      <c r="B1011" s="17"/>
      <c r="C1011" s="18" t="str">
        <f aca="false">IF($B1011="","",IFERROR(VLOOKUP($B1011,الموظفين!$A$2:$J$501,2,FALSE())&amp;"","⚠ كود غير موجود"))</f>
        <v/>
      </c>
      <c r="D1011" s="18" t="str">
        <f aca="false">IF($B1011="","",IFERROR(VLOOKUP($B1011,الموظفين!$A$2:$J$501,3,FALSE())&amp;"",""))</f>
        <v/>
      </c>
      <c r="E1011" s="18" t="str">
        <f aca="false">IF($B1011="","",IFERROR(VLOOKUP($B1011,الموظفين!$A$2:$J$501,5,FALSE())&amp;"",""))</f>
        <v/>
      </c>
      <c r="F1011" s="19" t="str">
        <f aca="false">IF($B1011="","",IFERROR(VLOOKUP($B1011,الموظفين!$A$2:$J$501,6,FALSE()),""))</f>
        <v/>
      </c>
      <c r="G1011" s="19" t="str">
        <f aca="false">IF($B1011="","",IFERROR(VLOOKUP($B1011,الموظفين!$A$2:$J$501,7,FALSE()),""))</f>
        <v/>
      </c>
      <c r="H1011" s="20"/>
      <c r="I1011" s="20"/>
      <c r="J1011" s="21" t="str">
        <f aca="false">IF(OR(H1011="",I1011=""),"",ROUND(MOD(I1011-H1011,1)*24,2))</f>
        <v/>
      </c>
      <c r="K1011" s="22" t="str">
        <f aca="false">IF(OR(H1011="",F1011=""),"",IF(ROUND(MAX(0,MOD(H1011-F1011+0.5,1)-0.5)*1440,0)&gt;IFERROR(VLOOKUP(E1011,الورديات!$A$2:$E$21,5,FALSE()),0),ROUND(MAX(0,MOD(H1011-F1011+0.5,1)-0.5)*1440,0),0))</f>
        <v/>
      </c>
      <c r="L1011" s="22" t="str">
        <f aca="false">IF(OR(I1011="",G1011=""),"",ROUND(MAX(0,MOD(G1011-I1011+0.5,1)-0.5)*1440,0))</f>
        <v/>
      </c>
      <c r="M1011" s="22" t="str">
        <f aca="false">IF(OR(I1011="",G1011=""),"",IF(ROUND(MAX(0,MOD(I1011-G1011+0.5,1)-0.5)*1440,0)&gt;=الإعدادات!$B$8,ROUND(MAX(0,MOD(I1011-G1011+0.5,1)-0.5)*1440,0),0))</f>
        <v/>
      </c>
      <c r="N1011" s="18" t="str">
        <f aca="false">IF(OR(A1011="",B1011=""),"",IF(COUNTIFS(الإجازات!$A$2:$A$1001,B1011,الإجازات!$D$2:$D$1001,"&lt;="&amp;A1011,الإجازات!$E$2:$E$1001,"&gt;="&amp;A1011,الإجازات!$G$2:$G$1001,"مقبولة")=0,"",LOOKUP(2,1/((الإجازات!$A$2:$A$1001=B1011)*(الإجازات!$D$2:$D$1001&lt;=A1011)*(الإجازات!$E$2:$E$1001&gt;=A1011)*(الإجازات!$G$2:$G$1001="مقبولة")),الإجازات!$C$2:$C$1001)))</f>
        <v/>
      </c>
      <c r="O1011" s="17"/>
      <c r="P1011" s="23" t="str">
        <f aca="false">IF(B1011="","",IF(ISNA(MATCH(B1011,الموظفين!$A$2:$A$501,0)),"⚠ كود غير موجود",IF(O1011&lt;&gt;"",O1011,IF(N1011&lt;&gt;"",N1011,IF(H1011="",IF(AND(A1011&lt;&gt;"",WEEKDAY(A1011)=الإعدادات!$B$11),"راحة أسبوعية","غائب"),IF(I1011="","بدون انصراف",IF(N(K1011)&gt;0,"متأخر","حاضر")))))))</f>
        <v/>
      </c>
      <c r="Q1011" s="24" t="str">
        <f aca="false">IF(B1011="","",IF(OR(P1011="غائب",P1011="غياب",P1011="إجازة بدون راتب"),IFERROR(VLOOKUP(B1011,الموظفين!$A$2:$J$501,8,FALSE()),0),0))</f>
        <v/>
      </c>
      <c r="R1011" s="24" t="str">
        <f aca="false">IF(B1011="","",ROUND((N(K1011)+N(L1011))/60*IFERROR(VLOOKUP(B1011,الموظفين!$A$2:$J$501,8,FALSE()),0)/الإعدادات!$B$6*الإعدادات!$B$9,2))</f>
        <v/>
      </c>
      <c r="S1011" s="24" t="str">
        <f aca="false">IF(OR(B1011="",M1011=""),"",ROUND(M1011/60*IFERROR(VLOOKUP(B1011,الموظفين!$A$2:$J$501,9,FALSE()),0),2))</f>
        <v/>
      </c>
      <c r="T1011" s="17"/>
      <c r="U1011" s="23" t="str">
        <f aca="false">IF(OR(A1011="",B1011=""),"",A1011&amp;"|"&amp;B1011)</f>
        <v/>
      </c>
    </row>
    <row r="1012" customFormat="false" ht="15" hidden="false" customHeight="false" outlineLevel="0" collapsed="false">
      <c r="A1012" s="16"/>
      <c r="B1012" s="17"/>
      <c r="C1012" s="18" t="str">
        <f aca="false">IF($B1012="","",IFERROR(VLOOKUP($B1012,الموظفين!$A$2:$J$501,2,FALSE())&amp;"","⚠ كود غير موجود"))</f>
        <v/>
      </c>
      <c r="D1012" s="18" t="str">
        <f aca="false">IF($B1012="","",IFERROR(VLOOKUP($B1012,الموظفين!$A$2:$J$501,3,FALSE())&amp;"",""))</f>
        <v/>
      </c>
      <c r="E1012" s="18" t="str">
        <f aca="false">IF($B1012="","",IFERROR(VLOOKUP($B1012,الموظفين!$A$2:$J$501,5,FALSE())&amp;"",""))</f>
        <v/>
      </c>
      <c r="F1012" s="19" t="str">
        <f aca="false">IF($B1012="","",IFERROR(VLOOKUP($B1012,الموظفين!$A$2:$J$501,6,FALSE()),""))</f>
        <v/>
      </c>
      <c r="G1012" s="19" t="str">
        <f aca="false">IF($B1012="","",IFERROR(VLOOKUP($B1012,الموظفين!$A$2:$J$501,7,FALSE()),""))</f>
        <v/>
      </c>
      <c r="H1012" s="20"/>
      <c r="I1012" s="20"/>
      <c r="J1012" s="21" t="str">
        <f aca="false">IF(OR(H1012="",I1012=""),"",ROUND(MOD(I1012-H1012,1)*24,2))</f>
        <v/>
      </c>
      <c r="K1012" s="22" t="str">
        <f aca="false">IF(OR(H1012="",F1012=""),"",IF(ROUND(MAX(0,MOD(H1012-F1012+0.5,1)-0.5)*1440,0)&gt;IFERROR(VLOOKUP(E1012,الورديات!$A$2:$E$21,5,FALSE()),0),ROUND(MAX(0,MOD(H1012-F1012+0.5,1)-0.5)*1440,0),0))</f>
        <v/>
      </c>
      <c r="L1012" s="22" t="str">
        <f aca="false">IF(OR(I1012="",G1012=""),"",ROUND(MAX(0,MOD(G1012-I1012+0.5,1)-0.5)*1440,0))</f>
        <v/>
      </c>
      <c r="M1012" s="22" t="str">
        <f aca="false">IF(OR(I1012="",G1012=""),"",IF(ROUND(MAX(0,MOD(I1012-G1012+0.5,1)-0.5)*1440,0)&gt;=الإعدادات!$B$8,ROUND(MAX(0,MOD(I1012-G1012+0.5,1)-0.5)*1440,0),0))</f>
        <v/>
      </c>
      <c r="N1012" s="18" t="str">
        <f aca="false">IF(OR(A1012="",B1012=""),"",IF(COUNTIFS(الإجازات!$A$2:$A$1001,B1012,الإجازات!$D$2:$D$1001,"&lt;="&amp;A1012,الإجازات!$E$2:$E$1001,"&gt;="&amp;A1012,الإجازات!$G$2:$G$1001,"مقبولة")=0,"",LOOKUP(2,1/((الإجازات!$A$2:$A$1001=B1012)*(الإجازات!$D$2:$D$1001&lt;=A1012)*(الإجازات!$E$2:$E$1001&gt;=A1012)*(الإجازات!$G$2:$G$1001="مقبولة")),الإجازات!$C$2:$C$1001)))</f>
        <v/>
      </c>
      <c r="O1012" s="17"/>
      <c r="P1012" s="23" t="str">
        <f aca="false">IF(B1012="","",IF(ISNA(MATCH(B1012,الموظفين!$A$2:$A$501,0)),"⚠ كود غير موجود",IF(O1012&lt;&gt;"",O1012,IF(N1012&lt;&gt;"",N1012,IF(H1012="",IF(AND(A1012&lt;&gt;"",WEEKDAY(A1012)=الإعدادات!$B$11),"راحة أسبوعية","غائب"),IF(I1012="","بدون انصراف",IF(N(K1012)&gt;0,"متأخر","حاضر")))))))</f>
        <v/>
      </c>
      <c r="Q1012" s="24" t="str">
        <f aca="false">IF(B1012="","",IF(OR(P1012="غائب",P1012="غياب",P1012="إجازة بدون راتب"),IFERROR(VLOOKUP(B1012,الموظفين!$A$2:$J$501,8,FALSE()),0),0))</f>
        <v/>
      </c>
      <c r="R1012" s="24" t="str">
        <f aca="false">IF(B1012="","",ROUND((N(K1012)+N(L1012))/60*IFERROR(VLOOKUP(B1012,الموظفين!$A$2:$J$501,8,FALSE()),0)/الإعدادات!$B$6*الإعدادات!$B$9,2))</f>
        <v/>
      </c>
      <c r="S1012" s="24" t="str">
        <f aca="false">IF(OR(B1012="",M1012=""),"",ROUND(M1012/60*IFERROR(VLOOKUP(B1012,الموظفين!$A$2:$J$501,9,FALSE()),0),2))</f>
        <v/>
      </c>
      <c r="T1012" s="17"/>
      <c r="U1012" s="23" t="str">
        <f aca="false">IF(OR(A1012="",B1012=""),"",A1012&amp;"|"&amp;B1012)</f>
        <v/>
      </c>
    </row>
    <row r="1013" customFormat="false" ht="15" hidden="false" customHeight="false" outlineLevel="0" collapsed="false">
      <c r="A1013" s="16"/>
      <c r="B1013" s="17"/>
      <c r="C1013" s="18" t="str">
        <f aca="false">IF($B1013="","",IFERROR(VLOOKUP($B1013,الموظفين!$A$2:$J$501,2,FALSE())&amp;"","⚠ كود غير موجود"))</f>
        <v/>
      </c>
      <c r="D1013" s="18" t="str">
        <f aca="false">IF($B1013="","",IFERROR(VLOOKUP($B1013,الموظفين!$A$2:$J$501,3,FALSE())&amp;"",""))</f>
        <v/>
      </c>
      <c r="E1013" s="18" t="str">
        <f aca="false">IF($B1013="","",IFERROR(VLOOKUP($B1013,الموظفين!$A$2:$J$501,5,FALSE())&amp;"",""))</f>
        <v/>
      </c>
      <c r="F1013" s="19" t="str">
        <f aca="false">IF($B1013="","",IFERROR(VLOOKUP($B1013,الموظفين!$A$2:$J$501,6,FALSE()),""))</f>
        <v/>
      </c>
      <c r="G1013" s="19" t="str">
        <f aca="false">IF($B1013="","",IFERROR(VLOOKUP($B1013,الموظفين!$A$2:$J$501,7,FALSE()),""))</f>
        <v/>
      </c>
      <c r="H1013" s="20"/>
      <c r="I1013" s="20"/>
      <c r="J1013" s="21" t="str">
        <f aca="false">IF(OR(H1013="",I1013=""),"",ROUND(MOD(I1013-H1013,1)*24,2))</f>
        <v/>
      </c>
      <c r="K1013" s="22" t="str">
        <f aca="false">IF(OR(H1013="",F1013=""),"",IF(ROUND(MAX(0,MOD(H1013-F1013+0.5,1)-0.5)*1440,0)&gt;IFERROR(VLOOKUP(E1013,الورديات!$A$2:$E$21,5,FALSE()),0),ROUND(MAX(0,MOD(H1013-F1013+0.5,1)-0.5)*1440,0),0))</f>
        <v/>
      </c>
      <c r="L1013" s="22" t="str">
        <f aca="false">IF(OR(I1013="",G1013=""),"",ROUND(MAX(0,MOD(G1013-I1013+0.5,1)-0.5)*1440,0))</f>
        <v/>
      </c>
      <c r="M1013" s="22" t="str">
        <f aca="false">IF(OR(I1013="",G1013=""),"",IF(ROUND(MAX(0,MOD(I1013-G1013+0.5,1)-0.5)*1440,0)&gt;=الإعدادات!$B$8,ROUND(MAX(0,MOD(I1013-G1013+0.5,1)-0.5)*1440,0),0))</f>
        <v/>
      </c>
      <c r="N1013" s="18" t="str">
        <f aca="false">IF(OR(A1013="",B1013=""),"",IF(COUNTIFS(الإجازات!$A$2:$A$1001,B1013,الإجازات!$D$2:$D$1001,"&lt;="&amp;A1013,الإجازات!$E$2:$E$1001,"&gt;="&amp;A1013,الإجازات!$G$2:$G$1001,"مقبولة")=0,"",LOOKUP(2,1/((الإجازات!$A$2:$A$1001=B1013)*(الإجازات!$D$2:$D$1001&lt;=A1013)*(الإجازات!$E$2:$E$1001&gt;=A1013)*(الإجازات!$G$2:$G$1001="مقبولة")),الإجازات!$C$2:$C$1001)))</f>
        <v/>
      </c>
      <c r="O1013" s="17"/>
      <c r="P1013" s="23" t="str">
        <f aca="false">IF(B1013="","",IF(ISNA(MATCH(B1013,الموظفين!$A$2:$A$501,0)),"⚠ كود غير موجود",IF(O1013&lt;&gt;"",O1013,IF(N1013&lt;&gt;"",N1013,IF(H1013="",IF(AND(A1013&lt;&gt;"",WEEKDAY(A1013)=الإعدادات!$B$11),"راحة أسبوعية","غائب"),IF(I1013="","بدون انصراف",IF(N(K1013)&gt;0,"متأخر","حاضر")))))))</f>
        <v/>
      </c>
      <c r="Q1013" s="24" t="str">
        <f aca="false">IF(B1013="","",IF(OR(P1013="غائب",P1013="غياب",P1013="إجازة بدون راتب"),IFERROR(VLOOKUP(B1013,الموظفين!$A$2:$J$501,8,FALSE()),0),0))</f>
        <v/>
      </c>
      <c r="R1013" s="24" t="str">
        <f aca="false">IF(B1013="","",ROUND((N(K1013)+N(L1013))/60*IFERROR(VLOOKUP(B1013,الموظفين!$A$2:$J$501,8,FALSE()),0)/الإعدادات!$B$6*الإعدادات!$B$9,2))</f>
        <v/>
      </c>
      <c r="S1013" s="24" t="str">
        <f aca="false">IF(OR(B1013="",M1013=""),"",ROUND(M1013/60*IFERROR(VLOOKUP(B1013,الموظفين!$A$2:$J$501,9,FALSE()),0),2))</f>
        <v/>
      </c>
      <c r="T1013" s="17"/>
      <c r="U1013" s="23" t="str">
        <f aca="false">IF(OR(A1013="",B1013=""),"",A1013&amp;"|"&amp;B1013)</f>
        <v/>
      </c>
    </row>
    <row r="1014" customFormat="false" ht="15" hidden="false" customHeight="false" outlineLevel="0" collapsed="false">
      <c r="A1014" s="16"/>
      <c r="B1014" s="17"/>
      <c r="C1014" s="18" t="str">
        <f aca="false">IF($B1014="","",IFERROR(VLOOKUP($B1014,الموظفين!$A$2:$J$501,2,FALSE())&amp;"","⚠ كود غير موجود"))</f>
        <v/>
      </c>
      <c r="D1014" s="18" t="str">
        <f aca="false">IF($B1014="","",IFERROR(VLOOKUP($B1014,الموظفين!$A$2:$J$501,3,FALSE())&amp;"",""))</f>
        <v/>
      </c>
      <c r="E1014" s="18" t="str">
        <f aca="false">IF($B1014="","",IFERROR(VLOOKUP($B1014,الموظفين!$A$2:$J$501,5,FALSE())&amp;"",""))</f>
        <v/>
      </c>
      <c r="F1014" s="19" t="str">
        <f aca="false">IF($B1014="","",IFERROR(VLOOKUP($B1014,الموظفين!$A$2:$J$501,6,FALSE()),""))</f>
        <v/>
      </c>
      <c r="G1014" s="19" t="str">
        <f aca="false">IF($B1014="","",IFERROR(VLOOKUP($B1014,الموظفين!$A$2:$J$501,7,FALSE()),""))</f>
        <v/>
      </c>
      <c r="H1014" s="20"/>
      <c r="I1014" s="20"/>
      <c r="J1014" s="21" t="str">
        <f aca="false">IF(OR(H1014="",I1014=""),"",ROUND(MOD(I1014-H1014,1)*24,2))</f>
        <v/>
      </c>
      <c r="K1014" s="22" t="str">
        <f aca="false">IF(OR(H1014="",F1014=""),"",IF(ROUND(MAX(0,MOD(H1014-F1014+0.5,1)-0.5)*1440,0)&gt;IFERROR(VLOOKUP(E1014,الورديات!$A$2:$E$21,5,FALSE()),0),ROUND(MAX(0,MOD(H1014-F1014+0.5,1)-0.5)*1440,0),0))</f>
        <v/>
      </c>
      <c r="L1014" s="22" t="str">
        <f aca="false">IF(OR(I1014="",G1014=""),"",ROUND(MAX(0,MOD(G1014-I1014+0.5,1)-0.5)*1440,0))</f>
        <v/>
      </c>
      <c r="M1014" s="22" t="str">
        <f aca="false">IF(OR(I1014="",G1014=""),"",IF(ROUND(MAX(0,MOD(I1014-G1014+0.5,1)-0.5)*1440,0)&gt;=الإعدادات!$B$8,ROUND(MAX(0,MOD(I1014-G1014+0.5,1)-0.5)*1440,0),0))</f>
        <v/>
      </c>
      <c r="N1014" s="18" t="str">
        <f aca="false">IF(OR(A1014="",B1014=""),"",IF(COUNTIFS(الإجازات!$A$2:$A$1001,B1014,الإجازات!$D$2:$D$1001,"&lt;="&amp;A1014,الإجازات!$E$2:$E$1001,"&gt;="&amp;A1014,الإجازات!$G$2:$G$1001,"مقبولة")=0,"",LOOKUP(2,1/((الإجازات!$A$2:$A$1001=B1014)*(الإجازات!$D$2:$D$1001&lt;=A1014)*(الإجازات!$E$2:$E$1001&gt;=A1014)*(الإجازات!$G$2:$G$1001="مقبولة")),الإجازات!$C$2:$C$1001)))</f>
        <v/>
      </c>
      <c r="O1014" s="17"/>
      <c r="P1014" s="23" t="str">
        <f aca="false">IF(B1014="","",IF(ISNA(MATCH(B1014,الموظفين!$A$2:$A$501,0)),"⚠ كود غير موجود",IF(O1014&lt;&gt;"",O1014,IF(N1014&lt;&gt;"",N1014,IF(H1014="",IF(AND(A1014&lt;&gt;"",WEEKDAY(A1014)=الإعدادات!$B$11),"راحة أسبوعية","غائب"),IF(I1014="","بدون انصراف",IF(N(K1014)&gt;0,"متأخر","حاضر")))))))</f>
        <v/>
      </c>
      <c r="Q1014" s="24" t="str">
        <f aca="false">IF(B1014="","",IF(OR(P1014="غائب",P1014="غياب",P1014="إجازة بدون راتب"),IFERROR(VLOOKUP(B1014,الموظفين!$A$2:$J$501,8,FALSE()),0),0))</f>
        <v/>
      </c>
      <c r="R1014" s="24" t="str">
        <f aca="false">IF(B1014="","",ROUND((N(K1014)+N(L1014))/60*IFERROR(VLOOKUP(B1014,الموظفين!$A$2:$J$501,8,FALSE()),0)/الإعدادات!$B$6*الإعدادات!$B$9,2))</f>
        <v/>
      </c>
      <c r="S1014" s="24" t="str">
        <f aca="false">IF(OR(B1014="",M1014=""),"",ROUND(M1014/60*IFERROR(VLOOKUP(B1014,الموظفين!$A$2:$J$501,9,FALSE()),0),2))</f>
        <v/>
      </c>
      <c r="T1014" s="17"/>
      <c r="U1014" s="23" t="str">
        <f aca="false">IF(OR(A1014="",B1014=""),"",A1014&amp;"|"&amp;B1014)</f>
        <v/>
      </c>
    </row>
    <row r="1015" customFormat="false" ht="15" hidden="false" customHeight="false" outlineLevel="0" collapsed="false">
      <c r="A1015" s="16"/>
      <c r="B1015" s="17"/>
      <c r="C1015" s="18" t="str">
        <f aca="false">IF($B1015="","",IFERROR(VLOOKUP($B1015,الموظفين!$A$2:$J$501,2,FALSE())&amp;"","⚠ كود غير موجود"))</f>
        <v/>
      </c>
      <c r="D1015" s="18" t="str">
        <f aca="false">IF($B1015="","",IFERROR(VLOOKUP($B1015,الموظفين!$A$2:$J$501,3,FALSE())&amp;"",""))</f>
        <v/>
      </c>
      <c r="E1015" s="18" t="str">
        <f aca="false">IF($B1015="","",IFERROR(VLOOKUP($B1015,الموظفين!$A$2:$J$501,5,FALSE())&amp;"",""))</f>
        <v/>
      </c>
      <c r="F1015" s="19" t="str">
        <f aca="false">IF($B1015="","",IFERROR(VLOOKUP($B1015,الموظفين!$A$2:$J$501,6,FALSE()),""))</f>
        <v/>
      </c>
      <c r="G1015" s="19" t="str">
        <f aca="false">IF($B1015="","",IFERROR(VLOOKUP($B1015,الموظفين!$A$2:$J$501,7,FALSE()),""))</f>
        <v/>
      </c>
      <c r="H1015" s="20"/>
      <c r="I1015" s="20"/>
      <c r="J1015" s="21" t="str">
        <f aca="false">IF(OR(H1015="",I1015=""),"",ROUND(MOD(I1015-H1015,1)*24,2))</f>
        <v/>
      </c>
      <c r="K1015" s="22" t="str">
        <f aca="false">IF(OR(H1015="",F1015=""),"",IF(ROUND(MAX(0,MOD(H1015-F1015+0.5,1)-0.5)*1440,0)&gt;IFERROR(VLOOKUP(E1015,الورديات!$A$2:$E$21,5,FALSE()),0),ROUND(MAX(0,MOD(H1015-F1015+0.5,1)-0.5)*1440,0),0))</f>
        <v/>
      </c>
      <c r="L1015" s="22" t="str">
        <f aca="false">IF(OR(I1015="",G1015=""),"",ROUND(MAX(0,MOD(G1015-I1015+0.5,1)-0.5)*1440,0))</f>
        <v/>
      </c>
      <c r="M1015" s="22" t="str">
        <f aca="false">IF(OR(I1015="",G1015=""),"",IF(ROUND(MAX(0,MOD(I1015-G1015+0.5,1)-0.5)*1440,0)&gt;=الإعدادات!$B$8,ROUND(MAX(0,MOD(I1015-G1015+0.5,1)-0.5)*1440,0),0))</f>
        <v/>
      </c>
      <c r="N1015" s="18" t="str">
        <f aca="false">IF(OR(A1015="",B1015=""),"",IF(COUNTIFS(الإجازات!$A$2:$A$1001,B1015,الإجازات!$D$2:$D$1001,"&lt;="&amp;A1015,الإجازات!$E$2:$E$1001,"&gt;="&amp;A1015,الإجازات!$G$2:$G$1001,"مقبولة")=0,"",LOOKUP(2,1/((الإجازات!$A$2:$A$1001=B1015)*(الإجازات!$D$2:$D$1001&lt;=A1015)*(الإجازات!$E$2:$E$1001&gt;=A1015)*(الإجازات!$G$2:$G$1001="مقبولة")),الإجازات!$C$2:$C$1001)))</f>
        <v/>
      </c>
      <c r="O1015" s="17"/>
      <c r="P1015" s="23" t="str">
        <f aca="false">IF(B1015="","",IF(ISNA(MATCH(B1015,الموظفين!$A$2:$A$501,0)),"⚠ كود غير موجود",IF(O1015&lt;&gt;"",O1015,IF(N1015&lt;&gt;"",N1015,IF(H1015="",IF(AND(A1015&lt;&gt;"",WEEKDAY(A1015)=الإعدادات!$B$11),"راحة أسبوعية","غائب"),IF(I1015="","بدون انصراف",IF(N(K1015)&gt;0,"متأخر","حاضر")))))))</f>
        <v/>
      </c>
      <c r="Q1015" s="24" t="str">
        <f aca="false">IF(B1015="","",IF(OR(P1015="غائب",P1015="غياب",P1015="إجازة بدون راتب"),IFERROR(VLOOKUP(B1015,الموظفين!$A$2:$J$501,8,FALSE()),0),0))</f>
        <v/>
      </c>
      <c r="R1015" s="24" t="str">
        <f aca="false">IF(B1015="","",ROUND((N(K1015)+N(L1015))/60*IFERROR(VLOOKUP(B1015,الموظفين!$A$2:$J$501,8,FALSE()),0)/الإعدادات!$B$6*الإعدادات!$B$9,2))</f>
        <v/>
      </c>
      <c r="S1015" s="24" t="str">
        <f aca="false">IF(OR(B1015="",M1015=""),"",ROUND(M1015/60*IFERROR(VLOOKUP(B1015,الموظفين!$A$2:$J$501,9,FALSE()),0),2))</f>
        <v/>
      </c>
      <c r="T1015" s="17"/>
      <c r="U1015" s="23" t="str">
        <f aca="false">IF(OR(A1015="",B1015=""),"",A1015&amp;"|"&amp;B1015)</f>
        <v/>
      </c>
    </row>
    <row r="1016" customFormat="false" ht="15" hidden="false" customHeight="false" outlineLevel="0" collapsed="false">
      <c r="A1016" s="16"/>
      <c r="B1016" s="17"/>
      <c r="C1016" s="18" t="str">
        <f aca="false">IF($B1016="","",IFERROR(VLOOKUP($B1016,الموظفين!$A$2:$J$501,2,FALSE())&amp;"","⚠ كود غير موجود"))</f>
        <v/>
      </c>
      <c r="D1016" s="18" t="str">
        <f aca="false">IF($B1016="","",IFERROR(VLOOKUP($B1016,الموظفين!$A$2:$J$501,3,FALSE())&amp;"",""))</f>
        <v/>
      </c>
      <c r="E1016" s="18" t="str">
        <f aca="false">IF($B1016="","",IFERROR(VLOOKUP($B1016,الموظفين!$A$2:$J$501,5,FALSE())&amp;"",""))</f>
        <v/>
      </c>
      <c r="F1016" s="19" t="str">
        <f aca="false">IF($B1016="","",IFERROR(VLOOKUP($B1016,الموظفين!$A$2:$J$501,6,FALSE()),""))</f>
        <v/>
      </c>
      <c r="G1016" s="19" t="str">
        <f aca="false">IF($B1016="","",IFERROR(VLOOKUP($B1016,الموظفين!$A$2:$J$501,7,FALSE()),""))</f>
        <v/>
      </c>
      <c r="H1016" s="20"/>
      <c r="I1016" s="20"/>
      <c r="J1016" s="21" t="str">
        <f aca="false">IF(OR(H1016="",I1016=""),"",ROUND(MOD(I1016-H1016,1)*24,2))</f>
        <v/>
      </c>
      <c r="K1016" s="22" t="str">
        <f aca="false">IF(OR(H1016="",F1016=""),"",IF(ROUND(MAX(0,MOD(H1016-F1016+0.5,1)-0.5)*1440,0)&gt;IFERROR(VLOOKUP(E1016,الورديات!$A$2:$E$21,5,FALSE()),0),ROUND(MAX(0,MOD(H1016-F1016+0.5,1)-0.5)*1440,0),0))</f>
        <v/>
      </c>
      <c r="L1016" s="22" t="str">
        <f aca="false">IF(OR(I1016="",G1016=""),"",ROUND(MAX(0,MOD(G1016-I1016+0.5,1)-0.5)*1440,0))</f>
        <v/>
      </c>
      <c r="M1016" s="22" t="str">
        <f aca="false">IF(OR(I1016="",G1016=""),"",IF(ROUND(MAX(0,MOD(I1016-G1016+0.5,1)-0.5)*1440,0)&gt;=الإعدادات!$B$8,ROUND(MAX(0,MOD(I1016-G1016+0.5,1)-0.5)*1440,0),0))</f>
        <v/>
      </c>
      <c r="N1016" s="18" t="str">
        <f aca="false">IF(OR(A1016="",B1016=""),"",IF(COUNTIFS(الإجازات!$A$2:$A$1001,B1016,الإجازات!$D$2:$D$1001,"&lt;="&amp;A1016,الإجازات!$E$2:$E$1001,"&gt;="&amp;A1016,الإجازات!$G$2:$G$1001,"مقبولة")=0,"",LOOKUP(2,1/((الإجازات!$A$2:$A$1001=B1016)*(الإجازات!$D$2:$D$1001&lt;=A1016)*(الإجازات!$E$2:$E$1001&gt;=A1016)*(الإجازات!$G$2:$G$1001="مقبولة")),الإجازات!$C$2:$C$1001)))</f>
        <v/>
      </c>
      <c r="O1016" s="17"/>
      <c r="P1016" s="23" t="str">
        <f aca="false">IF(B1016="","",IF(ISNA(MATCH(B1016,الموظفين!$A$2:$A$501,0)),"⚠ كود غير موجود",IF(O1016&lt;&gt;"",O1016,IF(N1016&lt;&gt;"",N1016,IF(H1016="",IF(AND(A1016&lt;&gt;"",WEEKDAY(A1016)=الإعدادات!$B$11),"راحة أسبوعية","غائب"),IF(I1016="","بدون انصراف",IF(N(K1016)&gt;0,"متأخر","حاضر")))))))</f>
        <v/>
      </c>
      <c r="Q1016" s="24" t="str">
        <f aca="false">IF(B1016="","",IF(OR(P1016="غائب",P1016="غياب",P1016="إجازة بدون راتب"),IFERROR(VLOOKUP(B1016,الموظفين!$A$2:$J$501,8,FALSE()),0),0))</f>
        <v/>
      </c>
      <c r="R1016" s="24" t="str">
        <f aca="false">IF(B1016="","",ROUND((N(K1016)+N(L1016))/60*IFERROR(VLOOKUP(B1016,الموظفين!$A$2:$J$501,8,FALSE()),0)/الإعدادات!$B$6*الإعدادات!$B$9,2))</f>
        <v/>
      </c>
      <c r="S1016" s="24" t="str">
        <f aca="false">IF(OR(B1016="",M1016=""),"",ROUND(M1016/60*IFERROR(VLOOKUP(B1016,الموظفين!$A$2:$J$501,9,FALSE()),0),2))</f>
        <v/>
      </c>
      <c r="T1016" s="17"/>
      <c r="U1016" s="23" t="str">
        <f aca="false">IF(OR(A1016="",B1016=""),"",A1016&amp;"|"&amp;B1016)</f>
        <v/>
      </c>
    </row>
    <row r="1017" customFormat="false" ht="15" hidden="false" customHeight="false" outlineLevel="0" collapsed="false">
      <c r="A1017" s="16"/>
      <c r="B1017" s="17"/>
      <c r="C1017" s="18" t="str">
        <f aca="false">IF($B1017="","",IFERROR(VLOOKUP($B1017,الموظفين!$A$2:$J$501,2,FALSE())&amp;"","⚠ كود غير موجود"))</f>
        <v/>
      </c>
      <c r="D1017" s="18" t="str">
        <f aca="false">IF($B1017="","",IFERROR(VLOOKUP($B1017,الموظفين!$A$2:$J$501,3,FALSE())&amp;"",""))</f>
        <v/>
      </c>
      <c r="E1017" s="18" t="str">
        <f aca="false">IF($B1017="","",IFERROR(VLOOKUP($B1017,الموظفين!$A$2:$J$501,5,FALSE())&amp;"",""))</f>
        <v/>
      </c>
      <c r="F1017" s="19" t="str">
        <f aca="false">IF($B1017="","",IFERROR(VLOOKUP($B1017,الموظفين!$A$2:$J$501,6,FALSE()),""))</f>
        <v/>
      </c>
      <c r="G1017" s="19" t="str">
        <f aca="false">IF($B1017="","",IFERROR(VLOOKUP($B1017,الموظفين!$A$2:$J$501,7,FALSE()),""))</f>
        <v/>
      </c>
      <c r="H1017" s="20"/>
      <c r="I1017" s="20"/>
      <c r="J1017" s="21" t="str">
        <f aca="false">IF(OR(H1017="",I1017=""),"",ROUND(MOD(I1017-H1017,1)*24,2))</f>
        <v/>
      </c>
      <c r="K1017" s="22" t="str">
        <f aca="false">IF(OR(H1017="",F1017=""),"",IF(ROUND(MAX(0,MOD(H1017-F1017+0.5,1)-0.5)*1440,0)&gt;IFERROR(VLOOKUP(E1017,الورديات!$A$2:$E$21,5,FALSE()),0),ROUND(MAX(0,MOD(H1017-F1017+0.5,1)-0.5)*1440,0),0))</f>
        <v/>
      </c>
      <c r="L1017" s="22" t="str">
        <f aca="false">IF(OR(I1017="",G1017=""),"",ROUND(MAX(0,MOD(G1017-I1017+0.5,1)-0.5)*1440,0))</f>
        <v/>
      </c>
      <c r="M1017" s="22" t="str">
        <f aca="false">IF(OR(I1017="",G1017=""),"",IF(ROUND(MAX(0,MOD(I1017-G1017+0.5,1)-0.5)*1440,0)&gt;=الإعدادات!$B$8,ROUND(MAX(0,MOD(I1017-G1017+0.5,1)-0.5)*1440,0),0))</f>
        <v/>
      </c>
      <c r="N1017" s="18" t="str">
        <f aca="false">IF(OR(A1017="",B1017=""),"",IF(COUNTIFS(الإجازات!$A$2:$A$1001,B1017,الإجازات!$D$2:$D$1001,"&lt;="&amp;A1017,الإجازات!$E$2:$E$1001,"&gt;="&amp;A1017,الإجازات!$G$2:$G$1001,"مقبولة")=0,"",LOOKUP(2,1/((الإجازات!$A$2:$A$1001=B1017)*(الإجازات!$D$2:$D$1001&lt;=A1017)*(الإجازات!$E$2:$E$1001&gt;=A1017)*(الإجازات!$G$2:$G$1001="مقبولة")),الإجازات!$C$2:$C$1001)))</f>
        <v/>
      </c>
      <c r="O1017" s="17"/>
      <c r="P1017" s="23" t="str">
        <f aca="false">IF(B1017="","",IF(ISNA(MATCH(B1017,الموظفين!$A$2:$A$501,0)),"⚠ كود غير موجود",IF(O1017&lt;&gt;"",O1017,IF(N1017&lt;&gt;"",N1017,IF(H1017="",IF(AND(A1017&lt;&gt;"",WEEKDAY(A1017)=الإعدادات!$B$11),"راحة أسبوعية","غائب"),IF(I1017="","بدون انصراف",IF(N(K1017)&gt;0,"متأخر","حاضر")))))))</f>
        <v/>
      </c>
      <c r="Q1017" s="24" t="str">
        <f aca="false">IF(B1017="","",IF(OR(P1017="غائب",P1017="غياب",P1017="إجازة بدون راتب"),IFERROR(VLOOKUP(B1017,الموظفين!$A$2:$J$501,8,FALSE()),0),0))</f>
        <v/>
      </c>
      <c r="R1017" s="24" t="str">
        <f aca="false">IF(B1017="","",ROUND((N(K1017)+N(L1017))/60*IFERROR(VLOOKUP(B1017,الموظفين!$A$2:$J$501,8,FALSE()),0)/الإعدادات!$B$6*الإعدادات!$B$9,2))</f>
        <v/>
      </c>
      <c r="S1017" s="24" t="str">
        <f aca="false">IF(OR(B1017="",M1017=""),"",ROUND(M1017/60*IFERROR(VLOOKUP(B1017,الموظفين!$A$2:$J$501,9,FALSE()),0),2))</f>
        <v/>
      </c>
      <c r="T1017" s="17"/>
      <c r="U1017" s="23" t="str">
        <f aca="false">IF(OR(A1017="",B1017=""),"",A1017&amp;"|"&amp;B1017)</f>
        <v/>
      </c>
    </row>
    <row r="1018" customFormat="false" ht="15" hidden="false" customHeight="false" outlineLevel="0" collapsed="false">
      <c r="A1018" s="16"/>
      <c r="B1018" s="17"/>
      <c r="C1018" s="18" t="str">
        <f aca="false">IF($B1018="","",IFERROR(VLOOKUP($B1018,الموظفين!$A$2:$J$501,2,FALSE())&amp;"","⚠ كود غير موجود"))</f>
        <v/>
      </c>
      <c r="D1018" s="18" t="str">
        <f aca="false">IF($B1018="","",IFERROR(VLOOKUP($B1018,الموظفين!$A$2:$J$501,3,FALSE())&amp;"",""))</f>
        <v/>
      </c>
      <c r="E1018" s="18" t="str">
        <f aca="false">IF($B1018="","",IFERROR(VLOOKUP($B1018,الموظفين!$A$2:$J$501,5,FALSE())&amp;"",""))</f>
        <v/>
      </c>
      <c r="F1018" s="19" t="str">
        <f aca="false">IF($B1018="","",IFERROR(VLOOKUP($B1018,الموظفين!$A$2:$J$501,6,FALSE()),""))</f>
        <v/>
      </c>
      <c r="G1018" s="19" t="str">
        <f aca="false">IF($B1018="","",IFERROR(VLOOKUP($B1018,الموظفين!$A$2:$J$501,7,FALSE()),""))</f>
        <v/>
      </c>
      <c r="H1018" s="20"/>
      <c r="I1018" s="20"/>
      <c r="J1018" s="21" t="str">
        <f aca="false">IF(OR(H1018="",I1018=""),"",ROUND(MOD(I1018-H1018,1)*24,2))</f>
        <v/>
      </c>
      <c r="K1018" s="22" t="str">
        <f aca="false">IF(OR(H1018="",F1018=""),"",IF(ROUND(MAX(0,MOD(H1018-F1018+0.5,1)-0.5)*1440,0)&gt;IFERROR(VLOOKUP(E1018,الورديات!$A$2:$E$21,5,FALSE()),0),ROUND(MAX(0,MOD(H1018-F1018+0.5,1)-0.5)*1440,0),0))</f>
        <v/>
      </c>
      <c r="L1018" s="22" t="str">
        <f aca="false">IF(OR(I1018="",G1018=""),"",ROUND(MAX(0,MOD(G1018-I1018+0.5,1)-0.5)*1440,0))</f>
        <v/>
      </c>
      <c r="M1018" s="22" t="str">
        <f aca="false">IF(OR(I1018="",G1018=""),"",IF(ROUND(MAX(0,MOD(I1018-G1018+0.5,1)-0.5)*1440,0)&gt;=الإعدادات!$B$8,ROUND(MAX(0,MOD(I1018-G1018+0.5,1)-0.5)*1440,0),0))</f>
        <v/>
      </c>
      <c r="N1018" s="18" t="str">
        <f aca="false">IF(OR(A1018="",B1018=""),"",IF(COUNTIFS(الإجازات!$A$2:$A$1001,B1018,الإجازات!$D$2:$D$1001,"&lt;="&amp;A1018,الإجازات!$E$2:$E$1001,"&gt;="&amp;A1018,الإجازات!$G$2:$G$1001,"مقبولة")=0,"",LOOKUP(2,1/((الإجازات!$A$2:$A$1001=B1018)*(الإجازات!$D$2:$D$1001&lt;=A1018)*(الإجازات!$E$2:$E$1001&gt;=A1018)*(الإجازات!$G$2:$G$1001="مقبولة")),الإجازات!$C$2:$C$1001)))</f>
        <v/>
      </c>
      <c r="O1018" s="17"/>
      <c r="P1018" s="23" t="str">
        <f aca="false">IF(B1018="","",IF(ISNA(MATCH(B1018,الموظفين!$A$2:$A$501,0)),"⚠ كود غير موجود",IF(O1018&lt;&gt;"",O1018,IF(N1018&lt;&gt;"",N1018,IF(H1018="",IF(AND(A1018&lt;&gt;"",WEEKDAY(A1018)=الإعدادات!$B$11),"راحة أسبوعية","غائب"),IF(I1018="","بدون انصراف",IF(N(K1018)&gt;0,"متأخر","حاضر")))))))</f>
        <v/>
      </c>
      <c r="Q1018" s="24" t="str">
        <f aca="false">IF(B1018="","",IF(OR(P1018="غائب",P1018="غياب",P1018="إجازة بدون راتب"),IFERROR(VLOOKUP(B1018,الموظفين!$A$2:$J$501,8,FALSE()),0),0))</f>
        <v/>
      </c>
      <c r="R1018" s="24" t="str">
        <f aca="false">IF(B1018="","",ROUND((N(K1018)+N(L1018))/60*IFERROR(VLOOKUP(B1018,الموظفين!$A$2:$J$501,8,FALSE()),0)/الإعدادات!$B$6*الإعدادات!$B$9,2))</f>
        <v/>
      </c>
      <c r="S1018" s="24" t="str">
        <f aca="false">IF(OR(B1018="",M1018=""),"",ROUND(M1018/60*IFERROR(VLOOKUP(B1018,الموظفين!$A$2:$J$501,9,FALSE()),0),2))</f>
        <v/>
      </c>
      <c r="T1018" s="17"/>
      <c r="U1018" s="23" t="str">
        <f aca="false">IF(OR(A1018="",B1018=""),"",A1018&amp;"|"&amp;B1018)</f>
        <v/>
      </c>
    </row>
    <row r="1019" customFormat="false" ht="15" hidden="false" customHeight="false" outlineLevel="0" collapsed="false">
      <c r="A1019" s="16"/>
      <c r="B1019" s="17"/>
      <c r="C1019" s="18" t="str">
        <f aca="false">IF($B1019="","",IFERROR(VLOOKUP($B1019,الموظفين!$A$2:$J$501,2,FALSE())&amp;"","⚠ كود غير موجود"))</f>
        <v/>
      </c>
      <c r="D1019" s="18" t="str">
        <f aca="false">IF($B1019="","",IFERROR(VLOOKUP($B1019,الموظفين!$A$2:$J$501,3,FALSE())&amp;"",""))</f>
        <v/>
      </c>
      <c r="E1019" s="18" t="str">
        <f aca="false">IF($B1019="","",IFERROR(VLOOKUP($B1019,الموظفين!$A$2:$J$501,5,FALSE())&amp;"",""))</f>
        <v/>
      </c>
      <c r="F1019" s="19" t="str">
        <f aca="false">IF($B1019="","",IFERROR(VLOOKUP($B1019,الموظفين!$A$2:$J$501,6,FALSE()),""))</f>
        <v/>
      </c>
      <c r="G1019" s="19" t="str">
        <f aca="false">IF($B1019="","",IFERROR(VLOOKUP($B1019,الموظفين!$A$2:$J$501,7,FALSE()),""))</f>
        <v/>
      </c>
      <c r="H1019" s="20"/>
      <c r="I1019" s="20"/>
      <c r="J1019" s="21" t="str">
        <f aca="false">IF(OR(H1019="",I1019=""),"",ROUND(MOD(I1019-H1019,1)*24,2))</f>
        <v/>
      </c>
      <c r="K1019" s="22" t="str">
        <f aca="false">IF(OR(H1019="",F1019=""),"",IF(ROUND(MAX(0,MOD(H1019-F1019+0.5,1)-0.5)*1440,0)&gt;IFERROR(VLOOKUP(E1019,الورديات!$A$2:$E$21,5,FALSE()),0),ROUND(MAX(0,MOD(H1019-F1019+0.5,1)-0.5)*1440,0),0))</f>
        <v/>
      </c>
      <c r="L1019" s="22" t="str">
        <f aca="false">IF(OR(I1019="",G1019=""),"",ROUND(MAX(0,MOD(G1019-I1019+0.5,1)-0.5)*1440,0))</f>
        <v/>
      </c>
      <c r="M1019" s="22" t="str">
        <f aca="false">IF(OR(I1019="",G1019=""),"",IF(ROUND(MAX(0,MOD(I1019-G1019+0.5,1)-0.5)*1440,0)&gt;=الإعدادات!$B$8,ROUND(MAX(0,MOD(I1019-G1019+0.5,1)-0.5)*1440,0),0))</f>
        <v/>
      </c>
      <c r="N1019" s="18" t="str">
        <f aca="false">IF(OR(A1019="",B1019=""),"",IF(COUNTIFS(الإجازات!$A$2:$A$1001,B1019,الإجازات!$D$2:$D$1001,"&lt;="&amp;A1019,الإجازات!$E$2:$E$1001,"&gt;="&amp;A1019,الإجازات!$G$2:$G$1001,"مقبولة")=0,"",LOOKUP(2,1/((الإجازات!$A$2:$A$1001=B1019)*(الإجازات!$D$2:$D$1001&lt;=A1019)*(الإجازات!$E$2:$E$1001&gt;=A1019)*(الإجازات!$G$2:$G$1001="مقبولة")),الإجازات!$C$2:$C$1001)))</f>
        <v/>
      </c>
      <c r="O1019" s="17"/>
      <c r="P1019" s="23" t="str">
        <f aca="false">IF(B1019="","",IF(ISNA(MATCH(B1019,الموظفين!$A$2:$A$501,0)),"⚠ كود غير موجود",IF(O1019&lt;&gt;"",O1019,IF(N1019&lt;&gt;"",N1019,IF(H1019="",IF(AND(A1019&lt;&gt;"",WEEKDAY(A1019)=الإعدادات!$B$11),"راحة أسبوعية","غائب"),IF(I1019="","بدون انصراف",IF(N(K1019)&gt;0,"متأخر","حاضر")))))))</f>
        <v/>
      </c>
      <c r="Q1019" s="24" t="str">
        <f aca="false">IF(B1019="","",IF(OR(P1019="غائب",P1019="غياب",P1019="إجازة بدون راتب"),IFERROR(VLOOKUP(B1019,الموظفين!$A$2:$J$501,8,FALSE()),0),0))</f>
        <v/>
      </c>
      <c r="R1019" s="24" t="str">
        <f aca="false">IF(B1019="","",ROUND((N(K1019)+N(L1019))/60*IFERROR(VLOOKUP(B1019,الموظفين!$A$2:$J$501,8,FALSE()),0)/الإعدادات!$B$6*الإعدادات!$B$9,2))</f>
        <v/>
      </c>
      <c r="S1019" s="24" t="str">
        <f aca="false">IF(OR(B1019="",M1019=""),"",ROUND(M1019/60*IFERROR(VLOOKUP(B1019,الموظفين!$A$2:$J$501,9,FALSE()),0),2))</f>
        <v/>
      </c>
      <c r="T1019" s="17"/>
      <c r="U1019" s="23" t="str">
        <f aca="false">IF(OR(A1019="",B1019=""),"",A1019&amp;"|"&amp;B1019)</f>
        <v/>
      </c>
    </row>
    <row r="1020" customFormat="false" ht="15" hidden="false" customHeight="false" outlineLevel="0" collapsed="false">
      <c r="A1020" s="16"/>
      <c r="B1020" s="17"/>
      <c r="C1020" s="18" t="str">
        <f aca="false">IF($B1020="","",IFERROR(VLOOKUP($B1020,الموظفين!$A$2:$J$501,2,FALSE())&amp;"","⚠ كود غير موجود"))</f>
        <v/>
      </c>
      <c r="D1020" s="18" t="str">
        <f aca="false">IF($B1020="","",IFERROR(VLOOKUP($B1020,الموظفين!$A$2:$J$501,3,FALSE())&amp;"",""))</f>
        <v/>
      </c>
      <c r="E1020" s="18" t="str">
        <f aca="false">IF($B1020="","",IFERROR(VLOOKUP($B1020,الموظفين!$A$2:$J$501,5,FALSE())&amp;"",""))</f>
        <v/>
      </c>
      <c r="F1020" s="19" t="str">
        <f aca="false">IF($B1020="","",IFERROR(VLOOKUP($B1020,الموظفين!$A$2:$J$501,6,FALSE()),""))</f>
        <v/>
      </c>
      <c r="G1020" s="19" t="str">
        <f aca="false">IF($B1020="","",IFERROR(VLOOKUP($B1020,الموظفين!$A$2:$J$501,7,FALSE()),""))</f>
        <v/>
      </c>
      <c r="H1020" s="20"/>
      <c r="I1020" s="20"/>
      <c r="J1020" s="21" t="str">
        <f aca="false">IF(OR(H1020="",I1020=""),"",ROUND(MOD(I1020-H1020,1)*24,2))</f>
        <v/>
      </c>
      <c r="K1020" s="22" t="str">
        <f aca="false">IF(OR(H1020="",F1020=""),"",IF(ROUND(MAX(0,MOD(H1020-F1020+0.5,1)-0.5)*1440,0)&gt;IFERROR(VLOOKUP(E1020,الورديات!$A$2:$E$21,5,FALSE()),0),ROUND(MAX(0,MOD(H1020-F1020+0.5,1)-0.5)*1440,0),0))</f>
        <v/>
      </c>
      <c r="L1020" s="22" t="str">
        <f aca="false">IF(OR(I1020="",G1020=""),"",ROUND(MAX(0,MOD(G1020-I1020+0.5,1)-0.5)*1440,0))</f>
        <v/>
      </c>
      <c r="M1020" s="22" t="str">
        <f aca="false">IF(OR(I1020="",G1020=""),"",IF(ROUND(MAX(0,MOD(I1020-G1020+0.5,1)-0.5)*1440,0)&gt;=الإعدادات!$B$8,ROUND(MAX(0,MOD(I1020-G1020+0.5,1)-0.5)*1440,0),0))</f>
        <v/>
      </c>
      <c r="N1020" s="18" t="str">
        <f aca="false">IF(OR(A1020="",B1020=""),"",IF(COUNTIFS(الإجازات!$A$2:$A$1001,B1020,الإجازات!$D$2:$D$1001,"&lt;="&amp;A1020,الإجازات!$E$2:$E$1001,"&gt;="&amp;A1020,الإجازات!$G$2:$G$1001,"مقبولة")=0,"",LOOKUP(2,1/((الإجازات!$A$2:$A$1001=B1020)*(الإجازات!$D$2:$D$1001&lt;=A1020)*(الإجازات!$E$2:$E$1001&gt;=A1020)*(الإجازات!$G$2:$G$1001="مقبولة")),الإجازات!$C$2:$C$1001)))</f>
        <v/>
      </c>
      <c r="O1020" s="17"/>
      <c r="P1020" s="23" t="str">
        <f aca="false">IF(B1020="","",IF(ISNA(MATCH(B1020,الموظفين!$A$2:$A$501,0)),"⚠ كود غير موجود",IF(O1020&lt;&gt;"",O1020,IF(N1020&lt;&gt;"",N1020,IF(H1020="",IF(AND(A1020&lt;&gt;"",WEEKDAY(A1020)=الإعدادات!$B$11),"راحة أسبوعية","غائب"),IF(I1020="","بدون انصراف",IF(N(K1020)&gt;0,"متأخر","حاضر")))))))</f>
        <v/>
      </c>
      <c r="Q1020" s="24" t="str">
        <f aca="false">IF(B1020="","",IF(OR(P1020="غائب",P1020="غياب",P1020="إجازة بدون راتب"),IFERROR(VLOOKUP(B1020,الموظفين!$A$2:$J$501,8,FALSE()),0),0))</f>
        <v/>
      </c>
      <c r="R1020" s="24" t="str">
        <f aca="false">IF(B1020="","",ROUND((N(K1020)+N(L1020))/60*IFERROR(VLOOKUP(B1020,الموظفين!$A$2:$J$501,8,FALSE()),0)/الإعدادات!$B$6*الإعدادات!$B$9,2))</f>
        <v/>
      </c>
      <c r="S1020" s="24" t="str">
        <f aca="false">IF(OR(B1020="",M1020=""),"",ROUND(M1020/60*IFERROR(VLOOKUP(B1020,الموظفين!$A$2:$J$501,9,FALSE()),0),2))</f>
        <v/>
      </c>
      <c r="T1020" s="17"/>
      <c r="U1020" s="23" t="str">
        <f aca="false">IF(OR(A1020="",B1020=""),"",A1020&amp;"|"&amp;B1020)</f>
        <v/>
      </c>
    </row>
    <row r="1021" customFormat="false" ht="15" hidden="false" customHeight="false" outlineLevel="0" collapsed="false">
      <c r="A1021" s="16"/>
      <c r="B1021" s="17"/>
      <c r="C1021" s="18" t="str">
        <f aca="false">IF($B1021="","",IFERROR(VLOOKUP($B1021,الموظفين!$A$2:$J$501,2,FALSE())&amp;"","⚠ كود غير موجود"))</f>
        <v/>
      </c>
      <c r="D1021" s="18" t="str">
        <f aca="false">IF($B1021="","",IFERROR(VLOOKUP($B1021,الموظفين!$A$2:$J$501,3,FALSE())&amp;"",""))</f>
        <v/>
      </c>
      <c r="E1021" s="18" t="str">
        <f aca="false">IF($B1021="","",IFERROR(VLOOKUP($B1021,الموظفين!$A$2:$J$501,5,FALSE())&amp;"",""))</f>
        <v/>
      </c>
      <c r="F1021" s="19" t="str">
        <f aca="false">IF($B1021="","",IFERROR(VLOOKUP($B1021,الموظفين!$A$2:$J$501,6,FALSE()),""))</f>
        <v/>
      </c>
      <c r="G1021" s="19" t="str">
        <f aca="false">IF($B1021="","",IFERROR(VLOOKUP($B1021,الموظفين!$A$2:$J$501,7,FALSE()),""))</f>
        <v/>
      </c>
      <c r="H1021" s="20"/>
      <c r="I1021" s="20"/>
      <c r="J1021" s="21" t="str">
        <f aca="false">IF(OR(H1021="",I1021=""),"",ROUND(MOD(I1021-H1021,1)*24,2))</f>
        <v/>
      </c>
      <c r="K1021" s="22" t="str">
        <f aca="false">IF(OR(H1021="",F1021=""),"",IF(ROUND(MAX(0,MOD(H1021-F1021+0.5,1)-0.5)*1440,0)&gt;IFERROR(VLOOKUP(E1021,الورديات!$A$2:$E$21,5,FALSE()),0),ROUND(MAX(0,MOD(H1021-F1021+0.5,1)-0.5)*1440,0),0))</f>
        <v/>
      </c>
      <c r="L1021" s="22" t="str">
        <f aca="false">IF(OR(I1021="",G1021=""),"",ROUND(MAX(0,MOD(G1021-I1021+0.5,1)-0.5)*1440,0))</f>
        <v/>
      </c>
      <c r="M1021" s="22" t="str">
        <f aca="false">IF(OR(I1021="",G1021=""),"",IF(ROUND(MAX(0,MOD(I1021-G1021+0.5,1)-0.5)*1440,0)&gt;=الإعدادات!$B$8,ROUND(MAX(0,MOD(I1021-G1021+0.5,1)-0.5)*1440,0),0))</f>
        <v/>
      </c>
      <c r="N1021" s="18" t="str">
        <f aca="false">IF(OR(A1021="",B1021=""),"",IF(COUNTIFS(الإجازات!$A$2:$A$1001,B1021,الإجازات!$D$2:$D$1001,"&lt;="&amp;A1021,الإجازات!$E$2:$E$1001,"&gt;="&amp;A1021,الإجازات!$G$2:$G$1001,"مقبولة")=0,"",LOOKUP(2,1/((الإجازات!$A$2:$A$1001=B1021)*(الإجازات!$D$2:$D$1001&lt;=A1021)*(الإجازات!$E$2:$E$1001&gt;=A1021)*(الإجازات!$G$2:$G$1001="مقبولة")),الإجازات!$C$2:$C$1001)))</f>
        <v/>
      </c>
      <c r="O1021" s="17"/>
      <c r="P1021" s="23" t="str">
        <f aca="false">IF(B1021="","",IF(ISNA(MATCH(B1021,الموظفين!$A$2:$A$501,0)),"⚠ كود غير موجود",IF(O1021&lt;&gt;"",O1021,IF(N1021&lt;&gt;"",N1021,IF(H1021="",IF(AND(A1021&lt;&gt;"",WEEKDAY(A1021)=الإعدادات!$B$11),"راحة أسبوعية","غائب"),IF(I1021="","بدون انصراف",IF(N(K1021)&gt;0,"متأخر","حاضر")))))))</f>
        <v/>
      </c>
      <c r="Q1021" s="24" t="str">
        <f aca="false">IF(B1021="","",IF(OR(P1021="غائب",P1021="غياب",P1021="إجازة بدون راتب"),IFERROR(VLOOKUP(B1021,الموظفين!$A$2:$J$501,8,FALSE()),0),0))</f>
        <v/>
      </c>
      <c r="R1021" s="24" t="str">
        <f aca="false">IF(B1021="","",ROUND((N(K1021)+N(L1021))/60*IFERROR(VLOOKUP(B1021,الموظفين!$A$2:$J$501,8,FALSE()),0)/الإعدادات!$B$6*الإعدادات!$B$9,2))</f>
        <v/>
      </c>
      <c r="S1021" s="24" t="str">
        <f aca="false">IF(OR(B1021="",M1021=""),"",ROUND(M1021/60*IFERROR(VLOOKUP(B1021,الموظفين!$A$2:$J$501,9,FALSE()),0),2))</f>
        <v/>
      </c>
      <c r="T1021" s="17"/>
      <c r="U1021" s="23" t="str">
        <f aca="false">IF(OR(A1021="",B1021=""),"",A1021&amp;"|"&amp;B1021)</f>
        <v/>
      </c>
    </row>
    <row r="1022" customFormat="false" ht="15" hidden="false" customHeight="false" outlineLevel="0" collapsed="false">
      <c r="A1022" s="16"/>
      <c r="B1022" s="17"/>
      <c r="C1022" s="18" t="str">
        <f aca="false">IF($B1022="","",IFERROR(VLOOKUP($B1022,الموظفين!$A$2:$J$501,2,FALSE())&amp;"","⚠ كود غير موجود"))</f>
        <v/>
      </c>
      <c r="D1022" s="18" t="str">
        <f aca="false">IF($B1022="","",IFERROR(VLOOKUP($B1022,الموظفين!$A$2:$J$501,3,FALSE())&amp;"",""))</f>
        <v/>
      </c>
      <c r="E1022" s="18" t="str">
        <f aca="false">IF($B1022="","",IFERROR(VLOOKUP($B1022,الموظفين!$A$2:$J$501,5,FALSE())&amp;"",""))</f>
        <v/>
      </c>
      <c r="F1022" s="19" t="str">
        <f aca="false">IF($B1022="","",IFERROR(VLOOKUP($B1022,الموظفين!$A$2:$J$501,6,FALSE()),""))</f>
        <v/>
      </c>
      <c r="G1022" s="19" t="str">
        <f aca="false">IF($B1022="","",IFERROR(VLOOKUP($B1022,الموظفين!$A$2:$J$501,7,FALSE()),""))</f>
        <v/>
      </c>
      <c r="H1022" s="20"/>
      <c r="I1022" s="20"/>
      <c r="J1022" s="21" t="str">
        <f aca="false">IF(OR(H1022="",I1022=""),"",ROUND(MOD(I1022-H1022,1)*24,2))</f>
        <v/>
      </c>
      <c r="K1022" s="22" t="str">
        <f aca="false">IF(OR(H1022="",F1022=""),"",IF(ROUND(MAX(0,MOD(H1022-F1022+0.5,1)-0.5)*1440,0)&gt;IFERROR(VLOOKUP(E1022,الورديات!$A$2:$E$21,5,FALSE()),0),ROUND(MAX(0,MOD(H1022-F1022+0.5,1)-0.5)*1440,0),0))</f>
        <v/>
      </c>
      <c r="L1022" s="22" t="str">
        <f aca="false">IF(OR(I1022="",G1022=""),"",ROUND(MAX(0,MOD(G1022-I1022+0.5,1)-0.5)*1440,0))</f>
        <v/>
      </c>
      <c r="M1022" s="22" t="str">
        <f aca="false">IF(OR(I1022="",G1022=""),"",IF(ROUND(MAX(0,MOD(I1022-G1022+0.5,1)-0.5)*1440,0)&gt;=الإعدادات!$B$8,ROUND(MAX(0,MOD(I1022-G1022+0.5,1)-0.5)*1440,0),0))</f>
        <v/>
      </c>
      <c r="N1022" s="18" t="str">
        <f aca="false">IF(OR(A1022="",B1022=""),"",IF(COUNTIFS(الإجازات!$A$2:$A$1001,B1022,الإجازات!$D$2:$D$1001,"&lt;="&amp;A1022,الإجازات!$E$2:$E$1001,"&gt;="&amp;A1022,الإجازات!$G$2:$G$1001,"مقبولة")=0,"",LOOKUP(2,1/((الإجازات!$A$2:$A$1001=B1022)*(الإجازات!$D$2:$D$1001&lt;=A1022)*(الإجازات!$E$2:$E$1001&gt;=A1022)*(الإجازات!$G$2:$G$1001="مقبولة")),الإجازات!$C$2:$C$1001)))</f>
        <v/>
      </c>
      <c r="O1022" s="17"/>
      <c r="P1022" s="23" t="str">
        <f aca="false">IF(B1022="","",IF(ISNA(MATCH(B1022,الموظفين!$A$2:$A$501,0)),"⚠ كود غير موجود",IF(O1022&lt;&gt;"",O1022,IF(N1022&lt;&gt;"",N1022,IF(H1022="",IF(AND(A1022&lt;&gt;"",WEEKDAY(A1022)=الإعدادات!$B$11),"راحة أسبوعية","غائب"),IF(I1022="","بدون انصراف",IF(N(K1022)&gt;0,"متأخر","حاضر")))))))</f>
        <v/>
      </c>
      <c r="Q1022" s="24" t="str">
        <f aca="false">IF(B1022="","",IF(OR(P1022="غائب",P1022="غياب",P1022="إجازة بدون راتب"),IFERROR(VLOOKUP(B1022,الموظفين!$A$2:$J$501,8,FALSE()),0),0))</f>
        <v/>
      </c>
      <c r="R1022" s="24" t="str">
        <f aca="false">IF(B1022="","",ROUND((N(K1022)+N(L1022))/60*IFERROR(VLOOKUP(B1022,الموظفين!$A$2:$J$501,8,FALSE()),0)/الإعدادات!$B$6*الإعدادات!$B$9,2))</f>
        <v/>
      </c>
      <c r="S1022" s="24" t="str">
        <f aca="false">IF(OR(B1022="",M1022=""),"",ROUND(M1022/60*IFERROR(VLOOKUP(B1022,الموظفين!$A$2:$J$501,9,FALSE()),0),2))</f>
        <v/>
      </c>
      <c r="T1022" s="17"/>
      <c r="U1022" s="23" t="str">
        <f aca="false">IF(OR(A1022="",B1022=""),"",A1022&amp;"|"&amp;B1022)</f>
        <v/>
      </c>
    </row>
    <row r="1023" customFormat="false" ht="15" hidden="false" customHeight="false" outlineLevel="0" collapsed="false">
      <c r="A1023" s="16"/>
      <c r="B1023" s="17"/>
      <c r="C1023" s="18" t="str">
        <f aca="false">IF($B1023="","",IFERROR(VLOOKUP($B1023,الموظفين!$A$2:$J$501,2,FALSE())&amp;"","⚠ كود غير موجود"))</f>
        <v/>
      </c>
      <c r="D1023" s="18" t="str">
        <f aca="false">IF($B1023="","",IFERROR(VLOOKUP($B1023,الموظفين!$A$2:$J$501,3,FALSE())&amp;"",""))</f>
        <v/>
      </c>
      <c r="E1023" s="18" t="str">
        <f aca="false">IF($B1023="","",IFERROR(VLOOKUP($B1023,الموظفين!$A$2:$J$501,5,FALSE())&amp;"",""))</f>
        <v/>
      </c>
      <c r="F1023" s="19" t="str">
        <f aca="false">IF($B1023="","",IFERROR(VLOOKUP($B1023,الموظفين!$A$2:$J$501,6,FALSE()),""))</f>
        <v/>
      </c>
      <c r="G1023" s="19" t="str">
        <f aca="false">IF($B1023="","",IFERROR(VLOOKUP($B1023,الموظفين!$A$2:$J$501,7,FALSE()),""))</f>
        <v/>
      </c>
      <c r="H1023" s="20"/>
      <c r="I1023" s="20"/>
      <c r="J1023" s="21" t="str">
        <f aca="false">IF(OR(H1023="",I1023=""),"",ROUND(MOD(I1023-H1023,1)*24,2))</f>
        <v/>
      </c>
      <c r="K1023" s="22" t="str">
        <f aca="false">IF(OR(H1023="",F1023=""),"",IF(ROUND(MAX(0,MOD(H1023-F1023+0.5,1)-0.5)*1440,0)&gt;IFERROR(VLOOKUP(E1023,الورديات!$A$2:$E$21,5,FALSE()),0),ROUND(MAX(0,MOD(H1023-F1023+0.5,1)-0.5)*1440,0),0))</f>
        <v/>
      </c>
      <c r="L1023" s="22" t="str">
        <f aca="false">IF(OR(I1023="",G1023=""),"",ROUND(MAX(0,MOD(G1023-I1023+0.5,1)-0.5)*1440,0))</f>
        <v/>
      </c>
      <c r="M1023" s="22" t="str">
        <f aca="false">IF(OR(I1023="",G1023=""),"",IF(ROUND(MAX(0,MOD(I1023-G1023+0.5,1)-0.5)*1440,0)&gt;=الإعدادات!$B$8,ROUND(MAX(0,MOD(I1023-G1023+0.5,1)-0.5)*1440,0),0))</f>
        <v/>
      </c>
      <c r="N1023" s="18" t="str">
        <f aca="false">IF(OR(A1023="",B1023=""),"",IF(COUNTIFS(الإجازات!$A$2:$A$1001,B1023,الإجازات!$D$2:$D$1001,"&lt;="&amp;A1023,الإجازات!$E$2:$E$1001,"&gt;="&amp;A1023,الإجازات!$G$2:$G$1001,"مقبولة")=0,"",LOOKUP(2,1/((الإجازات!$A$2:$A$1001=B1023)*(الإجازات!$D$2:$D$1001&lt;=A1023)*(الإجازات!$E$2:$E$1001&gt;=A1023)*(الإجازات!$G$2:$G$1001="مقبولة")),الإجازات!$C$2:$C$1001)))</f>
        <v/>
      </c>
      <c r="O1023" s="17"/>
      <c r="P1023" s="23" t="str">
        <f aca="false">IF(B1023="","",IF(ISNA(MATCH(B1023,الموظفين!$A$2:$A$501,0)),"⚠ كود غير موجود",IF(O1023&lt;&gt;"",O1023,IF(N1023&lt;&gt;"",N1023,IF(H1023="",IF(AND(A1023&lt;&gt;"",WEEKDAY(A1023)=الإعدادات!$B$11),"راحة أسبوعية","غائب"),IF(I1023="","بدون انصراف",IF(N(K1023)&gt;0,"متأخر","حاضر")))))))</f>
        <v/>
      </c>
      <c r="Q1023" s="24" t="str">
        <f aca="false">IF(B1023="","",IF(OR(P1023="غائب",P1023="غياب",P1023="إجازة بدون راتب"),IFERROR(VLOOKUP(B1023,الموظفين!$A$2:$J$501,8,FALSE()),0),0))</f>
        <v/>
      </c>
      <c r="R1023" s="24" t="str">
        <f aca="false">IF(B1023="","",ROUND((N(K1023)+N(L1023))/60*IFERROR(VLOOKUP(B1023,الموظفين!$A$2:$J$501,8,FALSE()),0)/الإعدادات!$B$6*الإعدادات!$B$9,2))</f>
        <v/>
      </c>
      <c r="S1023" s="24" t="str">
        <f aca="false">IF(OR(B1023="",M1023=""),"",ROUND(M1023/60*IFERROR(VLOOKUP(B1023,الموظفين!$A$2:$J$501,9,FALSE()),0),2))</f>
        <v/>
      </c>
      <c r="T1023" s="17"/>
      <c r="U1023" s="23" t="str">
        <f aca="false">IF(OR(A1023="",B1023=""),"",A1023&amp;"|"&amp;B1023)</f>
        <v/>
      </c>
    </row>
    <row r="1024" customFormat="false" ht="15" hidden="false" customHeight="false" outlineLevel="0" collapsed="false">
      <c r="A1024" s="16"/>
      <c r="B1024" s="17"/>
      <c r="C1024" s="18" t="str">
        <f aca="false">IF($B1024="","",IFERROR(VLOOKUP($B1024,الموظفين!$A$2:$J$501,2,FALSE())&amp;"","⚠ كود غير موجود"))</f>
        <v/>
      </c>
      <c r="D1024" s="18" t="str">
        <f aca="false">IF($B1024="","",IFERROR(VLOOKUP($B1024,الموظفين!$A$2:$J$501,3,FALSE())&amp;"",""))</f>
        <v/>
      </c>
      <c r="E1024" s="18" t="str">
        <f aca="false">IF($B1024="","",IFERROR(VLOOKUP($B1024,الموظفين!$A$2:$J$501,5,FALSE())&amp;"",""))</f>
        <v/>
      </c>
      <c r="F1024" s="19" t="str">
        <f aca="false">IF($B1024="","",IFERROR(VLOOKUP($B1024,الموظفين!$A$2:$J$501,6,FALSE()),""))</f>
        <v/>
      </c>
      <c r="G1024" s="19" t="str">
        <f aca="false">IF($B1024="","",IFERROR(VLOOKUP($B1024,الموظفين!$A$2:$J$501,7,FALSE()),""))</f>
        <v/>
      </c>
      <c r="H1024" s="20"/>
      <c r="I1024" s="20"/>
      <c r="J1024" s="21" t="str">
        <f aca="false">IF(OR(H1024="",I1024=""),"",ROUND(MOD(I1024-H1024,1)*24,2))</f>
        <v/>
      </c>
      <c r="K1024" s="22" t="str">
        <f aca="false">IF(OR(H1024="",F1024=""),"",IF(ROUND(MAX(0,MOD(H1024-F1024+0.5,1)-0.5)*1440,0)&gt;IFERROR(VLOOKUP(E1024,الورديات!$A$2:$E$21,5,FALSE()),0),ROUND(MAX(0,MOD(H1024-F1024+0.5,1)-0.5)*1440,0),0))</f>
        <v/>
      </c>
      <c r="L1024" s="22" t="str">
        <f aca="false">IF(OR(I1024="",G1024=""),"",ROUND(MAX(0,MOD(G1024-I1024+0.5,1)-0.5)*1440,0))</f>
        <v/>
      </c>
      <c r="M1024" s="22" t="str">
        <f aca="false">IF(OR(I1024="",G1024=""),"",IF(ROUND(MAX(0,MOD(I1024-G1024+0.5,1)-0.5)*1440,0)&gt;=الإعدادات!$B$8,ROUND(MAX(0,MOD(I1024-G1024+0.5,1)-0.5)*1440,0),0))</f>
        <v/>
      </c>
      <c r="N1024" s="18" t="str">
        <f aca="false">IF(OR(A1024="",B1024=""),"",IF(COUNTIFS(الإجازات!$A$2:$A$1001,B1024,الإجازات!$D$2:$D$1001,"&lt;="&amp;A1024,الإجازات!$E$2:$E$1001,"&gt;="&amp;A1024,الإجازات!$G$2:$G$1001,"مقبولة")=0,"",LOOKUP(2,1/((الإجازات!$A$2:$A$1001=B1024)*(الإجازات!$D$2:$D$1001&lt;=A1024)*(الإجازات!$E$2:$E$1001&gt;=A1024)*(الإجازات!$G$2:$G$1001="مقبولة")),الإجازات!$C$2:$C$1001)))</f>
        <v/>
      </c>
      <c r="O1024" s="17"/>
      <c r="P1024" s="23" t="str">
        <f aca="false">IF(B1024="","",IF(ISNA(MATCH(B1024,الموظفين!$A$2:$A$501,0)),"⚠ كود غير موجود",IF(O1024&lt;&gt;"",O1024,IF(N1024&lt;&gt;"",N1024,IF(H1024="",IF(AND(A1024&lt;&gt;"",WEEKDAY(A1024)=الإعدادات!$B$11),"راحة أسبوعية","غائب"),IF(I1024="","بدون انصراف",IF(N(K1024)&gt;0,"متأخر","حاضر")))))))</f>
        <v/>
      </c>
      <c r="Q1024" s="24" t="str">
        <f aca="false">IF(B1024="","",IF(OR(P1024="غائب",P1024="غياب",P1024="إجازة بدون راتب"),IFERROR(VLOOKUP(B1024,الموظفين!$A$2:$J$501,8,FALSE()),0),0))</f>
        <v/>
      </c>
      <c r="R1024" s="24" t="str">
        <f aca="false">IF(B1024="","",ROUND((N(K1024)+N(L1024))/60*IFERROR(VLOOKUP(B1024,الموظفين!$A$2:$J$501,8,FALSE()),0)/الإعدادات!$B$6*الإعدادات!$B$9,2))</f>
        <v/>
      </c>
      <c r="S1024" s="24" t="str">
        <f aca="false">IF(OR(B1024="",M1024=""),"",ROUND(M1024/60*IFERROR(VLOOKUP(B1024,الموظفين!$A$2:$J$501,9,FALSE()),0),2))</f>
        <v/>
      </c>
      <c r="T1024" s="17"/>
      <c r="U1024" s="23" t="str">
        <f aca="false">IF(OR(A1024="",B1024=""),"",A1024&amp;"|"&amp;B1024)</f>
        <v/>
      </c>
    </row>
    <row r="1025" customFormat="false" ht="15" hidden="false" customHeight="false" outlineLevel="0" collapsed="false">
      <c r="A1025" s="16"/>
      <c r="B1025" s="17"/>
      <c r="C1025" s="18" t="str">
        <f aca="false">IF($B1025="","",IFERROR(VLOOKUP($B1025,الموظفين!$A$2:$J$501,2,FALSE())&amp;"","⚠ كود غير موجود"))</f>
        <v/>
      </c>
      <c r="D1025" s="18" t="str">
        <f aca="false">IF($B1025="","",IFERROR(VLOOKUP($B1025,الموظفين!$A$2:$J$501,3,FALSE())&amp;"",""))</f>
        <v/>
      </c>
      <c r="E1025" s="18" t="str">
        <f aca="false">IF($B1025="","",IFERROR(VLOOKUP($B1025,الموظفين!$A$2:$J$501,5,FALSE())&amp;"",""))</f>
        <v/>
      </c>
      <c r="F1025" s="19" t="str">
        <f aca="false">IF($B1025="","",IFERROR(VLOOKUP($B1025,الموظفين!$A$2:$J$501,6,FALSE()),""))</f>
        <v/>
      </c>
      <c r="G1025" s="19" t="str">
        <f aca="false">IF($B1025="","",IFERROR(VLOOKUP($B1025,الموظفين!$A$2:$J$501,7,FALSE()),""))</f>
        <v/>
      </c>
      <c r="H1025" s="20"/>
      <c r="I1025" s="20"/>
      <c r="J1025" s="21" t="str">
        <f aca="false">IF(OR(H1025="",I1025=""),"",ROUND(MOD(I1025-H1025,1)*24,2))</f>
        <v/>
      </c>
      <c r="K1025" s="22" t="str">
        <f aca="false">IF(OR(H1025="",F1025=""),"",IF(ROUND(MAX(0,MOD(H1025-F1025+0.5,1)-0.5)*1440,0)&gt;IFERROR(VLOOKUP(E1025,الورديات!$A$2:$E$21,5,FALSE()),0),ROUND(MAX(0,MOD(H1025-F1025+0.5,1)-0.5)*1440,0),0))</f>
        <v/>
      </c>
      <c r="L1025" s="22" t="str">
        <f aca="false">IF(OR(I1025="",G1025=""),"",ROUND(MAX(0,MOD(G1025-I1025+0.5,1)-0.5)*1440,0))</f>
        <v/>
      </c>
      <c r="M1025" s="22" t="str">
        <f aca="false">IF(OR(I1025="",G1025=""),"",IF(ROUND(MAX(0,MOD(I1025-G1025+0.5,1)-0.5)*1440,0)&gt;=الإعدادات!$B$8,ROUND(MAX(0,MOD(I1025-G1025+0.5,1)-0.5)*1440,0),0))</f>
        <v/>
      </c>
      <c r="N1025" s="18" t="str">
        <f aca="false">IF(OR(A1025="",B1025=""),"",IF(COUNTIFS(الإجازات!$A$2:$A$1001,B1025,الإجازات!$D$2:$D$1001,"&lt;="&amp;A1025,الإجازات!$E$2:$E$1001,"&gt;="&amp;A1025,الإجازات!$G$2:$G$1001,"مقبولة")=0,"",LOOKUP(2,1/((الإجازات!$A$2:$A$1001=B1025)*(الإجازات!$D$2:$D$1001&lt;=A1025)*(الإجازات!$E$2:$E$1001&gt;=A1025)*(الإجازات!$G$2:$G$1001="مقبولة")),الإجازات!$C$2:$C$1001)))</f>
        <v/>
      </c>
      <c r="O1025" s="17"/>
      <c r="P1025" s="23" t="str">
        <f aca="false">IF(B1025="","",IF(ISNA(MATCH(B1025,الموظفين!$A$2:$A$501,0)),"⚠ كود غير موجود",IF(O1025&lt;&gt;"",O1025,IF(N1025&lt;&gt;"",N1025,IF(H1025="",IF(AND(A1025&lt;&gt;"",WEEKDAY(A1025)=الإعدادات!$B$11),"راحة أسبوعية","غائب"),IF(I1025="","بدون انصراف",IF(N(K1025)&gt;0,"متأخر","حاضر")))))))</f>
        <v/>
      </c>
      <c r="Q1025" s="24" t="str">
        <f aca="false">IF(B1025="","",IF(OR(P1025="غائب",P1025="غياب",P1025="إجازة بدون راتب"),IFERROR(VLOOKUP(B1025,الموظفين!$A$2:$J$501,8,FALSE()),0),0))</f>
        <v/>
      </c>
      <c r="R1025" s="24" t="str">
        <f aca="false">IF(B1025="","",ROUND((N(K1025)+N(L1025))/60*IFERROR(VLOOKUP(B1025,الموظفين!$A$2:$J$501,8,FALSE()),0)/الإعدادات!$B$6*الإعدادات!$B$9,2))</f>
        <v/>
      </c>
      <c r="S1025" s="24" t="str">
        <f aca="false">IF(OR(B1025="",M1025=""),"",ROUND(M1025/60*IFERROR(VLOOKUP(B1025,الموظفين!$A$2:$J$501,9,FALSE()),0),2))</f>
        <v/>
      </c>
      <c r="T1025" s="17"/>
      <c r="U1025" s="23" t="str">
        <f aca="false">IF(OR(A1025="",B1025=""),"",A1025&amp;"|"&amp;B1025)</f>
        <v/>
      </c>
    </row>
    <row r="1026" customFormat="false" ht="15" hidden="false" customHeight="false" outlineLevel="0" collapsed="false">
      <c r="A1026" s="16"/>
      <c r="B1026" s="17"/>
      <c r="C1026" s="18" t="str">
        <f aca="false">IF($B1026="","",IFERROR(VLOOKUP($B1026,الموظفين!$A$2:$J$501,2,FALSE())&amp;"","⚠ كود غير موجود"))</f>
        <v/>
      </c>
      <c r="D1026" s="18" t="str">
        <f aca="false">IF($B1026="","",IFERROR(VLOOKUP($B1026,الموظفين!$A$2:$J$501,3,FALSE())&amp;"",""))</f>
        <v/>
      </c>
      <c r="E1026" s="18" t="str">
        <f aca="false">IF($B1026="","",IFERROR(VLOOKUP($B1026,الموظفين!$A$2:$J$501,5,FALSE())&amp;"",""))</f>
        <v/>
      </c>
      <c r="F1026" s="19" t="str">
        <f aca="false">IF($B1026="","",IFERROR(VLOOKUP($B1026,الموظفين!$A$2:$J$501,6,FALSE()),""))</f>
        <v/>
      </c>
      <c r="G1026" s="19" t="str">
        <f aca="false">IF($B1026="","",IFERROR(VLOOKUP($B1026,الموظفين!$A$2:$J$501,7,FALSE()),""))</f>
        <v/>
      </c>
      <c r="H1026" s="20"/>
      <c r="I1026" s="20"/>
      <c r="J1026" s="21" t="str">
        <f aca="false">IF(OR(H1026="",I1026=""),"",ROUND(MOD(I1026-H1026,1)*24,2))</f>
        <v/>
      </c>
      <c r="K1026" s="22" t="str">
        <f aca="false">IF(OR(H1026="",F1026=""),"",IF(ROUND(MAX(0,MOD(H1026-F1026+0.5,1)-0.5)*1440,0)&gt;IFERROR(VLOOKUP(E1026,الورديات!$A$2:$E$21,5,FALSE()),0),ROUND(MAX(0,MOD(H1026-F1026+0.5,1)-0.5)*1440,0),0))</f>
        <v/>
      </c>
      <c r="L1026" s="22" t="str">
        <f aca="false">IF(OR(I1026="",G1026=""),"",ROUND(MAX(0,MOD(G1026-I1026+0.5,1)-0.5)*1440,0))</f>
        <v/>
      </c>
      <c r="M1026" s="22" t="str">
        <f aca="false">IF(OR(I1026="",G1026=""),"",IF(ROUND(MAX(0,MOD(I1026-G1026+0.5,1)-0.5)*1440,0)&gt;=الإعدادات!$B$8,ROUND(MAX(0,MOD(I1026-G1026+0.5,1)-0.5)*1440,0),0))</f>
        <v/>
      </c>
      <c r="N1026" s="18" t="str">
        <f aca="false">IF(OR(A1026="",B1026=""),"",IF(COUNTIFS(الإجازات!$A$2:$A$1001,B1026,الإجازات!$D$2:$D$1001,"&lt;="&amp;A1026,الإجازات!$E$2:$E$1001,"&gt;="&amp;A1026,الإجازات!$G$2:$G$1001,"مقبولة")=0,"",LOOKUP(2,1/((الإجازات!$A$2:$A$1001=B1026)*(الإجازات!$D$2:$D$1001&lt;=A1026)*(الإجازات!$E$2:$E$1001&gt;=A1026)*(الإجازات!$G$2:$G$1001="مقبولة")),الإجازات!$C$2:$C$1001)))</f>
        <v/>
      </c>
      <c r="O1026" s="17"/>
      <c r="P1026" s="23" t="str">
        <f aca="false">IF(B1026="","",IF(ISNA(MATCH(B1026,الموظفين!$A$2:$A$501,0)),"⚠ كود غير موجود",IF(O1026&lt;&gt;"",O1026,IF(N1026&lt;&gt;"",N1026,IF(H1026="",IF(AND(A1026&lt;&gt;"",WEEKDAY(A1026)=الإعدادات!$B$11),"راحة أسبوعية","غائب"),IF(I1026="","بدون انصراف",IF(N(K1026)&gt;0,"متأخر","حاضر")))))))</f>
        <v/>
      </c>
      <c r="Q1026" s="24" t="str">
        <f aca="false">IF(B1026="","",IF(OR(P1026="غائب",P1026="غياب",P1026="إجازة بدون راتب"),IFERROR(VLOOKUP(B1026,الموظفين!$A$2:$J$501,8,FALSE()),0),0))</f>
        <v/>
      </c>
      <c r="R1026" s="24" t="str">
        <f aca="false">IF(B1026="","",ROUND((N(K1026)+N(L1026))/60*IFERROR(VLOOKUP(B1026,الموظفين!$A$2:$J$501,8,FALSE()),0)/الإعدادات!$B$6*الإعدادات!$B$9,2))</f>
        <v/>
      </c>
      <c r="S1026" s="24" t="str">
        <f aca="false">IF(OR(B1026="",M1026=""),"",ROUND(M1026/60*IFERROR(VLOOKUP(B1026,الموظفين!$A$2:$J$501,9,FALSE()),0),2))</f>
        <v/>
      </c>
      <c r="T1026" s="17"/>
      <c r="U1026" s="23" t="str">
        <f aca="false">IF(OR(A1026="",B1026=""),"",A1026&amp;"|"&amp;B1026)</f>
        <v/>
      </c>
    </row>
    <row r="1027" customFormat="false" ht="15" hidden="false" customHeight="false" outlineLevel="0" collapsed="false">
      <c r="A1027" s="16"/>
      <c r="B1027" s="17"/>
      <c r="C1027" s="18" t="str">
        <f aca="false">IF($B1027="","",IFERROR(VLOOKUP($B1027,الموظفين!$A$2:$J$501,2,FALSE())&amp;"","⚠ كود غير موجود"))</f>
        <v/>
      </c>
      <c r="D1027" s="18" t="str">
        <f aca="false">IF($B1027="","",IFERROR(VLOOKUP($B1027,الموظفين!$A$2:$J$501,3,FALSE())&amp;"",""))</f>
        <v/>
      </c>
      <c r="E1027" s="18" t="str">
        <f aca="false">IF($B1027="","",IFERROR(VLOOKUP($B1027,الموظفين!$A$2:$J$501,5,FALSE())&amp;"",""))</f>
        <v/>
      </c>
      <c r="F1027" s="19" t="str">
        <f aca="false">IF($B1027="","",IFERROR(VLOOKUP($B1027,الموظفين!$A$2:$J$501,6,FALSE()),""))</f>
        <v/>
      </c>
      <c r="G1027" s="19" t="str">
        <f aca="false">IF($B1027="","",IFERROR(VLOOKUP($B1027,الموظفين!$A$2:$J$501,7,FALSE()),""))</f>
        <v/>
      </c>
      <c r="H1027" s="20"/>
      <c r="I1027" s="20"/>
      <c r="J1027" s="21" t="str">
        <f aca="false">IF(OR(H1027="",I1027=""),"",ROUND(MOD(I1027-H1027,1)*24,2))</f>
        <v/>
      </c>
      <c r="K1027" s="22" t="str">
        <f aca="false">IF(OR(H1027="",F1027=""),"",IF(ROUND(MAX(0,MOD(H1027-F1027+0.5,1)-0.5)*1440,0)&gt;IFERROR(VLOOKUP(E1027,الورديات!$A$2:$E$21,5,FALSE()),0),ROUND(MAX(0,MOD(H1027-F1027+0.5,1)-0.5)*1440,0),0))</f>
        <v/>
      </c>
      <c r="L1027" s="22" t="str">
        <f aca="false">IF(OR(I1027="",G1027=""),"",ROUND(MAX(0,MOD(G1027-I1027+0.5,1)-0.5)*1440,0))</f>
        <v/>
      </c>
      <c r="M1027" s="22" t="str">
        <f aca="false">IF(OR(I1027="",G1027=""),"",IF(ROUND(MAX(0,MOD(I1027-G1027+0.5,1)-0.5)*1440,0)&gt;=الإعدادات!$B$8,ROUND(MAX(0,MOD(I1027-G1027+0.5,1)-0.5)*1440,0),0))</f>
        <v/>
      </c>
      <c r="N1027" s="18" t="str">
        <f aca="false">IF(OR(A1027="",B1027=""),"",IF(COUNTIFS(الإجازات!$A$2:$A$1001,B1027,الإجازات!$D$2:$D$1001,"&lt;="&amp;A1027,الإجازات!$E$2:$E$1001,"&gt;="&amp;A1027,الإجازات!$G$2:$G$1001,"مقبولة")=0,"",LOOKUP(2,1/((الإجازات!$A$2:$A$1001=B1027)*(الإجازات!$D$2:$D$1001&lt;=A1027)*(الإجازات!$E$2:$E$1001&gt;=A1027)*(الإجازات!$G$2:$G$1001="مقبولة")),الإجازات!$C$2:$C$1001)))</f>
        <v/>
      </c>
      <c r="O1027" s="17"/>
      <c r="P1027" s="23" t="str">
        <f aca="false">IF(B1027="","",IF(ISNA(MATCH(B1027,الموظفين!$A$2:$A$501,0)),"⚠ كود غير موجود",IF(O1027&lt;&gt;"",O1027,IF(N1027&lt;&gt;"",N1027,IF(H1027="",IF(AND(A1027&lt;&gt;"",WEEKDAY(A1027)=الإعدادات!$B$11),"راحة أسبوعية","غائب"),IF(I1027="","بدون انصراف",IF(N(K1027)&gt;0,"متأخر","حاضر")))))))</f>
        <v/>
      </c>
      <c r="Q1027" s="24" t="str">
        <f aca="false">IF(B1027="","",IF(OR(P1027="غائب",P1027="غياب",P1027="إجازة بدون راتب"),IFERROR(VLOOKUP(B1027,الموظفين!$A$2:$J$501,8,FALSE()),0),0))</f>
        <v/>
      </c>
      <c r="R1027" s="24" t="str">
        <f aca="false">IF(B1027="","",ROUND((N(K1027)+N(L1027))/60*IFERROR(VLOOKUP(B1027,الموظفين!$A$2:$J$501,8,FALSE()),0)/الإعدادات!$B$6*الإعدادات!$B$9,2))</f>
        <v/>
      </c>
      <c r="S1027" s="24" t="str">
        <f aca="false">IF(OR(B1027="",M1027=""),"",ROUND(M1027/60*IFERROR(VLOOKUP(B1027,الموظفين!$A$2:$J$501,9,FALSE()),0),2))</f>
        <v/>
      </c>
      <c r="T1027" s="17"/>
      <c r="U1027" s="23" t="str">
        <f aca="false">IF(OR(A1027="",B1027=""),"",A1027&amp;"|"&amp;B1027)</f>
        <v/>
      </c>
    </row>
    <row r="1028" customFormat="false" ht="15" hidden="false" customHeight="false" outlineLevel="0" collapsed="false">
      <c r="A1028" s="16"/>
      <c r="B1028" s="17"/>
      <c r="C1028" s="18" t="str">
        <f aca="false">IF($B1028="","",IFERROR(VLOOKUP($B1028,الموظفين!$A$2:$J$501,2,FALSE())&amp;"","⚠ كود غير موجود"))</f>
        <v/>
      </c>
      <c r="D1028" s="18" t="str">
        <f aca="false">IF($B1028="","",IFERROR(VLOOKUP($B1028,الموظفين!$A$2:$J$501,3,FALSE())&amp;"",""))</f>
        <v/>
      </c>
      <c r="E1028" s="18" t="str">
        <f aca="false">IF($B1028="","",IFERROR(VLOOKUP($B1028,الموظفين!$A$2:$J$501,5,FALSE())&amp;"",""))</f>
        <v/>
      </c>
      <c r="F1028" s="19" t="str">
        <f aca="false">IF($B1028="","",IFERROR(VLOOKUP($B1028,الموظفين!$A$2:$J$501,6,FALSE()),""))</f>
        <v/>
      </c>
      <c r="G1028" s="19" t="str">
        <f aca="false">IF($B1028="","",IFERROR(VLOOKUP($B1028,الموظفين!$A$2:$J$501,7,FALSE()),""))</f>
        <v/>
      </c>
      <c r="H1028" s="20"/>
      <c r="I1028" s="20"/>
      <c r="J1028" s="21" t="str">
        <f aca="false">IF(OR(H1028="",I1028=""),"",ROUND(MOD(I1028-H1028,1)*24,2))</f>
        <v/>
      </c>
      <c r="K1028" s="22" t="str">
        <f aca="false">IF(OR(H1028="",F1028=""),"",IF(ROUND(MAX(0,MOD(H1028-F1028+0.5,1)-0.5)*1440,0)&gt;IFERROR(VLOOKUP(E1028,الورديات!$A$2:$E$21,5,FALSE()),0),ROUND(MAX(0,MOD(H1028-F1028+0.5,1)-0.5)*1440,0),0))</f>
        <v/>
      </c>
      <c r="L1028" s="22" t="str">
        <f aca="false">IF(OR(I1028="",G1028=""),"",ROUND(MAX(0,MOD(G1028-I1028+0.5,1)-0.5)*1440,0))</f>
        <v/>
      </c>
      <c r="M1028" s="22" t="str">
        <f aca="false">IF(OR(I1028="",G1028=""),"",IF(ROUND(MAX(0,MOD(I1028-G1028+0.5,1)-0.5)*1440,0)&gt;=الإعدادات!$B$8,ROUND(MAX(0,MOD(I1028-G1028+0.5,1)-0.5)*1440,0),0))</f>
        <v/>
      </c>
      <c r="N1028" s="18" t="str">
        <f aca="false">IF(OR(A1028="",B1028=""),"",IF(COUNTIFS(الإجازات!$A$2:$A$1001,B1028,الإجازات!$D$2:$D$1001,"&lt;="&amp;A1028,الإجازات!$E$2:$E$1001,"&gt;="&amp;A1028,الإجازات!$G$2:$G$1001,"مقبولة")=0,"",LOOKUP(2,1/((الإجازات!$A$2:$A$1001=B1028)*(الإجازات!$D$2:$D$1001&lt;=A1028)*(الإجازات!$E$2:$E$1001&gt;=A1028)*(الإجازات!$G$2:$G$1001="مقبولة")),الإجازات!$C$2:$C$1001)))</f>
        <v/>
      </c>
      <c r="O1028" s="17"/>
      <c r="P1028" s="23" t="str">
        <f aca="false">IF(B1028="","",IF(ISNA(MATCH(B1028,الموظفين!$A$2:$A$501,0)),"⚠ كود غير موجود",IF(O1028&lt;&gt;"",O1028,IF(N1028&lt;&gt;"",N1028,IF(H1028="",IF(AND(A1028&lt;&gt;"",WEEKDAY(A1028)=الإعدادات!$B$11),"راحة أسبوعية","غائب"),IF(I1028="","بدون انصراف",IF(N(K1028)&gt;0,"متأخر","حاضر")))))))</f>
        <v/>
      </c>
      <c r="Q1028" s="24" t="str">
        <f aca="false">IF(B1028="","",IF(OR(P1028="غائب",P1028="غياب",P1028="إجازة بدون راتب"),IFERROR(VLOOKUP(B1028,الموظفين!$A$2:$J$501,8,FALSE()),0),0))</f>
        <v/>
      </c>
      <c r="R1028" s="24" t="str">
        <f aca="false">IF(B1028="","",ROUND((N(K1028)+N(L1028))/60*IFERROR(VLOOKUP(B1028,الموظفين!$A$2:$J$501,8,FALSE()),0)/الإعدادات!$B$6*الإعدادات!$B$9,2))</f>
        <v/>
      </c>
      <c r="S1028" s="24" t="str">
        <f aca="false">IF(OR(B1028="",M1028=""),"",ROUND(M1028/60*IFERROR(VLOOKUP(B1028,الموظفين!$A$2:$J$501,9,FALSE()),0),2))</f>
        <v/>
      </c>
      <c r="T1028" s="17"/>
      <c r="U1028" s="23" t="str">
        <f aca="false">IF(OR(A1028="",B1028=""),"",A1028&amp;"|"&amp;B1028)</f>
        <v/>
      </c>
    </row>
    <row r="1029" customFormat="false" ht="15" hidden="false" customHeight="false" outlineLevel="0" collapsed="false">
      <c r="A1029" s="16"/>
      <c r="B1029" s="17"/>
      <c r="C1029" s="18" t="str">
        <f aca="false">IF($B1029="","",IFERROR(VLOOKUP($B1029,الموظفين!$A$2:$J$501,2,FALSE())&amp;"","⚠ كود غير موجود"))</f>
        <v/>
      </c>
      <c r="D1029" s="18" t="str">
        <f aca="false">IF($B1029="","",IFERROR(VLOOKUP($B1029,الموظفين!$A$2:$J$501,3,FALSE())&amp;"",""))</f>
        <v/>
      </c>
      <c r="E1029" s="18" t="str">
        <f aca="false">IF($B1029="","",IFERROR(VLOOKUP($B1029,الموظفين!$A$2:$J$501,5,FALSE())&amp;"",""))</f>
        <v/>
      </c>
      <c r="F1029" s="19" t="str">
        <f aca="false">IF($B1029="","",IFERROR(VLOOKUP($B1029,الموظفين!$A$2:$J$501,6,FALSE()),""))</f>
        <v/>
      </c>
      <c r="G1029" s="19" t="str">
        <f aca="false">IF($B1029="","",IFERROR(VLOOKUP($B1029,الموظفين!$A$2:$J$501,7,FALSE()),""))</f>
        <v/>
      </c>
      <c r="H1029" s="20"/>
      <c r="I1029" s="20"/>
      <c r="J1029" s="21" t="str">
        <f aca="false">IF(OR(H1029="",I1029=""),"",ROUND(MOD(I1029-H1029,1)*24,2))</f>
        <v/>
      </c>
      <c r="K1029" s="22" t="str">
        <f aca="false">IF(OR(H1029="",F1029=""),"",IF(ROUND(MAX(0,MOD(H1029-F1029+0.5,1)-0.5)*1440,0)&gt;IFERROR(VLOOKUP(E1029,الورديات!$A$2:$E$21,5,FALSE()),0),ROUND(MAX(0,MOD(H1029-F1029+0.5,1)-0.5)*1440,0),0))</f>
        <v/>
      </c>
      <c r="L1029" s="22" t="str">
        <f aca="false">IF(OR(I1029="",G1029=""),"",ROUND(MAX(0,MOD(G1029-I1029+0.5,1)-0.5)*1440,0))</f>
        <v/>
      </c>
      <c r="M1029" s="22" t="str">
        <f aca="false">IF(OR(I1029="",G1029=""),"",IF(ROUND(MAX(0,MOD(I1029-G1029+0.5,1)-0.5)*1440,0)&gt;=الإعدادات!$B$8,ROUND(MAX(0,MOD(I1029-G1029+0.5,1)-0.5)*1440,0),0))</f>
        <v/>
      </c>
      <c r="N1029" s="18" t="str">
        <f aca="false">IF(OR(A1029="",B1029=""),"",IF(COUNTIFS(الإجازات!$A$2:$A$1001,B1029,الإجازات!$D$2:$D$1001,"&lt;="&amp;A1029,الإجازات!$E$2:$E$1001,"&gt;="&amp;A1029,الإجازات!$G$2:$G$1001,"مقبولة")=0,"",LOOKUP(2,1/((الإجازات!$A$2:$A$1001=B1029)*(الإجازات!$D$2:$D$1001&lt;=A1029)*(الإجازات!$E$2:$E$1001&gt;=A1029)*(الإجازات!$G$2:$G$1001="مقبولة")),الإجازات!$C$2:$C$1001)))</f>
        <v/>
      </c>
      <c r="O1029" s="17"/>
      <c r="P1029" s="23" t="str">
        <f aca="false">IF(B1029="","",IF(ISNA(MATCH(B1029,الموظفين!$A$2:$A$501,0)),"⚠ كود غير موجود",IF(O1029&lt;&gt;"",O1029,IF(N1029&lt;&gt;"",N1029,IF(H1029="",IF(AND(A1029&lt;&gt;"",WEEKDAY(A1029)=الإعدادات!$B$11),"راحة أسبوعية","غائب"),IF(I1029="","بدون انصراف",IF(N(K1029)&gt;0,"متأخر","حاضر")))))))</f>
        <v/>
      </c>
      <c r="Q1029" s="24" t="str">
        <f aca="false">IF(B1029="","",IF(OR(P1029="غائب",P1029="غياب",P1029="إجازة بدون راتب"),IFERROR(VLOOKUP(B1029,الموظفين!$A$2:$J$501,8,FALSE()),0),0))</f>
        <v/>
      </c>
      <c r="R1029" s="24" t="str">
        <f aca="false">IF(B1029="","",ROUND((N(K1029)+N(L1029))/60*IFERROR(VLOOKUP(B1029,الموظفين!$A$2:$J$501,8,FALSE()),0)/الإعدادات!$B$6*الإعدادات!$B$9,2))</f>
        <v/>
      </c>
      <c r="S1029" s="24" t="str">
        <f aca="false">IF(OR(B1029="",M1029=""),"",ROUND(M1029/60*IFERROR(VLOOKUP(B1029,الموظفين!$A$2:$J$501,9,FALSE()),0),2))</f>
        <v/>
      </c>
      <c r="T1029" s="17"/>
      <c r="U1029" s="23" t="str">
        <f aca="false">IF(OR(A1029="",B1029=""),"",A1029&amp;"|"&amp;B1029)</f>
        <v/>
      </c>
    </row>
    <row r="1030" customFormat="false" ht="15" hidden="false" customHeight="false" outlineLevel="0" collapsed="false">
      <c r="A1030" s="16"/>
      <c r="B1030" s="17"/>
      <c r="C1030" s="18" t="str">
        <f aca="false">IF($B1030="","",IFERROR(VLOOKUP($B1030,الموظفين!$A$2:$J$501,2,FALSE())&amp;"","⚠ كود غير موجود"))</f>
        <v/>
      </c>
      <c r="D1030" s="18" t="str">
        <f aca="false">IF($B1030="","",IFERROR(VLOOKUP($B1030,الموظفين!$A$2:$J$501,3,FALSE())&amp;"",""))</f>
        <v/>
      </c>
      <c r="E1030" s="18" t="str">
        <f aca="false">IF($B1030="","",IFERROR(VLOOKUP($B1030,الموظفين!$A$2:$J$501,5,FALSE())&amp;"",""))</f>
        <v/>
      </c>
      <c r="F1030" s="19" t="str">
        <f aca="false">IF($B1030="","",IFERROR(VLOOKUP($B1030,الموظفين!$A$2:$J$501,6,FALSE()),""))</f>
        <v/>
      </c>
      <c r="G1030" s="19" t="str">
        <f aca="false">IF($B1030="","",IFERROR(VLOOKUP($B1030,الموظفين!$A$2:$J$501,7,FALSE()),""))</f>
        <v/>
      </c>
      <c r="H1030" s="20"/>
      <c r="I1030" s="20"/>
      <c r="J1030" s="21" t="str">
        <f aca="false">IF(OR(H1030="",I1030=""),"",ROUND(MOD(I1030-H1030,1)*24,2))</f>
        <v/>
      </c>
      <c r="K1030" s="22" t="str">
        <f aca="false">IF(OR(H1030="",F1030=""),"",IF(ROUND(MAX(0,MOD(H1030-F1030+0.5,1)-0.5)*1440,0)&gt;IFERROR(VLOOKUP(E1030,الورديات!$A$2:$E$21,5,FALSE()),0),ROUND(MAX(0,MOD(H1030-F1030+0.5,1)-0.5)*1440,0),0))</f>
        <v/>
      </c>
      <c r="L1030" s="22" t="str">
        <f aca="false">IF(OR(I1030="",G1030=""),"",ROUND(MAX(0,MOD(G1030-I1030+0.5,1)-0.5)*1440,0))</f>
        <v/>
      </c>
      <c r="M1030" s="22" t="str">
        <f aca="false">IF(OR(I1030="",G1030=""),"",IF(ROUND(MAX(0,MOD(I1030-G1030+0.5,1)-0.5)*1440,0)&gt;=الإعدادات!$B$8,ROUND(MAX(0,MOD(I1030-G1030+0.5,1)-0.5)*1440,0),0))</f>
        <v/>
      </c>
      <c r="N1030" s="18" t="str">
        <f aca="false">IF(OR(A1030="",B1030=""),"",IF(COUNTIFS(الإجازات!$A$2:$A$1001,B1030,الإجازات!$D$2:$D$1001,"&lt;="&amp;A1030,الإجازات!$E$2:$E$1001,"&gt;="&amp;A1030,الإجازات!$G$2:$G$1001,"مقبولة")=0,"",LOOKUP(2,1/((الإجازات!$A$2:$A$1001=B1030)*(الإجازات!$D$2:$D$1001&lt;=A1030)*(الإجازات!$E$2:$E$1001&gt;=A1030)*(الإجازات!$G$2:$G$1001="مقبولة")),الإجازات!$C$2:$C$1001)))</f>
        <v/>
      </c>
      <c r="O1030" s="17"/>
      <c r="P1030" s="23" t="str">
        <f aca="false">IF(B1030="","",IF(ISNA(MATCH(B1030,الموظفين!$A$2:$A$501,0)),"⚠ كود غير موجود",IF(O1030&lt;&gt;"",O1030,IF(N1030&lt;&gt;"",N1030,IF(H1030="",IF(AND(A1030&lt;&gt;"",WEEKDAY(A1030)=الإعدادات!$B$11),"راحة أسبوعية","غائب"),IF(I1030="","بدون انصراف",IF(N(K1030)&gt;0,"متأخر","حاضر")))))))</f>
        <v/>
      </c>
      <c r="Q1030" s="24" t="str">
        <f aca="false">IF(B1030="","",IF(OR(P1030="غائب",P1030="غياب",P1030="إجازة بدون راتب"),IFERROR(VLOOKUP(B1030,الموظفين!$A$2:$J$501,8,FALSE()),0),0))</f>
        <v/>
      </c>
      <c r="R1030" s="24" t="str">
        <f aca="false">IF(B1030="","",ROUND((N(K1030)+N(L1030))/60*IFERROR(VLOOKUP(B1030,الموظفين!$A$2:$J$501,8,FALSE()),0)/الإعدادات!$B$6*الإعدادات!$B$9,2))</f>
        <v/>
      </c>
      <c r="S1030" s="24" t="str">
        <f aca="false">IF(OR(B1030="",M1030=""),"",ROUND(M1030/60*IFERROR(VLOOKUP(B1030,الموظفين!$A$2:$J$501,9,FALSE()),0),2))</f>
        <v/>
      </c>
      <c r="T1030" s="17"/>
      <c r="U1030" s="23" t="str">
        <f aca="false">IF(OR(A1030="",B1030=""),"",A1030&amp;"|"&amp;B1030)</f>
        <v/>
      </c>
    </row>
    <row r="1031" customFormat="false" ht="15" hidden="false" customHeight="false" outlineLevel="0" collapsed="false">
      <c r="A1031" s="16"/>
      <c r="B1031" s="17"/>
      <c r="C1031" s="18" t="str">
        <f aca="false">IF($B1031="","",IFERROR(VLOOKUP($B1031,الموظفين!$A$2:$J$501,2,FALSE())&amp;"","⚠ كود غير موجود"))</f>
        <v/>
      </c>
      <c r="D1031" s="18" t="str">
        <f aca="false">IF($B1031="","",IFERROR(VLOOKUP($B1031,الموظفين!$A$2:$J$501,3,FALSE())&amp;"",""))</f>
        <v/>
      </c>
      <c r="E1031" s="18" t="str">
        <f aca="false">IF($B1031="","",IFERROR(VLOOKUP($B1031,الموظفين!$A$2:$J$501,5,FALSE())&amp;"",""))</f>
        <v/>
      </c>
      <c r="F1031" s="19" t="str">
        <f aca="false">IF($B1031="","",IFERROR(VLOOKUP($B1031,الموظفين!$A$2:$J$501,6,FALSE()),""))</f>
        <v/>
      </c>
      <c r="G1031" s="19" t="str">
        <f aca="false">IF($B1031="","",IFERROR(VLOOKUP($B1031,الموظفين!$A$2:$J$501,7,FALSE()),""))</f>
        <v/>
      </c>
      <c r="H1031" s="20"/>
      <c r="I1031" s="20"/>
      <c r="J1031" s="21" t="str">
        <f aca="false">IF(OR(H1031="",I1031=""),"",ROUND(MOD(I1031-H1031,1)*24,2))</f>
        <v/>
      </c>
      <c r="K1031" s="22" t="str">
        <f aca="false">IF(OR(H1031="",F1031=""),"",IF(ROUND(MAX(0,MOD(H1031-F1031+0.5,1)-0.5)*1440,0)&gt;IFERROR(VLOOKUP(E1031,الورديات!$A$2:$E$21,5,FALSE()),0),ROUND(MAX(0,MOD(H1031-F1031+0.5,1)-0.5)*1440,0),0))</f>
        <v/>
      </c>
      <c r="L1031" s="22" t="str">
        <f aca="false">IF(OR(I1031="",G1031=""),"",ROUND(MAX(0,MOD(G1031-I1031+0.5,1)-0.5)*1440,0))</f>
        <v/>
      </c>
      <c r="M1031" s="22" t="str">
        <f aca="false">IF(OR(I1031="",G1031=""),"",IF(ROUND(MAX(0,MOD(I1031-G1031+0.5,1)-0.5)*1440,0)&gt;=الإعدادات!$B$8,ROUND(MAX(0,MOD(I1031-G1031+0.5,1)-0.5)*1440,0),0))</f>
        <v/>
      </c>
      <c r="N1031" s="18" t="str">
        <f aca="false">IF(OR(A1031="",B1031=""),"",IF(COUNTIFS(الإجازات!$A$2:$A$1001,B1031,الإجازات!$D$2:$D$1001,"&lt;="&amp;A1031,الإجازات!$E$2:$E$1001,"&gt;="&amp;A1031,الإجازات!$G$2:$G$1001,"مقبولة")=0,"",LOOKUP(2,1/((الإجازات!$A$2:$A$1001=B1031)*(الإجازات!$D$2:$D$1001&lt;=A1031)*(الإجازات!$E$2:$E$1001&gt;=A1031)*(الإجازات!$G$2:$G$1001="مقبولة")),الإجازات!$C$2:$C$1001)))</f>
        <v/>
      </c>
      <c r="O1031" s="17"/>
      <c r="P1031" s="23" t="str">
        <f aca="false">IF(B1031="","",IF(ISNA(MATCH(B1031,الموظفين!$A$2:$A$501,0)),"⚠ كود غير موجود",IF(O1031&lt;&gt;"",O1031,IF(N1031&lt;&gt;"",N1031,IF(H1031="",IF(AND(A1031&lt;&gt;"",WEEKDAY(A1031)=الإعدادات!$B$11),"راحة أسبوعية","غائب"),IF(I1031="","بدون انصراف",IF(N(K1031)&gt;0,"متأخر","حاضر")))))))</f>
        <v/>
      </c>
      <c r="Q1031" s="24" t="str">
        <f aca="false">IF(B1031="","",IF(OR(P1031="غائب",P1031="غياب",P1031="إجازة بدون راتب"),IFERROR(VLOOKUP(B1031,الموظفين!$A$2:$J$501,8,FALSE()),0),0))</f>
        <v/>
      </c>
      <c r="R1031" s="24" t="str">
        <f aca="false">IF(B1031="","",ROUND((N(K1031)+N(L1031))/60*IFERROR(VLOOKUP(B1031,الموظفين!$A$2:$J$501,8,FALSE()),0)/الإعدادات!$B$6*الإعدادات!$B$9,2))</f>
        <v/>
      </c>
      <c r="S1031" s="24" t="str">
        <f aca="false">IF(OR(B1031="",M1031=""),"",ROUND(M1031/60*IFERROR(VLOOKUP(B1031,الموظفين!$A$2:$J$501,9,FALSE()),0),2))</f>
        <v/>
      </c>
      <c r="T1031" s="17"/>
      <c r="U1031" s="23" t="str">
        <f aca="false">IF(OR(A1031="",B1031=""),"",A1031&amp;"|"&amp;B1031)</f>
        <v/>
      </c>
    </row>
    <row r="1032" customFormat="false" ht="15" hidden="false" customHeight="false" outlineLevel="0" collapsed="false">
      <c r="A1032" s="16"/>
      <c r="B1032" s="17"/>
      <c r="C1032" s="18" t="str">
        <f aca="false">IF($B1032="","",IFERROR(VLOOKUP($B1032,الموظفين!$A$2:$J$501,2,FALSE())&amp;"","⚠ كود غير موجود"))</f>
        <v/>
      </c>
      <c r="D1032" s="18" t="str">
        <f aca="false">IF($B1032="","",IFERROR(VLOOKUP($B1032,الموظفين!$A$2:$J$501,3,FALSE())&amp;"",""))</f>
        <v/>
      </c>
      <c r="E1032" s="18" t="str">
        <f aca="false">IF($B1032="","",IFERROR(VLOOKUP($B1032,الموظفين!$A$2:$J$501,5,FALSE())&amp;"",""))</f>
        <v/>
      </c>
      <c r="F1032" s="19" t="str">
        <f aca="false">IF($B1032="","",IFERROR(VLOOKUP($B1032,الموظفين!$A$2:$J$501,6,FALSE()),""))</f>
        <v/>
      </c>
      <c r="G1032" s="19" t="str">
        <f aca="false">IF($B1032="","",IFERROR(VLOOKUP($B1032,الموظفين!$A$2:$J$501,7,FALSE()),""))</f>
        <v/>
      </c>
      <c r="H1032" s="20"/>
      <c r="I1032" s="20"/>
      <c r="J1032" s="21" t="str">
        <f aca="false">IF(OR(H1032="",I1032=""),"",ROUND(MOD(I1032-H1032,1)*24,2))</f>
        <v/>
      </c>
      <c r="K1032" s="22" t="str">
        <f aca="false">IF(OR(H1032="",F1032=""),"",IF(ROUND(MAX(0,MOD(H1032-F1032+0.5,1)-0.5)*1440,0)&gt;IFERROR(VLOOKUP(E1032,الورديات!$A$2:$E$21,5,FALSE()),0),ROUND(MAX(0,MOD(H1032-F1032+0.5,1)-0.5)*1440,0),0))</f>
        <v/>
      </c>
      <c r="L1032" s="22" t="str">
        <f aca="false">IF(OR(I1032="",G1032=""),"",ROUND(MAX(0,MOD(G1032-I1032+0.5,1)-0.5)*1440,0))</f>
        <v/>
      </c>
      <c r="M1032" s="22" t="str">
        <f aca="false">IF(OR(I1032="",G1032=""),"",IF(ROUND(MAX(0,MOD(I1032-G1032+0.5,1)-0.5)*1440,0)&gt;=الإعدادات!$B$8,ROUND(MAX(0,MOD(I1032-G1032+0.5,1)-0.5)*1440,0),0))</f>
        <v/>
      </c>
      <c r="N1032" s="18" t="str">
        <f aca="false">IF(OR(A1032="",B1032=""),"",IF(COUNTIFS(الإجازات!$A$2:$A$1001,B1032,الإجازات!$D$2:$D$1001,"&lt;="&amp;A1032,الإجازات!$E$2:$E$1001,"&gt;="&amp;A1032,الإجازات!$G$2:$G$1001,"مقبولة")=0,"",LOOKUP(2,1/((الإجازات!$A$2:$A$1001=B1032)*(الإجازات!$D$2:$D$1001&lt;=A1032)*(الإجازات!$E$2:$E$1001&gt;=A1032)*(الإجازات!$G$2:$G$1001="مقبولة")),الإجازات!$C$2:$C$1001)))</f>
        <v/>
      </c>
      <c r="O1032" s="17"/>
      <c r="P1032" s="23" t="str">
        <f aca="false">IF(B1032="","",IF(ISNA(MATCH(B1032,الموظفين!$A$2:$A$501,0)),"⚠ كود غير موجود",IF(O1032&lt;&gt;"",O1032,IF(N1032&lt;&gt;"",N1032,IF(H1032="",IF(AND(A1032&lt;&gt;"",WEEKDAY(A1032)=الإعدادات!$B$11),"راحة أسبوعية","غائب"),IF(I1032="","بدون انصراف",IF(N(K1032)&gt;0,"متأخر","حاضر")))))))</f>
        <v/>
      </c>
      <c r="Q1032" s="24" t="str">
        <f aca="false">IF(B1032="","",IF(OR(P1032="غائب",P1032="غياب",P1032="إجازة بدون راتب"),IFERROR(VLOOKUP(B1032,الموظفين!$A$2:$J$501,8,FALSE()),0),0))</f>
        <v/>
      </c>
      <c r="R1032" s="24" t="str">
        <f aca="false">IF(B1032="","",ROUND((N(K1032)+N(L1032))/60*IFERROR(VLOOKUP(B1032,الموظفين!$A$2:$J$501,8,FALSE()),0)/الإعدادات!$B$6*الإعدادات!$B$9,2))</f>
        <v/>
      </c>
      <c r="S1032" s="24" t="str">
        <f aca="false">IF(OR(B1032="",M1032=""),"",ROUND(M1032/60*IFERROR(VLOOKUP(B1032,الموظفين!$A$2:$J$501,9,FALSE()),0),2))</f>
        <v/>
      </c>
      <c r="T1032" s="17"/>
      <c r="U1032" s="23" t="str">
        <f aca="false">IF(OR(A1032="",B1032=""),"",A1032&amp;"|"&amp;B1032)</f>
        <v/>
      </c>
    </row>
    <row r="1033" customFormat="false" ht="15" hidden="false" customHeight="false" outlineLevel="0" collapsed="false">
      <c r="A1033" s="16"/>
      <c r="B1033" s="17"/>
      <c r="C1033" s="18" t="str">
        <f aca="false">IF($B1033="","",IFERROR(VLOOKUP($B1033,الموظفين!$A$2:$J$501,2,FALSE())&amp;"","⚠ كود غير موجود"))</f>
        <v/>
      </c>
      <c r="D1033" s="18" t="str">
        <f aca="false">IF($B1033="","",IFERROR(VLOOKUP($B1033,الموظفين!$A$2:$J$501,3,FALSE())&amp;"",""))</f>
        <v/>
      </c>
      <c r="E1033" s="18" t="str">
        <f aca="false">IF($B1033="","",IFERROR(VLOOKUP($B1033,الموظفين!$A$2:$J$501,5,FALSE())&amp;"",""))</f>
        <v/>
      </c>
      <c r="F1033" s="19" t="str">
        <f aca="false">IF($B1033="","",IFERROR(VLOOKUP($B1033,الموظفين!$A$2:$J$501,6,FALSE()),""))</f>
        <v/>
      </c>
      <c r="G1033" s="19" t="str">
        <f aca="false">IF($B1033="","",IFERROR(VLOOKUP($B1033,الموظفين!$A$2:$J$501,7,FALSE()),""))</f>
        <v/>
      </c>
      <c r="H1033" s="20"/>
      <c r="I1033" s="20"/>
      <c r="J1033" s="21" t="str">
        <f aca="false">IF(OR(H1033="",I1033=""),"",ROUND(MOD(I1033-H1033,1)*24,2))</f>
        <v/>
      </c>
      <c r="K1033" s="22" t="str">
        <f aca="false">IF(OR(H1033="",F1033=""),"",IF(ROUND(MAX(0,MOD(H1033-F1033+0.5,1)-0.5)*1440,0)&gt;IFERROR(VLOOKUP(E1033,الورديات!$A$2:$E$21,5,FALSE()),0),ROUND(MAX(0,MOD(H1033-F1033+0.5,1)-0.5)*1440,0),0))</f>
        <v/>
      </c>
      <c r="L1033" s="22" t="str">
        <f aca="false">IF(OR(I1033="",G1033=""),"",ROUND(MAX(0,MOD(G1033-I1033+0.5,1)-0.5)*1440,0))</f>
        <v/>
      </c>
      <c r="M1033" s="22" t="str">
        <f aca="false">IF(OR(I1033="",G1033=""),"",IF(ROUND(MAX(0,MOD(I1033-G1033+0.5,1)-0.5)*1440,0)&gt;=الإعدادات!$B$8,ROUND(MAX(0,MOD(I1033-G1033+0.5,1)-0.5)*1440,0),0))</f>
        <v/>
      </c>
      <c r="N1033" s="18" t="str">
        <f aca="false">IF(OR(A1033="",B1033=""),"",IF(COUNTIFS(الإجازات!$A$2:$A$1001,B1033,الإجازات!$D$2:$D$1001,"&lt;="&amp;A1033,الإجازات!$E$2:$E$1001,"&gt;="&amp;A1033,الإجازات!$G$2:$G$1001,"مقبولة")=0,"",LOOKUP(2,1/((الإجازات!$A$2:$A$1001=B1033)*(الإجازات!$D$2:$D$1001&lt;=A1033)*(الإجازات!$E$2:$E$1001&gt;=A1033)*(الإجازات!$G$2:$G$1001="مقبولة")),الإجازات!$C$2:$C$1001)))</f>
        <v/>
      </c>
      <c r="O1033" s="17"/>
      <c r="P1033" s="23" t="str">
        <f aca="false">IF(B1033="","",IF(ISNA(MATCH(B1033,الموظفين!$A$2:$A$501,0)),"⚠ كود غير موجود",IF(O1033&lt;&gt;"",O1033,IF(N1033&lt;&gt;"",N1033,IF(H1033="",IF(AND(A1033&lt;&gt;"",WEEKDAY(A1033)=الإعدادات!$B$11),"راحة أسبوعية","غائب"),IF(I1033="","بدون انصراف",IF(N(K1033)&gt;0,"متأخر","حاضر")))))))</f>
        <v/>
      </c>
      <c r="Q1033" s="24" t="str">
        <f aca="false">IF(B1033="","",IF(OR(P1033="غائب",P1033="غياب",P1033="إجازة بدون راتب"),IFERROR(VLOOKUP(B1033,الموظفين!$A$2:$J$501,8,FALSE()),0),0))</f>
        <v/>
      </c>
      <c r="R1033" s="24" t="str">
        <f aca="false">IF(B1033="","",ROUND((N(K1033)+N(L1033))/60*IFERROR(VLOOKUP(B1033,الموظفين!$A$2:$J$501,8,FALSE()),0)/الإعدادات!$B$6*الإعدادات!$B$9,2))</f>
        <v/>
      </c>
      <c r="S1033" s="24" t="str">
        <f aca="false">IF(OR(B1033="",M1033=""),"",ROUND(M1033/60*IFERROR(VLOOKUP(B1033,الموظفين!$A$2:$J$501,9,FALSE()),0),2))</f>
        <v/>
      </c>
      <c r="T1033" s="17"/>
      <c r="U1033" s="23" t="str">
        <f aca="false">IF(OR(A1033="",B1033=""),"",A1033&amp;"|"&amp;B1033)</f>
        <v/>
      </c>
    </row>
    <row r="1034" customFormat="false" ht="15" hidden="false" customHeight="false" outlineLevel="0" collapsed="false">
      <c r="A1034" s="16"/>
      <c r="B1034" s="17"/>
      <c r="C1034" s="18" t="str">
        <f aca="false">IF($B1034="","",IFERROR(VLOOKUP($B1034,الموظفين!$A$2:$J$501,2,FALSE())&amp;"","⚠ كود غير موجود"))</f>
        <v/>
      </c>
      <c r="D1034" s="18" t="str">
        <f aca="false">IF($B1034="","",IFERROR(VLOOKUP($B1034,الموظفين!$A$2:$J$501,3,FALSE())&amp;"",""))</f>
        <v/>
      </c>
      <c r="E1034" s="18" t="str">
        <f aca="false">IF($B1034="","",IFERROR(VLOOKUP($B1034,الموظفين!$A$2:$J$501,5,FALSE())&amp;"",""))</f>
        <v/>
      </c>
      <c r="F1034" s="19" t="str">
        <f aca="false">IF($B1034="","",IFERROR(VLOOKUP($B1034,الموظفين!$A$2:$J$501,6,FALSE()),""))</f>
        <v/>
      </c>
      <c r="G1034" s="19" t="str">
        <f aca="false">IF($B1034="","",IFERROR(VLOOKUP($B1034,الموظفين!$A$2:$J$501,7,FALSE()),""))</f>
        <v/>
      </c>
      <c r="H1034" s="20"/>
      <c r="I1034" s="20"/>
      <c r="J1034" s="21" t="str">
        <f aca="false">IF(OR(H1034="",I1034=""),"",ROUND(MOD(I1034-H1034,1)*24,2))</f>
        <v/>
      </c>
      <c r="K1034" s="22" t="str">
        <f aca="false">IF(OR(H1034="",F1034=""),"",IF(ROUND(MAX(0,MOD(H1034-F1034+0.5,1)-0.5)*1440,0)&gt;IFERROR(VLOOKUP(E1034,الورديات!$A$2:$E$21,5,FALSE()),0),ROUND(MAX(0,MOD(H1034-F1034+0.5,1)-0.5)*1440,0),0))</f>
        <v/>
      </c>
      <c r="L1034" s="22" t="str">
        <f aca="false">IF(OR(I1034="",G1034=""),"",ROUND(MAX(0,MOD(G1034-I1034+0.5,1)-0.5)*1440,0))</f>
        <v/>
      </c>
      <c r="M1034" s="22" t="str">
        <f aca="false">IF(OR(I1034="",G1034=""),"",IF(ROUND(MAX(0,MOD(I1034-G1034+0.5,1)-0.5)*1440,0)&gt;=الإعدادات!$B$8,ROUND(MAX(0,MOD(I1034-G1034+0.5,1)-0.5)*1440,0),0))</f>
        <v/>
      </c>
      <c r="N1034" s="18" t="str">
        <f aca="false">IF(OR(A1034="",B1034=""),"",IF(COUNTIFS(الإجازات!$A$2:$A$1001,B1034,الإجازات!$D$2:$D$1001,"&lt;="&amp;A1034,الإجازات!$E$2:$E$1001,"&gt;="&amp;A1034,الإجازات!$G$2:$G$1001,"مقبولة")=0,"",LOOKUP(2,1/((الإجازات!$A$2:$A$1001=B1034)*(الإجازات!$D$2:$D$1001&lt;=A1034)*(الإجازات!$E$2:$E$1001&gt;=A1034)*(الإجازات!$G$2:$G$1001="مقبولة")),الإجازات!$C$2:$C$1001)))</f>
        <v/>
      </c>
      <c r="O1034" s="17"/>
      <c r="P1034" s="23" t="str">
        <f aca="false">IF(B1034="","",IF(ISNA(MATCH(B1034,الموظفين!$A$2:$A$501,0)),"⚠ كود غير موجود",IF(O1034&lt;&gt;"",O1034,IF(N1034&lt;&gt;"",N1034,IF(H1034="",IF(AND(A1034&lt;&gt;"",WEEKDAY(A1034)=الإعدادات!$B$11),"راحة أسبوعية","غائب"),IF(I1034="","بدون انصراف",IF(N(K1034)&gt;0,"متأخر","حاضر")))))))</f>
        <v/>
      </c>
      <c r="Q1034" s="24" t="str">
        <f aca="false">IF(B1034="","",IF(OR(P1034="غائب",P1034="غياب",P1034="إجازة بدون راتب"),IFERROR(VLOOKUP(B1034,الموظفين!$A$2:$J$501,8,FALSE()),0),0))</f>
        <v/>
      </c>
      <c r="R1034" s="24" t="str">
        <f aca="false">IF(B1034="","",ROUND((N(K1034)+N(L1034))/60*IFERROR(VLOOKUP(B1034,الموظفين!$A$2:$J$501,8,FALSE()),0)/الإعدادات!$B$6*الإعدادات!$B$9,2))</f>
        <v/>
      </c>
      <c r="S1034" s="24" t="str">
        <f aca="false">IF(OR(B1034="",M1034=""),"",ROUND(M1034/60*IFERROR(VLOOKUP(B1034,الموظفين!$A$2:$J$501,9,FALSE()),0),2))</f>
        <v/>
      </c>
      <c r="T1034" s="17"/>
      <c r="U1034" s="23" t="str">
        <f aca="false">IF(OR(A1034="",B1034=""),"",A1034&amp;"|"&amp;B1034)</f>
        <v/>
      </c>
    </row>
    <row r="1035" customFormat="false" ht="15" hidden="false" customHeight="false" outlineLevel="0" collapsed="false">
      <c r="A1035" s="16"/>
      <c r="B1035" s="17"/>
      <c r="C1035" s="18" t="str">
        <f aca="false">IF($B1035="","",IFERROR(VLOOKUP($B1035,الموظفين!$A$2:$J$501,2,FALSE())&amp;"","⚠ كود غير موجود"))</f>
        <v/>
      </c>
      <c r="D1035" s="18" t="str">
        <f aca="false">IF($B1035="","",IFERROR(VLOOKUP($B1035,الموظفين!$A$2:$J$501,3,FALSE())&amp;"",""))</f>
        <v/>
      </c>
      <c r="E1035" s="18" t="str">
        <f aca="false">IF($B1035="","",IFERROR(VLOOKUP($B1035,الموظفين!$A$2:$J$501,5,FALSE())&amp;"",""))</f>
        <v/>
      </c>
      <c r="F1035" s="19" t="str">
        <f aca="false">IF($B1035="","",IFERROR(VLOOKUP($B1035,الموظفين!$A$2:$J$501,6,FALSE()),""))</f>
        <v/>
      </c>
      <c r="G1035" s="19" t="str">
        <f aca="false">IF($B1035="","",IFERROR(VLOOKUP($B1035,الموظفين!$A$2:$J$501,7,FALSE()),""))</f>
        <v/>
      </c>
      <c r="H1035" s="20"/>
      <c r="I1035" s="20"/>
      <c r="J1035" s="21" t="str">
        <f aca="false">IF(OR(H1035="",I1035=""),"",ROUND(MOD(I1035-H1035,1)*24,2))</f>
        <v/>
      </c>
      <c r="K1035" s="22" t="str">
        <f aca="false">IF(OR(H1035="",F1035=""),"",IF(ROUND(MAX(0,MOD(H1035-F1035+0.5,1)-0.5)*1440,0)&gt;IFERROR(VLOOKUP(E1035,الورديات!$A$2:$E$21,5,FALSE()),0),ROUND(MAX(0,MOD(H1035-F1035+0.5,1)-0.5)*1440,0),0))</f>
        <v/>
      </c>
      <c r="L1035" s="22" t="str">
        <f aca="false">IF(OR(I1035="",G1035=""),"",ROUND(MAX(0,MOD(G1035-I1035+0.5,1)-0.5)*1440,0))</f>
        <v/>
      </c>
      <c r="M1035" s="22" t="str">
        <f aca="false">IF(OR(I1035="",G1035=""),"",IF(ROUND(MAX(0,MOD(I1035-G1035+0.5,1)-0.5)*1440,0)&gt;=الإعدادات!$B$8,ROUND(MAX(0,MOD(I1035-G1035+0.5,1)-0.5)*1440,0),0))</f>
        <v/>
      </c>
      <c r="N1035" s="18" t="str">
        <f aca="false">IF(OR(A1035="",B1035=""),"",IF(COUNTIFS(الإجازات!$A$2:$A$1001,B1035,الإجازات!$D$2:$D$1001,"&lt;="&amp;A1035,الإجازات!$E$2:$E$1001,"&gt;="&amp;A1035,الإجازات!$G$2:$G$1001,"مقبولة")=0,"",LOOKUP(2,1/((الإجازات!$A$2:$A$1001=B1035)*(الإجازات!$D$2:$D$1001&lt;=A1035)*(الإجازات!$E$2:$E$1001&gt;=A1035)*(الإجازات!$G$2:$G$1001="مقبولة")),الإجازات!$C$2:$C$1001)))</f>
        <v/>
      </c>
      <c r="O1035" s="17"/>
      <c r="P1035" s="23" t="str">
        <f aca="false">IF(B1035="","",IF(ISNA(MATCH(B1035,الموظفين!$A$2:$A$501,0)),"⚠ كود غير موجود",IF(O1035&lt;&gt;"",O1035,IF(N1035&lt;&gt;"",N1035,IF(H1035="",IF(AND(A1035&lt;&gt;"",WEEKDAY(A1035)=الإعدادات!$B$11),"راحة أسبوعية","غائب"),IF(I1035="","بدون انصراف",IF(N(K1035)&gt;0,"متأخر","حاضر")))))))</f>
        <v/>
      </c>
      <c r="Q1035" s="24" t="str">
        <f aca="false">IF(B1035="","",IF(OR(P1035="غائب",P1035="غياب",P1035="إجازة بدون راتب"),IFERROR(VLOOKUP(B1035,الموظفين!$A$2:$J$501,8,FALSE()),0),0))</f>
        <v/>
      </c>
      <c r="R1035" s="24" t="str">
        <f aca="false">IF(B1035="","",ROUND((N(K1035)+N(L1035))/60*IFERROR(VLOOKUP(B1035,الموظفين!$A$2:$J$501,8,FALSE()),0)/الإعدادات!$B$6*الإعدادات!$B$9,2))</f>
        <v/>
      </c>
      <c r="S1035" s="24" t="str">
        <f aca="false">IF(OR(B1035="",M1035=""),"",ROUND(M1035/60*IFERROR(VLOOKUP(B1035,الموظفين!$A$2:$J$501,9,FALSE()),0),2))</f>
        <v/>
      </c>
      <c r="T1035" s="17"/>
      <c r="U1035" s="23" t="str">
        <f aca="false">IF(OR(A1035="",B1035=""),"",A1035&amp;"|"&amp;B1035)</f>
        <v/>
      </c>
    </row>
    <row r="1036" customFormat="false" ht="15" hidden="false" customHeight="false" outlineLevel="0" collapsed="false">
      <c r="A1036" s="16"/>
      <c r="B1036" s="17"/>
      <c r="C1036" s="18" t="str">
        <f aca="false">IF($B1036="","",IFERROR(VLOOKUP($B1036,الموظفين!$A$2:$J$501,2,FALSE())&amp;"","⚠ كود غير موجود"))</f>
        <v/>
      </c>
      <c r="D1036" s="18" t="str">
        <f aca="false">IF($B1036="","",IFERROR(VLOOKUP($B1036,الموظفين!$A$2:$J$501,3,FALSE())&amp;"",""))</f>
        <v/>
      </c>
      <c r="E1036" s="18" t="str">
        <f aca="false">IF($B1036="","",IFERROR(VLOOKUP($B1036,الموظفين!$A$2:$J$501,5,FALSE())&amp;"",""))</f>
        <v/>
      </c>
      <c r="F1036" s="19" t="str">
        <f aca="false">IF($B1036="","",IFERROR(VLOOKUP($B1036,الموظفين!$A$2:$J$501,6,FALSE()),""))</f>
        <v/>
      </c>
      <c r="G1036" s="19" t="str">
        <f aca="false">IF($B1036="","",IFERROR(VLOOKUP($B1036,الموظفين!$A$2:$J$501,7,FALSE()),""))</f>
        <v/>
      </c>
      <c r="H1036" s="20"/>
      <c r="I1036" s="20"/>
      <c r="J1036" s="21" t="str">
        <f aca="false">IF(OR(H1036="",I1036=""),"",ROUND(MOD(I1036-H1036,1)*24,2))</f>
        <v/>
      </c>
      <c r="K1036" s="22" t="str">
        <f aca="false">IF(OR(H1036="",F1036=""),"",IF(ROUND(MAX(0,MOD(H1036-F1036+0.5,1)-0.5)*1440,0)&gt;IFERROR(VLOOKUP(E1036,الورديات!$A$2:$E$21,5,FALSE()),0),ROUND(MAX(0,MOD(H1036-F1036+0.5,1)-0.5)*1440,0),0))</f>
        <v/>
      </c>
      <c r="L1036" s="22" t="str">
        <f aca="false">IF(OR(I1036="",G1036=""),"",ROUND(MAX(0,MOD(G1036-I1036+0.5,1)-0.5)*1440,0))</f>
        <v/>
      </c>
      <c r="M1036" s="22" t="str">
        <f aca="false">IF(OR(I1036="",G1036=""),"",IF(ROUND(MAX(0,MOD(I1036-G1036+0.5,1)-0.5)*1440,0)&gt;=الإعدادات!$B$8,ROUND(MAX(0,MOD(I1036-G1036+0.5,1)-0.5)*1440,0),0))</f>
        <v/>
      </c>
      <c r="N1036" s="18" t="str">
        <f aca="false">IF(OR(A1036="",B1036=""),"",IF(COUNTIFS(الإجازات!$A$2:$A$1001,B1036,الإجازات!$D$2:$D$1001,"&lt;="&amp;A1036,الإجازات!$E$2:$E$1001,"&gt;="&amp;A1036,الإجازات!$G$2:$G$1001,"مقبولة")=0,"",LOOKUP(2,1/((الإجازات!$A$2:$A$1001=B1036)*(الإجازات!$D$2:$D$1001&lt;=A1036)*(الإجازات!$E$2:$E$1001&gt;=A1036)*(الإجازات!$G$2:$G$1001="مقبولة")),الإجازات!$C$2:$C$1001)))</f>
        <v/>
      </c>
      <c r="O1036" s="17"/>
      <c r="P1036" s="23" t="str">
        <f aca="false">IF(B1036="","",IF(ISNA(MATCH(B1036,الموظفين!$A$2:$A$501,0)),"⚠ كود غير موجود",IF(O1036&lt;&gt;"",O1036,IF(N1036&lt;&gt;"",N1036,IF(H1036="",IF(AND(A1036&lt;&gt;"",WEEKDAY(A1036)=الإعدادات!$B$11),"راحة أسبوعية","غائب"),IF(I1036="","بدون انصراف",IF(N(K1036)&gt;0,"متأخر","حاضر")))))))</f>
        <v/>
      </c>
      <c r="Q1036" s="24" t="str">
        <f aca="false">IF(B1036="","",IF(OR(P1036="غائب",P1036="غياب",P1036="إجازة بدون راتب"),IFERROR(VLOOKUP(B1036,الموظفين!$A$2:$J$501,8,FALSE()),0),0))</f>
        <v/>
      </c>
      <c r="R1036" s="24" t="str">
        <f aca="false">IF(B1036="","",ROUND((N(K1036)+N(L1036))/60*IFERROR(VLOOKUP(B1036,الموظفين!$A$2:$J$501,8,FALSE()),0)/الإعدادات!$B$6*الإعدادات!$B$9,2))</f>
        <v/>
      </c>
      <c r="S1036" s="24" t="str">
        <f aca="false">IF(OR(B1036="",M1036=""),"",ROUND(M1036/60*IFERROR(VLOOKUP(B1036,الموظفين!$A$2:$J$501,9,FALSE()),0),2))</f>
        <v/>
      </c>
      <c r="T1036" s="17"/>
      <c r="U1036" s="23" t="str">
        <f aca="false">IF(OR(A1036="",B1036=""),"",A1036&amp;"|"&amp;B1036)</f>
        <v/>
      </c>
    </row>
    <row r="1037" customFormat="false" ht="15" hidden="false" customHeight="false" outlineLevel="0" collapsed="false">
      <c r="A1037" s="16"/>
      <c r="B1037" s="17"/>
      <c r="C1037" s="18" t="str">
        <f aca="false">IF($B1037="","",IFERROR(VLOOKUP($B1037,الموظفين!$A$2:$J$501,2,FALSE())&amp;"","⚠ كود غير موجود"))</f>
        <v/>
      </c>
      <c r="D1037" s="18" t="str">
        <f aca="false">IF($B1037="","",IFERROR(VLOOKUP($B1037,الموظفين!$A$2:$J$501,3,FALSE())&amp;"",""))</f>
        <v/>
      </c>
      <c r="E1037" s="18" t="str">
        <f aca="false">IF($B1037="","",IFERROR(VLOOKUP($B1037,الموظفين!$A$2:$J$501,5,FALSE())&amp;"",""))</f>
        <v/>
      </c>
      <c r="F1037" s="19" t="str">
        <f aca="false">IF($B1037="","",IFERROR(VLOOKUP($B1037,الموظفين!$A$2:$J$501,6,FALSE()),""))</f>
        <v/>
      </c>
      <c r="G1037" s="19" t="str">
        <f aca="false">IF($B1037="","",IFERROR(VLOOKUP($B1037,الموظفين!$A$2:$J$501,7,FALSE()),""))</f>
        <v/>
      </c>
      <c r="H1037" s="20"/>
      <c r="I1037" s="20"/>
      <c r="J1037" s="21" t="str">
        <f aca="false">IF(OR(H1037="",I1037=""),"",ROUND(MOD(I1037-H1037,1)*24,2))</f>
        <v/>
      </c>
      <c r="K1037" s="22" t="str">
        <f aca="false">IF(OR(H1037="",F1037=""),"",IF(ROUND(MAX(0,MOD(H1037-F1037+0.5,1)-0.5)*1440,0)&gt;IFERROR(VLOOKUP(E1037,الورديات!$A$2:$E$21,5,FALSE()),0),ROUND(MAX(0,MOD(H1037-F1037+0.5,1)-0.5)*1440,0),0))</f>
        <v/>
      </c>
      <c r="L1037" s="22" t="str">
        <f aca="false">IF(OR(I1037="",G1037=""),"",ROUND(MAX(0,MOD(G1037-I1037+0.5,1)-0.5)*1440,0))</f>
        <v/>
      </c>
      <c r="M1037" s="22" t="str">
        <f aca="false">IF(OR(I1037="",G1037=""),"",IF(ROUND(MAX(0,MOD(I1037-G1037+0.5,1)-0.5)*1440,0)&gt;=الإعدادات!$B$8,ROUND(MAX(0,MOD(I1037-G1037+0.5,1)-0.5)*1440,0),0))</f>
        <v/>
      </c>
      <c r="N1037" s="18" t="str">
        <f aca="false">IF(OR(A1037="",B1037=""),"",IF(COUNTIFS(الإجازات!$A$2:$A$1001,B1037,الإجازات!$D$2:$D$1001,"&lt;="&amp;A1037,الإجازات!$E$2:$E$1001,"&gt;="&amp;A1037,الإجازات!$G$2:$G$1001,"مقبولة")=0,"",LOOKUP(2,1/((الإجازات!$A$2:$A$1001=B1037)*(الإجازات!$D$2:$D$1001&lt;=A1037)*(الإجازات!$E$2:$E$1001&gt;=A1037)*(الإجازات!$G$2:$G$1001="مقبولة")),الإجازات!$C$2:$C$1001)))</f>
        <v/>
      </c>
      <c r="O1037" s="17"/>
      <c r="P1037" s="23" t="str">
        <f aca="false">IF(B1037="","",IF(ISNA(MATCH(B1037,الموظفين!$A$2:$A$501,0)),"⚠ كود غير موجود",IF(O1037&lt;&gt;"",O1037,IF(N1037&lt;&gt;"",N1037,IF(H1037="",IF(AND(A1037&lt;&gt;"",WEEKDAY(A1037)=الإعدادات!$B$11),"راحة أسبوعية","غائب"),IF(I1037="","بدون انصراف",IF(N(K1037)&gt;0,"متأخر","حاضر")))))))</f>
        <v/>
      </c>
      <c r="Q1037" s="24" t="str">
        <f aca="false">IF(B1037="","",IF(OR(P1037="غائب",P1037="غياب",P1037="إجازة بدون راتب"),IFERROR(VLOOKUP(B1037,الموظفين!$A$2:$J$501,8,FALSE()),0),0))</f>
        <v/>
      </c>
      <c r="R1037" s="24" t="str">
        <f aca="false">IF(B1037="","",ROUND((N(K1037)+N(L1037))/60*IFERROR(VLOOKUP(B1037,الموظفين!$A$2:$J$501,8,FALSE()),0)/الإعدادات!$B$6*الإعدادات!$B$9,2))</f>
        <v/>
      </c>
      <c r="S1037" s="24" t="str">
        <f aca="false">IF(OR(B1037="",M1037=""),"",ROUND(M1037/60*IFERROR(VLOOKUP(B1037,الموظفين!$A$2:$J$501,9,FALSE()),0),2))</f>
        <v/>
      </c>
      <c r="T1037" s="17"/>
      <c r="U1037" s="23" t="str">
        <f aca="false">IF(OR(A1037="",B1037=""),"",A1037&amp;"|"&amp;B1037)</f>
        <v/>
      </c>
    </row>
    <row r="1038" customFormat="false" ht="15" hidden="false" customHeight="false" outlineLevel="0" collapsed="false">
      <c r="A1038" s="16"/>
      <c r="B1038" s="17"/>
      <c r="C1038" s="18" t="str">
        <f aca="false">IF($B1038="","",IFERROR(VLOOKUP($B1038,الموظفين!$A$2:$J$501,2,FALSE())&amp;"","⚠ كود غير موجود"))</f>
        <v/>
      </c>
      <c r="D1038" s="18" t="str">
        <f aca="false">IF($B1038="","",IFERROR(VLOOKUP($B1038,الموظفين!$A$2:$J$501,3,FALSE())&amp;"",""))</f>
        <v/>
      </c>
      <c r="E1038" s="18" t="str">
        <f aca="false">IF($B1038="","",IFERROR(VLOOKUP($B1038,الموظفين!$A$2:$J$501,5,FALSE())&amp;"",""))</f>
        <v/>
      </c>
      <c r="F1038" s="19" t="str">
        <f aca="false">IF($B1038="","",IFERROR(VLOOKUP($B1038,الموظفين!$A$2:$J$501,6,FALSE()),""))</f>
        <v/>
      </c>
      <c r="G1038" s="19" t="str">
        <f aca="false">IF($B1038="","",IFERROR(VLOOKUP($B1038,الموظفين!$A$2:$J$501,7,FALSE()),""))</f>
        <v/>
      </c>
      <c r="H1038" s="20"/>
      <c r="I1038" s="20"/>
      <c r="J1038" s="21" t="str">
        <f aca="false">IF(OR(H1038="",I1038=""),"",ROUND(MOD(I1038-H1038,1)*24,2))</f>
        <v/>
      </c>
      <c r="K1038" s="22" t="str">
        <f aca="false">IF(OR(H1038="",F1038=""),"",IF(ROUND(MAX(0,MOD(H1038-F1038+0.5,1)-0.5)*1440,0)&gt;IFERROR(VLOOKUP(E1038,الورديات!$A$2:$E$21,5,FALSE()),0),ROUND(MAX(0,MOD(H1038-F1038+0.5,1)-0.5)*1440,0),0))</f>
        <v/>
      </c>
      <c r="L1038" s="22" t="str">
        <f aca="false">IF(OR(I1038="",G1038=""),"",ROUND(MAX(0,MOD(G1038-I1038+0.5,1)-0.5)*1440,0))</f>
        <v/>
      </c>
      <c r="M1038" s="22" t="str">
        <f aca="false">IF(OR(I1038="",G1038=""),"",IF(ROUND(MAX(0,MOD(I1038-G1038+0.5,1)-0.5)*1440,0)&gt;=الإعدادات!$B$8,ROUND(MAX(0,MOD(I1038-G1038+0.5,1)-0.5)*1440,0),0))</f>
        <v/>
      </c>
      <c r="N1038" s="18" t="str">
        <f aca="false">IF(OR(A1038="",B1038=""),"",IF(COUNTIFS(الإجازات!$A$2:$A$1001,B1038,الإجازات!$D$2:$D$1001,"&lt;="&amp;A1038,الإجازات!$E$2:$E$1001,"&gt;="&amp;A1038,الإجازات!$G$2:$G$1001,"مقبولة")=0,"",LOOKUP(2,1/((الإجازات!$A$2:$A$1001=B1038)*(الإجازات!$D$2:$D$1001&lt;=A1038)*(الإجازات!$E$2:$E$1001&gt;=A1038)*(الإجازات!$G$2:$G$1001="مقبولة")),الإجازات!$C$2:$C$1001)))</f>
        <v/>
      </c>
      <c r="O1038" s="17"/>
      <c r="P1038" s="23" t="str">
        <f aca="false">IF(B1038="","",IF(ISNA(MATCH(B1038,الموظفين!$A$2:$A$501,0)),"⚠ كود غير موجود",IF(O1038&lt;&gt;"",O1038,IF(N1038&lt;&gt;"",N1038,IF(H1038="",IF(AND(A1038&lt;&gt;"",WEEKDAY(A1038)=الإعدادات!$B$11),"راحة أسبوعية","غائب"),IF(I1038="","بدون انصراف",IF(N(K1038)&gt;0,"متأخر","حاضر")))))))</f>
        <v/>
      </c>
      <c r="Q1038" s="24" t="str">
        <f aca="false">IF(B1038="","",IF(OR(P1038="غائب",P1038="غياب",P1038="إجازة بدون راتب"),IFERROR(VLOOKUP(B1038,الموظفين!$A$2:$J$501,8,FALSE()),0),0))</f>
        <v/>
      </c>
      <c r="R1038" s="24" t="str">
        <f aca="false">IF(B1038="","",ROUND((N(K1038)+N(L1038))/60*IFERROR(VLOOKUP(B1038,الموظفين!$A$2:$J$501,8,FALSE()),0)/الإعدادات!$B$6*الإعدادات!$B$9,2))</f>
        <v/>
      </c>
      <c r="S1038" s="24" t="str">
        <f aca="false">IF(OR(B1038="",M1038=""),"",ROUND(M1038/60*IFERROR(VLOOKUP(B1038,الموظفين!$A$2:$J$501,9,FALSE()),0),2))</f>
        <v/>
      </c>
      <c r="T1038" s="17"/>
      <c r="U1038" s="23" t="str">
        <f aca="false">IF(OR(A1038="",B1038=""),"",A1038&amp;"|"&amp;B1038)</f>
        <v/>
      </c>
    </row>
    <row r="1039" customFormat="false" ht="15" hidden="false" customHeight="false" outlineLevel="0" collapsed="false">
      <c r="A1039" s="16"/>
      <c r="B1039" s="17"/>
      <c r="C1039" s="18" t="str">
        <f aca="false">IF($B1039="","",IFERROR(VLOOKUP($B1039,الموظفين!$A$2:$J$501,2,FALSE())&amp;"","⚠ كود غير موجود"))</f>
        <v/>
      </c>
      <c r="D1039" s="18" t="str">
        <f aca="false">IF($B1039="","",IFERROR(VLOOKUP($B1039,الموظفين!$A$2:$J$501,3,FALSE())&amp;"",""))</f>
        <v/>
      </c>
      <c r="E1039" s="18" t="str">
        <f aca="false">IF($B1039="","",IFERROR(VLOOKUP($B1039,الموظفين!$A$2:$J$501,5,FALSE())&amp;"",""))</f>
        <v/>
      </c>
      <c r="F1039" s="19" t="str">
        <f aca="false">IF($B1039="","",IFERROR(VLOOKUP($B1039,الموظفين!$A$2:$J$501,6,FALSE()),""))</f>
        <v/>
      </c>
      <c r="G1039" s="19" t="str">
        <f aca="false">IF($B1039="","",IFERROR(VLOOKUP($B1039,الموظفين!$A$2:$J$501,7,FALSE()),""))</f>
        <v/>
      </c>
      <c r="H1039" s="20"/>
      <c r="I1039" s="20"/>
      <c r="J1039" s="21" t="str">
        <f aca="false">IF(OR(H1039="",I1039=""),"",ROUND(MOD(I1039-H1039,1)*24,2))</f>
        <v/>
      </c>
      <c r="K1039" s="22" t="str">
        <f aca="false">IF(OR(H1039="",F1039=""),"",IF(ROUND(MAX(0,MOD(H1039-F1039+0.5,1)-0.5)*1440,0)&gt;IFERROR(VLOOKUP(E1039,الورديات!$A$2:$E$21,5,FALSE()),0),ROUND(MAX(0,MOD(H1039-F1039+0.5,1)-0.5)*1440,0),0))</f>
        <v/>
      </c>
      <c r="L1039" s="22" t="str">
        <f aca="false">IF(OR(I1039="",G1039=""),"",ROUND(MAX(0,MOD(G1039-I1039+0.5,1)-0.5)*1440,0))</f>
        <v/>
      </c>
      <c r="M1039" s="22" t="str">
        <f aca="false">IF(OR(I1039="",G1039=""),"",IF(ROUND(MAX(0,MOD(I1039-G1039+0.5,1)-0.5)*1440,0)&gt;=الإعدادات!$B$8,ROUND(MAX(0,MOD(I1039-G1039+0.5,1)-0.5)*1440,0),0))</f>
        <v/>
      </c>
      <c r="N1039" s="18" t="str">
        <f aca="false">IF(OR(A1039="",B1039=""),"",IF(COUNTIFS(الإجازات!$A$2:$A$1001,B1039,الإجازات!$D$2:$D$1001,"&lt;="&amp;A1039,الإجازات!$E$2:$E$1001,"&gt;="&amp;A1039,الإجازات!$G$2:$G$1001,"مقبولة")=0,"",LOOKUP(2,1/((الإجازات!$A$2:$A$1001=B1039)*(الإجازات!$D$2:$D$1001&lt;=A1039)*(الإجازات!$E$2:$E$1001&gt;=A1039)*(الإجازات!$G$2:$G$1001="مقبولة")),الإجازات!$C$2:$C$1001)))</f>
        <v/>
      </c>
      <c r="O1039" s="17"/>
      <c r="P1039" s="23" t="str">
        <f aca="false">IF(B1039="","",IF(ISNA(MATCH(B1039,الموظفين!$A$2:$A$501,0)),"⚠ كود غير موجود",IF(O1039&lt;&gt;"",O1039,IF(N1039&lt;&gt;"",N1039,IF(H1039="",IF(AND(A1039&lt;&gt;"",WEEKDAY(A1039)=الإعدادات!$B$11),"راحة أسبوعية","غائب"),IF(I1039="","بدون انصراف",IF(N(K1039)&gt;0,"متأخر","حاضر")))))))</f>
        <v/>
      </c>
      <c r="Q1039" s="24" t="str">
        <f aca="false">IF(B1039="","",IF(OR(P1039="غائب",P1039="غياب",P1039="إجازة بدون راتب"),IFERROR(VLOOKUP(B1039,الموظفين!$A$2:$J$501,8,FALSE()),0),0))</f>
        <v/>
      </c>
      <c r="R1039" s="24" t="str">
        <f aca="false">IF(B1039="","",ROUND((N(K1039)+N(L1039))/60*IFERROR(VLOOKUP(B1039,الموظفين!$A$2:$J$501,8,FALSE()),0)/الإعدادات!$B$6*الإعدادات!$B$9,2))</f>
        <v/>
      </c>
      <c r="S1039" s="24" t="str">
        <f aca="false">IF(OR(B1039="",M1039=""),"",ROUND(M1039/60*IFERROR(VLOOKUP(B1039,الموظفين!$A$2:$J$501,9,FALSE()),0),2))</f>
        <v/>
      </c>
      <c r="T1039" s="17"/>
      <c r="U1039" s="23" t="str">
        <f aca="false">IF(OR(A1039="",B1039=""),"",A1039&amp;"|"&amp;B1039)</f>
        <v/>
      </c>
    </row>
    <row r="1040" customFormat="false" ht="15" hidden="false" customHeight="false" outlineLevel="0" collapsed="false">
      <c r="A1040" s="16"/>
      <c r="B1040" s="17"/>
      <c r="C1040" s="18" t="str">
        <f aca="false">IF($B1040="","",IFERROR(VLOOKUP($B1040,الموظفين!$A$2:$J$501,2,FALSE())&amp;"","⚠ كود غير موجود"))</f>
        <v/>
      </c>
      <c r="D1040" s="18" t="str">
        <f aca="false">IF($B1040="","",IFERROR(VLOOKUP($B1040,الموظفين!$A$2:$J$501,3,FALSE())&amp;"",""))</f>
        <v/>
      </c>
      <c r="E1040" s="18" t="str">
        <f aca="false">IF($B1040="","",IFERROR(VLOOKUP($B1040,الموظفين!$A$2:$J$501,5,FALSE())&amp;"",""))</f>
        <v/>
      </c>
      <c r="F1040" s="19" t="str">
        <f aca="false">IF($B1040="","",IFERROR(VLOOKUP($B1040,الموظفين!$A$2:$J$501,6,FALSE()),""))</f>
        <v/>
      </c>
      <c r="G1040" s="19" t="str">
        <f aca="false">IF($B1040="","",IFERROR(VLOOKUP($B1040,الموظفين!$A$2:$J$501,7,FALSE()),""))</f>
        <v/>
      </c>
      <c r="H1040" s="20"/>
      <c r="I1040" s="20"/>
      <c r="J1040" s="21" t="str">
        <f aca="false">IF(OR(H1040="",I1040=""),"",ROUND(MOD(I1040-H1040,1)*24,2))</f>
        <v/>
      </c>
      <c r="K1040" s="22" t="str">
        <f aca="false">IF(OR(H1040="",F1040=""),"",IF(ROUND(MAX(0,MOD(H1040-F1040+0.5,1)-0.5)*1440,0)&gt;IFERROR(VLOOKUP(E1040,الورديات!$A$2:$E$21,5,FALSE()),0),ROUND(MAX(0,MOD(H1040-F1040+0.5,1)-0.5)*1440,0),0))</f>
        <v/>
      </c>
      <c r="L1040" s="22" t="str">
        <f aca="false">IF(OR(I1040="",G1040=""),"",ROUND(MAX(0,MOD(G1040-I1040+0.5,1)-0.5)*1440,0))</f>
        <v/>
      </c>
      <c r="M1040" s="22" t="str">
        <f aca="false">IF(OR(I1040="",G1040=""),"",IF(ROUND(MAX(0,MOD(I1040-G1040+0.5,1)-0.5)*1440,0)&gt;=الإعدادات!$B$8,ROUND(MAX(0,MOD(I1040-G1040+0.5,1)-0.5)*1440,0),0))</f>
        <v/>
      </c>
      <c r="N1040" s="18" t="str">
        <f aca="false">IF(OR(A1040="",B1040=""),"",IF(COUNTIFS(الإجازات!$A$2:$A$1001,B1040,الإجازات!$D$2:$D$1001,"&lt;="&amp;A1040,الإجازات!$E$2:$E$1001,"&gt;="&amp;A1040,الإجازات!$G$2:$G$1001,"مقبولة")=0,"",LOOKUP(2,1/((الإجازات!$A$2:$A$1001=B1040)*(الإجازات!$D$2:$D$1001&lt;=A1040)*(الإجازات!$E$2:$E$1001&gt;=A1040)*(الإجازات!$G$2:$G$1001="مقبولة")),الإجازات!$C$2:$C$1001)))</f>
        <v/>
      </c>
      <c r="O1040" s="17"/>
      <c r="P1040" s="23" t="str">
        <f aca="false">IF(B1040="","",IF(ISNA(MATCH(B1040,الموظفين!$A$2:$A$501,0)),"⚠ كود غير موجود",IF(O1040&lt;&gt;"",O1040,IF(N1040&lt;&gt;"",N1040,IF(H1040="",IF(AND(A1040&lt;&gt;"",WEEKDAY(A1040)=الإعدادات!$B$11),"راحة أسبوعية","غائب"),IF(I1040="","بدون انصراف",IF(N(K1040)&gt;0,"متأخر","حاضر")))))))</f>
        <v/>
      </c>
      <c r="Q1040" s="24" t="str">
        <f aca="false">IF(B1040="","",IF(OR(P1040="غائب",P1040="غياب",P1040="إجازة بدون راتب"),IFERROR(VLOOKUP(B1040,الموظفين!$A$2:$J$501,8,FALSE()),0),0))</f>
        <v/>
      </c>
      <c r="R1040" s="24" t="str">
        <f aca="false">IF(B1040="","",ROUND((N(K1040)+N(L1040))/60*IFERROR(VLOOKUP(B1040,الموظفين!$A$2:$J$501,8,FALSE()),0)/الإعدادات!$B$6*الإعدادات!$B$9,2))</f>
        <v/>
      </c>
      <c r="S1040" s="24" t="str">
        <f aca="false">IF(OR(B1040="",M1040=""),"",ROUND(M1040/60*IFERROR(VLOOKUP(B1040,الموظفين!$A$2:$J$501,9,FALSE()),0),2))</f>
        <v/>
      </c>
      <c r="T1040" s="17"/>
      <c r="U1040" s="23" t="str">
        <f aca="false">IF(OR(A1040="",B1040=""),"",A1040&amp;"|"&amp;B1040)</f>
        <v/>
      </c>
    </row>
    <row r="1041" customFormat="false" ht="15" hidden="false" customHeight="false" outlineLevel="0" collapsed="false">
      <c r="A1041" s="16"/>
      <c r="B1041" s="17"/>
      <c r="C1041" s="18" t="str">
        <f aca="false">IF($B1041="","",IFERROR(VLOOKUP($B1041,الموظفين!$A$2:$J$501,2,FALSE())&amp;"","⚠ كود غير موجود"))</f>
        <v/>
      </c>
      <c r="D1041" s="18" t="str">
        <f aca="false">IF($B1041="","",IFERROR(VLOOKUP($B1041,الموظفين!$A$2:$J$501,3,FALSE())&amp;"",""))</f>
        <v/>
      </c>
      <c r="E1041" s="18" t="str">
        <f aca="false">IF($B1041="","",IFERROR(VLOOKUP($B1041,الموظفين!$A$2:$J$501,5,FALSE())&amp;"",""))</f>
        <v/>
      </c>
      <c r="F1041" s="19" t="str">
        <f aca="false">IF($B1041="","",IFERROR(VLOOKUP($B1041,الموظفين!$A$2:$J$501,6,FALSE()),""))</f>
        <v/>
      </c>
      <c r="G1041" s="19" t="str">
        <f aca="false">IF($B1041="","",IFERROR(VLOOKUP($B1041,الموظفين!$A$2:$J$501,7,FALSE()),""))</f>
        <v/>
      </c>
      <c r="H1041" s="20"/>
      <c r="I1041" s="20"/>
      <c r="J1041" s="21" t="str">
        <f aca="false">IF(OR(H1041="",I1041=""),"",ROUND(MOD(I1041-H1041,1)*24,2))</f>
        <v/>
      </c>
      <c r="K1041" s="22" t="str">
        <f aca="false">IF(OR(H1041="",F1041=""),"",IF(ROUND(MAX(0,MOD(H1041-F1041+0.5,1)-0.5)*1440,0)&gt;IFERROR(VLOOKUP(E1041,الورديات!$A$2:$E$21,5,FALSE()),0),ROUND(MAX(0,MOD(H1041-F1041+0.5,1)-0.5)*1440,0),0))</f>
        <v/>
      </c>
      <c r="L1041" s="22" t="str">
        <f aca="false">IF(OR(I1041="",G1041=""),"",ROUND(MAX(0,MOD(G1041-I1041+0.5,1)-0.5)*1440,0))</f>
        <v/>
      </c>
      <c r="M1041" s="22" t="str">
        <f aca="false">IF(OR(I1041="",G1041=""),"",IF(ROUND(MAX(0,MOD(I1041-G1041+0.5,1)-0.5)*1440,0)&gt;=الإعدادات!$B$8,ROUND(MAX(0,MOD(I1041-G1041+0.5,1)-0.5)*1440,0),0))</f>
        <v/>
      </c>
      <c r="N1041" s="18" t="str">
        <f aca="false">IF(OR(A1041="",B1041=""),"",IF(COUNTIFS(الإجازات!$A$2:$A$1001,B1041,الإجازات!$D$2:$D$1001,"&lt;="&amp;A1041,الإجازات!$E$2:$E$1001,"&gt;="&amp;A1041,الإجازات!$G$2:$G$1001,"مقبولة")=0,"",LOOKUP(2,1/((الإجازات!$A$2:$A$1001=B1041)*(الإجازات!$D$2:$D$1001&lt;=A1041)*(الإجازات!$E$2:$E$1001&gt;=A1041)*(الإجازات!$G$2:$G$1001="مقبولة")),الإجازات!$C$2:$C$1001)))</f>
        <v/>
      </c>
      <c r="O1041" s="17"/>
      <c r="P1041" s="23" t="str">
        <f aca="false">IF(B1041="","",IF(ISNA(MATCH(B1041,الموظفين!$A$2:$A$501,0)),"⚠ كود غير موجود",IF(O1041&lt;&gt;"",O1041,IF(N1041&lt;&gt;"",N1041,IF(H1041="",IF(AND(A1041&lt;&gt;"",WEEKDAY(A1041)=الإعدادات!$B$11),"راحة أسبوعية","غائب"),IF(I1041="","بدون انصراف",IF(N(K1041)&gt;0,"متأخر","حاضر")))))))</f>
        <v/>
      </c>
      <c r="Q1041" s="24" t="str">
        <f aca="false">IF(B1041="","",IF(OR(P1041="غائب",P1041="غياب",P1041="إجازة بدون راتب"),IFERROR(VLOOKUP(B1041,الموظفين!$A$2:$J$501,8,FALSE()),0),0))</f>
        <v/>
      </c>
      <c r="R1041" s="24" t="str">
        <f aca="false">IF(B1041="","",ROUND((N(K1041)+N(L1041))/60*IFERROR(VLOOKUP(B1041,الموظفين!$A$2:$J$501,8,FALSE()),0)/الإعدادات!$B$6*الإعدادات!$B$9,2))</f>
        <v/>
      </c>
      <c r="S1041" s="24" t="str">
        <f aca="false">IF(OR(B1041="",M1041=""),"",ROUND(M1041/60*IFERROR(VLOOKUP(B1041,الموظفين!$A$2:$J$501,9,FALSE()),0),2))</f>
        <v/>
      </c>
      <c r="T1041" s="17"/>
      <c r="U1041" s="23" t="str">
        <f aca="false">IF(OR(A1041="",B1041=""),"",A1041&amp;"|"&amp;B1041)</f>
        <v/>
      </c>
    </row>
    <row r="1042" customFormat="false" ht="15" hidden="false" customHeight="false" outlineLevel="0" collapsed="false">
      <c r="A1042" s="16"/>
      <c r="B1042" s="17"/>
      <c r="C1042" s="18" t="str">
        <f aca="false">IF($B1042="","",IFERROR(VLOOKUP($B1042,الموظفين!$A$2:$J$501,2,FALSE())&amp;"","⚠ كود غير موجود"))</f>
        <v/>
      </c>
      <c r="D1042" s="18" t="str">
        <f aca="false">IF($B1042="","",IFERROR(VLOOKUP($B1042,الموظفين!$A$2:$J$501,3,FALSE())&amp;"",""))</f>
        <v/>
      </c>
      <c r="E1042" s="18" t="str">
        <f aca="false">IF($B1042="","",IFERROR(VLOOKUP($B1042,الموظفين!$A$2:$J$501,5,FALSE())&amp;"",""))</f>
        <v/>
      </c>
      <c r="F1042" s="19" t="str">
        <f aca="false">IF($B1042="","",IFERROR(VLOOKUP($B1042,الموظفين!$A$2:$J$501,6,FALSE()),""))</f>
        <v/>
      </c>
      <c r="G1042" s="19" t="str">
        <f aca="false">IF($B1042="","",IFERROR(VLOOKUP($B1042,الموظفين!$A$2:$J$501,7,FALSE()),""))</f>
        <v/>
      </c>
      <c r="H1042" s="20"/>
      <c r="I1042" s="20"/>
      <c r="J1042" s="21" t="str">
        <f aca="false">IF(OR(H1042="",I1042=""),"",ROUND(MOD(I1042-H1042,1)*24,2))</f>
        <v/>
      </c>
      <c r="K1042" s="22" t="str">
        <f aca="false">IF(OR(H1042="",F1042=""),"",IF(ROUND(MAX(0,MOD(H1042-F1042+0.5,1)-0.5)*1440,0)&gt;IFERROR(VLOOKUP(E1042,الورديات!$A$2:$E$21,5,FALSE()),0),ROUND(MAX(0,MOD(H1042-F1042+0.5,1)-0.5)*1440,0),0))</f>
        <v/>
      </c>
      <c r="L1042" s="22" t="str">
        <f aca="false">IF(OR(I1042="",G1042=""),"",ROUND(MAX(0,MOD(G1042-I1042+0.5,1)-0.5)*1440,0))</f>
        <v/>
      </c>
      <c r="M1042" s="22" t="str">
        <f aca="false">IF(OR(I1042="",G1042=""),"",IF(ROUND(MAX(0,MOD(I1042-G1042+0.5,1)-0.5)*1440,0)&gt;=الإعدادات!$B$8,ROUND(MAX(0,MOD(I1042-G1042+0.5,1)-0.5)*1440,0),0))</f>
        <v/>
      </c>
      <c r="N1042" s="18" t="str">
        <f aca="false">IF(OR(A1042="",B1042=""),"",IF(COUNTIFS(الإجازات!$A$2:$A$1001,B1042,الإجازات!$D$2:$D$1001,"&lt;="&amp;A1042,الإجازات!$E$2:$E$1001,"&gt;="&amp;A1042,الإجازات!$G$2:$G$1001,"مقبولة")=0,"",LOOKUP(2,1/((الإجازات!$A$2:$A$1001=B1042)*(الإجازات!$D$2:$D$1001&lt;=A1042)*(الإجازات!$E$2:$E$1001&gt;=A1042)*(الإجازات!$G$2:$G$1001="مقبولة")),الإجازات!$C$2:$C$1001)))</f>
        <v/>
      </c>
      <c r="O1042" s="17"/>
      <c r="P1042" s="23" t="str">
        <f aca="false">IF(B1042="","",IF(ISNA(MATCH(B1042,الموظفين!$A$2:$A$501,0)),"⚠ كود غير موجود",IF(O1042&lt;&gt;"",O1042,IF(N1042&lt;&gt;"",N1042,IF(H1042="",IF(AND(A1042&lt;&gt;"",WEEKDAY(A1042)=الإعدادات!$B$11),"راحة أسبوعية","غائب"),IF(I1042="","بدون انصراف",IF(N(K1042)&gt;0,"متأخر","حاضر")))))))</f>
        <v/>
      </c>
      <c r="Q1042" s="24" t="str">
        <f aca="false">IF(B1042="","",IF(OR(P1042="غائب",P1042="غياب",P1042="إجازة بدون راتب"),IFERROR(VLOOKUP(B1042,الموظفين!$A$2:$J$501,8,FALSE()),0),0))</f>
        <v/>
      </c>
      <c r="R1042" s="24" t="str">
        <f aca="false">IF(B1042="","",ROUND((N(K1042)+N(L1042))/60*IFERROR(VLOOKUP(B1042,الموظفين!$A$2:$J$501,8,FALSE()),0)/الإعدادات!$B$6*الإعدادات!$B$9,2))</f>
        <v/>
      </c>
      <c r="S1042" s="24" t="str">
        <f aca="false">IF(OR(B1042="",M1042=""),"",ROUND(M1042/60*IFERROR(VLOOKUP(B1042,الموظفين!$A$2:$J$501,9,FALSE()),0),2))</f>
        <v/>
      </c>
      <c r="T1042" s="17"/>
      <c r="U1042" s="23" t="str">
        <f aca="false">IF(OR(A1042="",B1042=""),"",A1042&amp;"|"&amp;B1042)</f>
        <v/>
      </c>
    </row>
    <row r="1043" customFormat="false" ht="15" hidden="false" customHeight="false" outlineLevel="0" collapsed="false">
      <c r="A1043" s="16"/>
      <c r="B1043" s="17"/>
      <c r="C1043" s="18" t="str">
        <f aca="false">IF($B1043="","",IFERROR(VLOOKUP($B1043,الموظفين!$A$2:$J$501,2,FALSE())&amp;"","⚠ كود غير موجود"))</f>
        <v/>
      </c>
      <c r="D1043" s="18" t="str">
        <f aca="false">IF($B1043="","",IFERROR(VLOOKUP($B1043,الموظفين!$A$2:$J$501,3,FALSE())&amp;"",""))</f>
        <v/>
      </c>
      <c r="E1043" s="18" t="str">
        <f aca="false">IF($B1043="","",IFERROR(VLOOKUP($B1043,الموظفين!$A$2:$J$501,5,FALSE())&amp;"",""))</f>
        <v/>
      </c>
      <c r="F1043" s="19" t="str">
        <f aca="false">IF($B1043="","",IFERROR(VLOOKUP($B1043,الموظفين!$A$2:$J$501,6,FALSE()),""))</f>
        <v/>
      </c>
      <c r="G1043" s="19" t="str">
        <f aca="false">IF($B1043="","",IFERROR(VLOOKUP($B1043,الموظفين!$A$2:$J$501,7,FALSE()),""))</f>
        <v/>
      </c>
      <c r="H1043" s="20"/>
      <c r="I1043" s="20"/>
      <c r="J1043" s="21" t="str">
        <f aca="false">IF(OR(H1043="",I1043=""),"",ROUND(MOD(I1043-H1043,1)*24,2))</f>
        <v/>
      </c>
      <c r="K1043" s="22" t="str">
        <f aca="false">IF(OR(H1043="",F1043=""),"",IF(ROUND(MAX(0,MOD(H1043-F1043+0.5,1)-0.5)*1440,0)&gt;IFERROR(VLOOKUP(E1043,الورديات!$A$2:$E$21,5,FALSE()),0),ROUND(MAX(0,MOD(H1043-F1043+0.5,1)-0.5)*1440,0),0))</f>
        <v/>
      </c>
      <c r="L1043" s="22" t="str">
        <f aca="false">IF(OR(I1043="",G1043=""),"",ROUND(MAX(0,MOD(G1043-I1043+0.5,1)-0.5)*1440,0))</f>
        <v/>
      </c>
      <c r="M1043" s="22" t="str">
        <f aca="false">IF(OR(I1043="",G1043=""),"",IF(ROUND(MAX(0,MOD(I1043-G1043+0.5,1)-0.5)*1440,0)&gt;=الإعدادات!$B$8,ROUND(MAX(0,MOD(I1043-G1043+0.5,1)-0.5)*1440,0),0))</f>
        <v/>
      </c>
      <c r="N1043" s="18" t="str">
        <f aca="false">IF(OR(A1043="",B1043=""),"",IF(COUNTIFS(الإجازات!$A$2:$A$1001,B1043,الإجازات!$D$2:$D$1001,"&lt;="&amp;A1043,الإجازات!$E$2:$E$1001,"&gt;="&amp;A1043,الإجازات!$G$2:$G$1001,"مقبولة")=0,"",LOOKUP(2,1/((الإجازات!$A$2:$A$1001=B1043)*(الإجازات!$D$2:$D$1001&lt;=A1043)*(الإجازات!$E$2:$E$1001&gt;=A1043)*(الإجازات!$G$2:$G$1001="مقبولة")),الإجازات!$C$2:$C$1001)))</f>
        <v/>
      </c>
      <c r="O1043" s="17"/>
      <c r="P1043" s="23" t="str">
        <f aca="false">IF(B1043="","",IF(ISNA(MATCH(B1043,الموظفين!$A$2:$A$501,0)),"⚠ كود غير موجود",IF(O1043&lt;&gt;"",O1043,IF(N1043&lt;&gt;"",N1043,IF(H1043="",IF(AND(A1043&lt;&gt;"",WEEKDAY(A1043)=الإعدادات!$B$11),"راحة أسبوعية","غائب"),IF(I1043="","بدون انصراف",IF(N(K1043)&gt;0,"متأخر","حاضر")))))))</f>
        <v/>
      </c>
      <c r="Q1043" s="24" t="str">
        <f aca="false">IF(B1043="","",IF(OR(P1043="غائب",P1043="غياب",P1043="إجازة بدون راتب"),IFERROR(VLOOKUP(B1043,الموظفين!$A$2:$J$501,8,FALSE()),0),0))</f>
        <v/>
      </c>
      <c r="R1043" s="24" t="str">
        <f aca="false">IF(B1043="","",ROUND((N(K1043)+N(L1043))/60*IFERROR(VLOOKUP(B1043,الموظفين!$A$2:$J$501,8,FALSE()),0)/الإعدادات!$B$6*الإعدادات!$B$9,2))</f>
        <v/>
      </c>
      <c r="S1043" s="24" t="str">
        <f aca="false">IF(OR(B1043="",M1043=""),"",ROUND(M1043/60*IFERROR(VLOOKUP(B1043,الموظفين!$A$2:$J$501,9,FALSE()),0),2))</f>
        <v/>
      </c>
      <c r="T1043" s="17"/>
      <c r="U1043" s="23" t="str">
        <f aca="false">IF(OR(A1043="",B1043=""),"",A1043&amp;"|"&amp;B1043)</f>
        <v/>
      </c>
    </row>
    <row r="1044" customFormat="false" ht="15" hidden="false" customHeight="false" outlineLevel="0" collapsed="false">
      <c r="A1044" s="16"/>
      <c r="B1044" s="17"/>
      <c r="C1044" s="18" t="str">
        <f aca="false">IF($B1044="","",IFERROR(VLOOKUP($B1044,الموظفين!$A$2:$J$501,2,FALSE())&amp;"","⚠ كود غير موجود"))</f>
        <v/>
      </c>
      <c r="D1044" s="18" t="str">
        <f aca="false">IF($B1044="","",IFERROR(VLOOKUP($B1044,الموظفين!$A$2:$J$501,3,FALSE())&amp;"",""))</f>
        <v/>
      </c>
      <c r="E1044" s="18" t="str">
        <f aca="false">IF($B1044="","",IFERROR(VLOOKUP($B1044,الموظفين!$A$2:$J$501,5,FALSE())&amp;"",""))</f>
        <v/>
      </c>
      <c r="F1044" s="19" t="str">
        <f aca="false">IF($B1044="","",IFERROR(VLOOKUP($B1044,الموظفين!$A$2:$J$501,6,FALSE()),""))</f>
        <v/>
      </c>
      <c r="G1044" s="19" t="str">
        <f aca="false">IF($B1044="","",IFERROR(VLOOKUP($B1044,الموظفين!$A$2:$J$501,7,FALSE()),""))</f>
        <v/>
      </c>
      <c r="H1044" s="20"/>
      <c r="I1044" s="20"/>
      <c r="J1044" s="21" t="str">
        <f aca="false">IF(OR(H1044="",I1044=""),"",ROUND(MOD(I1044-H1044,1)*24,2))</f>
        <v/>
      </c>
      <c r="K1044" s="22" t="str">
        <f aca="false">IF(OR(H1044="",F1044=""),"",IF(ROUND(MAX(0,MOD(H1044-F1044+0.5,1)-0.5)*1440,0)&gt;IFERROR(VLOOKUP(E1044,الورديات!$A$2:$E$21,5,FALSE()),0),ROUND(MAX(0,MOD(H1044-F1044+0.5,1)-0.5)*1440,0),0))</f>
        <v/>
      </c>
      <c r="L1044" s="22" t="str">
        <f aca="false">IF(OR(I1044="",G1044=""),"",ROUND(MAX(0,MOD(G1044-I1044+0.5,1)-0.5)*1440,0))</f>
        <v/>
      </c>
      <c r="M1044" s="22" t="str">
        <f aca="false">IF(OR(I1044="",G1044=""),"",IF(ROUND(MAX(0,MOD(I1044-G1044+0.5,1)-0.5)*1440,0)&gt;=الإعدادات!$B$8,ROUND(MAX(0,MOD(I1044-G1044+0.5,1)-0.5)*1440,0),0))</f>
        <v/>
      </c>
      <c r="N1044" s="18" t="str">
        <f aca="false">IF(OR(A1044="",B1044=""),"",IF(COUNTIFS(الإجازات!$A$2:$A$1001,B1044,الإجازات!$D$2:$D$1001,"&lt;="&amp;A1044,الإجازات!$E$2:$E$1001,"&gt;="&amp;A1044,الإجازات!$G$2:$G$1001,"مقبولة")=0,"",LOOKUP(2,1/((الإجازات!$A$2:$A$1001=B1044)*(الإجازات!$D$2:$D$1001&lt;=A1044)*(الإجازات!$E$2:$E$1001&gt;=A1044)*(الإجازات!$G$2:$G$1001="مقبولة")),الإجازات!$C$2:$C$1001)))</f>
        <v/>
      </c>
      <c r="O1044" s="17"/>
      <c r="P1044" s="23" t="str">
        <f aca="false">IF(B1044="","",IF(ISNA(MATCH(B1044,الموظفين!$A$2:$A$501,0)),"⚠ كود غير موجود",IF(O1044&lt;&gt;"",O1044,IF(N1044&lt;&gt;"",N1044,IF(H1044="",IF(AND(A1044&lt;&gt;"",WEEKDAY(A1044)=الإعدادات!$B$11),"راحة أسبوعية","غائب"),IF(I1044="","بدون انصراف",IF(N(K1044)&gt;0,"متأخر","حاضر")))))))</f>
        <v/>
      </c>
      <c r="Q1044" s="24" t="str">
        <f aca="false">IF(B1044="","",IF(OR(P1044="غائب",P1044="غياب",P1044="إجازة بدون راتب"),IFERROR(VLOOKUP(B1044,الموظفين!$A$2:$J$501,8,FALSE()),0),0))</f>
        <v/>
      </c>
      <c r="R1044" s="24" t="str">
        <f aca="false">IF(B1044="","",ROUND((N(K1044)+N(L1044))/60*IFERROR(VLOOKUP(B1044,الموظفين!$A$2:$J$501,8,FALSE()),0)/الإعدادات!$B$6*الإعدادات!$B$9,2))</f>
        <v/>
      </c>
      <c r="S1044" s="24" t="str">
        <f aca="false">IF(OR(B1044="",M1044=""),"",ROUND(M1044/60*IFERROR(VLOOKUP(B1044,الموظفين!$A$2:$J$501,9,FALSE()),0),2))</f>
        <v/>
      </c>
      <c r="T1044" s="17"/>
      <c r="U1044" s="23" t="str">
        <f aca="false">IF(OR(A1044="",B1044=""),"",A1044&amp;"|"&amp;B1044)</f>
        <v/>
      </c>
    </row>
    <row r="1045" customFormat="false" ht="15" hidden="false" customHeight="false" outlineLevel="0" collapsed="false">
      <c r="A1045" s="16"/>
      <c r="B1045" s="17"/>
      <c r="C1045" s="18" t="str">
        <f aca="false">IF($B1045="","",IFERROR(VLOOKUP($B1045,الموظفين!$A$2:$J$501,2,FALSE())&amp;"","⚠ كود غير موجود"))</f>
        <v/>
      </c>
      <c r="D1045" s="18" t="str">
        <f aca="false">IF($B1045="","",IFERROR(VLOOKUP($B1045,الموظفين!$A$2:$J$501,3,FALSE())&amp;"",""))</f>
        <v/>
      </c>
      <c r="E1045" s="18" t="str">
        <f aca="false">IF($B1045="","",IFERROR(VLOOKUP($B1045,الموظفين!$A$2:$J$501,5,FALSE())&amp;"",""))</f>
        <v/>
      </c>
      <c r="F1045" s="19" t="str">
        <f aca="false">IF($B1045="","",IFERROR(VLOOKUP($B1045,الموظفين!$A$2:$J$501,6,FALSE()),""))</f>
        <v/>
      </c>
      <c r="G1045" s="19" t="str">
        <f aca="false">IF($B1045="","",IFERROR(VLOOKUP($B1045,الموظفين!$A$2:$J$501,7,FALSE()),""))</f>
        <v/>
      </c>
      <c r="H1045" s="20"/>
      <c r="I1045" s="20"/>
      <c r="J1045" s="21" t="str">
        <f aca="false">IF(OR(H1045="",I1045=""),"",ROUND(MOD(I1045-H1045,1)*24,2))</f>
        <v/>
      </c>
      <c r="K1045" s="22" t="str">
        <f aca="false">IF(OR(H1045="",F1045=""),"",IF(ROUND(MAX(0,MOD(H1045-F1045+0.5,1)-0.5)*1440,0)&gt;IFERROR(VLOOKUP(E1045,الورديات!$A$2:$E$21,5,FALSE()),0),ROUND(MAX(0,MOD(H1045-F1045+0.5,1)-0.5)*1440,0),0))</f>
        <v/>
      </c>
      <c r="L1045" s="22" t="str">
        <f aca="false">IF(OR(I1045="",G1045=""),"",ROUND(MAX(0,MOD(G1045-I1045+0.5,1)-0.5)*1440,0))</f>
        <v/>
      </c>
      <c r="M1045" s="22" t="str">
        <f aca="false">IF(OR(I1045="",G1045=""),"",IF(ROUND(MAX(0,MOD(I1045-G1045+0.5,1)-0.5)*1440,0)&gt;=الإعدادات!$B$8,ROUND(MAX(0,MOD(I1045-G1045+0.5,1)-0.5)*1440,0),0))</f>
        <v/>
      </c>
      <c r="N1045" s="18" t="str">
        <f aca="false">IF(OR(A1045="",B1045=""),"",IF(COUNTIFS(الإجازات!$A$2:$A$1001,B1045,الإجازات!$D$2:$D$1001,"&lt;="&amp;A1045,الإجازات!$E$2:$E$1001,"&gt;="&amp;A1045,الإجازات!$G$2:$G$1001,"مقبولة")=0,"",LOOKUP(2,1/((الإجازات!$A$2:$A$1001=B1045)*(الإجازات!$D$2:$D$1001&lt;=A1045)*(الإجازات!$E$2:$E$1001&gt;=A1045)*(الإجازات!$G$2:$G$1001="مقبولة")),الإجازات!$C$2:$C$1001)))</f>
        <v/>
      </c>
      <c r="O1045" s="17"/>
      <c r="P1045" s="23" t="str">
        <f aca="false">IF(B1045="","",IF(ISNA(MATCH(B1045,الموظفين!$A$2:$A$501,0)),"⚠ كود غير موجود",IF(O1045&lt;&gt;"",O1045,IF(N1045&lt;&gt;"",N1045,IF(H1045="",IF(AND(A1045&lt;&gt;"",WEEKDAY(A1045)=الإعدادات!$B$11),"راحة أسبوعية","غائب"),IF(I1045="","بدون انصراف",IF(N(K1045)&gt;0,"متأخر","حاضر")))))))</f>
        <v/>
      </c>
      <c r="Q1045" s="24" t="str">
        <f aca="false">IF(B1045="","",IF(OR(P1045="غائب",P1045="غياب",P1045="إجازة بدون راتب"),IFERROR(VLOOKUP(B1045,الموظفين!$A$2:$J$501,8,FALSE()),0),0))</f>
        <v/>
      </c>
      <c r="R1045" s="24" t="str">
        <f aca="false">IF(B1045="","",ROUND((N(K1045)+N(L1045))/60*IFERROR(VLOOKUP(B1045,الموظفين!$A$2:$J$501,8,FALSE()),0)/الإعدادات!$B$6*الإعدادات!$B$9,2))</f>
        <v/>
      </c>
      <c r="S1045" s="24" t="str">
        <f aca="false">IF(OR(B1045="",M1045=""),"",ROUND(M1045/60*IFERROR(VLOOKUP(B1045,الموظفين!$A$2:$J$501,9,FALSE()),0),2))</f>
        <v/>
      </c>
      <c r="T1045" s="17"/>
      <c r="U1045" s="23" t="str">
        <f aca="false">IF(OR(A1045="",B1045=""),"",A1045&amp;"|"&amp;B1045)</f>
        <v/>
      </c>
    </row>
    <row r="1046" customFormat="false" ht="15" hidden="false" customHeight="false" outlineLevel="0" collapsed="false">
      <c r="A1046" s="16"/>
      <c r="B1046" s="17"/>
      <c r="C1046" s="18" t="str">
        <f aca="false">IF($B1046="","",IFERROR(VLOOKUP($B1046,الموظفين!$A$2:$J$501,2,FALSE())&amp;"","⚠ كود غير موجود"))</f>
        <v/>
      </c>
      <c r="D1046" s="18" t="str">
        <f aca="false">IF($B1046="","",IFERROR(VLOOKUP($B1046,الموظفين!$A$2:$J$501,3,FALSE())&amp;"",""))</f>
        <v/>
      </c>
      <c r="E1046" s="18" t="str">
        <f aca="false">IF($B1046="","",IFERROR(VLOOKUP($B1046,الموظفين!$A$2:$J$501,5,FALSE())&amp;"",""))</f>
        <v/>
      </c>
      <c r="F1046" s="19" t="str">
        <f aca="false">IF($B1046="","",IFERROR(VLOOKUP($B1046,الموظفين!$A$2:$J$501,6,FALSE()),""))</f>
        <v/>
      </c>
      <c r="G1046" s="19" t="str">
        <f aca="false">IF($B1046="","",IFERROR(VLOOKUP($B1046,الموظفين!$A$2:$J$501,7,FALSE()),""))</f>
        <v/>
      </c>
      <c r="H1046" s="20"/>
      <c r="I1046" s="20"/>
      <c r="J1046" s="21" t="str">
        <f aca="false">IF(OR(H1046="",I1046=""),"",ROUND(MOD(I1046-H1046,1)*24,2))</f>
        <v/>
      </c>
      <c r="K1046" s="22" t="str">
        <f aca="false">IF(OR(H1046="",F1046=""),"",IF(ROUND(MAX(0,MOD(H1046-F1046+0.5,1)-0.5)*1440,0)&gt;IFERROR(VLOOKUP(E1046,الورديات!$A$2:$E$21,5,FALSE()),0),ROUND(MAX(0,MOD(H1046-F1046+0.5,1)-0.5)*1440,0),0))</f>
        <v/>
      </c>
      <c r="L1046" s="22" t="str">
        <f aca="false">IF(OR(I1046="",G1046=""),"",ROUND(MAX(0,MOD(G1046-I1046+0.5,1)-0.5)*1440,0))</f>
        <v/>
      </c>
      <c r="M1046" s="22" t="str">
        <f aca="false">IF(OR(I1046="",G1046=""),"",IF(ROUND(MAX(0,MOD(I1046-G1046+0.5,1)-0.5)*1440,0)&gt;=الإعدادات!$B$8,ROUND(MAX(0,MOD(I1046-G1046+0.5,1)-0.5)*1440,0),0))</f>
        <v/>
      </c>
      <c r="N1046" s="18" t="str">
        <f aca="false">IF(OR(A1046="",B1046=""),"",IF(COUNTIFS(الإجازات!$A$2:$A$1001,B1046,الإجازات!$D$2:$D$1001,"&lt;="&amp;A1046,الإجازات!$E$2:$E$1001,"&gt;="&amp;A1046,الإجازات!$G$2:$G$1001,"مقبولة")=0,"",LOOKUP(2,1/((الإجازات!$A$2:$A$1001=B1046)*(الإجازات!$D$2:$D$1001&lt;=A1046)*(الإجازات!$E$2:$E$1001&gt;=A1046)*(الإجازات!$G$2:$G$1001="مقبولة")),الإجازات!$C$2:$C$1001)))</f>
        <v/>
      </c>
      <c r="O1046" s="17"/>
      <c r="P1046" s="23" t="str">
        <f aca="false">IF(B1046="","",IF(ISNA(MATCH(B1046,الموظفين!$A$2:$A$501,0)),"⚠ كود غير موجود",IF(O1046&lt;&gt;"",O1046,IF(N1046&lt;&gt;"",N1046,IF(H1046="",IF(AND(A1046&lt;&gt;"",WEEKDAY(A1046)=الإعدادات!$B$11),"راحة أسبوعية","غائب"),IF(I1046="","بدون انصراف",IF(N(K1046)&gt;0,"متأخر","حاضر")))))))</f>
        <v/>
      </c>
      <c r="Q1046" s="24" t="str">
        <f aca="false">IF(B1046="","",IF(OR(P1046="غائب",P1046="غياب",P1046="إجازة بدون راتب"),IFERROR(VLOOKUP(B1046,الموظفين!$A$2:$J$501,8,FALSE()),0),0))</f>
        <v/>
      </c>
      <c r="R1046" s="24" t="str">
        <f aca="false">IF(B1046="","",ROUND((N(K1046)+N(L1046))/60*IFERROR(VLOOKUP(B1046,الموظفين!$A$2:$J$501,8,FALSE()),0)/الإعدادات!$B$6*الإعدادات!$B$9,2))</f>
        <v/>
      </c>
      <c r="S1046" s="24" t="str">
        <f aca="false">IF(OR(B1046="",M1046=""),"",ROUND(M1046/60*IFERROR(VLOOKUP(B1046,الموظفين!$A$2:$J$501,9,FALSE()),0),2))</f>
        <v/>
      </c>
      <c r="T1046" s="17"/>
      <c r="U1046" s="23" t="str">
        <f aca="false">IF(OR(A1046="",B1046=""),"",A1046&amp;"|"&amp;B1046)</f>
        <v/>
      </c>
    </row>
    <row r="1047" customFormat="false" ht="15" hidden="false" customHeight="false" outlineLevel="0" collapsed="false">
      <c r="A1047" s="16"/>
      <c r="B1047" s="17"/>
      <c r="C1047" s="18" t="str">
        <f aca="false">IF($B1047="","",IFERROR(VLOOKUP($B1047,الموظفين!$A$2:$J$501,2,FALSE())&amp;"","⚠ كود غير موجود"))</f>
        <v/>
      </c>
      <c r="D1047" s="18" t="str">
        <f aca="false">IF($B1047="","",IFERROR(VLOOKUP($B1047,الموظفين!$A$2:$J$501,3,FALSE())&amp;"",""))</f>
        <v/>
      </c>
      <c r="E1047" s="18" t="str">
        <f aca="false">IF($B1047="","",IFERROR(VLOOKUP($B1047,الموظفين!$A$2:$J$501,5,FALSE())&amp;"",""))</f>
        <v/>
      </c>
      <c r="F1047" s="19" t="str">
        <f aca="false">IF($B1047="","",IFERROR(VLOOKUP($B1047,الموظفين!$A$2:$J$501,6,FALSE()),""))</f>
        <v/>
      </c>
      <c r="G1047" s="19" t="str">
        <f aca="false">IF($B1047="","",IFERROR(VLOOKUP($B1047,الموظفين!$A$2:$J$501,7,FALSE()),""))</f>
        <v/>
      </c>
      <c r="H1047" s="20"/>
      <c r="I1047" s="20"/>
      <c r="J1047" s="21" t="str">
        <f aca="false">IF(OR(H1047="",I1047=""),"",ROUND(MOD(I1047-H1047,1)*24,2))</f>
        <v/>
      </c>
      <c r="K1047" s="22" t="str">
        <f aca="false">IF(OR(H1047="",F1047=""),"",IF(ROUND(MAX(0,MOD(H1047-F1047+0.5,1)-0.5)*1440,0)&gt;IFERROR(VLOOKUP(E1047,الورديات!$A$2:$E$21,5,FALSE()),0),ROUND(MAX(0,MOD(H1047-F1047+0.5,1)-0.5)*1440,0),0))</f>
        <v/>
      </c>
      <c r="L1047" s="22" t="str">
        <f aca="false">IF(OR(I1047="",G1047=""),"",ROUND(MAX(0,MOD(G1047-I1047+0.5,1)-0.5)*1440,0))</f>
        <v/>
      </c>
      <c r="M1047" s="22" t="str">
        <f aca="false">IF(OR(I1047="",G1047=""),"",IF(ROUND(MAX(0,MOD(I1047-G1047+0.5,1)-0.5)*1440,0)&gt;=الإعدادات!$B$8,ROUND(MAX(0,MOD(I1047-G1047+0.5,1)-0.5)*1440,0),0))</f>
        <v/>
      </c>
      <c r="N1047" s="18" t="str">
        <f aca="false">IF(OR(A1047="",B1047=""),"",IF(COUNTIFS(الإجازات!$A$2:$A$1001,B1047,الإجازات!$D$2:$D$1001,"&lt;="&amp;A1047,الإجازات!$E$2:$E$1001,"&gt;="&amp;A1047,الإجازات!$G$2:$G$1001,"مقبولة")=0,"",LOOKUP(2,1/((الإجازات!$A$2:$A$1001=B1047)*(الإجازات!$D$2:$D$1001&lt;=A1047)*(الإجازات!$E$2:$E$1001&gt;=A1047)*(الإجازات!$G$2:$G$1001="مقبولة")),الإجازات!$C$2:$C$1001)))</f>
        <v/>
      </c>
      <c r="O1047" s="17"/>
      <c r="P1047" s="23" t="str">
        <f aca="false">IF(B1047="","",IF(ISNA(MATCH(B1047,الموظفين!$A$2:$A$501,0)),"⚠ كود غير موجود",IF(O1047&lt;&gt;"",O1047,IF(N1047&lt;&gt;"",N1047,IF(H1047="",IF(AND(A1047&lt;&gt;"",WEEKDAY(A1047)=الإعدادات!$B$11),"راحة أسبوعية","غائب"),IF(I1047="","بدون انصراف",IF(N(K1047)&gt;0,"متأخر","حاضر")))))))</f>
        <v/>
      </c>
      <c r="Q1047" s="24" t="str">
        <f aca="false">IF(B1047="","",IF(OR(P1047="غائب",P1047="غياب",P1047="إجازة بدون راتب"),IFERROR(VLOOKUP(B1047,الموظفين!$A$2:$J$501,8,FALSE()),0),0))</f>
        <v/>
      </c>
      <c r="R1047" s="24" t="str">
        <f aca="false">IF(B1047="","",ROUND((N(K1047)+N(L1047))/60*IFERROR(VLOOKUP(B1047,الموظفين!$A$2:$J$501,8,FALSE()),0)/الإعدادات!$B$6*الإعدادات!$B$9,2))</f>
        <v/>
      </c>
      <c r="S1047" s="24" t="str">
        <f aca="false">IF(OR(B1047="",M1047=""),"",ROUND(M1047/60*IFERROR(VLOOKUP(B1047,الموظفين!$A$2:$J$501,9,FALSE()),0),2))</f>
        <v/>
      </c>
      <c r="T1047" s="17"/>
      <c r="U1047" s="23" t="str">
        <f aca="false">IF(OR(A1047="",B1047=""),"",A1047&amp;"|"&amp;B1047)</f>
        <v/>
      </c>
    </row>
    <row r="1048" customFormat="false" ht="15" hidden="false" customHeight="false" outlineLevel="0" collapsed="false">
      <c r="A1048" s="16"/>
      <c r="B1048" s="17"/>
      <c r="C1048" s="18" t="str">
        <f aca="false">IF($B1048="","",IFERROR(VLOOKUP($B1048,الموظفين!$A$2:$J$501,2,FALSE())&amp;"","⚠ كود غير موجود"))</f>
        <v/>
      </c>
      <c r="D1048" s="18" t="str">
        <f aca="false">IF($B1048="","",IFERROR(VLOOKUP($B1048,الموظفين!$A$2:$J$501,3,FALSE())&amp;"",""))</f>
        <v/>
      </c>
      <c r="E1048" s="18" t="str">
        <f aca="false">IF($B1048="","",IFERROR(VLOOKUP($B1048,الموظفين!$A$2:$J$501,5,FALSE())&amp;"",""))</f>
        <v/>
      </c>
      <c r="F1048" s="19" t="str">
        <f aca="false">IF($B1048="","",IFERROR(VLOOKUP($B1048,الموظفين!$A$2:$J$501,6,FALSE()),""))</f>
        <v/>
      </c>
      <c r="G1048" s="19" t="str">
        <f aca="false">IF($B1048="","",IFERROR(VLOOKUP($B1048,الموظفين!$A$2:$J$501,7,FALSE()),""))</f>
        <v/>
      </c>
      <c r="H1048" s="20"/>
      <c r="I1048" s="20"/>
      <c r="J1048" s="21" t="str">
        <f aca="false">IF(OR(H1048="",I1048=""),"",ROUND(MOD(I1048-H1048,1)*24,2))</f>
        <v/>
      </c>
      <c r="K1048" s="22" t="str">
        <f aca="false">IF(OR(H1048="",F1048=""),"",IF(ROUND(MAX(0,MOD(H1048-F1048+0.5,1)-0.5)*1440,0)&gt;IFERROR(VLOOKUP(E1048,الورديات!$A$2:$E$21,5,FALSE()),0),ROUND(MAX(0,MOD(H1048-F1048+0.5,1)-0.5)*1440,0),0))</f>
        <v/>
      </c>
      <c r="L1048" s="22" t="str">
        <f aca="false">IF(OR(I1048="",G1048=""),"",ROUND(MAX(0,MOD(G1048-I1048+0.5,1)-0.5)*1440,0))</f>
        <v/>
      </c>
      <c r="M1048" s="22" t="str">
        <f aca="false">IF(OR(I1048="",G1048=""),"",IF(ROUND(MAX(0,MOD(I1048-G1048+0.5,1)-0.5)*1440,0)&gt;=الإعدادات!$B$8,ROUND(MAX(0,MOD(I1048-G1048+0.5,1)-0.5)*1440,0),0))</f>
        <v/>
      </c>
      <c r="N1048" s="18" t="str">
        <f aca="false">IF(OR(A1048="",B1048=""),"",IF(COUNTIFS(الإجازات!$A$2:$A$1001,B1048,الإجازات!$D$2:$D$1001,"&lt;="&amp;A1048,الإجازات!$E$2:$E$1001,"&gt;="&amp;A1048,الإجازات!$G$2:$G$1001,"مقبولة")=0,"",LOOKUP(2,1/((الإجازات!$A$2:$A$1001=B1048)*(الإجازات!$D$2:$D$1001&lt;=A1048)*(الإجازات!$E$2:$E$1001&gt;=A1048)*(الإجازات!$G$2:$G$1001="مقبولة")),الإجازات!$C$2:$C$1001)))</f>
        <v/>
      </c>
      <c r="O1048" s="17"/>
      <c r="P1048" s="23" t="str">
        <f aca="false">IF(B1048="","",IF(ISNA(MATCH(B1048,الموظفين!$A$2:$A$501,0)),"⚠ كود غير موجود",IF(O1048&lt;&gt;"",O1048,IF(N1048&lt;&gt;"",N1048,IF(H1048="",IF(AND(A1048&lt;&gt;"",WEEKDAY(A1048)=الإعدادات!$B$11),"راحة أسبوعية","غائب"),IF(I1048="","بدون انصراف",IF(N(K1048)&gt;0,"متأخر","حاضر")))))))</f>
        <v/>
      </c>
      <c r="Q1048" s="24" t="str">
        <f aca="false">IF(B1048="","",IF(OR(P1048="غائب",P1048="غياب",P1048="إجازة بدون راتب"),IFERROR(VLOOKUP(B1048,الموظفين!$A$2:$J$501,8,FALSE()),0),0))</f>
        <v/>
      </c>
      <c r="R1048" s="24" t="str">
        <f aca="false">IF(B1048="","",ROUND((N(K1048)+N(L1048))/60*IFERROR(VLOOKUP(B1048,الموظفين!$A$2:$J$501,8,FALSE()),0)/الإعدادات!$B$6*الإعدادات!$B$9,2))</f>
        <v/>
      </c>
      <c r="S1048" s="24" t="str">
        <f aca="false">IF(OR(B1048="",M1048=""),"",ROUND(M1048/60*IFERROR(VLOOKUP(B1048,الموظفين!$A$2:$J$501,9,FALSE()),0),2))</f>
        <v/>
      </c>
      <c r="T1048" s="17"/>
      <c r="U1048" s="23" t="str">
        <f aca="false">IF(OR(A1048="",B1048=""),"",A1048&amp;"|"&amp;B1048)</f>
        <v/>
      </c>
    </row>
    <row r="1049" customFormat="false" ht="15" hidden="false" customHeight="false" outlineLevel="0" collapsed="false">
      <c r="A1049" s="16"/>
      <c r="B1049" s="17"/>
      <c r="C1049" s="18" t="str">
        <f aca="false">IF($B1049="","",IFERROR(VLOOKUP($B1049,الموظفين!$A$2:$J$501,2,FALSE())&amp;"","⚠ كود غير موجود"))</f>
        <v/>
      </c>
      <c r="D1049" s="18" t="str">
        <f aca="false">IF($B1049="","",IFERROR(VLOOKUP($B1049,الموظفين!$A$2:$J$501,3,FALSE())&amp;"",""))</f>
        <v/>
      </c>
      <c r="E1049" s="18" t="str">
        <f aca="false">IF($B1049="","",IFERROR(VLOOKUP($B1049,الموظفين!$A$2:$J$501,5,FALSE())&amp;"",""))</f>
        <v/>
      </c>
      <c r="F1049" s="19" t="str">
        <f aca="false">IF($B1049="","",IFERROR(VLOOKUP($B1049,الموظفين!$A$2:$J$501,6,FALSE()),""))</f>
        <v/>
      </c>
      <c r="G1049" s="19" t="str">
        <f aca="false">IF($B1049="","",IFERROR(VLOOKUP($B1049,الموظفين!$A$2:$J$501,7,FALSE()),""))</f>
        <v/>
      </c>
      <c r="H1049" s="20"/>
      <c r="I1049" s="20"/>
      <c r="J1049" s="21" t="str">
        <f aca="false">IF(OR(H1049="",I1049=""),"",ROUND(MOD(I1049-H1049,1)*24,2))</f>
        <v/>
      </c>
      <c r="K1049" s="22" t="str">
        <f aca="false">IF(OR(H1049="",F1049=""),"",IF(ROUND(MAX(0,MOD(H1049-F1049+0.5,1)-0.5)*1440,0)&gt;IFERROR(VLOOKUP(E1049,الورديات!$A$2:$E$21,5,FALSE()),0),ROUND(MAX(0,MOD(H1049-F1049+0.5,1)-0.5)*1440,0),0))</f>
        <v/>
      </c>
      <c r="L1049" s="22" t="str">
        <f aca="false">IF(OR(I1049="",G1049=""),"",ROUND(MAX(0,MOD(G1049-I1049+0.5,1)-0.5)*1440,0))</f>
        <v/>
      </c>
      <c r="M1049" s="22" t="str">
        <f aca="false">IF(OR(I1049="",G1049=""),"",IF(ROUND(MAX(0,MOD(I1049-G1049+0.5,1)-0.5)*1440,0)&gt;=الإعدادات!$B$8,ROUND(MAX(0,MOD(I1049-G1049+0.5,1)-0.5)*1440,0),0))</f>
        <v/>
      </c>
      <c r="N1049" s="18" t="str">
        <f aca="false">IF(OR(A1049="",B1049=""),"",IF(COUNTIFS(الإجازات!$A$2:$A$1001,B1049,الإجازات!$D$2:$D$1001,"&lt;="&amp;A1049,الإجازات!$E$2:$E$1001,"&gt;="&amp;A1049,الإجازات!$G$2:$G$1001,"مقبولة")=0,"",LOOKUP(2,1/((الإجازات!$A$2:$A$1001=B1049)*(الإجازات!$D$2:$D$1001&lt;=A1049)*(الإجازات!$E$2:$E$1001&gt;=A1049)*(الإجازات!$G$2:$G$1001="مقبولة")),الإجازات!$C$2:$C$1001)))</f>
        <v/>
      </c>
      <c r="O1049" s="17"/>
      <c r="P1049" s="23" t="str">
        <f aca="false">IF(B1049="","",IF(ISNA(MATCH(B1049,الموظفين!$A$2:$A$501,0)),"⚠ كود غير موجود",IF(O1049&lt;&gt;"",O1049,IF(N1049&lt;&gt;"",N1049,IF(H1049="",IF(AND(A1049&lt;&gt;"",WEEKDAY(A1049)=الإعدادات!$B$11),"راحة أسبوعية","غائب"),IF(I1049="","بدون انصراف",IF(N(K1049)&gt;0,"متأخر","حاضر")))))))</f>
        <v/>
      </c>
      <c r="Q1049" s="24" t="str">
        <f aca="false">IF(B1049="","",IF(OR(P1049="غائب",P1049="غياب",P1049="إجازة بدون راتب"),IFERROR(VLOOKUP(B1049,الموظفين!$A$2:$J$501,8,FALSE()),0),0))</f>
        <v/>
      </c>
      <c r="R1049" s="24" t="str">
        <f aca="false">IF(B1049="","",ROUND((N(K1049)+N(L1049))/60*IFERROR(VLOOKUP(B1049,الموظفين!$A$2:$J$501,8,FALSE()),0)/الإعدادات!$B$6*الإعدادات!$B$9,2))</f>
        <v/>
      </c>
      <c r="S1049" s="24" t="str">
        <f aca="false">IF(OR(B1049="",M1049=""),"",ROUND(M1049/60*IFERROR(VLOOKUP(B1049,الموظفين!$A$2:$J$501,9,FALSE()),0),2))</f>
        <v/>
      </c>
      <c r="T1049" s="17"/>
      <c r="U1049" s="23" t="str">
        <f aca="false">IF(OR(A1049="",B1049=""),"",A1049&amp;"|"&amp;B1049)</f>
        <v/>
      </c>
    </row>
    <row r="1050" customFormat="false" ht="15" hidden="false" customHeight="false" outlineLevel="0" collapsed="false">
      <c r="A1050" s="16"/>
      <c r="B1050" s="17"/>
      <c r="C1050" s="18" t="str">
        <f aca="false">IF($B1050="","",IFERROR(VLOOKUP($B1050,الموظفين!$A$2:$J$501,2,FALSE())&amp;"","⚠ كود غير موجود"))</f>
        <v/>
      </c>
      <c r="D1050" s="18" t="str">
        <f aca="false">IF($B1050="","",IFERROR(VLOOKUP($B1050,الموظفين!$A$2:$J$501,3,FALSE())&amp;"",""))</f>
        <v/>
      </c>
      <c r="E1050" s="18" t="str">
        <f aca="false">IF($B1050="","",IFERROR(VLOOKUP($B1050,الموظفين!$A$2:$J$501,5,FALSE())&amp;"",""))</f>
        <v/>
      </c>
      <c r="F1050" s="19" t="str">
        <f aca="false">IF($B1050="","",IFERROR(VLOOKUP($B1050,الموظفين!$A$2:$J$501,6,FALSE()),""))</f>
        <v/>
      </c>
      <c r="G1050" s="19" t="str">
        <f aca="false">IF($B1050="","",IFERROR(VLOOKUP($B1050,الموظفين!$A$2:$J$501,7,FALSE()),""))</f>
        <v/>
      </c>
      <c r="H1050" s="20"/>
      <c r="I1050" s="20"/>
      <c r="J1050" s="21" t="str">
        <f aca="false">IF(OR(H1050="",I1050=""),"",ROUND(MOD(I1050-H1050,1)*24,2))</f>
        <v/>
      </c>
      <c r="K1050" s="22" t="str">
        <f aca="false">IF(OR(H1050="",F1050=""),"",IF(ROUND(MAX(0,MOD(H1050-F1050+0.5,1)-0.5)*1440,0)&gt;IFERROR(VLOOKUP(E1050,الورديات!$A$2:$E$21,5,FALSE()),0),ROUND(MAX(0,MOD(H1050-F1050+0.5,1)-0.5)*1440,0),0))</f>
        <v/>
      </c>
      <c r="L1050" s="22" t="str">
        <f aca="false">IF(OR(I1050="",G1050=""),"",ROUND(MAX(0,MOD(G1050-I1050+0.5,1)-0.5)*1440,0))</f>
        <v/>
      </c>
      <c r="M1050" s="22" t="str">
        <f aca="false">IF(OR(I1050="",G1050=""),"",IF(ROUND(MAX(0,MOD(I1050-G1050+0.5,1)-0.5)*1440,0)&gt;=الإعدادات!$B$8,ROUND(MAX(0,MOD(I1050-G1050+0.5,1)-0.5)*1440,0),0))</f>
        <v/>
      </c>
      <c r="N1050" s="18" t="str">
        <f aca="false">IF(OR(A1050="",B1050=""),"",IF(COUNTIFS(الإجازات!$A$2:$A$1001,B1050,الإجازات!$D$2:$D$1001,"&lt;="&amp;A1050,الإجازات!$E$2:$E$1001,"&gt;="&amp;A1050,الإجازات!$G$2:$G$1001,"مقبولة")=0,"",LOOKUP(2,1/((الإجازات!$A$2:$A$1001=B1050)*(الإجازات!$D$2:$D$1001&lt;=A1050)*(الإجازات!$E$2:$E$1001&gt;=A1050)*(الإجازات!$G$2:$G$1001="مقبولة")),الإجازات!$C$2:$C$1001)))</f>
        <v/>
      </c>
      <c r="O1050" s="17"/>
      <c r="P1050" s="23" t="str">
        <f aca="false">IF(B1050="","",IF(ISNA(MATCH(B1050,الموظفين!$A$2:$A$501,0)),"⚠ كود غير موجود",IF(O1050&lt;&gt;"",O1050,IF(N1050&lt;&gt;"",N1050,IF(H1050="",IF(AND(A1050&lt;&gt;"",WEEKDAY(A1050)=الإعدادات!$B$11),"راحة أسبوعية","غائب"),IF(I1050="","بدون انصراف",IF(N(K1050)&gt;0,"متأخر","حاضر")))))))</f>
        <v/>
      </c>
      <c r="Q1050" s="24" t="str">
        <f aca="false">IF(B1050="","",IF(OR(P1050="غائب",P1050="غياب",P1050="إجازة بدون راتب"),IFERROR(VLOOKUP(B1050,الموظفين!$A$2:$J$501,8,FALSE()),0),0))</f>
        <v/>
      </c>
      <c r="R1050" s="24" t="str">
        <f aca="false">IF(B1050="","",ROUND((N(K1050)+N(L1050))/60*IFERROR(VLOOKUP(B1050,الموظفين!$A$2:$J$501,8,FALSE()),0)/الإعدادات!$B$6*الإعدادات!$B$9,2))</f>
        <v/>
      </c>
      <c r="S1050" s="24" t="str">
        <f aca="false">IF(OR(B1050="",M1050=""),"",ROUND(M1050/60*IFERROR(VLOOKUP(B1050,الموظفين!$A$2:$J$501,9,FALSE()),0),2))</f>
        <v/>
      </c>
      <c r="T1050" s="17"/>
      <c r="U1050" s="23" t="str">
        <f aca="false">IF(OR(A1050="",B1050=""),"",A1050&amp;"|"&amp;B1050)</f>
        <v/>
      </c>
    </row>
    <row r="1051" customFormat="false" ht="15" hidden="false" customHeight="false" outlineLevel="0" collapsed="false">
      <c r="A1051" s="16"/>
      <c r="B1051" s="17"/>
      <c r="C1051" s="18" t="str">
        <f aca="false">IF($B1051="","",IFERROR(VLOOKUP($B1051,الموظفين!$A$2:$J$501,2,FALSE())&amp;"","⚠ كود غير موجود"))</f>
        <v/>
      </c>
      <c r="D1051" s="18" t="str">
        <f aca="false">IF($B1051="","",IFERROR(VLOOKUP($B1051,الموظفين!$A$2:$J$501,3,FALSE())&amp;"",""))</f>
        <v/>
      </c>
      <c r="E1051" s="18" t="str">
        <f aca="false">IF($B1051="","",IFERROR(VLOOKUP($B1051,الموظفين!$A$2:$J$501,5,FALSE())&amp;"",""))</f>
        <v/>
      </c>
      <c r="F1051" s="19" t="str">
        <f aca="false">IF($B1051="","",IFERROR(VLOOKUP($B1051,الموظفين!$A$2:$J$501,6,FALSE()),""))</f>
        <v/>
      </c>
      <c r="G1051" s="19" t="str">
        <f aca="false">IF($B1051="","",IFERROR(VLOOKUP($B1051,الموظفين!$A$2:$J$501,7,FALSE()),""))</f>
        <v/>
      </c>
      <c r="H1051" s="20"/>
      <c r="I1051" s="20"/>
      <c r="J1051" s="21" t="str">
        <f aca="false">IF(OR(H1051="",I1051=""),"",ROUND(MOD(I1051-H1051,1)*24,2))</f>
        <v/>
      </c>
      <c r="K1051" s="22" t="str">
        <f aca="false">IF(OR(H1051="",F1051=""),"",IF(ROUND(MAX(0,MOD(H1051-F1051+0.5,1)-0.5)*1440,0)&gt;IFERROR(VLOOKUP(E1051,الورديات!$A$2:$E$21,5,FALSE()),0),ROUND(MAX(0,MOD(H1051-F1051+0.5,1)-0.5)*1440,0),0))</f>
        <v/>
      </c>
      <c r="L1051" s="22" t="str">
        <f aca="false">IF(OR(I1051="",G1051=""),"",ROUND(MAX(0,MOD(G1051-I1051+0.5,1)-0.5)*1440,0))</f>
        <v/>
      </c>
      <c r="M1051" s="22" t="str">
        <f aca="false">IF(OR(I1051="",G1051=""),"",IF(ROUND(MAX(0,MOD(I1051-G1051+0.5,1)-0.5)*1440,0)&gt;=الإعدادات!$B$8,ROUND(MAX(0,MOD(I1051-G1051+0.5,1)-0.5)*1440,0),0))</f>
        <v/>
      </c>
      <c r="N1051" s="18" t="str">
        <f aca="false">IF(OR(A1051="",B1051=""),"",IF(COUNTIFS(الإجازات!$A$2:$A$1001,B1051,الإجازات!$D$2:$D$1001,"&lt;="&amp;A1051,الإجازات!$E$2:$E$1001,"&gt;="&amp;A1051,الإجازات!$G$2:$G$1001,"مقبولة")=0,"",LOOKUP(2,1/((الإجازات!$A$2:$A$1001=B1051)*(الإجازات!$D$2:$D$1001&lt;=A1051)*(الإجازات!$E$2:$E$1001&gt;=A1051)*(الإجازات!$G$2:$G$1001="مقبولة")),الإجازات!$C$2:$C$1001)))</f>
        <v/>
      </c>
      <c r="O1051" s="17"/>
      <c r="P1051" s="23" t="str">
        <f aca="false">IF(B1051="","",IF(ISNA(MATCH(B1051,الموظفين!$A$2:$A$501,0)),"⚠ كود غير موجود",IF(O1051&lt;&gt;"",O1051,IF(N1051&lt;&gt;"",N1051,IF(H1051="",IF(AND(A1051&lt;&gt;"",WEEKDAY(A1051)=الإعدادات!$B$11),"راحة أسبوعية","غائب"),IF(I1051="","بدون انصراف",IF(N(K1051)&gt;0,"متأخر","حاضر")))))))</f>
        <v/>
      </c>
      <c r="Q1051" s="24" t="str">
        <f aca="false">IF(B1051="","",IF(OR(P1051="غائب",P1051="غياب",P1051="إجازة بدون راتب"),IFERROR(VLOOKUP(B1051,الموظفين!$A$2:$J$501,8,FALSE()),0),0))</f>
        <v/>
      </c>
      <c r="R1051" s="24" t="str">
        <f aca="false">IF(B1051="","",ROUND((N(K1051)+N(L1051))/60*IFERROR(VLOOKUP(B1051,الموظفين!$A$2:$J$501,8,FALSE()),0)/الإعدادات!$B$6*الإعدادات!$B$9,2))</f>
        <v/>
      </c>
      <c r="S1051" s="24" t="str">
        <f aca="false">IF(OR(B1051="",M1051=""),"",ROUND(M1051/60*IFERROR(VLOOKUP(B1051,الموظفين!$A$2:$J$501,9,FALSE()),0),2))</f>
        <v/>
      </c>
      <c r="T1051" s="17"/>
      <c r="U1051" s="23" t="str">
        <f aca="false">IF(OR(A1051="",B1051=""),"",A1051&amp;"|"&amp;B1051)</f>
        <v/>
      </c>
    </row>
    <row r="1052" customFormat="false" ht="15" hidden="false" customHeight="false" outlineLevel="0" collapsed="false">
      <c r="A1052" s="16"/>
      <c r="B1052" s="17"/>
      <c r="C1052" s="18" t="str">
        <f aca="false">IF($B1052="","",IFERROR(VLOOKUP($B1052,الموظفين!$A$2:$J$501,2,FALSE())&amp;"","⚠ كود غير موجود"))</f>
        <v/>
      </c>
      <c r="D1052" s="18" t="str">
        <f aca="false">IF($B1052="","",IFERROR(VLOOKUP($B1052,الموظفين!$A$2:$J$501,3,FALSE())&amp;"",""))</f>
        <v/>
      </c>
      <c r="E1052" s="18" t="str">
        <f aca="false">IF($B1052="","",IFERROR(VLOOKUP($B1052,الموظفين!$A$2:$J$501,5,FALSE())&amp;"",""))</f>
        <v/>
      </c>
      <c r="F1052" s="19" t="str">
        <f aca="false">IF($B1052="","",IFERROR(VLOOKUP($B1052,الموظفين!$A$2:$J$501,6,FALSE()),""))</f>
        <v/>
      </c>
      <c r="G1052" s="19" t="str">
        <f aca="false">IF($B1052="","",IFERROR(VLOOKUP($B1052,الموظفين!$A$2:$J$501,7,FALSE()),""))</f>
        <v/>
      </c>
      <c r="H1052" s="20"/>
      <c r="I1052" s="20"/>
      <c r="J1052" s="21" t="str">
        <f aca="false">IF(OR(H1052="",I1052=""),"",ROUND(MOD(I1052-H1052,1)*24,2))</f>
        <v/>
      </c>
      <c r="K1052" s="22" t="str">
        <f aca="false">IF(OR(H1052="",F1052=""),"",IF(ROUND(MAX(0,MOD(H1052-F1052+0.5,1)-0.5)*1440,0)&gt;IFERROR(VLOOKUP(E1052,الورديات!$A$2:$E$21,5,FALSE()),0),ROUND(MAX(0,MOD(H1052-F1052+0.5,1)-0.5)*1440,0),0))</f>
        <v/>
      </c>
      <c r="L1052" s="22" t="str">
        <f aca="false">IF(OR(I1052="",G1052=""),"",ROUND(MAX(0,MOD(G1052-I1052+0.5,1)-0.5)*1440,0))</f>
        <v/>
      </c>
      <c r="M1052" s="22" t="str">
        <f aca="false">IF(OR(I1052="",G1052=""),"",IF(ROUND(MAX(0,MOD(I1052-G1052+0.5,1)-0.5)*1440,0)&gt;=الإعدادات!$B$8,ROUND(MAX(0,MOD(I1052-G1052+0.5,1)-0.5)*1440,0),0))</f>
        <v/>
      </c>
      <c r="N1052" s="18" t="str">
        <f aca="false">IF(OR(A1052="",B1052=""),"",IF(COUNTIFS(الإجازات!$A$2:$A$1001,B1052,الإجازات!$D$2:$D$1001,"&lt;="&amp;A1052,الإجازات!$E$2:$E$1001,"&gt;="&amp;A1052,الإجازات!$G$2:$G$1001,"مقبولة")=0,"",LOOKUP(2,1/((الإجازات!$A$2:$A$1001=B1052)*(الإجازات!$D$2:$D$1001&lt;=A1052)*(الإجازات!$E$2:$E$1001&gt;=A1052)*(الإجازات!$G$2:$G$1001="مقبولة")),الإجازات!$C$2:$C$1001)))</f>
        <v/>
      </c>
      <c r="O1052" s="17"/>
      <c r="P1052" s="23" t="str">
        <f aca="false">IF(B1052="","",IF(ISNA(MATCH(B1052,الموظفين!$A$2:$A$501,0)),"⚠ كود غير موجود",IF(O1052&lt;&gt;"",O1052,IF(N1052&lt;&gt;"",N1052,IF(H1052="",IF(AND(A1052&lt;&gt;"",WEEKDAY(A1052)=الإعدادات!$B$11),"راحة أسبوعية","غائب"),IF(I1052="","بدون انصراف",IF(N(K1052)&gt;0,"متأخر","حاضر")))))))</f>
        <v/>
      </c>
      <c r="Q1052" s="24" t="str">
        <f aca="false">IF(B1052="","",IF(OR(P1052="غائب",P1052="غياب",P1052="إجازة بدون راتب"),IFERROR(VLOOKUP(B1052,الموظفين!$A$2:$J$501,8,FALSE()),0),0))</f>
        <v/>
      </c>
      <c r="R1052" s="24" t="str">
        <f aca="false">IF(B1052="","",ROUND((N(K1052)+N(L1052))/60*IFERROR(VLOOKUP(B1052,الموظفين!$A$2:$J$501,8,FALSE()),0)/الإعدادات!$B$6*الإعدادات!$B$9,2))</f>
        <v/>
      </c>
      <c r="S1052" s="24" t="str">
        <f aca="false">IF(OR(B1052="",M1052=""),"",ROUND(M1052/60*IFERROR(VLOOKUP(B1052,الموظفين!$A$2:$J$501,9,FALSE()),0),2))</f>
        <v/>
      </c>
      <c r="T1052" s="17"/>
      <c r="U1052" s="23" t="str">
        <f aca="false">IF(OR(A1052="",B1052=""),"",A1052&amp;"|"&amp;B1052)</f>
        <v/>
      </c>
    </row>
    <row r="1053" customFormat="false" ht="15" hidden="false" customHeight="false" outlineLevel="0" collapsed="false">
      <c r="A1053" s="16"/>
      <c r="B1053" s="17"/>
      <c r="C1053" s="18" t="str">
        <f aca="false">IF($B1053="","",IFERROR(VLOOKUP($B1053,الموظفين!$A$2:$J$501,2,FALSE())&amp;"","⚠ كود غير موجود"))</f>
        <v/>
      </c>
      <c r="D1053" s="18" t="str">
        <f aca="false">IF($B1053="","",IFERROR(VLOOKUP($B1053,الموظفين!$A$2:$J$501,3,FALSE())&amp;"",""))</f>
        <v/>
      </c>
      <c r="E1053" s="18" t="str">
        <f aca="false">IF($B1053="","",IFERROR(VLOOKUP($B1053,الموظفين!$A$2:$J$501,5,FALSE())&amp;"",""))</f>
        <v/>
      </c>
      <c r="F1053" s="19" t="str">
        <f aca="false">IF($B1053="","",IFERROR(VLOOKUP($B1053,الموظفين!$A$2:$J$501,6,FALSE()),""))</f>
        <v/>
      </c>
      <c r="G1053" s="19" t="str">
        <f aca="false">IF($B1053="","",IFERROR(VLOOKUP($B1053,الموظفين!$A$2:$J$501,7,FALSE()),""))</f>
        <v/>
      </c>
      <c r="H1053" s="20"/>
      <c r="I1053" s="20"/>
      <c r="J1053" s="21" t="str">
        <f aca="false">IF(OR(H1053="",I1053=""),"",ROUND(MOD(I1053-H1053,1)*24,2))</f>
        <v/>
      </c>
      <c r="K1053" s="22" t="str">
        <f aca="false">IF(OR(H1053="",F1053=""),"",IF(ROUND(MAX(0,MOD(H1053-F1053+0.5,1)-0.5)*1440,0)&gt;IFERROR(VLOOKUP(E1053,الورديات!$A$2:$E$21,5,FALSE()),0),ROUND(MAX(0,MOD(H1053-F1053+0.5,1)-0.5)*1440,0),0))</f>
        <v/>
      </c>
      <c r="L1053" s="22" t="str">
        <f aca="false">IF(OR(I1053="",G1053=""),"",ROUND(MAX(0,MOD(G1053-I1053+0.5,1)-0.5)*1440,0))</f>
        <v/>
      </c>
      <c r="M1053" s="22" t="str">
        <f aca="false">IF(OR(I1053="",G1053=""),"",IF(ROUND(MAX(0,MOD(I1053-G1053+0.5,1)-0.5)*1440,0)&gt;=الإعدادات!$B$8,ROUND(MAX(0,MOD(I1053-G1053+0.5,1)-0.5)*1440,0),0))</f>
        <v/>
      </c>
      <c r="N1053" s="18" t="str">
        <f aca="false">IF(OR(A1053="",B1053=""),"",IF(COUNTIFS(الإجازات!$A$2:$A$1001,B1053,الإجازات!$D$2:$D$1001,"&lt;="&amp;A1053,الإجازات!$E$2:$E$1001,"&gt;="&amp;A1053,الإجازات!$G$2:$G$1001,"مقبولة")=0,"",LOOKUP(2,1/((الإجازات!$A$2:$A$1001=B1053)*(الإجازات!$D$2:$D$1001&lt;=A1053)*(الإجازات!$E$2:$E$1001&gt;=A1053)*(الإجازات!$G$2:$G$1001="مقبولة")),الإجازات!$C$2:$C$1001)))</f>
        <v/>
      </c>
      <c r="O1053" s="17"/>
      <c r="P1053" s="23" t="str">
        <f aca="false">IF(B1053="","",IF(ISNA(MATCH(B1053,الموظفين!$A$2:$A$501,0)),"⚠ كود غير موجود",IF(O1053&lt;&gt;"",O1053,IF(N1053&lt;&gt;"",N1053,IF(H1053="",IF(AND(A1053&lt;&gt;"",WEEKDAY(A1053)=الإعدادات!$B$11),"راحة أسبوعية","غائب"),IF(I1053="","بدون انصراف",IF(N(K1053)&gt;0,"متأخر","حاضر")))))))</f>
        <v/>
      </c>
      <c r="Q1053" s="24" t="str">
        <f aca="false">IF(B1053="","",IF(OR(P1053="غائب",P1053="غياب",P1053="إجازة بدون راتب"),IFERROR(VLOOKUP(B1053,الموظفين!$A$2:$J$501,8,FALSE()),0),0))</f>
        <v/>
      </c>
      <c r="R1053" s="24" t="str">
        <f aca="false">IF(B1053="","",ROUND((N(K1053)+N(L1053))/60*IFERROR(VLOOKUP(B1053,الموظفين!$A$2:$J$501,8,FALSE()),0)/الإعدادات!$B$6*الإعدادات!$B$9,2))</f>
        <v/>
      </c>
      <c r="S1053" s="24" t="str">
        <f aca="false">IF(OR(B1053="",M1053=""),"",ROUND(M1053/60*IFERROR(VLOOKUP(B1053,الموظفين!$A$2:$J$501,9,FALSE()),0),2))</f>
        <v/>
      </c>
      <c r="T1053" s="17"/>
      <c r="U1053" s="23" t="str">
        <f aca="false">IF(OR(A1053="",B1053=""),"",A1053&amp;"|"&amp;B1053)</f>
        <v/>
      </c>
    </row>
    <row r="1054" customFormat="false" ht="15" hidden="false" customHeight="false" outlineLevel="0" collapsed="false">
      <c r="A1054" s="16"/>
      <c r="B1054" s="17"/>
      <c r="C1054" s="18" t="str">
        <f aca="false">IF($B1054="","",IFERROR(VLOOKUP($B1054,الموظفين!$A$2:$J$501,2,FALSE())&amp;"","⚠ كود غير موجود"))</f>
        <v/>
      </c>
      <c r="D1054" s="18" t="str">
        <f aca="false">IF($B1054="","",IFERROR(VLOOKUP($B1054,الموظفين!$A$2:$J$501,3,FALSE())&amp;"",""))</f>
        <v/>
      </c>
      <c r="E1054" s="18" t="str">
        <f aca="false">IF($B1054="","",IFERROR(VLOOKUP($B1054,الموظفين!$A$2:$J$501,5,FALSE())&amp;"",""))</f>
        <v/>
      </c>
      <c r="F1054" s="19" t="str">
        <f aca="false">IF($B1054="","",IFERROR(VLOOKUP($B1054,الموظفين!$A$2:$J$501,6,FALSE()),""))</f>
        <v/>
      </c>
      <c r="G1054" s="19" t="str">
        <f aca="false">IF($B1054="","",IFERROR(VLOOKUP($B1054,الموظفين!$A$2:$J$501,7,FALSE()),""))</f>
        <v/>
      </c>
      <c r="H1054" s="20"/>
      <c r="I1054" s="20"/>
      <c r="J1054" s="21" t="str">
        <f aca="false">IF(OR(H1054="",I1054=""),"",ROUND(MOD(I1054-H1054,1)*24,2))</f>
        <v/>
      </c>
      <c r="K1054" s="22" t="str">
        <f aca="false">IF(OR(H1054="",F1054=""),"",IF(ROUND(MAX(0,MOD(H1054-F1054+0.5,1)-0.5)*1440,0)&gt;IFERROR(VLOOKUP(E1054,الورديات!$A$2:$E$21,5,FALSE()),0),ROUND(MAX(0,MOD(H1054-F1054+0.5,1)-0.5)*1440,0),0))</f>
        <v/>
      </c>
      <c r="L1054" s="22" t="str">
        <f aca="false">IF(OR(I1054="",G1054=""),"",ROUND(MAX(0,MOD(G1054-I1054+0.5,1)-0.5)*1440,0))</f>
        <v/>
      </c>
      <c r="M1054" s="22" t="str">
        <f aca="false">IF(OR(I1054="",G1054=""),"",IF(ROUND(MAX(0,MOD(I1054-G1054+0.5,1)-0.5)*1440,0)&gt;=الإعدادات!$B$8,ROUND(MAX(0,MOD(I1054-G1054+0.5,1)-0.5)*1440,0),0))</f>
        <v/>
      </c>
      <c r="N1054" s="18" t="str">
        <f aca="false">IF(OR(A1054="",B1054=""),"",IF(COUNTIFS(الإجازات!$A$2:$A$1001,B1054,الإجازات!$D$2:$D$1001,"&lt;="&amp;A1054,الإجازات!$E$2:$E$1001,"&gt;="&amp;A1054,الإجازات!$G$2:$G$1001,"مقبولة")=0,"",LOOKUP(2,1/((الإجازات!$A$2:$A$1001=B1054)*(الإجازات!$D$2:$D$1001&lt;=A1054)*(الإجازات!$E$2:$E$1001&gt;=A1054)*(الإجازات!$G$2:$G$1001="مقبولة")),الإجازات!$C$2:$C$1001)))</f>
        <v/>
      </c>
      <c r="O1054" s="17"/>
      <c r="P1054" s="23" t="str">
        <f aca="false">IF(B1054="","",IF(ISNA(MATCH(B1054,الموظفين!$A$2:$A$501,0)),"⚠ كود غير موجود",IF(O1054&lt;&gt;"",O1054,IF(N1054&lt;&gt;"",N1054,IF(H1054="",IF(AND(A1054&lt;&gt;"",WEEKDAY(A1054)=الإعدادات!$B$11),"راحة أسبوعية","غائب"),IF(I1054="","بدون انصراف",IF(N(K1054)&gt;0,"متأخر","حاضر")))))))</f>
        <v/>
      </c>
      <c r="Q1054" s="24" t="str">
        <f aca="false">IF(B1054="","",IF(OR(P1054="غائب",P1054="غياب",P1054="إجازة بدون راتب"),IFERROR(VLOOKUP(B1054,الموظفين!$A$2:$J$501,8,FALSE()),0),0))</f>
        <v/>
      </c>
      <c r="R1054" s="24" t="str">
        <f aca="false">IF(B1054="","",ROUND((N(K1054)+N(L1054))/60*IFERROR(VLOOKUP(B1054,الموظفين!$A$2:$J$501,8,FALSE()),0)/الإعدادات!$B$6*الإعدادات!$B$9,2))</f>
        <v/>
      </c>
      <c r="S1054" s="24" t="str">
        <f aca="false">IF(OR(B1054="",M1054=""),"",ROUND(M1054/60*IFERROR(VLOOKUP(B1054,الموظفين!$A$2:$J$501,9,FALSE()),0),2))</f>
        <v/>
      </c>
      <c r="T1054" s="17"/>
      <c r="U1054" s="23" t="str">
        <f aca="false">IF(OR(A1054="",B1054=""),"",A1054&amp;"|"&amp;B1054)</f>
        <v/>
      </c>
    </row>
    <row r="1055" customFormat="false" ht="15" hidden="false" customHeight="false" outlineLevel="0" collapsed="false">
      <c r="A1055" s="16"/>
      <c r="B1055" s="17"/>
      <c r="C1055" s="18" t="str">
        <f aca="false">IF($B1055="","",IFERROR(VLOOKUP($B1055,الموظفين!$A$2:$J$501,2,FALSE())&amp;"","⚠ كود غير موجود"))</f>
        <v/>
      </c>
      <c r="D1055" s="18" t="str">
        <f aca="false">IF($B1055="","",IFERROR(VLOOKUP($B1055,الموظفين!$A$2:$J$501,3,FALSE())&amp;"",""))</f>
        <v/>
      </c>
      <c r="E1055" s="18" t="str">
        <f aca="false">IF($B1055="","",IFERROR(VLOOKUP($B1055,الموظفين!$A$2:$J$501,5,FALSE())&amp;"",""))</f>
        <v/>
      </c>
      <c r="F1055" s="19" t="str">
        <f aca="false">IF($B1055="","",IFERROR(VLOOKUP($B1055,الموظفين!$A$2:$J$501,6,FALSE()),""))</f>
        <v/>
      </c>
      <c r="G1055" s="19" t="str">
        <f aca="false">IF($B1055="","",IFERROR(VLOOKUP($B1055,الموظفين!$A$2:$J$501,7,FALSE()),""))</f>
        <v/>
      </c>
      <c r="H1055" s="20"/>
      <c r="I1055" s="20"/>
      <c r="J1055" s="21" t="str">
        <f aca="false">IF(OR(H1055="",I1055=""),"",ROUND(MOD(I1055-H1055,1)*24,2))</f>
        <v/>
      </c>
      <c r="K1055" s="22" t="str">
        <f aca="false">IF(OR(H1055="",F1055=""),"",IF(ROUND(MAX(0,MOD(H1055-F1055+0.5,1)-0.5)*1440,0)&gt;IFERROR(VLOOKUP(E1055,الورديات!$A$2:$E$21,5,FALSE()),0),ROUND(MAX(0,MOD(H1055-F1055+0.5,1)-0.5)*1440,0),0))</f>
        <v/>
      </c>
      <c r="L1055" s="22" t="str">
        <f aca="false">IF(OR(I1055="",G1055=""),"",ROUND(MAX(0,MOD(G1055-I1055+0.5,1)-0.5)*1440,0))</f>
        <v/>
      </c>
      <c r="M1055" s="22" t="str">
        <f aca="false">IF(OR(I1055="",G1055=""),"",IF(ROUND(MAX(0,MOD(I1055-G1055+0.5,1)-0.5)*1440,0)&gt;=الإعدادات!$B$8,ROUND(MAX(0,MOD(I1055-G1055+0.5,1)-0.5)*1440,0),0))</f>
        <v/>
      </c>
      <c r="N1055" s="18" t="str">
        <f aca="false">IF(OR(A1055="",B1055=""),"",IF(COUNTIFS(الإجازات!$A$2:$A$1001,B1055,الإجازات!$D$2:$D$1001,"&lt;="&amp;A1055,الإجازات!$E$2:$E$1001,"&gt;="&amp;A1055,الإجازات!$G$2:$G$1001,"مقبولة")=0,"",LOOKUP(2,1/((الإجازات!$A$2:$A$1001=B1055)*(الإجازات!$D$2:$D$1001&lt;=A1055)*(الإجازات!$E$2:$E$1001&gt;=A1055)*(الإجازات!$G$2:$G$1001="مقبولة")),الإجازات!$C$2:$C$1001)))</f>
        <v/>
      </c>
      <c r="O1055" s="17"/>
      <c r="P1055" s="23" t="str">
        <f aca="false">IF(B1055="","",IF(ISNA(MATCH(B1055,الموظفين!$A$2:$A$501,0)),"⚠ كود غير موجود",IF(O1055&lt;&gt;"",O1055,IF(N1055&lt;&gt;"",N1055,IF(H1055="",IF(AND(A1055&lt;&gt;"",WEEKDAY(A1055)=الإعدادات!$B$11),"راحة أسبوعية","غائب"),IF(I1055="","بدون انصراف",IF(N(K1055)&gt;0,"متأخر","حاضر")))))))</f>
        <v/>
      </c>
      <c r="Q1055" s="24" t="str">
        <f aca="false">IF(B1055="","",IF(OR(P1055="غائب",P1055="غياب",P1055="إجازة بدون راتب"),IFERROR(VLOOKUP(B1055,الموظفين!$A$2:$J$501,8,FALSE()),0),0))</f>
        <v/>
      </c>
      <c r="R1055" s="24" t="str">
        <f aca="false">IF(B1055="","",ROUND((N(K1055)+N(L1055))/60*IFERROR(VLOOKUP(B1055,الموظفين!$A$2:$J$501,8,FALSE()),0)/الإعدادات!$B$6*الإعدادات!$B$9,2))</f>
        <v/>
      </c>
      <c r="S1055" s="24" t="str">
        <f aca="false">IF(OR(B1055="",M1055=""),"",ROUND(M1055/60*IFERROR(VLOOKUP(B1055,الموظفين!$A$2:$J$501,9,FALSE()),0),2))</f>
        <v/>
      </c>
      <c r="T1055" s="17"/>
      <c r="U1055" s="23" t="str">
        <f aca="false">IF(OR(A1055="",B1055=""),"",A1055&amp;"|"&amp;B1055)</f>
        <v/>
      </c>
    </row>
    <row r="1056" customFormat="false" ht="15" hidden="false" customHeight="false" outlineLevel="0" collapsed="false">
      <c r="A1056" s="16"/>
      <c r="B1056" s="17"/>
      <c r="C1056" s="18" t="str">
        <f aca="false">IF($B1056="","",IFERROR(VLOOKUP($B1056,الموظفين!$A$2:$J$501,2,FALSE())&amp;"","⚠ كود غير موجود"))</f>
        <v/>
      </c>
      <c r="D1056" s="18" t="str">
        <f aca="false">IF($B1056="","",IFERROR(VLOOKUP($B1056,الموظفين!$A$2:$J$501,3,FALSE())&amp;"",""))</f>
        <v/>
      </c>
      <c r="E1056" s="18" t="str">
        <f aca="false">IF($B1056="","",IFERROR(VLOOKUP($B1056,الموظفين!$A$2:$J$501,5,FALSE())&amp;"",""))</f>
        <v/>
      </c>
      <c r="F1056" s="19" t="str">
        <f aca="false">IF($B1056="","",IFERROR(VLOOKUP($B1056,الموظفين!$A$2:$J$501,6,FALSE()),""))</f>
        <v/>
      </c>
      <c r="G1056" s="19" t="str">
        <f aca="false">IF($B1056="","",IFERROR(VLOOKUP($B1056,الموظفين!$A$2:$J$501,7,FALSE()),""))</f>
        <v/>
      </c>
      <c r="H1056" s="20"/>
      <c r="I1056" s="20"/>
      <c r="J1056" s="21" t="str">
        <f aca="false">IF(OR(H1056="",I1056=""),"",ROUND(MOD(I1056-H1056,1)*24,2))</f>
        <v/>
      </c>
      <c r="K1056" s="22" t="str">
        <f aca="false">IF(OR(H1056="",F1056=""),"",IF(ROUND(MAX(0,MOD(H1056-F1056+0.5,1)-0.5)*1440,0)&gt;IFERROR(VLOOKUP(E1056,الورديات!$A$2:$E$21,5,FALSE()),0),ROUND(MAX(0,MOD(H1056-F1056+0.5,1)-0.5)*1440,0),0))</f>
        <v/>
      </c>
      <c r="L1056" s="22" t="str">
        <f aca="false">IF(OR(I1056="",G1056=""),"",ROUND(MAX(0,MOD(G1056-I1056+0.5,1)-0.5)*1440,0))</f>
        <v/>
      </c>
      <c r="M1056" s="22" t="str">
        <f aca="false">IF(OR(I1056="",G1056=""),"",IF(ROUND(MAX(0,MOD(I1056-G1056+0.5,1)-0.5)*1440,0)&gt;=الإعدادات!$B$8,ROUND(MAX(0,MOD(I1056-G1056+0.5,1)-0.5)*1440,0),0))</f>
        <v/>
      </c>
      <c r="N1056" s="18" t="str">
        <f aca="false">IF(OR(A1056="",B1056=""),"",IF(COUNTIFS(الإجازات!$A$2:$A$1001,B1056,الإجازات!$D$2:$D$1001,"&lt;="&amp;A1056,الإجازات!$E$2:$E$1001,"&gt;="&amp;A1056,الإجازات!$G$2:$G$1001,"مقبولة")=0,"",LOOKUP(2,1/((الإجازات!$A$2:$A$1001=B1056)*(الإجازات!$D$2:$D$1001&lt;=A1056)*(الإجازات!$E$2:$E$1001&gt;=A1056)*(الإجازات!$G$2:$G$1001="مقبولة")),الإجازات!$C$2:$C$1001)))</f>
        <v/>
      </c>
      <c r="O1056" s="17"/>
      <c r="P1056" s="23" t="str">
        <f aca="false">IF(B1056="","",IF(ISNA(MATCH(B1056,الموظفين!$A$2:$A$501,0)),"⚠ كود غير موجود",IF(O1056&lt;&gt;"",O1056,IF(N1056&lt;&gt;"",N1056,IF(H1056="",IF(AND(A1056&lt;&gt;"",WEEKDAY(A1056)=الإعدادات!$B$11),"راحة أسبوعية","غائب"),IF(I1056="","بدون انصراف",IF(N(K1056)&gt;0,"متأخر","حاضر")))))))</f>
        <v/>
      </c>
      <c r="Q1056" s="24" t="str">
        <f aca="false">IF(B1056="","",IF(OR(P1056="غائب",P1056="غياب",P1056="إجازة بدون راتب"),IFERROR(VLOOKUP(B1056,الموظفين!$A$2:$J$501,8,FALSE()),0),0))</f>
        <v/>
      </c>
      <c r="R1056" s="24" t="str">
        <f aca="false">IF(B1056="","",ROUND((N(K1056)+N(L1056))/60*IFERROR(VLOOKUP(B1056,الموظفين!$A$2:$J$501,8,FALSE()),0)/الإعدادات!$B$6*الإعدادات!$B$9,2))</f>
        <v/>
      </c>
      <c r="S1056" s="24" t="str">
        <f aca="false">IF(OR(B1056="",M1056=""),"",ROUND(M1056/60*IFERROR(VLOOKUP(B1056,الموظفين!$A$2:$J$501,9,FALSE()),0),2))</f>
        <v/>
      </c>
      <c r="T1056" s="17"/>
      <c r="U1056" s="23" t="str">
        <f aca="false">IF(OR(A1056="",B1056=""),"",A1056&amp;"|"&amp;B1056)</f>
        <v/>
      </c>
    </row>
    <row r="1057" customFormat="false" ht="15" hidden="false" customHeight="false" outlineLevel="0" collapsed="false">
      <c r="A1057" s="16"/>
      <c r="B1057" s="17"/>
      <c r="C1057" s="18" t="str">
        <f aca="false">IF($B1057="","",IFERROR(VLOOKUP($B1057,الموظفين!$A$2:$J$501,2,FALSE())&amp;"","⚠ كود غير موجود"))</f>
        <v/>
      </c>
      <c r="D1057" s="18" t="str">
        <f aca="false">IF($B1057="","",IFERROR(VLOOKUP($B1057,الموظفين!$A$2:$J$501,3,FALSE())&amp;"",""))</f>
        <v/>
      </c>
      <c r="E1057" s="18" t="str">
        <f aca="false">IF($B1057="","",IFERROR(VLOOKUP($B1057,الموظفين!$A$2:$J$501,5,FALSE())&amp;"",""))</f>
        <v/>
      </c>
      <c r="F1057" s="19" t="str">
        <f aca="false">IF($B1057="","",IFERROR(VLOOKUP($B1057,الموظفين!$A$2:$J$501,6,FALSE()),""))</f>
        <v/>
      </c>
      <c r="G1057" s="19" t="str">
        <f aca="false">IF($B1057="","",IFERROR(VLOOKUP($B1057,الموظفين!$A$2:$J$501,7,FALSE()),""))</f>
        <v/>
      </c>
      <c r="H1057" s="20"/>
      <c r="I1057" s="20"/>
      <c r="J1057" s="21" t="str">
        <f aca="false">IF(OR(H1057="",I1057=""),"",ROUND(MOD(I1057-H1057,1)*24,2))</f>
        <v/>
      </c>
      <c r="K1057" s="22" t="str">
        <f aca="false">IF(OR(H1057="",F1057=""),"",IF(ROUND(MAX(0,MOD(H1057-F1057+0.5,1)-0.5)*1440,0)&gt;IFERROR(VLOOKUP(E1057,الورديات!$A$2:$E$21,5,FALSE()),0),ROUND(MAX(0,MOD(H1057-F1057+0.5,1)-0.5)*1440,0),0))</f>
        <v/>
      </c>
      <c r="L1057" s="22" t="str">
        <f aca="false">IF(OR(I1057="",G1057=""),"",ROUND(MAX(0,MOD(G1057-I1057+0.5,1)-0.5)*1440,0))</f>
        <v/>
      </c>
      <c r="M1057" s="22" t="str">
        <f aca="false">IF(OR(I1057="",G1057=""),"",IF(ROUND(MAX(0,MOD(I1057-G1057+0.5,1)-0.5)*1440,0)&gt;=الإعدادات!$B$8,ROUND(MAX(0,MOD(I1057-G1057+0.5,1)-0.5)*1440,0),0))</f>
        <v/>
      </c>
      <c r="N1057" s="18" t="str">
        <f aca="false">IF(OR(A1057="",B1057=""),"",IF(COUNTIFS(الإجازات!$A$2:$A$1001,B1057,الإجازات!$D$2:$D$1001,"&lt;="&amp;A1057,الإجازات!$E$2:$E$1001,"&gt;="&amp;A1057,الإجازات!$G$2:$G$1001,"مقبولة")=0,"",LOOKUP(2,1/((الإجازات!$A$2:$A$1001=B1057)*(الإجازات!$D$2:$D$1001&lt;=A1057)*(الإجازات!$E$2:$E$1001&gt;=A1057)*(الإجازات!$G$2:$G$1001="مقبولة")),الإجازات!$C$2:$C$1001)))</f>
        <v/>
      </c>
      <c r="O1057" s="17"/>
      <c r="P1057" s="23" t="str">
        <f aca="false">IF(B1057="","",IF(ISNA(MATCH(B1057,الموظفين!$A$2:$A$501,0)),"⚠ كود غير موجود",IF(O1057&lt;&gt;"",O1057,IF(N1057&lt;&gt;"",N1057,IF(H1057="",IF(AND(A1057&lt;&gt;"",WEEKDAY(A1057)=الإعدادات!$B$11),"راحة أسبوعية","غائب"),IF(I1057="","بدون انصراف",IF(N(K1057)&gt;0,"متأخر","حاضر")))))))</f>
        <v/>
      </c>
      <c r="Q1057" s="24" t="str">
        <f aca="false">IF(B1057="","",IF(OR(P1057="غائب",P1057="غياب",P1057="إجازة بدون راتب"),IFERROR(VLOOKUP(B1057,الموظفين!$A$2:$J$501,8,FALSE()),0),0))</f>
        <v/>
      </c>
      <c r="R1057" s="24" t="str">
        <f aca="false">IF(B1057="","",ROUND((N(K1057)+N(L1057))/60*IFERROR(VLOOKUP(B1057,الموظفين!$A$2:$J$501,8,FALSE()),0)/الإعدادات!$B$6*الإعدادات!$B$9,2))</f>
        <v/>
      </c>
      <c r="S1057" s="24" t="str">
        <f aca="false">IF(OR(B1057="",M1057=""),"",ROUND(M1057/60*IFERROR(VLOOKUP(B1057,الموظفين!$A$2:$J$501,9,FALSE()),0),2))</f>
        <v/>
      </c>
      <c r="T1057" s="17"/>
      <c r="U1057" s="23" t="str">
        <f aca="false">IF(OR(A1057="",B1057=""),"",A1057&amp;"|"&amp;B1057)</f>
        <v/>
      </c>
    </row>
    <row r="1058" customFormat="false" ht="15" hidden="false" customHeight="false" outlineLevel="0" collapsed="false">
      <c r="A1058" s="16"/>
      <c r="B1058" s="17"/>
      <c r="C1058" s="18" t="str">
        <f aca="false">IF($B1058="","",IFERROR(VLOOKUP($B1058,الموظفين!$A$2:$J$501,2,FALSE())&amp;"","⚠ كود غير موجود"))</f>
        <v/>
      </c>
      <c r="D1058" s="18" t="str">
        <f aca="false">IF($B1058="","",IFERROR(VLOOKUP($B1058,الموظفين!$A$2:$J$501,3,FALSE())&amp;"",""))</f>
        <v/>
      </c>
      <c r="E1058" s="18" t="str">
        <f aca="false">IF($B1058="","",IFERROR(VLOOKUP($B1058,الموظفين!$A$2:$J$501,5,FALSE())&amp;"",""))</f>
        <v/>
      </c>
      <c r="F1058" s="19" t="str">
        <f aca="false">IF($B1058="","",IFERROR(VLOOKUP($B1058,الموظفين!$A$2:$J$501,6,FALSE()),""))</f>
        <v/>
      </c>
      <c r="G1058" s="19" t="str">
        <f aca="false">IF($B1058="","",IFERROR(VLOOKUP($B1058,الموظفين!$A$2:$J$501,7,FALSE()),""))</f>
        <v/>
      </c>
      <c r="H1058" s="20"/>
      <c r="I1058" s="20"/>
      <c r="J1058" s="21" t="str">
        <f aca="false">IF(OR(H1058="",I1058=""),"",ROUND(MOD(I1058-H1058,1)*24,2))</f>
        <v/>
      </c>
      <c r="K1058" s="22" t="str">
        <f aca="false">IF(OR(H1058="",F1058=""),"",IF(ROUND(MAX(0,MOD(H1058-F1058+0.5,1)-0.5)*1440,0)&gt;IFERROR(VLOOKUP(E1058,الورديات!$A$2:$E$21,5,FALSE()),0),ROUND(MAX(0,MOD(H1058-F1058+0.5,1)-0.5)*1440,0),0))</f>
        <v/>
      </c>
      <c r="L1058" s="22" t="str">
        <f aca="false">IF(OR(I1058="",G1058=""),"",ROUND(MAX(0,MOD(G1058-I1058+0.5,1)-0.5)*1440,0))</f>
        <v/>
      </c>
      <c r="M1058" s="22" t="str">
        <f aca="false">IF(OR(I1058="",G1058=""),"",IF(ROUND(MAX(0,MOD(I1058-G1058+0.5,1)-0.5)*1440,0)&gt;=الإعدادات!$B$8,ROUND(MAX(0,MOD(I1058-G1058+0.5,1)-0.5)*1440,0),0))</f>
        <v/>
      </c>
      <c r="N1058" s="18" t="str">
        <f aca="false">IF(OR(A1058="",B1058=""),"",IF(COUNTIFS(الإجازات!$A$2:$A$1001,B1058,الإجازات!$D$2:$D$1001,"&lt;="&amp;A1058,الإجازات!$E$2:$E$1001,"&gt;="&amp;A1058,الإجازات!$G$2:$G$1001,"مقبولة")=0,"",LOOKUP(2,1/((الإجازات!$A$2:$A$1001=B1058)*(الإجازات!$D$2:$D$1001&lt;=A1058)*(الإجازات!$E$2:$E$1001&gt;=A1058)*(الإجازات!$G$2:$G$1001="مقبولة")),الإجازات!$C$2:$C$1001)))</f>
        <v/>
      </c>
      <c r="O1058" s="17"/>
      <c r="P1058" s="23" t="str">
        <f aca="false">IF(B1058="","",IF(ISNA(MATCH(B1058,الموظفين!$A$2:$A$501,0)),"⚠ كود غير موجود",IF(O1058&lt;&gt;"",O1058,IF(N1058&lt;&gt;"",N1058,IF(H1058="",IF(AND(A1058&lt;&gt;"",WEEKDAY(A1058)=الإعدادات!$B$11),"راحة أسبوعية","غائب"),IF(I1058="","بدون انصراف",IF(N(K1058)&gt;0,"متأخر","حاضر")))))))</f>
        <v/>
      </c>
      <c r="Q1058" s="24" t="str">
        <f aca="false">IF(B1058="","",IF(OR(P1058="غائب",P1058="غياب",P1058="إجازة بدون راتب"),IFERROR(VLOOKUP(B1058,الموظفين!$A$2:$J$501,8,FALSE()),0),0))</f>
        <v/>
      </c>
      <c r="R1058" s="24" t="str">
        <f aca="false">IF(B1058="","",ROUND((N(K1058)+N(L1058))/60*IFERROR(VLOOKUP(B1058,الموظفين!$A$2:$J$501,8,FALSE()),0)/الإعدادات!$B$6*الإعدادات!$B$9,2))</f>
        <v/>
      </c>
      <c r="S1058" s="24" t="str">
        <f aca="false">IF(OR(B1058="",M1058=""),"",ROUND(M1058/60*IFERROR(VLOOKUP(B1058,الموظفين!$A$2:$J$501,9,FALSE()),0),2))</f>
        <v/>
      </c>
      <c r="T1058" s="17"/>
      <c r="U1058" s="23" t="str">
        <f aca="false">IF(OR(A1058="",B1058=""),"",A1058&amp;"|"&amp;B1058)</f>
        <v/>
      </c>
    </row>
    <row r="1059" customFormat="false" ht="15" hidden="false" customHeight="false" outlineLevel="0" collapsed="false">
      <c r="A1059" s="16"/>
      <c r="B1059" s="17"/>
      <c r="C1059" s="18" t="str">
        <f aca="false">IF($B1059="","",IFERROR(VLOOKUP($B1059,الموظفين!$A$2:$J$501,2,FALSE())&amp;"","⚠ كود غير موجود"))</f>
        <v/>
      </c>
      <c r="D1059" s="18" t="str">
        <f aca="false">IF($B1059="","",IFERROR(VLOOKUP($B1059,الموظفين!$A$2:$J$501,3,FALSE())&amp;"",""))</f>
        <v/>
      </c>
      <c r="E1059" s="18" t="str">
        <f aca="false">IF($B1059="","",IFERROR(VLOOKUP($B1059,الموظفين!$A$2:$J$501,5,FALSE())&amp;"",""))</f>
        <v/>
      </c>
      <c r="F1059" s="19" t="str">
        <f aca="false">IF($B1059="","",IFERROR(VLOOKUP($B1059,الموظفين!$A$2:$J$501,6,FALSE()),""))</f>
        <v/>
      </c>
      <c r="G1059" s="19" t="str">
        <f aca="false">IF($B1059="","",IFERROR(VLOOKUP($B1059,الموظفين!$A$2:$J$501,7,FALSE()),""))</f>
        <v/>
      </c>
      <c r="H1059" s="20"/>
      <c r="I1059" s="20"/>
      <c r="J1059" s="21" t="str">
        <f aca="false">IF(OR(H1059="",I1059=""),"",ROUND(MOD(I1059-H1059,1)*24,2))</f>
        <v/>
      </c>
      <c r="K1059" s="22" t="str">
        <f aca="false">IF(OR(H1059="",F1059=""),"",IF(ROUND(MAX(0,MOD(H1059-F1059+0.5,1)-0.5)*1440,0)&gt;IFERROR(VLOOKUP(E1059,الورديات!$A$2:$E$21,5,FALSE()),0),ROUND(MAX(0,MOD(H1059-F1059+0.5,1)-0.5)*1440,0),0))</f>
        <v/>
      </c>
      <c r="L1059" s="22" t="str">
        <f aca="false">IF(OR(I1059="",G1059=""),"",ROUND(MAX(0,MOD(G1059-I1059+0.5,1)-0.5)*1440,0))</f>
        <v/>
      </c>
      <c r="M1059" s="22" t="str">
        <f aca="false">IF(OR(I1059="",G1059=""),"",IF(ROUND(MAX(0,MOD(I1059-G1059+0.5,1)-0.5)*1440,0)&gt;=الإعدادات!$B$8,ROUND(MAX(0,MOD(I1059-G1059+0.5,1)-0.5)*1440,0),0))</f>
        <v/>
      </c>
      <c r="N1059" s="18" t="str">
        <f aca="false">IF(OR(A1059="",B1059=""),"",IF(COUNTIFS(الإجازات!$A$2:$A$1001,B1059,الإجازات!$D$2:$D$1001,"&lt;="&amp;A1059,الإجازات!$E$2:$E$1001,"&gt;="&amp;A1059,الإجازات!$G$2:$G$1001,"مقبولة")=0,"",LOOKUP(2,1/((الإجازات!$A$2:$A$1001=B1059)*(الإجازات!$D$2:$D$1001&lt;=A1059)*(الإجازات!$E$2:$E$1001&gt;=A1059)*(الإجازات!$G$2:$G$1001="مقبولة")),الإجازات!$C$2:$C$1001)))</f>
        <v/>
      </c>
      <c r="O1059" s="17"/>
      <c r="P1059" s="23" t="str">
        <f aca="false">IF(B1059="","",IF(ISNA(MATCH(B1059,الموظفين!$A$2:$A$501,0)),"⚠ كود غير موجود",IF(O1059&lt;&gt;"",O1059,IF(N1059&lt;&gt;"",N1059,IF(H1059="",IF(AND(A1059&lt;&gt;"",WEEKDAY(A1059)=الإعدادات!$B$11),"راحة أسبوعية","غائب"),IF(I1059="","بدون انصراف",IF(N(K1059)&gt;0,"متأخر","حاضر")))))))</f>
        <v/>
      </c>
      <c r="Q1059" s="24" t="str">
        <f aca="false">IF(B1059="","",IF(OR(P1059="غائب",P1059="غياب",P1059="إجازة بدون راتب"),IFERROR(VLOOKUP(B1059,الموظفين!$A$2:$J$501,8,FALSE()),0),0))</f>
        <v/>
      </c>
      <c r="R1059" s="24" t="str">
        <f aca="false">IF(B1059="","",ROUND((N(K1059)+N(L1059))/60*IFERROR(VLOOKUP(B1059,الموظفين!$A$2:$J$501,8,FALSE()),0)/الإعدادات!$B$6*الإعدادات!$B$9,2))</f>
        <v/>
      </c>
      <c r="S1059" s="24" t="str">
        <f aca="false">IF(OR(B1059="",M1059=""),"",ROUND(M1059/60*IFERROR(VLOOKUP(B1059,الموظفين!$A$2:$J$501,9,FALSE()),0),2))</f>
        <v/>
      </c>
      <c r="T1059" s="17"/>
      <c r="U1059" s="23" t="str">
        <f aca="false">IF(OR(A1059="",B1059=""),"",A1059&amp;"|"&amp;B1059)</f>
        <v/>
      </c>
    </row>
    <row r="1060" customFormat="false" ht="15" hidden="false" customHeight="false" outlineLevel="0" collapsed="false">
      <c r="A1060" s="16"/>
      <c r="B1060" s="17"/>
      <c r="C1060" s="18" t="str">
        <f aca="false">IF($B1060="","",IFERROR(VLOOKUP($B1060,الموظفين!$A$2:$J$501,2,FALSE())&amp;"","⚠ كود غير موجود"))</f>
        <v/>
      </c>
      <c r="D1060" s="18" t="str">
        <f aca="false">IF($B1060="","",IFERROR(VLOOKUP($B1060,الموظفين!$A$2:$J$501,3,FALSE())&amp;"",""))</f>
        <v/>
      </c>
      <c r="E1060" s="18" t="str">
        <f aca="false">IF($B1060="","",IFERROR(VLOOKUP($B1060,الموظفين!$A$2:$J$501,5,FALSE())&amp;"",""))</f>
        <v/>
      </c>
      <c r="F1060" s="19" t="str">
        <f aca="false">IF($B1060="","",IFERROR(VLOOKUP($B1060,الموظفين!$A$2:$J$501,6,FALSE()),""))</f>
        <v/>
      </c>
      <c r="G1060" s="19" t="str">
        <f aca="false">IF($B1060="","",IFERROR(VLOOKUP($B1060,الموظفين!$A$2:$J$501,7,FALSE()),""))</f>
        <v/>
      </c>
      <c r="H1060" s="20"/>
      <c r="I1060" s="20"/>
      <c r="J1060" s="21" t="str">
        <f aca="false">IF(OR(H1060="",I1060=""),"",ROUND(MOD(I1060-H1060,1)*24,2))</f>
        <v/>
      </c>
      <c r="K1060" s="22" t="str">
        <f aca="false">IF(OR(H1060="",F1060=""),"",IF(ROUND(MAX(0,MOD(H1060-F1060+0.5,1)-0.5)*1440,0)&gt;IFERROR(VLOOKUP(E1060,الورديات!$A$2:$E$21,5,FALSE()),0),ROUND(MAX(0,MOD(H1060-F1060+0.5,1)-0.5)*1440,0),0))</f>
        <v/>
      </c>
      <c r="L1060" s="22" t="str">
        <f aca="false">IF(OR(I1060="",G1060=""),"",ROUND(MAX(0,MOD(G1060-I1060+0.5,1)-0.5)*1440,0))</f>
        <v/>
      </c>
      <c r="M1060" s="22" t="str">
        <f aca="false">IF(OR(I1060="",G1060=""),"",IF(ROUND(MAX(0,MOD(I1060-G1060+0.5,1)-0.5)*1440,0)&gt;=الإعدادات!$B$8,ROUND(MAX(0,MOD(I1060-G1060+0.5,1)-0.5)*1440,0),0))</f>
        <v/>
      </c>
      <c r="N1060" s="18" t="str">
        <f aca="false">IF(OR(A1060="",B1060=""),"",IF(COUNTIFS(الإجازات!$A$2:$A$1001,B1060,الإجازات!$D$2:$D$1001,"&lt;="&amp;A1060,الإجازات!$E$2:$E$1001,"&gt;="&amp;A1060,الإجازات!$G$2:$G$1001,"مقبولة")=0,"",LOOKUP(2,1/((الإجازات!$A$2:$A$1001=B1060)*(الإجازات!$D$2:$D$1001&lt;=A1060)*(الإجازات!$E$2:$E$1001&gt;=A1060)*(الإجازات!$G$2:$G$1001="مقبولة")),الإجازات!$C$2:$C$1001)))</f>
        <v/>
      </c>
      <c r="O1060" s="17"/>
      <c r="P1060" s="23" t="str">
        <f aca="false">IF(B1060="","",IF(ISNA(MATCH(B1060,الموظفين!$A$2:$A$501,0)),"⚠ كود غير موجود",IF(O1060&lt;&gt;"",O1060,IF(N1060&lt;&gt;"",N1060,IF(H1060="",IF(AND(A1060&lt;&gt;"",WEEKDAY(A1060)=الإعدادات!$B$11),"راحة أسبوعية","غائب"),IF(I1060="","بدون انصراف",IF(N(K1060)&gt;0,"متأخر","حاضر")))))))</f>
        <v/>
      </c>
      <c r="Q1060" s="24" t="str">
        <f aca="false">IF(B1060="","",IF(OR(P1060="غائب",P1060="غياب",P1060="إجازة بدون راتب"),IFERROR(VLOOKUP(B1060,الموظفين!$A$2:$J$501,8,FALSE()),0),0))</f>
        <v/>
      </c>
      <c r="R1060" s="24" t="str">
        <f aca="false">IF(B1060="","",ROUND((N(K1060)+N(L1060))/60*IFERROR(VLOOKUP(B1060,الموظفين!$A$2:$J$501,8,FALSE()),0)/الإعدادات!$B$6*الإعدادات!$B$9,2))</f>
        <v/>
      </c>
      <c r="S1060" s="24" t="str">
        <f aca="false">IF(OR(B1060="",M1060=""),"",ROUND(M1060/60*IFERROR(VLOOKUP(B1060,الموظفين!$A$2:$J$501,9,FALSE()),0),2))</f>
        <v/>
      </c>
      <c r="T1060" s="17"/>
      <c r="U1060" s="23" t="str">
        <f aca="false">IF(OR(A1060="",B1060=""),"",A1060&amp;"|"&amp;B1060)</f>
        <v/>
      </c>
    </row>
    <row r="1061" customFormat="false" ht="15" hidden="false" customHeight="false" outlineLevel="0" collapsed="false">
      <c r="A1061" s="16"/>
      <c r="B1061" s="17"/>
      <c r="C1061" s="18" t="str">
        <f aca="false">IF($B1061="","",IFERROR(VLOOKUP($B1061,الموظفين!$A$2:$J$501,2,FALSE())&amp;"","⚠ كود غير موجود"))</f>
        <v/>
      </c>
      <c r="D1061" s="18" t="str">
        <f aca="false">IF($B1061="","",IFERROR(VLOOKUP($B1061,الموظفين!$A$2:$J$501,3,FALSE())&amp;"",""))</f>
        <v/>
      </c>
      <c r="E1061" s="18" t="str">
        <f aca="false">IF($B1061="","",IFERROR(VLOOKUP($B1061,الموظفين!$A$2:$J$501,5,FALSE())&amp;"",""))</f>
        <v/>
      </c>
      <c r="F1061" s="19" t="str">
        <f aca="false">IF($B1061="","",IFERROR(VLOOKUP($B1061,الموظفين!$A$2:$J$501,6,FALSE()),""))</f>
        <v/>
      </c>
      <c r="G1061" s="19" t="str">
        <f aca="false">IF($B1061="","",IFERROR(VLOOKUP($B1061,الموظفين!$A$2:$J$501,7,FALSE()),""))</f>
        <v/>
      </c>
      <c r="H1061" s="20"/>
      <c r="I1061" s="20"/>
      <c r="J1061" s="21" t="str">
        <f aca="false">IF(OR(H1061="",I1061=""),"",ROUND(MOD(I1061-H1061,1)*24,2))</f>
        <v/>
      </c>
      <c r="K1061" s="22" t="str">
        <f aca="false">IF(OR(H1061="",F1061=""),"",IF(ROUND(MAX(0,MOD(H1061-F1061+0.5,1)-0.5)*1440,0)&gt;IFERROR(VLOOKUP(E1061,الورديات!$A$2:$E$21,5,FALSE()),0),ROUND(MAX(0,MOD(H1061-F1061+0.5,1)-0.5)*1440,0),0))</f>
        <v/>
      </c>
      <c r="L1061" s="22" t="str">
        <f aca="false">IF(OR(I1061="",G1061=""),"",ROUND(MAX(0,MOD(G1061-I1061+0.5,1)-0.5)*1440,0))</f>
        <v/>
      </c>
      <c r="M1061" s="22" t="str">
        <f aca="false">IF(OR(I1061="",G1061=""),"",IF(ROUND(MAX(0,MOD(I1061-G1061+0.5,1)-0.5)*1440,0)&gt;=الإعدادات!$B$8,ROUND(MAX(0,MOD(I1061-G1061+0.5,1)-0.5)*1440,0),0))</f>
        <v/>
      </c>
      <c r="N1061" s="18" t="str">
        <f aca="false">IF(OR(A1061="",B1061=""),"",IF(COUNTIFS(الإجازات!$A$2:$A$1001,B1061,الإجازات!$D$2:$D$1001,"&lt;="&amp;A1061,الإجازات!$E$2:$E$1001,"&gt;="&amp;A1061,الإجازات!$G$2:$G$1001,"مقبولة")=0,"",LOOKUP(2,1/((الإجازات!$A$2:$A$1001=B1061)*(الإجازات!$D$2:$D$1001&lt;=A1061)*(الإجازات!$E$2:$E$1001&gt;=A1061)*(الإجازات!$G$2:$G$1001="مقبولة")),الإجازات!$C$2:$C$1001)))</f>
        <v/>
      </c>
      <c r="O1061" s="17"/>
      <c r="P1061" s="23" t="str">
        <f aca="false">IF(B1061="","",IF(ISNA(MATCH(B1061,الموظفين!$A$2:$A$501,0)),"⚠ كود غير موجود",IF(O1061&lt;&gt;"",O1061,IF(N1061&lt;&gt;"",N1061,IF(H1061="",IF(AND(A1061&lt;&gt;"",WEEKDAY(A1061)=الإعدادات!$B$11),"راحة أسبوعية","غائب"),IF(I1061="","بدون انصراف",IF(N(K1061)&gt;0,"متأخر","حاضر")))))))</f>
        <v/>
      </c>
      <c r="Q1061" s="24" t="str">
        <f aca="false">IF(B1061="","",IF(OR(P1061="غائب",P1061="غياب",P1061="إجازة بدون راتب"),IFERROR(VLOOKUP(B1061,الموظفين!$A$2:$J$501,8,FALSE()),0),0))</f>
        <v/>
      </c>
      <c r="R1061" s="24" t="str">
        <f aca="false">IF(B1061="","",ROUND((N(K1061)+N(L1061))/60*IFERROR(VLOOKUP(B1061,الموظفين!$A$2:$J$501,8,FALSE()),0)/الإعدادات!$B$6*الإعدادات!$B$9,2))</f>
        <v/>
      </c>
      <c r="S1061" s="24" t="str">
        <f aca="false">IF(OR(B1061="",M1061=""),"",ROUND(M1061/60*IFERROR(VLOOKUP(B1061,الموظفين!$A$2:$J$501,9,FALSE()),0),2))</f>
        <v/>
      </c>
      <c r="T1061" s="17"/>
      <c r="U1061" s="23" t="str">
        <f aca="false">IF(OR(A1061="",B1061=""),"",A1061&amp;"|"&amp;B1061)</f>
        <v/>
      </c>
    </row>
    <row r="1062" customFormat="false" ht="15" hidden="false" customHeight="false" outlineLevel="0" collapsed="false">
      <c r="A1062" s="16"/>
      <c r="B1062" s="17"/>
      <c r="C1062" s="18" t="str">
        <f aca="false">IF($B1062="","",IFERROR(VLOOKUP($B1062,الموظفين!$A$2:$J$501,2,FALSE())&amp;"","⚠ كود غير موجود"))</f>
        <v/>
      </c>
      <c r="D1062" s="18" t="str">
        <f aca="false">IF($B1062="","",IFERROR(VLOOKUP($B1062,الموظفين!$A$2:$J$501,3,FALSE())&amp;"",""))</f>
        <v/>
      </c>
      <c r="E1062" s="18" t="str">
        <f aca="false">IF($B1062="","",IFERROR(VLOOKUP($B1062,الموظفين!$A$2:$J$501,5,FALSE())&amp;"",""))</f>
        <v/>
      </c>
      <c r="F1062" s="19" t="str">
        <f aca="false">IF($B1062="","",IFERROR(VLOOKUP($B1062,الموظفين!$A$2:$J$501,6,FALSE()),""))</f>
        <v/>
      </c>
      <c r="G1062" s="19" t="str">
        <f aca="false">IF($B1062="","",IFERROR(VLOOKUP($B1062,الموظفين!$A$2:$J$501,7,FALSE()),""))</f>
        <v/>
      </c>
      <c r="H1062" s="20"/>
      <c r="I1062" s="20"/>
      <c r="J1062" s="21" t="str">
        <f aca="false">IF(OR(H1062="",I1062=""),"",ROUND(MOD(I1062-H1062,1)*24,2))</f>
        <v/>
      </c>
      <c r="K1062" s="22" t="str">
        <f aca="false">IF(OR(H1062="",F1062=""),"",IF(ROUND(MAX(0,MOD(H1062-F1062+0.5,1)-0.5)*1440,0)&gt;IFERROR(VLOOKUP(E1062,الورديات!$A$2:$E$21,5,FALSE()),0),ROUND(MAX(0,MOD(H1062-F1062+0.5,1)-0.5)*1440,0),0))</f>
        <v/>
      </c>
      <c r="L1062" s="22" t="str">
        <f aca="false">IF(OR(I1062="",G1062=""),"",ROUND(MAX(0,MOD(G1062-I1062+0.5,1)-0.5)*1440,0))</f>
        <v/>
      </c>
      <c r="M1062" s="22" t="str">
        <f aca="false">IF(OR(I1062="",G1062=""),"",IF(ROUND(MAX(0,MOD(I1062-G1062+0.5,1)-0.5)*1440,0)&gt;=الإعدادات!$B$8,ROUND(MAX(0,MOD(I1062-G1062+0.5,1)-0.5)*1440,0),0))</f>
        <v/>
      </c>
      <c r="N1062" s="18" t="str">
        <f aca="false">IF(OR(A1062="",B1062=""),"",IF(COUNTIFS(الإجازات!$A$2:$A$1001,B1062,الإجازات!$D$2:$D$1001,"&lt;="&amp;A1062,الإجازات!$E$2:$E$1001,"&gt;="&amp;A1062,الإجازات!$G$2:$G$1001,"مقبولة")=0,"",LOOKUP(2,1/((الإجازات!$A$2:$A$1001=B1062)*(الإجازات!$D$2:$D$1001&lt;=A1062)*(الإجازات!$E$2:$E$1001&gt;=A1062)*(الإجازات!$G$2:$G$1001="مقبولة")),الإجازات!$C$2:$C$1001)))</f>
        <v/>
      </c>
      <c r="O1062" s="17"/>
      <c r="P1062" s="23" t="str">
        <f aca="false">IF(B1062="","",IF(ISNA(MATCH(B1062,الموظفين!$A$2:$A$501,0)),"⚠ كود غير موجود",IF(O1062&lt;&gt;"",O1062,IF(N1062&lt;&gt;"",N1062,IF(H1062="",IF(AND(A1062&lt;&gt;"",WEEKDAY(A1062)=الإعدادات!$B$11),"راحة أسبوعية","غائب"),IF(I1062="","بدون انصراف",IF(N(K1062)&gt;0,"متأخر","حاضر")))))))</f>
        <v/>
      </c>
      <c r="Q1062" s="24" t="str">
        <f aca="false">IF(B1062="","",IF(OR(P1062="غائب",P1062="غياب",P1062="إجازة بدون راتب"),IFERROR(VLOOKUP(B1062,الموظفين!$A$2:$J$501,8,FALSE()),0),0))</f>
        <v/>
      </c>
      <c r="R1062" s="24" t="str">
        <f aca="false">IF(B1062="","",ROUND((N(K1062)+N(L1062))/60*IFERROR(VLOOKUP(B1062,الموظفين!$A$2:$J$501,8,FALSE()),0)/الإعدادات!$B$6*الإعدادات!$B$9,2))</f>
        <v/>
      </c>
      <c r="S1062" s="24" t="str">
        <f aca="false">IF(OR(B1062="",M1062=""),"",ROUND(M1062/60*IFERROR(VLOOKUP(B1062,الموظفين!$A$2:$J$501,9,FALSE()),0),2))</f>
        <v/>
      </c>
      <c r="T1062" s="17"/>
      <c r="U1062" s="23" t="str">
        <f aca="false">IF(OR(A1062="",B1062=""),"",A1062&amp;"|"&amp;B1062)</f>
        <v/>
      </c>
    </row>
    <row r="1063" customFormat="false" ht="15" hidden="false" customHeight="false" outlineLevel="0" collapsed="false">
      <c r="A1063" s="16"/>
      <c r="B1063" s="17"/>
      <c r="C1063" s="18" t="str">
        <f aca="false">IF($B1063="","",IFERROR(VLOOKUP($B1063,الموظفين!$A$2:$J$501,2,FALSE())&amp;"","⚠ كود غير موجود"))</f>
        <v/>
      </c>
      <c r="D1063" s="18" t="str">
        <f aca="false">IF($B1063="","",IFERROR(VLOOKUP($B1063,الموظفين!$A$2:$J$501,3,FALSE())&amp;"",""))</f>
        <v/>
      </c>
      <c r="E1063" s="18" t="str">
        <f aca="false">IF($B1063="","",IFERROR(VLOOKUP($B1063,الموظفين!$A$2:$J$501,5,FALSE())&amp;"",""))</f>
        <v/>
      </c>
      <c r="F1063" s="19" t="str">
        <f aca="false">IF($B1063="","",IFERROR(VLOOKUP($B1063,الموظفين!$A$2:$J$501,6,FALSE()),""))</f>
        <v/>
      </c>
      <c r="G1063" s="19" t="str">
        <f aca="false">IF($B1063="","",IFERROR(VLOOKUP($B1063,الموظفين!$A$2:$J$501,7,FALSE()),""))</f>
        <v/>
      </c>
      <c r="H1063" s="20"/>
      <c r="I1063" s="20"/>
      <c r="J1063" s="21" t="str">
        <f aca="false">IF(OR(H1063="",I1063=""),"",ROUND(MOD(I1063-H1063,1)*24,2))</f>
        <v/>
      </c>
      <c r="K1063" s="22" t="str">
        <f aca="false">IF(OR(H1063="",F1063=""),"",IF(ROUND(MAX(0,MOD(H1063-F1063+0.5,1)-0.5)*1440,0)&gt;IFERROR(VLOOKUP(E1063,الورديات!$A$2:$E$21,5,FALSE()),0),ROUND(MAX(0,MOD(H1063-F1063+0.5,1)-0.5)*1440,0),0))</f>
        <v/>
      </c>
      <c r="L1063" s="22" t="str">
        <f aca="false">IF(OR(I1063="",G1063=""),"",ROUND(MAX(0,MOD(G1063-I1063+0.5,1)-0.5)*1440,0))</f>
        <v/>
      </c>
      <c r="M1063" s="22" t="str">
        <f aca="false">IF(OR(I1063="",G1063=""),"",IF(ROUND(MAX(0,MOD(I1063-G1063+0.5,1)-0.5)*1440,0)&gt;=الإعدادات!$B$8,ROUND(MAX(0,MOD(I1063-G1063+0.5,1)-0.5)*1440,0),0))</f>
        <v/>
      </c>
      <c r="N1063" s="18" t="str">
        <f aca="false">IF(OR(A1063="",B1063=""),"",IF(COUNTIFS(الإجازات!$A$2:$A$1001,B1063,الإجازات!$D$2:$D$1001,"&lt;="&amp;A1063,الإجازات!$E$2:$E$1001,"&gt;="&amp;A1063,الإجازات!$G$2:$G$1001,"مقبولة")=0,"",LOOKUP(2,1/((الإجازات!$A$2:$A$1001=B1063)*(الإجازات!$D$2:$D$1001&lt;=A1063)*(الإجازات!$E$2:$E$1001&gt;=A1063)*(الإجازات!$G$2:$G$1001="مقبولة")),الإجازات!$C$2:$C$1001)))</f>
        <v/>
      </c>
      <c r="O1063" s="17"/>
      <c r="P1063" s="23" t="str">
        <f aca="false">IF(B1063="","",IF(ISNA(MATCH(B1063,الموظفين!$A$2:$A$501,0)),"⚠ كود غير موجود",IF(O1063&lt;&gt;"",O1063,IF(N1063&lt;&gt;"",N1063,IF(H1063="",IF(AND(A1063&lt;&gt;"",WEEKDAY(A1063)=الإعدادات!$B$11),"راحة أسبوعية","غائب"),IF(I1063="","بدون انصراف",IF(N(K1063)&gt;0,"متأخر","حاضر")))))))</f>
        <v/>
      </c>
      <c r="Q1063" s="24" t="str">
        <f aca="false">IF(B1063="","",IF(OR(P1063="غائب",P1063="غياب",P1063="إجازة بدون راتب"),IFERROR(VLOOKUP(B1063,الموظفين!$A$2:$J$501,8,FALSE()),0),0))</f>
        <v/>
      </c>
      <c r="R1063" s="24" t="str">
        <f aca="false">IF(B1063="","",ROUND((N(K1063)+N(L1063))/60*IFERROR(VLOOKUP(B1063,الموظفين!$A$2:$J$501,8,FALSE()),0)/الإعدادات!$B$6*الإعدادات!$B$9,2))</f>
        <v/>
      </c>
      <c r="S1063" s="24" t="str">
        <f aca="false">IF(OR(B1063="",M1063=""),"",ROUND(M1063/60*IFERROR(VLOOKUP(B1063,الموظفين!$A$2:$J$501,9,FALSE()),0),2))</f>
        <v/>
      </c>
      <c r="T1063" s="17"/>
      <c r="U1063" s="23" t="str">
        <f aca="false">IF(OR(A1063="",B1063=""),"",A1063&amp;"|"&amp;B1063)</f>
        <v/>
      </c>
    </row>
    <row r="1064" customFormat="false" ht="15" hidden="false" customHeight="false" outlineLevel="0" collapsed="false">
      <c r="A1064" s="16"/>
      <c r="B1064" s="17"/>
      <c r="C1064" s="18" t="str">
        <f aca="false">IF($B1064="","",IFERROR(VLOOKUP($B1064,الموظفين!$A$2:$J$501,2,FALSE())&amp;"","⚠ كود غير موجود"))</f>
        <v/>
      </c>
      <c r="D1064" s="18" t="str">
        <f aca="false">IF($B1064="","",IFERROR(VLOOKUP($B1064,الموظفين!$A$2:$J$501,3,FALSE())&amp;"",""))</f>
        <v/>
      </c>
      <c r="E1064" s="18" t="str">
        <f aca="false">IF($B1064="","",IFERROR(VLOOKUP($B1064,الموظفين!$A$2:$J$501,5,FALSE())&amp;"",""))</f>
        <v/>
      </c>
      <c r="F1064" s="19" t="str">
        <f aca="false">IF($B1064="","",IFERROR(VLOOKUP($B1064,الموظفين!$A$2:$J$501,6,FALSE()),""))</f>
        <v/>
      </c>
      <c r="G1064" s="19" t="str">
        <f aca="false">IF($B1064="","",IFERROR(VLOOKUP($B1064,الموظفين!$A$2:$J$501,7,FALSE()),""))</f>
        <v/>
      </c>
      <c r="H1064" s="20"/>
      <c r="I1064" s="20"/>
      <c r="J1064" s="21" t="str">
        <f aca="false">IF(OR(H1064="",I1064=""),"",ROUND(MOD(I1064-H1064,1)*24,2))</f>
        <v/>
      </c>
      <c r="K1064" s="22" t="str">
        <f aca="false">IF(OR(H1064="",F1064=""),"",IF(ROUND(MAX(0,MOD(H1064-F1064+0.5,1)-0.5)*1440,0)&gt;IFERROR(VLOOKUP(E1064,الورديات!$A$2:$E$21,5,FALSE()),0),ROUND(MAX(0,MOD(H1064-F1064+0.5,1)-0.5)*1440,0),0))</f>
        <v/>
      </c>
      <c r="L1064" s="22" t="str">
        <f aca="false">IF(OR(I1064="",G1064=""),"",ROUND(MAX(0,MOD(G1064-I1064+0.5,1)-0.5)*1440,0))</f>
        <v/>
      </c>
      <c r="M1064" s="22" t="str">
        <f aca="false">IF(OR(I1064="",G1064=""),"",IF(ROUND(MAX(0,MOD(I1064-G1064+0.5,1)-0.5)*1440,0)&gt;=الإعدادات!$B$8,ROUND(MAX(0,MOD(I1064-G1064+0.5,1)-0.5)*1440,0),0))</f>
        <v/>
      </c>
      <c r="N1064" s="18" t="str">
        <f aca="false">IF(OR(A1064="",B1064=""),"",IF(COUNTIFS(الإجازات!$A$2:$A$1001,B1064,الإجازات!$D$2:$D$1001,"&lt;="&amp;A1064,الإجازات!$E$2:$E$1001,"&gt;="&amp;A1064,الإجازات!$G$2:$G$1001,"مقبولة")=0,"",LOOKUP(2,1/((الإجازات!$A$2:$A$1001=B1064)*(الإجازات!$D$2:$D$1001&lt;=A1064)*(الإجازات!$E$2:$E$1001&gt;=A1064)*(الإجازات!$G$2:$G$1001="مقبولة")),الإجازات!$C$2:$C$1001)))</f>
        <v/>
      </c>
      <c r="O1064" s="17"/>
      <c r="P1064" s="23" t="str">
        <f aca="false">IF(B1064="","",IF(ISNA(MATCH(B1064,الموظفين!$A$2:$A$501,0)),"⚠ كود غير موجود",IF(O1064&lt;&gt;"",O1064,IF(N1064&lt;&gt;"",N1064,IF(H1064="",IF(AND(A1064&lt;&gt;"",WEEKDAY(A1064)=الإعدادات!$B$11),"راحة أسبوعية","غائب"),IF(I1064="","بدون انصراف",IF(N(K1064)&gt;0,"متأخر","حاضر")))))))</f>
        <v/>
      </c>
      <c r="Q1064" s="24" t="str">
        <f aca="false">IF(B1064="","",IF(OR(P1064="غائب",P1064="غياب",P1064="إجازة بدون راتب"),IFERROR(VLOOKUP(B1064,الموظفين!$A$2:$J$501,8,FALSE()),0),0))</f>
        <v/>
      </c>
      <c r="R1064" s="24" t="str">
        <f aca="false">IF(B1064="","",ROUND((N(K1064)+N(L1064))/60*IFERROR(VLOOKUP(B1064,الموظفين!$A$2:$J$501,8,FALSE()),0)/الإعدادات!$B$6*الإعدادات!$B$9,2))</f>
        <v/>
      </c>
      <c r="S1064" s="24" t="str">
        <f aca="false">IF(OR(B1064="",M1064=""),"",ROUND(M1064/60*IFERROR(VLOOKUP(B1064,الموظفين!$A$2:$J$501,9,FALSE()),0),2))</f>
        <v/>
      </c>
      <c r="T1064" s="17"/>
      <c r="U1064" s="23" t="str">
        <f aca="false">IF(OR(A1064="",B1064=""),"",A1064&amp;"|"&amp;B1064)</f>
        <v/>
      </c>
    </row>
    <row r="1065" customFormat="false" ht="15" hidden="false" customHeight="false" outlineLevel="0" collapsed="false">
      <c r="A1065" s="16"/>
      <c r="B1065" s="17"/>
      <c r="C1065" s="18" t="str">
        <f aca="false">IF($B1065="","",IFERROR(VLOOKUP($B1065,الموظفين!$A$2:$J$501,2,FALSE())&amp;"","⚠ كود غير موجود"))</f>
        <v/>
      </c>
      <c r="D1065" s="18" t="str">
        <f aca="false">IF($B1065="","",IFERROR(VLOOKUP($B1065,الموظفين!$A$2:$J$501,3,FALSE())&amp;"",""))</f>
        <v/>
      </c>
      <c r="E1065" s="18" t="str">
        <f aca="false">IF($B1065="","",IFERROR(VLOOKUP($B1065,الموظفين!$A$2:$J$501,5,FALSE())&amp;"",""))</f>
        <v/>
      </c>
      <c r="F1065" s="19" t="str">
        <f aca="false">IF($B1065="","",IFERROR(VLOOKUP($B1065,الموظفين!$A$2:$J$501,6,FALSE()),""))</f>
        <v/>
      </c>
      <c r="G1065" s="19" t="str">
        <f aca="false">IF($B1065="","",IFERROR(VLOOKUP($B1065,الموظفين!$A$2:$J$501,7,FALSE()),""))</f>
        <v/>
      </c>
      <c r="H1065" s="20"/>
      <c r="I1065" s="20"/>
      <c r="J1065" s="21" t="str">
        <f aca="false">IF(OR(H1065="",I1065=""),"",ROUND(MOD(I1065-H1065,1)*24,2))</f>
        <v/>
      </c>
      <c r="K1065" s="22" t="str">
        <f aca="false">IF(OR(H1065="",F1065=""),"",IF(ROUND(MAX(0,MOD(H1065-F1065+0.5,1)-0.5)*1440,0)&gt;IFERROR(VLOOKUP(E1065,الورديات!$A$2:$E$21,5,FALSE()),0),ROUND(MAX(0,MOD(H1065-F1065+0.5,1)-0.5)*1440,0),0))</f>
        <v/>
      </c>
      <c r="L1065" s="22" t="str">
        <f aca="false">IF(OR(I1065="",G1065=""),"",ROUND(MAX(0,MOD(G1065-I1065+0.5,1)-0.5)*1440,0))</f>
        <v/>
      </c>
      <c r="M1065" s="22" t="str">
        <f aca="false">IF(OR(I1065="",G1065=""),"",IF(ROUND(MAX(0,MOD(I1065-G1065+0.5,1)-0.5)*1440,0)&gt;=الإعدادات!$B$8,ROUND(MAX(0,MOD(I1065-G1065+0.5,1)-0.5)*1440,0),0))</f>
        <v/>
      </c>
      <c r="N1065" s="18" t="str">
        <f aca="false">IF(OR(A1065="",B1065=""),"",IF(COUNTIFS(الإجازات!$A$2:$A$1001,B1065,الإجازات!$D$2:$D$1001,"&lt;="&amp;A1065,الإجازات!$E$2:$E$1001,"&gt;="&amp;A1065,الإجازات!$G$2:$G$1001,"مقبولة")=0,"",LOOKUP(2,1/((الإجازات!$A$2:$A$1001=B1065)*(الإجازات!$D$2:$D$1001&lt;=A1065)*(الإجازات!$E$2:$E$1001&gt;=A1065)*(الإجازات!$G$2:$G$1001="مقبولة")),الإجازات!$C$2:$C$1001)))</f>
        <v/>
      </c>
      <c r="O1065" s="17"/>
      <c r="P1065" s="23" t="str">
        <f aca="false">IF(B1065="","",IF(ISNA(MATCH(B1065,الموظفين!$A$2:$A$501,0)),"⚠ كود غير موجود",IF(O1065&lt;&gt;"",O1065,IF(N1065&lt;&gt;"",N1065,IF(H1065="",IF(AND(A1065&lt;&gt;"",WEEKDAY(A1065)=الإعدادات!$B$11),"راحة أسبوعية","غائب"),IF(I1065="","بدون انصراف",IF(N(K1065)&gt;0,"متأخر","حاضر")))))))</f>
        <v/>
      </c>
      <c r="Q1065" s="24" t="str">
        <f aca="false">IF(B1065="","",IF(OR(P1065="غائب",P1065="غياب",P1065="إجازة بدون راتب"),IFERROR(VLOOKUP(B1065,الموظفين!$A$2:$J$501,8,FALSE()),0),0))</f>
        <v/>
      </c>
      <c r="R1065" s="24" t="str">
        <f aca="false">IF(B1065="","",ROUND((N(K1065)+N(L1065))/60*IFERROR(VLOOKUP(B1065,الموظفين!$A$2:$J$501,8,FALSE()),0)/الإعدادات!$B$6*الإعدادات!$B$9,2))</f>
        <v/>
      </c>
      <c r="S1065" s="24" t="str">
        <f aca="false">IF(OR(B1065="",M1065=""),"",ROUND(M1065/60*IFERROR(VLOOKUP(B1065,الموظفين!$A$2:$J$501,9,FALSE()),0),2))</f>
        <v/>
      </c>
      <c r="T1065" s="17"/>
      <c r="U1065" s="23" t="str">
        <f aca="false">IF(OR(A1065="",B1065=""),"",A1065&amp;"|"&amp;B1065)</f>
        <v/>
      </c>
    </row>
    <row r="1066" customFormat="false" ht="15" hidden="false" customHeight="false" outlineLevel="0" collapsed="false">
      <c r="A1066" s="16"/>
      <c r="B1066" s="17"/>
      <c r="C1066" s="18" t="str">
        <f aca="false">IF($B1066="","",IFERROR(VLOOKUP($B1066,الموظفين!$A$2:$J$501,2,FALSE())&amp;"","⚠ كود غير موجود"))</f>
        <v/>
      </c>
      <c r="D1066" s="18" t="str">
        <f aca="false">IF($B1066="","",IFERROR(VLOOKUP($B1066,الموظفين!$A$2:$J$501,3,FALSE())&amp;"",""))</f>
        <v/>
      </c>
      <c r="E1066" s="18" t="str">
        <f aca="false">IF($B1066="","",IFERROR(VLOOKUP($B1066,الموظفين!$A$2:$J$501,5,FALSE())&amp;"",""))</f>
        <v/>
      </c>
      <c r="F1066" s="19" t="str">
        <f aca="false">IF($B1066="","",IFERROR(VLOOKUP($B1066,الموظفين!$A$2:$J$501,6,FALSE()),""))</f>
        <v/>
      </c>
      <c r="G1066" s="19" t="str">
        <f aca="false">IF($B1066="","",IFERROR(VLOOKUP($B1066,الموظفين!$A$2:$J$501,7,FALSE()),""))</f>
        <v/>
      </c>
      <c r="H1066" s="20"/>
      <c r="I1066" s="20"/>
      <c r="J1066" s="21" t="str">
        <f aca="false">IF(OR(H1066="",I1066=""),"",ROUND(MOD(I1066-H1066,1)*24,2))</f>
        <v/>
      </c>
      <c r="K1066" s="22" t="str">
        <f aca="false">IF(OR(H1066="",F1066=""),"",IF(ROUND(MAX(0,MOD(H1066-F1066+0.5,1)-0.5)*1440,0)&gt;IFERROR(VLOOKUP(E1066,الورديات!$A$2:$E$21,5,FALSE()),0),ROUND(MAX(0,MOD(H1066-F1066+0.5,1)-0.5)*1440,0),0))</f>
        <v/>
      </c>
      <c r="L1066" s="22" t="str">
        <f aca="false">IF(OR(I1066="",G1066=""),"",ROUND(MAX(0,MOD(G1066-I1066+0.5,1)-0.5)*1440,0))</f>
        <v/>
      </c>
      <c r="M1066" s="22" t="str">
        <f aca="false">IF(OR(I1066="",G1066=""),"",IF(ROUND(MAX(0,MOD(I1066-G1066+0.5,1)-0.5)*1440,0)&gt;=الإعدادات!$B$8,ROUND(MAX(0,MOD(I1066-G1066+0.5,1)-0.5)*1440,0),0))</f>
        <v/>
      </c>
      <c r="N1066" s="18" t="str">
        <f aca="false">IF(OR(A1066="",B1066=""),"",IF(COUNTIFS(الإجازات!$A$2:$A$1001,B1066,الإجازات!$D$2:$D$1001,"&lt;="&amp;A1066,الإجازات!$E$2:$E$1001,"&gt;="&amp;A1066,الإجازات!$G$2:$G$1001,"مقبولة")=0,"",LOOKUP(2,1/((الإجازات!$A$2:$A$1001=B1066)*(الإجازات!$D$2:$D$1001&lt;=A1066)*(الإجازات!$E$2:$E$1001&gt;=A1066)*(الإجازات!$G$2:$G$1001="مقبولة")),الإجازات!$C$2:$C$1001)))</f>
        <v/>
      </c>
      <c r="O1066" s="17"/>
      <c r="P1066" s="23" t="str">
        <f aca="false">IF(B1066="","",IF(ISNA(MATCH(B1066,الموظفين!$A$2:$A$501,0)),"⚠ كود غير موجود",IF(O1066&lt;&gt;"",O1066,IF(N1066&lt;&gt;"",N1066,IF(H1066="",IF(AND(A1066&lt;&gt;"",WEEKDAY(A1066)=الإعدادات!$B$11),"راحة أسبوعية","غائب"),IF(I1066="","بدون انصراف",IF(N(K1066)&gt;0,"متأخر","حاضر")))))))</f>
        <v/>
      </c>
      <c r="Q1066" s="24" t="str">
        <f aca="false">IF(B1066="","",IF(OR(P1066="غائب",P1066="غياب",P1066="إجازة بدون راتب"),IFERROR(VLOOKUP(B1066,الموظفين!$A$2:$J$501,8,FALSE()),0),0))</f>
        <v/>
      </c>
      <c r="R1066" s="24" t="str">
        <f aca="false">IF(B1066="","",ROUND((N(K1066)+N(L1066))/60*IFERROR(VLOOKUP(B1066,الموظفين!$A$2:$J$501,8,FALSE()),0)/الإعدادات!$B$6*الإعدادات!$B$9,2))</f>
        <v/>
      </c>
      <c r="S1066" s="24" t="str">
        <f aca="false">IF(OR(B1066="",M1066=""),"",ROUND(M1066/60*IFERROR(VLOOKUP(B1066,الموظفين!$A$2:$J$501,9,FALSE()),0),2))</f>
        <v/>
      </c>
      <c r="T1066" s="17"/>
      <c r="U1066" s="23" t="str">
        <f aca="false">IF(OR(A1066="",B1066=""),"",A1066&amp;"|"&amp;B1066)</f>
        <v/>
      </c>
    </row>
    <row r="1067" customFormat="false" ht="15" hidden="false" customHeight="false" outlineLevel="0" collapsed="false">
      <c r="A1067" s="16"/>
      <c r="B1067" s="17"/>
      <c r="C1067" s="18" t="str">
        <f aca="false">IF($B1067="","",IFERROR(VLOOKUP($B1067,الموظفين!$A$2:$J$501,2,FALSE())&amp;"","⚠ كود غير موجود"))</f>
        <v/>
      </c>
      <c r="D1067" s="18" t="str">
        <f aca="false">IF($B1067="","",IFERROR(VLOOKUP($B1067,الموظفين!$A$2:$J$501,3,FALSE())&amp;"",""))</f>
        <v/>
      </c>
      <c r="E1067" s="18" t="str">
        <f aca="false">IF($B1067="","",IFERROR(VLOOKUP($B1067,الموظفين!$A$2:$J$501,5,FALSE())&amp;"",""))</f>
        <v/>
      </c>
      <c r="F1067" s="19" t="str">
        <f aca="false">IF($B1067="","",IFERROR(VLOOKUP($B1067,الموظفين!$A$2:$J$501,6,FALSE()),""))</f>
        <v/>
      </c>
      <c r="G1067" s="19" t="str">
        <f aca="false">IF($B1067="","",IFERROR(VLOOKUP($B1067,الموظفين!$A$2:$J$501,7,FALSE()),""))</f>
        <v/>
      </c>
      <c r="H1067" s="20"/>
      <c r="I1067" s="20"/>
      <c r="J1067" s="21" t="str">
        <f aca="false">IF(OR(H1067="",I1067=""),"",ROUND(MOD(I1067-H1067,1)*24,2))</f>
        <v/>
      </c>
      <c r="K1067" s="22" t="str">
        <f aca="false">IF(OR(H1067="",F1067=""),"",IF(ROUND(MAX(0,MOD(H1067-F1067+0.5,1)-0.5)*1440,0)&gt;IFERROR(VLOOKUP(E1067,الورديات!$A$2:$E$21,5,FALSE()),0),ROUND(MAX(0,MOD(H1067-F1067+0.5,1)-0.5)*1440,0),0))</f>
        <v/>
      </c>
      <c r="L1067" s="22" t="str">
        <f aca="false">IF(OR(I1067="",G1067=""),"",ROUND(MAX(0,MOD(G1067-I1067+0.5,1)-0.5)*1440,0))</f>
        <v/>
      </c>
      <c r="M1067" s="22" t="str">
        <f aca="false">IF(OR(I1067="",G1067=""),"",IF(ROUND(MAX(0,MOD(I1067-G1067+0.5,1)-0.5)*1440,0)&gt;=الإعدادات!$B$8,ROUND(MAX(0,MOD(I1067-G1067+0.5,1)-0.5)*1440,0),0))</f>
        <v/>
      </c>
      <c r="N1067" s="18" t="str">
        <f aca="false">IF(OR(A1067="",B1067=""),"",IF(COUNTIFS(الإجازات!$A$2:$A$1001,B1067,الإجازات!$D$2:$D$1001,"&lt;="&amp;A1067,الإجازات!$E$2:$E$1001,"&gt;="&amp;A1067,الإجازات!$G$2:$G$1001,"مقبولة")=0,"",LOOKUP(2,1/((الإجازات!$A$2:$A$1001=B1067)*(الإجازات!$D$2:$D$1001&lt;=A1067)*(الإجازات!$E$2:$E$1001&gt;=A1067)*(الإجازات!$G$2:$G$1001="مقبولة")),الإجازات!$C$2:$C$1001)))</f>
        <v/>
      </c>
      <c r="O1067" s="17"/>
      <c r="P1067" s="23" t="str">
        <f aca="false">IF(B1067="","",IF(ISNA(MATCH(B1067,الموظفين!$A$2:$A$501,0)),"⚠ كود غير موجود",IF(O1067&lt;&gt;"",O1067,IF(N1067&lt;&gt;"",N1067,IF(H1067="",IF(AND(A1067&lt;&gt;"",WEEKDAY(A1067)=الإعدادات!$B$11),"راحة أسبوعية","غائب"),IF(I1067="","بدون انصراف",IF(N(K1067)&gt;0,"متأخر","حاضر")))))))</f>
        <v/>
      </c>
      <c r="Q1067" s="24" t="str">
        <f aca="false">IF(B1067="","",IF(OR(P1067="غائب",P1067="غياب",P1067="إجازة بدون راتب"),IFERROR(VLOOKUP(B1067,الموظفين!$A$2:$J$501,8,FALSE()),0),0))</f>
        <v/>
      </c>
      <c r="R1067" s="24" t="str">
        <f aca="false">IF(B1067="","",ROUND((N(K1067)+N(L1067))/60*IFERROR(VLOOKUP(B1067,الموظفين!$A$2:$J$501,8,FALSE()),0)/الإعدادات!$B$6*الإعدادات!$B$9,2))</f>
        <v/>
      </c>
      <c r="S1067" s="24" t="str">
        <f aca="false">IF(OR(B1067="",M1067=""),"",ROUND(M1067/60*IFERROR(VLOOKUP(B1067,الموظفين!$A$2:$J$501,9,FALSE()),0),2))</f>
        <v/>
      </c>
      <c r="T1067" s="17"/>
      <c r="U1067" s="23" t="str">
        <f aca="false">IF(OR(A1067="",B1067=""),"",A1067&amp;"|"&amp;B1067)</f>
        <v/>
      </c>
    </row>
    <row r="1068" customFormat="false" ht="15" hidden="false" customHeight="false" outlineLevel="0" collapsed="false">
      <c r="A1068" s="16"/>
      <c r="B1068" s="17"/>
      <c r="C1068" s="18" t="str">
        <f aca="false">IF($B1068="","",IFERROR(VLOOKUP($B1068,الموظفين!$A$2:$J$501,2,FALSE())&amp;"","⚠ كود غير موجود"))</f>
        <v/>
      </c>
      <c r="D1068" s="18" t="str">
        <f aca="false">IF($B1068="","",IFERROR(VLOOKUP($B1068,الموظفين!$A$2:$J$501,3,FALSE())&amp;"",""))</f>
        <v/>
      </c>
      <c r="E1068" s="18" t="str">
        <f aca="false">IF($B1068="","",IFERROR(VLOOKUP($B1068,الموظفين!$A$2:$J$501,5,FALSE())&amp;"",""))</f>
        <v/>
      </c>
      <c r="F1068" s="19" t="str">
        <f aca="false">IF($B1068="","",IFERROR(VLOOKUP($B1068,الموظفين!$A$2:$J$501,6,FALSE()),""))</f>
        <v/>
      </c>
      <c r="G1068" s="19" t="str">
        <f aca="false">IF($B1068="","",IFERROR(VLOOKUP($B1068,الموظفين!$A$2:$J$501,7,FALSE()),""))</f>
        <v/>
      </c>
      <c r="H1068" s="20"/>
      <c r="I1068" s="20"/>
      <c r="J1068" s="21" t="str">
        <f aca="false">IF(OR(H1068="",I1068=""),"",ROUND(MOD(I1068-H1068,1)*24,2))</f>
        <v/>
      </c>
      <c r="K1068" s="22" t="str">
        <f aca="false">IF(OR(H1068="",F1068=""),"",IF(ROUND(MAX(0,MOD(H1068-F1068+0.5,1)-0.5)*1440,0)&gt;IFERROR(VLOOKUP(E1068,الورديات!$A$2:$E$21,5,FALSE()),0),ROUND(MAX(0,MOD(H1068-F1068+0.5,1)-0.5)*1440,0),0))</f>
        <v/>
      </c>
      <c r="L1068" s="22" t="str">
        <f aca="false">IF(OR(I1068="",G1068=""),"",ROUND(MAX(0,MOD(G1068-I1068+0.5,1)-0.5)*1440,0))</f>
        <v/>
      </c>
      <c r="M1068" s="22" t="str">
        <f aca="false">IF(OR(I1068="",G1068=""),"",IF(ROUND(MAX(0,MOD(I1068-G1068+0.5,1)-0.5)*1440,0)&gt;=الإعدادات!$B$8,ROUND(MAX(0,MOD(I1068-G1068+0.5,1)-0.5)*1440,0),0))</f>
        <v/>
      </c>
      <c r="N1068" s="18" t="str">
        <f aca="false">IF(OR(A1068="",B1068=""),"",IF(COUNTIFS(الإجازات!$A$2:$A$1001,B1068,الإجازات!$D$2:$D$1001,"&lt;="&amp;A1068,الإجازات!$E$2:$E$1001,"&gt;="&amp;A1068,الإجازات!$G$2:$G$1001,"مقبولة")=0,"",LOOKUP(2,1/((الإجازات!$A$2:$A$1001=B1068)*(الإجازات!$D$2:$D$1001&lt;=A1068)*(الإجازات!$E$2:$E$1001&gt;=A1068)*(الإجازات!$G$2:$G$1001="مقبولة")),الإجازات!$C$2:$C$1001)))</f>
        <v/>
      </c>
      <c r="O1068" s="17"/>
      <c r="P1068" s="23" t="str">
        <f aca="false">IF(B1068="","",IF(ISNA(MATCH(B1068,الموظفين!$A$2:$A$501,0)),"⚠ كود غير موجود",IF(O1068&lt;&gt;"",O1068,IF(N1068&lt;&gt;"",N1068,IF(H1068="",IF(AND(A1068&lt;&gt;"",WEEKDAY(A1068)=الإعدادات!$B$11),"راحة أسبوعية","غائب"),IF(I1068="","بدون انصراف",IF(N(K1068)&gt;0,"متأخر","حاضر")))))))</f>
        <v/>
      </c>
      <c r="Q1068" s="24" t="str">
        <f aca="false">IF(B1068="","",IF(OR(P1068="غائب",P1068="غياب",P1068="إجازة بدون راتب"),IFERROR(VLOOKUP(B1068,الموظفين!$A$2:$J$501,8,FALSE()),0),0))</f>
        <v/>
      </c>
      <c r="R1068" s="24" t="str">
        <f aca="false">IF(B1068="","",ROUND((N(K1068)+N(L1068))/60*IFERROR(VLOOKUP(B1068,الموظفين!$A$2:$J$501,8,FALSE()),0)/الإعدادات!$B$6*الإعدادات!$B$9,2))</f>
        <v/>
      </c>
      <c r="S1068" s="24" t="str">
        <f aca="false">IF(OR(B1068="",M1068=""),"",ROUND(M1068/60*IFERROR(VLOOKUP(B1068,الموظفين!$A$2:$J$501,9,FALSE()),0),2))</f>
        <v/>
      </c>
      <c r="T1068" s="17"/>
      <c r="U1068" s="23" t="str">
        <f aca="false">IF(OR(A1068="",B1068=""),"",A1068&amp;"|"&amp;B1068)</f>
        <v/>
      </c>
    </row>
    <row r="1069" customFormat="false" ht="15" hidden="false" customHeight="false" outlineLevel="0" collapsed="false">
      <c r="A1069" s="16"/>
      <c r="B1069" s="17"/>
      <c r="C1069" s="18" t="str">
        <f aca="false">IF($B1069="","",IFERROR(VLOOKUP($B1069,الموظفين!$A$2:$J$501,2,FALSE())&amp;"","⚠ كود غير موجود"))</f>
        <v/>
      </c>
      <c r="D1069" s="18" t="str">
        <f aca="false">IF($B1069="","",IFERROR(VLOOKUP($B1069,الموظفين!$A$2:$J$501,3,FALSE())&amp;"",""))</f>
        <v/>
      </c>
      <c r="E1069" s="18" t="str">
        <f aca="false">IF($B1069="","",IFERROR(VLOOKUP($B1069,الموظفين!$A$2:$J$501,5,FALSE())&amp;"",""))</f>
        <v/>
      </c>
      <c r="F1069" s="19" t="str">
        <f aca="false">IF($B1069="","",IFERROR(VLOOKUP($B1069,الموظفين!$A$2:$J$501,6,FALSE()),""))</f>
        <v/>
      </c>
      <c r="G1069" s="19" t="str">
        <f aca="false">IF($B1069="","",IFERROR(VLOOKUP($B1069,الموظفين!$A$2:$J$501,7,FALSE()),""))</f>
        <v/>
      </c>
      <c r="H1069" s="20"/>
      <c r="I1069" s="20"/>
      <c r="J1069" s="21" t="str">
        <f aca="false">IF(OR(H1069="",I1069=""),"",ROUND(MOD(I1069-H1069,1)*24,2))</f>
        <v/>
      </c>
      <c r="K1069" s="22" t="str">
        <f aca="false">IF(OR(H1069="",F1069=""),"",IF(ROUND(MAX(0,MOD(H1069-F1069+0.5,1)-0.5)*1440,0)&gt;IFERROR(VLOOKUP(E1069,الورديات!$A$2:$E$21,5,FALSE()),0),ROUND(MAX(0,MOD(H1069-F1069+0.5,1)-0.5)*1440,0),0))</f>
        <v/>
      </c>
      <c r="L1069" s="22" t="str">
        <f aca="false">IF(OR(I1069="",G1069=""),"",ROUND(MAX(0,MOD(G1069-I1069+0.5,1)-0.5)*1440,0))</f>
        <v/>
      </c>
      <c r="M1069" s="22" t="str">
        <f aca="false">IF(OR(I1069="",G1069=""),"",IF(ROUND(MAX(0,MOD(I1069-G1069+0.5,1)-0.5)*1440,0)&gt;=الإعدادات!$B$8,ROUND(MAX(0,MOD(I1069-G1069+0.5,1)-0.5)*1440,0),0))</f>
        <v/>
      </c>
      <c r="N1069" s="18" t="str">
        <f aca="false">IF(OR(A1069="",B1069=""),"",IF(COUNTIFS(الإجازات!$A$2:$A$1001,B1069,الإجازات!$D$2:$D$1001,"&lt;="&amp;A1069,الإجازات!$E$2:$E$1001,"&gt;="&amp;A1069,الإجازات!$G$2:$G$1001,"مقبولة")=0,"",LOOKUP(2,1/((الإجازات!$A$2:$A$1001=B1069)*(الإجازات!$D$2:$D$1001&lt;=A1069)*(الإجازات!$E$2:$E$1001&gt;=A1069)*(الإجازات!$G$2:$G$1001="مقبولة")),الإجازات!$C$2:$C$1001)))</f>
        <v/>
      </c>
      <c r="O1069" s="17"/>
      <c r="P1069" s="23" t="str">
        <f aca="false">IF(B1069="","",IF(ISNA(MATCH(B1069,الموظفين!$A$2:$A$501,0)),"⚠ كود غير موجود",IF(O1069&lt;&gt;"",O1069,IF(N1069&lt;&gt;"",N1069,IF(H1069="",IF(AND(A1069&lt;&gt;"",WEEKDAY(A1069)=الإعدادات!$B$11),"راحة أسبوعية","غائب"),IF(I1069="","بدون انصراف",IF(N(K1069)&gt;0,"متأخر","حاضر")))))))</f>
        <v/>
      </c>
      <c r="Q1069" s="24" t="str">
        <f aca="false">IF(B1069="","",IF(OR(P1069="غائب",P1069="غياب",P1069="إجازة بدون راتب"),IFERROR(VLOOKUP(B1069,الموظفين!$A$2:$J$501,8,FALSE()),0),0))</f>
        <v/>
      </c>
      <c r="R1069" s="24" t="str">
        <f aca="false">IF(B1069="","",ROUND((N(K1069)+N(L1069))/60*IFERROR(VLOOKUP(B1069,الموظفين!$A$2:$J$501,8,FALSE()),0)/الإعدادات!$B$6*الإعدادات!$B$9,2))</f>
        <v/>
      </c>
      <c r="S1069" s="24" t="str">
        <f aca="false">IF(OR(B1069="",M1069=""),"",ROUND(M1069/60*IFERROR(VLOOKUP(B1069,الموظفين!$A$2:$J$501,9,FALSE()),0),2))</f>
        <v/>
      </c>
      <c r="T1069" s="17"/>
      <c r="U1069" s="23" t="str">
        <f aca="false">IF(OR(A1069="",B1069=""),"",A1069&amp;"|"&amp;B1069)</f>
        <v/>
      </c>
    </row>
    <row r="1070" customFormat="false" ht="15" hidden="false" customHeight="false" outlineLevel="0" collapsed="false">
      <c r="A1070" s="16"/>
      <c r="B1070" s="17"/>
      <c r="C1070" s="18" t="str">
        <f aca="false">IF($B1070="","",IFERROR(VLOOKUP($B1070,الموظفين!$A$2:$J$501,2,FALSE())&amp;"","⚠ كود غير موجود"))</f>
        <v/>
      </c>
      <c r="D1070" s="18" t="str">
        <f aca="false">IF($B1070="","",IFERROR(VLOOKUP($B1070,الموظفين!$A$2:$J$501,3,FALSE())&amp;"",""))</f>
        <v/>
      </c>
      <c r="E1070" s="18" t="str">
        <f aca="false">IF($B1070="","",IFERROR(VLOOKUP($B1070,الموظفين!$A$2:$J$501,5,FALSE())&amp;"",""))</f>
        <v/>
      </c>
      <c r="F1070" s="19" t="str">
        <f aca="false">IF($B1070="","",IFERROR(VLOOKUP($B1070,الموظفين!$A$2:$J$501,6,FALSE()),""))</f>
        <v/>
      </c>
      <c r="G1070" s="19" t="str">
        <f aca="false">IF($B1070="","",IFERROR(VLOOKUP($B1070,الموظفين!$A$2:$J$501,7,FALSE()),""))</f>
        <v/>
      </c>
      <c r="H1070" s="20"/>
      <c r="I1070" s="20"/>
      <c r="J1070" s="21" t="str">
        <f aca="false">IF(OR(H1070="",I1070=""),"",ROUND(MOD(I1070-H1070,1)*24,2))</f>
        <v/>
      </c>
      <c r="K1070" s="22" t="str">
        <f aca="false">IF(OR(H1070="",F1070=""),"",IF(ROUND(MAX(0,MOD(H1070-F1070+0.5,1)-0.5)*1440,0)&gt;IFERROR(VLOOKUP(E1070,الورديات!$A$2:$E$21,5,FALSE()),0),ROUND(MAX(0,MOD(H1070-F1070+0.5,1)-0.5)*1440,0),0))</f>
        <v/>
      </c>
      <c r="L1070" s="22" t="str">
        <f aca="false">IF(OR(I1070="",G1070=""),"",ROUND(MAX(0,MOD(G1070-I1070+0.5,1)-0.5)*1440,0))</f>
        <v/>
      </c>
      <c r="M1070" s="22" t="str">
        <f aca="false">IF(OR(I1070="",G1070=""),"",IF(ROUND(MAX(0,MOD(I1070-G1070+0.5,1)-0.5)*1440,0)&gt;=الإعدادات!$B$8,ROUND(MAX(0,MOD(I1070-G1070+0.5,1)-0.5)*1440,0),0))</f>
        <v/>
      </c>
      <c r="N1070" s="18" t="str">
        <f aca="false">IF(OR(A1070="",B1070=""),"",IF(COUNTIFS(الإجازات!$A$2:$A$1001,B1070,الإجازات!$D$2:$D$1001,"&lt;="&amp;A1070,الإجازات!$E$2:$E$1001,"&gt;="&amp;A1070,الإجازات!$G$2:$G$1001,"مقبولة")=0,"",LOOKUP(2,1/((الإجازات!$A$2:$A$1001=B1070)*(الإجازات!$D$2:$D$1001&lt;=A1070)*(الإجازات!$E$2:$E$1001&gt;=A1070)*(الإجازات!$G$2:$G$1001="مقبولة")),الإجازات!$C$2:$C$1001)))</f>
        <v/>
      </c>
      <c r="O1070" s="17"/>
      <c r="P1070" s="23" t="str">
        <f aca="false">IF(B1070="","",IF(ISNA(MATCH(B1070,الموظفين!$A$2:$A$501,0)),"⚠ كود غير موجود",IF(O1070&lt;&gt;"",O1070,IF(N1070&lt;&gt;"",N1070,IF(H1070="",IF(AND(A1070&lt;&gt;"",WEEKDAY(A1070)=الإعدادات!$B$11),"راحة أسبوعية","غائب"),IF(I1070="","بدون انصراف",IF(N(K1070)&gt;0,"متأخر","حاضر")))))))</f>
        <v/>
      </c>
      <c r="Q1070" s="24" t="str">
        <f aca="false">IF(B1070="","",IF(OR(P1070="غائب",P1070="غياب",P1070="إجازة بدون راتب"),IFERROR(VLOOKUP(B1070,الموظفين!$A$2:$J$501,8,FALSE()),0),0))</f>
        <v/>
      </c>
      <c r="R1070" s="24" t="str">
        <f aca="false">IF(B1070="","",ROUND((N(K1070)+N(L1070))/60*IFERROR(VLOOKUP(B1070,الموظفين!$A$2:$J$501,8,FALSE()),0)/الإعدادات!$B$6*الإعدادات!$B$9,2))</f>
        <v/>
      </c>
      <c r="S1070" s="24" t="str">
        <f aca="false">IF(OR(B1070="",M1070=""),"",ROUND(M1070/60*IFERROR(VLOOKUP(B1070,الموظفين!$A$2:$J$501,9,FALSE()),0),2))</f>
        <v/>
      </c>
      <c r="T1070" s="17"/>
      <c r="U1070" s="23" t="str">
        <f aca="false">IF(OR(A1070="",B1070=""),"",A1070&amp;"|"&amp;B1070)</f>
        <v/>
      </c>
    </row>
    <row r="1071" customFormat="false" ht="15" hidden="false" customHeight="false" outlineLevel="0" collapsed="false">
      <c r="A1071" s="16"/>
      <c r="B1071" s="17"/>
      <c r="C1071" s="18" t="str">
        <f aca="false">IF($B1071="","",IFERROR(VLOOKUP($B1071,الموظفين!$A$2:$J$501,2,FALSE())&amp;"","⚠ كود غير موجود"))</f>
        <v/>
      </c>
      <c r="D1071" s="18" t="str">
        <f aca="false">IF($B1071="","",IFERROR(VLOOKUP($B1071,الموظفين!$A$2:$J$501,3,FALSE())&amp;"",""))</f>
        <v/>
      </c>
      <c r="E1071" s="18" t="str">
        <f aca="false">IF($B1071="","",IFERROR(VLOOKUP($B1071,الموظفين!$A$2:$J$501,5,FALSE())&amp;"",""))</f>
        <v/>
      </c>
      <c r="F1071" s="19" t="str">
        <f aca="false">IF($B1071="","",IFERROR(VLOOKUP($B1071,الموظفين!$A$2:$J$501,6,FALSE()),""))</f>
        <v/>
      </c>
      <c r="G1071" s="19" t="str">
        <f aca="false">IF($B1071="","",IFERROR(VLOOKUP($B1071,الموظفين!$A$2:$J$501,7,FALSE()),""))</f>
        <v/>
      </c>
      <c r="H1071" s="20"/>
      <c r="I1071" s="20"/>
      <c r="J1071" s="21" t="str">
        <f aca="false">IF(OR(H1071="",I1071=""),"",ROUND(MOD(I1071-H1071,1)*24,2))</f>
        <v/>
      </c>
      <c r="K1071" s="22" t="str">
        <f aca="false">IF(OR(H1071="",F1071=""),"",IF(ROUND(MAX(0,MOD(H1071-F1071+0.5,1)-0.5)*1440,0)&gt;IFERROR(VLOOKUP(E1071,الورديات!$A$2:$E$21,5,FALSE()),0),ROUND(MAX(0,MOD(H1071-F1071+0.5,1)-0.5)*1440,0),0))</f>
        <v/>
      </c>
      <c r="L1071" s="22" t="str">
        <f aca="false">IF(OR(I1071="",G1071=""),"",ROUND(MAX(0,MOD(G1071-I1071+0.5,1)-0.5)*1440,0))</f>
        <v/>
      </c>
      <c r="M1071" s="22" t="str">
        <f aca="false">IF(OR(I1071="",G1071=""),"",IF(ROUND(MAX(0,MOD(I1071-G1071+0.5,1)-0.5)*1440,0)&gt;=الإعدادات!$B$8,ROUND(MAX(0,MOD(I1071-G1071+0.5,1)-0.5)*1440,0),0))</f>
        <v/>
      </c>
      <c r="N1071" s="18" t="str">
        <f aca="false">IF(OR(A1071="",B1071=""),"",IF(COUNTIFS(الإجازات!$A$2:$A$1001,B1071,الإجازات!$D$2:$D$1001,"&lt;="&amp;A1071,الإجازات!$E$2:$E$1001,"&gt;="&amp;A1071,الإجازات!$G$2:$G$1001,"مقبولة")=0,"",LOOKUP(2,1/((الإجازات!$A$2:$A$1001=B1071)*(الإجازات!$D$2:$D$1001&lt;=A1071)*(الإجازات!$E$2:$E$1001&gt;=A1071)*(الإجازات!$G$2:$G$1001="مقبولة")),الإجازات!$C$2:$C$1001)))</f>
        <v/>
      </c>
      <c r="O1071" s="17"/>
      <c r="P1071" s="23" t="str">
        <f aca="false">IF(B1071="","",IF(ISNA(MATCH(B1071,الموظفين!$A$2:$A$501,0)),"⚠ كود غير موجود",IF(O1071&lt;&gt;"",O1071,IF(N1071&lt;&gt;"",N1071,IF(H1071="",IF(AND(A1071&lt;&gt;"",WEEKDAY(A1071)=الإعدادات!$B$11),"راحة أسبوعية","غائب"),IF(I1071="","بدون انصراف",IF(N(K1071)&gt;0,"متأخر","حاضر")))))))</f>
        <v/>
      </c>
      <c r="Q1071" s="24" t="str">
        <f aca="false">IF(B1071="","",IF(OR(P1071="غائب",P1071="غياب",P1071="إجازة بدون راتب"),IFERROR(VLOOKUP(B1071,الموظفين!$A$2:$J$501,8,FALSE()),0),0))</f>
        <v/>
      </c>
      <c r="R1071" s="24" t="str">
        <f aca="false">IF(B1071="","",ROUND((N(K1071)+N(L1071))/60*IFERROR(VLOOKUP(B1071,الموظفين!$A$2:$J$501,8,FALSE()),0)/الإعدادات!$B$6*الإعدادات!$B$9,2))</f>
        <v/>
      </c>
      <c r="S1071" s="24" t="str">
        <f aca="false">IF(OR(B1071="",M1071=""),"",ROUND(M1071/60*IFERROR(VLOOKUP(B1071,الموظفين!$A$2:$J$501,9,FALSE()),0),2))</f>
        <v/>
      </c>
      <c r="T1071" s="17"/>
      <c r="U1071" s="23" t="str">
        <f aca="false">IF(OR(A1071="",B1071=""),"",A1071&amp;"|"&amp;B1071)</f>
        <v/>
      </c>
    </row>
    <row r="1072" customFormat="false" ht="15" hidden="false" customHeight="false" outlineLevel="0" collapsed="false">
      <c r="A1072" s="16"/>
      <c r="B1072" s="17"/>
      <c r="C1072" s="18" t="str">
        <f aca="false">IF($B1072="","",IFERROR(VLOOKUP($B1072,الموظفين!$A$2:$J$501,2,FALSE())&amp;"","⚠ كود غير موجود"))</f>
        <v/>
      </c>
      <c r="D1072" s="18" t="str">
        <f aca="false">IF($B1072="","",IFERROR(VLOOKUP($B1072,الموظفين!$A$2:$J$501,3,FALSE())&amp;"",""))</f>
        <v/>
      </c>
      <c r="E1072" s="18" t="str">
        <f aca="false">IF($B1072="","",IFERROR(VLOOKUP($B1072,الموظفين!$A$2:$J$501,5,FALSE())&amp;"",""))</f>
        <v/>
      </c>
      <c r="F1072" s="19" t="str">
        <f aca="false">IF($B1072="","",IFERROR(VLOOKUP($B1072,الموظفين!$A$2:$J$501,6,FALSE()),""))</f>
        <v/>
      </c>
      <c r="G1072" s="19" t="str">
        <f aca="false">IF($B1072="","",IFERROR(VLOOKUP($B1072,الموظفين!$A$2:$J$501,7,FALSE()),""))</f>
        <v/>
      </c>
      <c r="H1072" s="20"/>
      <c r="I1072" s="20"/>
      <c r="J1072" s="21" t="str">
        <f aca="false">IF(OR(H1072="",I1072=""),"",ROUND(MOD(I1072-H1072,1)*24,2))</f>
        <v/>
      </c>
      <c r="K1072" s="22" t="str">
        <f aca="false">IF(OR(H1072="",F1072=""),"",IF(ROUND(MAX(0,MOD(H1072-F1072+0.5,1)-0.5)*1440,0)&gt;IFERROR(VLOOKUP(E1072,الورديات!$A$2:$E$21,5,FALSE()),0),ROUND(MAX(0,MOD(H1072-F1072+0.5,1)-0.5)*1440,0),0))</f>
        <v/>
      </c>
      <c r="L1072" s="22" t="str">
        <f aca="false">IF(OR(I1072="",G1072=""),"",ROUND(MAX(0,MOD(G1072-I1072+0.5,1)-0.5)*1440,0))</f>
        <v/>
      </c>
      <c r="M1072" s="22" t="str">
        <f aca="false">IF(OR(I1072="",G1072=""),"",IF(ROUND(MAX(0,MOD(I1072-G1072+0.5,1)-0.5)*1440,0)&gt;=الإعدادات!$B$8,ROUND(MAX(0,MOD(I1072-G1072+0.5,1)-0.5)*1440,0),0))</f>
        <v/>
      </c>
      <c r="N1072" s="18" t="str">
        <f aca="false">IF(OR(A1072="",B1072=""),"",IF(COUNTIFS(الإجازات!$A$2:$A$1001,B1072,الإجازات!$D$2:$D$1001,"&lt;="&amp;A1072,الإجازات!$E$2:$E$1001,"&gt;="&amp;A1072,الإجازات!$G$2:$G$1001,"مقبولة")=0,"",LOOKUP(2,1/((الإجازات!$A$2:$A$1001=B1072)*(الإجازات!$D$2:$D$1001&lt;=A1072)*(الإجازات!$E$2:$E$1001&gt;=A1072)*(الإجازات!$G$2:$G$1001="مقبولة")),الإجازات!$C$2:$C$1001)))</f>
        <v/>
      </c>
      <c r="O1072" s="17"/>
      <c r="P1072" s="23" t="str">
        <f aca="false">IF(B1072="","",IF(ISNA(MATCH(B1072,الموظفين!$A$2:$A$501,0)),"⚠ كود غير موجود",IF(O1072&lt;&gt;"",O1072,IF(N1072&lt;&gt;"",N1072,IF(H1072="",IF(AND(A1072&lt;&gt;"",WEEKDAY(A1072)=الإعدادات!$B$11),"راحة أسبوعية","غائب"),IF(I1072="","بدون انصراف",IF(N(K1072)&gt;0,"متأخر","حاضر")))))))</f>
        <v/>
      </c>
      <c r="Q1072" s="24" t="str">
        <f aca="false">IF(B1072="","",IF(OR(P1072="غائب",P1072="غياب",P1072="إجازة بدون راتب"),IFERROR(VLOOKUP(B1072,الموظفين!$A$2:$J$501,8,FALSE()),0),0))</f>
        <v/>
      </c>
      <c r="R1072" s="24" t="str">
        <f aca="false">IF(B1072="","",ROUND((N(K1072)+N(L1072))/60*IFERROR(VLOOKUP(B1072,الموظفين!$A$2:$J$501,8,FALSE()),0)/الإعدادات!$B$6*الإعدادات!$B$9,2))</f>
        <v/>
      </c>
      <c r="S1072" s="24" t="str">
        <f aca="false">IF(OR(B1072="",M1072=""),"",ROUND(M1072/60*IFERROR(VLOOKUP(B1072,الموظفين!$A$2:$J$501,9,FALSE()),0),2))</f>
        <v/>
      </c>
      <c r="T1072" s="17"/>
      <c r="U1072" s="23" t="str">
        <f aca="false">IF(OR(A1072="",B1072=""),"",A1072&amp;"|"&amp;B1072)</f>
        <v/>
      </c>
    </row>
    <row r="1073" customFormat="false" ht="15" hidden="false" customHeight="false" outlineLevel="0" collapsed="false">
      <c r="A1073" s="16"/>
      <c r="B1073" s="17"/>
      <c r="C1073" s="18" t="str">
        <f aca="false">IF($B1073="","",IFERROR(VLOOKUP($B1073,الموظفين!$A$2:$J$501,2,FALSE())&amp;"","⚠ كود غير موجود"))</f>
        <v/>
      </c>
      <c r="D1073" s="18" t="str">
        <f aca="false">IF($B1073="","",IFERROR(VLOOKUP($B1073,الموظفين!$A$2:$J$501,3,FALSE())&amp;"",""))</f>
        <v/>
      </c>
      <c r="E1073" s="18" t="str">
        <f aca="false">IF($B1073="","",IFERROR(VLOOKUP($B1073,الموظفين!$A$2:$J$501,5,FALSE())&amp;"",""))</f>
        <v/>
      </c>
      <c r="F1073" s="19" t="str">
        <f aca="false">IF($B1073="","",IFERROR(VLOOKUP($B1073,الموظفين!$A$2:$J$501,6,FALSE()),""))</f>
        <v/>
      </c>
      <c r="G1073" s="19" t="str">
        <f aca="false">IF($B1073="","",IFERROR(VLOOKUP($B1073,الموظفين!$A$2:$J$501,7,FALSE()),""))</f>
        <v/>
      </c>
      <c r="H1073" s="20"/>
      <c r="I1073" s="20"/>
      <c r="J1073" s="21" t="str">
        <f aca="false">IF(OR(H1073="",I1073=""),"",ROUND(MOD(I1073-H1073,1)*24,2))</f>
        <v/>
      </c>
      <c r="K1073" s="22" t="str">
        <f aca="false">IF(OR(H1073="",F1073=""),"",IF(ROUND(MAX(0,MOD(H1073-F1073+0.5,1)-0.5)*1440,0)&gt;IFERROR(VLOOKUP(E1073,الورديات!$A$2:$E$21,5,FALSE()),0),ROUND(MAX(0,MOD(H1073-F1073+0.5,1)-0.5)*1440,0),0))</f>
        <v/>
      </c>
      <c r="L1073" s="22" t="str">
        <f aca="false">IF(OR(I1073="",G1073=""),"",ROUND(MAX(0,MOD(G1073-I1073+0.5,1)-0.5)*1440,0))</f>
        <v/>
      </c>
      <c r="M1073" s="22" t="str">
        <f aca="false">IF(OR(I1073="",G1073=""),"",IF(ROUND(MAX(0,MOD(I1073-G1073+0.5,1)-0.5)*1440,0)&gt;=الإعدادات!$B$8,ROUND(MAX(0,MOD(I1073-G1073+0.5,1)-0.5)*1440,0),0))</f>
        <v/>
      </c>
      <c r="N1073" s="18" t="str">
        <f aca="false">IF(OR(A1073="",B1073=""),"",IF(COUNTIFS(الإجازات!$A$2:$A$1001,B1073,الإجازات!$D$2:$D$1001,"&lt;="&amp;A1073,الإجازات!$E$2:$E$1001,"&gt;="&amp;A1073,الإجازات!$G$2:$G$1001,"مقبولة")=0,"",LOOKUP(2,1/((الإجازات!$A$2:$A$1001=B1073)*(الإجازات!$D$2:$D$1001&lt;=A1073)*(الإجازات!$E$2:$E$1001&gt;=A1073)*(الإجازات!$G$2:$G$1001="مقبولة")),الإجازات!$C$2:$C$1001)))</f>
        <v/>
      </c>
      <c r="O1073" s="17"/>
      <c r="P1073" s="23" t="str">
        <f aca="false">IF(B1073="","",IF(ISNA(MATCH(B1073,الموظفين!$A$2:$A$501,0)),"⚠ كود غير موجود",IF(O1073&lt;&gt;"",O1073,IF(N1073&lt;&gt;"",N1073,IF(H1073="",IF(AND(A1073&lt;&gt;"",WEEKDAY(A1073)=الإعدادات!$B$11),"راحة أسبوعية","غائب"),IF(I1073="","بدون انصراف",IF(N(K1073)&gt;0,"متأخر","حاضر")))))))</f>
        <v/>
      </c>
      <c r="Q1073" s="24" t="str">
        <f aca="false">IF(B1073="","",IF(OR(P1073="غائب",P1073="غياب",P1073="إجازة بدون راتب"),IFERROR(VLOOKUP(B1073,الموظفين!$A$2:$J$501,8,FALSE()),0),0))</f>
        <v/>
      </c>
      <c r="R1073" s="24" t="str">
        <f aca="false">IF(B1073="","",ROUND((N(K1073)+N(L1073))/60*IFERROR(VLOOKUP(B1073,الموظفين!$A$2:$J$501,8,FALSE()),0)/الإعدادات!$B$6*الإعدادات!$B$9,2))</f>
        <v/>
      </c>
      <c r="S1073" s="24" t="str">
        <f aca="false">IF(OR(B1073="",M1073=""),"",ROUND(M1073/60*IFERROR(VLOOKUP(B1073,الموظفين!$A$2:$J$501,9,FALSE()),0),2))</f>
        <v/>
      </c>
      <c r="T1073" s="17"/>
      <c r="U1073" s="23" t="str">
        <f aca="false">IF(OR(A1073="",B1073=""),"",A1073&amp;"|"&amp;B1073)</f>
        <v/>
      </c>
    </row>
    <row r="1074" customFormat="false" ht="15" hidden="false" customHeight="false" outlineLevel="0" collapsed="false">
      <c r="A1074" s="16"/>
      <c r="B1074" s="17"/>
      <c r="C1074" s="18" t="str">
        <f aca="false">IF($B1074="","",IFERROR(VLOOKUP($B1074,الموظفين!$A$2:$J$501,2,FALSE())&amp;"","⚠ كود غير موجود"))</f>
        <v/>
      </c>
      <c r="D1074" s="18" t="str">
        <f aca="false">IF($B1074="","",IFERROR(VLOOKUP($B1074,الموظفين!$A$2:$J$501,3,FALSE())&amp;"",""))</f>
        <v/>
      </c>
      <c r="E1074" s="18" t="str">
        <f aca="false">IF($B1074="","",IFERROR(VLOOKUP($B1074,الموظفين!$A$2:$J$501,5,FALSE())&amp;"",""))</f>
        <v/>
      </c>
      <c r="F1074" s="19" t="str">
        <f aca="false">IF($B1074="","",IFERROR(VLOOKUP($B1074,الموظفين!$A$2:$J$501,6,FALSE()),""))</f>
        <v/>
      </c>
      <c r="G1074" s="19" t="str">
        <f aca="false">IF($B1074="","",IFERROR(VLOOKUP($B1074,الموظفين!$A$2:$J$501,7,FALSE()),""))</f>
        <v/>
      </c>
      <c r="H1074" s="20"/>
      <c r="I1074" s="20"/>
      <c r="J1074" s="21" t="str">
        <f aca="false">IF(OR(H1074="",I1074=""),"",ROUND(MOD(I1074-H1074,1)*24,2))</f>
        <v/>
      </c>
      <c r="K1074" s="22" t="str">
        <f aca="false">IF(OR(H1074="",F1074=""),"",IF(ROUND(MAX(0,MOD(H1074-F1074+0.5,1)-0.5)*1440,0)&gt;IFERROR(VLOOKUP(E1074,الورديات!$A$2:$E$21,5,FALSE()),0),ROUND(MAX(0,MOD(H1074-F1074+0.5,1)-0.5)*1440,0),0))</f>
        <v/>
      </c>
      <c r="L1074" s="22" t="str">
        <f aca="false">IF(OR(I1074="",G1074=""),"",ROUND(MAX(0,MOD(G1074-I1074+0.5,1)-0.5)*1440,0))</f>
        <v/>
      </c>
      <c r="M1074" s="22" t="str">
        <f aca="false">IF(OR(I1074="",G1074=""),"",IF(ROUND(MAX(0,MOD(I1074-G1074+0.5,1)-0.5)*1440,0)&gt;=الإعدادات!$B$8,ROUND(MAX(0,MOD(I1074-G1074+0.5,1)-0.5)*1440,0),0))</f>
        <v/>
      </c>
      <c r="N1074" s="18" t="str">
        <f aca="false">IF(OR(A1074="",B1074=""),"",IF(COUNTIFS(الإجازات!$A$2:$A$1001,B1074,الإجازات!$D$2:$D$1001,"&lt;="&amp;A1074,الإجازات!$E$2:$E$1001,"&gt;="&amp;A1074,الإجازات!$G$2:$G$1001,"مقبولة")=0,"",LOOKUP(2,1/((الإجازات!$A$2:$A$1001=B1074)*(الإجازات!$D$2:$D$1001&lt;=A1074)*(الإجازات!$E$2:$E$1001&gt;=A1074)*(الإجازات!$G$2:$G$1001="مقبولة")),الإجازات!$C$2:$C$1001)))</f>
        <v/>
      </c>
      <c r="O1074" s="17"/>
      <c r="P1074" s="23" t="str">
        <f aca="false">IF(B1074="","",IF(ISNA(MATCH(B1074,الموظفين!$A$2:$A$501,0)),"⚠ كود غير موجود",IF(O1074&lt;&gt;"",O1074,IF(N1074&lt;&gt;"",N1074,IF(H1074="",IF(AND(A1074&lt;&gt;"",WEEKDAY(A1074)=الإعدادات!$B$11),"راحة أسبوعية","غائب"),IF(I1074="","بدون انصراف",IF(N(K1074)&gt;0,"متأخر","حاضر")))))))</f>
        <v/>
      </c>
      <c r="Q1074" s="24" t="str">
        <f aca="false">IF(B1074="","",IF(OR(P1074="غائب",P1074="غياب",P1074="إجازة بدون راتب"),IFERROR(VLOOKUP(B1074,الموظفين!$A$2:$J$501,8,FALSE()),0),0))</f>
        <v/>
      </c>
      <c r="R1074" s="24" t="str">
        <f aca="false">IF(B1074="","",ROUND((N(K1074)+N(L1074))/60*IFERROR(VLOOKUP(B1074,الموظفين!$A$2:$J$501,8,FALSE()),0)/الإعدادات!$B$6*الإعدادات!$B$9,2))</f>
        <v/>
      </c>
      <c r="S1074" s="24" t="str">
        <f aca="false">IF(OR(B1074="",M1074=""),"",ROUND(M1074/60*IFERROR(VLOOKUP(B1074,الموظفين!$A$2:$J$501,9,FALSE()),0),2))</f>
        <v/>
      </c>
      <c r="T1074" s="17"/>
      <c r="U1074" s="23" t="str">
        <f aca="false">IF(OR(A1074="",B1074=""),"",A1074&amp;"|"&amp;B1074)</f>
        <v/>
      </c>
    </row>
    <row r="1075" customFormat="false" ht="15" hidden="false" customHeight="false" outlineLevel="0" collapsed="false">
      <c r="A1075" s="16"/>
      <c r="B1075" s="17"/>
      <c r="C1075" s="18" t="str">
        <f aca="false">IF($B1075="","",IFERROR(VLOOKUP($B1075,الموظفين!$A$2:$J$501,2,FALSE())&amp;"","⚠ كود غير موجود"))</f>
        <v/>
      </c>
      <c r="D1075" s="18" t="str">
        <f aca="false">IF($B1075="","",IFERROR(VLOOKUP($B1075,الموظفين!$A$2:$J$501,3,FALSE())&amp;"",""))</f>
        <v/>
      </c>
      <c r="E1075" s="18" t="str">
        <f aca="false">IF($B1075="","",IFERROR(VLOOKUP($B1075,الموظفين!$A$2:$J$501,5,FALSE())&amp;"",""))</f>
        <v/>
      </c>
      <c r="F1075" s="19" t="str">
        <f aca="false">IF($B1075="","",IFERROR(VLOOKUP($B1075,الموظفين!$A$2:$J$501,6,FALSE()),""))</f>
        <v/>
      </c>
      <c r="G1075" s="19" t="str">
        <f aca="false">IF($B1075="","",IFERROR(VLOOKUP($B1075,الموظفين!$A$2:$J$501,7,FALSE()),""))</f>
        <v/>
      </c>
      <c r="H1075" s="20"/>
      <c r="I1075" s="20"/>
      <c r="J1075" s="21" t="str">
        <f aca="false">IF(OR(H1075="",I1075=""),"",ROUND(MOD(I1075-H1075,1)*24,2))</f>
        <v/>
      </c>
      <c r="K1075" s="22" t="str">
        <f aca="false">IF(OR(H1075="",F1075=""),"",IF(ROUND(MAX(0,MOD(H1075-F1075+0.5,1)-0.5)*1440,0)&gt;IFERROR(VLOOKUP(E1075,الورديات!$A$2:$E$21,5,FALSE()),0),ROUND(MAX(0,MOD(H1075-F1075+0.5,1)-0.5)*1440,0),0))</f>
        <v/>
      </c>
      <c r="L1075" s="22" t="str">
        <f aca="false">IF(OR(I1075="",G1075=""),"",ROUND(MAX(0,MOD(G1075-I1075+0.5,1)-0.5)*1440,0))</f>
        <v/>
      </c>
      <c r="M1075" s="22" t="str">
        <f aca="false">IF(OR(I1075="",G1075=""),"",IF(ROUND(MAX(0,MOD(I1075-G1075+0.5,1)-0.5)*1440,0)&gt;=الإعدادات!$B$8,ROUND(MAX(0,MOD(I1075-G1075+0.5,1)-0.5)*1440,0),0))</f>
        <v/>
      </c>
      <c r="N1075" s="18" t="str">
        <f aca="false">IF(OR(A1075="",B1075=""),"",IF(COUNTIFS(الإجازات!$A$2:$A$1001,B1075,الإجازات!$D$2:$D$1001,"&lt;="&amp;A1075,الإجازات!$E$2:$E$1001,"&gt;="&amp;A1075,الإجازات!$G$2:$G$1001,"مقبولة")=0,"",LOOKUP(2,1/((الإجازات!$A$2:$A$1001=B1075)*(الإجازات!$D$2:$D$1001&lt;=A1075)*(الإجازات!$E$2:$E$1001&gt;=A1075)*(الإجازات!$G$2:$G$1001="مقبولة")),الإجازات!$C$2:$C$1001)))</f>
        <v/>
      </c>
      <c r="O1075" s="17"/>
      <c r="P1075" s="23" t="str">
        <f aca="false">IF(B1075="","",IF(ISNA(MATCH(B1075,الموظفين!$A$2:$A$501,0)),"⚠ كود غير موجود",IF(O1075&lt;&gt;"",O1075,IF(N1075&lt;&gt;"",N1075,IF(H1075="",IF(AND(A1075&lt;&gt;"",WEEKDAY(A1075)=الإعدادات!$B$11),"راحة أسبوعية","غائب"),IF(I1075="","بدون انصراف",IF(N(K1075)&gt;0,"متأخر","حاضر")))))))</f>
        <v/>
      </c>
      <c r="Q1075" s="24" t="str">
        <f aca="false">IF(B1075="","",IF(OR(P1075="غائب",P1075="غياب",P1075="إجازة بدون راتب"),IFERROR(VLOOKUP(B1075,الموظفين!$A$2:$J$501,8,FALSE()),0),0))</f>
        <v/>
      </c>
      <c r="R1075" s="24" t="str">
        <f aca="false">IF(B1075="","",ROUND((N(K1075)+N(L1075))/60*IFERROR(VLOOKUP(B1075,الموظفين!$A$2:$J$501,8,FALSE()),0)/الإعدادات!$B$6*الإعدادات!$B$9,2))</f>
        <v/>
      </c>
      <c r="S1075" s="24" t="str">
        <f aca="false">IF(OR(B1075="",M1075=""),"",ROUND(M1075/60*IFERROR(VLOOKUP(B1075,الموظفين!$A$2:$J$501,9,FALSE()),0),2))</f>
        <v/>
      </c>
      <c r="T1075" s="17"/>
      <c r="U1075" s="23" t="str">
        <f aca="false">IF(OR(A1075="",B1075=""),"",A1075&amp;"|"&amp;B1075)</f>
        <v/>
      </c>
    </row>
    <row r="1076" customFormat="false" ht="15" hidden="false" customHeight="false" outlineLevel="0" collapsed="false">
      <c r="A1076" s="16"/>
      <c r="B1076" s="17"/>
      <c r="C1076" s="18" t="str">
        <f aca="false">IF($B1076="","",IFERROR(VLOOKUP($B1076,الموظفين!$A$2:$J$501,2,FALSE())&amp;"","⚠ كود غير موجود"))</f>
        <v/>
      </c>
      <c r="D1076" s="18" t="str">
        <f aca="false">IF($B1076="","",IFERROR(VLOOKUP($B1076,الموظفين!$A$2:$J$501,3,FALSE())&amp;"",""))</f>
        <v/>
      </c>
      <c r="E1076" s="18" t="str">
        <f aca="false">IF($B1076="","",IFERROR(VLOOKUP($B1076,الموظفين!$A$2:$J$501,5,FALSE())&amp;"",""))</f>
        <v/>
      </c>
      <c r="F1076" s="19" t="str">
        <f aca="false">IF($B1076="","",IFERROR(VLOOKUP($B1076,الموظفين!$A$2:$J$501,6,FALSE()),""))</f>
        <v/>
      </c>
      <c r="G1076" s="19" t="str">
        <f aca="false">IF($B1076="","",IFERROR(VLOOKUP($B1076,الموظفين!$A$2:$J$501,7,FALSE()),""))</f>
        <v/>
      </c>
      <c r="H1076" s="20"/>
      <c r="I1076" s="20"/>
      <c r="J1076" s="21" t="str">
        <f aca="false">IF(OR(H1076="",I1076=""),"",ROUND(MOD(I1076-H1076,1)*24,2))</f>
        <v/>
      </c>
      <c r="K1076" s="22" t="str">
        <f aca="false">IF(OR(H1076="",F1076=""),"",IF(ROUND(MAX(0,MOD(H1076-F1076+0.5,1)-0.5)*1440,0)&gt;IFERROR(VLOOKUP(E1076,الورديات!$A$2:$E$21,5,FALSE()),0),ROUND(MAX(0,MOD(H1076-F1076+0.5,1)-0.5)*1440,0),0))</f>
        <v/>
      </c>
      <c r="L1076" s="22" t="str">
        <f aca="false">IF(OR(I1076="",G1076=""),"",ROUND(MAX(0,MOD(G1076-I1076+0.5,1)-0.5)*1440,0))</f>
        <v/>
      </c>
      <c r="M1076" s="22" t="str">
        <f aca="false">IF(OR(I1076="",G1076=""),"",IF(ROUND(MAX(0,MOD(I1076-G1076+0.5,1)-0.5)*1440,0)&gt;=الإعدادات!$B$8,ROUND(MAX(0,MOD(I1076-G1076+0.5,1)-0.5)*1440,0),0))</f>
        <v/>
      </c>
      <c r="N1076" s="18" t="str">
        <f aca="false">IF(OR(A1076="",B1076=""),"",IF(COUNTIFS(الإجازات!$A$2:$A$1001,B1076,الإجازات!$D$2:$D$1001,"&lt;="&amp;A1076,الإجازات!$E$2:$E$1001,"&gt;="&amp;A1076,الإجازات!$G$2:$G$1001,"مقبولة")=0,"",LOOKUP(2,1/((الإجازات!$A$2:$A$1001=B1076)*(الإجازات!$D$2:$D$1001&lt;=A1076)*(الإجازات!$E$2:$E$1001&gt;=A1076)*(الإجازات!$G$2:$G$1001="مقبولة")),الإجازات!$C$2:$C$1001)))</f>
        <v/>
      </c>
      <c r="O1076" s="17"/>
      <c r="P1076" s="23" t="str">
        <f aca="false">IF(B1076="","",IF(ISNA(MATCH(B1076,الموظفين!$A$2:$A$501,0)),"⚠ كود غير موجود",IF(O1076&lt;&gt;"",O1076,IF(N1076&lt;&gt;"",N1076,IF(H1076="",IF(AND(A1076&lt;&gt;"",WEEKDAY(A1076)=الإعدادات!$B$11),"راحة أسبوعية","غائب"),IF(I1076="","بدون انصراف",IF(N(K1076)&gt;0,"متأخر","حاضر")))))))</f>
        <v/>
      </c>
      <c r="Q1076" s="24" t="str">
        <f aca="false">IF(B1076="","",IF(OR(P1076="غائب",P1076="غياب",P1076="إجازة بدون راتب"),IFERROR(VLOOKUP(B1076,الموظفين!$A$2:$J$501,8,FALSE()),0),0))</f>
        <v/>
      </c>
      <c r="R1076" s="24" t="str">
        <f aca="false">IF(B1076="","",ROUND((N(K1076)+N(L1076))/60*IFERROR(VLOOKUP(B1076,الموظفين!$A$2:$J$501,8,FALSE()),0)/الإعدادات!$B$6*الإعدادات!$B$9,2))</f>
        <v/>
      </c>
      <c r="S1076" s="24" t="str">
        <f aca="false">IF(OR(B1076="",M1076=""),"",ROUND(M1076/60*IFERROR(VLOOKUP(B1076,الموظفين!$A$2:$J$501,9,FALSE()),0),2))</f>
        <v/>
      </c>
      <c r="T1076" s="17"/>
      <c r="U1076" s="23" t="str">
        <f aca="false">IF(OR(A1076="",B1076=""),"",A1076&amp;"|"&amp;B1076)</f>
        <v/>
      </c>
    </row>
    <row r="1077" customFormat="false" ht="15" hidden="false" customHeight="false" outlineLevel="0" collapsed="false">
      <c r="A1077" s="16"/>
      <c r="B1077" s="17"/>
      <c r="C1077" s="18" t="str">
        <f aca="false">IF($B1077="","",IFERROR(VLOOKUP($B1077,الموظفين!$A$2:$J$501,2,FALSE())&amp;"","⚠ كود غير موجود"))</f>
        <v/>
      </c>
      <c r="D1077" s="18" t="str">
        <f aca="false">IF($B1077="","",IFERROR(VLOOKUP($B1077,الموظفين!$A$2:$J$501,3,FALSE())&amp;"",""))</f>
        <v/>
      </c>
      <c r="E1077" s="18" t="str">
        <f aca="false">IF($B1077="","",IFERROR(VLOOKUP($B1077,الموظفين!$A$2:$J$501,5,FALSE())&amp;"",""))</f>
        <v/>
      </c>
      <c r="F1077" s="19" t="str">
        <f aca="false">IF($B1077="","",IFERROR(VLOOKUP($B1077,الموظفين!$A$2:$J$501,6,FALSE()),""))</f>
        <v/>
      </c>
      <c r="G1077" s="19" t="str">
        <f aca="false">IF($B1077="","",IFERROR(VLOOKUP($B1077,الموظفين!$A$2:$J$501,7,FALSE()),""))</f>
        <v/>
      </c>
      <c r="H1077" s="20"/>
      <c r="I1077" s="20"/>
      <c r="J1077" s="21" t="str">
        <f aca="false">IF(OR(H1077="",I1077=""),"",ROUND(MOD(I1077-H1077,1)*24,2))</f>
        <v/>
      </c>
      <c r="K1077" s="22" t="str">
        <f aca="false">IF(OR(H1077="",F1077=""),"",IF(ROUND(MAX(0,MOD(H1077-F1077+0.5,1)-0.5)*1440,0)&gt;IFERROR(VLOOKUP(E1077,الورديات!$A$2:$E$21,5,FALSE()),0),ROUND(MAX(0,MOD(H1077-F1077+0.5,1)-0.5)*1440,0),0))</f>
        <v/>
      </c>
      <c r="L1077" s="22" t="str">
        <f aca="false">IF(OR(I1077="",G1077=""),"",ROUND(MAX(0,MOD(G1077-I1077+0.5,1)-0.5)*1440,0))</f>
        <v/>
      </c>
      <c r="M1077" s="22" t="str">
        <f aca="false">IF(OR(I1077="",G1077=""),"",IF(ROUND(MAX(0,MOD(I1077-G1077+0.5,1)-0.5)*1440,0)&gt;=الإعدادات!$B$8,ROUND(MAX(0,MOD(I1077-G1077+0.5,1)-0.5)*1440,0),0))</f>
        <v/>
      </c>
      <c r="N1077" s="18" t="str">
        <f aca="false">IF(OR(A1077="",B1077=""),"",IF(COUNTIFS(الإجازات!$A$2:$A$1001,B1077,الإجازات!$D$2:$D$1001,"&lt;="&amp;A1077,الإجازات!$E$2:$E$1001,"&gt;="&amp;A1077,الإجازات!$G$2:$G$1001,"مقبولة")=0,"",LOOKUP(2,1/((الإجازات!$A$2:$A$1001=B1077)*(الإجازات!$D$2:$D$1001&lt;=A1077)*(الإجازات!$E$2:$E$1001&gt;=A1077)*(الإجازات!$G$2:$G$1001="مقبولة")),الإجازات!$C$2:$C$1001)))</f>
        <v/>
      </c>
      <c r="O1077" s="17"/>
      <c r="P1077" s="23" t="str">
        <f aca="false">IF(B1077="","",IF(ISNA(MATCH(B1077,الموظفين!$A$2:$A$501,0)),"⚠ كود غير موجود",IF(O1077&lt;&gt;"",O1077,IF(N1077&lt;&gt;"",N1077,IF(H1077="",IF(AND(A1077&lt;&gt;"",WEEKDAY(A1077)=الإعدادات!$B$11),"راحة أسبوعية","غائب"),IF(I1077="","بدون انصراف",IF(N(K1077)&gt;0,"متأخر","حاضر")))))))</f>
        <v/>
      </c>
      <c r="Q1077" s="24" t="str">
        <f aca="false">IF(B1077="","",IF(OR(P1077="غائب",P1077="غياب",P1077="إجازة بدون راتب"),IFERROR(VLOOKUP(B1077,الموظفين!$A$2:$J$501,8,FALSE()),0),0))</f>
        <v/>
      </c>
      <c r="R1077" s="24" t="str">
        <f aca="false">IF(B1077="","",ROUND((N(K1077)+N(L1077))/60*IFERROR(VLOOKUP(B1077,الموظفين!$A$2:$J$501,8,FALSE()),0)/الإعدادات!$B$6*الإعدادات!$B$9,2))</f>
        <v/>
      </c>
      <c r="S1077" s="24" t="str">
        <f aca="false">IF(OR(B1077="",M1077=""),"",ROUND(M1077/60*IFERROR(VLOOKUP(B1077,الموظفين!$A$2:$J$501,9,FALSE()),0),2))</f>
        <v/>
      </c>
      <c r="T1077" s="17"/>
      <c r="U1077" s="23" t="str">
        <f aca="false">IF(OR(A1077="",B1077=""),"",A1077&amp;"|"&amp;B1077)</f>
        <v/>
      </c>
    </row>
    <row r="1078" customFormat="false" ht="15" hidden="false" customHeight="false" outlineLevel="0" collapsed="false">
      <c r="A1078" s="16"/>
      <c r="B1078" s="17"/>
      <c r="C1078" s="18" t="str">
        <f aca="false">IF($B1078="","",IFERROR(VLOOKUP($B1078,الموظفين!$A$2:$J$501,2,FALSE())&amp;"","⚠ كود غير موجود"))</f>
        <v/>
      </c>
      <c r="D1078" s="18" t="str">
        <f aca="false">IF($B1078="","",IFERROR(VLOOKUP($B1078,الموظفين!$A$2:$J$501,3,FALSE())&amp;"",""))</f>
        <v/>
      </c>
      <c r="E1078" s="18" t="str">
        <f aca="false">IF($B1078="","",IFERROR(VLOOKUP($B1078,الموظفين!$A$2:$J$501,5,FALSE())&amp;"",""))</f>
        <v/>
      </c>
      <c r="F1078" s="19" t="str">
        <f aca="false">IF($B1078="","",IFERROR(VLOOKUP($B1078,الموظفين!$A$2:$J$501,6,FALSE()),""))</f>
        <v/>
      </c>
      <c r="G1078" s="19" t="str">
        <f aca="false">IF($B1078="","",IFERROR(VLOOKUP($B1078,الموظفين!$A$2:$J$501,7,FALSE()),""))</f>
        <v/>
      </c>
      <c r="H1078" s="20"/>
      <c r="I1078" s="20"/>
      <c r="J1078" s="21" t="str">
        <f aca="false">IF(OR(H1078="",I1078=""),"",ROUND(MOD(I1078-H1078,1)*24,2))</f>
        <v/>
      </c>
      <c r="K1078" s="22" t="str">
        <f aca="false">IF(OR(H1078="",F1078=""),"",IF(ROUND(MAX(0,MOD(H1078-F1078+0.5,1)-0.5)*1440,0)&gt;IFERROR(VLOOKUP(E1078,الورديات!$A$2:$E$21,5,FALSE()),0),ROUND(MAX(0,MOD(H1078-F1078+0.5,1)-0.5)*1440,0),0))</f>
        <v/>
      </c>
      <c r="L1078" s="22" t="str">
        <f aca="false">IF(OR(I1078="",G1078=""),"",ROUND(MAX(0,MOD(G1078-I1078+0.5,1)-0.5)*1440,0))</f>
        <v/>
      </c>
      <c r="M1078" s="22" t="str">
        <f aca="false">IF(OR(I1078="",G1078=""),"",IF(ROUND(MAX(0,MOD(I1078-G1078+0.5,1)-0.5)*1440,0)&gt;=الإعدادات!$B$8,ROUND(MAX(0,MOD(I1078-G1078+0.5,1)-0.5)*1440,0),0))</f>
        <v/>
      </c>
      <c r="N1078" s="18" t="str">
        <f aca="false">IF(OR(A1078="",B1078=""),"",IF(COUNTIFS(الإجازات!$A$2:$A$1001,B1078,الإجازات!$D$2:$D$1001,"&lt;="&amp;A1078,الإجازات!$E$2:$E$1001,"&gt;="&amp;A1078,الإجازات!$G$2:$G$1001,"مقبولة")=0,"",LOOKUP(2,1/((الإجازات!$A$2:$A$1001=B1078)*(الإجازات!$D$2:$D$1001&lt;=A1078)*(الإجازات!$E$2:$E$1001&gt;=A1078)*(الإجازات!$G$2:$G$1001="مقبولة")),الإجازات!$C$2:$C$1001)))</f>
        <v/>
      </c>
      <c r="O1078" s="17"/>
      <c r="P1078" s="23" t="str">
        <f aca="false">IF(B1078="","",IF(ISNA(MATCH(B1078,الموظفين!$A$2:$A$501,0)),"⚠ كود غير موجود",IF(O1078&lt;&gt;"",O1078,IF(N1078&lt;&gt;"",N1078,IF(H1078="",IF(AND(A1078&lt;&gt;"",WEEKDAY(A1078)=الإعدادات!$B$11),"راحة أسبوعية","غائب"),IF(I1078="","بدون انصراف",IF(N(K1078)&gt;0,"متأخر","حاضر")))))))</f>
        <v/>
      </c>
      <c r="Q1078" s="24" t="str">
        <f aca="false">IF(B1078="","",IF(OR(P1078="غائب",P1078="غياب",P1078="إجازة بدون راتب"),IFERROR(VLOOKUP(B1078,الموظفين!$A$2:$J$501,8,FALSE()),0),0))</f>
        <v/>
      </c>
      <c r="R1078" s="24" t="str">
        <f aca="false">IF(B1078="","",ROUND((N(K1078)+N(L1078))/60*IFERROR(VLOOKUP(B1078,الموظفين!$A$2:$J$501,8,FALSE()),0)/الإعدادات!$B$6*الإعدادات!$B$9,2))</f>
        <v/>
      </c>
      <c r="S1078" s="24" t="str">
        <f aca="false">IF(OR(B1078="",M1078=""),"",ROUND(M1078/60*IFERROR(VLOOKUP(B1078,الموظفين!$A$2:$J$501,9,FALSE()),0),2))</f>
        <v/>
      </c>
      <c r="T1078" s="17"/>
      <c r="U1078" s="23" t="str">
        <f aca="false">IF(OR(A1078="",B1078=""),"",A1078&amp;"|"&amp;B1078)</f>
        <v/>
      </c>
    </row>
    <row r="1079" customFormat="false" ht="15" hidden="false" customHeight="false" outlineLevel="0" collapsed="false">
      <c r="A1079" s="16"/>
      <c r="B1079" s="17"/>
      <c r="C1079" s="18" t="str">
        <f aca="false">IF($B1079="","",IFERROR(VLOOKUP($B1079,الموظفين!$A$2:$J$501,2,FALSE())&amp;"","⚠ كود غير موجود"))</f>
        <v/>
      </c>
      <c r="D1079" s="18" t="str">
        <f aca="false">IF($B1079="","",IFERROR(VLOOKUP($B1079,الموظفين!$A$2:$J$501,3,FALSE())&amp;"",""))</f>
        <v/>
      </c>
      <c r="E1079" s="18" t="str">
        <f aca="false">IF($B1079="","",IFERROR(VLOOKUP($B1079,الموظفين!$A$2:$J$501,5,FALSE())&amp;"",""))</f>
        <v/>
      </c>
      <c r="F1079" s="19" t="str">
        <f aca="false">IF($B1079="","",IFERROR(VLOOKUP($B1079,الموظفين!$A$2:$J$501,6,FALSE()),""))</f>
        <v/>
      </c>
      <c r="G1079" s="19" t="str">
        <f aca="false">IF($B1079="","",IFERROR(VLOOKUP($B1079,الموظفين!$A$2:$J$501,7,FALSE()),""))</f>
        <v/>
      </c>
      <c r="H1079" s="20"/>
      <c r="I1079" s="20"/>
      <c r="J1079" s="21" t="str">
        <f aca="false">IF(OR(H1079="",I1079=""),"",ROUND(MOD(I1079-H1079,1)*24,2))</f>
        <v/>
      </c>
      <c r="K1079" s="22" t="str">
        <f aca="false">IF(OR(H1079="",F1079=""),"",IF(ROUND(MAX(0,MOD(H1079-F1079+0.5,1)-0.5)*1440,0)&gt;IFERROR(VLOOKUP(E1079,الورديات!$A$2:$E$21,5,FALSE()),0),ROUND(MAX(0,MOD(H1079-F1079+0.5,1)-0.5)*1440,0),0))</f>
        <v/>
      </c>
      <c r="L1079" s="22" t="str">
        <f aca="false">IF(OR(I1079="",G1079=""),"",ROUND(MAX(0,MOD(G1079-I1079+0.5,1)-0.5)*1440,0))</f>
        <v/>
      </c>
      <c r="M1079" s="22" t="str">
        <f aca="false">IF(OR(I1079="",G1079=""),"",IF(ROUND(MAX(0,MOD(I1079-G1079+0.5,1)-0.5)*1440,0)&gt;=الإعدادات!$B$8,ROUND(MAX(0,MOD(I1079-G1079+0.5,1)-0.5)*1440,0),0))</f>
        <v/>
      </c>
      <c r="N1079" s="18" t="str">
        <f aca="false">IF(OR(A1079="",B1079=""),"",IF(COUNTIFS(الإجازات!$A$2:$A$1001,B1079,الإجازات!$D$2:$D$1001,"&lt;="&amp;A1079,الإجازات!$E$2:$E$1001,"&gt;="&amp;A1079,الإجازات!$G$2:$G$1001,"مقبولة")=0,"",LOOKUP(2,1/((الإجازات!$A$2:$A$1001=B1079)*(الإجازات!$D$2:$D$1001&lt;=A1079)*(الإجازات!$E$2:$E$1001&gt;=A1079)*(الإجازات!$G$2:$G$1001="مقبولة")),الإجازات!$C$2:$C$1001)))</f>
        <v/>
      </c>
      <c r="O1079" s="17"/>
      <c r="P1079" s="23" t="str">
        <f aca="false">IF(B1079="","",IF(ISNA(MATCH(B1079,الموظفين!$A$2:$A$501,0)),"⚠ كود غير موجود",IF(O1079&lt;&gt;"",O1079,IF(N1079&lt;&gt;"",N1079,IF(H1079="",IF(AND(A1079&lt;&gt;"",WEEKDAY(A1079)=الإعدادات!$B$11),"راحة أسبوعية","غائب"),IF(I1079="","بدون انصراف",IF(N(K1079)&gt;0,"متأخر","حاضر")))))))</f>
        <v/>
      </c>
      <c r="Q1079" s="24" t="str">
        <f aca="false">IF(B1079="","",IF(OR(P1079="غائب",P1079="غياب",P1079="إجازة بدون راتب"),IFERROR(VLOOKUP(B1079,الموظفين!$A$2:$J$501,8,FALSE()),0),0))</f>
        <v/>
      </c>
      <c r="R1079" s="24" t="str">
        <f aca="false">IF(B1079="","",ROUND((N(K1079)+N(L1079))/60*IFERROR(VLOOKUP(B1079,الموظفين!$A$2:$J$501,8,FALSE()),0)/الإعدادات!$B$6*الإعدادات!$B$9,2))</f>
        <v/>
      </c>
      <c r="S1079" s="24" t="str">
        <f aca="false">IF(OR(B1079="",M1079=""),"",ROUND(M1079/60*IFERROR(VLOOKUP(B1079,الموظفين!$A$2:$J$501,9,FALSE()),0),2))</f>
        <v/>
      </c>
      <c r="T1079" s="17"/>
      <c r="U1079" s="23" t="str">
        <f aca="false">IF(OR(A1079="",B1079=""),"",A1079&amp;"|"&amp;B1079)</f>
        <v/>
      </c>
    </row>
    <row r="1080" customFormat="false" ht="15" hidden="false" customHeight="false" outlineLevel="0" collapsed="false">
      <c r="A1080" s="16"/>
      <c r="B1080" s="17"/>
      <c r="C1080" s="18" t="str">
        <f aca="false">IF($B1080="","",IFERROR(VLOOKUP($B1080,الموظفين!$A$2:$J$501,2,FALSE())&amp;"","⚠ كود غير موجود"))</f>
        <v/>
      </c>
      <c r="D1080" s="18" t="str">
        <f aca="false">IF($B1080="","",IFERROR(VLOOKUP($B1080,الموظفين!$A$2:$J$501,3,FALSE())&amp;"",""))</f>
        <v/>
      </c>
      <c r="E1080" s="18" t="str">
        <f aca="false">IF($B1080="","",IFERROR(VLOOKUP($B1080,الموظفين!$A$2:$J$501,5,FALSE())&amp;"",""))</f>
        <v/>
      </c>
      <c r="F1080" s="19" t="str">
        <f aca="false">IF($B1080="","",IFERROR(VLOOKUP($B1080,الموظفين!$A$2:$J$501,6,FALSE()),""))</f>
        <v/>
      </c>
      <c r="G1080" s="19" t="str">
        <f aca="false">IF($B1080="","",IFERROR(VLOOKUP($B1080,الموظفين!$A$2:$J$501,7,FALSE()),""))</f>
        <v/>
      </c>
      <c r="H1080" s="20"/>
      <c r="I1080" s="20"/>
      <c r="J1080" s="21" t="str">
        <f aca="false">IF(OR(H1080="",I1080=""),"",ROUND(MOD(I1080-H1080,1)*24,2))</f>
        <v/>
      </c>
      <c r="K1080" s="22" t="str">
        <f aca="false">IF(OR(H1080="",F1080=""),"",IF(ROUND(MAX(0,MOD(H1080-F1080+0.5,1)-0.5)*1440,0)&gt;IFERROR(VLOOKUP(E1080,الورديات!$A$2:$E$21,5,FALSE()),0),ROUND(MAX(0,MOD(H1080-F1080+0.5,1)-0.5)*1440,0),0))</f>
        <v/>
      </c>
      <c r="L1080" s="22" t="str">
        <f aca="false">IF(OR(I1080="",G1080=""),"",ROUND(MAX(0,MOD(G1080-I1080+0.5,1)-0.5)*1440,0))</f>
        <v/>
      </c>
      <c r="M1080" s="22" t="str">
        <f aca="false">IF(OR(I1080="",G1080=""),"",IF(ROUND(MAX(0,MOD(I1080-G1080+0.5,1)-0.5)*1440,0)&gt;=الإعدادات!$B$8,ROUND(MAX(0,MOD(I1080-G1080+0.5,1)-0.5)*1440,0),0))</f>
        <v/>
      </c>
      <c r="N1080" s="18" t="str">
        <f aca="false">IF(OR(A1080="",B1080=""),"",IF(COUNTIFS(الإجازات!$A$2:$A$1001,B1080,الإجازات!$D$2:$D$1001,"&lt;="&amp;A1080,الإجازات!$E$2:$E$1001,"&gt;="&amp;A1080,الإجازات!$G$2:$G$1001,"مقبولة")=0,"",LOOKUP(2,1/((الإجازات!$A$2:$A$1001=B1080)*(الإجازات!$D$2:$D$1001&lt;=A1080)*(الإجازات!$E$2:$E$1001&gt;=A1080)*(الإجازات!$G$2:$G$1001="مقبولة")),الإجازات!$C$2:$C$1001)))</f>
        <v/>
      </c>
      <c r="O1080" s="17"/>
      <c r="P1080" s="23" t="str">
        <f aca="false">IF(B1080="","",IF(ISNA(MATCH(B1080,الموظفين!$A$2:$A$501,0)),"⚠ كود غير موجود",IF(O1080&lt;&gt;"",O1080,IF(N1080&lt;&gt;"",N1080,IF(H1080="",IF(AND(A1080&lt;&gt;"",WEEKDAY(A1080)=الإعدادات!$B$11),"راحة أسبوعية","غائب"),IF(I1080="","بدون انصراف",IF(N(K1080)&gt;0,"متأخر","حاضر")))))))</f>
        <v/>
      </c>
      <c r="Q1080" s="24" t="str">
        <f aca="false">IF(B1080="","",IF(OR(P1080="غائب",P1080="غياب",P1080="إجازة بدون راتب"),IFERROR(VLOOKUP(B1080,الموظفين!$A$2:$J$501,8,FALSE()),0),0))</f>
        <v/>
      </c>
      <c r="R1080" s="24" t="str">
        <f aca="false">IF(B1080="","",ROUND((N(K1080)+N(L1080))/60*IFERROR(VLOOKUP(B1080,الموظفين!$A$2:$J$501,8,FALSE()),0)/الإعدادات!$B$6*الإعدادات!$B$9,2))</f>
        <v/>
      </c>
      <c r="S1080" s="24" t="str">
        <f aca="false">IF(OR(B1080="",M1080=""),"",ROUND(M1080/60*IFERROR(VLOOKUP(B1080,الموظفين!$A$2:$J$501,9,FALSE()),0),2))</f>
        <v/>
      </c>
      <c r="T1080" s="17"/>
      <c r="U1080" s="23" t="str">
        <f aca="false">IF(OR(A1080="",B1080=""),"",A1080&amp;"|"&amp;B1080)</f>
        <v/>
      </c>
    </row>
    <row r="1081" customFormat="false" ht="15" hidden="false" customHeight="false" outlineLevel="0" collapsed="false">
      <c r="A1081" s="16"/>
      <c r="B1081" s="17"/>
      <c r="C1081" s="18" t="str">
        <f aca="false">IF($B1081="","",IFERROR(VLOOKUP($B1081,الموظفين!$A$2:$J$501,2,FALSE())&amp;"","⚠ كود غير موجود"))</f>
        <v/>
      </c>
      <c r="D1081" s="18" t="str">
        <f aca="false">IF($B1081="","",IFERROR(VLOOKUP($B1081,الموظفين!$A$2:$J$501,3,FALSE())&amp;"",""))</f>
        <v/>
      </c>
      <c r="E1081" s="18" t="str">
        <f aca="false">IF($B1081="","",IFERROR(VLOOKUP($B1081,الموظفين!$A$2:$J$501,5,FALSE())&amp;"",""))</f>
        <v/>
      </c>
      <c r="F1081" s="19" t="str">
        <f aca="false">IF($B1081="","",IFERROR(VLOOKUP($B1081,الموظفين!$A$2:$J$501,6,FALSE()),""))</f>
        <v/>
      </c>
      <c r="G1081" s="19" t="str">
        <f aca="false">IF($B1081="","",IFERROR(VLOOKUP($B1081,الموظفين!$A$2:$J$501,7,FALSE()),""))</f>
        <v/>
      </c>
      <c r="H1081" s="20"/>
      <c r="I1081" s="20"/>
      <c r="J1081" s="21" t="str">
        <f aca="false">IF(OR(H1081="",I1081=""),"",ROUND(MOD(I1081-H1081,1)*24,2))</f>
        <v/>
      </c>
      <c r="K1081" s="22" t="str">
        <f aca="false">IF(OR(H1081="",F1081=""),"",IF(ROUND(MAX(0,MOD(H1081-F1081+0.5,1)-0.5)*1440,0)&gt;IFERROR(VLOOKUP(E1081,الورديات!$A$2:$E$21,5,FALSE()),0),ROUND(MAX(0,MOD(H1081-F1081+0.5,1)-0.5)*1440,0),0))</f>
        <v/>
      </c>
      <c r="L1081" s="22" t="str">
        <f aca="false">IF(OR(I1081="",G1081=""),"",ROUND(MAX(0,MOD(G1081-I1081+0.5,1)-0.5)*1440,0))</f>
        <v/>
      </c>
      <c r="M1081" s="22" t="str">
        <f aca="false">IF(OR(I1081="",G1081=""),"",IF(ROUND(MAX(0,MOD(I1081-G1081+0.5,1)-0.5)*1440,0)&gt;=الإعدادات!$B$8,ROUND(MAX(0,MOD(I1081-G1081+0.5,1)-0.5)*1440,0),0))</f>
        <v/>
      </c>
      <c r="N1081" s="18" t="str">
        <f aca="false">IF(OR(A1081="",B1081=""),"",IF(COUNTIFS(الإجازات!$A$2:$A$1001,B1081,الإجازات!$D$2:$D$1001,"&lt;="&amp;A1081,الإجازات!$E$2:$E$1001,"&gt;="&amp;A1081,الإجازات!$G$2:$G$1001,"مقبولة")=0,"",LOOKUP(2,1/((الإجازات!$A$2:$A$1001=B1081)*(الإجازات!$D$2:$D$1001&lt;=A1081)*(الإجازات!$E$2:$E$1001&gt;=A1081)*(الإجازات!$G$2:$G$1001="مقبولة")),الإجازات!$C$2:$C$1001)))</f>
        <v/>
      </c>
      <c r="O1081" s="17"/>
      <c r="P1081" s="23" t="str">
        <f aca="false">IF(B1081="","",IF(ISNA(MATCH(B1081,الموظفين!$A$2:$A$501,0)),"⚠ كود غير موجود",IF(O1081&lt;&gt;"",O1081,IF(N1081&lt;&gt;"",N1081,IF(H1081="",IF(AND(A1081&lt;&gt;"",WEEKDAY(A1081)=الإعدادات!$B$11),"راحة أسبوعية","غائب"),IF(I1081="","بدون انصراف",IF(N(K1081)&gt;0,"متأخر","حاضر")))))))</f>
        <v/>
      </c>
      <c r="Q1081" s="24" t="str">
        <f aca="false">IF(B1081="","",IF(OR(P1081="غائب",P1081="غياب",P1081="إجازة بدون راتب"),IFERROR(VLOOKUP(B1081,الموظفين!$A$2:$J$501,8,FALSE()),0),0))</f>
        <v/>
      </c>
      <c r="R1081" s="24" t="str">
        <f aca="false">IF(B1081="","",ROUND((N(K1081)+N(L1081))/60*IFERROR(VLOOKUP(B1081,الموظفين!$A$2:$J$501,8,FALSE()),0)/الإعدادات!$B$6*الإعدادات!$B$9,2))</f>
        <v/>
      </c>
      <c r="S1081" s="24" t="str">
        <f aca="false">IF(OR(B1081="",M1081=""),"",ROUND(M1081/60*IFERROR(VLOOKUP(B1081,الموظفين!$A$2:$J$501,9,FALSE()),0),2))</f>
        <v/>
      </c>
      <c r="T1081" s="17"/>
      <c r="U1081" s="23" t="str">
        <f aca="false">IF(OR(A1081="",B1081=""),"",A1081&amp;"|"&amp;B1081)</f>
        <v/>
      </c>
    </row>
    <row r="1082" customFormat="false" ht="15" hidden="false" customHeight="false" outlineLevel="0" collapsed="false">
      <c r="A1082" s="16"/>
      <c r="B1082" s="17"/>
      <c r="C1082" s="18" t="str">
        <f aca="false">IF($B1082="","",IFERROR(VLOOKUP($B1082,الموظفين!$A$2:$J$501,2,FALSE())&amp;"","⚠ كود غير موجود"))</f>
        <v/>
      </c>
      <c r="D1082" s="18" t="str">
        <f aca="false">IF($B1082="","",IFERROR(VLOOKUP($B1082,الموظفين!$A$2:$J$501,3,FALSE())&amp;"",""))</f>
        <v/>
      </c>
      <c r="E1082" s="18" t="str">
        <f aca="false">IF($B1082="","",IFERROR(VLOOKUP($B1082,الموظفين!$A$2:$J$501,5,FALSE())&amp;"",""))</f>
        <v/>
      </c>
      <c r="F1082" s="19" t="str">
        <f aca="false">IF($B1082="","",IFERROR(VLOOKUP($B1082,الموظفين!$A$2:$J$501,6,FALSE()),""))</f>
        <v/>
      </c>
      <c r="G1082" s="19" t="str">
        <f aca="false">IF($B1082="","",IFERROR(VLOOKUP($B1082,الموظفين!$A$2:$J$501,7,FALSE()),""))</f>
        <v/>
      </c>
      <c r="H1082" s="20"/>
      <c r="I1082" s="20"/>
      <c r="J1082" s="21" t="str">
        <f aca="false">IF(OR(H1082="",I1082=""),"",ROUND(MOD(I1082-H1082,1)*24,2))</f>
        <v/>
      </c>
      <c r="K1082" s="22" t="str">
        <f aca="false">IF(OR(H1082="",F1082=""),"",IF(ROUND(MAX(0,MOD(H1082-F1082+0.5,1)-0.5)*1440,0)&gt;IFERROR(VLOOKUP(E1082,الورديات!$A$2:$E$21,5,FALSE()),0),ROUND(MAX(0,MOD(H1082-F1082+0.5,1)-0.5)*1440,0),0))</f>
        <v/>
      </c>
      <c r="L1082" s="22" t="str">
        <f aca="false">IF(OR(I1082="",G1082=""),"",ROUND(MAX(0,MOD(G1082-I1082+0.5,1)-0.5)*1440,0))</f>
        <v/>
      </c>
      <c r="M1082" s="22" t="str">
        <f aca="false">IF(OR(I1082="",G1082=""),"",IF(ROUND(MAX(0,MOD(I1082-G1082+0.5,1)-0.5)*1440,0)&gt;=الإعدادات!$B$8,ROUND(MAX(0,MOD(I1082-G1082+0.5,1)-0.5)*1440,0),0))</f>
        <v/>
      </c>
      <c r="N1082" s="18" t="str">
        <f aca="false">IF(OR(A1082="",B1082=""),"",IF(COUNTIFS(الإجازات!$A$2:$A$1001,B1082,الإجازات!$D$2:$D$1001,"&lt;="&amp;A1082,الإجازات!$E$2:$E$1001,"&gt;="&amp;A1082,الإجازات!$G$2:$G$1001,"مقبولة")=0,"",LOOKUP(2,1/((الإجازات!$A$2:$A$1001=B1082)*(الإجازات!$D$2:$D$1001&lt;=A1082)*(الإجازات!$E$2:$E$1001&gt;=A1082)*(الإجازات!$G$2:$G$1001="مقبولة")),الإجازات!$C$2:$C$1001)))</f>
        <v/>
      </c>
      <c r="O1082" s="17"/>
      <c r="P1082" s="23" t="str">
        <f aca="false">IF(B1082="","",IF(ISNA(MATCH(B1082,الموظفين!$A$2:$A$501,0)),"⚠ كود غير موجود",IF(O1082&lt;&gt;"",O1082,IF(N1082&lt;&gt;"",N1082,IF(H1082="",IF(AND(A1082&lt;&gt;"",WEEKDAY(A1082)=الإعدادات!$B$11),"راحة أسبوعية","غائب"),IF(I1082="","بدون انصراف",IF(N(K1082)&gt;0,"متأخر","حاضر")))))))</f>
        <v/>
      </c>
      <c r="Q1082" s="24" t="str">
        <f aca="false">IF(B1082="","",IF(OR(P1082="غائب",P1082="غياب",P1082="إجازة بدون راتب"),IFERROR(VLOOKUP(B1082,الموظفين!$A$2:$J$501,8,FALSE()),0),0))</f>
        <v/>
      </c>
      <c r="R1082" s="24" t="str">
        <f aca="false">IF(B1082="","",ROUND((N(K1082)+N(L1082))/60*IFERROR(VLOOKUP(B1082,الموظفين!$A$2:$J$501,8,FALSE()),0)/الإعدادات!$B$6*الإعدادات!$B$9,2))</f>
        <v/>
      </c>
      <c r="S1082" s="24" t="str">
        <f aca="false">IF(OR(B1082="",M1082=""),"",ROUND(M1082/60*IFERROR(VLOOKUP(B1082,الموظفين!$A$2:$J$501,9,FALSE()),0),2))</f>
        <v/>
      </c>
      <c r="T1082" s="17"/>
      <c r="U1082" s="23" t="str">
        <f aca="false">IF(OR(A1082="",B1082=""),"",A1082&amp;"|"&amp;B1082)</f>
        <v/>
      </c>
    </row>
    <row r="1083" customFormat="false" ht="15" hidden="false" customHeight="false" outlineLevel="0" collapsed="false">
      <c r="A1083" s="16"/>
      <c r="B1083" s="17"/>
      <c r="C1083" s="18" t="str">
        <f aca="false">IF($B1083="","",IFERROR(VLOOKUP($B1083,الموظفين!$A$2:$J$501,2,FALSE())&amp;"","⚠ كود غير موجود"))</f>
        <v/>
      </c>
      <c r="D1083" s="18" t="str">
        <f aca="false">IF($B1083="","",IFERROR(VLOOKUP($B1083,الموظفين!$A$2:$J$501,3,FALSE())&amp;"",""))</f>
        <v/>
      </c>
      <c r="E1083" s="18" t="str">
        <f aca="false">IF($B1083="","",IFERROR(VLOOKUP($B1083,الموظفين!$A$2:$J$501,5,FALSE())&amp;"",""))</f>
        <v/>
      </c>
      <c r="F1083" s="19" t="str">
        <f aca="false">IF($B1083="","",IFERROR(VLOOKUP($B1083,الموظفين!$A$2:$J$501,6,FALSE()),""))</f>
        <v/>
      </c>
      <c r="G1083" s="19" t="str">
        <f aca="false">IF($B1083="","",IFERROR(VLOOKUP($B1083,الموظفين!$A$2:$J$501,7,FALSE()),""))</f>
        <v/>
      </c>
      <c r="H1083" s="20"/>
      <c r="I1083" s="20"/>
      <c r="J1083" s="21" t="str">
        <f aca="false">IF(OR(H1083="",I1083=""),"",ROUND(MOD(I1083-H1083,1)*24,2))</f>
        <v/>
      </c>
      <c r="K1083" s="22" t="str">
        <f aca="false">IF(OR(H1083="",F1083=""),"",IF(ROUND(MAX(0,MOD(H1083-F1083+0.5,1)-0.5)*1440,0)&gt;IFERROR(VLOOKUP(E1083,الورديات!$A$2:$E$21,5,FALSE()),0),ROUND(MAX(0,MOD(H1083-F1083+0.5,1)-0.5)*1440,0),0))</f>
        <v/>
      </c>
      <c r="L1083" s="22" t="str">
        <f aca="false">IF(OR(I1083="",G1083=""),"",ROUND(MAX(0,MOD(G1083-I1083+0.5,1)-0.5)*1440,0))</f>
        <v/>
      </c>
      <c r="M1083" s="22" t="str">
        <f aca="false">IF(OR(I1083="",G1083=""),"",IF(ROUND(MAX(0,MOD(I1083-G1083+0.5,1)-0.5)*1440,0)&gt;=الإعدادات!$B$8,ROUND(MAX(0,MOD(I1083-G1083+0.5,1)-0.5)*1440,0),0))</f>
        <v/>
      </c>
      <c r="N1083" s="18" t="str">
        <f aca="false">IF(OR(A1083="",B1083=""),"",IF(COUNTIFS(الإجازات!$A$2:$A$1001,B1083,الإجازات!$D$2:$D$1001,"&lt;="&amp;A1083,الإجازات!$E$2:$E$1001,"&gt;="&amp;A1083,الإجازات!$G$2:$G$1001,"مقبولة")=0,"",LOOKUP(2,1/((الإجازات!$A$2:$A$1001=B1083)*(الإجازات!$D$2:$D$1001&lt;=A1083)*(الإجازات!$E$2:$E$1001&gt;=A1083)*(الإجازات!$G$2:$G$1001="مقبولة")),الإجازات!$C$2:$C$1001)))</f>
        <v/>
      </c>
      <c r="O1083" s="17"/>
      <c r="P1083" s="23" t="str">
        <f aca="false">IF(B1083="","",IF(ISNA(MATCH(B1083,الموظفين!$A$2:$A$501,0)),"⚠ كود غير موجود",IF(O1083&lt;&gt;"",O1083,IF(N1083&lt;&gt;"",N1083,IF(H1083="",IF(AND(A1083&lt;&gt;"",WEEKDAY(A1083)=الإعدادات!$B$11),"راحة أسبوعية","غائب"),IF(I1083="","بدون انصراف",IF(N(K1083)&gt;0,"متأخر","حاضر")))))))</f>
        <v/>
      </c>
      <c r="Q1083" s="24" t="str">
        <f aca="false">IF(B1083="","",IF(OR(P1083="غائب",P1083="غياب",P1083="إجازة بدون راتب"),IFERROR(VLOOKUP(B1083,الموظفين!$A$2:$J$501,8,FALSE()),0),0))</f>
        <v/>
      </c>
      <c r="R1083" s="24" t="str">
        <f aca="false">IF(B1083="","",ROUND((N(K1083)+N(L1083))/60*IFERROR(VLOOKUP(B1083,الموظفين!$A$2:$J$501,8,FALSE()),0)/الإعدادات!$B$6*الإعدادات!$B$9,2))</f>
        <v/>
      </c>
      <c r="S1083" s="24" t="str">
        <f aca="false">IF(OR(B1083="",M1083=""),"",ROUND(M1083/60*IFERROR(VLOOKUP(B1083,الموظفين!$A$2:$J$501,9,FALSE()),0),2))</f>
        <v/>
      </c>
      <c r="T1083" s="17"/>
      <c r="U1083" s="23" t="str">
        <f aca="false">IF(OR(A1083="",B1083=""),"",A1083&amp;"|"&amp;B1083)</f>
        <v/>
      </c>
    </row>
    <row r="1084" customFormat="false" ht="15" hidden="false" customHeight="false" outlineLevel="0" collapsed="false">
      <c r="A1084" s="16"/>
      <c r="B1084" s="17"/>
      <c r="C1084" s="18" t="str">
        <f aca="false">IF($B1084="","",IFERROR(VLOOKUP($B1084,الموظفين!$A$2:$J$501,2,FALSE())&amp;"","⚠ كود غير موجود"))</f>
        <v/>
      </c>
      <c r="D1084" s="18" t="str">
        <f aca="false">IF($B1084="","",IFERROR(VLOOKUP($B1084,الموظفين!$A$2:$J$501,3,FALSE())&amp;"",""))</f>
        <v/>
      </c>
      <c r="E1084" s="18" t="str">
        <f aca="false">IF($B1084="","",IFERROR(VLOOKUP($B1084,الموظفين!$A$2:$J$501,5,FALSE())&amp;"",""))</f>
        <v/>
      </c>
      <c r="F1084" s="19" t="str">
        <f aca="false">IF($B1084="","",IFERROR(VLOOKUP($B1084,الموظفين!$A$2:$J$501,6,FALSE()),""))</f>
        <v/>
      </c>
      <c r="G1084" s="19" t="str">
        <f aca="false">IF($B1084="","",IFERROR(VLOOKUP($B1084,الموظفين!$A$2:$J$501,7,FALSE()),""))</f>
        <v/>
      </c>
      <c r="H1084" s="20"/>
      <c r="I1084" s="20"/>
      <c r="J1084" s="21" t="str">
        <f aca="false">IF(OR(H1084="",I1084=""),"",ROUND(MOD(I1084-H1084,1)*24,2))</f>
        <v/>
      </c>
      <c r="K1084" s="22" t="str">
        <f aca="false">IF(OR(H1084="",F1084=""),"",IF(ROUND(MAX(0,MOD(H1084-F1084+0.5,1)-0.5)*1440,0)&gt;IFERROR(VLOOKUP(E1084,الورديات!$A$2:$E$21,5,FALSE()),0),ROUND(MAX(0,MOD(H1084-F1084+0.5,1)-0.5)*1440,0),0))</f>
        <v/>
      </c>
      <c r="L1084" s="22" t="str">
        <f aca="false">IF(OR(I1084="",G1084=""),"",ROUND(MAX(0,MOD(G1084-I1084+0.5,1)-0.5)*1440,0))</f>
        <v/>
      </c>
      <c r="M1084" s="22" t="str">
        <f aca="false">IF(OR(I1084="",G1084=""),"",IF(ROUND(MAX(0,MOD(I1084-G1084+0.5,1)-0.5)*1440,0)&gt;=الإعدادات!$B$8,ROUND(MAX(0,MOD(I1084-G1084+0.5,1)-0.5)*1440,0),0))</f>
        <v/>
      </c>
      <c r="N1084" s="18" t="str">
        <f aca="false">IF(OR(A1084="",B1084=""),"",IF(COUNTIFS(الإجازات!$A$2:$A$1001,B1084,الإجازات!$D$2:$D$1001,"&lt;="&amp;A1084,الإجازات!$E$2:$E$1001,"&gt;="&amp;A1084,الإجازات!$G$2:$G$1001,"مقبولة")=0,"",LOOKUP(2,1/((الإجازات!$A$2:$A$1001=B1084)*(الإجازات!$D$2:$D$1001&lt;=A1084)*(الإجازات!$E$2:$E$1001&gt;=A1084)*(الإجازات!$G$2:$G$1001="مقبولة")),الإجازات!$C$2:$C$1001)))</f>
        <v/>
      </c>
      <c r="O1084" s="17"/>
      <c r="P1084" s="23" t="str">
        <f aca="false">IF(B1084="","",IF(ISNA(MATCH(B1084,الموظفين!$A$2:$A$501,0)),"⚠ كود غير موجود",IF(O1084&lt;&gt;"",O1084,IF(N1084&lt;&gt;"",N1084,IF(H1084="",IF(AND(A1084&lt;&gt;"",WEEKDAY(A1084)=الإعدادات!$B$11),"راحة أسبوعية","غائب"),IF(I1084="","بدون انصراف",IF(N(K1084)&gt;0,"متأخر","حاضر")))))))</f>
        <v/>
      </c>
      <c r="Q1084" s="24" t="str">
        <f aca="false">IF(B1084="","",IF(OR(P1084="غائب",P1084="غياب",P1084="إجازة بدون راتب"),IFERROR(VLOOKUP(B1084,الموظفين!$A$2:$J$501,8,FALSE()),0),0))</f>
        <v/>
      </c>
      <c r="R1084" s="24" t="str">
        <f aca="false">IF(B1084="","",ROUND((N(K1084)+N(L1084))/60*IFERROR(VLOOKUP(B1084,الموظفين!$A$2:$J$501,8,FALSE()),0)/الإعدادات!$B$6*الإعدادات!$B$9,2))</f>
        <v/>
      </c>
      <c r="S1084" s="24" t="str">
        <f aca="false">IF(OR(B1084="",M1084=""),"",ROUND(M1084/60*IFERROR(VLOOKUP(B1084,الموظفين!$A$2:$J$501,9,FALSE()),0),2))</f>
        <v/>
      </c>
      <c r="T1084" s="17"/>
      <c r="U1084" s="23" t="str">
        <f aca="false">IF(OR(A1084="",B1084=""),"",A1084&amp;"|"&amp;B1084)</f>
        <v/>
      </c>
    </row>
    <row r="1085" customFormat="false" ht="15" hidden="false" customHeight="false" outlineLevel="0" collapsed="false">
      <c r="A1085" s="16"/>
      <c r="B1085" s="17"/>
      <c r="C1085" s="18" t="str">
        <f aca="false">IF($B1085="","",IFERROR(VLOOKUP($B1085,الموظفين!$A$2:$J$501,2,FALSE())&amp;"","⚠ كود غير موجود"))</f>
        <v/>
      </c>
      <c r="D1085" s="18" t="str">
        <f aca="false">IF($B1085="","",IFERROR(VLOOKUP($B1085,الموظفين!$A$2:$J$501,3,FALSE())&amp;"",""))</f>
        <v/>
      </c>
      <c r="E1085" s="18" t="str">
        <f aca="false">IF($B1085="","",IFERROR(VLOOKUP($B1085,الموظفين!$A$2:$J$501,5,FALSE())&amp;"",""))</f>
        <v/>
      </c>
      <c r="F1085" s="19" t="str">
        <f aca="false">IF($B1085="","",IFERROR(VLOOKUP($B1085,الموظفين!$A$2:$J$501,6,FALSE()),""))</f>
        <v/>
      </c>
      <c r="G1085" s="19" t="str">
        <f aca="false">IF($B1085="","",IFERROR(VLOOKUP($B1085,الموظفين!$A$2:$J$501,7,FALSE()),""))</f>
        <v/>
      </c>
      <c r="H1085" s="20"/>
      <c r="I1085" s="20"/>
      <c r="J1085" s="21" t="str">
        <f aca="false">IF(OR(H1085="",I1085=""),"",ROUND(MOD(I1085-H1085,1)*24,2))</f>
        <v/>
      </c>
      <c r="K1085" s="22" t="str">
        <f aca="false">IF(OR(H1085="",F1085=""),"",IF(ROUND(MAX(0,MOD(H1085-F1085+0.5,1)-0.5)*1440,0)&gt;IFERROR(VLOOKUP(E1085,الورديات!$A$2:$E$21,5,FALSE()),0),ROUND(MAX(0,MOD(H1085-F1085+0.5,1)-0.5)*1440,0),0))</f>
        <v/>
      </c>
      <c r="L1085" s="22" t="str">
        <f aca="false">IF(OR(I1085="",G1085=""),"",ROUND(MAX(0,MOD(G1085-I1085+0.5,1)-0.5)*1440,0))</f>
        <v/>
      </c>
      <c r="M1085" s="22" t="str">
        <f aca="false">IF(OR(I1085="",G1085=""),"",IF(ROUND(MAX(0,MOD(I1085-G1085+0.5,1)-0.5)*1440,0)&gt;=الإعدادات!$B$8,ROUND(MAX(0,MOD(I1085-G1085+0.5,1)-0.5)*1440,0),0))</f>
        <v/>
      </c>
      <c r="N1085" s="18" t="str">
        <f aca="false">IF(OR(A1085="",B1085=""),"",IF(COUNTIFS(الإجازات!$A$2:$A$1001,B1085,الإجازات!$D$2:$D$1001,"&lt;="&amp;A1085,الإجازات!$E$2:$E$1001,"&gt;="&amp;A1085,الإجازات!$G$2:$G$1001,"مقبولة")=0,"",LOOKUP(2,1/((الإجازات!$A$2:$A$1001=B1085)*(الإجازات!$D$2:$D$1001&lt;=A1085)*(الإجازات!$E$2:$E$1001&gt;=A1085)*(الإجازات!$G$2:$G$1001="مقبولة")),الإجازات!$C$2:$C$1001)))</f>
        <v/>
      </c>
      <c r="O1085" s="17"/>
      <c r="P1085" s="23" t="str">
        <f aca="false">IF(B1085="","",IF(ISNA(MATCH(B1085,الموظفين!$A$2:$A$501,0)),"⚠ كود غير موجود",IF(O1085&lt;&gt;"",O1085,IF(N1085&lt;&gt;"",N1085,IF(H1085="",IF(AND(A1085&lt;&gt;"",WEEKDAY(A1085)=الإعدادات!$B$11),"راحة أسبوعية","غائب"),IF(I1085="","بدون انصراف",IF(N(K1085)&gt;0,"متأخر","حاضر")))))))</f>
        <v/>
      </c>
      <c r="Q1085" s="24" t="str">
        <f aca="false">IF(B1085="","",IF(OR(P1085="غائب",P1085="غياب",P1085="إجازة بدون راتب"),IFERROR(VLOOKUP(B1085,الموظفين!$A$2:$J$501,8,FALSE()),0),0))</f>
        <v/>
      </c>
      <c r="R1085" s="24" t="str">
        <f aca="false">IF(B1085="","",ROUND((N(K1085)+N(L1085))/60*IFERROR(VLOOKUP(B1085,الموظفين!$A$2:$J$501,8,FALSE()),0)/الإعدادات!$B$6*الإعدادات!$B$9,2))</f>
        <v/>
      </c>
      <c r="S1085" s="24" t="str">
        <f aca="false">IF(OR(B1085="",M1085=""),"",ROUND(M1085/60*IFERROR(VLOOKUP(B1085,الموظفين!$A$2:$J$501,9,FALSE()),0),2))</f>
        <v/>
      </c>
      <c r="T1085" s="17"/>
      <c r="U1085" s="23" t="str">
        <f aca="false">IF(OR(A1085="",B1085=""),"",A1085&amp;"|"&amp;B1085)</f>
        <v/>
      </c>
    </row>
    <row r="1086" customFormat="false" ht="15" hidden="false" customHeight="false" outlineLevel="0" collapsed="false">
      <c r="A1086" s="16"/>
      <c r="B1086" s="17"/>
      <c r="C1086" s="18" t="str">
        <f aca="false">IF($B1086="","",IFERROR(VLOOKUP($B1086,الموظفين!$A$2:$J$501,2,FALSE())&amp;"","⚠ كود غير موجود"))</f>
        <v/>
      </c>
      <c r="D1086" s="18" t="str">
        <f aca="false">IF($B1086="","",IFERROR(VLOOKUP($B1086,الموظفين!$A$2:$J$501,3,FALSE())&amp;"",""))</f>
        <v/>
      </c>
      <c r="E1086" s="18" t="str">
        <f aca="false">IF($B1086="","",IFERROR(VLOOKUP($B1086,الموظفين!$A$2:$J$501,5,FALSE())&amp;"",""))</f>
        <v/>
      </c>
      <c r="F1086" s="19" t="str">
        <f aca="false">IF($B1086="","",IFERROR(VLOOKUP($B1086,الموظفين!$A$2:$J$501,6,FALSE()),""))</f>
        <v/>
      </c>
      <c r="G1086" s="19" t="str">
        <f aca="false">IF($B1086="","",IFERROR(VLOOKUP($B1086,الموظفين!$A$2:$J$501,7,FALSE()),""))</f>
        <v/>
      </c>
      <c r="H1086" s="20"/>
      <c r="I1086" s="20"/>
      <c r="J1086" s="21" t="str">
        <f aca="false">IF(OR(H1086="",I1086=""),"",ROUND(MOD(I1086-H1086,1)*24,2))</f>
        <v/>
      </c>
      <c r="K1086" s="22" t="str">
        <f aca="false">IF(OR(H1086="",F1086=""),"",IF(ROUND(MAX(0,MOD(H1086-F1086+0.5,1)-0.5)*1440,0)&gt;IFERROR(VLOOKUP(E1086,الورديات!$A$2:$E$21,5,FALSE()),0),ROUND(MAX(0,MOD(H1086-F1086+0.5,1)-0.5)*1440,0),0))</f>
        <v/>
      </c>
      <c r="L1086" s="22" t="str">
        <f aca="false">IF(OR(I1086="",G1086=""),"",ROUND(MAX(0,MOD(G1086-I1086+0.5,1)-0.5)*1440,0))</f>
        <v/>
      </c>
      <c r="M1086" s="22" t="str">
        <f aca="false">IF(OR(I1086="",G1086=""),"",IF(ROUND(MAX(0,MOD(I1086-G1086+0.5,1)-0.5)*1440,0)&gt;=الإعدادات!$B$8,ROUND(MAX(0,MOD(I1086-G1086+0.5,1)-0.5)*1440,0),0))</f>
        <v/>
      </c>
      <c r="N1086" s="18" t="str">
        <f aca="false">IF(OR(A1086="",B1086=""),"",IF(COUNTIFS(الإجازات!$A$2:$A$1001,B1086,الإجازات!$D$2:$D$1001,"&lt;="&amp;A1086,الإجازات!$E$2:$E$1001,"&gt;="&amp;A1086,الإجازات!$G$2:$G$1001,"مقبولة")=0,"",LOOKUP(2,1/((الإجازات!$A$2:$A$1001=B1086)*(الإجازات!$D$2:$D$1001&lt;=A1086)*(الإجازات!$E$2:$E$1001&gt;=A1086)*(الإجازات!$G$2:$G$1001="مقبولة")),الإجازات!$C$2:$C$1001)))</f>
        <v/>
      </c>
      <c r="O1086" s="17"/>
      <c r="P1086" s="23" t="str">
        <f aca="false">IF(B1086="","",IF(ISNA(MATCH(B1086,الموظفين!$A$2:$A$501,0)),"⚠ كود غير موجود",IF(O1086&lt;&gt;"",O1086,IF(N1086&lt;&gt;"",N1086,IF(H1086="",IF(AND(A1086&lt;&gt;"",WEEKDAY(A1086)=الإعدادات!$B$11),"راحة أسبوعية","غائب"),IF(I1086="","بدون انصراف",IF(N(K1086)&gt;0,"متأخر","حاضر")))))))</f>
        <v/>
      </c>
      <c r="Q1086" s="24" t="str">
        <f aca="false">IF(B1086="","",IF(OR(P1086="غائب",P1086="غياب",P1086="إجازة بدون راتب"),IFERROR(VLOOKUP(B1086,الموظفين!$A$2:$J$501,8,FALSE()),0),0))</f>
        <v/>
      </c>
      <c r="R1086" s="24" t="str">
        <f aca="false">IF(B1086="","",ROUND((N(K1086)+N(L1086))/60*IFERROR(VLOOKUP(B1086,الموظفين!$A$2:$J$501,8,FALSE()),0)/الإعدادات!$B$6*الإعدادات!$B$9,2))</f>
        <v/>
      </c>
      <c r="S1086" s="24" t="str">
        <f aca="false">IF(OR(B1086="",M1086=""),"",ROUND(M1086/60*IFERROR(VLOOKUP(B1086,الموظفين!$A$2:$J$501,9,FALSE()),0),2))</f>
        <v/>
      </c>
      <c r="T1086" s="17"/>
      <c r="U1086" s="23" t="str">
        <f aca="false">IF(OR(A1086="",B1086=""),"",A1086&amp;"|"&amp;B1086)</f>
        <v/>
      </c>
    </row>
    <row r="1087" customFormat="false" ht="15" hidden="false" customHeight="false" outlineLevel="0" collapsed="false">
      <c r="A1087" s="16"/>
      <c r="B1087" s="17"/>
      <c r="C1087" s="18" t="str">
        <f aca="false">IF($B1087="","",IFERROR(VLOOKUP($B1087,الموظفين!$A$2:$J$501,2,FALSE())&amp;"","⚠ كود غير موجود"))</f>
        <v/>
      </c>
      <c r="D1087" s="18" t="str">
        <f aca="false">IF($B1087="","",IFERROR(VLOOKUP($B1087,الموظفين!$A$2:$J$501,3,FALSE())&amp;"",""))</f>
        <v/>
      </c>
      <c r="E1087" s="18" t="str">
        <f aca="false">IF($B1087="","",IFERROR(VLOOKUP($B1087,الموظفين!$A$2:$J$501,5,FALSE())&amp;"",""))</f>
        <v/>
      </c>
      <c r="F1087" s="19" t="str">
        <f aca="false">IF($B1087="","",IFERROR(VLOOKUP($B1087,الموظفين!$A$2:$J$501,6,FALSE()),""))</f>
        <v/>
      </c>
      <c r="G1087" s="19" t="str">
        <f aca="false">IF($B1087="","",IFERROR(VLOOKUP($B1087,الموظفين!$A$2:$J$501,7,FALSE()),""))</f>
        <v/>
      </c>
      <c r="H1087" s="20"/>
      <c r="I1087" s="20"/>
      <c r="J1087" s="21" t="str">
        <f aca="false">IF(OR(H1087="",I1087=""),"",ROUND(MOD(I1087-H1087,1)*24,2))</f>
        <v/>
      </c>
      <c r="K1087" s="22" t="str">
        <f aca="false">IF(OR(H1087="",F1087=""),"",IF(ROUND(MAX(0,MOD(H1087-F1087+0.5,1)-0.5)*1440,0)&gt;IFERROR(VLOOKUP(E1087,الورديات!$A$2:$E$21,5,FALSE()),0),ROUND(MAX(0,MOD(H1087-F1087+0.5,1)-0.5)*1440,0),0))</f>
        <v/>
      </c>
      <c r="L1087" s="22" t="str">
        <f aca="false">IF(OR(I1087="",G1087=""),"",ROUND(MAX(0,MOD(G1087-I1087+0.5,1)-0.5)*1440,0))</f>
        <v/>
      </c>
      <c r="M1087" s="22" t="str">
        <f aca="false">IF(OR(I1087="",G1087=""),"",IF(ROUND(MAX(0,MOD(I1087-G1087+0.5,1)-0.5)*1440,0)&gt;=الإعدادات!$B$8,ROUND(MAX(0,MOD(I1087-G1087+0.5,1)-0.5)*1440,0),0))</f>
        <v/>
      </c>
      <c r="N1087" s="18" t="str">
        <f aca="false">IF(OR(A1087="",B1087=""),"",IF(COUNTIFS(الإجازات!$A$2:$A$1001,B1087,الإجازات!$D$2:$D$1001,"&lt;="&amp;A1087,الإجازات!$E$2:$E$1001,"&gt;="&amp;A1087,الإجازات!$G$2:$G$1001,"مقبولة")=0,"",LOOKUP(2,1/((الإجازات!$A$2:$A$1001=B1087)*(الإجازات!$D$2:$D$1001&lt;=A1087)*(الإجازات!$E$2:$E$1001&gt;=A1087)*(الإجازات!$G$2:$G$1001="مقبولة")),الإجازات!$C$2:$C$1001)))</f>
        <v/>
      </c>
      <c r="O1087" s="17"/>
      <c r="P1087" s="23" t="str">
        <f aca="false">IF(B1087="","",IF(ISNA(MATCH(B1087,الموظفين!$A$2:$A$501,0)),"⚠ كود غير موجود",IF(O1087&lt;&gt;"",O1087,IF(N1087&lt;&gt;"",N1087,IF(H1087="",IF(AND(A1087&lt;&gt;"",WEEKDAY(A1087)=الإعدادات!$B$11),"راحة أسبوعية","غائب"),IF(I1087="","بدون انصراف",IF(N(K1087)&gt;0,"متأخر","حاضر")))))))</f>
        <v/>
      </c>
      <c r="Q1087" s="24" t="str">
        <f aca="false">IF(B1087="","",IF(OR(P1087="غائب",P1087="غياب",P1087="إجازة بدون راتب"),IFERROR(VLOOKUP(B1087,الموظفين!$A$2:$J$501,8,FALSE()),0),0))</f>
        <v/>
      </c>
      <c r="R1087" s="24" t="str">
        <f aca="false">IF(B1087="","",ROUND((N(K1087)+N(L1087))/60*IFERROR(VLOOKUP(B1087,الموظفين!$A$2:$J$501,8,FALSE()),0)/الإعدادات!$B$6*الإعدادات!$B$9,2))</f>
        <v/>
      </c>
      <c r="S1087" s="24" t="str">
        <f aca="false">IF(OR(B1087="",M1087=""),"",ROUND(M1087/60*IFERROR(VLOOKUP(B1087,الموظفين!$A$2:$J$501,9,FALSE()),0),2))</f>
        <v/>
      </c>
      <c r="T1087" s="17"/>
      <c r="U1087" s="23" t="str">
        <f aca="false">IF(OR(A1087="",B1087=""),"",A1087&amp;"|"&amp;B1087)</f>
        <v/>
      </c>
    </row>
    <row r="1088" customFormat="false" ht="15" hidden="false" customHeight="false" outlineLevel="0" collapsed="false">
      <c r="A1088" s="16"/>
      <c r="B1088" s="17"/>
      <c r="C1088" s="18" t="str">
        <f aca="false">IF($B1088="","",IFERROR(VLOOKUP($B1088,الموظفين!$A$2:$J$501,2,FALSE())&amp;"","⚠ كود غير موجود"))</f>
        <v/>
      </c>
      <c r="D1088" s="18" t="str">
        <f aca="false">IF($B1088="","",IFERROR(VLOOKUP($B1088,الموظفين!$A$2:$J$501,3,FALSE())&amp;"",""))</f>
        <v/>
      </c>
      <c r="E1088" s="18" t="str">
        <f aca="false">IF($B1088="","",IFERROR(VLOOKUP($B1088,الموظفين!$A$2:$J$501,5,FALSE())&amp;"",""))</f>
        <v/>
      </c>
      <c r="F1088" s="19" t="str">
        <f aca="false">IF($B1088="","",IFERROR(VLOOKUP($B1088,الموظفين!$A$2:$J$501,6,FALSE()),""))</f>
        <v/>
      </c>
      <c r="G1088" s="19" t="str">
        <f aca="false">IF($B1088="","",IFERROR(VLOOKUP($B1088,الموظفين!$A$2:$J$501,7,FALSE()),""))</f>
        <v/>
      </c>
      <c r="H1088" s="20"/>
      <c r="I1088" s="20"/>
      <c r="J1088" s="21" t="str">
        <f aca="false">IF(OR(H1088="",I1088=""),"",ROUND(MOD(I1088-H1088,1)*24,2))</f>
        <v/>
      </c>
      <c r="K1088" s="22" t="str">
        <f aca="false">IF(OR(H1088="",F1088=""),"",IF(ROUND(MAX(0,MOD(H1088-F1088+0.5,1)-0.5)*1440,0)&gt;IFERROR(VLOOKUP(E1088,الورديات!$A$2:$E$21,5,FALSE()),0),ROUND(MAX(0,MOD(H1088-F1088+0.5,1)-0.5)*1440,0),0))</f>
        <v/>
      </c>
      <c r="L1088" s="22" t="str">
        <f aca="false">IF(OR(I1088="",G1088=""),"",ROUND(MAX(0,MOD(G1088-I1088+0.5,1)-0.5)*1440,0))</f>
        <v/>
      </c>
      <c r="M1088" s="22" t="str">
        <f aca="false">IF(OR(I1088="",G1088=""),"",IF(ROUND(MAX(0,MOD(I1088-G1088+0.5,1)-0.5)*1440,0)&gt;=الإعدادات!$B$8,ROUND(MAX(0,MOD(I1088-G1088+0.5,1)-0.5)*1440,0),0))</f>
        <v/>
      </c>
      <c r="N1088" s="18" t="str">
        <f aca="false">IF(OR(A1088="",B1088=""),"",IF(COUNTIFS(الإجازات!$A$2:$A$1001,B1088,الإجازات!$D$2:$D$1001,"&lt;="&amp;A1088,الإجازات!$E$2:$E$1001,"&gt;="&amp;A1088,الإجازات!$G$2:$G$1001,"مقبولة")=0,"",LOOKUP(2,1/((الإجازات!$A$2:$A$1001=B1088)*(الإجازات!$D$2:$D$1001&lt;=A1088)*(الإجازات!$E$2:$E$1001&gt;=A1088)*(الإجازات!$G$2:$G$1001="مقبولة")),الإجازات!$C$2:$C$1001)))</f>
        <v/>
      </c>
      <c r="O1088" s="17"/>
      <c r="P1088" s="23" t="str">
        <f aca="false">IF(B1088="","",IF(ISNA(MATCH(B1088,الموظفين!$A$2:$A$501,0)),"⚠ كود غير موجود",IF(O1088&lt;&gt;"",O1088,IF(N1088&lt;&gt;"",N1088,IF(H1088="",IF(AND(A1088&lt;&gt;"",WEEKDAY(A1088)=الإعدادات!$B$11),"راحة أسبوعية","غائب"),IF(I1088="","بدون انصراف",IF(N(K1088)&gt;0,"متأخر","حاضر")))))))</f>
        <v/>
      </c>
      <c r="Q1088" s="24" t="str">
        <f aca="false">IF(B1088="","",IF(OR(P1088="غائب",P1088="غياب",P1088="إجازة بدون راتب"),IFERROR(VLOOKUP(B1088,الموظفين!$A$2:$J$501,8,FALSE()),0),0))</f>
        <v/>
      </c>
      <c r="R1088" s="24" t="str">
        <f aca="false">IF(B1088="","",ROUND((N(K1088)+N(L1088))/60*IFERROR(VLOOKUP(B1088,الموظفين!$A$2:$J$501,8,FALSE()),0)/الإعدادات!$B$6*الإعدادات!$B$9,2))</f>
        <v/>
      </c>
      <c r="S1088" s="24" t="str">
        <f aca="false">IF(OR(B1088="",M1088=""),"",ROUND(M1088/60*IFERROR(VLOOKUP(B1088,الموظفين!$A$2:$J$501,9,FALSE()),0),2))</f>
        <v/>
      </c>
      <c r="T1088" s="17"/>
      <c r="U1088" s="23" t="str">
        <f aca="false">IF(OR(A1088="",B1088=""),"",A1088&amp;"|"&amp;B1088)</f>
        <v/>
      </c>
    </row>
    <row r="1089" customFormat="false" ht="15" hidden="false" customHeight="false" outlineLevel="0" collapsed="false">
      <c r="A1089" s="16"/>
      <c r="B1089" s="17"/>
      <c r="C1089" s="18" t="str">
        <f aca="false">IF($B1089="","",IFERROR(VLOOKUP($B1089,الموظفين!$A$2:$J$501,2,FALSE())&amp;"","⚠ كود غير موجود"))</f>
        <v/>
      </c>
      <c r="D1089" s="18" t="str">
        <f aca="false">IF($B1089="","",IFERROR(VLOOKUP($B1089,الموظفين!$A$2:$J$501,3,FALSE())&amp;"",""))</f>
        <v/>
      </c>
      <c r="E1089" s="18" t="str">
        <f aca="false">IF($B1089="","",IFERROR(VLOOKUP($B1089,الموظفين!$A$2:$J$501,5,FALSE())&amp;"",""))</f>
        <v/>
      </c>
      <c r="F1089" s="19" t="str">
        <f aca="false">IF($B1089="","",IFERROR(VLOOKUP($B1089,الموظفين!$A$2:$J$501,6,FALSE()),""))</f>
        <v/>
      </c>
      <c r="G1089" s="19" t="str">
        <f aca="false">IF($B1089="","",IFERROR(VLOOKUP($B1089,الموظفين!$A$2:$J$501,7,FALSE()),""))</f>
        <v/>
      </c>
      <c r="H1089" s="20"/>
      <c r="I1089" s="20"/>
      <c r="J1089" s="21" t="str">
        <f aca="false">IF(OR(H1089="",I1089=""),"",ROUND(MOD(I1089-H1089,1)*24,2))</f>
        <v/>
      </c>
      <c r="K1089" s="22" t="str">
        <f aca="false">IF(OR(H1089="",F1089=""),"",IF(ROUND(MAX(0,MOD(H1089-F1089+0.5,1)-0.5)*1440,0)&gt;IFERROR(VLOOKUP(E1089,الورديات!$A$2:$E$21,5,FALSE()),0),ROUND(MAX(0,MOD(H1089-F1089+0.5,1)-0.5)*1440,0),0))</f>
        <v/>
      </c>
      <c r="L1089" s="22" t="str">
        <f aca="false">IF(OR(I1089="",G1089=""),"",ROUND(MAX(0,MOD(G1089-I1089+0.5,1)-0.5)*1440,0))</f>
        <v/>
      </c>
      <c r="M1089" s="22" t="str">
        <f aca="false">IF(OR(I1089="",G1089=""),"",IF(ROUND(MAX(0,MOD(I1089-G1089+0.5,1)-0.5)*1440,0)&gt;=الإعدادات!$B$8,ROUND(MAX(0,MOD(I1089-G1089+0.5,1)-0.5)*1440,0),0))</f>
        <v/>
      </c>
      <c r="N1089" s="18" t="str">
        <f aca="false">IF(OR(A1089="",B1089=""),"",IF(COUNTIFS(الإجازات!$A$2:$A$1001,B1089,الإجازات!$D$2:$D$1001,"&lt;="&amp;A1089,الإجازات!$E$2:$E$1001,"&gt;="&amp;A1089,الإجازات!$G$2:$G$1001,"مقبولة")=0,"",LOOKUP(2,1/((الإجازات!$A$2:$A$1001=B1089)*(الإجازات!$D$2:$D$1001&lt;=A1089)*(الإجازات!$E$2:$E$1001&gt;=A1089)*(الإجازات!$G$2:$G$1001="مقبولة")),الإجازات!$C$2:$C$1001)))</f>
        <v/>
      </c>
      <c r="O1089" s="17"/>
      <c r="P1089" s="23" t="str">
        <f aca="false">IF(B1089="","",IF(ISNA(MATCH(B1089,الموظفين!$A$2:$A$501,0)),"⚠ كود غير موجود",IF(O1089&lt;&gt;"",O1089,IF(N1089&lt;&gt;"",N1089,IF(H1089="",IF(AND(A1089&lt;&gt;"",WEEKDAY(A1089)=الإعدادات!$B$11),"راحة أسبوعية","غائب"),IF(I1089="","بدون انصراف",IF(N(K1089)&gt;0,"متأخر","حاضر")))))))</f>
        <v/>
      </c>
      <c r="Q1089" s="24" t="str">
        <f aca="false">IF(B1089="","",IF(OR(P1089="غائب",P1089="غياب",P1089="إجازة بدون راتب"),IFERROR(VLOOKUP(B1089,الموظفين!$A$2:$J$501,8,FALSE()),0),0))</f>
        <v/>
      </c>
      <c r="R1089" s="24" t="str">
        <f aca="false">IF(B1089="","",ROUND((N(K1089)+N(L1089))/60*IFERROR(VLOOKUP(B1089,الموظفين!$A$2:$J$501,8,FALSE()),0)/الإعدادات!$B$6*الإعدادات!$B$9,2))</f>
        <v/>
      </c>
      <c r="S1089" s="24" t="str">
        <f aca="false">IF(OR(B1089="",M1089=""),"",ROUND(M1089/60*IFERROR(VLOOKUP(B1089,الموظفين!$A$2:$J$501,9,FALSE()),0),2))</f>
        <v/>
      </c>
      <c r="T1089" s="17"/>
      <c r="U1089" s="23" t="str">
        <f aca="false">IF(OR(A1089="",B1089=""),"",A1089&amp;"|"&amp;B1089)</f>
        <v/>
      </c>
    </row>
    <row r="1090" customFormat="false" ht="15" hidden="false" customHeight="false" outlineLevel="0" collapsed="false">
      <c r="A1090" s="16"/>
      <c r="B1090" s="17"/>
      <c r="C1090" s="18" t="str">
        <f aca="false">IF($B1090="","",IFERROR(VLOOKUP($B1090,الموظفين!$A$2:$J$501,2,FALSE())&amp;"","⚠ كود غير موجود"))</f>
        <v/>
      </c>
      <c r="D1090" s="18" t="str">
        <f aca="false">IF($B1090="","",IFERROR(VLOOKUP($B1090,الموظفين!$A$2:$J$501,3,FALSE())&amp;"",""))</f>
        <v/>
      </c>
      <c r="E1090" s="18" t="str">
        <f aca="false">IF($B1090="","",IFERROR(VLOOKUP($B1090,الموظفين!$A$2:$J$501,5,FALSE())&amp;"",""))</f>
        <v/>
      </c>
      <c r="F1090" s="19" t="str">
        <f aca="false">IF($B1090="","",IFERROR(VLOOKUP($B1090,الموظفين!$A$2:$J$501,6,FALSE()),""))</f>
        <v/>
      </c>
      <c r="G1090" s="19" t="str">
        <f aca="false">IF($B1090="","",IFERROR(VLOOKUP($B1090,الموظفين!$A$2:$J$501,7,FALSE()),""))</f>
        <v/>
      </c>
      <c r="H1090" s="20"/>
      <c r="I1090" s="20"/>
      <c r="J1090" s="21" t="str">
        <f aca="false">IF(OR(H1090="",I1090=""),"",ROUND(MOD(I1090-H1090,1)*24,2))</f>
        <v/>
      </c>
      <c r="K1090" s="22" t="str">
        <f aca="false">IF(OR(H1090="",F1090=""),"",IF(ROUND(MAX(0,MOD(H1090-F1090+0.5,1)-0.5)*1440,0)&gt;IFERROR(VLOOKUP(E1090,الورديات!$A$2:$E$21,5,FALSE()),0),ROUND(MAX(0,MOD(H1090-F1090+0.5,1)-0.5)*1440,0),0))</f>
        <v/>
      </c>
      <c r="L1090" s="22" t="str">
        <f aca="false">IF(OR(I1090="",G1090=""),"",ROUND(MAX(0,MOD(G1090-I1090+0.5,1)-0.5)*1440,0))</f>
        <v/>
      </c>
      <c r="M1090" s="22" t="str">
        <f aca="false">IF(OR(I1090="",G1090=""),"",IF(ROUND(MAX(0,MOD(I1090-G1090+0.5,1)-0.5)*1440,0)&gt;=الإعدادات!$B$8,ROUND(MAX(0,MOD(I1090-G1090+0.5,1)-0.5)*1440,0),0))</f>
        <v/>
      </c>
      <c r="N1090" s="18" t="str">
        <f aca="false">IF(OR(A1090="",B1090=""),"",IF(COUNTIFS(الإجازات!$A$2:$A$1001,B1090,الإجازات!$D$2:$D$1001,"&lt;="&amp;A1090,الإجازات!$E$2:$E$1001,"&gt;="&amp;A1090,الإجازات!$G$2:$G$1001,"مقبولة")=0,"",LOOKUP(2,1/((الإجازات!$A$2:$A$1001=B1090)*(الإجازات!$D$2:$D$1001&lt;=A1090)*(الإجازات!$E$2:$E$1001&gt;=A1090)*(الإجازات!$G$2:$G$1001="مقبولة")),الإجازات!$C$2:$C$1001)))</f>
        <v/>
      </c>
      <c r="O1090" s="17"/>
      <c r="P1090" s="23" t="str">
        <f aca="false">IF(B1090="","",IF(ISNA(MATCH(B1090,الموظفين!$A$2:$A$501,0)),"⚠ كود غير موجود",IF(O1090&lt;&gt;"",O1090,IF(N1090&lt;&gt;"",N1090,IF(H1090="",IF(AND(A1090&lt;&gt;"",WEEKDAY(A1090)=الإعدادات!$B$11),"راحة أسبوعية","غائب"),IF(I1090="","بدون انصراف",IF(N(K1090)&gt;0,"متأخر","حاضر")))))))</f>
        <v/>
      </c>
      <c r="Q1090" s="24" t="str">
        <f aca="false">IF(B1090="","",IF(OR(P1090="غائب",P1090="غياب",P1090="إجازة بدون راتب"),IFERROR(VLOOKUP(B1090,الموظفين!$A$2:$J$501,8,FALSE()),0),0))</f>
        <v/>
      </c>
      <c r="R1090" s="24" t="str">
        <f aca="false">IF(B1090="","",ROUND((N(K1090)+N(L1090))/60*IFERROR(VLOOKUP(B1090,الموظفين!$A$2:$J$501,8,FALSE()),0)/الإعدادات!$B$6*الإعدادات!$B$9,2))</f>
        <v/>
      </c>
      <c r="S1090" s="24" t="str">
        <f aca="false">IF(OR(B1090="",M1090=""),"",ROUND(M1090/60*IFERROR(VLOOKUP(B1090,الموظفين!$A$2:$J$501,9,FALSE()),0),2))</f>
        <v/>
      </c>
      <c r="T1090" s="17"/>
      <c r="U1090" s="23" t="str">
        <f aca="false">IF(OR(A1090="",B1090=""),"",A1090&amp;"|"&amp;B1090)</f>
        <v/>
      </c>
    </row>
    <row r="1091" customFormat="false" ht="15" hidden="false" customHeight="false" outlineLevel="0" collapsed="false">
      <c r="A1091" s="16"/>
      <c r="B1091" s="17"/>
      <c r="C1091" s="18" t="str">
        <f aca="false">IF($B1091="","",IFERROR(VLOOKUP($B1091,الموظفين!$A$2:$J$501,2,FALSE())&amp;"","⚠ كود غير موجود"))</f>
        <v/>
      </c>
      <c r="D1091" s="18" t="str">
        <f aca="false">IF($B1091="","",IFERROR(VLOOKUP($B1091,الموظفين!$A$2:$J$501,3,FALSE())&amp;"",""))</f>
        <v/>
      </c>
      <c r="E1091" s="18" t="str">
        <f aca="false">IF($B1091="","",IFERROR(VLOOKUP($B1091,الموظفين!$A$2:$J$501,5,FALSE())&amp;"",""))</f>
        <v/>
      </c>
      <c r="F1091" s="19" t="str">
        <f aca="false">IF($B1091="","",IFERROR(VLOOKUP($B1091,الموظفين!$A$2:$J$501,6,FALSE()),""))</f>
        <v/>
      </c>
      <c r="G1091" s="19" t="str">
        <f aca="false">IF($B1091="","",IFERROR(VLOOKUP($B1091,الموظفين!$A$2:$J$501,7,FALSE()),""))</f>
        <v/>
      </c>
      <c r="H1091" s="20"/>
      <c r="I1091" s="20"/>
      <c r="J1091" s="21" t="str">
        <f aca="false">IF(OR(H1091="",I1091=""),"",ROUND(MOD(I1091-H1091,1)*24,2))</f>
        <v/>
      </c>
      <c r="K1091" s="22" t="str">
        <f aca="false">IF(OR(H1091="",F1091=""),"",IF(ROUND(MAX(0,MOD(H1091-F1091+0.5,1)-0.5)*1440,0)&gt;IFERROR(VLOOKUP(E1091,الورديات!$A$2:$E$21,5,FALSE()),0),ROUND(MAX(0,MOD(H1091-F1091+0.5,1)-0.5)*1440,0),0))</f>
        <v/>
      </c>
      <c r="L1091" s="22" t="str">
        <f aca="false">IF(OR(I1091="",G1091=""),"",ROUND(MAX(0,MOD(G1091-I1091+0.5,1)-0.5)*1440,0))</f>
        <v/>
      </c>
      <c r="M1091" s="22" t="str">
        <f aca="false">IF(OR(I1091="",G1091=""),"",IF(ROUND(MAX(0,MOD(I1091-G1091+0.5,1)-0.5)*1440,0)&gt;=الإعدادات!$B$8,ROUND(MAX(0,MOD(I1091-G1091+0.5,1)-0.5)*1440,0),0))</f>
        <v/>
      </c>
      <c r="N1091" s="18" t="str">
        <f aca="false">IF(OR(A1091="",B1091=""),"",IF(COUNTIFS(الإجازات!$A$2:$A$1001,B1091,الإجازات!$D$2:$D$1001,"&lt;="&amp;A1091,الإجازات!$E$2:$E$1001,"&gt;="&amp;A1091,الإجازات!$G$2:$G$1001,"مقبولة")=0,"",LOOKUP(2,1/((الإجازات!$A$2:$A$1001=B1091)*(الإجازات!$D$2:$D$1001&lt;=A1091)*(الإجازات!$E$2:$E$1001&gt;=A1091)*(الإجازات!$G$2:$G$1001="مقبولة")),الإجازات!$C$2:$C$1001)))</f>
        <v/>
      </c>
      <c r="O1091" s="17"/>
      <c r="P1091" s="23" t="str">
        <f aca="false">IF(B1091="","",IF(ISNA(MATCH(B1091,الموظفين!$A$2:$A$501,0)),"⚠ كود غير موجود",IF(O1091&lt;&gt;"",O1091,IF(N1091&lt;&gt;"",N1091,IF(H1091="",IF(AND(A1091&lt;&gt;"",WEEKDAY(A1091)=الإعدادات!$B$11),"راحة أسبوعية","غائب"),IF(I1091="","بدون انصراف",IF(N(K1091)&gt;0,"متأخر","حاضر")))))))</f>
        <v/>
      </c>
      <c r="Q1091" s="24" t="str">
        <f aca="false">IF(B1091="","",IF(OR(P1091="غائب",P1091="غياب",P1091="إجازة بدون راتب"),IFERROR(VLOOKUP(B1091,الموظفين!$A$2:$J$501,8,FALSE()),0),0))</f>
        <v/>
      </c>
      <c r="R1091" s="24" t="str">
        <f aca="false">IF(B1091="","",ROUND((N(K1091)+N(L1091))/60*IFERROR(VLOOKUP(B1091,الموظفين!$A$2:$J$501,8,FALSE()),0)/الإعدادات!$B$6*الإعدادات!$B$9,2))</f>
        <v/>
      </c>
      <c r="S1091" s="24" t="str">
        <f aca="false">IF(OR(B1091="",M1091=""),"",ROUND(M1091/60*IFERROR(VLOOKUP(B1091,الموظفين!$A$2:$J$501,9,FALSE()),0),2))</f>
        <v/>
      </c>
      <c r="T1091" s="17"/>
      <c r="U1091" s="23" t="str">
        <f aca="false">IF(OR(A1091="",B1091=""),"",A1091&amp;"|"&amp;B1091)</f>
        <v/>
      </c>
    </row>
    <row r="1092" customFormat="false" ht="15" hidden="false" customHeight="false" outlineLevel="0" collapsed="false">
      <c r="A1092" s="16"/>
      <c r="B1092" s="17"/>
      <c r="C1092" s="18" t="str">
        <f aca="false">IF($B1092="","",IFERROR(VLOOKUP($B1092,الموظفين!$A$2:$J$501,2,FALSE())&amp;"","⚠ كود غير موجود"))</f>
        <v/>
      </c>
      <c r="D1092" s="18" t="str">
        <f aca="false">IF($B1092="","",IFERROR(VLOOKUP($B1092,الموظفين!$A$2:$J$501,3,FALSE())&amp;"",""))</f>
        <v/>
      </c>
      <c r="E1092" s="18" t="str">
        <f aca="false">IF($B1092="","",IFERROR(VLOOKUP($B1092,الموظفين!$A$2:$J$501,5,FALSE())&amp;"",""))</f>
        <v/>
      </c>
      <c r="F1092" s="19" t="str">
        <f aca="false">IF($B1092="","",IFERROR(VLOOKUP($B1092,الموظفين!$A$2:$J$501,6,FALSE()),""))</f>
        <v/>
      </c>
      <c r="G1092" s="19" t="str">
        <f aca="false">IF($B1092="","",IFERROR(VLOOKUP($B1092,الموظفين!$A$2:$J$501,7,FALSE()),""))</f>
        <v/>
      </c>
      <c r="H1092" s="20"/>
      <c r="I1092" s="20"/>
      <c r="J1092" s="21" t="str">
        <f aca="false">IF(OR(H1092="",I1092=""),"",ROUND(MOD(I1092-H1092,1)*24,2))</f>
        <v/>
      </c>
      <c r="K1092" s="22" t="str">
        <f aca="false">IF(OR(H1092="",F1092=""),"",IF(ROUND(MAX(0,MOD(H1092-F1092+0.5,1)-0.5)*1440,0)&gt;IFERROR(VLOOKUP(E1092,الورديات!$A$2:$E$21,5,FALSE()),0),ROUND(MAX(0,MOD(H1092-F1092+0.5,1)-0.5)*1440,0),0))</f>
        <v/>
      </c>
      <c r="L1092" s="22" t="str">
        <f aca="false">IF(OR(I1092="",G1092=""),"",ROUND(MAX(0,MOD(G1092-I1092+0.5,1)-0.5)*1440,0))</f>
        <v/>
      </c>
      <c r="M1092" s="22" t="str">
        <f aca="false">IF(OR(I1092="",G1092=""),"",IF(ROUND(MAX(0,MOD(I1092-G1092+0.5,1)-0.5)*1440,0)&gt;=الإعدادات!$B$8,ROUND(MAX(0,MOD(I1092-G1092+0.5,1)-0.5)*1440,0),0))</f>
        <v/>
      </c>
      <c r="N1092" s="18" t="str">
        <f aca="false">IF(OR(A1092="",B1092=""),"",IF(COUNTIFS(الإجازات!$A$2:$A$1001,B1092,الإجازات!$D$2:$D$1001,"&lt;="&amp;A1092,الإجازات!$E$2:$E$1001,"&gt;="&amp;A1092,الإجازات!$G$2:$G$1001,"مقبولة")=0,"",LOOKUP(2,1/((الإجازات!$A$2:$A$1001=B1092)*(الإجازات!$D$2:$D$1001&lt;=A1092)*(الإجازات!$E$2:$E$1001&gt;=A1092)*(الإجازات!$G$2:$G$1001="مقبولة")),الإجازات!$C$2:$C$1001)))</f>
        <v/>
      </c>
      <c r="O1092" s="17"/>
      <c r="P1092" s="23" t="str">
        <f aca="false">IF(B1092="","",IF(ISNA(MATCH(B1092,الموظفين!$A$2:$A$501,0)),"⚠ كود غير موجود",IF(O1092&lt;&gt;"",O1092,IF(N1092&lt;&gt;"",N1092,IF(H1092="",IF(AND(A1092&lt;&gt;"",WEEKDAY(A1092)=الإعدادات!$B$11),"راحة أسبوعية","غائب"),IF(I1092="","بدون انصراف",IF(N(K1092)&gt;0,"متأخر","حاضر")))))))</f>
        <v/>
      </c>
      <c r="Q1092" s="24" t="str">
        <f aca="false">IF(B1092="","",IF(OR(P1092="غائب",P1092="غياب",P1092="إجازة بدون راتب"),IFERROR(VLOOKUP(B1092,الموظفين!$A$2:$J$501,8,FALSE()),0),0))</f>
        <v/>
      </c>
      <c r="R1092" s="24" t="str">
        <f aca="false">IF(B1092="","",ROUND((N(K1092)+N(L1092))/60*IFERROR(VLOOKUP(B1092,الموظفين!$A$2:$J$501,8,FALSE()),0)/الإعدادات!$B$6*الإعدادات!$B$9,2))</f>
        <v/>
      </c>
      <c r="S1092" s="24" t="str">
        <f aca="false">IF(OR(B1092="",M1092=""),"",ROUND(M1092/60*IFERROR(VLOOKUP(B1092,الموظفين!$A$2:$J$501,9,FALSE()),0),2))</f>
        <v/>
      </c>
      <c r="T1092" s="17"/>
      <c r="U1092" s="23" t="str">
        <f aca="false">IF(OR(A1092="",B1092=""),"",A1092&amp;"|"&amp;B1092)</f>
        <v/>
      </c>
    </row>
    <row r="1093" customFormat="false" ht="15" hidden="false" customHeight="false" outlineLevel="0" collapsed="false">
      <c r="A1093" s="16"/>
      <c r="B1093" s="17"/>
      <c r="C1093" s="18" t="str">
        <f aca="false">IF($B1093="","",IFERROR(VLOOKUP($B1093,الموظفين!$A$2:$J$501,2,FALSE())&amp;"","⚠ كود غير موجود"))</f>
        <v/>
      </c>
      <c r="D1093" s="18" t="str">
        <f aca="false">IF($B1093="","",IFERROR(VLOOKUP($B1093,الموظفين!$A$2:$J$501,3,FALSE())&amp;"",""))</f>
        <v/>
      </c>
      <c r="E1093" s="18" t="str">
        <f aca="false">IF($B1093="","",IFERROR(VLOOKUP($B1093,الموظفين!$A$2:$J$501,5,FALSE())&amp;"",""))</f>
        <v/>
      </c>
      <c r="F1093" s="19" t="str">
        <f aca="false">IF($B1093="","",IFERROR(VLOOKUP($B1093,الموظفين!$A$2:$J$501,6,FALSE()),""))</f>
        <v/>
      </c>
      <c r="G1093" s="19" t="str">
        <f aca="false">IF($B1093="","",IFERROR(VLOOKUP($B1093,الموظفين!$A$2:$J$501,7,FALSE()),""))</f>
        <v/>
      </c>
      <c r="H1093" s="20"/>
      <c r="I1093" s="20"/>
      <c r="J1093" s="21" t="str">
        <f aca="false">IF(OR(H1093="",I1093=""),"",ROUND(MOD(I1093-H1093,1)*24,2))</f>
        <v/>
      </c>
      <c r="K1093" s="22" t="str">
        <f aca="false">IF(OR(H1093="",F1093=""),"",IF(ROUND(MAX(0,MOD(H1093-F1093+0.5,1)-0.5)*1440,0)&gt;IFERROR(VLOOKUP(E1093,الورديات!$A$2:$E$21,5,FALSE()),0),ROUND(MAX(0,MOD(H1093-F1093+0.5,1)-0.5)*1440,0),0))</f>
        <v/>
      </c>
      <c r="L1093" s="22" t="str">
        <f aca="false">IF(OR(I1093="",G1093=""),"",ROUND(MAX(0,MOD(G1093-I1093+0.5,1)-0.5)*1440,0))</f>
        <v/>
      </c>
      <c r="M1093" s="22" t="str">
        <f aca="false">IF(OR(I1093="",G1093=""),"",IF(ROUND(MAX(0,MOD(I1093-G1093+0.5,1)-0.5)*1440,0)&gt;=الإعدادات!$B$8,ROUND(MAX(0,MOD(I1093-G1093+0.5,1)-0.5)*1440,0),0))</f>
        <v/>
      </c>
      <c r="N1093" s="18" t="str">
        <f aca="false">IF(OR(A1093="",B1093=""),"",IF(COUNTIFS(الإجازات!$A$2:$A$1001,B1093,الإجازات!$D$2:$D$1001,"&lt;="&amp;A1093,الإجازات!$E$2:$E$1001,"&gt;="&amp;A1093,الإجازات!$G$2:$G$1001,"مقبولة")=0,"",LOOKUP(2,1/((الإجازات!$A$2:$A$1001=B1093)*(الإجازات!$D$2:$D$1001&lt;=A1093)*(الإجازات!$E$2:$E$1001&gt;=A1093)*(الإجازات!$G$2:$G$1001="مقبولة")),الإجازات!$C$2:$C$1001)))</f>
        <v/>
      </c>
      <c r="O1093" s="17"/>
      <c r="P1093" s="23" t="str">
        <f aca="false">IF(B1093="","",IF(ISNA(MATCH(B1093,الموظفين!$A$2:$A$501,0)),"⚠ كود غير موجود",IF(O1093&lt;&gt;"",O1093,IF(N1093&lt;&gt;"",N1093,IF(H1093="",IF(AND(A1093&lt;&gt;"",WEEKDAY(A1093)=الإعدادات!$B$11),"راحة أسبوعية","غائب"),IF(I1093="","بدون انصراف",IF(N(K1093)&gt;0,"متأخر","حاضر")))))))</f>
        <v/>
      </c>
      <c r="Q1093" s="24" t="str">
        <f aca="false">IF(B1093="","",IF(OR(P1093="غائب",P1093="غياب",P1093="إجازة بدون راتب"),IFERROR(VLOOKUP(B1093,الموظفين!$A$2:$J$501,8,FALSE()),0),0))</f>
        <v/>
      </c>
      <c r="R1093" s="24" t="str">
        <f aca="false">IF(B1093="","",ROUND((N(K1093)+N(L1093))/60*IFERROR(VLOOKUP(B1093,الموظفين!$A$2:$J$501,8,FALSE()),0)/الإعدادات!$B$6*الإعدادات!$B$9,2))</f>
        <v/>
      </c>
      <c r="S1093" s="24" t="str">
        <f aca="false">IF(OR(B1093="",M1093=""),"",ROUND(M1093/60*IFERROR(VLOOKUP(B1093,الموظفين!$A$2:$J$501,9,FALSE()),0),2))</f>
        <v/>
      </c>
      <c r="T1093" s="17"/>
      <c r="U1093" s="23" t="str">
        <f aca="false">IF(OR(A1093="",B1093=""),"",A1093&amp;"|"&amp;B1093)</f>
        <v/>
      </c>
    </row>
    <row r="1094" customFormat="false" ht="15" hidden="false" customHeight="false" outlineLevel="0" collapsed="false">
      <c r="A1094" s="16"/>
      <c r="B1094" s="17"/>
      <c r="C1094" s="18" t="str">
        <f aca="false">IF($B1094="","",IFERROR(VLOOKUP($B1094,الموظفين!$A$2:$J$501,2,FALSE())&amp;"","⚠ كود غير موجود"))</f>
        <v/>
      </c>
      <c r="D1094" s="18" t="str">
        <f aca="false">IF($B1094="","",IFERROR(VLOOKUP($B1094,الموظفين!$A$2:$J$501,3,FALSE())&amp;"",""))</f>
        <v/>
      </c>
      <c r="E1094" s="18" t="str">
        <f aca="false">IF($B1094="","",IFERROR(VLOOKUP($B1094,الموظفين!$A$2:$J$501,5,FALSE())&amp;"",""))</f>
        <v/>
      </c>
      <c r="F1094" s="19" t="str">
        <f aca="false">IF($B1094="","",IFERROR(VLOOKUP($B1094,الموظفين!$A$2:$J$501,6,FALSE()),""))</f>
        <v/>
      </c>
      <c r="G1094" s="19" t="str">
        <f aca="false">IF($B1094="","",IFERROR(VLOOKUP($B1094,الموظفين!$A$2:$J$501,7,FALSE()),""))</f>
        <v/>
      </c>
      <c r="H1094" s="20"/>
      <c r="I1094" s="20"/>
      <c r="J1094" s="21" t="str">
        <f aca="false">IF(OR(H1094="",I1094=""),"",ROUND(MOD(I1094-H1094,1)*24,2))</f>
        <v/>
      </c>
      <c r="K1094" s="22" t="str">
        <f aca="false">IF(OR(H1094="",F1094=""),"",IF(ROUND(MAX(0,MOD(H1094-F1094+0.5,1)-0.5)*1440,0)&gt;IFERROR(VLOOKUP(E1094,الورديات!$A$2:$E$21,5,FALSE()),0),ROUND(MAX(0,MOD(H1094-F1094+0.5,1)-0.5)*1440,0),0))</f>
        <v/>
      </c>
      <c r="L1094" s="22" t="str">
        <f aca="false">IF(OR(I1094="",G1094=""),"",ROUND(MAX(0,MOD(G1094-I1094+0.5,1)-0.5)*1440,0))</f>
        <v/>
      </c>
      <c r="M1094" s="22" t="str">
        <f aca="false">IF(OR(I1094="",G1094=""),"",IF(ROUND(MAX(0,MOD(I1094-G1094+0.5,1)-0.5)*1440,0)&gt;=الإعدادات!$B$8,ROUND(MAX(0,MOD(I1094-G1094+0.5,1)-0.5)*1440,0),0))</f>
        <v/>
      </c>
      <c r="N1094" s="18" t="str">
        <f aca="false">IF(OR(A1094="",B1094=""),"",IF(COUNTIFS(الإجازات!$A$2:$A$1001,B1094,الإجازات!$D$2:$D$1001,"&lt;="&amp;A1094,الإجازات!$E$2:$E$1001,"&gt;="&amp;A1094,الإجازات!$G$2:$G$1001,"مقبولة")=0,"",LOOKUP(2,1/((الإجازات!$A$2:$A$1001=B1094)*(الإجازات!$D$2:$D$1001&lt;=A1094)*(الإجازات!$E$2:$E$1001&gt;=A1094)*(الإجازات!$G$2:$G$1001="مقبولة")),الإجازات!$C$2:$C$1001)))</f>
        <v/>
      </c>
      <c r="O1094" s="17"/>
      <c r="P1094" s="23" t="str">
        <f aca="false">IF(B1094="","",IF(ISNA(MATCH(B1094,الموظفين!$A$2:$A$501,0)),"⚠ كود غير موجود",IF(O1094&lt;&gt;"",O1094,IF(N1094&lt;&gt;"",N1094,IF(H1094="",IF(AND(A1094&lt;&gt;"",WEEKDAY(A1094)=الإعدادات!$B$11),"راحة أسبوعية","غائب"),IF(I1094="","بدون انصراف",IF(N(K1094)&gt;0,"متأخر","حاضر")))))))</f>
        <v/>
      </c>
      <c r="Q1094" s="24" t="str">
        <f aca="false">IF(B1094="","",IF(OR(P1094="غائب",P1094="غياب",P1094="إجازة بدون راتب"),IFERROR(VLOOKUP(B1094,الموظفين!$A$2:$J$501,8,FALSE()),0),0))</f>
        <v/>
      </c>
      <c r="R1094" s="24" t="str">
        <f aca="false">IF(B1094="","",ROUND((N(K1094)+N(L1094))/60*IFERROR(VLOOKUP(B1094,الموظفين!$A$2:$J$501,8,FALSE()),0)/الإعدادات!$B$6*الإعدادات!$B$9,2))</f>
        <v/>
      </c>
      <c r="S1094" s="24" t="str">
        <f aca="false">IF(OR(B1094="",M1094=""),"",ROUND(M1094/60*IFERROR(VLOOKUP(B1094,الموظفين!$A$2:$J$501,9,FALSE()),0),2))</f>
        <v/>
      </c>
      <c r="T1094" s="17"/>
      <c r="U1094" s="23" t="str">
        <f aca="false">IF(OR(A1094="",B1094=""),"",A1094&amp;"|"&amp;B1094)</f>
        <v/>
      </c>
    </row>
    <row r="1095" customFormat="false" ht="15" hidden="false" customHeight="false" outlineLevel="0" collapsed="false">
      <c r="A1095" s="16"/>
      <c r="B1095" s="17"/>
      <c r="C1095" s="18" t="str">
        <f aca="false">IF($B1095="","",IFERROR(VLOOKUP($B1095,الموظفين!$A$2:$J$501,2,FALSE())&amp;"","⚠ كود غير موجود"))</f>
        <v/>
      </c>
      <c r="D1095" s="18" t="str">
        <f aca="false">IF($B1095="","",IFERROR(VLOOKUP($B1095,الموظفين!$A$2:$J$501,3,FALSE())&amp;"",""))</f>
        <v/>
      </c>
      <c r="E1095" s="18" t="str">
        <f aca="false">IF($B1095="","",IFERROR(VLOOKUP($B1095,الموظفين!$A$2:$J$501,5,FALSE())&amp;"",""))</f>
        <v/>
      </c>
      <c r="F1095" s="19" t="str">
        <f aca="false">IF($B1095="","",IFERROR(VLOOKUP($B1095,الموظفين!$A$2:$J$501,6,FALSE()),""))</f>
        <v/>
      </c>
      <c r="G1095" s="19" t="str">
        <f aca="false">IF($B1095="","",IFERROR(VLOOKUP($B1095,الموظفين!$A$2:$J$501,7,FALSE()),""))</f>
        <v/>
      </c>
      <c r="H1095" s="20"/>
      <c r="I1095" s="20"/>
      <c r="J1095" s="21" t="str">
        <f aca="false">IF(OR(H1095="",I1095=""),"",ROUND(MOD(I1095-H1095,1)*24,2))</f>
        <v/>
      </c>
      <c r="K1095" s="22" t="str">
        <f aca="false">IF(OR(H1095="",F1095=""),"",IF(ROUND(MAX(0,MOD(H1095-F1095+0.5,1)-0.5)*1440,0)&gt;IFERROR(VLOOKUP(E1095,الورديات!$A$2:$E$21,5,FALSE()),0),ROUND(MAX(0,MOD(H1095-F1095+0.5,1)-0.5)*1440,0),0))</f>
        <v/>
      </c>
      <c r="L1095" s="22" t="str">
        <f aca="false">IF(OR(I1095="",G1095=""),"",ROUND(MAX(0,MOD(G1095-I1095+0.5,1)-0.5)*1440,0))</f>
        <v/>
      </c>
      <c r="M1095" s="22" t="str">
        <f aca="false">IF(OR(I1095="",G1095=""),"",IF(ROUND(MAX(0,MOD(I1095-G1095+0.5,1)-0.5)*1440,0)&gt;=الإعدادات!$B$8,ROUND(MAX(0,MOD(I1095-G1095+0.5,1)-0.5)*1440,0),0))</f>
        <v/>
      </c>
      <c r="N1095" s="18" t="str">
        <f aca="false">IF(OR(A1095="",B1095=""),"",IF(COUNTIFS(الإجازات!$A$2:$A$1001,B1095,الإجازات!$D$2:$D$1001,"&lt;="&amp;A1095,الإجازات!$E$2:$E$1001,"&gt;="&amp;A1095,الإجازات!$G$2:$G$1001,"مقبولة")=0,"",LOOKUP(2,1/((الإجازات!$A$2:$A$1001=B1095)*(الإجازات!$D$2:$D$1001&lt;=A1095)*(الإجازات!$E$2:$E$1001&gt;=A1095)*(الإجازات!$G$2:$G$1001="مقبولة")),الإجازات!$C$2:$C$1001)))</f>
        <v/>
      </c>
      <c r="O1095" s="17"/>
      <c r="P1095" s="23" t="str">
        <f aca="false">IF(B1095="","",IF(ISNA(MATCH(B1095,الموظفين!$A$2:$A$501,0)),"⚠ كود غير موجود",IF(O1095&lt;&gt;"",O1095,IF(N1095&lt;&gt;"",N1095,IF(H1095="",IF(AND(A1095&lt;&gt;"",WEEKDAY(A1095)=الإعدادات!$B$11),"راحة أسبوعية","غائب"),IF(I1095="","بدون انصراف",IF(N(K1095)&gt;0,"متأخر","حاضر")))))))</f>
        <v/>
      </c>
      <c r="Q1095" s="24" t="str">
        <f aca="false">IF(B1095="","",IF(OR(P1095="غائب",P1095="غياب",P1095="إجازة بدون راتب"),IFERROR(VLOOKUP(B1095,الموظفين!$A$2:$J$501,8,FALSE()),0),0))</f>
        <v/>
      </c>
      <c r="R1095" s="24" t="str">
        <f aca="false">IF(B1095="","",ROUND((N(K1095)+N(L1095))/60*IFERROR(VLOOKUP(B1095,الموظفين!$A$2:$J$501,8,FALSE()),0)/الإعدادات!$B$6*الإعدادات!$B$9,2))</f>
        <v/>
      </c>
      <c r="S1095" s="24" t="str">
        <f aca="false">IF(OR(B1095="",M1095=""),"",ROUND(M1095/60*IFERROR(VLOOKUP(B1095,الموظفين!$A$2:$J$501,9,FALSE()),0),2))</f>
        <v/>
      </c>
      <c r="T1095" s="17"/>
      <c r="U1095" s="23" t="str">
        <f aca="false">IF(OR(A1095="",B1095=""),"",A1095&amp;"|"&amp;B1095)</f>
        <v/>
      </c>
    </row>
    <row r="1096" customFormat="false" ht="15" hidden="false" customHeight="false" outlineLevel="0" collapsed="false">
      <c r="A1096" s="16"/>
      <c r="B1096" s="17"/>
      <c r="C1096" s="18" t="str">
        <f aca="false">IF($B1096="","",IFERROR(VLOOKUP($B1096,الموظفين!$A$2:$J$501,2,FALSE())&amp;"","⚠ كود غير موجود"))</f>
        <v/>
      </c>
      <c r="D1096" s="18" t="str">
        <f aca="false">IF($B1096="","",IFERROR(VLOOKUP($B1096,الموظفين!$A$2:$J$501,3,FALSE())&amp;"",""))</f>
        <v/>
      </c>
      <c r="E1096" s="18" t="str">
        <f aca="false">IF($B1096="","",IFERROR(VLOOKUP($B1096,الموظفين!$A$2:$J$501,5,FALSE())&amp;"",""))</f>
        <v/>
      </c>
      <c r="F1096" s="19" t="str">
        <f aca="false">IF($B1096="","",IFERROR(VLOOKUP($B1096,الموظفين!$A$2:$J$501,6,FALSE()),""))</f>
        <v/>
      </c>
      <c r="G1096" s="19" t="str">
        <f aca="false">IF($B1096="","",IFERROR(VLOOKUP($B1096,الموظفين!$A$2:$J$501,7,FALSE()),""))</f>
        <v/>
      </c>
      <c r="H1096" s="20"/>
      <c r="I1096" s="20"/>
      <c r="J1096" s="21" t="str">
        <f aca="false">IF(OR(H1096="",I1096=""),"",ROUND(MOD(I1096-H1096,1)*24,2))</f>
        <v/>
      </c>
      <c r="K1096" s="22" t="str">
        <f aca="false">IF(OR(H1096="",F1096=""),"",IF(ROUND(MAX(0,MOD(H1096-F1096+0.5,1)-0.5)*1440,0)&gt;IFERROR(VLOOKUP(E1096,الورديات!$A$2:$E$21,5,FALSE()),0),ROUND(MAX(0,MOD(H1096-F1096+0.5,1)-0.5)*1440,0),0))</f>
        <v/>
      </c>
      <c r="L1096" s="22" t="str">
        <f aca="false">IF(OR(I1096="",G1096=""),"",ROUND(MAX(0,MOD(G1096-I1096+0.5,1)-0.5)*1440,0))</f>
        <v/>
      </c>
      <c r="M1096" s="22" t="str">
        <f aca="false">IF(OR(I1096="",G1096=""),"",IF(ROUND(MAX(0,MOD(I1096-G1096+0.5,1)-0.5)*1440,0)&gt;=الإعدادات!$B$8,ROUND(MAX(0,MOD(I1096-G1096+0.5,1)-0.5)*1440,0),0))</f>
        <v/>
      </c>
      <c r="N1096" s="18" t="str">
        <f aca="false">IF(OR(A1096="",B1096=""),"",IF(COUNTIFS(الإجازات!$A$2:$A$1001,B1096,الإجازات!$D$2:$D$1001,"&lt;="&amp;A1096,الإجازات!$E$2:$E$1001,"&gt;="&amp;A1096,الإجازات!$G$2:$G$1001,"مقبولة")=0,"",LOOKUP(2,1/((الإجازات!$A$2:$A$1001=B1096)*(الإجازات!$D$2:$D$1001&lt;=A1096)*(الإجازات!$E$2:$E$1001&gt;=A1096)*(الإجازات!$G$2:$G$1001="مقبولة")),الإجازات!$C$2:$C$1001)))</f>
        <v/>
      </c>
      <c r="O1096" s="17"/>
      <c r="P1096" s="23" t="str">
        <f aca="false">IF(B1096="","",IF(ISNA(MATCH(B1096,الموظفين!$A$2:$A$501,0)),"⚠ كود غير موجود",IF(O1096&lt;&gt;"",O1096,IF(N1096&lt;&gt;"",N1096,IF(H1096="",IF(AND(A1096&lt;&gt;"",WEEKDAY(A1096)=الإعدادات!$B$11),"راحة أسبوعية","غائب"),IF(I1096="","بدون انصراف",IF(N(K1096)&gt;0,"متأخر","حاضر")))))))</f>
        <v/>
      </c>
      <c r="Q1096" s="24" t="str">
        <f aca="false">IF(B1096="","",IF(OR(P1096="غائب",P1096="غياب",P1096="إجازة بدون راتب"),IFERROR(VLOOKUP(B1096,الموظفين!$A$2:$J$501,8,FALSE()),0),0))</f>
        <v/>
      </c>
      <c r="R1096" s="24" t="str">
        <f aca="false">IF(B1096="","",ROUND((N(K1096)+N(L1096))/60*IFERROR(VLOOKUP(B1096,الموظفين!$A$2:$J$501,8,FALSE()),0)/الإعدادات!$B$6*الإعدادات!$B$9,2))</f>
        <v/>
      </c>
      <c r="S1096" s="24" t="str">
        <f aca="false">IF(OR(B1096="",M1096=""),"",ROUND(M1096/60*IFERROR(VLOOKUP(B1096,الموظفين!$A$2:$J$501,9,FALSE()),0),2))</f>
        <v/>
      </c>
      <c r="T1096" s="17"/>
      <c r="U1096" s="23" t="str">
        <f aca="false">IF(OR(A1096="",B1096=""),"",A1096&amp;"|"&amp;B1096)</f>
        <v/>
      </c>
    </row>
    <row r="1097" customFormat="false" ht="15" hidden="false" customHeight="false" outlineLevel="0" collapsed="false">
      <c r="A1097" s="16"/>
      <c r="B1097" s="17"/>
      <c r="C1097" s="18" t="str">
        <f aca="false">IF($B1097="","",IFERROR(VLOOKUP($B1097,الموظفين!$A$2:$J$501,2,FALSE())&amp;"","⚠ كود غير موجود"))</f>
        <v/>
      </c>
      <c r="D1097" s="18" t="str">
        <f aca="false">IF($B1097="","",IFERROR(VLOOKUP($B1097,الموظفين!$A$2:$J$501,3,FALSE())&amp;"",""))</f>
        <v/>
      </c>
      <c r="E1097" s="18" t="str">
        <f aca="false">IF($B1097="","",IFERROR(VLOOKUP($B1097,الموظفين!$A$2:$J$501,5,FALSE())&amp;"",""))</f>
        <v/>
      </c>
      <c r="F1097" s="19" t="str">
        <f aca="false">IF($B1097="","",IFERROR(VLOOKUP($B1097,الموظفين!$A$2:$J$501,6,FALSE()),""))</f>
        <v/>
      </c>
      <c r="G1097" s="19" t="str">
        <f aca="false">IF($B1097="","",IFERROR(VLOOKUP($B1097,الموظفين!$A$2:$J$501,7,FALSE()),""))</f>
        <v/>
      </c>
      <c r="H1097" s="20"/>
      <c r="I1097" s="20"/>
      <c r="J1097" s="21" t="str">
        <f aca="false">IF(OR(H1097="",I1097=""),"",ROUND(MOD(I1097-H1097,1)*24,2))</f>
        <v/>
      </c>
      <c r="K1097" s="22" t="str">
        <f aca="false">IF(OR(H1097="",F1097=""),"",IF(ROUND(MAX(0,MOD(H1097-F1097+0.5,1)-0.5)*1440,0)&gt;IFERROR(VLOOKUP(E1097,الورديات!$A$2:$E$21,5,FALSE()),0),ROUND(MAX(0,MOD(H1097-F1097+0.5,1)-0.5)*1440,0),0))</f>
        <v/>
      </c>
      <c r="L1097" s="22" t="str">
        <f aca="false">IF(OR(I1097="",G1097=""),"",ROUND(MAX(0,MOD(G1097-I1097+0.5,1)-0.5)*1440,0))</f>
        <v/>
      </c>
      <c r="M1097" s="22" t="str">
        <f aca="false">IF(OR(I1097="",G1097=""),"",IF(ROUND(MAX(0,MOD(I1097-G1097+0.5,1)-0.5)*1440,0)&gt;=الإعدادات!$B$8,ROUND(MAX(0,MOD(I1097-G1097+0.5,1)-0.5)*1440,0),0))</f>
        <v/>
      </c>
      <c r="N1097" s="18" t="str">
        <f aca="false">IF(OR(A1097="",B1097=""),"",IF(COUNTIFS(الإجازات!$A$2:$A$1001,B1097,الإجازات!$D$2:$D$1001,"&lt;="&amp;A1097,الإجازات!$E$2:$E$1001,"&gt;="&amp;A1097,الإجازات!$G$2:$G$1001,"مقبولة")=0,"",LOOKUP(2,1/((الإجازات!$A$2:$A$1001=B1097)*(الإجازات!$D$2:$D$1001&lt;=A1097)*(الإجازات!$E$2:$E$1001&gt;=A1097)*(الإجازات!$G$2:$G$1001="مقبولة")),الإجازات!$C$2:$C$1001)))</f>
        <v/>
      </c>
      <c r="O1097" s="17"/>
      <c r="P1097" s="23" t="str">
        <f aca="false">IF(B1097="","",IF(ISNA(MATCH(B1097,الموظفين!$A$2:$A$501,0)),"⚠ كود غير موجود",IF(O1097&lt;&gt;"",O1097,IF(N1097&lt;&gt;"",N1097,IF(H1097="",IF(AND(A1097&lt;&gt;"",WEEKDAY(A1097)=الإعدادات!$B$11),"راحة أسبوعية","غائب"),IF(I1097="","بدون انصراف",IF(N(K1097)&gt;0,"متأخر","حاضر")))))))</f>
        <v/>
      </c>
      <c r="Q1097" s="24" t="str">
        <f aca="false">IF(B1097="","",IF(OR(P1097="غائب",P1097="غياب",P1097="إجازة بدون راتب"),IFERROR(VLOOKUP(B1097,الموظفين!$A$2:$J$501,8,FALSE()),0),0))</f>
        <v/>
      </c>
      <c r="R1097" s="24" t="str">
        <f aca="false">IF(B1097="","",ROUND((N(K1097)+N(L1097))/60*IFERROR(VLOOKUP(B1097,الموظفين!$A$2:$J$501,8,FALSE()),0)/الإعدادات!$B$6*الإعدادات!$B$9,2))</f>
        <v/>
      </c>
      <c r="S1097" s="24" t="str">
        <f aca="false">IF(OR(B1097="",M1097=""),"",ROUND(M1097/60*IFERROR(VLOOKUP(B1097,الموظفين!$A$2:$J$501,9,FALSE()),0),2))</f>
        <v/>
      </c>
      <c r="T1097" s="17"/>
      <c r="U1097" s="23" t="str">
        <f aca="false">IF(OR(A1097="",B1097=""),"",A1097&amp;"|"&amp;B1097)</f>
        <v/>
      </c>
    </row>
    <row r="1098" customFormat="false" ht="15" hidden="false" customHeight="false" outlineLevel="0" collapsed="false">
      <c r="A1098" s="16"/>
      <c r="B1098" s="17"/>
      <c r="C1098" s="18" t="str">
        <f aca="false">IF($B1098="","",IFERROR(VLOOKUP($B1098,الموظفين!$A$2:$J$501,2,FALSE())&amp;"","⚠ كود غير موجود"))</f>
        <v/>
      </c>
      <c r="D1098" s="18" t="str">
        <f aca="false">IF($B1098="","",IFERROR(VLOOKUP($B1098,الموظفين!$A$2:$J$501,3,FALSE())&amp;"",""))</f>
        <v/>
      </c>
      <c r="E1098" s="18" t="str">
        <f aca="false">IF($B1098="","",IFERROR(VLOOKUP($B1098,الموظفين!$A$2:$J$501,5,FALSE())&amp;"",""))</f>
        <v/>
      </c>
      <c r="F1098" s="19" t="str">
        <f aca="false">IF($B1098="","",IFERROR(VLOOKUP($B1098,الموظفين!$A$2:$J$501,6,FALSE()),""))</f>
        <v/>
      </c>
      <c r="G1098" s="19" t="str">
        <f aca="false">IF($B1098="","",IFERROR(VLOOKUP($B1098,الموظفين!$A$2:$J$501,7,FALSE()),""))</f>
        <v/>
      </c>
      <c r="H1098" s="20"/>
      <c r="I1098" s="20"/>
      <c r="J1098" s="21" t="str">
        <f aca="false">IF(OR(H1098="",I1098=""),"",ROUND(MOD(I1098-H1098,1)*24,2))</f>
        <v/>
      </c>
      <c r="K1098" s="22" t="str">
        <f aca="false">IF(OR(H1098="",F1098=""),"",IF(ROUND(MAX(0,MOD(H1098-F1098+0.5,1)-0.5)*1440,0)&gt;IFERROR(VLOOKUP(E1098,الورديات!$A$2:$E$21,5,FALSE()),0),ROUND(MAX(0,MOD(H1098-F1098+0.5,1)-0.5)*1440,0),0))</f>
        <v/>
      </c>
      <c r="L1098" s="22" t="str">
        <f aca="false">IF(OR(I1098="",G1098=""),"",ROUND(MAX(0,MOD(G1098-I1098+0.5,1)-0.5)*1440,0))</f>
        <v/>
      </c>
      <c r="M1098" s="22" t="str">
        <f aca="false">IF(OR(I1098="",G1098=""),"",IF(ROUND(MAX(0,MOD(I1098-G1098+0.5,1)-0.5)*1440,0)&gt;=الإعدادات!$B$8,ROUND(MAX(0,MOD(I1098-G1098+0.5,1)-0.5)*1440,0),0))</f>
        <v/>
      </c>
      <c r="N1098" s="18" t="str">
        <f aca="false">IF(OR(A1098="",B1098=""),"",IF(COUNTIFS(الإجازات!$A$2:$A$1001,B1098,الإجازات!$D$2:$D$1001,"&lt;="&amp;A1098,الإجازات!$E$2:$E$1001,"&gt;="&amp;A1098,الإجازات!$G$2:$G$1001,"مقبولة")=0,"",LOOKUP(2,1/((الإجازات!$A$2:$A$1001=B1098)*(الإجازات!$D$2:$D$1001&lt;=A1098)*(الإجازات!$E$2:$E$1001&gt;=A1098)*(الإجازات!$G$2:$G$1001="مقبولة")),الإجازات!$C$2:$C$1001)))</f>
        <v/>
      </c>
      <c r="O1098" s="17"/>
      <c r="P1098" s="23" t="str">
        <f aca="false">IF(B1098="","",IF(ISNA(MATCH(B1098,الموظفين!$A$2:$A$501,0)),"⚠ كود غير موجود",IF(O1098&lt;&gt;"",O1098,IF(N1098&lt;&gt;"",N1098,IF(H1098="",IF(AND(A1098&lt;&gt;"",WEEKDAY(A1098)=الإعدادات!$B$11),"راحة أسبوعية","غائب"),IF(I1098="","بدون انصراف",IF(N(K1098)&gt;0,"متأخر","حاضر")))))))</f>
        <v/>
      </c>
      <c r="Q1098" s="24" t="str">
        <f aca="false">IF(B1098="","",IF(OR(P1098="غائب",P1098="غياب",P1098="إجازة بدون راتب"),IFERROR(VLOOKUP(B1098,الموظفين!$A$2:$J$501,8,FALSE()),0),0))</f>
        <v/>
      </c>
      <c r="R1098" s="24" t="str">
        <f aca="false">IF(B1098="","",ROUND((N(K1098)+N(L1098))/60*IFERROR(VLOOKUP(B1098,الموظفين!$A$2:$J$501,8,FALSE()),0)/الإعدادات!$B$6*الإعدادات!$B$9,2))</f>
        <v/>
      </c>
      <c r="S1098" s="24" t="str">
        <f aca="false">IF(OR(B1098="",M1098=""),"",ROUND(M1098/60*IFERROR(VLOOKUP(B1098,الموظفين!$A$2:$J$501,9,FALSE()),0),2))</f>
        <v/>
      </c>
      <c r="T1098" s="17"/>
      <c r="U1098" s="23" t="str">
        <f aca="false">IF(OR(A1098="",B1098=""),"",A1098&amp;"|"&amp;B1098)</f>
        <v/>
      </c>
    </row>
    <row r="1099" customFormat="false" ht="15" hidden="false" customHeight="false" outlineLevel="0" collapsed="false">
      <c r="A1099" s="16"/>
      <c r="B1099" s="17"/>
      <c r="C1099" s="18" t="str">
        <f aca="false">IF($B1099="","",IFERROR(VLOOKUP($B1099,الموظفين!$A$2:$J$501,2,FALSE())&amp;"","⚠ كود غير موجود"))</f>
        <v/>
      </c>
      <c r="D1099" s="18" t="str">
        <f aca="false">IF($B1099="","",IFERROR(VLOOKUP($B1099,الموظفين!$A$2:$J$501,3,FALSE())&amp;"",""))</f>
        <v/>
      </c>
      <c r="E1099" s="18" t="str">
        <f aca="false">IF($B1099="","",IFERROR(VLOOKUP($B1099,الموظفين!$A$2:$J$501,5,FALSE())&amp;"",""))</f>
        <v/>
      </c>
      <c r="F1099" s="19" t="str">
        <f aca="false">IF($B1099="","",IFERROR(VLOOKUP($B1099,الموظفين!$A$2:$J$501,6,FALSE()),""))</f>
        <v/>
      </c>
      <c r="G1099" s="19" t="str">
        <f aca="false">IF($B1099="","",IFERROR(VLOOKUP($B1099,الموظفين!$A$2:$J$501,7,FALSE()),""))</f>
        <v/>
      </c>
      <c r="H1099" s="20"/>
      <c r="I1099" s="20"/>
      <c r="J1099" s="21" t="str">
        <f aca="false">IF(OR(H1099="",I1099=""),"",ROUND(MOD(I1099-H1099,1)*24,2))</f>
        <v/>
      </c>
      <c r="K1099" s="22" t="str">
        <f aca="false">IF(OR(H1099="",F1099=""),"",IF(ROUND(MAX(0,MOD(H1099-F1099+0.5,1)-0.5)*1440,0)&gt;IFERROR(VLOOKUP(E1099,الورديات!$A$2:$E$21,5,FALSE()),0),ROUND(MAX(0,MOD(H1099-F1099+0.5,1)-0.5)*1440,0),0))</f>
        <v/>
      </c>
      <c r="L1099" s="22" t="str">
        <f aca="false">IF(OR(I1099="",G1099=""),"",ROUND(MAX(0,MOD(G1099-I1099+0.5,1)-0.5)*1440,0))</f>
        <v/>
      </c>
      <c r="M1099" s="22" t="str">
        <f aca="false">IF(OR(I1099="",G1099=""),"",IF(ROUND(MAX(0,MOD(I1099-G1099+0.5,1)-0.5)*1440,0)&gt;=الإعدادات!$B$8,ROUND(MAX(0,MOD(I1099-G1099+0.5,1)-0.5)*1440,0),0))</f>
        <v/>
      </c>
      <c r="N1099" s="18" t="str">
        <f aca="false">IF(OR(A1099="",B1099=""),"",IF(COUNTIFS(الإجازات!$A$2:$A$1001,B1099,الإجازات!$D$2:$D$1001,"&lt;="&amp;A1099,الإجازات!$E$2:$E$1001,"&gt;="&amp;A1099,الإجازات!$G$2:$G$1001,"مقبولة")=0,"",LOOKUP(2,1/((الإجازات!$A$2:$A$1001=B1099)*(الإجازات!$D$2:$D$1001&lt;=A1099)*(الإجازات!$E$2:$E$1001&gt;=A1099)*(الإجازات!$G$2:$G$1001="مقبولة")),الإجازات!$C$2:$C$1001)))</f>
        <v/>
      </c>
      <c r="O1099" s="17"/>
      <c r="P1099" s="23" t="str">
        <f aca="false">IF(B1099="","",IF(ISNA(MATCH(B1099,الموظفين!$A$2:$A$501,0)),"⚠ كود غير موجود",IF(O1099&lt;&gt;"",O1099,IF(N1099&lt;&gt;"",N1099,IF(H1099="",IF(AND(A1099&lt;&gt;"",WEEKDAY(A1099)=الإعدادات!$B$11),"راحة أسبوعية","غائب"),IF(I1099="","بدون انصراف",IF(N(K1099)&gt;0,"متأخر","حاضر")))))))</f>
        <v/>
      </c>
      <c r="Q1099" s="24" t="str">
        <f aca="false">IF(B1099="","",IF(OR(P1099="غائب",P1099="غياب",P1099="إجازة بدون راتب"),IFERROR(VLOOKUP(B1099,الموظفين!$A$2:$J$501,8,FALSE()),0),0))</f>
        <v/>
      </c>
      <c r="R1099" s="24" t="str">
        <f aca="false">IF(B1099="","",ROUND((N(K1099)+N(L1099))/60*IFERROR(VLOOKUP(B1099,الموظفين!$A$2:$J$501,8,FALSE()),0)/الإعدادات!$B$6*الإعدادات!$B$9,2))</f>
        <v/>
      </c>
      <c r="S1099" s="24" t="str">
        <f aca="false">IF(OR(B1099="",M1099=""),"",ROUND(M1099/60*IFERROR(VLOOKUP(B1099,الموظفين!$A$2:$J$501,9,FALSE()),0),2))</f>
        <v/>
      </c>
      <c r="T1099" s="17"/>
      <c r="U1099" s="23" t="str">
        <f aca="false">IF(OR(A1099="",B1099=""),"",A1099&amp;"|"&amp;B1099)</f>
        <v/>
      </c>
    </row>
    <row r="1100" customFormat="false" ht="15" hidden="false" customHeight="false" outlineLevel="0" collapsed="false">
      <c r="A1100" s="16"/>
      <c r="B1100" s="17"/>
      <c r="C1100" s="18" t="str">
        <f aca="false">IF($B1100="","",IFERROR(VLOOKUP($B1100,الموظفين!$A$2:$J$501,2,FALSE())&amp;"","⚠ كود غير موجود"))</f>
        <v/>
      </c>
      <c r="D1100" s="18" t="str">
        <f aca="false">IF($B1100="","",IFERROR(VLOOKUP($B1100,الموظفين!$A$2:$J$501,3,FALSE())&amp;"",""))</f>
        <v/>
      </c>
      <c r="E1100" s="18" t="str">
        <f aca="false">IF($B1100="","",IFERROR(VLOOKUP($B1100,الموظفين!$A$2:$J$501,5,FALSE())&amp;"",""))</f>
        <v/>
      </c>
      <c r="F1100" s="19" t="str">
        <f aca="false">IF($B1100="","",IFERROR(VLOOKUP($B1100,الموظفين!$A$2:$J$501,6,FALSE()),""))</f>
        <v/>
      </c>
      <c r="G1100" s="19" t="str">
        <f aca="false">IF($B1100="","",IFERROR(VLOOKUP($B1100,الموظفين!$A$2:$J$501,7,FALSE()),""))</f>
        <v/>
      </c>
      <c r="H1100" s="20"/>
      <c r="I1100" s="20"/>
      <c r="J1100" s="21" t="str">
        <f aca="false">IF(OR(H1100="",I1100=""),"",ROUND(MOD(I1100-H1100,1)*24,2))</f>
        <v/>
      </c>
      <c r="K1100" s="22" t="str">
        <f aca="false">IF(OR(H1100="",F1100=""),"",IF(ROUND(MAX(0,MOD(H1100-F1100+0.5,1)-0.5)*1440,0)&gt;IFERROR(VLOOKUP(E1100,الورديات!$A$2:$E$21,5,FALSE()),0),ROUND(MAX(0,MOD(H1100-F1100+0.5,1)-0.5)*1440,0),0))</f>
        <v/>
      </c>
      <c r="L1100" s="22" t="str">
        <f aca="false">IF(OR(I1100="",G1100=""),"",ROUND(MAX(0,MOD(G1100-I1100+0.5,1)-0.5)*1440,0))</f>
        <v/>
      </c>
      <c r="M1100" s="22" t="str">
        <f aca="false">IF(OR(I1100="",G1100=""),"",IF(ROUND(MAX(0,MOD(I1100-G1100+0.5,1)-0.5)*1440,0)&gt;=الإعدادات!$B$8,ROUND(MAX(0,MOD(I1100-G1100+0.5,1)-0.5)*1440,0),0))</f>
        <v/>
      </c>
      <c r="N1100" s="18" t="str">
        <f aca="false">IF(OR(A1100="",B1100=""),"",IF(COUNTIFS(الإجازات!$A$2:$A$1001,B1100,الإجازات!$D$2:$D$1001,"&lt;="&amp;A1100,الإجازات!$E$2:$E$1001,"&gt;="&amp;A1100,الإجازات!$G$2:$G$1001,"مقبولة")=0,"",LOOKUP(2,1/((الإجازات!$A$2:$A$1001=B1100)*(الإجازات!$D$2:$D$1001&lt;=A1100)*(الإجازات!$E$2:$E$1001&gt;=A1100)*(الإجازات!$G$2:$G$1001="مقبولة")),الإجازات!$C$2:$C$1001)))</f>
        <v/>
      </c>
      <c r="O1100" s="17"/>
      <c r="P1100" s="23" t="str">
        <f aca="false">IF(B1100="","",IF(ISNA(MATCH(B1100,الموظفين!$A$2:$A$501,0)),"⚠ كود غير موجود",IF(O1100&lt;&gt;"",O1100,IF(N1100&lt;&gt;"",N1100,IF(H1100="",IF(AND(A1100&lt;&gt;"",WEEKDAY(A1100)=الإعدادات!$B$11),"راحة أسبوعية","غائب"),IF(I1100="","بدون انصراف",IF(N(K1100)&gt;0,"متأخر","حاضر")))))))</f>
        <v/>
      </c>
      <c r="Q1100" s="24" t="str">
        <f aca="false">IF(B1100="","",IF(OR(P1100="غائب",P1100="غياب",P1100="إجازة بدون راتب"),IFERROR(VLOOKUP(B1100,الموظفين!$A$2:$J$501,8,FALSE()),0),0))</f>
        <v/>
      </c>
      <c r="R1100" s="24" t="str">
        <f aca="false">IF(B1100="","",ROUND((N(K1100)+N(L1100))/60*IFERROR(VLOOKUP(B1100,الموظفين!$A$2:$J$501,8,FALSE()),0)/الإعدادات!$B$6*الإعدادات!$B$9,2))</f>
        <v/>
      </c>
      <c r="S1100" s="24" t="str">
        <f aca="false">IF(OR(B1100="",M1100=""),"",ROUND(M1100/60*IFERROR(VLOOKUP(B1100,الموظفين!$A$2:$J$501,9,FALSE()),0),2))</f>
        <v/>
      </c>
      <c r="T1100" s="17"/>
      <c r="U1100" s="23" t="str">
        <f aca="false">IF(OR(A1100="",B1100=""),"",A1100&amp;"|"&amp;B1100)</f>
        <v/>
      </c>
    </row>
    <row r="1101" customFormat="false" ht="15" hidden="false" customHeight="false" outlineLevel="0" collapsed="false">
      <c r="A1101" s="16"/>
      <c r="B1101" s="17"/>
      <c r="C1101" s="18" t="str">
        <f aca="false">IF($B1101="","",IFERROR(VLOOKUP($B1101,الموظفين!$A$2:$J$501,2,FALSE())&amp;"","⚠ كود غير موجود"))</f>
        <v/>
      </c>
      <c r="D1101" s="18" t="str">
        <f aca="false">IF($B1101="","",IFERROR(VLOOKUP($B1101,الموظفين!$A$2:$J$501,3,FALSE())&amp;"",""))</f>
        <v/>
      </c>
      <c r="E1101" s="18" t="str">
        <f aca="false">IF($B1101="","",IFERROR(VLOOKUP($B1101,الموظفين!$A$2:$J$501,5,FALSE())&amp;"",""))</f>
        <v/>
      </c>
      <c r="F1101" s="19" t="str">
        <f aca="false">IF($B1101="","",IFERROR(VLOOKUP($B1101,الموظفين!$A$2:$J$501,6,FALSE()),""))</f>
        <v/>
      </c>
      <c r="G1101" s="19" t="str">
        <f aca="false">IF($B1101="","",IFERROR(VLOOKUP($B1101,الموظفين!$A$2:$J$501,7,FALSE()),""))</f>
        <v/>
      </c>
      <c r="H1101" s="20"/>
      <c r="I1101" s="20"/>
      <c r="J1101" s="21" t="str">
        <f aca="false">IF(OR(H1101="",I1101=""),"",ROUND(MOD(I1101-H1101,1)*24,2))</f>
        <v/>
      </c>
      <c r="K1101" s="22" t="str">
        <f aca="false">IF(OR(H1101="",F1101=""),"",IF(ROUND(MAX(0,MOD(H1101-F1101+0.5,1)-0.5)*1440,0)&gt;IFERROR(VLOOKUP(E1101,الورديات!$A$2:$E$21,5,FALSE()),0),ROUND(MAX(0,MOD(H1101-F1101+0.5,1)-0.5)*1440,0),0))</f>
        <v/>
      </c>
      <c r="L1101" s="22" t="str">
        <f aca="false">IF(OR(I1101="",G1101=""),"",ROUND(MAX(0,MOD(G1101-I1101+0.5,1)-0.5)*1440,0))</f>
        <v/>
      </c>
      <c r="M1101" s="22" t="str">
        <f aca="false">IF(OR(I1101="",G1101=""),"",IF(ROUND(MAX(0,MOD(I1101-G1101+0.5,1)-0.5)*1440,0)&gt;=الإعدادات!$B$8,ROUND(MAX(0,MOD(I1101-G1101+0.5,1)-0.5)*1440,0),0))</f>
        <v/>
      </c>
      <c r="N1101" s="18" t="str">
        <f aca="false">IF(OR(A1101="",B1101=""),"",IF(COUNTIFS(الإجازات!$A$2:$A$1001,B1101,الإجازات!$D$2:$D$1001,"&lt;="&amp;A1101,الإجازات!$E$2:$E$1001,"&gt;="&amp;A1101,الإجازات!$G$2:$G$1001,"مقبولة")=0,"",LOOKUP(2,1/((الإجازات!$A$2:$A$1001=B1101)*(الإجازات!$D$2:$D$1001&lt;=A1101)*(الإجازات!$E$2:$E$1001&gt;=A1101)*(الإجازات!$G$2:$G$1001="مقبولة")),الإجازات!$C$2:$C$1001)))</f>
        <v/>
      </c>
      <c r="O1101" s="17"/>
      <c r="P1101" s="23" t="str">
        <f aca="false">IF(B1101="","",IF(ISNA(MATCH(B1101,الموظفين!$A$2:$A$501,0)),"⚠ كود غير موجود",IF(O1101&lt;&gt;"",O1101,IF(N1101&lt;&gt;"",N1101,IF(H1101="",IF(AND(A1101&lt;&gt;"",WEEKDAY(A1101)=الإعدادات!$B$11),"راحة أسبوعية","غائب"),IF(I1101="","بدون انصراف",IF(N(K1101)&gt;0,"متأخر","حاضر")))))))</f>
        <v/>
      </c>
      <c r="Q1101" s="24" t="str">
        <f aca="false">IF(B1101="","",IF(OR(P1101="غائب",P1101="غياب",P1101="إجازة بدون راتب"),IFERROR(VLOOKUP(B1101,الموظفين!$A$2:$J$501,8,FALSE()),0),0))</f>
        <v/>
      </c>
      <c r="R1101" s="24" t="str">
        <f aca="false">IF(B1101="","",ROUND((N(K1101)+N(L1101))/60*IFERROR(VLOOKUP(B1101,الموظفين!$A$2:$J$501,8,FALSE()),0)/الإعدادات!$B$6*الإعدادات!$B$9,2))</f>
        <v/>
      </c>
      <c r="S1101" s="24" t="str">
        <f aca="false">IF(OR(B1101="",M1101=""),"",ROUND(M1101/60*IFERROR(VLOOKUP(B1101,الموظفين!$A$2:$J$501,9,FALSE()),0),2))</f>
        <v/>
      </c>
      <c r="T1101" s="17"/>
      <c r="U1101" s="23" t="str">
        <f aca="false">IF(OR(A1101="",B1101=""),"",A1101&amp;"|"&amp;B1101)</f>
        <v/>
      </c>
    </row>
    <row r="1102" customFormat="false" ht="15" hidden="false" customHeight="false" outlineLevel="0" collapsed="false">
      <c r="A1102" s="16"/>
      <c r="B1102" s="17"/>
      <c r="C1102" s="18" t="str">
        <f aca="false">IF($B1102="","",IFERROR(VLOOKUP($B1102,الموظفين!$A$2:$J$501,2,FALSE())&amp;"","⚠ كود غير موجود"))</f>
        <v/>
      </c>
      <c r="D1102" s="18" t="str">
        <f aca="false">IF($B1102="","",IFERROR(VLOOKUP($B1102,الموظفين!$A$2:$J$501,3,FALSE())&amp;"",""))</f>
        <v/>
      </c>
      <c r="E1102" s="18" t="str">
        <f aca="false">IF($B1102="","",IFERROR(VLOOKUP($B1102,الموظفين!$A$2:$J$501,5,FALSE())&amp;"",""))</f>
        <v/>
      </c>
      <c r="F1102" s="19" t="str">
        <f aca="false">IF($B1102="","",IFERROR(VLOOKUP($B1102,الموظفين!$A$2:$J$501,6,FALSE()),""))</f>
        <v/>
      </c>
      <c r="G1102" s="19" t="str">
        <f aca="false">IF($B1102="","",IFERROR(VLOOKUP($B1102,الموظفين!$A$2:$J$501,7,FALSE()),""))</f>
        <v/>
      </c>
      <c r="H1102" s="20"/>
      <c r="I1102" s="20"/>
      <c r="J1102" s="21" t="str">
        <f aca="false">IF(OR(H1102="",I1102=""),"",ROUND(MOD(I1102-H1102,1)*24,2))</f>
        <v/>
      </c>
      <c r="K1102" s="22" t="str">
        <f aca="false">IF(OR(H1102="",F1102=""),"",IF(ROUND(MAX(0,MOD(H1102-F1102+0.5,1)-0.5)*1440,0)&gt;IFERROR(VLOOKUP(E1102,الورديات!$A$2:$E$21,5,FALSE()),0),ROUND(MAX(0,MOD(H1102-F1102+0.5,1)-0.5)*1440,0),0))</f>
        <v/>
      </c>
      <c r="L1102" s="22" t="str">
        <f aca="false">IF(OR(I1102="",G1102=""),"",ROUND(MAX(0,MOD(G1102-I1102+0.5,1)-0.5)*1440,0))</f>
        <v/>
      </c>
      <c r="M1102" s="22" t="str">
        <f aca="false">IF(OR(I1102="",G1102=""),"",IF(ROUND(MAX(0,MOD(I1102-G1102+0.5,1)-0.5)*1440,0)&gt;=الإعدادات!$B$8,ROUND(MAX(0,MOD(I1102-G1102+0.5,1)-0.5)*1440,0),0))</f>
        <v/>
      </c>
      <c r="N1102" s="18" t="str">
        <f aca="false">IF(OR(A1102="",B1102=""),"",IF(COUNTIFS(الإجازات!$A$2:$A$1001,B1102,الإجازات!$D$2:$D$1001,"&lt;="&amp;A1102,الإجازات!$E$2:$E$1001,"&gt;="&amp;A1102,الإجازات!$G$2:$G$1001,"مقبولة")=0,"",LOOKUP(2,1/((الإجازات!$A$2:$A$1001=B1102)*(الإجازات!$D$2:$D$1001&lt;=A1102)*(الإجازات!$E$2:$E$1001&gt;=A1102)*(الإجازات!$G$2:$G$1001="مقبولة")),الإجازات!$C$2:$C$1001)))</f>
        <v/>
      </c>
      <c r="O1102" s="17"/>
      <c r="P1102" s="23" t="str">
        <f aca="false">IF(B1102="","",IF(ISNA(MATCH(B1102,الموظفين!$A$2:$A$501,0)),"⚠ كود غير موجود",IF(O1102&lt;&gt;"",O1102,IF(N1102&lt;&gt;"",N1102,IF(H1102="",IF(AND(A1102&lt;&gt;"",WEEKDAY(A1102)=الإعدادات!$B$11),"راحة أسبوعية","غائب"),IF(I1102="","بدون انصراف",IF(N(K1102)&gt;0,"متأخر","حاضر")))))))</f>
        <v/>
      </c>
      <c r="Q1102" s="24" t="str">
        <f aca="false">IF(B1102="","",IF(OR(P1102="غائب",P1102="غياب",P1102="إجازة بدون راتب"),IFERROR(VLOOKUP(B1102,الموظفين!$A$2:$J$501,8,FALSE()),0),0))</f>
        <v/>
      </c>
      <c r="R1102" s="24" t="str">
        <f aca="false">IF(B1102="","",ROUND((N(K1102)+N(L1102))/60*IFERROR(VLOOKUP(B1102,الموظفين!$A$2:$J$501,8,FALSE()),0)/الإعدادات!$B$6*الإعدادات!$B$9,2))</f>
        <v/>
      </c>
      <c r="S1102" s="24" t="str">
        <f aca="false">IF(OR(B1102="",M1102=""),"",ROUND(M1102/60*IFERROR(VLOOKUP(B1102,الموظفين!$A$2:$J$501,9,FALSE()),0),2))</f>
        <v/>
      </c>
      <c r="T1102" s="17"/>
      <c r="U1102" s="23" t="str">
        <f aca="false">IF(OR(A1102="",B1102=""),"",A1102&amp;"|"&amp;B1102)</f>
        <v/>
      </c>
    </row>
    <row r="1103" customFormat="false" ht="15" hidden="false" customHeight="false" outlineLevel="0" collapsed="false">
      <c r="A1103" s="16"/>
      <c r="B1103" s="17"/>
      <c r="C1103" s="18" t="str">
        <f aca="false">IF($B1103="","",IFERROR(VLOOKUP($B1103,الموظفين!$A$2:$J$501,2,FALSE())&amp;"","⚠ كود غير موجود"))</f>
        <v/>
      </c>
      <c r="D1103" s="18" t="str">
        <f aca="false">IF($B1103="","",IFERROR(VLOOKUP($B1103,الموظفين!$A$2:$J$501,3,FALSE())&amp;"",""))</f>
        <v/>
      </c>
      <c r="E1103" s="18" t="str">
        <f aca="false">IF($B1103="","",IFERROR(VLOOKUP($B1103,الموظفين!$A$2:$J$501,5,FALSE())&amp;"",""))</f>
        <v/>
      </c>
      <c r="F1103" s="19" t="str">
        <f aca="false">IF($B1103="","",IFERROR(VLOOKUP($B1103,الموظفين!$A$2:$J$501,6,FALSE()),""))</f>
        <v/>
      </c>
      <c r="G1103" s="19" t="str">
        <f aca="false">IF($B1103="","",IFERROR(VLOOKUP($B1103,الموظفين!$A$2:$J$501,7,FALSE()),""))</f>
        <v/>
      </c>
      <c r="H1103" s="20"/>
      <c r="I1103" s="20"/>
      <c r="J1103" s="21" t="str">
        <f aca="false">IF(OR(H1103="",I1103=""),"",ROUND(MOD(I1103-H1103,1)*24,2))</f>
        <v/>
      </c>
      <c r="K1103" s="22" t="str">
        <f aca="false">IF(OR(H1103="",F1103=""),"",IF(ROUND(MAX(0,MOD(H1103-F1103+0.5,1)-0.5)*1440,0)&gt;IFERROR(VLOOKUP(E1103,الورديات!$A$2:$E$21,5,FALSE()),0),ROUND(MAX(0,MOD(H1103-F1103+0.5,1)-0.5)*1440,0),0))</f>
        <v/>
      </c>
      <c r="L1103" s="22" t="str">
        <f aca="false">IF(OR(I1103="",G1103=""),"",ROUND(MAX(0,MOD(G1103-I1103+0.5,1)-0.5)*1440,0))</f>
        <v/>
      </c>
      <c r="M1103" s="22" t="str">
        <f aca="false">IF(OR(I1103="",G1103=""),"",IF(ROUND(MAX(0,MOD(I1103-G1103+0.5,1)-0.5)*1440,0)&gt;=الإعدادات!$B$8,ROUND(MAX(0,MOD(I1103-G1103+0.5,1)-0.5)*1440,0),0))</f>
        <v/>
      </c>
      <c r="N1103" s="18" t="str">
        <f aca="false">IF(OR(A1103="",B1103=""),"",IF(COUNTIFS(الإجازات!$A$2:$A$1001,B1103,الإجازات!$D$2:$D$1001,"&lt;="&amp;A1103,الإجازات!$E$2:$E$1001,"&gt;="&amp;A1103,الإجازات!$G$2:$G$1001,"مقبولة")=0,"",LOOKUP(2,1/((الإجازات!$A$2:$A$1001=B1103)*(الإجازات!$D$2:$D$1001&lt;=A1103)*(الإجازات!$E$2:$E$1001&gt;=A1103)*(الإجازات!$G$2:$G$1001="مقبولة")),الإجازات!$C$2:$C$1001)))</f>
        <v/>
      </c>
      <c r="O1103" s="17"/>
      <c r="P1103" s="23" t="str">
        <f aca="false">IF(B1103="","",IF(ISNA(MATCH(B1103,الموظفين!$A$2:$A$501,0)),"⚠ كود غير موجود",IF(O1103&lt;&gt;"",O1103,IF(N1103&lt;&gt;"",N1103,IF(H1103="",IF(AND(A1103&lt;&gt;"",WEEKDAY(A1103)=الإعدادات!$B$11),"راحة أسبوعية","غائب"),IF(I1103="","بدون انصراف",IF(N(K1103)&gt;0,"متأخر","حاضر")))))))</f>
        <v/>
      </c>
      <c r="Q1103" s="24" t="str">
        <f aca="false">IF(B1103="","",IF(OR(P1103="غائب",P1103="غياب",P1103="إجازة بدون راتب"),IFERROR(VLOOKUP(B1103,الموظفين!$A$2:$J$501,8,FALSE()),0),0))</f>
        <v/>
      </c>
      <c r="R1103" s="24" t="str">
        <f aca="false">IF(B1103="","",ROUND((N(K1103)+N(L1103))/60*IFERROR(VLOOKUP(B1103,الموظفين!$A$2:$J$501,8,FALSE()),0)/الإعدادات!$B$6*الإعدادات!$B$9,2))</f>
        <v/>
      </c>
      <c r="S1103" s="24" t="str">
        <f aca="false">IF(OR(B1103="",M1103=""),"",ROUND(M1103/60*IFERROR(VLOOKUP(B1103,الموظفين!$A$2:$J$501,9,FALSE()),0),2))</f>
        <v/>
      </c>
      <c r="T1103" s="17"/>
      <c r="U1103" s="23" t="str">
        <f aca="false">IF(OR(A1103="",B1103=""),"",A1103&amp;"|"&amp;B1103)</f>
        <v/>
      </c>
    </row>
    <row r="1104" customFormat="false" ht="15" hidden="false" customHeight="false" outlineLevel="0" collapsed="false">
      <c r="A1104" s="16"/>
      <c r="B1104" s="17"/>
      <c r="C1104" s="18" t="str">
        <f aca="false">IF($B1104="","",IFERROR(VLOOKUP($B1104,الموظفين!$A$2:$J$501,2,FALSE())&amp;"","⚠ كود غير موجود"))</f>
        <v/>
      </c>
      <c r="D1104" s="18" t="str">
        <f aca="false">IF($B1104="","",IFERROR(VLOOKUP($B1104,الموظفين!$A$2:$J$501,3,FALSE())&amp;"",""))</f>
        <v/>
      </c>
      <c r="E1104" s="18" t="str">
        <f aca="false">IF($B1104="","",IFERROR(VLOOKUP($B1104,الموظفين!$A$2:$J$501,5,FALSE())&amp;"",""))</f>
        <v/>
      </c>
      <c r="F1104" s="19" t="str">
        <f aca="false">IF($B1104="","",IFERROR(VLOOKUP($B1104,الموظفين!$A$2:$J$501,6,FALSE()),""))</f>
        <v/>
      </c>
      <c r="G1104" s="19" t="str">
        <f aca="false">IF($B1104="","",IFERROR(VLOOKUP($B1104,الموظفين!$A$2:$J$501,7,FALSE()),""))</f>
        <v/>
      </c>
      <c r="H1104" s="20"/>
      <c r="I1104" s="20"/>
      <c r="J1104" s="21" t="str">
        <f aca="false">IF(OR(H1104="",I1104=""),"",ROUND(MOD(I1104-H1104,1)*24,2))</f>
        <v/>
      </c>
      <c r="K1104" s="22" t="str">
        <f aca="false">IF(OR(H1104="",F1104=""),"",IF(ROUND(MAX(0,MOD(H1104-F1104+0.5,1)-0.5)*1440,0)&gt;IFERROR(VLOOKUP(E1104,الورديات!$A$2:$E$21,5,FALSE()),0),ROUND(MAX(0,MOD(H1104-F1104+0.5,1)-0.5)*1440,0),0))</f>
        <v/>
      </c>
      <c r="L1104" s="22" t="str">
        <f aca="false">IF(OR(I1104="",G1104=""),"",ROUND(MAX(0,MOD(G1104-I1104+0.5,1)-0.5)*1440,0))</f>
        <v/>
      </c>
      <c r="M1104" s="22" t="str">
        <f aca="false">IF(OR(I1104="",G1104=""),"",IF(ROUND(MAX(0,MOD(I1104-G1104+0.5,1)-0.5)*1440,0)&gt;=الإعدادات!$B$8,ROUND(MAX(0,MOD(I1104-G1104+0.5,1)-0.5)*1440,0),0))</f>
        <v/>
      </c>
      <c r="N1104" s="18" t="str">
        <f aca="false">IF(OR(A1104="",B1104=""),"",IF(COUNTIFS(الإجازات!$A$2:$A$1001,B1104,الإجازات!$D$2:$D$1001,"&lt;="&amp;A1104,الإجازات!$E$2:$E$1001,"&gt;="&amp;A1104,الإجازات!$G$2:$G$1001,"مقبولة")=0,"",LOOKUP(2,1/((الإجازات!$A$2:$A$1001=B1104)*(الإجازات!$D$2:$D$1001&lt;=A1104)*(الإجازات!$E$2:$E$1001&gt;=A1104)*(الإجازات!$G$2:$G$1001="مقبولة")),الإجازات!$C$2:$C$1001)))</f>
        <v/>
      </c>
      <c r="O1104" s="17"/>
      <c r="P1104" s="23" t="str">
        <f aca="false">IF(B1104="","",IF(ISNA(MATCH(B1104,الموظفين!$A$2:$A$501,0)),"⚠ كود غير موجود",IF(O1104&lt;&gt;"",O1104,IF(N1104&lt;&gt;"",N1104,IF(H1104="",IF(AND(A1104&lt;&gt;"",WEEKDAY(A1104)=الإعدادات!$B$11),"راحة أسبوعية","غائب"),IF(I1104="","بدون انصراف",IF(N(K1104)&gt;0,"متأخر","حاضر")))))))</f>
        <v/>
      </c>
      <c r="Q1104" s="24" t="str">
        <f aca="false">IF(B1104="","",IF(OR(P1104="غائب",P1104="غياب",P1104="إجازة بدون راتب"),IFERROR(VLOOKUP(B1104,الموظفين!$A$2:$J$501,8,FALSE()),0),0))</f>
        <v/>
      </c>
      <c r="R1104" s="24" t="str">
        <f aca="false">IF(B1104="","",ROUND((N(K1104)+N(L1104))/60*IFERROR(VLOOKUP(B1104,الموظفين!$A$2:$J$501,8,FALSE()),0)/الإعدادات!$B$6*الإعدادات!$B$9,2))</f>
        <v/>
      </c>
      <c r="S1104" s="24" t="str">
        <f aca="false">IF(OR(B1104="",M1104=""),"",ROUND(M1104/60*IFERROR(VLOOKUP(B1104,الموظفين!$A$2:$J$501,9,FALSE()),0),2))</f>
        <v/>
      </c>
      <c r="T1104" s="17"/>
      <c r="U1104" s="23" t="str">
        <f aca="false">IF(OR(A1104="",B1104=""),"",A1104&amp;"|"&amp;B1104)</f>
        <v/>
      </c>
    </row>
    <row r="1105" customFormat="false" ht="15" hidden="false" customHeight="false" outlineLevel="0" collapsed="false">
      <c r="A1105" s="16"/>
      <c r="B1105" s="17"/>
      <c r="C1105" s="18" t="str">
        <f aca="false">IF($B1105="","",IFERROR(VLOOKUP($B1105,الموظفين!$A$2:$J$501,2,FALSE())&amp;"","⚠ كود غير موجود"))</f>
        <v/>
      </c>
      <c r="D1105" s="18" t="str">
        <f aca="false">IF($B1105="","",IFERROR(VLOOKUP($B1105,الموظفين!$A$2:$J$501,3,FALSE())&amp;"",""))</f>
        <v/>
      </c>
      <c r="E1105" s="18" t="str">
        <f aca="false">IF($B1105="","",IFERROR(VLOOKUP($B1105,الموظفين!$A$2:$J$501,5,FALSE())&amp;"",""))</f>
        <v/>
      </c>
      <c r="F1105" s="19" t="str">
        <f aca="false">IF($B1105="","",IFERROR(VLOOKUP($B1105,الموظفين!$A$2:$J$501,6,FALSE()),""))</f>
        <v/>
      </c>
      <c r="G1105" s="19" t="str">
        <f aca="false">IF($B1105="","",IFERROR(VLOOKUP($B1105,الموظفين!$A$2:$J$501,7,FALSE()),""))</f>
        <v/>
      </c>
      <c r="H1105" s="20"/>
      <c r="I1105" s="20"/>
      <c r="J1105" s="21" t="str">
        <f aca="false">IF(OR(H1105="",I1105=""),"",ROUND(MOD(I1105-H1105,1)*24,2))</f>
        <v/>
      </c>
      <c r="K1105" s="22" t="str">
        <f aca="false">IF(OR(H1105="",F1105=""),"",IF(ROUND(MAX(0,MOD(H1105-F1105+0.5,1)-0.5)*1440,0)&gt;IFERROR(VLOOKUP(E1105,الورديات!$A$2:$E$21,5,FALSE()),0),ROUND(MAX(0,MOD(H1105-F1105+0.5,1)-0.5)*1440,0),0))</f>
        <v/>
      </c>
      <c r="L1105" s="22" t="str">
        <f aca="false">IF(OR(I1105="",G1105=""),"",ROUND(MAX(0,MOD(G1105-I1105+0.5,1)-0.5)*1440,0))</f>
        <v/>
      </c>
      <c r="M1105" s="22" t="str">
        <f aca="false">IF(OR(I1105="",G1105=""),"",IF(ROUND(MAX(0,MOD(I1105-G1105+0.5,1)-0.5)*1440,0)&gt;=الإعدادات!$B$8,ROUND(MAX(0,MOD(I1105-G1105+0.5,1)-0.5)*1440,0),0))</f>
        <v/>
      </c>
      <c r="N1105" s="18" t="str">
        <f aca="false">IF(OR(A1105="",B1105=""),"",IF(COUNTIFS(الإجازات!$A$2:$A$1001,B1105,الإجازات!$D$2:$D$1001,"&lt;="&amp;A1105,الإجازات!$E$2:$E$1001,"&gt;="&amp;A1105,الإجازات!$G$2:$G$1001,"مقبولة")=0,"",LOOKUP(2,1/((الإجازات!$A$2:$A$1001=B1105)*(الإجازات!$D$2:$D$1001&lt;=A1105)*(الإجازات!$E$2:$E$1001&gt;=A1105)*(الإجازات!$G$2:$G$1001="مقبولة")),الإجازات!$C$2:$C$1001)))</f>
        <v/>
      </c>
      <c r="O1105" s="17"/>
      <c r="P1105" s="23" t="str">
        <f aca="false">IF(B1105="","",IF(ISNA(MATCH(B1105,الموظفين!$A$2:$A$501,0)),"⚠ كود غير موجود",IF(O1105&lt;&gt;"",O1105,IF(N1105&lt;&gt;"",N1105,IF(H1105="",IF(AND(A1105&lt;&gt;"",WEEKDAY(A1105)=الإعدادات!$B$11),"راحة أسبوعية","غائب"),IF(I1105="","بدون انصراف",IF(N(K1105)&gt;0,"متأخر","حاضر")))))))</f>
        <v/>
      </c>
      <c r="Q1105" s="24" t="str">
        <f aca="false">IF(B1105="","",IF(OR(P1105="غائب",P1105="غياب",P1105="إجازة بدون راتب"),IFERROR(VLOOKUP(B1105,الموظفين!$A$2:$J$501,8,FALSE()),0),0))</f>
        <v/>
      </c>
      <c r="R1105" s="24" t="str">
        <f aca="false">IF(B1105="","",ROUND((N(K1105)+N(L1105))/60*IFERROR(VLOOKUP(B1105,الموظفين!$A$2:$J$501,8,FALSE()),0)/الإعدادات!$B$6*الإعدادات!$B$9,2))</f>
        <v/>
      </c>
      <c r="S1105" s="24" t="str">
        <f aca="false">IF(OR(B1105="",M1105=""),"",ROUND(M1105/60*IFERROR(VLOOKUP(B1105,الموظفين!$A$2:$J$501,9,FALSE()),0),2))</f>
        <v/>
      </c>
      <c r="T1105" s="17"/>
      <c r="U1105" s="23" t="str">
        <f aca="false">IF(OR(A1105="",B1105=""),"",A1105&amp;"|"&amp;B1105)</f>
        <v/>
      </c>
    </row>
    <row r="1106" customFormat="false" ht="15" hidden="false" customHeight="false" outlineLevel="0" collapsed="false">
      <c r="A1106" s="16"/>
      <c r="B1106" s="17"/>
      <c r="C1106" s="18" t="str">
        <f aca="false">IF($B1106="","",IFERROR(VLOOKUP($B1106,الموظفين!$A$2:$J$501,2,FALSE())&amp;"","⚠ كود غير موجود"))</f>
        <v/>
      </c>
      <c r="D1106" s="18" t="str">
        <f aca="false">IF($B1106="","",IFERROR(VLOOKUP($B1106,الموظفين!$A$2:$J$501,3,FALSE())&amp;"",""))</f>
        <v/>
      </c>
      <c r="E1106" s="18" t="str">
        <f aca="false">IF($B1106="","",IFERROR(VLOOKUP($B1106,الموظفين!$A$2:$J$501,5,FALSE())&amp;"",""))</f>
        <v/>
      </c>
      <c r="F1106" s="19" t="str">
        <f aca="false">IF($B1106="","",IFERROR(VLOOKUP($B1106,الموظفين!$A$2:$J$501,6,FALSE()),""))</f>
        <v/>
      </c>
      <c r="G1106" s="19" t="str">
        <f aca="false">IF($B1106="","",IFERROR(VLOOKUP($B1106,الموظفين!$A$2:$J$501,7,FALSE()),""))</f>
        <v/>
      </c>
      <c r="H1106" s="20"/>
      <c r="I1106" s="20"/>
      <c r="J1106" s="21" t="str">
        <f aca="false">IF(OR(H1106="",I1106=""),"",ROUND(MOD(I1106-H1106,1)*24,2))</f>
        <v/>
      </c>
      <c r="K1106" s="22" t="str">
        <f aca="false">IF(OR(H1106="",F1106=""),"",IF(ROUND(MAX(0,MOD(H1106-F1106+0.5,1)-0.5)*1440,0)&gt;IFERROR(VLOOKUP(E1106,الورديات!$A$2:$E$21,5,FALSE()),0),ROUND(MAX(0,MOD(H1106-F1106+0.5,1)-0.5)*1440,0),0))</f>
        <v/>
      </c>
      <c r="L1106" s="22" t="str">
        <f aca="false">IF(OR(I1106="",G1106=""),"",ROUND(MAX(0,MOD(G1106-I1106+0.5,1)-0.5)*1440,0))</f>
        <v/>
      </c>
      <c r="M1106" s="22" t="str">
        <f aca="false">IF(OR(I1106="",G1106=""),"",IF(ROUND(MAX(0,MOD(I1106-G1106+0.5,1)-0.5)*1440,0)&gt;=الإعدادات!$B$8,ROUND(MAX(0,MOD(I1106-G1106+0.5,1)-0.5)*1440,0),0))</f>
        <v/>
      </c>
      <c r="N1106" s="18" t="str">
        <f aca="false">IF(OR(A1106="",B1106=""),"",IF(COUNTIFS(الإجازات!$A$2:$A$1001,B1106,الإجازات!$D$2:$D$1001,"&lt;="&amp;A1106,الإجازات!$E$2:$E$1001,"&gt;="&amp;A1106,الإجازات!$G$2:$G$1001,"مقبولة")=0,"",LOOKUP(2,1/((الإجازات!$A$2:$A$1001=B1106)*(الإجازات!$D$2:$D$1001&lt;=A1106)*(الإجازات!$E$2:$E$1001&gt;=A1106)*(الإجازات!$G$2:$G$1001="مقبولة")),الإجازات!$C$2:$C$1001)))</f>
        <v/>
      </c>
      <c r="O1106" s="17"/>
      <c r="P1106" s="23" t="str">
        <f aca="false">IF(B1106="","",IF(ISNA(MATCH(B1106,الموظفين!$A$2:$A$501,0)),"⚠ كود غير موجود",IF(O1106&lt;&gt;"",O1106,IF(N1106&lt;&gt;"",N1106,IF(H1106="",IF(AND(A1106&lt;&gt;"",WEEKDAY(A1106)=الإعدادات!$B$11),"راحة أسبوعية","غائب"),IF(I1106="","بدون انصراف",IF(N(K1106)&gt;0,"متأخر","حاضر")))))))</f>
        <v/>
      </c>
      <c r="Q1106" s="24" t="str">
        <f aca="false">IF(B1106="","",IF(OR(P1106="غائب",P1106="غياب",P1106="إجازة بدون راتب"),IFERROR(VLOOKUP(B1106,الموظفين!$A$2:$J$501,8,FALSE()),0),0))</f>
        <v/>
      </c>
      <c r="R1106" s="24" t="str">
        <f aca="false">IF(B1106="","",ROUND((N(K1106)+N(L1106))/60*IFERROR(VLOOKUP(B1106,الموظفين!$A$2:$J$501,8,FALSE()),0)/الإعدادات!$B$6*الإعدادات!$B$9,2))</f>
        <v/>
      </c>
      <c r="S1106" s="24" t="str">
        <f aca="false">IF(OR(B1106="",M1106=""),"",ROUND(M1106/60*IFERROR(VLOOKUP(B1106,الموظفين!$A$2:$J$501,9,FALSE()),0),2))</f>
        <v/>
      </c>
      <c r="T1106" s="17"/>
      <c r="U1106" s="23" t="str">
        <f aca="false">IF(OR(A1106="",B1106=""),"",A1106&amp;"|"&amp;B1106)</f>
        <v/>
      </c>
    </row>
    <row r="1107" customFormat="false" ht="15" hidden="false" customHeight="false" outlineLevel="0" collapsed="false">
      <c r="A1107" s="16"/>
      <c r="B1107" s="17"/>
      <c r="C1107" s="18" t="str">
        <f aca="false">IF($B1107="","",IFERROR(VLOOKUP($B1107,الموظفين!$A$2:$J$501,2,FALSE())&amp;"","⚠ كود غير موجود"))</f>
        <v/>
      </c>
      <c r="D1107" s="18" t="str">
        <f aca="false">IF($B1107="","",IFERROR(VLOOKUP($B1107,الموظفين!$A$2:$J$501,3,FALSE())&amp;"",""))</f>
        <v/>
      </c>
      <c r="E1107" s="18" t="str">
        <f aca="false">IF($B1107="","",IFERROR(VLOOKUP($B1107,الموظفين!$A$2:$J$501,5,FALSE())&amp;"",""))</f>
        <v/>
      </c>
      <c r="F1107" s="19" t="str">
        <f aca="false">IF($B1107="","",IFERROR(VLOOKUP($B1107,الموظفين!$A$2:$J$501,6,FALSE()),""))</f>
        <v/>
      </c>
      <c r="G1107" s="19" t="str">
        <f aca="false">IF($B1107="","",IFERROR(VLOOKUP($B1107,الموظفين!$A$2:$J$501,7,FALSE()),""))</f>
        <v/>
      </c>
      <c r="H1107" s="20"/>
      <c r="I1107" s="20"/>
      <c r="J1107" s="21" t="str">
        <f aca="false">IF(OR(H1107="",I1107=""),"",ROUND(MOD(I1107-H1107,1)*24,2))</f>
        <v/>
      </c>
      <c r="K1107" s="22" t="str">
        <f aca="false">IF(OR(H1107="",F1107=""),"",IF(ROUND(MAX(0,MOD(H1107-F1107+0.5,1)-0.5)*1440,0)&gt;IFERROR(VLOOKUP(E1107,الورديات!$A$2:$E$21,5,FALSE()),0),ROUND(MAX(0,MOD(H1107-F1107+0.5,1)-0.5)*1440,0),0))</f>
        <v/>
      </c>
      <c r="L1107" s="22" t="str">
        <f aca="false">IF(OR(I1107="",G1107=""),"",ROUND(MAX(0,MOD(G1107-I1107+0.5,1)-0.5)*1440,0))</f>
        <v/>
      </c>
      <c r="M1107" s="22" t="str">
        <f aca="false">IF(OR(I1107="",G1107=""),"",IF(ROUND(MAX(0,MOD(I1107-G1107+0.5,1)-0.5)*1440,0)&gt;=الإعدادات!$B$8,ROUND(MAX(0,MOD(I1107-G1107+0.5,1)-0.5)*1440,0),0))</f>
        <v/>
      </c>
      <c r="N1107" s="18" t="str">
        <f aca="false">IF(OR(A1107="",B1107=""),"",IF(COUNTIFS(الإجازات!$A$2:$A$1001,B1107,الإجازات!$D$2:$D$1001,"&lt;="&amp;A1107,الإجازات!$E$2:$E$1001,"&gt;="&amp;A1107,الإجازات!$G$2:$G$1001,"مقبولة")=0,"",LOOKUP(2,1/((الإجازات!$A$2:$A$1001=B1107)*(الإجازات!$D$2:$D$1001&lt;=A1107)*(الإجازات!$E$2:$E$1001&gt;=A1107)*(الإجازات!$G$2:$G$1001="مقبولة")),الإجازات!$C$2:$C$1001)))</f>
        <v/>
      </c>
      <c r="O1107" s="17"/>
      <c r="P1107" s="23" t="str">
        <f aca="false">IF(B1107="","",IF(ISNA(MATCH(B1107,الموظفين!$A$2:$A$501,0)),"⚠ كود غير موجود",IF(O1107&lt;&gt;"",O1107,IF(N1107&lt;&gt;"",N1107,IF(H1107="",IF(AND(A1107&lt;&gt;"",WEEKDAY(A1107)=الإعدادات!$B$11),"راحة أسبوعية","غائب"),IF(I1107="","بدون انصراف",IF(N(K1107)&gt;0,"متأخر","حاضر")))))))</f>
        <v/>
      </c>
      <c r="Q1107" s="24" t="str">
        <f aca="false">IF(B1107="","",IF(OR(P1107="غائب",P1107="غياب",P1107="إجازة بدون راتب"),IFERROR(VLOOKUP(B1107,الموظفين!$A$2:$J$501,8,FALSE()),0),0))</f>
        <v/>
      </c>
      <c r="R1107" s="24" t="str">
        <f aca="false">IF(B1107="","",ROUND((N(K1107)+N(L1107))/60*IFERROR(VLOOKUP(B1107,الموظفين!$A$2:$J$501,8,FALSE()),0)/الإعدادات!$B$6*الإعدادات!$B$9,2))</f>
        <v/>
      </c>
      <c r="S1107" s="24" t="str">
        <f aca="false">IF(OR(B1107="",M1107=""),"",ROUND(M1107/60*IFERROR(VLOOKUP(B1107,الموظفين!$A$2:$J$501,9,FALSE()),0),2))</f>
        <v/>
      </c>
      <c r="T1107" s="17"/>
      <c r="U1107" s="23" t="str">
        <f aca="false">IF(OR(A1107="",B1107=""),"",A1107&amp;"|"&amp;B1107)</f>
        <v/>
      </c>
    </row>
    <row r="1108" customFormat="false" ht="15" hidden="false" customHeight="false" outlineLevel="0" collapsed="false">
      <c r="A1108" s="16"/>
      <c r="B1108" s="17"/>
      <c r="C1108" s="18" t="str">
        <f aca="false">IF($B1108="","",IFERROR(VLOOKUP($B1108,الموظفين!$A$2:$J$501,2,FALSE())&amp;"","⚠ كود غير موجود"))</f>
        <v/>
      </c>
      <c r="D1108" s="18" t="str">
        <f aca="false">IF($B1108="","",IFERROR(VLOOKUP($B1108,الموظفين!$A$2:$J$501,3,FALSE())&amp;"",""))</f>
        <v/>
      </c>
      <c r="E1108" s="18" t="str">
        <f aca="false">IF($B1108="","",IFERROR(VLOOKUP($B1108,الموظفين!$A$2:$J$501,5,FALSE())&amp;"",""))</f>
        <v/>
      </c>
      <c r="F1108" s="19" t="str">
        <f aca="false">IF($B1108="","",IFERROR(VLOOKUP($B1108,الموظفين!$A$2:$J$501,6,FALSE()),""))</f>
        <v/>
      </c>
      <c r="G1108" s="19" t="str">
        <f aca="false">IF($B1108="","",IFERROR(VLOOKUP($B1108,الموظفين!$A$2:$J$501,7,FALSE()),""))</f>
        <v/>
      </c>
      <c r="H1108" s="20"/>
      <c r="I1108" s="20"/>
      <c r="J1108" s="21" t="str">
        <f aca="false">IF(OR(H1108="",I1108=""),"",ROUND(MOD(I1108-H1108,1)*24,2))</f>
        <v/>
      </c>
      <c r="K1108" s="22" t="str">
        <f aca="false">IF(OR(H1108="",F1108=""),"",IF(ROUND(MAX(0,MOD(H1108-F1108+0.5,1)-0.5)*1440,0)&gt;IFERROR(VLOOKUP(E1108,الورديات!$A$2:$E$21,5,FALSE()),0),ROUND(MAX(0,MOD(H1108-F1108+0.5,1)-0.5)*1440,0),0))</f>
        <v/>
      </c>
      <c r="L1108" s="22" t="str">
        <f aca="false">IF(OR(I1108="",G1108=""),"",ROUND(MAX(0,MOD(G1108-I1108+0.5,1)-0.5)*1440,0))</f>
        <v/>
      </c>
      <c r="M1108" s="22" t="str">
        <f aca="false">IF(OR(I1108="",G1108=""),"",IF(ROUND(MAX(0,MOD(I1108-G1108+0.5,1)-0.5)*1440,0)&gt;=الإعدادات!$B$8,ROUND(MAX(0,MOD(I1108-G1108+0.5,1)-0.5)*1440,0),0))</f>
        <v/>
      </c>
      <c r="N1108" s="18" t="str">
        <f aca="false">IF(OR(A1108="",B1108=""),"",IF(COUNTIFS(الإجازات!$A$2:$A$1001,B1108,الإجازات!$D$2:$D$1001,"&lt;="&amp;A1108,الإجازات!$E$2:$E$1001,"&gt;="&amp;A1108,الإجازات!$G$2:$G$1001,"مقبولة")=0,"",LOOKUP(2,1/((الإجازات!$A$2:$A$1001=B1108)*(الإجازات!$D$2:$D$1001&lt;=A1108)*(الإجازات!$E$2:$E$1001&gt;=A1108)*(الإجازات!$G$2:$G$1001="مقبولة")),الإجازات!$C$2:$C$1001)))</f>
        <v/>
      </c>
      <c r="O1108" s="17"/>
      <c r="P1108" s="23" t="str">
        <f aca="false">IF(B1108="","",IF(ISNA(MATCH(B1108,الموظفين!$A$2:$A$501,0)),"⚠ كود غير موجود",IF(O1108&lt;&gt;"",O1108,IF(N1108&lt;&gt;"",N1108,IF(H1108="",IF(AND(A1108&lt;&gt;"",WEEKDAY(A1108)=الإعدادات!$B$11),"راحة أسبوعية","غائب"),IF(I1108="","بدون انصراف",IF(N(K1108)&gt;0,"متأخر","حاضر")))))))</f>
        <v/>
      </c>
      <c r="Q1108" s="24" t="str">
        <f aca="false">IF(B1108="","",IF(OR(P1108="غائب",P1108="غياب",P1108="إجازة بدون راتب"),IFERROR(VLOOKUP(B1108,الموظفين!$A$2:$J$501,8,FALSE()),0),0))</f>
        <v/>
      </c>
      <c r="R1108" s="24" t="str">
        <f aca="false">IF(B1108="","",ROUND((N(K1108)+N(L1108))/60*IFERROR(VLOOKUP(B1108,الموظفين!$A$2:$J$501,8,FALSE()),0)/الإعدادات!$B$6*الإعدادات!$B$9,2))</f>
        <v/>
      </c>
      <c r="S1108" s="24" t="str">
        <f aca="false">IF(OR(B1108="",M1108=""),"",ROUND(M1108/60*IFERROR(VLOOKUP(B1108,الموظفين!$A$2:$J$501,9,FALSE()),0),2))</f>
        <v/>
      </c>
      <c r="T1108" s="17"/>
      <c r="U1108" s="23" t="str">
        <f aca="false">IF(OR(A1108="",B1108=""),"",A1108&amp;"|"&amp;B1108)</f>
        <v/>
      </c>
    </row>
    <row r="1109" customFormat="false" ht="15" hidden="false" customHeight="false" outlineLevel="0" collapsed="false">
      <c r="A1109" s="16"/>
      <c r="B1109" s="17"/>
      <c r="C1109" s="18" t="str">
        <f aca="false">IF($B1109="","",IFERROR(VLOOKUP($B1109,الموظفين!$A$2:$J$501,2,FALSE())&amp;"","⚠ كود غير موجود"))</f>
        <v/>
      </c>
      <c r="D1109" s="18" t="str">
        <f aca="false">IF($B1109="","",IFERROR(VLOOKUP($B1109,الموظفين!$A$2:$J$501,3,FALSE())&amp;"",""))</f>
        <v/>
      </c>
      <c r="E1109" s="18" t="str">
        <f aca="false">IF($B1109="","",IFERROR(VLOOKUP($B1109,الموظفين!$A$2:$J$501,5,FALSE())&amp;"",""))</f>
        <v/>
      </c>
      <c r="F1109" s="19" t="str">
        <f aca="false">IF($B1109="","",IFERROR(VLOOKUP($B1109,الموظفين!$A$2:$J$501,6,FALSE()),""))</f>
        <v/>
      </c>
      <c r="G1109" s="19" t="str">
        <f aca="false">IF($B1109="","",IFERROR(VLOOKUP($B1109,الموظفين!$A$2:$J$501,7,FALSE()),""))</f>
        <v/>
      </c>
      <c r="H1109" s="20"/>
      <c r="I1109" s="20"/>
      <c r="J1109" s="21" t="str">
        <f aca="false">IF(OR(H1109="",I1109=""),"",ROUND(MOD(I1109-H1109,1)*24,2))</f>
        <v/>
      </c>
      <c r="K1109" s="22" t="str">
        <f aca="false">IF(OR(H1109="",F1109=""),"",IF(ROUND(MAX(0,MOD(H1109-F1109+0.5,1)-0.5)*1440,0)&gt;IFERROR(VLOOKUP(E1109,الورديات!$A$2:$E$21,5,FALSE()),0),ROUND(MAX(0,MOD(H1109-F1109+0.5,1)-0.5)*1440,0),0))</f>
        <v/>
      </c>
      <c r="L1109" s="22" t="str">
        <f aca="false">IF(OR(I1109="",G1109=""),"",ROUND(MAX(0,MOD(G1109-I1109+0.5,1)-0.5)*1440,0))</f>
        <v/>
      </c>
      <c r="M1109" s="22" t="str">
        <f aca="false">IF(OR(I1109="",G1109=""),"",IF(ROUND(MAX(0,MOD(I1109-G1109+0.5,1)-0.5)*1440,0)&gt;=الإعدادات!$B$8,ROUND(MAX(0,MOD(I1109-G1109+0.5,1)-0.5)*1440,0),0))</f>
        <v/>
      </c>
      <c r="N1109" s="18" t="str">
        <f aca="false">IF(OR(A1109="",B1109=""),"",IF(COUNTIFS(الإجازات!$A$2:$A$1001,B1109,الإجازات!$D$2:$D$1001,"&lt;="&amp;A1109,الإجازات!$E$2:$E$1001,"&gt;="&amp;A1109,الإجازات!$G$2:$G$1001,"مقبولة")=0,"",LOOKUP(2,1/((الإجازات!$A$2:$A$1001=B1109)*(الإجازات!$D$2:$D$1001&lt;=A1109)*(الإجازات!$E$2:$E$1001&gt;=A1109)*(الإجازات!$G$2:$G$1001="مقبولة")),الإجازات!$C$2:$C$1001)))</f>
        <v/>
      </c>
      <c r="O1109" s="17"/>
      <c r="P1109" s="23" t="str">
        <f aca="false">IF(B1109="","",IF(ISNA(MATCH(B1109,الموظفين!$A$2:$A$501,0)),"⚠ كود غير موجود",IF(O1109&lt;&gt;"",O1109,IF(N1109&lt;&gt;"",N1109,IF(H1109="",IF(AND(A1109&lt;&gt;"",WEEKDAY(A1109)=الإعدادات!$B$11),"راحة أسبوعية","غائب"),IF(I1109="","بدون انصراف",IF(N(K1109)&gt;0,"متأخر","حاضر")))))))</f>
        <v/>
      </c>
      <c r="Q1109" s="24" t="str">
        <f aca="false">IF(B1109="","",IF(OR(P1109="غائب",P1109="غياب",P1109="إجازة بدون راتب"),IFERROR(VLOOKUP(B1109,الموظفين!$A$2:$J$501,8,FALSE()),0),0))</f>
        <v/>
      </c>
      <c r="R1109" s="24" t="str">
        <f aca="false">IF(B1109="","",ROUND((N(K1109)+N(L1109))/60*IFERROR(VLOOKUP(B1109,الموظفين!$A$2:$J$501,8,FALSE()),0)/الإعدادات!$B$6*الإعدادات!$B$9,2))</f>
        <v/>
      </c>
      <c r="S1109" s="24" t="str">
        <f aca="false">IF(OR(B1109="",M1109=""),"",ROUND(M1109/60*IFERROR(VLOOKUP(B1109,الموظفين!$A$2:$J$501,9,FALSE()),0),2))</f>
        <v/>
      </c>
      <c r="T1109" s="17"/>
      <c r="U1109" s="23" t="str">
        <f aca="false">IF(OR(A1109="",B1109=""),"",A1109&amp;"|"&amp;B1109)</f>
        <v/>
      </c>
    </row>
    <row r="1110" customFormat="false" ht="15" hidden="false" customHeight="false" outlineLevel="0" collapsed="false">
      <c r="A1110" s="16"/>
      <c r="B1110" s="17"/>
      <c r="C1110" s="18" t="str">
        <f aca="false">IF($B1110="","",IFERROR(VLOOKUP($B1110,الموظفين!$A$2:$J$501,2,FALSE())&amp;"","⚠ كود غير موجود"))</f>
        <v/>
      </c>
      <c r="D1110" s="18" t="str">
        <f aca="false">IF($B1110="","",IFERROR(VLOOKUP($B1110,الموظفين!$A$2:$J$501,3,FALSE())&amp;"",""))</f>
        <v/>
      </c>
      <c r="E1110" s="18" t="str">
        <f aca="false">IF($B1110="","",IFERROR(VLOOKUP($B1110,الموظفين!$A$2:$J$501,5,FALSE())&amp;"",""))</f>
        <v/>
      </c>
      <c r="F1110" s="19" t="str">
        <f aca="false">IF($B1110="","",IFERROR(VLOOKUP($B1110,الموظفين!$A$2:$J$501,6,FALSE()),""))</f>
        <v/>
      </c>
      <c r="G1110" s="19" t="str">
        <f aca="false">IF($B1110="","",IFERROR(VLOOKUP($B1110,الموظفين!$A$2:$J$501,7,FALSE()),""))</f>
        <v/>
      </c>
      <c r="H1110" s="20"/>
      <c r="I1110" s="20"/>
      <c r="J1110" s="21" t="str">
        <f aca="false">IF(OR(H1110="",I1110=""),"",ROUND(MOD(I1110-H1110,1)*24,2))</f>
        <v/>
      </c>
      <c r="K1110" s="22" t="str">
        <f aca="false">IF(OR(H1110="",F1110=""),"",IF(ROUND(MAX(0,MOD(H1110-F1110+0.5,1)-0.5)*1440,0)&gt;IFERROR(VLOOKUP(E1110,الورديات!$A$2:$E$21,5,FALSE()),0),ROUND(MAX(0,MOD(H1110-F1110+0.5,1)-0.5)*1440,0),0))</f>
        <v/>
      </c>
      <c r="L1110" s="22" t="str">
        <f aca="false">IF(OR(I1110="",G1110=""),"",ROUND(MAX(0,MOD(G1110-I1110+0.5,1)-0.5)*1440,0))</f>
        <v/>
      </c>
      <c r="M1110" s="22" t="str">
        <f aca="false">IF(OR(I1110="",G1110=""),"",IF(ROUND(MAX(0,MOD(I1110-G1110+0.5,1)-0.5)*1440,0)&gt;=الإعدادات!$B$8,ROUND(MAX(0,MOD(I1110-G1110+0.5,1)-0.5)*1440,0),0))</f>
        <v/>
      </c>
      <c r="N1110" s="18" t="str">
        <f aca="false">IF(OR(A1110="",B1110=""),"",IF(COUNTIFS(الإجازات!$A$2:$A$1001,B1110,الإجازات!$D$2:$D$1001,"&lt;="&amp;A1110,الإجازات!$E$2:$E$1001,"&gt;="&amp;A1110,الإجازات!$G$2:$G$1001,"مقبولة")=0,"",LOOKUP(2,1/((الإجازات!$A$2:$A$1001=B1110)*(الإجازات!$D$2:$D$1001&lt;=A1110)*(الإجازات!$E$2:$E$1001&gt;=A1110)*(الإجازات!$G$2:$G$1001="مقبولة")),الإجازات!$C$2:$C$1001)))</f>
        <v/>
      </c>
      <c r="O1110" s="17"/>
      <c r="P1110" s="23" t="str">
        <f aca="false">IF(B1110="","",IF(ISNA(MATCH(B1110,الموظفين!$A$2:$A$501,0)),"⚠ كود غير موجود",IF(O1110&lt;&gt;"",O1110,IF(N1110&lt;&gt;"",N1110,IF(H1110="",IF(AND(A1110&lt;&gt;"",WEEKDAY(A1110)=الإعدادات!$B$11),"راحة أسبوعية","غائب"),IF(I1110="","بدون انصراف",IF(N(K1110)&gt;0,"متأخر","حاضر")))))))</f>
        <v/>
      </c>
      <c r="Q1110" s="24" t="str">
        <f aca="false">IF(B1110="","",IF(OR(P1110="غائب",P1110="غياب",P1110="إجازة بدون راتب"),IFERROR(VLOOKUP(B1110,الموظفين!$A$2:$J$501,8,FALSE()),0),0))</f>
        <v/>
      </c>
      <c r="R1110" s="24" t="str">
        <f aca="false">IF(B1110="","",ROUND((N(K1110)+N(L1110))/60*IFERROR(VLOOKUP(B1110,الموظفين!$A$2:$J$501,8,FALSE()),0)/الإعدادات!$B$6*الإعدادات!$B$9,2))</f>
        <v/>
      </c>
      <c r="S1110" s="24" t="str">
        <f aca="false">IF(OR(B1110="",M1110=""),"",ROUND(M1110/60*IFERROR(VLOOKUP(B1110,الموظفين!$A$2:$J$501,9,FALSE()),0),2))</f>
        <v/>
      </c>
      <c r="T1110" s="17"/>
      <c r="U1110" s="23" t="str">
        <f aca="false">IF(OR(A1110="",B1110=""),"",A1110&amp;"|"&amp;B1110)</f>
        <v/>
      </c>
    </row>
    <row r="1111" customFormat="false" ht="15" hidden="false" customHeight="false" outlineLevel="0" collapsed="false">
      <c r="A1111" s="16"/>
      <c r="B1111" s="17"/>
      <c r="C1111" s="18" t="str">
        <f aca="false">IF($B1111="","",IFERROR(VLOOKUP($B1111,الموظفين!$A$2:$J$501,2,FALSE())&amp;"","⚠ كود غير موجود"))</f>
        <v/>
      </c>
      <c r="D1111" s="18" t="str">
        <f aca="false">IF($B1111="","",IFERROR(VLOOKUP($B1111,الموظفين!$A$2:$J$501,3,FALSE())&amp;"",""))</f>
        <v/>
      </c>
      <c r="E1111" s="18" t="str">
        <f aca="false">IF($B1111="","",IFERROR(VLOOKUP($B1111,الموظفين!$A$2:$J$501,5,FALSE())&amp;"",""))</f>
        <v/>
      </c>
      <c r="F1111" s="19" t="str">
        <f aca="false">IF($B1111="","",IFERROR(VLOOKUP($B1111,الموظفين!$A$2:$J$501,6,FALSE()),""))</f>
        <v/>
      </c>
      <c r="G1111" s="19" t="str">
        <f aca="false">IF($B1111="","",IFERROR(VLOOKUP($B1111,الموظفين!$A$2:$J$501,7,FALSE()),""))</f>
        <v/>
      </c>
      <c r="H1111" s="20"/>
      <c r="I1111" s="20"/>
      <c r="J1111" s="21" t="str">
        <f aca="false">IF(OR(H1111="",I1111=""),"",ROUND(MOD(I1111-H1111,1)*24,2))</f>
        <v/>
      </c>
      <c r="K1111" s="22" t="str">
        <f aca="false">IF(OR(H1111="",F1111=""),"",IF(ROUND(MAX(0,MOD(H1111-F1111+0.5,1)-0.5)*1440,0)&gt;IFERROR(VLOOKUP(E1111,الورديات!$A$2:$E$21,5,FALSE()),0),ROUND(MAX(0,MOD(H1111-F1111+0.5,1)-0.5)*1440,0),0))</f>
        <v/>
      </c>
      <c r="L1111" s="22" t="str">
        <f aca="false">IF(OR(I1111="",G1111=""),"",ROUND(MAX(0,MOD(G1111-I1111+0.5,1)-0.5)*1440,0))</f>
        <v/>
      </c>
      <c r="M1111" s="22" t="str">
        <f aca="false">IF(OR(I1111="",G1111=""),"",IF(ROUND(MAX(0,MOD(I1111-G1111+0.5,1)-0.5)*1440,0)&gt;=الإعدادات!$B$8,ROUND(MAX(0,MOD(I1111-G1111+0.5,1)-0.5)*1440,0),0))</f>
        <v/>
      </c>
      <c r="N1111" s="18" t="str">
        <f aca="false">IF(OR(A1111="",B1111=""),"",IF(COUNTIFS(الإجازات!$A$2:$A$1001,B1111,الإجازات!$D$2:$D$1001,"&lt;="&amp;A1111,الإجازات!$E$2:$E$1001,"&gt;="&amp;A1111,الإجازات!$G$2:$G$1001,"مقبولة")=0,"",LOOKUP(2,1/((الإجازات!$A$2:$A$1001=B1111)*(الإجازات!$D$2:$D$1001&lt;=A1111)*(الإجازات!$E$2:$E$1001&gt;=A1111)*(الإجازات!$G$2:$G$1001="مقبولة")),الإجازات!$C$2:$C$1001)))</f>
        <v/>
      </c>
      <c r="O1111" s="17"/>
      <c r="P1111" s="23" t="str">
        <f aca="false">IF(B1111="","",IF(ISNA(MATCH(B1111,الموظفين!$A$2:$A$501,0)),"⚠ كود غير موجود",IF(O1111&lt;&gt;"",O1111,IF(N1111&lt;&gt;"",N1111,IF(H1111="",IF(AND(A1111&lt;&gt;"",WEEKDAY(A1111)=الإعدادات!$B$11),"راحة أسبوعية","غائب"),IF(I1111="","بدون انصراف",IF(N(K1111)&gt;0,"متأخر","حاضر")))))))</f>
        <v/>
      </c>
      <c r="Q1111" s="24" t="str">
        <f aca="false">IF(B1111="","",IF(OR(P1111="غائب",P1111="غياب",P1111="إجازة بدون راتب"),IFERROR(VLOOKUP(B1111,الموظفين!$A$2:$J$501,8,FALSE()),0),0))</f>
        <v/>
      </c>
      <c r="R1111" s="24" t="str">
        <f aca="false">IF(B1111="","",ROUND((N(K1111)+N(L1111))/60*IFERROR(VLOOKUP(B1111,الموظفين!$A$2:$J$501,8,FALSE()),0)/الإعدادات!$B$6*الإعدادات!$B$9,2))</f>
        <v/>
      </c>
      <c r="S1111" s="24" t="str">
        <f aca="false">IF(OR(B1111="",M1111=""),"",ROUND(M1111/60*IFERROR(VLOOKUP(B1111,الموظفين!$A$2:$J$501,9,FALSE()),0),2))</f>
        <v/>
      </c>
      <c r="T1111" s="17"/>
      <c r="U1111" s="23" t="str">
        <f aca="false">IF(OR(A1111="",B1111=""),"",A1111&amp;"|"&amp;B1111)</f>
        <v/>
      </c>
    </row>
    <row r="1112" customFormat="false" ht="15" hidden="false" customHeight="false" outlineLevel="0" collapsed="false">
      <c r="A1112" s="16"/>
      <c r="B1112" s="17"/>
      <c r="C1112" s="18" t="str">
        <f aca="false">IF($B1112="","",IFERROR(VLOOKUP($B1112,الموظفين!$A$2:$J$501,2,FALSE())&amp;"","⚠ كود غير موجود"))</f>
        <v/>
      </c>
      <c r="D1112" s="18" t="str">
        <f aca="false">IF($B1112="","",IFERROR(VLOOKUP($B1112,الموظفين!$A$2:$J$501,3,FALSE())&amp;"",""))</f>
        <v/>
      </c>
      <c r="E1112" s="18" t="str">
        <f aca="false">IF($B1112="","",IFERROR(VLOOKUP($B1112,الموظفين!$A$2:$J$501,5,FALSE())&amp;"",""))</f>
        <v/>
      </c>
      <c r="F1112" s="19" t="str">
        <f aca="false">IF($B1112="","",IFERROR(VLOOKUP($B1112,الموظفين!$A$2:$J$501,6,FALSE()),""))</f>
        <v/>
      </c>
      <c r="G1112" s="19" t="str">
        <f aca="false">IF($B1112="","",IFERROR(VLOOKUP($B1112,الموظفين!$A$2:$J$501,7,FALSE()),""))</f>
        <v/>
      </c>
      <c r="H1112" s="20"/>
      <c r="I1112" s="20"/>
      <c r="J1112" s="21" t="str">
        <f aca="false">IF(OR(H1112="",I1112=""),"",ROUND(MOD(I1112-H1112,1)*24,2))</f>
        <v/>
      </c>
      <c r="K1112" s="22" t="str">
        <f aca="false">IF(OR(H1112="",F1112=""),"",IF(ROUND(MAX(0,MOD(H1112-F1112+0.5,1)-0.5)*1440,0)&gt;IFERROR(VLOOKUP(E1112,الورديات!$A$2:$E$21,5,FALSE()),0),ROUND(MAX(0,MOD(H1112-F1112+0.5,1)-0.5)*1440,0),0))</f>
        <v/>
      </c>
      <c r="L1112" s="22" t="str">
        <f aca="false">IF(OR(I1112="",G1112=""),"",ROUND(MAX(0,MOD(G1112-I1112+0.5,1)-0.5)*1440,0))</f>
        <v/>
      </c>
      <c r="M1112" s="22" t="str">
        <f aca="false">IF(OR(I1112="",G1112=""),"",IF(ROUND(MAX(0,MOD(I1112-G1112+0.5,1)-0.5)*1440,0)&gt;=الإعدادات!$B$8,ROUND(MAX(0,MOD(I1112-G1112+0.5,1)-0.5)*1440,0),0))</f>
        <v/>
      </c>
      <c r="N1112" s="18" t="str">
        <f aca="false">IF(OR(A1112="",B1112=""),"",IF(COUNTIFS(الإجازات!$A$2:$A$1001,B1112,الإجازات!$D$2:$D$1001,"&lt;="&amp;A1112,الإجازات!$E$2:$E$1001,"&gt;="&amp;A1112,الإجازات!$G$2:$G$1001,"مقبولة")=0,"",LOOKUP(2,1/((الإجازات!$A$2:$A$1001=B1112)*(الإجازات!$D$2:$D$1001&lt;=A1112)*(الإجازات!$E$2:$E$1001&gt;=A1112)*(الإجازات!$G$2:$G$1001="مقبولة")),الإجازات!$C$2:$C$1001)))</f>
        <v/>
      </c>
      <c r="O1112" s="17"/>
      <c r="P1112" s="23" t="str">
        <f aca="false">IF(B1112="","",IF(ISNA(MATCH(B1112,الموظفين!$A$2:$A$501,0)),"⚠ كود غير موجود",IF(O1112&lt;&gt;"",O1112,IF(N1112&lt;&gt;"",N1112,IF(H1112="",IF(AND(A1112&lt;&gt;"",WEEKDAY(A1112)=الإعدادات!$B$11),"راحة أسبوعية","غائب"),IF(I1112="","بدون انصراف",IF(N(K1112)&gt;0,"متأخر","حاضر")))))))</f>
        <v/>
      </c>
      <c r="Q1112" s="24" t="str">
        <f aca="false">IF(B1112="","",IF(OR(P1112="غائب",P1112="غياب",P1112="إجازة بدون راتب"),IFERROR(VLOOKUP(B1112,الموظفين!$A$2:$J$501,8,FALSE()),0),0))</f>
        <v/>
      </c>
      <c r="R1112" s="24" t="str">
        <f aca="false">IF(B1112="","",ROUND((N(K1112)+N(L1112))/60*IFERROR(VLOOKUP(B1112,الموظفين!$A$2:$J$501,8,FALSE()),0)/الإعدادات!$B$6*الإعدادات!$B$9,2))</f>
        <v/>
      </c>
      <c r="S1112" s="24" t="str">
        <f aca="false">IF(OR(B1112="",M1112=""),"",ROUND(M1112/60*IFERROR(VLOOKUP(B1112,الموظفين!$A$2:$J$501,9,FALSE()),0),2))</f>
        <v/>
      </c>
      <c r="T1112" s="17"/>
      <c r="U1112" s="23" t="str">
        <f aca="false">IF(OR(A1112="",B1112=""),"",A1112&amp;"|"&amp;B1112)</f>
        <v/>
      </c>
    </row>
    <row r="1113" customFormat="false" ht="15" hidden="false" customHeight="false" outlineLevel="0" collapsed="false">
      <c r="A1113" s="16"/>
      <c r="B1113" s="17"/>
      <c r="C1113" s="18" t="str">
        <f aca="false">IF($B1113="","",IFERROR(VLOOKUP($B1113,الموظفين!$A$2:$J$501,2,FALSE())&amp;"","⚠ كود غير موجود"))</f>
        <v/>
      </c>
      <c r="D1113" s="18" t="str">
        <f aca="false">IF($B1113="","",IFERROR(VLOOKUP($B1113,الموظفين!$A$2:$J$501,3,FALSE())&amp;"",""))</f>
        <v/>
      </c>
      <c r="E1113" s="18" t="str">
        <f aca="false">IF($B1113="","",IFERROR(VLOOKUP($B1113,الموظفين!$A$2:$J$501,5,FALSE())&amp;"",""))</f>
        <v/>
      </c>
      <c r="F1113" s="19" t="str">
        <f aca="false">IF($B1113="","",IFERROR(VLOOKUP($B1113,الموظفين!$A$2:$J$501,6,FALSE()),""))</f>
        <v/>
      </c>
      <c r="G1113" s="19" t="str">
        <f aca="false">IF($B1113="","",IFERROR(VLOOKUP($B1113,الموظفين!$A$2:$J$501,7,FALSE()),""))</f>
        <v/>
      </c>
      <c r="H1113" s="20"/>
      <c r="I1113" s="20"/>
      <c r="J1113" s="21" t="str">
        <f aca="false">IF(OR(H1113="",I1113=""),"",ROUND(MOD(I1113-H1113,1)*24,2))</f>
        <v/>
      </c>
      <c r="K1113" s="22" t="str">
        <f aca="false">IF(OR(H1113="",F1113=""),"",IF(ROUND(MAX(0,MOD(H1113-F1113+0.5,1)-0.5)*1440,0)&gt;IFERROR(VLOOKUP(E1113,الورديات!$A$2:$E$21,5,FALSE()),0),ROUND(MAX(0,MOD(H1113-F1113+0.5,1)-0.5)*1440,0),0))</f>
        <v/>
      </c>
      <c r="L1113" s="22" t="str">
        <f aca="false">IF(OR(I1113="",G1113=""),"",ROUND(MAX(0,MOD(G1113-I1113+0.5,1)-0.5)*1440,0))</f>
        <v/>
      </c>
      <c r="M1113" s="22" t="str">
        <f aca="false">IF(OR(I1113="",G1113=""),"",IF(ROUND(MAX(0,MOD(I1113-G1113+0.5,1)-0.5)*1440,0)&gt;=الإعدادات!$B$8,ROUND(MAX(0,MOD(I1113-G1113+0.5,1)-0.5)*1440,0),0))</f>
        <v/>
      </c>
      <c r="N1113" s="18" t="str">
        <f aca="false">IF(OR(A1113="",B1113=""),"",IF(COUNTIFS(الإجازات!$A$2:$A$1001,B1113,الإجازات!$D$2:$D$1001,"&lt;="&amp;A1113,الإجازات!$E$2:$E$1001,"&gt;="&amp;A1113,الإجازات!$G$2:$G$1001,"مقبولة")=0,"",LOOKUP(2,1/((الإجازات!$A$2:$A$1001=B1113)*(الإجازات!$D$2:$D$1001&lt;=A1113)*(الإجازات!$E$2:$E$1001&gt;=A1113)*(الإجازات!$G$2:$G$1001="مقبولة")),الإجازات!$C$2:$C$1001)))</f>
        <v/>
      </c>
      <c r="O1113" s="17"/>
      <c r="P1113" s="23" t="str">
        <f aca="false">IF(B1113="","",IF(ISNA(MATCH(B1113,الموظفين!$A$2:$A$501,0)),"⚠ كود غير موجود",IF(O1113&lt;&gt;"",O1113,IF(N1113&lt;&gt;"",N1113,IF(H1113="",IF(AND(A1113&lt;&gt;"",WEEKDAY(A1113)=الإعدادات!$B$11),"راحة أسبوعية","غائب"),IF(I1113="","بدون انصراف",IF(N(K1113)&gt;0,"متأخر","حاضر")))))))</f>
        <v/>
      </c>
      <c r="Q1113" s="24" t="str">
        <f aca="false">IF(B1113="","",IF(OR(P1113="غائب",P1113="غياب",P1113="إجازة بدون راتب"),IFERROR(VLOOKUP(B1113,الموظفين!$A$2:$J$501,8,FALSE()),0),0))</f>
        <v/>
      </c>
      <c r="R1113" s="24" t="str">
        <f aca="false">IF(B1113="","",ROUND((N(K1113)+N(L1113))/60*IFERROR(VLOOKUP(B1113,الموظفين!$A$2:$J$501,8,FALSE()),0)/الإعدادات!$B$6*الإعدادات!$B$9,2))</f>
        <v/>
      </c>
      <c r="S1113" s="24" t="str">
        <f aca="false">IF(OR(B1113="",M1113=""),"",ROUND(M1113/60*IFERROR(VLOOKUP(B1113,الموظفين!$A$2:$J$501,9,FALSE()),0),2))</f>
        <v/>
      </c>
      <c r="T1113" s="17"/>
      <c r="U1113" s="23" t="str">
        <f aca="false">IF(OR(A1113="",B1113=""),"",A1113&amp;"|"&amp;B1113)</f>
        <v/>
      </c>
    </row>
    <row r="1114" customFormat="false" ht="15" hidden="false" customHeight="false" outlineLevel="0" collapsed="false">
      <c r="A1114" s="16"/>
      <c r="B1114" s="17"/>
      <c r="C1114" s="18" t="str">
        <f aca="false">IF($B1114="","",IFERROR(VLOOKUP($B1114,الموظفين!$A$2:$J$501,2,FALSE())&amp;"","⚠ كود غير موجود"))</f>
        <v/>
      </c>
      <c r="D1114" s="18" t="str">
        <f aca="false">IF($B1114="","",IFERROR(VLOOKUP($B1114,الموظفين!$A$2:$J$501,3,FALSE())&amp;"",""))</f>
        <v/>
      </c>
      <c r="E1114" s="18" t="str">
        <f aca="false">IF($B1114="","",IFERROR(VLOOKUP($B1114,الموظفين!$A$2:$J$501,5,FALSE())&amp;"",""))</f>
        <v/>
      </c>
      <c r="F1114" s="19" t="str">
        <f aca="false">IF($B1114="","",IFERROR(VLOOKUP($B1114,الموظفين!$A$2:$J$501,6,FALSE()),""))</f>
        <v/>
      </c>
      <c r="G1114" s="19" t="str">
        <f aca="false">IF($B1114="","",IFERROR(VLOOKUP($B1114,الموظفين!$A$2:$J$501,7,FALSE()),""))</f>
        <v/>
      </c>
      <c r="H1114" s="20"/>
      <c r="I1114" s="20"/>
      <c r="J1114" s="21" t="str">
        <f aca="false">IF(OR(H1114="",I1114=""),"",ROUND(MOD(I1114-H1114,1)*24,2))</f>
        <v/>
      </c>
      <c r="K1114" s="22" t="str">
        <f aca="false">IF(OR(H1114="",F1114=""),"",IF(ROUND(MAX(0,MOD(H1114-F1114+0.5,1)-0.5)*1440,0)&gt;IFERROR(VLOOKUP(E1114,الورديات!$A$2:$E$21,5,FALSE()),0),ROUND(MAX(0,MOD(H1114-F1114+0.5,1)-0.5)*1440,0),0))</f>
        <v/>
      </c>
      <c r="L1114" s="22" t="str">
        <f aca="false">IF(OR(I1114="",G1114=""),"",ROUND(MAX(0,MOD(G1114-I1114+0.5,1)-0.5)*1440,0))</f>
        <v/>
      </c>
      <c r="M1114" s="22" t="str">
        <f aca="false">IF(OR(I1114="",G1114=""),"",IF(ROUND(MAX(0,MOD(I1114-G1114+0.5,1)-0.5)*1440,0)&gt;=الإعدادات!$B$8,ROUND(MAX(0,MOD(I1114-G1114+0.5,1)-0.5)*1440,0),0))</f>
        <v/>
      </c>
      <c r="N1114" s="18" t="str">
        <f aca="false">IF(OR(A1114="",B1114=""),"",IF(COUNTIFS(الإجازات!$A$2:$A$1001,B1114,الإجازات!$D$2:$D$1001,"&lt;="&amp;A1114,الإجازات!$E$2:$E$1001,"&gt;="&amp;A1114,الإجازات!$G$2:$G$1001,"مقبولة")=0,"",LOOKUP(2,1/((الإجازات!$A$2:$A$1001=B1114)*(الإجازات!$D$2:$D$1001&lt;=A1114)*(الإجازات!$E$2:$E$1001&gt;=A1114)*(الإجازات!$G$2:$G$1001="مقبولة")),الإجازات!$C$2:$C$1001)))</f>
        <v/>
      </c>
      <c r="O1114" s="17"/>
      <c r="P1114" s="23" t="str">
        <f aca="false">IF(B1114="","",IF(ISNA(MATCH(B1114,الموظفين!$A$2:$A$501,0)),"⚠ كود غير موجود",IF(O1114&lt;&gt;"",O1114,IF(N1114&lt;&gt;"",N1114,IF(H1114="",IF(AND(A1114&lt;&gt;"",WEEKDAY(A1114)=الإعدادات!$B$11),"راحة أسبوعية","غائب"),IF(I1114="","بدون انصراف",IF(N(K1114)&gt;0,"متأخر","حاضر")))))))</f>
        <v/>
      </c>
      <c r="Q1114" s="24" t="str">
        <f aca="false">IF(B1114="","",IF(OR(P1114="غائب",P1114="غياب",P1114="إجازة بدون راتب"),IFERROR(VLOOKUP(B1114,الموظفين!$A$2:$J$501,8,FALSE()),0),0))</f>
        <v/>
      </c>
      <c r="R1114" s="24" t="str">
        <f aca="false">IF(B1114="","",ROUND((N(K1114)+N(L1114))/60*IFERROR(VLOOKUP(B1114,الموظفين!$A$2:$J$501,8,FALSE()),0)/الإعدادات!$B$6*الإعدادات!$B$9,2))</f>
        <v/>
      </c>
      <c r="S1114" s="24" t="str">
        <f aca="false">IF(OR(B1114="",M1114=""),"",ROUND(M1114/60*IFERROR(VLOOKUP(B1114,الموظفين!$A$2:$J$501,9,FALSE()),0),2))</f>
        <v/>
      </c>
      <c r="T1114" s="17"/>
      <c r="U1114" s="23" t="str">
        <f aca="false">IF(OR(A1114="",B1114=""),"",A1114&amp;"|"&amp;B1114)</f>
        <v/>
      </c>
    </row>
    <row r="1115" customFormat="false" ht="15" hidden="false" customHeight="false" outlineLevel="0" collapsed="false">
      <c r="A1115" s="16"/>
      <c r="B1115" s="17"/>
      <c r="C1115" s="18" t="str">
        <f aca="false">IF($B1115="","",IFERROR(VLOOKUP($B1115,الموظفين!$A$2:$J$501,2,FALSE())&amp;"","⚠ كود غير موجود"))</f>
        <v/>
      </c>
      <c r="D1115" s="18" t="str">
        <f aca="false">IF($B1115="","",IFERROR(VLOOKUP($B1115,الموظفين!$A$2:$J$501,3,FALSE())&amp;"",""))</f>
        <v/>
      </c>
      <c r="E1115" s="18" t="str">
        <f aca="false">IF($B1115="","",IFERROR(VLOOKUP($B1115,الموظفين!$A$2:$J$501,5,FALSE())&amp;"",""))</f>
        <v/>
      </c>
      <c r="F1115" s="19" t="str">
        <f aca="false">IF($B1115="","",IFERROR(VLOOKUP($B1115,الموظفين!$A$2:$J$501,6,FALSE()),""))</f>
        <v/>
      </c>
      <c r="G1115" s="19" t="str">
        <f aca="false">IF($B1115="","",IFERROR(VLOOKUP($B1115,الموظفين!$A$2:$J$501,7,FALSE()),""))</f>
        <v/>
      </c>
      <c r="H1115" s="20"/>
      <c r="I1115" s="20"/>
      <c r="J1115" s="21" t="str">
        <f aca="false">IF(OR(H1115="",I1115=""),"",ROUND(MOD(I1115-H1115,1)*24,2))</f>
        <v/>
      </c>
      <c r="K1115" s="22" t="str">
        <f aca="false">IF(OR(H1115="",F1115=""),"",IF(ROUND(MAX(0,MOD(H1115-F1115+0.5,1)-0.5)*1440,0)&gt;IFERROR(VLOOKUP(E1115,الورديات!$A$2:$E$21,5,FALSE()),0),ROUND(MAX(0,MOD(H1115-F1115+0.5,1)-0.5)*1440,0),0))</f>
        <v/>
      </c>
      <c r="L1115" s="22" t="str">
        <f aca="false">IF(OR(I1115="",G1115=""),"",ROUND(MAX(0,MOD(G1115-I1115+0.5,1)-0.5)*1440,0))</f>
        <v/>
      </c>
      <c r="M1115" s="22" t="str">
        <f aca="false">IF(OR(I1115="",G1115=""),"",IF(ROUND(MAX(0,MOD(I1115-G1115+0.5,1)-0.5)*1440,0)&gt;=الإعدادات!$B$8,ROUND(MAX(0,MOD(I1115-G1115+0.5,1)-0.5)*1440,0),0))</f>
        <v/>
      </c>
      <c r="N1115" s="18" t="str">
        <f aca="false">IF(OR(A1115="",B1115=""),"",IF(COUNTIFS(الإجازات!$A$2:$A$1001,B1115,الإجازات!$D$2:$D$1001,"&lt;="&amp;A1115,الإجازات!$E$2:$E$1001,"&gt;="&amp;A1115,الإجازات!$G$2:$G$1001,"مقبولة")=0,"",LOOKUP(2,1/((الإجازات!$A$2:$A$1001=B1115)*(الإجازات!$D$2:$D$1001&lt;=A1115)*(الإجازات!$E$2:$E$1001&gt;=A1115)*(الإجازات!$G$2:$G$1001="مقبولة")),الإجازات!$C$2:$C$1001)))</f>
        <v/>
      </c>
      <c r="O1115" s="17"/>
      <c r="P1115" s="23" t="str">
        <f aca="false">IF(B1115="","",IF(ISNA(MATCH(B1115,الموظفين!$A$2:$A$501,0)),"⚠ كود غير موجود",IF(O1115&lt;&gt;"",O1115,IF(N1115&lt;&gt;"",N1115,IF(H1115="",IF(AND(A1115&lt;&gt;"",WEEKDAY(A1115)=الإعدادات!$B$11),"راحة أسبوعية","غائب"),IF(I1115="","بدون انصراف",IF(N(K1115)&gt;0,"متأخر","حاضر")))))))</f>
        <v/>
      </c>
      <c r="Q1115" s="24" t="str">
        <f aca="false">IF(B1115="","",IF(OR(P1115="غائب",P1115="غياب",P1115="إجازة بدون راتب"),IFERROR(VLOOKUP(B1115,الموظفين!$A$2:$J$501,8,FALSE()),0),0))</f>
        <v/>
      </c>
      <c r="R1115" s="24" t="str">
        <f aca="false">IF(B1115="","",ROUND((N(K1115)+N(L1115))/60*IFERROR(VLOOKUP(B1115,الموظفين!$A$2:$J$501,8,FALSE()),0)/الإعدادات!$B$6*الإعدادات!$B$9,2))</f>
        <v/>
      </c>
      <c r="S1115" s="24" t="str">
        <f aca="false">IF(OR(B1115="",M1115=""),"",ROUND(M1115/60*IFERROR(VLOOKUP(B1115,الموظفين!$A$2:$J$501,9,FALSE()),0),2))</f>
        <v/>
      </c>
      <c r="T1115" s="17"/>
      <c r="U1115" s="23" t="str">
        <f aca="false">IF(OR(A1115="",B1115=""),"",A1115&amp;"|"&amp;B1115)</f>
        <v/>
      </c>
    </row>
    <row r="1116" customFormat="false" ht="15" hidden="false" customHeight="false" outlineLevel="0" collapsed="false">
      <c r="A1116" s="16"/>
      <c r="B1116" s="17"/>
      <c r="C1116" s="18" t="str">
        <f aca="false">IF($B1116="","",IFERROR(VLOOKUP($B1116,الموظفين!$A$2:$J$501,2,FALSE())&amp;"","⚠ كود غير موجود"))</f>
        <v/>
      </c>
      <c r="D1116" s="18" t="str">
        <f aca="false">IF($B1116="","",IFERROR(VLOOKUP($B1116,الموظفين!$A$2:$J$501,3,FALSE())&amp;"",""))</f>
        <v/>
      </c>
      <c r="E1116" s="18" t="str">
        <f aca="false">IF($B1116="","",IFERROR(VLOOKUP($B1116,الموظفين!$A$2:$J$501,5,FALSE())&amp;"",""))</f>
        <v/>
      </c>
      <c r="F1116" s="19" t="str">
        <f aca="false">IF($B1116="","",IFERROR(VLOOKUP($B1116,الموظفين!$A$2:$J$501,6,FALSE()),""))</f>
        <v/>
      </c>
      <c r="G1116" s="19" t="str">
        <f aca="false">IF($B1116="","",IFERROR(VLOOKUP($B1116,الموظفين!$A$2:$J$501,7,FALSE()),""))</f>
        <v/>
      </c>
      <c r="H1116" s="20"/>
      <c r="I1116" s="20"/>
      <c r="J1116" s="21" t="str">
        <f aca="false">IF(OR(H1116="",I1116=""),"",ROUND(MOD(I1116-H1116,1)*24,2))</f>
        <v/>
      </c>
      <c r="K1116" s="22" t="str">
        <f aca="false">IF(OR(H1116="",F1116=""),"",IF(ROUND(MAX(0,MOD(H1116-F1116+0.5,1)-0.5)*1440,0)&gt;IFERROR(VLOOKUP(E1116,الورديات!$A$2:$E$21,5,FALSE()),0),ROUND(MAX(0,MOD(H1116-F1116+0.5,1)-0.5)*1440,0),0))</f>
        <v/>
      </c>
      <c r="L1116" s="22" t="str">
        <f aca="false">IF(OR(I1116="",G1116=""),"",ROUND(MAX(0,MOD(G1116-I1116+0.5,1)-0.5)*1440,0))</f>
        <v/>
      </c>
      <c r="M1116" s="22" t="str">
        <f aca="false">IF(OR(I1116="",G1116=""),"",IF(ROUND(MAX(0,MOD(I1116-G1116+0.5,1)-0.5)*1440,0)&gt;=الإعدادات!$B$8,ROUND(MAX(0,MOD(I1116-G1116+0.5,1)-0.5)*1440,0),0))</f>
        <v/>
      </c>
      <c r="N1116" s="18" t="str">
        <f aca="false">IF(OR(A1116="",B1116=""),"",IF(COUNTIFS(الإجازات!$A$2:$A$1001,B1116,الإجازات!$D$2:$D$1001,"&lt;="&amp;A1116,الإجازات!$E$2:$E$1001,"&gt;="&amp;A1116,الإجازات!$G$2:$G$1001,"مقبولة")=0,"",LOOKUP(2,1/((الإجازات!$A$2:$A$1001=B1116)*(الإجازات!$D$2:$D$1001&lt;=A1116)*(الإجازات!$E$2:$E$1001&gt;=A1116)*(الإجازات!$G$2:$G$1001="مقبولة")),الإجازات!$C$2:$C$1001)))</f>
        <v/>
      </c>
      <c r="O1116" s="17"/>
      <c r="P1116" s="23" t="str">
        <f aca="false">IF(B1116="","",IF(ISNA(MATCH(B1116,الموظفين!$A$2:$A$501,0)),"⚠ كود غير موجود",IF(O1116&lt;&gt;"",O1116,IF(N1116&lt;&gt;"",N1116,IF(H1116="",IF(AND(A1116&lt;&gt;"",WEEKDAY(A1116)=الإعدادات!$B$11),"راحة أسبوعية","غائب"),IF(I1116="","بدون انصراف",IF(N(K1116)&gt;0,"متأخر","حاضر")))))))</f>
        <v/>
      </c>
      <c r="Q1116" s="24" t="str">
        <f aca="false">IF(B1116="","",IF(OR(P1116="غائب",P1116="غياب",P1116="إجازة بدون راتب"),IFERROR(VLOOKUP(B1116,الموظفين!$A$2:$J$501,8,FALSE()),0),0))</f>
        <v/>
      </c>
      <c r="R1116" s="24" t="str">
        <f aca="false">IF(B1116="","",ROUND((N(K1116)+N(L1116))/60*IFERROR(VLOOKUP(B1116,الموظفين!$A$2:$J$501,8,FALSE()),0)/الإعدادات!$B$6*الإعدادات!$B$9,2))</f>
        <v/>
      </c>
      <c r="S1116" s="24" t="str">
        <f aca="false">IF(OR(B1116="",M1116=""),"",ROUND(M1116/60*IFERROR(VLOOKUP(B1116,الموظفين!$A$2:$J$501,9,FALSE()),0),2))</f>
        <v/>
      </c>
      <c r="T1116" s="17"/>
      <c r="U1116" s="23" t="str">
        <f aca="false">IF(OR(A1116="",B1116=""),"",A1116&amp;"|"&amp;B1116)</f>
        <v/>
      </c>
    </row>
    <row r="1117" customFormat="false" ht="15" hidden="false" customHeight="false" outlineLevel="0" collapsed="false">
      <c r="A1117" s="16"/>
      <c r="B1117" s="17"/>
      <c r="C1117" s="18" t="str">
        <f aca="false">IF($B1117="","",IFERROR(VLOOKUP($B1117,الموظفين!$A$2:$J$501,2,FALSE())&amp;"","⚠ كود غير موجود"))</f>
        <v/>
      </c>
      <c r="D1117" s="18" t="str">
        <f aca="false">IF($B1117="","",IFERROR(VLOOKUP($B1117,الموظفين!$A$2:$J$501,3,FALSE())&amp;"",""))</f>
        <v/>
      </c>
      <c r="E1117" s="18" t="str">
        <f aca="false">IF($B1117="","",IFERROR(VLOOKUP($B1117,الموظفين!$A$2:$J$501,5,FALSE())&amp;"",""))</f>
        <v/>
      </c>
      <c r="F1117" s="19" t="str">
        <f aca="false">IF($B1117="","",IFERROR(VLOOKUP($B1117,الموظفين!$A$2:$J$501,6,FALSE()),""))</f>
        <v/>
      </c>
      <c r="G1117" s="19" t="str">
        <f aca="false">IF($B1117="","",IFERROR(VLOOKUP($B1117,الموظفين!$A$2:$J$501,7,FALSE()),""))</f>
        <v/>
      </c>
      <c r="H1117" s="20"/>
      <c r="I1117" s="20"/>
      <c r="J1117" s="21" t="str">
        <f aca="false">IF(OR(H1117="",I1117=""),"",ROUND(MOD(I1117-H1117,1)*24,2))</f>
        <v/>
      </c>
      <c r="K1117" s="22" t="str">
        <f aca="false">IF(OR(H1117="",F1117=""),"",IF(ROUND(MAX(0,MOD(H1117-F1117+0.5,1)-0.5)*1440,0)&gt;IFERROR(VLOOKUP(E1117,الورديات!$A$2:$E$21,5,FALSE()),0),ROUND(MAX(0,MOD(H1117-F1117+0.5,1)-0.5)*1440,0),0))</f>
        <v/>
      </c>
      <c r="L1117" s="22" t="str">
        <f aca="false">IF(OR(I1117="",G1117=""),"",ROUND(MAX(0,MOD(G1117-I1117+0.5,1)-0.5)*1440,0))</f>
        <v/>
      </c>
      <c r="M1117" s="22" t="str">
        <f aca="false">IF(OR(I1117="",G1117=""),"",IF(ROUND(MAX(0,MOD(I1117-G1117+0.5,1)-0.5)*1440,0)&gt;=الإعدادات!$B$8,ROUND(MAX(0,MOD(I1117-G1117+0.5,1)-0.5)*1440,0),0))</f>
        <v/>
      </c>
      <c r="N1117" s="18" t="str">
        <f aca="false">IF(OR(A1117="",B1117=""),"",IF(COUNTIFS(الإجازات!$A$2:$A$1001,B1117,الإجازات!$D$2:$D$1001,"&lt;="&amp;A1117,الإجازات!$E$2:$E$1001,"&gt;="&amp;A1117,الإجازات!$G$2:$G$1001,"مقبولة")=0,"",LOOKUP(2,1/((الإجازات!$A$2:$A$1001=B1117)*(الإجازات!$D$2:$D$1001&lt;=A1117)*(الإجازات!$E$2:$E$1001&gt;=A1117)*(الإجازات!$G$2:$G$1001="مقبولة")),الإجازات!$C$2:$C$1001)))</f>
        <v/>
      </c>
      <c r="O1117" s="17"/>
      <c r="P1117" s="23" t="str">
        <f aca="false">IF(B1117="","",IF(ISNA(MATCH(B1117,الموظفين!$A$2:$A$501,0)),"⚠ كود غير موجود",IF(O1117&lt;&gt;"",O1117,IF(N1117&lt;&gt;"",N1117,IF(H1117="",IF(AND(A1117&lt;&gt;"",WEEKDAY(A1117)=الإعدادات!$B$11),"راحة أسبوعية","غائب"),IF(I1117="","بدون انصراف",IF(N(K1117)&gt;0,"متأخر","حاضر")))))))</f>
        <v/>
      </c>
      <c r="Q1117" s="24" t="str">
        <f aca="false">IF(B1117="","",IF(OR(P1117="غائب",P1117="غياب",P1117="إجازة بدون راتب"),IFERROR(VLOOKUP(B1117,الموظفين!$A$2:$J$501,8,FALSE()),0),0))</f>
        <v/>
      </c>
      <c r="R1117" s="24" t="str">
        <f aca="false">IF(B1117="","",ROUND((N(K1117)+N(L1117))/60*IFERROR(VLOOKUP(B1117,الموظفين!$A$2:$J$501,8,FALSE()),0)/الإعدادات!$B$6*الإعدادات!$B$9,2))</f>
        <v/>
      </c>
      <c r="S1117" s="24" t="str">
        <f aca="false">IF(OR(B1117="",M1117=""),"",ROUND(M1117/60*IFERROR(VLOOKUP(B1117,الموظفين!$A$2:$J$501,9,FALSE()),0),2))</f>
        <v/>
      </c>
      <c r="T1117" s="17"/>
      <c r="U1117" s="23" t="str">
        <f aca="false">IF(OR(A1117="",B1117=""),"",A1117&amp;"|"&amp;B1117)</f>
        <v/>
      </c>
    </row>
    <row r="1118" customFormat="false" ht="15" hidden="false" customHeight="false" outlineLevel="0" collapsed="false">
      <c r="A1118" s="16"/>
      <c r="B1118" s="17"/>
      <c r="C1118" s="18" t="str">
        <f aca="false">IF($B1118="","",IFERROR(VLOOKUP($B1118,الموظفين!$A$2:$J$501,2,FALSE())&amp;"","⚠ كود غير موجود"))</f>
        <v/>
      </c>
      <c r="D1118" s="18" t="str">
        <f aca="false">IF($B1118="","",IFERROR(VLOOKUP($B1118,الموظفين!$A$2:$J$501,3,FALSE())&amp;"",""))</f>
        <v/>
      </c>
      <c r="E1118" s="18" t="str">
        <f aca="false">IF($B1118="","",IFERROR(VLOOKUP($B1118,الموظفين!$A$2:$J$501,5,FALSE())&amp;"",""))</f>
        <v/>
      </c>
      <c r="F1118" s="19" t="str">
        <f aca="false">IF($B1118="","",IFERROR(VLOOKUP($B1118,الموظفين!$A$2:$J$501,6,FALSE()),""))</f>
        <v/>
      </c>
      <c r="G1118" s="19" t="str">
        <f aca="false">IF($B1118="","",IFERROR(VLOOKUP($B1118,الموظفين!$A$2:$J$501,7,FALSE()),""))</f>
        <v/>
      </c>
      <c r="H1118" s="20"/>
      <c r="I1118" s="20"/>
      <c r="J1118" s="21" t="str">
        <f aca="false">IF(OR(H1118="",I1118=""),"",ROUND(MOD(I1118-H1118,1)*24,2))</f>
        <v/>
      </c>
      <c r="K1118" s="22" t="str">
        <f aca="false">IF(OR(H1118="",F1118=""),"",IF(ROUND(MAX(0,MOD(H1118-F1118+0.5,1)-0.5)*1440,0)&gt;IFERROR(VLOOKUP(E1118,الورديات!$A$2:$E$21,5,FALSE()),0),ROUND(MAX(0,MOD(H1118-F1118+0.5,1)-0.5)*1440,0),0))</f>
        <v/>
      </c>
      <c r="L1118" s="22" t="str">
        <f aca="false">IF(OR(I1118="",G1118=""),"",ROUND(MAX(0,MOD(G1118-I1118+0.5,1)-0.5)*1440,0))</f>
        <v/>
      </c>
      <c r="M1118" s="22" t="str">
        <f aca="false">IF(OR(I1118="",G1118=""),"",IF(ROUND(MAX(0,MOD(I1118-G1118+0.5,1)-0.5)*1440,0)&gt;=الإعدادات!$B$8,ROUND(MAX(0,MOD(I1118-G1118+0.5,1)-0.5)*1440,0),0))</f>
        <v/>
      </c>
      <c r="N1118" s="18" t="str">
        <f aca="false">IF(OR(A1118="",B1118=""),"",IF(COUNTIFS(الإجازات!$A$2:$A$1001,B1118,الإجازات!$D$2:$D$1001,"&lt;="&amp;A1118,الإجازات!$E$2:$E$1001,"&gt;="&amp;A1118,الإجازات!$G$2:$G$1001,"مقبولة")=0,"",LOOKUP(2,1/((الإجازات!$A$2:$A$1001=B1118)*(الإجازات!$D$2:$D$1001&lt;=A1118)*(الإجازات!$E$2:$E$1001&gt;=A1118)*(الإجازات!$G$2:$G$1001="مقبولة")),الإجازات!$C$2:$C$1001)))</f>
        <v/>
      </c>
      <c r="O1118" s="17"/>
      <c r="P1118" s="23" t="str">
        <f aca="false">IF(B1118="","",IF(ISNA(MATCH(B1118,الموظفين!$A$2:$A$501,0)),"⚠ كود غير موجود",IF(O1118&lt;&gt;"",O1118,IF(N1118&lt;&gt;"",N1118,IF(H1118="",IF(AND(A1118&lt;&gt;"",WEEKDAY(A1118)=الإعدادات!$B$11),"راحة أسبوعية","غائب"),IF(I1118="","بدون انصراف",IF(N(K1118)&gt;0,"متأخر","حاضر")))))))</f>
        <v/>
      </c>
      <c r="Q1118" s="24" t="str">
        <f aca="false">IF(B1118="","",IF(OR(P1118="غائب",P1118="غياب",P1118="إجازة بدون راتب"),IFERROR(VLOOKUP(B1118,الموظفين!$A$2:$J$501,8,FALSE()),0),0))</f>
        <v/>
      </c>
      <c r="R1118" s="24" t="str">
        <f aca="false">IF(B1118="","",ROUND((N(K1118)+N(L1118))/60*IFERROR(VLOOKUP(B1118,الموظفين!$A$2:$J$501,8,FALSE()),0)/الإعدادات!$B$6*الإعدادات!$B$9,2))</f>
        <v/>
      </c>
      <c r="S1118" s="24" t="str">
        <f aca="false">IF(OR(B1118="",M1118=""),"",ROUND(M1118/60*IFERROR(VLOOKUP(B1118,الموظفين!$A$2:$J$501,9,FALSE()),0),2))</f>
        <v/>
      </c>
      <c r="T1118" s="17"/>
      <c r="U1118" s="23" t="str">
        <f aca="false">IF(OR(A1118="",B1118=""),"",A1118&amp;"|"&amp;B1118)</f>
        <v/>
      </c>
    </row>
    <row r="1119" customFormat="false" ht="15" hidden="false" customHeight="false" outlineLevel="0" collapsed="false">
      <c r="A1119" s="16"/>
      <c r="B1119" s="17"/>
      <c r="C1119" s="18" t="str">
        <f aca="false">IF($B1119="","",IFERROR(VLOOKUP($B1119,الموظفين!$A$2:$J$501,2,FALSE())&amp;"","⚠ كود غير موجود"))</f>
        <v/>
      </c>
      <c r="D1119" s="18" t="str">
        <f aca="false">IF($B1119="","",IFERROR(VLOOKUP($B1119,الموظفين!$A$2:$J$501,3,FALSE())&amp;"",""))</f>
        <v/>
      </c>
      <c r="E1119" s="18" t="str">
        <f aca="false">IF($B1119="","",IFERROR(VLOOKUP($B1119,الموظفين!$A$2:$J$501,5,FALSE())&amp;"",""))</f>
        <v/>
      </c>
      <c r="F1119" s="19" t="str">
        <f aca="false">IF($B1119="","",IFERROR(VLOOKUP($B1119,الموظفين!$A$2:$J$501,6,FALSE()),""))</f>
        <v/>
      </c>
      <c r="G1119" s="19" t="str">
        <f aca="false">IF($B1119="","",IFERROR(VLOOKUP($B1119,الموظفين!$A$2:$J$501,7,FALSE()),""))</f>
        <v/>
      </c>
      <c r="H1119" s="20"/>
      <c r="I1119" s="20"/>
      <c r="J1119" s="21" t="str">
        <f aca="false">IF(OR(H1119="",I1119=""),"",ROUND(MOD(I1119-H1119,1)*24,2))</f>
        <v/>
      </c>
      <c r="K1119" s="22" t="str">
        <f aca="false">IF(OR(H1119="",F1119=""),"",IF(ROUND(MAX(0,MOD(H1119-F1119+0.5,1)-0.5)*1440,0)&gt;IFERROR(VLOOKUP(E1119,الورديات!$A$2:$E$21,5,FALSE()),0),ROUND(MAX(0,MOD(H1119-F1119+0.5,1)-0.5)*1440,0),0))</f>
        <v/>
      </c>
      <c r="L1119" s="22" t="str">
        <f aca="false">IF(OR(I1119="",G1119=""),"",ROUND(MAX(0,MOD(G1119-I1119+0.5,1)-0.5)*1440,0))</f>
        <v/>
      </c>
      <c r="M1119" s="22" t="str">
        <f aca="false">IF(OR(I1119="",G1119=""),"",IF(ROUND(MAX(0,MOD(I1119-G1119+0.5,1)-0.5)*1440,0)&gt;=الإعدادات!$B$8,ROUND(MAX(0,MOD(I1119-G1119+0.5,1)-0.5)*1440,0),0))</f>
        <v/>
      </c>
      <c r="N1119" s="18" t="str">
        <f aca="false">IF(OR(A1119="",B1119=""),"",IF(COUNTIFS(الإجازات!$A$2:$A$1001,B1119,الإجازات!$D$2:$D$1001,"&lt;="&amp;A1119,الإجازات!$E$2:$E$1001,"&gt;="&amp;A1119,الإجازات!$G$2:$G$1001,"مقبولة")=0,"",LOOKUP(2,1/((الإجازات!$A$2:$A$1001=B1119)*(الإجازات!$D$2:$D$1001&lt;=A1119)*(الإجازات!$E$2:$E$1001&gt;=A1119)*(الإجازات!$G$2:$G$1001="مقبولة")),الإجازات!$C$2:$C$1001)))</f>
        <v/>
      </c>
      <c r="O1119" s="17"/>
      <c r="P1119" s="23" t="str">
        <f aca="false">IF(B1119="","",IF(ISNA(MATCH(B1119,الموظفين!$A$2:$A$501,0)),"⚠ كود غير موجود",IF(O1119&lt;&gt;"",O1119,IF(N1119&lt;&gt;"",N1119,IF(H1119="",IF(AND(A1119&lt;&gt;"",WEEKDAY(A1119)=الإعدادات!$B$11),"راحة أسبوعية","غائب"),IF(I1119="","بدون انصراف",IF(N(K1119)&gt;0,"متأخر","حاضر")))))))</f>
        <v/>
      </c>
      <c r="Q1119" s="24" t="str">
        <f aca="false">IF(B1119="","",IF(OR(P1119="غائب",P1119="غياب",P1119="إجازة بدون راتب"),IFERROR(VLOOKUP(B1119,الموظفين!$A$2:$J$501,8,FALSE()),0),0))</f>
        <v/>
      </c>
      <c r="R1119" s="24" t="str">
        <f aca="false">IF(B1119="","",ROUND((N(K1119)+N(L1119))/60*IFERROR(VLOOKUP(B1119,الموظفين!$A$2:$J$501,8,FALSE()),0)/الإعدادات!$B$6*الإعدادات!$B$9,2))</f>
        <v/>
      </c>
      <c r="S1119" s="24" t="str">
        <f aca="false">IF(OR(B1119="",M1119=""),"",ROUND(M1119/60*IFERROR(VLOOKUP(B1119,الموظفين!$A$2:$J$501,9,FALSE()),0),2))</f>
        <v/>
      </c>
      <c r="T1119" s="17"/>
      <c r="U1119" s="23" t="str">
        <f aca="false">IF(OR(A1119="",B1119=""),"",A1119&amp;"|"&amp;B1119)</f>
        <v/>
      </c>
    </row>
    <row r="1120" customFormat="false" ht="15" hidden="false" customHeight="false" outlineLevel="0" collapsed="false">
      <c r="A1120" s="16"/>
      <c r="B1120" s="17"/>
      <c r="C1120" s="18" t="str">
        <f aca="false">IF($B1120="","",IFERROR(VLOOKUP($B1120,الموظفين!$A$2:$J$501,2,FALSE())&amp;"","⚠ كود غير موجود"))</f>
        <v/>
      </c>
      <c r="D1120" s="18" t="str">
        <f aca="false">IF($B1120="","",IFERROR(VLOOKUP($B1120,الموظفين!$A$2:$J$501,3,FALSE())&amp;"",""))</f>
        <v/>
      </c>
      <c r="E1120" s="18" t="str">
        <f aca="false">IF($B1120="","",IFERROR(VLOOKUP($B1120,الموظفين!$A$2:$J$501,5,FALSE())&amp;"",""))</f>
        <v/>
      </c>
      <c r="F1120" s="19" t="str">
        <f aca="false">IF($B1120="","",IFERROR(VLOOKUP($B1120,الموظفين!$A$2:$J$501,6,FALSE()),""))</f>
        <v/>
      </c>
      <c r="G1120" s="19" t="str">
        <f aca="false">IF($B1120="","",IFERROR(VLOOKUP($B1120,الموظفين!$A$2:$J$501,7,FALSE()),""))</f>
        <v/>
      </c>
      <c r="H1120" s="20"/>
      <c r="I1120" s="20"/>
      <c r="J1120" s="21" t="str">
        <f aca="false">IF(OR(H1120="",I1120=""),"",ROUND(MOD(I1120-H1120,1)*24,2))</f>
        <v/>
      </c>
      <c r="K1120" s="22" t="str">
        <f aca="false">IF(OR(H1120="",F1120=""),"",IF(ROUND(MAX(0,MOD(H1120-F1120+0.5,1)-0.5)*1440,0)&gt;IFERROR(VLOOKUP(E1120,الورديات!$A$2:$E$21,5,FALSE()),0),ROUND(MAX(0,MOD(H1120-F1120+0.5,1)-0.5)*1440,0),0))</f>
        <v/>
      </c>
      <c r="L1120" s="22" t="str">
        <f aca="false">IF(OR(I1120="",G1120=""),"",ROUND(MAX(0,MOD(G1120-I1120+0.5,1)-0.5)*1440,0))</f>
        <v/>
      </c>
      <c r="M1120" s="22" t="str">
        <f aca="false">IF(OR(I1120="",G1120=""),"",IF(ROUND(MAX(0,MOD(I1120-G1120+0.5,1)-0.5)*1440,0)&gt;=الإعدادات!$B$8,ROUND(MAX(0,MOD(I1120-G1120+0.5,1)-0.5)*1440,0),0))</f>
        <v/>
      </c>
      <c r="N1120" s="18" t="str">
        <f aca="false">IF(OR(A1120="",B1120=""),"",IF(COUNTIFS(الإجازات!$A$2:$A$1001,B1120,الإجازات!$D$2:$D$1001,"&lt;="&amp;A1120,الإجازات!$E$2:$E$1001,"&gt;="&amp;A1120,الإجازات!$G$2:$G$1001,"مقبولة")=0,"",LOOKUP(2,1/((الإجازات!$A$2:$A$1001=B1120)*(الإجازات!$D$2:$D$1001&lt;=A1120)*(الإجازات!$E$2:$E$1001&gt;=A1120)*(الإجازات!$G$2:$G$1001="مقبولة")),الإجازات!$C$2:$C$1001)))</f>
        <v/>
      </c>
      <c r="O1120" s="17"/>
      <c r="P1120" s="23" t="str">
        <f aca="false">IF(B1120="","",IF(ISNA(MATCH(B1120,الموظفين!$A$2:$A$501,0)),"⚠ كود غير موجود",IF(O1120&lt;&gt;"",O1120,IF(N1120&lt;&gt;"",N1120,IF(H1120="",IF(AND(A1120&lt;&gt;"",WEEKDAY(A1120)=الإعدادات!$B$11),"راحة أسبوعية","غائب"),IF(I1120="","بدون انصراف",IF(N(K1120)&gt;0,"متأخر","حاضر")))))))</f>
        <v/>
      </c>
      <c r="Q1120" s="24" t="str">
        <f aca="false">IF(B1120="","",IF(OR(P1120="غائب",P1120="غياب",P1120="إجازة بدون راتب"),IFERROR(VLOOKUP(B1120,الموظفين!$A$2:$J$501,8,FALSE()),0),0))</f>
        <v/>
      </c>
      <c r="R1120" s="24" t="str">
        <f aca="false">IF(B1120="","",ROUND((N(K1120)+N(L1120))/60*IFERROR(VLOOKUP(B1120,الموظفين!$A$2:$J$501,8,FALSE()),0)/الإعدادات!$B$6*الإعدادات!$B$9,2))</f>
        <v/>
      </c>
      <c r="S1120" s="24" t="str">
        <f aca="false">IF(OR(B1120="",M1120=""),"",ROUND(M1120/60*IFERROR(VLOOKUP(B1120,الموظفين!$A$2:$J$501,9,FALSE()),0),2))</f>
        <v/>
      </c>
      <c r="T1120" s="17"/>
      <c r="U1120" s="23" t="str">
        <f aca="false">IF(OR(A1120="",B1120=""),"",A1120&amp;"|"&amp;B1120)</f>
        <v/>
      </c>
    </row>
    <row r="1121" customFormat="false" ht="15" hidden="false" customHeight="false" outlineLevel="0" collapsed="false">
      <c r="A1121" s="16"/>
      <c r="B1121" s="17"/>
      <c r="C1121" s="18" t="str">
        <f aca="false">IF($B1121="","",IFERROR(VLOOKUP($B1121,الموظفين!$A$2:$J$501,2,FALSE())&amp;"","⚠ كود غير موجود"))</f>
        <v/>
      </c>
      <c r="D1121" s="18" t="str">
        <f aca="false">IF($B1121="","",IFERROR(VLOOKUP($B1121,الموظفين!$A$2:$J$501,3,FALSE())&amp;"",""))</f>
        <v/>
      </c>
      <c r="E1121" s="18" t="str">
        <f aca="false">IF($B1121="","",IFERROR(VLOOKUP($B1121,الموظفين!$A$2:$J$501,5,FALSE())&amp;"",""))</f>
        <v/>
      </c>
      <c r="F1121" s="19" t="str">
        <f aca="false">IF($B1121="","",IFERROR(VLOOKUP($B1121,الموظفين!$A$2:$J$501,6,FALSE()),""))</f>
        <v/>
      </c>
      <c r="G1121" s="19" t="str">
        <f aca="false">IF($B1121="","",IFERROR(VLOOKUP($B1121,الموظفين!$A$2:$J$501,7,FALSE()),""))</f>
        <v/>
      </c>
      <c r="H1121" s="20"/>
      <c r="I1121" s="20"/>
      <c r="J1121" s="21" t="str">
        <f aca="false">IF(OR(H1121="",I1121=""),"",ROUND(MOD(I1121-H1121,1)*24,2))</f>
        <v/>
      </c>
      <c r="K1121" s="22" t="str">
        <f aca="false">IF(OR(H1121="",F1121=""),"",IF(ROUND(MAX(0,MOD(H1121-F1121+0.5,1)-0.5)*1440,0)&gt;IFERROR(VLOOKUP(E1121,الورديات!$A$2:$E$21,5,FALSE()),0),ROUND(MAX(0,MOD(H1121-F1121+0.5,1)-0.5)*1440,0),0))</f>
        <v/>
      </c>
      <c r="L1121" s="22" t="str">
        <f aca="false">IF(OR(I1121="",G1121=""),"",ROUND(MAX(0,MOD(G1121-I1121+0.5,1)-0.5)*1440,0))</f>
        <v/>
      </c>
      <c r="M1121" s="22" t="str">
        <f aca="false">IF(OR(I1121="",G1121=""),"",IF(ROUND(MAX(0,MOD(I1121-G1121+0.5,1)-0.5)*1440,0)&gt;=الإعدادات!$B$8,ROUND(MAX(0,MOD(I1121-G1121+0.5,1)-0.5)*1440,0),0))</f>
        <v/>
      </c>
      <c r="N1121" s="18" t="str">
        <f aca="false">IF(OR(A1121="",B1121=""),"",IF(COUNTIFS(الإجازات!$A$2:$A$1001,B1121,الإجازات!$D$2:$D$1001,"&lt;="&amp;A1121,الإجازات!$E$2:$E$1001,"&gt;="&amp;A1121,الإجازات!$G$2:$G$1001,"مقبولة")=0,"",LOOKUP(2,1/((الإجازات!$A$2:$A$1001=B1121)*(الإجازات!$D$2:$D$1001&lt;=A1121)*(الإجازات!$E$2:$E$1001&gt;=A1121)*(الإجازات!$G$2:$G$1001="مقبولة")),الإجازات!$C$2:$C$1001)))</f>
        <v/>
      </c>
      <c r="O1121" s="17"/>
      <c r="P1121" s="23" t="str">
        <f aca="false">IF(B1121="","",IF(ISNA(MATCH(B1121,الموظفين!$A$2:$A$501,0)),"⚠ كود غير موجود",IF(O1121&lt;&gt;"",O1121,IF(N1121&lt;&gt;"",N1121,IF(H1121="",IF(AND(A1121&lt;&gt;"",WEEKDAY(A1121)=الإعدادات!$B$11),"راحة أسبوعية","غائب"),IF(I1121="","بدون انصراف",IF(N(K1121)&gt;0,"متأخر","حاضر")))))))</f>
        <v/>
      </c>
      <c r="Q1121" s="24" t="str">
        <f aca="false">IF(B1121="","",IF(OR(P1121="غائب",P1121="غياب",P1121="إجازة بدون راتب"),IFERROR(VLOOKUP(B1121,الموظفين!$A$2:$J$501,8,FALSE()),0),0))</f>
        <v/>
      </c>
      <c r="R1121" s="24" t="str">
        <f aca="false">IF(B1121="","",ROUND((N(K1121)+N(L1121))/60*IFERROR(VLOOKUP(B1121,الموظفين!$A$2:$J$501,8,FALSE()),0)/الإعدادات!$B$6*الإعدادات!$B$9,2))</f>
        <v/>
      </c>
      <c r="S1121" s="24" t="str">
        <f aca="false">IF(OR(B1121="",M1121=""),"",ROUND(M1121/60*IFERROR(VLOOKUP(B1121,الموظفين!$A$2:$J$501,9,FALSE()),0),2))</f>
        <v/>
      </c>
      <c r="T1121" s="17"/>
      <c r="U1121" s="23" t="str">
        <f aca="false">IF(OR(A1121="",B1121=""),"",A1121&amp;"|"&amp;B1121)</f>
        <v/>
      </c>
    </row>
    <row r="1122" customFormat="false" ht="15" hidden="false" customHeight="false" outlineLevel="0" collapsed="false">
      <c r="A1122" s="16"/>
      <c r="B1122" s="17"/>
      <c r="C1122" s="18" t="str">
        <f aca="false">IF($B1122="","",IFERROR(VLOOKUP($B1122,الموظفين!$A$2:$J$501,2,FALSE())&amp;"","⚠ كود غير موجود"))</f>
        <v/>
      </c>
      <c r="D1122" s="18" t="str">
        <f aca="false">IF($B1122="","",IFERROR(VLOOKUP($B1122,الموظفين!$A$2:$J$501,3,FALSE())&amp;"",""))</f>
        <v/>
      </c>
      <c r="E1122" s="18" t="str">
        <f aca="false">IF($B1122="","",IFERROR(VLOOKUP($B1122,الموظفين!$A$2:$J$501,5,FALSE())&amp;"",""))</f>
        <v/>
      </c>
      <c r="F1122" s="19" t="str">
        <f aca="false">IF($B1122="","",IFERROR(VLOOKUP($B1122,الموظفين!$A$2:$J$501,6,FALSE()),""))</f>
        <v/>
      </c>
      <c r="G1122" s="19" t="str">
        <f aca="false">IF($B1122="","",IFERROR(VLOOKUP($B1122,الموظفين!$A$2:$J$501,7,FALSE()),""))</f>
        <v/>
      </c>
      <c r="H1122" s="20"/>
      <c r="I1122" s="20"/>
      <c r="J1122" s="21" t="str">
        <f aca="false">IF(OR(H1122="",I1122=""),"",ROUND(MOD(I1122-H1122,1)*24,2))</f>
        <v/>
      </c>
      <c r="K1122" s="22" t="str">
        <f aca="false">IF(OR(H1122="",F1122=""),"",IF(ROUND(MAX(0,MOD(H1122-F1122+0.5,1)-0.5)*1440,0)&gt;IFERROR(VLOOKUP(E1122,الورديات!$A$2:$E$21,5,FALSE()),0),ROUND(MAX(0,MOD(H1122-F1122+0.5,1)-0.5)*1440,0),0))</f>
        <v/>
      </c>
      <c r="L1122" s="22" t="str">
        <f aca="false">IF(OR(I1122="",G1122=""),"",ROUND(MAX(0,MOD(G1122-I1122+0.5,1)-0.5)*1440,0))</f>
        <v/>
      </c>
      <c r="M1122" s="22" t="str">
        <f aca="false">IF(OR(I1122="",G1122=""),"",IF(ROUND(MAX(0,MOD(I1122-G1122+0.5,1)-0.5)*1440,0)&gt;=الإعدادات!$B$8,ROUND(MAX(0,MOD(I1122-G1122+0.5,1)-0.5)*1440,0),0))</f>
        <v/>
      </c>
      <c r="N1122" s="18" t="str">
        <f aca="false">IF(OR(A1122="",B1122=""),"",IF(COUNTIFS(الإجازات!$A$2:$A$1001,B1122,الإجازات!$D$2:$D$1001,"&lt;="&amp;A1122,الإجازات!$E$2:$E$1001,"&gt;="&amp;A1122,الإجازات!$G$2:$G$1001,"مقبولة")=0,"",LOOKUP(2,1/((الإجازات!$A$2:$A$1001=B1122)*(الإجازات!$D$2:$D$1001&lt;=A1122)*(الإجازات!$E$2:$E$1001&gt;=A1122)*(الإجازات!$G$2:$G$1001="مقبولة")),الإجازات!$C$2:$C$1001)))</f>
        <v/>
      </c>
      <c r="O1122" s="17"/>
      <c r="P1122" s="23" t="str">
        <f aca="false">IF(B1122="","",IF(ISNA(MATCH(B1122,الموظفين!$A$2:$A$501,0)),"⚠ كود غير موجود",IF(O1122&lt;&gt;"",O1122,IF(N1122&lt;&gt;"",N1122,IF(H1122="",IF(AND(A1122&lt;&gt;"",WEEKDAY(A1122)=الإعدادات!$B$11),"راحة أسبوعية","غائب"),IF(I1122="","بدون انصراف",IF(N(K1122)&gt;0,"متأخر","حاضر")))))))</f>
        <v/>
      </c>
      <c r="Q1122" s="24" t="str">
        <f aca="false">IF(B1122="","",IF(OR(P1122="غائب",P1122="غياب",P1122="إجازة بدون راتب"),IFERROR(VLOOKUP(B1122,الموظفين!$A$2:$J$501,8,FALSE()),0),0))</f>
        <v/>
      </c>
      <c r="R1122" s="24" t="str">
        <f aca="false">IF(B1122="","",ROUND((N(K1122)+N(L1122))/60*IFERROR(VLOOKUP(B1122,الموظفين!$A$2:$J$501,8,FALSE()),0)/الإعدادات!$B$6*الإعدادات!$B$9,2))</f>
        <v/>
      </c>
      <c r="S1122" s="24" t="str">
        <f aca="false">IF(OR(B1122="",M1122=""),"",ROUND(M1122/60*IFERROR(VLOOKUP(B1122,الموظفين!$A$2:$J$501,9,FALSE()),0),2))</f>
        <v/>
      </c>
      <c r="T1122" s="17"/>
      <c r="U1122" s="23" t="str">
        <f aca="false">IF(OR(A1122="",B1122=""),"",A1122&amp;"|"&amp;B1122)</f>
        <v/>
      </c>
    </row>
    <row r="1123" customFormat="false" ht="15" hidden="false" customHeight="false" outlineLevel="0" collapsed="false">
      <c r="A1123" s="16"/>
      <c r="B1123" s="17"/>
      <c r="C1123" s="18" t="str">
        <f aca="false">IF($B1123="","",IFERROR(VLOOKUP($B1123,الموظفين!$A$2:$J$501,2,FALSE())&amp;"","⚠ كود غير موجود"))</f>
        <v/>
      </c>
      <c r="D1123" s="18" t="str">
        <f aca="false">IF($B1123="","",IFERROR(VLOOKUP($B1123,الموظفين!$A$2:$J$501,3,FALSE())&amp;"",""))</f>
        <v/>
      </c>
      <c r="E1123" s="18" t="str">
        <f aca="false">IF($B1123="","",IFERROR(VLOOKUP($B1123,الموظفين!$A$2:$J$501,5,FALSE())&amp;"",""))</f>
        <v/>
      </c>
      <c r="F1123" s="19" t="str">
        <f aca="false">IF($B1123="","",IFERROR(VLOOKUP($B1123,الموظفين!$A$2:$J$501,6,FALSE()),""))</f>
        <v/>
      </c>
      <c r="G1123" s="19" t="str">
        <f aca="false">IF($B1123="","",IFERROR(VLOOKUP($B1123,الموظفين!$A$2:$J$501,7,FALSE()),""))</f>
        <v/>
      </c>
      <c r="H1123" s="20"/>
      <c r="I1123" s="20"/>
      <c r="J1123" s="21" t="str">
        <f aca="false">IF(OR(H1123="",I1123=""),"",ROUND(MOD(I1123-H1123,1)*24,2))</f>
        <v/>
      </c>
      <c r="K1123" s="22" t="str">
        <f aca="false">IF(OR(H1123="",F1123=""),"",IF(ROUND(MAX(0,MOD(H1123-F1123+0.5,1)-0.5)*1440,0)&gt;IFERROR(VLOOKUP(E1123,الورديات!$A$2:$E$21,5,FALSE()),0),ROUND(MAX(0,MOD(H1123-F1123+0.5,1)-0.5)*1440,0),0))</f>
        <v/>
      </c>
      <c r="L1123" s="22" t="str">
        <f aca="false">IF(OR(I1123="",G1123=""),"",ROUND(MAX(0,MOD(G1123-I1123+0.5,1)-0.5)*1440,0))</f>
        <v/>
      </c>
      <c r="M1123" s="22" t="str">
        <f aca="false">IF(OR(I1123="",G1123=""),"",IF(ROUND(MAX(0,MOD(I1123-G1123+0.5,1)-0.5)*1440,0)&gt;=الإعدادات!$B$8,ROUND(MAX(0,MOD(I1123-G1123+0.5,1)-0.5)*1440,0),0))</f>
        <v/>
      </c>
      <c r="N1123" s="18" t="str">
        <f aca="false">IF(OR(A1123="",B1123=""),"",IF(COUNTIFS(الإجازات!$A$2:$A$1001,B1123,الإجازات!$D$2:$D$1001,"&lt;="&amp;A1123,الإجازات!$E$2:$E$1001,"&gt;="&amp;A1123,الإجازات!$G$2:$G$1001,"مقبولة")=0,"",LOOKUP(2,1/((الإجازات!$A$2:$A$1001=B1123)*(الإجازات!$D$2:$D$1001&lt;=A1123)*(الإجازات!$E$2:$E$1001&gt;=A1123)*(الإجازات!$G$2:$G$1001="مقبولة")),الإجازات!$C$2:$C$1001)))</f>
        <v/>
      </c>
      <c r="O1123" s="17"/>
      <c r="P1123" s="23" t="str">
        <f aca="false">IF(B1123="","",IF(ISNA(MATCH(B1123,الموظفين!$A$2:$A$501,0)),"⚠ كود غير موجود",IF(O1123&lt;&gt;"",O1123,IF(N1123&lt;&gt;"",N1123,IF(H1123="",IF(AND(A1123&lt;&gt;"",WEEKDAY(A1123)=الإعدادات!$B$11),"راحة أسبوعية","غائب"),IF(I1123="","بدون انصراف",IF(N(K1123)&gt;0,"متأخر","حاضر")))))))</f>
        <v/>
      </c>
      <c r="Q1123" s="24" t="str">
        <f aca="false">IF(B1123="","",IF(OR(P1123="غائب",P1123="غياب",P1123="إجازة بدون راتب"),IFERROR(VLOOKUP(B1123,الموظفين!$A$2:$J$501,8,FALSE()),0),0))</f>
        <v/>
      </c>
      <c r="R1123" s="24" t="str">
        <f aca="false">IF(B1123="","",ROUND((N(K1123)+N(L1123))/60*IFERROR(VLOOKUP(B1123,الموظفين!$A$2:$J$501,8,FALSE()),0)/الإعدادات!$B$6*الإعدادات!$B$9,2))</f>
        <v/>
      </c>
      <c r="S1123" s="24" t="str">
        <f aca="false">IF(OR(B1123="",M1123=""),"",ROUND(M1123/60*IFERROR(VLOOKUP(B1123,الموظفين!$A$2:$J$501,9,FALSE()),0),2))</f>
        <v/>
      </c>
      <c r="T1123" s="17"/>
      <c r="U1123" s="23" t="str">
        <f aca="false">IF(OR(A1123="",B1123=""),"",A1123&amp;"|"&amp;B1123)</f>
        <v/>
      </c>
    </row>
    <row r="1124" customFormat="false" ht="15" hidden="false" customHeight="false" outlineLevel="0" collapsed="false">
      <c r="A1124" s="16"/>
      <c r="B1124" s="17"/>
      <c r="C1124" s="18" t="str">
        <f aca="false">IF($B1124="","",IFERROR(VLOOKUP($B1124,الموظفين!$A$2:$J$501,2,FALSE())&amp;"","⚠ كود غير موجود"))</f>
        <v/>
      </c>
      <c r="D1124" s="18" t="str">
        <f aca="false">IF($B1124="","",IFERROR(VLOOKUP($B1124,الموظفين!$A$2:$J$501,3,FALSE())&amp;"",""))</f>
        <v/>
      </c>
      <c r="E1124" s="18" t="str">
        <f aca="false">IF($B1124="","",IFERROR(VLOOKUP($B1124,الموظفين!$A$2:$J$501,5,FALSE())&amp;"",""))</f>
        <v/>
      </c>
      <c r="F1124" s="19" t="str">
        <f aca="false">IF($B1124="","",IFERROR(VLOOKUP($B1124,الموظفين!$A$2:$J$501,6,FALSE()),""))</f>
        <v/>
      </c>
      <c r="G1124" s="19" t="str">
        <f aca="false">IF($B1124="","",IFERROR(VLOOKUP($B1124,الموظفين!$A$2:$J$501,7,FALSE()),""))</f>
        <v/>
      </c>
      <c r="H1124" s="20"/>
      <c r="I1124" s="20"/>
      <c r="J1124" s="21" t="str">
        <f aca="false">IF(OR(H1124="",I1124=""),"",ROUND(MOD(I1124-H1124,1)*24,2))</f>
        <v/>
      </c>
      <c r="K1124" s="22" t="str">
        <f aca="false">IF(OR(H1124="",F1124=""),"",IF(ROUND(MAX(0,MOD(H1124-F1124+0.5,1)-0.5)*1440,0)&gt;IFERROR(VLOOKUP(E1124,الورديات!$A$2:$E$21,5,FALSE()),0),ROUND(MAX(0,MOD(H1124-F1124+0.5,1)-0.5)*1440,0),0))</f>
        <v/>
      </c>
      <c r="L1124" s="22" t="str">
        <f aca="false">IF(OR(I1124="",G1124=""),"",ROUND(MAX(0,MOD(G1124-I1124+0.5,1)-0.5)*1440,0))</f>
        <v/>
      </c>
      <c r="M1124" s="22" t="str">
        <f aca="false">IF(OR(I1124="",G1124=""),"",IF(ROUND(MAX(0,MOD(I1124-G1124+0.5,1)-0.5)*1440,0)&gt;=الإعدادات!$B$8,ROUND(MAX(0,MOD(I1124-G1124+0.5,1)-0.5)*1440,0),0))</f>
        <v/>
      </c>
      <c r="N1124" s="18" t="str">
        <f aca="false">IF(OR(A1124="",B1124=""),"",IF(COUNTIFS(الإجازات!$A$2:$A$1001,B1124,الإجازات!$D$2:$D$1001,"&lt;="&amp;A1124,الإجازات!$E$2:$E$1001,"&gt;="&amp;A1124,الإجازات!$G$2:$G$1001,"مقبولة")=0,"",LOOKUP(2,1/((الإجازات!$A$2:$A$1001=B1124)*(الإجازات!$D$2:$D$1001&lt;=A1124)*(الإجازات!$E$2:$E$1001&gt;=A1124)*(الإجازات!$G$2:$G$1001="مقبولة")),الإجازات!$C$2:$C$1001)))</f>
        <v/>
      </c>
      <c r="O1124" s="17"/>
      <c r="P1124" s="23" t="str">
        <f aca="false">IF(B1124="","",IF(ISNA(MATCH(B1124,الموظفين!$A$2:$A$501,0)),"⚠ كود غير موجود",IF(O1124&lt;&gt;"",O1124,IF(N1124&lt;&gt;"",N1124,IF(H1124="",IF(AND(A1124&lt;&gt;"",WEEKDAY(A1124)=الإعدادات!$B$11),"راحة أسبوعية","غائب"),IF(I1124="","بدون انصراف",IF(N(K1124)&gt;0,"متأخر","حاضر")))))))</f>
        <v/>
      </c>
      <c r="Q1124" s="24" t="str">
        <f aca="false">IF(B1124="","",IF(OR(P1124="غائب",P1124="غياب",P1124="إجازة بدون راتب"),IFERROR(VLOOKUP(B1124,الموظفين!$A$2:$J$501,8,FALSE()),0),0))</f>
        <v/>
      </c>
      <c r="R1124" s="24" t="str">
        <f aca="false">IF(B1124="","",ROUND((N(K1124)+N(L1124))/60*IFERROR(VLOOKUP(B1124,الموظفين!$A$2:$J$501,8,FALSE()),0)/الإعدادات!$B$6*الإعدادات!$B$9,2))</f>
        <v/>
      </c>
      <c r="S1124" s="24" t="str">
        <f aca="false">IF(OR(B1124="",M1124=""),"",ROUND(M1124/60*IFERROR(VLOOKUP(B1124,الموظفين!$A$2:$J$501,9,FALSE()),0),2))</f>
        <v/>
      </c>
      <c r="T1124" s="17"/>
      <c r="U1124" s="23" t="str">
        <f aca="false">IF(OR(A1124="",B1124=""),"",A1124&amp;"|"&amp;B1124)</f>
        <v/>
      </c>
    </row>
    <row r="1125" customFormat="false" ht="15" hidden="false" customHeight="false" outlineLevel="0" collapsed="false">
      <c r="A1125" s="16"/>
      <c r="B1125" s="17"/>
      <c r="C1125" s="18" t="str">
        <f aca="false">IF($B1125="","",IFERROR(VLOOKUP($B1125,الموظفين!$A$2:$J$501,2,FALSE())&amp;"","⚠ كود غير موجود"))</f>
        <v/>
      </c>
      <c r="D1125" s="18" t="str">
        <f aca="false">IF($B1125="","",IFERROR(VLOOKUP($B1125,الموظفين!$A$2:$J$501,3,FALSE())&amp;"",""))</f>
        <v/>
      </c>
      <c r="E1125" s="18" t="str">
        <f aca="false">IF($B1125="","",IFERROR(VLOOKUP($B1125,الموظفين!$A$2:$J$501,5,FALSE())&amp;"",""))</f>
        <v/>
      </c>
      <c r="F1125" s="19" t="str">
        <f aca="false">IF($B1125="","",IFERROR(VLOOKUP($B1125,الموظفين!$A$2:$J$501,6,FALSE()),""))</f>
        <v/>
      </c>
      <c r="G1125" s="19" t="str">
        <f aca="false">IF($B1125="","",IFERROR(VLOOKUP($B1125,الموظفين!$A$2:$J$501,7,FALSE()),""))</f>
        <v/>
      </c>
      <c r="H1125" s="20"/>
      <c r="I1125" s="20"/>
      <c r="J1125" s="21" t="str">
        <f aca="false">IF(OR(H1125="",I1125=""),"",ROUND(MOD(I1125-H1125,1)*24,2))</f>
        <v/>
      </c>
      <c r="K1125" s="22" t="str">
        <f aca="false">IF(OR(H1125="",F1125=""),"",IF(ROUND(MAX(0,MOD(H1125-F1125+0.5,1)-0.5)*1440,0)&gt;IFERROR(VLOOKUP(E1125,الورديات!$A$2:$E$21,5,FALSE()),0),ROUND(MAX(0,MOD(H1125-F1125+0.5,1)-0.5)*1440,0),0))</f>
        <v/>
      </c>
      <c r="L1125" s="22" t="str">
        <f aca="false">IF(OR(I1125="",G1125=""),"",ROUND(MAX(0,MOD(G1125-I1125+0.5,1)-0.5)*1440,0))</f>
        <v/>
      </c>
      <c r="M1125" s="22" t="str">
        <f aca="false">IF(OR(I1125="",G1125=""),"",IF(ROUND(MAX(0,MOD(I1125-G1125+0.5,1)-0.5)*1440,0)&gt;=الإعدادات!$B$8,ROUND(MAX(0,MOD(I1125-G1125+0.5,1)-0.5)*1440,0),0))</f>
        <v/>
      </c>
      <c r="N1125" s="18" t="str">
        <f aca="false">IF(OR(A1125="",B1125=""),"",IF(COUNTIFS(الإجازات!$A$2:$A$1001,B1125,الإجازات!$D$2:$D$1001,"&lt;="&amp;A1125,الإجازات!$E$2:$E$1001,"&gt;="&amp;A1125,الإجازات!$G$2:$G$1001,"مقبولة")=0,"",LOOKUP(2,1/((الإجازات!$A$2:$A$1001=B1125)*(الإجازات!$D$2:$D$1001&lt;=A1125)*(الإجازات!$E$2:$E$1001&gt;=A1125)*(الإجازات!$G$2:$G$1001="مقبولة")),الإجازات!$C$2:$C$1001)))</f>
        <v/>
      </c>
      <c r="O1125" s="17"/>
      <c r="P1125" s="23" t="str">
        <f aca="false">IF(B1125="","",IF(ISNA(MATCH(B1125,الموظفين!$A$2:$A$501,0)),"⚠ كود غير موجود",IF(O1125&lt;&gt;"",O1125,IF(N1125&lt;&gt;"",N1125,IF(H1125="",IF(AND(A1125&lt;&gt;"",WEEKDAY(A1125)=الإعدادات!$B$11),"راحة أسبوعية","غائب"),IF(I1125="","بدون انصراف",IF(N(K1125)&gt;0,"متأخر","حاضر")))))))</f>
        <v/>
      </c>
      <c r="Q1125" s="24" t="str">
        <f aca="false">IF(B1125="","",IF(OR(P1125="غائب",P1125="غياب",P1125="إجازة بدون راتب"),IFERROR(VLOOKUP(B1125,الموظفين!$A$2:$J$501,8,FALSE()),0),0))</f>
        <v/>
      </c>
      <c r="R1125" s="24" t="str">
        <f aca="false">IF(B1125="","",ROUND((N(K1125)+N(L1125))/60*IFERROR(VLOOKUP(B1125,الموظفين!$A$2:$J$501,8,FALSE()),0)/الإعدادات!$B$6*الإعدادات!$B$9,2))</f>
        <v/>
      </c>
      <c r="S1125" s="24" t="str">
        <f aca="false">IF(OR(B1125="",M1125=""),"",ROUND(M1125/60*IFERROR(VLOOKUP(B1125,الموظفين!$A$2:$J$501,9,FALSE()),0),2))</f>
        <v/>
      </c>
      <c r="T1125" s="17"/>
      <c r="U1125" s="23" t="str">
        <f aca="false">IF(OR(A1125="",B1125=""),"",A1125&amp;"|"&amp;B1125)</f>
        <v/>
      </c>
    </row>
    <row r="1126" customFormat="false" ht="15" hidden="false" customHeight="false" outlineLevel="0" collapsed="false">
      <c r="A1126" s="16"/>
      <c r="B1126" s="17"/>
      <c r="C1126" s="18" t="str">
        <f aca="false">IF($B1126="","",IFERROR(VLOOKUP($B1126,الموظفين!$A$2:$J$501,2,FALSE())&amp;"","⚠ كود غير موجود"))</f>
        <v/>
      </c>
      <c r="D1126" s="18" t="str">
        <f aca="false">IF($B1126="","",IFERROR(VLOOKUP($B1126,الموظفين!$A$2:$J$501,3,FALSE())&amp;"",""))</f>
        <v/>
      </c>
      <c r="E1126" s="18" t="str">
        <f aca="false">IF($B1126="","",IFERROR(VLOOKUP($B1126,الموظفين!$A$2:$J$501,5,FALSE())&amp;"",""))</f>
        <v/>
      </c>
      <c r="F1126" s="19" t="str">
        <f aca="false">IF($B1126="","",IFERROR(VLOOKUP($B1126,الموظفين!$A$2:$J$501,6,FALSE()),""))</f>
        <v/>
      </c>
      <c r="G1126" s="19" t="str">
        <f aca="false">IF($B1126="","",IFERROR(VLOOKUP($B1126,الموظفين!$A$2:$J$501,7,FALSE()),""))</f>
        <v/>
      </c>
      <c r="H1126" s="20"/>
      <c r="I1126" s="20"/>
      <c r="J1126" s="21" t="str">
        <f aca="false">IF(OR(H1126="",I1126=""),"",ROUND(MOD(I1126-H1126,1)*24,2))</f>
        <v/>
      </c>
      <c r="K1126" s="22" t="str">
        <f aca="false">IF(OR(H1126="",F1126=""),"",IF(ROUND(MAX(0,MOD(H1126-F1126+0.5,1)-0.5)*1440,0)&gt;IFERROR(VLOOKUP(E1126,الورديات!$A$2:$E$21,5,FALSE()),0),ROUND(MAX(0,MOD(H1126-F1126+0.5,1)-0.5)*1440,0),0))</f>
        <v/>
      </c>
      <c r="L1126" s="22" t="str">
        <f aca="false">IF(OR(I1126="",G1126=""),"",ROUND(MAX(0,MOD(G1126-I1126+0.5,1)-0.5)*1440,0))</f>
        <v/>
      </c>
      <c r="M1126" s="22" t="str">
        <f aca="false">IF(OR(I1126="",G1126=""),"",IF(ROUND(MAX(0,MOD(I1126-G1126+0.5,1)-0.5)*1440,0)&gt;=الإعدادات!$B$8,ROUND(MAX(0,MOD(I1126-G1126+0.5,1)-0.5)*1440,0),0))</f>
        <v/>
      </c>
      <c r="N1126" s="18" t="str">
        <f aca="false">IF(OR(A1126="",B1126=""),"",IF(COUNTIFS(الإجازات!$A$2:$A$1001,B1126,الإجازات!$D$2:$D$1001,"&lt;="&amp;A1126,الإجازات!$E$2:$E$1001,"&gt;="&amp;A1126,الإجازات!$G$2:$G$1001,"مقبولة")=0,"",LOOKUP(2,1/((الإجازات!$A$2:$A$1001=B1126)*(الإجازات!$D$2:$D$1001&lt;=A1126)*(الإجازات!$E$2:$E$1001&gt;=A1126)*(الإجازات!$G$2:$G$1001="مقبولة")),الإجازات!$C$2:$C$1001)))</f>
        <v/>
      </c>
      <c r="O1126" s="17"/>
      <c r="P1126" s="23" t="str">
        <f aca="false">IF(B1126="","",IF(ISNA(MATCH(B1126,الموظفين!$A$2:$A$501,0)),"⚠ كود غير موجود",IF(O1126&lt;&gt;"",O1126,IF(N1126&lt;&gt;"",N1126,IF(H1126="",IF(AND(A1126&lt;&gt;"",WEEKDAY(A1126)=الإعدادات!$B$11),"راحة أسبوعية","غائب"),IF(I1126="","بدون انصراف",IF(N(K1126)&gt;0,"متأخر","حاضر")))))))</f>
        <v/>
      </c>
      <c r="Q1126" s="24" t="str">
        <f aca="false">IF(B1126="","",IF(OR(P1126="غائب",P1126="غياب",P1126="إجازة بدون راتب"),IFERROR(VLOOKUP(B1126,الموظفين!$A$2:$J$501,8,FALSE()),0),0))</f>
        <v/>
      </c>
      <c r="R1126" s="24" t="str">
        <f aca="false">IF(B1126="","",ROUND((N(K1126)+N(L1126))/60*IFERROR(VLOOKUP(B1126,الموظفين!$A$2:$J$501,8,FALSE()),0)/الإعدادات!$B$6*الإعدادات!$B$9,2))</f>
        <v/>
      </c>
      <c r="S1126" s="24" t="str">
        <f aca="false">IF(OR(B1126="",M1126=""),"",ROUND(M1126/60*IFERROR(VLOOKUP(B1126,الموظفين!$A$2:$J$501,9,FALSE()),0),2))</f>
        <v/>
      </c>
      <c r="T1126" s="17"/>
      <c r="U1126" s="23" t="str">
        <f aca="false">IF(OR(A1126="",B1126=""),"",A1126&amp;"|"&amp;B1126)</f>
        <v/>
      </c>
    </row>
    <row r="1127" customFormat="false" ht="15" hidden="false" customHeight="false" outlineLevel="0" collapsed="false">
      <c r="A1127" s="16"/>
      <c r="B1127" s="17"/>
      <c r="C1127" s="18" t="str">
        <f aca="false">IF($B1127="","",IFERROR(VLOOKUP($B1127,الموظفين!$A$2:$J$501,2,FALSE())&amp;"","⚠ كود غير موجود"))</f>
        <v/>
      </c>
      <c r="D1127" s="18" t="str">
        <f aca="false">IF($B1127="","",IFERROR(VLOOKUP($B1127,الموظفين!$A$2:$J$501,3,FALSE())&amp;"",""))</f>
        <v/>
      </c>
      <c r="E1127" s="18" t="str">
        <f aca="false">IF($B1127="","",IFERROR(VLOOKUP($B1127,الموظفين!$A$2:$J$501,5,FALSE())&amp;"",""))</f>
        <v/>
      </c>
      <c r="F1127" s="19" t="str">
        <f aca="false">IF($B1127="","",IFERROR(VLOOKUP($B1127,الموظفين!$A$2:$J$501,6,FALSE()),""))</f>
        <v/>
      </c>
      <c r="G1127" s="19" t="str">
        <f aca="false">IF($B1127="","",IFERROR(VLOOKUP($B1127,الموظفين!$A$2:$J$501,7,FALSE()),""))</f>
        <v/>
      </c>
      <c r="H1127" s="20"/>
      <c r="I1127" s="20"/>
      <c r="J1127" s="21" t="str">
        <f aca="false">IF(OR(H1127="",I1127=""),"",ROUND(MOD(I1127-H1127,1)*24,2))</f>
        <v/>
      </c>
      <c r="K1127" s="22" t="str">
        <f aca="false">IF(OR(H1127="",F1127=""),"",IF(ROUND(MAX(0,MOD(H1127-F1127+0.5,1)-0.5)*1440,0)&gt;IFERROR(VLOOKUP(E1127,الورديات!$A$2:$E$21,5,FALSE()),0),ROUND(MAX(0,MOD(H1127-F1127+0.5,1)-0.5)*1440,0),0))</f>
        <v/>
      </c>
      <c r="L1127" s="22" t="str">
        <f aca="false">IF(OR(I1127="",G1127=""),"",ROUND(MAX(0,MOD(G1127-I1127+0.5,1)-0.5)*1440,0))</f>
        <v/>
      </c>
      <c r="M1127" s="22" t="str">
        <f aca="false">IF(OR(I1127="",G1127=""),"",IF(ROUND(MAX(0,MOD(I1127-G1127+0.5,1)-0.5)*1440,0)&gt;=الإعدادات!$B$8,ROUND(MAX(0,MOD(I1127-G1127+0.5,1)-0.5)*1440,0),0))</f>
        <v/>
      </c>
      <c r="N1127" s="18" t="str">
        <f aca="false">IF(OR(A1127="",B1127=""),"",IF(COUNTIFS(الإجازات!$A$2:$A$1001,B1127,الإجازات!$D$2:$D$1001,"&lt;="&amp;A1127,الإجازات!$E$2:$E$1001,"&gt;="&amp;A1127,الإجازات!$G$2:$G$1001,"مقبولة")=0,"",LOOKUP(2,1/((الإجازات!$A$2:$A$1001=B1127)*(الإجازات!$D$2:$D$1001&lt;=A1127)*(الإجازات!$E$2:$E$1001&gt;=A1127)*(الإجازات!$G$2:$G$1001="مقبولة")),الإجازات!$C$2:$C$1001)))</f>
        <v/>
      </c>
      <c r="O1127" s="17"/>
      <c r="P1127" s="23" t="str">
        <f aca="false">IF(B1127="","",IF(ISNA(MATCH(B1127,الموظفين!$A$2:$A$501,0)),"⚠ كود غير موجود",IF(O1127&lt;&gt;"",O1127,IF(N1127&lt;&gt;"",N1127,IF(H1127="",IF(AND(A1127&lt;&gt;"",WEEKDAY(A1127)=الإعدادات!$B$11),"راحة أسبوعية","غائب"),IF(I1127="","بدون انصراف",IF(N(K1127)&gt;0,"متأخر","حاضر")))))))</f>
        <v/>
      </c>
      <c r="Q1127" s="24" t="str">
        <f aca="false">IF(B1127="","",IF(OR(P1127="غائب",P1127="غياب",P1127="إجازة بدون راتب"),IFERROR(VLOOKUP(B1127,الموظفين!$A$2:$J$501,8,FALSE()),0),0))</f>
        <v/>
      </c>
      <c r="R1127" s="24" t="str">
        <f aca="false">IF(B1127="","",ROUND((N(K1127)+N(L1127))/60*IFERROR(VLOOKUP(B1127,الموظفين!$A$2:$J$501,8,FALSE()),0)/الإعدادات!$B$6*الإعدادات!$B$9,2))</f>
        <v/>
      </c>
      <c r="S1127" s="24" t="str">
        <f aca="false">IF(OR(B1127="",M1127=""),"",ROUND(M1127/60*IFERROR(VLOOKUP(B1127,الموظفين!$A$2:$J$501,9,FALSE()),0),2))</f>
        <v/>
      </c>
      <c r="T1127" s="17"/>
      <c r="U1127" s="23" t="str">
        <f aca="false">IF(OR(A1127="",B1127=""),"",A1127&amp;"|"&amp;B1127)</f>
        <v/>
      </c>
    </row>
    <row r="1128" customFormat="false" ht="15" hidden="false" customHeight="false" outlineLevel="0" collapsed="false">
      <c r="A1128" s="16"/>
      <c r="B1128" s="17"/>
      <c r="C1128" s="18" t="str">
        <f aca="false">IF($B1128="","",IFERROR(VLOOKUP($B1128,الموظفين!$A$2:$J$501,2,FALSE())&amp;"","⚠ كود غير موجود"))</f>
        <v/>
      </c>
      <c r="D1128" s="18" t="str">
        <f aca="false">IF($B1128="","",IFERROR(VLOOKUP($B1128,الموظفين!$A$2:$J$501,3,FALSE())&amp;"",""))</f>
        <v/>
      </c>
      <c r="E1128" s="18" t="str">
        <f aca="false">IF($B1128="","",IFERROR(VLOOKUP($B1128,الموظفين!$A$2:$J$501,5,FALSE())&amp;"",""))</f>
        <v/>
      </c>
      <c r="F1128" s="19" t="str">
        <f aca="false">IF($B1128="","",IFERROR(VLOOKUP($B1128,الموظفين!$A$2:$J$501,6,FALSE()),""))</f>
        <v/>
      </c>
      <c r="G1128" s="19" t="str">
        <f aca="false">IF($B1128="","",IFERROR(VLOOKUP($B1128,الموظفين!$A$2:$J$501,7,FALSE()),""))</f>
        <v/>
      </c>
      <c r="H1128" s="20"/>
      <c r="I1128" s="20"/>
      <c r="J1128" s="21" t="str">
        <f aca="false">IF(OR(H1128="",I1128=""),"",ROUND(MOD(I1128-H1128,1)*24,2))</f>
        <v/>
      </c>
      <c r="K1128" s="22" t="str">
        <f aca="false">IF(OR(H1128="",F1128=""),"",IF(ROUND(MAX(0,MOD(H1128-F1128+0.5,1)-0.5)*1440,0)&gt;IFERROR(VLOOKUP(E1128,الورديات!$A$2:$E$21,5,FALSE()),0),ROUND(MAX(0,MOD(H1128-F1128+0.5,1)-0.5)*1440,0),0))</f>
        <v/>
      </c>
      <c r="L1128" s="22" t="str">
        <f aca="false">IF(OR(I1128="",G1128=""),"",ROUND(MAX(0,MOD(G1128-I1128+0.5,1)-0.5)*1440,0))</f>
        <v/>
      </c>
      <c r="M1128" s="22" t="str">
        <f aca="false">IF(OR(I1128="",G1128=""),"",IF(ROUND(MAX(0,MOD(I1128-G1128+0.5,1)-0.5)*1440,0)&gt;=الإعدادات!$B$8,ROUND(MAX(0,MOD(I1128-G1128+0.5,1)-0.5)*1440,0),0))</f>
        <v/>
      </c>
      <c r="N1128" s="18" t="str">
        <f aca="false">IF(OR(A1128="",B1128=""),"",IF(COUNTIFS(الإجازات!$A$2:$A$1001,B1128,الإجازات!$D$2:$D$1001,"&lt;="&amp;A1128,الإجازات!$E$2:$E$1001,"&gt;="&amp;A1128,الإجازات!$G$2:$G$1001,"مقبولة")=0,"",LOOKUP(2,1/((الإجازات!$A$2:$A$1001=B1128)*(الإجازات!$D$2:$D$1001&lt;=A1128)*(الإجازات!$E$2:$E$1001&gt;=A1128)*(الإجازات!$G$2:$G$1001="مقبولة")),الإجازات!$C$2:$C$1001)))</f>
        <v/>
      </c>
      <c r="O1128" s="17"/>
      <c r="P1128" s="23" t="str">
        <f aca="false">IF(B1128="","",IF(ISNA(MATCH(B1128,الموظفين!$A$2:$A$501,0)),"⚠ كود غير موجود",IF(O1128&lt;&gt;"",O1128,IF(N1128&lt;&gt;"",N1128,IF(H1128="",IF(AND(A1128&lt;&gt;"",WEEKDAY(A1128)=الإعدادات!$B$11),"راحة أسبوعية","غائب"),IF(I1128="","بدون انصراف",IF(N(K1128)&gt;0,"متأخر","حاضر")))))))</f>
        <v/>
      </c>
      <c r="Q1128" s="24" t="str">
        <f aca="false">IF(B1128="","",IF(OR(P1128="غائب",P1128="غياب",P1128="إجازة بدون راتب"),IFERROR(VLOOKUP(B1128,الموظفين!$A$2:$J$501,8,FALSE()),0),0))</f>
        <v/>
      </c>
      <c r="R1128" s="24" t="str">
        <f aca="false">IF(B1128="","",ROUND((N(K1128)+N(L1128))/60*IFERROR(VLOOKUP(B1128,الموظفين!$A$2:$J$501,8,FALSE()),0)/الإعدادات!$B$6*الإعدادات!$B$9,2))</f>
        <v/>
      </c>
      <c r="S1128" s="24" t="str">
        <f aca="false">IF(OR(B1128="",M1128=""),"",ROUND(M1128/60*IFERROR(VLOOKUP(B1128,الموظفين!$A$2:$J$501,9,FALSE()),0),2))</f>
        <v/>
      </c>
      <c r="T1128" s="17"/>
      <c r="U1128" s="23" t="str">
        <f aca="false">IF(OR(A1128="",B1128=""),"",A1128&amp;"|"&amp;B1128)</f>
        <v/>
      </c>
    </row>
    <row r="1129" customFormat="false" ht="15" hidden="false" customHeight="false" outlineLevel="0" collapsed="false">
      <c r="A1129" s="16"/>
      <c r="B1129" s="17"/>
      <c r="C1129" s="18" t="str">
        <f aca="false">IF($B1129="","",IFERROR(VLOOKUP($B1129,الموظفين!$A$2:$J$501,2,FALSE())&amp;"","⚠ كود غير موجود"))</f>
        <v/>
      </c>
      <c r="D1129" s="18" t="str">
        <f aca="false">IF($B1129="","",IFERROR(VLOOKUP($B1129,الموظفين!$A$2:$J$501,3,FALSE())&amp;"",""))</f>
        <v/>
      </c>
      <c r="E1129" s="18" t="str">
        <f aca="false">IF($B1129="","",IFERROR(VLOOKUP($B1129,الموظفين!$A$2:$J$501,5,FALSE())&amp;"",""))</f>
        <v/>
      </c>
      <c r="F1129" s="19" t="str">
        <f aca="false">IF($B1129="","",IFERROR(VLOOKUP($B1129,الموظفين!$A$2:$J$501,6,FALSE()),""))</f>
        <v/>
      </c>
      <c r="G1129" s="19" t="str">
        <f aca="false">IF($B1129="","",IFERROR(VLOOKUP($B1129,الموظفين!$A$2:$J$501,7,FALSE()),""))</f>
        <v/>
      </c>
      <c r="H1129" s="20"/>
      <c r="I1129" s="20"/>
      <c r="J1129" s="21" t="str">
        <f aca="false">IF(OR(H1129="",I1129=""),"",ROUND(MOD(I1129-H1129,1)*24,2))</f>
        <v/>
      </c>
      <c r="K1129" s="22" t="str">
        <f aca="false">IF(OR(H1129="",F1129=""),"",IF(ROUND(MAX(0,MOD(H1129-F1129+0.5,1)-0.5)*1440,0)&gt;IFERROR(VLOOKUP(E1129,الورديات!$A$2:$E$21,5,FALSE()),0),ROUND(MAX(0,MOD(H1129-F1129+0.5,1)-0.5)*1440,0),0))</f>
        <v/>
      </c>
      <c r="L1129" s="22" t="str">
        <f aca="false">IF(OR(I1129="",G1129=""),"",ROUND(MAX(0,MOD(G1129-I1129+0.5,1)-0.5)*1440,0))</f>
        <v/>
      </c>
      <c r="M1129" s="22" t="str">
        <f aca="false">IF(OR(I1129="",G1129=""),"",IF(ROUND(MAX(0,MOD(I1129-G1129+0.5,1)-0.5)*1440,0)&gt;=الإعدادات!$B$8,ROUND(MAX(0,MOD(I1129-G1129+0.5,1)-0.5)*1440,0),0))</f>
        <v/>
      </c>
      <c r="N1129" s="18" t="str">
        <f aca="false">IF(OR(A1129="",B1129=""),"",IF(COUNTIFS(الإجازات!$A$2:$A$1001,B1129,الإجازات!$D$2:$D$1001,"&lt;="&amp;A1129,الإجازات!$E$2:$E$1001,"&gt;="&amp;A1129,الإجازات!$G$2:$G$1001,"مقبولة")=0,"",LOOKUP(2,1/((الإجازات!$A$2:$A$1001=B1129)*(الإجازات!$D$2:$D$1001&lt;=A1129)*(الإجازات!$E$2:$E$1001&gt;=A1129)*(الإجازات!$G$2:$G$1001="مقبولة")),الإجازات!$C$2:$C$1001)))</f>
        <v/>
      </c>
      <c r="O1129" s="17"/>
      <c r="P1129" s="23" t="str">
        <f aca="false">IF(B1129="","",IF(ISNA(MATCH(B1129,الموظفين!$A$2:$A$501,0)),"⚠ كود غير موجود",IF(O1129&lt;&gt;"",O1129,IF(N1129&lt;&gt;"",N1129,IF(H1129="",IF(AND(A1129&lt;&gt;"",WEEKDAY(A1129)=الإعدادات!$B$11),"راحة أسبوعية","غائب"),IF(I1129="","بدون انصراف",IF(N(K1129)&gt;0,"متأخر","حاضر")))))))</f>
        <v/>
      </c>
      <c r="Q1129" s="24" t="str">
        <f aca="false">IF(B1129="","",IF(OR(P1129="غائب",P1129="غياب",P1129="إجازة بدون راتب"),IFERROR(VLOOKUP(B1129,الموظفين!$A$2:$J$501,8,FALSE()),0),0))</f>
        <v/>
      </c>
      <c r="R1129" s="24" t="str">
        <f aca="false">IF(B1129="","",ROUND((N(K1129)+N(L1129))/60*IFERROR(VLOOKUP(B1129,الموظفين!$A$2:$J$501,8,FALSE()),0)/الإعدادات!$B$6*الإعدادات!$B$9,2))</f>
        <v/>
      </c>
      <c r="S1129" s="24" t="str">
        <f aca="false">IF(OR(B1129="",M1129=""),"",ROUND(M1129/60*IFERROR(VLOOKUP(B1129,الموظفين!$A$2:$J$501,9,FALSE()),0),2))</f>
        <v/>
      </c>
      <c r="T1129" s="17"/>
      <c r="U1129" s="23" t="str">
        <f aca="false">IF(OR(A1129="",B1129=""),"",A1129&amp;"|"&amp;B1129)</f>
        <v/>
      </c>
    </row>
    <row r="1130" customFormat="false" ht="15" hidden="false" customHeight="false" outlineLevel="0" collapsed="false">
      <c r="A1130" s="16"/>
      <c r="B1130" s="17"/>
      <c r="C1130" s="18" t="str">
        <f aca="false">IF($B1130="","",IFERROR(VLOOKUP($B1130,الموظفين!$A$2:$J$501,2,FALSE())&amp;"","⚠ كود غير موجود"))</f>
        <v/>
      </c>
      <c r="D1130" s="18" t="str">
        <f aca="false">IF($B1130="","",IFERROR(VLOOKUP($B1130,الموظفين!$A$2:$J$501,3,FALSE())&amp;"",""))</f>
        <v/>
      </c>
      <c r="E1130" s="18" t="str">
        <f aca="false">IF($B1130="","",IFERROR(VLOOKUP($B1130,الموظفين!$A$2:$J$501,5,FALSE())&amp;"",""))</f>
        <v/>
      </c>
      <c r="F1130" s="19" t="str">
        <f aca="false">IF($B1130="","",IFERROR(VLOOKUP($B1130,الموظفين!$A$2:$J$501,6,FALSE()),""))</f>
        <v/>
      </c>
      <c r="G1130" s="19" t="str">
        <f aca="false">IF($B1130="","",IFERROR(VLOOKUP($B1130,الموظفين!$A$2:$J$501,7,FALSE()),""))</f>
        <v/>
      </c>
      <c r="H1130" s="20"/>
      <c r="I1130" s="20"/>
      <c r="J1130" s="21" t="str">
        <f aca="false">IF(OR(H1130="",I1130=""),"",ROUND(MOD(I1130-H1130,1)*24,2))</f>
        <v/>
      </c>
      <c r="K1130" s="22" t="str">
        <f aca="false">IF(OR(H1130="",F1130=""),"",IF(ROUND(MAX(0,MOD(H1130-F1130+0.5,1)-0.5)*1440,0)&gt;IFERROR(VLOOKUP(E1130,الورديات!$A$2:$E$21,5,FALSE()),0),ROUND(MAX(0,MOD(H1130-F1130+0.5,1)-0.5)*1440,0),0))</f>
        <v/>
      </c>
      <c r="L1130" s="22" t="str">
        <f aca="false">IF(OR(I1130="",G1130=""),"",ROUND(MAX(0,MOD(G1130-I1130+0.5,1)-0.5)*1440,0))</f>
        <v/>
      </c>
      <c r="M1130" s="22" t="str">
        <f aca="false">IF(OR(I1130="",G1130=""),"",IF(ROUND(MAX(0,MOD(I1130-G1130+0.5,1)-0.5)*1440,0)&gt;=الإعدادات!$B$8,ROUND(MAX(0,MOD(I1130-G1130+0.5,1)-0.5)*1440,0),0))</f>
        <v/>
      </c>
      <c r="N1130" s="18" t="str">
        <f aca="false">IF(OR(A1130="",B1130=""),"",IF(COUNTIFS(الإجازات!$A$2:$A$1001,B1130,الإجازات!$D$2:$D$1001,"&lt;="&amp;A1130,الإجازات!$E$2:$E$1001,"&gt;="&amp;A1130,الإجازات!$G$2:$G$1001,"مقبولة")=0,"",LOOKUP(2,1/((الإجازات!$A$2:$A$1001=B1130)*(الإجازات!$D$2:$D$1001&lt;=A1130)*(الإجازات!$E$2:$E$1001&gt;=A1130)*(الإجازات!$G$2:$G$1001="مقبولة")),الإجازات!$C$2:$C$1001)))</f>
        <v/>
      </c>
      <c r="O1130" s="17"/>
      <c r="P1130" s="23" t="str">
        <f aca="false">IF(B1130="","",IF(ISNA(MATCH(B1130,الموظفين!$A$2:$A$501,0)),"⚠ كود غير موجود",IF(O1130&lt;&gt;"",O1130,IF(N1130&lt;&gt;"",N1130,IF(H1130="",IF(AND(A1130&lt;&gt;"",WEEKDAY(A1130)=الإعدادات!$B$11),"راحة أسبوعية","غائب"),IF(I1130="","بدون انصراف",IF(N(K1130)&gt;0,"متأخر","حاضر")))))))</f>
        <v/>
      </c>
      <c r="Q1130" s="24" t="str">
        <f aca="false">IF(B1130="","",IF(OR(P1130="غائب",P1130="غياب",P1130="إجازة بدون راتب"),IFERROR(VLOOKUP(B1130,الموظفين!$A$2:$J$501,8,FALSE()),0),0))</f>
        <v/>
      </c>
      <c r="R1130" s="24" t="str">
        <f aca="false">IF(B1130="","",ROUND((N(K1130)+N(L1130))/60*IFERROR(VLOOKUP(B1130,الموظفين!$A$2:$J$501,8,FALSE()),0)/الإعدادات!$B$6*الإعدادات!$B$9,2))</f>
        <v/>
      </c>
      <c r="S1130" s="24" t="str">
        <f aca="false">IF(OR(B1130="",M1130=""),"",ROUND(M1130/60*IFERROR(VLOOKUP(B1130,الموظفين!$A$2:$J$501,9,FALSE()),0),2))</f>
        <v/>
      </c>
      <c r="T1130" s="17"/>
      <c r="U1130" s="23" t="str">
        <f aca="false">IF(OR(A1130="",B1130=""),"",A1130&amp;"|"&amp;B1130)</f>
        <v/>
      </c>
    </row>
    <row r="1131" customFormat="false" ht="15" hidden="false" customHeight="false" outlineLevel="0" collapsed="false">
      <c r="A1131" s="16"/>
      <c r="B1131" s="17"/>
      <c r="C1131" s="18" t="str">
        <f aca="false">IF($B1131="","",IFERROR(VLOOKUP($B1131,الموظفين!$A$2:$J$501,2,FALSE())&amp;"","⚠ كود غير موجود"))</f>
        <v/>
      </c>
      <c r="D1131" s="18" t="str">
        <f aca="false">IF($B1131="","",IFERROR(VLOOKUP($B1131,الموظفين!$A$2:$J$501,3,FALSE())&amp;"",""))</f>
        <v/>
      </c>
      <c r="E1131" s="18" t="str">
        <f aca="false">IF($B1131="","",IFERROR(VLOOKUP($B1131,الموظفين!$A$2:$J$501,5,FALSE())&amp;"",""))</f>
        <v/>
      </c>
      <c r="F1131" s="19" t="str">
        <f aca="false">IF($B1131="","",IFERROR(VLOOKUP($B1131,الموظفين!$A$2:$J$501,6,FALSE()),""))</f>
        <v/>
      </c>
      <c r="G1131" s="19" t="str">
        <f aca="false">IF($B1131="","",IFERROR(VLOOKUP($B1131,الموظفين!$A$2:$J$501,7,FALSE()),""))</f>
        <v/>
      </c>
      <c r="H1131" s="20"/>
      <c r="I1131" s="20"/>
      <c r="J1131" s="21" t="str">
        <f aca="false">IF(OR(H1131="",I1131=""),"",ROUND(MOD(I1131-H1131,1)*24,2))</f>
        <v/>
      </c>
      <c r="K1131" s="22" t="str">
        <f aca="false">IF(OR(H1131="",F1131=""),"",IF(ROUND(MAX(0,MOD(H1131-F1131+0.5,1)-0.5)*1440,0)&gt;IFERROR(VLOOKUP(E1131,الورديات!$A$2:$E$21,5,FALSE()),0),ROUND(MAX(0,MOD(H1131-F1131+0.5,1)-0.5)*1440,0),0))</f>
        <v/>
      </c>
      <c r="L1131" s="22" t="str">
        <f aca="false">IF(OR(I1131="",G1131=""),"",ROUND(MAX(0,MOD(G1131-I1131+0.5,1)-0.5)*1440,0))</f>
        <v/>
      </c>
      <c r="M1131" s="22" t="str">
        <f aca="false">IF(OR(I1131="",G1131=""),"",IF(ROUND(MAX(0,MOD(I1131-G1131+0.5,1)-0.5)*1440,0)&gt;=الإعدادات!$B$8,ROUND(MAX(0,MOD(I1131-G1131+0.5,1)-0.5)*1440,0),0))</f>
        <v/>
      </c>
      <c r="N1131" s="18" t="str">
        <f aca="false">IF(OR(A1131="",B1131=""),"",IF(COUNTIFS(الإجازات!$A$2:$A$1001,B1131,الإجازات!$D$2:$D$1001,"&lt;="&amp;A1131,الإجازات!$E$2:$E$1001,"&gt;="&amp;A1131,الإجازات!$G$2:$G$1001,"مقبولة")=0,"",LOOKUP(2,1/((الإجازات!$A$2:$A$1001=B1131)*(الإجازات!$D$2:$D$1001&lt;=A1131)*(الإجازات!$E$2:$E$1001&gt;=A1131)*(الإجازات!$G$2:$G$1001="مقبولة")),الإجازات!$C$2:$C$1001)))</f>
        <v/>
      </c>
      <c r="O1131" s="17"/>
      <c r="P1131" s="23" t="str">
        <f aca="false">IF(B1131="","",IF(ISNA(MATCH(B1131,الموظفين!$A$2:$A$501,0)),"⚠ كود غير موجود",IF(O1131&lt;&gt;"",O1131,IF(N1131&lt;&gt;"",N1131,IF(H1131="",IF(AND(A1131&lt;&gt;"",WEEKDAY(A1131)=الإعدادات!$B$11),"راحة أسبوعية","غائب"),IF(I1131="","بدون انصراف",IF(N(K1131)&gt;0,"متأخر","حاضر")))))))</f>
        <v/>
      </c>
      <c r="Q1131" s="24" t="str">
        <f aca="false">IF(B1131="","",IF(OR(P1131="غائب",P1131="غياب",P1131="إجازة بدون راتب"),IFERROR(VLOOKUP(B1131,الموظفين!$A$2:$J$501,8,FALSE()),0),0))</f>
        <v/>
      </c>
      <c r="R1131" s="24" t="str">
        <f aca="false">IF(B1131="","",ROUND((N(K1131)+N(L1131))/60*IFERROR(VLOOKUP(B1131,الموظفين!$A$2:$J$501,8,FALSE()),0)/الإعدادات!$B$6*الإعدادات!$B$9,2))</f>
        <v/>
      </c>
      <c r="S1131" s="24" t="str">
        <f aca="false">IF(OR(B1131="",M1131=""),"",ROUND(M1131/60*IFERROR(VLOOKUP(B1131,الموظفين!$A$2:$J$501,9,FALSE()),0),2))</f>
        <v/>
      </c>
      <c r="T1131" s="17"/>
      <c r="U1131" s="23" t="str">
        <f aca="false">IF(OR(A1131="",B1131=""),"",A1131&amp;"|"&amp;B1131)</f>
        <v/>
      </c>
    </row>
    <row r="1132" customFormat="false" ht="15" hidden="false" customHeight="false" outlineLevel="0" collapsed="false">
      <c r="A1132" s="16"/>
      <c r="B1132" s="17"/>
      <c r="C1132" s="18" t="str">
        <f aca="false">IF($B1132="","",IFERROR(VLOOKUP($B1132,الموظفين!$A$2:$J$501,2,FALSE())&amp;"","⚠ كود غير موجود"))</f>
        <v/>
      </c>
      <c r="D1132" s="18" t="str">
        <f aca="false">IF($B1132="","",IFERROR(VLOOKUP($B1132,الموظفين!$A$2:$J$501,3,FALSE())&amp;"",""))</f>
        <v/>
      </c>
      <c r="E1132" s="18" t="str">
        <f aca="false">IF($B1132="","",IFERROR(VLOOKUP($B1132,الموظفين!$A$2:$J$501,5,FALSE())&amp;"",""))</f>
        <v/>
      </c>
      <c r="F1132" s="19" t="str">
        <f aca="false">IF($B1132="","",IFERROR(VLOOKUP($B1132,الموظفين!$A$2:$J$501,6,FALSE()),""))</f>
        <v/>
      </c>
      <c r="G1132" s="19" t="str">
        <f aca="false">IF($B1132="","",IFERROR(VLOOKUP($B1132,الموظفين!$A$2:$J$501,7,FALSE()),""))</f>
        <v/>
      </c>
      <c r="H1132" s="20"/>
      <c r="I1132" s="20"/>
      <c r="J1132" s="21" t="str">
        <f aca="false">IF(OR(H1132="",I1132=""),"",ROUND(MOD(I1132-H1132,1)*24,2))</f>
        <v/>
      </c>
      <c r="K1132" s="22" t="str">
        <f aca="false">IF(OR(H1132="",F1132=""),"",IF(ROUND(MAX(0,MOD(H1132-F1132+0.5,1)-0.5)*1440,0)&gt;IFERROR(VLOOKUP(E1132,الورديات!$A$2:$E$21,5,FALSE()),0),ROUND(MAX(0,MOD(H1132-F1132+0.5,1)-0.5)*1440,0),0))</f>
        <v/>
      </c>
      <c r="L1132" s="22" t="str">
        <f aca="false">IF(OR(I1132="",G1132=""),"",ROUND(MAX(0,MOD(G1132-I1132+0.5,1)-0.5)*1440,0))</f>
        <v/>
      </c>
      <c r="M1132" s="22" t="str">
        <f aca="false">IF(OR(I1132="",G1132=""),"",IF(ROUND(MAX(0,MOD(I1132-G1132+0.5,1)-0.5)*1440,0)&gt;=الإعدادات!$B$8,ROUND(MAX(0,MOD(I1132-G1132+0.5,1)-0.5)*1440,0),0))</f>
        <v/>
      </c>
      <c r="N1132" s="18" t="str">
        <f aca="false">IF(OR(A1132="",B1132=""),"",IF(COUNTIFS(الإجازات!$A$2:$A$1001,B1132,الإجازات!$D$2:$D$1001,"&lt;="&amp;A1132,الإجازات!$E$2:$E$1001,"&gt;="&amp;A1132,الإجازات!$G$2:$G$1001,"مقبولة")=0,"",LOOKUP(2,1/((الإجازات!$A$2:$A$1001=B1132)*(الإجازات!$D$2:$D$1001&lt;=A1132)*(الإجازات!$E$2:$E$1001&gt;=A1132)*(الإجازات!$G$2:$G$1001="مقبولة")),الإجازات!$C$2:$C$1001)))</f>
        <v/>
      </c>
      <c r="O1132" s="17"/>
      <c r="P1132" s="23" t="str">
        <f aca="false">IF(B1132="","",IF(ISNA(MATCH(B1132,الموظفين!$A$2:$A$501,0)),"⚠ كود غير موجود",IF(O1132&lt;&gt;"",O1132,IF(N1132&lt;&gt;"",N1132,IF(H1132="",IF(AND(A1132&lt;&gt;"",WEEKDAY(A1132)=الإعدادات!$B$11),"راحة أسبوعية","غائب"),IF(I1132="","بدون انصراف",IF(N(K1132)&gt;0,"متأخر","حاضر")))))))</f>
        <v/>
      </c>
      <c r="Q1132" s="24" t="str">
        <f aca="false">IF(B1132="","",IF(OR(P1132="غائب",P1132="غياب",P1132="إجازة بدون راتب"),IFERROR(VLOOKUP(B1132,الموظفين!$A$2:$J$501,8,FALSE()),0),0))</f>
        <v/>
      </c>
      <c r="R1132" s="24" t="str">
        <f aca="false">IF(B1132="","",ROUND((N(K1132)+N(L1132))/60*IFERROR(VLOOKUP(B1132,الموظفين!$A$2:$J$501,8,FALSE()),0)/الإعدادات!$B$6*الإعدادات!$B$9,2))</f>
        <v/>
      </c>
      <c r="S1132" s="24" t="str">
        <f aca="false">IF(OR(B1132="",M1132=""),"",ROUND(M1132/60*IFERROR(VLOOKUP(B1132,الموظفين!$A$2:$J$501,9,FALSE()),0),2))</f>
        <v/>
      </c>
      <c r="T1132" s="17"/>
      <c r="U1132" s="23" t="str">
        <f aca="false">IF(OR(A1132="",B1132=""),"",A1132&amp;"|"&amp;B1132)</f>
        <v/>
      </c>
    </row>
    <row r="1133" customFormat="false" ht="15" hidden="false" customHeight="false" outlineLevel="0" collapsed="false">
      <c r="A1133" s="16"/>
      <c r="B1133" s="17"/>
      <c r="C1133" s="18" t="str">
        <f aca="false">IF($B1133="","",IFERROR(VLOOKUP($B1133,الموظفين!$A$2:$J$501,2,FALSE())&amp;"","⚠ كود غير موجود"))</f>
        <v/>
      </c>
      <c r="D1133" s="18" t="str">
        <f aca="false">IF($B1133="","",IFERROR(VLOOKUP($B1133,الموظفين!$A$2:$J$501,3,FALSE())&amp;"",""))</f>
        <v/>
      </c>
      <c r="E1133" s="18" t="str">
        <f aca="false">IF($B1133="","",IFERROR(VLOOKUP($B1133,الموظفين!$A$2:$J$501,5,FALSE())&amp;"",""))</f>
        <v/>
      </c>
      <c r="F1133" s="19" t="str">
        <f aca="false">IF($B1133="","",IFERROR(VLOOKUP($B1133,الموظفين!$A$2:$J$501,6,FALSE()),""))</f>
        <v/>
      </c>
      <c r="G1133" s="19" t="str">
        <f aca="false">IF($B1133="","",IFERROR(VLOOKUP($B1133,الموظفين!$A$2:$J$501,7,FALSE()),""))</f>
        <v/>
      </c>
      <c r="H1133" s="20"/>
      <c r="I1133" s="20"/>
      <c r="J1133" s="21" t="str">
        <f aca="false">IF(OR(H1133="",I1133=""),"",ROUND(MOD(I1133-H1133,1)*24,2))</f>
        <v/>
      </c>
      <c r="K1133" s="22" t="str">
        <f aca="false">IF(OR(H1133="",F1133=""),"",IF(ROUND(MAX(0,MOD(H1133-F1133+0.5,1)-0.5)*1440,0)&gt;IFERROR(VLOOKUP(E1133,الورديات!$A$2:$E$21,5,FALSE()),0),ROUND(MAX(0,MOD(H1133-F1133+0.5,1)-0.5)*1440,0),0))</f>
        <v/>
      </c>
      <c r="L1133" s="22" t="str">
        <f aca="false">IF(OR(I1133="",G1133=""),"",ROUND(MAX(0,MOD(G1133-I1133+0.5,1)-0.5)*1440,0))</f>
        <v/>
      </c>
      <c r="M1133" s="22" t="str">
        <f aca="false">IF(OR(I1133="",G1133=""),"",IF(ROUND(MAX(0,MOD(I1133-G1133+0.5,1)-0.5)*1440,0)&gt;=الإعدادات!$B$8,ROUND(MAX(0,MOD(I1133-G1133+0.5,1)-0.5)*1440,0),0))</f>
        <v/>
      </c>
      <c r="N1133" s="18" t="str">
        <f aca="false">IF(OR(A1133="",B1133=""),"",IF(COUNTIFS(الإجازات!$A$2:$A$1001,B1133,الإجازات!$D$2:$D$1001,"&lt;="&amp;A1133,الإجازات!$E$2:$E$1001,"&gt;="&amp;A1133,الإجازات!$G$2:$G$1001,"مقبولة")=0,"",LOOKUP(2,1/((الإجازات!$A$2:$A$1001=B1133)*(الإجازات!$D$2:$D$1001&lt;=A1133)*(الإجازات!$E$2:$E$1001&gt;=A1133)*(الإجازات!$G$2:$G$1001="مقبولة")),الإجازات!$C$2:$C$1001)))</f>
        <v/>
      </c>
      <c r="O1133" s="17"/>
      <c r="P1133" s="23" t="str">
        <f aca="false">IF(B1133="","",IF(ISNA(MATCH(B1133,الموظفين!$A$2:$A$501,0)),"⚠ كود غير موجود",IF(O1133&lt;&gt;"",O1133,IF(N1133&lt;&gt;"",N1133,IF(H1133="",IF(AND(A1133&lt;&gt;"",WEEKDAY(A1133)=الإعدادات!$B$11),"راحة أسبوعية","غائب"),IF(I1133="","بدون انصراف",IF(N(K1133)&gt;0,"متأخر","حاضر")))))))</f>
        <v/>
      </c>
      <c r="Q1133" s="24" t="str">
        <f aca="false">IF(B1133="","",IF(OR(P1133="غائب",P1133="غياب",P1133="إجازة بدون راتب"),IFERROR(VLOOKUP(B1133,الموظفين!$A$2:$J$501,8,FALSE()),0),0))</f>
        <v/>
      </c>
      <c r="R1133" s="24" t="str">
        <f aca="false">IF(B1133="","",ROUND((N(K1133)+N(L1133))/60*IFERROR(VLOOKUP(B1133,الموظفين!$A$2:$J$501,8,FALSE()),0)/الإعدادات!$B$6*الإعدادات!$B$9,2))</f>
        <v/>
      </c>
      <c r="S1133" s="24" t="str">
        <f aca="false">IF(OR(B1133="",M1133=""),"",ROUND(M1133/60*IFERROR(VLOOKUP(B1133,الموظفين!$A$2:$J$501,9,FALSE()),0),2))</f>
        <v/>
      </c>
      <c r="T1133" s="17"/>
      <c r="U1133" s="23" t="str">
        <f aca="false">IF(OR(A1133="",B1133=""),"",A1133&amp;"|"&amp;B1133)</f>
        <v/>
      </c>
    </row>
    <row r="1134" customFormat="false" ht="15" hidden="false" customHeight="false" outlineLevel="0" collapsed="false">
      <c r="A1134" s="16"/>
      <c r="B1134" s="17"/>
      <c r="C1134" s="18" t="str">
        <f aca="false">IF($B1134="","",IFERROR(VLOOKUP($B1134,الموظفين!$A$2:$J$501,2,FALSE())&amp;"","⚠ كود غير موجود"))</f>
        <v/>
      </c>
      <c r="D1134" s="18" t="str">
        <f aca="false">IF($B1134="","",IFERROR(VLOOKUP($B1134,الموظفين!$A$2:$J$501,3,FALSE())&amp;"",""))</f>
        <v/>
      </c>
      <c r="E1134" s="18" t="str">
        <f aca="false">IF($B1134="","",IFERROR(VLOOKUP($B1134,الموظفين!$A$2:$J$501,5,FALSE())&amp;"",""))</f>
        <v/>
      </c>
      <c r="F1134" s="19" t="str">
        <f aca="false">IF($B1134="","",IFERROR(VLOOKUP($B1134,الموظفين!$A$2:$J$501,6,FALSE()),""))</f>
        <v/>
      </c>
      <c r="G1134" s="19" t="str">
        <f aca="false">IF($B1134="","",IFERROR(VLOOKUP($B1134,الموظفين!$A$2:$J$501,7,FALSE()),""))</f>
        <v/>
      </c>
      <c r="H1134" s="20"/>
      <c r="I1134" s="20"/>
      <c r="J1134" s="21" t="str">
        <f aca="false">IF(OR(H1134="",I1134=""),"",ROUND(MOD(I1134-H1134,1)*24,2))</f>
        <v/>
      </c>
      <c r="K1134" s="22" t="str">
        <f aca="false">IF(OR(H1134="",F1134=""),"",IF(ROUND(MAX(0,MOD(H1134-F1134+0.5,1)-0.5)*1440,0)&gt;IFERROR(VLOOKUP(E1134,الورديات!$A$2:$E$21,5,FALSE()),0),ROUND(MAX(0,MOD(H1134-F1134+0.5,1)-0.5)*1440,0),0))</f>
        <v/>
      </c>
      <c r="L1134" s="22" t="str">
        <f aca="false">IF(OR(I1134="",G1134=""),"",ROUND(MAX(0,MOD(G1134-I1134+0.5,1)-0.5)*1440,0))</f>
        <v/>
      </c>
      <c r="M1134" s="22" t="str">
        <f aca="false">IF(OR(I1134="",G1134=""),"",IF(ROUND(MAX(0,MOD(I1134-G1134+0.5,1)-0.5)*1440,0)&gt;=الإعدادات!$B$8,ROUND(MAX(0,MOD(I1134-G1134+0.5,1)-0.5)*1440,0),0))</f>
        <v/>
      </c>
      <c r="N1134" s="18" t="str">
        <f aca="false">IF(OR(A1134="",B1134=""),"",IF(COUNTIFS(الإجازات!$A$2:$A$1001,B1134,الإجازات!$D$2:$D$1001,"&lt;="&amp;A1134,الإجازات!$E$2:$E$1001,"&gt;="&amp;A1134,الإجازات!$G$2:$G$1001,"مقبولة")=0,"",LOOKUP(2,1/((الإجازات!$A$2:$A$1001=B1134)*(الإجازات!$D$2:$D$1001&lt;=A1134)*(الإجازات!$E$2:$E$1001&gt;=A1134)*(الإجازات!$G$2:$G$1001="مقبولة")),الإجازات!$C$2:$C$1001)))</f>
        <v/>
      </c>
      <c r="O1134" s="17"/>
      <c r="P1134" s="23" t="str">
        <f aca="false">IF(B1134="","",IF(ISNA(MATCH(B1134,الموظفين!$A$2:$A$501,0)),"⚠ كود غير موجود",IF(O1134&lt;&gt;"",O1134,IF(N1134&lt;&gt;"",N1134,IF(H1134="",IF(AND(A1134&lt;&gt;"",WEEKDAY(A1134)=الإعدادات!$B$11),"راحة أسبوعية","غائب"),IF(I1134="","بدون انصراف",IF(N(K1134)&gt;0,"متأخر","حاضر")))))))</f>
        <v/>
      </c>
      <c r="Q1134" s="24" t="str">
        <f aca="false">IF(B1134="","",IF(OR(P1134="غائب",P1134="غياب",P1134="إجازة بدون راتب"),IFERROR(VLOOKUP(B1134,الموظفين!$A$2:$J$501,8,FALSE()),0),0))</f>
        <v/>
      </c>
      <c r="R1134" s="24" t="str">
        <f aca="false">IF(B1134="","",ROUND((N(K1134)+N(L1134))/60*IFERROR(VLOOKUP(B1134,الموظفين!$A$2:$J$501,8,FALSE()),0)/الإعدادات!$B$6*الإعدادات!$B$9,2))</f>
        <v/>
      </c>
      <c r="S1134" s="24" t="str">
        <f aca="false">IF(OR(B1134="",M1134=""),"",ROUND(M1134/60*IFERROR(VLOOKUP(B1134,الموظفين!$A$2:$J$501,9,FALSE()),0),2))</f>
        <v/>
      </c>
      <c r="T1134" s="17"/>
      <c r="U1134" s="23" t="str">
        <f aca="false">IF(OR(A1134="",B1134=""),"",A1134&amp;"|"&amp;B1134)</f>
        <v/>
      </c>
    </row>
    <row r="1135" customFormat="false" ht="15" hidden="false" customHeight="false" outlineLevel="0" collapsed="false">
      <c r="A1135" s="16"/>
      <c r="B1135" s="17"/>
      <c r="C1135" s="18" t="str">
        <f aca="false">IF($B1135="","",IFERROR(VLOOKUP($B1135,الموظفين!$A$2:$J$501,2,FALSE())&amp;"","⚠ كود غير موجود"))</f>
        <v/>
      </c>
      <c r="D1135" s="18" t="str">
        <f aca="false">IF($B1135="","",IFERROR(VLOOKUP($B1135,الموظفين!$A$2:$J$501,3,FALSE())&amp;"",""))</f>
        <v/>
      </c>
      <c r="E1135" s="18" t="str">
        <f aca="false">IF($B1135="","",IFERROR(VLOOKUP($B1135,الموظفين!$A$2:$J$501,5,FALSE())&amp;"",""))</f>
        <v/>
      </c>
      <c r="F1135" s="19" t="str">
        <f aca="false">IF($B1135="","",IFERROR(VLOOKUP($B1135,الموظفين!$A$2:$J$501,6,FALSE()),""))</f>
        <v/>
      </c>
      <c r="G1135" s="19" t="str">
        <f aca="false">IF($B1135="","",IFERROR(VLOOKUP($B1135,الموظفين!$A$2:$J$501,7,FALSE()),""))</f>
        <v/>
      </c>
      <c r="H1135" s="20"/>
      <c r="I1135" s="20"/>
      <c r="J1135" s="21" t="str">
        <f aca="false">IF(OR(H1135="",I1135=""),"",ROUND(MOD(I1135-H1135,1)*24,2))</f>
        <v/>
      </c>
      <c r="K1135" s="22" t="str">
        <f aca="false">IF(OR(H1135="",F1135=""),"",IF(ROUND(MAX(0,MOD(H1135-F1135+0.5,1)-0.5)*1440,0)&gt;IFERROR(VLOOKUP(E1135,الورديات!$A$2:$E$21,5,FALSE()),0),ROUND(MAX(0,MOD(H1135-F1135+0.5,1)-0.5)*1440,0),0))</f>
        <v/>
      </c>
      <c r="L1135" s="22" t="str">
        <f aca="false">IF(OR(I1135="",G1135=""),"",ROUND(MAX(0,MOD(G1135-I1135+0.5,1)-0.5)*1440,0))</f>
        <v/>
      </c>
      <c r="M1135" s="22" t="str">
        <f aca="false">IF(OR(I1135="",G1135=""),"",IF(ROUND(MAX(0,MOD(I1135-G1135+0.5,1)-0.5)*1440,0)&gt;=الإعدادات!$B$8,ROUND(MAX(0,MOD(I1135-G1135+0.5,1)-0.5)*1440,0),0))</f>
        <v/>
      </c>
      <c r="N1135" s="18" t="str">
        <f aca="false">IF(OR(A1135="",B1135=""),"",IF(COUNTIFS(الإجازات!$A$2:$A$1001,B1135,الإجازات!$D$2:$D$1001,"&lt;="&amp;A1135,الإجازات!$E$2:$E$1001,"&gt;="&amp;A1135,الإجازات!$G$2:$G$1001,"مقبولة")=0,"",LOOKUP(2,1/((الإجازات!$A$2:$A$1001=B1135)*(الإجازات!$D$2:$D$1001&lt;=A1135)*(الإجازات!$E$2:$E$1001&gt;=A1135)*(الإجازات!$G$2:$G$1001="مقبولة")),الإجازات!$C$2:$C$1001)))</f>
        <v/>
      </c>
      <c r="O1135" s="17"/>
      <c r="P1135" s="23" t="str">
        <f aca="false">IF(B1135="","",IF(ISNA(MATCH(B1135,الموظفين!$A$2:$A$501,0)),"⚠ كود غير موجود",IF(O1135&lt;&gt;"",O1135,IF(N1135&lt;&gt;"",N1135,IF(H1135="",IF(AND(A1135&lt;&gt;"",WEEKDAY(A1135)=الإعدادات!$B$11),"راحة أسبوعية","غائب"),IF(I1135="","بدون انصراف",IF(N(K1135)&gt;0,"متأخر","حاضر")))))))</f>
        <v/>
      </c>
      <c r="Q1135" s="24" t="str">
        <f aca="false">IF(B1135="","",IF(OR(P1135="غائب",P1135="غياب",P1135="إجازة بدون راتب"),IFERROR(VLOOKUP(B1135,الموظفين!$A$2:$J$501,8,FALSE()),0),0))</f>
        <v/>
      </c>
      <c r="R1135" s="24" t="str">
        <f aca="false">IF(B1135="","",ROUND((N(K1135)+N(L1135))/60*IFERROR(VLOOKUP(B1135,الموظفين!$A$2:$J$501,8,FALSE()),0)/الإعدادات!$B$6*الإعدادات!$B$9,2))</f>
        <v/>
      </c>
      <c r="S1135" s="24" t="str">
        <f aca="false">IF(OR(B1135="",M1135=""),"",ROUND(M1135/60*IFERROR(VLOOKUP(B1135,الموظفين!$A$2:$J$501,9,FALSE()),0),2))</f>
        <v/>
      </c>
      <c r="T1135" s="17"/>
      <c r="U1135" s="23" t="str">
        <f aca="false">IF(OR(A1135="",B1135=""),"",A1135&amp;"|"&amp;B1135)</f>
        <v/>
      </c>
    </row>
    <row r="1136" customFormat="false" ht="15" hidden="false" customHeight="false" outlineLevel="0" collapsed="false">
      <c r="A1136" s="16"/>
      <c r="B1136" s="17"/>
      <c r="C1136" s="18" t="str">
        <f aca="false">IF($B1136="","",IFERROR(VLOOKUP($B1136,الموظفين!$A$2:$J$501,2,FALSE())&amp;"","⚠ كود غير موجود"))</f>
        <v/>
      </c>
      <c r="D1136" s="18" t="str">
        <f aca="false">IF($B1136="","",IFERROR(VLOOKUP($B1136,الموظفين!$A$2:$J$501,3,FALSE())&amp;"",""))</f>
        <v/>
      </c>
      <c r="E1136" s="18" t="str">
        <f aca="false">IF($B1136="","",IFERROR(VLOOKUP($B1136,الموظفين!$A$2:$J$501,5,FALSE())&amp;"",""))</f>
        <v/>
      </c>
      <c r="F1136" s="19" t="str">
        <f aca="false">IF($B1136="","",IFERROR(VLOOKUP($B1136,الموظفين!$A$2:$J$501,6,FALSE()),""))</f>
        <v/>
      </c>
      <c r="G1136" s="19" t="str">
        <f aca="false">IF($B1136="","",IFERROR(VLOOKUP($B1136,الموظفين!$A$2:$J$501,7,FALSE()),""))</f>
        <v/>
      </c>
      <c r="H1136" s="20"/>
      <c r="I1136" s="20"/>
      <c r="J1136" s="21" t="str">
        <f aca="false">IF(OR(H1136="",I1136=""),"",ROUND(MOD(I1136-H1136,1)*24,2))</f>
        <v/>
      </c>
      <c r="K1136" s="22" t="str">
        <f aca="false">IF(OR(H1136="",F1136=""),"",IF(ROUND(MAX(0,MOD(H1136-F1136+0.5,1)-0.5)*1440,0)&gt;IFERROR(VLOOKUP(E1136,الورديات!$A$2:$E$21,5,FALSE()),0),ROUND(MAX(0,MOD(H1136-F1136+0.5,1)-0.5)*1440,0),0))</f>
        <v/>
      </c>
      <c r="L1136" s="22" t="str">
        <f aca="false">IF(OR(I1136="",G1136=""),"",ROUND(MAX(0,MOD(G1136-I1136+0.5,1)-0.5)*1440,0))</f>
        <v/>
      </c>
      <c r="M1136" s="22" t="str">
        <f aca="false">IF(OR(I1136="",G1136=""),"",IF(ROUND(MAX(0,MOD(I1136-G1136+0.5,1)-0.5)*1440,0)&gt;=الإعدادات!$B$8,ROUND(MAX(0,MOD(I1136-G1136+0.5,1)-0.5)*1440,0),0))</f>
        <v/>
      </c>
      <c r="N1136" s="18" t="str">
        <f aca="false">IF(OR(A1136="",B1136=""),"",IF(COUNTIFS(الإجازات!$A$2:$A$1001,B1136,الإجازات!$D$2:$D$1001,"&lt;="&amp;A1136,الإجازات!$E$2:$E$1001,"&gt;="&amp;A1136,الإجازات!$G$2:$G$1001,"مقبولة")=0,"",LOOKUP(2,1/((الإجازات!$A$2:$A$1001=B1136)*(الإجازات!$D$2:$D$1001&lt;=A1136)*(الإجازات!$E$2:$E$1001&gt;=A1136)*(الإجازات!$G$2:$G$1001="مقبولة")),الإجازات!$C$2:$C$1001)))</f>
        <v/>
      </c>
      <c r="O1136" s="17"/>
      <c r="P1136" s="23" t="str">
        <f aca="false">IF(B1136="","",IF(ISNA(MATCH(B1136,الموظفين!$A$2:$A$501,0)),"⚠ كود غير موجود",IF(O1136&lt;&gt;"",O1136,IF(N1136&lt;&gt;"",N1136,IF(H1136="",IF(AND(A1136&lt;&gt;"",WEEKDAY(A1136)=الإعدادات!$B$11),"راحة أسبوعية","غائب"),IF(I1136="","بدون انصراف",IF(N(K1136)&gt;0,"متأخر","حاضر")))))))</f>
        <v/>
      </c>
      <c r="Q1136" s="24" t="str">
        <f aca="false">IF(B1136="","",IF(OR(P1136="غائب",P1136="غياب",P1136="إجازة بدون راتب"),IFERROR(VLOOKUP(B1136,الموظفين!$A$2:$J$501,8,FALSE()),0),0))</f>
        <v/>
      </c>
      <c r="R1136" s="24" t="str">
        <f aca="false">IF(B1136="","",ROUND((N(K1136)+N(L1136))/60*IFERROR(VLOOKUP(B1136,الموظفين!$A$2:$J$501,8,FALSE()),0)/الإعدادات!$B$6*الإعدادات!$B$9,2))</f>
        <v/>
      </c>
      <c r="S1136" s="24" t="str">
        <f aca="false">IF(OR(B1136="",M1136=""),"",ROUND(M1136/60*IFERROR(VLOOKUP(B1136,الموظفين!$A$2:$J$501,9,FALSE()),0),2))</f>
        <v/>
      </c>
      <c r="T1136" s="17"/>
      <c r="U1136" s="23" t="str">
        <f aca="false">IF(OR(A1136="",B1136=""),"",A1136&amp;"|"&amp;B1136)</f>
        <v/>
      </c>
    </row>
    <row r="1137" customFormat="false" ht="15" hidden="false" customHeight="false" outlineLevel="0" collapsed="false">
      <c r="A1137" s="16"/>
      <c r="B1137" s="17"/>
      <c r="C1137" s="18" t="str">
        <f aca="false">IF($B1137="","",IFERROR(VLOOKUP($B1137,الموظفين!$A$2:$J$501,2,FALSE())&amp;"","⚠ كود غير موجود"))</f>
        <v/>
      </c>
      <c r="D1137" s="18" t="str">
        <f aca="false">IF($B1137="","",IFERROR(VLOOKUP($B1137,الموظفين!$A$2:$J$501,3,FALSE())&amp;"",""))</f>
        <v/>
      </c>
      <c r="E1137" s="18" t="str">
        <f aca="false">IF($B1137="","",IFERROR(VLOOKUP($B1137,الموظفين!$A$2:$J$501,5,FALSE())&amp;"",""))</f>
        <v/>
      </c>
      <c r="F1137" s="19" t="str">
        <f aca="false">IF($B1137="","",IFERROR(VLOOKUP($B1137,الموظفين!$A$2:$J$501,6,FALSE()),""))</f>
        <v/>
      </c>
      <c r="G1137" s="19" t="str">
        <f aca="false">IF($B1137="","",IFERROR(VLOOKUP($B1137,الموظفين!$A$2:$J$501,7,FALSE()),""))</f>
        <v/>
      </c>
      <c r="H1137" s="20"/>
      <c r="I1137" s="20"/>
      <c r="J1137" s="21" t="str">
        <f aca="false">IF(OR(H1137="",I1137=""),"",ROUND(MOD(I1137-H1137,1)*24,2))</f>
        <v/>
      </c>
      <c r="K1137" s="22" t="str">
        <f aca="false">IF(OR(H1137="",F1137=""),"",IF(ROUND(MAX(0,MOD(H1137-F1137+0.5,1)-0.5)*1440,0)&gt;IFERROR(VLOOKUP(E1137,الورديات!$A$2:$E$21,5,FALSE()),0),ROUND(MAX(0,MOD(H1137-F1137+0.5,1)-0.5)*1440,0),0))</f>
        <v/>
      </c>
      <c r="L1137" s="22" t="str">
        <f aca="false">IF(OR(I1137="",G1137=""),"",ROUND(MAX(0,MOD(G1137-I1137+0.5,1)-0.5)*1440,0))</f>
        <v/>
      </c>
      <c r="M1137" s="22" t="str">
        <f aca="false">IF(OR(I1137="",G1137=""),"",IF(ROUND(MAX(0,MOD(I1137-G1137+0.5,1)-0.5)*1440,0)&gt;=الإعدادات!$B$8,ROUND(MAX(0,MOD(I1137-G1137+0.5,1)-0.5)*1440,0),0))</f>
        <v/>
      </c>
      <c r="N1137" s="18" t="str">
        <f aca="false">IF(OR(A1137="",B1137=""),"",IF(COUNTIFS(الإجازات!$A$2:$A$1001,B1137,الإجازات!$D$2:$D$1001,"&lt;="&amp;A1137,الإجازات!$E$2:$E$1001,"&gt;="&amp;A1137,الإجازات!$G$2:$G$1001,"مقبولة")=0,"",LOOKUP(2,1/((الإجازات!$A$2:$A$1001=B1137)*(الإجازات!$D$2:$D$1001&lt;=A1137)*(الإجازات!$E$2:$E$1001&gt;=A1137)*(الإجازات!$G$2:$G$1001="مقبولة")),الإجازات!$C$2:$C$1001)))</f>
        <v/>
      </c>
      <c r="O1137" s="17"/>
      <c r="P1137" s="23" t="str">
        <f aca="false">IF(B1137="","",IF(ISNA(MATCH(B1137,الموظفين!$A$2:$A$501,0)),"⚠ كود غير موجود",IF(O1137&lt;&gt;"",O1137,IF(N1137&lt;&gt;"",N1137,IF(H1137="",IF(AND(A1137&lt;&gt;"",WEEKDAY(A1137)=الإعدادات!$B$11),"راحة أسبوعية","غائب"),IF(I1137="","بدون انصراف",IF(N(K1137)&gt;0,"متأخر","حاضر")))))))</f>
        <v/>
      </c>
      <c r="Q1137" s="24" t="str">
        <f aca="false">IF(B1137="","",IF(OR(P1137="غائب",P1137="غياب",P1137="إجازة بدون راتب"),IFERROR(VLOOKUP(B1137,الموظفين!$A$2:$J$501,8,FALSE()),0),0))</f>
        <v/>
      </c>
      <c r="R1137" s="24" t="str">
        <f aca="false">IF(B1137="","",ROUND((N(K1137)+N(L1137))/60*IFERROR(VLOOKUP(B1137,الموظفين!$A$2:$J$501,8,FALSE()),0)/الإعدادات!$B$6*الإعدادات!$B$9,2))</f>
        <v/>
      </c>
      <c r="S1137" s="24" t="str">
        <f aca="false">IF(OR(B1137="",M1137=""),"",ROUND(M1137/60*IFERROR(VLOOKUP(B1137,الموظفين!$A$2:$J$501,9,FALSE()),0),2))</f>
        <v/>
      </c>
      <c r="T1137" s="17"/>
      <c r="U1137" s="23" t="str">
        <f aca="false">IF(OR(A1137="",B1137=""),"",A1137&amp;"|"&amp;B1137)</f>
        <v/>
      </c>
    </row>
    <row r="1138" customFormat="false" ht="15" hidden="false" customHeight="false" outlineLevel="0" collapsed="false">
      <c r="A1138" s="16"/>
      <c r="B1138" s="17"/>
      <c r="C1138" s="18" t="str">
        <f aca="false">IF($B1138="","",IFERROR(VLOOKUP($B1138,الموظفين!$A$2:$J$501,2,FALSE())&amp;"","⚠ كود غير موجود"))</f>
        <v/>
      </c>
      <c r="D1138" s="18" t="str">
        <f aca="false">IF($B1138="","",IFERROR(VLOOKUP($B1138,الموظفين!$A$2:$J$501,3,FALSE())&amp;"",""))</f>
        <v/>
      </c>
      <c r="E1138" s="18" t="str">
        <f aca="false">IF($B1138="","",IFERROR(VLOOKUP($B1138,الموظفين!$A$2:$J$501,5,FALSE())&amp;"",""))</f>
        <v/>
      </c>
      <c r="F1138" s="19" t="str">
        <f aca="false">IF($B1138="","",IFERROR(VLOOKUP($B1138,الموظفين!$A$2:$J$501,6,FALSE()),""))</f>
        <v/>
      </c>
      <c r="G1138" s="19" t="str">
        <f aca="false">IF($B1138="","",IFERROR(VLOOKUP($B1138,الموظفين!$A$2:$J$501,7,FALSE()),""))</f>
        <v/>
      </c>
      <c r="H1138" s="20"/>
      <c r="I1138" s="20"/>
      <c r="J1138" s="21" t="str">
        <f aca="false">IF(OR(H1138="",I1138=""),"",ROUND(MOD(I1138-H1138,1)*24,2))</f>
        <v/>
      </c>
      <c r="K1138" s="22" t="str">
        <f aca="false">IF(OR(H1138="",F1138=""),"",IF(ROUND(MAX(0,MOD(H1138-F1138+0.5,1)-0.5)*1440,0)&gt;IFERROR(VLOOKUP(E1138,الورديات!$A$2:$E$21,5,FALSE()),0),ROUND(MAX(0,MOD(H1138-F1138+0.5,1)-0.5)*1440,0),0))</f>
        <v/>
      </c>
      <c r="L1138" s="22" t="str">
        <f aca="false">IF(OR(I1138="",G1138=""),"",ROUND(MAX(0,MOD(G1138-I1138+0.5,1)-0.5)*1440,0))</f>
        <v/>
      </c>
      <c r="M1138" s="22" t="str">
        <f aca="false">IF(OR(I1138="",G1138=""),"",IF(ROUND(MAX(0,MOD(I1138-G1138+0.5,1)-0.5)*1440,0)&gt;=الإعدادات!$B$8,ROUND(MAX(0,MOD(I1138-G1138+0.5,1)-0.5)*1440,0),0))</f>
        <v/>
      </c>
      <c r="N1138" s="18" t="str">
        <f aca="false">IF(OR(A1138="",B1138=""),"",IF(COUNTIFS(الإجازات!$A$2:$A$1001,B1138,الإجازات!$D$2:$D$1001,"&lt;="&amp;A1138,الإجازات!$E$2:$E$1001,"&gt;="&amp;A1138,الإجازات!$G$2:$G$1001,"مقبولة")=0,"",LOOKUP(2,1/((الإجازات!$A$2:$A$1001=B1138)*(الإجازات!$D$2:$D$1001&lt;=A1138)*(الإجازات!$E$2:$E$1001&gt;=A1138)*(الإجازات!$G$2:$G$1001="مقبولة")),الإجازات!$C$2:$C$1001)))</f>
        <v/>
      </c>
      <c r="O1138" s="17"/>
      <c r="P1138" s="23" t="str">
        <f aca="false">IF(B1138="","",IF(ISNA(MATCH(B1138,الموظفين!$A$2:$A$501,0)),"⚠ كود غير موجود",IF(O1138&lt;&gt;"",O1138,IF(N1138&lt;&gt;"",N1138,IF(H1138="",IF(AND(A1138&lt;&gt;"",WEEKDAY(A1138)=الإعدادات!$B$11),"راحة أسبوعية","غائب"),IF(I1138="","بدون انصراف",IF(N(K1138)&gt;0,"متأخر","حاضر")))))))</f>
        <v/>
      </c>
      <c r="Q1138" s="24" t="str">
        <f aca="false">IF(B1138="","",IF(OR(P1138="غائب",P1138="غياب",P1138="إجازة بدون راتب"),IFERROR(VLOOKUP(B1138,الموظفين!$A$2:$J$501,8,FALSE()),0),0))</f>
        <v/>
      </c>
      <c r="R1138" s="24" t="str">
        <f aca="false">IF(B1138="","",ROUND((N(K1138)+N(L1138))/60*IFERROR(VLOOKUP(B1138,الموظفين!$A$2:$J$501,8,FALSE()),0)/الإعدادات!$B$6*الإعدادات!$B$9,2))</f>
        <v/>
      </c>
      <c r="S1138" s="24" t="str">
        <f aca="false">IF(OR(B1138="",M1138=""),"",ROUND(M1138/60*IFERROR(VLOOKUP(B1138,الموظفين!$A$2:$J$501,9,FALSE()),0),2))</f>
        <v/>
      </c>
      <c r="T1138" s="17"/>
      <c r="U1138" s="23" t="str">
        <f aca="false">IF(OR(A1138="",B1138=""),"",A1138&amp;"|"&amp;B1138)</f>
        <v/>
      </c>
    </row>
    <row r="1139" customFormat="false" ht="15" hidden="false" customHeight="false" outlineLevel="0" collapsed="false">
      <c r="A1139" s="16"/>
      <c r="B1139" s="17"/>
      <c r="C1139" s="18" t="str">
        <f aca="false">IF($B1139="","",IFERROR(VLOOKUP($B1139,الموظفين!$A$2:$J$501,2,FALSE())&amp;"","⚠ كود غير موجود"))</f>
        <v/>
      </c>
      <c r="D1139" s="18" t="str">
        <f aca="false">IF($B1139="","",IFERROR(VLOOKUP($B1139,الموظفين!$A$2:$J$501,3,FALSE())&amp;"",""))</f>
        <v/>
      </c>
      <c r="E1139" s="18" t="str">
        <f aca="false">IF($B1139="","",IFERROR(VLOOKUP($B1139,الموظفين!$A$2:$J$501,5,FALSE())&amp;"",""))</f>
        <v/>
      </c>
      <c r="F1139" s="19" t="str">
        <f aca="false">IF($B1139="","",IFERROR(VLOOKUP($B1139,الموظفين!$A$2:$J$501,6,FALSE()),""))</f>
        <v/>
      </c>
      <c r="G1139" s="19" t="str">
        <f aca="false">IF($B1139="","",IFERROR(VLOOKUP($B1139,الموظفين!$A$2:$J$501,7,FALSE()),""))</f>
        <v/>
      </c>
      <c r="H1139" s="20"/>
      <c r="I1139" s="20"/>
      <c r="J1139" s="21" t="str">
        <f aca="false">IF(OR(H1139="",I1139=""),"",ROUND(MOD(I1139-H1139,1)*24,2))</f>
        <v/>
      </c>
      <c r="K1139" s="22" t="str">
        <f aca="false">IF(OR(H1139="",F1139=""),"",IF(ROUND(MAX(0,MOD(H1139-F1139+0.5,1)-0.5)*1440,0)&gt;IFERROR(VLOOKUP(E1139,الورديات!$A$2:$E$21,5,FALSE()),0),ROUND(MAX(0,MOD(H1139-F1139+0.5,1)-0.5)*1440,0),0))</f>
        <v/>
      </c>
      <c r="L1139" s="22" t="str">
        <f aca="false">IF(OR(I1139="",G1139=""),"",ROUND(MAX(0,MOD(G1139-I1139+0.5,1)-0.5)*1440,0))</f>
        <v/>
      </c>
      <c r="M1139" s="22" t="str">
        <f aca="false">IF(OR(I1139="",G1139=""),"",IF(ROUND(MAX(0,MOD(I1139-G1139+0.5,1)-0.5)*1440,0)&gt;=الإعدادات!$B$8,ROUND(MAX(0,MOD(I1139-G1139+0.5,1)-0.5)*1440,0),0))</f>
        <v/>
      </c>
      <c r="N1139" s="18" t="str">
        <f aca="false">IF(OR(A1139="",B1139=""),"",IF(COUNTIFS(الإجازات!$A$2:$A$1001,B1139,الإجازات!$D$2:$D$1001,"&lt;="&amp;A1139,الإجازات!$E$2:$E$1001,"&gt;="&amp;A1139,الإجازات!$G$2:$G$1001,"مقبولة")=0,"",LOOKUP(2,1/((الإجازات!$A$2:$A$1001=B1139)*(الإجازات!$D$2:$D$1001&lt;=A1139)*(الإجازات!$E$2:$E$1001&gt;=A1139)*(الإجازات!$G$2:$G$1001="مقبولة")),الإجازات!$C$2:$C$1001)))</f>
        <v/>
      </c>
      <c r="O1139" s="17"/>
      <c r="P1139" s="23" t="str">
        <f aca="false">IF(B1139="","",IF(ISNA(MATCH(B1139,الموظفين!$A$2:$A$501,0)),"⚠ كود غير موجود",IF(O1139&lt;&gt;"",O1139,IF(N1139&lt;&gt;"",N1139,IF(H1139="",IF(AND(A1139&lt;&gt;"",WEEKDAY(A1139)=الإعدادات!$B$11),"راحة أسبوعية","غائب"),IF(I1139="","بدون انصراف",IF(N(K1139)&gt;0,"متأخر","حاضر")))))))</f>
        <v/>
      </c>
      <c r="Q1139" s="24" t="str">
        <f aca="false">IF(B1139="","",IF(OR(P1139="غائب",P1139="غياب",P1139="إجازة بدون راتب"),IFERROR(VLOOKUP(B1139,الموظفين!$A$2:$J$501,8,FALSE()),0),0))</f>
        <v/>
      </c>
      <c r="R1139" s="24" t="str">
        <f aca="false">IF(B1139="","",ROUND((N(K1139)+N(L1139))/60*IFERROR(VLOOKUP(B1139,الموظفين!$A$2:$J$501,8,FALSE()),0)/الإعدادات!$B$6*الإعدادات!$B$9,2))</f>
        <v/>
      </c>
      <c r="S1139" s="24" t="str">
        <f aca="false">IF(OR(B1139="",M1139=""),"",ROUND(M1139/60*IFERROR(VLOOKUP(B1139,الموظفين!$A$2:$J$501,9,FALSE()),0),2))</f>
        <v/>
      </c>
      <c r="T1139" s="17"/>
      <c r="U1139" s="23" t="str">
        <f aca="false">IF(OR(A1139="",B1139=""),"",A1139&amp;"|"&amp;B1139)</f>
        <v/>
      </c>
    </row>
    <row r="1140" customFormat="false" ht="15" hidden="false" customHeight="false" outlineLevel="0" collapsed="false">
      <c r="A1140" s="16"/>
      <c r="B1140" s="17"/>
      <c r="C1140" s="18" t="str">
        <f aca="false">IF($B1140="","",IFERROR(VLOOKUP($B1140,الموظفين!$A$2:$J$501,2,FALSE())&amp;"","⚠ كود غير موجود"))</f>
        <v/>
      </c>
      <c r="D1140" s="18" t="str">
        <f aca="false">IF($B1140="","",IFERROR(VLOOKUP($B1140,الموظفين!$A$2:$J$501,3,FALSE())&amp;"",""))</f>
        <v/>
      </c>
      <c r="E1140" s="18" t="str">
        <f aca="false">IF($B1140="","",IFERROR(VLOOKUP($B1140,الموظفين!$A$2:$J$501,5,FALSE())&amp;"",""))</f>
        <v/>
      </c>
      <c r="F1140" s="19" t="str">
        <f aca="false">IF($B1140="","",IFERROR(VLOOKUP($B1140,الموظفين!$A$2:$J$501,6,FALSE()),""))</f>
        <v/>
      </c>
      <c r="G1140" s="19" t="str">
        <f aca="false">IF($B1140="","",IFERROR(VLOOKUP($B1140,الموظفين!$A$2:$J$501,7,FALSE()),""))</f>
        <v/>
      </c>
      <c r="H1140" s="20"/>
      <c r="I1140" s="20"/>
      <c r="J1140" s="21" t="str">
        <f aca="false">IF(OR(H1140="",I1140=""),"",ROUND(MOD(I1140-H1140,1)*24,2))</f>
        <v/>
      </c>
      <c r="K1140" s="22" t="str">
        <f aca="false">IF(OR(H1140="",F1140=""),"",IF(ROUND(MAX(0,MOD(H1140-F1140+0.5,1)-0.5)*1440,0)&gt;IFERROR(VLOOKUP(E1140,الورديات!$A$2:$E$21,5,FALSE()),0),ROUND(MAX(0,MOD(H1140-F1140+0.5,1)-0.5)*1440,0),0))</f>
        <v/>
      </c>
      <c r="L1140" s="22" t="str">
        <f aca="false">IF(OR(I1140="",G1140=""),"",ROUND(MAX(0,MOD(G1140-I1140+0.5,1)-0.5)*1440,0))</f>
        <v/>
      </c>
      <c r="M1140" s="22" t="str">
        <f aca="false">IF(OR(I1140="",G1140=""),"",IF(ROUND(MAX(0,MOD(I1140-G1140+0.5,1)-0.5)*1440,0)&gt;=الإعدادات!$B$8,ROUND(MAX(0,MOD(I1140-G1140+0.5,1)-0.5)*1440,0),0))</f>
        <v/>
      </c>
      <c r="N1140" s="18" t="str">
        <f aca="false">IF(OR(A1140="",B1140=""),"",IF(COUNTIFS(الإجازات!$A$2:$A$1001,B1140,الإجازات!$D$2:$D$1001,"&lt;="&amp;A1140,الإجازات!$E$2:$E$1001,"&gt;="&amp;A1140,الإجازات!$G$2:$G$1001,"مقبولة")=0,"",LOOKUP(2,1/((الإجازات!$A$2:$A$1001=B1140)*(الإجازات!$D$2:$D$1001&lt;=A1140)*(الإجازات!$E$2:$E$1001&gt;=A1140)*(الإجازات!$G$2:$G$1001="مقبولة")),الإجازات!$C$2:$C$1001)))</f>
        <v/>
      </c>
      <c r="O1140" s="17"/>
      <c r="P1140" s="23" t="str">
        <f aca="false">IF(B1140="","",IF(ISNA(MATCH(B1140,الموظفين!$A$2:$A$501,0)),"⚠ كود غير موجود",IF(O1140&lt;&gt;"",O1140,IF(N1140&lt;&gt;"",N1140,IF(H1140="",IF(AND(A1140&lt;&gt;"",WEEKDAY(A1140)=الإعدادات!$B$11),"راحة أسبوعية","غائب"),IF(I1140="","بدون انصراف",IF(N(K1140)&gt;0,"متأخر","حاضر")))))))</f>
        <v/>
      </c>
      <c r="Q1140" s="24" t="str">
        <f aca="false">IF(B1140="","",IF(OR(P1140="غائب",P1140="غياب",P1140="إجازة بدون راتب"),IFERROR(VLOOKUP(B1140,الموظفين!$A$2:$J$501,8,FALSE()),0),0))</f>
        <v/>
      </c>
      <c r="R1140" s="24" t="str">
        <f aca="false">IF(B1140="","",ROUND((N(K1140)+N(L1140))/60*IFERROR(VLOOKUP(B1140,الموظفين!$A$2:$J$501,8,FALSE()),0)/الإعدادات!$B$6*الإعدادات!$B$9,2))</f>
        <v/>
      </c>
      <c r="S1140" s="24" t="str">
        <f aca="false">IF(OR(B1140="",M1140=""),"",ROUND(M1140/60*IFERROR(VLOOKUP(B1140,الموظفين!$A$2:$J$501,9,FALSE()),0),2))</f>
        <v/>
      </c>
      <c r="T1140" s="17"/>
      <c r="U1140" s="23" t="str">
        <f aca="false">IF(OR(A1140="",B1140=""),"",A1140&amp;"|"&amp;B1140)</f>
        <v/>
      </c>
    </row>
    <row r="1141" customFormat="false" ht="15" hidden="false" customHeight="false" outlineLevel="0" collapsed="false">
      <c r="A1141" s="16"/>
      <c r="B1141" s="17"/>
      <c r="C1141" s="18" t="str">
        <f aca="false">IF($B1141="","",IFERROR(VLOOKUP($B1141,الموظفين!$A$2:$J$501,2,FALSE())&amp;"","⚠ كود غير موجود"))</f>
        <v/>
      </c>
      <c r="D1141" s="18" t="str">
        <f aca="false">IF($B1141="","",IFERROR(VLOOKUP($B1141,الموظفين!$A$2:$J$501,3,FALSE())&amp;"",""))</f>
        <v/>
      </c>
      <c r="E1141" s="18" t="str">
        <f aca="false">IF($B1141="","",IFERROR(VLOOKUP($B1141,الموظفين!$A$2:$J$501,5,FALSE())&amp;"",""))</f>
        <v/>
      </c>
      <c r="F1141" s="19" t="str">
        <f aca="false">IF($B1141="","",IFERROR(VLOOKUP($B1141,الموظفين!$A$2:$J$501,6,FALSE()),""))</f>
        <v/>
      </c>
      <c r="G1141" s="19" t="str">
        <f aca="false">IF($B1141="","",IFERROR(VLOOKUP($B1141,الموظفين!$A$2:$J$501,7,FALSE()),""))</f>
        <v/>
      </c>
      <c r="H1141" s="20"/>
      <c r="I1141" s="20"/>
      <c r="J1141" s="21" t="str">
        <f aca="false">IF(OR(H1141="",I1141=""),"",ROUND(MOD(I1141-H1141,1)*24,2))</f>
        <v/>
      </c>
      <c r="K1141" s="22" t="str">
        <f aca="false">IF(OR(H1141="",F1141=""),"",IF(ROUND(MAX(0,MOD(H1141-F1141+0.5,1)-0.5)*1440,0)&gt;IFERROR(VLOOKUP(E1141,الورديات!$A$2:$E$21,5,FALSE()),0),ROUND(MAX(0,MOD(H1141-F1141+0.5,1)-0.5)*1440,0),0))</f>
        <v/>
      </c>
      <c r="L1141" s="22" t="str">
        <f aca="false">IF(OR(I1141="",G1141=""),"",ROUND(MAX(0,MOD(G1141-I1141+0.5,1)-0.5)*1440,0))</f>
        <v/>
      </c>
      <c r="M1141" s="22" t="str">
        <f aca="false">IF(OR(I1141="",G1141=""),"",IF(ROUND(MAX(0,MOD(I1141-G1141+0.5,1)-0.5)*1440,0)&gt;=الإعدادات!$B$8,ROUND(MAX(0,MOD(I1141-G1141+0.5,1)-0.5)*1440,0),0))</f>
        <v/>
      </c>
      <c r="N1141" s="18" t="str">
        <f aca="false">IF(OR(A1141="",B1141=""),"",IF(COUNTIFS(الإجازات!$A$2:$A$1001,B1141,الإجازات!$D$2:$D$1001,"&lt;="&amp;A1141,الإجازات!$E$2:$E$1001,"&gt;="&amp;A1141,الإجازات!$G$2:$G$1001,"مقبولة")=0,"",LOOKUP(2,1/((الإجازات!$A$2:$A$1001=B1141)*(الإجازات!$D$2:$D$1001&lt;=A1141)*(الإجازات!$E$2:$E$1001&gt;=A1141)*(الإجازات!$G$2:$G$1001="مقبولة")),الإجازات!$C$2:$C$1001)))</f>
        <v/>
      </c>
      <c r="O1141" s="17"/>
      <c r="P1141" s="23" t="str">
        <f aca="false">IF(B1141="","",IF(ISNA(MATCH(B1141,الموظفين!$A$2:$A$501,0)),"⚠ كود غير موجود",IF(O1141&lt;&gt;"",O1141,IF(N1141&lt;&gt;"",N1141,IF(H1141="",IF(AND(A1141&lt;&gt;"",WEEKDAY(A1141)=الإعدادات!$B$11),"راحة أسبوعية","غائب"),IF(I1141="","بدون انصراف",IF(N(K1141)&gt;0,"متأخر","حاضر")))))))</f>
        <v/>
      </c>
      <c r="Q1141" s="24" t="str">
        <f aca="false">IF(B1141="","",IF(OR(P1141="غائب",P1141="غياب",P1141="إجازة بدون راتب"),IFERROR(VLOOKUP(B1141,الموظفين!$A$2:$J$501,8,FALSE()),0),0))</f>
        <v/>
      </c>
      <c r="R1141" s="24" t="str">
        <f aca="false">IF(B1141="","",ROUND((N(K1141)+N(L1141))/60*IFERROR(VLOOKUP(B1141,الموظفين!$A$2:$J$501,8,FALSE()),0)/الإعدادات!$B$6*الإعدادات!$B$9,2))</f>
        <v/>
      </c>
      <c r="S1141" s="24" t="str">
        <f aca="false">IF(OR(B1141="",M1141=""),"",ROUND(M1141/60*IFERROR(VLOOKUP(B1141,الموظفين!$A$2:$J$501,9,FALSE()),0),2))</f>
        <v/>
      </c>
      <c r="T1141" s="17"/>
      <c r="U1141" s="23" t="str">
        <f aca="false">IF(OR(A1141="",B1141=""),"",A1141&amp;"|"&amp;B1141)</f>
        <v/>
      </c>
    </row>
    <row r="1142" customFormat="false" ht="15" hidden="false" customHeight="false" outlineLevel="0" collapsed="false">
      <c r="A1142" s="16"/>
      <c r="B1142" s="17"/>
      <c r="C1142" s="18" t="str">
        <f aca="false">IF($B1142="","",IFERROR(VLOOKUP($B1142,الموظفين!$A$2:$J$501,2,FALSE())&amp;"","⚠ كود غير موجود"))</f>
        <v/>
      </c>
      <c r="D1142" s="18" t="str">
        <f aca="false">IF($B1142="","",IFERROR(VLOOKUP($B1142,الموظفين!$A$2:$J$501,3,FALSE())&amp;"",""))</f>
        <v/>
      </c>
      <c r="E1142" s="18" t="str">
        <f aca="false">IF($B1142="","",IFERROR(VLOOKUP($B1142,الموظفين!$A$2:$J$501,5,FALSE())&amp;"",""))</f>
        <v/>
      </c>
      <c r="F1142" s="19" t="str">
        <f aca="false">IF($B1142="","",IFERROR(VLOOKUP($B1142,الموظفين!$A$2:$J$501,6,FALSE()),""))</f>
        <v/>
      </c>
      <c r="G1142" s="19" t="str">
        <f aca="false">IF($B1142="","",IFERROR(VLOOKUP($B1142,الموظفين!$A$2:$J$501,7,FALSE()),""))</f>
        <v/>
      </c>
      <c r="H1142" s="20"/>
      <c r="I1142" s="20"/>
      <c r="J1142" s="21" t="str">
        <f aca="false">IF(OR(H1142="",I1142=""),"",ROUND(MOD(I1142-H1142,1)*24,2))</f>
        <v/>
      </c>
      <c r="K1142" s="22" t="str">
        <f aca="false">IF(OR(H1142="",F1142=""),"",IF(ROUND(MAX(0,MOD(H1142-F1142+0.5,1)-0.5)*1440,0)&gt;IFERROR(VLOOKUP(E1142,الورديات!$A$2:$E$21,5,FALSE()),0),ROUND(MAX(0,MOD(H1142-F1142+0.5,1)-0.5)*1440,0),0))</f>
        <v/>
      </c>
      <c r="L1142" s="22" t="str">
        <f aca="false">IF(OR(I1142="",G1142=""),"",ROUND(MAX(0,MOD(G1142-I1142+0.5,1)-0.5)*1440,0))</f>
        <v/>
      </c>
      <c r="M1142" s="22" t="str">
        <f aca="false">IF(OR(I1142="",G1142=""),"",IF(ROUND(MAX(0,MOD(I1142-G1142+0.5,1)-0.5)*1440,0)&gt;=الإعدادات!$B$8,ROUND(MAX(0,MOD(I1142-G1142+0.5,1)-0.5)*1440,0),0))</f>
        <v/>
      </c>
      <c r="N1142" s="18" t="str">
        <f aca="false">IF(OR(A1142="",B1142=""),"",IF(COUNTIFS(الإجازات!$A$2:$A$1001,B1142,الإجازات!$D$2:$D$1001,"&lt;="&amp;A1142,الإجازات!$E$2:$E$1001,"&gt;="&amp;A1142,الإجازات!$G$2:$G$1001,"مقبولة")=0,"",LOOKUP(2,1/((الإجازات!$A$2:$A$1001=B1142)*(الإجازات!$D$2:$D$1001&lt;=A1142)*(الإجازات!$E$2:$E$1001&gt;=A1142)*(الإجازات!$G$2:$G$1001="مقبولة")),الإجازات!$C$2:$C$1001)))</f>
        <v/>
      </c>
      <c r="O1142" s="17"/>
      <c r="P1142" s="23" t="str">
        <f aca="false">IF(B1142="","",IF(ISNA(MATCH(B1142,الموظفين!$A$2:$A$501,0)),"⚠ كود غير موجود",IF(O1142&lt;&gt;"",O1142,IF(N1142&lt;&gt;"",N1142,IF(H1142="",IF(AND(A1142&lt;&gt;"",WEEKDAY(A1142)=الإعدادات!$B$11),"راحة أسبوعية","غائب"),IF(I1142="","بدون انصراف",IF(N(K1142)&gt;0,"متأخر","حاضر")))))))</f>
        <v/>
      </c>
      <c r="Q1142" s="24" t="str">
        <f aca="false">IF(B1142="","",IF(OR(P1142="غائب",P1142="غياب",P1142="إجازة بدون راتب"),IFERROR(VLOOKUP(B1142,الموظفين!$A$2:$J$501,8,FALSE()),0),0))</f>
        <v/>
      </c>
      <c r="R1142" s="24" t="str">
        <f aca="false">IF(B1142="","",ROUND((N(K1142)+N(L1142))/60*IFERROR(VLOOKUP(B1142,الموظفين!$A$2:$J$501,8,FALSE()),0)/الإعدادات!$B$6*الإعدادات!$B$9,2))</f>
        <v/>
      </c>
      <c r="S1142" s="24" t="str">
        <f aca="false">IF(OR(B1142="",M1142=""),"",ROUND(M1142/60*IFERROR(VLOOKUP(B1142,الموظفين!$A$2:$J$501,9,FALSE()),0),2))</f>
        <v/>
      </c>
      <c r="T1142" s="17"/>
      <c r="U1142" s="23" t="str">
        <f aca="false">IF(OR(A1142="",B1142=""),"",A1142&amp;"|"&amp;B1142)</f>
        <v/>
      </c>
    </row>
    <row r="1143" customFormat="false" ht="15" hidden="false" customHeight="false" outlineLevel="0" collapsed="false">
      <c r="A1143" s="16"/>
      <c r="B1143" s="17"/>
      <c r="C1143" s="18" t="str">
        <f aca="false">IF($B1143="","",IFERROR(VLOOKUP($B1143,الموظفين!$A$2:$J$501,2,FALSE())&amp;"","⚠ كود غير موجود"))</f>
        <v/>
      </c>
      <c r="D1143" s="18" t="str">
        <f aca="false">IF($B1143="","",IFERROR(VLOOKUP($B1143,الموظفين!$A$2:$J$501,3,FALSE())&amp;"",""))</f>
        <v/>
      </c>
      <c r="E1143" s="18" t="str">
        <f aca="false">IF($B1143="","",IFERROR(VLOOKUP($B1143,الموظفين!$A$2:$J$501,5,FALSE())&amp;"",""))</f>
        <v/>
      </c>
      <c r="F1143" s="19" t="str">
        <f aca="false">IF($B1143="","",IFERROR(VLOOKUP($B1143,الموظفين!$A$2:$J$501,6,FALSE()),""))</f>
        <v/>
      </c>
      <c r="G1143" s="19" t="str">
        <f aca="false">IF($B1143="","",IFERROR(VLOOKUP($B1143,الموظفين!$A$2:$J$501,7,FALSE()),""))</f>
        <v/>
      </c>
      <c r="H1143" s="20"/>
      <c r="I1143" s="20"/>
      <c r="J1143" s="21" t="str">
        <f aca="false">IF(OR(H1143="",I1143=""),"",ROUND(MOD(I1143-H1143,1)*24,2))</f>
        <v/>
      </c>
      <c r="K1143" s="22" t="str">
        <f aca="false">IF(OR(H1143="",F1143=""),"",IF(ROUND(MAX(0,MOD(H1143-F1143+0.5,1)-0.5)*1440,0)&gt;IFERROR(VLOOKUP(E1143,الورديات!$A$2:$E$21,5,FALSE()),0),ROUND(MAX(0,MOD(H1143-F1143+0.5,1)-0.5)*1440,0),0))</f>
        <v/>
      </c>
      <c r="L1143" s="22" t="str">
        <f aca="false">IF(OR(I1143="",G1143=""),"",ROUND(MAX(0,MOD(G1143-I1143+0.5,1)-0.5)*1440,0))</f>
        <v/>
      </c>
      <c r="M1143" s="22" t="str">
        <f aca="false">IF(OR(I1143="",G1143=""),"",IF(ROUND(MAX(0,MOD(I1143-G1143+0.5,1)-0.5)*1440,0)&gt;=الإعدادات!$B$8,ROUND(MAX(0,MOD(I1143-G1143+0.5,1)-0.5)*1440,0),0))</f>
        <v/>
      </c>
      <c r="N1143" s="18" t="str">
        <f aca="false">IF(OR(A1143="",B1143=""),"",IF(COUNTIFS(الإجازات!$A$2:$A$1001,B1143,الإجازات!$D$2:$D$1001,"&lt;="&amp;A1143,الإجازات!$E$2:$E$1001,"&gt;="&amp;A1143,الإجازات!$G$2:$G$1001,"مقبولة")=0,"",LOOKUP(2,1/((الإجازات!$A$2:$A$1001=B1143)*(الإجازات!$D$2:$D$1001&lt;=A1143)*(الإجازات!$E$2:$E$1001&gt;=A1143)*(الإجازات!$G$2:$G$1001="مقبولة")),الإجازات!$C$2:$C$1001)))</f>
        <v/>
      </c>
      <c r="O1143" s="17"/>
      <c r="P1143" s="23" t="str">
        <f aca="false">IF(B1143="","",IF(ISNA(MATCH(B1143,الموظفين!$A$2:$A$501,0)),"⚠ كود غير موجود",IF(O1143&lt;&gt;"",O1143,IF(N1143&lt;&gt;"",N1143,IF(H1143="",IF(AND(A1143&lt;&gt;"",WEEKDAY(A1143)=الإعدادات!$B$11),"راحة أسبوعية","غائب"),IF(I1143="","بدون انصراف",IF(N(K1143)&gt;0,"متأخر","حاضر")))))))</f>
        <v/>
      </c>
      <c r="Q1143" s="24" t="str">
        <f aca="false">IF(B1143="","",IF(OR(P1143="غائب",P1143="غياب",P1143="إجازة بدون راتب"),IFERROR(VLOOKUP(B1143,الموظفين!$A$2:$J$501,8,FALSE()),0),0))</f>
        <v/>
      </c>
      <c r="R1143" s="24" t="str">
        <f aca="false">IF(B1143="","",ROUND((N(K1143)+N(L1143))/60*IFERROR(VLOOKUP(B1143,الموظفين!$A$2:$J$501,8,FALSE()),0)/الإعدادات!$B$6*الإعدادات!$B$9,2))</f>
        <v/>
      </c>
      <c r="S1143" s="24" t="str">
        <f aca="false">IF(OR(B1143="",M1143=""),"",ROUND(M1143/60*IFERROR(VLOOKUP(B1143,الموظفين!$A$2:$J$501,9,FALSE()),0),2))</f>
        <v/>
      </c>
      <c r="T1143" s="17"/>
      <c r="U1143" s="23" t="str">
        <f aca="false">IF(OR(A1143="",B1143=""),"",A1143&amp;"|"&amp;B1143)</f>
        <v/>
      </c>
    </row>
    <row r="1144" customFormat="false" ht="15" hidden="false" customHeight="false" outlineLevel="0" collapsed="false">
      <c r="A1144" s="16"/>
      <c r="B1144" s="17"/>
      <c r="C1144" s="18" t="str">
        <f aca="false">IF($B1144="","",IFERROR(VLOOKUP($B1144,الموظفين!$A$2:$J$501,2,FALSE())&amp;"","⚠ كود غير موجود"))</f>
        <v/>
      </c>
      <c r="D1144" s="18" t="str">
        <f aca="false">IF($B1144="","",IFERROR(VLOOKUP($B1144,الموظفين!$A$2:$J$501,3,FALSE())&amp;"",""))</f>
        <v/>
      </c>
      <c r="E1144" s="18" t="str">
        <f aca="false">IF($B1144="","",IFERROR(VLOOKUP($B1144,الموظفين!$A$2:$J$501,5,FALSE())&amp;"",""))</f>
        <v/>
      </c>
      <c r="F1144" s="19" t="str">
        <f aca="false">IF($B1144="","",IFERROR(VLOOKUP($B1144,الموظفين!$A$2:$J$501,6,FALSE()),""))</f>
        <v/>
      </c>
      <c r="G1144" s="19" t="str">
        <f aca="false">IF($B1144="","",IFERROR(VLOOKUP($B1144,الموظفين!$A$2:$J$501,7,FALSE()),""))</f>
        <v/>
      </c>
      <c r="H1144" s="20"/>
      <c r="I1144" s="20"/>
      <c r="J1144" s="21" t="str">
        <f aca="false">IF(OR(H1144="",I1144=""),"",ROUND(MOD(I1144-H1144,1)*24,2))</f>
        <v/>
      </c>
      <c r="K1144" s="22" t="str">
        <f aca="false">IF(OR(H1144="",F1144=""),"",IF(ROUND(MAX(0,MOD(H1144-F1144+0.5,1)-0.5)*1440,0)&gt;IFERROR(VLOOKUP(E1144,الورديات!$A$2:$E$21,5,FALSE()),0),ROUND(MAX(0,MOD(H1144-F1144+0.5,1)-0.5)*1440,0),0))</f>
        <v/>
      </c>
      <c r="L1144" s="22" t="str">
        <f aca="false">IF(OR(I1144="",G1144=""),"",ROUND(MAX(0,MOD(G1144-I1144+0.5,1)-0.5)*1440,0))</f>
        <v/>
      </c>
      <c r="M1144" s="22" t="str">
        <f aca="false">IF(OR(I1144="",G1144=""),"",IF(ROUND(MAX(0,MOD(I1144-G1144+0.5,1)-0.5)*1440,0)&gt;=الإعدادات!$B$8,ROUND(MAX(0,MOD(I1144-G1144+0.5,1)-0.5)*1440,0),0))</f>
        <v/>
      </c>
      <c r="N1144" s="18" t="str">
        <f aca="false">IF(OR(A1144="",B1144=""),"",IF(COUNTIFS(الإجازات!$A$2:$A$1001,B1144,الإجازات!$D$2:$D$1001,"&lt;="&amp;A1144,الإجازات!$E$2:$E$1001,"&gt;="&amp;A1144,الإجازات!$G$2:$G$1001,"مقبولة")=0,"",LOOKUP(2,1/((الإجازات!$A$2:$A$1001=B1144)*(الإجازات!$D$2:$D$1001&lt;=A1144)*(الإجازات!$E$2:$E$1001&gt;=A1144)*(الإجازات!$G$2:$G$1001="مقبولة")),الإجازات!$C$2:$C$1001)))</f>
        <v/>
      </c>
      <c r="O1144" s="17"/>
      <c r="P1144" s="23" t="str">
        <f aca="false">IF(B1144="","",IF(ISNA(MATCH(B1144,الموظفين!$A$2:$A$501,0)),"⚠ كود غير موجود",IF(O1144&lt;&gt;"",O1144,IF(N1144&lt;&gt;"",N1144,IF(H1144="",IF(AND(A1144&lt;&gt;"",WEEKDAY(A1144)=الإعدادات!$B$11),"راحة أسبوعية","غائب"),IF(I1144="","بدون انصراف",IF(N(K1144)&gt;0,"متأخر","حاضر")))))))</f>
        <v/>
      </c>
      <c r="Q1144" s="24" t="str">
        <f aca="false">IF(B1144="","",IF(OR(P1144="غائب",P1144="غياب",P1144="إجازة بدون راتب"),IFERROR(VLOOKUP(B1144,الموظفين!$A$2:$J$501,8,FALSE()),0),0))</f>
        <v/>
      </c>
      <c r="R1144" s="24" t="str">
        <f aca="false">IF(B1144="","",ROUND((N(K1144)+N(L1144))/60*IFERROR(VLOOKUP(B1144,الموظفين!$A$2:$J$501,8,FALSE()),0)/الإعدادات!$B$6*الإعدادات!$B$9,2))</f>
        <v/>
      </c>
      <c r="S1144" s="24" t="str">
        <f aca="false">IF(OR(B1144="",M1144=""),"",ROUND(M1144/60*IFERROR(VLOOKUP(B1144,الموظفين!$A$2:$J$501,9,FALSE()),0),2))</f>
        <v/>
      </c>
      <c r="T1144" s="17"/>
      <c r="U1144" s="23" t="str">
        <f aca="false">IF(OR(A1144="",B1144=""),"",A1144&amp;"|"&amp;B1144)</f>
        <v/>
      </c>
    </row>
    <row r="1145" customFormat="false" ht="15" hidden="false" customHeight="false" outlineLevel="0" collapsed="false">
      <c r="A1145" s="16"/>
      <c r="B1145" s="17"/>
      <c r="C1145" s="18" t="str">
        <f aca="false">IF($B1145="","",IFERROR(VLOOKUP($B1145,الموظفين!$A$2:$J$501,2,FALSE())&amp;"","⚠ كود غير موجود"))</f>
        <v/>
      </c>
      <c r="D1145" s="18" t="str">
        <f aca="false">IF($B1145="","",IFERROR(VLOOKUP($B1145,الموظفين!$A$2:$J$501,3,FALSE())&amp;"",""))</f>
        <v/>
      </c>
      <c r="E1145" s="18" t="str">
        <f aca="false">IF($B1145="","",IFERROR(VLOOKUP($B1145,الموظفين!$A$2:$J$501,5,FALSE())&amp;"",""))</f>
        <v/>
      </c>
      <c r="F1145" s="19" t="str">
        <f aca="false">IF($B1145="","",IFERROR(VLOOKUP($B1145,الموظفين!$A$2:$J$501,6,FALSE()),""))</f>
        <v/>
      </c>
      <c r="G1145" s="19" t="str">
        <f aca="false">IF($B1145="","",IFERROR(VLOOKUP($B1145,الموظفين!$A$2:$J$501,7,FALSE()),""))</f>
        <v/>
      </c>
      <c r="H1145" s="20"/>
      <c r="I1145" s="20"/>
      <c r="J1145" s="21" t="str">
        <f aca="false">IF(OR(H1145="",I1145=""),"",ROUND(MOD(I1145-H1145,1)*24,2))</f>
        <v/>
      </c>
      <c r="K1145" s="22" t="str">
        <f aca="false">IF(OR(H1145="",F1145=""),"",IF(ROUND(MAX(0,MOD(H1145-F1145+0.5,1)-0.5)*1440,0)&gt;IFERROR(VLOOKUP(E1145,الورديات!$A$2:$E$21,5,FALSE()),0),ROUND(MAX(0,MOD(H1145-F1145+0.5,1)-0.5)*1440,0),0))</f>
        <v/>
      </c>
      <c r="L1145" s="22" t="str">
        <f aca="false">IF(OR(I1145="",G1145=""),"",ROUND(MAX(0,MOD(G1145-I1145+0.5,1)-0.5)*1440,0))</f>
        <v/>
      </c>
      <c r="M1145" s="22" t="str">
        <f aca="false">IF(OR(I1145="",G1145=""),"",IF(ROUND(MAX(0,MOD(I1145-G1145+0.5,1)-0.5)*1440,0)&gt;=الإعدادات!$B$8,ROUND(MAX(0,MOD(I1145-G1145+0.5,1)-0.5)*1440,0),0))</f>
        <v/>
      </c>
      <c r="N1145" s="18" t="str">
        <f aca="false">IF(OR(A1145="",B1145=""),"",IF(COUNTIFS(الإجازات!$A$2:$A$1001,B1145,الإجازات!$D$2:$D$1001,"&lt;="&amp;A1145,الإجازات!$E$2:$E$1001,"&gt;="&amp;A1145,الإجازات!$G$2:$G$1001,"مقبولة")=0,"",LOOKUP(2,1/((الإجازات!$A$2:$A$1001=B1145)*(الإجازات!$D$2:$D$1001&lt;=A1145)*(الإجازات!$E$2:$E$1001&gt;=A1145)*(الإجازات!$G$2:$G$1001="مقبولة")),الإجازات!$C$2:$C$1001)))</f>
        <v/>
      </c>
      <c r="O1145" s="17"/>
      <c r="P1145" s="23" t="str">
        <f aca="false">IF(B1145="","",IF(ISNA(MATCH(B1145,الموظفين!$A$2:$A$501,0)),"⚠ كود غير موجود",IF(O1145&lt;&gt;"",O1145,IF(N1145&lt;&gt;"",N1145,IF(H1145="",IF(AND(A1145&lt;&gt;"",WEEKDAY(A1145)=الإعدادات!$B$11),"راحة أسبوعية","غائب"),IF(I1145="","بدون انصراف",IF(N(K1145)&gt;0,"متأخر","حاضر")))))))</f>
        <v/>
      </c>
      <c r="Q1145" s="24" t="str">
        <f aca="false">IF(B1145="","",IF(OR(P1145="غائب",P1145="غياب",P1145="إجازة بدون راتب"),IFERROR(VLOOKUP(B1145,الموظفين!$A$2:$J$501,8,FALSE()),0),0))</f>
        <v/>
      </c>
      <c r="R1145" s="24" t="str">
        <f aca="false">IF(B1145="","",ROUND((N(K1145)+N(L1145))/60*IFERROR(VLOOKUP(B1145,الموظفين!$A$2:$J$501,8,FALSE()),0)/الإعدادات!$B$6*الإعدادات!$B$9,2))</f>
        <v/>
      </c>
      <c r="S1145" s="24" t="str">
        <f aca="false">IF(OR(B1145="",M1145=""),"",ROUND(M1145/60*IFERROR(VLOOKUP(B1145,الموظفين!$A$2:$J$501,9,FALSE()),0),2))</f>
        <v/>
      </c>
      <c r="T1145" s="17"/>
      <c r="U1145" s="23" t="str">
        <f aca="false">IF(OR(A1145="",B1145=""),"",A1145&amp;"|"&amp;B1145)</f>
        <v/>
      </c>
    </row>
    <row r="1146" customFormat="false" ht="15" hidden="false" customHeight="false" outlineLevel="0" collapsed="false">
      <c r="A1146" s="16"/>
      <c r="B1146" s="17"/>
      <c r="C1146" s="18" t="str">
        <f aca="false">IF($B1146="","",IFERROR(VLOOKUP($B1146,الموظفين!$A$2:$J$501,2,FALSE())&amp;"","⚠ كود غير موجود"))</f>
        <v/>
      </c>
      <c r="D1146" s="18" t="str">
        <f aca="false">IF($B1146="","",IFERROR(VLOOKUP($B1146,الموظفين!$A$2:$J$501,3,FALSE())&amp;"",""))</f>
        <v/>
      </c>
      <c r="E1146" s="18" t="str">
        <f aca="false">IF($B1146="","",IFERROR(VLOOKUP($B1146,الموظفين!$A$2:$J$501,5,FALSE())&amp;"",""))</f>
        <v/>
      </c>
      <c r="F1146" s="19" t="str">
        <f aca="false">IF($B1146="","",IFERROR(VLOOKUP($B1146,الموظفين!$A$2:$J$501,6,FALSE()),""))</f>
        <v/>
      </c>
      <c r="G1146" s="19" t="str">
        <f aca="false">IF($B1146="","",IFERROR(VLOOKUP($B1146,الموظفين!$A$2:$J$501,7,FALSE()),""))</f>
        <v/>
      </c>
      <c r="H1146" s="20"/>
      <c r="I1146" s="20"/>
      <c r="J1146" s="21" t="str">
        <f aca="false">IF(OR(H1146="",I1146=""),"",ROUND(MOD(I1146-H1146,1)*24,2))</f>
        <v/>
      </c>
      <c r="K1146" s="22" t="str">
        <f aca="false">IF(OR(H1146="",F1146=""),"",IF(ROUND(MAX(0,MOD(H1146-F1146+0.5,1)-0.5)*1440,0)&gt;IFERROR(VLOOKUP(E1146,الورديات!$A$2:$E$21,5,FALSE()),0),ROUND(MAX(0,MOD(H1146-F1146+0.5,1)-0.5)*1440,0),0))</f>
        <v/>
      </c>
      <c r="L1146" s="22" t="str">
        <f aca="false">IF(OR(I1146="",G1146=""),"",ROUND(MAX(0,MOD(G1146-I1146+0.5,1)-0.5)*1440,0))</f>
        <v/>
      </c>
      <c r="M1146" s="22" t="str">
        <f aca="false">IF(OR(I1146="",G1146=""),"",IF(ROUND(MAX(0,MOD(I1146-G1146+0.5,1)-0.5)*1440,0)&gt;=الإعدادات!$B$8,ROUND(MAX(0,MOD(I1146-G1146+0.5,1)-0.5)*1440,0),0))</f>
        <v/>
      </c>
      <c r="N1146" s="18" t="str">
        <f aca="false">IF(OR(A1146="",B1146=""),"",IF(COUNTIFS(الإجازات!$A$2:$A$1001,B1146,الإجازات!$D$2:$D$1001,"&lt;="&amp;A1146,الإجازات!$E$2:$E$1001,"&gt;="&amp;A1146,الإجازات!$G$2:$G$1001,"مقبولة")=0,"",LOOKUP(2,1/((الإجازات!$A$2:$A$1001=B1146)*(الإجازات!$D$2:$D$1001&lt;=A1146)*(الإجازات!$E$2:$E$1001&gt;=A1146)*(الإجازات!$G$2:$G$1001="مقبولة")),الإجازات!$C$2:$C$1001)))</f>
        <v/>
      </c>
      <c r="O1146" s="17"/>
      <c r="P1146" s="23" t="str">
        <f aca="false">IF(B1146="","",IF(ISNA(MATCH(B1146,الموظفين!$A$2:$A$501,0)),"⚠ كود غير موجود",IF(O1146&lt;&gt;"",O1146,IF(N1146&lt;&gt;"",N1146,IF(H1146="",IF(AND(A1146&lt;&gt;"",WEEKDAY(A1146)=الإعدادات!$B$11),"راحة أسبوعية","غائب"),IF(I1146="","بدون انصراف",IF(N(K1146)&gt;0,"متأخر","حاضر")))))))</f>
        <v/>
      </c>
      <c r="Q1146" s="24" t="str">
        <f aca="false">IF(B1146="","",IF(OR(P1146="غائب",P1146="غياب",P1146="إجازة بدون راتب"),IFERROR(VLOOKUP(B1146,الموظفين!$A$2:$J$501,8,FALSE()),0),0))</f>
        <v/>
      </c>
      <c r="R1146" s="24" t="str">
        <f aca="false">IF(B1146="","",ROUND((N(K1146)+N(L1146))/60*IFERROR(VLOOKUP(B1146,الموظفين!$A$2:$J$501,8,FALSE()),0)/الإعدادات!$B$6*الإعدادات!$B$9,2))</f>
        <v/>
      </c>
      <c r="S1146" s="24" t="str">
        <f aca="false">IF(OR(B1146="",M1146=""),"",ROUND(M1146/60*IFERROR(VLOOKUP(B1146,الموظفين!$A$2:$J$501,9,FALSE()),0),2))</f>
        <v/>
      </c>
      <c r="T1146" s="17"/>
      <c r="U1146" s="23" t="str">
        <f aca="false">IF(OR(A1146="",B1146=""),"",A1146&amp;"|"&amp;B1146)</f>
        <v/>
      </c>
    </row>
    <row r="1147" customFormat="false" ht="15" hidden="false" customHeight="false" outlineLevel="0" collapsed="false">
      <c r="A1147" s="16"/>
      <c r="B1147" s="17"/>
      <c r="C1147" s="18" t="str">
        <f aca="false">IF($B1147="","",IFERROR(VLOOKUP($B1147,الموظفين!$A$2:$J$501,2,FALSE())&amp;"","⚠ كود غير موجود"))</f>
        <v/>
      </c>
      <c r="D1147" s="18" t="str">
        <f aca="false">IF($B1147="","",IFERROR(VLOOKUP($B1147,الموظفين!$A$2:$J$501,3,FALSE())&amp;"",""))</f>
        <v/>
      </c>
      <c r="E1147" s="18" t="str">
        <f aca="false">IF($B1147="","",IFERROR(VLOOKUP($B1147,الموظفين!$A$2:$J$501,5,FALSE())&amp;"",""))</f>
        <v/>
      </c>
      <c r="F1147" s="19" t="str">
        <f aca="false">IF($B1147="","",IFERROR(VLOOKUP($B1147,الموظفين!$A$2:$J$501,6,FALSE()),""))</f>
        <v/>
      </c>
      <c r="G1147" s="19" t="str">
        <f aca="false">IF($B1147="","",IFERROR(VLOOKUP($B1147,الموظفين!$A$2:$J$501,7,FALSE()),""))</f>
        <v/>
      </c>
      <c r="H1147" s="20"/>
      <c r="I1147" s="20"/>
      <c r="J1147" s="21" t="str">
        <f aca="false">IF(OR(H1147="",I1147=""),"",ROUND(MOD(I1147-H1147,1)*24,2))</f>
        <v/>
      </c>
      <c r="K1147" s="22" t="str">
        <f aca="false">IF(OR(H1147="",F1147=""),"",IF(ROUND(MAX(0,MOD(H1147-F1147+0.5,1)-0.5)*1440,0)&gt;IFERROR(VLOOKUP(E1147,الورديات!$A$2:$E$21,5,FALSE()),0),ROUND(MAX(0,MOD(H1147-F1147+0.5,1)-0.5)*1440,0),0))</f>
        <v/>
      </c>
      <c r="L1147" s="22" t="str">
        <f aca="false">IF(OR(I1147="",G1147=""),"",ROUND(MAX(0,MOD(G1147-I1147+0.5,1)-0.5)*1440,0))</f>
        <v/>
      </c>
      <c r="M1147" s="22" t="str">
        <f aca="false">IF(OR(I1147="",G1147=""),"",IF(ROUND(MAX(0,MOD(I1147-G1147+0.5,1)-0.5)*1440,0)&gt;=الإعدادات!$B$8,ROUND(MAX(0,MOD(I1147-G1147+0.5,1)-0.5)*1440,0),0))</f>
        <v/>
      </c>
      <c r="N1147" s="18" t="str">
        <f aca="false">IF(OR(A1147="",B1147=""),"",IF(COUNTIFS(الإجازات!$A$2:$A$1001,B1147,الإجازات!$D$2:$D$1001,"&lt;="&amp;A1147,الإجازات!$E$2:$E$1001,"&gt;="&amp;A1147,الإجازات!$G$2:$G$1001,"مقبولة")=0,"",LOOKUP(2,1/((الإجازات!$A$2:$A$1001=B1147)*(الإجازات!$D$2:$D$1001&lt;=A1147)*(الإجازات!$E$2:$E$1001&gt;=A1147)*(الإجازات!$G$2:$G$1001="مقبولة")),الإجازات!$C$2:$C$1001)))</f>
        <v/>
      </c>
      <c r="O1147" s="17"/>
      <c r="P1147" s="23" t="str">
        <f aca="false">IF(B1147="","",IF(ISNA(MATCH(B1147,الموظفين!$A$2:$A$501,0)),"⚠ كود غير موجود",IF(O1147&lt;&gt;"",O1147,IF(N1147&lt;&gt;"",N1147,IF(H1147="",IF(AND(A1147&lt;&gt;"",WEEKDAY(A1147)=الإعدادات!$B$11),"راحة أسبوعية","غائب"),IF(I1147="","بدون انصراف",IF(N(K1147)&gt;0,"متأخر","حاضر")))))))</f>
        <v/>
      </c>
      <c r="Q1147" s="24" t="str">
        <f aca="false">IF(B1147="","",IF(OR(P1147="غائب",P1147="غياب",P1147="إجازة بدون راتب"),IFERROR(VLOOKUP(B1147,الموظفين!$A$2:$J$501,8,FALSE()),0),0))</f>
        <v/>
      </c>
      <c r="R1147" s="24" t="str">
        <f aca="false">IF(B1147="","",ROUND((N(K1147)+N(L1147))/60*IFERROR(VLOOKUP(B1147,الموظفين!$A$2:$J$501,8,FALSE()),0)/الإعدادات!$B$6*الإعدادات!$B$9,2))</f>
        <v/>
      </c>
      <c r="S1147" s="24" t="str">
        <f aca="false">IF(OR(B1147="",M1147=""),"",ROUND(M1147/60*IFERROR(VLOOKUP(B1147,الموظفين!$A$2:$J$501,9,FALSE()),0),2))</f>
        <v/>
      </c>
      <c r="T1147" s="17"/>
      <c r="U1147" s="23" t="str">
        <f aca="false">IF(OR(A1147="",B1147=""),"",A1147&amp;"|"&amp;B1147)</f>
        <v/>
      </c>
    </row>
    <row r="1148" customFormat="false" ht="15" hidden="false" customHeight="false" outlineLevel="0" collapsed="false">
      <c r="A1148" s="16"/>
      <c r="B1148" s="17"/>
      <c r="C1148" s="18" t="str">
        <f aca="false">IF($B1148="","",IFERROR(VLOOKUP($B1148,الموظفين!$A$2:$J$501,2,FALSE())&amp;"","⚠ كود غير موجود"))</f>
        <v/>
      </c>
      <c r="D1148" s="18" t="str">
        <f aca="false">IF($B1148="","",IFERROR(VLOOKUP($B1148,الموظفين!$A$2:$J$501,3,FALSE())&amp;"",""))</f>
        <v/>
      </c>
      <c r="E1148" s="18" t="str">
        <f aca="false">IF($B1148="","",IFERROR(VLOOKUP($B1148,الموظفين!$A$2:$J$501,5,FALSE())&amp;"",""))</f>
        <v/>
      </c>
      <c r="F1148" s="19" t="str">
        <f aca="false">IF($B1148="","",IFERROR(VLOOKUP($B1148,الموظفين!$A$2:$J$501,6,FALSE()),""))</f>
        <v/>
      </c>
      <c r="G1148" s="19" t="str">
        <f aca="false">IF($B1148="","",IFERROR(VLOOKUP($B1148,الموظفين!$A$2:$J$501,7,FALSE()),""))</f>
        <v/>
      </c>
      <c r="H1148" s="20"/>
      <c r="I1148" s="20"/>
      <c r="J1148" s="21" t="str">
        <f aca="false">IF(OR(H1148="",I1148=""),"",ROUND(MOD(I1148-H1148,1)*24,2))</f>
        <v/>
      </c>
      <c r="K1148" s="22" t="str">
        <f aca="false">IF(OR(H1148="",F1148=""),"",IF(ROUND(MAX(0,MOD(H1148-F1148+0.5,1)-0.5)*1440,0)&gt;IFERROR(VLOOKUP(E1148,الورديات!$A$2:$E$21,5,FALSE()),0),ROUND(MAX(0,MOD(H1148-F1148+0.5,1)-0.5)*1440,0),0))</f>
        <v/>
      </c>
      <c r="L1148" s="22" t="str">
        <f aca="false">IF(OR(I1148="",G1148=""),"",ROUND(MAX(0,MOD(G1148-I1148+0.5,1)-0.5)*1440,0))</f>
        <v/>
      </c>
      <c r="M1148" s="22" t="str">
        <f aca="false">IF(OR(I1148="",G1148=""),"",IF(ROUND(MAX(0,MOD(I1148-G1148+0.5,1)-0.5)*1440,0)&gt;=الإعدادات!$B$8,ROUND(MAX(0,MOD(I1148-G1148+0.5,1)-0.5)*1440,0),0))</f>
        <v/>
      </c>
      <c r="N1148" s="18" t="str">
        <f aca="false">IF(OR(A1148="",B1148=""),"",IF(COUNTIFS(الإجازات!$A$2:$A$1001,B1148,الإجازات!$D$2:$D$1001,"&lt;="&amp;A1148,الإجازات!$E$2:$E$1001,"&gt;="&amp;A1148,الإجازات!$G$2:$G$1001,"مقبولة")=0,"",LOOKUP(2,1/((الإجازات!$A$2:$A$1001=B1148)*(الإجازات!$D$2:$D$1001&lt;=A1148)*(الإجازات!$E$2:$E$1001&gt;=A1148)*(الإجازات!$G$2:$G$1001="مقبولة")),الإجازات!$C$2:$C$1001)))</f>
        <v/>
      </c>
      <c r="O1148" s="17"/>
      <c r="P1148" s="23" t="str">
        <f aca="false">IF(B1148="","",IF(ISNA(MATCH(B1148,الموظفين!$A$2:$A$501,0)),"⚠ كود غير موجود",IF(O1148&lt;&gt;"",O1148,IF(N1148&lt;&gt;"",N1148,IF(H1148="",IF(AND(A1148&lt;&gt;"",WEEKDAY(A1148)=الإعدادات!$B$11),"راحة أسبوعية","غائب"),IF(I1148="","بدون انصراف",IF(N(K1148)&gt;0,"متأخر","حاضر")))))))</f>
        <v/>
      </c>
      <c r="Q1148" s="24" t="str">
        <f aca="false">IF(B1148="","",IF(OR(P1148="غائب",P1148="غياب",P1148="إجازة بدون راتب"),IFERROR(VLOOKUP(B1148,الموظفين!$A$2:$J$501,8,FALSE()),0),0))</f>
        <v/>
      </c>
      <c r="R1148" s="24" t="str">
        <f aca="false">IF(B1148="","",ROUND((N(K1148)+N(L1148))/60*IFERROR(VLOOKUP(B1148,الموظفين!$A$2:$J$501,8,FALSE()),0)/الإعدادات!$B$6*الإعدادات!$B$9,2))</f>
        <v/>
      </c>
      <c r="S1148" s="24" t="str">
        <f aca="false">IF(OR(B1148="",M1148=""),"",ROUND(M1148/60*IFERROR(VLOOKUP(B1148,الموظفين!$A$2:$J$501,9,FALSE()),0),2))</f>
        <v/>
      </c>
      <c r="T1148" s="17"/>
      <c r="U1148" s="23" t="str">
        <f aca="false">IF(OR(A1148="",B1148=""),"",A1148&amp;"|"&amp;B1148)</f>
        <v/>
      </c>
    </row>
    <row r="1149" customFormat="false" ht="15" hidden="false" customHeight="false" outlineLevel="0" collapsed="false">
      <c r="A1149" s="16"/>
      <c r="B1149" s="17"/>
      <c r="C1149" s="18" t="str">
        <f aca="false">IF($B1149="","",IFERROR(VLOOKUP($B1149,الموظفين!$A$2:$J$501,2,FALSE())&amp;"","⚠ كود غير موجود"))</f>
        <v/>
      </c>
      <c r="D1149" s="18" t="str">
        <f aca="false">IF($B1149="","",IFERROR(VLOOKUP($B1149,الموظفين!$A$2:$J$501,3,FALSE())&amp;"",""))</f>
        <v/>
      </c>
      <c r="E1149" s="18" t="str">
        <f aca="false">IF($B1149="","",IFERROR(VLOOKUP($B1149,الموظفين!$A$2:$J$501,5,FALSE())&amp;"",""))</f>
        <v/>
      </c>
      <c r="F1149" s="19" t="str">
        <f aca="false">IF($B1149="","",IFERROR(VLOOKUP($B1149,الموظفين!$A$2:$J$501,6,FALSE()),""))</f>
        <v/>
      </c>
      <c r="G1149" s="19" t="str">
        <f aca="false">IF($B1149="","",IFERROR(VLOOKUP($B1149,الموظفين!$A$2:$J$501,7,FALSE()),""))</f>
        <v/>
      </c>
      <c r="H1149" s="20"/>
      <c r="I1149" s="20"/>
      <c r="J1149" s="21" t="str">
        <f aca="false">IF(OR(H1149="",I1149=""),"",ROUND(MOD(I1149-H1149,1)*24,2))</f>
        <v/>
      </c>
      <c r="K1149" s="22" t="str">
        <f aca="false">IF(OR(H1149="",F1149=""),"",IF(ROUND(MAX(0,MOD(H1149-F1149+0.5,1)-0.5)*1440,0)&gt;IFERROR(VLOOKUP(E1149,الورديات!$A$2:$E$21,5,FALSE()),0),ROUND(MAX(0,MOD(H1149-F1149+0.5,1)-0.5)*1440,0),0))</f>
        <v/>
      </c>
      <c r="L1149" s="22" t="str">
        <f aca="false">IF(OR(I1149="",G1149=""),"",ROUND(MAX(0,MOD(G1149-I1149+0.5,1)-0.5)*1440,0))</f>
        <v/>
      </c>
      <c r="M1149" s="22" t="str">
        <f aca="false">IF(OR(I1149="",G1149=""),"",IF(ROUND(MAX(0,MOD(I1149-G1149+0.5,1)-0.5)*1440,0)&gt;=الإعدادات!$B$8,ROUND(MAX(0,MOD(I1149-G1149+0.5,1)-0.5)*1440,0),0))</f>
        <v/>
      </c>
      <c r="N1149" s="18" t="str">
        <f aca="false">IF(OR(A1149="",B1149=""),"",IF(COUNTIFS(الإجازات!$A$2:$A$1001,B1149,الإجازات!$D$2:$D$1001,"&lt;="&amp;A1149,الإجازات!$E$2:$E$1001,"&gt;="&amp;A1149,الإجازات!$G$2:$G$1001,"مقبولة")=0,"",LOOKUP(2,1/((الإجازات!$A$2:$A$1001=B1149)*(الإجازات!$D$2:$D$1001&lt;=A1149)*(الإجازات!$E$2:$E$1001&gt;=A1149)*(الإجازات!$G$2:$G$1001="مقبولة")),الإجازات!$C$2:$C$1001)))</f>
        <v/>
      </c>
      <c r="O1149" s="17"/>
      <c r="P1149" s="23" t="str">
        <f aca="false">IF(B1149="","",IF(ISNA(MATCH(B1149,الموظفين!$A$2:$A$501,0)),"⚠ كود غير موجود",IF(O1149&lt;&gt;"",O1149,IF(N1149&lt;&gt;"",N1149,IF(H1149="",IF(AND(A1149&lt;&gt;"",WEEKDAY(A1149)=الإعدادات!$B$11),"راحة أسبوعية","غائب"),IF(I1149="","بدون انصراف",IF(N(K1149)&gt;0,"متأخر","حاضر")))))))</f>
        <v/>
      </c>
      <c r="Q1149" s="24" t="str">
        <f aca="false">IF(B1149="","",IF(OR(P1149="غائب",P1149="غياب",P1149="إجازة بدون راتب"),IFERROR(VLOOKUP(B1149,الموظفين!$A$2:$J$501,8,FALSE()),0),0))</f>
        <v/>
      </c>
      <c r="R1149" s="24" t="str">
        <f aca="false">IF(B1149="","",ROUND((N(K1149)+N(L1149))/60*IFERROR(VLOOKUP(B1149,الموظفين!$A$2:$J$501,8,FALSE()),0)/الإعدادات!$B$6*الإعدادات!$B$9,2))</f>
        <v/>
      </c>
      <c r="S1149" s="24" t="str">
        <f aca="false">IF(OR(B1149="",M1149=""),"",ROUND(M1149/60*IFERROR(VLOOKUP(B1149,الموظفين!$A$2:$J$501,9,FALSE()),0),2))</f>
        <v/>
      </c>
      <c r="T1149" s="17"/>
      <c r="U1149" s="23" t="str">
        <f aca="false">IF(OR(A1149="",B1149=""),"",A1149&amp;"|"&amp;B1149)</f>
        <v/>
      </c>
    </row>
    <row r="1150" customFormat="false" ht="15" hidden="false" customHeight="false" outlineLevel="0" collapsed="false">
      <c r="A1150" s="16"/>
      <c r="B1150" s="17"/>
      <c r="C1150" s="18" t="str">
        <f aca="false">IF($B1150="","",IFERROR(VLOOKUP($B1150,الموظفين!$A$2:$J$501,2,FALSE())&amp;"","⚠ كود غير موجود"))</f>
        <v/>
      </c>
      <c r="D1150" s="18" t="str">
        <f aca="false">IF($B1150="","",IFERROR(VLOOKUP($B1150,الموظفين!$A$2:$J$501,3,FALSE())&amp;"",""))</f>
        <v/>
      </c>
      <c r="E1150" s="18" t="str">
        <f aca="false">IF($B1150="","",IFERROR(VLOOKUP($B1150,الموظفين!$A$2:$J$501,5,FALSE())&amp;"",""))</f>
        <v/>
      </c>
      <c r="F1150" s="19" t="str">
        <f aca="false">IF($B1150="","",IFERROR(VLOOKUP($B1150,الموظفين!$A$2:$J$501,6,FALSE()),""))</f>
        <v/>
      </c>
      <c r="G1150" s="19" t="str">
        <f aca="false">IF($B1150="","",IFERROR(VLOOKUP($B1150,الموظفين!$A$2:$J$501,7,FALSE()),""))</f>
        <v/>
      </c>
      <c r="H1150" s="20"/>
      <c r="I1150" s="20"/>
      <c r="J1150" s="21" t="str">
        <f aca="false">IF(OR(H1150="",I1150=""),"",ROUND(MOD(I1150-H1150,1)*24,2))</f>
        <v/>
      </c>
      <c r="K1150" s="22" t="str">
        <f aca="false">IF(OR(H1150="",F1150=""),"",IF(ROUND(MAX(0,MOD(H1150-F1150+0.5,1)-0.5)*1440,0)&gt;IFERROR(VLOOKUP(E1150,الورديات!$A$2:$E$21,5,FALSE()),0),ROUND(MAX(0,MOD(H1150-F1150+0.5,1)-0.5)*1440,0),0))</f>
        <v/>
      </c>
      <c r="L1150" s="22" t="str">
        <f aca="false">IF(OR(I1150="",G1150=""),"",ROUND(MAX(0,MOD(G1150-I1150+0.5,1)-0.5)*1440,0))</f>
        <v/>
      </c>
      <c r="M1150" s="22" t="str">
        <f aca="false">IF(OR(I1150="",G1150=""),"",IF(ROUND(MAX(0,MOD(I1150-G1150+0.5,1)-0.5)*1440,0)&gt;=الإعدادات!$B$8,ROUND(MAX(0,MOD(I1150-G1150+0.5,1)-0.5)*1440,0),0))</f>
        <v/>
      </c>
      <c r="N1150" s="18" t="str">
        <f aca="false">IF(OR(A1150="",B1150=""),"",IF(COUNTIFS(الإجازات!$A$2:$A$1001,B1150,الإجازات!$D$2:$D$1001,"&lt;="&amp;A1150,الإجازات!$E$2:$E$1001,"&gt;="&amp;A1150,الإجازات!$G$2:$G$1001,"مقبولة")=0,"",LOOKUP(2,1/((الإجازات!$A$2:$A$1001=B1150)*(الإجازات!$D$2:$D$1001&lt;=A1150)*(الإجازات!$E$2:$E$1001&gt;=A1150)*(الإجازات!$G$2:$G$1001="مقبولة")),الإجازات!$C$2:$C$1001)))</f>
        <v/>
      </c>
      <c r="O1150" s="17"/>
      <c r="P1150" s="23" t="str">
        <f aca="false">IF(B1150="","",IF(ISNA(MATCH(B1150,الموظفين!$A$2:$A$501,0)),"⚠ كود غير موجود",IF(O1150&lt;&gt;"",O1150,IF(N1150&lt;&gt;"",N1150,IF(H1150="",IF(AND(A1150&lt;&gt;"",WEEKDAY(A1150)=الإعدادات!$B$11),"راحة أسبوعية","غائب"),IF(I1150="","بدون انصراف",IF(N(K1150)&gt;0,"متأخر","حاضر")))))))</f>
        <v/>
      </c>
      <c r="Q1150" s="24" t="str">
        <f aca="false">IF(B1150="","",IF(OR(P1150="غائب",P1150="غياب",P1150="إجازة بدون راتب"),IFERROR(VLOOKUP(B1150,الموظفين!$A$2:$J$501,8,FALSE()),0),0))</f>
        <v/>
      </c>
      <c r="R1150" s="24" t="str">
        <f aca="false">IF(B1150="","",ROUND((N(K1150)+N(L1150))/60*IFERROR(VLOOKUP(B1150,الموظفين!$A$2:$J$501,8,FALSE()),0)/الإعدادات!$B$6*الإعدادات!$B$9,2))</f>
        <v/>
      </c>
      <c r="S1150" s="24" t="str">
        <f aca="false">IF(OR(B1150="",M1150=""),"",ROUND(M1150/60*IFERROR(VLOOKUP(B1150,الموظفين!$A$2:$J$501,9,FALSE()),0),2))</f>
        <v/>
      </c>
      <c r="T1150" s="17"/>
      <c r="U1150" s="23" t="str">
        <f aca="false">IF(OR(A1150="",B1150=""),"",A1150&amp;"|"&amp;B1150)</f>
        <v/>
      </c>
    </row>
    <row r="1151" customFormat="false" ht="15" hidden="false" customHeight="false" outlineLevel="0" collapsed="false">
      <c r="A1151" s="16"/>
      <c r="B1151" s="17"/>
      <c r="C1151" s="18" t="str">
        <f aca="false">IF($B1151="","",IFERROR(VLOOKUP($B1151,الموظفين!$A$2:$J$501,2,FALSE())&amp;"","⚠ كود غير موجود"))</f>
        <v/>
      </c>
      <c r="D1151" s="18" t="str">
        <f aca="false">IF($B1151="","",IFERROR(VLOOKUP($B1151,الموظفين!$A$2:$J$501,3,FALSE())&amp;"",""))</f>
        <v/>
      </c>
      <c r="E1151" s="18" t="str">
        <f aca="false">IF($B1151="","",IFERROR(VLOOKUP($B1151,الموظفين!$A$2:$J$501,5,FALSE())&amp;"",""))</f>
        <v/>
      </c>
      <c r="F1151" s="19" t="str">
        <f aca="false">IF($B1151="","",IFERROR(VLOOKUP($B1151,الموظفين!$A$2:$J$501,6,FALSE()),""))</f>
        <v/>
      </c>
      <c r="G1151" s="19" t="str">
        <f aca="false">IF($B1151="","",IFERROR(VLOOKUP($B1151,الموظفين!$A$2:$J$501,7,FALSE()),""))</f>
        <v/>
      </c>
      <c r="H1151" s="20"/>
      <c r="I1151" s="20"/>
      <c r="J1151" s="21" t="str">
        <f aca="false">IF(OR(H1151="",I1151=""),"",ROUND(MOD(I1151-H1151,1)*24,2))</f>
        <v/>
      </c>
      <c r="K1151" s="22" t="str">
        <f aca="false">IF(OR(H1151="",F1151=""),"",IF(ROUND(MAX(0,MOD(H1151-F1151+0.5,1)-0.5)*1440,0)&gt;IFERROR(VLOOKUP(E1151,الورديات!$A$2:$E$21,5,FALSE()),0),ROUND(MAX(0,MOD(H1151-F1151+0.5,1)-0.5)*1440,0),0))</f>
        <v/>
      </c>
      <c r="L1151" s="22" t="str">
        <f aca="false">IF(OR(I1151="",G1151=""),"",ROUND(MAX(0,MOD(G1151-I1151+0.5,1)-0.5)*1440,0))</f>
        <v/>
      </c>
      <c r="M1151" s="22" t="str">
        <f aca="false">IF(OR(I1151="",G1151=""),"",IF(ROUND(MAX(0,MOD(I1151-G1151+0.5,1)-0.5)*1440,0)&gt;=الإعدادات!$B$8,ROUND(MAX(0,MOD(I1151-G1151+0.5,1)-0.5)*1440,0),0))</f>
        <v/>
      </c>
      <c r="N1151" s="18" t="str">
        <f aca="false">IF(OR(A1151="",B1151=""),"",IF(COUNTIFS(الإجازات!$A$2:$A$1001,B1151,الإجازات!$D$2:$D$1001,"&lt;="&amp;A1151,الإجازات!$E$2:$E$1001,"&gt;="&amp;A1151,الإجازات!$G$2:$G$1001,"مقبولة")=0,"",LOOKUP(2,1/((الإجازات!$A$2:$A$1001=B1151)*(الإجازات!$D$2:$D$1001&lt;=A1151)*(الإجازات!$E$2:$E$1001&gt;=A1151)*(الإجازات!$G$2:$G$1001="مقبولة")),الإجازات!$C$2:$C$1001)))</f>
        <v/>
      </c>
      <c r="O1151" s="17"/>
      <c r="P1151" s="23" t="str">
        <f aca="false">IF(B1151="","",IF(ISNA(MATCH(B1151,الموظفين!$A$2:$A$501,0)),"⚠ كود غير موجود",IF(O1151&lt;&gt;"",O1151,IF(N1151&lt;&gt;"",N1151,IF(H1151="",IF(AND(A1151&lt;&gt;"",WEEKDAY(A1151)=الإعدادات!$B$11),"راحة أسبوعية","غائب"),IF(I1151="","بدون انصراف",IF(N(K1151)&gt;0,"متأخر","حاضر")))))))</f>
        <v/>
      </c>
      <c r="Q1151" s="24" t="str">
        <f aca="false">IF(B1151="","",IF(OR(P1151="غائب",P1151="غياب",P1151="إجازة بدون راتب"),IFERROR(VLOOKUP(B1151,الموظفين!$A$2:$J$501,8,FALSE()),0),0))</f>
        <v/>
      </c>
      <c r="R1151" s="24" t="str">
        <f aca="false">IF(B1151="","",ROUND((N(K1151)+N(L1151))/60*IFERROR(VLOOKUP(B1151,الموظفين!$A$2:$J$501,8,FALSE()),0)/الإعدادات!$B$6*الإعدادات!$B$9,2))</f>
        <v/>
      </c>
      <c r="S1151" s="24" t="str">
        <f aca="false">IF(OR(B1151="",M1151=""),"",ROUND(M1151/60*IFERROR(VLOOKUP(B1151,الموظفين!$A$2:$J$501,9,FALSE()),0),2))</f>
        <v/>
      </c>
      <c r="T1151" s="17"/>
      <c r="U1151" s="23" t="str">
        <f aca="false">IF(OR(A1151="",B1151=""),"",A1151&amp;"|"&amp;B1151)</f>
        <v/>
      </c>
    </row>
    <row r="1152" customFormat="false" ht="15" hidden="false" customHeight="false" outlineLevel="0" collapsed="false">
      <c r="A1152" s="16"/>
      <c r="B1152" s="17"/>
      <c r="C1152" s="18" t="str">
        <f aca="false">IF($B1152="","",IFERROR(VLOOKUP($B1152,الموظفين!$A$2:$J$501,2,FALSE())&amp;"","⚠ كود غير موجود"))</f>
        <v/>
      </c>
      <c r="D1152" s="18" t="str">
        <f aca="false">IF($B1152="","",IFERROR(VLOOKUP($B1152,الموظفين!$A$2:$J$501,3,FALSE())&amp;"",""))</f>
        <v/>
      </c>
      <c r="E1152" s="18" t="str">
        <f aca="false">IF($B1152="","",IFERROR(VLOOKUP($B1152,الموظفين!$A$2:$J$501,5,FALSE())&amp;"",""))</f>
        <v/>
      </c>
      <c r="F1152" s="19" t="str">
        <f aca="false">IF($B1152="","",IFERROR(VLOOKUP($B1152,الموظفين!$A$2:$J$501,6,FALSE()),""))</f>
        <v/>
      </c>
      <c r="G1152" s="19" t="str">
        <f aca="false">IF($B1152="","",IFERROR(VLOOKUP($B1152,الموظفين!$A$2:$J$501,7,FALSE()),""))</f>
        <v/>
      </c>
      <c r="H1152" s="20"/>
      <c r="I1152" s="20"/>
      <c r="J1152" s="21" t="str">
        <f aca="false">IF(OR(H1152="",I1152=""),"",ROUND(MOD(I1152-H1152,1)*24,2))</f>
        <v/>
      </c>
      <c r="K1152" s="22" t="str">
        <f aca="false">IF(OR(H1152="",F1152=""),"",IF(ROUND(MAX(0,MOD(H1152-F1152+0.5,1)-0.5)*1440,0)&gt;IFERROR(VLOOKUP(E1152,الورديات!$A$2:$E$21,5,FALSE()),0),ROUND(MAX(0,MOD(H1152-F1152+0.5,1)-0.5)*1440,0),0))</f>
        <v/>
      </c>
      <c r="L1152" s="22" t="str">
        <f aca="false">IF(OR(I1152="",G1152=""),"",ROUND(MAX(0,MOD(G1152-I1152+0.5,1)-0.5)*1440,0))</f>
        <v/>
      </c>
      <c r="M1152" s="22" t="str">
        <f aca="false">IF(OR(I1152="",G1152=""),"",IF(ROUND(MAX(0,MOD(I1152-G1152+0.5,1)-0.5)*1440,0)&gt;=الإعدادات!$B$8,ROUND(MAX(0,MOD(I1152-G1152+0.5,1)-0.5)*1440,0),0))</f>
        <v/>
      </c>
      <c r="N1152" s="18" t="str">
        <f aca="false">IF(OR(A1152="",B1152=""),"",IF(COUNTIFS(الإجازات!$A$2:$A$1001,B1152,الإجازات!$D$2:$D$1001,"&lt;="&amp;A1152,الإجازات!$E$2:$E$1001,"&gt;="&amp;A1152,الإجازات!$G$2:$G$1001,"مقبولة")=0,"",LOOKUP(2,1/((الإجازات!$A$2:$A$1001=B1152)*(الإجازات!$D$2:$D$1001&lt;=A1152)*(الإجازات!$E$2:$E$1001&gt;=A1152)*(الإجازات!$G$2:$G$1001="مقبولة")),الإجازات!$C$2:$C$1001)))</f>
        <v/>
      </c>
      <c r="O1152" s="17"/>
      <c r="P1152" s="23" t="str">
        <f aca="false">IF(B1152="","",IF(ISNA(MATCH(B1152,الموظفين!$A$2:$A$501,0)),"⚠ كود غير موجود",IF(O1152&lt;&gt;"",O1152,IF(N1152&lt;&gt;"",N1152,IF(H1152="",IF(AND(A1152&lt;&gt;"",WEEKDAY(A1152)=الإعدادات!$B$11),"راحة أسبوعية","غائب"),IF(I1152="","بدون انصراف",IF(N(K1152)&gt;0,"متأخر","حاضر")))))))</f>
        <v/>
      </c>
      <c r="Q1152" s="24" t="str">
        <f aca="false">IF(B1152="","",IF(OR(P1152="غائب",P1152="غياب",P1152="إجازة بدون راتب"),IFERROR(VLOOKUP(B1152,الموظفين!$A$2:$J$501,8,FALSE()),0),0))</f>
        <v/>
      </c>
      <c r="R1152" s="24" t="str">
        <f aca="false">IF(B1152="","",ROUND((N(K1152)+N(L1152))/60*IFERROR(VLOOKUP(B1152,الموظفين!$A$2:$J$501,8,FALSE()),0)/الإعدادات!$B$6*الإعدادات!$B$9,2))</f>
        <v/>
      </c>
      <c r="S1152" s="24" t="str">
        <f aca="false">IF(OR(B1152="",M1152=""),"",ROUND(M1152/60*IFERROR(VLOOKUP(B1152,الموظفين!$A$2:$J$501,9,FALSE()),0),2))</f>
        <v/>
      </c>
      <c r="T1152" s="17"/>
      <c r="U1152" s="23" t="str">
        <f aca="false">IF(OR(A1152="",B1152=""),"",A1152&amp;"|"&amp;B1152)</f>
        <v/>
      </c>
    </row>
    <row r="1153" customFormat="false" ht="15" hidden="false" customHeight="false" outlineLevel="0" collapsed="false">
      <c r="A1153" s="16"/>
      <c r="B1153" s="17"/>
      <c r="C1153" s="18" t="str">
        <f aca="false">IF($B1153="","",IFERROR(VLOOKUP($B1153,الموظفين!$A$2:$J$501,2,FALSE())&amp;"","⚠ كود غير موجود"))</f>
        <v/>
      </c>
      <c r="D1153" s="18" t="str">
        <f aca="false">IF($B1153="","",IFERROR(VLOOKUP($B1153,الموظفين!$A$2:$J$501,3,FALSE())&amp;"",""))</f>
        <v/>
      </c>
      <c r="E1153" s="18" t="str">
        <f aca="false">IF($B1153="","",IFERROR(VLOOKUP($B1153,الموظفين!$A$2:$J$501,5,FALSE())&amp;"",""))</f>
        <v/>
      </c>
      <c r="F1153" s="19" t="str">
        <f aca="false">IF($B1153="","",IFERROR(VLOOKUP($B1153,الموظفين!$A$2:$J$501,6,FALSE()),""))</f>
        <v/>
      </c>
      <c r="G1153" s="19" t="str">
        <f aca="false">IF($B1153="","",IFERROR(VLOOKUP($B1153,الموظفين!$A$2:$J$501,7,FALSE()),""))</f>
        <v/>
      </c>
      <c r="H1153" s="20"/>
      <c r="I1153" s="20"/>
      <c r="J1153" s="21" t="str">
        <f aca="false">IF(OR(H1153="",I1153=""),"",ROUND(MOD(I1153-H1153,1)*24,2))</f>
        <v/>
      </c>
      <c r="K1153" s="22" t="str">
        <f aca="false">IF(OR(H1153="",F1153=""),"",IF(ROUND(MAX(0,MOD(H1153-F1153+0.5,1)-0.5)*1440,0)&gt;IFERROR(VLOOKUP(E1153,الورديات!$A$2:$E$21,5,FALSE()),0),ROUND(MAX(0,MOD(H1153-F1153+0.5,1)-0.5)*1440,0),0))</f>
        <v/>
      </c>
      <c r="L1153" s="22" t="str">
        <f aca="false">IF(OR(I1153="",G1153=""),"",ROUND(MAX(0,MOD(G1153-I1153+0.5,1)-0.5)*1440,0))</f>
        <v/>
      </c>
      <c r="M1153" s="22" t="str">
        <f aca="false">IF(OR(I1153="",G1153=""),"",IF(ROUND(MAX(0,MOD(I1153-G1153+0.5,1)-0.5)*1440,0)&gt;=الإعدادات!$B$8,ROUND(MAX(0,MOD(I1153-G1153+0.5,1)-0.5)*1440,0),0))</f>
        <v/>
      </c>
      <c r="N1153" s="18" t="str">
        <f aca="false">IF(OR(A1153="",B1153=""),"",IF(COUNTIFS(الإجازات!$A$2:$A$1001,B1153,الإجازات!$D$2:$D$1001,"&lt;="&amp;A1153,الإجازات!$E$2:$E$1001,"&gt;="&amp;A1153,الإجازات!$G$2:$G$1001,"مقبولة")=0,"",LOOKUP(2,1/((الإجازات!$A$2:$A$1001=B1153)*(الإجازات!$D$2:$D$1001&lt;=A1153)*(الإجازات!$E$2:$E$1001&gt;=A1153)*(الإجازات!$G$2:$G$1001="مقبولة")),الإجازات!$C$2:$C$1001)))</f>
        <v/>
      </c>
      <c r="O1153" s="17"/>
      <c r="P1153" s="23" t="str">
        <f aca="false">IF(B1153="","",IF(ISNA(MATCH(B1153,الموظفين!$A$2:$A$501,0)),"⚠ كود غير موجود",IF(O1153&lt;&gt;"",O1153,IF(N1153&lt;&gt;"",N1153,IF(H1153="",IF(AND(A1153&lt;&gt;"",WEEKDAY(A1153)=الإعدادات!$B$11),"راحة أسبوعية","غائب"),IF(I1153="","بدون انصراف",IF(N(K1153)&gt;0,"متأخر","حاضر")))))))</f>
        <v/>
      </c>
      <c r="Q1153" s="24" t="str">
        <f aca="false">IF(B1153="","",IF(OR(P1153="غائب",P1153="غياب",P1153="إجازة بدون راتب"),IFERROR(VLOOKUP(B1153,الموظفين!$A$2:$J$501,8,FALSE()),0),0))</f>
        <v/>
      </c>
      <c r="R1153" s="24" t="str">
        <f aca="false">IF(B1153="","",ROUND((N(K1153)+N(L1153))/60*IFERROR(VLOOKUP(B1153,الموظفين!$A$2:$J$501,8,FALSE()),0)/الإعدادات!$B$6*الإعدادات!$B$9,2))</f>
        <v/>
      </c>
      <c r="S1153" s="24" t="str">
        <f aca="false">IF(OR(B1153="",M1153=""),"",ROUND(M1153/60*IFERROR(VLOOKUP(B1153,الموظفين!$A$2:$J$501,9,FALSE()),0),2))</f>
        <v/>
      </c>
      <c r="T1153" s="17"/>
      <c r="U1153" s="23" t="str">
        <f aca="false">IF(OR(A1153="",B1153=""),"",A1153&amp;"|"&amp;B1153)</f>
        <v/>
      </c>
    </row>
    <row r="1154" customFormat="false" ht="15" hidden="false" customHeight="false" outlineLevel="0" collapsed="false">
      <c r="A1154" s="16"/>
      <c r="B1154" s="17"/>
      <c r="C1154" s="18" t="str">
        <f aca="false">IF($B1154="","",IFERROR(VLOOKUP($B1154,الموظفين!$A$2:$J$501,2,FALSE())&amp;"","⚠ كود غير موجود"))</f>
        <v/>
      </c>
      <c r="D1154" s="18" t="str">
        <f aca="false">IF($B1154="","",IFERROR(VLOOKUP($B1154,الموظفين!$A$2:$J$501,3,FALSE())&amp;"",""))</f>
        <v/>
      </c>
      <c r="E1154" s="18" t="str">
        <f aca="false">IF($B1154="","",IFERROR(VLOOKUP($B1154,الموظفين!$A$2:$J$501,5,FALSE())&amp;"",""))</f>
        <v/>
      </c>
      <c r="F1154" s="19" t="str">
        <f aca="false">IF($B1154="","",IFERROR(VLOOKUP($B1154,الموظفين!$A$2:$J$501,6,FALSE()),""))</f>
        <v/>
      </c>
      <c r="G1154" s="19" t="str">
        <f aca="false">IF($B1154="","",IFERROR(VLOOKUP($B1154,الموظفين!$A$2:$J$501,7,FALSE()),""))</f>
        <v/>
      </c>
      <c r="H1154" s="20"/>
      <c r="I1154" s="20"/>
      <c r="J1154" s="21" t="str">
        <f aca="false">IF(OR(H1154="",I1154=""),"",ROUND(MOD(I1154-H1154,1)*24,2))</f>
        <v/>
      </c>
      <c r="K1154" s="22" t="str">
        <f aca="false">IF(OR(H1154="",F1154=""),"",IF(ROUND(MAX(0,MOD(H1154-F1154+0.5,1)-0.5)*1440,0)&gt;IFERROR(VLOOKUP(E1154,الورديات!$A$2:$E$21,5,FALSE()),0),ROUND(MAX(0,MOD(H1154-F1154+0.5,1)-0.5)*1440,0),0))</f>
        <v/>
      </c>
      <c r="L1154" s="22" t="str">
        <f aca="false">IF(OR(I1154="",G1154=""),"",ROUND(MAX(0,MOD(G1154-I1154+0.5,1)-0.5)*1440,0))</f>
        <v/>
      </c>
      <c r="M1154" s="22" t="str">
        <f aca="false">IF(OR(I1154="",G1154=""),"",IF(ROUND(MAX(0,MOD(I1154-G1154+0.5,1)-0.5)*1440,0)&gt;=الإعدادات!$B$8,ROUND(MAX(0,MOD(I1154-G1154+0.5,1)-0.5)*1440,0),0))</f>
        <v/>
      </c>
      <c r="N1154" s="18" t="str">
        <f aca="false">IF(OR(A1154="",B1154=""),"",IF(COUNTIFS(الإجازات!$A$2:$A$1001,B1154,الإجازات!$D$2:$D$1001,"&lt;="&amp;A1154,الإجازات!$E$2:$E$1001,"&gt;="&amp;A1154,الإجازات!$G$2:$G$1001,"مقبولة")=0,"",LOOKUP(2,1/((الإجازات!$A$2:$A$1001=B1154)*(الإجازات!$D$2:$D$1001&lt;=A1154)*(الإجازات!$E$2:$E$1001&gt;=A1154)*(الإجازات!$G$2:$G$1001="مقبولة")),الإجازات!$C$2:$C$1001)))</f>
        <v/>
      </c>
      <c r="O1154" s="17"/>
      <c r="P1154" s="23" t="str">
        <f aca="false">IF(B1154="","",IF(ISNA(MATCH(B1154,الموظفين!$A$2:$A$501,0)),"⚠ كود غير موجود",IF(O1154&lt;&gt;"",O1154,IF(N1154&lt;&gt;"",N1154,IF(H1154="",IF(AND(A1154&lt;&gt;"",WEEKDAY(A1154)=الإعدادات!$B$11),"راحة أسبوعية","غائب"),IF(I1154="","بدون انصراف",IF(N(K1154)&gt;0,"متأخر","حاضر")))))))</f>
        <v/>
      </c>
      <c r="Q1154" s="24" t="str">
        <f aca="false">IF(B1154="","",IF(OR(P1154="غائب",P1154="غياب",P1154="إجازة بدون راتب"),IFERROR(VLOOKUP(B1154,الموظفين!$A$2:$J$501,8,FALSE()),0),0))</f>
        <v/>
      </c>
      <c r="R1154" s="24" t="str">
        <f aca="false">IF(B1154="","",ROUND((N(K1154)+N(L1154))/60*IFERROR(VLOOKUP(B1154,الموظفين!$A$2:$J$501,8,FALSE()),0)/الإعدادات!$B$6*الإعدادات!$B$9,2))</f>
        <v/>
      </c>
      <c r="S1154" s="24" t="str">
        <f aca="false">IF(OR(B1154="",M1154=""),"",ROUND(M1154/60*IFERROR(VLOOKUP(B1154,الموظفين!$A$2:$J$501,9,FALSE()),0),2))</f>
        <v/>
      </c>
      <c r="T1154" s="17"/>
      <c r="U1154" s="23" t="str">
        <f aca="false">IF(OR(A1154="",B1154=""),"",A1154&amp;"|"&amp;B1154)</f>
        <v/>
      </c>
    </row>
    <row r="1155" customFormat="false" ht="15" hidden="false" customHeight="false" outlineLevel="0" collapsed="false">
      <c r="A1155" s="16"/>
      <c r="B1155" s="17"/>
      <c r="C1155" s="18" t="str">
        <f aca="false">IF($B1155="","",IFERROR(VLOOKUP($B1155,الموظفين!$A$2:$J$501,2,FALSE())&amp;"","⚠ كود غير موجود"))</f>
        <v/>
      </c>
      <c r="D1155" s="18" t="str">
        <f aca="false">IF($B1155="","",IFERROR(VLOOKUP($B1155,الموظفين!$A$2:$J$501,3,FALSE())&amp;"",""))</f>
        <v/>
      </c>
      <c r="E1155" s="18" t="str">
        <f aca="false">IF($B1155="","",IFERROR(VLOOKUP($B1155,الموظفين!$A$2:$J$501,5,FALSE())&amp;"",""))</f>
        <v/>
      </c>
      <c r="F1155" s="19" t="str">
        <f aca="false">IF($B1155="","",IFERROR(VLOOKUP($B1155,الموظفين!$A$2:$J$501,6,FALSE()),""))</f>
        <v/>
      </c>
      <c r="G1155" s="19" t="str">
        <f aca="false">IF($B1155="","",IFERROR(VLOOKUP($B1155,الموظفين!$A$2:$J$501,7,FALSE()),""))</f>
        <v/>
      </c>
      <c r="H1155" s="20"/>
      <c r="I1155" s="20"/>
      <c r="J1155" s="21" t="str">
        <f aca="false">IF(OR(H1155="",I1155=""),"",ROUND(MOD(I1155-H1155,1)*24,2))</f>
        <v/>
      </c>
      <c r="K1155" s="22" t="str">
        <f aca="false">IF(OR(H1155="",F1155=""),"",IF(ROUND(MAX(0,MOD(H1155-F1155+0.5,1)-0.5)*1440,0)&gt;IFERROR(VLOOKUP(E1155,الورديات!$A$2:$E$21,5,FALSE()),0),ROUND(MAX(0,MOD(H1155-F1155+0.5,1)-0.5)*1440,0),0))</f>
        <v/>
      </c>
      <c r="L1155" s="22" t="str">
        <f aca="false">IF(OR(I1155="",G1155=""),"",ROUND(MAX(0,MOD(G1155-I1155+0.5,1)-0.5)*1440,0))</f>
        <v/>
      </c>
      <c r="M1155" s="22" t="str">
        <f aca="false">IF(OR(I1155="",G1155=""),"",IF(ROUND(MAX(0,MOD(I1155-G1155+0.5,1)-0.5)*1440,0)&gt;=الإعدادات!$B$8,ROUND(MAX(0,MOD(I1155-G1155+0.5,1)-0.5)*1440,0),0))</f>
        <v/>
      </c>
      <c r="N1155" s="18" t="str">
        <f aca="false">IF(OR(A1155="",B1155=""),"",IF(COUNTIFS(الإجازات!$A$2:$A$1001,B1155,الإجازات!$D$2:$D$1001,"&lt;="&amp;A1155,الإجازات!$E$2:$E$1001,"&gt;="&amp;A1155,الإجازات!$G$2:$G$1001,"مقبولة")=0,"",LOOKUP(2,1/((الإجازات!$A$2:$A$1001=B1155)*(الإجازات!$D$2:$D$1001&lt;=A1155)*(الإجازات!$E$2:$E$1001&gt;=A1155)*(الإجازات!$G$2:$G$1001="مقبولة")),الإجازات!$C$2:$C$1001)))</f>
        <v/>
      </c>
      <c r="O1155" s="17"/>
      <c r="P1155" s="23" t="str">
        <f aca="false">IF(B1155="","",IF(ISNA(MATCH(B1155,الموظفين!$A$2:$A$501,0)),"⚠ كود غير موجود",IF(O1155&lt;&gt;"",O1155,IF(N1155&lt;&gt;"",N1155,IF(H1155="",IF(AND(A1155&lt;&gt;"",WEEKDAY(A1155)=الإعدادات!$B$11),"راحة أسبوعية","غائب"),IF(I1155="","بدون انصراف",IF(N(K1155)&gt;0,"متأخر","حاضر")))))))</f>
        <v/>
      </c>
      <c r="Q1155" s="24" t="str">
        <f aca="false">IF(B1155="","",IF(OR(P1155="غائب",P1155="غياب",P1155="إجازة بدون راتب"),IFERROR(VLOOKUP(B1155,الموظفين!$A$2:$J$501,8,FALSE()),0),0))</f>
        <v/>
      </c>
      <c r="R1155" s="24" t="str">
        <f aca="false">IF(B1155="","",ROUND((N(K1155)+N(L1155))/60*IFERROR(VLOOKUP(B1155,الموظفين!$A$2:$J$501,8,FALSE()),0)/الإعدادات!$B$6*الإعدادات!$B$9,2))</f>
        <v/>
      </c>
      <c r="S1155" s="24" t="str">
        <f aca="false">IF(OR(B1155="",M1155=""),"",ROUND(M1155/60*IFERROR(VLOOKUP(B1155,الموظفين!$A$2:$J$501,9,FALSE()),0),2))</f>
        <v/>
      </c>
      <c r="T1155" s="17"/>
      <c r="U1155" s="23" t="str">
        <f aca="false">IF(OR(A1155="",B1155=""),"",A1155&amp;"|"&amp;B1155)</f>
        <v/>
      </c>
    </row>
    <row r="1156" customFormat="false" ht="15" hidden="false" customHeight="false" outlineLevel="0" collapsed="false">
      <c r="A1156" s="16"/>
      <c r="B1156" s="17"/>
      <c r="C1156" s="18" t="str">
        <f aca="false">IF($B1156="","",IFERROR(VLOOKUP($B1156,الموظفين!$A$2:$J$501,2,FALSE())&amp;"","⚠ كود غير موجود"))</f>
        <v/>
      </c>
      <c r="D1156" s="18" t="str">
        <f aca="false">IF($B1156="","",IFERROR(VLOOKUP($B1156,الموظفين!$A$2:$J$501,3,FALSE())&amp;"",""))</f>
        <v/>
      </c>
      <c r="E1156" s="18" t="str">
        <f aca="false">IF($B1156="","",IFERROR(VLOOKUP($B1156,الموظفين!$A$2:$J$501,5,FALSE())&amp;"",""))</f>
        <v/>
      </c>
      <c r="F1156" s="19" t="str">
        <f aca="false">IF($B1156="","",IFERROR(VLOOKUP($B1156,الموظفين!$A$2:$J$501,6,FALSE()),""))</f>
        <v/>
      </c>
      <c r="G1156" s="19" t="str">
        <f aca="false">IF($B1156="","",IFERROR(VLOOKUP($B1156,الموظفين!$A$2:$J$501,7,FALSE()),""))</f>
        <v/>
      </c>
      <c r="H1156" s="20"/>
      <c r="I1156" s="20"/>
      <c r="J1156" s="21" t="str">
        <f aca="false">IF(OR(H1156="",I1156=""),"",ROUND(MOD(I1156-H1156,1)*24,2))</f>
        <v/>
      </c>
      <c r="K1156" s="22" t="str">
        <f aca="false">IF(OR(H1156="",F1156=""),"",IF(ROUND(MAX(0,MOD(H1156-F1156+0.5,1)-0.5)*1440,0)&gt;IFERROR(VLOOKUP(E1156,الورديات!$A$2:$E$21,5,FALSE()),0),ROUND(MAX(0,MOD(H1156-F1156+0.5,1)-0.5)*1440,0),0))</f>
        <v/>
      </c>
      <c r="L1156" s="22" t="str">
        <f aca="false">IF(OR(I1156="",G1156=""),"",ROUND(MAX(0,MOD(G1156-I1156+0.5,1)-0.5)*1440,0))</f>
        <v/>
      </c>
      <c r="M1156" s="22" t="str">
        <f aca="false">IF(OR(I1156="",G1156=""),"",IF(ROUND(MAX(0,MOD(I1156-G1156+0.5,1)-0.5)*1440,0)&gt;=الإعدادات!$B$8,ROUND(MAX(0,MOD(I1156-G1156+0.5,1)-0.5)*1440,0),0))</f>
        <v/>
      </c>
      <c r="N1156" s="18" t="str">
        <f aca="false">IF(OR(A1156="",B1156=""),"",IF(COUNTIFS(الإجازات!$A$2:$A$1001,B1156,الإجازات!$D$2:$D$1001,"&lt;="&amp;A1156,الإجازات!$E$2:$E$1001,"&gt;="&amp;A1156,الإجازات!$G$2:$G$1001,"مقبولة")=0,"",LOOKUP(2,1/((الإجازات!$A$2:$A$1001=B1156)*(الإجازات!$D$2:$D$1001&lt;=A1156)*(الإجازات!$E$2:$E$1001&gt;=A1156)*(الإجازات!$G$2:$G$1001="مقبولة")),الإجازات!$C$2:$C$1001)))</f>
        <v/>
      </c>
      <c r="O1156" s="17"/>
      <c r="P1156" s="23" t="str">
        <f aca="false">IF(B1156="","",IF(ISNA(MATCH(B1156,الموظفين!$A$2:$A$501,0)),"⚠ كود غير موجود",IF(O1156&lt;&gt;"",O1156,IF(N1156&lt;&gt;"",N1156,IF(H1156="",IF(AND(A1156&lt;&gt;"",WEEKDAY(A1156)=الإعدادات!$B$11),"راحة أسبوعية","غائب"),IF(I1156="","بدون انصراف",IF(N(K1156)&gt;0,"متأخر","حاضر")))))))</f>
        <v/>
      </c>
      <c r="Q1156" s="24" t="str">
        <f aca="false">IF(B1156="","",IF(OR(P1156="غائب",P1156="غياب",P1156="إجازة بدون راتب"),IFERROR(VLOOKUP(B1156,الموظفين!$A$2:$J$501,8,FALSE()),0),0))</f>
        <v/>
      </c>
      <c r="R1156" s="24" t="str">
        <f aca="false">IF(B1156="","",ROUND((N(K1156)+N(L1156))/60*IFERROR(VLOOKUP(B1156,الموظفين!$A$2:$J$501,8,FALSE()),0)/الإعدادات!$B$6*الإعدادات!$B$9,2))</f>
        <v/>
      </c>
      <c r="S1156" s="24" t="str">
        <f aca="false">IF(OR(B1156="",M1156=""),"",ROUND(M1156/60*IFERROR(VLOOKUP(B1156,الموظفين!$A$2:$J$501,9,FALSE()),0),2))</f>
        <v/>
      </c>
      <c r="T1156" s="17"/>
      <c r="U1156" s="23" t="str">
        <f aca="false">IF(OR(A1156="",B1156=""),"",A1156&amp;"|"&amp;B1156)</f>
        <v/>
      </c>
    </row>
    <row r="1157" customFormat="false" ht="15" hidden="false" customHeight="false" outlineLevel="0" collapsed="false">
      <c r="A1157" s="16"/>
      <c r="B1157" s="17"/>
      <c r="C1157" s="18" t="str">
        <f aca="false">IF($B1157="","",IFERROR(VLOOKUP($B1157,الموظفين!$A$2:$J$501,2,FALSE())&amp;"","⚠ كود غير موجود"))</f>
        <v/>
      </c>
      <c r="D1157" s="18" t="str">
        <f aca="false">IF($B1157="","",IFERROR(VLOOKUP($B1157,الموظفين!$A$2:$J$501,3,FALSE())&amp;"",""))</f>
        <v/>
      </c>
      <c r="E1157" s="18" t="str">
        <f aca="false">IF($B1157="","",IFERROR(VLOOKUP($B1157,الموظفين!$A$2:$J$501,5,FALSE())&amp;"",""))</f>
        <v/>
      </c>
      <c r="F1157" s="19" t="str">
        <f aca="false">IF($B1157="","",IFERROR(VLOOKUP($B1157,الموظفين!$A$2:$J$501,6,FALSE()),""))</f>
        <v/>
      </c>
      <c r="G1157" s="19" t="str">
        <f aca="false">IF($B1157="","",IFERROR(VLOOKUP($B1157,الموظفين!$A$2:$J$501,7,FALSE()),""))</f>
        <v/>
      </c>
      <c r="H1157" s="20"/>
      <c r="I1157" s="20"/>
      <c r="J1157" s="21" t="str">
        <f aca="false">IF(OR(H1157="",I1157=""),"",ROUND(MOD(I1157-H1157,1)*24,2))</f>
        <v/>
      </c>
      <c r="K1157" s="22" t="str">
        <f aca="false">IF(OR(H1157="",F1157=""),"",IF(ROUND(MAX(0,MOD(H1157-F1157+0.5,1)-0.5)*1440,0)&gt;IFERROR(VLOOKUP(E1157,الورديات!$A$2:$E$21,5,FALSE()),0),ROUND(MAX(0,MOD(H1157-F1157+0.5,1)-0.5)*1440,0),0))</f>
        <v/>
      </c>
      <c r="L1157" s="22" t="str">
        <f aca="false">IF(OR(I1157="",G1157=""),"",ROUND(MAX(0,MOD(G1157-I1157+0.5,1)-0.5)*1440,0))</f>
        <v/>
      </c>
      <c r="M1157" s="22" t="str">
        <f aca="false">IF(OR(I1157="",G1157=""),"",IF(ROUND(MAX(0,MOD(I1157-G1157+0.5,1)-0.5)*1440,0)&gt;=الإعدادات!$B$8,ROUND(MAX(0,MOD(I1157-G1157+0.5,1)-0.5)*1440,0),0))</f>
        <v/>
      </c>
      <c r="N1157" s="18" t="str">
        <f aca="false">IF(OR(A1157="",B1157=""),"",IF(COUNTIFS(الإجازات!$A$2:$A$1001,B1157,الإجازات!$D$2:$D$1001,"&lt;="&amp;A1157,الإجازات!$E$2:$E$1001,"&gt;="&amp;A1157,الإجازات!$G$2:$G$1001,"مقبولة")=0,"",LOOKUP(2,1/((الإجازات!$A$2:$A$1001=B1157)*(الإجازات!$D$2:$D$1001&lt;=A1157)*(الإجازات!$E$2:$E$1001&gt;=A1157)*(الإجازات!$G$2:$G$1001="مقبولة")),الإجازات!$C$2:$C$1001)))</f>
        <v/>
      </c>
      <c r="O1157" s="17"/>
      <c r="P1157" s="23" t="str">
        <f aca="false">IF(B1157="","",IF(ISNA(MATCH(B1157,الموظفين!$A$2:$A$501,0)),"⚠ كود غير موجود",IF(O1157&lt;&gt;"",O1157,IF(N1157&lt;&gt;"",N1157,IF(H1157="",IF(AND(A1157&lt;&gt;"",WEEKDAY(A1157)=الإعدادات!$B$11),"راحة أسبوعية","غائب"),IF(I1157="","بدون انصراف",IF(N(K1157)&gt;0,"متأخر","حاضر")))))))</f>
        <v/>
      </c>
      <c r="Q1157" s="24" t="str">
        <f aca="false">IF(B1157="","",IF(OR(P1157="غائب",P1157="غياب",P1157="إجازة بدون راتب"),IFERROR(VLOOKUP(B1157,الموظفين!$A$2:$J$501,8,FALSE()),0),0))</f>
        <v/>
      </c>
      <c r="R1157" s="24" t="str">
        <f aca="false">IF(B1157="","",ROUND((N(K1157)+N(L1157))/60*IFERROR(VLOOKUP(B1157,الموظفين!$A$2:$J$501,8,FALSE()),0)/الإعدادات!$B$6*الإعدادات!$B$9,2))</f>
        <v/>
      </c>
      <c r="S1157" s="24" t="str">
        <f aca="false">IF(OR(B1157="",M1157=""),"",ROUND(M1157/60*IFERROR(VLOOKUP(B1157,الموظفين!$A$2:$J$501,9,FALSE()),0),2))</f>
        <v/>
      </c>
      <c r="T1157" s="17"/>
      <c r="U1157" s="23" t="str">
        <f aca="false">IF(OR(A1157="",B1157=""),"",A1157&amp;"|"&amp;B1157)</f>
        <v/>
      </c>
    </row>
    <row r="1158" customFormat="false" ht="15" hidden="false" customHeight="false" outlineLevel="0" collapsed="false">
      <c r="A1158" s="16"/>
      <c r="B1158" s="17"/>
      <c r="C1158" s="18" t="str">
        <f aca="false">IF($B1158="","",IFERROR(VLOOKUP($B1158,الموظفين!$A$2:$J$501,2,FALSE())&amp;"","⚠ كود غير موجود"))</f>
        <v/>
      </c>
      <c r="D1158" s="18" t="str">
        <f aca="false">IF($B1158="","",IFERROR(VLOOKUP($B1158,الموظفين!$A$2:$J$501,3,FALSE())&amp;"",""))</f>
        <v/>
      </c>
      <c r="E1158" s="18" t="str">
        <f aca="false">IF($B1158="","",IFERROR(VLOOKUP($B1158,الموظفين!$A$2:$J$501,5,FALSE())&amp;"",""))</f>
        <v/>
      </c>
      <c r="F1158" s="19" t="str">
        <f aca="false">IF($B1158="","",IFERROR(VLOOKUP($B1158,الموظفين!$A$2:$J$501,6,FALSE()),""))</f>
        <v/>
      </c>
      <c r="G1158" s="19" t="str">
        <f aca="false">IF($B1158="","",IFERROR(VLOOKUP($B1158,الموظفين!$A$2:$J$501,7,FALSE()),""))</f>
        <v/>
      </c>
      <c r="H1158" s="20"/>
      <c r="I1158" s="20"/>
      <c r="J1158" s="21" t="str">
        <f aca="false">IF(OR(H1158="",I1158=""),"",ROUND(MOD(I1158-H1158,1)*24,2))</f>
        <v/>
      </c>
      <c r="K1158" s="22" t="str">
        <f aca="false">IF(OR(H1158="",F1158=""),"",IF(ROUND(MAX(0,MOD(H1158-F1158+0.5,1)-0.5)*1440,0)&gt;IFERROR(VLOOKUP(E1158,الورديات!$A$2:$E$21,5,FALSE()),0),ROUND(MAX(0,MOD(H1158-F1158+0.5,1)-0.5)*1440,0),0))</f>
        <v/>
      </c>
      <c r="L1158" s="22" t="str">
        <f aca="false">IF(OR(I1158="",G1158=""),"",ROUND(MAX(0,MOD(G1158-I1158+0.5,1)-0.5)*1440,0))</f>
        <v/>
      </c>
      <c r="M1158" s="22" t="str">
        <f aca="false">IF(OR(I1158="",G1158=""),"",IF(ROUND(MAX(0,MOD(I1158-G1158+0.5,1)-0.5)*1440,0)&gt;=الإعدادات!$B$8,ROUND(MAX(0,MOD(I1158-G1158+0.5,1)-0.5)*1440,0),0))</f>
        <v/>
      </c>
      <c r="N1158" s="18" t="str">
        <f aca="false">IF(OR(A1158="",B1158=""),"",IF(COUNTIFS(الإجازات!$A$2:$A$1001,B1158,الإجازات!$D$2:$D$1001,"&lt;="&amp;A1158,الإجازات!$E$2:$E$1001,"&gt;="&amp;A1158,الإجازات!$G$2:$G$1001,"مقبولة")=0,"",LOOKUP(2,1/((الإجازات!$A$2:$A$1001=B1158)*(الإجازات!$D$2:$D$1001&lt;=A1158)*(الإجازات!$E$2:$E$1001&gt;=A1158)*(الإجازات!$G$2:$G$1001="مقبولة")),الإجازات!$C$2:$C$1001)))</f>
        <v/>
      </c>
      <c r="O1158" s="17"/>
      <c r="P1158" s="23" t="str">
        <f aca="false">IF(B1158="","",IF(ISNA(MATCH(B1158,الموظفين!$A$2:$A$501,0)),"⚠ كود غير موجود",IF(O1158&lt;&gt;"",O1158,IF(N1158&lt;&gt;"",N1158,IF(H1158="",IF(AND(A1158&lt;&gt;"",WEEKDAY(A1158)=الإعدادات!$B$11),"راحة أسبوعية","غائب"),IF(I1158="","بدون انصراف",IF(N(K1158)&gt;0,"متأخر","حاضر")))))))</f>
        <v/>
      </c>
      <c r="Q1158" s="24" t="str">
        <f aca="false">IF(B1158="","",IF(OR(P1158="غائب",P1158="غياب",P1158="إجازة بدون راتب"),IFERROR(VLOOKUP(B1158,الموظفين!$A$2:$J$501,8,FALSE()),0),0))</f>
        <v/>
      </c>
      <c r="R1158" s="24" t="str">
        <f aca="false">IF(B1158="","",ROUND((N(K1158)+N(L1158))/60*IFERROR(VLOOKUP(B1158,الموظفين!$A$2:$J$501,8,FALSE()),0)/الإعدادات!$B$6*الإعدادات!$B$9,2))</f>
        <v/>
      </c>
      <c r="S1158" s="24" t="str">
        <f aca="false">IF(OR(B1158="",M1158=""),"",ROUND(M1158/60*IFERROR(VLOOKUP(B1158,الموظفين!$A$2:$J$501,9,FALSE()),0),2))</f>
        <v/>
      </c>
      <c r="T1158" s="17"/>
      <c r="U1158" s="23" t="str">
        <f aca="false">IF(OR(A1158="",B1158=""),"",A1158&amp;"|"&amp;B1158)</f>
        <v/>
      </c>
    </row>
    <row r="1159" customFormat="false" ht="15" hidden="false" customHeight="false" outlineLevel="0" collapsed="false">
      <c r="A1159" s="16"/>
      <c r="B1159" s="17"/>
      <c r="C1159" s="18" t="str">
        <f aca="false">IF($B1159="","",IFERROR(VLOOKUP($B1159,الموظفين!$A$2:$J$501,2,FALSE())&amp;"","⚠ كود غير موجود"))</f>
        <v/>
      </c>
      <c r="D1159" s="18" t="str">
        <f aca="false">IF($B1159="","",IFERROR(VLOOKUP($B1159,الموظفين!$A$2:$J$501,3,FALSE())&amp;"",""))</f>
        <v/>
      </c>
      <c r="E1159" s="18" t="str">
        <f aca="false">IF($B1159="","",IFERROR(VLOOKUP($B1159,الموظفين!$A$2:$J$501,5,FALSE())&amp;"",""))</f>
        <v/>
      </c>
      <c r="F1159" s="19" t="str">
        <f aca="false">IF($B1159="","",IFERROR(VLOOKUP($B1159,الموظفين!$A$2:$J$501,6,FALSE()),""))</f>
        <v/>
      </c>
      <c r="G1159" s="19" t="str">
        <f aca="false">IF($B1159="","",IFERROR(VLOOKUP($B1159,الموظفين!$A$2:$J$501,7,FALSE()),""))</f>
        <v/>
      </c>
      <c r="H1159" s="20"/>
      <c r="I1159" s="20"/>
      <c r="J1159" s="21" t="str">
        <f aca="false">IF(OR(H1159="",I1159=""),"",ROUND(MOD(I1159-H1159,1)*24,2))</f>
        <v/>
      </c>
      <c r="K1159" s="22" t="str">
        <f aca="false">IF(OR(H1159="",F1159=""),"",IF(ROUND(MAX(0,MOD(H1159-F1159+0.5,1)-0.5)*1440,0)&gt;IFERROR(VLOOKUP(E1159,الورديات!$A$2:$E$21,5,FALSE()),0),ROUND(MAX(0,MOD(H1159-F1159+0.5,1)-0.5)*1440,0),0))</f>
        <v/>
      </c>
      <c r="L1159" s="22" t="str">
        <f aca="false">IF(OR(I1159="",G1159=""),"",ROUND(MAX(0,MOD(G1159-I1159+0.5,1)-0.5)*1440,0))</f>
        <v/>
      </c>
      <c r="M1159" s="22" t="str">
        <f aca="false">IF(OR(I1159="",G1159=""),"",IF(ROUND(MAX(0,MOD(I1159-G1159+0.5,1)-0.5)*1440,0)&gt;=الإعدادات!$B$8,ROUND(MAX(0,MOD(I1159-G1159+0.5,1)-0.5)*1440,0),0))</f>
        <v/>
      </c>
      <c r="N1159" s="18" t="str">
        <f aca="false">IF(OR(A1159="",B1159=""),"",IF(COUNTIFS(الإجازات!$A$2:$A$1001,B1159,الإجازات!$D$2:$D$1001,"&lt;="&amp;A1159,الإجازات!$E$2:$E$1001,"&gt;="&amp;A1159,الإجازات!$G$2:$G$1001,"مقبولة")=0,"",LOOKUP(2,1/((الإجازات!$A$2:$A$1001=B1159)*(الإجازات!$D$2:$D$1001&lt;=A1159)*(الإجازات!$E$2:$E$1001&gt;=A1159)*(الإجازات!$G$2:$G$1001="مقبولة")),الإجازات!$C$2:$C$1001)))</f>
        <v/>
      </c>
      <c r="O1159" s="17"/>
      <c r="P1159" s="23" t="str">
        <f aca="false">IF(B1159="","",IF(ISNA(MATCH(B1159,الموظفين!$A$2:$A$501,0)),"⚠ كود غير موجود",IF(O1159&lt;&gt;"",O1159,IF(N1159&lt;&gt;"",N1159,IF(H1159="",IF(AND(A1159&lt;&gt;"",WEEKDAY(A1159)=الإعدادات!$B$11),"راحة أسبوعية","غائب"),IF(I1159="","بدون انصراف",IF(N(K1159)&gt;0,"متأخر","حاضر")))))))</f>
        <v/>
      </c>
      <c r="Q1159" s="24" t="str">
        <f aca="false">IF(B1159="","",IF(OR(P1159="غائب",P1159="غياب",P1159="إجازة بدون راتب"),IFERROR(VLOOKUP(B1159,الموظفين!$A$2:$J$501,8,FALSE()),0),0))</f>
        <v/>
      </c>
      <c r="R1159" s="24" t="str">
        <f aca="false">IF(B1159="","",ROUND((N(K1159)+N(L1159))/60*IFERROR(VLOOKUP(B1159,الموظفين!$A$2:$J$501,8,FALSE()),0)/الإعدادات!$B$6*الإعدادات!$B$9,2))</f>
        <v/>
      </c>
      <c r="S1159" s="24" t="str">
        <f aca="false">IF(OR(B1159="",M1159=""),"",ROUND(M1159/60*IFERROR(VLOOKUP(B1159,الموظفين!$A$2:$J$501,9,FALSE()),0),2))</f>
        <v/>
      </c>
      <c r="T1159" s="17"/>
      <c r="U1159" s="23" t="str">
        <f aca="false">IF(OR(A1159="",B1159=""),"",A1159&amp;"|"&amp;B1159)</f>
        <v/>
      </c>
    </row>
    <row r="1160" customFormat="false" ht="15" hidden="false" customHeight="false" outlineLevel="0" collapsed="false">
      <c r="A1160" s="16"/>
      <c r="B1160" s="17"/>
      <c r="C1160" s="18" t="str">
        <f aca="false">IF($B1160="","",IFERROR(VLOOKUP($B1160,الموظفين!$A$2:$J$501,2,FALSE())&amp;"","⚠ كود غير موجود"))</f>
        <v/>
      </c>
      <c r="D1160" s="18" t="str">
        <f aca="false">IF($B1160="","",IFERROR(VLOOKUP($B1160,الموظفين!$A$2:$J$501,3,FALSE())&amp;"",""))</f>
        <v/>
      </c>
      <c r="E1160" s="18" t="str">
        <f aca="false">IF($B1160="","",IFERROR(VLOOKUP($B1160,الموظفين!$A$2:$J$501,5,FALSE())&amp;"",""))</f>
        <v/>
      </c>
      <c r="F1160" s="19" t="str">
        <f aca="false">IF($B1160="","",IFERROR(VLOOKUP($B1160,الموظفين!$A$2:$J$501,6,FALSE()),""))</f>
        <v/>
      </c>
      <c r="G1160" s="19" t="str">
        <f aca="false">IF($B1160="","",IFERROR(VLOOKUP($B1160,الموظفين!$A$2:$J$501,7,FALSE()),""))</f>
        <v/>
      </c>
      <c r="H1160" s="20"/>
      <c r="I1160" s="20"/>
      <c r="J1160" s="21" t="str">
        <f aca="false">IF(OR(H1160="",I1160=""),"",ROUND(MOD(I1160-H1160,1)*24,2))</f>
        <v/>
      </c>
      <c r="K1160" s="22" t="str">
        <f aca="false">IF(OR(H1160="",F1160=""),"",IF(ROUND(MAX(0,MOD(H1160-F1160+0.5,1)-0.5)*1440,0)&gt;IFERROR(VLOOKUP(E1160,الورديات!$A$2:$E$21,5,FALSE()),0),ROUND(MAX(0,MOD(H1160-F1160+0.5,1)-0.5)*1440,0),0))</f>
        <v/>
      </c>
      <c r="L1160" s="22" t="str">
        <f aca="false">IF(OR(I1160="",G1160=""),"",ROUND(MAX(0,MOD(G1160-I1160+0.5,1)-0.5)*1440,0))</f>
        <v/>
      </c>
      <c r="M1160" s="22" t="str">
        <f aca="false">IF(OR(I1160="",G1160=""),"",IF(ROUND(MAX(0,MOD(I1160-G1160+0.5,1)-0.5)*1440,0)&gt;=الإعدادات!$B$8,ROUND(MAX(0,MOD(I1160-G1160+0.5,1)-0.5)*1440,0),0))</f>
        <v/>
      </c>
      <c r="N1160" s="18" t="str">
        <f aca="false">IF(OR(A1160="",B1160=""),"",IF(COUNTIFS(الإجازات!$A$2:$A$1001,B1160,الإجازات!$D$2:$D$1001,"&lt;="&amp;A1160,الإجازات!$E$2:$E$1001,"&gt;="&amp;A1160,الإجازات!$G$2:$G$1001,"مقبولة")=0,"",LOOKUP(2,1/((الإجازات!$A$2:$A$1001=B1160)*(الإجازات!$D$2:$D$1001&lt;=A1160)*(الإجازات!$E$2:$E$1001&gt;=A1160)*(الإجازات!$G$2:$G$1001="مقبولة")),الإجازات!$C$2:$C$1001)))</f>
        <v/>
      </c>
      <c r="O1160" s="17"/>
      <c r="P1160" s="23" t="str">
        <f aca="false">IF(B1160="","",IF(ISNA(MATCH(B1160,الموظفين!$A$2:$A$501,0)),"⚠ كود غير موجود",IF(O1160&lt;&gt;"",O1160,IF(N1160&lt;&gt;"",N1160,IF(H1160="",IF(AND(A1160&lt;&gt;"",WEEKDAY(A1160)=الإعدادات!$B$11),"راحة أسبوعية","غائب"),IF(I1160="","بدون انصراف",IF(N(K1160)&gt;0,"متأخر","حاضر")))))))</f>
        <v/>
      </c>
      <c r="Q1160" s="24" t="str">
        <f aca="false">IF(B1160="","",IF(OR(P1160="غائب",P1160="غياب",P1160="إجازة بدون راتب"),IFERROR(VLOOKUP(B1160,الموظفين!$A$2:$J$501,8,FALSE()),0),0))</f>
        <v/>
      </c>
      <c r="R1160" s="24" t="str">
        <f aca="false">IF(B1160="","",ROUND((N(K1160)+N(L1160))/60*IFERROR(VLOOKUP(B1160,الموظفين!$A$2:$J$501,8,FALSE()),0)/الإعدادات!$B$6*الإعدادات!$B$9,2))</f>
        <v/>
      </c>
      <c r="S1160" s="24" t="str">
        <f aca="false">IF(OR(B1160="",M1160=""),"",ROUND(M1160/60*IFERROR(VLOOKUP(B1160,الموظفين!$A$2:$J$501,9,FALSE()),0),2))</f>
        <v/>
      </c>
      <c r="T1160" s="17"/>
      <c r="U1160" s="23" t="str">
        <f aca="false">IF(OR(A1160="",B1160=""),"",A1160&amp;"|"&amp;B1160)</f>
        <v/>
      </c>
    </row>
    <row r="1161" customFormat="false" ht="15" hidden="false" customHeight="false" outlineLevel="0" collapsed="false">
      <c r="A1161" s="16"/>
      <c r="B1161" s="17"/>
      <c r="C1161" s="18" t="str">
        <f aca="false">IF($B1161="","",IFERROR(VLOOKUP($B1161,الموظفين!$A$2:$J$501,2,FALSE())&amp;"","⚠ كود غير موجود"))</f>
        <v/>
      </c>
      <c r="D1161" s="18" t="str">
        <f aca="false">IF($B1161="","",IFERROR(VLOOKUP($B1161,الموظفين!$A$2:$J$501,3,FALSE())&amp;"",""))</f>
        <v/>
      </c>
      <c r="E1161" s="18" t="str">
        <f aca="false">IF($B1161="","",IFERROR(VLOOKUP($B1161,الموظفين!$A$2:$J$501,5,FALSE())&amp;"",""))</f>
        <v/>
      </c>
      <c r="F1161" s="19" t="str">
        <f aca="false">IF($B1161="","",IFERROR(VLOOKUP($B1161,الموظفين!$A$2:$J$501,6,FALSE()),""))</f>
        <v/>
      </c>
      <c r="G1161" s="19" t="str">
        <f aca="false">IF($B1161="","",IFERROR(VLOOKUP($B1161,الموظفين!$A$2:$J$501,7,FALSE()),""))</f>
        <v/>
      </c>
      <c r="H1161" s="20"/>
      <c r="I1161" s="20"/>
      <c r="J1161" s="21" t="str">
        <f aca="false">IF(OR(H1161="",I1161=""),"",ROUND(MOD(I1161-H1161,1)*24,2))</f>
        <v/>
      </c>
      <c r="K1161" s="22" t="str">
        <f aca="false">IF(OR(H1161="",F1161=""),"",IF(ROUND(MAX(0,MOD(H1161-F1161+0.5,1)-0.5)*1440,0)&gt;IFERROR(VLOOKUP(E1161,الورديات!$A$2:$E$21,5,FALSE()),0),ROUND(MAX(0,MOD(H1161-F1161+0.5,1)-0.5)*1440,0),0))</f>
        <v/>
      </c>
      <c r="L1161" s="22" t="str">
        <f aca="false">IF(OR(I1161="",G1161=""),"",ROUND(MAX(0,MOD(G1161-I1161+0.5,1)-0.5)*1440,0))</f>
        <v/>
      </c>
      <c r="M1161" s="22" t="str">
        <f aca="false">IF(OR(I1161="",G1161=""),"",IF(ROUND(MAX(0,MOD(I1161-G1161+0.5,1)-0.5)*1440,0)&gt;=الإعدادات!$B$8,ROUND(MAX(0,MOD(I1161-G1161+0.5,1)-0.5)*1440,0),0))</f>
        <v/>
      </c>
      <c r="N1161" s="18" t="str">
        <f aca="false">IF(OR(A1161="",B1161=""),"",IF(COUNTIFS(الإجازات!$A$2:$A$1001,B1161,الإجازات!$D$2:$D$1001,"&lt;="&amp;A1161,الإجازات!$E$2:$E$1001,"&gt;="&amp;A1161,الإجازات!$G$2:$G$1001,"مقبولة")=0,"",LOOKUP(2,1/((الإجازات!$A$2:$A$1001=B1161)*(الإجازات!$D$2:$D$1001&lt;=A1161)*(الإجازات!$E$2:$E$1001&gt;=A1161)*(الإجازات!$G$2:$G$1001="مقبولة")),الإجازات!$C$2:$C$1001)))</f>
        <v/>
      </c>
      <c r="O1161" s="17"/>
      <c r="P1161" s="23" t="str">
        <f aca="false">IF(B1161="","",IF(ISNA(MATCH(B1161,الموظفين!$A$2:$A$501,0)),"⚠ كود غير موجود",IF(O1161&lt;&gt;"",O1161,IF(N1161&lt;&gt;"",N1161,IF(H1161="",IF(AND(A1161&lt;&gt;"",WEEKDAY(A1161)=الإعدادات!$B$11),"راحة أسبوعية","غائب"),IF(I1161="","بدون انصراف",IF(N(K1161)&gt;0,"متأخر","حاضر")))))))</f>
        <v/>
      </c>
      <c r="Q1161" s="24" t="str">
        <f aca="false">IF(B1161="","",IF(OR(P1161="غائب",P1161="غياب",P1161="إجازة بدون راتب"),IFERROR(VLOOKUP(B1161,الموظفين!$A$2:$J$501,8,FALSE()),0),0))</f>
        <v/>
      </c>
      <c r="R1161" s="24" t="str">
        <f aca="false">IF(B1161="","",ROUND((N(K1161)+N(L1161))/60*IFERROR(VLOOKUP(B1161,الموظفين!$A$2:$J$501,8,FALSE()),0)/الإعدادات!$B$6*الإعدادات!$B$9,2))</f>
        <v/>
      </c>
      <c r="S1161" s="24" t="str">
        <f aca="false">IF(OR(B1161="",M1161=""),"",ROUND(M1161/60*IFERROR(VLOOKUP(B1161,الموظفين!$A$2:$J$501,9,FALSE()),0),2))</f>
        <v/>
      </c>
      <c r="T1161" s="17"/>
      <c r="U1161" s="23" t="str">
        <f aca="false">IF(OR(A1161="",B1161=""),"",A1161&amp;"|"&amp;B1161)</f>
        <v/>
      </c>
    </row>
    <row r="1162" customFormat="false" ht="15" hidden="false" customHeight="false" outlineLevel="0" collapsed="false">
      <c r="A1162" s="16"/>
      <c r="B1162" s="17"/>
      <c r="C1162" s="18" t="str">
        <f aca="false">IF($B1162="","",IFERROR(VLOOKUP($B1162,الموظفين!$A$2:$J$501,2,FALSE())&amp;"","⚠ كود غير موجود"))</f>
        <v/>
      </c>
      <c r="D1162" s="18" t="str">
        <f aca="false">IF($B1162="","",IFERROR(VLOOKUP($B1162,الموظفين!$A$2:$J$501,3,FALSE())&amp;"",""))</f>
        <v/>
      </c>
      <c r="E1162" s="18" t="str">
        <f aca="false">IF($B1162="","",IFERROR(VLOOKUP($B1162,الموظفين!$A$2:$J$501,5,FALSE())&amp;"",""))</f>
        <v/>
      </c>
      <c r="F1162" s="19" t="str">
        <f aca="false">IF($B1162="","",IFERROR(VLOOKUP($B1162,الموظفين!$A$2:$J$501,6,FALSE()),""))</f>
        <v/>
      </c>
      <c r="G1162" s="19" t="str">
        <f aca="false">IF($B1162="","",IFERROR(VLOOKUP($B1162,الموظفين!$A$2:$J$501,7,FALSE()),""))</f>
        <v/>
      </c>
      <c r="H1162" s="20"/>
      <c r="I1162" s="20"/>
      <c r="J1162" s="21" t="str">
        <f aca="false">IF(OR(H1162="",I1162=""),"",ROUND(MOD(I1162-H1162,1)*24,2))</f>
        <v/>
      </c>
      <c r="K1162" s="22" t="str">
        <f aca="false">IF(OR(H1162="",F1162=""),"",IF(ROUND(MAX(0,MOD(H1162-F1162+0.5,1)-0.5)*1440,0)&gt;IFERROR(VLOOKUP(E1162,الورديات!$A$2:$E$21,5,FALSE()),0),ROUND(MAX(0,MOD(H1162-F1162+0.5,1)-0.5)*1440,0),0))</f>
        <v/>
      </c>
      <c r="L1162" s="22" t="str">
        <f aca="false">IF(OR(I1162="",G1162=""),"",ROUND(MAX(0,MOD(G1162-I1162+0.5,1)-0.5)*1440,0))</f>
        <v/>
      </c>
      <c r="M1162" s="22" t="str">
        <f aca="false">IF(OR(I1162="",G1162=""),"",IF(ROUND(MAX(0,MOD(I1162-G1162+0.5,1)-0.5)*1440,0)&gt;=الإعدادات!$B$8,ROUND(MAX(0,MOD(I1162-G1162+0.5,1)-0.5)*1440,0),0))</f>
        <v/>
      </c>
      <c r="N1162" s="18" t="str">
        <f aca="false">IF(OR(A1162="",B1162=""),"",IF(COUNTIFS(الإجازات!$A$2:$A$1001,B1162,الإجازات!$D$2:$D$1001,"&lt;="&amp;A1162,الإجازات!$E$2:$E$1001,"&gt;="&amp;A1162,الإجازات!$G$2:$G$1001,"مقبولة")=0,"",LOOKUP(2,1/((الإجازات!$A$2:$A$1001=B1162)*(الإجازات!$D$2:$D$1001&lt;=A1162)*(الإجازات!$E$2:$E$1001&gt;=A1162)*(الإجازات!$G$2:$G$1001="مقبولة")),الإجازات!$C$2:$C$1001)))</f>
        <v/>
      </c>
      <c r="O1162" s="17"/>
      <c r="P1162" s="23" t="str">
        <f aca="false">IF(B1162="","",IF(ISNA(MATCH(B1162,الموظفين!$A$2:$A$501,0)),"⚠ كود غير موجود",IF(O1162&lt;&gt;"",O1162,IF(N1162&lt;&gt;"",N1162,IF(H1162="",IF(AND(A1162&lt;&gt;"",WEEKDAY(A1162)=الإعدادات!$B$11),"راحة أسبوعية","غائب"),IF(I1162="","بدون انصراف",IF(N(K1162)&gt;0,"متأخر","حاضر")))))))</f>
        <v/>
      </c>
      <c r="Q1162" s="24" t="str">
        <f aca="false">IF(B1162="","",IF(OR(P1162="غائب",P1162="غياب",P1162="إجازة بدون راتب"),IFERROR(VLOOKUP(B1162,الموظفين!$A$2:$J$501,8,FALSE()),0),0))</f>
        <v/>
      </c>
      <c r="R1162" s="24" t="str">
        <f aca="false">IF(B1162="","",ROUND((N(K1162)+N(L1162))/60*IFERROR(VLOOKUP(B1162,الموظفين!$A$2:$J$501,8,FALSE()),0)/الإعدادات!$B$6*الإعدادات!$B$9,2))</f>
        <v/>
      </c>
      <c r="S1162" s="24" t="str">
        <f aca="false">IF(OR(B1162="",M1162=""),"",ROUND(M1162/60*IFERROR(VLOOKUP(B1162,الموظفين!$A$2:$J$501,9,FALSE()),0),2))</f>
        <v/>
      </c>
      <c r="T1162" s="17"/>
      <c r="U1162" s="23" t="str">
        <f aca="false">IF(OR(A1162="",B1162=""),"",A1162&amp;"|"&amp;B1162)</f>
        <v/>
      </c>
    </row>
    <row r="1163" customFormat="false" ht="15" hidden="false" customHeight="false" outlineLevel="0" collapsed="false">
      <c r="A1163" s="16"/>
      <c r="B1163" s="17"/>
      <c r="C1163" s="18" t="str">
        <f aca="false">IF($B1163="","",IFERROR(VLOOKUP($B1163,الموظفين!$A$2:$J$501,2,FALSE())&amp;"","⚠ كود غير موجود"))</f>
        <v/>
      </c>
      <c r="D1163" s="18" t="str">
        <f aca="false">IF($B1163="","",IFERROR(VLOOKUP($B1163,الموظفين!$A$2:$J$501,3,FALSE())&amp;"",""))</f>
        <v/>
      </c>
      <c r="E1163" s="18" t="str">
        <f aca="false">IF($B1163="","",IFERROR(VLOOKUP($B1163,الموظفين!$A$2:$J$501,5,FALSE())&amp;"",""))</f>
        <v/>
      </c>
      <c r="F1163" s="19" t="str">
        <f aca="false">IF($B1163="","",IFERROR(VLOOKUP($B1163,الموظفين!$A$2:$J$501,6,FALSE()),""))</f>
        <v/>
      </c>
      <c r="G1163" s="19" t="str">
        <f aca="false">IF($B1163="","",IFERROR(VLOOKUP($B1163,الموظفين!$A$2:$J$501,7,FALSE()),""))</f>
        <v/>
      </c>
      <c r="H1163" s="20"/>
      <c r="I1163" s="20"/>
      <c r="J1163" s="21" t="str">
        <f aca="false">IF(OR(H1163="",I1163=""),"",ROUND(MOD(I1163-H1163,1)*24,2))</f>
        <v/>
      </c>
      <c r="K1163" s="22" t="str">
        <f aca="false">IF(OR(H1163="",F1163=""),"",IF(ROUND(MAX(0,MOD(H1163-F1163+0.5,1)-0.5)*1440,0)&gt;IFERROR(VLOOKUP(E1163,الورديات!$A$2:$E$21,5,FALSE()),0),ROUND(MAX(0,MOD(H1163-F1163+0.5,1)-0.5)*1440,0),0))</f>
        <v/>
      </c>
      <c r="L1163" s="22" t="str">
        <f aca="false">IF(OR(I1163="",G1163=""),"",ROUND(MAX(0,MOD(G1163-I1163+0.5,1)-0.5)*1440,0))</f>
        <v/>
      </c>
      <c r="M1163" s="22" t="str">
        <f aca="false">IF(OR(I1163="",G1163=""),"",IF(ROUND(MAX(0,MOD(I1163-G1163+0.5,1)-0.5)*1440,0)&gt;=الإعدادات!$B$8,ROUND(MAX(0,MOD(I1163-G1163+0.5,1)-0.5)*1440,0),0))</f>
        <v/>
      </c>
      <c r="N1163" s="18" t="str">
        <f aca="false">IF(OR(A1163="",B1163=""),"",IF(COUNTIFS(الإجازات!$A$2:$A$1001,B1163,الإجازات!$D$2:$D$1001,"&lt;="&amp;A1163,الإجازات!$E$2:$E$1001,"&gt;="&amp;A1163,الإجازات!$G$2:$G$1001,"مقبولة")=0,"",LOOKUP(2,1/((الإجازات!$A$2:$A$1001=B1163)*(الإجازات!$D$2:$D$1001&lt;=A1163)*(الإجازات!$E$2:$E$1001&gt;=A1163)*(الإجازات!$G$2:$G$1001="مقبولة")),الإجازات!$C$2:$C$1001)))</f>
        <v/>
      </c>
      <c r="O1163" s="17"/>
      <c r="P1163" s="23" t="str">
        <f aca="false">IF(B1163="","",IF(ISNA(MATCH(B1163,الموظفين!$A$2:$A$501,0)),"⚠ كود غير موجود",IF(O1163&lt;&gt;"",O1163,IF(N1163&lt;&gt;"",N1163,IF(H1163="",IF(AND(A1163&lt;&gt;"",WEEKDAY(A1163)=الإعدادات!$B$11),"راحة أسبوعية","غائب"),IF(I1163="","بدون انصراف",IF(N(K1163)&gt;0,"متأخر","حاضر")))))))</f>
        <v/>
      </c>
      <c r="Q1163" s="24" t="str">
        <f aca="false">IF(B1163="","",IF(OR(P1163="غائب",P1163="غياب",P1163="إجازة بدون راتب"),IFERROR(VLOOKUP(B1163,الموظفين!$A$2:$J$501,8,FALSE()),0),0))</f>
        <v/>
      </c>
      <c r="R1163" s="24" t="str">
        <f aca="false">IF(B1163="","",ROUND((N(K1163)+N(L1163))/60*IFERROR(VLOOKUP(B1163,الموظفين!$A$2:$J$501,8,FALSE()),0)/الإعدادات!$B$6*الإعدادات!$B$9,2))</f>
        <v/>
      </c>
      <c r="S1163" s="24" t="str">
        <f aca="false">IF(OR(B1163="",M1163=""),"",ROUND(M1163/60*IFERROR(VLOOKUP(B1163,الموظفين!$A$2:$J$501,9,FALSE()),0),2))</f>
        <v/>
      </c>
      <c r="T1163" s="17"/>
      <c r="U1163" s="23" t="str">
        <f aca="false">IF(OR(A1163="",B1163=""),"",A1163&amp;"|"&amp;B1163)</f>
        <v/>
      </c>
    </row>
    <row r="1164" customFormat="false" ht="15" hidden="false" customHeight="false" outlineLevel="0" collapsed="false">
      <c r="A1164" s="16"/>
      <c r="B1164" s="17"/>
      <c r="C1164" s="18" t="str">
        <f aca="false">IF($B1164="","",IFERROR(VLOOKUP($B1164,الموظفين!$A$2:$J$501,2,FALSE())&amp;"","⚠ كود غير موجود"))</f>
        <v/>
      </c>
      <c r="D1164" s="18" t="str">
        <f aca="false">IF($B1164="","",IFERROR(VLOOKUP($B1164,الموظفين!$A$2:$J$501,3,FALSE())&amp;"",""))</f>
        <v/>
      </c>
      <c r="E1164" s="18" t="str">
        <f aca="false">IF($B1164="","",IFERROR(VLOOKUP($B1164,الموظفين!$A$2:$J$501,5,FALSE())&amp;"",""))</f>
        <v/>
      </c>
      <c r="F1164" s="19" t="str">
        <f aca="false">IF($B1164="","",IFERROR(VLOOKUP($B1164,الموظفين!$A$2:$J$501,6,FALSE()),""))</f>
        <v/>
      </c>
      <c r="G1164" s="19" t="str">
        <f aca="false">IF($B1164="","",IFERROR(VLOOKUP($B1164,الموظفين!$A$2:$J$501,7,FALSE()),""))</f>
        <v/>
      </c>
      <c r="H1164" s="20"/>
      <c r="I1164" s="20"/>
      <c r="J1164" s="21" t="str">
        <f aca="false">IF(OR(H1164="",I1164=""),"",ROUND(MOD(I1164-H1164,1)*24,2))</f>
        <v/>
      </c>
      <c r="K1164" s="22" t="str">
        <f aca="false">IF(OR(H1164="",F1164=""),"",IF(ROUND(MAX(0,MOD(H1164-F1164+0.5,1)-0.5)*1440,0)&gt;IFERROR(VLOOKUP(E1164,الورديات!$A$2:$E$21,5,FALSE()),0),ROUND(MAX(0,MOD(H1164-F1164+0.5,1)-0.5)*1440,0),0))</f>
        <v/>
      </c>
      <c r="L1164" s="22" t="str">
        <f aca="false">IF(OR(I1164="",G1164=""),"",ROUND(MAX(0,MOD(G1164-I1164+0.5,1)-0.5)*1440,0))</f>
        <v/>
      </c>
      <c r="M1164" s="22" t="str">
        <f aca="false">IF(OR(I1164="",G1164=""),"",IF(ROUND(MAX(0,MOD(I1164-G1164+0.5,1)-0.5)*1440,0)&gt;=الإعدادات!$B$8,ROUND(MAX(0,MOD(I1164-G1164+0.5,1)-0.5)*1440,0),0))</f>
        <v/>
      </c>
      <c r="N1164" s="18" t="str">
        <f aca="false">IF(OR(A1164="",B1164=""),"",IF(COUNTIFS(الإجازات!$A$2:$A$1001,B1164,الإجازات!$D$2:$D$1001,"&lt;="&amp;A1164,الإجازات!$E$2:$E$1001,"&gt;="&amp;A1164,الإجازات!$G$2:$G$1001,"مقبولة")=0,"",LOOKUP(2,1/((الإجازات!$A$2:$A$1001=B1164)*(الإجازات!$D$2:$D$1001&lt;=A1164)*(الإجازات!$E$2:$E$1001&gt;=A1164)*(الإجازات!$G$2:$G$1001="مقبولة")),الإجازات!$C$2:$C$1001)))</f>
        <v/>
      </c>
      <c r="O1164" s="17"/>
      <c r="P1164" s="23" t="str">
        <f aca="false">IF(B1164="","",IF(ISNA(MATCH(B1164,الموظفين!$A$2:$A$501,0)),"⚠ كود غير موجود",IF(O1164&lt;&gt;"",O1164,IF(N1164&lt;&gt;"",N1164,IF(H1164="",IF(AND(A1164&lt;&gt;"",WEEKDAY(A1164)=الإعدادات!$B$11),"راحة أسبوعية","غائب"),IF(I1164="","بدون انصراف",IF(N(K1164)&gt;0,"متأخر","حاضر")))))))</f>
        <v/>
      </c>
      <c r="Q1164" s="24" t="str">
        <f aca="false">IF(B1164="","",IF(OR(P1164="غائب",P1164="غياب",P1164="إجازة بدون راتب"),IFERROR(VLOOKUP(B1164,الموظفين!$A$2:$J$501,8,FALSE()),0),0))</f>
        <v/>
      </c>
      <c r="R1164" s="24" t="str">
        <f aca="false">IF(B1164="","",ROUND((N(K1164)+N(L1164))/60*IFERROR(VLOOKUP(B1164,الموظفين!$A$2:$J$501,8,FALSE()),0)/الإعدادات!$B$6*الإعدادات!$B$9,2))</f>
        <v/>
      </c>
      <c r="S1164" s="24" t="str">
        <f aca="false">IF(OR(B1164="",M1164=""),"",ROUND(M1164/60*IFERROR(VLOOKUP(B1164,الموظفين!$A$2:$J$501,9,FALSE()),0),2))</f>
        <v/>
      </c>
      <c r="T1164" s="17"/>
      <c r="U1164" s="23" t="str">
        <f aca="false">IF(OR(A1164="",B1164=""),"",A1164&amp;"|"&amp;B1164)</f>
        <v/>
      </c>
    </row>
    <row r="1165" customFormat="false" ht="15" hidden="false" customHeight="false" outlineLevel="0" collapsed="false">
      <c r="A1165" s="16"/>
      <c r="B1165" s="17"/>
      <c r="C1165" s="18" t="str">
        <f aca="false">IF($B1165="","",IFERROR(VLOOKUP($B1165,الموظفين!$A$2:$J$501,2,FALSE())&amp;"","⚠ كود غير موجود"))</f>
        <v/>
      </c>
      <c r="D1165" s="18" t="str">
        <f aca="false">IF($B1165="","",IFERROR(VLOOKUP($B1165,الموظفين!$A$2:$J$501,3,FALSE())&amp;"",""))</f>
        <v/>
      </c>
      <c r="E1165" s="18" t="str">
        <f aca="false">IF($B1165="","",IFERROR(VLOOKUP($B1165,الموظفين!$A$2:$J$501,5,FALSE())&amp;"",""))</f>
        <v/>
      </c>
      <c r="F1165" s="19" t="str">
        <f aca="false">IF($B1165="","",IFERROR(VLOOKUP($B1165,الموظفين!$A$2:$J$501,6,FALSE()),""))</f>
        <v/>
      </c>
      <c r="G1165" s="19" t="str">
        <f aca="false">IF($B1165="","",IFERROR(VLOOKUP($B1165,الموظفين!$A$2:$J$501,7,FALSE()),""))</f>
        <v/>
      </c>
      <c r="H1165" s="20"/>
      <c r="I1165" s="20"/>
      <c r="J1165" s="21" t="str">
        <f aca="false">IF(OR(H1165="",I1165=""),"",ROUND(MOD(I1165-H1165,1)*24,2))</f>
        <v/>
      </c>
      <c r="K1165" s="22" t="str">
        <f aca="false">IF(OR(H1165="",F1165=""),"",IF(ROUND(MAX(0,MOD(H1165-F1165+0.5,1)-0.5)*1440,0)&gt;IFERROR(VLOOKUP(E1165,الورديات!$A$2:$E$21,5,FALSE()),0),ROUND(MAX(0,MOD(H1165-F1165+0.5,1)-0.5)*1440,0),0))</f>
        <v/>
      </c>
      <c r="L1165" s="22" t="str">
        <f aca="false">IF(OR(I1165="",G1165=""),"",ROUND(MAX(0,MOD(G1165-I1165+0.5,1)-0.5)*1440,0))</f>
        <v/>
      </c>
      <c r="M1165" s="22" t="str">
        <f aca="false">IF(OR(I1165="",G1165=""),"",IF(ROUND(MAX(0,MOD(I1165-G1165+0.5,1)-0.5)*1440,0)&gt;=الإعدادات!$B$8,ROUND(MAX(0,MOD(I1165-G1165+0.5,1)-0.5)*1440,0),0))</f>
        <v/>
      </c>
      <c r="N1165" s="18" t="str">
        <f aca="false">IF(OR(A1165="",B1165=""),"",IF(COUNTIFS(الإجازات!$A$2:$A$1001,B1165,الإجازات!$D$2:$D$1001,"&lt;="&amp;A1165,الإجازات!$E$2:$E$1001,"&gt;="&amp;A1165,الإجازات!$G$2:$G$1001,"مقبولة")=0,"",LOOKUP(2,1/((الإجازات!$A$2:$A$1001=B1165)*(الإجازات!$D$2:$D$1001&lt;=A1165)*(الإجازات!$E$2:$E$1001&gt;=A1165)*(الإجازات!$G$2:$G$1001="مقبولة")),الإجازات!$C$2:$C$1001)))</f>
        <v/>
      </c>
      <c r="O1165" s="17"/>
      <c r="P1165" s="23" t="str">
        <f aca="false">IF(B1165="","",IF(ISNA(MATCH(B1165,الموظفين!$A$2:$A$501,0)),"⚠ كود غير موجود",IF(O1165&lt;&gt;"",O1165,IF(N1165&lt;&gt;"",N1165,IF(H1165="",IF(AND(A1165&lt;&gt;"",WEEKDAY(A1165)=الإعدادات!$B$11),"راحة أسبوعية","غائب"),IF(I1165="","بدون انصراف",IF(N(K1165)&gt;0,"متأخر","حاضر")))))))</f>
        <v/>
      </c>
      <c r="Q1165" s="24" t="str">
        <f aca="false">IF(B1165="","",IF(OR(P1165="غائب",P1165="غياب",P1165="إجازة بدون راتب"),IFERROR(VLOOKUP(B1165,الموظفين!$A$2:$J$501,8,FALSE()),0),0))</f>
        <v/>
      </c>
      <c r="R1165" s="24" t="str">
        <f aca="false">IF(B1165="","",ROUND((N(K1165)+N(L1165))/60*IFERROR(VLOOKUP(B1165,الموظفين!$A$2:$J$501,8,FALSE()),0)/الإعدادات!$B$6*الإعدادات!$B$9,2))</f>
        <v/>
      </c>
      <c r="S1165" s="24" t="str">
        <f aca="false">IF(OR(B1165="",M1165=""),"",ROUND(M1165/60*IFERROR(VLOOKUP(B1165,الموظفين!$A$2:$J$501,9,FALSE()),0),2))</f>
        <v/>
      </c>
      <c r="T1165" s="17"/>
      <c r="U1165" s="23" t="str">
        <f aca="false">IF(OR(A1165="",B1165=""),"",A1165&amp;"|"&amp;B1165)</f>
        <v/>
      </c>
    </row>
    <row r="1166" customFormat="false" ht="15" hidden="false" customHeight="false" outlineLevel="0" collapsed="false">
      <c r="A1166" s="16"/>
      <c r="B1166" s="17"/>
      <c r="C1166" s="18" t="str">
        <f aca="false">IF($B1166="","",IFERROR(VLOOKUP($B1166,الموظفين!$A$2:$J$501,2,FALSE())&amp;"","⚠ كود غير موجود"))</f>
        <v/>
      </c>
      <c r="D1166" s="18" t="str">
        <f aca="false">IF($B1166="","",IFERROR(VLOOKUP($B1166,الموظفين!$A$2:$J$501,3,FALSE())&amp;"",""))</f>
        <v/>
      </c>
      <c r="E1166" s="18" t="str">
        <f aca="false">IF($B1166="","",IFERROR(VLOOKUP($B1166,الموظفين!$A$2:$J$501,5,FALSE())&amp;"",""))</f>
        <v/>
      </c>
      <c r="F1166" s="19" t="str">
        <f aca="false">IF($B1166="","",IFERROR(VLOOKUP($B1166,الموظفين!$A$2:$J$501,6,FALSE()),""))</f>
        <v/>
      </c>
      <c r="G1166" s="19" t="str">
        <f aca="false">IF($B1166="","",IFERROR(VLOOKUP($B1166,الموظفين!$A$2:$J$501,7,FALSE()),""))</f>
        <v/>
      </c>
      <c r="H1166" s="20"/>
      <c r="I1166" s="20"/>
      <c r="J1166" s="21" t="str">
        <f aca="false">IF(OR(H1166="",I1166=""),"",ROUND(MOD(I1166-H1166,1)*24,2))</f>
        <v/>
      </c>
      <c r="K1166" s="22" t="str">
        <f aca="false">IF(OR(H1166="",F1166=""),"",IF(ROUND(MAX(0,MOD(H1166-F1166+0.5,1)-0.5)*1440,0)&gt;IFERROR(VLOOKUP(E1166,الورديات!$A$2:$E$21,5,FALSE()),0),ROUND(MAX(0,MOD(H1166-F1166+0.5,1)-0.5)*1440,0),0))</f>
        <v/>
      </c>
      <c r="L1166" s="22" t="str">
        <f aca="false">IF(OR(I1166="",G1166=""),"",ROUND(MAX(0,MOD(G1166-I1166+0.5,1)-0.5)*1440,0))</f>
        <v/>
      </c>
      <c r="M1166" s="22" t="str">
        <f aca="false">IF(OR(I1166="",G1166=""),"",IF(ROUND(MAX(0,MOD(I1166-G1166+0.5,1)-0.5)*1440,0)&gt;=الإعدادات!$B$8,ROUND(MAX(0,MOD(I1166-G1166+0.5,1)-0.5)*1440,0),0))</f>
        <v/>
      </c>
      <c r="N1166" s="18" t="str">
        <f aca="false">IF(OR(A1166="",B1166=""),"",IF(COUNTIFS(الإجازات!$A$2:$A$1001,B1166,الإجازات!$D$2:$D$1001,"&lt;="&amp;A1166,الإجازات!$E$2:$E$1001,"&gt;="&amp;A1166,الإجازات!$G$2:$G$1001,"مقبولة")=0,"",LOOKUP(2,1/((الإجازات!$A$2:$A$1001=B1166)*(الإجازات!$D$2:$D$1001&lt;=A1166)*(الإجازات!$E$2:$E$1001&gt;=A1166)*(الإجازات!$G$2:$G$1001="مقبولة")),الإجازات!$C$2:$C$1001)))</f>
        <v/>
      </c>
      <c r="O1166" s="17"/>
      <c r="P1166" s="23" t="str">
        <f aca="false">IF(B1166="","",IF(ISNA(MATCH(B1166,الموظفين!$A$2:$A$501,0)),"⚠ كود غير موجود",IF(O1166&lt;&gt;"",O1166,IF(N1166&lt;&gt;"",N1166,IF(H1166="",IF(AND(A1166&lt;&gt;"",WEEKDAY(A1166)=الإعدادات!$B$11),"راحة أسبوعية","غائب"),IF(I1166="","بدون انصراف",IF(N(K1166)&gt;0,"متأخر","حاضر")))))))</f>
        <v/>
      </c>
      <c r="Q1166" s="24" t="str">
        <f aca="false">IF(B1166="","",IF(OR(P1166="غائب",P1166="غياب",P1166="إجازة بدون راتب"),IFERROR(VLOOKUP(B1166,الموظفين!$A$2:$J$501,8,FALSE()),0),0))</f>
        <v/>
      </c>
      <c r="R1166" s="24" t="str">
        <f aca="false">IF(B1166="","",ROUND((N(K1166)+N(L1166))/60*IFERROR(VLOOKUP(B1166,الموظفين!$A$2:$J$501,8,FALSE()),0)/الإعدادات!$B$6*الإعدادات!$B$9,2))</f>
        <v/>
      </c>
      <c r="S1166" s="24" t="str">
        <f aca="false">IF(OR(B1166="",M1166=""),"",ROUND(M1166/60*IFERROR(VLOOKUP(B1166,الموظفين!$A$2:$J$501,9,FALSE()),0),2))</f>
        <v/>
      </c>
      <c r="T1166" s="17"/>
      <c r="U1166" s="23" t="str">
        <f aca="false">IF(OR(A1166="",B1166=""),"",A1166&amp;"|"&amp;B1166)</f>
        <v/>
      </c>
    </row>
    <row r="1167" customFormat="false" ht="15" hidden="false" customHeight="false" outlineLevel="0" collapsed="false">
      <c r="A1167" s="16"/>
      <c r="B1167" s="17"/>
      <c r="C1167" s="18" t="str">
        <f aca="false">IF($B1167="","",IFERROR(VLOOKUP($B1167,الموظفين!$A$2:$J$501,2,FALSE())&amp;"","⚠ كود غير موجود"))</f>
        <v/>
      </c>
      <c r="D1167" s="18" t="str">
        <f aca="false">IF($B1167="","",IFERROR(VLOOKUP($B1167,الموظفين!$A$2:$J$501,3,FALSE())&amp;"",""))</f>
        <v/>
      </c>
      <c r="E1167" s="18" t="str">
        <f aca="false">IF($B1167="","",IFERROR(VLOOKUP($B1167,الموظفين!$A$2:$J$501,5,FALSE())&amp;"",""))</f>
        <v/>
      </c>
      <c r="F1167" s="19" t="str">
        <f aca="false">IF($B1167="","",IFERROR(VLOOKUP($B1167,الموظفين!$A$2:$J$501,6,FALSE()),""))</f>
        <v/>
      </c>
      <c r="G1167" s="19" t="str">
        <f aca="false">IF($B1167="","",IFERROR(VLOOKUP($B1167,الموظفين!$A$2:$J$501,7,FALSE()),""))</f>
        <v/>
      </c>
      <c r="H1167" s="20"/>
      <c r="I1167" s="20"/>
      <c r="J1167" s="21" t="str">
        <f aca="false">IF(OR(H1167="",I1167=""),"",ROUND(MOD(I1167-H1167,1)*24,2))</f>
        <v/>
      </c>
      <c r="K1167" s="22" t="str">
        <f aca="false">IF(OR(H1167="",F1167=""),"",IF(ROUND(MAX(0,MOD(H1167-F1167+0.5,1)-0.5)*1440,0)&gt;IFERROR(VLOOKUP(E1167,الورديات!$A$2:$E$21,5,FALSE()),0),ROUND(MAX(0,MOD(H1167-F1167+0.5,1)-0.5)*1440,0),0))</f>
        <v/>
      </c>
      <c r="L1167" s="22" t="str">
        <f aca="false">IF(OR(I1167="",G1167=""),"",ROUND(MAX(0,MOD(G1167-I1167+0.5,1)-0.5)*1440,0))</f>
        <v/>
      </c>
      <c r="M1167" s="22" t="str">
        <f aca="false">IF(OR(I1167="",G1167=""),"",IF(ROUND(MAX(0,MOD(I1167-G1167+0.5,1)-0.5)*1440,0)&gt;=الإعدادات!$B$8,ROUND(MAX(0,MOD(I1167-G1167+0.5,1)-0.5)*1440,0),0))</f>
        <v/>
      </c>
      <c r="N1167" s="18" t="str">
        <f aca="false">IF(OR(A1167="",B1167=""),"",IF(COUNTIFS(الإجازات!$A$2:$A$1001,B1167,الإجازات!$D$2:$D$1001,"&lt;="&amp;A1167,الإجازات!$E$2:$E$1001,"&gt;="&amp;A1167,الإجازات!$G$2:$G$1001,"مقبولة")=0,"",LOOKUP(2,1/((الإجازات!$A$2:$A$1001=B1167)*(الإجازات!$D$2:$D$1001&lt;=A1167)*(الإجازات!$E$2:$E$1001&gt;=A1167)*(الإجازات!$G$2:$G$1001="مقبولة")),الإجازات!$C$2:$C$1001)))</f>
        <v/>
      </c>
      <c r="O1167" s="17"/>
      <c r="P1167" s="23" t="str">
        <f aca="false">IF(B1167="","",IF(ISNA(MATCH(B1167,الموظفين!$A$2:$A$501,0)),"⚠ كود غير موجود",IF(O1167&lt;&gt;"",O1167,IF(N1167&lt;&gt;"",N1167,IF(H1167="",IF(AND(A1167&lt;&gt;"",WEEKDAY(A1167)=الإعدادات!$B$11),"راحة أسبوعية","غائب"),IF(I1167="","بدون انصراف",IF(N(K1167)&gt;0,"متأخر","حاضر")))))))</f>
        <v/>
      </c>
      <c r="Q1167" s="24" t="str">
        <f aca="false">IF(B1167="","",IF(OR(P1167="غائب",P1167="غياب",P1167="إجازة بدون راتب"),IFERROR(VLOOKUP(B1167,الموظفين!$A$2:$J$501,8,FALSE()),0),0))</f>
        <v/>
      </c>
      <c r="R1167" s="24" t="str">
        <f aca="false">IF(B1167="","",ROUND((N(K1167)+N(L1167))/60*IFERROR(VLOOKUP(B1167,الموظفين!$A$2:$J$501,8,FALSE()),0)/الإعدادات!$B$6*الإعدادات!$B$9,2))</f>
        <v/>
      </c>
      <c r="S1167" s="24" t="str">
        <f aca="false">IF(OR(B1167="",M1167=""),"",ROUND(M1167/60*IFERROR(VLOOKUP(B1167,الموظفين!$A$2:$J$501,9,FALSE()),0),2))</f>
        <v/>
      </c>
      <c r="T1167" s="17"/>
      <c r="U1167" s="23" t="str">
        <f aca="false">IF(OR(A1167="",B1167=""),"",A1167&amp;"|"&amp;B1167)</f>
        <v/>
      </c>
    </row>
    <row r="1168" customFormat="false" ht="15" hidden="false" customHeight="false" outlineLevel="0" collapsed="false">
      <c r="A1168" s="16"/>
      <c r="B1168" s="17"/>
      <c r="C1168" s="18" t="str">
        <f aca="false">IF($B1168="","",IFERROR(VLOOKUP($B1168,الموظفين!$A$2:$J$501,2,FALSE())&amp;"","⚠ كود غير موجود"))</f>
        <v/>
      </c>
      <c r="D1168" s="18" t="str">
        <f aca="false">IF($B1168="","",IFERROR(VLOOKUP($B1168,الموظفين!$A$2:$J$501,3,FALSE())&amp;"",""))</f>
        <v/>
      </c>
      <c r="E1168" s="18" t="str">
        <f aca="false">IF($B1168="","",IFERROR(VLOOKUP($B1168,الموظفين!$A$2:$J$501,5,FALSE())&amp;"",""))</f>
        <v/>
      </c>
      <c r="F1168" s="19" t="str">
        <f aca="false">IF($B1168="","",IFERROR(VLOOKUP($B1168,الموظفين!$A$2:$J$501,6,FALSE()),""))</f>
        <v/>
      </c>
      <c r="G1168" s="19" t="str">
        <f aca="false">IF($B1168="","",IFERROR(VLOOKUP($B1168,الموظفين!$A$2:$J$501,7,FALSE()),""))</f>
        <v/>
      </c>
      <c r="H1168" s="20"/>
      <c r="I1168" s="20"/>
      <c r="J1168" s="21" t="str">
        <f aca="false">IF(OR(H1168="",I1168=""),"",ROUND(MOD(I1168-H1168,1)*24,2))</f>
        <v/>
      </c>
      <c r="K1168" s="22" t="str">
        <f aca="false">IF(OR(H1168="",F1168=""),"",IF(ROUND(MAX(0,MOD(H1168-F1168+0.5,1)-0.5)*1440,0)&gt;IFERROR(VLOOKUP(E1168,الورديات!$A$2:$E$21,5,FALSE()),0),ROUND(MAX(0,MOD(H1168-F1168+0.5,1)-0.5)*1440,0),0))</f>
        <v/>
      </c>
      <c r="L1168" s="22" t="str">
        <f aca="false">IF(OR(I1168="",G1168=""),"",ROUND(MAX(0,MOD(G1168-I1168+0.5,1)-0.5)*1440,0))</f>
        <v/>
      </c>
      <c r="M1168" s="22" t="str">
        <f aca="false">IF(OR(I1168="",G1168=""),"",IF(ROUND(MAX(0,MOD(I1168-G1168+0.5,1)-0.5)*1440,0)&gt;=الإعدادات!$B$8,ROUND(MAX(0,MOD(I1168-G1168+0.5,1)-0.5)*1440,0),0))</f>
        <v/>
      </c>
      <c r="N1168" s="18" t="str">
        <f aca="false">IF(OR(A1168="",B1168=""),"",IF(COUNTIFS(الإجازات!$A$2:$A$1001,B1168,الإجازات!$D$2:$D$1001,"&lt;="&amp;A1168,الإجازات!$E$2:$E$1001,"&gt;="&amp;A1168,الإجازات!$G$2:$G$1001,"مقبولة")=0,"",LOOKUP(2,1/((الإجازات!$A$2:$A$1001=B1168)*(الإجازات!$D$2:$D$1001&lt;=A1168)*(الإجازات!$E$2:$E$1001&gt;=A1168)*(الإجازات!$G$2:$G$1001="مقبولة")),الإجازات!$C$2:$C$1001)))</f>
        <v/>
      </c>
      <c r="O1168" s="17"/>
      <c r="P1168" s="23" t="str">
        <f aca="false">IF(B1168="","",IF(ISNA(MATCH(B1168,الموظفين!$A$2:$A$501,0)),"⚠ كود غير موجود",IF(O1168&lt;&gt;"",O1168,IF(N1168&lt;&gt;"",N1168,IF(H1168="",IF(AND(A1168&lt;&gt;"",WEEKDAY(A1168)=الإعدادات!$B$11),"راحة أسبوعية","غائب"),IF(I1168="","بدون انصراف",IF(N(K1168)&gt;0,"متأخر","حاضر")))))))</f>
        <v/>
      </c>
      <c r="Q1168" s="24" t="str">
        <f aca="false">IF(B1168="","",IF(OR(P1168="غائب",P1168="غياب",P1168="إجازة بدون راتب"),IFERROR(VLOOKUP(B1168,الموظفين!$A$2:$J$501,8,FALSE()),0),0))</f>
        <v/>
      </c>
      <c r="R1168" s="24" t="str">
        <f aca="false">IF(B1168="","",ROUND((N(K1168)+N(L1168))/60*IFERROR(VLOOKUP(B1168,الموظفين!$A$2:$J$501,8,FALSE()),0)/الإعدادات!$B$6*الإعدادات!$B$9,2))</f>
        <v/>
      </c>
      <c r="S1168" s="24" t="str">
        <f aca="false">IF(OR(B1168="",M1168=""),"",ROUND(M1168/60*IFERROR(VLOOKUP(B1168,الموظفين!$A$2:$J$501,9,FALSE()),0),2))</f>
        <v/>
      </c>
      <c r="T1168" s="17"/>
      <c r="U1168" s="23" t="str">
        <f aca="false">IF(OR(A1168="",B1168=""),"",A1168&amp;"|"&amp;B1168)</f>
        <v/>
      </c>
    </row>
    <row r="1169" customFormat="false" ht="15" hidden="false" customHeight="false" outlineLevel="0" collapsed="false">
      <c r="A1169" s="16"/>
      <c r="B1169" s="17"/>
      <c r="C1169" s="18" t="str">
        <f aca="false">IF($B1169="","",IFERROR(VLOOKUP($B1169,الموظفين!$A$2:$J$501,2,FALSE())&amp;"","⚠ كود غير موجود"))</f>
        <v/>
      </c>
      <c r="D1169" s="18" t="str">
        <f aca="false">IF($B1169="","",IFERROR(VLOOKUP($B1169,الموظفين!$A$2:$J$501,3,FALSE())&amp;"",""))</f>
        <v/>
      </c>
      <c r="E1169" s="18" t="str">
        <f aca="false">IF($B1169="","",IFERROR(VLOOKUP($B1169,الموظفين!$A$2:$J$501,5,FALSE())&amp;"",""))</f>
        <v/>
      </c>
      <c r="F1169" s="19" t="str">
        <f aca="false">IF($B1169="","",IFERROR(VLOOKUP($B1169,الموظفين!$A$2:$J$501,6,FALSE()),""))</f>
        <v/>
      </c>
      <c r="G1169" s="19" t="str">
        <f aca="false">IF($B1169="","",IFERROR(VLOOKUP($B1169,الموظفين!$A$2:$J$501,7,FALSE()),""))</f>
        <v/>
      </c>
      <c r="H1169" s="20"/>
      <c r="I1169" s="20"/>
      <c r="J1169" s="21" t="str">
        <f aca="false">IF(OR(H1169="",I1169=""),"",ROUND(MOD(I1169-H1169,1)*24,2))</f>
        <v/>
      </c>
      <c r="K1169" s="22" t="str">
        <f aca="false">IF(OR(H1169="",F1169=""),"",IF(ROUND(MAX(0,MOD(H1169-F1169+0.5,1)-0.5)*1440,0)&gt;IFERROR(VLOOKUP(E1169,الورديات!$A$2:$E$21,5,FALSE()),0),ROUND(MAX(0,MOD(H1169-F1169+0.5,1)-0.5)*1440,0),0))</f>
        <v/>
      </c>
      <c r="L1169" s="22" t="str">
        <f aca="false">IF(OR(I1169="",G1169=""),"",ROUND(MAX(0,MOD(G1169-I1169+0.5,1)-0.5)*1440,0))</f>
        <v/>
      </c>
      <c r="M1169" s="22" t="str">
        <f aca="false">IF(OR(I1169="",G1169=""),"",IF(ROUND(MAX(0,MOD(I1169-G1169+0.5,1)-0.5)*1440,0)&gt;=الإعدادات!$B$8,ROUND(MAX(0,MOD(I1169-G1169+0.5,1)-0.5)*1440,0),0))</f>
        <v/>
      </c>
      <c r="N1169" s="18" t="str">
        <f aca="false">IF(OR(A1169="",B1169=""),"",IF(COUNTIFS(الإجازات!$A$2:$A$1001,B1169,الإجازات!$D$2:$D$1001,"&lt;="&amp;A1169,الإجازات!$E$2:$E$1001,"&gt;="&amp;A1169,الإجازات!$G$2:$G$1001,"مقبولة")=0,"",LOOKUP(2,1/((الإجازات!$A$2:$A$1001=B1169)*(الإجازات!$D$2:$D$1001&lt;=A1169)*(الإجازات!$E$2:$E$1001&gt;=A1169)*(الإجازات!$G$2:$G$1001="مقبولة")),الإجازات!$C$2:$C$1001)))</f>
        <v/>
      </c>
      <c r="O1169" s="17"/>
      <c r="P1169" s="23" t="str">
        <f aca="false">IF(B1169="","",IF(ISNA(MATCH(B1169,الموظفين!$A$2:$A$501,0)),"⚠ كود غير موجود",IF(O1169&lt;&gt;"",O1169,IF(N1169&lt;&gt;"",N1169,IF(H1169="",IF(AND(A1169&lt;&gt;"",WEEKDAY(A1169)=الإعدادات!$B$11),"راحة أسبوعية","غائب"),IF(I1169="","بدون انصراف",IF(N(K1169)&gt;0,"متأخر","حاضر")))))))</f>
        <v/>
      </c>
      <c r="Q1169" s="24" t="str">
        <f aca="false">IF(B1169="","",IF(OR(P1169="غائب",P1169="غياب",P1169="إجازة بدون راتب"),IFERROR(VLOOKUP(B1169,الموظفين!$A$2:$J$501,8,FALSE()),0),0))</f>
        <v/>
      </c>
      <c r="R1169" s="24" t="str">
        <f aca="false">IF(B1169="","",ROUND((N(K1169)+N(L1169))/60*IFERROR(VLOOKUP(B1169,الموظفين!$A$2:$J$501,8,FALSE()),0)/الإعدادات!$B$6*الإعدادات!$B$9,2))</f>
        <v/>
      </c>
      <c r="S1169" s="24" t="str">
        <f aca="false">IF(OR(B1169="",M1169=""),"",ROUND(M1169/60*IFERROR(VLOOKUP(B1169,الموظفين!$A$2:$J$501,9,FALSE()),0),2))</f>
        <v/>
      </c>
      <c r="T1169" s="17"/>
      <c r="U1169" s="23" t="str">
        <f aca="false">IF(OR(A1169="",B1169=""),"",A1169&amp;"|"&amp;B1169)</f>
        <v/>
      </c>
    </row>
    <row r="1170" customFormat="false" ht="15" hidden="false" customHeight="false" outlineLevel="0" collapsed="false">
      <c r="A1170" s="16"/>
      <c r="B1170" s="17"/>
      <c r="C1170" s="18" t="str">
        <f aca="false">IF($B1170="","",IFERROR(VLOOKUP($B1170,الموظفين!$A$2:$J$501,2,FALSE())&amp;"","⚠ كود غير موجود"))</f>
        <v/>
      </c>
      <c r="D1170" s="18" t="str">
        <f aca="false">IF($B1170="","",IFERROR(VLOOKUP($B1170,الموظفين!$A$2:$J$501,3,FALSE())&amp;"",""))</f>
        <v/>
      </c>
      <c r="E1170" s="18" t="str">
        <f aca="false">IF($B1170="","",IFERROR(VLOOKUP($B1170,الموظفين!$A$2:$J$501,5,FALSE())&amp;"",""))</f>
        <v/>
      </c>
      <c r="F1170" s="19" t="str">
        <f aca="false">IF($B1170="","",IFERROR(VLOOKUP($B1170,الموظفين!$A$2:$J$501,6,FALSE()),""))</f>
        <v/>
      </c>
      <c r="G1170" s="19" t="str">
        <f aca="false">IF($B1170="","",IFERROR(VLOOKUP($B1170,الموظفين!$A$2:$J$501,7,FALSE()),""))</f>
        <v/>
      </c>
      <c r="H1170" s="20"/>
      <c r="I1170" s="20"/>
      <c r="J1170" s="21" t="str">
        <f aca="false">IF(OR(H1170="",I1170=""),"",ROUND(MOD(I1170-H1170,1)*24,2))</f>
        <v/>
      </c>
      <c r="K1170" s="22" t="str">
        <f aca="false">IF(OR(H1170="",F1170=""),"",IF(ROUND(MAX(0,MOD(H1170-F1170+0.5,1)-0.5)*1440,0)&gt;IFERROR(VLOOKUP(E1170,الورديات!$A$2:$E$21,5,FALSE()),0),ROUND(MAX(0,MOD(H1170-F1170+0.5,1)-0.5)*1440,0),0))</f>
        <v/>
      </c>
      <c r="L1170" s="22" t="str">
        <f aca="false">IF(OR(I1170="",G1170=""),"",ROUND(MAX(0,MOD(G1170-I1170+0.5,1)-0.5)*1440,0))</f>
        <v/>
      </c>
      <c r="M1170" s="22" t="str">
        <f aca="false">IF(OR(I1170="",G1170=""),"",IF(ROUND(MAX(0,MOD(I1170-G1170+0.5,1)-0.5)*1440,0)&gt;=الإعدادات!$B$8,ROUND(MAX(0,MOD(I1170-G1170+0.5,1)-0.5)*1440,0),0))</f>
        <v/>
      </c>
      <c r="N1170" s="18" t="str">
        <f aca="false">IF(OR(A1170="",B1170=""),"",IF(COUNTIFS(الإجازات!$A$2:$A$1001,B1170,الإجازات!$D$2:$D$1001,"&lt;="&amp;A1170,الإجازات!$E$2:$E$1001,"&gt;="&amp;A1170,الإجازات!$G$2:$G$1001,"مقبولة")=0,"",LOOKUP(2,1/((الإجازات!$A$2:$A$1001=B1170)*(الإجازات!$D$2:$D$1001&lt;=A1170)*(الإجازات!$E$2:$E$1001&gt;=A1170)*(الإجازات!$G$2:$G$1001="مقبولة")),الإجازات!$C$2:$C$1001)))</f>
        <v/>
      </c>
      <c r="O1170" s="17"/>
      <c r="P1170" s="23" t="str">
        <f aca="false">IF(B1170="","",IF(ISNA(MATCH(B1170,الموظفين!$A$2:$A$501,0)),"⚠ كود غير موجود",IF(O1170&lt;&gt;"",O1170,IF(N1170&lt;&gt;"",N1170,IF(H1170="",IF(AND(A1170&lt;&gt;"",WEEKDAY(A1170)=الإعدادات!$B$11),"راحة أسبوعية","غائب"),IF(I1170="","بدون انصراف",IF(N(K1170)&gt;0,"متأخر","حاضر")))))))</f>
        <v/>
      </c>
      <c r="Q1170" s="24" t="str">
        <f aca="false">IF(B1170="","",IF(OR(P1170="غائب",P1170="غياب",P1170="إجازة بدون راتب"),IFERROR(VLOOKUP(B1170,الموظفين!$A$2:$J$501,8,FALSE()),0),0))</f>
        <v/>
      </c>
      <c r="R1170" s="24" t="str">
        <f aca="false">IF(B1170="","",ROUND((N(K1170)+N(L1170))/60*IFERROR(VLOOKUP(B1170,الموظفين!$A$2:$J$501,8,FALSE()),0)/الإعدادات!$B$6*الإعدادات!$B$9,2))</f>
        <v/>
      </c>
      <c r="S1170" s="24" t="str">
        <f aca="false">IF(OR(B1170="",M1170=""),"",ROUND(M1170/60*IFERROR(VLOOKUP(B1170,الموظفين!$A$2:$J$501,9,FALSE()),0),2))</f>
        <v/>
      </c>
      <c r="T1170" s="17"/>
      <c r="U1170" s="23" t="str">
        <f aca="false">IF(OR(A1170="",B1170=""),"",A1170&amp;"|"&amp;B1170)</f>
        <v/>
      </c>
    </row>
    <row r="1171" customFormat="false" ht="15" hidden="false" customHeight="false" outlineLevel="0" collapsed="false">
      <c r="A1171" s="16"/>
      <c r="B1171" s="17"/>
      <c r="C1171" s="18" t="str">
        <f aca="false">IF($B1171="","",IFERROR(VLOOKUP($B1171,الموظفين!$A$2:$J$501,2,FALSE())&amp;"","⚠ كود غير موجود"))</f>
        <v/>
      </c>
      <c r="D1171" s="18" t="str">
        <f aca="false">IF($B1171="","",IFERROR(VLOOKUP($B1171,الموظفين!$A$2:$J$501,3,FALSE())&amp;"",""))</f>
        <v/>
      </c>
      <c r="E1171" s="18" t="str">
        <f aca="false">IF($B1171="","",IFERROR(VLOOKUP($B1171,الموظفين!$A$2:$J$501,5,FALSE())&amp;"",""))</f>
        <v/>
      </c>
      <c r="F1171" s="19" t="str">
        <f aca="false">IF($B1171="","",IFERROR(VLOOKUP($B1171,الموظفين!$A$2:$J$501,6,FALSE()),""))</f>
        <v/>
      </c>
      <c r="G1171" s="19" t="str">
        <f aca="false">IF($B1171="","",IFERROR(VLOOKUP($B1171,الموظفين!$A$2:$J$501,7,FALSE()),""))</f>
        <v/>
      </c>
      <c r="H1171" s="20"/>
      <c r="I1171" s="20"/>
      <c r="J1171" s="21" t="str">
        <f aca="false">IF(OR(H1171="",I1171=""),"",ROUND(MOD(I1171-H1171,1)*24,2))</f>
        <v/>
      </c>
      <c r="K1171" s="22" t="str">
        <f aca="false">IF(OR(H1171="",F1171=""),"",IF(ROUND(MAX(0,MOD(H1171-F1171+0.5,1)-0.5)*1440,0)&gt;IFERROR(VLOOKUP(E1171,الورديات!$A$2:$E$21,5,FALSE()),0),ROUND(MAX(0,MOD(H1171-F1171+0.5,1)-0.5)*1440,0),0))</f>
        <v/>
      </c>
      <c r="L1171" s="22" t="str">
        <f aca="false">IF(OR(I1171="",G1171=""),"",ROUND(MAX(0,MOD(G1171-I1171+0.5,1)-0.5)*1440,0))</f>
        <v/>
      </c>
      <c r="M1171" s="22" t="str">
        <f aca="false">IF(OR(I1171="",G1171=""),"",IF(ROUND(MAX(0,MOD(I1171-G1171+0.5,1)-0.5)*1440,0)&gt;=الإعدادات!$B$8,ROUND(MAX(0,MOD(I1171-G1171+0.5,1)-0.5)*1440,0),0))</f>
        <v/>
      </c>
      <c r="N1171" s="18" t="str">
        <f aca="false">IF(OR(A1171="",B1171=""),"",IF(COUNTIFS(الإجازات!$A$2:$A$1001,B1171,الإجازات!$D$2:$D$1001,"&lt;="&amp;A1171,الإجازات!$E$2:$E$1001,"&gt;="&amp;A1171,الإجازات!$G$2:$G$1001,"مقبولة")=0,"",LOOKUP(2,1/((الإجازات!$A$2:$A$1001=B1171)*(الإجازات!$D$2:$D$1001&lt;=A1171)*(الإجازات!$E$2:$E$1001&gt;=A1171)*(الإجازات!$G$2:$G$1001="مقبولة")),الإجازات!$C$2:$C$1001)))</f>
        <v/>
      </c>
      <c r="O1171" s="17"/>
      <c r="P1171" s="23" t="str">
        <f aca="false">IF(B1171="","",IF(ISNA(MATCH(B1171,الموظفين!$A$2:$A$501,0)),"⚠ كود غير موجود",IF(O1171&lt;&gt;"",O1171,IF(N1171&lt;&gt;"",N1171,IF(H1171="",IF(AND(A1171&lt;&gt;"",WEEKDAY(A1171)=الإعدادات!$B$11),"راحة أسبوعية","غائب"),IF(I1171="","بدون انصراف",IF(N(K1171)&gt;0,"متأخر","حاضر")))))))</f>
        <v/>
      </c>
      <c r="Q1171" s="24" t="str">
        <f aca="false">IF(B1171="","",IF(OR(P1171="غائب",P1171="غياب",P1171="إجازة بدون راتب"),IFERROR(VLOOKUP(B1171,الموظفين!$A$2:$J$501,8,FALSE()),0),0))</f>
        <v/>
      </c>
      <c r="R1171" s="24" t="str">
        <f aca="false">IF(B1171="","",ROUND((N(K1171)+N(L1171))/60*IFERROR(VLOOKUP(B1171,الموظفين!$A$2:$J$501,8,FALSE()),0)/الإعدادات!$B$6*الإعدادات!$B$9,2))</f>
        <v/>
      </c>
      <c r="S1171" s="24" t="str">
        <f aca="false">IF(OR(B1171="",M1171=""),"",ROUND(M1171/60*IFERROR(VLOOKUP(B1171,الموظفين!$A$2:$J$501,9,FALSE()),0),2))</f>
        <v/>
      </c>
      <c r="T1171" s="17"/>
      <c r="U1171" s="23" t="str">
        <f aca="false">IF(OR(A1171="",B1171=""),"",A1171&amp;"|"&amp;B1171)</f>
        <v/>
      </c>
    </row>
    <row r="1172" customFormat="false" ht="15" hidden="false" customHeight="false" outlineLevel="0" collapsed="false">
      <c r="A1172" s="16"/>
      <c r="B1172" s="17"/>
      <c r="C1172" s="18" t="str">
        <f aca="false">IF($B1172="","",IFERROR(VLOOKUP($B1172,الموظفين!$A$2:$J$501,2,FALSE())&amp;"","⚠ كود غير موجود"))</f>
        <v/>
      </c>
      <c r="D1172" s="18" t="str">
        <f aca="false">IF($B1172="","",IFERROR(VLOOKUP($B1172,الموظفين!$A$2:$J$501,3,FALSE())&amp;"",""))</f>
        <v/>
      </c>
      <c r="E1172" s="18" t="str">
        <f aca="false">IF($B1172="","",IFERROR(VLOOKUP($B1172,الموظفين!$A$2:$J$501,5,FALSE())&amp;"",""))</f>
        <v/>
      </c>
      <c r="F1172" s="19" t="str">
        <f aca="false">IF($B1172="","",IFERROR(VLOOKUP($B1172,الموظفين!$A$2:$J$501,6,FALSE()),""))</f>
        <v/>
      </c>
      <c r="G1172" s="19" t="str">
        <f aca="false">IF($B1172="","",IFERROR(VLOOKUP($B1172,الموظفين!$A$2:$J$501,7,FALSE()),""))</f>
        <v/>
      </c>
      <c r="H1172" s="20"/>
      <c r="I1172" s="20"/>
      <c r="J1172" s="21" t="str">
        <f aca="false">IF(OR(H1172="",I1172=""),"",ROUND(MOD(I1172-H1172,1)*24,2))</f>
        <v/>
      </c>
      <c r="K1172" s="22" t="str">
        <f aca="false">IF(OR(H1172="",F1172=""),"",IF(ROUND(MAX(0,MOD(H1172-F1172+0.5,1)-0.5)*1440,0)&gt;IFERROR(VLOOKUP(E1172,الورديات!$A$2:$E$21,5,FALSE()),0),ROUND(MAX(0,MOD(H1172-F1172+0.5,1)-0.5)*1440,0),0))</f>
        <v/>
      </c>
      <c r="L1172" s="22" t="str">
        <f aca="false">IF(OR(I1172="",G1172=""),"",ROUND(MAX(0,MOD(G1172-I1172+0.5,1)-0.5)*1440,0))</f>
        <v/>
      </c>
      <c r="M1172" s="22" t="str">
        <f aca="false">IF(OR(I1172="",G1172=""),"",IF(ROUND(MAX(0,MOD(I1172-G1172+0.5,1)-0.5)*1440,0)&gt;=الإعدادات!$B$8,ROUND(MAX(0,MOD(I1172-G1172+0.5,1)-0.5)*1440,0),0))</f>
        <v/>
      </c>
      <c r="N1172" s="18" t="str">
        <f aca="false">IF(OR(A1172="",B1172=""),"",IF(COUNTIFS(الإجازات!$A$2:$A$1001,B1172,الإجازات!$D$2:$D$1001,"&lt;="&amp;A1172,الإجازات!$E$2:$E$1001,"&gt;="&amp;A1172,الإجازات!$G$2:$G$1001,"مقبولة")=0,"",LOOKUP(2,1/((الإجازات!$A$2:$A$1001=B1172)*(الإجازات!$D$2:$D$1001&lt;=A1172)*(الإجازات!$E$2:$E$1001&gt;=A1172)*(الإجازات!$G$2:$G$1001="مقبولة")),الإجازات!$C$2:$C$1001)))</f>
        <v/>
      </c>
      <c r="O1172" s="17"/>
      <c r="P1172" s="23" t="str">
        <f aca="false">IF(B1172="","",IF(ISNA(MATCH(B1172,الموظفين!$A$2:$A$501,0)),"⚠ كود غير موجود",IF(O1172&lt;&gt;"",O1172,IF(N1172&lt;&gt;"",N1172,IF(H1172="",IF(AND(A1172&lt;&gt;"",WEEKDAY(A1172)=الإعدادات!$B$11),"راحة أسبوعية","غائب"),IF(I1172="","بدون انصراف",IF(N(K1172)&gt;0,"متأخر","حاضر")))))))</f>
        <v/>
      </c>
      <c r="Q1172" s="24" t="str">
        <f aca="false">IF(B1172="","",IF(OR(P1172="غائب",P1172="غياب",P1172="إجازة بدون راتب"),IFERROR(VLOOKUP(B1172,الموظفين!$A$2:$J$501,8,FALSE()),0),0))</f>
        <v/>
      </c>
      <c r="R1172" s="24" t="str">
        <f aca="false">IF(B1172="","",ROUND((N(K1172)+N(L1172))/60*IFERROR(VLOOKUP(B1172,الموظفين!$A$2:$J$501,8,FALSE()),0)/الإعدادات!$B$6*الإعدادات!$B$9,2))</f>
        <v/>
      </c>
      <c r="S1172" s="24" t="str">
        <f aca="false">IF(OR(B1172="",M1172=""),"",ROUND(M1172/60*IFERROR(VLOOKUP(B1172,الموظفين!$A$2:$J$501,9,FALSE()),0),2))</f>
        <v/>
      </c>
      <c r="T1172" s="17"/>
      <c r="U1172" s="23" t="str">
        <f aca="false">IF(OR(A1172="",B1172=""),"",A1172&amp;"|"&amp;B1172)</f>
        <v/>
      </c>
    </row>
    <row r="1173" customFormat="false" ht="15" hidden="false" customHeight="false" outlineLevel="0" collapsed="false">
      <c r="A1173" s="16"/>
      <c r="B1173" s="17"/>
      <c r="C1173" s="18" t="str">
        <f aca="false">IF($B1173="","",IFERROR(VLOOKUP($B1173,الموظفين!$A$2:$J$501,2,FALSE())&amp;"","⚠ كود غير موجود"))</f>
        <v/>
      </c>
      <c r="D1173" s="18" t="str">
        <f aca="false">IF($B1173="","",IFERROR(VLOOKUP($B1173,الموظفين!$A$2:$J$501,3,FALSE())&amp;"",""))</f>
        <v/>
      </c>
      <c r="E1173" s="18" t="str">
        <f aca="false">IF($B1173="","",IFERROR(VLOOKUP($B1173,الموظفين!$A$2:$J$501,5,FALSE())&amp;"",""))</f>
        <v/>
      </c>
      <c r="F1173" s="19" t="str">
        <f aca="false">IF($B1173="","",IFERROR(VLOOKUP($B1173,الموظفين!$A$2:$J$501,6,FALSE()),""))</f>
        <v/>
      </c>
      <c r="G1173" s="19" t="str">
        <f aca="false">IF($B1173="","",IFERROR(VLOOKUP($B1173,الموظفين!$A$2:$J$501,7,FALSE()),""))</f>
        <v/>
      </c>
      <c r="H1173" s="20"/>
      <c r="I1173" s="20"/>
      <c r="J1173" s="21" t="str">
        <f aca="false">IF(OR(H1173="",I1173=""),"",ROUND(MOD(I1173-H1173,1)*24,2))</f>
        <v/>
      </c>
      <c r="K1173" s="22" t="str">
        <f aca="false">IF(OR(H1173="",F1173=""),"",IF(ROUND(MAX(0,MOD(H1173-F1173+0.5,1)-0.5)*1440,0)&gt;IFERROR(VLOOKUP(E1173,الورديات!$A$2:$E$21,5,FALSE()),0),ROUND(MAX(0,MOD(H1173-F1173+0.5,1)-0.5)*1440,0),0))</f>
        <v/>
      </c>
      <c r="L1173" s="22" t="str">
        <f aca="false">IF(OR(I1173="",G1173=""),"",ROUND(MAX(0,MOD(G1173-I1173+0.5,1)-0.5)*1440,0))</f>
        <v/>
      </c>
      <c r="M1173" s="22" t="str">
        <f aca="false">IF(OR(I1173="",G1173=""),"",IF(ROUND(MAX(0,MOD(I1173-G1173+0.5,1)-0.5)*1440,0)&gt;=الإعدادات!$B$8,ROUND(MAX(0,MOD(I1173-G1173+0.5,1)-0.5)*1440,0),0))</f>
        <v/>
      </c>
      <c r="N1173" s="18" t="str">
        <f aca="false">IF(OR(A1173="",B1173=""),"",IF(COUNTIFS(الإجازات!$A$2:$A$1001,B1173,الإجازات!$D$2:$D$1001,"&lt;="&amp;A1173,الإجازات!$E$2:$E$1001,"&gt;="&amp;A1173,الإجازات!$G$2:$G$1001,"مقبولة")=0,"",LOOKUP(2,1/((الإجازات!$A$2:$A$1001=B1173)*(الإجازات!$D$2:$D$1001&lt;=A1173)*(الإجازات!$E$2:$E$1001&gt;=A1173)*(الإجازات!$G$2:$G$1001="مقبولة")),الإجازات!$C$2:$C$1001)))</f>
        <v/>
      </c>
      <c r="O1173" s="17"/>
      <c r="P1173" s="23" t="str">
        <f aca="false">IF(B1173="","",IF(ISNA(MATCH(B1173,الموظفين!$A$2:$A$501,0)),"⚠ كود غير موجود",IF(O1173&lt;&gt;"",O1173,IF(N1173&lt;&gt;"",N1173,IF(H1173="",IF(AND(A1173&lt;&gt;"",WEEKDAY(A1173)=الإعدادات!$B$11),"راحة أسبوعية","غائب"),IF(I1173="","بدون انصراف",IF(N(K1173)&gt;0,"متأخر","حاضر")))))))</f>
        <v/>
      </c>
      <c r="Q1173" s="24" t="str">
        <f aca="false">IF(B1173="","",IF(OR(P1173="غائب",P1173="غياب",P1173="إجازة بدون راتب"),IFERROR(VLOOKUP(B1173,الموظفين!$A$2:$J$501,8,FALSE()),0),0))</f>
        <v/>
      </c>
      <c r="R1173" s="24" t="str">
        <f aca="false">IF(B1173="","",ROUND((N(K1173)+N(L1173))/60*IFERROR(VLOOKUP(B1173,الموظفين!$A$2:$J$501,8,FALSE()),0)/الإعدادات!$B$6*الإعدادات!$B$9,2))</f>
        <v/>
      </c>
      <c r="S1173" s="24" t="str">
        <f aca="false">IF(OR(B1173="",M1173=""),"",ROUND(M1173/60*IFERROR(VLOOKUP(B1173,الموظفين!$A$2:$J$501,9,FALSE()),0),2))</f>
        <v/>
      </c>
      <c r="T1173" s="17"/>
      <c r="U1173" s="23" t="str">
        <f aca="false">IF(OR(A1173="",B1173=""),"",A1173&amp;"|"&amp;B1173)</f>
        <v/>
      </c>
    </row>
    <row r="1174" customFormat="false" ht="15" hidden="false" customHeight="false" outlineLevel="0" collapsed="false">
      <c r="A1174" s="16"/>
      <c r="B1174" s="17"/>
      <c r="C1174" s="18" t="str">
        <f aca="false">IF($B1174="","",IFERROR(VLOOKUP($B1174,الموظفين!$A$2:$J$501,2,FALSE())&amp;"","⚠ كود غير موجود"))</f>
        <v/>
      </c>
      <c r="D1174" s="18" t="str">
        <f aca="false">IF($B1174="","",IFERROR(VLOOKUP($B1174,الموظفين!$A$2:$J$501,3,FALSE())&amp;"",""))</f>
        <v/>
      </c>
      <c r="E1174" s="18" t="str">
        <f aca="false">IF($B1174="","",IFERROR(VLOOKUP($B1174,الموظفين!$A$2:$J$501,5,FALSE())&amp;"",""))</f>
        <v/>
      </c>
      <c r="F1174" s="19" t="str">
        <f aca="false">IF($B1174="","",IFERROR(VLOOKUP($B1174,الموظفين!$A$2:$J$501,6,FALSE()),""))</f>
        <v/>
      </c>
      <c r="G1174" s="19" t="str">
        <f aca="false">IF($B1174="","",IFERROR(VLOOKUP($B1174,الموظفين!$A$2:$J$501,7,FALSE()),""))</f>
        <v/>
      </c>
      <c r="H1174" s="20"/>
      <c r="I1174" s="20"/>
      <c r="J1174" s="21" t="str">
        <f aca="false">IF(OR(H1174="",I1174=""),"",ROUND(MOD(I1174-H1174,1)*24,2))</f>
        <v/>
      </c>
      <c r="K1174" s="22" t="str">
        <f aca="false">IF(OR(H1174="",F1174=""),"",IF(ROUND(MAX(0,MOD(H1174-F1174+0.5,1)-0.5)*1440,0)&gt;IFERROR(VLOOKUP(E1174,الورديات!$A$2:$E$21,5,FALSE()),0),ROUND(MAX(0,MOD(H1174-F1174+0.5,1)-0.5)*1440,0),0))</f>
        <v/>
      </c>
      <c r="L1174" s="22" t="str">
        <f aca="false">IF(OR(I1174="",G1174=""),"",ROUND(MAX(0,MOD(G1174-I1174+0.5,1)-0.5)*1440,0))</f>
        <v/>
      </c>
      <c r="M1174" s="22" t="str">
        <f aca="false">IF(OR(I1174="",G1174=""),"",IF(ROUND(MAX(0,MOD(I1174-G1174+0.5,1)-0.5)*1440,0)&gt;=الإعدادات!$B$8,ROUND(MAX(0,MOD(I1174-G1174+0.5,1)-0.5)*1440,0),0))</f>
        <v/>
      </c>
      <c r="N1174" s="18" t="str">
        <f aca="false">IF(OR(A1174="",B1174=""),"",IF(COUNTIFS(الإجازات!$A$2:$A$1001,B1174,الإجازات!$D$2:$D$1001,"&lt;="&amp;A1174,الإجازات!$E$2:$E$1001,"&gt;="&amp;A1174,الإجازات!$G$2:$G$1001,"مقبولة")=0,"",LOOKUP(2,1/((الإجازات!$A$2:$A$1001=B1174)*(الإجازات!$D$2:$D$1001&lt;=A1174)*(الإجازات!$E$2:$E$1001&gt;=A1174)*(الإجازات!$G$2:$G$1001="مقبولة")),الإجازات!$C$2:$C$1001)))</f>
        <v/>
      </c>
      <c r="O1174" s="17"/>
      <c r="P1174" s="23" t="str">
        <f aca="false">IF(B1174="","",IF(ISNA(MATCH(B1174,الموظفين!$A$2:$A$501,0)),"⚠ كود غير موجود",IF(O1174&lt;&gt;"",O1174,IF(N1174&lt;&gt;"",N1174,IF(H1174="",IF(AND(A1174&lt;&gt;"",WEEKDAY(A1174)=الإعدادات!$B$11),"راحة أسبوعية","غائب"),IF(I1174="","بدون انصراف",IF(N(K1174)&gt;0,"متأخر","حاضر")))))))</f>
        <v/>
      </c>
      <c r="Q1174" s="24" t="str">
        <f aca="false">IF(B1174="","",IF(OR(P1174="غائب",P1174="غياب",P1174="إجازة بدون راتب"),IFERROR(VLOOKUP(B1174,الموظفين!$A$2:$J$501,8,FALSE()),0),0))</f>
        <v/>
      </c>
      <c r="R1174" s="24" t="str">
        <f aca="false">IF(B1174="","",ROUND((N(K1174)+N(L1174))/60*IFERROR(VLOOKUP(B1174,الموظفين!$A$2:$J$501,8,FALSE()),0)/الإعدادات!$B$6*الإعدادات!$B$9,2))</f>
        <v/>
      </c>
      <c r="S1174" s="24" t="str">
        <f aca="false">IF(OR(B1174="",M1174=""),"",ROUND(M1174/60*IFERROR(VLOOKUP(B1174,الموظفين!$A$2:$J$501,9,FALSE()),0),2))</f>
        <v/>
      </c>
      <c r="T1174" s="17"/>
      <c r="U1174" s="23" t="str">
        <f aca="false">IF(OR(A1174="",B1174=""),"",A1174&amp;"|"&amp;B1174)</f>
        <v/>
      </c>
    </row>
    <row r="1175" customFormat="false" ht="15" hidden="false" customHeight="false" outlineLevel="0" collapsed="false">
      <c r="A1175" s="16"/>
      <c r="B1175" s="17"/>
      <c r="C1175" s="18" t="str">
        <f aca="false">IF($B1175="","",IFERROR(VLOOKUP($B1175,الموظفين!$A$2:$J$501,2,FALSE())&amp;"","⚠ كود غير موجود"))</f>
        <v/>
      </c>
      <c r="D1175" s="18" t="str">
        <f aca="false">IF($B1175="","",IFERROR(VLOOKUP($B1175,الموظفين!$A$2:$J$501,3,FALSE())&amp;"",""))</f>
        <v/>
      </c>
      <c r="E1175" s="18" t="str">
        <f aca="false">IF($B1175="","",IFERROR(VLOOKUP($B1175,الموظفين!$A$2:$J$501,5,FALSE())&amp;"",""))</f>
        <v/>
      </c>
      <c r="F1175" s="19" t="str">
        <f aca="false">IF($B1175="","",IFERROR(VLOOKUP($B1175,الموظفين!$A$2:$J$501,6,FALSE()),""))</f>
        <v/>
      </c>
      <c r="G1175" s="19" t="str">
        <f aca="false">IF($B1175="","",IFERROR(VLOOKUP($B1175,الموظفين!$A$2:$J$501,7,FALSE()),""))</f>
        <v/>
      </c>
      <c r="H1175" s="20"/>
      <c r="I1175" s="20"/>
      <c r="J1175" s="21" t="str">
        <f aca="false">IF(OR(H1175="",I1175=""),"",ROUND(MOD(I1175-H1175,1)*24,2))</f>
        <v/>
      </c>
      <c r="K1175" s="22" t="str">
        <f aca="false">IF(OR(H1175="",F1175=""),"",IF(ROUND(MAX(0,MOD(H1175-F1175+0.5,1)-0.5)*1440,0)&gt;IFERROR(VLOOKUP(E1175,الورديات!$A$2:$E$21,5,FALSE()),0),ROUND(MAX(0,MOD(H1175-F1175+0.5,1)-0.5)*1440,0),0))</f>
        <v/>
      </c>
      <c r="L1175" s="22" t="str">
        <f aca="false">IF(OR(I1175="",G1175=""),"",ROUND(MAX(0,MOD(G1175-I1175+0.5,1)-0.5)*1440,0))</f>
        <v/>
      </c>
      <c r="M1175" s="22" t="str">
        <f aca="false">IF(OR(I1175="",G1175=""),"",IF(ROUND(MAX(0,MOD(I1175-G1175+0.5,1)-0.5)*1440,0)&gt;=الإعدادات!$B$8,ROUND(MAX(0,MOD(I1175-G1175+0.5,1)-0.5)*1440,0),0))</f>
        <v/>
      </c>
      <c r="N1175" s="18" t="str">
        <f aca="false">IF(OR(A1175="",B1175=""),"",IF(COUNTIFS(الإجازات!$A$2:$A$1001,B1175,الإجازات!$D$2:$D$1001,"&lt;="&amp;A1175,الإجازات!$E$2:$E$1001,"&gt;="&amp;A1175,الإجازات!$G$2:$G$1001,"مقبولة")=0,"",LOOKUP(2,1/((الإجازات!$A$2:$A$1001=B1175)*(الإجازات!$D$2:$D$1001&lt;=A1175)*(الإجازات!$E$2:$E$1001&gt;=A1175)*(الإجازات!$G$2:$G$1001="مقبولة")),الإجازات!$C$2:$C$1001)))</f>
        <v/>
      </c>
      <c r="O1175" s="17"/>
      <c r="P1175" s="23" t="str">
        <f aca="false">IF(B1175="","",IF(ISNA(MATCH(B1175,الموظفين!$A$2:$A$501,0)),"⚠ كود غير موجود",IF(O1175&lt;&gt;"",O1175,IF(N1175&lt;&gt;"",N1175,IF(H1175="",IF(AND(A1175&lt;&gt;"",WEEKDAY(A1175)=الإعدادات!$B$11),"راحة أسبوعية","غائب"),IF(I1175="","بدون انصراف",IF(N(K1175)&gt;0,"متأخر","حاضر")))))))</f>
        <v/>
      </c>
      <c r="Q1175" s="24" t="str">
        <f aca="false">IF(B1175="","",IF(OR(P1175="غائب",P1175="غياب",P1175="إجازة بدون راتب"),IFERROR(VLOOKUP(B1175,الموظفين!$A$2:$J$501,8,FALSE()),0),0))</f>
        <v/>
      </c>
      <c r="R1175" s="24" t="str">
        <f aca="false">IF(B1175="","",ROUND((N(K1175)+N(L1175))/60*IFERROR(VLOOKUP(B1175,الموظفين!$A$2:$J$501,8,FALSE()),0)/الإعدادات!$B$6*الإعدادات!$B$9,2))</f>
        <v/>
      </c>
      <c r="S1175" s="24" t="str">
        <f aca="false">IF(OR(B1175="",M1175=""),"",ROUND(M1175/60*IFERROR(VLOOKUP(B1175,الموظفين!$A$2:$J$501,9,FALSE()),0),2))</f>
        <v/>
      </c>
      <c r="T1175" s="17"/>
      <c r="U1175" s="23" t="str">
        <f aca="false">IF(OR(A1175="",B1175=""),"",A1175&amp;"|"&amp;B1175)</f>
        <v/>
      </c>
    </row>
    <row r="1176" customFormat="false" ht="15" hidden="false" customHeight="false" outlineLevel="0" collapsed="false">
      <c r="A1176" s="16"/>
      <c r="B1176" s="17"/>
      <c r="C1176" s="18" t="str">
        <f aca="false">IF($B1176="","",IFERROR(VLOOKUP($B1176,الموظفين!$A$2:$J$501,2,FALSE())&amp;"","⚠ كود غير موجود"))</f>
        <v/>
      </c>
      <c r="D1176" s="18" t="str">
        <f aca="false">IF($B1176="","",IFERROR(VLOOKUP($B1176,الموظفين!$A$2:$J$501,3,FALSE())&amp;"",""))</f>
        <v/>
      </c>
      <c r="E1176" s="18" t="str">
        <f aca="false">IF($B1176="","",IFERROR(VLOOKUP($B1176,الموظفين!$A$2:$J$501,5,FALSE())&amp;"",""))</f>
        <v/>
      </c>
      <c r="F1176" s="19" t="str">
        <f aca="false">IF($B1176="","",IFERROR(VLOOKUP($B1176,الموظفين!$A$2:$J$501,6,FALSE()),""))</f>
        <v/>
      </c>
      <c r="G1176" s="19" t="str">
        <f aca="false">IF($B1176="","",IFERROR(VLOOKUP($B1176,الموظفين!$A$2:$J$501,7,FALSE()),""))</f>
        <v/>
      </c>
      <c r="H1176" s="20"/>
      <c r="I1176" s="20"/>
      <c r="J1176" s="21" t="str">
        <f aca="false">IF(OR(H1176="",I1176=""),"",ROUND(MOD(I1176-H1176,1)*24,2))</f>
        <v/>
      </c>
      <c r="K1176" s="22" t="str">
        <f aca="false">IF(OR(H1176="",F1176=""),"",IF(ROUND(MAX(0,MOD(H1176-F1176+0.5,1)-0.5)*1440,0)&gt;IFERROR(VLOOKUP(E1176,الورديات!$A$2:$E$21,5,FALSE()),0),ROUND(MAX(0,MOD(H1176-F1176+0.5,1)-0.5)*1440,0),0))</f>
        <v/>
      </c>
      <c r="L1176" s="22" t="str">
        <f aca="false">IF(OR(I1176="",G1176=""),"",ROUND(MAX(0,MOD(G1176-I1176+0.5,1)-0.5)*1440,0))</f>
        <v/>
      </c>
      <c r="M1176" s="22" t="str">
        <f aca="false">IF(OR(I1176="",G1176=""),"",IF(ROUND(MAX(0,MOD(I1176-G1176+0.5,1)-0.5)*1440,0)&gt;=الإعدادات!$B$8,ROUND(MAX(0,MOD(I1176-G1176+0.5,1)-0.5)*1440,0),0))</f>
        <v/>
      </c>
      <c r="N1176" s="18" t="str">
        <f aca="false">IF(OR(A1176="",B1176=""),"",IF(COUNTIFS(الإجازات!$A$2:$A$1001,B1176,الإجازات!$D$2:$D$1001,"&lt;="&amp;A1176,الإجازات!$E$2:$E$1001,"&gt;="&amp;A1176,الإجازات!$G$2:$G$1001,"مقبولة")=0,"",LOOKUP(2,1/((الإجازات!$A$2:$A$1001=B1176)*(الإجازات!$D$2:$D$1001&lt;=A1176)*(الإجازات!$E$2:$E$1001&gt;=A1176)*(الإجازات!$G$2:$G$1001="مقبولة")),الإجازات!$C$2:$C$1001)))</f>
        <v/>
      </c>
      <c r="O1176" s="17"/>
      <c r="P1176" s="23" t="str">
        <f aca="false">IF(B1176="","",IF(ISNA(MATCH(B1176,الموظفين!$A$2:$A$501,0)),"⚠ كود غير موجود",IF(O1176&lt;&gt;"",O1176,IF(N1176&lt;&gt;"",N1176,IF(H1176="",IF(AND(A1176&lt;&gt;"",WEEKDAY(A1176)=الإعدادات!$B$11),"راحة أسبوعية","غائب"),IF(I1176="","بدون انصراف",IF(N(K1176)&gt;0,"متأخر","حاضر")))))))</f>
        <v/>
      </c>
      <c r="Q1176" s="24" t="str">
        <f aca="false">IF(B1176="","",IF(OR(P1176="غائب",P1176="غياب",P1176="إجازة بدون راتب"),IFERROR(VLOOKUP(B1176,الموظفين!$A$2:$J$501,8,FALSE()),0),0))</f>
        <v/>
      </c>
      <c r="R1176" s="24" t="str">
        <f aca="false">IF(B1176="","",ROUND((N(K1176)+N(L1176))/60*IFERROR(VLOOKUP(B1176,الموظفين!$A$2:$J$501,8,FALSE()),0)/الإعدادات!$B$6*الإعدادات!$B$9,2))</f>
        <v/>
      </c>
      <c r="S1176" s="24" t="str">
        <f aca="false">IF(OR(B1176="",M1176=""),"",ROUND(M1176/60*IFERROR(VLOOKUP(B1176,الموظفين!$A$2:$J$501,9,FALSE()),0),2))</f>
        <v/>
      </c>
      <c r="T1176" s="17"/>
      <c r="U1176" s="23" t="str">
        <f aca="false">IF(OR(A1176="",B1176=""),"",A1176&amp;"|"&amp;B1176)</f>
        <v/>
      </c>
    </row>
    <row r="1177" customFormat="false" ht="15" hidden="false" customHeight="false" outlineLevel="0" collapsed="false">
      <c r="A1177" s="16"/>
      <c r="B1177" s="17"/>
      <c r="C1177" s="18" t="str">
        <f aca="false">IF($B1177="","",IFERROR(VLOOKUP($B1177,الموظفين!$A$2:$J$501,2,FALSE())&amp;"","⚠ كود غير موجود"))</f>
        <v/>
      </c>
      <c r="D1177" s="18" t="str">
        <f aca="false">IF($B1177="","",IFERROR(VLOOKUP($B1177,الموظفين!$A$2:$J$501,3,FALSE())&amp;"",""))</f>
        <v/>
      </c>
      <c r="E1177" s="18" t="str">
        <f aca="false">IF($B1177="","",IFERROR(VLOOKUP($B1177,الموظفين!$A$2:$J$501,5,FALSE())&amp;"",""))</f>
        <v/>
      </c>
      <c r="F1177" s="19" t="str">
        <f aca="false">IF($B1177="","",IFERROR(VLOOKUP($B1177,الموظفين!$A$2:$J$501,6,FALSE()),""))</f>
        <v/>
      </c>
      <c r="G1177" s="19" t="str">
        <f aca="false">IF($B1177="","",IFERROR(VLOOKUP($B1177,الموظفين!$A$2:$J$501,7,FALSE()),""))</f>
        <v/>
      </c>
      <c r="H1177" s="20"/>
      <c r="I1177" s="20"/>
      <c r="J1177" s="21" t="str">
        <f aca="false">IF(OR(H1177="",I1177=""),"",ROUND(MOD(I1177-H1177,1)*24,2))</f>
        <v/>
      </c>
      <c r="K1177" s="22" t="str">
        <f aca="false">IF(OR(H1177="",F1177=""),"",IF(ROUND(MAX(0,MOD(H1177-F1177+0.5,1)-0.5)*1440,0)&gt;IFERROR(VLOOKUP(E1177,الورديات!$A$2:$E$21,5,FALSE()),0),ROUND(MAX(0,MOD(H1177-F1177+0.5,1)-0.5)*1440,0),0))</f>
        <v/>
      </c>
      <c r="L1177" s="22" t="str">
        <f aca="false">IF(OR(I1177="",G1177=""),"",ROUND(MAX(0,MOD(G1177-I1177+0.5,1)-0.5)*1440,0))</f>
        <v/>
      </c>
      <c r="M1177" s="22" t="str">
        <f aca="false">IF(OR(I1177="",G1177=""),"",IF(ROUND(MAX(0,MOD(I1177-G1177+0.5,1)-0.5)*1440,0)&gt;=الإعدادات!$B$8,ROUND(MAX(0,MOD(I1177-G1177+0.5,1)-0.5)*1440,0),0))</f>
        <v/>
      </c>
      <c r="N1177" s="18" t="str">
        <f aca="false">IF(OR(A1177="",B1177=""),"",IF(COUNTIFS(الإجازات!$A$2:$A$1001,B1177,الإجازات!$D$2:$D$1001,"&lt;="&amp;A1177,الإجازات!$E$2:$E$1001,"&gt;="&amp;A1177,الإجازات!$G$2:$G$1001,"مقبولة")=0,"",LOOKUP(2,1/((الإجازات!$A$2:$A$1001=B1177)*(الإجازات!$D$2:$D$1001&lt;=A1177)*(الإجازات!$E$2:$E$1001&gt;=A1177)*(الإجازات!$G$2:$G$1001="مقبولة")),الإجازات!$C$2:$C$1001)))</f>
        <v/>
      </c>
      <c r="O1177" s="17"/>
      <c r="P1177" s="23" t="str">
        <f aca="false">IF(B1177="","",IF(ISNA(MATCH(B1177,الموظفين!$A$2:$A$501,0)),"⚠ كود غير موجود",IF(O1177&lt;&gt;"",O1177,IF(N1177&lt;&gt;"",N1177,IF(H1177="",IF(AND(A1177&lt;&gt;"",WEEKDAY(A1177)=الإعدادات!$B$11),"راحة أسبوعية","غائب"),IF(I1177="","بدون انصراف",IF(N(K1177)&gt;0,"متأخر","حاضر")))))))</f>
        <v/>
      </c>
      <c r="Q1177" s="24" t="str">
        <f aca="false">IF(B1177="","",IF(OR(P1177="غائب",P1177="غياب",P1177="إجازة بدون راتب"),IFERROR(VLOOKUP(B1177,الموظفين!$A$2:$J$501,8,FALSE()),0),0))</f>
        <v/>
      </c>
      <c r="R1177" s="24" t="str">
        <f aca="false">IF(B1177="","",ROUND((N(K1177)+N(L1177))/60*IFERROR(VLOOKUP(B1177,الموظفين!$A$2:$J$501,8,FALSE()),0)/الإعدادات!$B$6*الإعدادات!$B$9,2))</f>
        <v/>
      </c>
      <c r="S1177" s="24" t="str">
        <f aca="false">IF(OR(B1177="",M1177=""),"",ROUND(M1177/60*IFERROR(VLOOKUP(B1177,الموظفين!$A$2:$J$501,9,FALSE()),0),2))</f>
        <v/>
      </c>
      <c r="T1177" s="17"/>
      <c r="U1177" s="23" t="str">
        <f aca="false">IF(OR(A1177="",B1177=""),"",A1177&amp;"|"&amp;B1177)</f>
        <v/>
      </c>
    </row>
    <row r="1178" customFormat="false" ht="15" hidden="false" customHeight="false" outlineLevel="0" collapsed="false">
      <c r="A1178" s="16"/>
      <c r="B1178" s="17"/>
      <c r="C1178" s="18" t="str">
        <f aca="false">IF($B1178="","",IFERROR(VLOOKUP($B1178,الموظفين!$A$2:$J$501,2,FALSE())&amp;"","⚠ كود غير موجود"))</f>
        <v/>
      </c>
      <c r="D1178" s="18" t="str">
        <f aca="false">IF($B1178="","",IFERROR(VLOOKUP($B1178,الموظفين!$A$2:$J$501,3,FALSE())&amp;"",""))</f>
        <v/>
      </c>
      <c r="E1178" s="18" t="str">
        <f aca="false">IF($B1178="","",IFERROR(VLOOKUP($B1178,الموظفين!$A$2:$J$501,5,FALSE())&amp;"",""))</f>
        <v/>
      </c>
      <c r="F1178" s="19" t="str">
        <f aca="false">IF($B1178="","",IFERROR(VLOOKUP($B1178,الموظفين!$A$2:$J$501,6,FALSE()),""))</f>
        <v/>
      </c>
      <c r="G1178" s="19" t="str">
        <f aca="false">IF($B1178="","",IFERROR(VLOOKUP($B1178,الموظفين!$A$2:$J$501,7,FALSE()),""))</f>
        <v/>
      </c>
      <c r="H1178" s="20"/>
      <c r="I1178" s="20"/>
      <c r="J1178" s="21" t="str">
        <f aca="false">IF(OR(H1178="",I1178=""),"",ROUND(MOD(I1178-H1178,1)*24,2))</f>
        <v/>
      </c>
      <c r="K1178" s="22" t="str">
        <f aca="false">IF(OR(H1178="",F1178=""),"",IF(ROUND(MAX(0,MOD(H1178-F1178+0.5,1)-0.5)*1440,0)&gt;IFERROR(VLOOKUP(E1178,الورديات!$A$2:$E$21,5,FALSE()),0),ROUND(MAX(0,MOD(H1178-F1178+0.5,1)-0.5)*1440,0),0))</f>
        <v/>
      </c>
      <c r="L1178" s="22" t="str">
        <f aca="false">IF(OR(I1178="",G1178=""),"",ROUND(MAX(0,MOD(G1178-I1178+0.5,1)-0.5)*1440,0))</f>
        <v/>
      </c>
      <c r="M1178" s="22" t="str">
        <f aca="false">IF(OR(I1178="",G1178=""),"",IF(ROUND(MAX(0,MOD(I1178-G1178+0.5,1)-0.5)*1440,0)&gt;=الإعدادات!$B$8,ROUND(MAX(0,MOD(I1178-G1178+0.5,1)-0.5)*1440,0),0))</f>
        <v/>
      </c>
      <c r="N1178" s="18" t="str">
        <f aca="false">IF(OR(A1178="",B1178=""),"",IF(COUNTIFS(الإجازات!$A$2:$A$1001,B1178,الإجازات!$D$2:$D$1001,"&lt;="&amp;A1178,الإجازات!$E$2:$E$1001,"&gt;="&amp;A1178,الإجازات!$G$2:$G$1001,"مقبولة")=0,"",LOOKUP(2,1/((الإجازات!$A$2:$A$1001=B1178)*(الإجازات!$D$2:$D$1001&lt;=A1178)*(الإجازات!$E$2:$E$1001&gt;=A1178)*(الإجازات!$G$2:$G$1001="مقبولة")),الإجازات!$C$2:$C$1001)))</f>
        <v/>
      </c>
      <c r="O1178" s="17"/>
      <c r="P1178" s="23" t="str">
        <f aca="false">IF(B1178="","",IF(ISNA(MATCH(B1178,الموظفين!$A$2:$A$501,0)),"⚠ كود غير موجود",IF(O1178&lt;&gt;"",O1178,IF(N1178&lt;&gt;"",N1178,IF(H1178="",IF(AND(A1178&lt;&gt;"",WEEKDAY(A1178)=الإعدادات!$B$11),"راحة أسبوعية","غائب"),IF(I1178="","بدون انصراف",IF(N(K1178)&gt;0,"متأخر","حاضر")))))))</f>
        <v/>
      </c>
      <c r="Q1178" s="24" t="str">
        <f aca="false">IF(B1178="","",IF(OR(P1178="غائب",P1178="غياب",P1178="إجازة بدون راتب"),IFERROR(VLOOKUP(B1178,الموظفين!$A$2:$J$501,8,FALSE()),0),0))</f>
        <v/>
      </c>
      <c r="R1178" s="24" t="str">
        <f aca="false">IF(B1178="","",ROUND((N(K1178)+N(L1178))/60*IFERROR(VLOOKUP(B1178,الموظفين!$A$2:$J$501,8,FALSE()),0)/الإعدادات!$B$6*الإعدادات!$B$9,2))</f>
        <v/>
      </c>
      <c r="S1178" s="24" t="str">
        <f aca="false">IF(OR(B1178="",M1178=""),"",ROUND(M1178/60*IFERROR(VLOOKUP(B1178,الموظفين!$A$2:$J$501,9,FALSE()),0),2))</f>
        <v/>
      </c>
      <c r="T1178" s="17"/>
      <c r="U1178" s="23" t="str">
        <f aca="false">IF(OR(A1178="",B1178=""),"",A1178&amp;"|"&amp;B1178)</f>
        <v/>
      </c>
    </row>
    <row r="1179" customFormat="false" ht="15" hidden="false" customHeight="false" outlineLevel="0" collapsed="false">
      <c r="A1179" s="16"/>
      <c r="B1179" s="17"/>
      <c r="C1179" s="18" t="str">
        <f aca="false">IF($B1179="","",IFERROR(VLOOKUP($B1179,الموظفين!$A$2:$J$501,2,FALSE())&amp;"","⚠ كود غير موجود"))</f>
        <v/>
      </c>
      <c r="D1179" s="18" t="str">
        <f aca="false">IF($B1179="","",IFERROR(VLOOKUP($B1179,الموظفين!$A$2:$J$501,3,FALSE())&amp;"",""))</f>
        <v/>
      </c>
      <c r="E1179" s="18" t="str">
        <f aca="false">IF($B1179="","",IFERROR(VLOOKUP($B1179,الموظفين!$A$2:$J$501,5,FALSE())&amp;"",""))</f>
        <v/>
      </c>
      <c r="F1179" s="19" t="str">
        <f aca="false">IF($B1179="","",IFERROR(VLOOKUP($B1179,الموظفين!$A$2:$J$501,6,FALSE()),""))</f>
        <v/>
      </c>
      <c r="G1179" s="19" t="str">
        <f aca="false">IF($B1179="","",IFERROR(VLOOKUP($B1179,الموظفين!$A$2:$J$501,7,FALSE()),""))</f>
        <v/>
      </c>
      <c r="H1179" s="20"/>
      <c r="I1179" s="20"/>
      <c r="J1179" s="21" t="str">
        <f aca="false">IF(OR(H1179="",I1179=""),"",ROUND(MOD(I1179-H1179,1)*24,2))</f>
        <v/>
      </c>
      <c r="K1179" s="22" t="str">
        <f aca="false">IF(OR(H1179="",F1179=""),"",IF(ROUND(MAX(0,MOD(H1179-F1179+0.5,1)-0.5)*1440,0)&gt;IFERROR(VLOOKUP(E1179,الورديات!$A$2:$E$21,5,FALSE()),0),ROUND(MAX(0,MOD(H1179-F1179+0.5,1)-0.5)*1440,0),0))</f>
        <v/>
      </c>
      <c r="L1179" s="22" t="str">
        <f aca="false">IF(OR(I1179="",G1179=""),"",ROUND(MAX(0,MOD(G1179-I1179+0.5,1)-0.5)*1440,0))</f>
        <v/>
      </c>
      <c r="M1179" s="22" t="str">
        <f aca="false">IF(OR(I1179="",G1179=""),"",IF(ROUND(MAX(0,MOD(I1179-G1179+0.5,1)-0.5)*1440,0)&gt;=الإعدادات!$B$8,ROUND(MAX(0,MOD(I1179-G1179+0.5,1)-0.5)*1440,0),0))</f>
        <v/>
      </c>
      <c r="N1179" s="18" t="str">
        <f aca="false">IF(OR(A1179="",B1179=""),"",IF(COUNTIFS(الإجازات!$A$2:$A$1001,B1179,الإجازات!$D$2:$D$1001,"&lt;="&amp;A1179,الإجازات!$E$2:$E$1001,"&gt;="&amp;A1179,الإجازات!$G$2:$G$1001,"مقبولة")=0,"",LOOKUP(2,1/((الإجازات!$A$2:$A$1001=B1179)*(الإجازات!$D$2:$D$1001&lt;=A1179)*(الإجازات!$E$2:$E$1001&gt;=A1179)*(الإجازات!$G$2:$G$1001="مقبولة")),الإجازات!$C$2:$C$1001)))</f>
        <v/>
      </c>
      <c r="O1179" s="17"/>
      <c r="P1179" s="23" t="str">
        <f aca="false">IF(B1179="","",IF(ISNA(MATCH(B1179,الموظفين!$A$2:$A$501,0)),"⚠ كود غير موجود",IF(O1179&lt;&gt;"",O1179,IF(N1179&lt;&gt;"",N1179,IF(H1179="",IF(AND(A1179&lt;&gt;"",WEEKDAY(A1179)=الإعدادات!$B$11),"راحة أسبوعية","غائب"),IF(I1179="","بدون انصراف",IF(N(K1179)&gt;0,"متأخر","حاضر")))))))</f>
        <v/>
      </c>
      <c r="Q1179" s="24" t="str">
        <f aca="false">IF(B1179="","",IF(OR(P1179="غائب",P1179="غياب",P1179="إجازة بدون راتب"),IFERROR(VLOOKUP(B1179,الموظفين!$A$2:$J$501,8,FALSE()),0),0))</f>
        <v/>
      </c>
      <c r="R1179" s="24" t="str">
        <f aca="false">IF(B1179="","",ROUND((N(K1179)+N(L1179))/60*IFERROR(VLOOKUP(B1179,الموظفين!$A$2:$J$501,8,FALSE()),0)/الإعدادات!$B$6*الإعدادات!$B$9,2))</f>
        <v/>
      </c>
      <c r="S1179" s="24" t="str">
        <f aca="false">IF(OR(B1179="",M1179=""),"",ROUND(M1179/60*IFERROR(VLOOKUP(B1179,الموظفين!$A$2:$J$501,9,FALSE()),0),2))</f>
        <v/>
      </c>
      <c r="T1179" s="17"/>
      <c r="U1179" s="23" t="str">
        <f aca="false">IF(OR(A1179="",B1179=""),"",A1179&amp;"|"&amp;B1179)</f>
        <v/>
      </c>
    </row>
    <row r="1180" customFormat="false" ht="15" hidden="false" customHeight="false" outlineLevel="0" collapsed="false">
      <c r="A1180" s="16"/>
      <c r="B1180" s="17"/>
      <c r="C1180" s="18" t="str">
        <f aca="false">IF($B1180="","",IFERROR(VLOOKUP($B1180,الموظفين!$A$2:$J$501,2,FALSE())&amp;"","⚠ كود غير موجود"))</f>
        <v/>
      </c>
      <c r="D1180" s="18" t="str">
        <f aca="false">IF($B1180="","",IFERROR(VLOOKUP($B1180,الموظفين!$A$2:$J$501,3,FALSE())&amp;"",""))</f>
        <v/>
      </c>
      <c r="E1180" s="18" t="str">
        <f aca="false">IF($B1180="","",IFERROR(VLOOKUP($B1180,الموظفين!$A$2:$J$501,5,FALSE())&amp;"",""))</f>
        <v/>
      </c>
      <c r="F1180" s="19" t="str">
        <f aca="false">IF($B1180="","",IFERROR(VLOOKUP($B1180,الموظفين!$A$2:$J$501,6,FALSE()),""))</f>
        <v/>
      </c>
      <c r="G1180" s="19" t="str">
        <f aca="false">IF($B1180="","",IFERROR(VLOOKUP($B1180,الموظفين!$A$2:$J$501,7,FALSE()),""))</f>
        <v/>
      </c>
      <c r="H1180" s="20"/>
      <c r="I1180" s="20"/>
      <c r="J1180" s="21" t="str">
        <f aca="false">IF(OR(H1180="",I1180=""),"",ROUND(MOD(I1180-H1180,1)*24,2))</f>
        <v/>
      </c>
      <c r="K1180" s="22" t="str">
        <f aca="false">IF(OR(H1180="",F1180=""),"",IF(ROUND(MAX(0,MOD(H1180-F1180+0.5,1)-0.5)*1440,0)&gt;IFERROR(VLOOKUP(E1180,الورديات!$A$2:$E$21,5,FALSE()),0),ROUND(MAX(0,MOD(H1180-F1180+0.5,1)-0.5)*1440,0),0))</f>
        <v/>
      </c>
      <c r="L1180" s="22" t="str">
        <f aca="false">IF(OR(I1180="",G1180=""),"",ROUND(MAX(0,MOD(G1180-I1180+0.5,1)-0.5)*1440,0))</f>
        <v/>
      </c>
      <c r="M1180" s="22" t="str">
        <f aca="false">IF(OR(I1180="",G1180=""),"",IF(ROUND(MAX(0,MOD(I1180-G1180+0.5,1)-0.5)*1440,0)&gt;=الإعدادات!$B$8,ROUND(MAX(0,MOD(I1180-G1180+0.5,1)-0.5)*1440,0),0))</f>
        <v/>
      </c>
      <c r="N1180" s="18" t="str">
        <f aca="false">IF(OR(A1180="",B1180=""),"",IF(COUNTIFS(الإجازات!$A$2:$A$1001,B1180,الإجازات!$D$2:$D$1001,"&lt;="&amp;A1180,الإجازات!$E$2:$E$1001,"&gt;="&amp;A1180,الإجازات!$G$2:$G$1001,"مقبولة")=0,"",LOOKUP(2,1/((الإجازات!$A$2:$A$1001=B1180)*(الإجازات!$D$2:$D$1001&lt;=A1180)*(الإجازات!$E$2:$E$1001&gt;=A1180)*(الإجازات!$G$2:$G$1001="مقبولة")),الإجازات!$C$2:$C$1001)))</f>
        <v/>
      </c>
      <c r="O1180" s="17"/>
      <c r="P1180" s="23" t="str">
        <f aca="false">IF(B1180="","",IF(ISNA(MATCH(B1180,الموظفين!$A$2:$A$501,0)),"⚠ كود غير موجود",IF(O1180&lt;&gt;"",O1180,IF(N1180&lt;&gt;"",N1180,IF(H1180="",IF(AND(A1180&lt;&gt;"",WEEKDAY(A1180)=الإعدادات!$B$11),"راحة أسبوعية","غائب"),IF(I1180="","بدون انصراف",IF(N(K1180)&gt;0,"متأخر","حاضر")))))))</f>
        <v/>
      </c>
      <c r="Q1180" s="24" t="str">
        <f aca="false">IF(B1180="","",IF(OR(P1180="غائب",P1180="غياب",P1180="إجازة بدون راتب"),IFERROR(VLOOKUP(B1180,الموظفين!$A$2:$J$501,8,FALSE()),0),0))</f>
        <v/>
      </c>
      <c r="R1180" s="24" t="str">
        <f aca="false">IF(B1180="","",ROUND((N(K1180)+N(L1180))/60*IFERROR(VLOOKUP(B1180,الموظفين!$A$2:$J$501,8,FALSE()),0)/الإعدادات!$B$6*الإعدادات!$B$9,2))</f>
        <v/>
      </c>
      <c r="S1180" s="24" t="str">
        <f aca="false">IF(OR(B1180="",M1180=""),"",ROUND(M1180/60*IFERROR(VLOOKUP(B1180,الموظفين!$A$2:$J$501,9,FALSE()),0),2))</f>
        <v/>
      </c>
      <c r="T1180" s="17"/>
      <c r="U1180" s="23" t="str">
        <f aca="false">IF(OR(A1180="",B1180=""),"",A1180&amp;"|"&amp;B1180)</f>
        <v/>
      </c>
    </row>
    <row r="1181" customFormat="false" ht="15" hidden="false" customHeight="false" outlineLevel="0" collapsed="false">
      <c r="A1181" s="16"/>
      <c r="B1181" s="17"/>
      <c r="C1181" s="18" t="str">
        <f aca="false">IF($B1181="","",IFERROR(VLOOKUP($B1181,الموظفين!$A$2:$J$501,2,FALSE())&amp;"","⚠ كود غير موجود"))</f>
        <v/>
      </c>
      <c r="D1181" s="18" t="str">
        <f aca="false">IF($B1181="","",IFERROR(VLOOKUP($B1181,الموظفين!$A$2:$J$501,3,FALSE())&amp;"",""))</f>
        <v/>
      </c>
      <c r="E1181" s="18" t="str">
        <f aca="false">IF($B1181="","",IFERROR(VLOOKUP($B1181,الموظفين!$A$2:$J$501,5,FALSE())&amp;"",""))</f>
        <v/>
      </c>
      <c r="F1181" s="19" t="str">
        <f aca="false">IF($B1181="","",IFERROR(VLOOKUP($B1181,الموظفين!$A$2:$J$501,6,FALSE()),""))</f>
        <v/>
      </c>
      <c r="G1181" s="19" t="str">
        <f aca="false">IF($B1181="","",IFERROR(VLOOKUP($B1181,الموظفين!$A$2:$J$501,7,FALSE()),""))</f>
        <v/>
      </c>
      <c r="H1181" s="20"/>
      <c r="I1181" s="20"/>
      <c r="J1181" s="21" t="str">
        <f aca="false">IF(OR(H1181="",I1181=""),"",ROUND(MOD(I1181-H1181,1)*24,2))</f>
        <v/>
      </c>
      <c r="K1181" s="22" t="str">
        <f aca="false">IF(OR(H1181="",F1181=""),"",IF(ROUND(MAX(0,MOD(H1181-F1181+0.5,1)-0.5)*1440,0)&gt;IFERROR(VLOOKUP(E1181,الورديات!$A$2:$E$21,5,FALSE()),0),ROUND(MAX(0,MOD(H1181-F1181+0.5,1)-0.5)*1440,0),0))</f>
        <v/>
      </c>
      <c r="L1181" s="22" t="str">
        <f aca="false">IF(OR(I1181="",G1181=""),"",ROUND(MAX(0,MOD(G1181-I1181+0.5,1)-0.5)*1440,0))</f>
        <v/>
      </c>
      <c r="M1181" s="22" t="str">
        <f aca="false">IF(OR(I1181="",G1181=""),"",IF(ROUND(MAX(0,MOD(I1181-G1181+0.5,1)-0.5)*1440,0)&gt;=الإعدادات!$B$8,ROUND(MAX(0,MOD(I1181-G1181+0.5,1)-0.5)*1440,0),0))</f>
        <v/>
      </c>
      <c r="N1181" s="18" t="str">
        <f aca="false">IF(OR(A1181="",B1181=""),"",IF(COUNTIFS(الإجازات!$A$2:$A$1001,B1181,الإجازات!$D$2:$D$1001,"&lt;="&amp;A1181,الإجازات!$E$2:$E$1001,"&gt;="&amp;A1181,الإجازات!$G$2:$G$1001,"مقبولة")=0,"",LOOKUP(2,1/((الإجازات!$A$2:$A$1001=B1181)*(الإجازات!$D$2:$D$1001&lt;=A1181)*(الإجازات!$E$2:$E$1001&gt;=A1181)*(الإجازات!$G$2:$G$1001="مقبولة")),الإجازات!$C$2:$C$1001)))</f>
        <v/>
      </c>
      <c r="O1181" s="17"/>
      <c r="P1181" s="23" t="str">
        <f aca="false">IF(B1181="","",IF(ISNA(MATCH(B1181,الموظفين!$A$2:$A$501,0)),"⚠ كود غير موجود",IF(O1181&lt;&gt;"",O1181,IF(N1181&lt;&gt;"",N1181,IF(H1181="",IF(AND(A1181&lt;&gt;"",WEEKDAY(A1181)=الإعدادات!$B$11),"راحة أسبوعية","غائب"),IF(I1181="","بدون انصراف",IF(N(K1181)&gt;0,"متأخر","حاضر")))))))</f>
        <v/>
      </c>
      <c r="Q1181" s="24" t="str">
        <f aca="false">IF(B1181="","",IF(OR(P1181="غائب",P1181="غياب",P1181="إجازة بدون راتب"),IFERROR(VLOOKUP(B1181,الموظفين!$A$2:$J$501,8,FALSE()),0),0))</f>
        <v/>
      </c>
      <c r="R1181" s="24" t="str">
        <f aca="false">IF(B1181="","",ROUND((N(K1181)+N(L1181))/60*IFERROR(VLOOKUP(B1181,الموظفين!$A$2:$J$501,8,FALSE()),0)/الإعدادات!$B$6*الإعدادات!$B$9,2))</f>
        <v/>
      </c>
      <c r="S1181" s="24" t="str">
        <f aca="false">IF(OR(B1181="",M1181=""),"",ROUND(M1181/60*IFERROR(VLOOKUP(B1181,الموظفين!$A$2:$J$501,9,FALSE()),0),2))</f>
        <v/>
      </c>
      <c r="T1181" s="17"/>
      <c r="U1181" s="23" t="str">
        <f aca="false">IF(OR(A1181="",B1181=""),"",A1181&amp;"|"&amp;B1181)</f>
        <v/>
      </c>
    </row>
    <row r="1182" customFormat="false" ht="15" hidden="false" customHeight="false" outlineLevel="0" collapsed="false">
      <c r="A1182" s="16"/>
      <c r="B1182" s="17"/>
      <c r="C1182" s="18" t="str">
        <f aca="false">IF($B1182="","",IFERROR(VLOOKUP($B1182,الموظفين!$A$2:$J$501,2,FALSE())&amp;"","⚠ كود غير موجود"))</f>
        <v/>
      </c>
      <c r="D1182" s="18" t="str">
        <f aca="false">IF($B1182="","",IFERROR(VLOOKUP($B1182,الموظفين!$A$2:$J$501,3,FALSE())&amp;"",""))</f>
        <v/>
      </c>
      <c r="E1182" s="18" t="str">
        <f aca="false">IF($B1182="","",IFERROR(VLOOKUP($B1182,الموظفين!$A$2:$J$501,5,FALSE())&amp;"",""))</f>
        <v/>
      </c>
      <c r="F1182" s="19" t="str">
        <f aca="false">IF($B1182="","",IFERROR(VLOOKUP($B1182,الموظفين!$A$2:$J$501,6,FALSE()),""))</f>
        <v/>
      </c>
      <c r="G1182" s="19" t="str">
        <f aca="false">IF($B1182="","",IFERROR(VLOOKUP($B1182,الموظفين!$A$2:$J$501,7,FALSE()),""))</f>
        <v/>
      </c>
      <c r="H1182" s="20"/>
      <c r="I1182" s="20"/>
      <c r="J1182" s="21" t="str">
        <f aca="false">IF(OR(H1182="",I1182=""),"",ROUND(MOD(I1182-H1182,1)*24,2))</f>
        <v/>
      </c>
      <c r="K1182" s="22" t="str">
        <f aca="false">IF(OR(H1182="",F1182=""),"",IF(ROUND(MAX(0,MOD(H1182-F1182+0.5,1)-0.5)*1440,0)&gt;IFERROR(VLOOKUP(E1182,الورديات!$A$2:$E$21,5,FALSE()),0),ROUND(MAX(0,MOD(H1182-F1182+0.5,1)-0.5)*1440,0),0))</f>
        <v/>
      </c>
      <c r="L1182" s="22" t="str">
        <f aca="false">IF(OR(I1182="",G1182=""),"",ROUND(MAX(0,MOD(G1182-I1182+0.5,1)-0.5)*1440,0))</f>
        <v/>
      </c>
      <c r="M1182" s="22" t="str">
        <f aca="false">IF(OR(I1182="",G1182=""),"",IF(ROUND(MAX(0,MOD(I1182-G1182+0.5,1)-0.5)*1440,0)&gt;=الإعدادات!$B$8,ROUND(MAX(0,MOD(I1182-G1182+0.5,1)-0.5)*1440,0),0))</f>
        <v/>
      </c>
      <c r="N1182" s="18" t="str">
        <f aca="false">IF(OR(A1182="",B1182=""),"",IF(COUNTIFS(الإجازات!$A$2:$A$1001,B1182,الإجازات!$D$2:$D$1001,"&lt;="&amp;A1182,الإجازات!$E$2:$E$1001,"&gt;="&amp;A1182,الإجازات!$G$2:$G$1001,"مقبولة")=0,"",LOOKUP(2,1/((الإجازات!$A$2:$A$1001=B1182)*(الإجازات!$D$2:$D$1001&lt;=A1182)*(الإجازات!$E$2:$E$1001&gt;=A1182)*(الإجازات!$G$2:$G$1001="مقبولة")),الإجازات!$C$2:$C$1001)))</f>
        <v/>
      </c>
      <c r="O1182" s="17"/>
      <c r="P1182" s="23" t="str">
        <f aca="false">IF(B1182="","",IF(ISNA(MATCH(B1182,الموظفين!$A$2:$A$501,0)),"⚠ كود غير موجود",IF(O1182&lt;&gt;"",O1182,IF(N1182&lt;&gt;"",N1182,IF(H1182="",IF(AND(A1182&lt;&gt;"",WEEKDAY(A1182)=الإعدادات!$B$11),"راحة أسبوعية","غائب"),IF(I1182="","بدون انصراف",IF(N(K1182)&gt;0,"متأخر","حاضر")))))))</f>
        <v/>
      </c>
      <c r="Q1182" s="24" t="str">
        <f aca="false">IF(B1182="","",IF(OR(P1182="غائب",P1182="غياب",P1182="إجازة بدون راتب"),IFERROR(VLOOKUP(B1182,الموظفين!$A$2:$J$501,8,FALSE()),0),0))</f>
        <v/>
      </c>
      <c r="R1182" s="24" t="str">
        <f aca="false">IF(B1182="","",ROUND((N(K1182)+N(L1182))/60*IFERROR(VLOOKUP(B1182,الموظفين!$A$2:$J$501,8,FALSE()),0)/الإعدادات!$B$6*الإعدادات!$B$9,2))</f>
        <v/>
      </c>
      <c r="S1182" s="24" t="str">
        <f aca="false">IF(OR(B1182="",M1182=""),"",ROUND(M1182/60*IFERROR(VLOOKUP(B1182,الموظفين!$A$2:$J$501,9,FALSE()),0),2))</f>
        <v/>
      </c>
      <c r="T1182" s="17"/>
      <c r="U1182" s="23" t="str">
        <f aca="false">IF(OR(A1182="",B1182=""),"",A1182&amp;"|"&amp;B1182)</f>
        <v/>
      </c>
    </row>
    <row r="1183" customFormat="false" ht="15" hidden="false" customHeight="false" outlineLevel="0" collapsed="false">
      <c r="A1183" s="16"/>
      <c r="B1183" s="17"/>
      <c r="C1183" s="18" t="str">
        <f aca="false">IF($B1183="","",IFERROR(VLOOKUP($B1183,الموظفين!$A$2:$J$501,2,FALSE())&amp;"","⚠ كود غير موجود"))</f>
        <v/>
      </c>
      <c r="D1183" s="18" t="str">
        <f aca="false">IF($B1183="","",IFERROR(VLOOKUP($B1183,الموظفين!$A$2:$J$501,3,FALSE())&amp;"",""))</f>
        <v/>
      </c>
      <c r="E1183" s="18" t="str">
        <f aca="false">IF($B1183="","",IFERROR(VLOOKUP($B1183,الموظفين!$A$2:$J$501,5,FALSE())&amp;"",""))</f>
        <v/>
      </c>
      <c r="F1183" s="19" t="str">
        <f aca="false">IF($B1183="","",IFERROR(VLOOKUP($B1183,الموظفين!$A$2:$J$501,6,FALSE()),""))</f>
        <v/>
      </c>
      <c r="G1183" s="19" t="str">
        <f aca="false">IF($B1183="","",IFERROR(VLOOKUP($B1183,الموظفين!$A$2:$J$501,7,FALSE()),""))</f>
        <v/>
      </c>
      <c r="H1183" s="20"/>
      <c r="I1183" s="20"/>
      <c r="J1183" s="21" t="str">
        <f aca="false">IF(OR(H1183="",I1183=""),"",ROUND(MOD(I1183-H1183,1)*24,2))</f>
        <v/>
      </c>
      <c r="K1183" s="22" t="str">
        <f aca="false">IF(OR(H1183="",F1183=""),"",IF(ROUND(MAX(0,MOD(H1183-F1183+0.5,1)-0.5)*1440,0)&gt;IFERROR(VLOOKUP(E1183,الورديات!$A$2:$E$21,5,FALSE()),0),ROUND(MAX(0,MOD(H1183-F1183+0.5,1)-0.5)*1440,0),0))</f>
        <v/>
      </c>
      <c r="L1183" s="22" t="str">
        <f aca="false">IF(OR(I1183="",G1183=""),"",ROUND(MAX(0,MOD(G1183-I1183+0.5,1)-0.5)*1440,0))</f>
        <v/>
      </c>
      <c r="M1183" s="22" t="str">
        <f aca="false">IF(OR(I1183="",G1183=""),"",IF(ROUND(MAX(0,MOD(I1183-G1183+0.5,1)-0.5)*1440,0)&gt;=الإعدادات!$B$8,ROUND(MAX(0,MOD(I1183-G1183+0.5,1)-0.5)*1440,0),0))</f>
        <v/>
      </c>
      <c r="N1183" s="18" t="str">
        <f aca="false">IF(OR(A1183="",B1183=""),"",IF(COUNTIFS(الإجازات!$A$2:$A$1001,B1183,الإجازات!$D$2:$D$1001,"&lt;="&amp;A1183,الإجازات!$E$2:$E$1001,"&gt;="&amp;A1183,الإجازات!$G$2:$G$1001,"مقبولة")=0,"",LOOKUP(2,1/((الإجازات!$A$2:$A$1001=B1183)*(الإجازات!$D$2:$D$1001&lt;=A1183)*(الإجازات!$E$2:$E$1001&gt;=A1183)*(الإجازات!$G$2:$G$1001="مقبولة")),الإجازات!$C$2:$C$1001)))</f>
        <v/>
      </c>
      <c r="O1183" s="17"/>
      <c r="P1183" s="23" t="str">
        <f aca="false">IF(B1183="","",IF(ISNA(MATCH(B1183,الموظفين!$A$2:$A$501,0)),"⚠ كود غير موجود",IF(O1183&lt;&gt;"",O1183,IF(N1183&lt;&gt;"",N1183,IF(H1183="",IF(AND(A1183&lt;&gt;"",WEEKDAY(A1183)=الإعدادات!$B$11),"راحة أسبوعية","غائب"),IF(I1183="","بدون انصراف",IF(N(K1183)&gt;0,"متأخر","حاضر")))))))</f>
        <v/>
      </c>
      <c r="Q1183" s="24" t="str">
        <f aca="false">IF(B1183="","",IF(OR(P1183="غائب",P1183="غياب",P1183="إجازة بدون راتب"),IFERROR(VLOOKUP(B1183,الموظفين!$A$2:$J$501,8,FALSE()),0),0))</f>
        <v/>
      </c>
      <c r="R1183" s="24" t="str">
        <f aca="false">IF(B1183="","",ROUND((N(K1183)+N(L1183))/60*IFERROR(VLOOKUP(B1183,الموظفين!$A$2:$J$501,8,FALSE()),0)/الإعدادات!$B$6*الإعدادات!$B$9,2))</f>
        <v/>
      </c>
      <c r="S1183" s="24" t="str">
        <f aca="false">IF(OR(B1183="",M1183=""),"",ROUND(M1183/60*IFERROR(VLOOKUP(B1183,الموظفين!$A$2:$J$501,9,FALSE()),0),2))</f>
        <v/>
      </c>
      <c r="T1183" s="17"/>
      <c r="U1183" s="23" t="str">
        <f aca="false">IF(OR(A1183="",B1183=""),"",A1183&amp;"|"&amp;B1183)</f>
        <v/>
      </c>
    </row>
    <row r="1184" customFormat="false" ht="15" hidden="false" customHeight="false" outlineLevel="0" collapsed="false">
      <c r="A1184" s="16"/>
      <c r="B1184" s="17"/>
      <c r="C1184" s="18" t="str">
        <f aca="false">IF($B1184="","",IFERROR(VLOOKUP($B1184,الموظفين!$A$2:$J$501,2,FALSE())&amp;"","⚠ كود غير موجود"))</f>
        <v/>
      </c>
      <c r="D1184" s="18" t="str">
        <f aca="false">IF($B1184="","",IFERROR(VLOOKUP($B1184,الموظفين!$A$2:$J$501,3,FALSE())&amp;"",""))</f>
        <v/>
      </c>
      <c r="E1184" s="18" t="str">
        <f aca="false">IF($B1184="","",IFERROR(VLOOKUP($B1184,الموظفين!$A$2:$J$501,5,FALSE())&amp;"",""))</f>
        <v/>
      </c>
      <c r="F1184" s="19" t="str">
        <f aca="false">IF($B1184="","",IFERROR(VLOOKUP($B1184,الموظفين!$A$2:$J$501,6,FALSE()),""))</f>
        <v/>
      </c>
      <c r="G1184" s="19" t="str">
        <f aca="false">IF($B1184="","",IFERROR(VLOOKUP($B1184,الموظفين!$A$2:$J$501,7,FALSE()),""))</f>
        <v/>
      </c>
      <c r="H1184" s="20"/>
      <c r="I1184" s="20"/>
      <c r="J1184" s="21" t="str">
        <f aca="false">IF(OR(H1184="",I1184=""),"",ROUND(MOD(I1184-H1184,1)*24,2))</f>
        <v/>
      </c>
      <c r="K1184" s="22" t="str">
        <f aca="false">IF(OR(H1184="",F1184=""),"",IF(ROUND(MAX(0,MOD(H1184-F1184+0.5,1)-0.5)*1440,0)&gt;IFERROR(VLOOKUP(E1184,الورديات!$A$2:$E$21,5,FALSE()),0),ROUND(MAX(0,MOD(H1184-F1184+0.5,1)-0.5)*1440,0),0))</f>
        <v/>
      </c>
      <c r="L1184" s="22" t="str">
        <f aca="false">IF(OR(I1184="",G1184=""),"",ROUND(MAX(0,MOD(G1184-I1184+0.5,1)-0.5)*1440,0))</f>
        <v/>
      </c>
      <c r="M1184" s="22" t="str">
        <f aca="false">IF(OR(I1184="",G1184=""),"",IF(ROUND(MAX(0,MOD(I1184-G1184+0.5,1)-0.5)*1440,0)&gt;=الإعدادات!$B$8,ROUND(MAX(0,MOD(I1184-G1184+0.5,1)-0.5)*1440,0),0))</f>
        <v/>
      </c>
      <c r="N1184" s="18" t="str">
        <f aca="false">IF(OR(A1184="",B1184=""),"",IF(COUNTIFS(الإجازات!$A$2:$A$1001,B1184,الإجازات!$D$2:$D$1001,"&lt;="&amp;A1184,الإجازات!$E$2:$E$1001,"&gt;="&amp;A1184,الإجازات!$G$2:$G$1001,"مقبولة")=0,"",LOOKUP(2,1/((الإجازات!$A$2:$A$1001=B1184)*(الإجازات!$D$2:$D$1001&lt;=A1184)*(الإجازات!$E$2:$E$1001&gt;=A1184)*(الإجازات!$G$2:$G$1001="مقبولة")),الإجازات!$C$2:$C$1001)))</f>
        <v/>
      </c>
      <c r="O1184" s="17"/>
      <c r="P1184" s="23" t="str">
        <f aca="false">IF(B1184="","",IF(ISNA(MATCH(B1184,الموظفين!$A$2:$A$501,0)),"⚠ كود غير موجود",IF(O1184&lt;&gt;"",O1184,IF(N1184&lt;&gt;"",N1184,IF(H1184="",IF(AND(A1184&lt;&gt;"",WEEKDAY(A1184)=الإعدادات!$B$11),"راحة أسبوعية","غائب"),IF(I1184="","بدون انصراف",IF(N(K1184)&gt;0,"متأخر","حاضر")))))))</f>
        <v/>
      </c>
      <c r="Q1184" s="24" t="str">
        <f aca="false">IF(B1184="","",IF(OR(P1184="غائب",P1184="غياب",P1184="إجازة بدون راتب"),IFERROR(VLOOKUP(B1184,الموظفين!$A$2:$J$501,8,FALSE()),0),0))</f>
        <v/>
      </c>
      <c r="R1184" s="24" t="str">
        <f aca="false">IF(B1184="","",ROUND((N(K1184)+N(L1184))/60*IFERROR(VLOOKUP(B1184,الموظفين!$A$2:$J$501,8,FALSE()),0)/الإعدادات!$B$6*الإعدادات!$B$9,2))</f>
        <v/>
      </c>
      <c r="S1184" s="24" t="str">
        <f aca="false">IF(OR(B1184="",M1184=""),"",ROUND(M1184/60*IFERROR(VLOOKUP(B1184,الموظفين!$A$2:$J$501,9,FALSE()),0),2))</f>
        <v/>
      </c>
      <c r="T1184" s="17"/>
      <c r="U1184" s="23" t="str">
        <f aca="false">IF(OR(A1184="",B1184=""),"",A1184&amp;"|"&amp;B1184)</f>
        <v/>
      </c>
    </row>
    <row r="1185" customFormat="false" ht="15" hidden="false" customHeight="false" outlineLevel="0" collapsed="false">
      <c r="A1185" s="16"/>
      <c r="B1185" s="17"/>
      <c r="C1185" s="18" t="str">
        <f aca="false">IF($B1185="","",IFERROR(VLOOKUP($B1185,الموظفين!$A$2:$J$501,2,FALSE())&amp;"","⚠ كود غير موجود"))</f>
        <v/>
      </c>
      <c r="D1185" s="18" t="str">
        <f aca="false">IF($B1185="","",IFERROR(VLOOKUP($B1185,الموظفين!$A$2:$J$501,3,FALSE())&amp;"",""))</f>
        <v/>
      </c>
      <c r="E1185" s="18" t="str">
        <f aca="false">IF($B1185="","",IFERROR(VLOOKUP($B1185,الموظفين!$A$2:$J$501,5,FALSE())&amp;"",""))</f>
        <v/>
      </c>
      <c r="F1185" s="19" t="str">
        <f aca="false">IF($B1185="","",IFERROR(VLOOKUP($B1185,الموظفين!$A$2:$J$501,6,FALSE()),""))</f>
        <v/>
      </c>
      <c r="G1185" s="19" t="str">
        <f aca="false">IF($B1185="","",IFERROR(VLOOKUP($B1185,الموظفين!$A$2:$J$501,7,FALSE()),""))</f>
        <v/>
      </c>
      <c r="H1185" s="20"/>
      <c r="I1185" s="20"/>
      <c r="J1185" s="21" t="str">
        <f aca="false">IF(OR(H1185="",I1185=""),"",ROUND(MOD(I1185-H1185,1)*24,2))</f>
        <v/>
      </c>
      <c r="K1185" s="22" t="str">
        <f aca="false">IF(OR(H1185="",F1185=""),"",IF(ROUND(MAX(0,MOD(H1185-F1185+0.5,1)-0.5)*1440,0)&gt;IFERROR(VLOOKUP(E1185,الورديات!$A$2:$E$21,5,FALSE()),0),ROUND(MAX(0,MOD(H1185-F1185+0.5,1)-0.5)*1440,0),0))</f>
        <v/>
      </c>
      <c r="L1185" s="22" t="str">
        <f aca="false">IF(OR(I1185="",G1185=""),"",ROUND(MAX(0,MOD(G1185-I1185+0.5,1)-0.5)*1440,0))</f>
        <v/>
      </c>
      <c r="M1185" s="22" t="str">
        <f aca="false">IF(OR(I1185="",G1185=""),"",IF(ROUND(MAX(0,MOD(I1185-G1185+0.5,1)-0.5)*1440,0)&gt;=الإعدادات!$B$8,ROUND(MAX(0,MOD(I1185-G1185+0.5,1)-0.5)*1440,0),0))</f>
        <v/>
      </c>
      <c r="N1185" s="18" t="str">
        <f aca="false">IF(OR(A1185="",B1185=""),"",IF(COUNTIFS(الإجازات!$A$2:$A$1001,B1185,الإجازات!$D$2:$D$1001,"&lt;="&amp;A1185,الإجازات!$E$2:$E$1001,"&gt;="&amp;A1185,الإجازات!$G$2:$G$1001,"مقبولة")=0,"",LOOKUP(2,1/((الإجازات!$A$2:$A$1001=B1185)*(الإجازات!$D$2:$D$1001&lt;=A1185)*(الإجازات!$E$2:$E$1001&gt;=A1185)*(الإجازات!$G$2:$G$1001="مقبولة")),الإجازات!$C$2:$C$1001)))</f>
        <v/>
      </c>
      <c r="O1185" s="17"/>
      <c r="P1185" s="23" t="str">
        <f aca="false">IF(B1185="","",IF(ISNA(MATCH(B1185,الموظفين!$A$2:$A$501,0)),"⚠ كود غير موجود",IF(O1185&lt;&gt;"",O1185,IF(N1185&lt;&gt;"",N1185,IF(H1185="",IF(AND(A1185&lt;&gt;"",WEEKDAY(A1185)=الإعدادات!$B$11),"راحة أسبوعية","غائب"),IF(I1185="","بدون انصراف",IF(N(K1185)&gt;0,"متأخر","حاضر")))))))</f>
        <v/>
      </c>
      <c r="Q1185" s="24" t="str">
        <f aca="false">IF(B1185="","",IF(OR(P1185="غائب",P1185="غياب",P1185="إجازة بدون راتب"),IFERROR(VLOOKUP(B1185,الموظفين!$A$2:$J$501,8,FALSE()),0),0))</f>
        <v/>
      </c>
      <c r="R1185" s="24" t="str">
        <f aca="false">IF(B1185="","",ROUND((N(K1185)+N(L1185))/60*IFERROR(VLOOKUP(B1185,الموظفين!$A$2:$J$501,8,FALSE()),0)/الإعدادات!$B$6*الإعدادات!$B$9,2))</f>
        <v/>
      </c>
      <c r="S1185" s="24" t="str">
        <f aca="false">IF(OR(B1185="",M1185=""),"",ROUND(M1185/60*IFERROR(VLOOKUP(B1185,الموظفين!$A$2:$J$501,9,FALSE()),0),2))</f>
        <v/>
      </c>
      <c r="T1185" s="17"/>
      <c r="U1185" s="23" t="str">
        <f aca="false">IF(OR(A1185="",B1185=""),"",A1185&amp;"|"&amp;B1185)</f>
        <v/>
      </c>
    </row>
    <row r="1186" customFormat="false" ht="15" hidden="false" customHeight="false" outlineLevel="0" collapsed="false">
      <c r="A1186" s="16"/>
      <c r="B1186" s="17"/>
      <c r="C1186" s="18" t="str">
        <f aca="false">IF($B1186="","",IFERROR(VLOOKUP($B1186,الموظفين!$A$2:$J$501,2,FALSE())&amp;"","⚠ كود غير موجود"))</f>
        <v/>
      </c>
      <c r="D1186" s="18" t="str">
        <f aca="false">IF($B1186="","",IFERROR(VLOOKUP($B1186,الموظفين!$A$2:$J$501,3,FALSE())&amp;"",""))</f>
        <v/>
      </c>
      <c r="E1186" s="18" t="str">
        <f aca="false">IF($B1186="","",IFERROR(VLOOKUP($B1186,الموظفين!$A$2:$J$501,5,FALSE())&amp;"",""))</f>
        <v/>
      </c>
      <c r="F1186" s="19" t="str">
        <f aca="false">IF($B1186="","",IFERROR(VLOOKUP($B1186,الموظفين!$A$2:$J$501,6,FALSE()),""))</f>
        <v/>
      </c>
      <c r="G1186" s="19" t="str">
        <f aca="false">IF($B1186="","",IFERROR(VLOOKUP($B1186,الموظفين!$A$2:$J$501,7,FALSE()),""))</f>
        <v/>
      </c>
      <c r="H1186" s="20"/>
      <c r="I1186" s="20"/>
      <c r="J1186" s="21" t="str">
        <f aca="false">IF(OR(H1186="",I1186=""),"",ROUND(MOD(I1186-H1186,1)*24,2))</f>
        <v/>
      </c>
      <c r="K1186" s="22" t="str">
        <f aca="false">IF(OR(H1186="",F1186=""),"",IF(ROUND(MAX(0,MOD(H1186-F1186+0.5,1)-0.5)*1440,0)&gt;IFERROR(VLOOKUP(E1186,الورديات!$A$2:$E$21,5,FALSE()),0),ROUND(MAX(0,MOD(H1186-F1186+0.5,1)-0.5)*1440,0),0))</f>
        <v/>
      </c>
      <c r="L1186" s="22" t="str">
        <f aca="false">IF(OR(I1186="",G1186=""),"",ROUND(MAX(0,MOD(G1186-I1186+0.5,1)-0.5)*1440,0))</f>
        <v/>
      </c>
      <c r="M1186" s="22" t="str">
        <f aca="false">IF(OR(I1186="",G1186=""),"",IF(ROUND(MAX(0,MOD(I1186-G1186+0.5,1)-0.5)*1440,0)&gt;=الإعدادات!$B$8,ROUND(MAX(0,MOD(I1186-G1186+0.5,1)-0.5)*1440,0),0))</f>
        <v/>
      </c>
      <c r="N1186" s="18" t="str">
        <f aca="false">IF(OR(A1186="",B1186=""),"",IF(COUNTIFS(الإجازات!$A$2:$A$1001,B1186,الإجازات!$D$2:$D$1001,"&lt;="&amp;A1186,الإجازات!$E$2:$E$1001,"&gt;="&amp;A1186,الإجازات!$G$2:$G$1001,"مقبولة")=0,"",LOOKUP(2,1/((الإجازات!$A$2:$A$1001=B1186)*(الإجازات!$D$2:$D$1001&lt;=A1186)*(الإجازات!$E$2:$E$1001&gt;=A1186)*(الإجازات!$G$2:$G$1001="مقبولة")),الإجازات!$C$2:$C$1001)))</f>
        <v/>
      </c>
      <c r="O1186" s="17"/>
      <c r="P1186" s="23" t="str">
        <f aca="false">IF(B1186="","",IF(ISNA(MATCH(B1186,الموظفين!$A$2:$A$501,0)),"⚠ كود غير موجود",IF(O1186&lt;&gt;"",O1186,IF(N1186&lt;&gt;"",N1186,IF(H1186="",IF(AND(A1186&lt;&gt;"",WEEKDAY(A1186)=الإعدادات!$B$11),"راحة أسبوعية","غائب"),IF(I1186="","بدون انصراف",IF(N(K1186)&gt;0,"متأخر","حاضر")))))))</f>
        <v/>
      </c>
      <c r="Q1186" s="24" t="str">
        <f aca="false">IF(B1186="","",IF(OR(P1186="غائب",P1186="غياب",P1186="إجازة بدون راتب"),IFERROR(VLOOKUP(B1186,الموظفين!$A$2:$J$501,8,FALSE()),0),0))</f>
        <v/>
      </c>
      <c r="R1186" s="24" t="str">
        <f aca="false">IF(B1186="","",ROUND((N(K1186)+N(L1186))/60*IFERROR(VLOOKUP(B1186,الموظفين!$A$2:$J$501,8,FALSE()),0)/الإعدادات!$B$6*الإعدادات!$B$9,2))</f>
        <v/>
      </c>
      <c r="S1186" s="24" t="str">
        <f aca="false">IF(OR(B1186="",M1186=""),"",ROUND(M1186/60*IFERROR(VLOOKUP(B1186,الموظفين!$A$2:$J$501,9,FALSE()),0),2))</f>
        <v/>
      </c>
      <c r="T1186" s="17"/>
      <c r="U1186" s="23" t="str">
        <f aca="false">IF(OR(A1186="",B1186=""),"",A1186&amp;"|"&amp;B1186)</f>
        <v/>
      </c>
    </row>
    <row r="1187" customFormat="false" ht="15" hidden="false" customHeight="false" outlineLevel="0" collapsed="false">
      <c r="A1187" s="16"/>
      <c r="B1187" s="17"/>
      <c r="C1187" s="18" t="str">
        <f aca="false">IF($B1187="","",IFERROR(VLOOKUP($B1187,الموظفين!$A$2:$J$501,2,FALSE())&amp;"","⚠ كود غير موجود"))</f>
        <v/>
      </c>
      <c r="D1187" s="18" t="str">
        <f aca="false">IF($B1187="","",IFERROR(VLOOKUP($B1187,الموظفين!$A$2:$J$501,3,FALSE())&amp;"",""))</f>
        <v/>
      </c>
      <c r="E1187" s="18" t="str">
        <f aca="false">IF($B1187="","",IFERROR(VLOOKUP($B1187,الموظفين!$A$2:$J$501,5,FALSE())&amp;"",""))</f>
        <v/>
      </c>
      <c r="F1187" s="19" t="str">
        <f aca="false">IF($B1187="","",IFERROR(VLOOKUP($B1187,الموظفين!$A$2:$J$501,6,FALSE()),""))</f>
        <v/>
      </c>
      <c r="G1187" s="19" t="str">
        <f aca="false">IF($B1187="","",IFERROR(VLOOKUP($B1187,الموظفين!$A$2:$J$501,7,FALSE()),""))</f>
        <v/>
      </c>
      <c r="H1187" s="20"/>
      <c r="I1187" s="20"/>
      <c r="J1187" s="21" t="str">
        <f aca="false">IF(OR(H1187="",I1187=""),"",ROUND(MOD(I1187-H1187,1)*24,2))</f>
        <v/>
      </c>
      <c r="K1187" s="22" t="str">
        <f aca="false">IF(OR(H1187="",F1187=""),"",IF(ROUND(MAX(0,MOD(H1187-F1187+0.5,1)-0.5)*1440,0)&gt;IFERROR(VLOOKUP(E1187,الورديات!$A$2:$E$21,5,FALSE()),0),ROUND(MAX(0,MOD(H1187-F1187+0.5,1)-0.5)*1440,0),0))</f>
        <v/>
      </c>
      <c r="L1187" s="22" t="str">
        <f aca="false">IF(OR(I1187="",G1187=""),"",ROUND(MAX(0,MOD(G1187-I1187+0.5,1)-0.5)*1440,0))</f>
        <v/>
      </c>
      <c r="M1187" s="22" t="str">
        <f aca="false">IF(OR(I1187="",G1187=""),"",IF(ROUND(MAX(0,MOD(I1187-G1187+0.5,1)-0.5)*1440,0)&gt;=الإعدادات!$B$8,ROUND(MAX(0,MOD(I1187-G1187+0.5,1)-0.5)*1440,0),0))</f>
        <v/>
      </c>
      <c r="N1187" s="18" t="str">
        <f aca="false">IF(OR(A1187="",B1187=""),"",IF(COUNTIFS(الإجازات!$A$2:$A$1001,B1187,الإجازات!$D$2:$D$1001,"&lt;="&amp;A1187,الإجازات!$E$2:$E$1001,"&gt;="&amp;A1187,الإجازات!$G$2:$G$1001,"مقبولة")=0,"",LOOKUP(2,1/((الإجازات!$A$2:$A$1001=B1187)*(الإجازات!$D$2:$D$1001&lt;=A1187)*(الإجازات!$E$2:$E$1001&gt;=A1187)*(الإجازات!$G$2:$G$1001="مقبولة")),الإجازات!$C$2:$C$1001)))</f>
        <v/>
      </c>
      <c r="O1187" s="17"/>
      <c r="P1187" s="23" t="str">
        <f aca="false">IF(B1187="","",IF(ISNA(MATCH(B1187,الموظفين!$A$2:$A$501,0)),"⚠ كود غير موجود",IF(O1187&lt;&gt;"",O1187,IF(N1187&lt;&gt;"",N1187,IF(H1187="",IF(AND(A1187&lt;&gt;"",WEEKDAY(A1187)=الإعدادات!$B$11),"راحة أسبوعية","غائب"),IF(I1187="","بدون انصراف",IF(N(K1187)&gt;0,"متأخر","حاضر")))))))</f>
        <v/>
      </c>
      <c r="Q1187" s="24" t="str">
        <f aca="false">IF(B1187="","",IF(OR(P1187="غائب",P1187="غياب",P1187="إجازة بدون راتب"),IFERROR(VLOOKUP(B1187,الموظفين!$A$2:$J$501,8,FALSE()),0),0))</f>
        <v/>
      </c>
      <c r="R1187" s="24" t="str">
        <f aca="false">IF(B1187="","",ROUND((N(K1187)+N(L1187))/60*IFERROR(VLOOKUP(B1187,الموظفين!$A$2:$J$501,8,FALSE()),0)/الإعدادات!$B$6*الإعدادات!$B$9,2))</f>
        <v/>
      </c>
      <c r="S1187" s="24" t="str">
        <f aca="false">IF(OR(B1187="",M1187=""),"",ROUND(M1187/60*IFERROR(VLOOKUP(B1187,الموظفين!$A$2:$J$501,9,FALSE()),0),2))</f>
        <v/>
      </c>
      <c r="T1187" s="17"/>
      <c r="U1187" s="23" t="str">
        <f aca="false">IF(OR(A1187="",B1187=""),"",A1187&amp;"|"&amp;B1187)</f>
        <v/>
      </c>
    </row>
    <row r="1188" customFormat="false" ht="15" hidden="false" customHeight="false" outlineLevel="0" collapsed="false">
      <c r="A1188" s="16"/>
      <c r="B1188" s="17"/>
      <c r="C1188" s="18" t="str">
        <f aca="false">IF($B1188="","",IFERROR(VLOOKUP($B1188,الموظفين!$A$2:$J$501,2,FALSE())&amp;"","⚠ كود غير موجود"))</f>
        <v/>
      </c>
      <c r="D1188" s="18" t="str">
        <f aca="false">IF($B1188="","",IFERROR(VLOOKUP($B1188,الموظفين!$A$2:$J$501,3,FALSE())&amp;"",""))</f>
        <v/>
      </c>
      <c r="E1188" s="18" t="str">
        <f aca="false">IF($B1188="","",IFERROR(VLOOKUP($B1188,الموظفين!$A$2:$J$501,5,FALSE())&amp;"",""))</f>
        <v/>
      </c>
      <c r="F1188" s="19" t="str">
        <f aca="false">IF($B1188="","",IFERROR(VLOOKUP($B1188,الموظفين!$A$2:$J$501,6,FALSE()),""))</f>
        <v/>
      </c>
      <c r="G1188" s="19" t="str">
        <f aca="false">IF($B1188="","",IFERROR(VLOOKUP($B1188,الموظفين!$A$2:$J$501,7,FALSE()),""))</f>
        <v/>
      </c>
      <c r="H1188" s="20"/>
      <c r="I1188" s="20"/>
      <c r="J1188" s="21" t="str">
        <f aca="false">IF(OR(H1188="",I1188=""),"",ROUND(MOD(I1188-H1188,1)*24,2))</f>
        <v/>
      </c>
      <c r="K1188" s="22" t="str">
        <f aca="false">IF(OR(H1188="",F1188=""),"",IF(ROUND(MAX(0,MOD(H1188-F1188+0.5,1)-0.5)*1440,0)&gt;IFERROR(VLOOKUP(E1188,الورديات!$A$2:$E$21,5,FALSE()),0),ROUND(MAX(0,MOD(H1188-F1188+0.5,1)-0.5)*1440,0),0))</f>
        <v/>
      </c>
      <c r="L1188" s="22" t="str">
        <f aca="false">IF(OR(I1188="",G1188=""),"",ROUND(MAX(0,MOD(G1188-I1188+0.5,1)-0.5)*1440,0))</f>
        <v/>
      </c>
      <c r="M1188" s="22" t="str">
        <f aca="false">IF(OR(I1188="",G1188=""),"",IF(ROUND(MAX(0,MOD(I1188-G1188+0.5,1)-0.5)*1440,0)&gt;=الإعدادات!$B$8,ROUND(MAX(0,MOD(I1188-G1188+0.5,1)-0.5)*1440,0),0))</f>
        <v/>
      </c>
      <c r="N1188" s="18" t="str">
        <f aca="false">IF(OR(A1188="",B1188=""),"",IF(COUNTIFS(الإجازات!$A$2:$A$1001,B1188,الإجازات!$D$2:$D$1001,"&lt;="&amp;A1188,الإجازات!$E$2:$E$1001,"&gt;="&amp;A1188,الإجازات!$G$2:$G$1001,"مقبولة")=0,"",LOOKUP(2,1/((الإجازات!$A$2:$A$1001=B1188)*(الإجازات!$D$2:$D$1001&lt;=A1188)*(الإجازات!$E$2:$E$1001&gt;=A1188)*(الإجازات!$G$2:$G$1001="مقبولة")),الإجازات!$C$2:$C$1001)))</f>
        <v/>
      </c>
      <c r="O1188" s="17"/>
      <c r="P1188" s="23" t="str">
        <f aca="false">IF(B1188="","",IF(ISNA(MATCH(B1188,الموظفين!$A$2:$A$501,0)),"⚠ كود غير موجود",IF(O1188&lt;&gt;"",O1188,IF(N1188&lt;&gt;"",N1188,IF(H1188="",IF(AND(A1188&lt;&gt;"",WEEKDAY(A1188)=الإعدادات!$B$11),"راحة أسبوعية","غائب"),IF(I1188="","بدون انصراف",IF(N(K1188)&gt;0,"متأخر","حاضر")))))))</f>
        <v/>
      </c>
      <c r="Q1188" s="24" t="str">
        <f aca="false">IF(B1188="","",IF(OR(P1188="غائب",P1188="غياب",P1188="إجازة بدون راتب"),IFERROR(VLOOKUP(B1188,الموظفين!$A$2:$J$501,8,FALSE()),0),0))</f>
        <v/>
      </c>
      <c r="R1188" s="24" t="str">
        <f aca="false">IF(B1188="","",ROUND((N(K1188)+N(L1188))/60*IFERROR(VLOOKUP(B1188,الموظفين!$A$2:$J$501,8,FALSE()),0)/الإعدادات!$B$6*الإعدادات!$B$9,2))</f>
        <v/>
      </c>
      <c r="S1188" s="24" t="str">
        <f aca="false">IF(OR(B1188="",M1188=""),"",ROUND(M1188/60*IFERROR(VLOOKUP(B1188,الموظفين!$A$2:$J$501,9,FALSE()),0),2))</f>
        <v/>
      </c>
      <c r="T1188" s="17"/>
      <c r="U1188" s="23" t="str">
        <f aca="false">IF(OR(A1188="",B1188=""),"",A1188&amp;"|"&amp;B1188)</f>
        <v/>
      </c>
    </row>
    <row r="1189" customFormat="false" ht="15" hidden="false" customHeight="false" outlineLevel="0" collapsed="false">
      <c r="A1189" s="16"/>
      <c r="B1189" s="17"/>
      <c r="C1189" s="18" t="str">
        <f aca="false">IF($B1189="","",IFERROR(VLOOKUP($B1189,الموظفين!$A$2:$J$501,2,FALSE())&amp;"","⚠ كود غير موجود"))</f>
        <v/>
      </c>
      <c r="D1189" s="18" t="str">
        <f aca="false">IF($B1189="","",IFERROR(VLOOKUP($B1189,الموظفين!$A$2:$J$501,3,FALSE())&amp;"",""))</f>
        <v/>
      </c>
      <c r="E1189" s="18" t="str">
        <f aca="false">IF($B1189="","",IFERROR(VLOOKUP($B1189,الموظفين!$A$2:$J$501,5,FALSE())&amp;"",""))</f>
        <v/>
      </c>
      <c r="F1189" s="19" t="str">
        <f aca="false">IF($B1189="","",IFERROR(VLOOKUP($B1189,الموظفين!$A$2:$J$501,6,FALSE()),""))</f>
        <v/>
      </c>
      <c r="G1189" s="19" t="str">
        <f aca="false">IF($B1189="","",IFERROR(VLOOKUP($B1189,الموظفين!$A$2:$J$501,7,FALSE()),""))</f>
        <v/>
      </c>
      <c r="H1189" s="20"/>
      <c r="I1189" s="20"/>
      <c r="J1189" s="21" t="str">
        <f aca="false">IF(OR(H1189="",I1189=""),"",ROUND(MOD(I1189-H1189,1)*24,2))</f>
        <v/>
      </c>
      <c r="K1189" s="22" t="str">
        <f aca="false">IF(OR(H1189="",F1189=""),"",IF(ROUND(MAX(0,MOD(H1189-F1189+0.5,1)-0.5)*1440,0)&gt;IFERROR(VLOOKUP(E1189,الورديات!$A$2:$E$21,5,FALSE()),0),ROUND(MAX(0,MOD(H1189-F1189+0.5,1)-0.5)*1440,0),0))</f>
        <v/>
      </c>
      <c r="L1189" s="22" t="str">
        <f aca="false">IF(OR(I1189="",G1189=""),"",ROUND(MAX(0,MOD(G1189-I1189+0.5,1)-0.5)*1440,0))</f>
        <v/>
      </c>
      <c r="M1189" s="22" t="str">
        <f aca="false">IF(OR(I1189="",G1189=""),"",IF(ROUND(MAX(0,MOD(I1189-G1189+0.5,1)-0.5)*1440,0)&gt;=الإعدادات!$B$8,ROUND(MAX(0,MOD(I1189-G1189+0.5,1)-0.5)*1440,0),0))</f>
        <v/>
      </c>
      <c r="N1189" s="18" t="str">
        <f aca="false">IF(OR(A1189="",B1189=""),"",IF(COUNTIFS(الإجازات!$A$2:$A$1001,B1189,الإجازات!$D$2:$D$1001,"&lt;="&amp;A1189,الإجازات!$E$2:$E$1001,"&gt;="&amp;A1189,الإجازات!$G$2:$G$1001,"مقبولة")=0,"",LOOKUP(2,1/((الإجازات!$A$2:$A$1001=B1189)*(الإجازات!$D$2:$D$1001&lt;=A1189)*(الإجازات!$E$2:$E$1001&gt;=A1189)*(الإجازات!$G$2:$G$1001="مقبولة")),الإجازات!$C$2:$C$1001)))</f>
        <v/>
      </c>
      <c r="O1189" s="17"/>
      <c r="P1189" s="23" t="str">
        <f aca="false">IF(B1189="","",IF(ISNA(MATCH(B1189,الموظفين!$A$2:$A$501,0)),"⚠ كود غير موجود",IF(O1189&lt;&gt;"",O1189,IF(N1189&lt;&gt;"",N1189,IF(H1189="",IF(AND(A1189&lt;&gt;"",WEEKDAY(A1189)=الإعدادات!$B$11),"راحة أسبوعية","غائب"),IF(I1189="","بدون انصراف",IF(N(K1189)&gt;0,"متأخر","حاضر")))))))</f>
        <v/>
      </c>
      <c r="Q1189" s="24" t="str">
        <f aca="false">IF(B1189="","",IF(OR(P1189="غائب",P1189="غياب",P1189="إجازة بدون راتب"),IFERROR(VLOOKUP(B1189,الموظفين!$A$2:$J$501,8,FALSE()),0),0))</f>
        <v/>
      </c>
      <c r="R1189" s="24" t="str">
        <f aca="false">IF(B1189="","",ROUND((N(K1189)+N(L1189))/60*IFERROR(VLOOKUP(B1189,الموظفين!$A$2:$J$501,8,FALSE()),0)/الإعدادات!$B$6*الإعدادات!$B$9,2))</f>
        <v/>
      </c>
      <c r="S1189" s="24" t="str">
        <f aca="false">IF(OR(B1189="",M1189=""),"",ROUND(M1189/60*IFERROR(VLOOKUP(B1189,الموظفين!$A$2:$J$501,9,FALSE()),0),2))</f>
        <v/>
      </c>
      <c r="T1189" s="17"/>
      <c r="U1189" s="23" t="str">
        <f aca="false">IF(OR(A1189="",B1189=""),"",A1189&amp;"|"&amp;B1189)</f>
        <v/>
      </c>
    </row>
    <row r="1190" customFormat="false" ht="15" hidden="false" customHeight="false" outlineLevel="0" collapsed="false">
      <c r="A1190" s="16"/>
      <c r="B1190" s="17"/>
      <c r="C1190" s="18" t="str">
        <f aca="false">IF($B1190="","",IFERROR(VLOOKUP($B1190,الموظفين!$A$2:$J$501,2,FALSE())&amp;"","⚠ كود غير موجود"))</f>
        <v/>
      </c>
      <c r="D1190" s="18" t="str">
        <f aca="false">IF($B1190="","",IFERROR(VLOOKUP($B1190,الموظفين!$A$2:$J$501,3,FALSE())&amp;"",""))</f>
        <v/>
      </c>
      <c r="E1190" s="18" t="str">
        <f aca="false">IF($B1190="","",IFERROR(VLOOKUP($B1190,الموظفين!$A$2:$J$501,5,FALSE())&amp;"",""))</f>
        <v/>
      </c>
      <c r="F1190" s="19" t="str">
        <f aca="false">IF($B1190="","",IFERROR(VLOOKUP($B1190,الموظفين!$A$2:$J$501,6,FALSE()),""))</f>
        <v/>
      </c>
      <c r="G1190" s="19" t="str">
        <f aca="false">IF($B1190="","",IFERROR(VLOOKUP($B1190,الموظفين!$A$2:$J$501,7,FALSE()),""))</f>
        <v/>
      </c>
      <c r="H1190" s="20"/>
      <c r="I1190" s="20"/>
      <c r="J1190" s="21" t="str">
        <f aca="false">IF(OR(H1190="",I1190=""),"",ROUND(MOD(I1190-H1190,1)*24,2))</f>
        <v/>
      </c>
      <c r="K1190" s="22" t="str">
        <f aca="false">IF(OR(H1190="",F1190=""),"",IF(ROUND(MAX(0,MOD(H1190-F1190+0.5,1)-0.5)*1440,0)&gt;IFERROR(VLOOKUP(E1190,الورديات!$A$2:$E$21,5,FALSE()),0),ROUND(MAX(0,MOD(H1190-F1190+0.5,1)-0.5)*1440,0),0))</f>
        <v/>
      </c>
      <c r="L1190" s="22" t="str">
        <f aca="false">IF(OR(I1190="",G1190=""),"",ROUND(MAX(0,MOD(G1190-I1190+0.5,1)-0.5)*1440,0))</f>
        <v/>
      </c>
      <c r="M1190" s="22" t="str">
        <f aca="false">IF(OR(I1190="",G1190=""),"",IF(ROUND(MAX(0,MOD(I1190-G1190+0.5,1)-0.5)*1440,0)&gt;=الإعدادات!$B$8,ROUND(MAX(0,MOD(I1190-G1190+0.5,1)-0.5)*1440,0),0))</f>
        <v/>
      </c>
      <c r="N1190" s="18" t="str">
        <f aca="false">IF(OR(A1190="",B1190=""),"",IF(COUNTIFS(الإجازات!$A$2:$A$1001,B1190,الإجازات!$D$2:$D$1001,"&lt;="&amp;A1190,الإجازات!$E$2:$E$1001,"&gt;="&amp;A1190,الإجازات!$G$2:$G$1001,"مقبولة")=0,"",LOOKUP(2,1/((الإجازات!$A$2:$A$1001=B1190)*(الإجازات!$D$2:$D$1001&lt;=A1190)*(الإجازات!$E$2:$E$1001&gt;=A1190)*(الإجازات!$G$2:$G$1001="مقبولة")),الإجازات!$C$2:$C$1001)))</f>
        <v/>
      </c>
      <c r="O1190" s="17"/>
      <c r="P1190" s="23" t="str">
        <f aca="false">IF(B1190="","",IF(ISNA(MATCH(B1190,الموظفين!$A$2:$A$501,0)),"⚠ كود غير موجود",IF(O1190&lt;&gt;"",O1190,IF(N1190&lt;&gt;"",N1190,IF(H1190="",IF(AND(A1190&lt;&gt;"",WEEKDAY(A1190)=الإعدادات!$B$11),"راحة أسبوعية","غائب"),IF(I1190="","بدون انصراف",IF(N(K1190)&gt;0,"متأخر","حاضر")))))))</f>
        <v/>
      </c>
      <c r="Q1190" s="24" t="str">
        <f aca="false">IF(B1190="","",IF(OR(P1190="غائب",P1190="غياب",P1190="إجازة بدون راتب"),IFERROR(VLOOKUP(B1190,الموظفين!$A$2:$J$501,8,FALSE()),0),0))</f>
        <v/>
      </c>
      <c r="R1190" s="24" t="str">
        <f aca="false">IF(B1190="","",ROUND((N(K1190)+N(L1190))/60*IFERROR(VLOOKUP(B1190,الموظفين!$A$2:$J$501,8,FALSE()),0)/الإعدادات!$B$6*الإعدادات!$B$9,2))</f>
        <v/>
      </c>
      <c r="S1190" s="24" t="str">
        <f aca="false">IF(OR(B1190="",M1190=""),"",ROUND(M1190/60*IFERROR(VLOOKUP(B1190,الموظفين!$A$2:$J$501,9,FALSE()),0),2))</f>
        <v/>
      </c>
      <c r="T1190" s="17"/>
      <c r="U1190" s="23" t="str">
        <f aca="false">IF(OR(A1190="",B1190=""),"",A1190&amp;"|"&amp;B1190)</f>
        <v/>
      </c>
    </row>
    <row r="1191" customFormat="false" ht="15" hidden="false" customHeight="false" outlineLevel="0" collapsed="false">
      <c r="A1191" s="16"/>
      <c r="B1191" s="17"/>
      <c r="C1191" s="18" t="str">
        <f aca="false">IF($B1191="","",IFERROR(VLOOKUP($B1191,الموظفين!$A$2:$J$501,2,FALSE())&amp;"","⚠ كود غير موجود"))</f>
        <v/>
      </c>
      <c r="D1191" s="18" t="str">
        <f aca="false">IF($B1191="","",IFERROR(VLOOKUP($B1191,الموظفين!$A$2:$J$501,3,FALSE())&amp;"",""))</f>
        <v/>
      </c>
      <c r="E1191" s="18" t="str">
        <f aca="false">IF($B1191="","",IFERROR(VLOOKUP($B1191,الموظفين!$A$2:$J$501,5,FALSE())&amp;"",""))</f>
        <v/>
      </c>
      <c r="F1191" s="19" t="str">
        <f aca="false">IF($B1191="","",IFERROR(VLOOKUP($B1191,الموظفين!$A$2:$J$501,6,FALSE()),""))</f>
        <v/>
      </c>
      <c r="G1191" s="19" t="str">
        <f aca="false">IF($B1191="","",IFERROR(VLOOKUP($B1191,الموظفين!$A$2:$J$501,7,FALSE()),""))</f>
        <v/>
      </c>
      <c r="H1191" s="20"/>
      <c r="I1191" s="20"/>
      <c r="J1191" s="21" t="str">
        <f aca="false">IF(OR(H1191="",I1191=""),"",ROUND(MOD(I1191-H1191,1)*24,2))</f>
        <v/>
      </c>
      <c r="K1191" s="22" t="str">
        <f aca="false">IF(OR(H1191="",F1191=""),"",IF(ROUND(MAX(0,MOD(H1191-F1191+0.5,1)-0.5)*1440,0)&gt;IFERROR(VLOOKUP(E1191,الورديات!$A$2:$E$21,5,FALSE()),0),ROUND(MAX(0,MOD(H1191-F1191+0.5,1)-0.5)*1440,0),0))</f>
        <v/>
      </c>
      <c r="L1191" s="22" t="str">
        <f aca="false">IF(OR(I1191="",G1191=""),"",ROUND(MAX(0,MOD(G1191-I1191+0.5,1)-0.5)*1440,0))</f>
        <v/>
      </c>
      <c r="M1191" s="22" t="str">
        <f aca="false">IF(OR(I1191="",G1191=""),"",IF(ROUND(MAX(0,MOD(I1191-G1191+0.5,1)-0.5)*1440,0)&gt;=الإعدادات!$B$8,ROUND(MAX(0,MOD(I1191-G1191+0.5,1)-0.5)*1440,0),0))</f>
        <v/>
      </c>
      <c r="N1191" s="18" t="str">
        <f aca="false">IF(OR(A1191="",B1191=""),"",IF(COUNTIFS(الإجازات!$A$2:$A$1001,B1191,الإجازات!$D$2:$D$1001,"&lt;="&amp;A1191,الإجازات!$E$2:$E$1001,"&gt;="&amp;A1191,الإجازات!$G$2:$G$1001,"مقبولة")=0,"",LOOKUP(2,1/((الإجازات!$A$2:$A$1001=B1191)*(الإجازات!$D$2:$D$1001&lt;=A1191)*(الإجازات!$E$2:$E$1001&gt;=A1191)*(الإجازات!$G$2:$G$1001="مقبولة")),الإجازات!$C$2:$C$1001)))</f>
        <v/>
      </c>
      <c r="O1191" s="17"/>
      <c r="P1191" s="23" t="str">
        <f aca="false">IF(B1191="","",IF(ISNA(MATCH(B1191,الموظفين!$A$2:$A$501,0)),"⚠ كود غير موجود",IF(O1191&lt;&gt;"",O1191,IF(N1191&lt;&gt;"",N1191,IF(H1191="",IF(AND(A1191&lt;&gt;"",WEEKDAY(A1191)=الإعدادات!$B$11),"راحة أسبوعية","غائب"),IF(I1191="","بدون انصراف",IF(N(K1191)&gt;0,"متأخر","حاضر")))))))</f>
        <v/>
      </c>
      <c r="Q1191" s="24" t="str">
        <f aca="false">IF(B1191="","",IF(OR(P1191="غائب",P1191="غياب",P1191="إجازة بدون راتب"),IFERROR(VLOOKUP(B1191,الموظفين!$A$2:$J$501,8,FALSE()),0),0))</f>
        <v/>
      </c>
      <c r="R1191" s="24" t="str">
        <f aca="false">IF(B1191="","",ROUND((N(K1191)+N(L1191))/60*IFERROR(VLOOKUP(B1191,الموظفين!$A$2:$J$501,8,FALSE()),0)/الإعدادات!$B$6*الإعدادات!$B$9,2))</f>
        <v/>
      </c>
      <c r="S1191" s="24" t="str">
        <f aca="false">IF(OR(B1191="",M1191=""),"",ROUND(M1191/60*IFERROR(VLOOKUP(B1191,الموظفين!$A$2:$J$501,9,FALSE()),0),2))</f>
        <v/>
      </c>
      <c r="T1191" s="17"/>
      <c r="U1191" s="23" t="str">
        <f aca="false">IF(OR(A1191="",B1191=""),"",A1191&amp;"|"&amp;B1191)</f>
        <v/>
      </c>
    </row>
    <row r="1192" customFormat="false" ht="15" hidden="false" customHeight="false" outlineLevel="0" collapsed="false">
      <c r="A1192" s="16"/>
      <c r="B1192" s="17"/>
      <c r="C1192" s="18" t="str">
        <f aca="false">IF($B1192="","",IFERROR(VLOOKUP($B1192,الموظفين!$A$2:$J$501,2,FALSE())&amp;"","⚠ كود غير موجود"))</f>
        <v/>
      </c>
      <c r="D1192" s="18" t="str">
        <f aca="false">IF($B1192="","",IFERROR(VLOOKUP($B1192,الموظفين!$A$2:$J$501,3,FALSE())&amp;"",""))</f>
        <v/>
      </c>
      <c r="E1192" s="18" t="str">
        <f aca="false">IF($B1192="","",IFERROR(VLOOKUP($B1192,الموظفين!$A$2:$J$501,5,FALSE())&amp;"",""))</f>
        <v/>
      </c>
      <c r="F1192" s="19" t="str">
        <f aca="false">IF($B1192="","",IFERROR(VLOOKUP($B1192,الموظفين!$A$2:$J$501,6,FALSE()),""))</f>
        <v/>
      </c>
      <c r="G1192" s="19" t="str">
        <f aca="false">IF($B1192="","",IFERROR(VLOOKUP($B1192,الموظفين!$A$2:$J$501,7,FALSE()),""))</f>
        <v/>
      </c>
      <c r="H1192" s="20"/>
      <c r="I1192" s="20"/>
      <c r="J1192" s="21" t="str">
        <f aca="false">IF(OR(H1192="",I1192=""),"",ROUND(MOD(I1192-H1192,1)*24,2))</f>
        <v/>
      </c>
      <c r="K1192" s="22" t="str">
        <f aca="false">IF(OR(H1192="",F1192=""),"",IF(ROUND(MAX(0,MOD(H1192-F1192+0.5,1)-0.5)*1440,0)&gt;IFERROR(VLOOKUP(E1192,الورديات!$A$2:$E$21,5,FALSE()),0),ROUND(MAX(0,MOD(H1192-F1192+0.5,1)-0.5)*1440,0),0))</f>
        <v/>
      </c>
      <c r="L1192" s="22" t="str">
        <f aca="false">IF(OR(I1192="",G1192=""),"",ROUND(MAX(0,MOD(G1192-I1192+0.5,1)-0.5)*1440,0))</f>
        <v/>
      </c>
      <c r="M1192" s="22" t="str">
        <f aca="false">IF(OR(I1192="",G1192=""),"",IF(ROUND(MAX(0,MOD(I1192-G1192+0.5,1)-0.5)*1440,0)&gt;=الإعدادات!$B$8,ROUND(MAX(0,MOD(I1192-G1192+0.5,1)-0.5)*1440,0),0))</f>
        <v/>
      </c>
      <c r="N1192" s="18" t="str">
        <f aca="false">IF(OR(A1192="",B1192=""),"",IF(COUNTIFS(الإجازات!$A$2:$A$1001,B1192,الإجازات!$D$2:$D$1001,"&lt;="&amp;A1192,الإجازات!$E$2:$E$1001,"&gt;="&amp;A1192,الإجازات!$G$2:$G$1001,"مقبولة")=0,"",LOOKUP(2,1/((الإجازات!$A$2:$A$1001=B1192)*(الإجازات!$D$2:$D$1001&lt;=A1192)*(الإجازات!$E$2:$E$1001&gt;=A1192)*(الإجازات!$G$2:$G$1001="مقبولة")),الإجازات!$C$2:$C$1001)))</f>
        <v/>
      </c>
      <c r="O1192" s="17"/>
      <c r="P1192" s="23" t="str">
        <f aca="false">IF(B1192="","",IF(ISNA(MATCH(B1192,الموظفين!$A$2:$A$501,0)),"⚠ كود غير موجود",IF(O1192&lt;&gt;"",O1192,IF(N1192&lt;&gt;"",N1192,IF(H1192="",IF(AND(A1192&lt;&gt;"",WEEKDAY(A1192)=الإعدادات!$B$11),"راحة أسبوعية","غائب"),IF(I1192="","بدون انصراف",IF(N(K1192)&gt;0,"متأخر","حاضر")))))))</f>
        <v/>
      </c>
      <c r="Q1192" s="24" t="str">
        <f aca="false">IF(B1192="","",IF(OR(P1192="غائب",P1192="غياب",P1192="إجازة بدون راتب"),IFERROR(VLOOKUP(B1192,الموظفين!$A$2:$J$501,8,FALSE()),0),0))</f>
        <v/>
      </c>
      <c r="R1192" s="24" t="str">
        <f aca="false">IF(B1192="","",ROUND((N(K1192)+N(L1192))/60*IFERROR(VLOOKUP(B1192,الموظفين!$A$2:$J$501,8,FALSE()),0)/الإعدادات!$B$6*الإعدادات!$B$9,2))</f>
        <v/>
      </c>
      <c r="S1192" s="24" t="str">
        <f aca="false">IF(OR(B1192="",M1192=""),"",ROUND(M1192/60*IFERROR(VLOOKUP(B1192,الموظفين!$A$2:$J$501,9,FALSE()),0),2))</f>
        <v/>
      </c>
      <c r="T1192" s="17"/>
      <c r="U1192" s="23" t="str">
        <f aca="false">IF(OR(A1192="",B1192=""),"",A1192&amp;"|"&amp;B1192)</f>
        <v/>
      </c>
    </row>
    <row r="1193" customFormat="false" ht="15" hidden="false" customHeight="false" outlineLevel="0" collapsed="false">
      <c r="A1193" s="16"/>
      <c r="B1193" s="17"/>
      <c r="C1193" s="18" t="str">
        <f aca="false">IF($B1193="","",IFERROR(VLOOKUP($B1193,الموظفين!$A$2:$J$501,2,FALSE())&amp;"","⚠ كود غير موجود"))</f>
        <v/>
      </c>
      <c r="D1193" s="18" t="str">
        <f aca="false">IF($B1193="","",IFERROR(VLOOKUP($B1193,الموظفين!$A$2:$J$501,3,FALSE())&amp;"",""))</f>
        <v/>
      </c>
      <c r="E1193" s="18" t="str">
        <f aca="false">IF($B1193="","",IFERROR(VLOOKUP($B1193,الموظفين!$A$2:$J$501,5,FALSE())&amp;"",""))</f>
        <v/>
      </c>
      <c r="F1193" s="19" t="str">
        <f aca="false">IF($B1193="","",IFERROR(VLOOKUP($B1193,الموظفين!$A$2:$J$501,6,FALSE()),""))</f>
        <v/>
      </c>
      <c r="G1193" s="19" t="str">
        <f aca="false">IF($B1193="","",IFERROR(VLOOKUP($B1193,الموظفين!$A$2:$J$501,7,FALSE()),""))</f>
        <v/>
      </c>
      <c r="H1193" s="20"/>
      <c r="I1193" s="20"/>
      <c r="J1193" s="21" t="str">
        <f aca="false">IF(OR(H1193="",I1193=""),"",ROUND(MOD(I1193-H1193,1)*24,2))</f>
        <v/>
      </c>
      <c r="K1193" s="22" t="str">
        <f aca="false">IF(OR(H1193="",F1193=""),"",IF(ROUND(MAX(0,MOD(H1193-F1193+0.5,1)-0.5)*1440,0)&gt;IFERROR(VLOOKUP(E1193,الورديات!$A$2:$E$21,5,FALSE()),0),ROUND(MAX(0,MOD(H1193-F1193+0.5,1)-0.5)*1440,0),0))</f>
        <v/>
      </c>
      <c r="L1193" s="22" t="str">
        <f aca="false">IF(OR(I1193="",G1193=""),"",ROUND(MAX(0,MOD(G1193-I1193+0.5,1)-0.5)*1440,0))</f>
        <v/>
      </c>
      <c r="M1193" s="22" t="str">
        <f aca="false">IF(OR(I1193="",G1193=""),"",IF(ROUND(MAX(0,MOD(I1193-G1193+0.5,1)-0.5)*1440,0)&gt;=الإعدادات!$B$8,ROUND(MAX(0,MOD(I1193-G1193+0.5,1)-0.5)*1440,0),0))</f>
        <v/>
      </c>
      <c r="N1193" s="18" t="str">
        <f aca="false">IF(OR(A1193="",B1193=""),"",IF(COUNTIFS(الإجازات!$A$2:$A$1001,B1193,الإجازات!$D$2:$D$1001,"&lt;="&amp;A1193,الإجازات!$E$2:$E$1001,"&gt;="&amp;A1193,الإجازات!$G$2:$G$1001,"مقبولة")=0,"",LOOKUP(2,1/((الإجازات!$A$2:$A$1001=B1193)*(الإجازات!$D$2:$D$1001&lt;=A1193)*(الإجازات!$E$2:$E$1001&gt;=A1193)*(الإجازات!$G$2:$G$1001="مقبولة")),الإجازات!$C$2:$C$1001)))</f>
        <v/>
      </c>
      <c r="O1193" s="17"/>
      <c r="P1193" s="23" t="str">
        <f aca="false">IF(B1193="","",IF(ISNA(MATCH(B1193,الموظفين!$A$2:$A$501,0)),"⚠ كود غير موجود",IF(O1193&lt;&gt;"",O1193,IF(N1193&lt;&gt;"",N1193,IF(H1193="",IF(AND(A1193&lt;&gt;"",WEEKDAY(A1193)=الإعدادات!$B$11),"راحة أسبوعية","غائب"),IF(I1193="","بدون انصراف",IF(N(K1193)&gt;0,"متأخر","حاضر")))))))</f>
        <v/>
      </c>
      <c r="Q1193" s="24" t="str">
        <f aca="false">IF(B1193="","",IF(OR(P1193="غائب",P1193="غياب",P1193="إجازة بدون راتب"),IFERROR(VLOOKUP(B1193,الموظفين!$A$2:$J$501,8,FALSE()),0),0))</f>
        <v/>
      </c>
      <c r="R1193" s="24" t="str">
        <f aca="false">IF(B1193="","",ROUND((N(K1193)+N(L1193))/60*IFERROR(VLOOKUP(B1193,الموظفين!$A$2:$J$501,8,FALSE()),0)/الإعدادات!$B$6*الإعدادات!$B$9,2))</f>
        <v/>
      </c>
      <c r="S1193" s="24" t="str">
        <f aca="false">IF(OR(B1193="",M1193=""),"",ROUND(M1193/60*IFERROR(VLOOKUP(B1193,الموظفين!$A$2:$J$501,9,FALSE()),0),2))</f>
        <v/>
      </c>
      <c r="T1193" s="17"/>
      <c r="U1193" s="23" t="str">
        <f aca="false">IF(OR(A1193="",B1193=""),"",A1193&amp;"|"&amp;B1193)</f>
        <v/>
      </c>
    </row>
    <row r="1194" customFormat="false" ht="15" hidden="false" customHeight="false" outlineLevel="0" collapsed="false">
      <c r="A1194" s="16"/>
      <c r="B1194" s="17"/>
      <c r="C1194" s="18" t="str">
        <f aca="false">IF($B1194="","",IFERROR(VLOOKUP($B1194,الموظفين!$A$2:$J$501,2,FALSE())&amp;"","⚠ كود غير موجود"))</f>
        <v/>
      </c>
      <c r="D1194" s="18" t="str">
        <f aca="false">IF($B1194="","",IFERROR(VLOOKUP($B1194,الموظفين!$A$2:$J$501,3,FALSE())&amp;"",""))</f>
        <v/>
      </c>
      <c r="E1194" s="18" t="str">
        <f aca="false">IF($B1194="","",IFERROR(VLOOKUP($B1194,الموظفين!$A$2:$J$501,5,FALSE())&amp;"",""))</f>
        <v/>
      </c>
      <c r="F1194" s="19" t="str">
        <f aca="false">IF($B1194="","",IFERROR(VLOOKUP($B1194,الموظفين!$A$2:$J$501,6,FALSE()),""))</f>
        <v/>
      </c>
      <c r="G1194" s="19" t="str">
        <f aca="false">IF($B1194="","",IFERROR(VLOOKUP($B1194,الموظفين!$A$2:$J$501,7,FALSE()),""))</f>
        <v/>
      </c>
      <c r="H1194" s="20"/>
      <c r="I1194" s="20"/>
      <c r="J1194" s="21" t="str">
        <f aca="false">IF(OR(H1194="",I1194=""),"",ROUND(MOD(I1194-H1194,1)*24,2))</f>
        <v/>
      </c>
      <c r="K1194" s="22" t="str">
        <f aca="false">IF(OR(H1194="",F1194=""),"",IF(ROUND(MAX(0,MOD(H1194-F1194+0.5,1)-0.5)*1440,0)&gt;IFERROR(VLOOKUP(E1194,الورديات!$A$2:$E$21,5,FALSE()),0),ROUND(MAX(0,MOD(H1194-F1194+0.5,1)-0.5)*1440,0),0))</f>
        <v/>
      </c>
      <c r="L1194" s="22" t="str">
        <f aca="false">IF(OR(I1194="",G1194=""),"",ROUND(MAX(0,MOD(G1194-I1194+0.5,1)-0.5)*1440,0))</f>
        <v/>
      </c>
      <c r="M1194" s="22" t="str">
        <f aca="false">IF(OR(I1194="",G1194=""),"",IF(ROUND(MAX(0,MOD(I1194-G1194+0.5,1)-0.5)*1440,0)&gt;=الإعدادات!$B$8,ROUND(MAX(0,MOD(I1194-G1194+0.5,1)-0.5)*1440,0),0))</f>
        <v/>
      </c>
      <c r="N1194" s="18" t="str">
        <f aca="false">IF(OR(A1194="",B1194=""),"",IF(COUNTIFS(الإجازات!$A$2:$A$1001,B1194,الإجازات!$D$2:$D$1001,"&lt;="&amp;A1194,الإجازات!$E$2:$E$1001,"&gt;="&amp;A1194,الإجازات!$G$2:$G$1001,"مقبولة")=0,"",LOOKUP(2,1/((الإجازات!$A$2:$A$1001=B1194)*(الإجازات!$D$2:$D$1001&lt;=A1194)*(الإجازات!$E$2:$E$1001&gt;=A1194)*(الإجازات!$G$2:$G$1001="مقبولة")),الإجازات!$C$2:$C$1001)))</f>
        <v/>
      </c>
      <c r="O1194" s="17"/>
      <c r="P1194" s="23" t="str">
        <f aca="false">IF(B1194="","",IF(ISNA(MATCH(B1194,الموظفين!$A$2:$A$501,0)),"⚠ كود غير موجود",IF(O1194&lt;&gt;"",O1194,IF(N1194&lt;&gt;"",N1194,IF(H1194="",IF(AND(A1194&lt;&gt;"",WEEKDAY(A1194)=الإعدادات!$B$11),"راحة أسبوعية","غائب"),IF(I1194="","بدون انصراف",IF(N(K1194)&gt;0,"متأخر","حاضر")))))))</f>
        <v/>
      </c>
      <c r="Q1194" s="24" t="str">
        <f aca="false">IF(B1194="","",IF(OR(P1194="غائب",P1194="غياب",P1194="إجازة بدون راتب"),IFERROR(VLOOKUP(B1194,الموظفين!$A$2:$J$501,8,FALSE()),0),0))</f>
        <v/>
      </c>
      <c r="R1194" s="24" t="str">
        <f aca="false">IF(B1194="","",ROUND((N(K1194)+N(L1194))/60*IFERROR(VLOOKUP(B1194,الموظفين!$A$2:$J$501,8,FALSE()),0)/الإعدادات!$B$6*الإعدادات!$B$9,2))</f>
        <v/>
      </c>
      <c r="S1194" s="24" t="str">
        <f aca="false">IF(OR(B1194="",M1194=""),"",ROUND(M1194/60*IFERROR(VLOOKUP(B1194,الموظفين!$A$2:$J$501,9,FALSE()),0),2))</f>
        <v/>
      </c>
      <c r="T1194" s="17"/>
      <c r="U1194" s="23" t="str">
        <f aca="false">IF(OR(A1194="",B1194=""),"",A1194&amp;"|"&amp;B1194)</f>
        <v/>
      </c>
    </row>
    <row r="1195" customFormat="false" ht="15" hidden="false" customHeight="false" outlineLevel="0" collapsed="false">
      <c r="A1195" s="16"/>
      <c r="B1195" s="17"/>
      <c r="C1195" s="18" t="str">
        <f aca="false">IF($B1195="","",IFERROR(VLOOKUP($B1195,الموظفين!$A$2:$J$501,2,FALSE())&amp;"","⚠ كود غير موجود"))</f>
        <v/>
      </c>
      <c r="D1195" s="18" t="str">
        <f aca="false">IF($B1195="","",IFERROR(VLOOKUP($B1195,الموظفين!$A$2:$J$501,3,FALSE())&amp;"",""))</f>
        <v/>
      </c>
      <c r="E1195" s="18" t="str">
        <f aca="false">IF($B1195="","",IFERROR(VLOOKUP($B1195,الموظفين!$A$2:$J$501,5,FALSE())&amp;"",""))</f>
        <v/>
      </c>
      <c r="F1195" s="19" t="str">
        <f aca="false">IF($B1195="","",IFERROR(VLOOKUP($B1195,الموظفين!$A$2:$J$501,6,FALSE()),""))</f>
        <v/>
      </c>
      <c r="G1195" s="19" t="str">
        <f aca="false">IF($B1195="","",IFERROR(VLOOKUP($B1195,الموظفين!$A$2:$J$501,7,FALSE()),""))</f>
        <v/>
      </c>
      <c r="H1195" s="20"/>
      <c r="I1195" s="20"/>
      <c r="J1195" s="21" t="str">
        <f aca="false">IF(OR(H1195="",I1195=""),"",ROUND(MOD(I1195-H1195,1)*24,2))</f>
        <v/>
      </c>
      <c r="K1195" s="22" t="str">
        <f aca="false">IF(OR(H1195="",F1195=""),"",IF(ROUND(MAX(0,MOD(H1195-F1195+0.5,1)-0.5)*1440,0)&gt;IFERROR(VLOOKUP(E1195,الورديات!$A$2:$E$21,5,FALSE()),0),ROUND(MAX(0,MOD(H1195-F1195+0.5,1)-0.5)*1440,0),0))</f>
        <v/>
      </c>
      <c r="L1195" s="22" t="str">
        <f aca="false">IF(OR(I1195="",G1195=""),"",ROUND(MAX(0,MOD(G1195-I1195+0.5,1)-0.5)*1440,0))</f>
        <v/>
      </c>
      <c r="M1195" s="22" t="str">
        <f aca="false">IF(OR(I1195="",G1195=""),"",IF(ROUND(MAX(0,MOD(I1195-G1195+0.5,1)-0.5)*1440,0)&gt;=الإعدادات!$B$8,ROUND(MAX(0,MOD(I1195-G1195+0.5,1)-0.5)*1440,0),0))</f>
        <v/>
      </c>
      <c r="N1195" s="18" t="str">
        <f aca="false">IF(OR(A1195="",B1195=""),"",IF(COUNTIFS(الإجازات!$A$2:$A$1001,B1195,الإجازات!$D$2:$D$1001,"&lt;="&amp;A1195,الإجازات!$E$2:$E$1001,"&gt;="&amp;A1195,الإجازات!$G$2:$G$1001,"مقبولة")=0,"",LOOKUP(2,1/((الإجازات!$A$2:$A$1001=B1195)*(الإجازات!$D$2:$D$1001&lt;=A1195)*(الإجازات!$E$2:$E$1001&gt;=A1195)*(الإجازات!$G$2:$G$1001="مقبولة")),الإجازات!$C$2:$C$1001)))</f>
        <v/>
      </c>
      <c r="O1195" s="17"/>
      <c r="P1195" s="23" t="str">
        <f aca="false">IF(B1195="","",IF(ISNA(MATCH(B1195,الموظفين!$A$2:$A$501,0)),"⚠ كود غير موجود",IF(O1195&lt;&gt;"",O1195,IF(N1195&lt;&gt;"",N1195,IF(H1195="",IF(AND(A1195&lt;&gt;"",WEEKDAY(A1195)=الإعدادات!$B$11),"راحة أسبوعية","غائب"),IF(I1195="","بدون انصراف",IF(N(K1195)&gt;0,"متأخر","حاضر")))))))</f>
        <v/>
      </c>
      <c r="Q1195" s="24" t="str">
        <f aca="false">IF(B1195="","",IF(OR(P1195="غائب",P1195="غياب",P1195="إجازة بدون راتب"),IFERROR(VLOOKUP(B1195,الموظفين!$A$2:$J$501,8,FALSE()),0),0))</f>
        <v/>
      </c>
      <c r="R1195" s="24" t="str">
        <f aca="false">IF(B1195="","",ROUND((N(K1195)+N(L1195))/60*IFERROR(VLOOKUP(B1195,الموظفين!$A$2:$J$501,8,FALSE()),0)/الإعدادات!$B$6*الإعدادات!$B$9,2))</f>
        <v/>
      </c>
      <c r="S1195" s="24" t="str">
        <f aca="false">IF(OR(B1195="",M1195=""),"",ROUND(M1195/60*IFERROR(VLOOKUP(B1195,الموظفين!$A$2:$J$501,9,FALSE()),0),2))</f>
        <v/>
      </c>
      <c r="T1195" s="17"/>
      <c r="U1195" s="23" t="str">
        <f aca="false">IF(OR(A1195="",B1195=""),"",A1195&amp;"|"&amp;B1195)</f>
        <v/>
      </c>
    </row>
    <row r="1196" customFormat="false" ht="15" hidden="false" customHeight="false" outlineLevel="0" collapsed="false">
      <c r="A1196" s="16"/>
      <c r="B1196" s="17"/>
      <c r="C1196" s="18" t="str">
        <f aca="false">IF($B1196="","",IFERROR(VLOOKUP($B1196,الموظفين!$A$2:$J$501,2,FALSE())&amp;"","⚠ كود غير موجود"))</f>
        <v/>
      </c>
      <c r="D1196" s="18" t="str">
        <f aca="false">IF($B1196="","",IFERROR(VLOOKUP($B1196,الموظفين!$A$2:$J$501,3,FALSE())&amp;"",""))</f>
        <v/>
      </c>
      <c r="E1196" s="18" t="str">
        <f aca="false">IF($B1196="","",IFERROR(VLOOKUP($B1196,الموظفين!$A$2:$J$501,5,FALSE())&amp;"",""))</f>
        <v/>
      </c>
      <c r="F1196" s="19" t="str">
        <f aca="false">IF($B1196="","",IFERROR(VLOOKUP($B1196,الموظفين!$A$2:$J$501,6,FALSE()),""))</f>
        <v/>
      </c>
      <c r="G1196" s="19" t="str">
        <f aca="false">IF($B1196="","",IFERROR(VLOOKUP($B1196,الموظفين!$A$2:$J$501,7,FALSE()),""))</f>
        <v/>
      </c>
      <c r="H1196" s="20"/>
      <c r="I1196" s="20"/>
      <c r="J1196" s="21" t="str">
        <f aca="false">IF(OR(H1196="",I1196=""),"",ROUND(MOD(I1196-H1196,1)*24,2))</f>
        <v/>
      </c>
      <c r="K1196" s="22" t="str">
        <f aca="false">IF(OR(H1196="",F1196=""),"",IF(ROUND(MAX(0,MOD(H1196-F1196+0.5,1)-0.5)*1440,0)&gt;IFERROR(VLOOKUP(E1196,الورديات!$A$2:$E$21,5,FALSE()),0),ROUND(MAX(0,MOD(H1196-F1196+0.5,1)-0.5)*1440,0),0))</f>
        <v/>
      </c>
      <c r="L1196" s="22" t="str">
        <f aca="false">IF(OR(I1196="",G1196=""),"",ROUND(MAX(0,MOD(G1196-I1196+0.5,1)-0.5)*1440,0))</f>
        <v/>
      </c>
      <c r="M1196" s="22" t="str">
        <f aca="false">IF(OR(I1196="",G1196=""),"",IF(ROUND(MAX(0,MOD(I1196-G1196+0.5,1)-0.5)*1440,0)&gt;=الإعدادات!$B$8,ROUND(MAX(0,MOD(I1196-G1196+0.5,1)-0.5)*1440,0),0))</f>
        <v/>
      </c>
      <c r="N1196" s="18" t="str">
        <f aca="false">IF(OR(A1196="",B1196=""),"",IF(COUNTIFS(الإجازات!$A$2:$A$1001,B1196,الإجازات!$D$2:$D$1001,"&lt;="&amp;A1196,الإجازات!$E$2:$E$1001,"&gt;="&amp;A1196,الإجازات!$G$2:$G$1001,"مقبولة")=0,"",LOOKUP(2,1/((الإجازات!$A$2:$A$1001=B1196)*(الإجازات!$D$2:$D$1001&lt;=A1196)*(الإجازات!$E$2:$E$1001&gt;=A1196)*(الإجازات!$G$2:$G$1001="مقبولة")),الإجازات!$C$2:$C$1001)))</f>
        <v/>
      </c>
      <c r="O1196" s="17"/>
      <c r="P1196" s="23" t="str">
        <f aca="false">IF(B1196="","",IF(ISNA(MATCH(B1196,الموظفين!$A$2:$A$501,0)),"⚠ كود غير موجود",IF(O1196&lt;&gt;"",O1196,IF(N1196&lt;&gt;"",N1196,IF(H1196="",IF(AND(A1196&lt;&gt;"",WEEKDAY(A1196)=الإعدادات!$B$11),"راحة أسبوعية","غائب"),IF(I1196="","بدون انصراف",IF(N(K1196)&gt;0,"متأخر","حاضر")))))))</f>
        <v/>
      </c>
      <c r="Q1196" s="24" t="str">
        <f aca="false">IF(B1196="","",IF(OR(P1196="غائب",P1196="غياب",P1196="إجازة بدون راتب"),IFERROR(VLOOKUP(B1196,الموظفين!$A$2:$J$501,8,FALSE()),0),0))</f>
        <v/>
      </c>
      <c r="R1196" s="24" t="str">
        <f aca="false">IF(B1196="","",ROUND((N(K1196)+N(L1196))/60*IFERROR(VLOOKUP(B1196,الموظفين!$A$2:$J$501,8,FALSE()),0)/الإعدادات!$B$6*الإعدادات!$B$9,2))</f>
        <v/>
      </c>
      <c r="S1196" s="24" t="str">
        <f aca="false">IF(OR(B1196="",M1196=""),"",ROUND(M1196/60*IFERROR(VLOOKUP(B1196,الموظفين!$A$2:$J$501,9,FALSE()),0),2))</f>
        <v/>
      </c>
      <c r="T1196" s="17"/>
      <c r="U1196" s="23" t="str">
        <f aca="false">IF(OR(A1196="",B1196=""),"",A1196&amp;"|"&amp;B1196)</f>
        <v/>
      </c>
    </row>
    <row r="1197" customFormat="false" ht="15" hidden="false" customHeight="false" outlineLevel="0" collapsed="false">
      <c r="A1197" s="16"/>
      <c r="B1197" s="17"/>
      <c r="C1197" s="18" t="str">
        <f aca="false">IF($B1197="","",IFERROR(VLOOKUP($B1197,الموظفين!$A$2:$J$501,2,FALSE())&amp;"","⚠ كود غير موجود"))</f>
        <v/>
      </c>
      <c r="D1197" s="18" t="str">
        <f aca="false">IF($B1197="","",IFERROR(VLOOKUP($B1197,الموظفين!$A$2:$J$501,3,FALSE())&amp;"",""))</f>
        <v/>
      </c>
      <c r="E1197" s="18" t="str">
        <f aca="false">IF($B1197="","",IFERROR(VLOOKUP($B1197,الموظفين!$A$2:$J$501,5,FALSE())&amp;"",""))</f>
        <v/>
      </c>
      <c r="F1197" s="19" t="str">
        <f aca="false">IF($B1197="","",IFERROR(VLOOKUP($B1197,الموظفين!$A$2:$J$501,6,FALSE()),""))</f>
        <v/>
      </c>
      <c r="G1197" s="19" t="str">
        <f aca="false">IF($B1197="","",IFERROR(VLOOKUP($B1197,الموظفين!$A$2:$J$501,7,FALSE()),""))</f>
        <v/>
      </c>
      <c r="H1197" s="20"/>
      <c r="I1197" s="20"/>
      <c r="J1197" s="21" t="str">
        <f aca="false">IF(OR(H1197="",I1197=""),"",ROUND(MOD(I1197-H1197,1)*24,2))</f>
        <v/>
      </c>
      <c r="K1197" s="22" t="str">
        <f aca="false">IF(OR(H1197="",F1197=""),"",IF(ROUND(MAX(0,MOD(H1197-F1197+0.5,1)-0.5)*1440,0)&gt;IFERROR(VLOOKUP(E1197,الورديات!$A$2:$E$21,5,FALSE()),0),ROUND(MAX(0,MOD(H1197-F1197+0.5,1)-0.5)*1440,0),0))</f>
        <v/>
      </c>
      <c r="L1197" s="22" t="str">
        <f aca="false">IF(OR(I1197="",G1197=""),"",ROUND(MAX(0,MOD(G1197-I1197+0.5,1)-0.5)*1440,0))</f>
        <v/>
      </c>
      <c r="M1197" s="22" t="str">
        <f aca="false">IF(OR(I1197="",G1197=""),"",IF(ROUND(MAX(0,MOD(I1197-G1197+0.5,1)-0.5)*1440,0)&gt;=الإعدادات!$B$8,ROUND(MAX(0,MOD(I1197-G1197+0.5,1)-0.5)*1440,0),0))</f>
        <v/>
      </c>
      <c r="N1197" s="18" t="str">
        <f aca="false">IF(OR(A1197="",B1197=""),"",IF(COUNTIFS(الإجازات!$A$2:$A$1001,B1197,الإجازات!$D$2:$D$1001,"&lt;="&amp;A1197,الإجازات!$E$2:$E$1001,"&gt;="&amp;A1197,الإجازات!$G$2:$G$1001,"مقبولة")=0,"",LOOKUP(2,1/((الإجازات!$A$2:$A$1001=B1197)*(الإجازات!$D$2:$D$1001&lt;=A1197)*(الإجازات!$E$2:$E$1001&gt;=A1197)*(الإجازات!$G$2:$G$1001="مقبولة")),الإجازات!$C$2:$C$1001)))</f>
        <v/>
      </c>
      <c r="O1197" s="17"/>
      <c r="P1197" s="23" t="str">
        <f aca="false">IF(B1197="","",IF(ISNA(MATCH(B1197,الموظفين!$A$2:$A$501,0)),"⚠ كود غير موجود",IF(O1197&lt;&gt;"",O1197,IF(N1197&lt;&gt;"",N1197,IF(H1197="",IF(AND(A1197&lt;&gt;"",WEEKDAY(A1197)=الإعدادات!$B$11),"راحة أسبوعية","غائب"),IF(I1197="","بدون انصراف",IF(N(K1197)&gt;0,"متأخر","حاضر")))))))</f>
        <v/>
      </c>
      <c r="Q1197" s="24" t="str">
        <f aca="false">IF(B1197="","",IF(OR(P1197="غائب",P1197="غياب",P1197="إجازة بدون راتب"),IFERROR(VLOOKUP(B1197,الموظفين!$A$2:$J$501,8,FALSE()),0),0))</f>
        <v/>
      </c>
      <c r="R1197" s="24" t="str">
        <f aca="false">IF(B1197="","",ROUND((N(K1197)+N(L1197))/60*IFERROR(VLOOKUP(B1197,الموظفين!$A$2:$J$501,8,FALSE()),0)/الإعدادات!$B$6*الإعدادات!$B$9,2))</f>
        <v/>
      </c>
      <c r="S1197" s="24" t="str">
        <f aca="false">IF(OR(B1197="",M1197=""),"",ROUND(M1197/60*IFERROR(VLOOKUP(B1197,الموظفين!$A$2:$J$501,9,FALSE()),0),2))</f>
        <v/>
      </c>
      <c r="T1197" s="17"/>
      <c r="U1197" s="23" t="str">
        <f aca="false">IF(OR(A1197="",B1197=""),"",A1197&amp;"|"&amp;B1197)</f>
        <v/>
      </c>
    </row>
    <row r="1198" customFormat="false" ht="15" hidden="false" customHeight="false" outlineLevel="0" collapsed="false">
      <c r="A1198" s="16"/>
      <c r="B1198" s="17"/>
      <c r="C1198" s="18" t="str">
        <f aca="false">IF($B1198="","",IFERROR(VLOOKUP($B1198,الموظفين!$A$2:$J$501,2,FALSE())&amp;"","⚠ كود غير موجود"))</f>
        <v/>
      </c>
      <c r="D1198" s="18" t="str">
        <f aca="false">IF($B1198="","",IFERROR(VLOOKUP($B1198,الموظفين!$A$2:$J$501,3,FALSE())&amp;"",""))</f>
        <v/>
      </c>
      <c r="E1198" s="18" t="str">
        <f aca="false">IF($B1198="","",IFERROR(VLOOKUP($B1198,الموظفين!$A$2:$J$501,5,FALSE())&amp;"",""))</f>
        <v/>
      </c>
      <c r="F1198" s="19" t="str">
        <f aca="false">IF($B1198="","",IFERROR(VLOOKUP($B1198,الموظفين!$A$2:$J$501,6,FALSE()),""))</f>
        <v/>
      </c>
      <c r="G1198" s="19" t="str">
        <f aca="false">IF($B1198="","",IFERROR(VLOOKUP($B1198,الموظفين!$A$2:$J$501,7,FALSE()),""))</f>
        <v/>
      </c>
      <c r="H1198" s="20"/>
      <c r="I1198" s="20"/>
      <c r="J1198" s="21" t="str">
        <f aca="false">IF(OR(H1198="",I1198=""),"",ROUND(MOD(I1198-H1198,1)*24,2))</f>
        <v/>
      </c>
      <c r="K1198" s="22" t="str">
        <f aca="false">IF(OR(H1198="",F1198=""),"",IF(ROUND(MAX(0,MOD(H1198-F1198+0.5,1)-0.5)*1440,0)&gt;IFERROR(VLOOKUP(E1198,الورديات!$A$2:$E$21,5,FALSE()),0),ROUND(MAX(0,MOD(H1198-F1198+0.5,1)-0.5)*1440,0),0))</f>
        <v/>
      </c>
      <c r="L1198" s="22" t="str">
        <f aca="false">IF(OR(I1198="",G1198=""),"",ROUND(MAX(0,MOD(G1198-I1198+0.5,1)-0.5)*1440,0))</f>
        <v/>
      </c>
      <c r="M1198" s="22" t="str">
        <f aca="false">IF(OR(I1198="",G1198=""),"",IF(ROUND(MAX(0,MOD(I1198-G1198+0.5,1)-0.5)*1440,0)&gt;=الإعدادات!$B$8,ROUND(MAX(0,MOD(I1198-G1198+0.5,1)-0.5)*1440,0),0))</f>
        <v/>
      </c>
      <c r="N1198" s="18" t="str">
        <f aca="false">IF(OR(A1198="",B1198=""),"",IF(COUNTIFS(الإجازات!$A$2:$A$1001,B1198,الإجازات!$D$2:$D$1001,"&lt;="&amp;A1198,الإجازات!$E$2:$E$1001,"&gt;="&amp;A1198,الإجازات!$G$2:$G$1001,"مقبولة")=0,"",LOOKUP(2,1/((الإجازات!$A$2:$A$1001=B1198)*(الإجازات!$D$2:$D$1001&lt;=A1198)*(الإجازات!$E$2:$E$1001&gt;=A1198)*(الإجازات!$G$2:$G$1001="مقبولة")),الإجازات!$C$2:$C$1001)))</f>
        <v/>
      </c>
      <c r="O1198" s="17"/>
      <c r="P1198" s="23" t="str">
        <f aca="false">IF(B1198="","",IF(ISNA(MATCH(B1198,الموظفين!$A$2:$A$501,0)),"⚠ كود غير موجود",IF(O1198&lt;&gt;"",O1198,IF(N1198&lt;&gt;"",N1198,IF(H1198="",IF(AND(A1198&lt;&gt;"",WEEKDAY(A1198)=الإعدادات!$B$11),"راحة أسبوعية","غائب"),IF(I1198="","بدون انصراف",IF(N(K1198)&gt;0,"متأخر","حاضر")))))))</f>
        <v/>
      </c>
      <c r="Q1198" s="24" t="str">
        <f aca="false">IF(B1198="","",IF(OR(P1198="غائب",P1198="غياب",P1198="إجازة بدون راتب"),IFERROR(VLOOKUP(B1198,الموظفين!$A$2:$J$501,8,FALSE()),0),0))</f>
        <v/>
      </c>
      <c r="R1198" s="24" t="str">
        <f aca="false">IF(B1198="","",ROUND((N(K1198)+N(L1198))/60*IFERROR(VLOOKUP(B1198,الموظفين!$A$2:$J$501,8,FALSE()),0)/الإعدادات!$B$6*الإعدادات!$B$9,2))</f>
        <v/>
      </c>
      <c r="S1198" s="24" t="str">
        <f aca="false">IF(OR(B1198="",M1198=""),"",ROUND(M1198/60*IFERROR(VLOOKUP(B1198,الموظفين!$A$2:$J$501,9,FALSE()),0),2))</f>
        <v/>
      </c>
      <c r="T1198" s="17"/>
      <c r="U1198" s="23" t="str">
        <f aca="false">IF(OR(A1198="",B1198=""),"",A1198&amp;"|"&amp;B1198)</f>
        <v/>
      </c>
    </row>
    <row r="1199" customFormat="false" ht="15" hidden="false" customHeight="false" outlineLevel="0" collapsed="false">
      <c r="A1199" s="16"/>
      <c r="B1199" s="17"/>
      <c r="C1199" s="18" t="str">
        <f aca="false">IF($B1199="","",IFERROR(VLOOKUP($B1199,الموظفين!$A$2:$J$501,2,FALSE())&amp;"","⚠ كود غير موجود"))</f>
        <v/>
      </c>
      <c r="D1199" s="18" t="str">
        <f aca="false">IF($B1199="","",IFERROR(VLOOKUP($B1199,الموظفين!$A$2:$J$501,3,FALSE())&amp;"",""))</f>
        <v/>
      </c>
      <c r="E1199" s="18" t="str">
        <f aca="false">IF($B1199="","",IFERROR(VLOOKUP($B1199,الموظفين!$A$2:$J$501,5,FALSE())&amp;"",""))</f>
        <v/>
      </c>
      <c r="F1199" s="19" t="str">
        <f aca="false">IF($B1199="","",IFERROR(VLOOKUP($B1199,الموظفين!$A$2:$J$501,6,FALSE()),""))</f>
        <v/>
      </c>
      <c r="G1199" s="19" t="str">
        <f aca="false">IF($B1199="","",IFERROR(VLOOKUP($B1199,الموظفين!$A$2:$J$501,7,FALSE()),""))</f>
        <v/>
      </c>
      <c r="H1199" s="20"/>
      <c r="I1199" s="20"/>
      <c r="J1199" s="21" t="str">
        <f aca="false">IF(OR(H1199="",I1199=""),"",ROUND(MOD(I1199-H1199,1)*24,2))</f>
        <v/>
      </c>
      <c r="K1199" s="22" t="str">
        <f aca="false">IF(OR(H1199="",F1199=""),"",IF(ROUND(MAX(0,MOD(H1199-F1199+0.5,1)-0.5)*1440,0)&gt;IFERROR(VLOOKUP(E1199,الورديات!$A$2:$E$21,5,FALSE()),0),ROUND(MAX(0,MOD(H1199-F1199+0.5,1)-0.5)*1440,0),0))</f>
        <v/>
      </c>
      <c r="L1199" s="22" t="str">
        <f aca="false">IF(OR(I1199="",G1199=""),"",ROUND(MAX(0,MOD(G1199-I1199+0.5,1)-0.5)*1440,0))</f>
        <v/>
      </c>
      <c r="M1199" s="22" t="str">
        <f aca="false">IF(OR(I1199="",G1199=""),"",IF(ROUND(MAX(0,MOD(I1199-G1199+0.5,1)-0.5)*1440,0)&gt;=الإعدادات!$B$8,ROUND(MAX(0,MOD(I1199-G1199+0.5,1)-0.5)*1440,0),0))</f>
        <v/>
      </c>
      <c r="N1199" s="18" t="str">
        <f aca="false">IF(OR(A1199="",B1199=""),"",IF(COUNTIFS(الإجازات!$A$2:$A$1001,B1199,الإجازات!$D$2:$D$1001,"&lt;="&amp;A1199,الإجازات!$E$2:$E$1001,"&gt;="&amp;A1199,الإجازات!$G$2:$G$1001,"مقبولة")=0,"",LOOKUP(2,1/((الإجازات!$A$2:$A$1001=B1199)*(الإجازات!$D$2:$D$1001&lt;=A1199)*(الإجازات!$E$2:$E$1001&gt;=A1199)*(الإجازات!$G$2:$G$1001="مقبولة")),الإجازات!$C$2:$C$1001)))</f>
        <v/>
      </c>
      <c r="O1199" s="17"/>
      <c r="P1199" s="23" t="str">
        <f aca="false">IF(B1199="","",IF(ISNA(MATCH(B1199,الموظفين!$A$2:$A$501,0)),"⚠ كود غير موجود",IF(O1199&lt;&gt;"",O1199,IF(N1199&lt;&gt;"",N1199,IF(H1199="",IF(AND(A1199&lt;&gt;"",WEEKDAY(A1199)=الإعدادات!$B$11),"راحة أسبوعية","غائب"),IF(I1199="","بدون انصراف",IF(N(K1199)&gt;0,"متأخر","حاضر")))))))</f>
        <v/>
      </c>
      <c r="Q1199" s="24" t="str">
        <f aca="false">IF(B1199="","",IF(OR(P1199="غائب",P1199="غياب",P1199="إجازة بدون راتب"),IFERROR(VLOOKUP(B1199,الموظفين!$A$2:$J$501,8,FALSE()),0),0))</f>
        <v/>
      </c>
      <c r="R1199" s="24" t="str">
        <f aca="false">IF(B1199="","",ROUND((N(K1199)+N(L1199))/60*IFERROR(VLOOKUP(B1199,الموظفين!$A$2:$J$501,8,FALSE()),0)/الإعدادات!$B$6*الإعدادات!$B$9,2))</f>
        <v/>
      </c>
      <c r="S1199" s="24" t="str">
        <f aca="false">IF(OR(B1199="",M1199=""),"",ROUND(M1199/60*IFERROR(VLOOKUP(B1199,الموظفين!$A$2:$J$501,9,FALSE()),0),2))</f>
        <v/>
      </c>
      <c r="T1199" s="17"/>
      <c r="U1199" s="23" t="str">
        <f aca="false">IF(OR(A1199="",B1199=""),"",A1199&amp;"|"&amp;B1199)</f>
        <v/>
      </c>
    </row>
    <row r="1200" customFormat="false" ht="15" hidden="false" customHeight="false" outlineLevel="0" collapsed="false">
      <c r="A1200" s="16"/>
      <c r="B1200" s="17"/>
      <c r="C1200" s="18" t="str">
        <f aca="false">IF($B1200="","",IFERROR(VLOOKUP($B1200,الموظفين!$A$2:$J$501,2,FALSE())&amp;"","⚠ كود غير موجود"))</f>
        <v/>
      </c>
      <c r="D1200" s="18" t="str">
        <f aca="false">IF($B1200="","",IFERROR(VLOOKUP($B1200,الموظفين!$A$2:$J$501,3,FALSE())&amp;"",""))</f>
        <v/>
      </c>
      <c r="E1200" s="18" t="str">
        <f aca="false">IF($B1200="","",IFERROR(VLOOKUP($B1200,الموظفين!$A$2:$J$501,5,FALSE())&amp;"",""))</f>
        <v/>
      </c>
      <c r="F1200" s="19" t="str">
        <f aca="false">IF($B1200="","",IFERROR(VLOOKUP($B1200,الموظفين!$A$2:$J$501,6,FALSE()),""))</f>
        <v/>
      </c>
      <c r="G1200" s="19" t="str">
        <f aca="false">IF($B1200="","",IFERROR(VLOOKUP($B1200,الموظفين!$A$2:$J$501,7,FALSE()),""))</f>
        <v/>
      </c>
      <c r="H1200" s="20"/>
      <c r="I1200" s="20"/>
      <c r="J1200" s="21" t="str">
        <f aca="false">IF(OR(H1200="",I1200=""),"",ROUND(MOD(I1200-H1200,1)*24,2))</f>
        <v/>
      </c>
      <c r="K1200" s="22" t="str">
        <f aca="false">IF(OR(H1200="",F1200=""),"",IF(ROUND(MAX(0,MOD(H1200-F1200+0.5,1)-0.5)*1440,0)&gt;IFERROR(VLOOKUP(E1200,الورديات!$A$2:$E$21,5,FALSE()),0),ROUND(MAX(0,MOD(H1200-F1200+0.5,1)-0.5)*1440,0),0))</f>
        <v/>
      </c>
      <c r="L1200" s="22" t="str">
        <f aca="false">IF(OR(I1200="",G1200=""),"",ROUND(MAX(0,MOD(G1200-I1200+0.5,1)-0.5)*1440,0))</f>
        <v/>
      </c>
      <c r="M1200" s="22" t="str">
        <f aca="false">IF(OR(I1200="",G1200=""),"",IF(ROUND(MAX(0,MOD(I1200-G1200+0.5,1)-0.5)*1440,0)&gt;=الإعدادات!$B$8,ROUND(MAX(0,MOD(I1200-G1200+0.5,1)-0.5)*1440,0),0))</f>
        <v/>
      </c>
      <c r="N1200" s="18" t="str">
        <f aca="false">IF(OR(A1200="",B1200=""),"",IF(COUNTIFS(الإجازات!$A$2:$A$1001,B1200,الإجازات!$D$2:$D$1001,"&lt;="&amp;A1200,الإجازات!$E$2:$E$1001,"&gt;="&amp;A1200,الإجازات!$G$2:$G$1001,"مقبولة")=0,"",LOOKUP(2,1/((الإجازات!$A$2:$A$1001=B1200)*(الإجازات!$D$2:$D$1001&lt;=A1200)*(الإجازات!$E$2:$E$1001&gt;=A1200)*(الإجازات!$G$2:$G$1001="مقبولة")),الإجازات!$C$2:$C$1001)))</f>
        <v/>
      </c>
      <c r="O1200" s="17"/>
      <c r="P1200" s="23" t="str">
        <f aca="false">IF(B1200="","",IF(ISNA(MATCH(B1200,الموظفين!$A$2:$A$501,0)),"⚠ كود غير موجود",IF(O1200&lt;&gt;"",O1200,IF(N1200&lt;&gt;"",N1200,IF(H1200="",IF(AND(A1200&lt;&gt;"",WEEKDAY(A1200)=الإعدادات!$B$11),"راحة أسبوعية","غائب"),IF(I1200="","بدون انصراف",IF(N(K1200)&gt;0,"متأخر","حاضر")))))))</f>
        <v/>
      </c>
      <c r="Q1200" s="24" t="str">
        <f aca="false">IF(B1200="","",IF(OR(P1200="غائب",P1200="غياب",P1200="إجازة بدون راتب"),IFERROR(VLOOKUP(B1200,الموظفين!$A$2:$J$501,8,FALSE()),0),0))</f>
        <v/>
      </c>
      <c r="R1200" s="24" t="str">
        <f aca="false">IF(B1200="","",ROUND((N(K1200)+N(L1200))/60*IFERROR(VLOOKUP(B1200,الموظفين!$A$2:$J$501,8,FALSE()),0)/الإعدادات!$B$6*الإعدادات!$B$9,2))</f>
        <v/>
      </c>
      <c r="S1200" s="24" t="str">
        <f aca="false">IF(OR(B1200="",M1200=""),"",ROUND(M1200/60*IFERROR(VLOOKUP(B1200,الموظفين!$A$2:$J$501,9,FALSE()),0),2))</f>
        <v/>
      </c>
      <c r="T1200" s="17"/>
      <c r="U1200" s="23" t="str">
        <f aca="false">IF(OR(A1200="",B1200=""),"",A1200&amp;"|"&amp;B1200)</f>
        <v/>
      </c>
    </row>
    <row r="1201" customFormat="false" ht="15" hidden="false" customHeight="false" outlineLevel="0" collapsed="false">
      <c r="A1201" s="16"/>
      <c r="B1201" s="17"/>
      <c r="C1201" s="18" t="str">
        <f aca="false">IF($B1201="","",IFERROR(VLOOKUP($B1201,الموظفين!$A$2:$J$501,2,FALSE())&amp;"","⚠ كود غير موجود"))</f>
        <v/>
      </c>
      <c r="D1201" s="18" t="str">
        <f aca="false">IF($B1201="","",IFERROR(VLOOKUP($B1201,الموظفين!$A$2:$J$501,3,FALSE())&amp;"",""))</f>
        <v/>
      </c>
      <c r="E1201" s="18" t="str">
        <f aca="false">IF($B1201="","",IFERROR(VLOOKUP($B1201,الموظفين!$A$2:$J$501,5,FALSE())&amp;"",""))</f>
        <v/>
      </c>
      <c r="F1201" s="19" t="str">
        <f aca="false">IF($B1201="","",IFERROR(VLOOKUP($B1201,الموظفين!$A$2:$J$501,6,FALSE()),""))</f>
        <v/>
      </c>
      <c r="G1201" s="19" t="str">
        <f aca="false">IF($B1201="","",IFERROR(VLOOKUP($B1201,الموظفين!$A$2:$J$501,7,FALSE()),""))</f>
        <v/>
      </c>
      <c r="H1201" s="20"/>
      <c r="I1201" s="20"/>
      <c r="J1201" s="21" t="str">
        <f aca="false">IF(OR(H1201="",I1201=""),"",ROUND(MOD(I1201-H1201,1)*24,2))</f>
        <v/>
      </c>
      <c r="K1201" s="22" t="str">
        <f aca="false">IF(OR(H1201="",F1201=""),"",IF(ROUND(MAX(0,MOD(H1201-F1201+0.5,1)-0.5)*1440,0)&gt;IFERROR(VLOOKUP(E1201,الورديات!$A$2:$E$21,5,FALSE()),0),ROUND(MAX(0,MOD(H1201-F1201+0.5,1)-0.5)*1440,0),0))</f>
        <v/>
      </c>
      <c r="L1201" s="22" t="str">
        <f aca="false">IF(OR(I1201="",G1201=""),"",ROUND(MAX(0,MOD(G1201-I1201+0.5,1)-0.5)*1440,0))</f>
        <v/>
      </c>
      <c r="M1201" s="22" t="str">
        <f aca="false">IF(OR(I1201="",G1201=""),"",IF(ROUND(MAX(0,MOD(I1201-G1201+0.5,1)-0.5)*1440,0)&gt;=الإعدادات!$B$8,ROUND(MAX(0,MOD(I1201-G1201+0.5,1)-0.5)*1440,0),0))</f>
        <v/>
      </c>
      <c r="N1201" s="18" t="str">
        <f aca="false">IF(OR(A1201="",B1201=""),"",IF(COUNTIFS(الإجازات!$A$2:$A$1001,B1201,الإجازات!$D$2:$D$1001,"&lt;="&amp;A1201,الإجازات!$E$2:$E$1001,"&gt;="&amp;A1201,الإجازات!$G$2:$G$1001,"مقبولة")=0,"",LOOKUP(2,1/((الإجازات!$A$2:$A$1001=B1201)*(الإجازات!$D$2:$D$1001&lt;=A1201)*(الإجازات!$E$2:$E$1001&gt;=A1201)*(الإجازات!$G$2:$G$1001="مقبولة")),الإجازات!$C$2:$C$1001)))</f>
        <v/>
      </c>
      <c r="O1201" s="17"/>
      <c r="P1201" s="23" t="str">
        <f aca="false">IF(B1201="","",IF(ISNA(MATCH(B1201,الموظفين!$A$2:$A$501,0)),"⚠ كود غير موجود",IF(O1201&lt;&gt;"",O1201,IF(N1201&lt;&gt;"",N1201,IF(H1201="",IF(AND(A1201&lt;&gt;"",WEEKDAY(A1201)=الإعدادات!$B$11),"راحة أسبوعية","غائب"),IF(I1201="","بدون انصراف",IF(N(K1201)&gt;0,"متأخر","حاضر")))))))</f>
        <v/>
      </c>
      <c r="Q1201" s="24" t="str">
        <f aca="false">IF(B1201="","",IF(OR(P1201="غائب",P1201="غياب",P1201="إجازة بدون راتب"),IFERROR(VLOOKUP(B1201,الموظفين!$A$2:$J$501,8,FALSE()),0),0))</f>
        <v/>
      </c>
      <c r="R1201" s="24" t="str">
        <f aca="false">IF(B1201="","",ROUND((N(K1201)+N(L1201))/60*IFERROR(VLOOKUP(B1201,الموظفين!$A$2:$J$501,8,FALSE()),0)/الإعدادات!$B$6*الإعدادات!$B$9,2))</f>
        <v/>
      </c>
      <c r="S1201" s="24" t="str">
        <f aca="false">IF(OR(B1201="",M1201=""),"",ROUND(M1201/60*IFERROR(VLOOKUP(B1201,الموظفين!$A$2:$J$501,9,FALSE()),0),2))</f>
        <v/>
      </c>
      <c r="T1201" s="17"/>
      <c r="U1201" s="23" t="str">
        <f aca="false">IF(OR(A1201="",B1201=""),"",A1201&amp;"|"&amp;B1201)</f>
        <v/>
      </c>
    </row>
    <row r="1202" customFormat="false" ht="15" hidden="false" customHeight="false" outlineLevel="0" collapsed="false">
      <c r="A1202" s="16"/>
      <c r="B1202" s="17"/>
      <c r="C1202" s="18" t="str">
        <f aca="false">IF($B1202="","",IFERROR(VLOOKUP($B1202,الموظفين!$A$2:$J$501,2,FALSE())&amp;"","⚠ كود غير موجود"))</f>
        <v/>
      </c>
      <c r="D1202" s="18" t="str">
        <f aca="false">IF($B1202="","",IFERROR(VLOOKUP($B1202,الموظفين!$A$2:$J$501,3,FALSE())&amp;"",""))</f>
        <v/>
      </c>
      <c r="E1202" s="18" t="str">
        <f aca="false">IF($B1202="","",IFERROR(VLOOKUP($B1202,الموظفين!$A$2:$J$501,5,FALSE())&amp;"",""))</f>
        <v/>
      </c>
      <c r="F1202" s="19" t="str">
        <f aca="false">IF($B1202="","",IFERROR(VLOOKUP($B1202,الموظفين!$A$2:$J$501,6,FALSE()),""))</f>
        <v/>
      </c>
      <c r="G1202" s="19" t="str">
        <f aca="false">IF($B1202="","",IFERROR(VLOOKUP($B1202,الموظفين!$A$2:$J$501,7,FALSE()),""))</f>
        <v/>
      </c>
      <c r="H1202" s="20"/>
      <c r="I1202" s="20"/>
      <c r="J1202" s="21" t="str">
        <f aca="false">IF(OR(H1202="",I1202=""),"",ROUND(MOD(I1202-H1202,1)*24,2))</f>
        <v/>
      </c>
      <c r="K1202" s="22" t="str">
        <f aca="false">IF(OR(H1202="",F1202=""),"",IF(ROUND(MAX(0,MOD(H1202-F1202+0.5,1)-0.5)*1440,0)&gt;IFERROR(VLOOKUP(E1202,الورديات!$A$2:$E$21,5,FALSE()),0),ROUND(MAX(0,MOD(H1202-F1202+0.5,1)-0.5)*1440,0),0))</f>
        <v/>
      </c>
      <c r="L1202" s="22" t="str">
        <f aca="false">IF(OR(I1202="",G1202=""),"",ROUND(MAX(0,MOD(G1202-I1202+0.5,1)-0.5)*1440,0))</f>
        <v/>
      </c>
      <c r="M1202" s="22" t="str">
        <f aca="false">IF(OR(I1202="",G1202=""),"",IF(ROUND(MAX(0,MOD(I1202-G1202+0.5,1)-0.5)*1440,0)&gt;=الإعدادات!$B$8,ROUND(MAX(0,MOD(I1202-G1202+0.5,1)-0.5)*1440,0),0))</f>
        <v/>
      </c>
      <c r="N1202" s="18" t="str">
        <f aca="false">IF(OR(A1202="",B1202=""),"",IF(COUNTIFS(الإجازات!$A$2:$A$1001,B1202,الإجازات!$D$2:$D$1001,"&lt;="&amp;A1202,الإجازات!$E$2:$E$1001,"&gt;="&amp;A1202,الإجازات!$G$2:$G$1001,"مقبولة")=0,"",LOOKUP(2,1/((الإجازات!$A$2:$A$1001=B1202)*(الإجازات!$D$2:$D$1001&lt;=A1202)*(الإجازات!$E$2:$E$1001&gt;=A1202)*(الإجازات!$G$2:$G$1001="مقبولة")),الإجازات!$C$2:$C$1001)))</f>
        <v/>
      </c>
      <c r="O1202" s="17"/>
      <c r="P1202" s="23" t="str">
        <f aca="false">IF(B1202="","",IF(ISNA(MATCH(B1202,الموظفين!$A$2:$A$501,0)),"⚠ كود غير موجود",IF(O1202&lt;&gt;"",O1202,IF(N1202&lt;&gt;"",N1202,IF(H1202="",IF(AND(A1202&lt;&gt;"",WEEKDAY(A1202)=الإعدادات!$B$11),"راحة أسبوعية","غائب"),IF(I1202="","بدون انصراف",IF(N(K1202)&gt;0,"متأخر","حاضر")))))))</f>
        <v/>
      </c>
      <c r="Q1202" s="24" t="str">
        <f aca="false">IF(B1202="","",IF(OR(P1202="غائب",P1202="غياب",P1202="إجازة بدون راتب"),IFERROR(VLOOKUP(B1202,الموظفين!$A$2:$J$501,8,FALSE()),0),0))</f>
        <v/>
      </c>
      <c r="R1202" s="24" t="str">
        <f aca="false">IF(B1202="","",ROUND((N(K1202)+N(L1202))/60*IFERROR(VLOOKUP(B1202,الموظفين!$A$2:$J$501,8,FALSE()),0)/الإعدادات!$B$6*الإعدادات!$B$9,2))</f>
        <v/>
      </c>
      <c r="S1202" s="24" t="str">
        <f aca="false">IF(OR(B1202="",M1202=""),"",ROUND(M1202/60*IFERROR(VLOOKUP(B1202,الموظفين!$A$2:$J$501,9,FALSE()),0),2))</f>
        <v/>
      </c>
      <c r="T1202" s="17"/>
      <c r="U1202" s="23" t="str">
        <f aca="false">IF(OR(A1202="",B1202=""),"",A1202&amp;"|"&amp;B1202)</f>
        <v/>
      </c>
    </row>
    <row r="1203" customFormat="false" ht="15" hidden="false" customHeight="false" outlineLevel="0" collapsed="false">
      <c r="A1203" s="16"/>
      <c r="B1203" s="17"/>
      <c r="C1203" s="18" t="str">
        <f aca="false">IF($B1203="","",IFERROR(VLOOKUP($B1203,الموظفين!$A$2:$J$501,2,FALSE())&amp;"","⚠ كود غير موجود"))</f>
        <v/>
      </c>
      <c r="D1203" s="18" t="str">
        <f aca="false">IF($B1203="","",IFERROR(VLOOKUP($B1203,الموظفين!$A$2:$J$501,3,FALSE())&amp;"",""))</f>
        <v/>
      </c>
      <c r="E1203" s="18" t="str">
        <f aca="false">IF($B1203="","",IFERROR(VLOOKUP($B1203,الموظفين!$A$2:$J$501,5,FALSE())&amp;"",""))</f>
        <v/>
      </c>
      <c r="F1203" s="19" t="str">
        <f aca="false">IF($B1203="","",IFERROR(VLOOKUP($B1203,الموظفين!$A$2:$J$501,6,FALSE()),""))</f>
        <v/>
      </c>
      <c r="G1203" s="19" t="str">
        <f aca="false">IF($B1203="","",IFERROR(VLOOKUP($B1203,الموظفين!$A$2:$J$501,7,FALSE()),""))</f>
        <v/>
      </c>
      <c r="H1203" s="20"/>
      <c r="I1203" s="20"/>
      <c r="J1203" s="21" t="str">
        <f aca="false">IF(OR(H1203="",I1203=""),"",ROUND(MOD(I1203-H1203,1)*24,2))</f>
        <v/>
      </c>
      <c r="K1203" s="22" t="str">
        <f aca="false">IF(OR(H1203="",F1203=""),"",IF(ROUND(MAX(0,MOD(H1203-F1203+0.5,1)-0.5)*1440,0)&gt;IFERROR(VLOOKUP(E1203,الورديات!$A$2:$E$21,5,FALSE()),0),ROUND(MAX(0,MOD(H1203-F1203+0.5,1)-0.5)*1440,0),0))</f>
        <v/>
      </c>
      <c r="L1203" s="22" t="str">
        <f aca="false">IF(OR(I1203="",G1203=""),"",ROUND(MAX(0,MOD(G1203-I1203+0.5,1)-0.5)*1440,0))</f>
        <v/>
      </c>
      <c r="M1203" s="22" t="str">
        <f aca="false">IF(OR(I1203="",G1203=""),"",IF(ROUND(MAX(0,MOD(I1203-G1203+0.5,1)-0.5)*1440,0)&gt;=الإعدادات!$B$8,ROUND(MAX(0,MOD(I1203-G1203+0.5,1)-0.5)*1440,0),0))</f>
        <v/>
      </c>
      <c r="N1203" s="18" t="str">
        <f aca="false">IF(OR(A1203="",B1203=""),"",IF(COUNTIFS(الإجازات!$A$2:$A$1001,B1203,الإجازات!$D$2:$D$1001,"&lt;="&amp;A1203,الإجازات!$E$2:$E$1001,"&gt;="&amp;A1203,الإجازات!$G$2:$G$1001,"مقبولة")=0,"",LOOKUP(2,1/((الإجازات!$A$2:$A$1001=B1203)*(الإجازات!$D$2:$D$1001&lt;=A1203)*(الإجازات!$E$2:$E$1001&gt;=A1203)*(الإجازات!$G$2:$G$1001="مقبولة")),الإجازات!$C$2:$C$1001)))</f>
        <v/>
      </c>
      <c r="O1203" s="17"/>
      <c r="P1203" s="23" t="str">
        <f aca="false">IF(B1203="","",IF(ISNA(MATCH(B1203,الموظفين!$A$2:$A$501,0)),"⚠ كود غير موجود",IF(O1203&lt;&gt;"",O1203,IF(N1203&lt;&gt;"",N1203,IF(H1203="",IF(AND(A1203&lt;&gt;"",WEEKDAY(A1203)=الإعدادات!$B$11),"راحة أسبوعية","غائب"),IF(I1203="","بدون انصراف",IF(N(K1203)&gt;0,"متأخر","حاضر")))))))</f>
        <v/>
      </c>
      <c r="Q1203" s="24" t="str">
        <f aca="false">IF(B1203="","",IF(OR(P1203="غائب",P1203="غياب",P1203="إجازة بدون راتب"),IFERROR(VLOOKUP(B1203,الموظفين!$A$2:$J$501,8,FALSE()),0),0))</f>
        <v/>
      </c>
      <c r="R1203" s="24" t="str">
        <f aca="false">IF(B1203="","",ROUND((N(K1203)+N(L1203))/60*IFERROR(VLOOKUP(B1203,الموظفين!$A$2:$J$501,8,FALSE()),0)/الإعدادات!$B$6*الإعدادات!$B$9,2))</f>
        <v/>
      </c>
      <c r="S1203" s="24" t="str">
        <f aca="false">IF(OR(B1203="",M1203=""),"",ROUND(M1203/60*IFERROR(VLOOKUP(B1203,الموظفين!$A$2:$J$501,9,FALSE()),0),2))</f>
        <v/>
      </c>
      <c r="T1203" s="17"/>
      <c r="U1203" s="23" t="str">
        <f aca="false">IF(OR(A1203="",B1203=""),"",A1203&amp;"|"&amp;B1203)</f>
        <v/>
      </c>
    </row>
    <row r="1204" customFormat="false" ht="15" hidden="false" customHeight="false" outlineLevel="0" collapsed="false">
      <c r="A1204" s="16"/>
      <c r="B1204" s="17"/>
      <c r="C1204" s="18" t="str">
        <f aca="false">IF($B1204="","",IFERROR(VLOOKUP($B1204,الموظفين!$A$2:$J$501,2,FALSE())&amp;"","⚠ كود غير موجود"))</f>
        <v/>
      </c>
      <c r="D1204" s="18" t="str">
        <f aca="false">IF($B1204="","",IFERROR(VLOOKUP($B1204,الموظفين!$A$2:$J$501,3,FALSE())&amp;"",""))</f>
        <v/>
      </c>
      <c r="E1204" s="18" t="str">
        <f aca="false">IF($B1204="","",IFERROR(VLOOKUP($B1204,الموظفين!$A$2:$J$501,5,FALSE())&amp;"",""))</f>
        <v/>
      </c>
      <c r="F1204" s="19" t="str">
        <f aca="false">IF($B1204="","",IFERROR(VLOOKUP($B1204,الموظفين!$A$2:$J$501,6,FALSE()),""))</f>
        <v/>
      </c>
      <c r="G1204" s="19" t="str">
        <f aca="false">IF($B1204="","",IFERROR(VLOOKUP($B1204,الموظفين!$A$2:$J$501,7,FALSE()),""))</f>
        <v/>
      </c>
      <c r="H1204" s="20"/>
      <c r="I1204" s="20"/>
      <c r="J1204" s="21" t="str">
        <f aca="false">IF(OR(H1204="",I1204=""),"",ROUND(MOD(I1204-H1204,1)*24,2))</f>
        <v/>
      </c>
      <c r="K1204" s="22" t="str">
        <f aca="false">IF(OR(H1204="",F1204=""),"",IF(ROUND(MAX(0,MOD(H1204-F1204+0.5,1)-0.5)*1440,0)&gt;IFERROR(VLOOKUP(E1204,الورديات!$A$2:$E$21,5,FALSE()),0),ROUND(MAX(0,MOD(H1204-F1204+0.5,1)-0.5)*1440,0),0))</f>
        <v/>
      </c>
      <c r="L1204" s="22" t="str">
        <f aca="false">IF(OR(I1204="",G1204=""),"",ROUND(MAX(0,MOD(G1204-I1204+0.5,1)-0.5)*1440,0))</f>
        <v/>
      </c>
      <c r="M1204" s="22" t="str">
        <f aca="false">IF(OR(I1204="",G1204=""),"",IF(ROUND(MAX(0,MOD(I1204-G1204+0.5,1)-0.5)*1440,0)&gt;=الإعدادات!$B$8,ROUND(MAX(0,MOD(I1204-G1204+0.5,1)-0.5)*1440,0),0))</f>
        <v/>
      </c>
      <c r="N1204" s="18" t="str">
        <f aca="false">IF(OR(A1204="",B1204=""),"",IF(COUNTIFS(الإجازات!$A$2:$A$1001,B1204,الإجازات!$D$2:$D$1001,"&lt;="&amp;A1204,الإجازات!$E$2:$E$1001,"&gt;="&amp;A1204,الإجازات!$G$2:$G$1001,"مقبولة")=0,"",LOOKUP(2,1/((الإجازات!$A$2:$A$1001=B1204)*(الإجازات!$D$2:$D$1001&lt;=A1204)*(الإجازات!$E$2:$E$1001&gt;=A1204)*(الإجازات!$G$2:$G$1001="مقبولة")),الإجازات!$C$2:$C$1001)))</f>
        <v/>
      </c>
      <c r="O1204" s="17"/>
      <c r="P1204" s="23" t="str">
        <f aca="false">IF(B1204="","",IF(ISNA(MATCH(B1204,الموظفين!$A$2:$A$501,0)),"⚠ كود غير موجود",IF(O1204&lt;&gt;"",O1204,IF(N1204&lt;&gt;"",N1204,IF(H1204="",IF(AND(A1204&lt;&gt;"",WEEKDAY(A1204)=الإعدادات!$B$11),"راحة أسبوعية","غائب"),IF(I1204="","بدون انصراف",IF(N(K1204)&gt;0,"متأخر","حاضر")))))))</f>
        <v/>
      </c>
      <c r="Q1204" s="24" t="str">
        <f aca="false">IF(B1204="","",IF(OR(P1204="غائب",P1204="غياب",P1204="إجازة بدون راتب"),IFERROR(VLOOKUP(B1204,الموظفين!$A$2:$J$501,8,FALSE()),0),0))</f>
        <v/>
      </c>
      <c r="R1204" s="24" t="str">
        <f aca="false">IF(B1204="","",ROUND((N(K1204)+N(L1204))/60*IFERROR(VLOOKUP(B1204,الموظفين!$A$2:$J$501,8,FALSE()),0)/الإعدادات!$B$6*الإعدادات!$B$9,2))</f>
        <v/>
      </c>
      <c r="S1204" s="24" t="str">
        <f aca="false">IF(OR(B1204="",M1204=""),"",ROUND(M1204/60*IFERROR(VLOOKUP(B1204,الموظفين!$A$2:$J$501,9,FALSE()),0),2))</f>
        <v/>
      </c>
      <c r="T1204" s="17"/>
      <c r="U1204" s="23" t="str">
        <f aca="false">IF(OR(A1204="",B1204=""),"",A1204&amp;"|"&amp;B1204)</f>
        <v/>
      </c>
    </row>
    <row r="1205" customFormat="false" ht="15" hidden="false" customHeight="false" outlineLevel="0" collapsed="false">
      <c r="A1205" s="16"/>
      <c r="B1205" s="17"/>
      <c r="C1205" s="18" t="str">
        <f aca="false">IF($B1205="","",IFERROR(VLOOKUP($B1205,الموظفين!$A$2:$J$501,2,FALSE())&amp;"","⚠ كود غير موجود"))</f>
        <v/>
      </c>
      <c r="D1205" s="18" t="str">
        <f aca="false">IF($B1205="","",IFERROR(VLOOKUP($B1205,الموظفين!$A$2:$J$501,3,FALSE())&amp;"",""))</f>
        <v/>
      </c>
      <c r="E1205" s="18" t="str">
        <f aca="false">IF($B1205="","",IFERROR(VLOOKUP($B1205,الموظفين!$A$2:$J$501,5,FALSE())&amp;"",""))</f>
        <v/>
      </c>
      <c r="F1205" s="19" t="str">
        <f aca="false">IF($B1205="","",IFERROR(VLOOKUP($B1205,الموظفين!$A$2:$J$501,6,FALSE()),""))</f>
        <v/>
      </c>
      <c r="G1205" s="19" t="str">
        <f aca="false">IF($B1205="","",IFERROR(VLOOKUP($B1205,الموظفين!$A$2:$J$501,7,FALSE()),""))</f>
        <v/>
      </c>
      <c r="H1205" s="20"/>
      <c r="I1205" s="20"/>
      <c r="J1205" s="21" t="str">
        <f aca="false">IF(OR(H1205="",I1205=""),"",ROUND(MOD(I1205-H1205,1)*24,2))</f>
        <v/>
      </c>
      <c r="K1205" s="22" t="str">
        <f aca="false">IF(OR(H1205="",F1205=""),"",IF(ROUND(MAX(0,MOD(H1205-F1205+0.5,1)-0.5)*1440,0)&gt;IFERROR(VLOOKUP(E1205,الورديات!$A$2:$E$21,5,FALSE()),0),ROUND(MAX(0,MOD(H1205-F1205+0.5,1)-0.5)*1440,0),0))</f>
        <v/>
      </c>
      <c r="L1205" s="22" t="str">
        <f aca="false">IF(OR(I1205="",G1205=""),"",ROUND(MAX(0,MOD(G1205-I1205+0.5,1)-0.5)*1440,0))</f>
        <v/>
      </c>
      <c r="M1205" s="22" t="str">
        <f aca="false">IF(OR(I1205="",G1205=""),"",IF(ROUND(MAX(0,MOD(I1205-G1205+0.5,1)-0.5)*1440,0)&gt;=الإعدادات!$B$8,ROUND(MAX(0,MOD(I1205-G1205+0.5,1)-0.5)*1440,0),0))</f>
        <v/>
      </c>
      <c r="N1205" s="18" t="str">
        <f aca="false">IF(OR(A1205="",B1205=""),"",IF(COUNTIFS(الإجازات!$A$2:$A$1001,B1205,الإجازات!$D$2:$D$1001,"&lt;="&amp;A1205,الإجازات!$E$2:$E$1001,"&gt;="&amp;A1205,الإجازات!$G$2:$G$1001,"مقبولة")=0,"",LOOKUP(2,1/((الإجازات!$A$2:$A$1001=B1205)*(الإجازات!$D$2:$D$1001&lt;=A1205)*(الإجازات!$E$2:$E$1001&gt;=A1205)*(الإجازات!$G$2:$G$1001="مقبولة")),الإجازات!$C$2:$C$1001)))</f>
        <v/>
      </c>
      <c r="O1205" s="17"/>
      <c r="P1205" s="23" t="str">
        <f aca="false">IF(B1205="","",IF(ISNA(MATCH(B1205,الموظفين!$A$2:$A$501,0)),"⚠ كود غير موجود",IF(O1205&lt;&gt;"",O1205,IF(N1205&lt;&gt;"",N1205,IF(H1205="",IF(AND(A1205&lt;&gt;"",WEEKDAY(A1205)=الإعدادات!$B$11),"راحة أسبوعية","غائب"),IF(I1205="","بدون انصراف",IF(N(K1205)&gt;0,"متأخر","حاضر")))))))</f>
        <v/>
      </c>
      <c r="Q1205" s="24" t="str">
        <f aca="false">IF(B1205="","",IF(OR(P1205="غائب",P1205="غياب",P1205="إجازة بدون راتب"),IFERROR(VLOOKUP(B1205,الموظفين!$A$2:$J$501,8,FALSE()),0),0))</f>
        <v/>
      </c>
      <c r="R1205" s="24" t="str">
        <f aca="false">IF(B1205="","",ROUND((N(K1205)+N(L1205))/60*IFERROR(VLOOKUP(B1205,الموظفين!$A$2:$J$501,8,FALSE()),0)/الإعدادات!$B$6*الإعدادات!$B$9,2))</f>
        <v/>
      </c>
      <c r="S1205" s="24" t="str">
        <f aca="false">IF(OR(B1205="",M1205=""),"",ROUND(M1205/60*IFERROR(VLOOKUP(B1205,الموظفين!$A$2:$J$501,9,FALSE()),0),2))</f>
        <v/>
      </c>
      <c r="T1205" s="17"/>
      <c r="U1205" s="23" t="str">
        <f aca="false">IF(OR(A1205="",B1205=""),"",A1205&amp;"|"&amp;B1205)</f>
        <v/>
      </c>
    </row>
    <row r="1206" customFormat="false" ht="15" hidden="false" customHeight="false" outlineLevel="0" collapsed="false">
      <c r="A1206" s="16"/>
      <c r="B1206" s="17"/>
      <c r="C1206" s="18" t="str">
        <f aca="false">IF($B1206="","",IFERROR(VLOOKUP($B1206,الموظفين!$A$2:$J$501,2,FALSE())&amp;"","⚠ كود غير موجود"))</f>
        <v/>
      </c>
      <c r="D1206" s="18" t="str">
        <f aca="false">IF($B1206="","",IFERROR(VLOOKUP($B1206,الموظفين!$A$2:$J$501,3,FALSE())&amp;"",""))</f>
        <v/>
      </c>
      <c r="E1206" s="18" t="str">
        <f aca="false">IF($B1206="","",IFERROR(VLOOKUP($B1206,الموظفين!$A$2:$J$501,5,FALSE())&amp;"",""))</f>
        <v/>
      </c>
      <c r="F1206" s="19" t="str">
        <f aca="false">IF($B1206="","",IFERROR(VLOOKUP($B1206,الموظفين!$A$2:$J$501,6,FALSE()),""))</f>
        <v/>
      </c>
      <c r="G1206" s="19" t="str">
        <f aca="false">IF($B1206="","",IFERROR(VLOOKUP($B1206,الموظفين!$A$2:$J$501,7,FALSE()),""))</f>
        <v/>
      </c>
      <c r="H1206" s="20"/>
      <c r="I1206" s="20"/>
      <c r="J1206" s="21" t="str">
        <f aca="false">IF(OR(H1206="",I1206=""),"",ROUND(MOD(I1206-H1206,1)*24,2))</f>
        <v/>
      </c>
      <c r="K1206" s="22" t="str">
        <f aca="false">IF(OR(H1206="",F1206=""),"",IF(ROUND(MAX(0,MOD(H1206-F1206+0.5,1)-0.5)*1440,0)&gt;IFERROR(VLOOKUP(E1206,الورديات!$A$2:$E$21,5,FALSE()),0),ROUND(MAX(0,MOD(H1206-F1206+0.5,1)-0.5)*1440,0),0))</f>
        <v/>
      </c>
      <c r="L1206" s="22" t="str">
        <f aca="false">IF(OR(I1206="",G1206=""),"",ROUND(MAX(0,MOD(G1206-I1206+0.5,1)-0.5)*1440,0))</f>
        <v/>
      </c>
      <c r="M1206" s="22" t="str">
        <f aca="false">IF(OR(I1206="",G1206=""),"",IF(ROUND(MAX(0,MOD(I1206-G1206+0.5,1)-0.5)*1440,0)&gt;=الإعدادات!$B$8,ROUND(MAX(0,MOD(I1206-G1206+0.5,1)-0.5)*1440,0),0))</f>
        <v/>
      </c>
      <c r="N1206" s="18" t="str">
        <f aca="false">IF(OR(A1206="",B1206=""),"",IF(COUNTIFS(الإجازات!$A$2:$A$1001,B1206,الإجازات!$D$2:$D$1001,"&lt;="&amp;A1206,الإجازات!$E$2:$E$1001,"&gt;="&amp;A1206,الإجازات!$G$2:$G$1001,"مقبولة")=0,"",LOOKUP(2,1/((الإجازات!$A$2:$A$1001=B1206)*(الإجازات!$D$2:$D$1001&lt;=A1206)*(الإجازات!$E$2:$E$1001&gt;=A1206)*(الإجازات!$G$2:$G$1001="مقبولة")),الإجازات!$C$2:$C$1001)))</f>
        <v/>
      </c>
      <c r="O1206" s="17"/>
      <c r="P1206" s="23" t="str">
        <f aca="false">IF(B1206="","",IF(ISNA(MATCH(B1206,الموظفين!$A$2:$A$501,0)),"⚠ كود غير موجود",IF(O1206&lt;&gt;"",O1206,IF(N1206&lt;&gt;"",N1206,IF(H1206="",IF(AND(A1206&lt;&gt;"",WEEKDAY(A1206)=الإعدادات!$B$11),"راحة أسبوعية","غائب"),IF(I1206="","بدون انصراف",IF(N(K1206)&gt;0,"متأخر","حاضر")))))))</f>
        <v/>
      </c>
      <c r="Q1206" s="24" t="str">
        <f aca="false">IF(B1206="","",IF(OR(P1206="غائب",P1206="غياب",P1206="إجازة بدون راتب"),IFERROR(VLOOKUP(B1206,الموظفين!$A$2:$J$501,8,FALSE()),0),0))</f>
        <v/>
      </c>
      <c r="R1206" s="24" t="str">
        <f aca="false">IF(B1206="","",ROUND((N(K1206)+N(L1206))/60*IFERROR(VLOOKUP(B1206,الموظفين!$A$2:$J$501,8,FALSE()),0)/الإعدادات!$B$6*الإعدادات!$B$9,2))</f>
        <v/>
      </c>
      <c r="S1206" s="24" t="str">
        <f aca="false">IF(OR(B1206="",M1206=""),"",ROUND(M1206/60*IFERROR(VLOOKUP(B1206,الموظفين!$A$2:$J$501,9,FALSE()),0),2))</f>
        <v/>
      </c>
      <c r="T1206" s="17"/>
      <c r="U1206" s="23" t="str">
        <f aca="false">IF(OR(A1206="",B1206=""),"",A1206&amp;"|"&amp;B1206)</f>
        <v/>
      </c>
    </row>
    <row r="1207" customFormat="false" ht="15" hidden="false" customHeight="false" outlineLevel="0" collapsed="false">
      <c r="A1207" s="16"/>
      <c r="B1207" s="17"/>
      <c r="C1207" s="18" t="str">
        <f aca="false">IF($B1207="","",IFERROR(VLOOKUP($B1207,الموظفين!$A$2:$J$501,2,FALSE())&amp;"","⚠ كود غير موجود"))</f>
        <v/>
      </c>
      <c r="D1207" s="18" t="str">
        <f aca="false">IF($B1207="","",IFERROR(VLOOKUP($B1207,الموظفين!$A$2:$J$501,3,FALSE())&amp;"",""))</f>
        <v/>
      </c>
      <c r="E1207" s="18" t="str">
        <f aca="false">IF($B1207="","",IFERROR(VLOOKUP($B1207,الموظفين!$A$2:$J$501,5,FALSE())&amp;"",""))</f>
        <v/>
      </c>
      <c r="F1207" s="19" t="str">
        <f aca="false">IF($B1207="","",IFERROR(VLOOKUP($B1207,الموظفين!$A$2:$J$501,6,FALSE()),""))</f>
        <v/>
      </c>
      <c r="G1207" s="19" t="str">
        <f aca="false">IF($B1207="","",IFERROR(VLOOKUP($B1207,الموظفين!$A$2:$J$501,7,FALSE()),""))</f>
        <v/>
      </c>
      <c r="H1207" s="20"/>
      <c r="I1207" s="20"/>
      <c r="J1207" s="21" t="str">
        <f aca="false">IF(OR(H1207="",I1207=""),"",ROUND(MOD(I1207-H1207,1)*24,2))</f>
        <v/>
      </c>
      <c r="K1207" s="22" t="str">
        <f aca="false">IF(OR(H1207="",F1207=""),"",IF(ROUND(MAX(0,MOD(H1207-F1207+0.5,1)-0.5)*1440,0)&gt;IFERROR(VLOOKUP(E1207,الورديات!$A$2:$E$21,5,FALSE()),0),ROUND(MAX(0,MOD(H1207-F1207+0.5,1)-0.5)*1440,0),0))</f>
        <v/>
      </c>
      <c r="L1207" s="22" t="str">
        <f aca="false">IF(OR(I1207="",G1207=""),"",ROUND(MAX(0,MOD(G1207-I1207+0.5,1)-0.5)*1440,0))</f>
        <v/>
      </c>
      <c r="M1207" s="22" t="str">
        <f aca="false">IF(OR(I1207="",G1207=""),"",IF(ROUND(MAX(0,MOD(I1207-G1207+0.5,1)-0.5)*1440,0)&gt;=الإعدادات!$B$8,ROUND(MAX(0,MOD(I1207-G1207+0.5,1)-0.5)*1440,0),0))</f>
        <v/>
      </c>
      <c r="N1207" s="18" t="str">
        <f aca="false">IF(OR(A1207="",B1207=""),"",IF(COUNTIFS(الإجازات!$A$2:$A$1001,B1207,الإجازات!$D$2:$D$1001,"&lt;="&amp;A1207,الإجازات!$E$2:$E$1001,"&gt;="&amp;A1207,الإجازات!$G$2:$G$1001,"مقبولة")=0,"",LOOKUP(2,1/((الإجازات!$A$2:$A$1001=B1207)*(الإجازات!$D$2:$D$1001&lt;=A1207)*(الإجازات!$E$2:$E$1001&gt;=A1207)*(الإجازات!$G$2:$G$1001="مقبولة")),الإجازات!$C$2:$C$1001)))</f>
        <v/>
      </c>
      <c r="O1207" s="17"/>
      <c r="P1207" s="23" t="str">
        <f aca="false">IF(B1207="","",IF(ISNA(MATCH(B1207,الموظفين!$A$2:$A$501,0)),"⚠ كود غير موجود",IF(O1207&lt;&gt;"",O1207,IF(N1207&lt;&gt;"",N1207,IF(H1207="",IF(AND(A1207&lt;&gt;"",WEEKDAY(A1207)=الإعدادات!$B$11),"راحة أسبوعية","غائب"),IF(I1207="","بدون انصراف",IF(N(K1207)&gt;0,"متأخر","حاضر")))))))</f>
        <v/>
      </c>
      <c r="Q1207" s="24" t="str">
        <f aca="false">IF(B1207="","",IF(OR(P1207="غائب",P1207="غياب",P1207="إجازة بدون راتب"),IFERROR(VLOOKUP(B1207,الموظفين!$A$2:$J$501,8,FALSE()),0),0))</f>
        <v/>
      </c>
      <c r="R1207" s="24" t="str">
        <f aca="false">IF(B1207="","",ROUND((N(K1207)+N(L1207))/60*IFERROR(VLOOKUP(B1207,الموظفين!$A$2:$J$501,8,FALSE()),0)/الإعدادات!$B$6*الإعدادات!$B$9,2))</f>
        <v/>
      </c>
      <c r="S1207" s="24" t="str">
        <f aca="false">IF(OR(B1207="",M1207=""),"",ROUND(M1207/60*IFERROR(VLOOKUP(B1207,الموظفين!$A$2:$J$501,9,FALSE()),0),2))</f>
        <v/>
      </c>
      <c r="T1207" s="17"/>
      <c r="U1207" s="23" t="str">
        <f aca="false">IF(OR(A1207="",B1207=""),"",A1207&amp;"|"&amp;B1207)</f>
        <v/>
      </c>
    </row>
    <row r="1208" customFormat="false" ht="15" hidden="false" customHeight="false" outlineLevel="0" collapsed="false">
      <c r="A1208" s="16"/>
      <c r="B1208" s="17"/>
      <c r="C1208" s="18" t="str">
        <f aca="false">IF($B1208="","",IFERROR(VLOOKUP($B1208,الموظفين!$A$2:$J$501,2,FALSE())&amp;"","⚠ كود غير موجود"))</f>
        <v/>
      </c>
      <c r="D1208" s="18" t="str">
        <f aca="false">IF($B1208="","",IFERROR(VLOOKUP($B1208,الموظفين!$A$2:$J$501,3,FALSE())&amp;"",""))</f>
        <v/>
      </c>
      <c r="E1208" s="18" t="str">
        <f aca="false">IF($B1208="","",IFERROR(VLOOKUP($B1208,الموظفين!$A$2:$J$501,5,FALSE())&amp;"",""))</f>
        <v/>
      </c>
      <c r="F1208" s="19" t="str">
        <f aca="false">IF($B1208="","",IFERROR(VLOOKUP($B1208,الموظفين!$A$2:$J$501,6,FALSE()),""))</f>
        <v/>
      </c>
      <c r="G1208" s="19" t="str">
        <f aca="false">IF($B1208="","",IFERROR(VLOOKUP($B1208,الموظفين!$A$2:$J$501,7,FALSE()),""))</f>
        <v/>
      </c>
      <c r="H1208" s="20"/>
      <c r="I1208" s="20"/>
      <c r="J1208" s="21" t="str">
        <f aca="false">IF(OR(H1208="",I1208=""),"",ROUND(MOD(I1208-H1208,1)*24,2))</f>
        <v/>
      </c>
      <c r="K1208" s="22" t="str">
        <f aca="false">IF(OR(H1208="",F1208=""),"",IF(ROUND(MAX(0,MOD(H1208-F1208+0.5,1)-0.5)*1440,0)&gt;IFERROR(VLOOKUP(E1208,الورديات!$A$2:$E$21,5,FALSE()),0),ROUND(MAX(0,MOD(H1208-F1208+0.5,1)-0.5)*1440,0),0))</f>
        <v/>
      </c>
      <c r="L1208" s="22" t="str">
        <f aca="false">IF(OR(I1208="",G1208=""),"",ROUND(MAX(0,MOD(G1208-I1208+0.5,1)-0.5)*1440,0))</f>
        <v/>
      </c>
      <c r="M1208" s="22" t="str">
        <f aca="false">IF(OR(I1208="",G1208=""),"",IF(ROUND(MAX(0,MOD(I1208-G1208+0.5,1)-0.5)*1440,0)&gt;=الإعدادات!$B$8,ROUND(MAX(0,MOD(I1208-G1208+0.5,1)-0.5)*1440,0),0))</f>
        <v/>
      </c>
      <c r="N1208" s="18" t="str">
        <f aca="false">IF(OR(A1208="",B1208=""),"",IF(COUNTIFS(الإجازات!$A$2:$A$1001,B1208,الإجازات!$D$2:$D$1001,"&lt;="&amp;A1208,الإجازات!$E$2:$E$1001,"&gt;="&amp;A1208,الإجازات!$G$2:$G$1001,"مقبولة")=0,"",LOOKUP(2,1/((الإجازات!$A$2:$A$1001=B1208)*(الإجازات!$D$2:$D$1001&lt;=A1208)*(الإجازات!$E$2:$E$1001&gt;=A1208)*(الإجازات!$G$2:$G$1001="مقبولة")),الإجازات!$C$2:$C$1001)))</f>
        <v/>
      </c>
      <c r="O1208" s="17"/>
      <c r="P1208" s="23" t="str">
        <f aca="false">IF(B1208="","",IF(ISNA(MATCH(B1208,الموظفين!$A$2:$A$501,0)),"⚠ كود غير موجود",IF(O1208&lt;&gt;"",O1208,IF(N1208&lt;&gt;"",N1208,IF(H1208="",IF(AND(A1208&lt;&gt;"",WEEKDAY(A1208)=الإعدادات!$B$11),"راحة أسبوعية","غائب"),IF(I1208="","بدون انصراف",IF(N(K1208)&gt;0,"متأخر","حاضر")))))))</f>
        <v/>
      </c>
      <c r="Q1208" s="24" t="str">
        <f aca="false">IF(B1208="","",IF(OR(P1208="غائب",P1208="غياب",P1208="إجازة بدون راتب"),IFERROR(VLOOKUP(B1208,الموظفين!$A$2:$J$501,8,FALSE()),0),0))</f>
        <v/>
      </c>
      <c r="R1208" s="24" t="str">
        <f aca="false">IF(B1208="","",ROUND((N(K1208)+N(L1208))/60*IFERROR(VLOOKUP(B1208,الموظفين!$A$2:$J$501,8,FALSE()),0)/الإعدادات!$B$6*الإعدادات!$B$9,2))</f>
        <v/>
      </c>
      <c r="S1208" s="24" t="str">
        <f aca="false">IF(OR(B1208="",M1208=""),"",ROUND(M1208/60*IFERROR(VLOOKUP(B1208,الموظفين!$A$2:$J$501,9,FALSE()),0),2))</f>
        <v/>
      </c>
      <c r="T1208" s="17"/>
      <c r="U1208" s="23" t="str">
        <f aca="false">IF(OR(A1208="",B1208=""),"",A1208&amp;"|"&amp;B1208)</f>
        <v/>
      </c>
    </row>
    <row r="1209" customFormat="false" ht="15" hidden="false" customHeight="false" outlineLevel="0" collapsed="false">
      <c r="A1209" s="16"/>
      <c r="B1209" s="17"/>
      <c r="C1209" s="18" t="str">
        <f aca="false">IF($B1209="","",IFERROR(VLOOKUP($B1209,الموظفين!$A$2:$J$501,2,FALSE())&amp;"","⚠ كود غير موجود"))</f>
        <v/>
      </c>
      <c r="D1209" s="18" t="str">
        <f aca="false">IF($B1209="","",IFERROR(VLOOKUP($B1209,الموظفين!$A$2:$J$501,3,FALSE())&amp;"",""))</f>
        <v/>
      </c>
      <c r="E1209" s="18" t="str">
        <f aca="false">IF($B1209="","",IFERROR(VLOOKUP($B1209,الموظفين!$A$2:$J$501,5,FALSE())&amp;"",""))</f>
        <v/>
      </c>
      <c r="F1209" s="19" t="str">
        <f aca="false">IF($B1209="","",IFERROR(VLOOKUP($B1209,الموظفين!$A$2:$J$501,6,FALSE()),""))</f>
        <v/>
      </c>
      <c r="G1209" s="19" t="str">
        <f aca="false">IF($B1209="","",IFERROR(VLOOKUP($B1209,الموظفين!$A$2:$J$501,7,FALSE()),""))</f>
        <v/>
      </c>
      <c r="H1209" s="20"/>
      <c r="I1209" s="20"/>
      <c r="J1209" s="21" t="str">
        <f aca="false">IF(OR(H1209="",I1209=""),"",ROUND(MOD(I1209-H1209,1)*24,2))</f>
        <v/>
      </c>
      <c r="K1209" s="22" t="str">
        <f aca="false">IF(OR(H1209="",F1209=""),"",IF(ROUND(MAX(0,MOD(H1209-F1209+0.5,1)-0.5)*1440,0)&gt;IFERROR(VLOOKUP(E1209,الورديات!$A$2:$E$21,5,FALSE()),0),ROUND(MAX(0,MOD(H1209-F1209+0.5,1)-0.5)*1440,0),0))</f>
        <v/>
      </c>
      <c r="L1209" s="22" t="str">
        <f aca="false">IF(OR(I1209="",G1209=""),"",ROUND(MAX(0,MOD(G1209-I1209+0.5,1)-0.5)*1440,0))</f>
        <v/>
      </c>
      <c r="M1209" s="22" t="str">
        <f aca="false">IF(OR(I1209="",G1209=""),"",IF(ROUND(MAX(0,MOD(I1209-G1209+0.5,1)-0.5)*1440,0)&gt;=الإعدادات!$B$8,ROUND(MAX(0,MOD(I1209-G1209+0.5,1)-0.5)*1440,0),0))</f>
        <v/>
      </c>
      <c r="N1209" s="18" t="str">
        <f aca="false">IF(OR(A1209="",B1209=""),"",IF(COUNTIFS(الإجازات!$A$2:$A$1001,B1209,الإجازات!$D$2:$D$1001,"&lt;="&amp;A1209,الإجازات!$E$2:$E$1001,"&gt;="&amp;A1209,الإجازات!$G$2:$G$1001,"مقبولة")=0,"",LOOKUP(2,1/((الإجازات!$A$2:$A$1001=B1209)*(الإجازات!$D$2:$D$1001&lt;=A1209)*(الإجازات!$E$2:$E$1001&gt;=A1209)*(الإجازات!$G$2:$G$1001="مقبولة")),الإجازات!$C$2:$C$1001)))</f>
        <v/>
      </c>
      <c r="O1209" s="17"/>
      <c r="P1209" s="23" t="str">
        <f aca="false">IF(B1209="","",IF(ISNA(MATCH(B1209,الموظفين!$A$2:$A$501,0)),"⚠ كود غير موجود",IF(O1209&lt;&gt;"",O1209,IF(N1209&lt;&gt;"",N1209,IF(H1209="",IF(AND(A1209&lt;&gt;"",WEEKDAY(A1209)=الإعدادات!$B$11),"راحة أسبوعية","غائب"),IF(I1209="","بدون انصراف",IF(N(K1209)&gt;0,"متأخر","حاضر")))))))</f>
        <v/>
      </c>
      <c r="Q1209" s="24" t="str">
        <f aca="false">IF(B1209="","",IF(OR(P1209="غائب",P1209="غياب",P1209="إجازة بدون راتب"),IFERROR(VLOOKUP(B1209,الموظفين!$A$2:$J$501,8,FALSE()),0),0))</f>
        <v/>
      </c>
      <c r="R1209" s="24" t="str">
        <f aca="false">IF(B1209="","",ROUND((N(K1209)+N(L1209))/60*IFERROR(VLOOKUP(B1209,الموظفين!$A$2:$J$501,8,FALSE()),0)/الإعدادات!$B$6*الإعدادات!$B$9,2))</f>
        <v/>
      </c>
      <c r="S1209" s="24" t="str">
        <f aca="false">IF(OR(B1209="",M1209=""),"",ROUND(M1209/60*IFERROR(VLOOKUP(B1209,الموظفين!$A$2:$J$501,9,FALSE()),0),2))</f>
        <v/>
      </c>
      <c r="T1209" s="17"/>
      <c r="U1209" s="23" t="str">
        <f aca="false">IF(OR(A1209="",B1209=""),"",A1209&amp;"|"&amp;B1209)</f>
        <v/>
      </c>
    </row>
    <row r="1210" customFormat="false" ht="15" hidden="false" customHeight="false" outlineLevel="0" collapsed="false">
      <c r="A1210" s="16"/>
      <c r="B1210" s="17"/>
      <c r="C1210" s="18" t="str">
        <f aca="false">IF($B1210="","",IFERROR(VLOOKUP($B1210,الموظفين!$A$2:$J$501,2,FALSE())&amp;"","⚠ كود غير موجود"))</f>
        <v/>
      </c>
      <c r="D1210" s="18" t="str">
        <f aca="false">IF($B1210="","",IFERROR(VLOOKUP($B1210,الموظفين!$A$2:$J$501,3,FALSE())&amp;"",""))</f>
        <v/>
      </c>
      <c r="E1210" s="18" t="str">
        <f aca="false">IF($B1210="","",IFERROR(VLOOKUP($B1210,الموظفين!$A$2:$J$501,5,FALSE())&amp;"",""))</f>
        <v/>
      </c>
      <c r="F1210" s="19" t="str">
        <f aca="false">IF($B1210="","",IFERROR(VLOOKUP($B1210,الموظفين!$A$2:$J$501,6,FALSE()),""))</f>
        <v/>
      </c>
      <c r="G1210" s="19" t="str">
        <f aca="false">IF($B1210="","",IFERROR(VLOOKUP($B1210,الموظفين!$A$2:$J$501,7,FALSE()),""))</f>
        <v/>
      </c>
      <c r="H1210" s="20"/>
      <c r="I1210" s="20"/>
      <c r="J1210" s="21" t="str">
        <f aca="false">IF(OR(H1210="",I1210=""),"",ROUND(MOD(I1210-H1210,1)*24,2))</f>
        <v/>
      </c>
      <c r="K1210" s="22" t="str">
        <f aca="false">IF(OR(H1210="",F1210=""),"",IF(ROUND(MAX(0,MOD(H1210-F1210+0.5,1)-0.5)*1440,0)&gt;IFERROR(VLOOKUP(E1210,الورديات!$A$2:$E$21,5,FALSE()),0),ROUND(MAX(0,MOD(H1210-F1210+0.5,1)-0.5)*1440,0),0))</f>
        <v/>
      </c>
      <c r="L1210" s="22" t="str">
        <f aca="false">IF(OR(I1210="",G1210=""),"",ROUND(MAX(0,MOD(G1210-I1210+0.5,1)-0.5)*1440,0))</f>
        <v/>
      </c>
      <c r="M1210" s="22" t="str">
        <f aca="false">IF(OR(I1210="",G1210=""),"",IF(ROUND(MAX(0,MOD(I1210-G1210+0.5,1)-0.5)*1440,0)&gt;=الإعدادات!$B$8,ROUND(MAX(0,MOD(I1210-G1210+0.5,1)-0.5)*1440,0),0))</f>
        <v/>
      </c>
      <c r="N1210" s="18" t="str">
        <f aca="false">IF(OR(A1210="",B1210=""),"",IF(COUNTIFS(الإجازات!$A$2:$A$1001,B1210,الإجازات!$D$2:$D$1001,"&lt;="&amp;A1210,الإجازات!$E$2:$E$1001,"&gt;="&amp;A1210,الإجازات!$G$2:$G$1001,"مقبولة")=0,"",LOOKUP(2,1/((الإجازات!$A$2:$A$1001=B1210)*(الإجازات!$D$2:$D$1001&lt;=A1210)*(الإجازات!$E$2:$E$1001&gt;=A1210)*(الإجازات!$G$2:$G$1001="مقبولة")),الإجازات!$C$2:$C$1001)))</f>
        <v/>
      </c>
      <c r="O1210" s="17"/>
      <c r="P1210" s="23" t="str">
        <f aca="false">IF(B1210="","",IF(ISNA(MATCH(B1210,الموظفين!$A$2:$A$501,0)),"⚠ كود غير موجود",IF(O1210&lt;&gt;"",O1210,IF(N1210&lt;&gt;"",N1210,IF(H1210="",IF(AND(A1210&lt;&gt;"",WEEKDAY(A1210)=الإعدادات!$B$11),"راحة أسبوعية","غائب"),IF(I1210="","بدون انصراف",IF(N(K1210)&gt;0,"متأخر","حاضر")))))))</f>
        <v/>
      </c>
      <c r="Q1210" s="24" t="str">
        <f aca="false">IF(B1210="","",IF(OR(P1210="غائب",P1210="غياب",P1210="إجازة بدون راتب"),IFERROR(VLOOKUP(B1210,الموظفين!$A$2:$J$501,8,FALSE()),0),0))</f>
        <v/>
      </c>
      <c r="R1210" s="24" t="str">
        <f aca="false">IF(B1210="","",ROUND((N(K1210)+N(L1210))/60*IFERROR(VLOOKUP(B1210,الموظفين!$A$2:$J$501,8,FALSE()),0)/الإعدادات!$B$6*الإعدادات!$B$9,2))</f>
        <v/>
      </c>
      <c r="S1210" s="24" t="str">
        <f aca="false">IF(OR(B1210="",M1210=""),"",ROUND(M1210/60*IFERROR(VLOOKUP(B1210,الموظفين!$A$2:$J$501,9,FALSE()),0),2))</f>
        <v/>
      </c>
      <c r="T1210" s="17"/>
      <c r="U1210" s="23" t="str">
        <f aca="false">IF(OR(A1210="",B1210=""),"",A1210&amp;"|"&amp;B1210)</f>
        <v/>
      </c>
    </row>
    <row r="1211" customFormat="false" ht="15" hidden="false" customHeight="false" outlineLevel="0" collapsed="false">
      <c r="A1211" s="16"/>
      <c r="B1211" s="17"/>
      <c r="C1211" s="18" t="str">
        <f aca="false">IF($B1211="","",IFERROR(VLOOKUP($B1211,الموظفين!$A$2:$J$501,2,FALSE())&amp;"","⚠ كود غير موجود"))</f>
        <v/>
      </c>
      <c r="D1211" s="18" t="str">
        <f aca="false">IF($B1211="","",IFERROR(VLOOKUP($B1211,الموظفين!$A$2:$J$501,3,FALSE())&amp;"",""))</f>
        <v/>
      </c>
      <c r="E1211" s="18" t="str">
        <f aca="false">IF($B1211="","",IFERROR(VLOOKUP($B1211,الموظفين!$A$2:$J$501,5,FALSE())&amp;"",""))</f>
        <v/>
      </c>
      <c r="F1211" s="19" t="str">
        <f aca="false">IF($B1211="","",IFERROR(VLOOKUP($B1211,الموظفين!$A$2:$J$501,6,FALSE()),""))</f>
        <v/>
      </c>
      <c r="G1211" s="19" t="str">
        <f aca="false">IF($B1211="","",IFERROR(VLOOKUP($B1211,الموظفين!$A$2:$J$501,7,FALSE()),""))</f>
        <v/>
      </c>
      <c r="H1211" s="20"/>
      <c r="I1211" s="20"/>
      <c r="J1211" s="21" t="str">
        <f aca="false">IF(OR(H1211="",I1211=""),"",ROUND(MOD(I1211-H1211,1)*24,2))</f>
        <v/>
      </c>
      <c r="K1211" s="22" t="str">
        <f aca="false">IF(OR(H1211="",F1211=""),"",IF(ROUND(MAX(0,MOD(H1211-F1211+0.5,1)-0.5)*1440,0)&gt;IFERROR(VLOOKUP(E1211,الورديات!$A$2:$E$21,5,FALSE()),0),ROUND(MAX(0,MOD(H1211-F1211+0.5,1)-0.5)*1440,0),0))</f>
        <v/>
      </c>
      <c r="L1211" s="22" t="str">
        <f aca="false">IF(OR(I1211="",G1211=""),"",ROUND(MAX(0,MOD(G1211-I1211+0.5,1)-0.5)*1440,0))</f>
        <v/>
      </c>
      <c r="M1211" s="22" t="str">
        <f aca="false">IF(OR(I1211="",G1211=""),"",IF(ROUND(MAX(0,MOD(I1211-G1211+0.5,1)-0.5)*1440,0)&gt;=الإعدادات!$B$8,ROUND(MAX(0,MOD(I1211-G1211+0.5,1)-0.5)*1440,0),0))</f>
        <v/>
      </c>
      <c r="N1211" s="18" t="str">
        <f aca="false">IF(OR(A1211="",B1211=""),"",IF(COUNTIFS(الإجازات!$A$2:$A$1001,B1211,الإجازات!$D$2:$D$1001,"&lt;="&amp;A1211,الإجازات!$E$2:$E$1001,"&gt;="&amp;A1211,الإجازات!$G$2:$G$1001,"مقبولة")=0,"",LOOKUP(2,1/((الإجازات!$A$2:$A$1001=B1211)*(الإجازات!$D$2:$D$1001&lt;=A1211)*(الإجازات!$E$2:$E$1001&gt;=A1211)*(الإجازات!$G$2:$G$1001="مقبولة")),الإجازات!$C$2:$C$1001)))</f>
        <v/>
      </c>
      <c r="O1211" s="17"/>
      <c r="P1211" s="23" t="str">
        <f aca="false">IF(B1211="","",IF(ISNA(MATCH(B1211,الموظفين!$A$2:$A$501,0)),"⚠ كود غير موجود",IF(O1211&lt;&gt;"",O1211,IF(N1211&lt;&gt;"",N1211,IF(H1211="",IF(AND(A1211&lt;&gt;"",WEEKDAY(A1211)=الإعدادات!$B$11),"راحة أسبوعية","غائب"),IF(I1211="","بدون انصراف",IF(N(K1211)&gt;0,"متأخر","حاضر")))))))</f>
        <v/>
      </c>
      <c r="Q1211" s="24" t="str">
        <f aca="false">IF(B1211="","",IF(OR(P1211="غائب",P1211="غياب",P1211="إجازة بدون راتب"),IFERROR(VLOOKUP(B1211,الموظفين!$A$2:$J$501,8,FALSE()),0),0))</f>
        <v/>
      </c>
      <c r="R1211" s="24" t="str">
        <f aca="false">IF(B1211="","",ROUND((N(K1211)+N(L1211))/60*IFERROR(VLOOKUP(B1211,الموظفين!$A$2:$J$501,8,FALSE()),0)/الإعدادات!$B$6*الإعدادات!$B$9,2))</f>
        <v/>
      </c>
      <c r="S1211" s="24" t="str">
        <f aca="false">IF(OR(B1211="",M1211=""),"",ROUND(M1211/60*IFERROR(VLOOKUP(B1211,الموظفين!$A$2:$J$501,9,FALSE()),0),2))</f>
        <v/>
      </c>
      <c r="T1211" s="17"/>
      <c r="U1211" s="23" t="str">
        <f aca="false">IF(OR(A1211="",B1211=""),"",A1211&amp;"|"&amp;B1211)</f>
        <v/>
      </c>
    </row>
    <row r="1212" customFormat="false" ht="15" hidden="false" customHeight="false" outlineLevel="0" collapsed="false">
      <c r="A1212" s="16"/>
      <c r="B1212" s="17"/>
      <c r="C1212" s="18" t="str">
        <f aca="false">IF($B1212="","",IFERROR(VLOOKUP($B1212,الموظفين!$A$2:$J$501,2,FALSE())&amp;"","⚠ كود غير موجود"))</f>
        <v/>
      </c>
      <c r="D1212" s="18" t="str">
        <f aca="false">IF($B1212="","",IFERROR(VLOOKUP($B1212,الموظفين!$A$2:$J$501,3,FALSE())&amp;"",""))</f>
        <v/>
      </c>
      <c r="E1212" s="18" t="str">
        <f aca="false">IF($B1212="","",IFERROR(VLOOKUP($B1212,الموظفين!$A$2:$J$501,5,FALSE())&amp;"",""))</f>
        <v/>
      </c>
      <c r="F1212" s="19" t="str">
        <f aca="false">IF($B1212="","",IFERROR(VLOOKUP($B1212,الموظفين!$A$2:$J$501,6,FALSE()),""))</f>
        <v/>
      </c>
      <c r="G1212" s="19" t="str">
        <f aca="false">IF($B1212="","",IFERROR(VLOOKUP($B1212,الموظفين!$A$2:$J$501,7,FALSE()),""))</f>
        <v/>
      </c>
      <c r="H1212" s="20"/>
      <c r="I1212" s="20"/>
      <c r="J1212" s="21" t="str">
        <f aca="false">IF(OR(H1212="",I1212=""),"",ROUND(MOD(I1212-H1212,1)*24,2))</f>
        <v/>
      </c>
      <c r="K1212" s="22" t="str">
        <f aca="false">IF(OR(H1212="",F1212=""),"",IF(ROUND(MAX(0,MOD(H1212-F1212+0.5,1)-0.5)*1440,0)&gt;IFERROR(VLOOKUP(E1212,الورديات!$A$2:$E$21,5,FALSE()),0),ROUND(MAX(0,MOD(H1212-F1212+0.5,1)-0.5)*1440,0),0))</f>
        <v/>
      </c>
      <c r="L1212" s="22" t="str">
        <f aca="false">IF(OR(I1212="",G1212=""),"",ROUND(MAX(0,MOD(G1212-I1212+0.5,1)-0.5)*1440,0))</f>
        <v/>
      </c>
      <c r="M1212" s="22" t="str">
        <f aca="false">IF(OR(I1212="",G1212=""),"",IF(ROUND(MAX(0,MOD(I1212-G1212+0.5,1)-0.5)*1440,0)&gt;=الإعدادات!$B$8,ROUND(MAX(0,MOD(I1212-G1212+0.5,1)-0.5)*1440,0),0))</f>
        <v/>
      </c>
      <c r="N1212" s="18" t="str">
        <f aca="false">IF(OR(A1212="",B1212=""),"",IF(COUNTIFS(الإجازات!$A$2:$A$1001,B1212,الإجازات!$D$2:$D$1001,"&lt;="&amp;A1212,الإجازات!$E$2:$E$1001,"&gt;="&amp;A1212,الإجازات!$G$2:$G$1001,"مقبولة")=0,"",LOOKUP(2,1/((الإجازات!$A$2:$A$1001=B1212)*(الإجازات!$D$2:$D$1001&lt;=A1212)*(الإجازات!$E$2:$E$1001&gt;=A1212)*(الإجازات!$G$2:$G$1001="مقبولة")),الإجازات!$C$2:$C$1001)))</f>
        <v/>
      </c>
      <c r="O1212" s="17"/>
      <c r="P1212" s="23" t="str">
        <f aca="false">IF(B1212="","",IF(ISNA(MATCH(B1212,الموظفين!$A$2:$A$501,0)),"⚠ كود غير موجود",IF(O1212&lt;&gt;"",O1212,IF(N1212&lt;&gt;"",N1212,IF(H1212="",IF(AND(A1212&lt;&gt;"",WEEKDAY(A1212)=الإعدادات!$B$11),"راحة أسبوعية","غائب"),IF(I1212="","بدون انصراف",IF(N(K1212)&gt;0,"متأخر","حاضر")))))))</f>
        <v/>
      </c>
      <c r="Q1212" s="24" t="str">
        <f aca="false">IF(B1212="","",IF(OR(P1212="غائب",P1212="غياب",P1212="إجازة بدون راتب"),IFERROR(VLOOKUP(B1212,الموظفين!$A$2:$J$501,8,FALSE()),0),0))</f>
        <v/>
      </c>
      <c r="R1212" s="24" t="str">
        <f aca="false">IF(B1212="","",ROUND((N(K1212)+N(L1212))/60*IFERROR(VLOOKUP(B1212,الموظفين!$A$2:$J$501,8,FALSE()),0)/الإعدادات!$B$6*الإعدادات!$B$9,2))</f>
        <v/>
      </c>
      <c r="S1212" s="24" t="str">
        <f aca="false">IF(OR(B1212="",M1212=""),"",ROUND(M1212/60*IFERROR(VLOOKUP(B1212,الموظفين!$A$2:$J$501,9,FALSE()),0),2))</f>
        <v/>
      </c>
      <c r="T1212" s="17"/>
      <c r="U1212" s="23" t="str">
        <f aca="false">IF(OR(A1212="",B1212=""),"",A1212&amp;"|"&amp;B1212)</f>
        <v/>
      </c>
    </row>
    <row r="1213" customFormat="false" ht="15" hidden="false" customHeight="false" outlineLevel="0" collapsed="false">
      <c r="A1213" s="16"/>
      <c r="B1213" s="17"/>
      <c r="C1213" s="18" t="str">
        <f aca="false">IF($B1213="","",IFERROR(VLOOKUP($B1213,الموظفين!$A$2:$J$501,2,FALSE())&amp;"","⚠ كود غير موجود"))</f>
        <v/>
      </c>
      <c r="D1213" s="18" t="str">
        <f aca="false">IF($B1213="","",IFERROR(VLOOKUP($B1213,الموظفين!$A$2:$J$501,3,FALSE())&amp;"",""))</f>
        <v/>
      </c>
      <c r="E1213" s="18" t="str">
        <f aca="false">IF($B1213="","",IFERROR(VLOOKUP($B1213,الموظفين!$A$2:$J$501,5,FALSE())&amp;"",""))</f>
        <v/>
      </c>
      <c r="F1213" s="19" t="str">
        <f aca="false">IF($B1213="","",IFERROR(VLOOKUP($B1213,الموظفين!$A$2:$J$501,6,FALSE()),""))</f>
        <v/>
      </c>
      <c r="G1213" s="19" t="str">
        <f aca="false">IF($B1213="","",IFERROR(VLOOKUP($B1213,الموظفين!$A$2:$J$501,7,FALSE()),""))</f>
        <v/>
      </c>
      <c r="H1213" s="20"/>
      <c r="I1213" s="20"/>
      <c r="J1213" s="21" t="str">
        <f aca="false">IF(OR(H1213="",I1213=""),"",ROUND(MOD(I1213-H1213,1)*24,2))</f>
        <v/>
      </c>
      <c r="K1213" s="22" t="str">
        <f aca="false">IF(OR(H1213="",F1213=""),"",IF(ROUND(MAX(0,MOD(H1213-F1213+0.5,1)-0.5)*1440,0)&gt;IFERROR(VLOOKUP(E1213,الورديات!$A$2:$E$21,5,FALSE()),0),ROUND(MAX(0,MOD(H1213-F1213+0.5,1)-0.5)*1440,0),0))</f>
        <v/>
      </c>
      <c r="L1213" s="22" t="str">
        <f aca="false">IF(OR(I1213="",G1213=""),"",ROUND(MAX(0,MOD(G1213-I1213+0.5,1)-0.5)*1440,0))</f>
        <v/>
      </c>
      <c r="M1213" s="22" t="str">
        <f aca="false">IF(OR(I1213="",G1213=""),"",IF(ROUND(MAX(0,MOD(I1213-G1213+0.5,1)-0.5)*1440,0)&gt;=الإعدادات!$B$8,ROUND(MAX(0,MOD(I1213-G1213+0.5,1)-0.5)*1440,0),0))</f>
        <v/>
      </c>
      <c r="N1213" s="18" t="str">
        <f aca="false">IF(OR(A1213="",B1213=""),"",IF(COUNTIFS(الإجازات!$A$2:$A$1001,B1213,الإجازات!$D$2:$D$1001,"&lt;="&amp;A1213,الإجازات!$E$2:$E$1001,"&gt;="&amp;A1213,الإجازات!$G$2:$G$1001,"مقبولة")=0,"",LOOKUP(2,1/((الإجازات!$A$2:$A$1001=B1213)*(الإجازات!$D$2:$D$1001&lt;=A1213)*(الإجازات!$E$2:$E$1001&gt;=A1213)*(الإجازات!$G$2:$G$1001="مقبولة")),الإجازات!$C$2:$C$1001)))</f>
        <v/>
      </c>
      <c r="O1213" s="17"/>
      <c r="P1213" s="23" t="str">
        <f aca="false">IF(B1213="","",IF(ISNA(MATCH(B1213,الموظفين!$A$2:$A$501,0)),"⚠ كود غير موجود",IF(O1213&lt;&gt;"",O1213,IF(N1213&lt;&gt;"",N1213,IF(H1213="",IF(AND(A1213&lt;&gt;"",WEEKDAY(A1213)=الإعدادات!$B$11),"راحة أسبوعية","غائب"),IF(I1213="","بدون انصراف",IF(N(K1213)&gt;0,"متأخر","حاضر")))))))</f>
        <v/>
      </c>
      <c r="Q1213" s="24" t="str">
        <f aca="false">IF(B1213="","",IF(OR(P1213="غائب",P1213="غياب",P1213="إجازة بدون راتب"),IFERROR(VLOOKUP(B1213,الموظفين!$A$2:$J$501,8,FALSE()),0),0))</f>
        <v/>
      </c>
      <c r="R1213" s="24" t="str">
        <f aca="false">IF(B1213="","",ROUND((N(K1213)+N(L1213))/60*IFERROR(VLOOKUP(B1213,الموظفين!$A$2:$J$501,8,FALSE()),0)/الإعدادات!$B$6*الإعدادات!$B$9,2))</f>
        <v/>
      </c>
      <c r="S1213" s="24" t="str">
        <f aca="false">IF(OR(B1213="",M1213=""),"",ROUND(M1213/60*IFERROR(VLOOKUP(B1213,الموظفين!$A$2:$J$501,9,FALSE()),0),2))</f>
        <v/>
      </c>
      <c r="T1213" s="17"/>
      <c r="U1213" s="23" t="str">
        <f aca="false">IF(OR(A1213="",B1213=""),"",A1213&amp;"|"&amp;B1213)</f>
        <v/>
      </c>
    </row>
    <row r="1214" customFormat="false" ht="15" hidden="false" customHeight="false" outlineLevel="0" collapsed="false">
      <c r="A1214" s="16"/>
      <c r="B1214" s="17"/>
      <c r="C1214" s="18" t="str">
        <f aca="false">IF($B1214="","",IFERROR(VLOOKUP($B1214,الموظفين!$A$2:$J$501,2,FALSE())&amp;"","⚠ كود غير موجود"))</f>
        <v/>
      </c>
      <c r="D1214" s="18" t="str">
        <f aca="false">IF($B1214="","",IFERROR(VLOOKUP($B1214,الموظفين!$A$2:$J$501,3,FALSE())&amp;"",""))</f>
        <v/>
      </c>
      <c r="E1214" s="18" t="str">
        <f aca="false">IF($B1214="","",IFERROR(VLOOKUP($B1214,الموظفين!$A$2:$J$501,5,FALSE())&amp;"",""))</f>
        <v/>
      </c>
      <c r="F1214" s="19" t="str">
        <f aca="false">IF($B1214="","",IFERROR(VLOOKUP($B1214,الموظفين!$A$2:$J$501,6,FALSE()),""))</f>
        <v/>
      </c>
      <c r="G1214" s="19" t="str">
        <f aca="false">IF($B1214="","",IFERROR(VLOOKUP($B1214,الموظفين!$A$2:$J$501,7,FALSE()),""))</f>
        <v/>
      </c>
      <c r="H1214" s="20"/>
      <c r="I1214" s="20"/>
      <c r="J1214" s="21" t="str">
        <f aca="false">IF(OR(H1214="",I1214=""),"",ROUND(MOD(I1214-H1214,1)*24,2))</f>
        <v/>
      </c>
      <c r="K1214" s="22" t="str">
        <f aca="false">IF(OR(H1214="",F1214=""),"",IF(ROUND(MAX(0,MOD(H1214-F1214+0.5,1)-0.5)*1440,0)&gt;IFERROR(VLOOKUP(E1214,الورديات!$A$2:$E$21,5,FALSE()),0),ROUND(MAX(0,MOD(H1214-F1214+0.5,1)-0.5)*1440,0),0))</f>
        <v/>
      </c>
      <c r="L1214" s="22" t="str">
        <f aca="false">IF(OR(I1214="",G1214=""),"",ROUND(MAX(0,MOD(G1214-I1214+0.5,1)-0.5)*1440,0))</f>
        <v/>
      </c>
      <c r="M1214" s="22" t="str">
        <f aca="false">IF(OR(I1214="",G1214=""),"",IF(ROUND(MAX(0,MOD(I1214-G1214+0.5,1)-0.5)*1440,0)&gt;=الإعدادات!$B$8,ROUND(MAX(0,MOD(I1214-G1214+0.5,1)-0.5)*1440,0),0))</f>
        <v/>
      </c>
      <c r="N1214" s="18" t="str">
        <f aca="false">IF(OR(A1214="",B1214=""),"",IF(COUNTIFS(الإجازات!$A$2:$A$1001,B1214,الإجازات!$D$2:$D$1001,"&lt;="&amp;A1214,الإجازات!$E$2:$E$1001,"&gt;="&amp;A1214,الإجازات!$G$2:$G$1001,"مقبولة")=0,"",LOOKUP(2,1/((الإجازات!$A$2:$A$1001=B1214)*(الإجازات!$D$2:$D$1001&lt;=A1214)*(الإجازات!$E$2:$E$1001&gt;=A1214)*(الإجازات!$G$2:$G$1001="مقبولة")),الإجازات!$C$2:$C$1001)))</f>
        <v/>
      </c>
      <c r="O1214" s="17"/>
      <c r="P1214" s="23" t="str">
        <f aca="false">IF(B1214="","",IF(ISNA(MATCH(B1214,الموظفين!$A$2:$A$501,0)),"⚠ كود غير موجود",IF(O1214&lt;&gt;"",O1214,IF(N1214&lt;&gt;"",N1214,IF(H1214="",IF(AND(A1214&lt;&gt;"",WEEKDAY(A1214)=الإعدادات!$B$11),"راحة أسبوعية","غائب"),IF(I1214="","بدون انصراف",IF(N(K1214)&gt;0,"متأخر","حاضر")))))))</f>
        <v/>
      </c>
      <c r="Q1214" s="24" t="str">
        <f aca="false">IF(B1214="","",IF(OR(P1214="غائب",P1214="غياب",P1214="إجازة بدون راتب"),IFERROR(VLOOKUP(B1214,الموظفين!$A$2:$J$501,8,FALSE()),0),0))</f>
        <v/>
      </c>
      <c r="R1214" s="24" t="str">
        <f aca="false">IF(B1214="","",ROUND((N(K1214)+N(L1214))/60*IFERROR(VLOOKUP(B1214,الموظفين!$A$2:$J$501,8,FALSE()),0)/الإعدادات!$B$6*الإعدادات!$B$9,2))</f>
        <v/>
      </c>
      <c r="S1214" s="24" t="str">
        <f aca="false">IF(OR(B1214="",M1214=""),"",ROUND(M1214/60*IFERROR(VLOOKUP(B1214,الموظفين!$A$2:$J$501,9,FALSE()),0),2))</f>
        <v/>
      </c>
      <c r="T1214" s="17"/>
      <c r="U1214" s="23" t="str">
        <f aca="false">IF(OR(A1214="",B1214=""),"",A1214&amp;"|"&amp;B1214)</f>
        <v/>
      </c>
    </row>
    <row r="1215" customFormat="false" ht="15" hidden="false" customHeight="false" outlineLevel="0" collapsed="false">
      <c r="A1215" s="16"/>
      <c r="B1215" s="17"/>
      <c r="C1215" s="18" t="str">
        <f aca="false">IF($B1215="","",IFERROR(VLOOKUP($B1215,الموظفين!$A$2:$J$501,2,FALSE())&amp;"","⚠ كود غير موجود"))</f>
        <v/>
      </c>
      <c r="D1215" s="18" t="str">
        <f aca="false">IF($B1215="","",IFERROR(VLOOKUP($B1215,الموظفين!$A$2:$J$501,3,FALSE())&amp;"",""))</f>
        <v/>
      </c>
      <c r="E1215" s="18" t="str">
        <f aca="false">IF($B1215="","",IFERROR(VLOOKUP($B1215,الموظفين!$A$2:$J$501,5,FALSE())&amp;"",""))</f>
        <v/>
      </c>
      <c r="F1215" s="19" t="str">
        <f aca="false">IF($B1215="","",IFERROR(VLOOKUP($B1215,الموظفين!$A$2:$J$501,6,FALSE()),""))</f>
        <v/>
      </c>
      <c r="G1215" s="19" t="str">
        <f aca="false">IF($B1215="","",IFERROR(VLOOKUP($B1215,الموظفين!$A$2:$J$501,7,FALSE()),""))</f>
        <v/>
      </c>
      <c r="H1215" s="20"/>
      <c r="I1215" s="20"/>
      <c r="J1215" s="21" t="str">
        <f aca="false">IF(OR(H1215="",I1215=""),"",ROUND(MOD(I1215-H1215,1)*24,2))</f>
        <v/>
      </c>
      <c r="K1215" s="22" t="str">
        <f aca="false">IF(OR(H1215="",F1215=""),"",IF(ROUND(MAX(0,MOD(H1215-F1215+0.5,1)-0.5)*1440,0)&gt;IFERROR(VLOOKUP(E1215,الورديات!$A$2:$E$21,5,FALSE()),0),ROUND(MAX(0,MOD(H1215-F1215+0.5,1)-0.5)*1440,0),0))</f>
        <v/>
      </c>
      <c r="L1215" s="22" t="str">
        <f aca="false">IF(OR(I1215="",G1215=""),"",ROUND(MAX(0,MOD(G1215-I1215+0.5,1)-0.5)*1440,0))</f>
        <v/>
      </c>
      <c r="M1215" s="22" t="str">
        <f aca="false">IF(OR(I1215="",G1215=""),"",IF(ROUND(MAX(0,MOD(I1215-G1215+0.5,1)-0.5)*1440,0)&gt;=الإعدادات!$B$8,ROUND(MAX(0,MOD(I1215-G1215+0.5,1)-0.5)*1440,0),0))</f>
        <v/>
      </c>
      <c r="N1215" s="18" t="str">
        <f aca="false">IF(OR(A1215="",B1215=""),"",IF(COUNTIFS(الإجازات!$A$2:$A$1001,B1215,الإجازات!$D$2:$D$1001,"&lt;="&amp;A1215,الإجازات!$E$2:$E$1001,"&gt;="&amp;A1215,الإجازات!$G$2:$G$1001,"مقبولة")=0,"",LOOKUP(2,1/((الإجازات!$A$2:$A$1001=B1215)*(الإجازات!$D$2:$D$1001&lt;=A1215)*(الإجازات!$E$2:$E$1001&gt;=A1215)*(الإجازات!$G$2:$G$1001="مقبولة")),الإجازات!$C$2:$C$1001)))</f>
        <v/>
      </c>
      <c r="O1215" s="17"/>
      <c r="P1215" s="23" t="str">
        <f aca="false">IF(B1215="","",IF(ISNA(MATCH(B1215,الموظفين!$A$2:$A$501,0)),"⚠ كود غير موجود",IF(O1215&lt;&gt;"",O1215,IF(N1215&lt;&gt;"",N1215,IF(H1215="",IF(AND(A1215&lt;&gt;"",WEEKDAY(A1215)=الإعدادات!$B$11),"راحة أسبوعية","غائب"),IF(I1215="","بدون انصراف",IF(N(K1215)&gt;0,"متأخر","حاضر")))))))</f>
        <v/>
      </c>
      <c r="Q1215" s="24" t="str">
        <f aca="false">IF(B1215="","",IF(OR(P1215="غائب",P1215="غياب",P1215="إجازة بدون راتب"),IFERROR(VLOOKUP(B1215,الموظفين!$A$2:$J$501,8,FALSE()),0),0))</f>
        <v/>
      </c>
      <c r="R1215" s="24" t="str">
        <f aca="false">IF(B1215="","",ROUND((N(K1215)+N(L1215))/60*IFERROR(VLOOKUP(B1215,الموظفين!$A$2:$J$501,8,FALSE()),0)/الإعدادات!$B$6*الإعدادات!$B$9,2))</f>
        <v/>
      </c>
      <c r="S1215" s="24" t="str">
        <f aca="false">IF(OR(B1215="",M1215=""),"",ROUND(M1215/60*IFERROR(VLOOKUP(B1215,الموظفين!$A$2:$J$501,9,FALSE()),0),2))</f>
        <v/>
      </c>
      <c r="T1215" s="17"/>
      <c r="U1215" s="23" t="str">
        <f aca="false">IF(OR(A1215="",B1215=""),"",A1215&amp;"|"&amp;B1215)</f>
        <v/>
      </c>
    </row>
    <row r="1216" customFormat="false" ht="15" hidden="false" customHeight="false" outlineLevel="0" collapsed="false">
      <c r="A1216" s="16"/>
      <c r="B1216" s="17"/>
      <c r="C1216" s="18" t="str">
        <f aca="false">IF($B1216="","",IFERROR(VLOOKUP($B1216,الموظفين!$A$2:$J$501,2,FALSE())&amp;"","⚠ كود غير موجود"))</f>
        <v/>
      </c>
      <c r="D1216" s="18" t="str">
        <f aca="false">IF($B1216="","",IFERROR(VLOOKUP($B1216,الموظفين!$A$2:$J$501,3,FALSE())&amp;"",""))</f>
        <v/>
      </c>
      <c r="E1216" s="18" t="str">
        <f aca="false">IF($B1216="","",IFERROR(VLOOKUP($B1216,الموظفين!$A$2:$J$501,5,FALSE())&amp;"",""))</f>
        <v/>
      </c>
      <c r="F1216" s="19" t="str">
        <f aca="false">IF($B1216="","",IFERROR(VLOOKUP($B1216,الموظفين!$A$2:$J$501,6,FALSE()),""))</f>
        <v/>
      </c>
      <c r="G1216" s="19" t="str">
        <f aca="false">IF($B1216="","",IFERROR(VLOOKUP($B1216,الموظفين!$A$2:$J$501,7,FALSE()),""))</f>
        <v/>
      </c>
      <c r="H1216" s="20"/>
      <c r="I1216" s="20"/>
      <c r="J1216" s="21" t="str">
        <f aca="false">IF(OR(H1216="",I1216=""),"",ROUND(MOD(I1216-H1216,1)*24,2))</f>
        <v/>
      </c>
      <c r="K1216" s="22" t="str">
        <f aca="false">IF(OR(H1216="",F1216=""),"",IF(ROUND(MAX(0,MOD(H1216-F1216+0.5,1)-0.5)*1440,0)&gt;IFERROR(VLOOKUP(E1216,الورديات!$A$2:$E$21,5,FALSE()),0),ROUND(MAX(0,MOD(H1216-F1216+0.5,1)-0.5)*1440,0),0))</f>
        <v/>
      </c>
      <c r="L1216" s="22" t="str">
        <f aca="false">IF(OR(I1216="",G1216=""),"",ROUND(MAX(0,MOD(G1216-I1216+0.5,1)-0.5)*1440,0))</f>
        <v/>
      </c>
      <c r="M1216" s="22" t="str">
        <f aca="false">IF(OR(I1216="",G1216=""),"",IF(ROUND(MAX(0,MOD(I1216-G1216+0.5,1)-0.5)*1440,0)&gt;=الإعدادات!$B$8,ROUND(MAX(0,MOD(I1216-G1216+0.5,1)-0.5)*1440,0),0))</f>
        <v/>
      </c>
      <c r="N1216" s="18" t="str">
        <f aca="false">IF(OR(A1216="",B1216=""),"",IF(COUNTIFS(الإجازات!$A$2:$A$1001,B1216,الإجازات!$D$2:$D$1001,"&lt;="&amp;A1216,الإجازات!$E$2:$E$1001,"&gt;="&amp;A1216,الإجازات!$G$2:$G$1001,"مقبولة")=0,"",LOOKUP(2,1/((الإجازات!$A$2:$A$1001=B1216)*(الإجازات!$D$2:$D$1001&lt;=A1216)*(الإجازات!$E$2:$E$1001&gt;=A1216)*(الإجازات!$G$2:$G$1001="مقبولة")),الإجازات!$C$2:$C$1001)))</f>
        <v/>
      </c>
      <c r="O1216" s="17"/>
      <c r="P1216" s="23" t="str">
        <f aca="false">IF(B1216="","",IF(ISNA(MATCH(B1216,الموظفين!$A$2:$A$501,0)),"⚠ كود غير موجود",IF(O1216&lt;&gt;"",O1216,IF(N1216&lt;&gt;"",N1216,IF(H1216="",IF(AND(A1216&lt;&gt;"",WEEKDAY(A1216)=الإعدادات!$B$11),"راحة أسبوعية","غائب"),IF(I1216="","بدون انصراف",IF(N(K1216)&gt;0,"متأخر","حاضر")))))))</f>
        <v/>
      </c>
      <c r="Q1216" s="24" t="str">
        <f aca="false">IF(B1216="","",IF(OR(P1216="غائب",P1216="غياب",P1216="إجازة بدون راتب"),IFERROR(VLOOKUP(B1216,الموظفين!$A$2:$J$501,8,FALSE()),0),0))</f>
        <v/>
      </c>
      <c r="R1216" s="24" t="str">
        <f aca="false">IF(B1216="","",ROUND((N(K1216)+N(L1216))/60*IFERROR(VLOOKUP(B1216,الموظفين!$A$2:$J$501,8,FALSE()),0)/الإعدادات!$B$6*الإعدادات!$B$9,2))</f>
        <v/>
      </c>
      <c r="S1216" s="24" t="str">
        <f aca="false">IF(OR(B1216="",M1216=""),"",ROUND(M1216/60*IFERROR(VLOOKUP(B1216,الموظفين!$A$2:$J$501,9,FALSE()),0),2))</f>
        <v/>
      </c>
      <c r="T1216" s="17"/>
      <c r="U1216" s="23" t="str">
        <f aca="false">IF(OR(A1216="",B1216=""),"",A1216&amp;"|"&amp;B1216)</f>
        <v/>
      </c>
    </row>
    <row r="1217" customFormat="false" ht="15" hidden="false" customHeight="false" outlineLevel="0" collapsed="false">
      <c r="A1217" s="16"/>
      <c r="B1217" s="17"/>
      <c r="C1217" s="18" t="str">
        <f aca="false">IF($B1217="","",IFERROR(VLOOKUP($B1217,الموظفين!$A$2:$J$501,2,FALSE())&amp;"","⚠ كود غير موجود"))</f>
        <v/>
      </c>
      <c r="D1217" s="18" t="str">
        <f aca="false">IF($B1217="","",IFERROR(VLOOKUP($B1217,الموظفين!$A$2:$J$501,3,FALSE())&amp;"",""))</f>
        <v/>
      </c>
      <c r="E1217" s="18" t="str">
        <f aca="false">IF($B1217="","",IFERROR(VLOOKUP($B1217,الموظفين!$A$2:$J$501,5,FALSE())&amp;"",""))</f>
        <v/>
      </c>
      <c r="F1217" s="19" t="str">
        <f aca="false">IF($B1217="","",IFERROR(VLOOKUP($B1217,الموظفين!$A$2:$J$501,6,FALSE()),""))</f>
        <v/>
      </c>
      <c r="G1217" s="19" t="str">
        <f aca="false">IF($B1217="","",IFERROR(VLOOKUP($B1217,الموظفين!$A$2:$J$501,7,FALSE()),""))</f>
        <v/>
      </c>
      <c r="H1217" s="20"/>
      <c r="I1217" s="20"/>
      <c r="J1217" s="21" t="str">
        <f aca="false">IF(OR(H1217="",I1217=""),"",ROUND(MOD(I1217-H1217,1)*24,2))</f>
        <v/>
      </c>
      <c r="K1217" s="22" t="str">
        <f aca="false">IF(OR(H1217="",F1217=""),"",IF(ROUND(MAX(0,MOD(H1217-F1217+0.5,1)-0.5)*1440,0)&gt;IFERROR(VLOOKUP(E1217,الورديات!$A$2:$E$21,5,FALSE()),0),ROUND(MAX(0,MOD(H1217-F1217+0.5,1)-0.5)*1440,0),0))</f>
        <v/>
      </c>
      <c r="L1217" s="22" t="str">
        <f aca="false">IF(OR(I1217="",G1217=""),"",ROUND(MAX(0,MOD(G1217-I1217+0.5,1)-0.5)*1440,0))</f>
        <v/>
      </c>
      <c r="M1217" s="22" t="str">
        <f aca="false">IF(OR(I1217="",G1217=""),"",IF(ROUND(MAX(0,MOD(I1217-G1217+0.5,1)-0.5)*1440,0)&gt;=الإعدادات!$B$8,ROUND(MAX(0,MOD(I1217-G1217+0.5,1)-0.5)*1440,0),0))</f>
        <v/>
      </c>
      <c r="N1217" s="18" t="str">
        <f aca="false">IF(OR(A1217="",B1217=""),"",IF(COUNTIFS(الإجازات!$A$2:$A$1001,B1217,الإجازات!$D$2:$D$1001,"&lt;="&amp;A1217,الإجازات!$E$2:$E$1001,"&gt;="&amp;A1217,الإجازات!$G$2:$G$1001,"مقبولة")=0,"",LOOKUP(2,1/((الإجازات!$A$2:$A$1001=B1217)*(الإجازات!$D$2:$D$1001&lt;=A1217)*(الإجازات!$E$2:$E$1001&gt;=A1217)*(الإجازات!$G$2:$G$1001="مقبولة")),الإجازات!$C$2:$C$1001)))</f>
        <v/>
      </c>
      <c r="O1217" s="17"/>
      <c r="P1217" s="23" t="str">
        <f aca="false">IF(B1217="","",IF(ISNA(MATCH(B1217,الموظفين!$A$2:$A$501,0)),"⚠ كود غير موجود",IF(O1217&lt;&gt;"",O1217,IF(N1217&lt;&gt;"",N1217,IF(H1217="",IF(AND(A1217&lt;&gt;"",WEEKDAY(A1217)=الإعدادات!$B$11),"راحة أسبوعية","غائب"),IF(I1217="","بدون انصراف",IF(N(K1217)&gt;0,"متأخر","حاضر")))))))</f>
        <v/>
      </c>
      <c r="Q1217" s="24" t="str">
        <f aca="false">IF(B1217="","",IF(OR(P1217="غائب",P1217="غياب",P1217="إجازة بدون راتب"),IFERROR(VLOOKUP(B1217,الموظفين!$A$2:$J$501,8,FALSE()),0),0))</f>
        <v/>
      </c>
      <c r="R1217" s="24" t="str">
        <f aca="false">IF(B1217="","",ROUND((N(K1217)+N(L1217))/60*IFERROR(VLOOKUP(B1217,الموظفين!$A$2:$J$501,8,FALSE()),0)/الإعدادات!$B$6*الإعدادات!$B$9,2))</f>
        <v/>
      </c>
      <c r="S1217" s="24" t="str">
        <f aca="false">IF(OR(B1217="",M1217=""),"",ROUND(M1217/60*IFERROR(VLOOKUP(B1217,الموظفين!$A$2:$J$501,9,FALSE()),0),2))</f>
        <v/>
      </c>
      <c r="T1217" s="17"/>
      <c r="U1217" s="23" t="str">
        <f aca="false">IF(OR(A1217="",B1217=""),"",A1217&amp;"|"&amp;B1217)</f>
        <v/>
      </c>
    </row>
    <row r="1218" customFormat="false" ht="15" hidden="false" customHeight="false" outlineLevel="0" collapsed="false">
      <c r="A1218" s="16"/>
      <c r="B1218" s="17"/>
      <c r="C1218" s="18" t="str">
        <f aca="false">IF($B1218="","",IFERROR(VLOOKUP($B1218,الموظفين!$A$2:$J$501,2,FALSE())&amp;"","⚠ كود غير موجود"))</f>
        <v/>
      </c>
      <c r="D1218" s="18" t="str">
        <f aca="false">IF($B1218="","",IFERROR(VLOOKUP($B1218,الموظفين!$A$2:$J$501,3,FALSE())&amp;"",""))</f>
        <v/>
      </c>
      <c r="E1218" s="18" t="str">
        <f aca="false">IF($B1218="","",IFERROR(VLOOKUP($B1218,الموظفين!$A$2:$J$501,5,FALSE())&amp;"",""))</f>
        <v/>
      </c>
      <c r="F1218" s="19" t="str">
        <f aca="false">IF($B1218="","",IFERROR(VLOOKUP($B1218,الموظفين!$A$2:$J$501,6,FALSE()),""))</f>
        <v/>
      </c>
      <c r="G1218" s="19" t="str">
        <f aca="false">IF($B1218="","",IFERROR(VLOOKUP($B1218,الموظفين!$A$2:$J$501,7,FALSE()),""))</f>
        <v/>
      </c>
      <c r="H1218" s="20"/>
      <c r="I1218" s="20"/>
      <c r="J1218" s="21" t="str">
        <f aca="false">IF(OR(H1218="",I1218=""),"",ROUND(MOD(I1218-H1218,1)*24,2))</f>
        <v/>
      </c>
      <c r="K1218" s="22" t="str">
        <f aca="false">IF(OR(H1218="",F1218=""),"",IF(ROUND(MAX(0,MOD(H1218-F1218+0.5,1)-0.5)*1440,0)&gt;IFERROR(VLOOKUP(E1218,الورديات!$A$2:$E$21,5,FALSE()),0),ROUND(MAX(0,MOD(H1218-F1218+0.5,1)-0.5)*1440,0),0))</f>
        <v/>
      </c>
      <c r="L1218" s="22" t="str">
        <f aca="false">IF(OR(I1218="",G1218=""),"",ROUND(MAX(0,MOD(G1218-I1218+0.5,1)-0.5)*1440,0))</f>
        <v/>
      </c>
      <c r="M1218" s="22" t="str">
        <f aca="false">IF(OR(I1218="",G1218=""),"",IF(ROUND(MAX(0,MOD(I1218-G1218+0.5,1)-0.5)*1440,0)&gt;=الإعدادات!$B$8,ROUND(MAX(0,MOD(I1218-G1218+0.5,1)-0.5)*1440,0),0))</f>
        <v/>
      </c>
      <c r="N1218" s="18" t="str">
        <f aca="false">IF(OR(A1218="",B1218=""),"",IF(COUNTIFS(الإجازات!$A$2:$A$1001,B1218,الإجازات!$D$2:$D$1001,"&lt;="&amp;A1218,الإجازات!$E$2:$E$1001,"&gt;="&amp;A1218,الإجازات!$G$2:$G$1001,"مقبولة")=0,"",LOOKUP(2,1/((الإجازات!$A$2:$A$1001=B1218)*(الإجازات!$D$2:$D$1001&lt;=A1218)*(الإجازات!$E$2:$E$1001&gt;=A1218)*(الإجازات!$G$2:$G$1001="مقبولة")),الإجازات!$C$2:$C$1001)))</f>
        <v/>
      </c>
      <c r="O1218" s="17"/>
      <c r="P1218" s="23" t="str">
        <f aca="false">IF(B1218="","",IF(ISNA(MATCH(B1218,الموظفين!$A$2:$A$501,0)),"⚠ كود غير موجود",IF(O1218&lt;&gt;"",O1218,IF(N1218&lt;&gt;"",N1218,IF(H1218="",IF(AND(A1218&lt;&gt;"",WEEKDAY(A1218)=الإعدادات!$B$11),"راحة أسبوعية","غائب"),IF(I1218="","بدون انصراف",IF(N(K1218)&gt;0,"متأخر","حاضر")))))))</f>
        <v/>
      </c>
      <c r="Q1218" s="24" t="str">
        <f aca="false">IF(B1218="","",IF(OR(P1218="غائب",P1218="غياب",P1218="إجازة بدون راتب"),IFERROR(VLOOKUP(B1218,الموظفين!$A$2:$J$501,8,FALSE()),0),0))</f>
        <v/>
      </c>
      <c r="R1218" s="24" t="str">
        <f aca="false">IF(B1218="","",ROUND((N(K1218)+N(L1218))/60*IFERROR(VLOOKUP(B1218,الموظفين!$A$2:$J$501,8,FALSE()),0)/الإعدادات!$B$6*الإعدادات!$B$9,2))</f>
        <v/>
      </c>
      <c r="S1218" s="24" t="str">
        <f aca="false">IF(OR(B1218="",M1218=""),"",ROUND(M1218/60*IFERROR(VLOOKUP(B1218,الموظفين!$A$2:$J$501,9,FALSE()),0),2))</f>
        <v/>
      </c>
      <c r="T1218" s="17"/>
      <c r="U1218" s="23" t="str">
        <f aca="false">IF(OR(A1218="",B1218=""),"",A1218&amp;"|"&amp;B1218)</f>
        <v/>
      </c>
    </row>
    <row r="1219" customFormat="false" ht="15" hidden="false" customHeight="false" outlineLevel="0" collapsed="false">
      <c r="A1219" s="16"/>
      <c r="B1219" s="17"/>
      <c r="C1219" s="18" t="str">
        <f aca="false">IF($B1219="","",IFERROR(VLOOKUP($B1219,الموظفين!$A$2:$J$501,2,FALSE())&amp;"","⚠ كود غير موجود"))</f>
        <v/>
      </c>
      <c r="D1219" s="18" t="str">
        <f aca="false">IF($B1219="","",IFERROR(VLOOKUP($B1219,الموظفين!$A$2:$J$501,3,FALSE())&amp;"",""))</f>
        <v/>
      </c>
      <c r="E1219" s="18" t="str">
        <f aca="false">IF($B1219="","",IFERROR(VLOOKUP($B1219,الموظفين!$A$2:$J$501,5,FALSE())&amp;"",""))</f>
        <v/>
      </c>
      <c r="F1219" s="19" t="str">
        <f aca="false">IF($B1219="","",IFERROR(VLOOKUP($B1219,الموظفين!$A$2:$J$501,6,FALSE()),""))</f>
        <v/>
      </c>
      <c r="G1219" s="19" t="str">
        <f aca="false">IF($B1219="","",IFERROR(VLOOKUP($B1219,الموظفين!$A$2:$J$501,7,FALSE()),""))</f>
        <v/>
      </c>
      <c r="H1219" s="20"/>
      <c r="I1219" s="20"/>
      <c r="J1219" s="21" t="str">
        <f aca="false">IF(OR(H1219="",I1219=""),"",ROUND(MOD(I1219-H1219,1)*24,2))</f>
        <v/>
      </c>
      <c r="K1219" s="22" t="str">
        <f aca="false">IF(OR(H1219="",F1219=""),"",IF(ROUND(MAX(0,MOD(H1219-F1219+0.5,1)-0.5)*1440,0)&gt;IFERROR(VLOOKUP(E1219,الورديات!$A$2:$E$21,5,FALSE()),0),ROUND(MAX(0,MOD(H1219-F1219+0.5,1)-0.5)*1440,0),0))</f>
        <v/>
      </c>
      <c r="L1219" s="22" t="str">
        <f aca="false">IF(OR(I1219="",G1219=""),"",ROUND(MAX(0,MOD(G1219-I1219+0.5,1)-0.5)*1440,0))</f>
        <v/>
      </c>
      <c r="M1219" s="22" t="str">
        <f aca="false">IF(OR(I1219="",G1219=""),"",IF(ROUND(MAX(0,MOD(I1219-G1219+0.5,1)-0.5)*1440,0)&gt;=الإعدادات!$B$8,ROUND(MAX(0,MOD(I1219-G1219+0.5,1)-0.5)*1440,0),0))</f>
        <v/>
      </c>
      <c r="N1219" s="18" t="str">
        <f aca="false">IF(OR(A1219="",B1219=""),"",IF(COUNTIFS(الإجازات!$A$2:$A$1001,B1219,الإجازات!$D$2:$D$1001,"&lt;="&amp;A1219,الإجازات!$E$2:$E$1001,"&gt;="&amp;A1219,الإجازات!$G$2:$G$1001,"مقبولة")=0,"",LOOKUP(2,1/((الإجازات!$A$2:$A$1001=B1219)*(الإجازات!$D$2:$D$1001&lt;=A1219)*(الإجازات!$E$2:$E$1001&gt;=A1219)*(الإجازات!$G$2:$G$1001="مقبولة")),الإجازات!$C$2:$C$1001)))</f>
        <v/>
      </c>
      <c r="O1219" s="17"/>
      <c r="P1219" s="23" t="str">
        <f aca="false">IF(B1219="","",IF(ISNA(MATCH(B1219,الموظفين!$A$2:$A$501,0)),"⚠ كود غير موجود",IF(O1219&lt;&gt;"",O1219,IF(N1219&lt;&gt;"",N1219,IF(H1219="",IF(AND(A1219&lt;&gt;"",WEEKDAY(A1219)=الإعدادات!$B$11),"راحة أسبوعية","غائب"),IF(I1219="","بدون انصراف",IF(N(K1219)&gt;0,"متأخر","حاضر")))))))</f>
        <v/>
      </c>
      <c r="Q1219" s="24" t="str">
        <f aca="false">IF(B1219="","",IF(OR(P1219="غائب",P1219="غياب",P1219="إجازة بدون راتب"),IFERROR(VLOOKUP(B1219,الموظفين!$A$2:$J$501,8,FALSE()),0),0))</f>
        <v/>
      </c>
      <c r="R1219" s="24" t="str">
        <f aca="false">IF(B1219="","",ROUND((N(K1219)+N(L1219))/60*IFERROR(VLOOKUP(B1219,الموظفين!$A$2:$J$501,8,FALSE()),0)/الإعدادات!$B$6*الإعدادات!$B$9,2))</f>
        <v/>
      </c>
      <c r="S1219" s="24" t="str">
        <f aca="false">IF(OR(B1219="",M1219=""),"",ROUND(M1219/60*IFERROR(VLOOKUP(B1219,الموظفين!$A$2:$J$501,9,FALSE()),0),2))</f>
        <v/>
      </c>
      <c r="T1219" s="17"/>
      <c r="U1219" s="23" t="str">
        <f aca="false">IF(OR(A1219="",B1219=""),"",A1219&amp;"|"&amp;B1219)</f>
        <v/>
      </c>
    </row>
    <row r="1220" customFormat="false" ht="15" hidden="false" customHeight="false" outlineLevel="0" collapsed="false">
      <c r="A1220" s="16"/>
      <c r="B1220" s="17"/>
      <c r="C1220" s="18" t="str">
        <f aca="false">IF($B1220="","",IFERROR(VLOOKUP($B1220,الموظفين!$A$2:$J$501,2,FALSE())&amp;"","⚠ كود غير موجود"))</f>
        <v/>
      </c>
      <c r="D1220" s="18" t="str">
        <f aca="false">IF($B1220="","",IFERROR(VLOOKUP($B1220,الموظفين!$A$2:$J$501,3,FALSE())&amp;"",""))</f>
        <v/>
      </c>
      <c r="E1220" s="18" t="str">
        <f aca="false">IF($B1220="","",IFERROR(VLOOKUP($B1220,الموظفين!$A$2:$J$501,5,FALSE())&amp;"",""))</f>
        <v/>
      </c>
      <c r="F1220" s="19" t="str">
        <f aca="false">IF($B1220="","",IFERROR(VLOOKUP($B1220,الموظفين!$A$2:$J$501,6,FALSE()),""))</f>
        <v/>
      </c>
      <c r="G1220" s="19" t="str">
        <f aca="false">IF($B1220="","",IFERROR(VLOOKUP($B1220,الموظفين!$A$2:$J$501,7,FALSE()),""))</f>
        <v/>
      </c>
      <c r="H1220" s="20"/>
      <c r="I1220" s="20"/>
      <c r="J1220" s="21" t="str">
        <f aca="false">IF(OR(H1220="",I1220=""),"",ROUND(MOD(I1220-H1220,1)*24,2))</f>
        <v/>
      </c>
      <c r="K1220" s="22" t="str">
        <f aca="false">IF(OR(H1220="",F1220=""),"",IF(ROUND(MAX(0,MOD(H1220-F1220+0.5,1)-0.5)*1440,0)&gt;IFERROR(VLOOKUP(E1220,الورديات!$A$2:$E$21,5,FALSE()),0),ROUND(MAX(0,MOD(H1220-F1220+0.5,1)-0.5)*1440,0),0))</f>
        <v/>
      </c>
      <c r="L1220" s="22" t="str">
        <f aca="false">IF(OR(I1220="",G1220=""),"",ROUND(MAX(0,MOD(G1220-I1220+0.5,1)-0.5)*1440,0))</f>
        <v/>
      </c>
      <c r="M1220" s="22" t="str">
        <f aca="false">IF(OR(I1220="",G1220=""),"",IF(ROUND(MAX(0,MOD(I1220-G1220+0.5,1)-0.5)*1440,0)&gt;=الإعدادات!$B$8,ROUND(MAX(0,MOD(I1220-G1220+0.5,1)-0.5)*1440,0),0))</f>
        <v/>
      </c>
      <c r="N1220" s="18" t="str">
        <f aca="false">IF(OR(A1220="",B1220=""),"",IF(COUNTIFS(الإجازات!$A$2:$A$1001,B1220,الإجازات!$D$2:$D$1001,"&lt;="&amp;A1220,الإجازات!$E$2:$E$1001,"&gt;="&amp;A1220,الإجازات!$G$2:$G$1001,"مقبولة")=0,"",LOOKUP(2,1/((الإجازات!$A$2:$A$1001=B1220)*(الإجازات!$D$2:$D$1001&lt;=A1220)*(الإجازات!$E$2:$E$1001&gt;=A1220)*(الإجازات!$G$2:$G$1001="مقبولة")),الإجازات!$C$2:$C$1001)))</f>
        <v/>
      </c>
      <c r="O1220" s="17"/>
      <c r="P1220" s="23" t="str">
        <f aca="false">IF(B1220="","",IF(ISNA(MATCH(B1220,الموظفين!$A$2:$A$501,0)),"⚠ كود غير موجود",IF(O1220&lt;&gt;"",O1220,IF(N1220&lt;&gt;"",N1220,IF(H1220="",IF(AND(A1220&lt;&gt;"",WEEKDAY(A1220)=الإعدادات!$B$11),"راحة أسبوعية","غائب"),IF(I1220="","بدون انصراف",IF(N(K1220)&gt;0,"متأخر","حاضر")))))))</f>
        <v/>
      </c>
      <c r="Q1220" s="24" t="str">
        <f aca="false">IF(B1220="","",IF(OR(P1220="غائب",P1220="غياب",P1220="إجازة بدون راتب"),IFERROR(VLOOKUP(B1220,الموظفين!$A$2:$J$501,8,FALSE()),0),0))</f>
        <v/>
      </c>
      <c r="R1220" s="24" t="str">
        <f aca="false">IF(B1220="","",ROUND((N(K1220)+N(L1220))/60*IFERROR(VLOOKUP(B1220,الموظفين!$A$2:$J$501,8,FALSE()),0)/الإعدادات!$B$6*الإعدادات!$B$9,2))</f>
        <v/>
      </c>
      <c r="S1220" s="24" t="str">
        <f aca="false">IF(OR(B1220="",M1220=""),"",ROUND(M1220/60*IFERROR(VLOOKUP(B1220,الموظفين!$A$2:$J$501,9,FALSE()),0),2))</f>
        <v/>
      </c>
      <c r="T1220" s="17"/>
      <c r="U1220" s="23" t="str">
        <f aca="false">IF(OR(A1220="",B1220=""),"",A1220&amp;"|"&amp;B1220)</f>
        <v/>
      </c>
    </row>
    <row r="1221" customFormat="false" ht="15" hidden="false" customHeight="false" outlineLevel="0" collapsed="false">
      <c r="A1221" s="16"/>
      <c r="B1221" s="17"/>
      <c r="C1221" s="18" t="str">
        <f aca="false">IF($B1221="","",IFERROR(VLOOKUP($B1221,الموظفين!$A$2:$J$501,2,FALSE())&amp;"","⚠ كود غير موجود"))</f>
        <v/>
      </c>
      <c r="D1221" s="18" t="str">
        <f aca="false">IF($B1221="","",IFERROR(VLOOKUP($B1221,الموظفين!$A$2:$J$501,3,FALSE())&amp;"",""))</f>
        <v/>
      </c>
      <c r="E1221" s="18" t="str">
        <f aca="false">IF($B1221="","",IFERROR(VLOOKUP($B1221,الموظفين!$A$2:$J$501,5,FALSE())&amp;"",""))</f>
        <v/>
      </c>
      <c r="F1221" s="19" t="str">
        <f aca="false">IF($B1221="","",IFERROR(VLOOKUP($B1221,الموظفين!$A$2:$J$501,6,FALSE()),""))</f>
        <v/>
      </c>
      <c r="G1221" s="19" t="str">
        <f aca="false">IF($B1221="","",IFERROR(VLOOKUP($B1221,الموظفين!$A$2:$J$501,7,FALSE()),""))</f>
        <v/>
      </c>
      <c r="H1221" s="20"/>
      <c r="I1221" s="20"/>
      <c r="J1221" s="21" t="str">
        <f aca="false">IF(OR(H1221="",I1221=""),"",ROUND(MOD(I1221-H1221,1)*24,2))</f>
        <v/>
      </c>
      <c r="K1221" s="22" t="str">
        <f aca="false">IF(OR(H1221="",F1221=""),"",IF(ROUND(MAX(0,MOD(H1221-F1221+0.5,1)-0.5)*1440,0)&gt;IFERROR(VLOOKUP(E1221,الورديات!$A$2:$E$21,5,FALSE()),0),ROUND(MAX(0,MOD(H1221-F1221+0.5,1)-0.5)*1440,0),0))</f>
        <v/>
      </c>
      <c r="L1221" s="22" t="str">
        <f aca="false">IF(OR(I1221="",G1221=""),"",ROUND(MAX(0,MOD(G1221-I1221+0.5,1)-0.5)*1440,0))</f>
        <v/>
      </c>
      <c r="M1221" s="22" t="str">
        <f aca="false">IF(OR(I1221="",G1221=""),"",IF(ROUND(MAX(0,MOD(I1221-G1221+0.5,1)-0.5)*1440,0)&gt;=الإعدادات!$B$8,ROUND(MAX(0,MOD(I1221-G1221+0.5,1)-0.5)*1440,0),0))</f>
        <v/>
      </c>
      <c r="N1221" s="18" t="str">
        <f aca="false">IF(OR(A1221="",B1221=""),"",IF(COUNTIFS(الإجازات!$A$2:$A$1001,B1221,الإجازات!$D$2:$D$1001,"&lt;="&amp;A1221,الإجازات!$E$2:$E$1001,"&gt;="&amp;A1221,الإجازات!$G$2:$G$1001,"مقبولة")=0,"",LOOKUP(2,1/((الإجازات!$A$2:$A$1001=B1221)*(الإجازات!$D$2:$D$1001&lt;=A1221)*(الإجازات!$E$2:$E$1001&gt;=A1221)*(الإجازات!$G$2:$G$1001="مقبولة")),الإجازات!$C$2:$C$1001)))</f>
        <v/>
      </c>
      <c r="O1221" s="17"/>
      <c r="P1221" s="23" t="str">
        <f aca="false">IF(B1221="","",IF(ISNA(MATCH(B1221,الموظفين!$A$2:$A$501,0)),"⚠ كود غير موجود",IF(O1221&lt;&gt;"",O1221,IF(N1221&lt;&gt;"",N1221,IF(H1221="",IF(AND(A1221&lt;&gt;"",WEEKDAY(A1221)=الإعدادات!$B$11),"راحة أسبوعية","غائب"),IF(I1221="","بدون انصراف",IF(N(K1221)&gt;0,"متأخر","حاضر")))))))</f>
        <v/>
      </c>
      <c r="Q1221" s="24" t="str">
        <f aca="false">IF(B1221="","",IF(OR(P1221="غائب",P1221="غياب",P1221="إجازة بدون راتب"),IFERROR(VLOOKUP(B1221,الموظفين!$A$2:$J$501,8,FALSE()),0),0))</f>
        <v/>
      </c>
      <c r="R1221" s="24" t="str">
        <f aca="false">IF(B1221="","",ROUND((N(K1221)+N(L1221))/60*IFERROR(VLOOKUP(B1221,الموظفين!$A$2:$J$501,8,FALSE()),0)/الإعدادات!$B$6*الإعدادات!$B$9,2))</f>
        <v/>
      </c>
      <c r="S1221" s="24" t="str">
        <f aca="false">IF(OR(B1221="",M1221=""),"",ROUND(M1221/60*IFERROR(VLOOKUP(B1221,الموظفين!$A$2:$J$501,9,FALSE()),0),2))</f>
        <v/>
      </c>
      <c r="T1221" s="17"/>
      <c r="U1221" s="23" t="str">
        <f aca="false">IF(OR(A1221="",B1221=""),"",A1221&amp;"|"&amp;B1221)</f>
        <v/>
      </c>
    </row>
    <row r="1222" customFormat="false" ht="15" hidden="false" customHeight="false" outlineLevel="0" collapsed="false">
      <c r="A1222" s="16"/>
      <c r="B1222" s="17"/>
      <c r="C1222" s="18" t="str">
        <f aca="false">IF($B1222="","",IFERROR(VLOOKUP($B1222,الموظفين!$A$2:$J$501,2,FALSE())&amp;"","⚠ كود غير موجود"))</f>
        <v/>
      </c>
      <c r="D1222" s="18" t="str">
        <f aca="false">IF($B1222="","",IFERROR(VLOOKUP($B1222,الموظفين!$A$2:$J$501,3,FALSE())&amp;"",""))</f>
        <v/>
      </c>
      <c r="E1222" s="18" t="str">
        <f aca="false">IF($B1222="","",IFERROR(VLOOKUP($B1222,الموظفين!$A$2:$J$501,5,FALSE())&amp;"",""))</f>
        <v/>
      </c>
      <c r="F1222" s="19" t="str">
        <f aca="false">IF($B1222="","",IFERROR(VLOOKUP($B1222,الموظفين!$A$2:$J$501,6,FALSE()),""))</f>
        <v/>
      </c>
      <c r="G1222" s="19" t="str">
        <f aca="false">IF($B1222="","",IFERROR(VLOOKUP($B1222,الموظفين!$A$2:$J$501,7,FALSE()),""))</f>
        <v/>
      </c>
      <c r="H1222" s="20"/>
      <c r="I1222" s="20"/>
      <c r="J1222" s="21" t="str">
        <f aca="false">IF(OR(H1222="",I1222=""),"",ROUND(MOD(I1222-H1222,1)*24,2))</f>
        <v/>
      </c>
      <c r="K1222" s="22" t="str">
        <f aca="false">IF(OR(H1222="",F1222=""),"",IF(ROUND(MAX(0,MOD(H1222-F1222+0.5,1)-0.5)*1440,0)&gt;IFERROR(VLOOKUP(E1222,الورديات!$A$2:$E$21,5,FALSE()),0),ROUND(MAX(0,MOD(H1222-F1222+0.5,1)-0.5)*1440,0),0))</f>
        <v/>
      </c>
      <c r="L1222" s="22" t="str">
        <f aca="false">IF(OR(I1222="",G1222=""),"",ROUND(MAX(0,MOD(G1222-I1222+0.5,1)-0.5)*1440,0))</f>
        <v/>
      </c>
      <c r="M1222" s="22" t="str">
        <f aca="false">IF(OR(I1222="",G1222=""),"",IF(ROUND(MAX(0,MOD(I1222-G1222+0.5,1)-0.5)*1440,0)&gt;=الإعدادات!$B$8,ROUND(MAX(0,MOD(I1222-G1222+0.5,1)-0.5)*1440,0),0))</f>
        <v/>
      </c>
      <c r="N1222" s="18" t="str">
        <f aca="false">IF(OR(A1222="",B1222=""),"",IF(COUNTIFS(الإجازات!$A$2:$A$1001,B1222,الإجازات!$D$2:$D$1001,"&lt;="&amp;A1222,الإجازات!$E$2:$E$1001,"&gt;="&amp;A1222,الإجازات!$G$2:$G$1001,"مقبولة")=0,"",LOOKUP(2,1/((الإجازات!$A$2:$A$1001=B1222)*(الإجازات!$D$2:$D$1001&lt;=A1222)*(الإجازات!$E$2:$E$1001&gt;=A1222)*(الإجازات!$G$2:$G$1001="مقبولة")),الإجازات!$C$2:$C$1001)))</f>
        <v/>
      </c>
      <c r="O1222" s="17"/>
      <c r="P1222" s="23" t="str">
        <f aca="false">IF(B1222="","",IF(ISNA(MATCH(B1222,الموظفين!$A$2:$A$501,0)),"⚠ كود غير موجود",IF(O1222&lt;&gt;"",O1222,IF(N1222&lt;&gt;"",N1222,IF(H1222="",IF(AND(A1222&lt;&gt;"",WEEKDAY(A1222)=الإعدادات!$B$11),"راحة أسبوعية","غائب"),IF(I1222="","بدون انصراف",IF(N(K1222)&gt;0,"متأخر","حاضر")))))))</f>
        <v/>
      </c>
      <c r="Q1222" s="24" t="str">
        <f aca="false">IF(B1222="","",IF(OR(P1222="غائب",P1222="غياب",P1222="إجازة بدون راتب"),IFERROR(VLOOKUP(B1222,الموظفين!$A$2:$J$501,8,FALSE()),0),0))</f>
        <v/>
      </c>
      <c r="R1222" s="24" t="str">
        <f aca="false">IF(B1222="","",ROUND((N(K1222)+N(L1222))/60*IFERROR(VLOOKUP(B1222,الموظفين!$A$2:$J$501,8,FALSE()),0)/الإعدادات!$B$6*الإعدادات!$B$9,2))</f>
        <v/>
      </c>
      <c r="S1222" s="24" t="str">
        <f aca="false">IF(OR(B1222="",M1222=""),"",ROUND(M1222/60*IFERROR(VLOOKUP(B1222,الموظفين!$A$2:$J$501,9,FALSE()),0),2))</f>
        <v/>
      </c>
      <c r="T1222" s="17"/>
      <c r="U1222" s="23" t="str">
        <f aca="false">IF(OR(A1222="",B1222=""),"",A1222&amp;"|"&amp;B1222)</f>
        <v/>
      </c>
    </row>
    <row r="1223" customFormat="false" ht="15" hidden="false" customHeight="false" outlineLevel="0" collapsed="false">
      <c r="A1223" s="16"/>
      <c r="B1223" s="17"/>
      <c r="C1223" s="18" t="str">
        <f aca="false">IF($B1223="","",IFERROR(VLOOKUP($B1223,الموظفين!$A$2:$J$501,2,FALSE())&amp;"","⚠ كود غير موجود"))</f>
        <v/>
      </c>
      <c r="D1223" s="18" t="str">
        <f aca="false">IF($B1223="","",IFERROR(VLOOKUP($B1223,الموظفين!$A$2:$J$501,3,FALSE())&amp;"",""))</f>
        <v/>
      </c>
      <c r="E1223" s="18" t="str">
        <f aca="false">IF($B1223="","",IFERROR(VLOOKUP($B1223,الموظفين!$A$2:$J$501,5,FALSE())&amp;"",""))</f>
        <v/>
      </c>
      <c r="F1223" s="19" t="str">
        <f aca="false">IF($B1223="","",IFERROR(VLOOKUP($B1223,الموظفين!$A$2:$J$501,6,FALSE()),""))</f>
        <v/>
      </c>
      <c r="G1223" s="19" t="str">
        <f aca="false">IF($B1223="","",IFERROR(VLOOKUP($B1223,الموظفين!$A$2:$J$501,7,FALSE()),""))</f>
        <v/>
      </c>
      <c r="H1223" s="20"/>
      <c r="I1223" s="20"/>
      <c r="J1223" s="21" t="str">
        <f aca="false">IF(OR(H1223="",I1223=""),"",ROUND(MOD(I1223-H1223,1)*24,2))</f>
        <v/>
      </c>
      <c r="K1223" s="22" t="str">
        <f aca="false">IF(OR(H1223="",F1223=""),"",IF(ROUND(MAX(0,MOD(H1223-F1223+0.5,1)-0.5)*1440,0)&gt;IFERROR(VLOOKUP(E1223,الورديات!$A$2:$E$21,5,FALSE()),0),ROUND(MAX(0,MOD(H1223-F1223+0.5,1)-0.5)*1440,0),0))</f>
        <v/>
      </c>
      <c r="L1223" s="22" t="str">
        <f aca="false">IF(OR(I1223="",G1223=""),"",ROUND(MAX(0,MOD(G1223-I1223+0.5,1)-0.5)*1440,0))</f>
        <v/>
      </c>
      <c r="M1223" s="22" t="str">
        <f aca="false">IF(OR(I1223="",G1223=""),"",IF(ROUND(MAX(0,MOD(I1223-G1223+0.5,1)-0.5)*1440,0)&gt;=الإعدادات!$B$8,ROUND(MAX(0,MOD(I1223-G1223+0.5,1)-0.5)*1440,0),0))</f>
        <v/>
      </c>
      <c r="N1223" s="18" t="str">
        <f aca="false">IF(OR(A1223="",B1223=""),"",IF(COUNTIFS(الإجازات!$A$2:$A$1001,B1223,الإجازات!$D$2:$D$1001,"&lt;="&amp;A1223,الإجازات!$E$2:$E$1001,"&gt;="&amp;A1223,الإجازات!$G$2:$G$1001,"مقبولة")=0,"",LOOKUP(2,1/((الإجازات!$A$2:$A$1001=B1223)*(الإجازات!$D$2:$D$1001&lt;=A1223)*(الإجازات!$E$2:$E$1001&gt;=A1223)*(الإجازات!$G$2:$G$1001="مقبولة")),الإجازات!$C$2:$C$1001)))</f>
        <v/>
      </c>
      <c r="O1223" s="17"/>
      <c r="P1223" s="23" t="str">
        <f aca="false">IF(B1223="","",IF(ISNA(MATCH(B1223,الموظفين!$A$2:$A$501,0)),"⚠ كود غير موجود",IF(O1223&lt;&gt;"",O1223,IF(N1223&lt;&gt;"",N1223,IF(H1223="",IF(AND(A1223&lt;&gt;"",WEEKDAY(A1223)=الإعدادات!$B$11),"راحة أسبوعية","غائب"),IF(I1223="","بدون انصراف",IF(N(K1223)&gt;0,"متأخر","حاضر")))))))</f>
        <v/>
      </c>
      <c r="Q1223" s="24" t="str">
        <f aca="false">IF(B1223="","",IF(OR(P1223="غائب",P1223="غياب",P1223="إجازة بدون راتب"),IFERROR(VLOOKUP(B1223,الموظفين!$A$2:$J$501,8,FALSE()),0),0))</f>
        <v/>
      </c>
      <c r="R1223" s="24" t="str">
        <f aca="false">IF(B1223="","",ROUND((N(K1223)+N(L1223))/60*IFERROR(VLOOKUP(B1223,الموظفين!$A$2:$J$501,8,FALSE()),0)/الإعدادات!$B$6*الإعدادات!$B$9,2))</f>
        <v/>
      </c>
      <c r="S1223" s="24" t="str">
        <f aca="false">IF(OR(B1223="",M1223=""),"",ROUND(M1223/60*IFERROR(VLOOKUP(B1223,الموظفين!$A$2:$J$501,9,FALSE()),0),2))</f>
        <v/>
      </c>
      <c r="T1223" s="17"/>
      <c r="U1223" s="23" t="str">
        <f aca="false">IF(OR(A1223="",B1223=""),"",A1223&amp;"|"&amp;B1223)</f>
        <v/>
      </c>
    </row>
    <row r="1224" customFormat="false" ht="15" hidden="false" customHeight="false" outlineLevel="0" collapsed="false">
      <c r="A1224" s="16"/>
      <c r="B1224" s="17"/>
      <c r="C1224" s="18" t="str">
        <f aca="false">IF($B1224="","",IFERROR(VLOOKUP($B1224,الموظفين!$A$2:$J$501,2,FALSE())&amp;"","⚠ كود غير موجود"))</f>
        <v/>
      </c>
      <c r="D1224" s="18" t="str">
        <f aca="false">IF($B1224="","",IFERROR(VLOOKUP($B1224,الموظفين!$A$2:$J$501,3,FALSE())&amp;"",""))</f>
        <v/>
      </c>
      <c r="E1224" s="18" t="str">
        <f aca="false">IF($B1224="","",IFERROR(VLOOKUP($B1224,الموظفين!$A$2:$J$501,5,FALSE())&amp;"",""))</f>
        <v/>
      </c>
      <c r="F1224" s="19" t="str">
        <f aca="false">IF($B1224="","",IFERROR(VLOOKUP($B1224,الموظفين!$A$2:$J$501,6,FALSE()),""))</f>
        <v/>
      </c>
      <c r="G1224" s="19" t="str">
        <f aca="false">IF($B1224="","",IFERROR(VLOOKUP($B1224,الموظفين!$A$2:$J$501,7,FALSE()),""))</f>
        <v/>
      </c>
      <c r="H1224" s="20"/>
      <c r="I1224" s="20"/>
      <c r="J1224" s="21" t="str">
        <f aca="false">IF(OR(H1224="",I1224=""),"",ROUND(MOD(I1224-H1224,1)*24,2))</f>
        <v/>
      </c>
      <c r="K1224" s="22" t="str">
        <f aca="false">IF(OR(H1224="",F1224=""),"",IF(ROUND(MAX(0,MOD(H1224-F1224+0.5,1)-0.5)*1440,0)&gt;IFERROR(VLOOKUP(E1224,الورديات!$A$2:$E$21,5,FALSE()),0),ROUND(MAX(0,MOD(H1224-F1224+0.5,1)-0.5)*1440,0),0))</f>
        <v/>
      </c>
      <c r="L1224" s="22" t="str">
        <f aca="false">IF(OR(I1224="",G1224=""),"",ROUND(MAX(0,MOD(G1224-I1224+0.5,1)-0.5)*1440,0))</f>
        <v/>
      </c>
      <c r="M1224" s="22" t="str">
        <f aca="false">IF(OR(I1224="",G1224=""),"",IF(ROUND(MAX(0,MOD(I1224-G1224+0.5,1)-0.5)*1440,0)&gt;=الإعدادات!$B$8,ROUND(MAX(0,MOD(I1224-G1224+0.5,1)-0.5)*1440,0),0))</f>
        <v/>
      </c>
      <c r="N1224" s="18" t="str">
        <f aca="false">IF(OR(A1224="",B1224=""),"",IF(COUNTIFS(الإجازات!$A$2:$A$1001,B1224,الإجازات!$D$2:$D$1001,"&lt;="&amp;A1224,الإجازات!$E$2:$E$1001,"&gt;="&amp;A1224,الإجازات!$G$2:$G$1001,"مقبولة")=0,"",LOOKUP(2,1/((الإجازات!$A$2:$A$1001=B1224)*(الإجازات!$D$2:$D$1001&lt;=A1224)*(الإجازات!$E$2:$E$1001&gt;=A1224)*(الإجازات!$G$2:$G$1001="مقبولة")),الإجازات!$C$2:$C$1001)))</f>
        <v/>
      </c>
      <c r="O1224" s="17"/>
      <c r="P1224" s="23" t="str">
        <f aca="false">IF(B1224="","",IF(ISNA(MATCH(B1224,الموظفين!$A$2:$A$501,0)),"⚠ كود غير موجود",IF(O1224&lt;&gt;"",O1224,IF(N1224&lt;&gt;"",N1224,IF(H1224="",IF(AND(A1224&lt;&gt;"",WEEKDAY(A1224)=الإعدادات!$B$11),"راحة أسبوعية","غائب"),IF(I1224="","بدون انصراف",IF(N(K1224)&gt;0,"متأخر","حاضر")))))))</f>
        <v/>
      </c>
      <c r="Q1224" s="24" t="str">
        <f aca="false">IF(B1224="","",IF(OR(P1224="غائب",P1224="غياب",P1224="إجازة بدون راتب"),IFERROR(VLOOKUP(B1224,الموظفين!$A$2:$J$501,8,FALSE()),0),0))</f>
        <v/>
      </c>
      <c r="R1224" s="24" t="str">
        <f aca="false">IF(B1224="","",ROUND((N(K1224)+N(L1224))/60*IFERROR(VLOOKUP(B1224,الموظفين!$A$2:$J$501,8,FALSE()),0)/الإعدادات!$B$6*الإعدادات!$B$9,2))</f>
        <v/>
      </c>
      <c r="S1224" s="24" t="str">
        <f aca="false">IF(OR(B1224="",M1224=""),"",ROUND(M1224/60*IFERROR(VLOOKUP(B1224,الموظفين!$A$2:$J$501,9,FALSE()),0),2))</f>
        <v/>
      </c>
      <c r="T1224" s="17"/>
      <c r="U1224" s="23" t="str">
        <f aca="false">IF(OR(A1224="",B1224=""),"",A1224&amp;"|"&amp;B1224)</f>
        <v/>
      </c>
    </row>
    <row r="1225" customFormat="false" ht="15" hidden="false" customHeight="false" outlineLevel="0" collapsed="false">
      <c r="A1225" s="16"/>
      <c r="B1225" s="17"/>
      <c r="C1225" s="18" t="str">
        <f aca="false">IF($B1225="","",IFERROR(VLOOKUP($B1225,الموظفين!$A$2:$J$501,2,FALSE())&amp;"","⚠ كود غير موجود"))</f>
        <v/>
      </c>
      <c r="D1225" s="18" t="str">
        <f aca="false">IF($B1225="","",IFERROR(VLOOKUP($B1225,الموظفين!$A$2:$J$501,3,FALSE())&amp;"",""))</f>
        <v/>
      </c>
      <c r="E1225" s="18" t="str">
        <f aca="false">IF($B1225="","",IFERROR(VLOOKUP($B1225,الموظفين!$A$2:$J$501,5,FALSE())&amp;"",""))</f>
        <v/>
      </c>
      <c r="F1225" s="19" t="str">
        <f aca="false">IF($B1225="","",IFERROR(VLOOKUP($B1225,الموظفين!$A$2:$J$501,6,FALSE()),""))</f>
        <v/>
      </c>
      <c r="G1225" s="19" t="str">
        <f aca="false">IF($B1225="","",IFERROR(VLOOKUP($B1225,الموظفين!$A$2:$J$501,7,FALSE()),""))</f>
        <v/>
      </c>
      <c r="H1225" s="20"/>
      <c r="I1225" s="20"/>
      <c r="J1225" s="21" t="str">
        <f aca="false">IF(OR(H1225="",I1225=""),"",ROUND(MOD(I1225-H1225,1)*24,2))</f>
        <v/>
      </c>
      <c r="K1225" s="22" t="str">
        <f aca="false">IF(OR(H1225="",F1225=""),"",IF(ROUND(MAX(0,MOD(H1225-F1225+0.5,1)-0.5)*1440,0)&gt;IFERROR(VLOOKUP(E1225,الورديات!$A$2:$E$21,5,FALSE()),0),ROUND(MAX(0,MOD(H1225-F1225+0.5,1)-0.5)*1440,0),0))</f>
        <v/>
      </c>
      <c r="L1225" s="22" t="str">
        <f aca="false">IF(OR(I1225="",G1225=""),"",ROUND(MAX(0,MOD(G1225-I1225+0.5,1)-0.5)*1440,0))</f>
        <v/>
      </c>
      <c r="M1225" s="22" t="str">
        <f aca="false">IF(OR(I1225="",G1225=""),"",IF(ROUND(MAX(0,MOD(I1225-G1225+0.5,1)-0.5)*1440,0)&gt;=الإعدادات!$B$8,ROUND(MAX(0,MOD(I1225-G1225+0.5,1)-0.5)*1440,0),0))</f>
        <v/>
      </c>
      <c r="N1225" s="18" t="str">
        <f aca="false">IF(OR(A1225="",B1225=""),"",IF(COUNTIFS(الإجازات!$A$2:$A$1001,B1225,الإجازات!$D$2:$D$1001,"&lt;="&amp;A1225,الإجازات!$E$2:$E$1001,"&gt;="&amp;A1225,الإجازات!$G$2:$G$1001,"مقبولة")=0,"",LOOKUP(2,1/((الإجازات!$A$2:$A$1001=B1225)*(الإجازات!$D$2:$D$1001&lt;=A1225)*(الإجازات!$E$2:$E$1001&gt;=A1225)*(الإجازات!$G$2:$G$1001="مقبولة")),الإجازات!$C$2:$C$1001)))</f>
        <v/>
      </c>
      <c r="O1225" s="17"/>
      <c r="P1225" s="23" t="str">
        <f aca="false">IF(B1225="","",IF(ISNA(MATCH(B1225,الموظفين!$A$2:$A$501,0)),"⚠ كود غير موجود",IF(O1225&lt;&gt;"",O1225,IF(N1225&lt;&gt;"",N1225,IF(H1225="",IF(AND(A1225&lt;&gt;"",WEEKDAY(A1225)=الإعدادات!$B$11),"راحة أسبوعية","غائب"),IF(I1225="","بدون انصراف",IF(N(K1225)&gt;0,"متأخر","حاضر")))))))</f>
        <v/>
      </c>
      <c r="Q1225" s="24" t="str">
        <f aca="false">IF(B1225="","",IF(OR(P1225="غائب",P1225="غياب",P1225="إجازة بدون راتب"),IFERROR(VLOOKUP(B1225,الموظفين!$A$2:$J$501,8,FALSE()),0),0))</f>
        <v/>
      </c>
      <c r="R1225" s="24" t="str">
        <f aca="false">IF(B1225="","",ROUND((N(K1225)+N(L1225))/60*IFERROR(VLOOKUP(B1225,الموظفين!$A$2:$J$501,8,FALSE()),0)/الإعدادات!$B$6*الإعدادات!$B$9,2))</f>
        <v/>
      </c>
      <c r="S1225" s="24" t="str">
        <f aca="false">IF(OR(B1225="",M1225=""),"",ROUND(M1225/60*IFERROR(VLOOKUP(B1225,الموظفين!$A$2:$J$501,9,FALSE()),0),2))</f>
        <v/>
      </c>
      <c r="T1225" s="17"/>
      <c r="U1225" s="23" t="str">
        <f aca="false">IF(OR(A1225="",B1225=""),"",A1225&amp;"|"&amp;B1225)</f>
        <v/>
      </c>
    </row>
    <row r="1226" customFormat="false" ht="15" hidden="false" customHeight="false" outlineLevel="0" collapsed="false">
      <c r="A1226" s="16"/>
      <c r="B1226" s="17"/>
      <c r="C1226" s="18" t="str">
        <f aca="false">IF($B1226="","",IFERROR(VLOOKUP($B1226,الموظفين!$A$2:$J$501,2,FALSE())&amp;"","⚠ كود غير موجود"))</f>
        <v/>
      </c>
      <c r="D1226" s="18" t="str">
        <f aca="false">IF($B1226="","",IFERROR(VLOOKUP($B1226,الموظفين!$A$2:$J$501,3,FALSE())&amp;"",""))</f>
        <v/>
      </c>
      <c r="E1226" s="18" t="str">
        <f aca="false">IF($B1226="","",IFERROR(VLOOKUP($B1226,الموظفين!$A$2:$J$501,5,FALSE())&amp;"",""))</f>
        <v/>
      </c>
      <c r="F1226" s="19" t="str">
        <f aca="false">IF($B1226="","",IFERROR(VLOOKUP($B1226,الموظفين!$A$2:$J$501,6,FALSE()),""))</f>
        <v/>
      </c>
      <c r="G1226" s="19" t="str">
        <f aca="false">IF($B1226="","",IFERROR(VLOOKUP($B1226,الموظفين!$A$2:$J$501,7,FALSE()),""))</f>
        <v/>
      </c>
      <c r="H1226" s="20"/>
      <c r="I1226" s="20"/>
      <c r="J1226" s="21" t="str">
        <f aca="false">IF(OR(H1226="",I1226=""),"",ROUND(MOD(I1226-H1226,1)*24,2))</f>
        <v/>
      </c>
      <c r="K1226" s="22" t="str">
        <f aca="false">IF(OR(H1226="",F1226=""),"",IF(ROUND(MAX(0,MOD(H1226-F1226+0.5,1)-0.5)*1440,0)&gt;IFERROR(VLOOKUP(E1226,الورديات!$A$2:$E$21,5,FALSE()),0),ROUND(MAX(0,MOD(H1226-F1226+0.5,1)-0.5)*1440,0),0))</f>
        <v/>
      </c>
      <c r="L1226" s="22" t="str">
        <f aca="false">IF(OR(I1226="",G1226=""),"",ROUND(MAX(0,MOD(G1226-I1226+0.5,1)-0.5)*1440,0))</f>
        <v/>
      </c>
      <c r="M1226" s="22" t="str">
        <f aca="false">IF(OR(I1226="",G1226=""),"",IF(ROUND(MAX(0,MOD(I1226-G1226+0.5,1)-0.5)*1440,0)&gt;=الإعدادات!$B$8,ROUND(MAX(0,MOD(I1226-G1226+0.5,1)-0.5)*1440,0),0))</f>
        <v/>
      </c>
      <c r="N1226" s="18" t="str">
        <f aca="false">IF(OR(A1226="",B1226=""),"",IF(COUNTIFS(الإجازات!$A$2:$A$1001,B1226,الإجازات!$D$2:$D$1001,"&lt;="&amp;A1226,الإجازات!$E$2:$E$1001,"&gt;="&amp;A1226,الإجازات!$G$2:$G$1001,"مقبولة")=0,"",LOOKUP(2,1/((الإجازات!$A$2:$A$1001=B1226)*(الإجازات!$D$2:$D$1001&lt;=A1226)*(الإجازات!$E$2:$E$1001&gt;=A1226)*(الإجازات!$G$2:$G$1001="مقبولة")),الإجازات!$C$2:$C$1001)))</f>
        <v/>
      </c>
      <c r="O1226" s="17"/>
      <c r="P1226" s="23" t="str">
        <f aca="false">IF(B1226="","",IF(ISNA(MATCH(B1226,الموظفين!$A$2:$A$501,0)),"⚠ كود غير موجود",IF(O1226&lt;&gt;"",O1226,IF(N1226&lt;&gt;"",N1226,IF(H1226="",IF(AND(A1226&lt;&gt;"",WEEKDAY(A1226)=الإعدادات!$B$11),"راحة أسبوعية","غائب"),IF(I1226="","بدون انصراف",IF(N(K1226)&gt;0,"متأخر","حاضر")))))))</f>
        <v/>
      </c>
      <c r="Q1226" s="24" t="str">
        <f aca="false">IF(B1226="","",IF(OR(P1226="غائب",P1226="غياب",P1226="إجازة بدون راتب"),IFERROR(VLOOKUP(B1226,الموظفين!$A$2:$J$501,8,FALSE()),0),0))</f>
        <v/>
      </c>
      <c r="R1226" s="24" t="str">
        <f aca="false">IF(B1226="","",ROUND((N(K1226)+N(L1226))/60*IFERROR(VLOOKUP(B1226,الموظفين!$A$2:$J$501,8,FALSE()),0)/الإعدادات!$B$6*الإعدادات!$B$9,2))</f>
        <v/>
      </c>
      <c r="S1226" s="24" t="str">
        <f aca="false">IF(OR(B1226="",M1226=""),"",ROUND(M1226/60*IFERROR(VLOOKUP(B1226,الموظفين!$A$2:$J$501,9,FALSE()),0),2))</f>
        <v/>
      </c>
      <c r="T1226" s="17"/>
      <c r="U1226" s="23" t="str">
        <f aca="false">IF(OR(A1226="",B1226=""),"",A1226&amp;"|"&amp;B1226)</f>
        <v/>
      </c>
    </row>
    <row r="1227" customFormat="false" ht="15" hidden="false" customHeight="false" outlineLevel="0" collapsed="false">
      <c r="A1227" s="16"/>
      <c r="B1227" s="17"/>
      <c r="C1227" s="18" t="str">
        <f aca="false">IF($B1227="","",IFERROR(VLOOKUP($B1227,الموظفين!$A$2:$J$501,2,FALSE())&amp;"","⚠ كود غير موجود"))</f>
        <v/>
      </c>
      <c r="D1227" s="18" t="str">
        <f aca="false">IF($B1227="","",IFERROR(VLOOKUP($B1227,الموظفين!$A$2:$J$501,3,FALSE())&amp;"",""))</f>
        <v/>
      </c>
      <c r="E1227" s="18" t="str">
        <f aca="false">IF($B1227="","",IFERROR(VLOOKUP($B1227,الموظفين!$A$2:$J$501,5,FALSE())&amp;"",""))</f>
        <v/>
      </c>
      <c r="F1227" s="19" t="str">
        <f aca="false">IF($B1227="","",IFERROR(VLOOKUP($B1227,الموظفين!$A$2:$J$501,6,FALSE()),""))</f>
        <v/>
      </c>
      <c r="G1227" s="19" t="str">
        <f aca="false">IF($B1227="","",IFERROR(VLOOKUP($B1227,الموظفين!$A$2:$J$501,7,FALSE()),""))</f>
        <v/>
      </c>
      <c r="H1227" s="20"/>
      <c r="I1227" s="20"/>
      <c r="J1227" s="21" t="str">
        <f aca="false">IF(OR(H1227="",I1227=""),"",ROUND(MOD(I1227-H1227,1)*24,2))</f>
        <v/>
      </c>
      <c r="K1227" s="22" t="str">
        <f aca="false">IF(OR(H1227="",F1227=""),"",IF(ROUND(MAX(0,MOD(H1227-F1227+0.5,1)-0.5)*1440,0)&gt;IFERROR(VLOOKUP(E1227,الورديات!$A$2:$E$21,5,FALSE()),0),ROUND(MAX(0,MOD(H1227-F1227+0.5,1)-0.5)*1440,0),0))</f>
        <v/>
      </c>
      <c r="L1227" s="22" t="str">
        <f aca="false">IF(OR(I1227="",G1227=""),"",ROUND(MAX(0,MOD(G1227-I1227+0.5,1)-0.5)*1440,0))</f>
        <v/>
      </c>
      <c r="M1227" s="22" t="str">
        <f aca="false">IF(OR(I1227="",G1227=""),"",IF(ROUND(MAX(0,MOD(I1227-G1227+0.5,1)-0.5)*1440,0)&gt;=الإعدادات!$B$8,ROUND(MAX(0,MOD(I1227-G1227+0.5,1)-0.5)*1440,0),0))</f>
        <v/>
      </c>
      <c r="N1227" s="18" t="str">
        <f aca="false">IF(OR(A1227="",B1227=""),"",IF(COUNTIFS(الإجازات!$A$2:$A$1001,B1227,الإجازات!$D$2:$D$1001,"&lt;="&amp;A1227,الإجازات!$E$2:$E$1001,"&gt;="&amp;A1227,الإجازات!$G$2:$G$1001,"مقبولة")=0,"",LOOKUP(2,1/((الإجازات!$A$2:$A$1001=B1227)*(الإجازات!$D$2:$D$1001&lt;=A1227)*(الإجازات!$E$2:$E$1001&gt;=A1227)*(الإجازات!$G$2:$G$1001="مقبولة")),الإجازات!$C$2:$C$1001)))</f>
        <v/>
      </c>
      <c r="O1227" s="17"/>
      <c r="P1227" s="23" t="str">
        <f aca="false">IF(B1227="","",IF(ISNA(MATCH(B1227,الموظفين!$A$2:$A$501,0)),"⚠ كود غير موجود",IF(O1227&lt;&gt;"",O1227,IF(N1227&lt;&gt;"",N1227,IF(H1227="",IF(AND(A1227&lt;&gt;"",WEEKDAY(A1227)=الإعدادات!$B$11),"راحة أسبوعية","غائب"),IF(I1227="","بدون انصراف",IF(N(K1227)&gt;0,"متأخر","حاضر")))))))</f>
        <v/>
      </c>
      <c r="Q1227" s="24" t="str">
        <f aca="false">IF(B1227="","",IF(OR(P1227="غائب",P1227="غياب",P1227="إجازة بدون راتب"),IFERROR(VLOOKUP(B1227,الموظفين!$A$2:$J$501,8,FALSE()),0),0))</f>
        <v/>
      </c>
      <c r="R1227" s="24" t="str">
        <f aca="false">IF(B1227="","",ROUND((N(K1227)+N(L1227))/60*IFERROR(VLOOKUP(B1227,الموظفين!$A$2:$J$501,8,FALSE()),0)/الإعدادات!$B$6*الإعدادات!$B$9,2))</f>
        <v/>
      </c>
      <c r="S1227" s="24" t="str">
        <f aca="false">IF(OR(B1227="",M1227=""),"",ROUND(M1227/60*IFERROR(VLOOKUP(B1227,الموظفين!$A$2:$J$501,9,FALSE()),0),2))</f>
        <v/>
      </c>
      <c r="T1227" s="17"/>
      <c r="U1227" s="23" t="str">
        <f aca="false">IF(OR(A1227="",B1227=""),"",A1227&amp;"|"&amp;B1227)</f>
        <v/>
      </c>
    </row>
    <row r="1228" customFormat="false" ht="15" hidden="false" customHeight="false" outlineLevel="0" collapsed="false">
      <c r="A1228" s="16"/>
      <c r="B1228" s="17"/>
      <c r="C1228" s="18" t="str">
        <f aca="false">IF($B1228="","",IFERROR(VLOOKUP($B1228,الموظفين!$A$2:$J$501,2,FALSE())&amp;"","⚠ كود غير موجود"))</f>
        <v/>
      </c>
      <c r="D1228" s="18" t="str">
        <f aca="false">IF($B1228="","",IFERROR(VLOOKUP($B1228,الموظفين!$A$2:$J$501,3,FALSE())&amp;"",""))</f>
        <v/>
      </c>
      <c r="E1228" s="18" t="str">
        <f aca="false">IF($B1228="","",IFERROR(VLOOKUP($B1228,الموظفين!$A$2:$J$501,5,FALSE())&amp;"",""))</f>
        <v/>
      </c>
      <c r="F1228" s="19" t="str">
        <f aca="false">IF($B1228="","",IFERROR(VLOOKUP($B1228,الموظفين!$A$2:$J$501,6,FALSE()),""))</f>
        <v/>
      </c>
      <c r="G1228" s="19" t="str">
        <f aca="false">IF($B1228="","",IFERROR(VLOOKUP($B1228,الموظفين!$A$2:$J$501,7,FALSE()),""))</f>
        <v/>
      </c>
      <c r="H1228" s="20"/>
      <c r="I1228" s="20"/>
      <c r="J1228" s="21" t="str">
        <f aca="false">IF(OR(H1228="",I1228=""),"",ROUND(MOD(I1228-H1228,1)*24,2))</f>
        <v/>
      </c>
      <c r="K1228" s="22" t="str">
        <f aca="false">IF(OR(H1228="",F1228=""),"",IF(ROUND(MAX(0,MOD(H1228-F1228+0.5,1)-0.5)*1440,0)&gt;IFERROR(VLOOKUP(E1228,الورديات!$A$2:$E$21,5,FALSE()),0),ROUND(MAX(0,MOD(H1228-F1228+0.5,1)-0.5)*1440,0),0))</f>
        <v/>
      </c>
      <c r="L1228" s="22" t="str">
        <f aca="false">IF(OR(I1228="",G1228=""),"",ROUND(MAX(0,MOD(G1228-I1228+0.5,1)-0.5)*1440,0))</f>
        <v/>
      </c>
      <c r="M1228" s="22" t="str">
        <f aca="false">IF(OR(I1228="",G1228=""),"",IF(ROUND(MAX(0,MOD(I1228-G1228+0.5,1)-0.5)*1440,0)&gt;=الإعدادات!$B$8,ROUND(MAX(0,MOD(I1228-G1228+0.5,1)-0.5)*1440,0),0))</f>
        <v/>
      </c>
      <c r="N1228" s="18" t="str">
        <f aca="false">IF(OR(A1228="",B1228=""),"",IF(COUNTIFS(الإجازات!$A$2:$A$1001,B1228,الإجازات!$D$2:$D$1001,"&lt;="&amp;A1228,الإجازات!$E$2:$E$1001,"&gt;="&amp;A1228,الإجازات!$G$2:$G$1001,"مقبولة")=0,"",LOOKUP(2,1/((الإجازات!$A$2:$A$1001=B1228)*(الإجازات!$D$2:$D$1001&lt;=A1228)*(الإجازات!$E$2:$E$1001&gt;=A1228)*(الإجازات!$G$2:$G$1001="مقبولة")),الإجازات!$C$2:$C$1001)))</f>
        <v/>
      </c>
      <c r="O1228" s="17"/>
      <c r="P1228" s="23" t="str">
        <f aca="false">IF(B1228="","",IF(ISNA(MATCH(B1228,الموظفين!$A$2:$A$501,0)),"⚠ كود غير موجود",IF(O1228&lt;&gt;"",O1228,IF(N1228&lt;&gt;"",N1228,IF(H1228="",IF(AND(A1228&lt;&gt;"",WEEKDAY(A1228)=الإعدادات!$B$11),"راحة أسبوعية","غائب"),IF(I1228="","بدون انصراف",IF(N(K1228)&gt;0,"متأخر","حاضر")))))))</f>
        <v/>
      </c>
      <c r="Q1228" s="24" t="str">
        <f aca="false">IF(B1228="","",IF(OR(P1228="غائب",P1228="غياب",P1228="إجازة بدون راتب"),IFERROR(VLOOKUP(B1228,الموظفين!$A$2:$J$501,8,FALSE()),0),0))</f>
        <v/>
      </c>
      <c r="R1228" s="24" t="str">
        <f aca="false">IF(B1228="","",ROUND((N(K1228)+N(L1228))/60*IFERROR(VLOOKUP(B1228,الموظفين!$A$2:$J$501,8,FALSE()),0)/الإعدادات!$B$6*الإعدادات!$B$9,2))</f>
        <v/>
      </c>
      <c r="S1228" s="24" t="str">
        <f aca="false">IF(OR(B1228="",M1228=""),"",ROUND(M1228/60*IFERROR(VLOOKUP(B1228,الموظفين!$A$2:$J$501,9,FALSE()),0),2))</f>
        <v/>
      </c>
      <c r="T1228" s="17"/>
      <c r="U1228" s="23" t="str">
        <f aca="false">IF(OR(A1228="",B1228=""),"",A1228&amp;"|"&amp;B1228)</f>
        <v/>
      </c>
    </row>
    <row r="1229" customFormat="false" ht="15" hidden="false" customHeight="false" outlineLevel="0" collapsed="false">
      <c r="A1229" s="16"/>
      <c r="B1229" s="17"/>
      <c r="C1229" s="18" t="str">
        <f aca="false">IF($B1229="","",IFERROR(VLOOKUP($B1229,الموظفين!$A$2:$J$501,2,FALSE())&amp;"","⚠ كود غير موجود"))</f>
        <v/>
      </c>
      <c r="D1229" s="18" t="str">
        <f aca="false">IF($B1229="","",IFERROR(VLOOKUP($B1229,الموظفين!$A$2:$J$501,3,FALSE())&amp;"",""))</f>
        <v/>
      </c>
      <c r="E1229" s="18" t="str">
        <f aca="false">IF($B1229="","",IFERROR(VLOOKUP($B1229,الموظفين!$A$2:$J$501,5,FALSE())&amp;"",""))</f>
        <v/>
      </c>
      <c r="F1229" s="19" t="str">
        <f aca="false">IF($B1229="","",IFERROR(VLOOKUP($B1229,الموظفين!$A$2:$J$501,6,FALSE()),""))</f>
        <v/>
      </c>
      <c r="G1229" s="19" t="str">
        <f aca="false">IF($B1229="","",IFERROR(VLOOKUP($B1229,الموظفين!$A$2:$J$501,7,FALSE()),""))</f>
        <v/>
      </c>
      <c r="H1229" s="20"/>
      <c r="I1229" s="20"/>
      <c r="J1229" s="21" t="str">
        <f aca="false">IF(OR(H1229="",I1229=""),"",ROUND(MOD(I1229-H1229,1)*24,2))</f>
        <v/>
      </c>
      <c r="K1229" s="22" t="str">
        <f aca="false">IF(OR(H1229="",F1229=""),"",IF(ROUND(MAX(0,MOD(H1229-F1229+0.5,1)-0.5)*1440,0)&gt;IFERROR(VLOOKUP(E1229,الورديات!$A$2:$E$21,5,FALSE()),0),ROUND(MAX(0,MOD(H1229-F1229+0.5,1)-0.5)*1440,0),0))</f>
        <v/>
      </c>
      <c r="L1229" s="22" t="str">
        <f aca="false">IF(OR(I1229="",G1229=""),"",ROUND(MAX(0,MOD(G1229-I1229+0.5,1)-0.5)*1440,0))</f>
        <v/>
      </c>
      <c r="M1229" s="22" t="str">
        <f aca="false">IF(OR(I1229="",G1229=""),"",IF(ROUND(MAX(0,MOD(I1229-G1229+0.5,1)-0.5)*1440,0)&gt;=الإعدادات!$B$8,ROUND(MAX(0,MOD(I1229-G1229+0.5,1)-0.5)*1440,0),0))</f>
        <v/>
      </c>
      <c r="N1229" s="18" t="str">
        <f aca="false">IF(OR(A1229="",B1229=""),"",IF(COUNTIFS(الإجازات!$A$2:$A$1001,B1229,الإجازات!$D$2:$D$1001,"&lt;="&amp;A1229,الإجازات!$E$2:$E$1001,"&gt;="&amp;A1229,الإجازات!$G$2:$G$1001,"مقبولة")=0,"",LOOKUP(2,1/((الإجازات!$A$2:$A$1001=B1229)*(الإجازات!$D$2:$D$1001&lt;=A1229)*(الإجازات!$E$2:$E$1001&gt;=A1229)*(الإجازات!$G$2:$G$1001="مقبولة")),الإجازات!$C$2:$C$1001)))</f>
        <v/>
      </c>
      <c r="O1229" s="17"/>
      <c r="P1229" s="23" t="str">
        <f aca="false">IF(B1229="","",IF(ISNA(MATCH(B1229,الموظفين!$A$2:$A$501,0)),"⚠ كود غير موجود",IF(O1229&lt;&gt;"",O1229,IF(N1229&lt;&gt;"",N1229,IF(H1229="",IF(AND(A1229&lt;&gt;"",WEEKDAY(A1229)=الإعدادات!$B$11),"راحة أسبوعية","غائب"),IF(I1229="","بدون انصراف",IF(N(K1229)&gt;0,"متأخر","حاضر")))))))</f>
        <v/>
      </c>
      <c r="Q1229" s="24" t="str">
        <f aca="false">IF(B1229="","",IF(OR(P1229="غائب",P1229="غياب",P1229="إجازة بدون راتب"),IFERROR(VLOOKUP(B1229,الموظفين!$A$2:$J$501,8,FALSE()),0),0))</f>
        <v/>
      </c>
      <c r="R1229" s="24" t="str">
        <f aca="false">IF(B1229="","",ROUND((N(K1229)+N(L1229))/60*IFERROR(VLOOKUP(B1229,الموظفين!$A$2:$J$501,8,FALSE()),0)/الإعدادات!$B$6*الإعدادات!$B$9,2))</f>
        <v/>
      </c>
      <c r="S1229" s="24" t="str">
        <f aca="false">IF(OR(B1229="",M1229=""),"",ROUND(M1229/60*IFERROR(VLOOKUP(B1229,الموظفين!$A$2:$J$501,9,FALSE()),0),2))</f>
        <v/>
      </c>
      <c r="T1229" s="17"/>
      <c r="U1229" s="23" t="str">
        <f aca="false">IF(OR(A1229="",B1229=""),"",A1229&amp;"|"&amp;B1229)</f>
        <v/>
      </c>
    </row>
    <row r="1230" customFormat="false" ht="15" hidden="false" customHeight="false" outlineLevel="0" collapsed="false">
      <c r="A1230" s="16"/>
      <c r="B1230" s="17"/>
      <c r="C1230" s="18" t="str">
        <f aca="false">IF($B1230="","",IFERROR(VLOOKUP($B1230,الموظفين!$A$2:$J$501,2,FALSE())&amp;"","⚠ كود غير موجود"))</f>
        <v/>
      </c>
      <c r="D1230" s="18" t="str">
        <f aca="false">IF($B1230="","",IFERROR(VLOOKUP($B1230,الموظفين!$A$2:$J$501,3,FALSE())&amp;"",""))</f>
        <v/>
      </c>
      <c r="E1230" s="18" t="str">
        <f aca="false">IF($B1230="","",IFERROR(VLOOKUP($B1230,الموظفين!$A$2:$J$501,5,FALSE())&amp;"",""))</f>
        <v/>
      </c>
      <c r="F1230" s="19" t="str">
        <f aca="false">IF($B1230="","",IFERROR(VLOOKUP($B1230,الموظفين!$A$2:$J$501,6,FALSE()),""))</f>
        <v/>
      </c>
      <c r="G1230" s="19" t="str">
        <f aca="false">IF($B1230="","",IFERROR(VLOOKUP($B1230,الموظفين!$A$2:$J$501,7,FALSE()),""))</f>
        <v/>
      </c>
      <c r="H1230" s="20"/>
      <c r="I1230" s="20"/>
      <c r="J1230" s="21" t="str">
        <f aca="false">IF(OR(H1230="",I1230=""),"",ROUND(MOD(I1230-H1230,1)*24,2))</f>
        <v/>
      </c>
      <c r="K1230" s="22" t="str">
        <f aca="false">IF(OR(H1230="",F1230=""),"",IF(ROUND(MAX(0,MOD(H1230-F1230+0.5,1)-0.5)*1440,0)&gt;IFERROR(VLOOKUP(E1230,الورديات!$A$2:$E$21,5,FALSE()),0),ROUND(MAX(0,MOD(H1230-F1230+0.5,1)-0.5)*1440,0),0))</f>
        <v/>
      </c>
      <c r="L1230" s="22" t="str">
        <f aca="false">IF(OR(I1230="",G1230=""),"",ROUND(MAX(0,MOD(G1230-I1230+0.5,1)-0.5)*1440,0))</f>
        <v/>
      </c>
      <c r="M1230" s="22" t="str">
        <f aca="false">IF(OR(I1230="",G1230=""),"",IF(ROUND(MAX(0,MOD(I1230-G1230+0.5,1)-0.5)*1440,0)&gt;=الإعدادات!$B$8,ROUND(MAX(0,MOD(I1230-G1230+0.5,1)-0.5)*1440,0),0))</f>
        <v/>
      </c>
      <c r="N1230" s="18" t="str">
        <f aca="false">IF(OR(A1230="",B1230=""),"",IF(COUNTIFS(الإجازات!$A$2:$A$1001,B1230,الإجازات!$D$2:$D$1001,"&lt;="&amp;A1230,الإجازات!$E$2:$E$1001,"&gt;="&amp;A1230,الإجازات!$G$2:$G$1001,"مقبولة")=0,"",LOOKUP(2,1/((الإجازات!$A$2:$A$1001=B1230)*(الإجازات!$D$2:$D$1001&lt;=A1230)*(الإجازات!$E$2:$E$1001&gt;=A1230)*(الإجازات!$G$2:$G$1001="مقبولة")),الإجازات!$C$2:$C$1001)))</f>
        <v/>
      </c>
      <c r="O1230" s="17"/>
      <c r="P1230" s="23" t="str">
        <f aca="false">IF(B1230="","",IF(ISNA(MATCH(B1230,الموظفين!$A$2:$A$501,0)),"⚠ كود غير موجود",IF(O1230&lt;&gt;"",O1230,IF(N1230&lt;&gt;"",N1230,IF(H1230="",IF(AND(A1230&lt;&gt;"",WEEKDAY(A1230)=الإعدادات!$B$11),"راحة أسبوعية","غائب"),IF(I1230="","بدون انصراف",IF(N(K1230)&gt;0,"متأخر","حاضر")))))))</f>
        <v/>
      </c>
      <c r="Q1230" s="24" t="str">
        <f aca="false">IF(B1230="","",IF(OR(P1230="غائب",P1230="غياب",P1230="إجازة بدون راتب"),IFERROR(VLOOKUP(B1230,الموظفين!$A$2:$J$501,8,FALSE()),0),0))</f>
        <v/>
      </c>
      <c r="R1230" s="24" t="str">
        <f aca="false">IF(B1230="","",ROUND((N(K1230)+N(L1230))/60*IFERROR(VLOOKUP(B1230,الموظفين!$A$2:$J$501,8,FALSE()),0)/الإعدادات!$B$6*الإعدادات!$B$9,2))</f>
        <v/>
      </c>
      <c r="S1230" s="24" t="str">
        <f aca="false">IF(OR(B1230="",M1230=""),"",ROUND(M1230/60*IFERROR(VLOOKUP(B1230,الموظفين!$A$2:$J$501,9,FALSE()),0),2))</f>
        <v/>
      </c>
      <c r="T1230" s="17"/>
      <c r="U1230" s="23" t="str">
        <f aca="false">IF(OR(A1230="",B1230=""),"",A1230&amp;"|"&amp;B1230)</f>
        <v/>
      </c>
    </row>
    <row r="1231" customFormat="false" ht="15" hidden="false" customHeight="false" outlineLevel="0" collapsed="false">
      <c r="A1231" s="16"/>
      <c r="B1231" s="17"/>
      <c r="C1231" s="18" t="str">
        <f aca="false">IF($B1231="","",IFERROR(VLOOKUP($B1231,الموظفين!$A$2:$J$501,2,FALSE())&amp;"","⚠ كود غير موجود"))</f>
        <v/>
      </c>
      <c r="D1231" s="18" t="str">
        <f aca="false">IF($B1231="","",IFERROR(VLOOKUP($B1231,الموظفين!$A$2:$J$501,3,FALSE())&amp;"",""))</f>
        <v/>
      </c>
      <c r="E1231" s="18" t="str">
        <f aca="false">IF($B1231="","",IFERROR(VLOOKUP($B1231,الموظفين!$A$2:$J$501,5,FALSE())&amp;"",""))</f>
        <v/>
      </c>
      <c r="F1231" s="19" t="str">
        <f aca="false">IF($B1231="","",IFERROR(VLOOKUP($B1231,الموظفين!$A$2:$J$501,6,FALSE()),""))</f>
        <v/>
      </c>
      <c r="G1231" s="19" t="str">
        <f aca="false">IF($B1231="","",IFERROR(VLOOKUP($B1231,الموظفين!$A$2:$J$501,7,FALSE()),""))</f>
        <v/>
      </c>
      <c r="H1231" s="20"/>
      <c r="I1231" s="20"/>
      <c r="J1231" s="21" t="str">
        <f aca="false">IF(OR(H1231="",I1231=""),"",ROUND(MOD(I1231-H1231,1)*24,2))</f>
        <v/>
      </c>
      <c r="K1231" s="22" t="str">
        <f aca="false">IF(OR(H1231="",F1231=""),"",IF(ROUND(MAX(0,MOD(H1231-F1231+0.5,1)-0.5)*1440,0)&gt;IFERROR(VLOOKUP(E1231,الورديات!$A$2:$E$21,5,FALSE()),0),ROUND(MAX(0,MOD(H1231-F1231+0.5,1)-0.5)*1440,0),0))</f>
        <v/>
      </c>
      <c r="L1231" s="22" t="str">
        <f aca="false">IF(OR(I1231="",G1231=""),"",ROUND(MAX(0,MOD(G1231-I1231+0.5,1)-0.5)*1440,0))</f>
        <v/>
      </c>
      <c r="M1231" s="22" t="str">
        <f aca="false">IF(OR(I1231="",G1231=""),"",IF(ROUND(MAX(0,MOD(I1231-G1231+0.5,1)-0.5)*1440,0)&gt;=الإعدادات!$B$8,ROUND(MAX(0,MOD(I1231-G1231+0.5,1)-0.5)*1440,0),0))</f>
        <v/>
      </c>
      <c r="N1231" s="18" t="str">
        <f aca="false">IF(OR(A1231="",B1231=""),"",IF(COUNTIFS(الإجازات!$A$2:$A$1001,B1231,الإجازات!$D$2:$D$1001,"&lt;="&amp;A1231,الإجازات!$E$2:$E$1001,"&gt;="&amp;A1231,الإجازات!$G$2:$G$1001,"مقبولة")=0,"",LOOKUP(2,1/((الإجازات!$A$2:$A$1001=B1231)*(الإجازات!$D$2:$D$1001&lt;=A1231)*(الإجازات!$E$2:$E$1001&gt;=A1231)*(الإجازات!$G$2:$G$1001="مقبولة")),الإجازات!$C$2:$C$1001)))</f>
        <v/>
      </c>
      <c r="O1231" s="17"/>
      <c r="P1231" s="23" t="str">
        <f aca="false">IF(B1231="","",IF(ISNA(MATCH(B1231,الموظفين!$A$2:$A$501,0)),"⚠ كود غير موجود",IF(O1231&lt;&gt;"",O1231,IF(N1231&lt;&gt;"",N1231,IF(H1231="",IF(AND(A1231&lt;&gt;"",WEEKDAY(A1231)=الإعدادات!$B$11),"راحة أسبوعية","غائب"),IF(I1231="","بدون انصراف",IF(N(K1231)&gt;0,"متأخر","حاضر")))))))</f>
        <v/>
      </c>
      <c r="Q1231" s="24" t="str">
        <f aca="false">IF(B1231="","",IF(OR(P1231="غائب",P1231="غياب",P1231="إجازة بدون راتب"),IFERROR(VLOOKUP(B1231,الموظفين!$A$2:$J$501,8,FALSE()),0),0))</f>
        <v/>
      </c>
      <c r="R1231" s="24" t="str">
        <f aca="false">IF(B1231="","",ROUND((N(K1231)+N(L1231))/60*IFERROR(VLOOKUP(B1231,الموظفين!$A$2:$J$501,8,FALSE()),0)/الإعدادات!$B$6*الإعدادات!$B$9,2))</f>
        <v/>
      </c>
      <c r="S1231" s="24" t="str">
        <f aca="false">IF(OR(B1231="",M1231=""),"",ROUND(M1231/60*IFERROR(VLOOKUP(B1231,الموظفين!$A$2:$J$501,9,FALSE()),0),2))</f>
        <v/>
      </c>
      <c r="T1231" s="17"/>
      <c r="U1231" s="23" t="str">
        <f aca="false">IF(OR(A1231="",B1231=""),"",A1231&amp;"|"&amp;B1231)</f>
        <v/>
      </c>
    </row>
    <row r="1232" customFormat="false" ht="15" hidden="false" customHeight="false" outlineLevel="0" collapsed="false">
      <c r="A1232" s="16"/>
      <c r="B1232" s="17"/>
      <c r="C1232" s="18" t="str">
        <f aca="false">IF($B1232="","",IFERROR(VLOOKUP($B1232,الموظفين!$A$2:$J$501,2,FALSE())&amp;"","⚠ كود غير موجود"))</f>
        <v/>
      </c>
      <c r="D1232" s="18" t="str">
        <f aca="false">IF($B1232="","",IFERROR(VLOOKUP($B1232,الموظفين!$A$2:$J$501,3,FALSE())&amp;"",""))</f>
        <v/>
      </c>
      <c r="E1232" s="18" t="str">
        <f aca="false">IF($B1232="","",IFERROR(VLOOKUP($B1232,الموظفين!$A$2:$J$501,5,FALSE())&amp;"",""))</f>
        <v/>
      </c>
      <c r="F1232" s="19" t="str">
        <f aca="false">IF($B1232="","",IFERROR(VLOOKUP($B1232,الموظفين!$A$2:$J$501,6,FALSE()),""))</f>
        <v/>
      </c>
      <c r="G1232" s="19" t="str">
        <f aca="false">IF($B1232="","",IFERROR(VLOOKUP($B1232,الموظفين!$A$2:$J$501,7,FALSE()),""))</f>
        <v/>
      </c>
      <c r="H1232" s="20"/>
      <c r="I1232" s="20"/>
      <c r="J1232" s="21" t="str">
        <f aca="false">IF(OR(H1232="",I1232=""),"",ROUND(MOD(I1232-H1232,1)*24,2))</f>
        <v/>
      </c>
      <c r="K1232" s="22" t="str">
        <f aca="false">IF(OR(H1232="",F1232=""),"",IF(ROUND(MAX(0,MOD(H1232-F1232+0.5,1)-0.5)*1440,0)&gt;IFERROR(VLOOKUP(E1232,الورديات!$A$2:$E$21,5,FALSE()),0),ROUND(MAX(0,MOD(H1232-F1232+0.5,1)-0.5)*1440,0),0))</f>
        <v/>
      </c>
      <c r="L1232" s="22" t="str">
        <f aca="false">IF(OR(I1232="",G1232=""),"",ROUND(MAX(0,MOD(G1232-I1232+0.5,1)-0.5)*1440,0))</f>
        <v/>
      </c>
      <c r="M1232" s="22" t="str">
        <f aca="false">IF(OR(I1232="",G1232=""),"",IF(ROUND(MAX(0,MOD(I1232-G1232+0.5,1)-0.5)*1440,0)&gt;=الإعدادات!$B$8,ROUND(MAX(0,MOD(I1232-G1232+0.5,1)-0.5)*1440,0),0))</f>
        <v/>
      </c>
      <c r="N1232" s="18" t="str">
        <f aca="false">IF(OR(A1232="",B1232=""),"",IF(COUNTIFS(الإجازات!$A$2:$A$1001,B1232,الإجازات!$D$2:$D$1001,"&lt;="&amp;A1232,الإجازات!$E$2:$E$1001,"&gt;="&amp;A1232,الإجازات!$G$2:$G$1001,"مقبولة")=0,"",LOOKUP(2,1/((الإجازات!$A$2:$A$1001=B1232)*(الإجازات!$D$2:$D$1001&lt;=A1232)*(الإجازات!$E$2:$E$1001&gt;=A1232)*(الإجازات!$G$2:$G$1001="مقبولة")),الإجازات!$C$2:$C$1001)))</f>
        <v/>
      </c>
      <c r="O1232" s="17"/>
      <c r="P1232" s="23" t="str">
        <f aca="false">IF(B1232="","",IF(ISNA(MATCH(B1232,الموظفين!$A$2:$A$501,0)),"⚠ كود غير موجود",IF(O1232&lt;&gt;"",O1232,IF(N1232&lt;&gt;"",N1232,IF(H1232="",IF(AND(A1232&lt;&gt;"",WEEKDAY(A1232)=الإعدادات!$B$11),"راحة أسبوعية","غائب"),IF(I1232="","بدون انصراف",IF(N(K1232)&gt;0,"متأخر","حاضر")))))))</f>
        <v/>
      </c>
      <c r="Q1232" s="24" t="str">
        <f aca="false">IF(B1232="","",IF(OR(P1232="غائب",P1232="غياب",P1232="إجازة بدون راتب"),IFERROR(VLOOKUP(B1232,الموظفين!$A$2:$J$501,8,FALSE()),0),0))</f>
        <v/>
      </c>
      <c r="R1232" s="24" t="str">
        <f aca="false">IF(B1232="","",ROUND((N(K1232)+N(L1232))/60*IFERROR(VLOOKUP(B1232,الموظفين!$A$2:$J$501,8,FALSE()),0)/الإعدادات!$B$6*الإعدادات!$B$9,2))</f>
        <v/>
      </c>
      <c r="S1232" s="24" t="str">
        <f aca="false">IF(OR(B1232="",M1232=""),"",ROUND(M1232/60*IFERROR(VLOOKUP(B1232,الموظفين!$A$2:$J$501,9,FALSE()),0),2))</f>
        <v/>
      </c>
      <c r="T1232" s="17"/>
      <c r="U1232" s="23" t="str">
        <f aca="false">IF(OR(A1232="",B1232=""),"",A1232&amp;"|"&amp;B1232)</f>
        <v/>
      </c>
    </row>
    <row r="1233" customFormat="false" ht="15" hidden="false" customHeight="false" outlineLevel="0" collapsed="false">
      <c r="A1233" s="16"/>
      <c r="B1233" s="17"/>
      <c r="C1233" s="18" t="str">
        <f aca="false">IF($B1233="","",IFERROR(VLOOKUP($B1233,الموظفين!$A$2:$J$501,2,FALSE())&amp;"","⚠ كود غير موجود"))</f>
        <v/>
      </c>
      <c r="D1233" s="18" t="str">
        <f aca="false">IF($B1233="","",IFERROR(VLOOKUP($B1233,الموظفين!$A$2:$J$501,3,FALSE())&amp;"",""))</f>
        <v/>
      </c>
      <c r="E1233" s="18" t="str">
        <f aca="false">IF($B1233="","",IFERROR(VLOOKUP($B1233,الموظفين!$A$2:$J$501,5,FALSE())&amp;"",""))</f>
        <v/>
      </c>
      <c r="F1233" s="19" t="str">
        <f aca="false">IF($B1233="","",IFERROR(VLOOKUP($B1233,الموظفين!$A$2:$J$501,6,FALSE()),""))</f>
        <v/>
      </c>
      <c r="G1233" s="19" t="str">
        <f aca="false">IF($B1233="","",IFERROR(VLOOKUP($B1233,الموظفين!$A$2:$J$501,7,FALSE()),""))</f>
        <v/>
      </c>
      <c r="H1233" s="20"/>
      <c r="I1233" s="20"/>
      <c r="J1233" s="21" t="str">
        <f aca="false">IF(OR(H1233="",I1233=""),"",ROUND(MOD(I1233-H1233,1)*24,2))</f>
        <v/>
      </c>
      <c r="K1233" s="22" t="str">
        <f aca="false">IF(OR(H1233="",F1233=""),"",IF(ROUND(MAX(0,MOD(H1233-F1233+0.5,1)-0.5)*1440,0)&gt;IFERROR(VLOOKUP(E1233,الورديات!$A$2:$E$21,5,FALSE()),0),ROUND(MAX(0,MOD(H1233-F1233+0.5,1)-0.5)*1440,0),0))</f>
        <v/>
      </c>
      <c r="L1233" s="22" t="str">
        <f aca="false">IF(OR(I1233="",G1233=""),"",ROUND(MAX(0,MOD(G1233-I1233+0.5,1)-0.5)*1440,0))</f>
        <v/>
      </c>
      <c r="M1233" s="22" t="str">
        <f aca="false">IF(OR(I1233="",G1233=""),"",IF(ROUND(MAX(0,MOD(I1233-G1233+0.5,1)-0.5)*1440,0)&gt;=الإعدادات!$B$8,ROUND(MAX(0,MOD(I1233-G1233+0.5,1)-0.5)*1440,0),0))</f>
        <v/>
      </c>
      <c r="N1233" s="18" t="str">
        <f aca="false">IF(OR(A1233="",B1233=""),"",IF(COUNTIFS(الإجازات!$A$2:$A$1001,B1233,الإجازات!$D$2:$D$1001,"&lt;="&amp;A1233,الإجازات!$E$2:$E$1001,"&gt;="&amp;A1233,الإجازات!$G$2:$G$1001,"مقبولة")=0,"",LOOKUP(2,1/((الإجازات!$A$2:$A$1001=B1233)*(الإجازات!$D$2:$D$1001&lt;=A1233)*(الإجازات!$E$2:$E$1001&gt;=A1233)*(الإجازات!$G$2:$G$1001="مقبولة")),الإجازات!$C$2:$C$1001)))</f>
        <v/>
      </c>
      <c r="O1233" s="17"/>
      <c r="P1233" s="23" t="str">
        <f aca="false">IF(B1233="","",IF(ISNA(MATCH(B1233,الموظفين!$A$2:$A$501,0)),"⚠ كود غير موجود",IF(O1233&lt;&gt;"",O1233,IF(N1233&lt;&gt;"",N1233,IF(H1233="",IF(AND(A1233&lt;&gt;"",WEEKDAY(A1233)=الإعدادات!$B$11),"راحة أسبوعية","غائب"),IF(I1233="","بدون انصراف",IF(N(K1233)&gt;0,"متأخر","حاضر")))))))</f>
        <v/>
      </c>
      <c r="Q1233" s="24" t="str">
        <f aca="false">IF(B1233="","",IF(OR(P1233="غائب",P1233="غياب",P1233="إجازة بدون راتب"),IFERROR(VLOOKUP(B1233,الموظفين!$A$2:$J$501,8,FALSE()),0),0))</f>
        <v/>
      </c>
      <c r="R1233" s="24" t="str">
        <f aca="false">IF(B1233="","",ROUND((N(K1233)+N(L1233))/60*IFERROR(VLOOKUP(B1233,الموظفين!$A$2:$J$501,8,FALSE()),0)/الإعدادات!$B$6*الإعدادات!$B$9,2))</f>
        <v/>
      </c>
      <c r="S1233" s="24" t="str">
        <f aca="false">IF(OR(B1233="",M1233=""),"",ROUND(M1233/60*IFERROR(VLOOKUP(B1233,الموظفين!$A$2:$J$501,9,FALSE()),0),2))</f>
        <v/>
      </c>
      <c r="T1233" s="17"/>
      <c r="U1233" s="23" t="str">
        <f aca="false">IF(OR(A1233="",B1233=""),"",A1233&amp;"|"&amp;B1233)</f>
        <v/>
      </c>
    </row>
    <row r="1234" customFormat="false" ht="15" hidden="false" customHeight="false" outlineLevel="0" collapsed="false">
      <c r="A1234" s="16"/>
      <c r="B1234" s="17"/>
      <c r="C1234" s="18" t="str">
        <f aca="false">IF($B1234="","",IFERROR(VLOOKUP($B1234,الموظفين!$A$2:$J$501,2,FALSE())&amp;"","⚠ كود غير موجود"))</f>
        <v/>
      </c>
      <c r="D1234" s="18" t="str">
        <f aca="false">IF($B1234="","",IFERROR(VLOOKUP($B1234,الموظفين!$A$2:$J$501,3,FALSE())&amp;"",""))</f>
        <v/>
      </c>
      <c r="E1234" s="18" t="str">
        <f aca="false">IF($B1234="","",IFERROR(VLOOKUP($B1234,الموظفين!$A$2:$J$501,5,FALSE())&amp;"",""))</f>
        <v/>
      </c>
      <c r="F1234" s="19" t="str">
        <f aca="false">IF($B1234="","",IFERROR(VLOOKUP($B1234,الموظفين!$A$2:$J$501,6,FALSE()),""))</f>
        <v/>
      </c>
      <c r="G1234" s="19" t="str">
        <f aca="false">IF($B1234="","",IFERROR(VLOOKUP($B1234,الموظفين!$A$2:$J$501,7,FALSE()),""))</f>
        <v/>
      </c>
      <c r="H1234" s="20"/>
      <c r="I1234" s="20"/>
      <c r="J1234" s="21" t="str">
        <f aca="false">IF(OR(H1234="",I1234=""),"",ROUND(MOD(I1234-H1234,1)*24,2))</f>
        <v/>
      </c>
      <c r="K1234" s="22" t="str">
        <f aca="false">IF(OR(H1234="",F1234=""),"",IF(ROUND(MAX(0,MOD(H1234-F1234+0.5,1)-0.5)*1440,0)&gt;IFERROR(VLOOKUP(E1234,الورديات!$A$2:$E$21,5,FALSE()),0),ROUND(MAX(0,MOD(H1234-F1234+0.5,1)-0.5)*1440,0),0))</f>
        <v/>
      </c>
      <c r="L1234" s="22" t="str">
        <f aca="false">IF(OR(I1234="",G1234=""),"",ROUND(MAX(0,MOD(G1234-I1234+0.5,1)-0.5)*1440,0))</f>
        <v/>
      </c>
      <c r="M1234" s="22" t="str">
        <f aca="false">IF(OR(I1234="",G1234=""),"",IF(ROUND(MAX(0,MOD(I1234-G1234+0.5,1)-0.5)*1440,0)&gt;=الإعدادات!$B$8,ROUND(MAX(0,MOD(I1234-G1234+0.5,1)-0.5)*1440,0),0))</f>
        <v/>
      </c>
      <c r="N1234" s="18" t="str">
        <f aca="false">IF(OR(A1234="",B1234=""),"",IF(COUNTIFS(الإجازات!$A$2:$A$1001,B1234,الإجازات!$D$2:$D$1001,"&lt;="&amp;A1234,الإجازات!$E$2:$E$1001,"&gt;="&amp;A1234,الإجازات!$G$2:$G$1001,"مقبولة")=0,"",LOOKUP(2,1/((الإجازات!$A$2:$A$1001=B1234)*(الإجازات!$D$2:$D$1001&lt;=A1234)*(الإجازات!$E$2:$E$1001&gt;=A1234)*(الإجازات!$G$2:$G$1001="مقبولة")),الإجازات!$C$2:$C$1001)))</f>
        <v/>
      </c>
      <c r="O1234" s="17"/>
      <c r="P1234" s="23" t="str">
        <f aca="false">IF(B1234="","",IF(ISNA(MATCH(B1234,الموظفين!$A$2:$A$501,0)),"⚠ كود غير موجود",IF(O1234&lt;&gt;"",O1234,IF(N1234&lt;&gt;"",N1234,IF(H1234="",IF(AND(A1234&lt;&gt;"",WEEKDAY(A1234)=الإعدادات!$B$11),"راحة أسبوعية","غائب"),IF(I1234="","بدون انصراف",IF(N(K1234)&gt;0,"متأخر","حاضر")))))))</f>
        <v/>
      </c>
      <c r="Q1234" s="24" t="str">
        <f aca="false">IF(B1234="","",IF(OR(P1234="غائب",P1234="غياب",P1234="إجازة بدون راتب"),IFERROR(VLOOKUP(B1234,الموظفين!$A$2:$J$501,8,FALSE()),0),0))</f>
        <v/>
      </c>
      <c r="R1234" s="24" t="str">
        <f aca="false">IF(B1234="","",ROUND((N(K1234)+N(L1234))/60*IFERROR(VLOOKUP(B1234,الموظفين!$A$2:$J$501,8,FALSE()),0)/الإعدادات!$B$6*الإعدادات!$B$9,2))</f>
        <v/>
      </c>
      <c r="S1234" s="24" t="str">
        <f aca="false">IF(OR(B1234="",M1234=""),"",ROUND(M1234/60*IFERROR(VLOOKUP(B1234,الموظفين!$A$2:$J$501,9,FALSE()),0),2))</f>
        <v/>
      </c>
      <c r="T1234" s="17"/>
      <c r="U1234" s="23" t="str">
        <f aca="false">IF(OR(A1234="",B1234=""),"",A1234&amp;"|"&amp;B1234)</f>
        <v/>
      </c>
    </row>
    <row r="1235" customFormat="false" ht="15" hidden="false" customHeight="false" outlineLevel="0" collapsed="false">
      <c r="A1235" s="16"/>
      <c r="B1235" s="17"/>
      <c r="C1235" s="18" t="str">
        <f aca="false">IF($B1235="","",IFERROR(VLOOKUP($B1235,الموظفين!$A$2:$J$501,2,FALSE())&amp;"","⚠ كود غير موجود"))</f>
        <v/>
      </c>
      <c r="D1235" s="18" t="str">
        <f aca="false">IF($B1235="","",IFERROR(VLOOKUP($B1235,الموظفين!$A$2:$J$501,3,FALSE())&amp;"",""))</f>
        <v/>
      </c>
      <c r="E1235" s="18" t="str">
        <f aca="false">IF($B1235="","",IFERROR(VLOOKUP($B1235,الموظفين!$A$2:$J$501,5,FALSE())&amp;"",""))</f>
        <v/>
      </c>
      <c r="F1235" s="19" t="str">
        <f aca="false">IF($B1235="","",IFERROR(VLOOKUP($B1235,الموظفين!$A$2:$J$501,6,FALSE()),""))</f>
        <v/>
      </c>
      <c r="G1235" s="19" t="str">
        <f aca="false">IF($B1235="","",IFERROR(VLOOKUP($B1235,الموظفين!$A$2:$J$501,7,FALSE()),""))</f>
        <v/>
      </c>
      <c r="H1235" s="20"/>
      <c r="I1235" s="20"/>
      <c r="J1235" s="21" t="str">
        <f aca="false">IF(OR(H1235="",I1235=""),"",ROUND(MOD(I1235-H1235,1)*24,2))</f>
        <v/>
      </c>
      <c r="K1235" s="22" t="str">
        <f aca="false">IF(OR(H1235="",F1235=""),"",IF(ROUND(MAX(0,MOD(H1235-F1235+0.5,1)-0.5)*1440,0)&gt;IFERROR(VLOOKUP(E1235,الورديات!$A$2:$E$21,5,FALSE()),0),ROUND(MAX(0,MOD(H1235-F1235+0.5,1)-0.5)*1440,0),0))</f>
        <v/>
      </c>
      <c r="L1235" s="22" t="str">
        <f aca="false">IF(OR(I1235="",G1235=""),"",ROUND(MAX(0,MOD(G1235-I1235+0.5,1)-0.5)*1440,0))</f>
        <v/>
      </c>
      <c r="M1235" s="22" t="str">
        <f aca="false">IF(OR(I1235="",G1235=""),"",IF(ROUND(MAX(0,MOD(I1235-G1235+0.5,1)-0.5)*1440,0)&gt;=الإعدادات!$B$8,ROUND(MAX(0,MOD(I1235-G1235+0.5,1)-0.5)*1440,0),0))</f>
        <v/>
      </c>
      <c r="N1235" s="18" t="str">
        <f aca="false">IF(OR(A1235="",B1235=""),"",IF(COUNTIFS(الإجازات!$A$2:$A$1001,B1235,الإجازات!$D$2:$D$1001,"&lt;="&amp;A1235,الإجازات!$E$2:$E$1001,"&gt;="&amp;A1235,الإجازات!$G$2:$G$1001,"مقبولة")=0,"",LOOKUP(2,1/((الإجازات!$A$2:$A$1001=B1235)*(الإجازات!$D$2:$D$1001&lt;=A1235)*(الإجازات!$E$2:$E$1001&gt;=A1235)*(الإجازات!$G$2:$G$1001="مقبولة")),الإجازات!$C$2:$C$1001)))</f>
        <v/>
      </c>
      <c r="O1235" s="17"/>
      <c r="P1235" s="23" t="str">
        <f aca="false">IF(B1235="","",IF(ISNA(MATCH(B1235,الموظفين!$A$2:$A$501,0)),"⚠ كود غير موجود",IF(O1235&lt;&gt;"",O1235,IF(N1235&lt;&gt;"",N1235,IF(H1235="",IF(AND(A1235&lt;&gt;"",WEEKDAY(A1235)=الإعدادات!$B$11),"راحة أسبوعية","غائب"),IF(I1235="","بدون انصراف",IF(N(K1235)&gt;0,"متأخر","حاضر")))))))</f>
        <v/>
      </c>
      <c r="Q1235" s="24" t="str">
        <f aca="false">IF(B1235="","",IF(OR(P1235="غائب",P1235="غياب",P1235="إجازة بدون راتب"),IFERROR(VLOOKUP(B1235,الموظفين!$A$2:$J$501,8,FALSE()),0),0))</f>
        <v/>
      </c>
      <c r="R1235" s="24" t="str">
        <f aca="false">IF(B1235="","",ROUND((N(K1235)+N(L1235))/60*IFERROR(VLOOKUP(B1235,الموظفين!$A$2:$J$501,8,FALSE()),0)/الإعدادات!$B$6*الإعدادات!$B$9,2))</f>
        <v/>
      </c>
      <c r="S1235" s="24" t="str">
        <f aca="false">IF(OR(B1235="",M1235=""),"",ROUND(M1235/60*IFERROR(VLOOKUP(B1235,الموظفين!$A$2:$J$501,9,FALSE()),0),2))</f>
        <v/>
      </c>
      <c r="T1235" s="17"/>
      <c r="U1235" s="23" t="str">
        <f aca="false">IF(OR(A1235="",B1235=""),"",A1235&amp;"|"&amp;B1235)</f>
        <v/>
      </c>
    </row>
    <row r="1236" customFormat="false" ht="15" hidden="false" customHeight="false" outlineLevel="0" collapsed="false">
      <c r="A1236" s="16"/>
      <c r="B1236" s="17"/>
      <c r="C1236" s="18" t="str">
        <f aca="false">IF($B1236="","",IFERROR(VLOOKUP($B1236,الموظفين!$A$2:$J$501,2,FALSE())&amp;"","⚠ كود غير موجود"))</f>
        <v/>
      </c>
      <c r="D1236" s="18" t="str">
        <f aca="false">IF($B1236="","",IFERROR(VLOOKUP($B1236,الموظفين!$A$2:$J$501,3,FALSE())&amp;"",""))</f>
        <v/>
      </c>
      <c r="E1236" s="18" t="str">
        <f aca="false">IF($B1236="","",IFERROR(VLOOKUP($B1236,الموظفين!$A$2:$J$501,5,FALSE())&amp;"",""))</f>
        <v/>
      </c>
      <c r="F1236" s="19" t="str">
        <f aca="false">IF($B1236="","",IFERROR(VLOOKUP($B1236,الموظفين!$A$2:$J$501,6,FALSE()),""))</f>
        <v/>
      </c>
      <c r="G1236" s="19" t="str">
        <f aca="false">IF($B1236="","",IFERROR(VLOOKUP($B1236,الموظفين!$A$2:$J$501,7,FALSE()),""))</f>
        <v/>
      </c>
      <c r="H1236" s="20"/>
      <c r="I1236" s="20"/>
      <c r="J1236" s="21" t="str">
        <f aca="false">IF(OR(H1236="",I1236=""),"",ROUND(MOD(I1236-H1236,1)*24,2))</f>
        <v/>
      </c>
      <c r="K1236" s="22" t="str">
        <f aca="false">IF(OR(H1236="",F1236=""),"",IF(ROUND(MAX(0,MOD(H1236-F1236+0.5,1)-0.5)*1440,0)&gt;IFERROR(VLOOKUP(E1236,الورديات!$A$2:$E$21,5,FALSE()),0),ROUND(MAX(0,MOD(H1236-F1236+0.5,1)-0.5)*1440,0),0))</f>
        <v/>
      </c>
      <c r="L1236" s="22" t="str">
        <f aca="false">IF(OR(I1236="",G1236=""),"",ROUND(MAX(0,MOD(G1236-I1236+0.5,1)-0.5)*1440,0))</f>
        <v/>
      </c>
      <c r="M1236" s="22" t="str">
        <f aca="false">IF(OR(I1236="",G1236=""),"",IF(ROUND(MAX(0,MOD(I1236-G1236+0.5,1)-0.5)*1440,0)&gt;=الإعدادات!$B$8,ROUND(MAX(0,MOD(I1236-G1236+0.5,1)-0.5)*1440,0),0))</f>
        <v/>
      </c>
      <c r="N1236" s="18" t="str">
        <f aca="false">IF(OR(A1236="",B1236=""),"",IF(COUNTIFS(الإجازات!$A$2:$A$1001,B1236,الإجازات!$D$2:$D$1001,"&lt;="&amp;A1236,الإجازات!$E$2:$E$1001,"&gt;="&amp;A1236,الإجازات!$G$2:$G$1001,"مقبولة")=0,"",LOOKUP(2,1/((الإجازات!$A$2:$A$1001=B1236)*(الإجازات!$D$2:$D$1001&lt;=A1236)*(الإجازات!$E$2:$E$1001&gt;=A1236)*(الإجازات!$G$2:$G$1001="مقبولة")),الإجازات!$C$2:$C$1001)))</f>
        <v/>
      </c>
      <c r="O1236" s="17"/>
      <c r="P1236" s="23" t="str">
        <f aca="false">IF(B1236="","",IF(ISNA(MATCH(B1236,الموظفين!$A$2:$A$501,0)),"⚠ كود غير موجود",IF(O1236&lt;&gt;"",O1236,IF(N1236&lt;&gt;"",N1236,IF(H1236="",IF(AND(A1236&lt;&gt;"",WEEKDAY(A1236)=الإعدادات!$B$11),"راحة أسبوعية","غائب"),IF(I1236="","بدون انصراف",IF(N(K1236)&gt;0,"متأخر","حاضر")))))))</f>
        <v/>
      </c>
      <c r="Q1236" s="24" t="str">
        <f aca="false">IF(B1236="","",IF(OR(P1236="غائب",P1236="غياب",P1236="إجازة بدون راتب"),IFERROR(VLOOKUP(B1236,الموظفين!$A$2:$J$501,8,FALSE()),0),0))</f>
        <v/>
      </c>
      <c r="R1236" s="24" t="str">
        <f aca="false">IF(B1236="","",ROUND((N(K1236)+N(L1236))/60*IFERROR(VLOOKUP(B1236,الموظفين!$A$2:$J$501,8,FALSE()),0)/الإعدادات!$B$6*الإعدادات!$B$9,2))</f>
        <v/>
      </c>
      <c r="S1236" s="24" t="str">
        <f aca="false">IF(OR(B1236="",M1236=""),"",ROUND(M1236/60*IFERROR(VLOOKUP(B1236,الموظفين!$A$2:$J$501,9,FALSE()),0),2))</f>
        <v/>
      </c>
      <c r="T1236" s="17"/>
      <c r="U1236" s="23" t="str">
        <f aca="false">IF(OR(A1236="",B1236=""),"",A1236&amp;"|"&amp;B1236)</f>
        <v/>
      </c>
    </row>
    <row r="1237" customFormat="false" ht="15" hidden="false" customHeight="false" outlineLevel="0" collapsed="false">
      <c r="A1237" s="16"/>
      <c r="B1237" s="17"/>
      <c r="C1237" s="18" t="str">
        <f aca="false">IF($B1237="","",IFERROR(VLOOKUP($B1237,الموظفين!$A$2:$J$501,2,FALSE())&amp;"","⚠ كود غير موجود"))</f>
        <v/>
      </c>
      <c r="D1237" s="18" t="str">
        <f aca="false">IF($B1237="","",IFERROR(VLOOKUP($B1237,الموظفين!$A$2:$J$501,3,FALSE())&amp;"",""))</f>
        <v/>
      </c>
      <c r="E1237" s="18" t="str">
        <f aca="false">IF($B1237="","",IFERROR(VLOOKUP($B1237,الموظفين!$A$2:$J$501,5,FALSE())&amp;"",""))</f>
        <v/>
      </c>
      <c r="F1237" s="19" t="str">
        <f aca="false">IF($B1237="","",IFERROR(VLOOKUP($B1237,الموظفين!$A$2:$J$501,6,FALSE()),""))</f>
        <v/>
      </c>
      <c r="G1237" s="19" t="str">
        <f aca="false">IF($B1237="","",IFERROR(VLOOKUP($B1237,الموظفين!$A$2:$J$501,7,FALSE()),""))</f>
        <v/>
      </c>
      <c r="H1237" s="20"/>
      <c r="I1237" s="20"/>
      <c r="J1237" s="21" t="str">
        <f aca="false">IF(OR(H1237="",I1237=""),"",ROUND(MOD(I1237-H1237,1)*24,2))</f>
        <v/>
      </c>
      <c r="K1237" s="22" t="str">
        <f aca="false">IF(OR(H1237="",F1237=""),"",IF(ROUND(MAX(0,MOD(H1237-F1237+0.5,1)-0.5)*1440,0)&gt;IFERROR(VLOOKUP(E1237,الورديات!$A$2:$E$21,5,FALSE()),0),ROUND(MAX(0,MOD(H1237-F1237+0.5,1)-0.5)*1440,0),0))</f>
        <v/>
      </c>
      <c r="L1237" s="22" t="str">
        <f aca="false">IF(OR(I1237="",G1237=""),"",ROUND(MAX(0,MOD(G1237-I1237+0.5,1)-0.5)*1440,0))</f>
        <v/>
      </c>
      <c r="M1237" s="22" t="str">
        <f aca="false">IF(OR(I1237="",G1237=""),"",IF(ROUND(MAX(0,MOD(I1237-G1237+0.5,1)-0.5)*1440,0)&gt;=الإعدادات!$B$8,ROUND(MAX(0,MOD(I1237-G1237+0.5,1)-0.5)*1440,0),0))</f>
        <v/>
      </c>
      <c r="N1237" s="18" t="str">
        <f aca="false">IF(OR(A1237="",B1237=""),"",IF(COUNTIFS(الإجازات!$A$2:$A$1001,B1237,الإجازات!$D$2:$D$1001,"&lt;="&amp;A1237,الإجازات!$E$2:$E$1001,"&gt;="&amp;A1237,الإجازات!$G$2:$G$1001,"مقبولة")=0,"",LOOKUP(2,1/((الإجازات!$A$2:$A$1001=B1237)*(الإجازات!$D$2:$D$1001&lt;=A1237)*(الإجازات!$E$2:$E$1001&gt;=A1237)*(الإجازات!$G$2:$G$1001="مقبولة")),الإجازات!$C$2:$C$1001)))</f>
        <v/>
      </c>
      <c r="O1237" s="17"/>
      <c r="P1237" s="23" t="str">
        <f aca="false">IF(B1237="","",IF(ISNA(MATCH(B1237,الموظفين!$A$2:$A$501,0)),"⚠ كود غير موجود",IF(O1237&lt;&gt;"",O1237,IF(N1237&lt;&gt;"",N1237,IF(H1237="",IF(AND(A1237&lt;&gt;"",WEEKDAY(A1237)=الإعدادات!$B$11),"راحة أسبوعية","غائب"),IF(I1237="","بدون انصراف",IF(N(K1237)&gt;0,"متأخر","حاضر")))))))</f>
        <v/>
      </c>
      <c r="Q1237" s="24" t="str">
        <f aca="false">IF(B1237="","",IF(OR(P1237="غائب",P1237="غياب",P1237="إجازة بدون راتب"),IFERROR(VLOOKUP(B1237,الموظفين!$A$2:$J$501,8,FALSE()),0),0))</f>
        <v/>
      </c>
      <c r="R1237" s="24" t="str">
        <f aca="false">IF(B1237="","",ROUND((N(K1237)+N(L1237))/60*IFERROR(VLOOKUP(B1237,الموظفين!$A$2:$J$501,8,FALSE()),0)/الإعدادات!$B$6*الإعدادات!$B$9,2))</f>
        <v/>
      </c>
      <c r="S1237" s="24" t="str">
        <f aca="false">IF(OR(B1237="",M1237=""),"",ROUND(M1237/60*IFERROR(VLOOKUP(B1237,الموظفين!$A$2:$J$501,9,FALSE()),0),2))</f>
        <v/>
      </c>
      <c r="T1237" s="17"/>
      <c r="U1237" s="23" t="str">
        <f aca="false">IF(OR(A1237="",B1237=""),"",A1237&amp;"|"&amp;B1237)</f>
        <v/>
      </c>
    </row>
    <row r="1238" customFormat="false" ht="15" hidden="false" customHeight="false" outlineLevel="0" collapsed="false">
      <c r="A1238" s="16"/>
      <c r="B1238" s="17"/>
      <c r="C1238" s="18" t="str">
        <f aca="false">IF($B1238="","",IFERROR(VLOOKUP($B1238,الموظفين!$A$2:$J$501,2,FALSE())&amp;"","⚠ كود غير موجود"))</f>
        <v/>
      </c>
      <c r="D1238" s="18" t="str">
        <f aca="false">IF($B1238="","",IFERROR(VLOOKUP($B1238,الموظفين!$A$2:$J$501,3,FALSE())&amp;"",""))</f>
        <v/>
      </c>
      <c r="E1238" s="18" t="str">
        <f aca="false">IF($B1238="","",IFERROR(VLOOKUP($B1238,الموظفين!$A$2:$J$501,5,FALSE())&amp;"",""))</f>
        <v/>
      </c>
      <c r="F1238" s="19" t="str">
        <f aca="false">IF($B1238="","",IFERROR(VLOOKUP($B1238,الموظفين!$A$2:$J$501,6,FALSE()),""))</f>
        <v/>
      </c>
      <c r="G1238" s="19" t="str">
        <f aca="false">IF($B1238="","",IFERROR(VLOOKUP($B1238,الموظفين!$A$2:$J$501,7,FALSE()),""))</f>
        <v/>
      </c>
      <c r="H1238" s="20"/>
      <c r="I1238" s="20"/>
      <c r="J1238" s="21" t="str">
        <f aca="false">IF(OR(H1238="",I1238=""),"",ROUND(MOD(I1238-H1238,1)*24,2))</f>
        <v/>
      </c>
      <c r="K1238" s="22" t="str">
        <f aca="false">IF(OR(H1238="",F1238=""),"",IF(ROUND(MAX(0,MOD(H1238-F1238+0.5,1)-0.5)*1440,0)&gt;IFERROR(VLOOKUP(E1238,الورديات!$A$2:$E$21,5,FALSE()),0),ROUND(MAX(0,MOD(H1238-F1238+0.5,1)-0.5)*1440,0),0))</f>
        <v/>
      </c>
      <c r="L1238" s="22" t="str">
        <f aca="false">IF(OR(I1238="",G1238=""),"",ROUND(MAX(0,MOD(G1238-I1238+0.5,1)-0.5)*1440,0))</f>
        <v/>
      </c>
      <c r="M1238" s="22" t="str">
        <f aca="false">IF(OR(I1238="",G1238=""),"",IF(ROUND(MAX(0,MOD(I1238-G1238+0.5,1)-0.5)*1440,0)&gt;=الإعدادات!$B$8,ROUND(MAX(0,MOD(I1238-G1238+0.5,1)-0.5)*1440,0),0))</f>
        <v/>
      </c>
      <c r="N1238" s="18" t="str">
        <f aca="false">IF(OR(A1238="",B1238=""),"",IF(COUNTIFS(الإجازات!$A$2:$A$1001,B1238,الإجازات!$D$2:$D$1001,"&lt;="&amp;A1238,الإجازات!$E$2:$E$1001,"&gt;="&amp;A1238,الإجازات!$G$2:$G$1001,"مقبولة")=0,"",LOOKUP(2,1/((الإجازات!$A$2:$A$1001=B1238)*(الإجازات!$D$2:$D$1001&lt;=A1238)*(الإجازات!$E$2:$E$1001&gt;=A1238)*(الإجازات!$G$2:$G$1001="مقبولة")),الإجازات!$C$2:$C$1001)))</f>
        <v/>
      </c>
      <c r="O1238" s="17"/>
      <c r="P1238" s="23" t="str">
        <f aca="false">IF(B1238="","",IF(ISNA(MATCH(B1238,الموظفين!$A$2:$A$501,0)),"⚠ كود غير موجود",IF(O1238&lt;&gt;"",O1238,IF(N1238&lt;&gt;"",N1238,IF(H1238="",IF(AND(A1238&lt;&gt;"",WEEKDAY(A1238)=الإعدادات!$B$11),"راحة أسبوعية","غائب"),IF(I1238="","بدون انصراف",IF(N(K1238)&gt;0,"متأخر","حاضر")))))))</f>
        <v/>
      </c>
      <c r="Q1238" s="24" t="str">
        <f aca="false">IF(B1238="","",IF(OR(P1238="غائب",P1238="غياب",P1238="إجازة بدون راتب"),IFERROR(VLOOKUP(B1238,الموظفين!$A$2:$J$501,8,FALSE()),0),0))</f>
        <v/>
      </c>
      <c r="R1238" s="24" t="str">
        <f aca="false">IF(B1238="","",ROUND((N(K1238)+N(L1238))/60*IFERROR(VLOOKUP(B1238,الموظفين!$A$2:$J$501,8,FALSE()),0)/الإعدادات!$B$6*الإعدادات!$B$9,2))</f>
        <v/>
      </c>
      <c r="S1238" s="24" t="str">
        <f aca="false">IF(OR(B1238="",M1238=""),"",ROUND(M1238/60*IFERROR(VLOOKUP(B1238,الموظفين!$A$2:$J$501,9,FALSE()),0),2))</f>
        <v/>
      </c>
      <c r="T1238" s="17"/>
      <c r="U1238" s="23" t="str">
        <f aca="false">IF(OR(A1238="",B1238=""),"",A1238&amp;"|"&amp;B1238)</f>
        <v/>
      </c>
    </row>
    <row r="1239" customFormat="false" ht="15" hidden="false" customHeight="false" outlineLevel="0" collapsed="false">
      <c r="A1239" s="16"/>
      <c r="B1239" s="17"/>
      <c r="C1239" s="18" t="str">
        <f aca="false">IF($B1239="","",IFERROR(VLOOKUP($B1239,الموظفين!$A$2:$J$501,2,FALSE())&amp;"","⚠ كود غير موجود"))</f>
        <v/>
      </c>
      <c r="D1239" s="18" t="str">
        <f aca="false">IF($B1239="","",IFERROR(VLOOKUP($B1239,الموظفين!$A$2:$J$501,3,FALSE())&amp;"",""))</f>
        <v/>
      </c>
      <c r="E1239" s="18" t="str">
        <f aca="false">IF($B1239="","",IFERROR(VLOOKUP($B1239,الموظفين!$A$2:$J$501,5,FALSE())&amp;"",""))</f>
        <v/>
      </c>
      <c r="F1239" s="19" t="str">
        <f aca="false">IF($B1239="","",IFERROR(VLOOKUP($B1239,الموظفين!$A$2:$J$501,6,FALSE()),""))</f>
        <v/>
      </c>
      <c r="G1239" s="19" t="str">
        <f aca="false">IF($B1239="","",IFERROR(VLOOKUP($B1239,الموظفين!$A$2:$J$501,7,FALSE()),""))</f>
        <v/>
      </c>
      <c r="H1239" s="20"/>
      <c r="I1239" s="20"/>
      <c r="J1239" s="21" t="str">
        <f aca="false">IF(OR(H1239="",I1239=""),"",ROUND(MOD(I1239-H1239,1)*24,2))</f>
        <v/>
      </c>
      <c r="K1239" s="22" t="str">
        <f aca="false">IF(OR(H1239="",F1239=""),"",IF(ROUND(MAX(0,MOD(H1239-F1239+0.5,1)-0.5)*1440,0)&gt;IFERROR(VLOOKUP(E1239,الورديات!$A$2:$E$21,5,FALSE()),0),ROUND(MAX(0,MOD(H1239-F1239+0.5,1)-0.5)*1440,0),0))</f>
        <v/>
      </c>
      <c r="L1239" s="22" t="str">
        <f aca="false">IF(OR(I1239="",G1239=""),"",ROUND(MAX(0,MOD(G1239-I1239+0.5,1)-0.5)*1440,0))</f>
        <v/>
      </c>
      <c r="M1239" s="22" t="str">
        <f aca="false">IF(OR(I1239="",G1239=""),"",IF(ROUND(MAX(0,MOD(I1239-G1239+0.5,1)-0.5)*1440,0)&gt;=الإعدادات!$B$8,ROUND(MAX(0,MOD(I1239-G1239+0.5,1)-0.5)*1440,0),0))</f>
        <v/>
      </c>
      <c r="N1239" s="18" t="str">
        <f aca="false">IF(OR(A1239="",B1239=""),"",IF(COUNTIFS(الإجازات!$A$2:$A$1001,B1239,الإجازات!$D$2:$D$1001,"&lt;="&amp;A1239,الإجازات!$E$2:$E$1001,"&gt;="&amp;A1239,الإجازات!$G$2:$G$1001,"مقبولة")=0,"",LOOKUP(2,1/((الإجازات!$A$2:$A$1001=B1239)*(الإجازات!$D$2:$D$1001&lt;=A1239)*(الإجازات!$E$2:$E$1001&gt;=A1239)*(الإجازات!$G$2:$G$1001="مقبولة")),الإجازات!$C$2:$C$1001)))</f>
        <v/>
      </c>
      <c r="O1239" s="17"/>
      <c r="P1239" s="23" t="str">
        <f aca="false">IF(B1239="","",IF(ISNA(MATCH(B1239,الموظفين!$A$2:$A$501,0)),"⚠ كود غير موجود",IF(O1239&lt;&gt;"",O1239,IF(N1239&lt;&gt;"",N1239,IF(H1239="",IF(AND(A1239&lt;&gt;"",WEEKDAY(A1239)=الإعدادات!$B$11),"راحة أسبوعية","غائب"),IF(I1239="","بدون انصراف",IF(N(K1239)&gt;0,"متأخر","حاضر")))))))</f>
        <v/>
      </c>
      <c r="Q1239" s="24" t="str">
        <f aca="false">IF(B1239="","",IF(OR(P1239="غائب",P1239="غياب",P1239="إجازة بدون راتب"),IFERROR(VLOOKUP(B1239,الموظفين!$A$2:$J$501,8,FALSE()),0),0))</f>
        <v/>
      </c>
      <c r="R1239" s="24" t="str">
        <f aca="false">IF(B1239="","",ROUND((N(K1239)+N(L1239))/60*IFERROR(VLOOKUP(B1239,الموظفين!$A$2:$J$501,8,FALSE()),0)/الإعدادات!$B$6*الإعدادات!$B$9,2))</f>
        <v/>
      </c>
      <c r="S1239" s="24" t="str">
        <f aca="false">IF(OR(B1239="",M1239=""),"",ROUND(M1239/60*IFERROR(VLOOKUP(B1239,الموظفين!$A$2:$J$501,9,FALSE()),0),2))</f>
        <v/>
      </c>
      <c r="T1239" s="17"/>
      <c r="U1239" s="23" t="str">
        <f aca="false">IF(OR(A1239="",B1239=""),"",A1239&amp;"|"&amp;B1239)</f>
        <v/>
      </c>
    </row>
    <row r="1240" customFormat="false" ht="15" hidden="false" customHeight="false" outlineLevel="0" collapsed="false">
      <c r="A1240" s="16"/>
      <c r="B1240" s="17"/>
      <c r="C1240" s="18" t="str">
        <f aca="false">IF($B1240="","",IFERROR(VLOOKUP($B1240,الموظفين!$A$2:$J$501,2,FALSE())&amp;"","⚠ كود غير موجود"))</f>
        <v/>
      </c>
      <c r="D1240" s="18" t="str">
        <f aca="false">IF($B1240="","",IFERROR(VLOOKUP($B1240,الموظفين!$A$2:$J$501,3,FALSE())&amp;"",""))</f>
        <v/>
      </c>
      <c r="E1240" s="18" t="str">
        <f aca="false">IF($B1240="","",IFERROR(VLOOKUP($B1240,الموظفين!$A$2:$J$501,5,FALSE())&amp;"",""))</f>
        <v/>
      </c>
      <c r="F1240" s="19" t="str">
        <f aca="false">IF($B1240="","",IFERROR(VLOOKUP($B1240,الموظفين!$A$2:$J$501,6,FALSE()),""))</f>
        <v/>
      </c>
      <c r="G1240" s="19" t="str">
        <f aca="false">IF($B1240="","",IFERROR(VLOOKUP($B1240,الموظفين!$A$2:$J$501,7,FALSE()),""))</f>
        <v/>
      </c>
      <c r="H1240" s="20"/>
      <c r="I1240" s="20"/>
      <c r="J1240" s="21" t="str">
        <f aca="false">IF(OR(H1240="",I1240=""),"",ROUND(MOD(I1240-H1240,1)*24,2))</f>
        <v/>
      </c>
      <c r="K1240" s="22" t="str">
        <f aca="false">IF(OR(H1240="",F1240=""),"",IF(ROUND(MAX(0,MOD(H1240-F1240+0.5,1)-0.5)*1440,0)&gt;IFERROR(VLOOKUP(E1240,الورديات!$A$2:$E$21,5,FALSE()),0),ROUND(MAX(0,MOD(H1240-F1240+0.5,1)-0.5)*1440,0),0))</f>
        <v/>
      </c>
      <c r="L1240" s="22" t="str">
        <f aca="false">IF(OR(I1240="",G1240=""),"",ROUND(MAX(0,MOD(G1240-I1240+0.5,1)-0.5)*1440,0))</f>
        <v/>
      </c>
      <c r="M1240" s="22" t="str">
        <f aca="false">IF(OR(I1240="",G1240=""),"",IF(ROUND(MAX(0,MOD(I1240-G1240+0.5,1)-0.5)*1440,0)&gt;=الإعدادات!$B$8,ROUND(MAX(0,MOD(I1240-G1240+0.5,1)-0.5)*1440,0),0))</f>
        <v/>
      </c>
      <c r="N1240" s="18" t="str">
        <f aca="false">IF(OR(A1240="",B1240=""),"",IF(COUNTIFS(الإجازات!$A$2:$A$1001,B1240,الإجازات!$D$2:$D$1001,"&lt;="&amp;A1240,الإجازات!$E$2:$E$1001,"&gt;="&amp;A1240,الإجازات!$G$2:$G$1001,"مقبولة")=0,"",LOOKUP(2,1/((الإجازات!$A$2:$A$1001=B1240)*(الإجازات!$D$2:$D$1001&lt;=A1240)*(الإجازات!$E$2:$E$1001&gt;=A1240)*(الإجازات!$G$2:$G$1001="مقبولة")),الإجازات!$C$2:$C$1001)))</f>
        <v/>
      </c>
      <c r="O1240" s="17"/>
      <c r="P1240" s="23" t="str">
        <f aca="false">IF(B1240="","",IF(ISNA(MATCH(B1240,الموظفين!$A$2:$A$501,0)),"⚠ كود غير موجود",IF(O1240&lt;&gt;"",O1240,IF(N1240&lt;&gt;"",N1240,IF(H1240="",IF(AND(A1240&lt;&gt;"",WEEKDAY(A1240)=الإعدادات!$B$11),"راحة أسبوعية","غائب"),IF(I1240="","بدون انصراف",IF(N(K1240)&gt;0,"متأخر","حاضر")))))))</f>
        <v/>
      </c>
      <c r="Q1240" s="24" t="str">
        <f aca="false">IF(B1240="","",IF(OR(P1240="غائب",P1240="غياب",P1240="إجازة بدون راتب"),IFERROR(VLOOKUP(B1240,الموظفين!$A$2:$J$501,8,FALSE()),0),0))</f>
        <v/>
      </c>
      <c r="R1240" s="24" t="str">
        <f aca="false">IF(B1240="","",ROUND((N(K1240)+N(L1240))/60*IFERROR(VLOOKUP(B1240,الموظفين!$A$2:$J$501,8,FALSE()),0)/الإعدادات!$B$6*الإعدادات!$B$9,2))</f>
        <v/>
      </c>
      <c r="S1240" s="24" t="str">
        <f aca="false">IF(OR(B1240="",M1240=""),"",ROUND(M1240/60*IFERROR(VLOOKUP(B1240,الموظفين!$A$2:$J$501,9,FALSE()),0),2))</f>
        <v/>
      </c>
      <c r="T1240" s="17"/>
      <c r="U1240" s="23" t="str">
        <f aca="false">IF(OR(A1240="",B1240=""),"",A1240&amp;"|"&amp;B1240)</f>
        <v/>
      </c>
    </row>
    <row r="1241" customFormat="false" ht="15" hidden="false" customHeight="false" outlineLevel="0" collapsed="false">
      <c r="A1241" s="16"/>
      <c r="B1241" s="17"/>
      <c r="C1241" s="18" t="str">
        <f aca="false">IF($B1241="","",IFERROR(VLOOKUP($B1241,الموظفين!$A$2:$J$501,2,FALSE())&amp;"","⚠ كود غير موجود"))</f>
        <v/>
      </c>
      <c r="D1241" s="18" t="str">
        <f aca="false">IF($B1241="","",IFERROR(VLOOKUP($B1241,الموظفين!$A$2:$J$501,3,FALSE())&amp;"",""))</f>
        <v/>
      </c>
      <c r="E1241" s="18" t="str">
        <f aca="false">IF($B1241="","",IFERROR(VLOOKUP($B1241,الموظفين!$A$2:$J$501,5,FALSE())&amp;"",""))</f>
        <v/>
      </c>
      <c r="F1241" s="19" t="str">
        <f aca="false">IF($B1241="","",IFERROR(VLOOKUP($B1241,الموظفين!$A$2:$J$501,6,FALSE()),""))</f>
        <v/>
      </c>
      <c r="G1241" s="19" t="str">
        <f aca="false">IF($B1241="","",IFERROR(VLOOKUP($B1241,الموظفين!$A$2:$J$501,7,FALSE()),""))</f>
        <v/>
      </c>
      <c r="H1241" s="20"/>
      <c r="I1241" s="20"/>
      <c r="J1241" s="21" t="str">
        <f aca="false">IF(OR(H1241="",I1241=""),"",ROUND(MOD(I1241-H1241,1)*24,2))</f>
        <v/>
      </c>
      <c r="K1241" s="22" t="str">
        <f aca="false">IF(OR(H1241="",F1241=""),"",IF(ROUND(MAX(0,MOD(H1241-F1241+0.5,1)-0.5)*1440,0)&gt;IFERROR(VLOOKUP(E1241,الورديات!$A$2:$E$21,5,FALSE()),0),ROUND(MAX(0,MOD(H1241-F1241+0.5,1)-0.5)*1440,0),0))</f>
        <v/>
      </c>
      <c r="L1241" s="22" t="str">
        <f aca="false">IF(OR(I1241="",G1241=""),"",ROUND(MAX(0,MOD(G1241-I1241+0.5,1)-0.5)*1440,0))</f>
        <v/>
      </c>
      <c r="M1241" s="22" t="str">
        <f aca="false">IF(OR(I1241="",G1241=""),"",IF(ROUND(MAX(0,MOD(I1241-G1241+0.5,1)-0.5)*1440,0)&gt;=الإعدادات!$B$8,ROUND(MAX(0,MOD(I1241-G1241+0.5,1)-0.5)*1440,0),0))</f>
        <v/>
      </c>
      <c r="N1241" s="18" t="str">
        <f aca="false">IF(OR(A1241="",B1241=""),"",IF(COUNTIFS(الإجازات!$A$2:$A$1001,B1241,الإجازات!$D$2:$D$1001,"&lt;="&amp;A1241,الإجازات!$E$2:$E$1001,"&gt;="&amp;A1241,الإجازات!$G$2:$G$1001,"مقبولة")=0,"",LOOKUP(2,1/((الإجازات!$A$2:$A$1001=B1241)*(الإجازات!$D$2:$D$1001&lt;=A1241)*(الإجازات!$E$2:$E$1001&gt;=A1241)*(الإجازات!$G$2:$G$1001="مقبولة")),الإجازات!$C$2:$C$1001)))</f>
        <v/>
      </c>
      <c r="O1241" s="17"/>
      <c r="P1241" s="23" t="str">
        <f aca="false">IF(B1241="","",IF(ISNA(MATCH(B1241,الموظفين!$A$2:$A$501,0)),"⚠ كود غير موجود",IF(O1241&lt;&gt;"",O1241,IF(N1241&lt;&gt;"",N1241,IF(H1241="",IF(AND(A1241&lt;&gt;"",WEEKDAY(A1241)=الإعدادات!$B$11),"راحة أسبوعية","غائب"),IF(I1241="","بدون انصراف",IF(N(K1241)&gt;0,"متأخر","حاضر")))))))</f>
        <v/>
      </c>
      <c r="Q1241" s="24" t="str">
        <f aca="false">IF(B1241="","",IF(OR(P1241="غائب",P1241="غياب",P1241="إجازة بدون راتب"),IFERROR(VLOOKUP(B1241,الموظفين!$A$2:$J$501,8,FALSE()),0),0))</f>
        <v/>
      </c>
      <c r="R1241" s="24" t="str">
        <f aca="false">IF(B1241="","",ROUND((N(K1241)+N(L1241))/60*IFERROR(VLOOKUP(B1241,الموظفين!$A$2:$J$501,8,FALSE()),0)/الإعدادات!$B$6*الإعدادات!$B$9,2))</f>
        <v/>
      </c>
      <c r="S1241" s="24" t="str">
        <f aca="false">IF(OR(B1241="",M1241=""),"",ROUND(M1241/60*IFERROR(VLOOKUP(B1241,الموظفين!$A$2:$J$501,9,FALSE()),0),2))</f>
        <v/>
      </c>
      <c r="T1241" s="17"/>
      <c r="U1241" s="23" t="str">
        <f aca="false">IF(OR(A1241="",B1241=""),"",A1241&amp;"|"&amp;B1241)</f>
        <v/>
      </c>
    </row>
    <row r="1242" customFormat="false" ht="15" hidden="false" customHeight="false" outlineLevel="0" collapsed="false">
      <c r="A1242" s="16"/>
      <c r="B1242" s="17"/>
      <c r="C1242" s="18" t="str">
        <f aca="false">IF($B1242="","",IFERROR(VLOOKUP($B1242,الموظفين!$A$2:$J$501,2,FALSE())&amp;"","⚠ كود غير موجود"))</f>
        <v/>
      </c>
      <c r="D1242" s="18" t="str">
        <f aca="false">IF($B1242="","",IFERROR(VLOOKUP($B1242,الموظفين!$A$2:$J$501,3,FALSE())&amp;"",""))</f>
        <v/>
      </c>
      <c r="E1242" s="18" t="str">
        <f aca="false">IF($B1242="","",IFERROR(VLOOKUP($B1242,الموظفين!$A$2:$J$501,5,FALSE())&amp;"",""))</f>
        <v/>
      </c>
      <c r="F1242" s="19" t="str">
        <f aca="false">IF($B1242="","",IFERROR(VLOOKUP($B1242,الموظفين!$A$2:$J$501,6,FALSE()),""))</f>
        <v/>
      </c>
      <c r="G1242" s="19" t="str">
        <f aca="false">IF($B1242="","",IFERROR(VLOOKUP($B1242,الموظفين!$A$2:$J$501,7,FALSE()),""))</f>
        <v/>
      </c>
      <c r="H1242" s="20"/>
      <c r="I1242" s="20"/>
      <c r="J1242" s="21" t="str">
        <f aca="false">IF(OR(H1242="",I1242=""),"",ROUND(MOD(I1242-H1242,1)*24,2))</f>
        <v/>
      </c>
      <c r="K1242" s="22" t="str">
        <f aca="false">IF(OR(H1242="",F1242=""),"",IF(ROUND(MAX(0,MOD(H1242-F1242+0.5,1)-0.5)*1440,0)&gt;IFERROR(VLOOKUP(E1242,الورديات!$A$2:$E$21,5,FALSE()),0),ROUND(MAX(0,MOD(H1242-F1242+0.5,1)-0.5)*1440,0),0))</f>
        <v/>
      </c>
      <c r="L1242" s="22" t="str">
        <f aca="false">IF(OR(I1242="",G1242=""),"",ROUND(MAX(0,MOD(G1242-I1242+0.5,1)-0.5)*1440,0))</f>
        <v/>
      </c>
      <c r="M1242" s="22" t="str">
        <f aca="false">IF(OR(I1242="",G1242=""),"",IF(ROUND(MAX(0,MOD(I1242-G1242+0.5,1)-0.5)*1440,0)&gt;=الإعدادات!$B$8,ROUND(MAX(0,MOD(I1242-G1242+0.5,1)-0.5)*1440,0),0))</f>
        <v/>
      </c>
      <c r="N1242" s="18" t="str">
        <f aca="false">IF(OR(A1242="",B1242=""),"",IF(COUNTIFS(الإجازات!$A$2:$A$1001,B1242,الإجازات!$D$2:$D$1001,"&lt;="&amp;A1242,الإجازات!$E$2:$E$1001,"&gt;="&amp;A1242,الإجازات!$G$2:$G$1001,"مقبولة")=0,"",LOOKUP(2,1/((الإجازات!$A$2:$A$1001=B1242)*(الإجازات!$D$2:$D$1001&lt;=A1242)*(الإجازات!$E$2:$E$1001&gt;=A1242)*(الإجازات!$G$2:$G$1001="مقبولة")),الإجازات!$C$2:$C$1001)))</f>
        <v/>
      </c>
      <c r="O1242" s="17"/>
      <c r="P1242" s="23" t="str">
        <f aca="false">IF(B1242="","",IF(ISNA(MATCH(B1242,الموظفين!$A$2:$A$501,0)),"⚠ كود غير موجود",IF(O1242&lt;&gt;"",O1242,IF(N1242&lt;&gt;"",N1242,IF(H1242="",IF(AND(A1242&lt;&gt;"",WEEKDAY(A1242)=الإعدادات!$B$11),"راحة أسبوعية","غائب"),IF(I1242="","بدون انصراف",IF(N(K1242)&gt;0,"متأخر","حاضر")))))))</f>
        <v/>
      </c>
      <c r="Q1242" s="24" t="str">
        <f aca="false">IF(B1242="","",IF(OR(P1242="غائب",P1242="غياب",P1242="إجازة بدون راتب"),IFERROR(VLOOKUP(B1242,الموظفين!$A$2:$J$501,8,FALSE()),0),0))</f>
        <v/>
      </c>
      <c r="R1242" s="24" t="str">
        <f aca="false">IF(B1242="","",ROUND((N(K1242)+N(L1242))/60*IFERROR(VLOOKUP(B1242,الموظفين!$A$2:$J$501,8,FALSE()),0)/الإعدادات!$B$6*الإعدادات!$B$9,2))</f>
        <v/>
      </c>
      <c r="S1242" s="24" t="str">
        <f aca="false">IF(OR(B1242="",M1242=""),"",ROUND(M1242/60*IFERROR(VLOOKUP(B1242,الموظفين!$A$2:$J$501,9,FALSE()),0),2))</f>
        <v/>
      </c>
      <c r="T1242" s="17"/>
      <c r="U1242" s="23" t="str">
        <f aca="false">IF(OR(A1242="",B1242=""),"",A1242&amp;"|"&amp;B1242)</f>
        <v/>
      </c>
    </row>
    <row r="1243" customFormat="false" ht="15" hidden="false" customHeight="false" outlineLevel="0" collapsed="false">
      <c r="A1243" s="16"/>
      <c r="B1243" s="17"/>
      <c r="C1243" s="18" t="str">
        <f aca="false">IF($B1243="","",IFERROR(VLOOKUP($B1243,الموظفين!$A$2:$J$501,2,FALSE())&amp;"","⚠ كود غير موجود"))</f>
        <v/>
      </c>
      <c r="D1243" s="18" t="str">
        <f aca="false">IF($B1243="","",IFERROR(VLOOKUP($B1243,الموظفين!$A$2:$J$501,3,FALSE())&amp;"",""))</f>
        <v/>
      </c>
      <c r="E1243" s="18" t="str">
        <f aca="false">IF($B1243="","",IFERROR(VLOOKUP($B1243,الموظفين!$A$2:$J$501,5,FALSE())&amp;"",""))</f>
        <v/>
      </c>
      <c r="F1243" s="19" t="str">
        <f aca="false">IF($B1243="","",IFERROR(VLOOKUP($B1243,الموظفين!$A$2:$J$501,6,FALSE()),""))</f>
        <v/>
      </c>
      <c r="G1243" s="19" t="str">
        <f aca="false">IF($B1243="","",IFERROR(VLOOKUP($B1243,الموظفين!$A$2:$J$501,7,FALSE()),""))</f>
        <v/>
      </c>
      <c r="H1243" s="20"/>
      <c r="I1243" s="20"/>
      <c r="J1243" s="21" t="str">
        <f aca="false">IF(OR(H1243="",I1243=""),"",ROUND(MOD(I1243-H1243,1)*24,2))</f>
        <v/>
      </c>
      <c r="K1243" s="22" t="str">
        <f aca="false">IF(OR(H1243="",F1243=""),"",IF(ROUND(MAX(0,MOD(H1243-F1243+0.5,1)-0.5)*1440,0)&gt;IFERROR(VLOOKUP(E1243,الورديات!$A$2:$E$21,5,FALSE()),0),ROUND(MAX(0,MOD(H1243-F1243+0.5,1)-0.5)*1440,0),0))</f>
        <v/>
      </c>
      <c r="L1243" s="22" t="str">
        <f aca="false">IF(OR(I1243="",G1243=""),"",ROUND(MAX(0,MOD(G1243-I1243+0.5,1)-0.5)*1440,0))</f>
        <v/>
      </c>
      <c r="M1243" s="22" t="str">
        <f aca="false">IF(OR(I1243="",G1243=""),"",IF(ROUND(MAX(0,MOD(I1243-G1243+0.5,1)-0.5)*1440,0)&gt;=الإعدادات!$B$8,ROUND(MAX(0,MOD(I1243-G1243+0.5,1)-0.5)*1440,0),0))</f>
        <v/>
      </c>
      <c r="N1243" s="18" t="str">
        <f aca="false">IF(OR(A1243="",B1243=""),"",IF(COUNTIFS(الإجازات!$A$2:$A$1001,B1243,الإجازات!$D$2:$D$1001,"&lt;="&amp;A1243,الإجازات!$E$2:$E$1001,"&gt;="&amp;A1243,الإجازات!$G$2:$G$1001,"مقبولة")=0,"",LOOKUP(2,1/((الإجازات!$A$2:$A$1001=B1243)*(الإجازات!$D$2:$D$1001&lt;=A1243)*(الإجازات!$E$2:$E$1001&gt;=A1243)*(الإجازات!$G$2:$G$1001="مقبولة")),الإجازات!$C$2:$C$1001)))</f>
        <v/>
      </c>
      <c r="O1243" s="17"/>
      <c r="P1243" s="23" t="str">
        <f aca="false">IF(B1243="","",IF(ISNA(MATCH(B1243,الموظفين!$A$2:$A$501,0)),"⚠ كود غير موجود",IF(O1243&lt;&gt;"",O1243,IF(N1243&lt;&gt;"",N1243,IF(H1243="",IF(AND(A1243&lt;&gt;"",WEEKDAY(A1243)=الإعدادات!$B$11),"راحة أسبوعية","غائب"),IF(I1243="","بدون انصراف",IF(N(K1243)&gt;0,"متأخر","حاضر")))))))</f>
        <v/>
      </c>
      <c r="Q1243" s="24" t="str">
        <f aca="false">IF(B1243="","",IF(OR(P1243="غائب",P1243="غياب",P1243="إجازة بدون راتب"),IFERROR(VLOOKUP(B1243,الموظفين!$A$2:$J$501,8,FALSE()),0),0))</f>
        <v/>
      </c>
      <c r="R1243" s="24" t="str">
        <f aca="false">IF(B1243="","",ROUND((N(K1243)+N(L1243))/60*IFERROR(VLOOKUP(B1243,الموظفين!$A$2:$J$501,8,FALSE()),0)/الإعدادات!$B$6*الإعدادات!$B$9,2))</f>
        <v/>
      </c>
      <c r="S1243" s="24" t="str">
        <f aca="false">IF(OR(B1243="",M1243=""),"",ROUND(M1243/60*IFERROR(VLOOKUP(B1243,الموظفين!$A$2:$J$501,9,FALSE()),0),2))</f>
        <v/>
      </c>
      <c r="T1243" s="17"/>
      <c r="U1243" s="23" t="str">
        <f aca="false">IF(OR(A1243="",B1243=""),"",A1243&amp;"|"&amp;B1243)</f>
        <v/>
      </c>
    </row>
    <row r="1244" customFormat="false" ht="15" hidden="false" customHeight="false" outlineLevel="0" collapsed="false">
      <c r="A1244" s="16"/>
      <c r="B1244" s="17"/>
      <c r="C1244" s="18" t="str">
        <f aca="false">IF($B1244="","",IFERROR(VLOOKUP($B1244,الموظفين!$A$2:$J$501,2,FALSE())&amp;"","⚠ كود غير موجود"))</f>
        <v/>
      </c>
      <c r="D1244" s="18" t="str">
        <f aca="false">IF($B1244="","",IFERROR(VLOOKUP($B1244,الموظفين!$A$2:$J$501,3,FALSE())&amp;"",""))</f>
        <v/>
      </c>
      <c r="E1244" s="18" t="str">
        <f aca="false">IF($B1244="","",IFERROR(VLOOKUP($B1244,الموظفين!$A$2:$J$501,5,FALSE())&amp;"",""))</f>
        <v/>
      </c>
      <c r="F1244" s="19" t="str">
        <f aca="false">IF($B1244="","",IFERROR(VLOOKUP($B1244,الموظفين!$A$2:$J$501,6,FALSE()),""))</f>
        <v/>
      </c>
      <c r="G1244" s="19" t="str">
        <f aca="false">IF($B1244="","",IFERROR(VLOOKUP($B1244,الموظفين!$A$2:$J$501,7,FALSE()),""))</f>
        <v/>
      </c>
      <c r="H1244" s="20"/>
      <c r="I1244" s="20"/>
      <c r="J1244" s="21" t="str">
        <f aca="false">IF(OR(H1244="",I1244=""),"",ROUND(MOD(I1244-H1244,1)*24,2))</f>
        <v/>
      </c>
      <c r="K1244" s="22" t="str">
        <f aca="false">IF(OR(H1244="",F1244=""),"",IF(ROUND(MAX(0,MOD(H1244-F1244+0.5,1)-0.5)*1440,0)&gt;IFERROR(VLOOKUP(E1244,الورديات!$A$2:$E$21,5,FALSE()),0),ROUND(MAX(0,MOD(H1244-F1244+0.5,1)-0.5)*1440,0),0))</f>
        <v/>
      </c>
      <c r="L1244" s="22" t="str">
        <f aca="false">IF(OR(I1244="",G1244=""),"",ROUND(MAX(0,MOD(G1244-I1244+0.5,1)-0.5)*1440,0))</f>
        <v/>
      </c>
      <c r="M1244" s="22" t="str">
        <f aca="false">IF(OR(I1244="",G1244=""),"",IF(ROUND(MAX(0,MOD(I1244-G1244+0.5,1)-0.5)*1440,0)&gt;=الإعدادات!$B$8,ROUND(MAX(0,MOD(I1244-G1244+0.5,1)-0.5)*1440,0),0))</f>
        <v/>
      </c>
      <c r="N1244" s="18" t="str">
        <f aca="false">IF(OR(A1244="",B1244=""),"",IF(COUNTIFS(الإجازات!$A$2:$A$1001,B1244,الإجازات!$D$2:$D$1001,"&lt;="&amp;A1244,الإجازات!$E$2:$E$1001,"&gt;="&amp;A1244,الإجازات!$G$2:$G$1001,"مقبولة")=0,"",LOOKUP(2,1/((الإجازات!$A$2:$A$1001=B1244)*(الإجازات!$D$2:$D$1001&lt;=A1244)*(الإجازات!$E$2:$E$1001&gt;=A1244)*(الإجازات!$G$2:$G$1001="مقبولة")),الإجازات!$C$2:$C$1001)))</f>
        <v/>
      </c>
      <c r="O1244" s="17"/>
      <c r="P1244" s="23" t="str">
        <f aca="false">IF(B1244="","",IF(ISNA(MATCH(B1244,الموظفين!$A$2:$A$501,0)),"⚠ كود غير موجود",IF(O1244&lt;&gt;"",O1244,IF(N1244&lt;&gt;"",N1244,IF(H1244="",IF(AND(A1244&lt;&gt;"",WEEKDAY(A1244)=الإعدادات!$B$11),"راحة أسبوعية","غائب"),IF(I1244="","بدون انصراف",IF(N(K1244)&gt;0,"متأخر","حاضر")))))))</f>
        <v/>
      </c>
      <c r="Q1244" s="24" t="str">
        <f aca="false">IF(B1244="","",IF(OR(P1244="غائب",P1244="غياب",P1244="إجازة بدون راتب"),IFERROR(VLOOKUP(B1244,الموظفين!$A$2:$J$501,8,FALSE()),0),0))</f>
        <v/>
      </c>
      <c r="R1244" s="24" t="str">
        <f aca="false">IF(B1244="","",ROUND((N(K1244)+N(L1244))/60*IFERROR(VLOOKUP(B1244,الموظفين!$A$2:$J$501,8,FALSE()),0)/الإعدادات!$B$6*الإعدادات!$B$9,2))</f>
        <v/>
      </c>
      <c r="S1244" s="24" t="str">
        <f aca="false">IF(OR(B1244="",M1244=""),"",ROUND(M1244/60*IFERROR(VLOOKUP(B1244,الموظفين!$A$2:$J$501,9,FALSE()),0),2))</f>
        <v/>
      </c>
      <c r="T1244" s="17"/>
      <c r="U1244" s="23" t="str">
        <f aca="false">IF(OR(A1244="",B1244=""),"",A1244&amp;"|"&amp;B1244)</f>
        <v/>
      </c>
    </row>
    <row r="1245" customFormat="false" ht="15" hidden="false" customHeight="false" outlineLevel="0" collapsed="false">
      <c r="A1245" s="16"/>
      <c r="B1245" s="17"/>
      <c r="C1245" s="18" t="str">
        <f aca="false">IF($B1245="","",IFERROR(VLOOKUP($B1245,الموظفين!$A$2:$J$501,2,FALSE())&amp;"","⚠ كود غير موجود"))</f>
        <v/>
      </c>
      <c r="D1245" s="18" t="str">
        <f aca="false">IF($B1245="","",IFERROR(VLOOKUP($B1245,الموظفين!$A$2:$J$501,3,FALSE())&amp;"",""))</f>
        <v/>
      </c>
      <c r="E1245" s="18" t="str">
        <f aca="false">IF($B1245="","",IFERROR(VLOOKUP($B1245,الموظفين!$A$2:$J$501,5,FALSE())&amp;"",""))</f>
        <v/>
      </c>
      <c r="F1245" s="19" t="str">
        <f aca="false">IF($B1245="","",IFERROR(VLOOKUP($B1245,الموظفين!$A$2:$J$501,6,FALSE()),""))</f>
        <v/>
      </c>
      <c r="G1245" s="19" t="str">
        <f aca="false">IF($B1245="","",IFERROR(VLOOKUP($B1245,الموظفين!$A$2:$J$501,7,FALSE()),""))</f>
        <v/>
      </c>
      <c r="H1245" s="20"/>
      <c r="I1245" s="20"/>
      <c r="J1245" s="21" t="str">
        <f aca="false">IF(OR(H1245="",I1245=""),"",ROUND(MOD(I1245-H1245,1)*24,2))</f>
        <v/>
      </c>
      <c r="K1245" s="22" t="str">
        <f aca="false">IF(OR(H1245="",F1245=""),"",IF(ROUND(MAX(0,MOD(H1245-F1245+0.5,1)-0.5)*1440,0)&gt;IFERROR(VLOOKUP(E1245,الورديات!$A$2:$E$21,5,FALSE()),0),ROUND(MAX(0,MOD(H1245-F1245+0.5,1)-0.5)*1440,0),0))</f>
        <v/>
      </c>
      <c r="L1245" s="22" t="str">
        <f aca="false">IF(OR(I1245="",G1245=""),"",ROUND(MAX(0,MOD(G1245-I1245+0.5,1)-0.5)*1440,0))</f>
        <v/>
      </c>
      <c r="M1245" s="22" t="str">
        <f aca="false">IF(OR(I1245="",G1245=""),"",IF(ROUND(MAX(0,MOD(I1245-G1245+0.5,1)-0.5)*1440,0)&gt;=الإعدادات!$B$8,ROUND(MAX(0,MOD(I1245-G1245+0.5,1)-0.5)*1440,0),0))</f>
        <v/>
      </c>
      <c r="N1245" s="18" t="str">
        <f aca="false">IF(OR(A1245="",B1245=""),"",IF(COUNTIFS(الإجازات!$A$2:$A$1001,B1245,الإجازات!$D$2:$D$1001,"&lt;="&amp;A1245,الإجازات!$E$2:$E$1001,"&gt;="&amp;A1245,الإجازات!$G$2:$G$1001,"مقبولة")=0,"",LOOKUP(2,1/((الإجازات!$A$2:$A$1001=B1245)*(الإجازات!$D$2:$D$1001&lt;=A1245)*(الإجازات!$E$2:$E$1001&gt;=A1245)*(الإجازات!$G$2:$G$1001="مقبولة")),الإجازات!$C$2:$C$1001)))</f>
        <v/>
      </c>
      <c r="O1245" s="17"/>
      <c r="P1245" s="23" t="str">
        <f aca="false">IF(B1245="","",IF(ISNA(MATCH(B1245,الموظفين!$A$2:$A$501,0)),"⚠ كود غير موجود",IF(O1245&lt;&gt;"",O1245,IF(N1245&lt;&gt;"",N1245,IF(H1245="",IF(AND(A1245&lt;&gt;"",WEEKDAY(A1245)=الإعدادات!$B$11),"راحة أسبوعية","غائب"),IF(I1245="","بدون انصراف",IF(N(K1245)&gt;0,"متأخر","حاضر")))))))</f>
        <v/>
      </c>
      <c r="Q1245" s="24" t="str">
        <f aca="false">IF(B1245="","",IF(OR(P1245="غائب",P1245="غياب",P1245="إجازة بدون راتب"),IFERROR(VLOOKUP(B1245,الموظفين!$A$2:$J$501,8,FALSE()),0),0))</f>
        <v/>
      </c>
      <c r="R1245" s="24" t="str">
        <f aca="false">IF(B1245="","",ROUND((N(K1245)+N(L1245))/60*IFERROR(VLOOKUP(B1245,الموظفين!$A$2:$J$501,8,FALSE()),0)/الإعدادات!$B$6*الإعدادات!$B$9,2))</f>
        <v/>
      </c>
      <c r="S1245" s="24" t="str">
        <f aca="false">IF(OR(B1245="",M1245=""),"",ROUND(M1245/60*IFERROR(VLOOKUP(B1245,الموظفين!$A$2:$J$501,9,FALSE()),0),2))</f>
        <v/>
      </c>
      <c r="T1245" s="17"/>
      <c r="U1245" s="23" t="str">
        <f aca="false">IF(OR(A1245="",B1245=""),"",A1245&amp;"|"&amp;B1245)</f>
        <v/>
      </c>
    </row>
    <row r="1246" customFormat="false" ht="15" hidden="false" customHeight="false" outlineLevel="0" collapsed="false">
      <c r="A1246" s="16"/>
      <c r="B1246" s="17"/>
      <c r="C1246" s="18" t="str">
        <f aca="false">IF($B1246="","",IFERROR(VLOOKUP($B1246,الموظفين!$A$2:$J$501,2,FALSE())&amp;"","⚠ كود غير موجود"))</f>
        <v/>
      </c>
      <c r="D1246" s="18" t="str">
        <f aca="false">IF($B1246="","",IFERROR(VLOOKUP($B1246,الموظفين!$A$2:$J$501,3,FALSE())&amp;"",""))</f>
        <v/>
      </c>
      <c r="E1246" s="18" t="str">
        <f aca="false">IF($B1246="","",IFERROR(VLOOKUP($B1246,الموظفين!$A$2:$J$501,5,FALSE())&amp;"",""))</f>
        <v/>
      </c>
      <c r="F1246" s="19" t="str">
        <f aca="false">IF($B1246="","",IFERROR(VLOOKUP($B1246,الموظفين!$A$2:$J$501,6,FALSE()),""))</f>
        <v/>
      </c>
      <c r="G1246" s="19" t="str">
        <f aca="false">IF($B1246="","",IFERROR(VLOOKUP($B1246,الموظفين!$A$2:$J$501,7,FALSE()),""))</f>
        <v/>
      </c>
      <c r="H1246" s="20"/>
      <c r="I1246" s="20"/>
      <c r="J1246" s="21" t="str">
        <f aca="false">IF(OR(H1246="",I1246=""),"",ROUND(MOD(I1246-H1246,1)*24,2))</f>
        <v/>
      </c>
      <c r="K1246" s="22" t="str">
        <f aca="false">IF(OR(H1246="",F1246=""),"",IF(ROUND(MAX(0,MOD(H1246-F1246+0.5,1)-0.5)*1440,0)&gt;IFERROR(VLOOKUP(E1246,الورديات!$A$2:$E$21,5,FALSE()),0),ROUND(MAX(0,MOD(H1246-F1246+0.5,1)-0.5)*1440,0),0))</f>
        <v/>
      </c>
      <c r="L1246" s="22" t="str">
        <f aca="false">IF(OR(I1246="",G1246=""),"",ROUND(MAX(0,MOD(G1246-I1246+0.5,1)-0.5)*1440,0))</f>
        <v/>
      </c>
      <c r="M1246" s="22" t="str">
        <f aca="false">IF(OR(I1246="",G1246=""),"",IF(ROUND(MAX(0,MOD(I1246-G1246+0.5,1)-0.5)*1440,0)&gt;=الإعدادات!$B$8,ROUND(MAX(0,MOD(I1246-G1246+0.5,1)-0.5)*1440,0),0))</f>
        <v/>
      </c>
      <c r="N1246" s="18" t="str">
        <f aca="false">IF(OR(A1246="",B1246=""),"",IF(COUNTIFS(الإجازات!$A$2:$A$1001,B1246,الإجازات!$D$2:$D$1001,"&lt;="&amp;A1246,الإجازات!$E$2:$E$1001,"&gt;="&amp;A1246,الإجازات!$G$2:$G$1001,"مقبولة")=0,"",LOOKUP(2,1/((الإجازات!$A$2:$A$1001=B1246)*(الإجازات!$D$2:$D$1001&lt;=A1246)*(الإجازات!$E$2:$E$1001&gt;=A1246)*(الإجازات!$G$2:$G$1001="مقبولة")),الإجازات!$C$2:$C$1001)))</f>
        <v/>
      </c>
      <c r="O1246" s="17"/>
      <c r="P1246" s="23" t="str">
        <f aca="false">IF(B1246="","",IF(ISNA(MATCH(B1246,الموظفين!$A$2:$A$501,0)),"⚠ كود غير موجود",IF(O1246&lt;&gt;"",O1246,IF(N1246&lt;&gt;"",N1246,IF(H1246="",IF(AND(A1246&lt;&gt;"",WEEKDAY(A1246)=الإعدادات!$B$11),"راحة أسبوعية","غائب"),IF(I1246="","بدون انصراف",IF(N(K1246)&gt;0,"متأخر","حاضر")))))))</f>
        <v/>
      </c>
      <c r="Q1246" s="24" t="str">
        <f aca="false">IF(B1246="","",IF(OR(P1246="غائب",P1246="غياب",P1246="إجازة بدون راتب"),IFERROR(VLOOKUP(B1246,الموظفين!$A$2:$J$501,8,FALSE()),0),0))</f>
        <v/>
      </c>
      <c r="R1246" s="24" t="str">
        <f aca="false">IF(B1246="","",ROUND((N(K1246)+N(L1246))/60*IFERROR(VLOOKUP(B1246,الموظفين!$A$2:$J$501,8,FALSE()),0)/الإعدادات!$B$6*الإعدادات!$B$9,2))</f>
        <v/>
      </c>
      <c r="S1246" s="24" t="str">
        <f aca="false">IF(OR(B1246="",M1246=""),"",ROUND(M1246/60*IFERROR(VLOOKUP(B1246,الموظفين!$A$2:$J$501,9,FALSE()),0),2))</f>
        <v/>
      </c>
      <c r="T1246" s="17"/>
      <c r="U1246" s="23" t="str">
        <f aca="false">IF(OR(A1246="",B1246=""),"",A1246&amp;"|"&amp;B1246)</f>
        <v/>
      </c>
    </row>
    <row r="1247" customFormat="false" ht="15" hidden="false" customHeight="false" outlineLevel="0" collapsed="false">
      <c r="A1247" s="16"/>
      <c r="B1247" s="17"/>
      <c r="C1247" s="18" t="str">
        <f aca="false">IF($B1247="","",IFERROR(VLOOKUP($B1247,الموظفين!$A$2:$J$501,2,FALSE())&amp;"","⚠ كود غير موجود"))</f>
        <v/>
      </c>
      <c r="D1247" s="18" t="str">
        <f aca="false">IF($B1247="","",IFERROR(VLOOKUP($B1247,الموظفين!$A$2:$J$501,3,FALSE())&amp;"",""))</f>
        <v/>
      </c>
      <c r="E1247" s="18" t="str">
        <f aca="false">IF($B1247="","",IFERROR(VLOOKUP($B1247,الموظفين!$A$2:$J$501,5,FALSE())&amp;"",""))</f>
        <v/>
      </c>
      <c r="F1247" s="19" t="str">
        <f aca="false">IF($B1247="","",IFERROR(VLOOKUP($B1247,الموظفين!$A$2:$J$501,6,FALSE()),""))</f>
        <v/>
      </c>
      <c r="G1247" s="19" t="str">
        <f aca="false">IF($B1247="","",IFERROR(VLOOKUP($B1247,الموظفين!$A$2:$J$501,7,FALSE()),""))</f>
        <v/>
      </c>
      <c r="H1247" s="20"/>
      <c r="I1247" s="20"/>
      <c r="J1247" s="21" t="str">
        <f aca="false">IF(OR(H1247="",I1247=""),"",ROUND(MOD(I1247-H1247,1)*24,2))</f>
        <v/>
      </c>
      <c r="K1247" s="22" t="str">
        <f aca="false">IF(OR(H1247="",F1247=""),"",IF(ROUND(MAX(0,MOD(H1247-F1247+0.5,1)-0.5)*1440,0)&gt;IFERROR(VLOOKUP(E1247,الورديات!$A$2:$E$21,5,FALSE()),0),ROUND(MAX(0,MOD(H1247-F1247+0.5,1)-0.5)*1440,0),0))</f>
        <v/>
      </c>
      <c r="L1247" s="22" t="str">
        <f aca="false">IF(OR(I1247="",G1247=""),"",ROUND(MAX(0,MOD(G1247-I1247+0.5,1)-0.5)*1440,0))</f>
        <v/>
      </c>
      <c r="M1247" s="22" t="str">
        <f aca="false">IF(OR(I1247="",G1247=""),"",IF(ROUND(MAX(0,MOD(I1247-G1247+0.5,1)-0.5)*1440,0)&gt;=الإعدادات!$B$8,ROUND(MAX(0,MOD(I1247-G1247+0.5,1)-0.5)*1440,0),0))</f>
        <v/>
      </c>
      <c r="N1247" s="18" t="str">
        <f aca="false">IF(OR(A1247="",B1247=""),"",IF(COUNTIFS(الإجازات!$A$2:$A$1001,B1247,الإجازات!$D$2:$D$1001,"&lt;="&amp;A1247,الإجازات!$E$2:$E$1001,"&gt;="&amp;A1247,الإجازات!$G$2:$G$1001,"مقبولة")=0,"",LOOKUP(2,1/((الإجازات!$A$2:$A$1001=B1247)*(الإجازات!$D$2:$D$1001&lt;=A1247)*(الإجازات!$E$2:$E$1001&gt;=A1247)*(الإجازات!$G$2:$G$1001="مقبولة")),الإجازات!$C$2:$C$1001)))</f>
        <v/>
      </c>
      <c r="O1247" s="17"/>
      <c r="P1247" s="23" t="str">
        <f aca="false">IF(B1247="","",IF(ISNA(MATCH(B1247,الموظفين!$A$2:$A$501,0)),"⚠ كود غير موجود",IF(O1247&lt;&gt;"",O1247,IF(N1247&lt;&gt;"",N1247,IF(H1247="",IF(AND(A1247&lt;&gt;"",WEEKDAY(A1247)=الإعدادات!$B$11),"راحة أسبوعية","غائب"),IF(I1247="","بدون انصراف",IF(N(K1247)&gt;0,"متأخر","حاضر")))))))</f>
        <v/>
      </c>
      <c r="Q1247" s="24" t="str">
        <f aca="false">IF(B1247="","",IF(OR(P1247="غائب",P1247="غياب",P1247="إجازة بدون راتب"),IFERROR(VLOOKUP(B1247,الموظفين!$A$2:$J$501,8,FALSE()),0),0))</f>
        <v/>
      </c>
      <c r="R1247" s="24" t="str">
        <f aca="false">IF(B1247="","",ROUND((N(K1247)+N(L1247))/60*IFERROR(VLOOKUP(B1247,الموظفين!$A$2:$J$501,8,FALSE()),0)/الإعدادات!$B$6*الإعدادات!$B$9,2))</f>
        <v/>
      </c>
      <c r="S1247" s="24" t="str">
        <f aca="false">IF(OR(B1247="",M1247=""),"",ROUND(M1247/60*IFERROR(VLOOKUP(B1247,الموظفين!$A$2:$J$501,9,FALSE()),0),2))</f>
        <v/>
      </c>
      <c r="T1247" s="17"/>
      <c r="U1247" s="23" t="str">
        <f aca="false">IF(OR(A1247="",B1247=""),"",A1247&amp;"|"&amp;B1247)</f>
        <v/>
      </c>
    </row>
    <row r="1248" customFormat="false" ht="15" hidden="false" customHeight="false" outlineLevel="0" collapsed="false">
      <c r="A1248" s="16"/>
      <c r="B1248" s="17"/>
      <c r="C1248" s="18" t="str">
        <f aca="false">IF($B1248="","",IFERROR(VLOOKUP($B1248,الموظفين!$A$2:$J$501,2,FALSE())&amp;"","⚠ كود غير موجود"))</f>
        <v/>
      </c>
      <c r="D1248" s="18" t="str">
        <f aca="false">IF($B1248="","",IFERROR(VLOOKUP($B1248,الموظفين!$A$2:$J$501,3,FALSE())&amp;"",""))</f>
        <v/>
      </c>
      <c r="E1248" s="18" t="str">
        <f aca="false">IF($B1248="","",IFERROR(VLOOKUP($B1248,الموظفين!$A$2:$J$501,5,FALSE())&amp;"",""))</f>
        <v/>
      </c>
      <c r="F1248" s="19" t="str">
        <f aca="false">IF($B1248="","",IFERROR(VLOOKUP($B1248,الموظفين!$A$2:$J$501,6,FALSE()),""))</f>
        <v/>
      </c>
      <c r="G1248" s="19" t="str">
        <f aca="false">IF($B1248="","",IFERROR(VLOOKUP($B1248,الموظفين!$A$2:$J$501,7,FALSE()),""))</f>
        <v/>
      </c>
      <c r="H1248" s="20"/>
      <c r="I1248" s="20"/>
      <c r="J1248" s="21" t="str">
        <f aca="false">IF(OR(H1248="",I1248=""),"",ROUND(MOD(I1248-H1248,1)*24,2))</f>
        <v/>
      </c>
      <c r="K1248" s="22" t="str">
        <f aca="false">IF(OR(H1248="",F1248=""),"",IF(ROUND(MAX(0,MOD(H1248-F1248+0.5,1)-0.5)*1440,0)&gt;IFERROR(VLOOKUP(E1248,الورديات!$A$2:$E$21,5,FALSE()),0),ROUND(MAX(0,MOD(H1248-F1248+0.5,1)-0.5)*1440,0),0))</f>
        <v/>
      </c>
      <c r="L1248" s="22" t="str">
        <f aca="false">IF(OR(I1248="",G1248=""),"",ROUND(MAX(0,MOD(G1248-I1248+0.5,1)-0.5)*1440,0))</f>
        <v/>
      </c>
      <c r="M1248" s="22" t="str">
        <f aca="false">IF(OR(I1248="",G1248=""),"",IF(ROUND(MAX(0,MOD(I1248-G1248+0.5,1)-0.5)*1440,0)&gt;=الإعدادات!$B$8,ROUND(MAX(0,MOD(I1248-G1248+0.5,1)-0.5)*1440,0),0))</f>
        <v/>
      </c>
      <c r="N1248" s="18" t="str">
        <f aca="false">IF(OR(A1248="",B1248=""),"",IF(COUNTIFS(الإجازات!$A$2:$A$1001,B1248,الإجازات!$D$2:$D$1001,"&lt;="&amp;A1248,الإجازات!$E$2:$E$1001,"&gt;="&amp;A1248,الإجازات!$G$2:$G$1001,"مقبولة")=0,"",LOOKUP(2,1/((الإجازات!$A$2:$A$1001=B1248)*(الإجازات!$D$2:$D$1001&lt;=A1248)*(الإجازات!$E$2:$E$1001&gt;=A1248)*(الإجازات!$G$2:$G$1001="مقبولة")),الإجازات!$C$2:$C$1001)))</f>
        <v/>
      </c>
      <c r="O1248" s="17"/>
      <c r="P1248" s="23" t="str">
        <f aca="false">IF(B1248="","",IF(ISNA(MATCH(B1248,الموظفين!$A$2:$A$501,0)),"⚠ كود غير موجود",IF(O1248&lt;&gt;"",O1248,IF(N1248&lt;&gt;"",N1248,IF(H1248="",IF(AND(A1248&lt;&gt;"",WEEKDAY(A1248)=الإعدادات!$B$11),"راحة أسبوعية","غائب"),IF(I1248="","بدون انصراف",IF(N(K1248)&gt;0,"متأخر","حاضر")))))))</f>
        <v/>
      </c>
      <c r="Q1248" s="24" t="str">
        <f aca="false">IF(B1248="","",IF(OR(P1248="غائب",P1248="غياب",P1248="إجازة بدون راتب"),IFERROR(VLOOKUP(B1248,الموظفين!$A$2:$J$501,8,FALSE()),0),0))</f>
        <v/>
      </c>
      <c r="R1248" s="24" t="str">
        <f aca="false">IF(B1248="","",ROUND((N(K1248)+N(L1248))/60*IFERROR(VLOOKUP(B1248,الموظفين!$A$2:$J$501,8,FALSE()),0)/الإعدادات!$B$6*الإعدادات!$B$9,2))</f>
        <v/>
      </c>
      <c r="S1248" s="24" t="str">
        <f aca="false">IF(OR(B1248="",M1248=""),"",ROUND(M1248/60*IFERROR(VLOOKUP(B1248,الموظفين!$A$2:$J$501,9,FALSE()),0),2))</f>
        <v/>
      </c>
      <c r="T1248" s="17"/>
      <c r="U1248" s="23" t="str">
        <f aca="false">IF(OR(A1248="",B1248=""),"",A1248&amp;"|"&amp;B1248)</f>
        <v/>
      </c>
    </row>
    <row r="1249" customFormat="false" ht="15" hidden="false" customHeight="false" outlineLevel="0" collapsed="false">
      <c r="A1249" s="16"/>
      <c r="B1249" s="17"/>
      <c r="C1249" s="18" t="str">
        <f aca="false">IF($B1249="","",IFERROR(VLOOKUP($B1249,الموظفين!$A$2:$J$501,2,FALSE())&amp;"","⚠ كود غير موجود"))</f>
        <v/>
      </c>
      <c r="D1249" s="18" t="str">
        <f aca="false">IF($B1249="","",IFERROR(VLOOKUP($B1249,الموظفين!$A$2:$J$501,3,FALSE())&amp;"",""))</f>
        <v/>
      </c>
      <c r="E1249" s="18" t="str">
        <f aca="false">IF($B1249="","",IFERROR(VLOOKUP($B1249,الموظفين!$A$2:$J$501,5,FALSE())&amp;"",""))</f>
        <v/>
      </c>
      <c r="F1249" s="19" t="str">
        <f aca="false">IF($B1249="","",IFERROR(VLOOKUP($B1249,الموظفين!$A$2:$J$501,6,FALSE()),""))</f>
        <v/>
      </c>
      <c r="G1249" s="19" t="str">
        <f aca="false">IF($B1249="","",IFERROR(VLOOKUP($B1249,الموظفين!$A$2:$J$501,7,FALSE()),""))</f>
        <v/>
      </c>
      <c r="H1249" s="20"/>
      <c r="I1249" s="20"/>
      <c r="J1249" s="21" t="str">
        <f aca="false">IF(OR(H1249="",I1249=""),"",ROUND(MOD(I1249-H1249,1)*24,2))</f>
        <v/>
      </c>
      <c r="K1249" s="22" t="str">
        <f aca="false">IF(OR(H1249="",F1249=""),"",IF(ROUND(MAX(0,MOD(H1249-F1249+0.5,1)-0.5)*1440,0)&gt;IFERROR(VLOOKUP(E1249,الورديات!$A$2:$E$21,5,FALSE()),0),ROUND(MAX(0,MOD(H1249-F1249+0.5,1)-0.5)*1440,0),0))</f>
        <v/>
      </c>
      <c r="L1249" s="22" t="str">
        <f aca="false">IF(OR(I1249="",G1249=""),"",ROUND(MAX(0,MOD(G1249-I1249+0.5,1)-0.5)*1440,0))</f>
        <v/>
      </c>
      <c r="M1249" s="22" t="str">
        <f aca="false">IF(OR(I1249="",G1249=""),"",IF(ROUND(MAX(0,MOD(I1249-G1249+0.5,1)-0.5)*1440,0)&gt;=الإعدادات!$B$8,ROUND(MAX(0,MOD(I1249-G1249+0.5,1)-0.5)*1440,0),0))</f>
        <v/>
      </c>
      <c r="N1249" s="18" t="str">
        <f aca="false">IF(OR(A1249="",B1249=""),"",IF(COUNTIFS(الإجازات!$A$2:$A$1001,B1249,الإجازات!$D$2:$D$1001,"&lt;="&amp;A1249,الإجازات!$E$2:$E$1001,"&gt;="&amp;A1249,الإجازات!$G$2:$G$1001,"مقبولة")=0,"",LOOKUP(2,1/((الإجازات!$A$2:$A$1001=B1249)*(الإجازات!$D$2:$D$1001&lt;=A1249)*(الإجازات!$E$2:$E$1001&gt;=A1249)*(الإجازات!$G$2:$G$1001="مقبولة")),الإجازات!$C$2:$C$1001)))</f>
        <v/>
      </c>
      <c r="O1249" s="17"/>
      <c r="P1249" s="23" t="str">
        <f aca="false">IF(B1249="","",IF(ISNA(MATCH(B1249,الموظفين!$A$2:$A$501,0)),"⚠ كود غير موجود",IF(O1249&lt;&gt;"",O1249,IF(N1249&lt;&gt;"",N1249,IF(H1249="",IF(AND(A1249&lt;&gt;"",WEEKDAY(A1249)=الإعدادات!$B$11),"راحة أسبوعية","غائب"),IF(I1249="","بدون انصراف",IF(N(K1249)&gt;0,"متأخر","حاضر")))))))</f>
        <v/>
      </c>
      <c r="Q1249" s="24" t="str">
        <f aca="false">IF(B1249="","",IF(OR(P1249="غائب",P1249="غياب",P1249="إجازة بدون راتب"),IFERROR(VLOOKUP(B1249,الموظفين!$A$2:$J$501,8,FALSE()),0),0))</f>
        <v/>
      </c>
      <c r="R1249" s="24" t="str">
        <f aca="false">IF(B1249="","",ROUND((N(K1249)+N(L1249))/60*IFERROR(VLOOKUP(B1249,الموظفين!$A$2:$J$501,8,FALSE()),0)/الإعدادات!$B$6*الإعدادات!$B$9,2))</f>
        <v/>
      </c>
      <c r="S1249" s="24" t="str">
        <f aca="false">IF(OR(B1249="",M1249=""),"",ROUND(M1249/60*IFERROR(VLOOKUP(B1249,الموظفين!$A$2:$J$501,9,FALSE()),0),2))</f>
        <v/>
      </c>
      <c r="T1249" s="17"/>
      <c r="U1249" s="23" t="str">
        <f aca="false">IF(OR(A1249="",B1249=""),"",A1249&amp;"|"&amp;B1249)</f>
        <v/>
      </c>
    </row>
    <row r="1250" customFormat="false" ht="15" hidden="false" customHeight="false" outlineLevel="0" collapsed="false">
      <c r="A1250" s="16"/>
      <c r="B1250" s="17"/>
      <c r="C1250" s="18" t="str">
        <f aca="false">IF($B1250="","",IFERROR(VLOOKUP($B1250,الموظفين!$A$2:$J$501,2,FALSE())&amp;"","⚠ كود غير موجود"))</f>
        <v/>
      </c>
      <c r="D1250" s="18" t="str">
        <f aca="false">IF($B1250="","",IFERROR(VLOOKUP($B1250,الموظفين!$A$2:$J$501,3,FALSE())&amp;"",""))</f>
        <v/>
      </c>
      <c r="E1250" s="18" t="str">
        <f aca="false">IF($B1250="","",IFERROR(VLOOKUP($B1250,الموظفين!$A$2:$J$501,5,FALSE())&amp;"",""))</f>
        <v/>
      </c>
      <c r="F1250" s="19" t="str">
        <f aca="false">IF($B1250="","",IFERROR(VLOOKUP($B1250,الموظفين!$A$2:$J$501,6,FALSE()),""))</f>
        <v/>
      </c>
      <c r="G1250" s="19" t="str">
        <f aca="false">IF($B1250="","",IFERROR(VLOOKUP($B1250,الموظفين!$A$2:$J$501,7,FALSE()),""))</f>
        <v/>
      </c>
      <c r="H1250" s="20"/>
      <c r="I1250" s="20"/>
      <c r="J1250" s="21" t="str">
        <f aca="false">IF(OR(H1250="",I1250=""),"",ROUND(MOD(I1250-H1250,1)*24,2))</f>
        <v/>
      </c>
      <c r="K1250" s="22" t="str">
        <f aca="false">IF(OR(H1250="",F1250=""),"",IF(ROUND(MAX(0,MOD(H1250-F1250+0.5,1)-0.5)*1440,0)&gt;IFERROR(VLOOKUP(E1250,الورديات!$A$2:$E$21,5,FALSE()),0),ROUND(MAX(0,MOD(H1250-F1250+0.5,1)-0.5)*1440,0),0))</f>
        <v/>
      </c>
      <c r="L1250" s="22" t="str">
        <f aca="false">IF(OR(I1250="",G1250=""),"",ROUND(MAX(0,MOD(G1250-I1250+0.5,1)-0.5)*1440,0))</f>
        <v/>
      </c>
      <c r="M1250" s="22" t="str">
        <f aca="false">IF(OR(I1250="",G1250=""),"",IF(ROUND(MAX(0,MOD(I1250-G1250+0.5,1)-0.5)*1440,0)&gt;=الإعدادات!$B$8,ROUND(MAX(0,MOD(I1250-G1250+0.5,1)-0.5)*1440,0),0))</f>
        <v/>
      </c>
      <c r="N1250" s="18" t="str">
        <f aca="false">IF(OR(A1250="",B1250=""),"",IF(COUNTIFS(الإجازات!$A$2:$A$1001,B1250,الإجازات!$D$2:$D$1001,"&lt;="&amp;A1250,الإجازات!$E$2:$E$1001,"&gt;="&amp;A1250,الإجازات!$G$2:$G$1001,"مقبولة")=0,"",LOOKUP(2,1/((الإجازات!$A$2:$A$1001=B1250)*(الإجازات!$D$2:$D$1001&lt;=A1250)*(الإجازات!$E$2:$E$1001&gt;=A1250)*(الإجازات!$G$2:$G$1001="مقبولة")),الإجازات!$C$2:$C$1001)))</f>
        <v/>
      </c>
      <c r="O1250" s="17"/>
      <c r="P1250" s="23" t="str">
        <f aca="false">IF(B1250="","",IF(ISNA(MATCH(B1250,الموظفين!$A$2:$A$501,0)),"⚠ كود غير موجود",IF(O1250&lt;&gt;"",O1250,IF(N1250&lt;&gt;"",N1250,IF(H1250="",IF(AND(A1250&lt;&gt;"",WEEKDAY(A1250)=الإعدادات!$B$11),"راحة أسبوعية","غائب"),IF(I1250="","بدون انصراف",IF(N(K1250)&gt;0,"متأخر","حاضر")))))))</f>
        <v/>
      </c>
      <c r="Q1250" s="24" t="str">
        <f aca="false">IF(B1250="","",IF(OR(P1250="غائب",P1250="غياب",P1250="إجازة بدون راتب"),IFERROR(VLOOKUP(B1250,الموظفين!$A$2:$J$501,8,FALSE()),0),0))</f>
        <v/>
      </c>
      <c r="R1250" s="24" t="str">
        <f aca="false">IF(B1250="","",ROUND((N(K1250)+N(L1250))/60*IFERROR(VLOOKUP(B1250,الموظفين!$A$2:$J$501,8,FALSE()),0)/الإعدادات!$B$6*الإعدادات!$B$9,2))</f>
        <v/>
      </c>
      <c r="S1250" s="24" t="str">
        <f aca="false">IF(OR(B1250="",M1250=""),"",ROUND(M1250/60*IFERROR(VLOOKUP(B1250,الموظفين!$A$2:$J$501,9,FALSE()),0),2))</f>
        <v/>
      </c>
      <c r="T1250" s="17"/>
      <c r="U1250" s="23" t="str">
        <f aca="false">IF(OR(A1250="",B1250=""),"",A1250&amp;"|"&amp;B1250)</f>
        <v/>
      </c>
    </row>
    <row r="1251" customFormat="false" ht="15" hidden="false" customHeight="false" outlineLevel="0" collapsed="false">
      <c r="A1251" s="16"/>
      <c r="B1251" s="17"/>
      <c r="C1251" s="18" t="str">
        <f aca="false">IF($B1251="","",IFERROR(VLOOKUP($B1251,الموظفين!$A$2:$J$501,2,FALSE())&amp;"","⚠ كود غير موجود"))</f>
        <v/>
      </c>
      <c r="D1251" s="18" t="str">
        <f aca="false">IF($B1251="","",IFERROR(VLOOKUP($B1251,الموظفين!$A$2:$J$501,3,FALSE())&amp;"",""))</f>
        <v/>
      </c>
      <c r="E1251" s="18" t="str">
        <f aca="false">IF($B1251="","",IFERROR(VLOOKUP($B1251,الموظفين!$A$2:$J$501,5,FALSE())&amp;"",""))</f>
        <v/>
      </c>
      <c r="F1251" s="19" t="str">
        <f aca="false">IF($B1251="","",IFERROR(VLOOKUP($B1251,الموظفين!$A$2:$J$501,6,FALSE()),""))</f>
        <v/>
      </c>
      <c r="G1251" s="19" t="str">
        <f aca="false">IF($B1251="","",IFERROR(VLOOKUP($B1251,الموظفين!$A$2:$J$501,7,FALSE()),""))</f>
        <v/>
      </c>
      <c r="H1251" s="20"/>
      <c r="I1251" s="20"/>
      <c r="J1251" s="21" t="str">
        <f aca="false">IF(OR(H1251="",I1251=""),"",ROUND(MOD(I1251-H1251,1)*24,2))</f>
        <v/>
      </c>
      <c r="K1251" s="22" t="str">
        <f aca="false">IF(OR(H1251="",F1251=""),"",IF(ROUND(MAX(0,MOD(H1251-F1251+0.5,1)-0.5)*1440,0)&gt;IFERROR(VLOOKUP(E1251,الورديات!$A$2:$E$21,5,FALSE()),0),ROUND(MAX(0,MOD(H1251-F1251+0.5,1)-0.5)*1440,0),0))</f>
        <v/>
      </c>
      <c r="L1251" s="22" t="str">
        <f aca="false">IF(OR(I1251="",G1251=""),"",ROUND(MAX(0,MOD(G1251-I1251+0.5,1)-0.5)*1440,0))</f>
        <v/>
      </c>
      <c r="M1251" s="22" t="str">
        <f aca="false">IF(OR(I1251="",G1251=""),"",IF(ROUND(MAX(0,MOD(I1251-G1251+0.5,1)-0.5)*1440,0)&gt;=الإعدادات!$B$8,ROUND(MAX(0,MOD(I1251-G1251+0.5,1)-0.5)*1440,0),0))</f>
        <v/>
      </c>
      <c r="N1251" s="18" t="str">
        <f aca="false">IF(OR(A1251="",B1251=""),"",IF(COUNTIFS(الإجازات!$A$2:$A$1001,B1251,الإجازات!$D$2:$D$1001,"&lt;="&amp;A1251,الإجازات!$E$2:$E$1001,"&gt;="&amp;A1251,الإجازات!$G$2:$G$1001,"مقبولة")=0,"",LOOKUP(2,1/((الإجازات!$A$2:$A$1001=B1251)*(الإجازات!$D$2:$D$1001&lt;=A1251)*(الإجازات!$E$2:$E$1001&gt;=A1251)*(الإجازات!$G$2:$G$1001="مقبولة")),الإجازات!$C$2:$C$1001)))</f>
        <v/>
      </c>
      <c r="O1251" s="17"/>
      <c r="P1251" s="23" t="str">
        <f aca="false">IF(B1251="","",IF(ISNA(MATCH(B1251,الموظفين!$A$2:$A$501,0)),"⚠ كود غير موجود",IF(O1251&lt;&gt;"",O1251,IF(N1251&lt;&gt;"",N1251,IF(H1251="",IF(AND(A1251&lt;&gt;"",WEEKDAY(A1251)=الإعدادات!$B$11),"راحة أسبوعية","غائب"),IF(I1251="","بدون انصراف",IF(N(K1251)&gt;0,"متأخر","حاضر")))))))</f>
        <v/>
      </c>
      <c r="Q1251" s="24" t="str">
        <f aca="false">IF(B1251="","",IF(OR(P1251="غائب",P1251="غياب",P1251="إجازة بدون راتب"),IFERROR(VLOOKUP(B1251,الموظفين!$A$2:$J$501,8,FALSE()),0),0))</f>
        <v/>
      </c>
      <c r="R1251" s="24" t="str">
        <f aca="false">IF(B1251="","",ROUND((N(K1251)+N(L1251))/60*IFERROR(VLOOKUP(B1251,الموظفين!$A$2:$J$501,8,FALSE()),0)/الإعدادات!$B$6*الإعدادات!$B$9,2))</f>
        <v/>
      </c>
      <c r="S1251" s="24" t="str">
        <f aca="false">IF(OR(B1251="",M1251=""),"",ROUND(M1251/60*IFERROR(VLOOKUP(B1251,الموظفين!$A$2:$J$501,9,FALSE()),0),2))</f>
        <v/>
      </c>
      <c r="T1251" s="17"/>
      <c r="U1251" s="23" t="str">
        <f aca="false">IF(OR(A1251="",B1251=""),"",A1251&amp;"|"&amp;B1251)</f>
        <v/>
      </c>
    </row>
    <row r="1252" customFormat="false" ht="15" hidden="false" customHeight="false" outlineLevel="0" collapsed="false">
      <c r="A1252" s="16"/>
      <c r="B1252" s="17"/>
      <c r="C1252" s="18" t="str">
        <f aca="false">IF($B1252="","",IFERROR(VLOOKUP($B1252,الموظفين!$A$2:$J$501,2,FALSE())&amp;"","⚠ كود غير موجود"))</f>
        <v/>
      </c>
      <c r="D1252" s="18" t="str">
        <f aca="false">IF($B1252="","",IFERROR(VLOOKUP($B1252,الموظفين!$A$2:$J$501,3,FALSE())&amp;"",""))</f>
        <v/>
      </c>
      <c r="E1252" s="18" t="str">
        <f aca="false">IF($B1252="","",IFERROR(VLOOKUP($B1252,الموظفين!$A$2:$J$501,5,FALSE())&amp;"",""))</f>
        <v/>
      </c>
      <c r="F1252" s="19" t="str">
        <f aca="false">IF($B1252="","",IFERROR(VLOOKUP($B1252,الموظفين!$A$2:$J$501,6,FALSE()),""))</f>
        <v/>
      </c>
      <c r="G1252" s="19" t="str">
        <f aca="false">IF($B1252="","",IFERROR(VLOOKUP($B1252,الموظفين!$A$2:$J$501,7,FALSE()),""))</f>
        <v/>
      </c>
      <c r="H1252" s="20"/>
      <c r="I1252" s="20"/>
      <c r="J1252" s="21" t="str">
        <f aca="false">IF(OR(H1252="",I1252=""),"",ROUND(MOD(I1252-H1252,1)*24,2))</f>
        <v/>
      </c>
      <c r="K1252" s="22" t="str">
        <f aca="false">IF(OR(H1252="",F1252=""),"",IF(ROUND(MAX(0,MOD(H1252-F1252+0.5,1)-0.5)*1440,0)&gt;IFERROR(VLOOKUP(E1252,الورديات!$A$2:$E$21,5,FALSE()),0),ROUND(MAX(0,MOD(H1252-F1252+0.5,1)-0.5)*1440,0),0))</f>
        <v/>
      </c>
      <c r="L1252" s="22" t="str">
        <f aca="false">IF(OR(I1252="",G1252=""),"",ROUND(MAX(0,MOD(G1252-I1252+0.5,1)-0.5)*1440,0))</f>
        <v/>
      </c>
      <c r="M1252" s="22" t="str">
        <f aca="false">IF(OR(I1252="",G1252=""),"",IF(ROUND(MAX(0,MOD(I1252-G1252+0.5,1)-0.5)*1440,0)&gt;=الإعدادات!$B$8,ROUND(MAX(0,MOD(I1252-G1252+0.5,1)-0.5)*1440,0),0))</f>
        <v/>
      </c>
      <c r="N1252" s="18" t="str">
        <f aca="false">IF(OR(A1252="",B1252=""),"",IF(COUNTIFS(الإجازات!$A$2:$A$1001,B1252,الإجازات!$D$2:$D$1001,"&lt;="&amp;A1252,الإجازات!$E$2:$E$1001,"&gt;="&amp;A1252,الإجازات!$G$2:$G$1001,"مقبولة")=0,"",LOOKUP(2,1/((الإجازات!$A$2:$A$1001=B1252)*(الإجازات!$D$2:$D$1001&lt;=A1252)*(الإجازات!$E$2:$E$1001&gt;=A1252)*(الإجازات!$G$2:$G$1001="مقبولة")),الإجازات!$C$2:$C$1001)))</f>
        <v/>
      </c>
      <c r="O1252" s="17"/>
      <c r="P1252" s="23" t="str">
        <f aca="false">IF(B1252="","",IF(ISNA(MATCH(B1252,الموظفين!$A$2:$A$501,0)),"⚠ كود غير موجود",IF(O1252&lt;&gt;"",O1252,IF(N1252&lt;&gt;"",N1252,IF(H1252="",IF(AND(A1252&lt;&gt;"",WEEKDAY(A1252)=الإعدادات!$B$11),"راحة أسبوعية","غائب"),IF(I1252="","بدون انصراف",IF(N(K1252)&gt;0,"متأخر","حاضر")))))))</f>
        <v/>
      </c>
      <c r="Q1252" s="24" t="str">
        <f aca="false">IF(B1252="","",IF(OR(P1252="غائب",P1252="غياب",P1252="إجازة بدون راتب"),IFERROR(VLOOKUP(B1252,الموظفين!$A$2:$J$501,8,FALSE()),0),0))</f>
        <v/>
      </c>
      <c r="R1252" s="24" t="str">
        <f aca="false">IF(B1252="","",ROUND((N(K1252)+N(L1252))/60*IFERROR(VLOOKUP(B1252,الموظفين!$A$2:$J$501,8,FALSE()),0)/الإعدادات!$B$6*الإعدادات!$B$9,2))</f>
        <v/>
      </c>
      <c r="S1252" s="24" t="str">
        <f aca="false">IF(OR(B1252="",M1252=""),"",ROUND(M1252/60*IFERROR(VLOOKUP(B1252,الموظفين!$A$2:$J$501,9,FALSE()),0),2))</f>
        <v/>
      </c>
      <c r="T1252" s="17"/>
      <c r="U1252" s="23" t="str">
        <f aca="false">IF(OR(A1252="",B1252=""),"",A1252&amp;"|"&amp;B1252)</f>
        <v/>
      </c>
    </row>
    <row r="1253" customFormat="false" ht="15" hidden="false" customHeight="false" outlineLevel="0" collapsed="false">
      <c r="A1253" s="16"/>
      <c r="B1253" s="17"/>
      <c r="C1253" s="18" t="str">
        <f aca="false">IF($B1253="","",IFERROR(VLOOKUP($B1253,الموظفين!$A$2:$J$501,2,FALSE())&amp;"","⚠ كود غير موجود"))</f>
        <v/>
      </c>
      <c r="D1253" s="18" t="str">
        <f aca="false">IF($B1253="","",IFERROR(VLOOKUP($B1253,الموظفين!$A$2:$J$501,3,FALSE())&amp;"",""))</f>
        <v/>
      </c>
      <c r="E1253" s="18" t="str">
        <f aca="false">IF($B1253="","",IFERROR(VLOOKUP($B1253,الموظفين!$A$2:$J$501,5,FALSE())&amp;"",""))</f>
        <v/>
      </c>
      <c r="F1253" s="19" t="str">
        <f aca="false">IF($B1253="","",IFERROR(VLOOKUP($B1253,الموظفين!$A$2:$J$501,6,FALSE()),""))</f>
        <v/>
      </c>
      <c r="G1253" s="19" t="str">
        <f aca="false">IF($B1253="","",IFERROR(VLOOKUP($B1253,الموظفين!$A$2:$J$501,7,FALSE()),""))</f>
        <v/>
      </c>
      <c r="H1253" s="20"/>
      <c r="I1253" s="20"/>
      <c r="J1253" s="21" t="str">
        <f aca="false">IF(OR(H1253="",I1253=""),"",ROUND(MOD(I1253-H1253,1)*24,2))</f>
        <v/>
      </c>
      <c r="K1253" s="22" t="str">
        <f aca="false">IF(OR(H1253="",F1253=""),"",IF(ROUND(MAX(0,MOD(H1253-F1253+0.5,1)-0.5)*1440,0)&gt;IFERROR(VLOOKUP(E1253,الورديات!$A$2:$E$21,5,FALSE()),0),ROUND(MAX(0,MOD(H1253-F1253+0.5,1)-0.5)*1440,0),0))</f>
        <v/>
      </c>
      <c r="L1253" s="22" t="str">
        <f aca="false">IF(OR(I1253="",G1253=""),"",ROUND(MAX(0,MOD(G1253-I1253+0.5,1)-0.5)*1440,0))</f>
        <v/>
      </c>
      <c r="M1253" s="22" t="str">
        <f aca="false">IF(OR(I1253="",G1253=""),"",IF(ROUND(MAX(0,MOD(I1253-G1253+0.5,1)-0.5)*1440,0)&gt;=الإعدادات!$B$8,ROUND(MAX(0,MOD(I1253-G1253+0.5,1)-0.5)*1440,0),0))</f>
        <v/>
      </c>
      <c r="N1253" s="18" t="str">
        <f aca="false">IF(OR(A1253="",B1253=""),"",IF(COUNTIFS(الإجازات!$A$2:$A$1001,B1253,الإجازات!$D$2:$D$1001,"&lt;="&amp;A1253,الإجازات!$E$2:$E$1001,"&gt;="&amp;A1253,الإجازات!$G$2:$G$1001,"مقبولة")=0,"",LOOKUP(2,1/((الإجازات!$A$2:$A$1001=B1253)*(الإجازات!$D$2:$D$1001&lt;=A1253)*(الإجازات!$E$2:$E$1001&gt;=A1253)*(الإجازات!$G$2:$G$1001="مقبولة")),الإجازات!$C$2:$C$1001)))</f>
        <v/>
      </c>
      <c r="O1253" s="17"/>
      <c r="P1253" s="23" t="str">
        <f aca="false">IF(B1253="","",IF(ISNA(MATCH(B1253,الموظفين!$A$2:$A$501,0)),"⚠ كود غير موجود",IF(O1253&lt;&gt;"",O1253,IF(N1253&lt;&gt;"",N1253,IF(H1253="",IF(AND(A1253&lt;&gt;"",WEEKDAY(A1253)=الإعدادات!$B$11),"راحة أسبوعية","غائب"),IF(I1253="","بدون انصراف",IF(N(K1253)&gt;0,"متأخر","حاضر")))))))</f>
        <v/>
      </c>
      <c r="Q1253" s="24" t="str">
        <f aca="false">IF(B1253="","",IF(OR(P1253="غائب",P1253="غياب",P1253="إجازة بدون راتب"),IFERROR(VLOOKUP(B1253,الموظفين!$A$2:$J$501,8,FALSE()),0),0))</f>
        <v/>
      </c>
      <c r="R1253" s="24" t="str">
        <f aca="false">IF(B1253="","",ROUND((N(K1253)+N(L1253))/60*IFERROR(VLOOKUP(B1253,الموظفين!$A$2:$J$501,8,FALSE()),0)/الإعدادات!$B$6*الإعدادات!$B$9,2))</f>
        <v/>
      </c>
      <c r="S1253" s="24" t="str">
        <f aca="false">IF(OR(B1253="",M1253=""),"",ROUND(M1253/60*IFERROR(VLOOKUP(B1253,الموظفين!$A$2:$J$501,9,FALSE()),0),2))</f>
        <v/>
      </c>
      <c r="T1253" s="17"/>
      <c r="U1253" s="23" t="str">
        <f aca="false">IF(OR(A1253="",B1253=""),"",A1253&amp;"|"&amp;B1253)</f>
        <v/>
      </c>
    </row>
    <row r="1254" customFormat="false" ht="15" hidden="false" customHeight="false" outlineLevel="0" collapsed="false">
      <c r="A1254" s="16"/>
      <c r="B1254" s="17"/>
      <c r="C1254" s="18" t="str">
        <f aca="false">IF($B1254="","",IFERROR(VLOOKUP($B1254,الموظفين!$A$2:$J$501,2,FALSE())&amp;"","⚠ كود غير موجود"))</f>
        <v/>
      </c>
      <c r="D1254" s="18" t="str">
        <f aca="false">IF($B1254="","",IFERROR(VLOOKUP($B1254,الموظفين!$A$2:$J$501,3,FALSE())&amp;"",""))</f>
        <v/>
      </c>
      <c r="E1254" s="18" t="str">
        <f aca="false">IF($B1254="","",IFERROR(VLOOKUP($B1254,الموظفين!$A$2:$J$501,5,FALSE())&amp;"",""))</f>
        <v/>
      </c>
      <c r="F1254" s="19" t="str">
        <f aca="false">IF($B1254="","",IFERROR(VLOOKUP($B1254,الموظفين!$A$2:$J$501,6,FALSE()),""))</f>
        <v/>
      </c>
      <c r="G1254" s="19" t="str">
        <f aca="false">IF($B1254="","",IFERROR(VLOOKUP($B1254,الموظفين!$A$2:$J$501,7,FALSE()),""))</f>
        <v/>
      </c>
      <c r="H1254" s="20"/>
      <c r="I1254" s="20"/>
      <c r="J1254" s="21" t="str">
        <f aca="false">IF(OR(H1254="",I1254=""),"",ROUND(MOD(I1254-H1254,1)*24,2))</f>
        <v/>
      </c>
      <c r="K1254" s="22" t="str">
        <f aca="false">IF(OR(H1254="",F1254=""),"",IF(ROUND(MAX(0,MOD(H1254-F1254+0.5,1)-0.5)*1440,0)&gt;IFERROR(VLOOKUP(E1254,الورديات!$A$2:$E$21,5,FALSE()),0),ROUND(MAX(0,MOD(H1254-F1254+0.5,1)-0.5)*1440,0),0))</f>
        <v/>
      </c>
      <c r="L1254" s="22" t="str">
        <f aca="false">IF(OR(I1254="",G1254=""),"",ROUND(MAX(0,MOD(G1254-I1254+0.5,1)-0.5)*1440,0))</f>
        <v/>
      </c>
      <c r="M1254" s="22" t="str">
        <f aca="false">IF(OR(I1254="",G1254=""),"",IF(ROUND(MAX(0,MOD(I1254-G1254+0.5,1)-0.5)*1440,0)&gt;=الإعدادات!$B$8,ROUND(MAX(0,MOD(I1254-G1254+0.5,1)-0.5)*1440,0),0))</f>
        <v/>
      </c>
      <c r="N1254" s="18" t="str">
        <f aca="false">IF(OR(A1254="",B1254=""),"",IF(COUNTIFS(الإجازات!$A$2:$A$1001,B1254,الإجازات!$D$2:$D$1001,"&lt;="&amp;A1254,الإجازات!$E$2:$E$1001,"&gt;="&amp;A1254,الإجازات!$G$2:$G$1001,"مقبولة")=0,"",LOOKUP(2,1/((الإجازات!$A$2:$A$1001=B1254)*(الإجازات!$D$2:$D$1001&lt;=A1254)*(الإجازات!$E$2:$E$1001&gt;=A1254)*(الإجازات!$G$2:$G$1001="مقبولة")),الإجازات!$C$2:$C$1001)))</f>
        <v/>
      </c>
      <c r="O1254" s="17"/>
      <c r="P1254" s="23" t="str">
        <f aca="false">IF(B1254="","",IF(ISNA(MATCH(B1254,الموظفين!$A$2:$A$501,0)),"⚠ كود غير موجود",IF(O1254&lt;&gt;"",O1254,IF(N1254&lt;&gt;"",N1254,IF(H1254="",IF(AND(A1254&lt;&gt;"",WEEKDAY(A1254)=الإعدادات!$B$11),"راحة أسبوعية","غائب"),IF(I1254="","بدون انصراف",IF(N(K1254)&gt;0,"متأخر","حاضر")))))))</f>
        <v/>
      </c>
      <c r="Q1254" s="24" t="str">
        <f aca="false">IF(B1254="","",IF(OR(P1254="غائب",P1254="غياب",P1254="إجازة بدون راتب"),IFERROR(VLOOKUP(B1254,الموظفين!$A$2:$J$501,8,FALSE()),0),0))</f>
        <v/>
      </c>
      <c r="R1254" s="24" t="str">
        <f aca="false">IF(B1254="","",ROUND((N(K1254)+N(L1254))/60*IFERROR(VLOOKUP(B1254,الموظفين!$A$2:$J$501,8,FALSE()),0)/الإعدادات!$B$6*الإعدادات!$B$9,2))</f>
        <v/>
      </c>
      <c r="S1254" s="24" t="str">
        <f aca="false">IF(OR(B1254="",M1254=""),"",ROUND(M1254/60*IFERROR(VLOOKUP(B1254,الموظفين!$A$2:$J$501,9,FALSE()),0),2))</f>
        <v/>
      </c>
      <c r="T1254" s="17"/>
      <c r="U1254" s="23" t="str">
        <f aca="false">IF(OR(A1254="",B1254=""),"",A1254&amp;"|"&amp;B1254)</f>
        <v/>
      </c>
    </row>
    <row r="1255" customFormat="false" ht="15" hidden="false" customHeight="false" outlineLevel="0" collapsed="false">
      <c r="A1255" s="16"/>
      <c r="B1255" s="17"/>
      <c r="C1255" s="18" t="str">
        <f aca="false">IF($B1255="","",IFERROR(VLOOKUP($B1255,الموظفين!$A$2:$J$501,2,FALSE())&amp;"","⚠ كود غير موجود"))</f>
        <v/>
      </c>
      <c r="D1255" s="18" t="str">
        <f aca="false">IF($B1255="","",IFERROR(VLOOKUP($B1255,الموظفين!$A$2:$J$501,3,FALSE())&amp;"",""))</f>
        <v/>
      </c>
      <c r="E1255" s="18" t="str">
        <f aca="false">IF($B1255="","",IFERROR(VLOOKUP($B1255,الموظفين!$A$2:$J$501,5,FALSE())&amp;"",""))</f>
        <v/>
      </c>
      <c r="F1255" s="19" t="str">
        <f aca="false">IF($B1255="","",IFERROR(VLOOKUP($B1255,الموظفين!$A$2:$J$501,6,FALSE()),""))</f>
        <v/>
      </c>
      <c r="G1255" s="19" t="str">
        <f aca="false">IF($B1255="","",IFERROR(VLOOKUP($B1255,الموظفين!$A$2:$J$501,7,FALSE()),""))</f>
        <v/>
      </c>
      <c r="H1255" s="20"/>
      <c r="I1255" s="20"/>
      <c r="J1255" s="21" t="str">
        <f aca="false">IF(OR(H1255="",I1255=""),"",ROUND(MOD(I1255-H1255,1)*24,2))</f>
        <v/>
      </c>
      <c r="K1255" s="22" t="str">
        <f aca="false">IF(OR(H1255="",F1255=""),"",IF(ROUND(MAX(0,MOD(H1255-F1255+0.5,1)-0.5)*1440,0)&gt;IFERROR(VLOOKUP(E1255,الورديات!$A$2:$E$21,5,FALSE()),0),ROUND(MAX(0,MOD(H1255-F1255+0.5,1)-0.5)*1440,0),0))</f>
        <v/>
      </c>
      <c r="L1255" s="22" t="str">
        <f aca="false">IF(OR(I1255="",G1255=""),"",ROUND(MAX(0,MOD(G1255-I1255+0.5,1)-0.5)*1440,0))</f>
        <v/>
      </c>
      <c r="M1255" s="22" t="str">
        <f aca="false">IF(OR(I1255="",G1255=""),"",IF(ROUND(MAX(0,MOD(I1255-G1255+0.5,1)-0.5)*1440,0)&gt;=الإعدادات!$B$8,ROUND(MAX(0,MOD(I1255-G1255+0.5,1)-0.5)*1440,0),0))</f>
        <v/>
      </c>
      <c r="N1255" s="18" t="str">
        <f aca="false">IF(OR(A1255="",B1255=""),"",IF(COUNTIFS(الإجازات!$A$2:$A$1001,B1255,الإجازات!$D$2:$D$1001,"&lt;="&amp;A1255,الإجازات!$E$2:$E$1001,"&gt;="&amp;A1255,الإجازات!$G$2:$G$1001,"مقبولة")=0,"",LOOKUP(2,1/((الإجازات!$A$2:$A$1001=B1255)*(الإجازات!$D$2:$D$1001&lt;=A1255)*(الإجازات!$E$2:$E$1001&gt;=A1255)*(الإجازات!$G$2:$G$1001="مقبولة")),الإجازات!$C$2:$C$1001)))</f>
        <v/>
      </c>
      <c r="O1255" s="17"/>
      <c r="P1255" s="23" t="str">
        <f aca="false">IF(B1255="","",IF(ISNA(MATCH(B1255,الموظفين!$A$2:$A$501,0)),"⚠ كود غير موجود",IF(O1255&lt;&gt;"",O1255,IF(N1255&lt;&gt;"",N1255,IF(H1255="",IF(AND(A1255&lt;&gt;"",WEEKDAY(A1255)=الإعدادات!$B$11),"راحة أسبوعية","غائب"),IF(I1255="","بدون انصراف",IF(N(K1255)&gt;0,"متأخر","حاضر")))))))</f>
        <v/>
      </c>
      <c r="Q1255" s="24" t="str">
        <f aca="false">IF(B1255="","",IF(OR(P1255="غائب",P1255="غياب",P1255="إجازة بدون راتب"),IFERROR(VLOOKUP(B1255,الموظفين!$A$2:$J$501,8,FALSE()),0),0))</f>
        <v/>
      </c>
      <c r="R1255" s="24" t="str">
        <f aca="false">IF(B1255="","",ROUND((N(K1255)+N(L1255))/60*IFERROR(VLOOKUP(B1255,الموظفين!$A$2:$J$501,8,FALSE()),0)/الإعدادات!$B$6*الإعدادات!$B$9,2))</f>
        <v/>
      </c>
      <c r="S1255" s="24" t="str">
        <f aca="false">IF(OR(B1255="",M1255=""),"",ROUND(M1255/60*IFERROR(VLOOKUP(B1255,الموظفين!$A$2:$J$501,9,FALSE()),0),2))</f>
        <v/>
      </c>
      <c r="T1255" s="17"/>
      <c r="U1255" s="23" t="str">
        <f aca="false">IF(OR(A1255="",B1255=""),"",A1255&amp;"|"&amp;B1255)</f>
        <v/>
      </c>
    </row>
    <row r="1256" customFormat="false" ht="15" hidden="false" customHeight="false" outlineLevel="0" collapsed="false">
      <c r="A1256" s="16"/>
      <c r="B1256" s="17"/>
      <c r="C1256" s="18" t="str">
        <f aca="false">IF($B1256="","",IFERROR(VLOOKUP($B1256,الموظفين!$A$2:$J$501,2,FALSE())&amp;"","⚠ كود غير موجود"))</f>
        <v/>
      </c>
      <c r="D1256" s="18" t="str">
        <f aca="false">IF($B1256="","",IFERROR(VLOOKUP($B1256,الموظفين!$A$2:$J$501,3,FALSE())&amp;"",""))</f>
        <v/>
      </c>
      <c r="E1256" s="18" t="str">
        <f aca="false">IF($B1256="","",IFERROR(VLOOKUP($B1256,الموظفين!$A$2:$J$501,5,FALSE())&amp;"",""))</f>
        <v/>
      </c>
      <c r="F1256" s="19" t="str">
        <f aca="false">IF($B1256="","",IFERROR(VLOOKUP($B1256,الموظفين!$A$2:$J$501,6,FALSE()),""))</f>
        <v/>
      </c>
      <c r="G1256" s="19" t="str">
        <f aca="false">IF($B1256="","",IFERROR(VLOOKUP($B1256,الموظفين!$A$2:$J$501,7,FALSE()),""))</f>
        <v/>
      </c>
      <c r="H1256" s="20"/>
      <c r="I1256" s="20"/>
      <c r="J1256" s="21" t="str">
        <f aca="false">IF(OR(H1256="",I1256=""),"",ROUND(MOD(I1256-H1256,1)*24,2))</f>
        <v/>
      </c>
      <c r="K1256" s="22" t="str">
        <f aca="false">IF(OR(H1256="",F1256=""),"",IF(ROUND(MAX(0,MOD(H1256-F1256+0.5,1)-0.5)*1440,0)&gt;IFERROR(VLOOKUP(E1256,الورديات!$A$2:$E$21,5,FALSE()),0),ROUND(MAX(0,MOD(H1256-F1256+0.5,1)-0.5)*1440,0),0))</f>
        <v/>
      </c>
      <c r="L1256" s="22" t="str">
        <f aca="false">IF(OR(I1256="",G1256=""),"",ROUND(MAX(0,MOD(G1256-I1256+0.5,1)-0.5)*1440,0))</f>
        <v/>
      </c>
      <c r="M1256" s="22" t="str">
        <f aca="false">IF(OR(I1256="",G1256=""),"",IF(ROUND(MAX(0,MOD(I1256-G1256+0.5,1)-0.5)*1440,0)&gt;=الإعدادات!$B$8,ROUND(MAX(0,MOD(I1256-G1256+0.5,1)-0.5)*1440,0),0))</f>
        <v/>
      </c>
      <c r="N1256" s="18" t="str">
        <f aca="false">IF(OR(A1256="",B1256=""),"",IF(COUNTIFS(الإجازات!$A$2:$A$1001,B1256,الإجازات!$D$2:$D$1001,"&lt;="&amp;A1256,الإجازات!$E$2:$E$1001,"&gt;="&amp;A1256,الإجازات!$G$2:$G$1001,"مقبولة")=0,"",LOOKUP(2,1/((الإجازات!$A$2:$A$1001=B1256)*(الإجازات!$D$2:$D$1001&lt;=A1256)*(الإجازات!$E$2:$E$1001&gt;=A1256)*(الإجازات!$G$2:$G$1001="مقبولة")),الإجازات!$C$2:$C$1001)))</f>
        <v/>
      </c>
      <c r="O1256" s="17"/>
      <c r="P1256" s="23" t="str">
        <f aca="false">IF(B1256="","",IF(ISNA(MATCH(B1256,الموظفين!$A$2:$A$501,0)),"⚠ كود غير موجود",IF(O1256&lt;&gt;"",O1256,IF(N1256&lt;&gt;"",N1256,IF(H1256="",IF(AND(A1256&lt;&gt;"",WEEKDAY(A1256)=الإعدادات!$B$11),"راحة أسبوعية","غائب"),IF(I1256="","بدون انصراف",IF(N(K1256)&gt;0,"متأخر","حاضر")))))))</f>
        <v/>
      </c>
      <c r="Q1256" s="24" t="str">
        <f aca="false">IF(B1256="","",IF(OR(P1256="غائب",P1256="غياب",P1256="إجازة بدون راتب"),IFERROR(VLOOKUP(B1256,الموظفين!$A$2:$J$501,8,FALSE()),0),0))</f>
        <v/>
      </c>
      <c r="R1256" s="24" t="str">
        <f aca="false">IF(B1256="","",ROUND((N(K1256)+N(L1256))/60*IFERROR(VLOOKUP(B1256,الموظفين!$A$2:$J$501,8,FALSE()),0)/الإعدادات!$B$6*الإعدادات!$B$9,2))</f>
        <v/>
      </c>
      <c r="S1256" s="24" t="str">
        <f aca="false">IF(OR(B1256="",M1256=""),"",ROUND(M1256/60*IFERROR(VLOOKUP(B1256,الموظفين!$A$2:$J$501,9,FALSE()),0),2))</f>
        <v/>
      </c>
      <c r="T1256" s="17"/>
      <c r="U1256" s="23" t="str">
        <f aca="false">IF(OR(A1256="",B1256=""),"",A1256&amp;"|"&amp;B1256)</f>
        <v/>
      </c>
    </row>
    <row r="1257" customFormat="false" ht="15" hidden="false" customHeight="false" outlineLevel="0" collapsed="false">
      <c r="A1257" s="16"/>
      <c r="B1257" s="17"/>
      <c r="C1257" s="18" t="str">
        <f aca="false">IF($B1257="","",IFERROR(VLOOKUP($B1257,الموظفين!$A$2:$J$501,2,FALSE())&amp;"","⚠ كود غير موجود"))</f>
        <v/>
      </c>
      <c r="D1257" s="18" t="str">
        <f aca="false">IF($B1257="","",IFERROR(VLOOKUP($B1257,الموظفين!$A$2:$J$501,3,FALSE())&amp;"",""))</f>
        <v/>
      </c>
      <c r="E1257" s="18" t="str">
        <f aca="false">IF($B1257="","",IFERROR(VLOOKUP($B1257,الموظفين!$A$2:$J$501,5,FALSE())&amp;"",""))</f>
        <v/>
      </c>
      <c r="F1257" s="19" t="str">
        <f aca="false">IF($B1257="","",IFERROR(VLOOKUP($B1257,الموظفين!$A$2:$J$501,6,FALSE()),""))</f>
        <v/>
      </c>
      <c r="G1257" s="19" t="str">
        <f aca="false">IF($B1257="","",IFERROR(VLOOKUP($B1257,الموظفين!$A$2:$J$501,7,FALSE()),""))</f>
        <v/>
      </c>
      <c r="H1257" s="20"/>
      <c r="I1257" s="20"/>
      <c r="J1257" s="21" t="str">
        <f aca="false">IF(OR(H1257="",I1257=""),"",ROUND(MOD(I1257-H1257,1)*24,2))</f>
        <v/>
      </c>
      <c r="K1257" s="22" t="str">
        <f aca="false">IF(OR(H1257="",F1257=""),"",IF(ROUND(MAX(0,MOD(H1257-F1257+0.5,1)-0.5)*1440,0)&gt;IFERROR(VLOOKUP(E1257,الورديات!$A$2:$E$21,5,FALSE()),0),ROUND(MAX(0,MOD(H1257-F1257+0.5,1)-0.5)*1440,0),0))</f>
        <v/>
      </c>
      <c r="L1257" s="22" t="str">
        <f aca="false">IF(OR(I1257="",G1257=""),"",ROUND(MAX(0,MOD(G1257-I1257+0.5,1)-0.5)*1440,0))</f>
        <v/>
      </c>
      <c r="M1257" s="22" t="str">
        <f aca="false">IF(OR(I1257="",G1257=""),"",IF(ROUND(MAX(0,MOD(I1257-G1257+0.5,1)-0.5)*1440,0)&gt;=الإعدادات!$B$8,ROUND(MAX(0,MOD(I1257-G1257+0.5,1)-0.5)*1440,0),0))</f>
        <v/>
      </c>
      <c r="N1257" s="18" t="str">
        <f aca="false">IF(OR(A1257="",B1257=""),"",IF(COUNTIFS(الإجازات!$A$2:$A$1001,B1257,الإجازات!$D$2:$D$1001,"&lt;="&amp;A1257,الإجازات!$E$2:$E$1001,"&gt;="&amp;A1257,الإجازات!$G$2:$G$1001,"مقبولة")=0,"",LOOKUP(2,1/((الإجازات!$A$2:$A$1001=B1257)*(الإجازات!$D$2:$D$1001&lt;=A1257)*(الإجازات!$E$2:$E$1001&gt;=A1257)*(الإجازات!$G$2:$G$1001="مقبولة")),الإجازات!$C$2:$C$1001)))</f>
        <v/>
      </c>
      <c r="O1257" s="17"/>
      <c r="P1257" s="23" t="str">
        <f aca="false">IF(B1257="","",IF(ISNA(MATCH(B1257,الموظفين!$A$2:$A$501,0)),"⚠ كود غير موجود",IF(O1257&lt;&gt;"",O1257,IF(N1257&lt;&gt;"",N1257,IF(H1257="",IF(AND(A1257&lt;&gt;"",WEEKDAY(A1257)=الإعدادات!$B$11),"راحة أسبوعية","غائب"),IF(I1257="","بدون انصراف",IF(N(K1257)&gt;0,"متأخر","حاضر")))))))</f>
        <v/>
      </c>
      <c r="Q1257" s="24" t="str">
        <f aca="false">IF(B1257="","",IF(OR(P1257="غائب",P1257="غياب",P1257="إجازة بدون راتب"),IFERROR(VLOOKUP(B1257,الموظفين!$A$2:$J$501,8,FALSE()),0),0))</f>
        <v/>
      </c>
      <c r="R1257" s="24" t="str">
        <f aca="false">IF(B1257="","",ROUND((N(K1257)+N(L1257))/60*IFERROR(VLOOKUP(B1257,الموظفين!$A$2:$J$501,8,FALSE()),0)/الإعدادات!$B$6*الإعدادات!$B$9,2))</f>
        <v/>
      </c>
      <c r="S1257" s="24" t="str">
        <f aca="false">IF(OR(B1257="",M1257=""),"",ROUND(M1257/60*IFERROR(VLOOKUP(B1257,الموظفين!$A$2:$J$501,9,FALSE()),0),2))</f>
        <v/>
      </c>
      <c r="T1257" s="17"/>
      <c r="U1257" s="23" t="str">
        <f aca="false">IF(OR(A1257="",B1257=""),"",A1257&amp;"|"&amp;B1257)</f>
        <v/>
      </c>
    </row>
    <row r="1258" customFormat="false" ht="15" hidden="false" customHeight="false" outlineLevel="0" collapsed="false">
      <c r="A1258" s="16"/>
      <c r="B1258" s="17"/>
      <c r="C1258" s="18" t="str">
        <f aca="false">IF($B1258="","",IFERROR(VLOOKUP($B1258,الموظفين!$A$2:$J$501,2,FALSE())&amp;"","⚠ كود غير موجود"))</f>
        <v/>
      </c>
      <c r="D1258" s="18" t="str">
        <f aca="false">IF($B1258="","",IFERROR(VLOOKUP($B1258,الموظفين!$A$2:$J$501,3,FALSE())&amp;"",""))</f>
        <v/>
      </c>
      <c r="E1258" s="18" t="str">
        <f aca="false">IF($B1258="","",IFERROR(VLOOKUP($B1258,الموظفين!$A$2:$J$501,5,FALSE())&amp;"",""))</f>
        <v/>
      </c>
      <c r="F1258" s="19" t="str">
        <f aca="false">IF($B1258="","",IFERROR(VLOOKUP($B1258,الموظفين!$A$2:$J$501,6,FALSE()),""))</f>
        <v/>
      </c>
      <c r="G1258" s="19" t="str">
        <f aca="false">IF($B1258="","",IFERROR(VLOOKUP($B1258,الموظفين!$A$2:$J$501,7,FALSE()),""))</f>
        <v/>
      </c>
      <c r="H1258" s="20"/>
      <c r="I1258" s="20"/>
      <c r="J1258" s="21" t="str">
        <f aca="false">IF(OR(H1258="",I1258=""),"",ROUND(MOD(I1258-H1258,1)*24,2))</f>
        <v/>
      </c>
      <c r="K1258" s="22" t="str">
        <f aca="false">IF(OR(H1258="",F1258=""),"",IF(ROUND(MAX(0,MOD(H1258-F1258+0.5,1)-0.5)*1440,0)&gt;IFERROR(VLOOKUP(E1258,الورديات!$A$2:$E$21,5,FALSE()),0),ROUND(MAX(0,MOD(H1258-F1258+0.5,1)-0.5)*1440,0),0))</f>
        <v/>
      </c>
      <c r="L1258" s="22" t="str">
        <f aca="false">IF(OR(I1258="",G1258=""),"",ROUND(MAX(0,MOD(G1258-I1258+0.5,1)-0.5)*1440,0))</f>
        <v/>
      </c>
      <c r="M1258" s="22" t="str">
        <f aca="false">IF(OR(I1258="",G1258=""),"",IF(ROUND(MAX(0,MOD(I1258-G1258+0.5,1)-0.5)*1440,0)&gt;=الإعدادات!$B$8,ROUND(MAX(0,MOD(I1258-G1258+0.5,1)-0.5)*1440,0),0))</f>
        <v/>
      </c>
      <c r="N1258" s="18" t="str">
        <f aca="false">IF(OR(A1258="",B1258=""),"",IF(COUNTIFS(الإجازات!$A$2:$A$1001,B1258,الإجازات!$D$2:$D$1001,"&lt;="&amp;A1258,الإجازات!$E$2:$E$1001,"&gt;="&amp;A1258,الإجازات!$G$2:$G$1001,"مقبولة")=0,"",LOOKUP(2,1/((الإجازات!$A$2:$A$1001=B1258)*(الإجازات!$D$2:$D$1001&lt;=A1258)*(الإجازات!$E$2:$E$1001&gt;=A1258)*(الإجازات!$G$2:$G$1001="مقبولة")),الإجازات!$C$2:$C$1001)))</f>
        <v/>
      </c>
      <c r="O1258" s="17"/>
      <c r="P1258" s="23" t="str">
        <f aca="false">IF(B1258="","",IF(ISNA(MATCH(B1258,الموظفين!$A$2:$A$501,0)),"⚠ كود غير موجود",IF(O1258&lt;&gt;"",O1258,IF(N1258&lt;&gt;"",N1258,IF(H1258="",IF(AND(A1258&lt;&gt;"",WEEKDAY(A1258)=الإعدادات!$B$11),"راحة أسبوعية","غائب"),IF(I1258="","بدون انصراف",IF(N(K1258)&gt;0,"متأخر","حاضر")))))))</f>
        <v/>
      </c>
      <c r="Q1258" s="24" t="str">
        <f aca="false">IF(B1258="","",IF(OR(P1258="غائب",P1258="غياب",P1258="إجازة بدون راتب"),IFERROR(VLOOKUP(B1258,الموظفين!$A$2:$J$501,8,FALSE()),0),0))</f>
        <v/>
      </c>
      <c r="R1258" s="24" t="str">
        <f aca="false">IF(B1258="","",ROUND((N(K1258)+N(L1258))/60*IFERROR(VLOOKUP(B1258,الموظفين!$A$2:$J$501,8,FALSE()),0)/الإعدادات!$B$6*الإعدادات!$B$9,2))</f>
        <v/>
      </c>
      <c r="S1258" s="24" t="str">
        <f aca="false">IF(OR(B1258="",M1258=""),"",ROUND(M1258/60*IFERROR(VLOOKUP(B1258,الموظفين!$A$2:$J$501,9,FALSE()),0),2))</f>
        <v/>
      </c>
      <c r="T1258" s="17"/>
      <c r="U1258" s="23" t="str">
        <f aca="false">IF(OR(A1258="",B1258=""),"",A1258&amp;"|"&amp;B1258)</f>
        <v/>
      </c>
    </row>
    <row r="1259" customFormat="false" ht="15" hidden="false" customHeight="false" outlineLevel="0" collapsed="false">
      <c r="A1259" s="16"/>
      <c r="B1259" s="17"/>
      <c r="C1259" s="18" t="str">
        <f aca="false">IF($B1259="","",IFERROR(VLOOKUP($B1259,الموظفين!$A$2:$J$501,2,FALSE())&amp;"","⚠ كود غير موجود"))</f>
        <v/>
      </c>
      <c r="D1259" s="18" t="str">
        <f aca="false">IF($B1259="","",IFERROR(VLOOKUP($B1259,الموظفين!$A$2:$J$501,3,FALSE())&amp;"",""))</f>
        <v/>
      </c>
      <c r="E1259" s="18" t="str">
        <f aca="false">IF($B1259="","",IFERROR(VLOOKUP($B1259,الموظفين!$A$2:$J$501,5,FALSE())&amp;"",""))</f>
        <v/>
      </c>
      <c r="F1259" s="19" t="str">
        <f aca="false">IF($B1259="","",IFERROR(VLOOKUP($B1259,الموظفين!$A$2:$J$501,6,FALSE()),""))</f>
        <v/>
      </c>
      <c r="G1259" s="19" t="str">
        <f aca="false">IF($B1259="","",IFERROR(VLOOKUP($B1259,الموظفين!$A$2:$J$501,7,FALSE()),""))</f>
        <v/>
      </c>
      <c r="H1259" s="20"/>
      <c r="I1259" s="20"/>
      <c r="J1259" s="21" t="str">
        <f aca="false">IF(OR(H1259="",I1259=""),"",ROUND(MOD(I1259-H1259,1)*24,2))</f>
        <v/>
      </c>
      <c r="K1259" s="22" t="str">
        <f aca="false">IF(OR(H1259="",F1259=""),"",IF(ROUND(MAX(0,MOD(H1259-F1259+0.5,1)-0.5)*1440,0)&gt;IFERROR(VLOOKUP(E1259,الورديات!$A$2:$E$21,5,FALSE()),0),ROUND(MAX(0,MOD(H1259-F1259+0.5,1)-0.5)*1440,0),0))</f>
        <v/>
      </c>
      <c r="L1259" s="22" t="str">
        <f aca="false">IF(OR(I1259="",G1259=""),"",ROUND(MAX(0,MOD(G1259-I1259+0.5,1)-0.5)*1440,0))</f>
        <v/>
      </c>
      <c r="M1259" s="22" t="str">
        <f aca="false">IF(OR(I1259="",G1259=""),"",IF(ROUND(MAX(0,MOD(I1259-G1259+0.5,1)-0.5)*1440,0)&gt;=الإعدادات!$B$8,ROUND(MAX(0,MOD(I1259-G1259+0.5,1)-0.5)*1440,0),0))</f>
        <v/>
      </c>
      <c r="N1259" s="18" t="str">
        <f aca="false">IF(OR(A1259="",B1259=""),"",IF(COUNTIFS(الإجازات!$A$2:$A$1001,B1259,الإجازات!$D$2:$D$1001,"&lt;="&amp;A1259,الإجازات!$E$2:$E$1001,"&gt;="&amp;A1259,الإجازات!$G$2:$G$1001,"مقبولة")=0,"",LOOKUP(2,1/((الإجازات!$A$2:$A$1001=B1259)*(الإجازات!$D$2:$D$1001&lt;=A1259)*(الإجازات!$E$2:$E$1001&gt;=A1259)*(الإجازات!$G$2:$G$1001="مقبولة")),الإجازات!$C$2:$C$1001)))</f>
        <v/>
      </c>
      <c r="O1259" s="17"/>
      <c r="P1259" s="23" t="str">
        <f aca="false">IF(B1259="","",IF(ISNA(MATCH(B1259,الموظفين!$A$2:$A$501,0)),"⚠ كود غير موجود",IF(O1259&lt;&gt;"",O1259,IF(N1259&lt;&gt;"",N1259,IF(H1259="",IF(AND(A1259&lt;&gt;"",WEEKDAY(A1259)=الإعدادات!$B$11),"راحة أسبوعية","غائب"),IF(I1259="","بدون انصراف",IF(N(K1259)&gt;0,"متأخر","حاضر")))))))</f>
        <v/>
      </c>
      <c r="Q1259" s="24" t="str">
        <f aca="false">IF(B1259="","",IF(OR(P1259="غائب",P1259="غياب",P1259="إجازة بدون راتب"),IFERROR(VLOOKUP(B1259,الموظفين!$A$2:$J$501,8,FALSE()),0),0))</f>
        <v/>
      </c>
      <c r="R1259" s="24" t="str">
        <f aca="false">IF(B1259="","",ROUND((N(K1259)+N(L1259))/60*IFERROR(VLOOKUP(B1259,الموظفين!$A$2:$J$501,8,FALSE()),0)/الإعدادات!$B$6*الإعدادات!$B$9,2))</f>
        <v/>
      </c>
      <c r="S1259" s="24" t="str">
        <f aca="false">IF(OR(B1259="",M1259=""),"",ROUND(M1259/60*IFERROR(VLOOKUP(B1259,الموظفين!$A$2:$J$501,9,FALSE()),0),2))</f>
        <v/>
      </c>
      <c r="T1259" s="17"/>
      <c r="U1259" s="23" t="str">
        <f aca="false">IF(OR(A1259="",B1259=""),"",A1259&amp;"|"&amp;B1259)</f>
        <v/>
      </c>
    </row>
    <row r="1260" customFormat="false" ht="15" hidden="false" customHeight="false" outlineLevel="0" collapsed="false">
      <c r="A1260" s="16"/>
      <c r="B1260" s="17"/>
      <c r="C1260" s="18" t="str">
        <f aca="false">IF($B1260="","",IFERROR(VLOOKUP($B1260,الموظفين!$A$2:$J$501,2,FALSE())&amp;"","⚠ كود غير موجود"))</f>
        <v/>
      </c>
      <c r="D1260" s="18" t="str">
        <f aca="false">IF($B1260="","",IFERROR(VLOOKUP($B1260,الموظفين!$A$2:$J$501,3,FALSE())&amp;"",""))</f>
        <v/>
      </c>
      <c r="E1260" s="18" t="str">
        <f aca="false">IF($B1260="","",IFERROR(VLOOKUP($B1260,الموظفين!$A$2:$J$501,5,FALSE())&amp;"",""))</f>
        <v/>
      </c>
      <c r="F1260" s="19" t="str">
        <f aca="false">IF($B1260="","",IFERROR(VLOOKUP($B1260,الموظفين!$A$2:$J$501,6,FALSE()),""))</f>
        <v/>
      </c>
      <c r="G1260" s="19" t="str">
        <f aca="false">IF($B1260="","",IFERROR(VLOOKUP($B1260,الموظفين!$A$2:$J$501,7,FALSE()),""))</f>
        <v/>
      </c>
      <c r="H1260" s="20"/>
      <c r="I1260" s="20"/>
      <c r="J1260" s="21" t="str">
        <f aca="false">IF(OR(H1260="",I1260=""),"",ROUND(MOD(I1260-H1260,1)*24,2))</f>
        <v/>
      </c>
      <c r="K1260" s="22" t="str">
        <f aca="false">IF(OR(H1260="",F1260=""),"",IF(ROUND(MAX(0,MOD(H1260-F1260+0.5,1)-0.5)*1440,0)&gt;IFERROR(VLOOKUP(E1260,الورديات!$A$2:$E$21,5,FALSE()),0),ROUND(MAX(0,MOD(H1260-F1260+0.5,1)-0.5)*1440,0),0))</f>
        <v/>
      </c>
      <c r="L1260" s="22" t="str">
        <f aca="false">IF(OR(I1260="",G1260=""),"",ROUND(MAX(0,MOD(G1260-I1260+0.5,1)-0.5)*1440,0))</f>
        <v/>
      </c>
      <c r="M1260" s="22" t="str">
        <f aca="false">IF(OR(I1260="",G1260=""),"",IF(ROUND(MAX(0,MOD(I1260-G1260+0.5,1)-0.5)*1440,0)&gt;=الإعدادات!$B$8,ROUND(MAX(0,MOD(I1260-G1260+0.5,1)-0.5)*1440,0),0))</f>
        <v/>
      </c>
      <c r="N1260" s="18" t="str">
        <f aca="false">IF(OR(A1260="",B1260=""),"",IF(COUNTIFS(الإجازات!$A$2:$A$1001,B1260,الإجازات!$D$2:$D$1001,"&lt;="&amp;A1260,الإجازات!$E$2:$E$1001,"&gt;="&amp;A1260,الإجازات!$G$2:$G$1001,"مقبولة")=0,"",LOOKUP(2,1/((الإجازات!$A$2:$A$1001=B1260)*(الإجازات!$D$2:$D$1001&lt;=A1260)*(الإجازات!$E$2:$E$1001&gt;=A1260)*(الإجازات!$G$2:$G$1001="مقبولة")),الإجازات!$C$2:$C$1001)))</f>
        <v/>
      </c>
      <c r="O1260" s="17"/>
      <c r="P1260" s="23" t="str">
        <f aca="false">IF(B1260="","",IF(ISNA(MATCH(B1260,الموظفين!$A$2:$A$501,0)),"⚠ كود غير موجود",IF(O1260&lt;&gt;"",O1260,IF(N1260&lt;&gt;"",N1260,IF(H1260="",IF(AND(A1260&lt;&gt;"",WEEKDAY(A1260)=الإعدادات!$B$11),"راحة أسبوعية","غائب"),IF(I1260="","بدون انصراف",IF(N(K1260)&gt;0,"متأخر","حاضر")))))))</f>
        <v/>
      </c>
      <c r="Q1260" s="24" t="str">
        <f aca="false">IF(B1260="","",IF(OR(P1260="غائب",P1260="غياب",P1260="إجازة بدون راتب"),IFERROR(VLOOKUP(B1260,الموظفين!$A$2:$J$501,8,FALSE()),0),0))</f>
        <v/>
      </c>
      <c r="R1260" s="24" t="str">
        <f aca="false">IF(B1260="","",ROUND((N(K1260)+N(L1260))/60*IFERROR(VLOOKUP(B1260,الموظفين!$A$2:$J$501,8,FALSE()),0)/الإعدادات!$B$6*الإعدادات!$B$9,2))</f>
        <v/>
      </c>
      <c r="S1260" s="24" t="str">
        <f aca="false">IF(OR(B1260="",M1260=""),"",ROUND(M1260/60*IFERROR(VLOOKUP(B1260,الموظفين!$A$2:$J$501,9,FALSE()),0),2))</f>
        <v/>
      </c>
      <c r="T1260" s="17"/>
      <c r="U1260" s="23" t="str">
        <f aca="false">IF(OR(A1260="",B1260=""),"",A1260&amp;"|"&amp;B1260)</f>
        <v/>
      </c>
    </row>
    <row r="1261" customFormat="false" ht="15" hidden="false" customHeight="false" outlineLevel="0" collapsed="false">
      <c r="A1261" s="16"/>
      <c r="B1261" s="17"/>
      <c r="C1261" s="18" t="str">
        <f aca="false">IF($B1261="","",IFERROR(VLOOKUP($B1261,الموظفين!$A$2:$J$501,2,FALSE())&amp;"","⚠ كود غير موجود"))</f>
        <v/>
      </c>
      <c r="D1261" s="18" t="str">
        <f aca="false">IF($B1261="","",IFERROR(VLOOKUP($B1261,الموظفين!$A$2:$J$501,3,FALSE())&amp;"",""))</f>
        <v/>
      </c>
      <c r="E1261" s="18" t="str">
        <f aca="false">IF($B1261="","",IFERROR(VLOOKUP($B1261,الموظفين!$A$2:$J$501,5,FALSE())&amp;"",""))</f>
        <v/>
      </c>
      <c r="F1261" s="19" t="str">
        <f aca="false">IF($B1261="","",IFERROR(VLOOKUP($B1261,الموظفين!$A$2:$J$501,6,FALSE()),""))</f>
        <v/>
      </c>
      <c r="G1261" s="19" t="str">
        <f aca="false">IF($B1261="","",IFERROR(VLOOKUP($B1261,الموظفين!$A$2:$J$501,7,FALSE()),""))</f>
        <v/>
      </c>
      <c r="H1261" s="20"/>
      <c r="I1261" s="20"/>
      <c r="J1261" s="21" t="str">
        <f aca="false">IF(OR(H1261="",I1261=""),"",ROUND(MOD(I1261-H1261,1)*24,2))</f>
        <v/>
      </c>
      <c r="K1261" s="22" t="str">
        <f aca="false">IF(OR(H1261="",F1261=""),"",IF(ROUND(MAX(0,MOD(H1261-F1261+0.5,1)-0.5)*1440,0)&gt;IFERROR(VLOOKUP(E1261,الورديات!$A$2:$E$21,5,FALSE()),0),ROUND(MAX(0,MOD(H1261-F1261+0.5,1)-0.5)*1440,0),0))</f>
        <v/>
      </c>
      <c r="L1261" s="22" t="str">
        <f aca="false">IF(OR(I1261="",G1261=""),"",ROUND(MAX(0,MOD(G1261-I1261+0.5,1)-0.5)*1440,0))</f>
        <v/>
      </c>
      <c r="M1261" s="22" t="str">
        <f aca="false">IF(OR(I1261="",G1261=""),"",IF(ROUND(MAX(0,MOD(I1261-G1261+0.5,1)-0.5)*1440,0)&gt;=الإعدادات!$B$8,ROUND(MAX(0,MOD(I1261-G1261+0.5,1)-0.5)*1440,0),0))</f>
        <v/>
      </c>
      <c r="N1261" s="18" t="str">
        <f aca="false">IF(OR(A1261="",B1261=""),"",IF(COUNTIFS(الإجازات!$A$2:$A$1001,B1261,الإجازات!$D$2:$D$1001,"&lt;="&amp;A1261,الإجازات!$E$2:$E$1001,"&gt;="&amp;A1261,الإجازات!$G$2:$G$1001,"مقبولة")=0,"",LOOKUP(2,1/((الإجازات!$A$2:$A$1001=B1261)*(الإجازات!$D$2:$D$1001&lt;=A1261)*(الإجازات!$E$2:$E$1001&gt;=A1261)*(الإجازات!$G$2:$G$1001="مقبولة")),الإجازات!$C$2:$C$1001)))</f>
        <v/>
      </c>
      <c r="O1261" s="17"/>
      <c r="P1261" s="23" t="str">
        <f aca="false">IF(B1261="","",IF(ISNA(MATCH(B1261,الموظفين!$A$2:$A$501,0)),"⚠ كود غير موجود",IF(O1261&lt;&gt;"",O1261,IF(N1261&lt;&gt;"",N1261,IF(H1261="",IF(AND(A1261&lt;&gt;"",WEEKDAY(A1261)=الإعدادات!$B$11),"راحة أسبوعية","غائب"),IF(I1261="","بدون انصراف",IF(N(K1261)&gt;0,"متأخر","حاضر")))))))</f>
        <v/>
      </c>
      <c r="Q1261" s="24" t="str">
        <f aca="false">IF(B1261="","",IF(OR(P1261="غائب",P1261="غياب",P1261="إجازة بدون راتب"),IFERROR(VLOOKUP(B1261,الموظفين!$A$2:$J$501,8,FALSE()),0),0))</f>
        <v/>
      </c>
      <c r="R1261" s="24" t="str">
        <f aca="false">IF(B1261="","",ROUND((N(K1261)+N(L1261))/60*IFERROR(VLOOKUP(B1261,الموظفين!$A$2:$J$501,8,FALSE()),0)/الإعدادات!$B$6*الإعدادات!$B$9,2))</f>
        <v/>
      </c>
      <c r="S1261" s="24" t="str">
        <f aca="false">IF(OR(B1261="",M1261=""),"",ROUND(M1261/60*IFERROR(VLOOKUP(B1261,الموظفين!$A$2:$J$501,9,FALSE()),0),2))</f>
        <v/>
      </c>
      <c r="T1261" s="17"/>
      <c r="U1261" s="23" t="str">
        <f aca="false">IF(OR(A1261="",B1261=""),"",A1261&amp;"|"&amp;B1261)</f>
        <v/>
      </c>
    </row>
    <row r="1262" customFormat="false" ht="15" hidden="false" customHeight="false" outlineLevel="0" collapsed="false">
      <c r="A1262" s="16"/>
      <c r="B1262" s="17"/>
      <c r="C1262" s="18" t="str">
        <f aca="false">IF($B1262="","",IFERROR(VLOOKUP($B1262,الموظفين!$A$2:$J$501,2,FALSE())&amp;"","⚠ كود غير موجود"))</f>
        <v/>
      </c>
      <c r="D1262" s="18" t="str">
        <f aca="false">IF($B1262="","",IFERROR(VLOOKUP($B1262,الموظفين!$A$2:$J$501,3,FALSE())&amp;"",""))</f>
        <v/>
      </c>
      <c r="E1262" s="18" t="str">
        <f aca="false">IF($B1262="","",IFERROR(VLOOKUP($B1262,الموظفين!$A$2:$J$501,5,FALSE())&amp;"",""))</f>
        <v/>
      </c>
      <c r="F1262" s="19" t="str">
        <f aca="false">IF($B1262="","",IFERROR(VLOOKUP($B1262,الموظفين!$A$2:$J$501,6,FALSE()),""))</f>
        <v/>
      </c>
      <c r="G1262" s="19" t="str">
        <f aca="false">IF($B1262="","",IFERROR(VLOOKUP($B1262,الموظفين!$A$2:$J$501,7,FALSE()),""))</f>
        <v/>
      </c>
      <c r="H1262" s="20"/>
      <c r="I1262" s="20"/>
      <c r="J1262" s="21" t="str">
        <f aca="false">IF(OR(H1262="",I1262=""),"",ROUND(MOD(I1262-H1262,1)*24,2))</f>
        <v/>
      </c>
      <c r="K1262" s="22" t="str">
        <f aca="false">IF(OR(H1262="",F1262=""),"",IF(ROUND(MAX(0,MOD(H1262-F1262+0.5,1)-0.5)*1440,0)&gt;IFERROR(VLOOKUP(E1262,الورديات!$A$2:$E$21,5,FALSE()),0),ROUND(MAX(0,MOD(H1262-F1262+0.5,1)-0.5)*1440,0),0))</f>
        <v/>
      </c>
      <c r="L1262" s="22" t="str">
        <f aca="false">IF(OR(I1262="",G1262=""),"",ROUND(MAX(0,MOD(G1262-I1262+0.5,1)-0.5)*1440,0))</f>
        <v/>
      </c>
      <c r="M1262" s="22" t="str">
        <f aca="false">IF(OR(I1262="",G1262=""),"",IF(ROUND(MAX(0,MOD(I1262-G1262+0.5,1)-0.5)*1440,0)&gt;=الإعدادات!$B$8,ROUND(MAX(0,MOD(I1262-G1262+0.5,1)-0.5)*1440,0),0))</f>
        <v/>
      </c>
      <c r="N1262" s="18" t="str">
        <f aca="false">IF(OR(A1262="",B1262=""),"",IF(COUNTIFS(الإجازات!$A$2:$A$1001,B1262,الإجازات!$D$2:$D$1001,"&lt;="&amp;A1262,الإجازات!$E$2:$E$1001,"&gt;="&amp;A1262,الإجازات!$G$2:$G$1001,"مقبولة")=0,"",LOOKUP(2,1/((الإجازات!$A$2:$A$1001=B1262)*(الإجازات!$D$2:$D$1001&lt;=A1262)*(الإجازات!$E$2:$E$1001&gt;=A1262)*(الإجازات!$G$2:$G$1001="مقبولة")),الإجازات!$C$2:$C$1001)))</f>
        <v/>
      </c>
      <c r="O1262" s="17"/>
      <c r="P1262" s="23" t="str">
        <f aca="false">IF(B1262="","",IF(ISNA(MATCH(B1262,الموظفين!$A$2:$A$501,0)),"⚠ كود غير موجود",IF(O1262&lt;&gt;"",O1262,IF(N1262&lt;&gt;"",N1262,IF(H1262="",IF(AND(A1262&lt;&gt;"",WEEKDAY(A1262)=الإعدادات!$B$11),"راحة أسبوعية","غائب"),IF(I1262="","بدون انصراف",IF(N(K1262)&gt;0,"متأخر","حاضر")))))))</f>
        <v/>
      </c>
      <c r="Q1262" s="24" t="str">
        <f aca="false">IF(B1262="","",IF(OR(P1262="غائب",P1262="غياب",P1262="إجازة بدون راتب"),IFERROR(VLOOKUP(B1262,الموظفين!$A$2:$J$501,8,FALSE()),0),0))</f>
        <v/>
      </c>
      <c r="R1262" s="24" t="str">
        <f aca="false">IF(B1262="","",ROUND((N(K1262)+N(L1262))/60*IFERROR(VLOOKUP(B1262,الموظفين!$A$2:$J$501,8,FALSE()),0)/الإعدادات!$B$6*الإعدادات!$B$9,2))</f>
        <v/>
      </c>
      <c r="S1262" s="24" t="str">
        <f aca="false">IF(OR(B1262="",M1262=""),"",ROUND(M1262/60*IFERROR(VLOOKUP(B1262,الموظفين!$A$2:$J$501,9,FALSE()),0),2))</f>
        <v/>
      </c>
      <c r="T1262" s="17"/>
      <c r="U1262" s="23" t="str">
        <f aca="false">IF(OR(A1262="",B1262=""),"",A1262&amp;"|"&amp;B1262)</f>
        <v/>
      </c>
    </row>
    <row r="1263" customFormat="false" ht="15" hidden="false" customHeight="false" outlineLevel="0" collapsed="false">
      <c r="A1263" s="16"/>
      <c r="B1263" s="17"/>
      <c r="C1263" s="18" t="str">
        <f aca="false">IF($B1263="","",IFERROR(VLOOKUP($B1263,الموظفين!$A$2:$J$501,2,FALSE())&amp;"","⚠ كود غير موجود"))</f>
        <v/>
      </c>
      <c r="D1263" s="18" t="str">
        <f aca="false">IF($B1263="","",IFERROR(VLOOKUP($B1263,الموظفين!$A$2:$J$501,3,FALSE())&amp;"",""))</f>
        <v/>
      </c>
      <c r="E1263" s="18" t="str">
        <f aca="false">IF($B1263="","",IFERROR(VLOOKUP($B1263,الموظفين!$A$2:$J$501,5,FALSE())&amp;"",""))</f>
        <v/>
      </c>
      <c r="F1263" s="19" t="str">
        <f aca="false">IF($B1263="","",IFERROR(VLOOKUP($B1263,الموظفين!$A$2:$J$501,6,FALSE()),""))</f>
        <v/>
      </c>
      <c r="G1263" s="19" t="str">
        <f aca="false">IF($B1263="","",IFERROR(VLOOKUP($B1263,الموظفين!$A$2:$J$501,7,FALSE()),""))</f>
        <v/>
      </c>
      <c r="H1263" s="20"/>
      <c r="I1263" s="20"/>
      <c r="J1263" s="21" t="str">
        <f aca="false">IF(OR(H1263="",I1263=""),"",ROUND(MOD(I1263-H1263,1)*24,2))</f>
        <v/>
      </c>
      <c r="K1263" s="22" t="str">
        <f aca="false">IF(OR(H1263="",F1263=""),"",IF(ROUND(MAX(0,MOD(H1263-F1263+0.5,1)-0.5)*1440,0)&gt;IFERROR(VLOOKUP(E1263,الورديات!$A$2:$E$21,5,FALSE()),0),ROUND(MAX(0,MOD(H1263-F1263+0.5,1)-0.5)*1440,0),0))</f>
        <v/>
      </c>
      <c r="L1263" s="22" t="str">
        <f aca="false">IF(OR(I1263="",G1263=""),"",ROUND(MAX(0,MOD(G1263-I1263+0.5,1)-0.5)*1440,0))</f>
        <v/>
      </c>
      <c r="M1263" s="22" t="str">
        <f aca="false">IF(OR(I1263="",G1263=""),"",IF(ROUND(MAX(0,MOD(I1263-G1263+0.5,1)-0.5)*1440,0)&gt;=الإعدادات!$B$8,ROUND(MAX(0,MOD(I1263-G1263+0.5,1)-0.5)*1440,0),0))</f>
        <v/>
      </c>
      <c r="N1263" s="18" t="str">
        <f aca="false">IF(OR(A1263="",B1263=""),"",IF(COUNTIFS(الإجازات!$A$2:$A$1001,B1263,الإجازات!$D$2:$D$1001,"&lt;="&amp;A1263,الإجازات!$E$2:$E$1001,"&gt;="&amp;A1263,الإجازات!$G$2:$G$1001,"مقبولة")=0,"",LOOKUP(2,1/((الإجازات!$A$2:$A$1001=B1263)*(الإجازات!$D$2:$D$1001&lt;=A1263)*(الإجازات!$E$2:$E$1001&gt;=A1263)*(الإجازات!$G$2:$G$1001="مقبولة")),الإجازات!$C$2:$C$1001)))</f>
        <v/>
      </c>
      <c r="O1263" s="17"/>
      <c r="P1263" s="23" t="str">
        <f aca="false">IF(B1263="","",IF(ISNA(MATCH(B1263,الموظفين!$A$2:$A$501,0)),"⚠ كود غير موجود",IF(O1263&lt;&gt;"",O1263,IF(N1263&lt;&gt;"",N1263,IF(H1263="",IF(AND(A1263&lt;&gt;"",WEEKDAY(A1263)=الإعدادات!$B$11),"راحة أسبوعية","غائب"),IF(I1263="","بدون انصراف",IF(N(K1263)&gt;0,"متأخر","حاضر")))))))</f>
        <v/>
      </c>
      <c r="Q1263" s="24" t="str">
        <f aca="false">IF(B1263="","",IF(OR(P1263="غائب",P1263="غياب",P1263="إجازة بدون راتب"),IFERROR(VLOOKUP(B1263,الموظفين!$A$2:$J$501,8,FALSE()),0),0))</f>
        <v/>
      </c>
      <c r="R1263" s="24" t="str">
        <f aca="false">IF(B1263="","",ROUND((N(K1263)+N(L1263))/60*IFERROR(VLOOKUP(B1263,الموظفين!$A$2:$J$501,8,FALSE()),0)/الإعدادات!$B$6*الإعدادات!$B$9,2))</f>
        <v/>
      </c>
      <c r="S1263" s="24" t="str">
        <f aca="false">IF(OR(B1263="",M1263=""),"",ROUND(M1263/60*IFERROR(VLOOKUP(B1263,الموظفين!$A$2:$J$501,9,FALSE()),0),2))</f>
        <v/>
      </c>
      <c r="T1263" s="17"/>
      <c r="U1263" s="23" t="str">
        <f aca="false">IF(OR(A1263="",B1263=""),"",A1263&amp;"|"&amp;B1263)</f>
        <v/>
      </c>
    </row>
    <row r="1264" customFormat="false" ht="15" hidden="false" customHeight="false" outlineLevel="0" collapsed="false">
      <c r="A1264" s="16"/>
      <c r="B1264" s="17"/>
      <c r="C1264" s="18" t="str">
        <f aca="false">IF($B1264="","",IFERROR(VLOOKUP($B1264,الموظفين!$A$2:$J$501,2,FALSE())&amp;"","⚠ كود غير موجود"))</f>
        <v/>
      </c>
      <c r="D1264" s="18" t="str">
        <f aca="false">IF($B1264="","",IFERROR(VLOOKUP($B1264,الموظفين!$A$2:$J$501,3,FALSE())&amp;"",""))</f>
        <v/>
      </c>
      <c r="E1264" s="18" t="str">
        <f aca="false">IF($B1264="","",IFERROR(VLOOKUP($B1264,الموظفين!$A$2:$J$501,5,FALSE())&amp;"",""))</f>
        <v/>
      </c>
      <c r="F1264" s="19" t="str">
        <f aca="false">IF($B1264="","",IFERROR(VLOOKUP($B1264,الموظفين!$A$2:$J$501,6,FALSE()),""))</f>
        <v/>
      </c>
      <c r="G1264" s="19" t="str">
        <f aca="false">IF($B1264="","",IFERROR(VLOOKUP($B1264,الموظفين!$A$2:$J$501,7,FALSE()),""))</f>
        <v/>
      </c>
      <c r="H1264" s="20"/>
      <c r="I1264" s="20"/>
      <c r="J1264" s="21" t="str">
        <f aca="false">IF(OR(H1264="",I1264=""),"",ROUND(MOD(I1264-H1264,1)*24,2))</f>
        <v/>
      </c>
      <c r="K1264" s="22" t="str">
        <f aca="false">IF(OR(H1264="",F1264=""),"",IF(ROUND(MAX(0,MOD(H1264-F1264+0.5,1)-0.5)*1440,0)&gt;IFERROR(VLOOKUP(E1264,الورديات!$A$2:$E$21,5,FALSE()),0),ROUND(MAX(0,MOD(H1264-F1264+0.5,1)-0.5)*1440,0),0))</f>
        <v/>
      </c>
      <c r="L1264" s="22" t="str">
        <f aca="false">IF(OR(I1264="",G1264=""),"",ROUND(MAX(0,MOD(G1264-I1264+0.5,1)-0.5)*1440,0))</f>
        <v/>
      </c>
      <c r="M1264" s="22" t="str">
        <f aca="false">IF(OR(I1264="",G1264=""),"",IF(ROUND(MAX(0,MOD(I1264-G1264+0.5,1)-0.5)*1440,0)&gt;=الإعدادات!$B$8,ROUND(MAX(0,MOD(I1264-G1264+0.5,1)-0.5)*1440,0),0))</f>
        <v/>
      </c>
      <c r="N1264" s="18" t="str">
        <f aca="false">IF(OR(A1264="",B1264=""),"",IF(COUNTIFS(الإجازات!$A$2:$A$1001,B1264,الإجازات!$D$2:$D$1001,"&lt;="&amp;A1264,الإجازات!$E$2:$E$1001,"&gt;="&amp;A1264,الإجازات!$G$2:$G$1001,"مقبولة")=0,"",LOOKUP(2,1/((الإجازات!$A$2:$A$1001=B1264)*(الإجازات!$D$2:$D$1001&lt;=A1264)*(الإجازات!$E$2:$E$1001&gt;=A1264)*(الإجازات!$G$2:$G$1001="مقبولة")),الإجازات!$C$2:$C$1001)))</f>
        <v/>
      </c>
      <c r="O1264" s="17"/>
      <c r="P1264" s="23" t="str">
        <f aca="false">IF(B1264="","",IF(ISNA(MATCH(B1264,الموظفين!$A$2:$A$501,0)),"⚠ كود غير موجود",IF(O1264&lt;&gt;"",O1264,IF(N1264&lt;&gt;"",N1264,IF(H1264="",IF(AND(A1264&lt;&gt;"",WEEKDAY(A1264)=الإعدادات!$B$11),"راحة أسبوعية","غائب"),IF(I1264="","بدون انصراف",IF(N(K1264)&gt;0,"متأخر","حاضر")))))))</f>
        <v/>
      </c>
      <c r="Q1264" s="24" t="str">
        <f aca="false">IF(B1264="","",IF(OR(P1264="غائب",P1264="غياب",P1264="إجازة بدون راتب"),IFERROR(VLOOKUP(B1264,الموظفين!$A$2:$J$501,8,FALSE()),0),0))</f>
        <v/>
      </c>
      <c r="R1264" s="24" t="str">
        <f aca="false">IF(B1264="","",ROUND((N(K1264)+N(L1264))/60*IFERROR(VLOOKUP(B1264,الموظفين!$A$2:$J$501,8,FALSE()),0)/الإعدادات!$B$6*الإعدادات!$B$9,2))</f>
        <v/>
      </c>
      <c r="S1264" s="24" t="str">
        <f aca="false">IF(OR(B1264="",M1264=""),"",ROUND(M1264/60*IFERROR(VLOOKUP(B1264,الموظفين!$A$2:$J$501,9,FALSE()),0),2))</f>
        <v/>
      </c>
      <c r="T1264" s="17"/>
      <c r="U1264" s="23" t="str">
        <f aca="false">IF(OR(A1264="",B1264=""),"",A1264&amp;"|"&amp;B1264)</f>
        <v/>
      </c>
    </row>
    <row r="1265" customFormat="false" ht="15" hidden="false" customHeight="false" outlineLevel="0" collapsed="false">
      <c r="A1265" s="16"/>
      <c r="B1265" s="17"/>
      <c r="C1265" s="18" t="str">
        <f aca="false">IF($B1265="","",IFERROR(VLOOKUP($B1265,الموظفين!$A$2:$J$501,2,FALSE())&amp;"","⚠ كود غير موجود"))</f>
        <v/>
      </c>
      <c r="D1265" s="18" t="str">
        <f aca="false">IF($B1265="","",IFERROR(VLOOKUP($B1265,الموظفين!$A$2:$J$501,3,FALSE())&amp;"",""))</f>
        <v/>
      </c>
      <c r="E1265" s="18" t="str">
        <f aca="false">IF($B1265="","",IFERROR(VLOOKUP($B1265,الموظفين!$A$2:$J$501,5,FALSE())&amp;"",""))</f>
        <v/>
      </c>
      <c r="F1265" s="19" t="str">
        <f aca="false">IF($B1265="","",IFERROR(VLOOKUP($B1265,الموظفين!$A$2:$J$501,6,FALSE()),""))</f>
        <v/>
      </c>
      <c r="G1265" s="19" t="str">
        <f aca="false">IF($B1265="","",IFERROR(VLOOKUP($B1265,الموظفين!$A$2:$J$501,7,FALSE()),""))</f>
        <v/>
      </c>
      <c r="H1265" s="20"/>
      <c r="I1265" s="20"/>
      <c r="J1265" s="21" t="str">
        <f aca="false">IF(OR(H1265="",I1265=""),"",ROUND(MOD(I1265-H1265,1)*24,2))</f>
        <v/>
      </c>
      <c r="K1265" s="22" t="str">
        <f aca="false">IF(OR(H1265="",F1265=""),"",IF(ROUND(MAX(0,MOD(H1265-F1265+0.5,1)-0.5)*1440,0)&gt;IFERROR(VLOOKUP(E1265,الورديات!$A$2:$E$21,5,FALSE()),0),ROUND(MAX(0,MOD(H1265-F1265+0.5,1)-0.5)*1440,0),0))</f>
        <v/>
      </c>
      <c r="L1265" s="22" t="str">
        <f aca="false">IF(OR(I1265="",G1265=""),"",ROUND(MAX(0,MOD(G1265-I1265+0.5,1)-0.5)*1440,0))</f>
        <v/>
      </c>
      <c r="M1265" s="22" t="str">
        <f aca="false">IF(OR(I1265="",G1265=""),"",IF(ROUND(MAX(0,MOD(I1265-G1265+0.5,1)-0.5)*1440,0)&gt;=الإعدادات!$B$8,ROUND(MAX(0,MOD(I1265-G1265+0.5,1)-0.5)*1440,0),0))</f>
        <v/>
      </c>
      <c r="N1265" s="18" t="str">
        <f aca="false">IF(OR(A1265="",B1265=""),"",IF(COUNTIFS(الإجازات!$A$2:$A$1001,B1265,الإجازات!$D$2:$D$1001,"&lt;="&amp;A1265,الإجازات!$E$2:$E$1001,"&gt;="&amp;A1265,الإجازات!$G$2:$G$1001,"مقبولة")=0,"",LOOKUP(2,1/((الإجازات!$A$2:$A$1001=B1265)*(الإجازات!$D$2:$D$1001&lt;=A1265)*(الإجازات!$E$2:$E$1001&gt;=A1265)*(الإجازات!$G$2:$G$1001="مقبولة")),الإجازات!$C$2:$C$1001)))</f>
        <v/>
      </c>
      <c r="O1265" s="17"/>
      <c r="P1265" s="23" t="str">
        <f aca="false">IF(B1265="","",IF(ISNA(MATCH(B1265,الموظفين!$A$2:$A$501,0)),"⚠ كود غير موجود",IF(O1265&lt;&gt;"",O1265,IF(N1265&lt;&gt;"",N1265,IF(H1265="",IF(AND(A1265&lt;&gt;"",WEEKDAY(A1265)=الإعدادات!$B$11),"راحة أسبوعية","غائب"),IF(I1265="","بدون انصراف",IF(N(K1265)&gt;0,"متأخر","حاضر")))))))</f>
        <v/>
      </c>
      <c r="Q1265" s="24" t="str">
        <f aca="false">IF(B1265="","",IF(OR(P1265="غائب",P1265="غياب",P1265="إجازة بدون راتب"),IFERROR(VLOOKUP(B1265,الموظفين!$A$2:$J$501,8,FALSE()),0),0))</f>
        <v/>
      </c>
      <c r="R1265" s="24" t="str">
        <f aca="false">IF(B1265="","",ROUND((N(K1265)+N(L1265))/60*IFERROR(VLOOKUP(B1265,الموظفين!$A$2:$J$501,8,FALSE()),0)/الإعدادات!$B$6*الإعدادات!$B$9,2))</f>
        <v/>
      </c>
      <c r="S1265" s="24" t="str">
        <f aca="false">IF(OR(B1265="",M1265=""),"",ROUND(M1265/60*IFERROR(VLOOKUP(B1265,الموظفين!$A$2:$J$501,9,FALSE()),0),2))</f>
        <v/>
      </c>
      <c r="T1265" s="17"/>
      <c r="U1265" s="23" t="str">
        <f aca="false">IF(OR(A1265="",B1265=""),"",A1265&amp;"|"&amp;B1265)</f>
        <v/>
      </c>
    </row>
    <row r="1266" customFormat="false" ht="15" hidden="false" customHeight="false" outlineLevel="0" collapsed="false">
      <c r="A1266" s="16"/>
      <c r="B1266" s="17"/>
      <c r="C1266" s="18" t="str">
        <f aca="false">IF($B1266="","",IFERROR(VLOOKUP($B1266,الموظفين!$A$2:$J$501,2,FALSE())&amp;"","⚠ كود غير موجود"))</f>
        <v/>
      </c>
      <c r="D1266" s="18" t="str">
        <f aca="false">IF($B1266="","",IFERROR(VLOOKUP($B1266,الموظفين!$A$2:$J$501,3,FALSE())&amp;"",""))</f>
        <v/>
      </c>
      <c r="E1266" s="18" t="str">
        <f aca="false">IF($B1266="","",IFERROR(VLOOKUP($B1266,الموظفين!$A$2:$J$501,5,FALSE())&amp;"",""))</f>
        <v/>
      </c>
      <c r="F1266" s="19" t="str">
        <f aca="false">IF($B1266="","",IFERROR(VLOOKUP($B1266,الموظفين!$A$2:$J$501,6,FALSE()),""))</f>
        <v/>
      </c>
      <c r="G1266" s="19" t="str">
        <f aca="false">IF($B1266="","",IFERROR(VLOOKUP($B1266,الموظفين!$A$2:$J$501,7,FALSE()),""))</f>
        <v/>
      </c>
      <c r="H1266" s="20"/>
      <c r="I1266" s="20"/>
      <c r="J1266" s="21" t="str">
        <f aca="false">IF(OR(H1266="",I1266=""),"",ROUND(MOD(I1266-H1266,1)*24,2))</f>
        <v/>
      </c>
      <c r="K1266" s="22" t="str">
        <f aca="false">IF(OR(H1266="",F1266=""),"",IF(ROUND(MAX(0,MOD(H1266-F1266+0.5,1)-0.5)*1440,0)&gt;IFERROR(VLOOKUP(E1266,الورديات!$A$2:$E$21,5,FALSE()),0),ROUND(MAX(0,MOD(H1266-F1266+0.5,1)-0.5)*1440,0),0))</f>
        <v/>
      </c>
      <c r="L1266" s="22" t="str">
        <f aca="false">IF(OR(I1266="",G1266=""),"",ROUND(MAX(0,MOD(G1266-I1266+0.5,1)-0.5)*1440,0))</f>
        <v/>
      </c>
      <c r="M1266" s="22" t="str">
        <f aca="false">IF(OR(I1266="",G1266=""),"",IF(ROUND(MAX(0,MOD(I1266-G1266+0.5,1)-0.5)*1440,0)&gt;=الإعدادات!$B$8,ROUND(MAX(0,MOD(I1266-G1266+0.5,1)-0.5)*1440,0),0))</f>
        <v/>
      </c>
      <c r="N1266" s="18" t="str">
        <f aca="false">IF(OR(A1266="",B1266=""),"",IF(COUNTIFS(الإجازات!$A$2:$A$1001,B1266,الإجازات!$D$2:$D$1001,"&lt;="&amp;A1266,الإجازات!$E$2:$E$1001,"&gt;="&amp;A1266,الإجازات!$G$2:$G$1001,"مقبولة")=0,"",LOOKUP(2,1/((الإجازات!$A$2:$A$1001=B1266)*(الإجازات!$D$2:$D$1001&lt;=A1266)*(الإجازات!$E$2:$E$1001&gt;=A1266)*(الإجازات!$G$2:$G$1001="مقبولة")),الإجازات!$C$2:$C$1001)))</f>
        <v/>
      </c>
      <c r="O1266" s="17"/>
      <c r="P1266" s="23" t="str">
        <f aca="false">IF(B1266="","",IF(ISNA(MATCH(B1266,الموظفين!$A$2:$A$501,0)),"⚠ كود غير موجود",IF(O1266&lt;&gt;"",O1266,IF(N1266&lt;&gt;"",N1266,IF(H1266="",IF(AND(A1266&lt;&gt;"",WEEKDAY(A1266)=الإعدادات!$B$11),"راحة أسبوعية","غائب"),IF(I1266="","بدون انصراف",IF(N(K1266)&gt;0,"متأخر","حاضر")))))))</f>
        <v/>
      </c>
      <c r="Q1266" s="24" t="str">
        <f aca="false">IF(B1266="","",IF(OR(P1266="غائب",P1266="غياب",P1266="إجازة بدون راتب"),IFERROR(VLOOKUP(B1266,الموظفين!$A$2:$J$501,8,FALSE()),0),0))</f>
        <v/>
      </c>
      <c r="R1266" s="24" t="str">
        <f aca="false">IF(B1266="","",ROUND((N(K1266)+N(L1266))/60*IFERROR(VLOOKUP(B1266,الموظفين!$A$2:$J$501,8,FALSE()),0)/الإعدادات!$B$6*الإعدادات!$B$9,2))</f>
        <v/>
      </c>
      <c r="S1266" s="24" t="str">
        <f aca="false">IF(OR(B1266="",M1266=""),"",ROUND(M1266/60*IFERROR(VLOOKUP(B1266,الموظفين!$A$2:$J$501,9,FALSE()),0),2))</f>
        <v/>
      </c>
      <c r="T1266" s="17"/>
      <c r="U1266" s="23" t="str">
        <f aca="false">IF(OR(A1266="",B1266=""),"",A1266&amp;"|"&amp;B1266)</f>
        <v/>
      </c>
    </row>
    <row r="1267" customFormat="false" ht="15" hidden="false" customHeight="false" outlineLevel="0" collapsed="false">
      <c r="A1267" s="16"/>
      <c r="B1267" s="17"/>
      <c r="C1267" s="18" t="str">
        <f aca="false">IF($B1267="","",IFERROR(VLOOKUP($B1267,الموظفين!$A$2:$J$501,2,FALSE())&amp;"","⚠ كود غير موجود"))</f>
        <v/>
      </c>
      <c r="D1267" s="18" t="str">
        <f aca="false">IF($B1267="","",IFERROR(VLOOKUP($B1267,الموظفين!$A$2:$J$501,3,FALSE())&amp;"",""))</f>
        <v/>
      </c>
      <c r="E1267" s="18" t="str">
        <f aca="false">IF($B1267="","",IFERROR(VLOOKUP($B1267,الموظفين!$A$2:$J$501,5,FALSE())&amp;"",""))</f>
        <v/>
      </c>
      <c r="F1267" s="19" t="str">
        <f aca="false">IF($B1267="","",IFERROR(VLOOKUP($B1267,الموظفين!$A$2:$J$501,6,FALSE()),""))</f>
        <v/>
      </c>
      <c r="G1267" s="19" t="str">
        <f aca="false">IF($B1267="","",IFERROR(VLOOKUP($B1267,الموظفين!$A$2:$J$501,7,FALSE()),""))</f>
        <v/>
      </c>
      <c r="H1267" s="20"/>
      <c r="I1267" s="20"/>
      <c r="J1267" s="21" t="str">
        <f aca="false">IF(OR(H1267="",I1267=""),"",ROUND(MOD(I1267-H1267,1)*24,2))</f>
        <v/>
      </c>
      <c r="K1267" s="22" t="str">
        <f aca="false">IF(OR(H1267="",F1267=""),"",IF(ROUND(MAX(0,MOD(H1267-F1267+0.5,1)-0.5)*1440,0)&gt;IFERROR(VLOOKUP(E1267,الورديات!$A$2:$E$21,5,FALSE()),0),ROUND(MAX(0,MOD(H1267-F1267+0.5,1)-0.5)*1440,0),0))</f>
        <v/>
      </c>
      <c r="L1267" s="22" t="str">
        <f aca="false">IF(OR(I1267="",G1267=""),"",ROUND(MAX(0,MOD(G1267-I1267+0.5,1)-0.5)*1440,0))</f>
        <v/>
      </c>
      <c r="M1267" s="22" t="str">
        <f aca="false">IF(OR(I1267="",G1267=""),"",IF(ROUND(MAX(0,MOD(I1267-G1267+0.5,1)-0.5)*1440,0)&gt;=الإعدادات!$B$8,ROUND(MAX(0,MOD(I1267-G1267+0.5,1)-0.5)*1440,0),0))</f>
        <v/>
      </c>
      <c r="N1267" s="18" t="str">
        <f aca="false">IF(OR(A1267="",B1267=""),"",IF(COUNTIFS(الإجازات!$A$2:$A$1001,B1267,الإجازات!$D$2:$D$1001,"&lt;="&amp;A1267,الإجازات!$E$2:$E$1001,"&gt;="&amp;A1267,الإجازات!$G$2:$G$1001,"مقبولة")=0,"",LOOKUP(2,1/((الإجازات!$A$2:$A$1001=B1267)*(الإجازات!$D$2:$D$1001&lt;=A1267)*(الإجازات!$E$2:$E$1001&gt;=A1267)*(الإجازات!$G$2:$G$1001="مقبولة")),الإجازات!$C$2:$C$1001)))</f>
        <v/>
      </c>
      <c r="O1267" s="17"/>
      <c r="P1267" s="23" t="str">
        <f aca="false">IF(B1267="","",IF(ISNA(MATCH(B1267,الموظفين!$A$2:$A$501,0)),"⚠ كود غير موجود",IF(O1267&lt;&gt;"",O1267,IF(N1267&lt;&gt;"",N1267,IF(H1267="",IF(AND(A1267&lt;&gt;"",WEEKDAY(A1267)=الإعدادات!$B$11),"راحة أسبوعية","غائب"),IF(I1267="","بدون انصراف",IF(N(K1267)&gt;0,"متأخر","حاضر")))))))</f>
        <v/>
      </c>
      <c r="Q1267" s="24" t="str">
        <f aca="false">IF(B1267="","",IF(OR(P1267="غائب",P1267="غياب",P1267="إجازة بدون راتب"),IFERROR(VLOOKUP(B1267,الموظفين!$A$2:$J$501,8,FALSE()),0),0))</f>
        <v/>
      </c>
      <c r="R1267" s="24" t="str">
        <f aca="false">IF(B1267="","",ROUND((N(K1267)+N(L1267))/60*IFERROR(VLOOKUP(B1267,الموظفين!$A$2:$J$501,8,FALSE()),0)/الإعدادات!$B$6*الإعدادات!$B$9,2))</f>
        <v/>
      </c>
      <c r="S1267" s="24" t="str">
        <f aca="false">IF(OR(B1267="",M1267=""),"",ROUND(M1267/60*IFERROR(VLOOKUP(B1267,الموظفين!$A$2:$J$501,9,FALSE()),0),2))</f>
        <v/>
      </c>
      <c r="T1267" s="17"/>
      <c r="U1267" s="23" t="str">
        <f aca="false">IF(OR(A1267="",B1267=""),"",A1267&amp;"|"&amp;B1267)</f>
        <v/>
      </c>
    </row>
    <row r="1268" customFormat="false" ht="15" hidden="false" customHeight="false" outlineLevel="0" collapsed="false">
      <c r="A1268" s="16"/>
      <c r="B1268" s="17"/>
      <c r="C1268" s="18" t="str">
        <f aca="false">IF($B1268="","",IFERROR(VLOOKUP($B1268,الموظفين!$A$2:$J$501,2,FALSE())&amp;"","⚠ كود غير موجود"))</f>
        <v/>
      </c>
      <c r="D1268" s="18" t="str">
        <f aca="false">IF($B1268="","",IFERROR(VLOOKUP($B1268,الموظفين!$A$2:$J$501,3,FALSE())&amp;"",""))</f>
        <v/>
      </c>
      <c r="E1268" s="18" t="str">
        <f aca="false">IF($B1268="","",IFERROR(VLOOKUP($B1268,الموظفين!$A$2:$J$501,5,FALSE())&amp;"",""))</f>
        <v/>
      </c>
      <c r="F1268" s="19" t="str">
        <f aca="false">IF($B1268="","",IFERROR(VLOOKUP($B1268,الموظفين!$A$2:$J$501,6,FALSE()),""))</f>
        <v/>
      </c>
      <c r="G1268" s="19" t="str">
        <f aca="false">IF($B1268="","",IFERROR(VLOOKUP($B1268,الموظفين!$A$2:$J$501,7,FALSE()),""))</f>
        <v/>
      </c>
      <c r="H1268" s="20"/>
      <c r="I1268" s="20"/>
      <c r="J1268" s="21" t="str">
        <f aca="false">IF(OR(H1268="",I1268=""),"",ROUND(MOD(I1268-H1268,1)*24,2))</f>
        <v/>
      </c>
      <c r="K1268" s="22" t="str">
        <f aca="false">IF(OR(H1268="",F1268=""),"",IF(ROUND(MAX(0,MOD(H1268-F1268+0.5,1)-0.5)*1440,0)&gt;IFERROR(VLOOKUP(E1268,الورديات!$A$2:$E$21,5,FALSE()),0),ROUND(MAX(0,MOD(H1268-F1268+0.5,1)-0.5)*1440,0),0))</f>
        <v/>
      </c>
      <c r="L1268" s="22" t="str">
        <f aca="false">IF(OR(I1268="",G1268=""),"",ROUND(MAX(0,MOD(G1268-I1268+0.5,1)-0.5)*1440,0))</f>
        <v/>
      </c>
      <c r="M1268" s="22" t="str">
        <f aca="false">IF(OR(I1268="",G1268=""),"",IF(ROUND(MAX(0,MOD(I1268-G1268+0.5,1)-0.5)*1440,0)&gt;=الإعدادات!$B$8,ROUND(MAX(0,MOD(I1268-G1268+0.5,1)-0.5)*1440,0),0))</f>
        <v/>
      </c>
      <c r="N1268" s="18" t="str">
        <f aca="false">IF(OR(A1268="",B1268=""),"",IF(COUNTIFS(الإجازات!$A$2:$A$1001,B1268,الإجازات!$D$2:$D$1001,"&lt;="&amp;A1268,الإجازات!$E$2:$E$1001,"&gt;="&amp;A1268,الإجازات!$G$2:$G$1001,"مقبولة")=0,"",LOOKUP(2,1/((الإجازات!$A$2:$A$1001=B1268)*(الإجازات!$D$2:$D$1001&lt;=A1268)*(الإجازات!$E$2:$E$1001&gt;=A1268)*(الإجازات!$G$2:$G$1001="مقبولة")),الإجازات!$C$2:$C$1001)))</f>
        <v/>
      </c>
      <c r="O1268" s="17"/>
      <c r="P1268" s="23" t="str">
        <f aca="false">IF(B1268="","",IF(ISNA(MATCH(B1268,الموظفين!$A$2:$A$501,0)),"⚠ كود غير موجود",IF(O1268&lt;&gt;"",O1268,IF(N1268&lt;&gt;"",N1268,IF(H1268="",IF(AND(A1268&lt;&gt;"",WEEKDAY(A1268)=الإعدادات!$B$11),"راحة أسبوعية","غائب"),IF(I1268="","بدون انصراف",IF(N(K1268)&gt;0,"متأخر","حاضر")))))))</f>
        <v/>
      </c>
      <c r="Q1268" s="24" t="str">
        <f aca="false">IF(B1268="","",IF(OR(P1268="غائب",P1268="غياب",P1268="إجازة بدون راتب"),IFERROR(VLOOKUP(B1268,الموظفين!$A$2:$J$501,8,FALSE()),0),0))</f>
        <v/>
      </c>
      <c r="R1268" s="24" t="str">
        <f aca="false">IF(B1268="","",ROUND((N(K1268)+N(L1268))/60*IFERROR(VLOOKUP(B1268,الموظفين!$A$2:$J$501,8,FALSE()),0)/الإعدادات!$B$6*الإعدادات!$B$9,2))</f>
        <v/>
      </c>
      <c r="S1268" s="24" t="str">
        <f aca="false">IF(OR(B1268="",M1268=""),"",ROUND(M1268/60*IFERROR(VLOOKUP(B1268,الموظفين!$A$2:$J$501,9,FALSE()),0),2))</f>
        <v/>
      </c>
      <c r="T1268" s="17"/>
      <c r="U1268" s="23" t="str">
        <f aca="false">IF(OR(A1268="",B1268=""),"",A1268&amp;"|"&amp;B1268)</f>
        <v/>
      </c>
    </row>
    <row r="1269" customFormat="false" ht="15" hidden="false" customHeight="false" outlineLevel="0" collapsed="false">
      <c r="A1269" s="16"/>
      <c r="B1269" s="17"/>
      <c r="C1269" s="18" t="str">
        <f aca="false">IF($B1269="","",IFERROR(VLOOKUP($B1269,الموظفين!$A$2:$J$501,2,FALSE())&amp;"","⚠ كود غير موجود"))</f>
        <v/>
      </c>
      <c r="D1269" s="18" t="str">
        <f aca="false">IF($B1269="","",IFERROR(VLOOKUP($B1269,الموظفين!$A$2:$J$501,3,FALSE())&amp;"",""))</f>
        <v/>
      </c>
      <c r="E1269" s="18" t="str">
        <f aca="false">IF($B1269="","",IFERROR(VLOOKUP($B1269,الموظفين!$A$2:$J$501,5,FALSE())&amp;"",""))</f>
        <v/>
      </c>
      <c r="F1269" s="19" t="str">
        <f aca="false">IF($B1269="","",IFERROR(VLOOKUP($B1269,الموظفين!$A$2:$J$501,6,FALSE()),""))</f>
        <v/>
      </c>
      <c r="G1269" s="19" t="str">
        <f aca="false">IF($B1269="","",IFERROR(VLOOKUP($B1269,الموظفين!$A$2:$J$501,7,FALSE()),""))</f>
        <v/>
      </c>
      <c r="H1269" s="20"/>
      <c r="I1269" s="20"/>
      <c r="J1269" s="21" t="str">
        <f aca="false">IF(OR(H1269="",I1269=""),"",ROUND(MOD(I1269-H1269,1)*24,2))</f>
        <v/>
      </c>
      <c r="K1269" s="22" t="str">
        <f aca="false">IF(OR(H1269="",F1269=""),"",IF(ROUND(MAX(0,MOD(H1269-F1269+0.5,1)-0.5)*1440,0)&gt;IFERROR(VLOOKUP(E1269,الورديات!$A$2:$E$21,5,FALSE()),0),ROUND(MAX(0,MOD(H1269-F1269+0.5,1)-0.5)*1440,0),0))</f>
        <v/>
      </c>
      <c r="L1269" s="22" t="str">
        <f aca="false">IF(OR(I1269="",G1269=""),"",ROUND(MAX(0,MOD(G1269-I1269+0.5,1)-0.5)*1440,0))</f>
        <v/>
      </c>
      <c r="M1269" s="22" t="str">
        <f aca="false">IF(OR(I1269="",G1269=""),"",IF(ROUND(MAX(0,MOD(I1269-G1269+0.5,1)-0.5)*1440,0)&gt;=الإعدادات!$B$8,ROUND(MAX(0,MOD(I1269-G1269+0.5,1)-0.5)*1440,0),0))</f>
        <v/>
      </c>
      <c r="N1269" s="18" t="str">
        <f aca="false">IF(OR(A1269="",B1269=""),"",IF(COUNTIFS(الإجازات!$A$2:$A$1001,B1269,الإجازات!$D$2:$D$1001,"&lt;="&amp;A1269,الإجازات!$E$2:$E$1001,"&gt;="&amp;A1269,الإجازات!$G$2:$G$1001,"مقبولة")=0,"",LOOKUP(2,1/((الإجازات!$A$2:$A$1001=B1269)*(الإجازات!$D$2:$D$1001&lt;=A1269)*(الإجازات!$E$2:$E$1001&gt;=A1269)*(الإجازات!$G$2:$G$1001="مقبولة")),الإجازات!$C$2:$C$1001)))</f>
        <v/>
      </c>
      <c r="O1269" s="17"/>
      <c r="P1269" s="23" t="str">
        <f aca="false">IF(B1269="","",IF(ISNA(MATCH(B1269,الموظفين!$A$2:$A$501,0)),"⚠ كود غير موجود",IF(O1269&lt;&gt;"",O1269,IF(N1269&lt;&gt;"",N1269,IF(H1269="",IF(AND(A1269&lt;&gt;"",WEEKDAY(A1269)=الإعدادات!$B$11),"راحة أسبوعية","غائب"),IF(I1269="","بدون انصراف",IF(N(K1269)&gt;0,"متأخر","حاضر")))))))</f>
        <v/>
      </c>
      <c r="Q1269" s="24" t="str">
        <f aca="false">IF(B1269="","",IF(OR(P1269="غائب",P1269="غياب",P1269="إجازة بدون راتب"),IFERROR(VLOOKUP(B1269,الموظفين!$A$2:$J$501,8,FALSE()),0),0))</f>
        <v/>
      </c>
      <c r="R1269" s="24" t="str">
        <f aca="false">IF(B1269="","",ROUND((N(K1269)+N(L1269))/60*IFERROR(VLOOKUP(B1269,الموظفين!$A$2:$J$501,8,FALSE()),0)/الإعدادات!$B$6*الإعدادات!$B$9,2))</f>
        <v/>
      </c>
      <c r="S1269" s="24" t="str">
        <f aca="false">IF(OR(B1269="",M1269=""),"",ROUND(M1269/60*IFERROR(VLOOKUP(B1269,الموظفين!$A$2:$J$501,9,FALSE()),0),2))</f>
        <v/>
      </c>
      <c r="T1269" s="17"/>
      <c r="U1269" s="23" t="str">
        <f aca="false">IF(OR(A1269="",B1269=""),"",A1269&amp;"|"&amp;B1269)</f>
        <v/>
      </c>
    </row>
    <row r="1270" customFormat="false" ht="15" hidden="false" customHeight="false" outlineLevel="0" collapsed="false">
      <c r="A1270" s="16"/>
      <c r="B1270" s="17"/>
      <c r="C1270" s="18" t="str">
        <f aca="false">IF($B1270="","",IFERROR(VLOOKUP($B1270,الموظفين!$A$2:$J$501,2,FALSE())&amp;"","⚠ كود غير موجود"))</f>
        <v/>
      </c>
      <c r="D1270" s="18" t="str">
        <f aca="false">IF($B1270="","",IFERROR(VLOOKUP($B1270,الموظفين!$A$2:$J$501,3,FALSE())&amp;"",""))</f>
        <v/>
      </c>
      <c r="E1270" s="18" t="str">
        <f aca="false">IF($B1270="","",IFERROR(VLOOKUP($B1270,الموظفين!$A$2:$J$501,5,FALSE())&amp;"",""))</f>
        <v/>
      </c>
      <c r="F1270" s="19" t="str">
        <f aca="false">IF($B1270="","",IFERROR(VLOOKUP($B1270,الموظفين!$A$2:$J$501,6,FALSE()),""))</f>
        <v/>
      </c>
      <c r="G1270" s="19" t="str">
        <f aca="false">IF($B1270="","",IFERROR(VLOOKUP($B1270,الموظفين!$A$2:$J$501,7,FALSE()),""))</f>
        <v/>
      </c>
      <c r="H1270" s="20"/>
      <c r="I1270" s="20"/>
      <c r="J1270" s="21" t="str">
        <f aca="false">IF(OR(H1270="",I1270=""),"",ROUND(MOD(I1270-H1270,1)*24,2))</f>
        <v/>
      </c>
      <c r="K1270" s="22" t="str">
        <f aca="false">IF(OR(H1270="",F1270=""),"",IF(ROUND(MAX(0,MOD(H1270-F1270+0.5,1)-0.5)*1440,0)&gt;IFERROR(VLOOKUP(E1270,الورديات!$A$2:$E$21,5,FALSE()),0),ROUND(MAX(0,MOD(H1270-F1270+0.5,1)-0.5)*1440,0),0))</f>
        <v/>
      </c>
      <c r="L1270" s="22" t="str">
        <f aca="false">IF(OR(I1270="",G1270=""),"",ROUND(MAX(0,MOD(G1270-I1270+0.5,1)-0.5)*1440,0))</f>
        <v/>
      </c>
      <c r="M1270" s="22" t="str">
        <f aca="false">IF(OR(I1270="",G1270=""),"",IF(ROUND(MAX(0,MOD(I1270-G1270+0.5,1)-0.5)*1440,0)&gt;=الإعدادات!$B$8,ROUND(MAX(0,MOD(I1270-G1270+0.5,1)-0.5)*1440,0),0))</f>
        <v/>
      </c>
      <c r="N1270" s="18" t="str">
        <f aca="false">IF(OR(A1270="",B1270=""),"",IF(COUNTIFS(الإجازات!$A$2:$A$1001,B1270,الإجازات!$D$2:$D$1001,"&lt;="&amp;A1270,الإجازات!$E$2:$E$1001,"&gt;="&amp;A1270,الإجازات!$G$2:$G$1001,"مقبولة")=0,"",LOOKUP(2,1/((الإجازات!$A$2:$A$1001=B1270)*(الإجازات!$D$2:$D$1001&lt;=A1270)*(الإجازات!$E$2:$E$1001&gt;=A1270)*(الإجازات!$G$2:$G$1001="مقبولة")),الإجازات!$C$2:$C$1001)))</f>
        <v/>
      </c>
      <c r="O1270" s="17"/>
      <c r="P1270" s="23" t="str">
        <f aca="false">IF(B1270="","",IF(ISNA(MATCH(B1270,الموظفين!$A$2:$A$501,0)),"⚠ كود غير موجود",IF(O1270&lt;&gt;"",O1270,IF(N1270&lt;&gt;"",N1270,IF(H1270="",IF(AND(A1270&lt;&gt;"",WEEKDAY(A1270)=الإعدادات!$B$11),"راحة أسبوعية","غائب"),IF(I1270="","بدون انصراف",IF(N(K1270)&gt;0,"متأخر","حاضر")))))))</f>
        <v/>
      </c>
      <c r="Q1270" s="24" t="str">
        <f aca="false">IF(B1270="","",IF(OR(P1270="غائب",P1270="غياب",P1270="إجازة بدون راتب"),IFERROR(VLOOKUP(B1270,الموظفين!$A$2:$J$501,8,FALSE()),0),0))</f>
        <v/>
      </c>
      <c r="R1270" s="24" t="str">
        <f aca="false">IF(B1270="","",ROUND((N(K1270)+N(L1270))/60*IFERROR(VLOOKUP(B1270,الموظفين!$A$2:$J$501,8,FALSE()),0)/الإعدادات!$B$6*الإعدادات!$B$9,2))</f>
        <v/>
      </c>
      <c r="S1270" s="24" t="str">
        <f aca="false">IF(OR(B1270="",M1270=""),"",ROUND(M1270/60*IFERROR(VLOOKUP(B1270,الموظفين!$A$2:$J$501,9,FALSE()),0),2))</f>
        <v/>
      </c>
      <c r="T1270" s="17"/>
      <c r="U1270" s="23" t="str">
        <f aca="false">IF(OR(A1270="",B1270=""),"",A1270&amp;"|"&amp;B1270)</f>
        <v/>
      </c>
    </row>
    <row r="1271" customFormat="false" ht="15" hidden="false" customHeight="false" outlineLevel="0" collapsed="false">
      <c r="A1271" s="16"/>
      <c r="B1271" s="17"/>
      <c r="C1271" s="18" t="str">
        <f aca="false">IF($B1271="","",IFERROR(VLOOKUP($B1271,الموظفين!$A$2:$J$501,2,FALSE())&amp;"","⚠ كود غير موجود"))</f>
        <v/>
      </c>
      <c r="D1271" s="18" t="str">
        <f aca="false">IF($B1271="","",IFERROR(VLOOKUP($B1271,الموظفين!$A$2:$J$501,3,FALSE())&amp;"",""))</f>
        <v/>
      </c>
      <c r="E1271" s="18" t="str">
        <f aca="false">IF($B1271="","",IFERROR(VLOOKUP($B1271,الموظفين!$A$2:$J$501,5,FALSE())&amp;"",""))</f>
        <v/>
      </c>
      <c r="F1271" s="19" t="str">
        <f aca="false">IF($B1271="","",IFERROR(VLOOKUP($B1271,الموظفين!$A$2:$J$501,6,FALSE()),""))</f>
        <v/>
      </c>
      <c r="G1271" s="19" t="str">
        <f aca="false">IF($B1271="","",IFERROR(VLOOKUP($B1271,الموظفين!$A$2:$J$501,7,FALSE()),""))</f>
        <v/>
      </c>
      <c r="H1271" s="20"/>
      <c r="I1271" s="20"/>
      <c r="J1271" s="21" t="str">
        <f aca="false">IF(OR(H1271="",I1271=""),"",ROUND(MOD(I1271-H1271,1)*24,2))</f>
        <v/>
      </c>
      <c r="K1271" s="22" t="str">
        <f aca="false">IF(OR(H1271="",F1271=""),"",IF(ROUND(MAX(0,MOD(H1271-F1271+0.5,1)-0.5)*1440,0)&gt;IFERROR(VLOOKUP(E1271,الورديات!$A$2:$E$21,5,FALSE()),0),ROUND(MAX(0,MOD(H1271-F1271+0.5,1)-0.5)*1440,0),0))</f>
        <v/>
      </c>
      <c r="L1271" s="22" t="str">
        <f aca="false">IF(OR(I1271="",G1271=""),"",ROUND(MAX(0,MOD(G1271-I1271+0.5,1)-0.5)*1440,0))</f>
        <v/>
      </c>
      <c r="M1271" s="22" t="str">
        <f aca="false">IF(OR(I1271="",G1271=""),"",IF(ROUND(MAX(0,MOD(I1271-G1271+0.5,1)-0.5)*1440,0)&gt;=الإعدادات!$B$8,ROUND(MAX(0,MOD(I1271-G1271+0.5,1)-0.5)*1440,0),0))</f>
        <v/>
      </c>
      <c r="N1271" s="18" t="str">
        <f aca="false">IF(OR(A1271="",B1271=""),"",IF(COUNTIFS(الإجازات!$A$2:$A$1001,B1271,الإجازات!$D$2:$D$1001,"&lt;="&amp;A1271,الإجازات!$E$2:$E$1001,"&gt;="&amp;A1271,الإجازات!$G$2:$G$1001,"مقبولة")=0,"",LOOKUP(2,1/((الإجازات!$A$2:$A$1001=B1271)*(الإجازات!$D$2:$D$1001&lt;=A1271)*(الإجازات!$E$2:$E$1001&gt;=A1271)*(الإجازات!$G$2:$G$1001="مقبولة")),الإجازات!$C$2:$C$1001)))</f>
        <v/>
      </c>
      <c r="O1271" s="17"/>
      <c r="P1271" s="23" t="str">
        <f aca="false">IF(B1271="","",IF(ISNA(MATCH(B1271,الموظفين!$A$2:$A$501,0)),"⚠ كود غير موجود",IF(O1271&lt;&gt;"",O1271,IF(N1271&lt;&gt;"",N1271,IF(H1271="",IF(AND(A1271&lt;&gt;"",WEEKDAY(A1271)=الإعدادات!$B$11),"راحة أسبوعية","غائب"),IF(I1271="","بدون انصراف",IF(N(K1271)&gt;0,"متأخر","حاضر")))))))</f>
        <v/>
      </c>
      <c r="Q1271" s="24" t="str">
        <f aca="false">IF(B1271="","",IF(OR(P1271="غائب",P1271="غياب",P1271="إجازة بدون راتب"),IFERROR(VLOOKUP(B1271,الموظفين!$A$2:$J$501,8,FALSE()),0),0))</f>
        <v/>
      </c>
      <c r="R1271" s="24" t="str">
        <f aca="false">IF(B1271="","",ROUND((N(K1271)+N(L1271))/60*IFERROR(VLOOKUP(B1271,الموظفين!$A$2:$J$501,8,FALSE()),0)/الإعدادات!$B$6*الإعدادات!$B$9,2))</f>
        <v/>
      </c>
      <c r="S1271" s="24" t="str">
        <f aca="false">IF(OR(B1271="",M1271=""),"",ROUND(M1271/60*IFERROR(VLOOKUP(B1271,الموظفين!$A$2:$J$501,9,FALSE()),0),2))</f>
        <v/>
      </c>
      <c r="T1271" s="17"/>
      <c r="U1271" s="23" t="str">
        <f aca="false">IF(OR(A1271="",B1271=""),"",A1271&amp;"|"&amp;B1271)</f>
        <v/>
      </c>
    </row>
    <row r="1272" customFormat="false" ht="15" hidden="false" customHeight="false" outlineLevel="0" collapsed="false">
      <c r="A1272" s="16"/>
      <c r="B1272" s="17"/>
      <c r="C1272" s="18" t="str">
        <f aca="false">IF($B1272="","",IFERROR(VLOOKUP($B1272,الموظفين!$A$2:$J$501,2,FALSE())&amp;"","⚠ كود غير موجود"))</f>
        <v/>
      </c>
      <c r="D1272" s="18" t="str">
        <f aca="false">IF($B1272="","",IFERROR(VLOOKUP($B1272,الموظفين!$A$2:$J$501,3,FALSE())&amp;"",""))</f>
        <v/>
      </c>
      <c r="E1272" s="18" t="str">
        <f aca="false">IF($B1272="","",IFERROR(VLOOKUP($B1272,الموظفين!$A$2:$J$501,5,FALSE())&amp;"",""))</f>
        <v/>
      </c>
      <c r="F1272" s="19" t="str">
        <f aca="false">IF($B1272="","",IFERROR(VLOOKUP($B1272,الموظفين!$A$2:$J$501,6,FALSE()),""))</f>
        <v/>
      </c>
      <c r="G1272" s="19" t="str">
        <f aca="false">IF($B1272="","",IFERROR(VLOOKUP($B1272,الموظفين!$A$2:$J$501,7,FALSE()),""))</f>
        <v/>
      </c>
      <c r="H1272" s="20"/>
      <c r="I1272" s="20"/>
      <c r="J1272" s="21" t="str">
        <f aca="false">IF(OR(H1272="",I1272=""),"",ROUND(MOD(I1272-H1272,1)*24,2))</f>
        <v/>
      </c>
      <c r="K1272" s="22" t="str">
        <f aca="false">IF(OR(H1272="",F1272=""),"",IF(ROUND(MAX(0,MOD(H1272-F1272+0.5,1)-0.5)*1440,0)&gt;IFERROR(VLOOKUP(E1272,الورديات!$A$2:$E$21,5,FALSE()),0),ROUND(MAX(0,MOD(H1272-F1272+0.5,1)-0.5)*1440,0),0))</f>
        <v/>
      </c>
      <c r="L1272" s="22" t="str">
        <f aca="false">IF(OR(I1272="",G1272=""),"",ROUND(MAX(0,MOD(G1272-I1272+0.5,1)-0.5)*1440,0))</f>
        <v/>
      </c>
      <c r="M1272" s="22" t="str">
        <f aca="false">IF(OR(I1272="",G1272=""),"",IF(ROUND(MAX(0,MOD(I1272-G1272+0.5,1)-0.5)*1440,0)&gt;=الإعدادات!$B$8,ROUND(MAX(0,MOD(I1272-G1272+0.5,1)-0.5)*1440,0),0))</f>
        <v/>
      </c>
      <c r="N1272" s="18" t="str">
        <f aca="false">IF(OR(A1272="",B1272=""),"",IF(COUNTIFS(الإجازات!$A$2:$A$1001,B1272,الإجازات!$D$2:$D$1001,"&lt;="&amp;A1272,الإجازات!$E$2:$E$1001,"&gt;="&amp;A1272,الإجازات!$G$2:$G$1001,"مقبولة")=0,"",LOOKUP(2,1/((الإجازات!$A$2:$A$1001=B1272)*(الإجازات!$D$2:$D$1001&lt;=A1272)*(الإجازات!$E$2:$E$1001&gt;=A1272)*(الإجازات!$G$2:$G$1001="مقبولة")),الإجازات!$C$2:$C$1001)))</f>
        <v/>
      </c>
      <c r="O1272" s="17"/>
      <c r="P1272" s="23" t="str">
        <f aca="false">IF(B1272="","",IF(ISNA(MATCH(B1272,الموظفين!$A$2:$A$501,0)),"⚠ كود غير موجود",IF(O1272&lt;&gt;"",O1272,IF(N1272&lt;&gt;"",N1272,IF(H1272="",IF(AND(A1272&lt;&gt;"",WEEKDAY(A1272)=الإعدادات!$B$11),"راحة أسبوعية","غائب"),IF(I1272="","بدون انصراف",IF(N(K1272)&gt;0,"متأخر","حاضر")))))))</f>
        <v/>
      </c>
      <c r="Q1272" s="24" t="str">
        <f aca="false">IF(B1272="","",IF(OR(P1272="غائب",P1272="غياب",P1272="إجازة بدون راتب"),IFERROR(VLOOKUP(B1272,الموظفين!$A$2:$J$501,8,FALSE()),0),0))</f>
        <v/>
      </c>
      <c r="R1272" s="24" t="str">
        <f aca="false">IF(B1272="","",ROUND((N(K1272)+N(L1272))/60*IFERROR(VLOOKUP(B1272,الموظفين!$A$2:$J$501,8,FALSE()),0)/الإعدادات!$B$6*الإعدادات!$B$9,2))</f>
        <v/>
      </c>
      <c r="S1272" s="24" t="str">
        <f aca="false">IF(OR(B1272="",M1272=""),"",ROUND(M1272/60*IFERROR(VLOOKUP(B1272,الموظفين!$A$2:$J$501,9,FALSE()),0),2))</f>
        <v/>
      </c>
      <c r="T1272" s="17"/>
      <c r="U1272" s="23" t="str">
        <f aca="false">IF(OR(A1272="",B1272=""),"",A1272&amp;"|"&amp;B1272)</f>
        <v/>
      </c>
    </row>
    <row r="1273" customFormat="false" ht="15" hidden="false" customHeight="false" outlineLevel="0" collapsed="false">
      <c r="A1273" s="16"/>
      <c r="B1273" s="17"/>
      <c r="C1273" s="18" t="str">
        <f aca="false">IF($B1273="","",IFERROR(VLOOKUP($B1273,الموظفين!$A$2:$J$501,2,FALSE())&amp;"","⚠ كود غير موجود"))</f>
        <v/>
      </c>
      <c r="D1273" s="18" t="str">
        <f aca="false">IF($B1273="","",IFERROR(VLOOKUP($B1273,الموظفين!$A$2:$J$501,3,FALSE())&amp;"",""))</f>
        <v/>
      </c>
      <c r="E1273" s="18" t="str">
        <f aca="false">IF($B1273="","",IFERROR(VLOOKUP($B1273,الموظفين!$A$2:$J$501,5,FALSE())&amp;"",""))</f>
        <v/>
      </c>
      <c r="F1273" s="19" t="str">
        <f aca="false">IF($B1273="","",IFERROR(VLOOKUP($B1273,الموظفين!$A$2:$J$501,6,FALSE()),""))</f>
        <v/>
      </c>
      <c r="G1273" s="19" t="str">
        <f aca="false">IF($B1273="","",IFERROR(VLOOKUP($B1273,الموظفين!$A$2:$J$501,7,FALSE()),""))</f>
        <v/>
      </c>
      <c r="H1273" s="20"/>
      <c r="I1273" s="20"/>
      <c r="J1273" s="21" t="str">
        <f aca="false">IF(OR(H1273="",I1273=""),"",ROUND(MOD(I1273-H1273,1)*24,2))</f>
        <v/>
      </c>
      <c r="K1273" s="22" t="str">
        <f aca="false">IF(OR(H1273="",F1273=""),"",IF(ROUND(MAX(0,MOD(H1273-F1273+0.5,1)-0.5)*1440,0)&gt;IFERROR(VLOOKUP(E1273,الورديات!$A$2:$E$21,5,FALSE()),0),ROUND(MAX(0,MOD(H1273-F1273+0.5,1)-0.5)*1440,0),0))</f>
        <v/>
      </c>
      <c r="L1273" s="22" t="str">
        <f aca="false">IF(OR(I1273="",G1273=""),"",ROUND(MAX(0,MOD(G1273-I1273+0.5,1)-0.5)*1440,0))</f>
        <v/>
      </c>
      <c r="M1273" s="22" t="str">
        <f aca="false">IF(OR(I1273="",G1273=""),"",IF(ROUND(MAX(0,MOD(I1273-G1273+0.5,1)-0.5)*1440,0)&gt;=الإعدادات!$B$8,ROUND(MAX(0,MOD(I1273-G1273+0.5,1)-0.5)*1440,0),0))</f>
        <v/>
      </c>
      <c r="N1273" s="18" t="str">
        <f aca="false">IF(OR(A1273="",B1273=""),"",IF(COUNTIFS(الإجازات!$A$2:$A$1001,B1273,الإجازات!$D$2:$D$1001,"&lt;="&amp;A1273,الإجازات!$E$2:$E$1001,"&gt;="&amp;A1273,الإجازات!$G$2:$G$1001,"مقبولة")=0,"",LOOKUP(2,1/((الإجازات!$A$2:$A$1001=B1273)*(الإجازات!$D$2:$D$1001&lt;=A1273)*(الإجازات!$E$2:$E$1001&gt;=A1273)*(الإجازات!$G$2:$G$1001="مقبولة")),الإجازات!$C$2:$C$1001)))</f>
        <v/>
      </c>
      <c r="O1273" s="17"/>
      <c r="P1273" s="23" t="str">
        <f aca="false">IF(B1273="","",IF(ISNA(MATCH(B1273,الموظفين!$A$2:$A$501,0)),"⚠ كود غير موجود",IF(O1273&lt;&gt;"",O1273,IF(N1273&lt;&gt;"",N1273,IF(H1273="",IF(AND(A1273&lt;&gt;"",WEEKDAY(A1273)=الإعدادات!$B$11),"راحة أسبوعية","غائب"),IF(I1273="","بدون انصراف",IF(N(K1273)&gt;0,"متأخر","حاضر")))))))</f>
        <v/>
      </c>
      <c r="Q1273" s="24" t="str">
        <f aca="false">IF(B1273="","",IF(OR(P1273="غائب",P1273="غياب",P1273="إجازة بدون راتب"),IFERROR(VLOOKUP(B1273,الموظفين!$A$2:$J$501,8,FALSE()),0),0))</f>
        <v/>
      </c>
      <c r="R1273" s="24" t="str">
        <f aca="false">IF(B1273="","",ROUND((N(K1273)+N(L1273))/60*IFERROR(VLOOKUP(B1273,الموظفين!$A$2:$J$501,8,FALSE()),0)/الإعدادات!$B$6*الإعدادات!$B$9,2))</f>
        <v/>
      </c>
      <c r="S1273" s="24" t="str">
        <f aca="false">IF(OR(B1273="",M1273=""),"",ROUND(M1273/60*IFERROR(VLOOKUP(B1273,الموظفين!$A$2:$J$501,9,FALSE()),0),2))</f>
        <v/>
      </c>
      <c r="T1273" s="17"/>
      <c r="U1273" s="23" t="str">
        <f aca="false">IF(OR(A1273="",B1273=""),"",A1273&amp;"|"&amp;B1273)</f>
        <v/>
      </c>
    </row>
    <row r="1274" customFormat="false" ht="15" hidden="false" customHeight="false" outlineLevel="0" collapsed="false">
      <c r="A1274" s="16"/>
      <c r="B1274" s="17"/>
      <c r="C1274" s="18" t="str">
        <f aca="false">IF($B1274="","",IFERROR(VLOOKUP($B1274,الموظفين!$A$2:$J$501,2,FALSE())&amp;"","⚠ كود غير موجود"))</f>
        <v/>
      </c>
      <c r="D1274" s="18" t="str">
        <f aca="false">IF($B1274="","",IFERROR(VLOOKUP($B1274,الموظفين!$A$2:$J$501,3,FALSE())&amp;"",""))</f>
        <v/>
      </c>
      <c r="E1274" s="18" t="str">
        <f aca="false">IF($B1274="","",IFERROR(VLOOKUP($B1274,الموظفين!$A$2:$J$501,5,FALSE())&amp;"",""))</f>
        <v/>
      </c>
      <c r="F1274" s="19" t="str">
        <f aca="false">IF($B1274="","",IFERROR(VLOOKUP($B1274,الموظفين!$A$2:$J$501,6,FALSE()),""))</f>
        <v/>
      </c>
      <c r="G1274" s="19" t="str">
        <f aca="false">IF($B1274="","",IFERROR(VLOOKUP($B1274,الموظفين!$A$2:$J$501,7,FALSE()),""))</f>
        <v/>
      </c>
      <c r="H1274" s="20"/>
      <c r="I1274" s="20"/>
      <c r="J1274" s="21" t="str">
        <f aca="false">IF(OR(H1274="",I1274=""),"",ROUND(MOD(I1274-H1274,1)*24,2))</f>
        <v/>
      </c>
      <c r="K1274" s="22" t="str">
        <f aca="false">IF(OR(H1274="",F1274=""),"",IF(ROUND(MAX(0,MOD(H1274-F1274+0.5,1)-0.5)*1440,0)&gt;IFERROR(VLOOKUP(E1274,الورديات!$A$2:$E$21,5,FALSE()),0),ROUND(MAX(0,MOD(H1274-F1274+0.5,1)-0.5)*1440,0),0))</f>
        <v/>
      </c>
      <c r="L1274" s="22" t="str">
        <f aca="false">IF(OR(I1274="",G1274=""),"",ROUND(MAX(0,MOD(G1274-I1274+0.5,1)-0.5)*1440,0))</f>
        <v/>
      </c>
      <c r="M1274" s="22" t="str">
        <f aca="false">IF(OR(I1274="",G1274=""),"",IF(ROUND(MAX(0,MOD(I1274-G1274+0.5,1)-0.5)*1440,0)&gt;=الإعدادات!$B$8,ROUND(MAX(0,MOD(I1274-G1274+0.5,1)-0.5)*1440,0),0))</f>
        <v/>
      </c>
      <c r="N1274" s="18" t="str">
        <f aca="false">IF(OR(A1274="",B1274=""),"",IF(COUNTIFS(الإجازات!$A$2:$A$1001,B1274,الإجازات!$D$2:$D$1001,"&lt;="&amp;A1274,الإجازات!$E$2:$E$1001,"&gt;="&amp;A1274,الإجازات!$G$2:$G$1001,"مقبولة")=0,"",LOOKUP(2,1/((الإجازات!$A$2:$A$1001=B1274)*(الإجازات!$D$2:$D$1001&lt;=A1274)*(الإجازات!$E$2:$E$1001&gt;=A1274)*(الإجازات!$G$2:$G$1001="مقبولة")),الإجازات!$C$2:$C$1001)))</f>
        <v/>
      </c>
      <c r="O1274" s="17"/>
      <c r="P1274" s="23" t="str">
        <f aca="false">IF(B1274="","",IF(ISNA(MATCH(B1274,الموظفين!$A$2:$A$501,0)),"⚠ كود غير موجود",IF(O1274&lt;&gt;"",O1274,IF(N1274&lt;&gt;"",N1274,IF(H1274="",IF(AND(A1274&lt;&gt;"",WEEKDAY(A1274)=الإعدادات!$B$11),"راحة أسبوعية","غائب"),IF(I1274="","بدون انصراف",IF(N(K1274)&gt;0,"متأخر","حاضر")))))))</f>
        <v/>
      </c>
      <c r="Q1274" s="24" t="str">
        <f aca="false">IF(B1274="","",IF(OR(P1274="غائب",P1274="غياب",P1274="إجازة بدون راتب"),IFERROR(VLOOKUP(B1274,الموظفين!$A$2:$J$501,8,FALSE()),0),0))</f>
        <v/>
      </c>
      <c r="R1274" s="24" t="str">
        <f aca="false">IF(B1274="","",ROUND((N(K1274)+N(L1274))/60*IFERROR(VLOOKUP(B1274,الموظفين!$A$2:$J$501,8,FALSE()),0)/الإعدادات!$B$6*الإعدادات!$B$9,2))</f>
        <v/>
      </c>
      <c r="S1274" s="24" t="str">
        <f aca="false">IF(OR(B1274="",M1274=""),"",ROUND(M1274/60*IFERROR(VLOOKUP(B1274,الموظفين!$A$2:$J$501,9,FALSE()),0),2))</f>
        <v/>
      </c>
      <c r="T1274" s="17"/>
      <c r="U1274" s="23" t="str">
        <f aca="false">IF(OR(A1274="",B1274=""),"",A1274&amp;"|"&amp;B1274)</f>
        <v/>
      </c>
    </row>
    <row r="1275" customFormat="false" ht="15" hidden="false" customHeight="false" outlineLevel="0" collapsed="false">
      <c r="A1275" s="16"/>
      <c r="B1275" s="17"/>
      <c r="C1275" s="18" t="str">
        <f aca="false">IF($B1275="","",IFERROR(VLOOKUP($B1275,الموظفين!$A$2:$J$501,2,FALSE())&amp;"","⚠ كود غير موجود"))</f>
        <v/>
      </c>
      <c r="D1275" s="18" t="str">
        <f aca="false">IF($B1275="","",IFERROR(VLOOKUP($B1275,الموظفين!$A$2:$J$501,3,FALSE())&amp;"",""))</f>
        <v/>
      </c>
      <c r="E1275" s="18" t="str">
        <f aca="false">IF($B1275="","",IFERROR(VLOOKUP($B1275,الموظفين!$A$2:$J$501,5,FALSE())&amp;"",""))</f>
        <v/>
      </c>
      <c r="F1275" s="19" t="str">
        <f aca="false">IF($B1275="","",IFERROR(VLOOKUP($B1275,الموظفين!$A$2:$J$501,6,FALSE()),""))</f>
        <v/>
      </c>
      <c r="G1275" s="19" t="str">
        <f aca="false">IF($B1275="","",IFERROR(VLOOKUP($B1275,الموظفين!$A$2:$J$501,7,FALSE()),""))</f>
        <v/>
      </c>
      <c r="H1275" s="20"/>
      <c r="I1275" s="20"/>
      <c r="J1275" s="21" t="str">
        <f aca="false">IF(OR(H1275="",I1275=""),"",ROUND(MOD(I1275-H1275,1)*24,2))</f>
        <v/>
      </c>
      <c r="K1275" s="22" t="str">
        <f aca="false">IF(OR(H1275="",F1275=""),"",IF(ROUND(MAX(0,MOD(H1275-F1275+0.5,1)-0.5)*1440,0)&gt;IFERROR(VLOOKUP(E1275,الورديات!$A$2:$E$21,5,FALSE()),0),ROUND(MAX(0,MOD(H1275-F1275+0.5,1)-0.5)*1440,0),0))</f>
        <v/>
      </c>
      <c r="L1275" s="22" t="str">
        <f aca="false">IF(OR(I1275="",G1275=""),"",ROUND(MAX(0,MOD(G1275-I1275+0.5,1)-0.5)*1440,0))</f>
        <v/>
      </c>
      <c r="M1275" s="22" t="str">
        <f aca="false">IF(OR(I1275="",G1275=""),"",IF(ROUND(MAX(0,MOD(I1275-G1275+0.5,1)-0.5)*1440,0)&gt;=الإعدادات!$B$8,ROUND(MAX(0,MOD(I1275-G1275+0.5,1)-0.5)*1440,0),0))</f>
        <v/>
      </c>
      <c r="N1275" s="18" t="str">
        <f aca="false">IF(OR(A1275="",B1275=""),"",IF(COUNTIFS(الإجازات!$A$2:$A$1001,B1275,الإجازات!$D$2:$D$1001,"&lt;="&amp;A1275,الإجازات!$E$2:$E$1001,"&gt;="&amp;A1275,الإجازات!$G$2:$G$1001,"مقبولة")=0,"",LOOKUP(2,1/((الإجازات!$A$2:$A$1001=B1275)*(الإجازات!$D$2:$D$1001&lt;=A1275)*(الإجازات!$E$2:$E$1001&gt;=A1275)*(الإجازات!$G$2:$G$1001="مقبولة")),الإجازات!$C$2:$C$1001)))</f>
        <v/>
      </c>
      <c r="O1275" s="17"/>
      <c r="P1275" s="23" t="str">
        <f aca="false">IF(B1275="","",IF(ISNA(MATCH(B1275,الموظفين!$A$2:$A$501,0)),"⚠ كود غير موجود",IF(O1275&lt;&gt;"",O1275,IF(N1275&lt;&gt;"",N1275,IF(H1275="",IF(AND(A1275&lt;&gt;"",WEEKDAY(A1275)=الإعدادات!$B$11),"راحة أسبوعية","غائب"),IF(I1275="","بدون انصراف",IF(N(K1275)&gt;0,"متأخر","حاضر")))))))</f>
        <v/>
      </c>
      <c r="Q1275" s="24" t="str">
        <f aca="false">IF(B1275="","",IF(OR(P1275="غائب",P1275="غياب",P1275="إجازة بدون راتب"),IFERROR(VLOOKUP(B1275,الموظفين!$A$2:$J$501,8,FALSE()),0),0))</f>
        <v/>
      </c>
      <c r="R1275" s="24" t="str">
        <f aca="false">IF(B1275="","",ROUND((N(K1275)+N(L1275))/60*IFERROR(VLOOKUP(B1275,الموظفين!$A$2:$J$501,8,FALSE()),0)/الإعدادات!$B$6*الإعدادات!$B$9,2))</f>
        <v/>
      </c>
      <c r="S1275" s="24" t="str">
        <f aca="false">IF(OR(B1275="",M1275=""),"",ROUND(M1275/60*IFERROR(VLOOKUP(B1275,الموظفين!$A$2:$J$501,9,FALSE()),0),2))</f>
        <v/>
      </c>
      <c r="T1275" s="17"/>
      <c r="U1275" s="23" t="str">
        <f aca="false">IF(OR(A1275="",B1275=""),"",A1275&amp;"|"&amp;B1275)</f>
        <v/>
      </c>
    </row>
    <row r="1276" customFormat="false" ht="15" hidden="false" customHeight="false" outlineLevel="0" collapsed="false">
      <c r="A1276" s="16"/>
      <c r="B1276" s="17"/>
      <c r="C1276" s="18" t="str">
        <f aca="false">IF($B1276="","",IFERROR(VLOOKUP($B1276,الموظفين!$A$2:$J$501,2,FALSE())&amp;"","⚠ كود غير موجود"))</f>
        <v/>
      </c>
      <c r="D1276" s="18" t="str">
        <f aca="false">IF($B1276="","",IFERROR(VLOOKUP($B1276,الموظفين!$A$2:$J$501,3,FALSE())&amp;"",""))</f>
        <v/>
      </c>
      <c r="E1276" s="18" t="str">
        <f aca="false">IF($B1276="","",IFERROR(VLOOKUP($B1276,الموظفين!$A$2:$J$501,5,FALSE())&amp;"",""))</f>
        <v/>
      </c>
      <c r="F1276" s="19" t="str">
        <f aca="false">IF($B1276="","",IFERROR(VLOOKUP($B1276,الموظفين!$A$2:$J$501,6,FALSE()),""))</f>
        <v/>
      </c>
      <c r="G1276" s="19" t="str">
        <f aca="false">IF($B1276="","",IFERROR(VLOOKUP($B1276,الموظفين!$A$2:$J$501,7,FALSE()),""))</f>
        <v/>
      </c>
      <c r="H1276" s="20"/>
      <c r="I1276" s="20"/>
      <c r="J1276" s="21" t="str">
        <f aca="false">IF(OR(H1276="",I1276=""),"",ROUND(MOD(I1276-H1276,1)*24,2))</f>
        <v/>
      </c>
      <c r="K1276" s="22" t="str">
        <f aca="false">IF(OR(H1276="",F1276=""),"",IF(ROUND(MAX(0,MOD(H1276-F1276+0.5,1)-0.5)*1440,0)&gt;IFERROR(VLOOKUP(E1276,الورديات!$A$2:$E$21,5,FALSE()),0),ROUND(MAX(0,MOD(H1276-F1276+0.5,1)-0.5)*1440,0),0))</f>
        <v/>
      </c>
      <c r="L1276" s="22" t="str">
        <f aca="false">IF(OR(I1276="",G1276=""),"",ROUND(MAX(0,MOD(G1276-I1276+0.5,1)-0.5)*1440,0))</f>
        <v/>
      </c>
      <c r="M1276" s="22" t="str">
        <f aca="false">IF(OR(I1276="",G1276=""),"",IF(ROUND(MAX(0,MOD(I1276-G1276+0.5,1)-0.5)*1440,0)&gt;=الإعدادات!$B$8,ROUND(MAX(0,MOD(I1276-G1276+0.5,1)-0.5)*1440,0),0))</f>
        <v/>
      </c>
      <c r="N1276" s="18" t="str">
        <f aca="false">IF(OR(A1276="",B1276=""),"",IF(COUNTIFS(الإجازات!$A$2:$A$1001,B1276,الإجازات!$D$2:$D$1001,"&lt;="&amp;A1276,الإجازات!$E$2:$E$1001,"&gt;="&amp;A1276,الإجازات!$G$2:$G$1001,"مقبولة")=0,"",LOOKUP(2,1/((الإجازات!$A$2:$A$1001=B1276)*(الإجازات!$D$2:$D$1001&lt;=A1276)*(الإجازات!$E$2:$E$1001&gt;=A1276)*(الإجازات!$G$2:$G$1001="مقبولة")),الإجازات!$C$2:$C$1001)))</f>
        <v/>
      </c>
      <c r="O1276" s="17"/>
      <c r="P1276" s="23" t="str">
        <f aca="false">IF(B1276="","",IF(ISNA(MATCH(B1276,الموظفين!$A$2:$A$501,0)),"⚠ كود غير موجود",IF(O1276&lt;&gt;"",O1276,IF(N1276&lt;&gt;"",N1276,IF(H1276="",IF(AND(A1276&lt;&gt;"",WEEKDAY(A1276)=الإعدادات!$B$11),"راحة أسبوعية","غائب"),IF(I1276="","بدون انصراف",IF(N(K1276)&gt;0,"متأخر","حاضر")))))))</f>
        <v/>
      </c>
      <c r="Q1276" s="24" t="str">
        <f aca="false">IF(B1276="","",IF(OR(P1276="غائب",P1276="غياب",P1276="إجازة بدون راتب"),IFERROR(VLOOKUP(B1276,الموظفين!$A$2:$J$501,8,FALSE()),0),0))</f>
        <v/>
      </c>
      <c r="R1276" s="24" t="str">
        <f aca="false">IF(B1276="","",ROUND((N(K1276)+N(L1276))/60*IFERROR(VLOOKUP(B1276,الموظفين!$A$2:$J$501,8,FALSE()),0)/الإعدادات!$B$6*الإعدادات!$B$9,2))</f>
        <v/>
      </c>
      <c r="S1276" s="24" t="str">
        <f aca="false">IF(OR(B1276="",M1276=""),"",ROUND(M1276/60*IFERROR(VLOOKUP(B1276,الموظفين!$A$2:$J$501,9,FALSE()),0),2))</f>
        <v/>
      </c>
      <c r="T1276" s="17"/>
      <c r="U1276" s="23" t="str">
        <f aca="false">IF(OR(A1276="",B1276=""),"",A1276&amp;"|"&amp;B1276)</f>
        <v/>
      </c>
    </row>
    <row r="1277" customFormat="false" ht="15" hidden="false" customHeight="false" outlineLevel="0" collapsed="false">
      <c r="A1277" s="16"/>
      <c r="B1277" s="17"/>
      <c r="C1277" s="18" t="str">
        <f aca="false">IF($B1277="","",IFERROR(VLOOKUP($B1277,الموظفين!$A$2:$J$501,2,FALSE())&amp;"","⚠ كود غير موجود"))</f>
        <v/>
      </c>
      <c r="D1277" s="18" t="str">
        <f aca="false">IF($B1277="","",IFERROR(VLOOKUP($B1277,الموظفين!$A$2:$J$501,3,FALSE())&amp;"",""))</f>
        <v/>
      </c>
      <c r="E1277" s="18" t="str">
        <f aca="false">IF($B1277="","",IFERROR(VLOOKUP($B1277,الموظفين!$A$2:$J$501,5,FALSE())&amp;"",""))</f>
        <v/>
      </c>
      <c r="F1277" s="19" t="str">
        <f aca="false">IF($B1277="","",IFERROR(VLOOKUP($B1277,الموظفين!$A$2:$J$501,6,FALSE()),""))</f>
        <v/>
      </c>
      <c r="G1277" s="19" t="str">
        <f aca="false">IF($B1277="","",IFERROR(VLOOKUP($B1277,الموظفين!$A$2:$J$501,7,FALSE()),""))</f>
        <v/>
      </c>
      <c r="H1277" s="20"/>
      <c r="I1277" s="20"/>
      <c r="J1277" s="21" t="str">
        <f aca="false">IF(OR(H1277="",I1277=""),"",ROUND(MOD(I1277-H1277,1)*24,2))</f>
        <v/>
      </c>
      <c r="K1277" s="22" t="str">
        <f aca="false">IF(OR(H1277="",F1277=""),"",IF(ROUND(MAX(0,MOD(H1277-F1277+0.5,1)-0.5)*1440,0)&gt;IFERROR(VLOOKUP(E1277,الورديات!$A$2:$E$21,5,FALSE()),0),ROUND(MAX(0,MOD(H1277-F1277+0.5,1)-0.5)*1440,0),0))</f>
        <v/>
      </c>
      <c r="L1277" s="22" t="str">
        <f aca="false">IF(OR(I1277="",G1277=""),"",ROUND(MAX(0,MOD(G1277-I1277+0.5,1)-0.5)*1440,0))</f>
        <v/>
      </c>
      <c r="M1277" s="22" t="str">
        <f aca="false">IF(OR(I1277="",G1277=""),"",IF(ROUND(MAX(0,MOD(I1277-G1277+0.5,1)-0.5)*1440,0)&gt;=الإعدادات!$B$8,ROUND(MAX(0,MOD(I1277-G1277+0.5,1)-0.5)*1440,0),0))</f>
        <v/>
      </c>
      <c r="N1277" s="18" t="str">
        <f aca="false">IF(OR(A1277="",B1277=""),"",IF(COUNTIFS(الإجازات!$A$2:$A$1001,B1277,الإجازات!$D$2:$D$1001,"&lt;="&amp;A1277,الإجازات!$E$2:$E$1001,"&gt;="&amp;A1277,الإجازات!$G$2:$G$1001,"مقبولة")=0,"",LOOKUP(2,1/((الإجازات!$A$2:$A$1001=B1277)*(الإجازات!$D$2:$D$1001&lt;=A1277)*(الإجازات!$E$2:$E$1001&gt;=A1277)*(الإجازات!$G$2:$G$1001="مقبولة")),الإجازات!$C$2:$C$1001)))</f>
        <v/>
      </c>
      <c r="O1277" s="17"/>
      <c r="P1277" s="23" t="str">
        <f aca="false">IF(B1277="","",IF(ISNA(MATCH(B1277,الموظفين!$A$2:$A$501,0)),"⚠ كود غير موجود",IF(O1277&lt;&gt;"",O1277,IF(N1277&lt;&gt;"",N1277,IF(H1277="",IF(AND(A1277&lt;&gt;"",WEEKDAY(A1277)=الإعدادات!$B$11),"راحة أسبوعية","غائب"),IF(I1277="","بدون انصراف",IF(N(K1277)&gt;0,"متأخر","حاضر")))))))</f>
        <v/>
      </c>
      <c r="Q1277" s="24" t="str">
        <f aca="false">IF(B1277="","",IF(OR(P1277="غائب",P1277="غياب",P1277="إجازة بدون راتب"),IFERROR(VLOOKUP(B1277,الموظفين!$A$2:$J$501,8,FALSE()),0),0))</f>
        <v/>
      </c>
      <c r="R1277" s="24" t="str">
        <f aca="false">IF(B1277="","",ROUND((N(K1277)+N(L1277))/60*IFERROR(VLOOKUP(B1277,الموظفين!$A$2:$J$501,8,FALSE()),0)/الإعدادات!$B$6*الإعدادات!$B$9,2))</f>
        <v/>
      </c>
      <c r="S1277" s="24" t="str">
        <f aca="false">IF(OR(B1277="",M1277=""),"",ROUND(M1277/60*IFERROR(VLOOKUP(B1277,الموظفين!$A$2:$J$501,9,FALSE()),0),2))</f>
        <v/>
      </c>
      <c r="T1277" s="17"/>
      <c r="U1277" s="23" t="str">
        <f aca="false">IF(OR(A1277="",B1277=""),"",A1277&amp;"|"&amp;B1277)</f>
        <v/>
      </c>
    </row>
    <row r="1278" customFormat="false" ht="15" hidden="false" customHeight="false" outlineLevel="0" collapsed="false">
      <c r="A1278" s="16"/>
      <c r="B1278" s="17"/>
      <c r="C1278" s="18" t="str">
        <f aca="false">IF($B1278="","",IFERROR(VLOOKUP($B1278,الموظفين!$A$2:$J$501,2,FALSE())&amp;"","⚠ كود غير موجود"))</f>
        <v/>
      </c>
      <c r="D1278" s="18" t="str">
        <f aca="false">IF($B1278="","",IFERROR(VLOOKUP($B1278,الموظفين!$A$2:$J$501,3,FALSE())&amp;"",""))</f>
        <v/>
      </c>
      <c r="E1278" s="18" t="str">
        <f aca="false">IF($B1278="","",IFERROR(VLOOKUP($B1278,الموظفين!$A$2:$J$501,5,FALSE())&amp;"",""))</f>
        <v/>
      </c>
      <c r="F1278" s="19" t="str">
        <f aca="false">IF($B1278="","",IFERROR(VLOOKUP($B1278,الموظفين!$A$2:$J$501,6,FALSE()),""))</f>
        <v/>
      </c>
      <c r="G1278" s="19" t="str">
        <f aca="false">IF($B1278="","",IFERROR(VLOOKUP($B1278,الموظفين!$A$2:$J$501,7,FALSE()),""))</f>
        <v/>
      </c>
      <c r="H1278" s="20"/>
      <c r="I1278" s="20"/>
      <c r="J1278" s="21" t="str">
        <f aca="false">IF(OR(H1278="",I1278=""),"",ROUND(MOD(I1278-H1278,1)*24,2))</f>
        <v/>
      </c>
      <c r="K1278" s="22" t="str">
        <f aca="false">IF(OR(H1278="",F1278=""),"",IF(ROUND(MAX(0,MOD(H1278-F1278+0.5,1)-0.5)*1440,0)&gt;IFERROR(VLOOKUP(E1278,الورديات!$A$2:$E$21,5,FALSE()),0),ROUND(MAX(0,MOD(H1278-F1278+0.5,1)-0.5)*1440,0),0))</f>
        <v/>
      </c>
      <c r="L1278" s="22" t="str">
        <f aca="false">IF(OR(I1278="",G1278=""),"",ROUND(MAX(0,MOD(G1278-I1278+0.5,1)-0.5)*1440,0))</f>
        <v/>
      </c>
      <c r="M1278" s="22" t="str">
        <f aca="false">IF(OR(I1278="",G1278=""),"",IF(ROUND(MAX(0,MOD(I1278-G1278+0.5,1)-0.5)*1440,0)&gt;=الإعدادات!$B$8,ROUND(MAX(0,MOD(I1278-G1278+0.5,1)-0.5)*1440,0),0))</f>
        <v/>
      </c>
      <c r="N1278" s="18" t="str">
        <f aca="false">IF(OR(A1278="",B1278=""),"",IF(COUNTIFS(الإجازات!$A$2:$A$1001,B1278,الإجازات!$D$2:$D$1001,"&lt;="&amp;A1278,الإجازات!$E$2:$E$1001,"&gt;="&amp;A1278,الإجازات!$G$2:$G$1001,"مقبولة")=0,"",LOOKUP(2,1/((الإجازات!$A$2:$A$1001=B1278)*(الإجازات!$D$2:$D$1001&lt;=A1278)*(الإجازات!$E$2:$E$1001&gt;=A1278)*(الإجازات!$G$2:$G$1001="مقبولة")),الإجازات!$C$2:$C$1001)))</f>
        <v/>
      </c>
      <c r="O1278" s="17"/>
      <c r="P1278" s="23" t="str">
        <f aca="false">IF(B1278="","",IF(ISNA(MATCH(B1278,الموظفين!$A$2:$A$501,0)),"⚠ كود غير موجود",IF(O1278&lt;&gt;"",O1278,IF(N1278&lt;&gt;"",N1278,IF(H1278="",IF(AND(A1278&lt;&gt;"",WEEKDAY(A1278)=الإعدادات!$B$11),"راحة أسبوعية","غائب"),IF(I1278="","بدون انصراف",IF(N(K1278)&gt;0,"متأخر","حاضر")))))))</f>
        <v/>
      </c>
      <c r="Q1278" s="24" t="str">
        <f aca="false">IF(B1278="","",IF(OR(P1278="غائب",P1278="غياب",P1278="إجازة بدون راتب"),IFERROR(VLOOKUP(B1278,الموظفين!$A$2:$J$501,8,FALSE()),0),0))</f>
        <v/>
      </c>
      <c r="R1278" s="24" t="str">
        <f aca="false">IF(B1278="","",ROUND((N(K1278)+N(L1278))/60*IFERROR(VLOOKUP(B1278,الموظفين!$A$2:$J$501,8,FALSE()),0)/الإعدادات!$B$6*الإعدادات!$B$9,2))</f>
        <v/>
      </c>
      <c r="S1278" s="24" t="str">
        <f aca="false">IF(OR(B1278="",M1278=""),"",ROUND(M1278/60*IFERROR(VLOOKUP(B1278,الموظفين!$A$2:$J$501,9,FALSE()),0),2))</f>
        <v/>
      </c>
      <c r="T1278" s="17"/>
      <c r="U1278" s="23" t="str">
        <f aca="false">IF(OR(A1278="",B1278=""),"",A1278&amp;"|"&amp;B1278)</f>
        <v/>
      </c>
    </row>
    <row r="1279" customFormat="false" ht="15" hidden="false" customHeight="false" outlineLevel="0" collapsed="false">
      <c r="A1279" s="16"/>
      <c r="B1279" s="17"/>
      <c r="C1279" s="18" t="str">
        <f aca="false">IF($B1279="","",IFERROR(VLOOKUP($B1279,الموظفين!$A$2:$J$501,2,FALSE())&amp;"","⚠ كود غير موجود"))</f>
        <v/>
      </c>
      <c r="D1279" s="18" t="str">
        <f aca="false">IF($B1279="","",IFERROR(VLOOKUP($B1279,الموظفين!$A$2:$J$501,3,FALSE())&amp;"",""))</f>
        <v/>
      </c>
      <c r="E1279" s="18" t="str">
        <f aca="false">IF($B1279="","",IFERROR(VLOOKUP($B1279,الموظفين!$A$2:$J$501,5,FALSE())&amp;"",""))</f>
        <v/>
      </c>
      <c r="F1279" s="19" t="str">
        <f aca="false">IF($B1279="","",IFERROR(VLOOKUP($B1279,الموظفين!$A$2:$J$501,6,FALSE()),""))</f>
        <v/>
      </c>
      <c r="G1279" s="19" t="str">
        <f aca="false">IF($B1279="","",IFERROR(VLOOKUP($B1279,الموظفين!$A$2:$J$501,7,FALSE()),""))</f>
        <v/>
      </c>
      <c r="H1279" s="20"/>
      <c r="I1279" s="20"/>
      <c r="J1279" s="21" t="str">
        <f aca="false">IF(OR(H1279="",I1279=""),"",ROUND(MOD(I1279-H1279,1)*24,2))</f>
        <v/>
      </c>
      <c r="K1279" s="22" t="str">
        <f aca="false">IF(OR(H1279="",F1279=""),"",IF(ROUND(MAX(0,MOD(H1279-F1279+0.5,1)-0.5)*1440,0)&gt;IFERROR(VLOOKUP(E1279,الورديات!$A$2:$E$21,5,FALSE()),0),ROUND(MAX(0,MOD(H1279-F1279+0.5,1)-0.5)*1440,0),0))</f>
        <v/>
      </c>
      <c r="L1279" s="22" t="str">
        <f aca="false">IF(OR(I1279="",G1279=""),"",ROUND(MAX(0,MOD(G1279-I1279+0.5,1)-0.5)*1440,0))</f>
        <v/>
      </c>
      <c r="M1279" s="22" t="str">
        <f aca="false">IF(OR(I1279="",G1279=""),"",IF(ROUND(MAX(0,MOD(I1279-G1279+0.5,1)-0.5)*1440,0)&gt;=الإعدادات!$B$8,ROUND(MAX(0,MOD(I1279-G1279+0.5,1)-0.5)*1440,0),0))</f>
        <v/>
      </c>
      <c r="N1279" s="18" t="str">
        <f aca="false">IF(OR(A1279="",B1279=""),"",IF(COUNTIFS(الإجازات!$A$2:$A$1001,B1279,الإجازات!$D$2:$D$1001,"&lt;="&amp;A1279,الإجازات!$E$2:$E$1001,"&gt;="&amp;A1279,الإجازات!$G$2:$G$1001,"مقبولة")=0,"",LOOKUP(2,1/((الإجازات!$A$2:$A$1001=B1279)*(الإجازات!$D$2:$D$1001&lt;=A1279)*(الإجازات!$E$2:$E$1001&gt;=A1279)*(الإجازات!$G$2:$G$1001="مقبولة")),الإجازات!$C$2:$C$1001)))</f>
        <v/>
      </c>
      <c r="O1279" s="17"/>
      <c r="P1279" s="23" t="str">
        <f aca="false">IF(B1279="","",IF(ISNA(MATCH(B1279,الموظفين!$A$2:$A$501,0)),"⚠ كود غير موجود",IF(O1279&lt;&gt;"",O1279,IF(N1279&lt;&gt;"",N1279,IF(H1279="",IF(AND(A1279&lt;&gt;"",WEEKDAY(A1279)=الإعدادات!$B$11),"راحة أسبوعية","غائب"),IF(I1279="","بدون انصراف",IF(N(K1279)&gt;0,"متأخر","حاضر")))))))</f>
        <v/>
      </c>
      <c r="Q1279" s="24" t="str">
        <f aca="false">IF(B1279="","",IF(OR(P1279="غائب",P1279="غياب",P1279="إجازة بدون راتب"),IFERROR(VLOOKUP(B1279,الموظفين!$A$2:$J$501,8,FALSE()),0),0))</f>
        <v/>
      </c>
      <c r="R1279" s="24" t="str">
        <f aca="false">IF(B1279="","",ROUND((N(K1279)+N(L1279))/60*IFERROR(VLOOKUP(B1279,الموظفين!$A$2:$J$501,8,FALSE()),0)/الإعدادات!$B$6*الإعدادات!$B$9,2))</f>
        <v/>
      </c>
      <c r="S1279" s="24" t="str">
        <f aca="false">IF(OR(B1279="",M1279=""),"",ROUND(M1279/60*IFERROR(VLOOKUP(B1279,الموظفين!$A$2:$J$501,9,FALSE()),0),2))</f>
        <v/>
      </c>
      <c r="T1279" s="17"/>
      <c r="U1279" s="23" t="str">
        <f aca="false">IF(OR(A1279="",B1279=""),"",A1279&amp;"|"&amp;B1279)</f>
        <v/>
      </c>
    </row>
    <row r="1280" customFormat="false" ht="15" hidden="false" customHeight="false" outlineLevel="0" collapsed="false">
      <c r="A1280" s="16"/>
      <c r="B1280" s="17"/>
      <c r="C1280" s="18" t="str">
        <f aca="false">IF($B1280="","",IFERROR(VLOOKUP($B1280,الموظفين!$A$2:$J$501,2,FALSE())&amp;"","⚠ كود غير موجود"))</f>
        <v/>
      </c>
      <c r="D1280" s="18" t="str">
        <f aca="false">IF($B1280="","",IFERROR(VLOOKUP($B1280,الموظفين!$A$2:$J$501,3,FALSE())&amp;"",""))</f>
        <v/>
      </c>
      <c r="E1280" s="18" t="str">
        <f aca="false">IF($B1280="","",IFERROR(VLOOKUP($B1280,الموظفين!$A$2:$J$501,5,FALSE())&amp;"",""))</f>
        <v/>
      </c>
      <c r="F1280" s="19" t="str">
        <f aca="false">IF($B1280="","",IFERROR(VLOOKUP($B1280,الموظفين!$A$2:$J$501,6,FALSE()),""))</f>
        <v/>
      </c>
      <c r="G1280" s="19" t="str">
        <f aca="false">IF($B1280="","",IFERROR(VLOOKUP($B1280,الموظفين!$A$2:$J$501,7,FALSE()),""))</f>
        <v/>
      </c>
      <c r="H1280" s="20"/>
      <c r="I1280" s="20"/>
      <c r="J1280" s="21" t="str">
        <f aca="false">IF(OR(H1280="",I1280=""),"",ROUND(MOD(I1280-H1280,1)*24,2))</f>
        <v/>
      </c>
      <c r="K1280" s="22" t="str">
        <f aca="false">IF(OR(H1280="",F1280=""),"",IF(ROUND(MAX(0,MOD(H1280-F1280+0.5,1)-0.5)*1440,0)&gt;IFERROR(VLOOKUP(E1280,الورديات!$A$2:$E$21,5,FALSE()),0),ROUND(MAX(0,MOD(H1280-F1280+0.5,1)-0.5)*1440,0),0))</f>
        <v/>
      </c>
      <c r="L1280" s="22" t="str">
        <f aca="false">IF(OR(I1280="",G1280=""),"",ROUND(MAX(0,MOD(G1280-I1280+0.5,1)-0.5)*1440,0))</f>
        <v/>
      </c>
      <c r="M1280" s="22" t="str">
        <f aca="false">IF(OR(I1280="",G1280=""),"",IF(ROUND(MAX(0,MOD(I1280-G1280+0.5,1)-0.5)*1440,0)&gt;=الإعدادات!$B$8,ROUND(MAX(0,MOD(I1280-G1280+0.5,1)-0.5)*1440,0),0))</f>
        <v/>
      </c>
      <c r="N1280" s="18" t="str">
        <f aca="false">IF(OR(A1280="",B1280=""),"",IF(COUNTIFS(الإجازات!$A$2:$A$1001,B1280,الإجازات!$D$2:$D$1001,"&lt;="&amp;A1280,الإجازات!$E$2:$E$1001,"&gt;="&amp;A1280,الإجازات!$G$2:$G$1001,"مقبولة")=0,"",LOOKUP(2,1/((الإجازات!$A$2:$A$1001=B1280)*(الإجازات!$D$2:$D$1001&lt;=A1280)*(الإجازات!$E$2:$E$1001&gt;=A1280)*(الإجازات!$G$2:$G$1001="مقبولة")),الإجازات!$C$2:$C$1001)))</f>
        <v/>
      </c>
      <c r="O1280" s="17"/>
      <c r="P1280" s="23" t="str">
        <f aca="false">IF(B1280="","",IF(ISNA(MATCH(B1280,الموظفين!$A$2:$A$501,0)),"⚠ كود غير موجود",IF(O1280&lt;&gt;"",O1280,IF(N1280&lt;&gt;"",N1280,IF(H1280="",IF(AND(A1280&lt;&gt;"",WEEKDAY(A1280)=الإعدادات!$B$11),"راحة أسبوعية","غائب"),IF(I1280="","بدون انصراف",IF(N(K1280)&gt;0,"متأخر","حاضر")))))))</f>
        <v/>
      </c>
      <c r="Q1280" s="24" t="str">
        <f aca="false">IF(B1280="","",IF(OR(P1280="غائب",P1280="غياب",P1280="إجازة بدون راتب"),IFERROR(VLOOKUP(B1280,الموظفين!$A$2:$J$501,8,FALSE()),0),0))</f>
        <v/>
      </c>
      <c r="R1280" s="24" t="str">
        <f aca="false">IF(B1280="","",ROUND((N(K1280)+N(L1280))/60*IFERROR(VLOOKUP(B1280,الموظفين!$A$2:$J$501,8,FALSE()),0)/الإعدادات!$B$6*الإعدادات!$B$9,2))</f>
        <v/>
      </c>
      <c r="S1280" s="24" t="str">
        <f aca="false">IF(OR(B1280="",M1280=""),"",ROUND(M1280/60*IFERROR(VLOOKUP(B1280,الموظفين!$A$2:$J$501,9,FALSE()),0),2))</f>
        <v/>
      </c>
      <c r="T1280" s="17"/>
      <c r="U1280" s="23" t="str">
        <f aca="false">IF(OR(A1280="",B1280=""),"",A1280&amp;"|"&amp;B1280)</f>
        <v/>
      </c>
    </row>
    <row r="1281" customFormat="false" ht="15" hidden="false" customHeight="false" outlineLevel="0" collapsed="false">
      <c r="A1281" s="16"/>
      <c r="B1281" s="17"/>
      <c r="C1281" s="18" t="str">
        <f aca="false">IF($B1281="","",IFERROR(VLOOKUP($B1281,الموظفين!$A$2:$J$501,2,FALSE())&amp;"","⚠ كود غير موجود"))</f>
        <v/>
      </c>
      <c r="D1281" s="18" t="str">
        <f aca="false">IF($B1281="","",IFERROR(VLOOKUP($B1281,الموظفين!$A$2:$J$501,3,FALSE())&amp;"",""))</f>
        <v/>
      </c>
      <c r="E1281" s="18" t="str">
        <f aca="false">IF($B1281="","",IFERROR(VLOOKUP($B1281,الموظفين!$A$2:$J$501,5,FALSE())&amp;"",""))</f>
        <v/>
      </c>
      <c r="F1281" s="19" t="str">
        <f aca="false">IF($B1281="","",IFERROR(VLOOKUP($B1281,الموظفين!$A$2:$J$501,6,FALSE()),""))</f>
        <v/>
      </c>
      <c r="G1281" s="19" t="str">
        <f aca="false">IF($B1281="","",IFERROR(VLOOKUP($B1281,الموظفين!$A$2:$J$501,7,FALSE()),""))</f>
        <v/>
      </c>
      <c r="H1281" s="20"/>
      <c r="I1281" s="20"/>
      <c r="J1281" s="21" t="str">
        <f aca="false">IF(OR(H1281="",I1281=""),"",ROUND(MOD(I1281-H1281,1)*24,2))</f>
        <v/>
      </c>
      <c r="K1281" s="22" t="str">
        <f aca="false">IF(OR(H1281="",F1281=""),"",IF(ROUND(MAX(0,MOD(H1281-F1281+0.5,1)-0.5)*1440,0)&gt;IFERROR(VLOOKUP(E1281,الورديات!$A$2:$E$21,5,FALSE()),0),ROUND(MAX(0,MOD(H1281-F1281+0.5,1)-0.5)*1440,0),0))</f>
        <v/>
      </c>
      <c r="L1281" s="22" t="str">
        <f aca="false">IF(OR(I1281="",G1281=""),"",ROUND(MAX(0,MOD(G1281-I1281+0.5,1)-0.5)*1440,0))</f>
        <v/>
      </c>
      <c r="M1281" s="22" t="str">
        <f aca="false">IF(OR(I1281="",G1281=""),"",IF(ROUND(MAX(0,MOD(I1281-G1281+0.5,1)-0.5)*1440,0)&gt;=الإعدادات!$B$8,ROUND(MAX(0,MOD(I1281-G1281+0.5,1)-0.5)*1440,0),0))</f>
        <v/>
      </c>
      <c r="N1281" s="18" t="str">
        <f aca="false">IF(OR(A1281="",B1281=""),"",IF(COUNTIFS(الإجازات!$A$2:$A$1001,B1281,الإجازات!$D$2:$D$1001,"&lt;="&amp;A1281,الإجازات!$E$2:$E$1001,"&gt;="&amp;A1281,الإجازات!$G$2:$G$1001,"مقبولة")=0,"",LOOKUP(2,1/((الإجازات!$A$2:$A$1001=B1281)*(الإجازات!$D$2:$D$1001&lt;=A1281)*(الإجازات!$E$2:$E$1001&gt;=A1281)*(الإجازات!$G$2:$G$1001="مقبولة")),الإجازات!$C$2:$C$1001)))</f>
        <v/>
      </c>
      <c r="O1281" s="17"/>
      <c r="P1281" s="23" t="str">
        <f aca="false">IF(B1281="","",IF(ISNA(MATCH(B1281,الموظفين!$A$2:$A$501,0)),"⚠ كود غير موجود",IF(O1281&lt;&gt;"",O1281,IF(N1281&lt;&gt;"",N1281,IF(H1281="",IF(AND(A1281&lt;&gt;"",WEEKDAY(A1281)=الإعدادات!$B$11),"راحة أسبوعية","غائب"),IF(I1281="","بدون انصراف",IF(N(K1281)&gt;0,"متأخر","حاضر")))))))</f>
        <v/>
      </c>
      <c r="Q1281" s="24" t="str">
        <f aca="false">IF(B1281="","",IF(OR(P1281="غائب",P1281="غياب",P1281="إجازة بدون راتب"),IFERROR(VLOOKUP(B1281,الموظفين!$A$2:$J$501,8,FALSE()),0),0))</f>
        <v/>
      </c>
      <c r="R1281" s="24" t="str">
        <f aca="false">IF(B1281="","",ROUND((N(K1281)+N(L1281))/60*IFERROR(VLOOKUP(B1281,الموظفين!$A$2:$J$501,8,FALSE()),0)/الإعدادات!$B$6*الإعدادات!$B$9,2))</f>
        <v/>
      </c>
      <c r="S1281" s="24" t="str">
        <f aca="false">IF(OR(B1281="",M1281=""),"",ROUND(M1281/60*IFERROR(VLOOKUP(B1281,الموظفين!$A$2:$J$501,9,FALSE()),0),2))</f>
        <v/>
      </c>
      <c r="T1281" s="17"/>
      <c r="U1281" s="23" t="str">
        <f aca="false">IF(OR(A1281="",B1281=""),"",A1281&amp;"|"&amp;B1281)</f>
        <v/>
      </c>
    </row>
    <row r="1282" customFormat="false" ht="15" hidden="false" customHeight="false" outlineLevel="0" collapsed="false">
      <c r="A1282" s="16"/>
      <c r="B1282" s="17"/>
      <c r="C1282" s="18" t="str">
        <f aca="false">IF($B1282="","",IFERROR(VLOOKUP($B1282,الموظفين!$A$2:$J$501,2,FALSE())&amp;"","⚠ كود غير موجود"))</f>
        <v/>
      </c>
      <c r="D1282" s="18" t="str">
        <f aca="false">IF($B1282="","",IFERROR(VLOOKUP($B1282,الموظفين!$A$2:$J$501,3,FALSE())&amp;"",""))</f>
        <v/>
      </c>
      <c r="E1282" s="18" t="str">
        <f aca="false">IF($B1282="","",IFERROR(VLOOKUP($B1282,الموظفين!$A$2:$J$501,5,FALSE())&amp;"",""))</f>
        <v/>
      </c>
      <c r="F1282" s="19" t="str">
        <f aca="false">IF($B1282="","",IFERROR(VLOOKUP($B1282,الموظفين!$A$2:$J$501,6,FALSE()),""))</f>
        <v/>
      </c>
      <c r="G1282" s="19" t="str">
        <f aca="false">IF($B1282="","",IFERROR(VLOOKUP($B1282,الموظفين!$A$2:$J$501,7,FALSE()),""))</f>
        <v/>
      </c>
      <c r="H1282" s="20"/>
      <c r="I1282" s="20"/>
      <c r="J1282" s="21" t="str">
        <f aca="false">IF(OR(H1282="",I1282=""),"",ROUND(MOD(I1282-H1282,1)*24,2))</f>
        <v/>
      </c>
      <c r="K1282" s="22" t="str">
        <f aca="false">IF(OR(H1282="",F1282=""),"",IF(ROUND(MAX(0,MOD(H1282-F1282+0.5,1)-0.5)*1440,0)&gt;IFERROR(VLOOKUP(E1282,الورديات!$A$2:$E$21,5,FALSE()),0),ROUND(MAX(0,MOD(H1282-F1282+0.5,1)-0.5)*1440,0),0))</f>
        <v/>
      </c>
      <c r="L1282" s="22" t="str">
        <f aca="false">IF(OR(I1282="",G1282=""),"",ROUND(MAX(0,MOD(G1282-I1282+0.5,1)-0.5)*1440,0))</f>
        <v/>
      </c>
      <c r="M1282" s="22" t="str">
        <f aca="false">IF(OR(I1282="",G1282=""),"",IF(ROUND(MAX(0,MOD(I1282-G1282+0.5,1)-0.5)*1440,0)&gt;=الإعدادات!$B$8,ROUND(MAX(0,MOD(I1282-G1282+0.5,1)-0.5)*1440,0),0))</f>
        <v/>
      </c>
      <c r="N1282" s="18" t="str">
        <f aca="false">IF(OR(A1282="",B1282=""),"",IF(COUNTIFS(الإجازات!$A$2:$A$1001,B1282,الإجازات!$D$2:$D$1001,"&lt;="&amp;A1282,الإجازات!$E$2:$E$1001,"&gt;="&amp;A1282,الإجازات!$G$2:$G$1001,"مقبولة")=0,"",LOOKUP(2,1/((الإجازات!$A$2:$A$1001=B1282)*(الإجازات!$D$2:$D$1001&lt;=A1282)*(الإجازات!$E$2:$E$1001&gt;=A1282)*(الإجازات!$G$2:$G$1001="مقبولة")),الإجازات!$C$2:$C$1001)))</f>
        <v/>
      </c>
      <c r="O1282" s="17"/>
      <c r="P1282" s="23" t="str">
        <f aca="false">IF(B1282="","",IF(ISNA(MATCH(B1282,الموظفين!$A$2:$A$501,0)),"⚠ كود غير موجود",IF(O1282&lt;&gt;"",O1282,IF(N1282&lt;&gt;"",N1282,IF(H1282="",IF(AND(A1282&lt;&gt;"",WEEKDAY(A1282)=الإعدادات!$B$11),"راحة أسبوعية","غائب"),IF(I1282="","بدون انصراف",IF(N(K1282)&gt;0,"متأخر","حاضر")))))))</f>
        <v/>
      </c>
      <c r="Q1282" s="24" t="str">
        <f aca="false">IF(B1282="","",IF(OR(P1282="غائب",P1282="غياب",P1282="إجازة بدون راتب"),IFERROR(VLOOKUP(B1282,الموظفين!$A$2:$J$501,8,FALSE()),0),0))</f>
        <v/>
      </c>
      <c r="R1282" s="24" t="str">
        <f aca="false">IF(B1282="","",ROUND((N(K1282)+N(L1282))/60*IFERROR(VLOOKUP(B1282,الموظفين!$A$2:$J$501,8,FALSE()),0)/الإعدادات!$B$6*الإعدادات!$B$9,2))</f>
        <v/>
      </c>
      <c r="S1282" s="24" t="str">
        <f aca="false">IF(OR(B1282="",M1282=""),"",ROUND(M1282/60*IFERROR(VLOOKUP(B1282,الموظفين!$A$2:$J$501,9,FALSE()),0),2))</f>
        <v/>
      </c>
      <c r="T1282" s="17"/>
      <c r="U1282" s="23" t="str">
        <f aca="false">IF(OR(A1282="",B1282=""),"",A1282&amp;"|"&amp;B1282)</f>
        <v/>
      </c>
    </row>
    <row r="1283" customFormat="false" ht="15" hidden="false" customHeight="false" outlineLevel="0" collapsed="false">
      <c r="A1283" s="16"/>
      <c r="B1283" s="17"/>
      <c r="C1283" s="18" t="str">
        <f aca="false">IF($B1283="","",IFERROR(VLOOKUP($B1283,الموظفين!$A$2:$J$501,2,FALSE())&amp;"","⚠ كود غير موجود"))</f>
        <v/>
      </c>
      <c r="D1283" s="18" t="str">
        <f aca="false">IF($B1283="","",IFERROR(VLOOKUP($B1283,الموظفين!$A$2:$J$501,3,FALSE())&amp;"",""))</f>
        <v/>
      </c>
      <c r="E1283" s="18" t="str">
        <f aca="false">IF($B1283="","",IFERROR(VLOOKUP($B1283,الموظفين!$A$2:$J$501,5,FALSE())&amp;"",""))</f>
        <v/>
      </c>
      <c r="F1283" s="19" t="str">
        <f aca="false">IF($B1283="","",IFERROR(VLOOKUP($B1283,الموظفين!$A$2:$J$501,6,FALSE()),""))</f>
        <v/>
      </c>
      <c r="G1283" s="19" t="str">
        <f aca="false">IF($B1283="","",IFERROR(VLOOKUP($B1283,الموظفين!$A$2:$J$501,7,FALSE()),""))</f>
        <v/>
      </c>
      <c r="H1283" s="20"/>
      <c r="I1283" s="20"/>
      <c r="J1283" s="21" t="str">
        <f aca="false">IF(OR(H1283="",I1283=""),"",ROUND(MOD(I1283-H1283,1)*24,2))</f>
        <v/>
      </c>
      <c r="K1283" s="22" t="str">
        <f aca="false">IF(OR(H1283="",F1283=""),"",IF(ROUND(MAX(0,MOD(H1283-F1283+0.5,1)-0.5)*1440,0)&gt;IFERROR(VLOOKUP(E1283,الورديات!$A$2:$E$21,5,FALSE()),0),ROUND(MAX(0,MOD(H1283-F1283+0.5,1)-0.5)*1440,0),0))</f>
        <v/>
      </c>
      <c r="L1283" s="22" t="str">
        <f aca="false">IF(OR(I1283="",G1283=""),"",ROUND(MAX(0,MOD(G1283-I1283+0.5,1)-0.5)*1440,0))</f>
        <v/>
      </c>
      <c r="M1283" s="22" t="str">
        <f aca="false">IF(OR(I1283="",G1283=""),"",IF(ROUND(MAX(0,MOD(I1283-G1283+0.5,1)-0.5)*1440,0)&gt;=الإعدادات!$B$8,ROUND(MAX(0,MOD(I1283-G1283+0.5,1)-0.5)*1440,0),0))</f>
        <v/>
      </c>
      <c r="N1283" s="18" t="str">
        <f aca="false">IF(OR(A1283="",B1283=""),"",IF(COUNTIFS(الإجازات!$A$2:$A$1001,B1283,الإجازات!$D$2:$D$1001,"&lt;="&amp;A1283,الإجازات!$E$2:$E$1001,"&gt;="&amp;A1283,الإجازات!$G$2:$G$1001,"مقبولة")=0,"",LOOKUP(2,1/((الإجازات!$A$2:$A$1001=B1283)*(الإجازات!$D$2:$D$1001&lt;=A1283)*(الإجازات!$E$2:$E$1001&gt;=A1283)*(الإجازات!$G$2:$G$1001="مقبولة")),الإجازات!$C$2:$C$1001)))</f>
        <v/>
      </c>
      <c r="O1283" s="17"/>
      <c r="P1283" s="23" t="str">
        <f aca="false">IF(B1283="","",IF(ISNA(MATCH(B1283,الموظفين!$A$2:$A$501,0)),"⚠ كود غير موجود",IF(O1283&lt;&gt;"",O1283,IF(N1283&lt;&gt;"",N1283,IF(H1283="",IF(AND(A1283&lt;&gt;"",WEEKDAY(A1283)=الإعدادات!$B$11),"راحة أسبوعية","غائب"),IF(I1283="","بدون انصراف",IF(N(K1283)&gt;0,"متأخر","حاضر")))))))</f>
        <v/>
      </c>
      <c r="Q1283" s="24" t="str">
        <f aca="false">IF(B1283="","",IF(OR(P1283="غائب",P1283="غياب",P1283="إجازة بدون راتب"),IFERROR(VLOOKUP(B1283,الموظفين!$A$2:$J$501,8,FALSE()),0),0))</f>
        <v/>
      </c>
      <c r="R1283" s="24" t="str">
        <f aca="false">IF(B1283="","",ROUND((N(K1283)+N(L1283))/60*IFERROR(VLOOKUP(B1283,الموظفين!$A$2:$J$501,8,FALSE()),0)/الإعدادات!$B$6*الإعدادات!$B$9,2))</f>
        <v/>
      </c>
      <c r="S1283" s="24" t="str">
        <f aca="false">IF(OR(B1283="",M1283=""),"",ROUND(M1283/60*IFERROR(VLOOKUP(B1283,الموظفين!$A$2:$J$501,9,FALSE()),0),2))</f>
        <v/>
      </c>
      <c r="T1283" s="17"/>
      <c r="U1283" s="23" t="str">
        <f aca="false">IF(OR(A1283="",B1283=""),"",A1283&amp;"|"&amp;B1283)</f>
        <v/>
      </c>
    </row>
    <row r="1284" customFormat="false" ht="15" hidden="false" customHeight="false" outlineLevel="0" collapsed="false">
      <c r="A1284" s="16"/>
      <c r="B1284" s="17"/>
      <c r="C1284" s="18" t="str">
        <f aca="false">IF($B1284="","",IFERROR(VLOOKUP($B1284,الموظفين!$A$2:$J$501,2,FALSE())&amp;"","⚠ كود غير موجود"))</f>
        <v/>
      </c>
      <c r="D1284" s="18" t="str">
        <f aca="false">IF($B1284="","",IFERROR(VLOOKUP($B1284,الموظفين!$A$2:$J$501,3,FALSE())&amp;"",""))</f>
        <v/>
      </c>
      <c r="E1284" s="18" t="str">
        <f aca="false">IF($B1284="","",IFERROR(VLOOKUP($B1284,الموظفين!$A$2:$J$501,5,FALSE())&amp;"",""))</f>
        <v/>
      </c>
      <c r="F1284" s="19" t="str">
        <f aca="false">IF($B1284="","",IFERROR(VLOOKUP($B1284,الموظفين!$A$2:$J$501,6,FALSE()),""))</f>
        <v/>
      </c>
      <c r="G1284" s="19" t="str">
        <f aca="false">IF($B1284="","",IFERROR(VLOOKUP($B1284,الموظفين!$A$2:$J$501,7,FALSE()),""))</f>
        <v/>
      </c>
      <c r="H1284" s="20"/>
      <c r="I1284" s="20"/>
      <c r="J1284" s="21" t="str">
        <f aca="false">IF(OR(H1284="",I1284=""),"",ROUND(MOD(I1284-H1284,1)*24,2))</f>
        <v/>
      </c>
      <c r="K1284" s="22" t="str">
        <f aca="false">IF(OR(H1284="",F1284=""),"",IF(ROUND(MAX(0,MOD(H1284-F1284+0.5,1)-0.5)*1440,0)&gt;IFERROR(VLOOKUP(E1284,الورديات!$A$2:$E$21,5,FALSE()),0),ROUND(MAX(0,MOD(H1284-F1284+0.5,1)-0.5)*1440,0),0))</f>
        <v/>
      </c>
      <c r="L1284" s="22" t="str">
        <f aca="false">IF(OR(I1284="",G1284=""),"",ROUND(MAX(0,MOD(G1284-I1284+0.5,1)-0.5)*1440,0))</f>
        <v/>
      </c>
      <c r="M1284" s="22" t="str">
        <f aca="false">IF(OR(I1284="",G1284=""),"",IF(ROUND(MAX(0,MOD(I1284-G1284+0.5,1)-0.5)*1440,0)&gt;=الإعدادات!$B$8,ROUND(MAX(0,MOD(I1284-G1284+0.5,1)-0.5)*1440,0),0))</f>
        <v/>
      </c>
      <c r="N1284" s="18" t="str">
        <f aca="false">IF(OR(A1284="",B1284=""),"",IF(COUNTIFS(الإجازات!$A$2:$A$1001,B1284,الإجازات!$D$2:$D$1001,"&lt;="&amp;A1284,الإجازات!$E$2:$E$1001,"&gt;="&amp;A1284,الإجازات!$G$2:$G$1001,"مقبولة")=0,"",LOOKUP(2,1/((الإجازات!$A$2:$A$1001=B1284)*(الإجازات!$D$2:$D$1001&lt;=A1284)*(الإجازات!$E$2:$E$1001&gt;=A1284)*(الإجازات!$G$2:$G$1001="مقبولة")),الإجازات!$C$2:$C$1001)))</f>
        <v/>
      </c>
      <c r="O1284" s="17"/>
      <c r="P1284" s="23" t="str">
        <f aca="false">IF(B1284="","",IF(ISNA(MATCH(B1284,الموظفين!$A$2:$A$501,0)),"⚠ كود غير موجود",IF(O1284&lt;&gt;"",O1284,IF(N1284&lt;&gt;"",N1284,IF(H1284="",IF(AND(A1284&lt;&gt;"",WEEKDAY(A1284)=الإعدادات!$B$11),"راحة أسبوعية","غائب"),IF(I1284="","بدون انصراف",IF(N(K1284)&gt;0,"متأخر","حاضر")))))))</f>
        <v/>
      </c>
      <c r="Q1284" s="24" t="str">
        <f aca="false">IF(B1284="","",IF(OR(P1284="غائب",P1284="غياب",P1284="إجازة بدون راتب"),IFERROR(VLOOKUP(B1284,الموظفين!$A$2:$J$501,8,FALSE()),0),0))</f>
        <v/>
      </c>
      <c r="R1284" s="24" t="str">
        <f aca="false">IF(B1284="","",ROUND((N(K1284)+N(L1284))/60*IFERROR(VLOOKUP(B1284,الموظفين!$A$2:$J$501,8,FALSE()),0)/الإعدادات!$B$6*الإعدادات!$B$9,2))</f>
        <v/>
      </c>
      <c r="S1284" s="24" t="str">
        <f aca="false">IF(OR(B1284="",M1284=""),"",ROUND(M1284/60*IFERROR(VLOOKUP(B1284,الموظفين!$A$2:$J$501,9,FALSE()),0),2))</f>
        <v/>
      </c>
      <c r="T1284" s="17"/>
      <c r="U1284" s="23" t="str">
        <f aca="false">IF(OR(A1284="",B1284=""),"",A1284&amp;"|"&amp;B1284)</f>
        <v/>
      </c>
    </row>
    <row r="1285" customFormat="false" ht="15" hidden="false" customHeight="false" outlineLevel="0" collapsed="false">
      <c r="A1285" s="16"/>
      <c r="B1285" s="17"/>
      <c r="C1285" s="18" t="str">
        <f aca="false">IF($B1285="","",IFERROR(VLOOKUP($B1285,الموظفين!$A$2:$J$501,2,FALSE())&amp;"","⚠ كود غير موجود"))</f>
        <v/>
      </c>
      <c r="D1285" s="18" t="str">
        <f aca="false">IF($B1285="","",IFERROR(VLOOKUP($B1285,الموظفين!$A$2:$J$501,3,FALSE())&amp;"",""))</f>
        <v/>
      </c>
      <c r="E1285" s="18" t="str">
        <f aca="false">IF($B1285="","",IFERROR(VLOOKUP($B1285,الموظفين!$A$2:$J$501,5,FALSE())&amp;"",""))</f>
        <v/>
      </c>
      <c r="F1285" s="19" t="str">
        <f aca="false">IF($B1285="","",IFERROR(VLOOKUP($B1285,الموظفين!$A$2:$J$501,6,FALSE()),""))</f>
        <v/>
      </c>
      <c r="G1285" s="19" t="str">
        <f aca="false">IF($B1285="","",IFERROR(VLOOKUP($B1285,الموظفين!$A$2:$J$501,7,FALSE()),""))</f>
        <v/>
      </c>
      <c r="H1285" s="20"/>
      <c r="I1285" s="20"/>
      <c r="J1285" s="21" t="str">
        <f aca="false">IF(OR(H1285="",I1285=""),"",ROUND(MOD(I1285-H1285,1)*24,2))</f>
        <v/>
      </c>
      <c r="K1285" s="22" t="str">
        <f aca="false">IF(OR(H1285="",F1285=""),"",IF(ROUND(MAX(0,MOD(H1285-F1285+0.5,1)-0.5)*1440,0)&gt;IFERROR(VLOOKUP(E1285,الورديات!$A$2:$E$21,5,FALSE()),0),ROUND(MAX(0,MOD(H1285-F1285+0.5,1)-0.5)*1440,0),0))</f>
        <v/>
      </c>
      <c r="L1285" s="22" t="str">
        <f aca="false">IF(OR(I1285="",G1285=""),"",ROUND(MAX(0,MOD(G1285-I1285+0.5,1)-0.5)*1440,0))</f>
        <v/>
      </c>
      <c r="M1285" s="22" t="str">
        <f aca="false">IF(OR(I1285="",G1285=""),"",IF(ROUND(MAX(0,MOD(I1285-G1285+0.5,1)-0.5)*1440,0)&gt;=الإعدادات!$B$8,ROUND(MAX(0,MOD(I1285-G1285+0.5,1)-0.5)*1440,0),0))</f>
        <v/>
      </c>
      <c r="N1285" s="18" t="str">
        <f aca="false">IF(OR(A1285="",B1285=""),"",IF(COUNTIFS(الإجازات!$A$2:$A$1001,B1285,الإجازات!$D$2:$D$1001,"&lt;="&amp;A1285,الإجازات!$E$2:$E$1001,"&gt;="&amp;A1285,الإجازات!$G$2:$G$1001,"مقبولة")=0,"",LOOKUP(2,1/((الإجازات!$A$2:$A$1001=B1285)*(الإجازات!$D$2:$D$1001&lt;=A1285)*(الإجازات!$E$2:$E$1001&gt;=A1285)*(الإجازات!$G$2:$G$1001="مقبولة")),الإجازات!$C$2:$C$1001)))</f>
        <v/>
      </c>
      <c r="O1285" s="17"/>
      <c r="P1285" s="23" t="str">
        <f aca="false">IF(B1285="","",IF(ISNA(MATCH(B1285,الموظفين!$A$2:$A$501,0)),"⚠ كود غير موجود",IF(O1285&lt;&gt;"",O1285,IF(N1285&lt;&gt;"",N1285,IF(H1285="",IF(AND(A1285&lt;&gt;"",WEEKDAY(A1285)=الإعدادات!$B$11),"راحة أسبوعية","غائب"),IF(I1285="","بدون انصراف",IF(N(K1285)&gt;0,"متأخر","حاضر")))))))</f>
        <v/>
      </c>
      <c r="Q1285" s="24" t="str">
        <f aca="false">IF(B1285="","",IF(OR(P1285="غائب",P1285="غياب",P1285="إجازة بدون راتب"),IFERROR(VLOOKUP(B1285,الموظفين!$A$2:$J$501,8,FALSE()),0),0))</f>
        <v/>
      </c>
      <c r="R1285" s="24" t="str">
        <f aca="false">IF(B1285="","",ROUND((N(K1285)+N(L1285))/60*IFERROR(VLOOKUP(B1285,الموظفين!$A$2:$J$501,8,FALSE()),0)/الإعدادات!$B$6*الإعدادات!$B$9,2))</f>
        <v/>
      </c>
      <c r="S1285" s="24" t="str">
        <f aca="false">IF(OR(B1285="",M1285=""),"",ROUND(M1285/60*IFERROR(VLOOKUP(B1285,الموظفين!$A$2:$J$501,9,FALSE()),0),2))</f>
        <v/>
      </c>
      <c r="T1285" s="17"/>
      <c r="U1285" s="23" t="str">
        <f aca="false">IF(OR(A1285="",B1285=""),"",A1285&amp;"|"&amp;B1285)</f>
        <v/>
      </c>
    </row>
    <row r="1286" customFormat="false" ht="15" hidden="false" customHeight="false" outlineLevel="0" collapsed="false">
      <c r="A1286" s="16"/>
      <c r="B1286" s="17"/>
      <c r="C1286" s="18" t="str">
        <f aca="false">IF($B1286="","",IFERROR(VLOOKUP($B1286,الموظفين!$A$2:$J$501,2,FALSE())&amp;"","⚠ كود غير موجود"))</f>
        <v/>
      </c>
      <c r="D1286" s="18" t="str">
        <f aca="false">IF($B1286="","",IFERROR(VLOOKUP($B1286,الموظفين!$A$2:$J$501,3,FALSE())&amp;"",""))</f>
        <v/>
      </c>
      <c r="E1286" s="18" t="str">
        <f aca="false">IF($B1286="","",IFERROR(VLOOKUP($B1286,الموظفين!$A$2:$J$501,5,FALSE())&amp;"",""))</f>
        <v/>
      </c>
      <c r="F1286" s="19" t="str">
        <f aca="false">IF($B1286="","",IFERROR(VLOOKUP($B1286,الموظفين!$A$2:$J$501,6,FALSE()),""))</f>
        <v/>
      </c>
      <c r="G1286" s="19" t="str">
        <f aca="false">IF($B1286="","",IFERROR(VLOOKUP($B1286,الموظفين!$A$2:$J$501,7,FALSE()),""))</f>
        <v/>
      </c>
      <c r="H1286" s="20"/>
      <c r="I1286" s="20"/>
      <c r="J1286" s="21" t="str">
        <f aca="false">IF(OR(H1286="",I1286=""),"",ROUND(MOD(I1286-H1286,1)*24,2))</f>
        <v/>
      </c>
      <c r="K1286" s="22" t="str">
        <f aca="false">IF(OR(H1286="",F1286=""),"",IF(ROUND(MAX(0,MOD(H1286-F1286+0.5,1)-0.5)*1440,0)&gt;IFERROR(VLOOKUP(E1286,الورديات!$A$2:$E$21,5,FALSE()),0),ROUND(MAX(0,MOD(H1286-F1286+0.5,1)-0.5)*1440,0),0))</f>
        <v/>
      </c>
      <c r="L1286" s="22" t="str">
        <f aca="false">IF(OR(I1286="",G1286=""),"",ROUND(MAX(0,MOD(G1286-I1286+0.5,1)-0.5)*1440,0))</f>
        <v/>
      </c>
      <c r="M1286" s="22" t="str">
        <f aca="false">IF(OR(I1286="",G1286=""),"",IF(ROUND(MAX(0,MOD(I1286-G1286+0.5,1)-0.5)*1440,0)&gt;=الإعدادات!$B$8,ROUND(MAX(0,MOD(I1286-G1286+0.5,1)-0.5)*1440,0),0))</f>
        <v/>
      </c>
      <c r="N1286" s="18" t="str">
        <f aca="false">IF(OR(A1286="",B1286=""),"",IF(COUNTIFS(الإجازات!$A$2:$A$1001,B1286,الإجازات!$D$2:$D$1001,"&lt;="&amp;A1286,الإجازات!$E$2:$E$1001,"&gt;="&amp;A1286,الإجازات!$G$2:$G$1001,"مقبولة")=0,"",LOOKUP(2,1/((الإجازات!$A$2:$A$1001=B1286)*(الإجازات!$D$2:$D$1001&lt;=A1286)*(الإجازات!$E$2:$E$1001&gt;=A1286)*(الإجازات!$G$2:$G$1001="مقبولة")),الإجازات!$C$2:$C$1001)))</f>
        <v/>
      </c>
      <c r="O1286" s="17"/>
      <c r="P1286" s="23" t="str">
        <f aca="false">IF(B1286="","",IF(ISNA(MATCH(B1286,الموظفين!$A$2:$A$501,0)),"⚠ كود غير موجود",IF(O1286&lt;&gt;"",O1286,IF(N1286&lt;&gt;"",N1286,IF(H1286="",IF(AND(A1286&lt;&gt;"",WEEKDAY(A1286)=الإعدادات!$B$11),"راحة أسبوعية","غائب"),IF(I1286="","بدون انصراف",IF(N(K1286)&gt;0,"متأخر","حاضر")))))))</f>
        <v/>
      </c>
      <c r="Q1286" s="24" t="str">
        <f aca="false">IF(B1286="","",IF(OR(P1286="غائب",P1286="غياب",P1286="إجازة بدون راتب"),IFERROR(VLOOKUP(B1286,الموظفين!$A$2:$J$501,8,FALSE()),0),0))</f>
        <v/>
      </c>
      <c r="R1286" s="24" t="str">
        <f aca="false">IF(B1286="","",ROUND((N(K1286)+N(L1286))/60*IFERROR(VLOOKUP(B1286,الموظفين!$A$2:$J$501,8,FALSE()),0)/الإعدادات!$B$6*الإعدادات!$B$9,2))</f>
        <v/>
      </c>
      <c r="S1286" s="24" t="str">
        <f aca="false">IF(OR(B1286="",M1286=""),"",ROUND(M1286/60*IFERROR(VLOOKUP(B1286,الموظفين!$A$2:$J$501,9,FALSE()),0),2))</f>
        <v/>
      </c>
      <c r="T1286" s="17"/>
      <c r="U1286" s="23" t="str">
        <f aca="false">IF(OR(A1286="",B1286=""),"",A1286&amp;"|"&amp;B1286)</f>
        <v/>
      </c>
    </row>
    <row r="1287" customFormat="false" ht="15" hidden="false" customHeight="false" outlineLevel="0" collapsed="false">
      <c r="A1287" s="16"/>
      <c r="B1287" s="17"/>
      <c r="C1287" s="18" t="str">
        <f aca="false">IF($B1287="","",IFERROR(VLOOKUP($B1287,الموظفين!$A$2:$J$501,2,FALSE())&amp;"","⚠ كود غير موجود"))</f>
        <v/>
      </c>
      <c r="D1287" s="18" t="str">
        <f aca="false">IF($B1287="","",IFERROR(VLOOKUP($B1287,الموظفين!$A$2:$J$501,3,FALSE())&amp;"",""))</f>
        <v/>
      </c>
      <c r="E1287" s="18" t="str">
        <f aca="false">IF($B1287="","",IFERROR(VLOOKUP($B1287,الموظفين!$A$2:$J$501,5,FALSE())&amp;"",""))</f>
        <v/>
      </c>
      <c r="F1287" s="19" t="str">
        <f aca="false">IF($B1287="","",IFERROR(VLOOKUP($B1287,الموظفين!$A$2:$J$501,6,FALSE()),""))</f>
        <v/>
      </c>
      <c r="G1287" s="19" t="str">
        <f aca="false">IF($B1287="","",IFERROR(VLOOKUP($B1287,الموظفين!$A$2:$J$501,7,FALSE()),""))</f>
        <v/>
      </c>
      <c r="H1287" s="20"/>
      <c r="I1287" s="20"/>
      <c r="J1287" s="21" t="str">
        <f aca="false">IF(OR(H1287="",I1287=""),"",ROUND(MOD(I1287-H1287,1)*24,2))</f>
        <v/>
      </c>
      <c r="K1287" s="22" t="str">
        <f aca="false">IF(OR(H1287="",F1287=""),"",IF(ROUND(MAX(0,MOD(H1287-F1287+0.5,1)-0.5)*1440,0)&gt;IFERROR(VLOOKUP(E1287,الورديات!$A$2:$E$21,5,FALSE()),0),ROUND(MAX(0,MOD(H1287-F1287+0.5,1)-0.5)*1440,0),0))</f>
        <v/>
      </c>
      <c r="L1287" s="22" t="str">
        <f aca="false">IF(OR(I1287="",G1287=""),"",ROUND(MAX(0,MOD(G1287-I1287+0.5,1)-0.5)*1440,0))</f>
        <v/>
      </c>
      <c r="M1287" s="22" t="str">
        <f aca="false">IF(OR(I1287="",G1287=""),"",IF(ROUND(MAX(0,MOD(I1287-G1287+0.5,1)-0.5)*1440,0)&gt;=الإعدادات!$B$8,ROUND(MAX(0,MOD(I1287-G1287+0.5,1)-0.5)*1440,0),0))</f>
        <v/>
      </c>
      <c r="N1287" s="18" t="str">
        <f aca="false">IF(OR(A1287="",B1287=""),"",IF(COUNTIFS(الإجازات!$A$2:$A$1001,B1287,الإجازات!$D$2:$D$1001,"&lt;="&amp;A1287,الإجازات!$E$2:$E$1001,"&gt;="&amp;A1287,الإجازات!$G$2:$G$1001,"مقبولة")=0,"",LOOKUP(2,1/((الإجازات!$A$2:$A$1001=B1287)*(الإجازات!$D$2:$D$1001&lt;=A1287)*(الإجازات!$E$2:$E$1001&gt;=A1287)*(الإجازات!$G$2:$G$1001="مقبولة")),الإجازات!$C$2:$C$1001)))</f>
        <v/>
      </c>
      <c r="O1287" s="17"/>
      <c r="P1287" s="23" t="str">
        <f aca="false">IF(B1287="","",IF(ISNA(MATCH(B1287,الموظفين!$A$2:$A$501,0)),"⚠ كود غير موجود",IF(O1287&lt;&gt;"",O1287,IF(N1287&lt;&gt;"",N1287,IF(H1287="",IF(AND(A1287&lt;&gt;"",WEEKDAY(A1287)=الإعدادات!$B$11),"راحة أسبوعية","غائب"),IF(I1287="","بدون انصراف",IF(N(K1287)&gt;0,"متأخر","حاضر")))))))</f>
        <v/>
      </c>
      <c r="Q1287" s="24" t="str">
        <f aca="false">IF(B1287="","",IF(OR(P1287="غائب",P1287="غياب",P1287="إجازة بدون راتب"),IFERROR(VLOOKUP(B1287,الموظفين!$A$2:$J$501,8,FALSE()),0),0))</f>
        <v/>
      </c>
      <c r="R1287" s="24" t="str">
        <f aca="false">IF(B1287="","",ROUND((N(K1287)+N(L1287))/60*IFERROR(VLOOKUP(B1287,الموظفين!$A$2:$J$501,8,FALSE()),0)/الإعدادات!$B$6*الإعدادات!$B$9,2))</f>
        <v/>
      </c>
      <c r="S1287" s="24" t="str">
        <f aca="false">IF(OR(B1287="",M1287=""),"",ROUND(M1287/60*IFERROR(VLOOKUP(B1287,الموظفين!$A$2:$J$501,9,FALSE()),0),2))</f>
        <v/>
      </c>
      <c r="T1287" s="17"/>
      <c r="U1287" s="23" t="str">
        <f aca="false">IF(OR(A1287="",B1287=""),"",A1287&amp;"|"&amp;B1287)</f>
        <v/>
      </c>
    </row>
    <row r="1288" customFormat="false" ht="15" hidden="false" customHeight="false" outlineLevel="0" collapsed="false">
      <c r="A1288" s="16"/>
      <c r="B1288" s="17"/>
      <c r="C1288" s="18" t="str">
        <f aca="false">IF($B1288="","",IFERROR(VLOOKUP($B1288,الموظفين!$A$2:$J$501,2,FALSE())&amp;"","⚠ كود غير موجود"))</f>
        <v/>
      </c>
      <c r="D1288" s="18" t="str">
        <f aca="false">IF($B1288="","",IFERROR(VLOOKUP($B1288,الموظفين!$A$2:$J$501,3,FALSE())&amp;"",""))</f>
        <v/>
      </c>
      <c r="E1288" s="18" t="str">
        <f aca="false">IF($B1288="","",IFERROR(VLOOKUP($B1288,الموظفين!$A$2:$J$501,5,FALSE())&amp;"",""))</f>
        <v/>
      </c>
      <c r="F1288" s="19" t="str">
        <f aca="false">IF($B1288="","",IFERROR(VLOOKUP($B1288,الموظفين!$A$2:$J$501,6,FALSE()),""))</f>
        <v/>
      </c>
      <c r="G1288" s="19" t="str">
        <f aca="false">IF($B1288="","",IFERROR(VLOOKUP($B1288,الموظفين!$A$2:$J$501,7,FALSE()),""))</f>
        <v/>
      </c>
      <c r="H1288" s="20"/>
      <c r="I1288" s="20"/>
      <c r="J1288" s="21" t="str">
        <f aca="false">IF(OR(H1288="",I1288=""),"",ROUND(MOD(I1288-H1288,1)*24,2))</f>
        <v/>
      </c>
      <c r="K1288" s="22" t="str">
        <f aca="false">IF(OR(H1288="",F1288=""),"",IF(ROUND(MAX(0,MOD(H1288-F1288+0.5,1)-0.5)*1440,0)&gt;IFERROR(VLOOKUP(E1288,الورديات!$A$2:$E$21,5,FALSE()),0),ROUND(MAX(0,MOD(H1288-F1288+0.5,1)-0.5)*1440,0),0))</f>
        <v/>
      </c>
      <c r="L1288" s="22" t="str">
        <f aca="false">IF(OR(I1288="",G1288=""),"",ROUND(MAX(0,MOD(G1288-I1288+0.5,1)-0.5)*1440,0))</f>
        <v/>
      </c>
      <c r="M1288" s="22" t="str">
        <f aca="false">IF(OR(I1288="",G1288=""),"",IF(ROUND(MAX(0,MOD(I1288-G1288+0.5,1)-0.5)*1440,0)&gt;=الإعدادات!$B$8,ROUND(MAX(0,MOD(I1288-G1288+0.5,1)-0.5)*1440,0),0))</f>
        <v/>
      </c>
      <c r="N1288" s="18" t="str">
        <f aca="false">IF(OR(A1288="",B1288=""),"",IF(COUNTIFS(الإجازات!$A$2:$A$1001,B1288,الإجازات!$D$2:$D$1001,"&lt;="&amp;A1288,الإجازات!$E$2:$E$1001,"&gt;="&amp;A1288,الإجازات!$G$2:$G$1001,"مقبولة")=0,"",LOOKUP(2,1/((الإجازات!$A$2:$A$1001=B1288)*(الإجازات!$D$2:$D$1001&lt;=A1288)*(الإجازات!$E$2:$E$1001&gt;=A1288)*(الإجازات!$G$2:$G$1001="مقبولة")),الإجازات!$C$2:$C$1001)))</f>
        <v/>
      </c>
      <c r="O1288" s="17"/>
      <c r="P1288" s="23" t="str">
        <f aca="false">IF(B1288="","",IF(ISNA(MATCH(B1288,الموظفين!$A$2:$A$501,0)),"⚠ كود غير موجود",IF(O1288&lt;&gt;"",O1288,IF(N1288&lt;&gt;"",N1288,IF(H1288="",IF(AND(A1288&lt;&gt;"",WEEKDAY(A1288)=الإعدادات!$B$11),"راحة أسبوعية","غائب"),IF(I1288="","بدون انصراف",IF(N(K1288)&gt;0,"متأخر","حاضر")))))))</f>
        <v/>
      </c>
      <c r="Q1288" s="24" t="str">
        <f aca="false">IF(B1288="","",IF(OR(P1288="غائب",P1288="غياب",P1288="إجازة بدون راتب"),IFERROR(VLOOKUP(B1288,الموظفين!$A$2:$J$501,8,FALSE()),0),0))</f>
        <v/>
      </c>
      <c r="R1288" s="24" t="str">
        <f aca="false">IF(B1288="","",ROUND((N(K1288)+N(L1288))/60*IFERROR(VLOOKUP(B1288,الموظفين!$A$2:$J$501,8,FALSE()),0)/الإعدادات!$B$6*الإعدادات!$B$9,2))</f>
        <v/>
      </c>
      <c r="S1288" s="24" t="str">
        <f aca="false">IF(OR(B1288="",M1288=""),"",ROUND(M1288/60*IFERROR(VLOOKUP(B1288,الموظفين!$A$2:$J$501,9,FALSE()),0),2))</f>
        <v/>
      </c>
      <c r="T1288" s="17"/>
      <c r="U1288" s="23" t="str">
        <f aca="false">IF(OR(A1288="",B1288=""),"",A1288&amp;"|"&amp;B1288)</f>
        <v/>
      </c>
    </row>
    <row r="1289" customFormat="false" ht="15" hidden="false" customHeight="false" outlineLevel="0" collapsed="false">
      <c r="A1289" s="16"/>
      <c r="B1289" s="17"/>
      <c r="C1289" s="18" t="str">
        <f aca="false">IF($B1289="","",IFERROR(VLOOKUP($B1289,الموظفين!$A$2:$J$501,2,FALSE())&amp;"","⚠ كود غير موجود"))</f>
        <v/>
      </c>
      <c r="D1289" s="18" t="str">
        <f aca="false">IF($B1289="","",IFERROR(VLOOKUP($B1289,الموظفين!$A$2:$J$501,3,FALSE())&amp;"",""))</f>
        <v/>
      </c>
      <c r="E1289" s="18" t="str">
        <f aca="false">IF($B1289="","",IFERROR(VLOOKUP($B1289,الموظفين!$A$2:$J$501,5,FALSE())&amp;"",""))</f>
        <v/>
      </c>
      <c r="F1289" s="19" t="str">
        <f aca="false">IF($B1289="","",IFERROR(VLOOKUP($B1289,الموظفين!$A$2:$J$501,6,FALSE()),""))</f>
        <v/>
      </c>
      <c r="G1289" s="19" t="str">
        <f aca="false">IF($B1289="","",IFERROR(VLOOKUP($B1289,الموظفين!$A$2:$J$501,7,FALSE()),""))</f>
        <v/>
      </c>
      <c r="H1289" s="20"/>
      <c r="I1289" s="20"/>
      <c r="J1289" s="21" t="str">
        <f aca="false">IF(OR(H1289="",I1289=""),"",ROUND(MOD(I1289-H1289,1)*24,2))</f>
        <v/>
      </c>
      <c r="K1289" s="22" t="str">
        <f aca="false">IF(OR(H1289="",F1289=""),"",IF(ROUND(MAX(0,MOD(H1289-F1289+0.5,1)-0.5)*1440,0)&gt;IFERROR(VLOOKUP(E1289,الورديات!$A$2:$E$21,5,FALSE()),0),ROUND(MAX(0,MOD(H1289-F1289+0.5,1)-0.5)*1440,0),0))</f>
        <v/>
      </c>
      <c r="L1289" s="22" t="str">
        <f aca="false">IF(OR(I1289="",G1289=""),"",ROUND(MAX(0,MOD(G1289-I1289+0.5,1)-0.5)*1440,0))</f>
        <v/>
      </c>
      <c r="M1289" s="22" t="str">
        <f aca="false">IF(OR(I1289="",G1289=""),"",IF(ROUND(MAX(0,MOD(I1289-G1289+0.5,1)-0.5)*1440,0)&gt;=الإعدادات!$B$8,ROUND(MAX(0,MOD(I1289-G1289+0.5,1)-0.5)*1440,0),0))</f>
        <v/>
      </c>
      <c r="N1289" s="18" t="str">
        <f aca="false">IF(OR(A1289="",B1289=""),"",IF(COUNTIFS(الإجازات!$A$2:$A$1001,B1289,الإجازات!$D$2:$D$1001,"&lt;="&amp;A1289,الإجازات!$E$2:$E$1001,"&gt;="&amp;A1289,الإجازات!$G$2:$G$1001,"مقبولة")=0,"",LOOKUP(2,1/((الإجازات!$A$2:$A$1001=B1289)*(الإجازات!$D$2:$D$1001&lt;=A1289)*(الإجازات!$E$2:$E$1001&gt;=A1289)*(الإجازات!$G$2:$G$1001="مقبولة")),الإجازات!$C$2:$C$1001)))</f>
        <v/>
      </c>
      <c r="O1289" s="17"/>
      <c r="P1289" s="23" t="str">
        <f aca="false">IF(B1289="","",IF(ISNA(MATCH(B1289,الموظفين!$A$2:$A$501,0)),"⚠ كود غير موجود",IF(O1289&lt;&gt;"",O1289,IF(N1289&lt;&gt;"",N1289,IF(H1289="",IF(AND(A1289&lt;&gt;"",WEEKDAY(A1289)=الإعدادات!$B$11),"راحة أسبوعية","غائب"),IF(I1289="","بدون انصراف",IF(N(K1289)&gt;0,"متأخر","حاضر")))))))</f>
        <v/>
      </c>
      <c r="Q1289" s="24" t="str">
        <f aca="false">IF(B1289="","",IF(OR(P1289="غائب",P1289="غياب",P1289="إجازة بدون راتب"),IFERROR(VLOOKUP(B1289,الموظفين!$A$2:$J$501,8,FALSE()),0),0))</f>
        <v/>
      </c>
      <c r="R1289" s="24" t="str">
        <f aca="false">IF(B1289="","",ROUND((N(K1289)+N(L1289))/60*IFERROR(VLOOKUP(B1289,الموظفين!$A$2:$J$501,8,FALSE()),0)/الإعدادات!$B$6*الإعدادات!$B$9,2))</f>
        <v/>
      </c>
      <c r="S1289" s="24" t="str">
        <f aca="false">IF(OR(B1289="",M1289=""),"",ROUND(M1289/60*IFERROR(VLOOKUP(B1289,الموظفين!$A$2:$J$501,9,FALSE()),0),2))</f>
        <v/>
      </c>
      <c r="T1289" s="17"/>
      <c r="U1289" s="23" t="str">
        <f aca="false">IF(OR(A1289="",B1289=""),"",A1289&amp;"|"&amp;B1289)</f>
        <v/>
      </c>
    </row>
    <row r="1290" customFormat="false" ht="15" hidden="false" customHeight="false" outlineLevel="0" collapsed="false">
      <c r="A1290" s="16"/>
      <c r="B1290" s="17"/>
      <c r="C1290" s="18" t="str">
        <f aca="false">IF($B1290="","",IFERROR(VLOOKUP($B1290,الموظفين!$A$2:$J$501,2,FALSE())&amp;"","⚠ كود غير موجود"))</f>
        <v/>
      </c>
      <c r="D1290" s="18" t="str">
        <f aca="false">IF($B1290="","",IFERROR(VLOOKUP($B1290,الموظفين!$A$2:$J$501,3,FALSE())&amp;"",""))</f>
        <v/>
      </c>
      <c r="E1290" s="18" t="str">
        <f aca="false">IF($B1290="","",IFERROR(VLOOKUP($B1290,الموظفين!$A$2:$J$501,5,FALSE())&amp;"",""))</f>
        <v/>
      </c>
      <c r="F1290" s="19" t="str">
        <f aca="false">IF($B1290="","",IFERROR(VLOOKUP($B1290,الموظفين!$A$2:$J$501,6,FALSE()),""))</f>
        <v/>
      </c>
      <c r="G1290" s="19" t="str">
        <f aca="false">IF($B1290="","",IFERROR(VLOOKUP($B1290,الموظفين!$A$2:$J$501,7,FALSE()),""))</f>
        <v/>
      </c>
      <c r="H1290" s="20"/>
      <c r="I1290" s="20"/>
      <c r="J1290" s="21" t="str">
        <f aca="false">IF(OR(H1290="",I1290=""),"",ROUND(MOD(I1290-H1290,1)*24,2))</f>
        <v/>
      </c>
      <c r="K1290" s="22" t="str">
        <f aca="false">IF(OR(H1290="",F1290=""),"",IF(ROUND(MAX(0,MOD(H1290-F1290+0.5,1)-0.5)*1440,0)&gt;IFERROR(VLOOKUP(E1290,الورديات!$A$2:$E$21,5,FALSE()),0),ROUND(MAX(0,MOD(H1290-F1290+0.5,1)-0.5)*1440,0),0))</f>
        <v/>
      </c>
      <c r="L1290" s="22" t="str">
        <f aca="false">IF(OR(I1290="",G1290=""),"",ROUND(MAX(0,MOD(G1290-I1290+0.5,1)-0.5)*1440,0))</f>
        <v/>
      </c>
      <c r="M1290" s="22" t="str">
        <f aca="false">IF(OR(I1290="",G1290=""),"",IF(ROUND(MAX(0,MOD(I1290-G1290+0.5,1)-0.5)*1440,0)&gt;=الإعدادات!$B$8,ROUND(MAX(0,MOD(I1290-G1290+0.5,1)-0.5)*1440,0),0))</f>
        <v/>
      </c>
      <c r="N1290" s="18" t="str">
        <f aca="false">IF(OR(A1290="",B1290=""),"",IF(COUNTIFS(الإجازات!$A$2:$A$1001,B1290,الإجازات!$D$2:$D$1001,"&lt;="&amp;A1290,الإجازات!$E$2:$E$1001,"&gt;="&amp;A1290,الإجازات!$G$2:$G$1001,"مقبولة")=0,"",LOOKUP(2,1/((الإجازات!$A$2:$A$1001=B1290)*(الإجازات!$D$2:$D$1001&lt;=A1290)*(الإجازات!$E$2:$E$1001&gt;=A1290)*(الإجازات!$G$2:$G$1001="مقبولة")),الإجازات!$C$2:$C$1001)))</f>
        <v/>
      </c>
      <c r="O1290" s="17"/>
      <c r="P1290" s="23" t="str">
        <f aca="false">IF(B1290="","",IF(ISNA(MATCH(B1290,الموظفين!$A$2:$A$501,0)),"⚠ كود غير موجود",IF(O1290&lt;&gt;"",O1290,IF(N1290&lt;&gt;"",N1290,IF(H1290="",IF(AND(A1290&lt;&gt;"",WEEKDAY(A1290)=الإعدادات!$B$11),"راحة أسبوعية","غائب"),IF(I1290="","بدون انصراف",IF(N(K1290)&gt;0,"متأخر","حاضر")))))))</f>
        <v/>
      </c>
      <c r="Q1290" s="24" t="str">
        <f aca="false">IF(B1290="","",IF(OR(P1290="غائب",P1290="غياب",P1290="إجازة بدون راتب"),IFERROR(VLOOKUP(B1290,الموظفين!$A$2:$J$501,8,FALSE()),0),0))</f>
        <v/>
      </c>
      <c r="R1290" s="24" t="str">
        <f aca="false">IF(B1290="","",ROUND((N(K1290)+N(L1290))/60*IFERROR(VLOOKUP(B1290,الموظفين!$A$2:$J$501,8,FALSE()),0)/الإعدادات!$B$6*الإعدادات!$B$9,2))</f>
        <v/>
      </c>
      <c r="S1290" s="24" t="str">
        <f aca="false">IF(OR(B1290="",M1290=""),"",ROUND(M1290/60*IFERROR(VLOOKUP(B1290,الموظفين!$A$2:$J$501,9,FALSE()),0),2))</f>
        <v/>
      </c>
      <c r="T1290" s="17"/>
      <c r="U1290" s="23" t="str">
        <f aca="false">IF(OR(A1290="",B1290=""),"",A1290&amp;"|"&amp;B1290)</f>
        <v/>
      </c>
    </row>
    <row r="1291" customFormat="false" ht="15" hidden="false" customHeight="false" outlineLevel="0" collapsed="false">
      <c r="A1291" s="16"/>
      <c r="B1291" s="17"/>
      <c r="C1291" s="18" t="str">
        <f aca="false">IF($B1291="","",IFERROR(VLOOKUP($B1291,الموظفين!$A$2:$J$501,2,FALSE())&amp;"","⚠ كود غير موجود"))</f>
        <v/>
      </c>
      <c r="D1291" s="18" t="str">
        <f aca="false">IF($B1291="","",IFERROR(VLOOKUP($B1291,الموظفين!$A$2:$J$501,3,FALSE())&amp;"",""))</f>
        <v/>
      </c>
      <c r="E1291" s="18" t="str">
        <f aca="false">IF($B1291="","",IFERROR(VLOOKUP($B1291,الموظفين!$A$2:$J$501,5,FALSE())&amp;"",""))</f>
        <v/>
      </c>
      <c r="F1291" s="19" t="str">
        <f aca="false">IF($B1291="","",IFERROR(VLOOKUP($B1291,الموظفين!$A$2:$J$501,6,FALSE()),""))</f>
        <v/>
      </c>
      <c r="G1291" s="19" t="str">
        <f aca="false">IF($B1291="","",IFERROR(VLOOKUP($B1291,الموظفين!$A$2:$J$501,7,FALSE()),""))</f>
        <v/>
      </c>
      <c r="H1291" s="20"/>
      <c r="I1291" s="20"/>
      <c r="J1291" s="21" t="str">
        <f aca="false">IF(OR(H1291="",I1291=""),"",ROUND(MOD(I1291-H1291,1)*24,2))</f>
        <v/>
      </c>
      <c r="K1291" s="22" t="str">
        <f aca="false">IF(OR(H1291="",F1291=""),"",IF(ROUND(MAX(0,MOD(H1291-F1291+0.5,1)-0.5)*1440,0)&gt;IFERROR(VLOOKUP(E1291,الورديات!$A$2:$E$21,5,FALSE()),0),ROUND(MAX(0,MOD(H1291-F1291+0.5,1)-0.5)*1440,0),0))</f>
        <v/>
      </c>
      <c r="L1291" s="22" t="str">
        <f aca="false">IF(OR(I1291="",G1291=""),"",ROUND(MAX(0,MOD(G1291-I1291+0.5,1)-0.5)*1440,0))</f>
        <v/>
      </c>
      <c r="M1291" s="22" t="str">
        <f aca="false">IF(OR(I1291="",G1291=""),"",IF(ROUND(MAX(0,MOD(I1291-G1291+0.5,1)-0.5)*1440,0)&gt;=الإعدادات!$B$8,ROUND(MAX(0,MOD(I1291-G1291+0.5,1)-0.5)*1440,0),0))</f>
        <v/>
      </c>
      <c r="N1291" s="18" t="str">
        <f aca="false">IF(OR(A1291="",B1291=""),"",IF(COUNTIFS(الإجازات!$A$2:$A$1001,B1291,الإجازات!$D$2:$D$1001,"&lt;="&amp;A1291,الإجازات!$E$2:$E$1001,"&gt;="&amp;A1291,الإجازات!$G$2:$G$1001,"مقبولة")=0,"",LOOKUP(2,1/((الإجازات!$A$2:$A$1001=B1291)*(الإجازات!$D$2:$D$1001&lt;=A1291)*(الإجازات!$E$2:$E$1001&gt;=A1291)*(الإجازات!$G$2:$G$1001="مقبولة")),الإجازات!$C$2:$C$1001)))</f>
        <v/>
      </c>
      <c r="O1291" s="17"/>
      <c r="P1291" s="23" t="str">
        <f aca="false">IF(B1291="","",IF(ISNA(MATCH(B1291,الموظفين!$A$2:$A$501,0)),"⚠ كود غير موجود",IF(O1291&lt;&gt;"",O1291,IF(N1291&lt;&gt;"",N1291,IF(H1291="",IF(AND(A1291&lt;&gt;"",WEEKDAY(A1291)=الإعدادات!$B$11),"راحة أسبوعية","غائب"),IF(I1291="","بدون انصراف",IF(N(K1291)&gt;0,"متأخر","حاضر")))))))</f>
        <v/>
      </c>
      <c r="Q1291" s="24" t="str">
        <f aca="false">IF(B1291="","",IF(OR(P1291="غائب",P1291="غياب",P1291="إجازة بدون راتب"),IFERROR(VLOOKUP(B1291,الموظفين!$A$2:$J$501,8,FALSE()),0),0))</f>
        <v/>
      </c>
      <c r="R1291" s="24" t="str">
        <f aca="false">IF(B1291="","",ROUND((N(K1291)+N(L1291))/60*IFERROR(VLOOKUP(B1291,الموظفين!$A$2:$J$501,8,FALSE()),0)/الإعدادات!$B$6*الإعدادات!$B$9,2))</f>
        <v/>
      </c>
      <c r="S1291" s="24" t="str">
        <f aca="false">IF(OR(B1291="",M1291=""),"",ROUND(M1291/60*IFERROR(VLOOKUP(B1291,الموظفين!$A$2:$J$501,9,FALSE()),0),2))</f>
        <v/>
      </c>
      <c r="T1291" s="17"/>
      <c r="U1291" s="23" t="str">
        <f aca="false">IF(OR(A1291="",B1291=""),"",A1291&amp;"|"&amp;B1291)</f>
        <v/>
      </c>
    </row>
    <row r="1292" customFormat="false" ht="15" hidden="false" customHeight="false" outlineLevel="0" collapsed="false">
      <c r="A1292" s="16"/>
      <c r="B1292" s="17"/>
      <c r="C1292" s="18" t="str">
        <f aca="false">IF($B1292="","",IFERROR(VLOOKUP($B1292,الموظفين!$A$2:$J$501,2,FALSE())&amp;"","⚠ كود غير موجود"))</f>
        <v/>
      </c>
      <c r="D1292" s="18" t="str">
        <f aca="false">IF($B1292="","",IFERROR(VLOOKUP($B1292,الموظفين!$A$2:$J$501,3,FALSE())&amp;"",""))</f>
        <v/>
      </c>
      <c r="E1292" s="18" t="str">
        <f aca="false">IF($B1292="","",IFERROR(VLOOKUP($B1292,الموظفين!$A$2:$J$501,5,FALSE())&amp;"",""))</f>
        <v/>
      </c>
      <c r="F1292" s="19" t="str">
        <f aca="false">IF($B1292="","",IFERROR(VLOOKUP($B1292,الموظفين!$A$2:$J$501,6,FALSE()),""))</f>
        <v/>
      </c>
      <c r="G1292" s="19" t="str">
        <f aca="false">IF($B1292="","",IFERROR(VLOOKUP($B1292,الموظفين!$A$2:$J$501,7,FALSE()),""))</f>
        <v/>
      </c>
      <c r="H1292" s="20"/>
      <c r="I1292" s="20"/>
      <c r="J1292" s="21" t="str">
        <f aca="false">IF(OR(H1292="",I1292=""),"",ROUND(MOD(I1292-H1292,1)*24,2))</f>
        <v/>
      </c>
      <c r="K1292" s="22" t="str">
        <f aca="false">IF(OR(H1292="",F1292=""),"",IF(ROUND(MAX(0,MOD(H1292-F1292+0.5,1)-0.5)*1440,0)&gt;IFERROR(VLOOKUP(E1292,الورديات!$A$2:$E$21,5,FALSE()),0),ROUND(MAX(0,MOD(H1292-F1292+0.5,1)-0.5)*1440,0),0))</f>
        <v/>
      </c>
      <c r="L1292" s="22" t="str">
        <f aca="false">IF(OR(I1292="",G1292=""),"",ROUND(MAX(0,MOD(G1292-I1292+0.5,1)-0.5)*1440,0))</f>
        <v/>
      </c>
      <c r="M1292" s="22" t="str">
        <f aca="false">IF(OR(I1292="",G1292=""),"",IF(ROUND(MAX(0,MOD(I1292-G1292+0.5,1)-0.5)*1440,0)&gt;=الإعدادات!$B$8,ROUND(MAX(0,MOD(I1292-G1292+0.5,1)-0.5)*1440,0),0))</f>
        <v/>
      </c>
      <c r="N1292" s="18" t="str">
        <f aca="false">IF(OR(A1292="",B1292=""),"",IF(COUNTIFS(الإجازات!$A$2:$A$1001,B1292,الإجازات!$D$2:$D$1001,"&lt;="&amp;A1292,الإجازات!$E$2:$E$1001,"&gt;="&amp;A1292,الإجازات!$G$2:$G$1001,"مقبولة")=0,"",LOOKUP(2,1/((الإجازات!$A$2:$A$1001=B1292)*(الإجازات!$D$2:$D$1001&lt;=A1292)*(الإجازات!$E$2:$E$1001&gt;=A1292)*(الإجازات!$G$2:$G$1001="مقبولة")),الإجازات!$C$2:$C$1001)))</f>
        <v/>
      </c>
      <c r="O1292" s="17"/>
      <c r="P1292" s="23" t="str">
        <f aca="false">IF(B1292="","",IF(ISNA(MATCH(B1292,الموظفين!$A$2:$A$501,0)),"⚠ كود غير موجود",IF(O1292&lt;&gt;"",O1292,IF(N1292&lt;&gt;"",N1292,IF(H1292="",IF(AND(A1292&lt;&gt;"",WEEKDAY(A1292)=الإعدادات!$B$11),"راحة أسبوعية","غائب"),IF(I1292="","بدون انصراف",IF(N(K1292)&gt;0,"متأخر","حاضر")))))))</f>
        <v/>
      </c>
      <c r="Q1292" s="24" t="str">
        <f aca="false">IF(B1292="","",IF(OR(P1292="غائب",P1292="غياب",P1292="إجازة بدون راتب"),IFERROR(VLOOKUP(B1292,الموظفين!$A$2:$J$501,8,FALSE()),0),0))</f>
        <v/>
      </c>
      <c r="R1292" s="24" t="str">
        <f aca="false">IF(B1292="","",ROUND((N(K1292)+N(L1292))/60*IFERROR(VLOOKUP(B1292,الموظفين!$A$2:$J$501,8,FALSE()),0)/الإعدادات!$B$6*الإعدادات!$B$9,2))</f>
        <v/>
      </c>
      <c r="S1292" s="24" t="str">
        <f aca="false">IF(OR(B1292="",M1292=""),"",ROUND(M1292/60*IFERROR(VLOOKUP(B1292,الموظفين!$A$2:$J$501,9,FALSE()),0),2))</f>
        <v/>
      </c>
      <c r="T1292" s="17"/>
      <c r="U1292" s="23" t="str">
        <f aca="false">IF(OR(A1292="",B1292=""),"",A1292&amp;"|"&amp;B1292)</f>
        <v/>
      </c>
    </row>
    <row r="1293" customFormat="false" ht="15" hidden="false" customHeight="false" outlineLevel="0" collapsed="false">
      <c r="A1293" s="16"/>
      <c r="B1293" s="17"/>
      <c r="C1293" s="18" t="str">
        <f aca="false">IF($B1293="","",IFERROR(VLOOKUP($B1293,الموظفين!$A$2:$J$501,2,FALSE())&amp;"","⚠ كود غير موجود"))</f>
        <v/>
      </c>
      <c r="D1293" s="18" t="str">
        <f aca="false">IF($B1293="","",IFERROR(VLOOKUP($B1293,الموظفين!$A$2:$J$501,3,FALSE())&amp;"",""))</f>
        <v/>
      </c>
      <c r="E1293" s="18" t="str">
        <f aca="false">IF($B1293="","",IFERROR(VLOOKUP($B1293,الموظفين!$A$2:$J$501,5,FALSE())&amp;"",""))</f>
        <v/>
      </c>
      <c r="F1293" s="19" t="str">
        <f aca="false">IF($B1293="","",IFERROR(VLOOKUP($B1293,الموظفين!$A$2:$J$501,6,FALSE()),""))</f>
        <v/>
      </c>
      <c r="G1293" s="19" t="str">
        <f aca="false">IF($B1293="","",IFERROR(VLOOKUP($B1293,الموظفين!$A$2:$J$501,7,FALSE()),""))</f>
        <v/>
      </c>
      <c r="H1293" s="20"/>
      <c r="I1293" s="20"/>
      <c r="J1293" s="21" t="str">
        <f aca="false">IF(OR(H1293="",I1293=""),"",ROUND(MOD(I1293-H1293,1)*24,2))</f>
        <v/>
      </c>
      <c r="K1293" s="22" t="str">
        <f aca="false">IF(OR(H1293="",F1293=""),"",IF(ROUND(MAX(0,MOD(H1293-F1293+0.5,1)-0.5)*1440,0)&gt;IFERROR(VLOOKUP(E1293,الورديات!$A$2:$E$21,5,FALSE()),0),ROUND(MAX(0,MOD(H1293-F1293+0.5,1)-0.5)*1440,0),0))</f>
        <v/>
      </c>
      <c r="L1293" s="22" t="str">
        <f aca="false">IF(OR(I1293="",G1293=""),"",ROUND(MAX(0,MOD(G1293-I1293+0.5,1)-0.5)*1440,0))</f>
        <v/>
      </c>
      <c r="M1293" s="22" t="str">
        <f aca="false">IF(OR(I1293="",G1293=""),"",IF(ROUND(MAX(0,MOD(I1293-G1293+0.5,1)-0.5)*1440,0)&gt;=الإعدادات!$B$8,ROUND(MAX(0,MOD(I1293-G1293+0.5,1)-0.5)*1440,0),0))</f>
        <v/>
      </c>
      <c r="N1293" s="18" t="str">
        <f aca="false">IF(OR(A1293="",B1293=""),"",IF(COUNTIFS(الإجازات!$A$2:$A$1001,B1293,الإجازات!$D$2:$D$1001,"&lt;="&amp;A1293,الإجازات!$E$2:$E$1001,"&gt;="&amp;A1293,الإجازات!$G$2:$G$1001,"مقبولة")=0,"",LOOKUP(2,1/((الإجازات!$A$2:$A$1001=B1293)*(الإجازات!$D$2:$D$1001&lt;=A1293)*(الإجازات!$E$2:$E$1001&gt;=A1293)*(الإجازات!$G$2:$G$1001="مقبولة")),الإجازات!$C$2:$C$1001)))</f>
        <v/>
      </c>
      <c r="O1293" s="17"/>
      <c r="P1293" s="23" t="str">
        <f aca="false">IF(B1293="","",IF(ISNA(MATCH(B1293,الموظفين!$A$2:$A$501,0)),"⚠ كود غير موجود",IF(O1293&lt;&gt;"",O1293,IF(N1293&lt;&gt;"",N1293,IF(H1293="",IF(AND(A1293&lt;&gt;"",WEEKDAY(A1293)=الإعدادات!$B$11),"راحة أسبوعية","غائب"),IF(I1293="","بدون انصراف",IF(N(K1293)&gt;0,"متأخر","حاضر")))))))</f>
        <v/>
      </c>
      <c r="Q1293" s="24" t="str">
        <f aca="false">IF(B1293="","",IF(OR(P1293="غائب",P1293="غياب",P1293="إجازة بدون راتب"),IFERROR(VLOOKUP(B1293,الموظفين!$A$2:$J$501,8,FALSE()),0),0))</f>
        <v/>
      </c>
      <c r="R1293" s="24" t="str">
        <f aca="false">IF(B1293="","",ROUND((N(K1293)+N(L1293))/60*IFERROR(VLOOKUP(B1293,الموظفين!$A$2:$J$501,8,FALSE()),0)/الإعدادات!$B$6*الإعدادات!$B$9,2))</f>
        <v/>
      </c>
      <c r="S1293" s="24" t="str">
        <f aca="false">IF(OR(B1293="",M1293=""),"",ROUND(M1293/60*IFERROR(VLOOKUP(B1293,الموظفين!$A$2:$J$501,9,FALSE()),0),2))</f>
        <v/>
      </c>
      <c r="T1293" s="17"/>
      <c r="U1293" s="23" t="str">
        <f aca="false">IF(OR(A1293="",B1293=""),"",A1293&amp;"|"&amp;B1293)</f>
        <v/>
      </c>
    </row>
    <row r="1294" customFormat="false" ht="15" hidden="false" customHeight="false" outlineLevel="0" collapsed="false">
      <c r="A1294" s="16"/>
      <c r="B1294" s="17"/>
      <c r="C1294" s="18" t="str">
        <f aca="false">IF($B1294="","",IFERROR(VLOOKUP($B1294,الموظفين!$A$2:$J$501,2,FALSE())&amp;"","⚠ كود غير موجود"))</f>
        <v/>
      </c>
      <c r="D1294" s="18" t="str">
        <f aca="false">IF($B1294="","",IFERROR(VLOOKUP($B1294,الموظفين!$A$2:$J$501,3,FALSE())&amp;"",""))</f>
        <v/>
      </c>
      <c r="E1294" s="18" t="str">
        <f aca="false">IF($B1294="","",IFERROR(VLOOKUP($B1294,الموظفين!$A$2:$J$501,5,FALSE())&amp;"",""))</f>
        <v/>
      </c>
      <c r="F1294" s="19" t="str">
        <f aca="false">IF($B1294="","",IFERROR(VLOOKUP($B1294,الموظفين!$A$2:$J$501,6,FALSE()),""))</f>
        <v/>
      </c>
      <c r="G1294" s="19" t="str">
        <f aca="false">IF($B1294="","",IFERROR(VLOOKUP($B1294,الموظفين!$A$2:$J$501,7,FALSE()),""))</f>
        <v/>
      </c>
      <c r="H1294" s="20"/>
      <c r="I1294" s="20"/>
      <c r="J1294" s="21" t="str">
        <f aca="false">IF(OR(H1294="",I1294=""),"",ROUND(MOD(I1294-H1294,1)*24,2))</f>
        <v/>
      </c>
      <c r="K1294" s="22" t="str">
        <f aca="false">IF(OR(H1294="",F1294=""),"",IF(ROUND(MAX(0,MOD(H1294-F1294+0.5,1)-0.5)*1440,0)&gt;IFERROR(VLOOKUP(E1294,الورديات!$A$2:$E$21,5,FALSE()),0),ROUND(MAX(0,MOD(H1294-F1294+0.5,1)-0.5)*1440,0),0))</f>
        <v/>
      </c>
      <c r="L1294" s="22" t="str">
        <f aca="false">IF(OR(I1294="",G1294=""),"",ROUND(MAX(0,MOD(G1294-I1294+0.5,1)-0.5)*1440,0))</f>
        <v/>
      </c>
      <c r="M1294" s="22" t="str">
        <f aca="false">IF(OR(I1294="",G1294=""),"",IF(ROUND(MAX(0,MOD(I1294-G1294+0.5,1)-0.5)*1440,0)&gt;=الإعدادات!$B$8,ROUND(MAX(0,MOD(I1294-G1294+0.5,1)-0.5)*1440,0),0))</f>
        <v/>
      </c>
      <c r="N1294" s="18" t="str">
        <f aca="false">IF(OR(A1294="",B1294=""),"",IF(COUNTIFS(الإجازات!$A$2:$A$1001,B1294,الإجازات!$D$2:$D$1001,"&lt;="&amp;A1294,الإجازات!$E$2:$E$1001,"&gt;="&amp;A1294,الإجازات!$G$2:$G$1001,"مقبولة")=0,"",LOOKUP(2,1/((الإجازات!$A$2:$A$1001=B1294)*(الإجازات!$D$2:$D$1001&lt;=A1294)*(الإجازات!$E$2:$E$1001&gt;=A1294)*(الإجازات!$G$2:$G$1001="مقبولة")),الإجازات!$C$2:$C$1001)))</f>
        <v/>
      </c>
      <c r="O1294" s="17"/>
      <c r="P1294" s="23" t="str">
        <f aca="false">IF(B1294="","",IF(ISNA(MATCH(B1294,الموظفين!$A$2:$A$501,0)),"⚠ كود غير موجود",IF(O1294&lt;&gt;"",O1294,IF(N1294&lt;&gt;"",N1294,IF(H1294="",IF(AND(A1294&lt;&gt;"",WEEKDAY(A1294)=الإعدادات!$B$11),"راحة أسبوعية","غائب"),IF(I1294="","بدون انصراف",IF(N(K1294)&gt;0,"متأخر","حاضر")))))))</f>
        <v/>
      </c>
      <c r="Q1294" s="24" t="str">
        <f aca="false">IF(B1294="","",IF(OR(P1294="غائب",P1294="غياب",P1294="إجازة بدون راتب"),IFERROR(VLOOKUP(B1294,الموظفين!$A$2:$J$501,8,FALSE()),0),0))</f>
        <v/>
      </c>
      <c r="R1294" s="24" t="str">
        <f aca="false">IF(B1294="","",ROUND((N(K1294)+N(L1294))/60*IFERROR(VLOOKUP(B1294,الموظفين!$A$2:$J$501,8,FALSE()),0)/الإعدادات!$B$6*الإعدادات!$B$9,2))</f>
        <v/>
      </c>
      <c r="S1294" s="24" t="str">
        <f aca="false">IF(OR(B1294="",M1294=""),"",ROUND(M1294/60*IFERROR(VLOOKUP(B1294,الموظفين!$A$2:$J$501,9,FALSE()),0),2))</f>
        <v/>
      </c>
      <c r="T1294" s="17"/>
      <c r="U1294" s="23" t="str">
        <f aca="false">IF(OR(A1294="",B1294=""),"",A1294&amp;"|"&amp;B1294)</f>
        <v/>
      </c>
    </row>
    <row r="1295" customFormat="false" ht="15" hidden="false" customHeight="false" outlineLevel="0" collapsed="false">
      <c r="A1295" s="16"/>
      <c r="B1295" s="17"/>
      <c r="C1295" s="18" t="str">
        <f aca="false">IF($B1295="","",IFERROR(VLOOKUP($B1295,الموظفين!$A$2:$J$501,2,FALSE())&amp;"","⚠ كود غير موجود"))</f>
        <v/>
      </c>
      <c r="D1295" s="18" t="str">
        <f aca="false">IF($B1295="","",IFERROR(VLOOKUP($B1295,الموظفين!$A$2:$J$501,3,FALSE())&amp;"",""))</f>
        <v/>
      </c>
      <c r="E1295" s="18" t="str">
        <f aca="false">IF($B1295="","",IFERROR(VLOOKUP($B1295,الموظفين!$A$2:$J$501,5,FALSE())&amp;"",""))</f>
        <v/>
      </c>
      <c r="F1295" s="19" t="str">
        <f aca="false">IF($B1295="","",IFERROR(VLOOKUP($B1295,الموظفين!$A$2:$J$501,6,FALSE()),""))</f>
        <v/>
      </c>
      <c r="G1295" s="19" t="str">
        <f aca="false">IF($B1295="","",IFERROR(VLOOKUP($B1295,الموظفين!$A$2:$J$501,7,FALSE()),""))</f>
        <v/>
      </c>
      <c r="H1295" s="20"/>
      <c r="I1295" s="20"/>
      <c r="J1295" s="21" t="str">
        <f aca="false">IF(OR(H1295="",I1295=""),"",ROUND(MOD(I1295-H1295,1)*24,2))</f>
        <v/>
      </c>
      <c r="K1295" s="22" t="str">
        <f aca="false">IF(OR(H1295="",F1295=""),"",IF(ROUND(MAX(0,MOD(H1295-F1295+0.5,1)-0.5)*1440,0)&gt;IFERROR(VLOOKUP(E1295,الورديات!$A$2:$E$21,5,FALSE()),0),ROUND(MAX(0,MOD(H1295-F1295+0.5,1)-0.5)*1440,0),0))</f>
        <v/>
      </c>
      <c r="L1295" s="22" t="str">
        <f aca="false">IF(OR(I1295="",G1295=""),"",ROUND(MAX(0,MOD(G1295-I1295+0.5,1)-0.5)*1440,0))</f>
        <v/>
      </c>
      <c r="M1295" s="22" t="str">
        <f aca="false">IF(OR(I1295="",G1295=""),"",IF(ROUND(MAX(0,MOD(I1295-G1295+0.5,1)-0.5)*1440,0)&gt;=الإعدادات!$B$8,ROUND(MAX(0,MOD(I1295-G1295+0.5,1)-0.5)*1440,0),0))</f>
        <v/>
      </c>
      <c r="N1295" s="18" t="str">
        <f aca="false">IF(OR(A1295="",B1295=""),"",IF(COUNTIFS(الإجازات!$A$2:$A$1001,B1295,الإجازات!$D$2:$D$1001,"&lt;="&amp;A1295,الإجازات!$E$2:$E$1001,"&gt;="&amp;A1295,الإجازات!$G$2:$G$1001,"مقبولة")=0,"",LOOKUP(2,1/((الإجازات!$A$2:$A$1001=B1295)*(الإجازات!$D$2:$D$1001&lt;=A1295)*(الإجازات!$E$2:$E$1001&gt;=A1295)*(الإجازات!$G$2:$G$1001="مقبولة")),الإجازات!$C$2:$C$1001)))</f>
        <v/>
      </c>
      <c r="O1295" s="17"/>
      <c r="P1295" s="23" t="str">
        <f aca="false">IF(B1295="","",IF(ISNA(MATCH(B1295,الموظفين!$A$2:$A$501,0)),"⚠ كود غير موجود",IF(O1295&lt;&gt;"",O1295,IF(N1295&lt;&gt;"",N1295,IF(H1295="",IF(AND(A1295&lt;&gt;"",WEEKDAY(A1295)=الإعدادات!$B$11),"راحة أسبوعية","غائب"),IF(I1295="","بدون انصراف",IF(N(K1295)&gt;0,"متأخر","حاضر")))))))</f>
        <v/>
      </c>
      <c r="Q1295" s="24" t="str">
        <f aca="false">IF(B1295="","",IF(OR(P1295="غائب",P1295="غياب",P1295="إجازة بدون راتب"),IFERROR(VLOOKUP(B1295,الموظفين!$A$2:$J$501,8,FALSE()),0),0))</f>
        <v/>
      </c>
      <c r="R1295" s="24" t="str">
        <f aca="false">IF(B1295="","",ROUND((N(K1295)+N(L1295))/60*IFERROR(VLOOKUP(B1295,الموظفين!$A$2:$J$501,8,FALSE()),0)/الإعدادات!$B$6*الإعدادات!$B$9,2))</f>
        <v/>
      </c>
      <c r="S1295" s="24" t="str">
        <f aca="false">IF(OR(B1295="",M1295=""),"",ROUND(M1295/60*IFERROR(VLOOKUP(B1295,الموظفين!$A$2:$J$501,9,FALSE()),0),2))</f>
        <v/>
      </c>
      <c r="T1295" s="17"/>
      <c r="U1295" s="23" t="str">
        <f aca="false">IF(OR(A1295="",B1295=""),"",A1295&amp;"|"&amp;B1295)</f>
        <v/>
      </c>
    </row>
    <row r="1296" customFormat="false" ht="15" hidden="false" customHeight="false" outlineLevel="0" collapsed="false">
      <c r="A1296" s="16"/>
      <c r="B1296" s="17"/>
      <c r="C1296" s="18" t="str">
        <f aca="false">IF($B1296="","",IFERROR(VLOOKUP($B1296,الموظفين!$A$2:$J$501,2,FALSE())&amp;"","⚠ كود غير موجود"))</f>
        <v/>
      </c>
      <c r="D1296" s="18" t="str">
        <f aca="false">IF($B1296="","",IFERROR(VLOOKUP($B1296,الموظفين!$A$2:$J$501,3,FALSE())&amp;"",""))</f>
        <v/>
      </c>
      <c r="E1296" s="18" t="str">
        <f aca="false">IF($B1296="","",IFERROR(VLOOKUP($B1296,الموظفين!$A$2:$J$501,5,FALSE())&amp;"",""))</f>
        <v/>
      </c>
      <c r="F1296" s="19" t="str">
        <f aca="false">IF($B1296="","",IFERROR(VLOOKUP($B1296,الموظفين!$A$2:$J$501,6,FALSE()),""))</f>
        <v/>
      </c>
      <c r="G1296" s="19" t="str">
        <f aca="false">IF($B1296="","",IFERROR(VLOOKUP($B1296,الموظفين!$A$2:$J$501,7,FALSE()),""))</f>
        <v/>
      </c>
      <c r="H1296" s="20"/>
      <c r="I1296" s="20"/>
      <c r="J1296" s="21" t="str">
        <f aca="false">IF(OR(H1296="",I1296=""),"",ROUND(MOD(I1296-H1296,1)*24,2))</f>
        <v/>
      </c>
      <c r="K1296" s="22" t="str">
        <f aca="false">IF(OR(H1296="",F1296=""),"",IF(ROUND(MAX(0,MOD(H1296-F1296+0.5,1)-0.5)*1440,0)&gt;IFERROR(VLOOKUP(E1296,الورديات!$A$2:$E$21,5,FALSE()),0),ROUND(MAX(0,MOD(H1296-F1296+0.5,1)-0.5)*1440,0),0))</f>
        <v/>
      </c>
      <c r="L1296" s="22" t="str">
        <f aca="false">IF(OR(I1296="",G1296=""),"",ROUND(MAX(0,MOD(G1296-I1296+0.5,1)-0.5)*1440,0))</f>
        <v/>
      </c>
      <c r="M1296" s="22" t="str">
        <f aca="false">IF(OR(I1296="",G1296=""),"",IF(ROUND(MAX(0,MOD(I1296-G1296+0.5,1)-0.5)*1440,0)&gt;=الإعدادات!$B$8,ROUND(MAX(0,MOD(I1296-G1296+0.5,1)-0.5)*1440,0),0))</f>
        <v/>
      </c>
      <c r="N1296" s="18" t="str">
        <f aca="false">IF(OR(A1296="",B1296=""),"",IF(COUNTIFS(الإجازات!$A$2:$A$1001,B1296,الإجازات!$D$2:$D$1001,"&lt;="&amp;A1296,الإجازات!$E$2:$E$1001,"&gt;="&amp;A1296,الإجازات!$G$2:$G$1001,"مقبولة")=0,"",LOOKUP(2,1/((الإجازات!$A$2:$A$1001=B1296)*(الإجازات!$D$2:$D$1001&lt;=A1296)*(الإجازات!$E$2:$E$1001&gt;=A1296)*(الإجازات!$G$2:$G$1001="مقبولة")),الإجازات!$C$2:$C$1001)))</f>
        <v/>
      </c>
      <c r="O1296" s="17"/>
      <c r="P1296" s="23" t="str">
        <f aca="false">IF(B1296="","",IF(ISNA(MATCH(B1296,الموظفين!$A$2:$A$501,0)),"⚠ كود غير موجود",IF(O1296&lt;&gt;"",O1296,IF(N1296&lt;&gt;"",N1296,IF(H1296="",IF(AND(A1296&lt;&gt;"",WEEKDAY(A1296)=الإعدادات!$B$11),"راحة أسبوعية","غائب"),IF(I1296="","بدون انصراف",IF(N(K1296)&gt;0,"متأخر","حاضر")))))))</f>
        <v/>
      </c>
      <c r="Q1296" s="24" t="str">
        <f aca="false">IF(B1296="","",IF(OR(P1296="غائب",P1296="غياب",P1296="إجازة بدون راتب"),IFERROR(VLOOKUP(B1296,الموظفين!$A$2:$J$501,8,FALSE()),0),0))</f>
        <v/>
      </c>
      <c r="R1296" s="24" t="str">
        <f aca="false">IF(B1296="","",ROUND((N(K1296)+N(L1296))/60*IFERROR(VLOOKUP(B1296,الموظفين!$A$2:$J$501,8,FALSE()),0)/الإعدادات!$B$6*الإعدادات!$B$9,2))</f>
        <v/>
      </c>
      <c r="S1296" s="24" t="str">
        <f aca="false">IF(OR(B1296="",M1296=""),"",ROUND(M1296/60*IFERROR(VLOOKUP(B1296,الموظفين!$A$2:$J$501,9,FALSE()),0),2))</f>
        <v/>
      </c>
      <c r="T1296" s="17"/>
      <c r="U1296" s="23" t="str">
        <f aca="false">IF(OR(A1296="",B1296=""),"",A1296&amp;"|"&amp;B1296)</f>
        <v/>
      </c>
    </row>
    <row r="1297" customFormat="false" ht="15" hidden="false" customHeight="false" outlineLevel="0" collapsed="false">
      <c r="A1297" s="16"/>
      <c r="B1297" s="17"/>
      <c r="C1297" s="18" t="str">
        <f aca="false">IF($B1297="","",IFERROR(VLOOKUP($B1297,الموظفين!$A$2:$J$501,2,FALSE())&amp;"","⚠ كود غير موجود"))</f>
        <v/>
      </c>
      <c r="D1297" s="18" t="str">
        <f aca="false">IF($B1297="","",IFERROR(VLOOKUP($B1297,الموظفين!$A$2:$J$501,3,FALSE())&amp;"",""))</f>
        <v/>
      </c>
      <c r="E1297" s="18" t="str">
        <f aca="false">IF($B1297="","",IFERROR(VLOOKUP($B1297,الموظفين!$A$2:$J$501,5,FALSE())&amp;"",""))</f>
        <v/>
      </c>
      <c r="F1297" s="19" t="str">
        <f aca="false">IF($B1297="","",IFERROR(VLOOKUP($B1297,الموظفين!$A$2:$J$501,6,FALSE()),""))</f>
        <v/>
      </c>
      <c r="G1297" s="19" t="str">
        <f aca="false">IF($B1297="","",IFERROR(VLOOKUP($B1297,الموظفين!$A$2:$J$501,7,FALSE()),""))</f>
        <v/>
      </c>
      <c r="H1297" s="20"/>
      <c r="I1297" s="20"/>
      <c r="J1297" s="21" t="str">
        <f aca="false">IF(OR(H1297="",I1297=""),"",ROUND(MOD(I1297-H1297,1)*24,2))</f>
        <v/>
      </c>
      <c r="K1297" s="22" t="str">
        <f aca="false">IF(OR(H1297="",F1297=""),"",IF(ROUND(MAX(0,MOD(H1297-F1297+0.5,1)-0.5)*1440,0)&gt;IFERROR(VLOOKUP(E1297,الورديات!$A$2:$E$21,5,FALSE()),0),ROUND(MAX(0,MOD(H1297-F1297+0.5,1)-0.5)*1440,0),0))</f>
        <v/>
      </c>
      <c r="L1297" s="22" t="str">
        <f aca="false">IF(OR(I1297="",G1297=""),"",ROUND(MAX(0,MOD(G1297-I1297+0.5,1)-0.5)*1440,0))</f>
        <v/>
      </c>
      <c r="M1297" s="22" t="str">
        <f aca="false">IF(OR(I1297="",G1297=""),"",IF(ROUND(MAX(0,MOD(I1297-G1297+0.5,1)-0.5)*1440,0)&gt;=الإعدادات!$B$8,ROUND(MAX(0,MOD(I1297-G1297+0.5,1)-0.5)*1440,0),0))</f>
        <v/>
      </c>
      <c r="N1297" s="18" t="str">
        <f aca="false">IF(OR(A1297="",B1297=""),"",IF(COUNTIFS(الإجازات!$A$2:$A$1001,B1297,الإجازات!$D$2:$D$1001,"&lt;="&amp;A1297,الإجازات!$E$2:$E$1001,"&gt;="&amp;A1297,الإجازات!$G$2:$G$1001,"مقبولة")=0,"",LOOKUP(2,1/((الإجازات!$A$2:$A$1001=B1297)*(الإجازات!$D$2:$D$1001&lt;=A1297)*(الإجازات!$E$2:$E$1001&gt;=A1297)*(الإجازات!$G$2:$G$1001="مقبولة")),الإجازات!$C$2:$C$1001)))</f>
        <v/>
      </c>
      <c r="O1297" s="17"/>
      <c r="P1297" s="23" t="str">
        <f aca="false">IF(B1297="","",IF(ISNA(MATCH(B1297,الموظفين!$A$2:$A$501,0)),"⚠ كود غير موجود",IF(O1297&lt;&gt;"",O1297,IF(N1297&lt;&gt;"",N1297,IF(H1297="",IF(AND(A1297&lt;&gt;"",WEEKDAY(A1297)=الإعدادات!$B$11),"راحة أسبوعية","غائب"),IF(I1297="","بدون انصراف",IF(N(K1297)&gt;0,"متأخر","حاضر")))))))</f>
        <v/>
      </c>
      <c r="Q1297" s="24" t="str">
        <f aca="false">IF(B1297="","",IF(OR(P1297="غائب",P1297="غياب",P1297="إجازة بدون راتب"),IFERROR(VLOOKUP(B1297,الموظفين!$A$2:$J$501,8,FALSE()),0),0))</f>
        <v/>
      </c>
      <c r="R1297" s="24" t="str">
        <f aca="false">IF(B1297="","",ROUND((N(K1297)+N(L1297))/60*IFERROR(VLOOKUP(B1297,الموظفين!$A$2:$J$501,8,FALSE()),0)/الإعدادات!$B$6*الإعدادات!$B$9,2))</f>
        <v/>
      </c>
      <c r="S1297" s="24" t="str">
        <f aca="false">IF(OR(B1297="",M1297=""),"",ROUND(M1297/60*IFERROR(VLOOKUP(B1297,الموظفين!$A$2:$J$501,9,FALSE()),0),2))</f>
        <v/>
      </c>
      <c r="T1297" s="17"/>
      <c r="U1297" s="23" t="str">
        <f aca="false">IF(OR(A1297="",B1297=""),"",A1297&amp;"|"&amp;B1297)</f>
        <v/>
      </c>
    </row>
    <row r="1298" customFormat="false" ht="15" hidden="false" customHeight="false" outlineLevel="0" collapsed="false">
      <c r="A1298" s="16"/>
      <c r="B1298" s="17"/>
      <c r="C1298" s="18" t="str">
        <f aca="false">IF($B1298="","",IFERROR(VLOOKUP($B1298,الموظفين!$A$2:$J$501,2,FALSE())&amp;"","⚠ كود غير موجود"))</f>
        <v/>
      </c>
      <c r="D1298" s="18" t="str">
        <f aca="false">IF($B1298="","",IFERROR(VLOOKUP($B1298,الموظفين!$A$2:$J$501,3,FALSE())&amp;"",""))</f>
        <v/>
      </c>
      <c r="E1298" s="18" t="str">
        <f aca="false">IF($B1298="","",IFERROR(VLOOKUP($B1298,الموظفين!$A$2:$J$501,5,FALSE())&amp;"",""))</f>
        <v/>
      </c>
      <c r="F1298" s="19" t="str">
        <f aca="false">IF($B1298="","",IFERROR(VLOOKUP($B1298,الموظفين!$A$2:$J$501,6,FALSE()),""))</f>
        <v/>
      </c>
      <c r="G1298" s="19" t="str">
        <f aca="false">IF($B1298="","",IFERROR(VLOOKUP($B1298,الموظفين!$A$2:$J$501,7,FALSE()),""))</f>
        <v/>
      </c>
      <c r="H1298" s="20"/>
      <c r="I1298" s="20"/>
      <c r="J1298" s="21" t="str">
        <f aca="false">IF(OR(H1298="",I1298=""),"",ROUND(MOD(I1298-H1298,1)*24,2))</f>
        <v/>
      </c>
      <c r="K1298" s="22" t="str">
        <f aca="false">IF(OR(H1298="",F1298=""),"",IF(ROUND(MAX(0,MOD(H1298-F1298+0.5,1)-0.5)*1440,0)&gt;IFERROR(VLOOKUP(E1298,الورديات!$A$2:$E$21,5,FALSE()),0),ROUND(MAX(0,MOD(H1298-F1298+0.5,1)-0.5)*1440,0),0))</f>
        <v/>
      </c>
      <c r="L1298" s="22" t="str">
        <f aca="false">IF(OR(I1298="",G1298=""),"",ROUND(MAX(0,MOD(G1298-I1298+0.5,1)-0.5)*1440,0))</f>
        <v/>
      </c>
      <c r="M1298" s="22" t="str">
        <f aca="false">IF(OR(I1298="",G1298=""),"",IF(ROUND(MAX(0,MOD(I1298-G1298+0.5,1)-0.5)*1440,0)&gt;=الإعدادات!$B$8,ROUND(MAX(0,MOD(I1298-G1298+0.5,1)-0.5)*1440,0),0))</f>
        <v/>
      </c>
      <c r="N1298" s="18" t="str">
        <f aca="false">IF(OR(A1298="",B1298=""),"",IF(COUNTIFS(الإجازات!$A$2:$A$1001,B1298,الإجازات!$D$2:$D$1001,"&lt;="&amp;A1298,الإجازات!$E$2:$E$1001,"&gt;="&amp;A1298,الإجازات!$G$2:$G$1001,"مقبولة")=0,"",LOOKUP(2,1/((الإجازات!$A$2:$A$1001=B1298)*(الإجازات!$D$2:$D$1001&lt;=A1298)*(الإجازات!$E$2:$E$1001&gt;=A1298)*(الإجازات!$G$2:$G$1001="مقبولة")),الإجازات!$C$2:$C$1001)))</f>
        <v/>
      </c>
      <c r="O1298" s="17"/>
      <c r="P1298" s="23" t="str">
        <f aca="false">IF(B1298="","",IF(ISNA(MATCH(B1298,الموظفين!$A$2:$A$501,0)),"⚠ كود غير موجود",IF(O1298&lt;&gt;"",O1298,IF(N1298&lt;&gt;"",N1298,IF(H1298="",IF(AND(A1298&lt;&gt;"",WEEKDAY(A1298)=الإعدادات!$B$11),"راحة أسبوعية","غائب"),IF(I1298="","بدون انصراف",IF(N(K1298)&gt;0,"متأخر","حاضر")))))))</f>
        <v/>
      </c>
      <c r="Q1298" s="24" t="str">
        <f aca="false">IF(B1298="","",IF(OR(P1298="غائب",P1298="غياب",P1298="إجازة بدون راتب"),IFERROR(VLOOKUP(B1298,الموظفين!$A$2:$J$501,8,FALSE()),0),0))</f>
        <v/>
      </c>
      <c r="R1298" s="24" t="str">
        <f aca="false">IF(B1298="","",ROUND((N(K1298)+N(L1298))/60*IFERROR(VLOOKUP(B1298,الموظفين!$A$2:$J$501,8,FALSE()),0)/الإعدادات!$B$6*الإعدادات!$B$9,2))</f>
        <v/>
      </c>
      <c r="S1298" s="24" t="str">
        <f aca="false">IF(OR(B1298="",M1298=""),"",ROUND(M1298/60*IFERROR(VLOOKUP(B1298,الموظفين!$A$2:$J$501,9,FALSE()),0),2))</f>
        <v/>
      </c>
      <c r="T1298" s="17"/>
      <c r="U1298" s="23" t="str">
        <f aca="false">IF(OR(A1298="",B1298=""),"",A1298&amp;"|"&amp;B1298)</f>
        <v/>
      </c>
    </row>
    <row r="1299" customFormat="false" ht="15" hidden="false" customHeight="false" outlineLevel="0" collapsed="false">
      <c r="A1299" s="16"/>
      <c r="B1299" s="17"/>
      <c r="C1299" s="18" t="str">
        <f aca="false">IF($B1299="","",IFERROR(VLOOKUP($B1299,الموظفين!$A$2:$J$501,2,FALSE())&amp;"","⚠ كود غير موجود"))</f>
        <v/>
      </c>
      <c r="D1299" s="18" t="str">
        <f aca="false">IF($B1299="","",IFERROR(VLOOKUP($B1299,الموظفين!$A$2:$J$501,3,FALSE())&amp;"",""))</f>
        <v/>
      </c>
      <c r="E1299" s="18" t="str">
        <f aca="false">IF($B1299="","",IFERROR(VLOOKUP($B1299,الموظفين!$A$2:$J$501,5,FALSE())&amp;"",""))</f>
        <v/>
      </c>
      <c r="F1299" s="19" t="str">
        <f aca="false">IF($B1299="","",IFERROR(VLOOKUP($B1299,الموظفين!$A$2:$J$501,6,FALSE()),""))</f>
        <v/>
      </c>
      <c r="G1299" s="19" t="str">
        <f aca="false">IF($B1299="","",IFERROR(VLOOKUP($B1299,الموظفين!$A$2:$J$501,7,FALSE()),""))</f>
        <v/>
      </c>
      <c r="H1299" s="20"/>
      <c r="I1299" s="20"/>
      <c r="J1299" s="21" t="str">
        <f aca="false">IF(OR(H1299="",I1299=""),"",ROUND(MOD(I1299-H1299,1)*24,2))</f>
        <v/>
      </c>
      <c r="K1299" s="22" t="str">
        <f aca="false">IF(OR(H1299="",F1299=""),"",IF(ROUND(MAX(0,MOD(H1299-F1299+0.5,1)-0.5)*1440,0)&gt;IFERROR(VLOOKUP(E1299,الورديات!$A$2:$E$21,5,FALSE()),0),ROUND(MAX(0,MOD(H1299-F1299+0.5,1)-0.5)*1440,0),0))</f>
        <v/>
      </c>
      <c r="L1299" s="22" t="str">
        <f aca="false">IF(OR(I1299="",G1299=""),"",ROUND(MAX(0,MOD(G1299-I1299+0.5,1)-0.5)*1440,0))</f>
        <v/>
      </c>
      <c r="M1299" s="22" t="str">
        <f aca="false">IF(OR(I1299="",G1299=""),"",IF(ROUND(MAX(0,MOD(I1299-G1299+0.5,1)-0.5)*1440,0)&gt;=الإعدادات!$B$8,ROUND(MAX(0,MOD(I1299-G1299+0.5,1)-0.5)*1440,0),0))</f>
        <v/>
      </c>
      <c r="N1299" s="18" t="str">
        <f aca="false">IF(OR(A1299="",B1299=""),"",IF(COUNTIFS(الإجازات!$A$2:$A$1001,B1299,الإجازات!$D$2:$D$1001,"&lt;="&amp;A1299,الإجازات!$E$2:$E$1001,"&gt;="&amp;A1299,الإجازات!$G$2:$G$1001,"مقبولة")=0,"",LOOKUP(2,1/((الإجازات!$A$2:$A$1001=B1299)*(الإجازات!$D$2:$D$1001&lt;=A1299)*(الإجازات!$E$2:$E$1001&gt;=A1299)*(الإجازات!$G$2:$G$1001="مقبولة")),الإجازات!$C$2:$C$1001)))</f>
        <v/>
      </c>
      <c r="O1299" s="17"/>
      <c r="P1299" s="23" t="str">
        <f aca="false">IF(B1299="","",IF(ISNA(MATCH(B1299,الموظفين!$A$2:$A$501,0)),"⚠ كود غير موجود",IF(O1299&lt;&gt;"",O1299,IF(N1299&lt;&gt;"",N1299,IF(H1299="",IF(AND(A1299&lt;&gt;"",WEEKDAY(A1299)=الإعدادات!$B$11),"راحة أسبوعية","غائب"),IF(I1299="","بدون انصراف",IF(N(K1299)&gt;0,"متأخر","حاضر")))))))</f>
        <v/>
      </c>
      <c r="Q1299" s="24" t="str">
        <f aca="false">IF(B1299="","",IF(OR(P1299="غائب",P1299="غياب",P1299="إجازة بدون راتب"),IFERROR(VLOOKUP(B1299,الموظفين!$A$2:$J$501,8,FALSE()),0),0))</f>
        <v/>
      </c>
      <c r="R1299" s="24" t="str">
        <f aca="false">IF(B1299="","",ROUND((N(K1299)+N(L1299))/60*IFERROR(VLOOKUP(B1299,الموظفين!$A$2:$J$501,8,FALSE()),0)/الإعدادات!$B$6*الإعدادات!$B$9,2))</f>
        <v/>
      </c>
      <c r="S1299" s="24" t="str">
        <f aca="false">IF(OR(B1299="",M1299=""),"",ROUND(M1299/60*IFERROR(VLOOKUP(B1299,الموظفين!$A$2:$J$501,9,FALSE()),0),2))</f>
        <v/>
      </c>
      <c r="T1299" s="17"/>
      <c r="U1299" s="23" t="str">
        <f aca="false">IF(OR(A1299="",B1299=""),"",A1299&amp;"|"&amp;B1299)</f>
        <v/>
      </c>
    </row>
    <row r="1300" customFormat="false" ht="15" hidden="false" customHeight="false" outlineLevel="0" collapsed="false">
      <c r="A1300" s="16"/>
      <c r="B1300" s="17"/>
      <c r="C1300" s="18" t="str">
        <f aca="false">IF($B1300="","",IFERROR(VLOOKUP($B1300,الموظفين!$A$2:$J$501,2,FALSE())&amp;"","⚠ كود غير موجود"))</f>
        <v/>
      </c>
      <c r="D1300" s="18" t="str">
        <f aca="false">IF($B1300="","",IFERROR(VLOOKUP($B1300,الموظفين!$A$2:$J$501,3,FALSE())&amp;"",""))</f>
        <v/>
      </c>
      <c r="E1300" s="18" t="str">
        <f aca="false">IF($B1300="","",IFERROR(VLOOKUP($B1300,الموظفين!$A$2:$J$501,5,FALSE())&amp;"",""))</f>
        <v/>
      </c>
      <c r="F1300" s="19" t="str">
        <f aca="false">IF($B1300="","",IFERROR(VLOOKUP($B1300,الموظفين!$A$2:$J$501,6,FALSE()),""))</f>
        <v/>
      </c>
      <c r="G1300" s="19" t="str">
        <f aca="false">IF($B1300="","",IFERROR(VLOOKUP($B1300,الموظفين!$A$2:$J$501,7,FALSE()),""))</f>
        <v/>
      </c>
      <c r="H1300" s="20"/>
      <c r="I1300" s="20"/>
      <c r="J1300" s="21" t="str">
        <f aca="false">IF(OR(H1300="",I1300=""),"",ROUND(MOD(I1300-H1300,1)*24,2))</f>
        <v/>
      </c>
      <c r="K1300" s="22" t="str">
        <f aca="false">IF(OR(H1300="",F1300=""),"",IF(ROUND(MAX(0,MOD(H1300-F1300+0.5,1)-0.5)*1440,0)&gt;IFERROR(VLOOKUP(E1300,الورديات!$A$2:$E$21,5,FALSE()),0),ROUND(MAX(0,MOD(H1300-F1300+0.5,1)-0.5)*1440,0),0))</f>
        <v/>
      </c>
      <c r="L1300" s="22" t="str">
        <f aca="false">IF(OR(I1300="",G1300=""),"",ROUND(MAX(0,MOD(G1300-I1300+0.5,1)-0.5)*1440,0))</f>
        <v/>
      </c>
      <c r="M1300" s="22" t="str">
        <f aca="false">IF(OR(I1300="",G1300=""),"",IF(ROUND(MAX(0,MOD(I1300-G1300+0.5,1)-0.5)*1440,0)&gt;=الإعدادات!$B$8,ROUND(MAX(0,MOD(I1300-G1300+0.5,1)-0.5)*1440,0),0))</f>
        <v/>
      </c>
      <c r="N1300" s="18" t="str">
        <f aca="false">IF(OR(A1300="",B1300=""),"",IF(COUNTIFS(الإجازات!$A$2:$A$1001,B1300,الإجازات!$D$2:$D$1001,"&lt;="&amp;A1300,الإجازات!$E$2:$E$1001,"&gt;="&amp;A1300,الإجازات!$G$2:$G$1001,"مقبولة")=0,"",LOOKUP(2,1/((الإجازات!$A$2:$A$1001=B1300)*(الإجازات!$D$2:$D$1001&lt;=A1300)*(الإجازات!$E$2:$E$1001&gt;=A1300)*(الإجازات!$G$2:$G$1001="مقبولة")),الإجازات!$C$2:$C$1001)))</f>
        <v/>
      </c>
      <c r="O1300" s="17"/>
      <c r="P1300" s="23" t="str">
        <f aca="false">IF(B1300="","",IF(ISNA(MATCH(B1300,الموظفين!$A$2:$A$501,0)),"⚠ كود غير موجود",IF(O1300&lt;&gt;"",O1300,IF(N1300&lt;&gt;"",N1300,IF(H1300="",IF(AND(A1300&lt;&gt;"",WEEKDAY(A1300)=الإعدادات!$B$11),"راحة أسبوعية","غائب"),IF(I1300="","بدون انصراف",IF(N(K1300)&gt;0,"متأخر","حاضر")))))))</f>
        <v/>
      </c>
      <c r="Q1300" s="24" t="str">
        <f aca="false">IF(B1300="","",IF(OR(P1300="غائب",P1300="غياب",P1300="إجازة بدون راتب"),IFERROR(VLOOKUP(B1300,الموظفين!$A$2:$J$501,8,FALSE()),0),0))</f>
        <v/>
      </c>
      <c r="R1300" s="24" t="str">
        <f aca="false">IF(B1300="","",ROUND((N(K1300)+N(L1300))/60*IFERROR(VLOOKUP(B1300,الموظفين!$A$2:$J$501,8,FALSE()),0)/الإعدادات!$B$6*الإعدادات!$B$9,2))</f>
        <v/>
      </c>
      <c r="S1300" s="24" t="str">
        <f aca="false">IF(OR(B1300="",M1300=""),"",ROUND(M1300/60*IFERROR(VLOOKUP(B1300,الموظفين!$A$2:$J$501,9,FALSE()),0),2))</f>
        <v/>
      </c>
      <c r="T1300" s="17"/>
      <c r="U1300" s="23" t="str">
        <f aca="false">IF(OR(A1300="",B1300=""),"",A1300&amp;"|"&amp;B1300)</f>
        <v/>
      </c>
    </row>
    <row r="1301" customFormat="false" ht="15" hidden="false" customHeight="false" outlineLevel="0" collapsed="false">
      <c r="A1301" s="16"/>
      <c r="B1301" s="17"/>
      <c r="C1301" s="18" t="str">
        <f aca="false">IF($B1301="","",IFERROR(VLOOKUP($B1301,الموظفين!$A$2:$J$501,2,FALSE())&amp;"","⚠ كود غير موجود"))</f>
        <v/>
      </c>
      <c r="D1301" s="18" t="str">
        <f aca="false">IF($B1301="","",IFERROR(VLOOKUP($B1301,الموظفين!$A$2:$J$501,3,FALSE())&amp;"",""))</f>
        <v/>
      </c>
      <c r="E1301" s="18" t="str">
        <f aca="false">IF($B1301="","",IFERROR(VLOOKUP($B1301,الموظفين!$A$2:$J$501,5,FALSE())&amp;"",""))</f>
        <v/>
      </c>
      <c r="F1301" s="19" t="str">
        <f aca="false">IF($B1301="","",IFERROR(VLOOKUP($B1301,الموظفين!$A$2:$J$501,6,FALSE()),""))</f>
        <v/>
      </c>
      <c r="G1301" s="19" t="str">
        <f aca="false">IF($B1301="","",IFERROR(VLOOKUP($B1301,الموظفين!$A$2:$J$501,7,FALSE()),""))</f>
        <v/>
      </c>
      <c r="H1301" s="20"/>
      <c r="I1301" s="20"/>
      <c r="J1301" s="21" t="str">
        <f aca="false">IF(OR(H1301="",I1301=""),"",ROUND(MOD(I1301-H1301,1)*24,2))</f>
        <v/>
      </c>
      <c r="K1301" s="22" t="str">
        <f aca="false">IF(OR(H1301="",F1301=""),"",IF(ROUND(MAX(0,MOD(H1301-F1301+0.5,1)-0.5)*1440,0)&gt;IFERROR(VLOOKUP(E1301,الورديات!$A$2:$E$21,5,FALSE()),0),ROUND(MAX(0,MOD(H1301-F1301+0.5,1)-0.5)*1440,0),0))</f>
        <v/>
      </c>
      <c r="L1301" s="22" t="str">
        <f aca="false">IF(OR(I1301="",G1301=""),"",ROUND(MAX(0,MOD(G1301-I1301+0.5,1)-0.5)*1440,0))</f>
        <v/>
      </c>
      <c r="M1301" s="22" t="str">
        <f aca="false">IF(OR(I1301="",G1301=""),"",IF(ROUND(MAX(0,MOD(I1301-G1301+0.5,1)-0.5)*1440,0)&gt;=الإعدادات!$B$8,ROUND(MAX(0,MOD(I1301-G1301+0.5,1)-0.5)*1440,0),0))</f>
        <v/>
      </c>
      <c r="N1301" s="18" t="str">
        <f aca="false">IF(OR(A1301="",B1301=""),"",IF(COUNTIFS(الإجازات!$A$2:$A$1001,B1301,الإجازات!$D$2:$D$1001,"&lt;="&amp;A1301,الإجازات!$E$2:$E$1001,"&gt;="&amp;A1301,الإجازات!$G$2:$G$1001,"مقبولة")=0,"",LOOKUP(2,1/((الإجازات!$A$2:$A$1001=B1301)*(الإجازات!$D$2:$D$1001&lt;=A1301)*(الإجازات!$E$2:$E$1001&gt;=A1301)*(الإجازات!$G$2:$G$1001="مقبولة")),الإجازات!$C$2:$C$1001)))</f>
        <v/>
      </c>
      <c r="O1301" s="17"/>
      <c r="P1301" s="23" t="str">
        <f aca="false">IF(B1301="","",IF(ISNA(MATCH(B1301,الموظفين!$A$2:$A$501,0)),"⚠ كود غير موجود",IF(O1301&lt;&gt;"",O1301,IF(N1301&lt;&gt;"",N1301,IF(H1301="",IF(AND(A1301&lt;&gt;"",WEEKDAY(A1301)=الإعدادات!$B$11),"راحة أسبوعية","غائب"),IF(I1301="","بدون انصراف",IF(N(K1301)&gt;0,"متأخر","حاضر")))))))</f>
        <v/>
      </c>
      <c r="Q1301" s="24" t="str">
        <f aca="false">IF(B1301="","",IF(OR(P1301="غائب",P1301="غياب",P1301="إجازة بدون راتب"),IFERROR(VLOOKUP(B1301,الموظفين!$A$2:$J$501,8,FALSE()),0),0))</f>
        <v/>
      </c>
      <c r="R1301" s="24" t="str">
        <f aca="false">IF(B1301="","",ROUND((N(K1301)+N(L1301))/60*IFERROR(VLOOKUP(B1301,الموظفين!$A$2:$J$501,8,FALSE()),0)/الإعدادات!$B$6*الإعدادات!$B$9,2))</f>
        <v/>
      </c>
      <c r="S1301" s="24" t="str">
        <f aca="false">IF(OR(B1301="",M1301=""),"",ROUND(M1301/60*IFERROR(VLOOKUP(B1301,الموظفين!$A$2:$J$501,9,FALSE()),0),2))</f>
        <v/>
      </c>
      <c r="T1301" s="17"/>
      <c r="U1301" s="23" t="str">
        <f aca="false">IF(OR(A1301="",B1301=""),"",A1301&amp;"|"&amp;B1301)</f>
        <v/>
      </c>
    </row>
    <row r="1302" customFormat="false" ht="15" hidden="false" customHeight="false" outlineLevel="0" collapsed="false">
      <c r="A1302" s="16"/>
      <c r="B1302" s="17"/>
      <c r="C1302" s="18" t="str">
        <f aca="false">IF($B1302="","",IFERROR(VLOOKUP($B1302,الموظفين!$A$2:$J$501,2,FALSE())&amp;"","⚠ كود غير موجود"))</f>
        <v/>
      </c>
      <c r="D1302" s="18" t="str">
        <f aca="false">IF($B1302="","",IFERROR(VLOOKUP($B1302,الموظفين!$A$2:$J$501,3,FALSE())&amp;"",""))</f>
        <v/>
      </c>
      <c r="E1302" s="18" t="str">
        <f aca="false">IF($B1302="","",IFERROR(VLOOKUP($B1302,الموظفين!$A$2:$J$501,5,FALSE())&amp;"",""))</f>
        <v/>
      </c>
      <c r="F1302" s="19" t="str">
        <f aca="false">IF($B1302="","",IFERROR(VLOOKUP($B1302,الموظفين!$A$2:$J$501,6,FALSE()),""))</f>
        <v/>
      </c>
      <c r="G1302" s="19" t="str">
        <f aca="false">IF($B1302="","",IFERROR(VLOOKUP($B1302,الموظفين!$A$2:$J$501,7,FALSE()),""))</f>
        <v/>
      </c>
      <c r="H1302" s="20"/>
      <c r="I1302" s="20"/>
      <c r="J1302" s="21" t="str">
        <f aca="false">IF(OR(H1302="",I1302=""),"",ROUND(MOD(I1302-H1302,1)*24,2))</f>
        <v/>
      </c>
      <c r="K1302" s="22" t="str">
        <f aca="false">IF(OR(H1302="",F1302=""),"",IF(ROUND(MAX(0,MOD(H1302-F1302+0.5,1)-0.5)*1440,0)&gt;IFERROR(VLOOKUP(E1302,الورديات!$A$2:$E$21,5,FALSE()),0),ROUND(MAX(0,MOD(H1302-F1302+0.5,1)-0.5)*1440,0),0))</f>
        <v/>
      </c>
      <c r="L1302" s="22" t="str">
        <f aca="false">IF(OR(I1302="",G1302=""),"",ROUND(MAX(0,MOD(G1302-I1302+0.5,1)-0.5)*1440,0))</f>
        <v/>
      </c>
      <c r="M1302" s="22" t="str">
        <f aca="false">IF(OR(I1302="",G1302=""),"",IF(ROUND(MAX(0,MOD(I1302-G1302+0.5,1)-0.5)*1440,0)&gt;=الإعدادات!$B$8,ROUND(MAX(0,MOD(I1302-G1302+0.5,1)-0.5)*1440,0),0))</f>
        <v/>
      </c>
      <c r="N1302" s="18" t="str">
        <f aca="false">IF(OR(A1302="",B1302=""),"",IF(COUNTIFS(الإجازات!$A$2:$A$1001,B1302,الإجازات!$D$2:$D$1001,"&lt;="&amp;A1302,الإجازات!$E$2:$E$1001,"&gt;="&amp;A1302,الإجازات!$G$2:$G$1001,"مقبولة")=0,"",LOOKUP(2,1/((الإجازات!$A$2:$A$1001=B1302)*(الإجازات!$D$2:$D$1001&lt;=A1302)*(الإجازات!$E$2:$E$1001&gt;=A1302)*(الإجازات!$G$2:$G$1001="مقبولة")),الإجازات!$C$2:$C$1001)))</f>
        <v/>
      </c>
      <c r="O1302" s="17"/>
      <c r="P1302" s="23" t="str">
        <f aca="false">IF(B1302="","",IF(ISNA(MATCH(B1302,الموظفين!$A$2:$A$501,0)),"⚠ كود غير موجود",IF(O1302&lt;&gt;"",O1302,IF(N1302&lt;&gt;"",N1302,IF(H1302="",IF(AND(A1302&lt;&gt;"",WEEKDAY(A1302)=الإعدادات!$B$11),"راحة أسبوعية","غائب"),IF(I1302="","بدون انصراف",IF(N(K1302)&gt;0,"متأخر","حاضر")))))))</f>
        <v/>
      </c>
      <c r="Q1302" s="24" t="str">
        <f aca="false">IF(B1302="","",IF(OR(P1302="غائب",P1302="غياب",P1302="إجازة بدون راتب"),IFERROR(VLOOKUP(B1302,الموظفين!$A$2:$J$501,8,FALSE()),0),0))</f>
        <v/>
      </c>
      <c r="R1302" s="24" t="str">
        <f aca="false">IF(B1302="","",ROUND((N(K1302)+N(L1302))/60*IFERROR(VLOOKUP(B1302,الموظفين!$A$2:$J$501,8,FALSE()),0)/الإعدادات!$B$6*الإعدادات!$B$9,2))</f>
        <v/>
      </c>
      <c r="S1302" s="24" t="str">
        <f aca="false">IF(OR(B1302="",M1302=""),"",ROUND(M1302/60*IFERROR(VLOOKUP(B1302,الموظفين!$A$2:$J$501,9,FALSE()),0),2))</f>
        <v/>
      </c>
      <c r="T1302" s="17"/>
      <c r="U1302" s="23" t="str">
        <f aca="false">IF(OR(A1302="",B1302=""),"",A1302&amp;"|"&amp;B1302)</f>
        <v/>
      </c>
    </row>
    <row r="1303" customFormat="false" ht="15" hidden="false" customHeight="false" outlineLevel="0" collapsed="false">
      <c r="A1303" s="16"/>
      <c r="B1303" s="17"/>
      <c r="C1303" s="18" t="str">
        <f aca="false">IF($B1303="","",IFERROR(VLOOKUP($B1303,الموظفين!$A$2:$J$501,2,FALSE())&amp;"","⚠ كود غير موجود"))</f>
        <v/>
      </c>
      <c r="D1303" s="18" t="str">
        <f aca="false">IF($B1303="","",IFERROR(VLOOKUP($B1303,الموظفين!$A$2:$J$501,3,FALSE())&amp;"",""))</f>
        <v/>
      </c>
      <c r="E1303" s="18" t="str">
        <f aca="false">IF($B1303="","",IFERROR(VLOOKUP($B1303,الموظفين!$A$2:$J$501,5,FALSE())&amp;"",""))</f>
        <v/>
      </c>
      <c r="F1303" s="19" t="str">
        <f aca="false">IF($B1303="","",IFERROR(VLOOKUP($B1303,الموظفين!$A$2:$J$501,6,FALSE()),""))</f>
        <v/>
      </c>
      <c r="G1303" s="19" t="str">
        <f aca="false">IF($B1303="","",IFERROR(VLOOKUP($B1303,الموظفين!$A$2:$J$501,7,FALSE()),""))</f>
        <v/>
      </c>
      <c r="H1303" s="20"/>
      <c r="I1303" s="20"/>
      <c r="J1303" s="21" t="str">
        <f aca="false">IF(OR(H1303="",I1303=""),"",ROUND(MOD(I1303-H1303,1)*24,2))</f>
        <v/>
      </c>
      <c r="K1303" s="22" t="str">
        <f aca="false">IF(OR(H1303="",F1303=""),"",IF(ROUND(MAX(0,MOD(H1303-F1303+0.5,1)-0.5)*1440,0)&gt;IFERROR(VLOOKUP(E1303,الورديات!$A$2:$E$21,5,FALSE()),0),ROUND(MAX(0,MOD(H1303-F1303+0.5,1)-0.5)*1440,0),0))</f>
        <v/>
      </c>
      <c r="L1303" s="22" t="str">
        <f aca="false">IF(OR(I1303="",G1303=""),"",ROUND(MAX(0,MOD(G1303-I1303+0.5,1)-0.5)*1440,0))</f>
        <v/>
      </c>
      <c r="M1303" s="22" t="str">
        <f aca="false">IF(OR(I1303="",G1303=""),"",IF(ROUND(MAX(0,MOD(I1303-G1303+0.5,1)-0.5)*1440,0)&gt;=الإعدادات!$B$8,ROUND(MAX(0,MOD(I1303-G1303+0.5,1)-0.5)*1440,0),0))</f>
        <v/>
      </c>
      <c r="N1303" s="18" t="str">
        <f aca="false">IF(OR(A1303="",B1303=""),"",IF(COUNTIFS(الإجازات!$A$2:$A$1001,B1303,الإجازات!$D$2:$D$1001,"&lt;="&amp;A1303,الإجازات!$E$2:$E$1001,"&gt;="&amp;A1303,الإجازات!$G$2:$G$1001,"مقبولة")=0,"",LOOKUP(2,1/((الإجازات!$A$2:$A$1001=B1303)*(الإجازات!$D$2:$D$1001&lt;=A1303)*(الإجازات!$E$2:$E$1001&gt;=A1303)*(الإجازات!$G$2:$G$1001="مقبولة")),الإجازات!$C$2:$C$1001)))</f>
        <v/>
      </c>
      <c r="O1303" s="17"/>
      <c r="P1303" s="23" t="str">
        <f aca="false">IF(B1303="","",IF(ISNA(MATCH(B1303,الموظفين!$A$2:$A$501,0)),"⚠ كود غير موجود",IF(O1303&lt;&gt;"",O1303,IF(N1303&lt;&gt;"",N1303,IF(H1303="",IF(AND(A1303&lt;&gt;"",WEEKDAY(A1303)=الإعدادات!$B$11),"راحة أسبوعية","غائب"),IF(I1303="","بدون انصراف",IF(N(K1303)&gt;0,"متأخر","حاضر")))))))</f>
        <v/>
      </c>
      <c r="Q1303" s="24" t="str">
        <f aca="false">IF(B1303="","",IF(OR(P1303="غائب",P1303="غياب",P1303="إجازة بدون راتب"),IFERROR(VLOOKUP(B1303,الموظفين!$A$2:$J$501,8,FALSE()),0),0))</f>
        <v/>
      </c>
      <c r="R1303" s="24" t="str">
        <f aca="false">IF(B1303="","",ROUND((N(K1303)+N(L1303))/60*IFERROR(VLOOKUP(B1303,الموظفين!$A$2:$J$501,8,FALSE()),0)/الإعدادات!$B$6*الإعدادات!$B$9,2))</f>
        <v/>
      </c>
      <c r="S1303" s="24" t="str">
        <f aca="false">IF(OR(B1303="",M1303=""),"",ROUND(M1303/60*IFERROR(VLOOKUP(B1303,الموظفين!$A$2:$J$501,9,FALSE()),0),2))</f>
        <v/>
      </c>
      <c r="T1303" s="17"/>
      <c r="U1303" s="23" t="str">
        <f aca="false">IF(OR(A1303="",B1303=""),"",A1303&amp;"|"&amp;B1303)</f>
        <v/>
      </c>
    </row>
    <row r="1304" customFormat="false" ht="15" hidden="false" customHeight="false" outlineLevel="0" collapsed="false">
      <c r="A1304" s="16"/>
      <c r="B1304" s="17"/>
      <c r="C1304" s="18" t="str">
        <f aca="false">IF($B1304="","",IFERROR(VLOOKUP($B1304,الموظفين!$A$2:$J$501,2,FALSE())&amp;"","⚠ كود غير موجود"))</f>
        <v/>
      </c>
      <c r="D1304" s="18" t="str">
        <f aca="false">IF($B1304="","",IFERROR(VLOOKUP($B1304,الموظفين!$A$2:$J$501,3,FALSE())&amp;"",""))</f>
        <v/>
      </c>
      <c r="E1304" s="18" t="str">
        <f aca="false">IF($B1304="","",IFERROR(VLOOKUP($B1304,الموظفين!$A$2:$J$501,5,FALSE())&amp;"",""))</f>
        <v/>
      </c>
      <c r="F1304" s="19" t="str">
        <f aca="false">IF($B1304="","",IFERROR(VLOOKUP($B1304,الموظفين!$A$2:$J$501,6,FALSE()),""))</f>
        <v/>
      </c>
      <c r="G1304" s="19" t="str">
        <f aca="false">IF($B1304="","",IFERROR(VLOOKUP($B1304,الموظفين!$A$2:$J$501,7,FALSE()),""))</f>
        <v/>
      </c>
      <c r="H1304" s="20"/>
      <c r="I1304" s="20"/>
      <c r="J1304" s="21" t="str">
        <f aca="false">IF(OR(H1304="",I1304=""),"",ROUND(MOD(I1304-H1304,1)*24,2))</f>
        <v/>
      </c>
      <c r="K1304" s="22" t="str">
        <f aca="false">IF(OR(H1304="",F1304=""),"",IF(ROUND(MAX(0,MOD(H1304-F1304+0.5,1)-0.5)*1440,0)&gt;IFERROR(VLOOKUP(E1304,الورديات!$A$2:$E$21,5,FALSE()),0),ROUND(MAX(0,MOD(H1304-F1304+0.5,1)-0.5)*1440,0),0))</f>
        <v/>
      </c>
      <c r="L1304" s="22" t="str">
        <f aca="false">IF(OR(I1304="",G1304=""),"",ROUND(MAX(0,MOD(G1304-I1304+0.5,1)-0.5)*1440,0))</f>
        <v/>
      </c>
      <c r="M1304" s="22" t="str">
        <f aca="false">IF(OR(I1304="",G1304=""),"",IF(ROUND(MAX(0,MOD(I1304-G1304+0.5,1)-0.5)*1440,0)&gt;=الإعدادات!$B$8,ROUND(MAX(0,MOD(I1304-G1304+0.5,1)-0.5)*1440,0),0))</f>
        <v/>
      </c>
      <c r="N1304" s="18" t="str">
        <f aca="false">IF(OR(A1304="",B1304=""),"",IF(COUNTIFS(الإجازات!$A$2:$A$1001,B1304,الإجازات!$D$2:$D$1001,"&lt;="&amp;A1304,الإجازات!$E$2:$E$1001,"&gt;="&amp;A1304,الإجازات!$G$2:$G$1001,"مقبولة")=0,"",LOOKUP(2,1/((الإجازات!$A$2:$A$1001=B1304)*(الإجازات!$D$2:$D$1001&lt;=A1304)*(الإجازات!$E$2:$E$1001&gt;=A1304)*(الإجازات!$G$2:$G$1001="مقبولة")),الإجازات!$C$2:$C$1001)))</f>
        <v/>
      </c>
      <c r="O1304" s="17"/>
      <c r="P1304" s="23" t="str">
        <f aca="false">IF(B1304="","",IF(ISNA(MATCH(B1304,الموظفين!$A$2:$A$501,0)),"⚠ كود غير موجود",IF(O1304&lt;&gt;"",O1304,IF(N1304&lt;&gt;"",N1304,IF(H1304="",IF(AND(A1304&lt;&gt;"",WEEKDAY(A1304)=الإعدادات!$B$11),"راحة أسبوعية","غائب"),IF(I1304="","بدون انصراف",IF(N(K1304)&gt;0,"متأخر","حاضر")))))))</f>
        <v/>
      </c>
      <c r="Q1304" s="24" t="str">
        <f aca="false">IF(B1304="","",IF(OR(P1304="غائب",P1304="غياب",P1304="إجازة بدون راتب"),IFERROR(VLOOKUP(B1304,الموظفين!$A$2:$J$501,8,FALSE()),0),0))</f>
        <v/>
      </c>
      <c r="R1304" s="24" t="str">
        <f aca="false">IF(B1304="","",ROUND((N(K1304)+N(L1304))/60*IFERROR(VLOOKUP(B1304,الموظفين!$A$2:$J$501,8,FALSE()),0)/الإعدادات!$B$6*الإعدادات!$B$9,2))</f>
        <v/>
      </c>
      <c r="S1304" s="24" t="str">
        <f aca="false">IF(OR(B1304="",M1304=""),"",ROUND(M1304/60*IFERROR(VLOOKUP(B1304,الموظفين!$A$2:$J$501,9,FALSE()),0),2))</f>
        <v/>
      </c>
      <c r="T1304" s="17"/>
      <c r="U1304" s="23" t="str">
        <f aca="false">IF(OR(A1304="",B1304=""),"",A1304&amp;"|"&amp;B1304)</f>
        <v/>
      </c>
    </row>
    <row r="1305" customFormat="false" ht="15" hidden="false" customHeight="false" outlineLevel="0" collapsed="false">
      <c r="A1305" s="16"/>
      <c r="B1305" s="17"/>
      <c r="C1305" s="18" t="str">
        <f aca="false">IF($B1305="","",IFERROR(VLOOKUP($B1305,الموظفين!$A$2:$J$501,2,FALSE())&amp;"","⚠ كود غير موجود"))</f>
        <v/>
      </c>
      <c r="D1305" s="18" t="str">
        <f aca="false">IF($B1305="","",IFERROR(VLOOKUP($B1305,الموظفين!$A$2:$J$501,3,FALSE())&amp;"",""))</f>
        <v/>
      </c>
      <c r="E1305" s="18" t="str">
        <f aca="false">IF($B1305="","",IFERROR(VLOOKUP($B1305,الموظفين!$A$2:$J$501,5,FALSE())&amp;"",""))</f>
        <v/>
      </c>
      <c r="F1305" s="19" t="str">
        <f aca="false">IF($B1305="","",IFERROR(VLOOKUP($B1305,الموظفين!$A$2:$J$501,6,FALSE()),""))</f>
        <v/>
      </c>
      <c r="G1305" s="19" t="str">
        <f aca="false">IF($B1305="","",IFERROR(VLOOKUP($B1305,الموظفين!$A$2:$J$501,7,FALSE()),""))</f>
        <v/>
      </c>
      <c r="H1305" s="20"/>
      <c r="I1305" s="20"/>
      <c r="J1305" s="21" t="str">
        <f aca="false">IF(OR(H1305="",I1305=""),"",ROUND(MOD(I1305-H1305,1)*24,2))</f>
        <v/>
      </c>
      <c r="K1305" s="22" t="str">
        <f aca="false">IF(OR(H1305="",F1305=""),"",IF(ROUND(MAX(0,MOD(H1305-F1305+0.5,1)-0.5)*1440,0)&gt;IFERROR(VLOOKUP(E1305,الورديات!$A$2:$E$21,5,FALSE()),0),ROUND(MAX(0,MOD(H1305-F1305+0.5,1)-0.5)*1440,0),0))</f>
        <v/>
      </c>
      <c r="L1305" s="22" t="str">
        <f aca="false">IF(OR(I1305="",G1305=""),"",ROUND(MAX(0,MOD(G1305-I1305+0.5,1)-0.5)*1440,0))</f>
        <v/>
      </c>
      <c r="M1305" s="22" t="str">
        <f aca="false">IF(OR(I1305="",G1305=""),"",IF(ROUND(MAX(0,MOD(I1305-G1305+0.5,1)-0.5)*1440,0)&gt;=الإعدادات!$B$8,ROUND(MAX(0,MOD(I1305-G1305+0.5,1)-0.5)*1440,0),0))</f>
        <v/>
      </c>
      <c r="N1305" s="18" t="str">
        <f aca="false">IF(OR(A1305="",B1305=""),"",IF(COUNTIFS(الإجازات!$A$2:$A$1001,B1305,الإجازات!$D$2:$D$1001,"&lt;="&amp;A1305,الإجازات!$E$2:$E$1001,"&gt;="&amp;A1305,الإجازات!$G$2:$G$1001,"مقبولة")=0,"",LOOKUP(2,1/((الإجازات!$A$2:$A$1001=B1305)*(الإجازات!$D$2:$D$1001&lt;=A1305)*(الإجازات!$E$2:$E$1001&gt;=A1305)*(الإجازات!$G$2:$G$1001="مقبولة")),الإجازات!$C$2:$C$1001)))</f>
        <v/>
      </c>
      <c r="O1305" s="17"/>
      <c r="P1305" s="23" t="str">
        <f aca="false">IF(B1305="","",IF(ISNA(MATCH(B1305,الموظفين!$A$2:$A$501,0)),"⚠ كود غير موجود",IF(O1305&lt;&gt;"",O1305,IF(N1305&lt;&gt;"",N1305,IF(H1305="",IF(AND(A1305&lt;&gt;"",WEEKDAY(A1305)=الإعدادات!$B$11),"راحة أسبوعية","غائب"),IF(I1305="","بدون انصراف",IF(N(K1305)&gt;0,"متأخر","حاضر")))))))</f>
        <v/>
      </c>
      <c r="Q1305" s="24" t="str">
        <f aca="false">IF(B1305="","",IF(OR(P1305="غائب",P1305="غياب",P1305="إجازة بدون راتب"),IFERROR(VLOOKUP(B1305,الموظفين!$A$2:$J$501,8,FALSE()),0),0))</f>
        <v/>
      </c>
      <c r="R1305" s="24" t="str">
        <f aca="false">IF(B1305="","",ROUND((N(K1305)+N(L1305))/60*IFERROR(VLOOKUP(B1305,الموظفين!$A$2:$J$501,8,FALSE()),0)/الإعدادات!$B$6*الإعدادات!$B$9,2))</f>
        <v/>
      </c>
      <c r="S1305" s="24" t="str">
        <f aca="false">IF(OR(B1305="",M1305=""),"",ROUND(M1305/60*IFERROR(VLOOKUP(B1305,الموظفين!$A$2:$J$501,9,FALSE()),0),2))</f>
        <v/>
      </c>
      <c r="T1305" s="17"/>
      <c r="U1305" s="23" t="str">
        <f aca="false">IF(OR(A1305="",B1305=""),"",A1305&amp;"|"&amp;B1305)</f>
        <v/>
      </c>
    </row>
    <row r="1306" customFormat="false" ht="15" hidden="false" customHeight="false" outlineLevel="0" collapsed="false">
      <c r="A1306" s="16"/>
      <c r="B1306" s="17"/>
      <c r="C1306" s="18" t="str">
        <f aca="false">IF($B1306="","",IFERROR(VLOOKUP($B1306,الموظفين!$A$2:$J$501,2,FALSE())&amp;"","⚠ كود غير موجود"))</f>
        <v/>
      </c>
      <c r="D1306" s="18" t="str">
        <f aca="false">IF($B1306="","",IFERROR(VLOOKUP($B1306,الموظفين!$A$2:$J$501,3,FALSE())&amp;"",""))</f>
        <v/>
      </c>
      <c r="E1306" s="18" t="str">
        <f aca="false">IF($B1306="","",IFERROR(VLOOKUP($B1306,الموظفين!$A$2:$J$501,5,FALSE())&amp;"",""))</f>
        <v/>
      </c>
      <c r="F1306" s="19" t="str">
        <f aca="false">IF($B1306="","",IFERROR(VLOOKUP($B1306,الموظفين!$A$2:$J$501,6,FALSE()),""))</f>
        <v/>
      </c>
      <c r="G1306" s="19" t="str">
        <f aca="false">IF($B1306="","",IFERROR(VLOOKUP($B1306,الموظفين!$A$2:$J$501,7,FALSE()),""))</f>
        <v/>
      </c>
      <c r="H1306" s="20"/>
      <c r="I1306" s="20"/>
      <c r="J1306" s="21" t="str">
        <f aca="false">IF(OR(H1306="",I1306=""),"",ROUND(MOD(I1306-H1306,1)*24,2))</f>
        <v/>
      </c>
      <c r="K1306" s="22" t="str">
        <f aca="false">IF(OR(H1306="",F1306=""),"",IF(ROUND(MAX(0,MOD(H1306-F1306+0.5,1)-0.5)*1440,0)&gt;IFERROR(VLOOKUP(E1306,الورديات!$A$2:$E$21,5,FALSE()),0),ROUND(MAX(0,MOD(H1306-F1306+0.5,1)-0.5)*1440,0),0))</f>
        <v/>
      </c>
      <c r="L1306" s="22" t="str">
        <f aca="false">IF(OR(I1306="",G1306=""),"",ROUND(MAX(0,MOD(G1306-I1306+0.5,1)-0.5)*1440,0))</f>
        <v/>
      </c>
      <c r="M1306" s="22" t="str">
        <f aca="false">IF(OR(I1306="",G1306=""),"",IF(ROUND(MAX(0,MOD(I1306-G1306+0.5,1)-0.5)*1440,0)&gt;=الإعدادات!$B$8,ROUND(MAX(0,MOD(I1306-G1306+0.5,1)-0.5)*1440,0),0))</f>
        <v/>
      </c>
      <c r="N1306" s="18" t="str">
        <f aca="false">IF(OR(A1306="",B1306=""),"",IF(COUNTIFS(الإجازات!$A$2:$A$1001,B1306,الإجازات!$D$2:$D$1001,"&lt;="&amp;A1306,الإجازات!$E$2:$E$1001,"&gt;="&amp;A1306,الإجازات!$G$2:$G$1001,"مقبولة")=0,"",LOOKUP(2,1/((الإجازات!$A$2:$A$1001=B1306)*(الإجازات!$D$2:$D$1001&lt;=A1306)*(الإجازات!$E$2:$E$1001&gt;=A1306)*(الإجازات!$G$2:$G$1001="مقبولة")),الإجازات!$C$2:$C$1001)))</f>
        <v/>
      </c>
      <c r="O1306" s="17"/>
      <c r="P1306" s="23" t="str">
        <f aca="false">IF(B1306="","",IF(ISNA(MATCH(B1306,الموظفين!$A$2:$A$501,0)),"⚠ كود غير موجود",IF(O1306&lt;&gt;"",O1306,IF(N1306&lt;&gt;"",N1306,IF(H1306="",IF(AND(A1306&lt;&gt;"",WEEKDAY(A1306)=الإعدادات!$B$11),"راحة أسبوعية","غائب"),IF(I1306="","بدون انصراف",IF(N(K1306)&gt;0,"متأخر","حاضر")))))))</f>
        <v/>
      </c>
      <c r="Q1306" s="24" t="str">
        <f aca="false">IF(B1306="","",IF(OR(P1306="غائب",P1306="غياب",P1306="إجازة بدون راتب"),IFERROR(VLOOKUP(B1306,الموظفين!$A$2:$J$501,8,FALSE()),0),0))</f>
        <v/>
      </c>
      <c r="R1306" s="24" t="str">
        <f aca="false">IF(B1306="","",ROUND((N(K1306)+N(L1306))/60*IFERROR(VLOOKUP(B1306,الموظفين!$A$2:$J$501,8,FALSE()),0)/الإعدادات!$B$6*الإعدادات!$B$9,2))</f>
        <v/>
      </c>
      <c r="S1306" s="24" t="str">
        <f aca="false">IF(OR(B1306="",M1306=""),"",ROUND(M1306/60*IFERROR(VLOOKUP(B1306,الموظفين!$A$2:$J$501,9,FALSE()),0),2))</f>
        <v/>
      </c>
      <c r="T1306" s="17"/>
      <c r="U1306" s="23" t="str">
        <f aca="false">IF(OR(A1306="",B1306=""),"",A1306&amp;"|"&amp;B1306)</f>
        <v/>
      </c>
    </row>
    <row r="1307" customFormat="false" ht="15" hidden="false" customHeight="false" outlineLevel="0" collapsed="false">
      <c r="A1307" s="16"/>
      <c r="B1307" s="17"/>
      <c r="C1307" s="18" t="str">
        <f aca="false">IF($B1307="","",IFERROR(VLOOKUP($B1307,الموظفين!$A$2:$J$501,2,FALSE())&amp;"","⚠ كود غير موجود"))</f>
        <v/>
      </c>
      <c r="D1307" s="18" t="str">
        <f aca="false">IF($B1307="","",IFERROR(VLOOKUP($B1307,الموظفين!$A$2:$J$501,3,FALSE())&amp;"",""))</f>
        <v/>
      </c>
      <c r="E1307" s="18" t="str">
        <f aca="false">IF($B1307="","",IFERROR(VLOOKUP($B1307,الموظفين!$A$2:$J$501,5,FALSE())&amp;"",""))</f>
        <v/>
      </c>
      <c r="F1307" s="19" t="str">
        <f aca="false">IF($B1307="","",IFERROR(VLOOKUP($B1307,الموظفين!$A$2:$J$501,6,FALSE()),""))</f>
        <v/>
      </c>
      <c r="G1307" s="19" t="str">
        <f aca="false">IF($B1307="","",IFERROR(VLOOKUP($B1307,الموظفين!$A$2:$J$501,7,FALSE()),""))</f>
        <v/>
      </c>
      <c r="H1307" s="20"/>
      <c r="I1307" s="20"/>
      <c r="J1307" s="21" t="str">
        <f aca="false">IF(OR(H1307="",I1307=""),"",ROUND(MOD(I1307-H1307,1)*24,2))</f>
        <v/>
      </c>
      <c r="K1307" s="22" t="str">
        <f aca="false">IF(OR(H1307="",F1307=""),"",IF(ROUND(MAX(0,MOD(H1307-F1307+0.5,1)-0.5)*1440,0)&gt;IFERROR(VLOOKUP(E1307,الورديات!$A$2:$E$21,5,FALSE()),0),ROUND(MAX(0,MOD(H1307-F1307+0.5,1)-0.5)*1440,0),0))</f>
        <v/>
      </c>
      <c r="L1307" s="22" t="str">
        <f aca="false">IF(OR(I1307="",G1307=""),"",ROUND(MAX(0,MOD(G1307-I1307+0.5,1)-0.5)*1440,0))</f>
        <v/>
      </c>
      <c r="M1307" s="22" t="str">
        <f aca="false">IF(OR(I1307="",G1307=""),"",IF(ROUND(MAX(0,MOD(I1307-G1307+0.5,1)-0.5)*1440,0)&gt;=الإعدادات!$B$8,ROUND(MAX(0,MOD(I1307-G1307+0.5,1)-0.5)*1440,0),0))</f>
        <v/>
      </c>
      <c r="N1307" s="18" t="str">
        <f aca="false">IF(OR(A1307="",B1307=""),"",IF(COUNTIFS(الإجازات!$A$2:$A$1001,B1307,الإجازات!$D$2:$D$1001,"&lt;="&amp;A1307,الإجازات!$E$2:$E$1001,"&gt;="&amp;A1307,الإجازات!$G$2:$G$1001,"مقبولة")=0,"",LOOKUP(2,1/((الإجازات!$A$2:$A$1001=B1307)*(الإجازات!$D$2:$D$1001&lt;=A1307)*(الإجازات!$E$2:$E$1001&gt;=A1307)*(الإجازات!$G$2:$G$1001="مقبولة")),الإجازات!$C$2:$C$1001)))</f>
        <v/>
      </c>
      <c r="O1307" s="17"/>
      <c r="P1307" s="23" t="str">
        <f aca="false">IF(B1307="","",IF(ISNA(MATCH(B1307,الموظفين!$A$2:$A$501,0)),"⚠ كود غير موجود",IF(O1307&lt;&gt;"",O1307,IF(N1307&lt;&gt;"",N1307,IF(H1307="",IF(AND(A1307&lt;&gt;"",WEEKDAY(A1307)=الإعدادات!$B$11),"راحة أسبوعية","غائب"),IF(I1307="","بدون انصراف",IF(N(K1307)&gt;0,"متأخر","حاضر")))))))</f>
        <v/>
      </c>
      <c r="Q1307" s="24" t="str">
        <f aca="false">IF(B1307="","",IF(OR(P1307="غائب",P1307="غياب",P1307="إجازة بدون راتب"),IFERROR(VLOOKUP(B1307,الموظفين!$A$2:$J$501,8,FALSE()),0),0))</f>
        <v/>
      </c>
      <c r="R1307" s="24" t="str">
        <f aca="false">IF(B1307="","",ROUND((N(K1307)+N(L1307))/60*IFERROR(VLOOKUP(B1307,الموظفين!$A$2:$J$501,8,FALSE()),0)/الإعدادات!$B$6*الإعدادات!$B$9,2))</f>
        <v/>
      </c>
      <c r="S1307" s="24" t="str">
        <f aca="false">IF(OR(B1307="",M1307=""),"",ROUND(M1307/60*IFERROR(VLOOKUP(B1307,الموظفين!$A$2:$J$501,9,FALSE()),0),2))</f>
        <v/>
      </c>
      <c r="T1307" s="17"/>
      <c r="U1307" s="23" t="str">
        <f aca="false">IF(OR(A1307="",B1307=""),"",A1307&amp;"|"&amp;B1307)</f>
        <v/>
      </c>
    </row>
    <row r="1308" customFormat="false" ht="15" hidden="false" customHeight="false" outlineLevel="0" collapsed="false">
      <c r="A1308" s="16"/>
      <c r="B1308" s="17"/>
      <c r="C1308" s="18" t="str">
        <f aca="false">IF($B1308="","",IFERROR(VLOOKUP($B1308,الموظفين!$A$2:$J$501,2,FALSE())&amp;"","⚠ كود غير موجود"))</f>
        <v/>
      </c>
      <c r="D1308" s="18" t="str">
        <f aca="false">IF($B1308="","",IFERROR(VLOOKUP($B1308,الموظفين!$A$2:$J$501,3,FALSE())&amp;"",""))</f>
        <v/>
      </c>
      <c r="E1308" s="18" t="str">
        <f aca="false">IF($B1308="","",IFERROR(VLOOKUP($B1308,الموظفين!$A$2:$J$501,5,FALSE())&amp;"",""))</f>
        <v/>
      </c>
      <c r="F1308" s="19" t="str">
        <f aca="false">IF($B1308="","",IFERROR(VLOOKUP($B1308,الموظفين!$A$2:$J$501,6,FALSE()),""))</f>
        <v/>
      </c>
      <c r="G1308" s="19" t="str">
        <f aca="false">IF($B1308="","",IFERROR(VLOOKUP($B1308,الموظفين!$A$2:$J$501,7,FALSE()),""))</f>
        <v/>
      </c>
      <c r="H1308" s="20"/>
      <c r="I1308" s="20"/>
      <c r="J1308" s="21" t="str">
        <f aca="false">IF(OR(H1308="",I1308=""),"",ROUND(MOD(I1308-H1308,1)*24,2))</f>
        <v/>
      </c>
      <c r="K1308" s="22" t="str">
        <f aca="false">IF(OR(H1308="",F1308=""),"",IF(ROUND(MAX(0,MOD(H1308-F1308+0.5,1)-0.5)*1440,0)&gt;IFERROR(VLOOKUP(E1308,الورديات!$A$2:$E$21,5,FALSE()),0),ROUND(MAX(0,MOD(H1308-F1308+0.5,1)-0.5)*1440,0),0))</f>
        <v/>
      </c>
      <c r="L1308" s="22" t="str">
        <f aca="false">IF(OR(I1308="",G1308=""),"",ROUND(MAX(0,MOD(G1308-I1308+0.5,1)-0.5)*1440,0))</f>
        <v/>
      </c>
      <c r="M1308" s="22" t="str">
        <f aca="false">IF(OR(I1308="",G1308=""),"",IF(ROUND(MAX(0,MOD(I1308-G1308+0.5,1)-0.5)*1440,0)&gt;=الإعدادات!$B$8,ROUND(MAX(0,MOD(I1308-G1308+0.5,1)-0.5)*1440,0),0))</f>
        <v/>
      </c>
      <c r="N1308" s="18" t="str">
        <f aca="false">IF(OR(A1308="",B1308=""),"",IF(COUNTIFS(الإجازات!$A$2:$A$1001,B1308,الإجازات!$D$2:$D$1001,"&lt;="&amp;A1308,الإجازات!$E$2:$E$1001,"&gt;="&amp;A1308,الإجازات!$G$2:$G$1001,"مقبولة")=0,"",LOOKUP(2,1/((الإجازات!$A$2:$A$1001=B1308)*(الإجازات!$D$2:$D$1001&lt;=A1308)*(الإجازات!$E$2:$E$1001&gt;=A1308)*(الإجازات!$G$2:$G$1001="مقبولة")),الإجازات!$C$2:$C$1001)))</f>
        <v/>
      </c>
      <c r="O1308" s="17"/>
      <c r="P1308" s="23" t="str">
        <f aca="false">IF(B1308="","",IF(ISNA(MATCH(B1308,الموظفين!$A$2:$A$501,0)),"⚠ كود غير موجود",IF(O1308&lt;&gt;"",O1308,IF(N1308&lt;&gt;"",N1308,IF(H1308="",IF(AND(A1308&lt;&gt;"",WEEKDAY(A1308)=الإعدادات!$B$11),"راحة أسبوعية","غائب"),IF(I1308="","بدون انصراف",IF(N(K1308)&gt;0,"متأخر","حاضر")))))))</f>
        <v/>
      </c>
      <c r="Q1308" s="24" t="str">
        <f aca="false">IF(B1308="","",IF(OR(P1308="غائب",P1308="غياب",P1308="إجازة بدون راتب"),IFERROR(VLOOKUP(B1308,الموظفين!$A$2:$J$501,8,FALSE()),0),0))</f>
        <v/>
      </c>
      <c r="R1308" s="24" t="str">
        <f aca="false">IF(B1308="","",ROUND((N(K1308)+N(L1308))/60*IFERROR(VLOOKUP(B1308,الموظفين!$A$2:$J$501,8,FALSE()),0)/الإعدادات!$B$6*الإعدادات!$B$9,2))</f>
        <v/>
      </c>
      <c r="S1308" s="24" t="str">
        <f aca="false">IF(OR(B1308="",M1308=""),"",ROUND(M1308/60*IFERROR(VLOOKUP(B1308,الموظفين!$A$2:$J$501,9,FALSE()),0),2))</f>
        <v/>
      </c>
      <c r="T1308" s="17"/>
      <c r="U1308" s="23" t="str">
        <f aca="false">IF(OR(A1308="",B1308=""),"",A1308&amp;"|"&amp;B1308)</f>
        <v/>
      </c>
    </row>
    <row r="1309" customFormat="false" ht="15" hidden="false" customHeight="false" outlineLevel="0" collapsed="false">
      <c r="A1309" s="16"/>
      <c r="B1309" s="17"/>
      <c r="C1309" s="18" t="str">
        <f aca="false">IF($B1309="","",IFERROR(VLOOKUP($B1309,الموظفين!$A$2:$J$501,2,FALSE())&amp;"","⚠ كود غير موجود"))</f>
        <v/>
      </c>
      <c r="D1309" s="18" t="str">
        <f aca="false">IF($B1309="","",IFERROR(VLOOKUP($B1309,الموظفين!$A$2:$J$501,3,FALSE())&amp;"",""))</f>
        <v/>
      </c>
      <c r="E1309" s="18" t="str">
        <f aca="false">IF($B1309="","",IFERROR(VLOOKUP($B1309,الموظفين!$A$2:$J$501,5,FALSE())&amp;"",""))</f>
        <v/>
      </c>
      <c r="F1309" s="19" t="str">
        <f aca="false">IF($B1309="","",IFERROR(VLOOKUP($B1309,الموظفين!$A$2:$J$501,6,FALSE()),""))</f>
        <v/>
      </c>
      <c r="G1309" s="19" t="str">
        <f aca="false">IF($B1309="","",IFERROR(VLOOKUP($B1309,الموظفين!$A$2:$J$501,7,FALSE()),""))</f>
        <v/>
      </c>
      <c r="H1309" s="20"/>
      <c r="I1309" s="20"/>
      <c r="J1309" s="21" t="str">
        <f aca="false">IF(OR(H1309="",I1309=""),"",ROUND(MOD(I1309-H1309,1)*24,2))</f>
        <v/>
      </c>
      <c r="K1309" s="22" t="str">
        <f aca="false">IF(OR(H1309="",F1309=""),"",IF(ROUND(MAX(0,MOD(H1309-F1309+0.5,1)-0.5)*1440,0)&gt;IFERROR(VLOOKUP(E1309,الورديات!$A$2:$E$21,5,FALSE()),0),ROUND(MAX(0,MOD(H1309-F1309+0.5,1)-0.5)*1440,0),0))</f>
        <v/>
      </c>
      <c r="L1309" s="22" t="str">
        <f aca="false">IF(OR(I1309="",G1309=""),"",ROUND(MAX(0,MOD(G1309-I1309+0.5,1)-0.5)*1440,0))</f>
        <v/>
      </c>
      <c r="M1309" s="22" t="str">
        <f aca="false">IF(OR(I1309="",G1309=""),"",IF(ROUND(MAX(0,MOD(I1309-G1309+0.5,1)-0.5)*1440,0)&gt;=الإعدادات!$B$8,ROUND(MAX(0,MOD(I1309-G1309+0.5,1)-0.5)*1440,0),0))</f>
        <v/>
      </c>
      <c r="N1309" s="18" t="str">
        <f aca="false">IF(OR(A1309="",B1309=""),"",IF(COUNTIFS(الإجازات!$A$2:$A$1001,B1309,الإجازات!$D$2:$D$1001,"&lt;="&amp;A1309,الإجازات!$E$2:$E$1001,"&gt;="&amp;A1309,الإجازات!$G$2:$G$1001,"مقبولة")=0,"",LOOKUP(2,1/((الإجازات!$A$2:$A$1001=B1309)*(الإجازات!$D$2:$D$1001&lt;=A1309)*(الإجازات!$E$2:$E$1001&gt;=A1309)*(الإجازات!$G$2:$G$1001="مقبولة")),الإجازات!$C$2:$C$1001)))</f>
        <v/>
      </c>
      <c r="O1309" s="17"/>
      <c r="P1309" s="23" t="str">
        <f aca="false">IF(B1309="","",IF(ISNA(MATCH(B1309,الموظفين!$A$2:$A$501,0)),"⚠ كود غير موجود",IF(O1309&lt;&gt;"",O1309,IF(N1309&lt;&gt;"",N1309,IF(H1309="",IF(AND(A1309&lt;&gt;"",WEEKDAY(A1309)=الإعدادات!$B$11),"راحة أسبوعية","غائب"),IF(I1309="","بدون انصراف",IF(N(K1309)&gt;0,"متأخر","حاضر")))))))</f>
        <v/>
      </c>
      <c r="Q1309" s="24" t="str">
        <f aca="false">IF(B1309="","",IF(OR(P1309="غائب",P1309="غياب",P1309="إجازة بدون راتب"),IFERROR(VLOOKUP(B1309,الموظفين!$A$2:$J$501,8,FALSE()),0),0))</f>
        <v/>
      </c>
      <c r="R1309" s="24" t="str">
        <f aca="false">IF(B1309="","",ROUND((N(K1309)+N(L1309))/60*IFERROR(VLOOKUP(B1309,الموظفين!$A$2:$J$501,8,FALSE()),0)/الإعدادات!$B$6*الإعدادات!$B$9,2))</f>
        <v/>
      </c>
      <c r="S1309" s="24" t="str">
        <f aca="false">IF(OR(B1309="",M1309=""),"",ROUND(M1309/60*IFERROR(VLOOKUP(B1309,الموظفين!$A$2:$J$501,9,FALSE()),0),2))</f>
        <v/>
      </c>
      <c r="T1309" s="17"/>
      <c r="U1309" s="23" t="str">
        <f aca="false">IF(OR(A1309="",B1309=""),"",A1309&amp;"|"&amp;B1309)</f>
        <v/>
      </c>
    </row>
    <row r="1310" customFormat="false" ht="15" hidden="false" customHeight="false" outlineLevel="0" collapsed="false">
      <c r="A1310" s="16"/>
      <c r="B1310" s="17"/>
      <c r="C1310" s="18" t="str">
        <f aca="false">IF($B1310="","",IFERROR(VLOOKUP($B1310,الموظفين!$A$2:$J$501,2,FALSE())&amp;"","⚠ كود غير موجود"))</f>
        <v/>
      </c>
      <c r="D1310" s="18" t="str">
        <f aca="false">IF($B1310="","",IFERROR(VLOOKUP($B1310,الموظفين!$A$2:$J$501,3,FALSE())&amp;"",""))</f>
        <v/>
      </c>
      <c r="E1310" s="18" t="str">
        <f aca="false">IF($B1310="","",IFERROR(VLOOKUP($B1310,الموظفين!$A$2:$J$501,5,FALSE())&amp;"",""))</f>
        <v/>
      </c>
      <c r="F1310" s="19" t="str">
        <f aca="false">IF($B1310="","",IFERROR(VLOOKUP($B1310,الموظفين!$A$2:$J$501,6,FALSE()),""))</f>
        <v/>
      </c>
      <c r="G1310" s="19" t="str">
        <f aca="false">IF($B1310="","",IFERROR(VLOOKUP($B1310,الموظفين!$A$2:$J$501,7,FALSE()),""))</f>
        <v/>
      </c>
      <c r="H1310" s="20"/>
      <c r="I1310" s="20"/>
      <c r="J1310" s="21" t="str">
        <f aca="false">IF(OR(H1310="",I1310=""),"",ROUND(MOD(I1310-H1310,1)*24,2))</f>
        <v/>
      </c>
      <c r="K1310" s="22" t="str">
        <f aca="false">IF(OR(H1310="",F1310=""),"",IF(ROUND(MAX(0,MOD(H1310-F1310+0.5,1)-0.5)*1440,0)&gt;IFERROR(VLOOKUP(E1310,الورديات!$A$2:$E$21,5,FALSE()),0),ROUND(MAX(0,MOD(H1310-F1310+0.5,1)-0.5)*1440,0),0))</f>
        <v/>
      </c>
      <c r="L1310" s="22" t="str">
        <f aca="false">IF(OR(I1310="",G1310=""),"",ROUND(MAX(0,MOD(G1310-I1310+0.5,1)-0.5)*1440,0))</f>
        <v/>
      </c>
      <c r="M1310" s="22" t="str">
        <f aca="false">IF(OR(I1310="",G1310=""),"",IF(ROUND(MAX(0,MOD(I1310-G1310+0.5,1)-0.5)*1440,0)&gt;=الإعدادات!$B$8,ROUND(MAX(0,MOD(I1310-G1310+0.5,1)-0.5)*1440,0),0))</f>
        <v/>
      </c>
      <c r="N1310" s="18" t="str">
        <f aca="false">IF(OR(A1310="",B1310=""),"",IF(COUNTIFS(الإجازات!$A$2:$A$1001,B1310,الإجازات!$D$2:$D$1001,"&lt;="&amp;A1310,الإجازات!$E$2:$E$1001,"&gt;="&amp;A1310,الإجازات!$G$2:$G$1001,"مقبولة")=0,"",LOOKUP(2,1/((الإجازات!$A$2:$A$1001=B1310)*(الإجازات!$D$2:$D$1001&lt;=A1310)*(الإجازات!$E$2:$E$1001&gt;=A1310)*(الإجازات!$G$2:$G$1001="مقبولة")),الإجازات!$C$2:$C$1001)))</f>
        <v/>
      </c>
      <c r="O1310" s="17"/>
      <c r="P1310" s="23" t="str">
        <f aca="false">IF(B1310="","",IF(ISNA(MATCH(B1310,الموظفين!$A$2:$A$501,0)),"⚠ كود غير موجود",IF(O1310&lt;&gt;"",O1310,IF(N1310&lt;&gt;"",N1310,IF(H1310="",IF(AND(A1310&lt;&gt;"",WEEKDAY(A1310)=الإعدادات!$B$11),"راحة أسبوعية","غائب"),IF(I1310="","بدون انصراف",IF(N(K1310)&gt;0,"متأخر","حاضر")))))))</f>
        <v/>
      </c>
      <c r="Q1310" s="24" t="str">
        <f aca="false">IF(B1310="","",IF(OR(P1310="غائب",P1310="غياب",P1310="إجازة بدون راتب"),IFERROR(VLOOKUP(B1310,الموظفين!$A$2:$J$501,8,FALSE()),0),0))</f>
        <v/>
      </c>
      <c r="R1310" s="24" t="str">
        <f aca="false">IF(B1310="","",ROUND((N(K1310)+N(L1310))/60*IFERROR(VLOOKUP(B1310,الموظفين!$A$2:$J$501,8,FALSE()),0)/الإعدادات!$B$6*الإعدادات!$B$9,2))</f>
        <v/>
      </c>
      <c r="S1310" s="24" t="str">
        <f aca="false">IF(OR(B1310="",M1310=""),"",ROUND(M1310/60*IFERROR(VLOOKUP(B1310,الموظفين!$A$2:$J$501,9,FALSE()),0),2))</f>
        <v/>
      </c>
      <c r="T1310" s="17"/>
      <c r="U1310" s="23" t="str">
        <f aca="false">IF(OR(A1310="",B1310=""),"",A1310&amp;"|"&amp;B1310)</f>
        <v/>
      </c>
    </row>
    <row r="1311" customFormat="false" ht="15" hidden="false" customHeight="false" outlineLevel="0" collapsed="false">
      <c r="A1311" s="16"/>
      <c r="B1311" s="17"/>
      <c r="C1311" s="18" t="str">
        <f aca="false">IF($B1311="","",IFERROR(VLOOKUP($B1311,الموظفين!$A$2:$J$501,2,FALSE())&amp;"","⚠ كود غير موجود"))</f>
        <v/>
      </c>
      <c r="D1311" s="18" t="str">
        <f aca="false">IF($B1311="","",IFERROR(VLOOKUP($B1311,الموظفين!$A$2:$J$501,3,FALSE())&amp;"",""))</f>
        <v/>
      </c>
      <c r="E1311" s="18" t="str">
        <f aca="false">IF($B1311="","",IFERROR(VLOOKUP($B1311,الموظفين!$A$2:$J$501,5,FALSE())&amp;"",""))</f>
        <v/>
      </c>
      <c r="F1311" s="19" t="str">
        <f aca="false">IF($B1311="","",IFERROR(VLOOKUP($B1311,الموظفين!$A$2:$J$501,6,FALSE()),""))</f>
        <v/>
      </c>
      <c r="G1311" s="19" t="str">
        <f aca="false">IF($B1311="","",IFERROR(VLOOKUP($B1311,الموظفين!$A$2:$J$501,7,FALSE()),""))</f>
        <v/>
      </c>
      <c r="H1311" s="20"/>
      <c r="I1311" s="20"/>
      <c r="J1311" s="21" t="str">
        <f aca="false">IF(OR(H1311="",I1311=""),"",ROUND(MOD(I1311-H1311,1)*24,2))</f>
        <v/>
      </c>
      <c r="K1311" s="22" t="str">
        <f aca="false">IF(OR(H1311="",F1311=""),"",IF(ROUND(MAX(0,MOD(H1311-F1311+0.5,1)-0.5)*1440,0)&gt;IFERROR(VLOOKUP(E1311,الورديات!$A$2:$E$21,5,FALSE()),0),ROUND(MAX(0,MOD(H1311-F1311+0.5,1)-0.5)*1440,0),0))</f>
        <v/>
      </c>
      <c r="L1311" s="22" t="str">
        <f aca="false">IF(OR(I1311="",G1311=""),"",ROUND(MAX(0,MOD(G1311-I1311+0.5,1)-0.5)*1440,0))</f>
        <v/>
      </c>
      <c r="M1311" s="22" t="str">
        <f aca="false">IF(OR(I1311="",G1311=""),"",IF(ROUND(MAX(0,MOD(I1311-G1311+0.5,1)-0.5)*1440,0)&gt;=الإعدادات!$B$8,ROUND(MAX(0,MOD(I1311-G1311+0.5,1)-0.5)*1440,0),0))</f>
        <v/>
      </c>
      <c r="N1311" s="18" t="str">
        <f aca="false">IF(OR(A1311="",B1311=""),"",IF(COUNTIFS(الإجازات!$A$2:$A$1001,B1311,الإجازات!$D$2:$D$1001,"&lt;="&amp;A1311,الإجازات!$E$2:$E$1001,"&gt;="&amp;A1311,الإجازات!$G$2:$G$1001,"مقبولة")=0,"",LOOKUP(2,1/((الإجازات!$A$2:$A$1001=B1311)*(الإجازات!$D$2:$D$1001&lt;=A1311)*(الإجازات!$E$2:$E$1001&gt;=A1311)*(الإجازات!$G$2:$G$1001="مقبولة")),الإجازات!$C$2:$C$1001)))</f>
        <v/>
      </c>
      <c r="O1311" s="17"/>
      <c r="P1311" s="23" t="str">
        <f aca="false">IF(B1311="","",IF(ISNA(MATCH(B1311,الموظفين!$A$2:$A$501,0)),"⚠ كود غير موجود",IF(O1311&lt;&gt;"",O1311,IF(N1311&lt;&gt;"",N1311,IF(H1311="",IF(AND(A1311&lt;&gt;"",WEEKDAY(A1311)=الإعدادات!$B$11),"راحة أسبوعية","غائب"),IF(I1311="","بدون انصراف",IF(N(K1311)&gt;0,"متأخر","حاضر")))))))</f>
        <v/>
      </c>
      <c r="Q1311" s="24" t="str">
        <f aca="false">IF(B1311="","",IF(OR(P1311="غائب",P1311="غياب",P1311="إجازة بدون راتب"),IFERROR(VLOOKUP(B1311,الموظفين!$A$2:$J$501,8,FALSE()),0),0))</f>
        <v/>
      </c>
      <c r="R1311" s="24" t="str">
        <f aca="false">IF(B1311="","",ROUND((N(K1311)+N(L1311))/60*IFERROR(VLOOKUP(B1311,الموظفين!$A$2:$J$501,8,FALSE()),0)/الإعدادات!$B$6*الإعدادات!$B$9,2))</f>
        <v/>
      </c>
      <c r="S1311" s="24" t="str">
        <f aca="false">IF(OR(B1311="",M1311=""),"",ROUND(M1311/60*IFERROR(VLOOKUP(B1311,الموظفين!$A$2:$J$501,9,FALSE()),0),2))</f>
        <v/>
      </c>
      <c r="T1311" s="17"/>
      <c r="U1311" s="23" t="str">
        <f aca="false">IF(OR(A1311="",B1311=""),"",A1311&amp;"|"&amp;B1311)</f>
        <v/>
      </c>
    </row>
    <row r="1312" customFormat="false" ht="15" hidden="false" customHeight="false" outlineLevel="0" collapsed="false">
      <c r="A1312" s="16"/>
      <c r="B1312" s="17"/>
      <c r="C1312" s="18" t="str">
        <f aca="false">IF($B1312="","",IFERROR(VLOOKUP($B1312,الموظفين!$A$2:$J$501,2,FALSE())&amp;"","⚠ كود غير موجود"))</f>
        <v/>
      </c>
      <c r="D1312" s="18" t="str">
        <f aca="false">IF($B1312="","",IFERROR(VLOOKUP($B1312,الموظفين!$A$2:$J$501,3,FALSE())&amp;"",""))</f>
        <v/>
      </c>
      <c r="E1312" s="18" t="str">
        <f aca="false">IF($B1312="","",IFERROR(VLOOKUP($B1312,الموظفين!$A$2:$J$501,5,FALSE())&amp;"",""))</f>
        <v/>
      </c>
      <c r="F1312" s="19" t="str">
        <f aca="false">IF($B1312="","",IFERROR(VLOOKUP($B1312,الموظفين!$A$2:$J$501,6,FALSE()),""))</f>
        <v/>
      </c>
      <c r="G1312" s="19" t="str">
        <f aca="false">IF($B1312="","",IFERROR(VLOOKUP($B1312,الموظفين!$A$2:$J$501,7,FALSE()),""))</f>
        <v/>
      </c>
      <c r="H1312" s="20"/>
      <c r="I1312" s="20"/>
      <c r="J1312" s="21" t="str">
        <f aca="false">IF(OR(H1312="",I1312=""),"",ROUND(MOD(I1312-H1312,1)*24,2))</f>
        <v/>
      </c>
      <c r="K1312" s="22" t="str">
        <f aca="false">IF(OR(H1312="",F1312=""),"",IF(ROUND(MAX(0,MOD(H1312-F1312+0.5,1)-0.5)*1440,0)&gt;IFERROR(VLOOKUP(E1312,الورديات!$A$2:$E$21,5,FALSE()),0),ROUND(MAX(0,MOD(H1312-F1312+0.5,1)-0.5)*1440,0),0))</f>
        <v/>
      </c>
      <c r="L1312" s="22" t="str">
        <f aca="false">IF(OR(I1312="",G1312=""),"",ROUND(MAX(0,MOD(G1312-I1312+0.5,1)-0.5)*1440,0))</f>
        <v/>
      </c>
      <c r="M1312" s="22" t="str">
        <f aca="false">IF(OR(I1312="",G1312=""),"",IF(ROUND(MAX(0,MOD(I1312-G1312+0.5,1)-0.5)*1440,0)&gt;=الإعدادات!$B$8,ROUND(MAX(0,MOD(I1312-G1312+0.5,1)-0.5)*1440,0),0))</f>
        <v/>
      </c>
      <c r="N1312" s="18" t="str">
        <f aca="false">IF(OR(A1312="",B1312=""),"",IF(COUNTIFS(الإجازات!$A$2:$A$1001,B1312,الإجازات!$D$2:$D$1001,"&lt;="&amp;A1312,الإجازات!$E$2:$E$1001,"&gt;="&amp;A1312,الإجازات!$G$2:$G$1001,"مقبولة")=0,"",LOOKUP(2,1/((الإجازات!$A$2:$A$1001=B1312)*(الإجازات!$D$2:$D$1001&lt;=A1312)*(الإجازات!$E$2:$E$1001&gt;=A1312)*(الإجازات!$G$2:$G$1001="مقبولة")),الإجازات!$C$2:$C$1001)))</f>
        <v/>
      </c>
      <c r="O1312" s="17"/>
      <c r="P1312" s="23" t="str">
        <f aca="false">IF(B1312="","",IF(ISNA(MATCH(B1312,الموظفين!$A$2:$A$501,0)),"⚠ كود غير موجود",IF(O1312&lt;&gt;"",O1312,IF(N1312&lt;&gt;"",N1312,IF(H1312="",IF(AND(A1312&lt;&gt;"",WEEKDAY(A1312)=الإعدادات!$B$11),"راحة أسبوعية","غائب"),IF(I1312="","بدون انصراف",IF(N(K1312)&gt;0,"متأخر","حاضر")))))))</f>
        <v/>
      </c>
      <c r="Q1312" s="24" t="str">
        <f aca="false">IF(B1312="","",IF(OR(P1312="غائب",P1312="غياب",P1312="إجازة بدون راتب"),IFERROR(VLOOKUP(B1312,الموظفين!$A$2:$J$501,8,FALSE()),0),0))</f>
        <v/>
      </c>
      <c r="R1312" s="24" t="str">
        <f aca="false">IF(B1312="","",ROUND((N(K1312)+N(L1312))/60*IFERROR(VLOOKUP(B1312,الموظفين!$A$2:$J$501,8,FALSE()),0)/الإعدادات!$B$6*الإعدادات!$B$9,2))</f>
        <v/>
      </c>
      <c r="S1312" s="24" t="str">
        <f aca="false">IF(OR(B1312="",M1312=""),"",ROUND(M1312/60*IFERROR(VLOOKUP(B1312,الموظفين!$A$2:$J$501,9,FALSE()),0),2))</f>
        <v/>
      </c>
      <c r="T1312" s="17"/>
      <c r="U1312" s="23" t="str">
        <f aca="false">IF(OR(A1312="",B1312=""),"",A1312&amp;"|"&amp;B1312)</f>
        <v/>
      </c>
    </row>
    <row r="1313" customFormat="false" ht="15" hidden="false" customHeight="false" outlineLevel="0" collapsed="false">
      <c r="A1313" s="16"/>
      <c r="B1313" s="17"/>
      <c r="C1313" s="18" t="str">
        <f aca="false">IF($B1313="","",IFERROR(VLOOKUP($B1313,الموظفين!$A$2:$J$501,2,FALSE())&amp;"","⚠ كود غير موجود"))</f>
        <v/>
      </c>
      <c r="D1313" s="18" t="str">
        <f aca="false">IF($B1313="","",IFERROR(VLOOKUP($B1313,الموظفين!$A$2:$J$501,3,FALSE())&amp;"",""))</f>
        <v/>
      </c>
      <c r="E1313" s="18" t="str">
        <f aca="false">IF($B1313="","",IFERROR(VLOOKUP($B1313,الموظفين!$A$2:$J$501,5,FALSE())&amp;"",""))</f>
        <v/>
      </c>
      <c r="F1313" s="19" t="str">
        <f aca="false">IF($B1313="","",IFERROR(VLOOKUP($B1313,الموظفين!$A$2:$J$501,6,FALSE()),""))</f>
        <v/>
      </c>
      <c r="G1313" s="19" t="str">
        <f aca="false">IF($B1313="","",IFERROR(VLOOKUP($B1313,الموظفين!$A$2:$J$501,7,FALSE()),""))</f>
        <v/>
      </c>
      <c r="H1313" s="20"/>
      <c r="I1313" s="20"/>
      <c r="J1313" s="21" t="str">
        <f aca="false">IF(OR(H1313="",I1313=""),"",ROUND(MOD(I1313-H1313,1)*24,2))</f>
        <v/>
      </c>
      <c r="K1313" s="22" t="str">
        <f aca="false">IF(OR(H1313="",F1313=""),"",IF(ROUND(MAX(0,MOD(H1313-F1313+0.5,1)-0.5)*1440,0)&gt;IFERROR(VLOOKUP(E1313,الورديات!$A$2:$E$21,5,FALSE()),0),ROUND(MAX(0,MOD(H1313-F1313+0.5,1)-0.5)*1440,0),0))</f>
        <v/>
      </c>
      <c r="L1313" s="22" t="str">
        <f aca="false">IF(OR(I1313="",G1313=""),"",ROUND(MAX(0,MOD(G1313-I1313+0.5,1)-0.5)*1440,0))</f>
        <v/>
      </c>
      <c r="M1313" s="22" t="str">
        <f aca="false">IF(OR(I1313="",G1313=""),"",IF(ROUND(MAX(0,MOD(I1313-G1313+0.5,1)-0.5)*1440,0)&gt;=الإعدادات!$B$8,ROUND(MAX(0,MOD(I1313-G1313+0.5,1)-0.5)*1440,0),0))</f>
        <v/>
      </c>
      <c r="N1313" s="18" t="str">
        <f aca="false">IF(OR(A1313="",B1313=""),"",IF(COUNTIFS(الإجازات!$A$2:$A$1001,B1313,الإجازات!$D$2:$D$1001,"&lt;="&amp;A1313,الإجازات!$E$2:$E$1001,"&gt;="&amp;A1313,الإجازات!$G$2:$G$1001,"مقبولة")=0,"",LOOKUP(2,1/((الإجازات!$A$2:$A$1001=B1313)*(الإجازات!$D$2:$D$1001&lt;=A1313)*(الإجازات!$E$2:$E$1001&gt;=A1313)*(الإجازات!$G$2:$G$1001="مقبولة")),الإجازات!$C$2:$C$1001)))</f>
        <v/>
      </c>
      <c r="O1313" s="17"/>
      <c r="P1313" s="23" t="str">
        <f aca="false">IF(B1313="","",IF(ISNA(MATCH(B1313,الموظفين!$A$2:$A$501,0)),"⚠ كود غير موجود",IF(O1313&lt;&gt;"",O1313,IF(N1313&lt;&gt;"",N1313,IF(H1313="",IF(AND(A1313&lt;&gt;"",WEEKDAY(A1313)=الإعدادات!$B$11),"راحة أسبوعية","غائب"),IF(I1313="","بدون انصراف",IF(N(K1313)&gt;0,"متأخر","حاضر")))))))</f>
        <v/>
      </c>
      <c r="Q1313" s="24" t="str">
        <f aca="false">IF(B1313="","",IF(OR(P1313="غائب",P1313="غياب",P1313="إجازة بدون راتب"),IFERROR(VLOOKUP(B1313,الموظفين!$A$2:$J$501,8,FALSE()),0),0))</f>
        <v/>
      </c>
      <c r="R1313" s="24" t="str">
        <f aca="false">IF(B1313="","",ROUND((N(K1313)+N(L1313))/60*IFERROR(VLOOKUP(B1313,الموظفين!$A$2:$J$501,8,FALSE()),0)/الإعدادات!$B$6*الإعدادات!$B$9,2))</f>
        <v/>
      </c>
      <c r="S1313" s="24" t="str">
        <f aca="false">IF(OR(B1313="",M1313=""),"",ROUND(M1313/60*IFERROR(VLOOKUP(B1313,الموظفين!$A$2:$J$501,9,FALSE()),0),2))</f>
        <v/>
      </c>
      <c r="T1313" s="17"/>
      <c r="U1313" s="23" t="str">
        <f aca="false">IF(OR(A1313="",B1313=""),"",A1313&amp;"|"&amp;B1313)</f>
        <v/>
      </c>
    </row>
    <row r="1314" customFormat="false" ht="15" hidden="false" customHeight="false" outlineLevel="0" collapsed="false">
      <c r="A1314" s="16"/>
      <c r="B1314" s="17"/>
      <c r="C1314" s="18" t="str">
        <f aca="false">IF($B1314="","",IFERROR(VLOOKUP($B1314,الموظفين!$A$2:$J$501,2,FALSE())&amp;"","⚠ كود غير موجود"))</f>
        <v/>
      </c>
      <c r="D1314" s="18" t="str">
        <f aca="false">IF($B1314="","",IFERROR(VLOOKUP($B1314,الموظفين!$A$2:$J$501,3,FALSE())&amp;"",""))</f>
        <v/>
      </c>
      <c r="E1314" s="18" t="str">
        <f aca="false">IF($B1314="","",IFERROR(VLOOKUP($B1314,الموظفين!$A$2:$J$501,5,FALSE())&amp;"",""))</f>
        <v/>
      </c>
      <c r="F1314" s="19" t="str">
        <f aca="false">IF($B1314="","",IFERROR(VLOOKUP($B1314,الموظفين!$A$2:$J$501,6,FALSE()),""))</f>
        <v/>
      </c>
      <c r="G1314" s="19" t="str">
        <f aca="false">IF($B1314="","",IFERROR(VLOOKUP($B1314,الموظفين!$A$2:$J$501,7,FALSE()),""))</f>
        <v/>
      </c>
      <c r="H1314" s="20"/>
      <c r="I1314" s="20"/>
      <c r="J1314" s="21" t="str">
        <f aca="false">IF(OR(H1314="",I1314=""),"",ROUND(MOD(I1314-H1314,1)*24,2))</f>
        <v/>
      </c>
      <c r="K1314" s="22" t="str">
        <f aca="false">IF(OR(H1314="",F1314=""),"",IF(ROUND(MAX(0,MOD(H1314-F1314+0.5,1)-0.5)*1440,0)&gt;IFERROR(VLOOKUP(E1314,الورديات!$A$2:$E$21,5,FALSE()),0),ROUND(MAX(0,MOD(H1314-F1314+0.5,1)-0.5)*1440,0),0))</f>
        <v/>
      </c>
      <c r="L1314" s="22" t="str">
        <f aca="false">IF(OR(I1314="",G1314=""),"",ROUND(MAX(0,MOD(G1314-I1314+0.5,1)-0.5)*1440,0))</f>
        <v/>
      </c>
      <c r="M1314" s="22" t="str">
        <f aca="false">IF(OR(I1314="",G1314=""),"",IF(ROUND(MAX(0,MOD(I1314-G1314+0.5,1)-0.5)*1440,0)&gt;=الإعدادات!$B$8,ROUND(MAX(0,MOD(I1314-G1314+0.5,1)-0.5)*1440,0),0))</f>
        <v/>
      </c>
      <c r="N1314" s="18" t="str">
        <f aca="false">IF(OR(A1314="",B1314=""),"",IF(COUNTIFS(الإجازات!$A$2:$A$1001,B1314,الإجازات!$D$2:$D$1001,"&lt;="&amp;A1314,الإجازات!$E$2:$E$1001,"&gt;="&amp;A1314,الإجازات!$G$2:$G$1001,"مقبولة")=0,"",LOOKUP(2,1/((الإجازات!$A$2:$A$1001=B1314)*(الإجازات!$D$2:$D$1001&lt;=A1314)*(الإجازات!$E$2:$E$1001&gt;=A1314)*(الإجازات!$G$2:$G$1001="مقبولة")),الإجازات!$C$2:$C$1001)))</f>
        <v/>
      </c>
      <c r="O1314" s="17"/>
      <c r="P1314" s="23" t="str">
        <f aca="false">IF(B1314="","",IF(ISNA(MATCH(B1314,الموظفين!$A$2:$A$501,0)),"⚠ كود غير موجود",IF(O1314&lt;&gt;"",O1314,IF(N1314&lt;&gt;"",N1314,IF(H1314="",IF(AND(A1314&lt;&gt;"",WEEKDAY(A1314)=الإعدادات!$B$11),"راحة أسبوعية","غائب"),IF(I1314="","بدون انصراف",IF(N(K1314)&gt;0,"متأخر","حاضر")))))))</f>
        <v/>
      </c>
      <c r="Q1314" s="24" t="str">
        <f aca="false">IF(B1314="","",IF(OR(P1314="غائب",P1314="غياب",P1314="إجازة بدون راتب"),IFERROR(VLOOKUP(B1314,الموظفين!$A$2:$J$501,8,FALSE()),0),0))</f>
        <v/>
      </c>
      <c r="R1314" s="24" t="str">
        <f aca="false">IF(B1314="","",ROUND((N(K1314)+N(L1314))/60*IFERROR(VLOOKUP(B1314,الموظفين!$A$2:$J$501,8,FALSE()),0)/الإعدادات!$B$6*الإعدادات!$B$9,2))</f>
        <v/>
      </c>
      <c r="S1314" s="24" t="str">
        <f aca="false">IF(OR(B1314="",M1314=""),"",ROUND(M1314/60*IFERROR(VLOOKUP(B1314,الموظفين!$A$2:$J$501,9,FALSE()),0),2))</f>
        <v/>
      </c>
      <c r="T1314" s="17"/>
      <c r="U1314" s="23" t="str">
        <f aca="false">IF(OR(A1314="",B1314=""),"",A1314&amp;"|"&amp;B1314)</f>
        <v/>
      </c>
    </row>
    <row r="1315" customFormat="false" ht="15" hidden="false" customHeight="false" outlineLevel="0" collapsed="false">
      <c r="A1315" s="16"/>
      <c r="B1315" s="17"/>
      <c r="C1315" s="18" t="str">
        <f aca="false">IF($B1315="","",IFERROR(VLOOKUP($B1315,الموظفين!$A$2:$J$501,2,FALSE())&amp;"","⚠ كود غير موجود"))</f>
        <v/>
      </c>
      <c r="D1315" s="18" t="str">
        <f aca="false">IF($B1315="","",IFERROR(VLOOKUP($B1315,الموظفين!$A$2:$J$501,3,FALSE())&amp;"",""))</f>
        <v/>
      </c>
      <c r="E1315" s="18" t="str">
        <f aca="false">IF($B1315="","",IFERROR(VLOOKUP($B1315,الموظفين!$A$2:$J$501,5,FALSE())&amp;"",""))</f>
        <v/>
      </c>
      <c r="F1315" s="19" t="str">
        <f aca="false">IF($B1315="","",IFERROR(VLOOKUP($B1315,الموظفين!$A$2:$J$501,6,FALSE()),""))</f>
        <v/>
      </c>
      <c r="G1315" s="19" t="str">
        <f aca="false">IF($B1315="","",IFERROR(VLOOKUP($B1315,الموظفين!$A$2:$J$501,7,FALSE()),""))</f>
        <v/>
      </c>
      <c r="H1315" s="20"/>
      <c r="I1315" s="20"/>
      <c r="J1315" s="21" t="str">
        <f aca="false">IF(OR(H1315="",I1315=""),"",ROUND(MOD(I1315-H1315,1)*24,2))</f>
        <v/>
      </c>
      <c r="K1315" s="22" t="str">
        <f aca="false">IF(OR(H1315="",F1315=""),"",IF(ROUND(MAX(0,MOD(H1315-F1315+0.5,1)-0.5)*1440,0)&gt;IFERROR(VLOOKUP(E1315,الورديات!$A$2:$E$21,5,FALSE()),0),ROUND(MAX(0,MOD(H1315-F1315+0.5,1)-0.5)*1440,0),0))</f>
        <v/>
      </c>
      <c r="L1315" s="22" t="str">
        <f aca="false">IF(OR(I1315="",G1315=""),"",ROUND(MAX(0,MOD(G1315-I1315+0.5,1)-0.5)*1440,0))</f>
        <v/>
      </c>
      <c r="M1315" s="22" t="str">
        <f aca="false">IF(OR(I1315="",G1315=""),"",IF(ROUND(MAX(0,MOD(I1315-G1315+0.5,1)-0.5)*1440,0)&gt;=الإعدادات!$B$8,ROUND(MAX(0,MOD(I1315-G1315+0.5,1)-0.5)*1440,0),0))</f>
        <v/>
      </c>
      <c r="N1315" s="18" t="str">
        <f aca="false">IF(OR(A1315="",B1315=""),"",IF(COUNTIFS(الإجازات!$A$2:$A$1001,B1315,الإجازات!$D$2:$D$1001,"&lt;="&amp;A1315,الإجازات!$E$2:$E$1001,"&gt;="&amp;A1315,الإجازات!$G$2:$G$1001,"مقبولة")=0,"",LOOKUP(2,1/((الإجازات!$A$2:$A$1001=B1315)*(الإجازات!$D$2:$D$1001&lt;=A1315)*(الإجازات!$E$2:$E$1001&gt;=A1315)*(الإجازات!$G$2:$G$1001="مقبولة")),الإجازات!$C$2:$C$1001)))</f>
        <v/>
      </c>
      <c r="O1315" s="17"/>
      <c r="P1315" s="23" t="str">
        <f aca="false">IF(B1315="","",IF(ISNA(MATCH(B1315,الموظفين!$A$2:$A$501,0)),"⚠ كود غير موجود",IF(O1315&lt;&gt;"",O1315,IF(N1315&lt;&gt;"",N1315,IF(H1315="",IF(AND(A1315&lt;&gt;"",WEEKDAY(A1315)=الإعدادات!$B$11),"راحة أسبوعية","غائب"),IF(I1315="","بدون انصراف",IF(N(K1315)&gt;0,"متأخر","حاضر")))))))</f>
        <v/>
      </c>
      <c r="Q1315" s="24" t="str">
        <f aca="false">IF(B1315="","",IF(OR(P1315="غائب",P1315="غياب",P1315="إجازة بدون راتب"),IFERROR(VLOOKUP(B1315,الموظفين!$A$2:$J$501,8,FALSE()),0),0))</f>
        <v/>
      </c>
      <c r="R1315" s="24" t="str">
        <f aca="false">IF(B1315="","",ROUND((N(K1315)+N(L1315))/60*IFERROR(VLOOKUP(B1315,الموظفين!$A$2:$J$501,8,FALSE()),0)/الإعدادات!$B$6*الإعدادات!$B$9,2))</f>
        <v/>
      </c>
      <c r="S1315" s="24" t="str">
        <f aca="false">IF(OR(B1315="",M1315=""),"",ROUND(M1315/60*IFERROR(VLOOKUP(B1315,الموظفين!$A$2:$J$501,9,FALSE()),0),2))</f>
        <v/>
      </c>
      <c r="T1315" s="17"/>
      <c r="U1315" s="23" t="str">
        <f aca="false">IF(OR(A1315="",B1315=""),"",A1315&amp;"|"&amp;B1315)</f>
        <v/>
      </c>
    </row>
    <row r="1316" customFormat="false" ht="15" hidden="false" customHeight="false" outlineLevel="0" collapsed="false">
      <c r="A1316" s="16"/>
      <c r="B1316" s="17"/>
      <c r="C1316" s="18" t="str">
        <f aca="false">IF($B1316="","",IFERROR(VLOOKUP($B1316,الموظفين!$A$2:$J$501,2,FALSE())&amp;"","⚠ كود غير موجود"))</f>
        <v/>
      </c>
      <c r="D1316" s="18" t="str">
        <f aca="false">IF($B1316="","",IFERROR(VLOOKUP($B1316,الموظفين!$A$2:$J$501,3,FALSE())&amp;"",""))</f>
        <v/>
      </c>
      <c r="E1316" s="18" t="str">
        <f aca="false">IF($B1316="","",IFERROR(VLOOKUP($B1316,الموظفين!$A$2:$J$501,5,FALSE())&amp;"",""))</f>
        <v/>
      </c>
      <c r="F1316" s="19" t="str">
        <f aca="false">IF($B1316="","",IFERROR(VLOOKUP($B1316,الموظفين!$A$2:$J$501,6,FALSE()),""))</f>
        <v/>
      </c>
      <c r="G1316" s="19" t="str">
        <f aca="false">IF($B1316="","",IFERROR(VLOOKUP($B1316,الموظفين!$A$2:$J$501,7,FALSE()),""))</f>
        <v/>
      </c>
      <c r="H1316" s="20"/>
      <c r="I1316" s="20"/>
      <c r="J1316" s="21" t="str">
        <f aca="false">IF(OR(H1316="",I1316=""),"",ROUND(MOD(I1316-H1316,1)*24,2))</f>
        <v/>
      </c>
      <c r="K1316" s="22" t="str">
        <f aca="false">IF(OR(H1316="",F1316=""),"",IF(ROUND(MAX(0,MOD(H1316-F1316+0.5,1)-0.5)*1440,0)&gt;IFERROR(VLOOKUP(E1316,الورديات!$A$2:$E$21,5,FALSE()),0),ROUND(MAX(0,MOD(H1316-F1316+0.5,1)-0.5)*1440,0),0))</f>
        <v/>
      </c>
      <c r="L1316" s="22" t="str">
        <f aca="false">IF(OR(I1316="",G1316=""),"",ROUND(MAX(0,MOD(G1316-I1316+0.5,1)-0.5)*1440,0))</f>
        <v/>
      </c>
      <c r="M1316" s="22" t="str">
        <f aca="false">IF(OR(I1316="",G1316=""),"",IF(ROUND(MAX(0,MOD(I1316-G1316+0.5,1)-0.5)*1440,0)&gt;=الإعدادات!$B$8,ROUND(MAX(0,MOD(I1316-G1316+0.5,1)-0.5)*1440,0),0))</f>
        <v/>
      </c>
      <c r="N1316" s="18" t="str">
        <f aca="false">IF(OR(A1316="",B1316=""),"",IF(COUNTIFS(الإجازات!$A$2:$A$1001,B1316,الإجازات!$D$2:$D$1001,"&lt;="&amp;A1316,الإجازات!$E$2:$E$1001,"&gt;="&amp;A1316,الإجازات!$G$2:$G$1001,"مقبولة")=0,"",LOOKUP(2,1/((الإجازات!$A$2:$A$1001=B1316)*(الإجازات!$D$2:$D$1001&lt;=A1316)*(الإجازات!$E$2:$E$1001&gt;=A1316)*(الإجازات!$G$2:$G$1001="مقبولة")),الإجازات!$C$2:$C$1001)))</f>
        <v/>
      </c>
      <c r="O1316" s="17"/>
      <c r="P1316" s="23" t="str">
        <f aca="false">IF(B1316="","",IF(ISNA(MATCH(B1316,الموظفين!$A$2:$A$501,0)),"⚠ كود غير موجود",IF(O1316&lt;&gt;"",O1316,IF(N1316&lt;&gt;"",N1316,IF(H1316="",IF(AND(A1316&lt;&gt;"",WEEKDAY(A1316)=الإعدادات!$B$11),"راحة أسبوعية","غائب"),IF(I1316="","بدون انصراف",IF(N(K1316)&gt;0,"متأخر","حاضر")))))))</f>
        <v/>
      </c>
      <c r="Q1316" s="24" t="str">
        <f aca="false">IF(B1316="","",IF(OR(P1316="غائب",P1316="غياب",P1316="إجازة بدون راتب"),IFERROR(VLOOKUP(B1316,الموظفين!$A$2:$J$501,8,FALSE()),0),0))</f>
        <v/>
      </c>
      <c r="R1316" s="24" t="str">
        <f aca="false">IF(B1316="","",ROUND((N(K1316)+N(L1316))/60*IFERROR(VLOOKUP(B1316,الموظفين!$A$2:$J$501,8,FALSE()),0)/الإعدادات!$B$6*الإعدادات!$B$9,2))</f>
        <v/>
      </c>
      <c r="S1316" s="24" t="str">
        <f aca="false">IF(OR(B1316="",M1316=""),"",ROUND(M1316/60*IFERROR(VLOOKUP(B1316,الموظفين!$A$2:$J$501,9,FALSE()),0),2))</f>
        <v/>
      </c>
      <c r="T1316" s="17"/>
      <c r="U1316" s="23" t="str">
        <f aca="false">IF(OR(A1316="",B1316=""),"",A1316&amp;"|"&amp;B1316)</f>
        <v/>
      </c>
    </row>
    <row r="1317" customFormat="false" ht="15" hidden="false" customHeight="false" outlineLevel="0" collapsed="false">
      <c r="A1317" s="16"/>
      <c r="B1317" s="17"/>
      <c r="C1317" s="18" t="str">
        <f aca="false">IF($B1317="","",IFERROR(VLOOKUP($B1317,الموظفين!$A$2:$J$501,2,FALSE())&amp;"","⚠ كود غير موجود"))</f>
        <v/>
      </c>
      <c r="D1317" s="18" t="str">
        <f aca="false">IF($B1317="","",IFERROR(VLOOKUP($B1317,الموظفين!$A$2:$J$501,3,FALSE())&amp;"",""))</f>
        <v/>
      </c>
      <c r="E1317" s="18" t="str">
        <f aca="false">IF($B1317="","",IFERROR(VLOOKUP($B1317,الموظفين!$A$2:$J$501,5,FALSE())&amp;"",""))</f>
        <v/>
      </c>
      <c r="F1317" s="19" t="str">
        <f aca="false">IF($B1317="","",IFERROR(VLOOKUP($B1317,الموظفين!$A$2:$J$501,6,FALSE()),""))</f>
        <v/>
      </c>
      <c r="G1317" s="19" t="str">
        <f aca="false">IF($B1317="","",IFERROR(VLOOKUP($B1317,الموظفين!$A$2:$J$501,7,FALSE()),""))</f>
        <v/>
      </c>
      <c r="H1317" s="20"/>
      <c r="I1317" s="20"/>
      <c r="J1317" s="21" t="str">
        <f aca="false">IF(OR(H1317="",I1317=""),"",ROUND(MOD(I1317-H1317,1)*24,2))</f>
        <v/>
      </c>
      <c r="K1317" s="22" t="str">
        <f aca="false">IF(OR(H1317="",F1317=""),"",IF(ROUND(MAX(0,MOD(H1317-F1317+0.5,1)-0.5)*1440,0)&gt;IFERROR(VLOOKUP(E1317,الورديات!$A$2:$E$21,5,FALSE()),0),ROUND(MAX(0,MOD(H1317-F1317+0.5,1)-0.5)*1440,0),0))</f>
        <v/>
      </c>
      <c r="L1317" s="22" t="str">
        <f aca="false">IF(OR(I1317="",G1317=""),"",ROUND(MAX(0,MOD(G1317-I1317+0.5,1)-0.5)*1440,0))</f>
        <v/>
      </c>
      <c r="M1317" s="22" t="str">
        <f aca="false">IF(OR(I1317="",G1317=""),"",IF(ROUND(MAX(0,MOD(I1317-G1317+0.5,1)-0.5)*1440,0)&gt;=الإعدادات!$B$8,ROUND(MAX(0,MOD(I1317-G1317+0.5,1)-0.5)*1440,0),0))</f>
        <v/>
      </c>
      <c r="N1317" s="18" t="str">
        <f aca="false">IF(OR(A1317="",B1317=""),"",IF(COUNTIFS(الإجازات!$A$2:$A$1001,B1317,الإجازات!$D$2:$D$1001,"&lt;="&amp;A1317,الإجازات!$E$2:$E$1001,"&gt;="&amp;A1317,الإجازات!$G$2:$G$1001,"مقبولة")=0,"",LOOKUP(2,1/((الإجازات!$A$2:$A$1001=B1317)*(الإجازات!$D$2:$D$1001&lt;=A1317)*(الإجازات!$E$2:$E$1001&gt;=A1317)*(الإجازات!$G$2:$G$1001="مقبولة")),الإجازات!$C$2:$C$1001)))</f>
        <v/>
      </c>
      <c r="O1317" s="17"/>
      <c r="P1317" s="23" t="str">
        <f aca="false">IF(B1317="","",IF(ISNA(MATCH(B1317,الموظفين!$A$2:$A$501,0)),"⚠ كود غير موجود",IF(O1317&lt;&gt;"",O1317,IF(N1317&lt;&gt;"",N1317,IF(H1317="",IF(AND(A1317&lt;&gt;"",WEEKDAY(A1317)=الإعدادات!$B$11),"راحة أسبوعية","غائب"),IF(I1317="","بدون انصراف",IF(N(K1317)&gt;0,"متأخر","حاضر")))))))</f>
        <v/>
      </c>
      <c r="Q1317" s="24" t="str">
        <f aca="false">IF(B1317="","",IF(OR(P1317="غائب",P1317="غياب",P1317="إجازة بدون راتب"),IFERROR(VLOOKUP(B1317,الموظفين!$A$2:$J$501,8,FALSE()),0),0))</f>
        <v/>
      </c>
      <c r="R1317" s="24" t="str">
        <f aca="false">IF(B1317="","",ROUND((N(K1317)+N(L1317))/60*IFERROR(VLOOKUP(B1317,الموظفين!$A$2:$J$501,8,FALSE()),0)/الإعدادات!$B$6*الإعدادات!$B$9,2))</f>
        <v/>
      </c>
      <c r="S1317" s="24" t="str">
        <f aca="false">IF(OR(B1317="",M1317=""),"",ROUND(M1317/60*IFERROR(VLOOKUP(B1317,الموظفين!$A$2:$J$501,9,FALSE()),0),2))</f>
        <v/>
      </c>
      <c r="T1317" s="17"/>
      <c r="U1317" s="23" t="str">
        <f aca="false">IF(OR(A1317="",B1317=""),"",A1317&amp;"|"&amp;B1317)</f>
        <v/>
      </c>
    </row>
    <row r="1318" customFormat="false" ht="15" hidden="false" customHeight="false" outlineLevel="0" collapsed="false">
      <c r="A1318" s="16"/>
      <c r="B1318" s="17"/>
      <c r="C1318" s="18" t="str">
        <f aca="false">IF($B1318="","",IFERROR(VLOOKUP($B1318,الموظفين!$A$2:$J$501,2,FALSE())&amp;"","⚠ كود غير موجود"))</f>
        <v/>
      </c>
      <c r="D1318" s="18" t="str">
        <f aca="false">IF($B1318="","",IFERROR(VLOOKUP($B1318,الموظفين!$A$2:$J$501,3,FALSE())&amp;"",""))</f>
        <v/>
      </c>
      <c r="E1318" s="18" t="str">
        <f aca="false">IF($B1318="","",IFERROR(VLOOKUP($B1318,الموظفين!$A$2:$J$501,5,FALSE())&amp;"",""))</f>
        <v/>
      </c>
      <c r="F1318" s="19" t="str">
        <f aca="false">IF($B1318="","",IFERROR(VLOOKUP($B1318,الموظفين!$A$2:$J$501,6,FALSE()),""))</f>
        <v/>
      </c>
      <c r="G1318" s="19" t="str">
        <f aca="false">IF($B1318="","",IFERROR(VLOOKUP($B1318,الموظفين!$A$2:$J$501,7,FALSE()),""))</f>
        <v/>
      </c>
      <c r="H1318" s="20"/>
      <c r="I1318" s="20"/>
      <c r="J1318" s="21" t="str">
        <f aca="false">IF(OR(H1318="",I1318=""),"",ROUND(MOD(I1318-H1318,1)*24,2))</f>
        <v/>
      </c>
      <c r="K1318" s="22" t="str">
        <f aca="false">IF(OR(H1318="",F1318=""),"",IF(ROUND(MAX(0,MOD(H1318-F1318+0.5,1)-0.5)*1440,0)&gt;IFERROR(VLOOKUP(E1318,الورديات!$A$2:$E$21,5,FALSE()),0),ROUND(MAX(0,MOD(H1318-F1318+0.5,1)-0.5)*1440,0),0))</f>
        <v/>
      </c>
      <c r="L1318" s="22" t="str">
        <f aca="false">IF(OR(I1318="",G1318=""),"",ROUND(MAX(0,MOD(G1318-I1318+0.5,1)-0.5)*1440,0))</f>
        <v/>
      </c>
      <c r="M1318" s="22" t="str">
        <f aca="false">IF(OR(I1318="",G1318=""),"",IF(ROUND(MAX(0,MOD(I1318-G1318+0.5,1)-0.5)*1440,0)&gt;=الإعدادات!$B$8,ROUND(MAX(0,MOD(I1318-G1318+0.5,1)-0.5)*1440,0),0))</f>
        <v/>
      </c>
      <c r="N1318" s="18" t="str">
        <f aca="false">IF(OR(A1318="",B1318=""),"",IF(COUNTIFS(الإجازات!$A$2:$A$1001,B1318,الإجازات!$D$2:$D$1001,"&lt;="&amp;A1318,الإجازات!$E$2:$E$1001,"&gt;="&amp;A1318,الإجازات!$G$2:$G$1001,"مقبولة")=0,"",LOOKUP(2,1/((الإجازات!$A$2:$A$1001=B1318)*(الإجازات!$D$2:$D$1001&lt;=A1318)*(الإجازات!$E$2:$E$1001&gt;=A1318)*(الإجازات!$G$2:$G$1001="مقبولة")),الإجازات!$C$2:$C$1001)))</f>
        <v/>
      </c>
      <c r="O1318" s="17"/>
      <c r="P1318" s="23" t="str">
        <f aca="false">IF(B1318="","",IF(ISNA(MATCH(B1318,الموظفين!$A$2:$A$501,0)),"⚠ كود غير موجود",IF(O1318&lt;&gt;"",O1318,IF(N1318&lt;&gt;"",N1318,IF(H1318="",IF(AND(A1318&lt;&gt;"",WEEKDAY(A1318)=الإعدادات!$B$11),"راحة أسبوعية","غائب"),IF(I1318="","بدون انصراف",IF(N(K1318)&gt;0,"متأخر","حاضر")))))))</f>
        <v/>
      </c>
      <c r="Q1318" s="24" t="str">
        <f aca="false">IF(B1318="","",IF(OR(P1318="غائب",P1318="غياب",P1318="إجازة بدون راتب"),IFERROR(VLOOKUP(B1318,الموظفين!$A$2:$J$501,8,FALSE()),0),0))</f>
        <v/>
      </c>
      <c r="R1318" s="24" t="str">
        <f aca="false">IF(B1318="","",ROUND((N(K1318)+N(L1318))/60*IFERROR(VLOOKUP(B1318,الموظفين!$A$2:$J$501,8,FALSE()),0)/الإعدادات!$B$6*الإعدادات!$B$9,2))</f>
        <v/>
      </c>
      <c r="S1318" s="24" t="str">
        <f aca="false">IF(OR(B1318="",M1318=""),"",ROUND(M1318/60*IFERROR(VLOOKUP(B1318,الموظفين!$A$2:$J$501,9,FALSE()),0),2))</f>
        <v/>
      </c>
      <c r="T1318" s="17"/>
      <c r="U1318" s="23" t="str">
        <f aca="false">IF(OR(A1318="",B1318=""),"",A1318&amp;"|"&amp;B1318)</f>
        <v/>
      </c>
    </row>
    <row r="1319" customFormat="false" ht="15" hidden="false" customHeight="false" outlineLevel="0" collapsed="false">
      <c r="A1319" s="16"/>
      <c r="B1319" s="17"/>
      <c r="C1319" s="18" t="str">
        <f aca="false">IF($B1319="","",IFERROR(VLOOKUP($B1319,الموظفين!$A$2:$J$501,2,FALSE())&amp;"","⚠ كود غير موجود"))</f>
        <v/>
      </c>
      <c r="D1319" s="18" t="str">
        <f aca="false">IF($B1319="","",IFERROR(VLOOKUP($B1319,الموظفين!$A$2:$J$501,3,FALSE())&amp;"",""))</f>
        <v/>
      </c>
      <c r="E1319" s="18" t="str">
        <f aca="false">IF($B1319="","",IFERROR(VLOOKUP($B1319,الموظفين!$A$2:$J$501,5,FALSE())&amp;"",""))</f>
        <v/>
      </c>
      <c r="F1319" s="19" t="str">
        <f aca="false">IF($B1319="","",IFERROR(VLOOKUP($B1319,الموظفين!$A$2:$J$501,6,FALSE()),""))</f>
        <v/>
      </c>
      <c r="G1319" s="19" t="str">
        <f aca="false">IF($B1319="","",IFERROR(VLOOKUP($B1319,الموظفين!$A$2:$J$501,7,FALSE()),""))</f>
        <v/>
      </c>
      <c r="H1319" s="20"/>
      <c r="I1319" s="20"/>
      <c r="J1319" s="21" t="str">
        <f aca="false">IF(OR(H1319="",I1319=""),"",ROUND(MOD(I1319-H1319,1)*24,2))</f>
        <v/>
      </c>
      <c r="K1319" s="22" t="str">
        <f aca="false">IF(OR(H1319="",F1319=""),"",IF(ROUND(MAX(0,MOD(H1319-F1319+0.5,1)-0.5)*1440,0)&gt;IFERROR(VLOOKUP(E1319,الورديات!$A$2:$E$21,5,FALSE()),0),ROUND(MAX(0,MOD(H1319-F1319+0.5,1)-0.5)*1440,0),0))</f>
        <v/>
      </c>
      <c r="L1319" s="22" t="str">
        <f aca="false">IF(OR(I1319="",G1319=""),"",ROUND(MAX(0,MOD(G1319-I1319+0.5,1)-0.5)*1440,0))</f>
        <v/>
      </c>
      <c r="M1319" s="22" t="str">
        <f aca="false">IF(OR(I1319="",G1319=""),"",IF(ROUND(MAX(0,MOD(I1319-G1319+0.5,1)-0.5)*1440,0)&gt;=الإعدادات!$B$8,ROUND(MAX(0,MOD(I1319-G1319+0.5,1)-0.5)*1440,0),0))</f>
        <v/>
      </c>
      <c r="N1319" s="18" t="str">
        <f aca="false">IF(OR(A1319="",B1319=""),"",IF(COUNTIFS(الإجازات!$A$2:$A$1001,B1319,الإجازات!$D$2:$D$1001,"&lt;="&amp;A1319,الإجازات!$E$2:$E$1001,"&gt;="&amp;A1319,الإجازات!$G$2:$G$1001,"مقبولة")=0,"",LOOKUP(2,1/((الإجازات!$A$2:$A$1001=B1319)*(الإجازات!$D$2:$D$1001&lt;=A1319)*(الإجازات!$E$2:$E$1001&gt;=A1319)*(الإجازات!$G$2:$G$1001="مقبولة")),الإجازات!$C$2:$C$1001)))</f>
        <v/>
      </c>
      <c r="O1319" s="17"/>
      <c r="P1319" s="23" t="str">
        <f aca="false">IF(B1319="","",IF(ISNA(MATCH(B1319,الموظفين!$A$2:$A$501,0)),"⚠ كود غير موجود",IF(O1319&lt;&gt;"",O1319,IF(N1319&lt;&gt;"",N1319,IF(H1319="",IF(AND(A1319&lt;&gt;"",WEEKDAY(A1319)=الإعدادات!$B$11),"راحة أسبوعية","غائب"),IF(I1319="","بدون انصراف",IF(N(K1319)&gt;0,"متأخر","حاضر")))))))</f>
        <v/>
      </c>
      <c r="Q1319" s="24" t="str">
        <f aca="false">IF(B1319="","",IF(OR(P1319="غائب",P1319="غياب",P1319="إجازة بدون راتب"),IFERROR(VLOOKUP(B1319,الموظفين!$A$2:$J$501,8,FALSE()),0),0))</f>
        <v/>
      </c>
      <c r="R1319" s="24" t="str">
        <f aca="false">IF(B1319="","",ROUND((N(K1319)+N(L1319))/60*IFERROR(VLOOKUP(B1319,الموظفين!$A$2:$J$501,8,FALSE()),0)/الإعدادات!$B$6*الإعدادات!$B$9,2))</f>
        <v/>
      </c>
      <c r="S1319" s="24" t="str">
        <f aca="false">IF(OR(B1319="",M1319=""),"",ROUND(M1319/60*IFERROR(VLOOKUP(B1319,الموظفين!$A$2:$J$501,9,FALSE()),0),2))</f>
        <v/>
      </c>
      <c r="T1319" s="17"/>
      <c r="U1319" s="23" t="str">
        <f aca="false">IF(OR(A1319="",B1319=""),"",A1319&amp;"|"&amp;B1319)</f>
        <v/>
      </c>
    </row>
    <row r="1320" customFormat="false" ht="15" hidden="false" customHeight="false" outlineLevel="0" collapsed="false">
      <c r="A1320" s="16"/>
      <c r="B1320" s="17"/>
      <c r="C1320" s="18" t="str">
        <f aca="false">IF($B1320="","",IFERROR(VLOOKUP($B1320,الموظفين!$A$2:$J$501,2,FALSE())&amp;"","⚠ كود غير موجود"))</f>
        <v/>
      </c>
      <c r="D1320" s="18" t="str">
        <f aca="false">IF($B1320="","",IFERROR(VLOOKUP($B1320,الموظفين!$A$2:$J$501,3,FALSE())&amp;"",""))</f>
        <v/>
      </c>
      <c r="E1320" s="18" t="str">
        <f aca="false">IF($B1320="","",IFERROR(VLOOKUP($B1320,الموظفين!$A$2:$J$501,5,FALSE())&amp;"",""))</f>
        <v/>
      </c>
      <c r="F1320" s="19" t="str">
        <f aca="false">IF($B1320="","",IFERROR(VLOOKUP($B1320,الموظفين!$A$2:$J$501,6,FALSE()),""))</f>
        <v/>
      </c>
      <c r="G1320" s="19" t="str">
        <f aca="false">IF($B1320="","",IFERROR(VLOOKUP($B1320,الموظفين!$A$2:$J$501,7,FALSE()),""))</f>
        <v/>
      </c>
      <c r="H1320" s="20"/>
      <c r="I1320" s="20"/>
      <c r="J1320" s="21" t="str">
        <f aca="false">IF(OR(H1320="",I1320=""),"",ROUND(MOD(I1320-H1320,1)*24,2))</f>
        <v/>
      </c>
      <c r="K1320" s="22" t="str">
        <f aca="false">IF(OR(H1320="",F1320=""),"",IF(ROUND(MAX(0,MOD(H1320-F1320+0.5,1)-0.5)*1440,0)&gt;IFERROR(VLOOKUP(E1320,الورديات!$A$2:$E$21,5,FALSE()),0),ROUND(MAX(0,MOD(H1320-F1320+0.5,1)-0.5)*1440,0),0))</f>
        <v/>
      </c>
      <c r="L1320" s="22" t="str">
        <f aca="false">IF(OR(I1320="",G1320=""),"",ROUND(MAX(0,MOD(G1320-I1320+0.5,1)-0.5)*1440,0))</f>
        <v/>
      </c>
      <c r="M1320" s="22" t="str">
        <f aca="false">IF(OR(I1320="",G1320=""),"",IF(ROUND(MAX(0,MOD(I1320-G1320+0.5,1)-0.5)*1440,0)&gt;=الإعدادات!$B$8,ROUND(MAX(0,MOD(I1320-G1320+0.5,1)-0.5)*1440,0),0))</f>
        <v/>
      </c>
      <c r="N1320" s="18" t="str">
        <f aca="false">IF(OR(A1320="",B1320=""),"",IF(COUNTIFS(الإجازات!$A$2:$A$1001,B1320,الإجازات!$D$2:$D$1001,"&lt;="&amp;A1320,الإجازات!$E$2:$E$1001,"&gt;="&amp;A1320,الإجازات!$G$2:$G$1001,"مقبولة")=0,"",LOOKUP(2,1/((الإجازات!$A$2:$A$1001=B1320)*(الإجازات!$D$2:$D$1001&lt;=A1320)*(الإجازات!$E$2:$E$1001&gt;=A1320)*(الإجازات!$G$2:$G$1001="مقبولة")),الإجازات!$C$2:$C$1001)))</f>
        <v/>
      </c>
      <c r="O1320" s="17"/>
      <c r="P1320" s="23" t="str">
        <f aca="false">IF(B1320="","",IF(ISNA(MATCH(B1320,الموظفين!$A$2:$A$501,0)),"⚠ كود غير موجود",IF(O1320&lt;&gt;"",O1320,IF(N1320&lt;&gt;"",N1320,IF(H1320="",IF(AND(A1320&lt;&gt;"",WEEKDAY(A1320)=الإعدادات!$B$11),"راحة أسبوعية","غائب"),IF(I1320="","بدون انصراف",IF(N(K1320)&gt;0,"متأخر","حاضر")))))))</f>
        <v/>
      </c>
      <c r="Q1320" s="24" t="str">
        <f aca="false">IF(B1320="","",IF(OR(P1320="غائب",P1320="غياب",P1320="إجازة بدون راتب"),IFERROR(VLOOKUP(B1320,الموظفين!$A$2:$J$501,8,FALSE()),0),0))</f>
        <v/>
      </c>
      <c r="R1320" s="24" t="str">
        <f aca="false">IF(B1320="","",ROUND((N(K1320)+N(L1320))/60*IFERROR(VLOOKUP(B1320,الموظفين!$A$2:$J$501,8,FALSE()),0)/الإعدادات!$B$6*الإعدادات!$B$9,2))</f>
        <v/>
      </c>
      <c r="S1320" s="24" t="str">
        <f aca="false">IF(OR(B1320="",M1320=""),"",ROUND(M1320/60*IFERROR(VLOOKUP(B1320,الموظفين!$A$2:$J$501,9,FALSE()),0),2))</f>
        <v/>
      </c>
      <c r="T1320" s="17"/>
      <c r="U1320" s="23" t="str">
        <f aca="false">IF(OR(A1320="",B1320=""),"",A1320&amp;"|"&amp;B1320)</f>
        <v/>
      </c>
    </row>
    <row r="1321" customFormat="false" ht="15" hidden="false" customHeight="false" outlineLevel="0" collapsed="false">
      <c r="A1321" s="16"/>
      <c r="B1321" s="17"/>
      <c r="C1321" s="18" t="str">
        <f aca="false">IF($B1321="","",IFERROR(VLOOKUP($B1321,الموظفين!$A$2:$J$501,2,FALSE())&amp;"","⚠ كود غير موجود"))</f>
        <v/>
      </c>
      <c r="D1321" s="18" t="str">
        <f aca="false">IF($B1321="","",IFERROR(VLOOKUP($B1321,الموظفين!$A$2:$J$501,3,FALSE())&amp;"",""))</f>
        <v/>
      </c>
      <c r="E1321" s="18" t="str">
        <f aca="false">IF($B1321="","",IFERROR(VLOOKUP($B1321,الموظفين!$A$2:$J$501,5,FALSE())&amp;"",""))</f>
        <v/>
      </c>
      <c r="F1321" s="19" t="str">
        <f aca="false">IF($B1321="","",IFERROR(VLOOKUP($B1321,الموظفين!$A$2:$J$501,6,FALSE()),""))</f>
        <v/>
      </c>
      <c r="G1321" s="19" t="str">
        <f aca="false">IF($B1321="","",IFERROR(VLOOKUP($B1321,الموظفين!$A$2:$J$501,7,FALSE()),""))</f>
        <v/>
      </c>
      <c r="H1321" s="20"/>
      <c r="I1321" s="20"/>
      <c r="J1321" s="21" t="str">
        <f aca="false">IF(OR(H1321="",I1321=""),"",ROUND(MOD(I1321-H1321,1)*24,2))</f>
        <v/>
      </c>
      <c r="K1321" s="22" t="str">
        <f aca="false">IF(OR(H1321="",F1321=""),"",IF(ROUND(MAX(0,MOD(H1321-F1321+0.5,1)-0.5)*1440,0)&gt;IFERROR(VLOOKUP(E1321,الورديات!$A$2:$E$21,5,FALSE()),0),ROUND(MAX(0,MOD(H1321-F1321+0.5,1)-0.5)*1440,0),0))</f>
        <v/>
      </c>
      <c r="L1321" s="22" t="str">
        <f aca="false">IF(OR(I1321="",G1321=""),"",ROUND(MAX(0,MOD(G1321-I1321+0.5,1)-0.5)*1440,0))</f>
        <v/>
      </c>
      <c r="M1321" s="22" t="str">
        <f aca="false">IF(OR(I1321="",G1321=""),"",IF(ROUND(MAX(0,MOD(I1321-G1321+0.5,1)-0.5)*1440,0)&gt;=الإعدادات!$B$8,ROUND(MAX(0,MOD(I1321-G1321+0.5,1)-0.5)*1440,0),0))</f>
        <v/>
      </c>
      <c r="N1321" s="18" t="str">
        <f aca="false">IF(OR(A1321="",B1321=""),"",IF(COUNTIFS(الإجازات!$A$2:$A$1001,B1321,الإجازات!$D$2:$D$1001,"&lt;="&amp;A1321,الإجازات!$E$2:$E$1001,"&gt;="&amp;A1321,الإجازات!$G$2:$G$1001,"مقبولة")=0,"",LOOKUP(2,1/((الإجازات!$A$2:$A$1001=B1321)*(الإجازات!$D$2:$D$1001&lt;=A1321)*(الإجازات!$E$2:$E$1001&gt;=A1321)*(الإجازات!$G$2:$G$1001="مقبولة")),الإجازات!$C$2:$C$1001)))</f>
        <v/>
      </c>
      <c r="O1321" s="17"/>
      <c r="P1321" s="23" t="str">
        <f aca="false">IF(B1321="","",IF(ISNA(MATCH(B1321,الموظفين!$A$2:$A$501,0)),"⚠ كود غير موجود",IF(O1321&lt;&gt;"",O1321,IF(N1321&lt;&gt;"",N1321,IF(H1321="",IF(AND(A1321&lt;&gt;"",WEEKDAY(A1321)=الإعدادات!$B$11),"راحة أسبوعية","غائب"),IF(I1321="","بدون انصراف",IF(N(K1321)&gt;0,"متأخر","حاضر")))))))</f>
        <v/>
      </c>
      <c r="Q1321" s="24" t="str">
        <f aca="false">IF(B1321="","",IF(OR(P1321="غائب",P1321="غياب",P1321="إجازة بدون راتب"),IFERROR(VLOOKUP(B1321,الموظفين!$A$2:$J$501,8,FALSE()),0),0))</f>
        <v/>
      </c>
      <c r="R1321" s="24" t="str">
        <f aca="false">IF(B1321="","",ROUND((N(K1321)+N(L1321))/60*IFERROR(VLOOKUP(B1321,الموظفين!$A$2:$J$501,8,FALSE()),0)/الإعدادات!$B$6*الإعدادات!$B$9,2))</f>
        <v/>
      </c>
      <c r="S1321" s="24" t="str">
        <f aca="false">IF(OR(B1321="",M1321=""),"",ROUND(M1321/60*IFERROR(VLOOKUP(B1321,الموظفين!$A$2:$J$501,9,FALSE()),0),2))</f>
        <v/>
      </c>
      <c r="T1321" s="17"/>
      <c r="U1321" s="23" t="str">
        <f aca="false">IF(OR(A1321="",B1321=""),"",A1321&amp;"|"&amp;B1321)</f>
        <v/>
      </c>
    </row>
    <row r="1322" customFormat="false" ht="15" hidden="false" customHeight="false" outlineLevel="0" collapsed="false">
      <c r="A1322" s="16"/>
      <c r="B1322" s="17"/>
      <c r="C1322" s="18" t="str">
        <f aca="false">IF($B1322="","",IFERROR(VLOOKUP($B1322,الموظفين!$A$2:$J$501,2,FALSE())&amp;"","⚠ كود غير موجود"))</f>
        <v/>
      </c>
      <c r="D1322" s="18" t="str">
        <f aca="false">IF($B1322="","",IFERROR(VLOOKUP($B1322,الموظفين!$A$2:$J$501,3,FALSE())&amp;"",""))</f>
        <v/>
      </c>
      <c r="E1322" s="18" t="str">
        <f aca="false">IF($B1322="","",IFERROR(VLOOKUP($B1322,الموظفين!$A$2:$J$501,5,FALSE())&amp;"",""))</f>
        <v/>
      </c>
      <c r="F1322" s="19" t="str">
        <f aca="false">IF($B1322="","",IFERROR(VLOOKUP($B1322,الموظفين!$A$2:$J$501,6,FALSE()),""))</f>
        <v/>
      </c>
      <c r="G1322" s="19" t="str">
        <f aca="false">IF($B1322="","",IFERROR(VLOOKUP($B1322,الموظفين!$A$2:$J$501,7,FALSE()),""))</f>
        <v/>
      </c>
      <c r="H1322" s="20"/>
      <c r="I1322" s="20"/>
      <c r="J1322" s="21" t="str">
        <f aca="false">IF(OR(H1322="",I1322=""),"",ROUND(MOD(I1322-H1322,1)*24,2))</f>
        <v/>
      </c>
      <c r="K1322" s="22" t="str">
        <f aca="false">IF(OR(H1322="",F1322=""),"",IF(ROUND(MAX(0,MOD(H1322-F1322+0.5,1)-0.5)*1440,0)&gt;IFERROR(VLOOKUP(E1322,الورديات!$A$2:$E$21,5,FALSE()),0),ROUND(MAX(0,MOD(H1322-F1322+0.5,1)-0.5)*1440,0),0))</f>
        <v/>
      </c>
      <c r="L1322" s="22" t="str">
        <f aca="false">IF(OR(I1322="",G1322=""),"",ROUND(MAX(0,MOD(G1322-I1322+0.5,1)-0.5)*1440,0))</f>
        <v/>
      </c>
      <c r="M1322" s="22" t="str">
        <f aca="false">IF(OR(I1322="",G1322=""),"",IF(ROUND(MAX(0,MOD(I1322-G1322+0.5,1)-0.5)*1440,0)&gt;=الإعدادات!$B$8,ROUND(MAX(0,MOD(I1322-G1322+0.5,1)-0.5)*1440,0),0))</f>
        <v/>
      </c>
      <c r="N1322" s="18" t="str">
        <f aca="false">IF(OR(A1322="",B1322=""),"",IF(COUNTIFS(الإجازات!$A$2:$A$1001,B1322,الإجازات!$D$2:$D$1001,"&lt;="&amp;A1322,الإجازات!$E$2:$E$1001,"&gt;="&amp;A1322,الإجازات!$G$2:$G$1001,"مقبولة")=0,"",LOOKUP(2,1/((الإجازات!$A$2:$A$1001=B1322)*(الإجازات!$D$2:$D$1001&lt;=A1322)*(الإجازات!$E$2:$E$1001&gt;=A1322)*(الإجازات!$G$2:$G$1001="مقبولة")),الإجازات!$C$2:$C$1001)))</f>
        <v/>
      </c>
      <c r="O1322" s="17"/>
      <c r="P1322" s="23" t="str">
        <f aca="false">IF(B1322="","",IF(ISNA(MATCH(B1322,الموظفين!$A$2:$A$501,0)),"⚠ كود غير موجود",IF(O1322&lt;&gt;"",O1322,IF(N1322&lt;&gt;"",N1322,IF(H1322="",IF(AND(A1322&lt;&gt;"",WEEKDAY(A1322)=الإعدادات!$B$11),"راحة أسبوعية","غائب"),IF(I1322="","بدون انصراف",IF(N(K1322)&gt;0,"متأخر","حاضر")))))))</f>
        <v/>
      </c>
      <c r="Q1322" s="24" t="str">
        <f aca="false">IF(B1322="","",IF(OR(P1322="غائب",P1322="غياب",P1322="إجازة بدون راتب"),IFERROR(VLOOKUP(B1322,الموظفين!$A$2:$J$501,8,FALSE()),0),0))</f>
        <v/>
      </c>
      <c r="R1322" s="24" t="str">
        <f aca="false">IF(B1322="","",ROUND((N(K1322)+N(L1322))/60*IFERROR(VLOOKUP(B1322,الموظفين!$A$2:$J$501,8,FALSE()),0)/الإعدادات!$B$6*الإعدادات!$B$9,2))</f>
        <v/>
      </c>
      <c r="S1322" s="24" t="str">
        <f aca="false">IF(OR(B1322="",M1322=""),"",ROUND(M1322/60*IFERROR(VLOOKUP(B1322,الموظفين!$A$2:$J$501,9,FALSE()),0),2))</f>
        <v/>
      </c>
      <c r="T1322" s="17"/>
      <c r="U1322" s="23" t="str">
        <f aca="false">IF(OR(A1322="",B1322=""),"",A1322&amp;"|"&amp;B1322)</f>
        <v/>
      </c>
    </row>
    <row r="1323" customFormat="false" ht="15" hidden="false" customHeight="false" outlineLevel="0" collapsed="false">
      <c r="A1323" s="16"/>
      <c r="B1323" s="17"/>
      <c r="C1323" s="18" t="str">
        <f aca="false">IF($B1323="","",IFERROR(VLOOKUP($B1323,الموظفين!$A$2:$J$501,2,FALSE())&amp;"","⚠ كود غير موجود"))</f>
        <v/>
      </c>
      <c r="D1323" s="18" t="str">
        <f aca="false">IF($B1323="","",IFERROR(VLOOKUP($B1323,الموظفين!$A$2:$J$501,3,FALSE())&amp;"",""))</f>
        <v/>
      </c>
      <c r="E1323" s="18" t="str">
        <f aca="false">IF($B1323="","",IFERROR(VLOOKUP($B1323,الموظفين!$A$2:$J$501,5,FALSE())&amp;"",""))</f>
        <v/>
      </c>
      <c r="F1323" s="19" t="str">
        <f aca="false">IF($B1323="","",IFERROR(VLOOKUP($B1323,الموظفين!$A$2:$J$501,6,FALSE()),""))</f>
        <v/>
      </c>
      <c r="G1323" s="19" t="str">
        <f aca="false">IF($B1323="","",IFERROR(VLOOKUP($B1323,الموظفين!$A$2:$J$501,7,FALSE()),""))</f>
        <v/>
      </c>
      <c r="H1323" s="20"/>
      <c r="I1323" s="20"/>
      <c r="J1323" s="21" t="str">
        <f aca="false">IF(OR(H1323="",I1323=""),"",ROUND(MOD(I1323-H1323,1)*24,2))</f>
        <v/>
      </c>
      <c r="K1323" s="22" t="str">
        <f aca="false">IF(OR(H1323="",F1323=""),"",IF(ROUND(MAX(0,MOD(H1323-F1323+0.5,1)-0.5)*1440,0)&gt;IFERROR(VLOOKUP(E1323,الورديات!$A$2:$E$21,5,FALSE()),0),ROUND(MAX(0,MOD(H1323-F1323+0.5,1)-0.5)*1440,0),0))</f>
        <v/>
      </c>
      <c r="L1323" s="22" t="str">
        <f aca="false">IF(OR(I1323="",G1323=""),"",ROUND(MAX(0,MOD(G1323-I1323+0.5,1)-0.5)*1440,0))</f>
        <v/>
      </c>
      <c r="M1323" s="22" t="str">
        <f aca="false">IF(OR(I1323="",G1323=""),"",IF(ROUND(MAX(0,MOD(I1323-G1323+0.5,1)-0.5)*1440,0)&gt;=الإعدادات!$B$8,ROUND(MAX(0,MOD(I1323-G1323+0.5,1)-0.5)*1440,0),0))</f>
        <v/>
      </c>
      <c r="N1323" s="18" t="str">
        <f aca="false">IF(OR(A1323="",B1323=""),"",IF(COUNTIFS(الإجازات!$A$2:$A$1001,B1323,الإجازات!$D$2:$D$1001,"&lt;="&amp;A1323,الإجازات!$E$2:$E$1001,"&gt;="&amp;A1323,الإجازات!$G$2:$G$1001,"مقبولة")=0,"",LOOKUP(2,1/((الإجازات!$A$2:$A$1001=B1323)*(الإجازات!$D$2:$D$1001&lt;=A1323)*(الإجازات!$E$2:$E$1001&gt;=A1323)*(الإجازات!$G$2:$G$1001="مقبولة")),الإجازات!$C$2:$C$1001)))</f>
        <v/>
      </c>
      <c r="O1323" s="17"/>
      <c r="P1323" s="23" t="str">
        <f aca="false">IF(B1323="","",IF(ISNA(MATCH(B1323,الموظفين!$A$2:$A$501,0)),"⚠ كود غير موجود",IF(O1323&lt;&gt;"",O1323,IF(N1323&lt;&gt;"",N1323,IF(H1323="",IF(AND(A1323&lt;&gt;"",WEEKDAY(A1323)=الإعدادات!$B$11),"راحة أسبوعية","غائب"),IF(I1323="","بدون انصراف",IF(N(K1323)&gt;0,"متأخر","حاضر")))))))</f>
        <v/>
      </c>
      <c r="Q1323" s="24" t="str">
        <f aca="false">IF(B1323="","",IF(OR(P1323="غائب",P1323="غياب",P1323="إجازة بدون راتب"),IFERROR(VLOOKUP(B1323,الموظفين!$A$2:$J$501,8,FALSE()),0),0))</f>
        <v/>
      </c>
      <c r="R1323" s="24" t="str">
        <f aca="false">IF(B1323="","",ROUND((N(K1323)+N(L1323))/60*IFERROR(VLOOKUP(B1323,الموظفين!$A$2:$J$501,8,FALSE()),0)/الإعدادات!$B$6*الإعدادات!$B$9,2))</f>
        <v/>
      </c>
      <c r="S1323" s="24" t="str">
        <f aca="false">IF(OR(B1323="",M1323=""),"",ROUND(M1323/60*IFERROR(VLOOKUP(B1323,الموظفين!$A$2:$J$501,9,FALSE()),0),2))</f>
        <v/>
      </c>
      <c r="T1323" s="17"/>
      <c r="U1323" s="23" t="str">
        <f aca="false">IF(OR(A1323="",B1323=""),"",A1323&amp;"|"&amp;B1323)</f>
        <v/>
      </c>
    </row>
    <row r="1324" customFormat="false" ht="15" hidden="false" customHeight="false" outlineLevel="0" collapsed="false">
      <c r="A1324" s="16"/>
      <c r="B1324" s="17"/>
      <c r="C1324" s="18" t="str">
        <f aca="false">IF($B1324="","",IFERROR(VLOOKUP($B1324,الموظفين!$A$2:$J$501,2,FALSE())&amp;"","⚠ كود غير موجود"))</f>
        <v/>
      </c>
      <c r="D1324" s="18" t="str">
        <f aca="false">IF($B1324="","",IFERROR(VLOOKUP($B1324,الموظفين!$A$2:$J$501,3,FALSE())&amp;"",""))</f>
        <v/>
      </c>
      <c r="E1324" s="18" t="str">
        <f aca="false">IF($B1324="","",IFERROR(VLOOKUP($B1324,الموظفين!$A$2:$J$501,5,FALSE())&amp;"",""))</f>
        <v/>
      </c>
      <c r="F1324" s="19" t="str">
        <f aca="false">IF($B1324="","",IFERROR(VLOOKUP($B1324,الموظفين!$A$2:$J$501,6,FALSE()),""))</f>
        <v/>
      </c>
      <c r="G1324" s="19" t="str">
        <f aca="false">IF($B1324="","",IFERROR(VLOOKUP($B1324,الموظفين!$A$2:$J$501,7,FALSE()),""))</f>
        <v/>
      </c>
      <c r="H1324" s="20"/>
      <c r="I1324" s="20"/>
      <c r="J1324" s="21" t="str">
        <f aca="false">IF(OR(H1324="",I1324=""),"",ROUND(MOD(I1324-H1324,1)*24,2))</f>
        <v/>
      </c>
      <c r="K1324" s="22" t="str">
        <f aca="false">IF(OR(H1324="",F1324=""),"",IF(ROUND(MAX(0,MOD(H1324-F1324+0.5,1)-0.5)*1440,0)&gt;IFERROR(VLOOKUP(E1324,الورديات!$A$2:$E$21,5,FALSE()),0),ROUND(MAX(0,MOD(H1324-F1324+0.5,1)-0.5)*1440,0),0))</f>
        <v/>
      </c>
      <c r="L1324" s="22" t="str">
        <f aca="false">IF(OR(I1324="",G1324=""),"",ROUND(MAX(0,MOD(G1324-I1324+0.5,1)-0.5)*1440,0))</f>
        <v/>
      </c>
      <c r="M1324" s="22" t="str">
        <f aca="false">IF(OR(I1324="",G1324=""),"",IF(ROUND(MAX(0,MOD(I1324-G1324+0.5,1)-0.5)*1440,0)&gt;=الإعدادات!$B$8,ROUND(MAX(0,MOD(I1324-G1324+0.5,1)-0.5)*1440,0),0))</f>
        <v/>
      </c>
      <c r="N1324" s="18" t="str">
        <f aca="false">IF(OR(A1324="",B1324=""),"",IF(COUNTIFS(الإجازات!$A$2:$A$1001,B1324,الإجازات!$D$2:$D$1001,"&lt;="&amp;A1324,الإجازات!$E$2:$E$1001,"&gt;="&amp;A1324,الإجازات!$G$2:$G$1001,"مقبولة")=0,"",LOOKUP(2,1/((الإجازات!$A$2:$A$1001=B1324)*(الإجازات!$D$2:$D$1001&lt;=A1324)*(الإجازات!$E$2:$E$1001&gt;=A1324)*(الإجازات!$G$2:$G$1001="مقبولة")),الإجازات!$C$2:$C$1001)))</f>
        <v/>
      </c>
      <c r="O1324" s="17"/>
      <c r="P1324" s="23" t="str">
        <f aca="false">IF(B1324="","",IF(ISNA(MATCH(B1324,الموظفين!$A$2:$A$501,0)),"⚠ كود غير موجود",IF(O1324&lt;&gt;"",O1324,IF(N1324&lt;&gt;"",N1324,IF(H1324="",IF(AND(A1324&lt;&gt;"",WEEKDAY(A1324)=الإعدادات!$B$11),"راحة أسبوعية","غائب"),IF(I1324="","بدون انصراف",IF(N(K1324)&gt;0,"متأخر","حاضر")))))))</f>
        <v/>
      </c>
      <c r="Q1324" s="24" t="str">
        <f aca="false">IF(B1324="","",IF(OR(P1324="غائب",P1324="غياب",P1324="إجازة بدون راتب"),IFERROR(VLOOKUP(B1324,الموظفين!$A$2:$J$501,8,FALSE()),0),0))</f>
        <v/>
      </c>
      <c r="R1324" s="24" t="str">
        <f aca="false">IF(B1324="","",ROUND((N(K1324)+N(L1324))/60*IFERROR(VLOOKUP(B1324,الموظفين!$A$2:$J$501,8,FALSE()),0)/الإعدادات!$B$6*الإعدادات!$B$9,2))</f>
        <v/>
      </c>
      <c r="S1324" s="24" t="str">
        <f aca="false">IF(OR(B1324="",M1324=""),"",ROUND(M1324/60*IFERROR(VLOOKUP(B1324,الموظفين!$A$2:$J$501,9,FALSE()),0),2))</f>
        <v/>
      </c>
      <c r="T1324" s="17"/>
      <c r="U1324" s="23" t="str">
        <f aca="false">IF(OR(A1324="",B1324=""),"",A1324&amp;"|"&amp;B1324)</f>
        <v/>
      </c>
    </row>
    <row r="1325" customFormat="false" ht="15" hidden="false" customHeight="false" outlineLevel="0" collapsed="false">
      <c r="A1325" s="16"/>
      <c r="B1325" s="17"/>
      <c r="C1325" s="18" t="str">
        <f aca="false">IF($B1325="","",IFERROR(VLOOKUP($B1325,الموظفين!$A$2:$J$501,2,FALSE())&amp;"","⚠ كود غير موجود"))</f>
        <v/>
      </c>
      <c r="D1325" s="18" t="str">
        <f aca="false">IF($B1325="","",IFERROR(VLOOKUP($B1325,الموظفين!$A$2:$J$501,3,FALSE())&amp;"",""))</f>
        <v/>
      </c>
      <c r="E1325" s="18" t="str">
        <f aca="false">IF($B1325="","",IFERROR(VLOOKUP($B1325,الموظفين!$A$2:$J$501,5,FALSE())&amp;"",""))</f>
        <v/>
      </c>
      <c r="F1325" s="19" t="str">
        <f aca="false">IF($B1325="","",IFERROR(VLOOKUP($B1325,الموظفين!$A$2:$J$501,6,FALSE()),""))</f>
        <v/>
      </c>
      <c r="G1325" s="19" t="str">
        <f aca="false">IF($B1325="","",IFERROR(VLOOKUP($B1325,الموظفين!$A$2:$J$501,7,FALSE()),""))</f>
        <v/>
      </c>
      <c r="H1325" s="20"/>
      <c r="I1325" s="20"/>
      <c r="J1325" s="21" t="str">
        <f aca="false">IF(OR(H1325="",I1325=""),"",ROUND(MOD(I1325-H1325,1)*24,2))</f>
        <v/>
      </c>
      <c r="K1325" s="22" t="str">
        <f aca="false">IF(OR(H1325="",F1325=""),"",IF(ROUND(MAX(0,MOD(H1325-F1325+0.5,1)-0.5)*1440,0)&gt;IFERROR(VLOOKUP(E1325,الورديات!$A$2:$E$21,5,FALSE()),0),ROUND(MAX(0,MOD(H1325-F1325+0.5,1)-0.5)*1440,0),0))</f>
        <v/>
      </c>
      <c r="L1325" s="22" t="str">
        <f aca="false">IF(OR(I1325="",G1325=""),"",ROUND(MAX(0,MOD(G1325-I1325+0.5,1)-0.5)*1440,0))</f>
        <v/>
      </c>
      <c r="M1325" s="22" t="str">
        <f aca="false">IF(OR(I1325="",G1325=""),"",IF(ROUND(MAX(0,MOD(I1325-G1325+0.5,1)-0.5)*1440,0)&gt;=الإعدادات!$B$8,ROUND(MAX(0,MOD(I1325-G1325+0.5,1)-0.5)*1440,0),0))</f>
        <v/>
      </c>
      <c r="N1325" s="18" t="str">
        <f aca="false">IF(OR(A1325="",B1325=""),"",IF(COUNTIFS(الإجازات!$A$2:$A$1001,B1325,الإجازات!$D$2:$D$1001,"&lt;="&amp;A1325,الإجازات!$E$2:$E$1001,"&gt;="&amp;A1325,الإجازات!$G$2:$G$1001,"مقبولة")=0,"",LOOKUP(2,1/((الإجازات!$A$2:$A$1001=B1325)*(الإجازات!$D$2:$D$1001&lt;=A1325)*(الإجازات!$E$2:$E$1001&gt;=A1325)*(الإجازات!$G$2:$G$1001="مقبولة")),الإجازات!$C$2:$C$1001)))</f>
        <v/>
      </c>
      <c r="O1325" s="17"/>
      <c r="P1325" s="23" t="str">
        <f aca="false">IF(B1325="","",IF(ISNA(MATCH(B1325,الموظفين!$A$2:$A$501,0)),"⚠ كود غير موجود",IF(O1325&lt;&gt;"",O1325,IF(N1325&lt;&gt;"",N1325,IF(H1325="",IF(AND(A1325&lt;&gt;"",WEEKDAY(A1325)=الإعدادات!$B$11),"راحة أسبوعية","غائب"),IF(I1325="","بدون انصراف",IF(N(K1325)&gt;0,"متأخر","حاضر")))))))</f>
        <v/>
      </c>
      <c r="Q1325" s="24" t="str">
        <f aca="false">IF(B1325="","",IF(OR(P1325="غائب",P1325="غياب",P1325="إجازة بدون راتب"),IFERROR(VLOOKUP(B1325,الموظفين!$A$2:$J$501,8,FALSE()),0),0))</f>
        <v/>
      </c>
      <c r="R1325" s="24" t="str">
        <f aca="false">IF(B1325="","",ROUND((N(K1325)+N(L1325))/60*IFERROR(VLOOKUP(B1325,الموظفين!$A$2:$J$501,8,FALSE()),0)/الإعدادات!$B$6*الإعدادات!$B$9,2))</f>
        <v/>
      </c>
      <c r="S1325" s="24" t="str">
        <f aca="false">IF(OR(B1325="",M1325=""),"",ROUND(M1325/60*IFERROR(VLOOKUP(B1325,الموظفين!$A$2:$J$501,9,FALSE()),0),2))</f>
        <v/>
      </c>
      <c r="T1325" s="17"/>
      <c r="U1325" s="23" t="str">
        <f aca="false">IF(OR(A1325="",B1325=""),"",A1325&amp;"|"&amp;B1325)</f>
        <v/>
      </c>
    </row>
    <row r="1326" customFormat="false" ht="15" hidden="false" customHeight="false" outlineLevel="0" collapsed="false">
      <c r="A1326" s="16"/>
      <c r="B1326" s="17"/>
      <c r="C1326" s="18" t="str">
        <f aca="false">IF($B1326="","",IFERROR(VLOOKUP($B1326,الموظفين!$A$2:$J$501,2,FALSE())&amp;"","⚠ كود غير موجود"))</f>
        <v/>
      </c>
      <c r="D1326" s="18" t="str">
        <f aca="false">IF($B1326="","",IFERROR(VLOOKUP($B1326,الموظفين!$A$2:$J$501,3,FALSE())&amp;"",""))</f>
        <v/>
      </c>
      <c r="E1326" s="18" t="str">
        <f aca="false">IF($B1326="","",IFERROR(VLOOKUP($B1326,الموظفين!$A$2:$J$501,5,FALSE())&amp;"",""))</f>
        <v/>
      </c>
      <c r="F1326" s="19" t="str">
        <f aca="false">IF($B1326="","",IFERROR(VLOOKUP($B1326,الموظفين!$A$2:$J$501,6,FALSE()),""))</f>
        <v/>
      </c>
      <c r="G1326" s="19" t="str">
        <f aca="false">IF($B1326="","",IFERROR(VLOOKUP($B1326,الموظفين!$A$2:$J$501,7,FALSE()),""))</f>
        <v/>
      </c>
      <c r="H1326" s="20"/>
      <c r="I1326" s="20"/>
      <c r="J1326" s="21" t="str">
        <f aca="false">IF(OR(H1326="",I1326=""),"",ROUND(MOD(I1326-H1326,1)*24,2))</f>
        <v/>
      </c>
      <c r="K1326" s="22" t="str">
        <f aca="false">IF(OR(H1326="",F1326=""),"",IF(ROUND(MAX(0,MOD(H1326-F1326+0.5,1)-0.5)*1440,0)&gt;IFERROR(VLOOKUP(E1326,الورديات!$A$2:$E$21,5,FALSE()),0),ROUND(MAX(0,MOD(H1326-F1326+0.5,1)-0.5)*1440,0),0))</f>
        <v/>
      </c>
      <c r="L1326" s="22" t="str">
        <f aca="false">IF(OR(I1326="",G1326=""),"",ROUND(MAX(0,MOD(G1326-I1326+0.5,1)-0.5)*1440,0))</f>
        <v/>
      </c>
      <c r="M1326" s="22" t="str">
        <f aca="false">IF(OR(I1326="",G1326=""),"",IF(ROUND(MAX(0,MOD(I1326-G1326+0.5,1)-0.5)*1440,0)&gt;=الإعدادات!$B$8,ROUND(MAX(0,MOD(I1326-G1326+0.5,1)-0.5)*1440,0),0))</f>
        <v/>
      </c>
      <c r="N1326" s="18" t="str">
        <f aca="false">IF(OR(A1326="",B1326=""),"",IF(COUNTIFS(الإجازات!$A$2:$A$1001,B1326,الإجازات!$D$2:$D$1001,"&lt;="&amp;A1326,الإجازات!$E$2:$E$1001,"&gt;="&amp;A1326,الإجازات!$G$2:$G$1001,"مقبولة")=0,"",LOOKUP(2,1/((الإجازات!$A$2:$A$1001=B1326)*(الإجازات!$D$2:$D$1001&lt;=A1326)*(الإجازات!$E$2:$E$1001&gt;=A1326)*(الإجازات!$G$2:$G$1001="مقبولة")),الإجازات!$C$2:$C$1001)))</f>
        <v/>
      </c>
      <c r="O1326" s="17"/>
      <c r="P1326" s="23" t="str">
        <f aca="false">IF(B1326="","",IF(ISNA(MATCH(B1326,الموظفين!$A$2:$A$501,0)),"⚠ كود غير موجود",IF(O1326&lt;&gt;"",O1326,IF(N1326&lt;&gt;"",N1326,IF(H1326="",IF(AND(A1326&lt;&gt;"",WEEKDAY(A1326)=الإعدادات!$B$11),"راحة أسبوعية","غائب"),IF(I1326="","بدون انصراف",IF(N(K1326)&gt;0,"متأخر","حاضر")))))))</f>
        <v/>
      </c>
      <c r="Q1326" s="24" t="str">
        <f aca="false">IF(B1326="","",IF(OR(P1326="غائب",P1326="غياب",P1326="إجازة بدون راتب"),IFERROR(VLOOKUP(B1326,الموظفين!$A$2:$J$501,8,FALSE()),0),0))</f>
        <v/>
      </c>
      <c r="R1326" s="24" t="str">
        <f aca="false">IF(B1326="","",ROUND((N(K1326)+N(L1326))/60*IFERROR(VLOOKUP(B1326,الموظفين!$A$2:$J$501,8,FALSE()),0)/الإعدادات!$B$6*الإعدادات!$B$9,2))</f>
        <v/>
      </c>
      <c r="S1326" s="24" t="str">
        <f aca="false">IF(OR(B1326="",M1326=""),"",ROUND(M1326/60*IFERROR(VLOOKUP(B1326,الموظفين!$A$2:$J$501,9,FALSE()),0),2))</f>
        <v/>
      </c>
      <c r="T1326" s="17"/>
      <c r="U1326" s="23" t="str">
        <f aca="false">IF(OR(A1326="",B1326=""),"",A1326&amp;"|"&amp;B1326)</f>
        <v/>
      </c>
    </row>
    <row r="1327" customFormat="false" ht="15" hidden="false" customHeight="false" outlineLevel="0" collapsed="false">
      <c r="A1327" s="16"/>
      <c r="B1327" s="17"/>
      <c r="C1327" s="18" t="str">
        <f aca="false">IF($B1327="","",IFERROR(VLOOKUP($B1327,الموظفين!$A$2:$J$501,2,FALSE())&amp;"","⚠ كود غير موجود"))</f>
        <v/>
      </c>
      <c r="D1327" s="18" t="str">
        <f aca="false">IF($B1327="","",IFERROR(VLOOKUP($B1327,الموظفين!$A$2:$J$501,3,FALSE())&amp;"",""))</f>
        <v/>
      </c>
      <c r="E1327" s="18" t="str">
        <f aca="false">IF($B1327="","",IFERROR(VLOOKUP($B1327,الموظفين!$A$2:$J$501,5,FALSE())&amp;"",""))</f>
        <v/>
      </c>
      <c r="F1327" s="19" t="str">
        <f aca="false">IF($B1327="","",IFERROR(VLOOKUP($B1327,الموظفين!$A$2:$J$501,6,FALSE()),""))</f>
        <v/>
      </c>
      <c r="G1327" s="19" t="str">
        <f aca="false">IF($B1327="","",IFERROR(VLOOKUP($B1327,الموظفين!$A$2:$J$501,7,FALSE()),""))</f>
        <v/>
      </c>
      <c r="H1327" s="20"/>
      <c r="I1327" s="20"/>
      <c r="J1327" s="21" t="str">
        <f aca="false">IF(OR(H1327="",I1327=""),"",ROUND(MOD(I1327-H1327,1)*24,2))</f>
        <v/>
      </c>
      <c r="K1327" s="22" t="str">
        <f aca="false">IF(OR(H1327="",F1327=""),"",IF(ROUND(MAX(0,MOD(H1327-F1327+0.5,1)-0.5)*1440,0)&gt;IFERROR(VLOOKUP(E1327,الورديات!$A$2:$E$21,5,FALSE()),0),ROUND(MAX(0,MOD(H1327-F1327+0.5,1)-0.5)*1440,0),0))</f>
        <v/>
      </c>
      <c r="L1327" s="22" t="str">
        <f aca="false">IF(OR(I1327="",G1327=""),"",ROUND(MAX(0,MOD(G1327-I1327+0.5,1)-0.5)*1440,0))</f>
        <v/>
      </c>
      <c r="M1327" s="22" t="str">
        <f aca="false">IF(OR(I1327="",G1327=""),"",IF(ROUND(MAX(0,MOD(I1327-G1327+0.5,1)-0.5)*1440,0)&gt;=الإعدادات!$B$8,ROUND(MAX(0,MOD(I1327-G1327+0.5,1)-0.5)*1440,0),0))</f>
        <v/>
      </c>
      <c r="N1327" s="18" t="str">
        <f aca="false">IF(OR(A1327="",B1327=""),"",IF(COUNTIFS(الإجازات!$A$2:$A$1001,B1327,الإجازات!$D$2:$D$1001,"&lt;="&amp;A1327,الإجازات!$E$2:$E$1001,"&gt;="&amp;A1327,الإجازات!$G$2:$G$1001,"مقبولة")=0,"",LOOKUP(2,1/((الإجازات!$A$2:$A$1001=B1327)*(الإجازات!$D$2:$D$1001&lt;=A1327)*(الإجازات!$E$2:$E$1001&gt;=A1327)*(الإجازات!$G$2:$G$1001="مقبولة")),الإجازات!$C$2:$C$1001)))</f>
        <v/>
      </c>
      <c r="O1327" s="17"/>
      <c r="P1327" s="23" t="str">
        <f aca="false">IF(B1327="","",IF(ISNA(MATCH(B1327,الموظفين!$A$2:$A$501,0)),"⚠ كود غير موجود",IF(O1327&lt;&gt;"",O1327,IF(N1327&lt;&gt;"",N1327,IF(H1327="",IF(AND(A1327&lt;&gt;"",WEEKDAY(A1327)=الإعدادات!$B$11),"راحة أسبوعية","غائب"),IF(I1327="","بدون انصراف",IF(N(K1327)&gt;0,"متأخر","حاضر")))))))</f>
        <v/>
      </c>
      <c r="Q1327" s="24" t="str">
        <f aca="false">IF(B1327="","",IF(OR(P1327="غائب",P1327="غياب",P1327="إجازة بدون راتب"),IFERROR(VLOOKUP(B1327,الموظفين!$A$2:$J$501,8,FALSE()),0),0))</f>
        <v/>
      </c>
      <c r="R1327" s="24" t="str">
        <f aca="false">IF(B1327="","",ROUND((N(K1327)+N(L1327))/60*IFERROR(VLOOKUP(B1327,الموظفين!$A$2:$J$501,8,FALSE()),0)/الإعدادات!$B$6*الإعدادات!$B$9,2))</f>
        <v/>
      </c>
      <c r="S1327" s="24" t="str">
        <f aca="false">IF(OR(B1327="",M1327=""),"",ROUND(M1327/60*IFERROR(VLOOKUP(B1327,الموظفين!$A$2:$J$501,9,FALSE()),0),2))</f>
        <v/>
      </c>
      <c r="T1327" s="17"/>
      <c r="U1327" s="23" t="str">
        <f aca="false">IF(OR(A1327="",B1327=""),"",A1327&amp;"|"&amp;B1327)</f>
        <v/>
      </c>
    </row>
    <row r="1328" customFormat="false" ht="15" hidden="false" customHeight="false" outlineLevel="0" collapsed="false">
      <c r="A1328" s="16"/>
      <c r="B1328" s="17"/>
      <c r="C1328" s="18" t="str">
        <f aca="false">IF($B1328="","",IFERROR(VLOOKUP($B1328,الموظفين!$A$2:$J$501,2,FALSE())&amp;"","⚠ كود غير موجود"))</f>
        <v/>
      </c>
      <c r="D1328" s="18" t="str">
        <f aca="false">IF($B1328="","",IFERROR(VLOOKUP($B1328,الموظفين!$A$2:$J$501,3,FALSE())&amp;"",""))</f>
        <v/>
      </c>
      <c r="E1328" s="18" t="str">
        <f aca="false">IF($B1328="","",IFERROR(VLOOKUP($B1328,الموظفين!$A$2:$J$501,5,FALSE())&amp;"",""))</f>
        <v/>
      </c>
      <c r="F1328" s="19" t="str">
        <f aca="false">IF($B1328="","",IFERROR(VLOOKUP($B1328,الموظفين!$A$2:$J$501,6,FALSE()),""))</f>
        <v/>
      </c>
      <c r="G1328" s="19" t="str">
        <f aca="false">IF($B1328="","",IFERROR(VLOOKUP($B1328,الموظفين!$A$2:$J$501,7,FALSE()),""))</f>
        <v/>
      </c>
      <c r="H1328" s="20"/>
      <c r="I1328" s="20"/>
      <c r="J1328" s="21" t="str">
        <f aca="false">IF(OR(H1328="",I1328=""),"",ROUND(MOD(I1328-H1328,1)*24,2))</f>
        <v/>
      </c>
      <c r="K1328" s="22" t="str">
        <f aca="false">IF(OR(H1328="",F1328=""),"",IF(ROUND(MAX(0,MOD(H1328-F1328+0.5,1)-0.5)*1440,0)&gt;IFERROR(VLOOKUP(E1328,الورديات!$A$2:$E$21,5,FALSE()),0),ROUND(MAX(0,MOD(H1328-F1328+0.5,1)-0.5)*1440,0),0))</f>
        <v/>
      </c>
      <c r="L1328" s="22" t="str">
        <f aca="false">IF(OR(I1328="",G1328=""),"",ROUND(MAX(0,MOD(G1328-I1328+0.5,1)-0.5)*1440,0))</f>
        <v/>
      </c>
      <c r="M1328" s="22" t="str">
        <f aca="false">IF(OR(I1328="",G1328=""),"",IF(ROUND(MAX(0,MOD(I1328-G1328+0.5,1)-0.5)*1440,0)&gt;=الإعدادات!$B$8,ROUND(MAX(0,MOD(I1328-G1328+0.5,1)-0.5)*1440,0),0))</f>
        <v/>
      </c>
      <c r="N1328" s="18" t="str">
        <f aca="false">IF(OR(A1328="",B1328=""),"",IF(COUNTIFS(الإجازات!$A$2:$A$1001,B1328,الإجازات!$D$2:$D$1001,"&lt;="&amp;A1328,الإجازات!$E$2:$E$1001,"&gt;="&amp;A1328,الإجازات!$G$2:$G$1001,"مقبولة")=0,"",LOOKUP(2,1/((الإجازات!$A$2:$A$1001=B1328)*(الإجازات!$D$2:$D$1001&lt;=A1328)*(الإجازات!$E$2:$E$1001&gt;=A1328)*(الإجازات!$G$2:$G$1001="مقبولة")),الإجازات!$C$2:$C$1001)))</f>
        <v/>
      </c>
      <c r="O1328" s="17"/>
      <c r="P1328" s="23" t="str">
        <f aca="false">IF(B1328="","",IF(ISNA(MATCH(B1328,الموظفين!$A$2:$A$501,0)),"⚠ كود غير موجود",IF(O1328&lt;&gt;"",O1328,IF(N1328&lt;&gt;"",N1328,IF(H1328="",IF(AND(A1328&lt;&gt;"",WEEKDAY(A1328)=الإعدادات!$B$11),"راحة أسبوعية","غائب"),IF(I1328="","بدون انصراف",IF(N(K1328)&gt;0,"متأخر","حاضر")))))))</f>
        <v/>
      </c>
      <c r="Q1328" s="24" t="str">
        <f aca="false">IF(B1328="","",IF(OR(P1328="غائب",P1328="غياب",P1328="إجازة بدون راتب"),IFERROR(VLOOKUP(B1328,الموظفين!$A$2:$J$501,8,FALSE()),0),0))</f>
        <v/>
      </c>
      <c r="R1328" s="24" t="str">
        <f aca="false">IF(B1328="","",ROUND((N(K1328)+N(L1328))/60*IFERROR(VLOOKUP(B1328,الموظفين!$A$2:$J$501,8,FALSE()),0)/الإعدادات!$B$6*الإعدادات!$B$9,2))</f>
        <v/>
      </c>
      <c r="S1328" s="24" t="str">
        <f aca="false">IF(OR(B1328="",M1328=""),"",ROUND(M1328/60*IFERROR(VLOOKUP(B1328,الموظفين!$A$2:$J$501,9,FALSE()),0),2))</f>
        <v/>
      </c>
      <c r="T1328" s="17"/>
      <c r="U1328" s="23" t="str">
        <f aca="false">IF(OR(A1328="",B1328=""),"",A1328&amp;"|"&amp;B1328)</f>
        <v/>
      </c>
    </row>
    <row r="1329" customFormat="false" ht="15" hidden="false" customHeight="false" outlineLevel="0" collapsed="false">
      <c r="A1329" s="16"/>
      <c r="B1329" s="17"/>
      <c r="C1329" s="18" t="str">
        <f aca="false">IF($B1329="","",IFERROR(VLOOKUP($B1329,الموظفين!$A$2:$J$501,2,FALSE())&amp;"","⚠ كود غير موجود"))</f>
        <v/>
      </c>
      <c r="D1329" s="18" t="str">
        <f aca="false">IF($B1329="","",IFERROR(VLOOKUP($B1329,الموظفين!$A$2:$J$501,3,FALSE())&amp;"",""))</f>
        <v/>
      </c>
      <c r="E1329" s="18" t="str">
        <f aca="false">IF($B1329="","",IFERROR(VLOOKUP($B1329,الموظفين!$A$2:$J$501,5,FALSE())&amp;"",""))</f>
        <v/>
      </c>
      <c r="F1329" s="19" t="str">
        <f aca="false">IF($B1329="","",IFERROR(VLOOKUP($B1329,الموظفين!$A$2:$J$501,6,FALSE()),""))</f>
        <v/>
      </c>
      <c r="G1329" s="19" t="str">
        <f aca="false">IF($B1329="","",IFERROR(VLOOKUP($B1329,الموظفين!$A$2:$J$501,7,FALSE()),""))</f>
        <v/>
      </c>
      <c r="H1329" s="20"/>
      <c r="I1329" s="20"/>
      <c r="J1329" s="21" t="str">
        <f aca="false">IF(OR(H1329="",I1329=""),"",ROUND(MOD(I1329-H1329,1)*24,2))</f>
        <v/>
      </c>
      <c r="K1329" s="22" t="str">
        <f aca="false">IF(OR(H1329="",F1329=""),"",IF(ROUND(MAX(0,MOD(H1329-F1329+0.5,1)-0.5)*1440,0)&gt;IFERROR(VLOOKUP(E1329,الورديات!$A$2:$E$21,5,FALSE()),0),ROUND(MAX(0,MOD(H1329-F1329+0.5,1)-0.5)*1440,0),0))</f>
        <v/>
      </c>
      <c r="L1329" s="22" t="str">
        <f aca="false">IF(OR(I1329="",G1329=""),"",ROUND(MAX(0,MOD(G1329-I1329+0.5,1)-0.5)*1440,0))</f>
        <v/>
      </c>
      <c r="M1329" s="22" t="str">
        <f aca="false">IF(OR(I1329="",G1329=""),"",IF(ROUND(MAX(0,MOD(I1329-G1329+0.5,1)-0.5)*1440,0)&gt;=الإعدادات!$B$8,ROUND(MAX(0,MOD(I1329-G1329+0.5,1)-0.5)*1440,0),0))</f>
        <v/>
      </c>
      <c r="N1329" s="18" t="str">
        <f aca="false">IF(OR(A1329="",B1329=""),"",IF(COUNTIFS(الإجازات!$A$2:$A$1001,B1329,الإجازات!$D$2:$D$1001,"&lt;="&amp;A1329,الإجازات!$E$2:$E$1001,"&gt;="&amp;A1329,الإجازات!$G$2:$G$1001,"مقبولة")=0,"",LOOKUP(2,1/((الإجازات!$A$2:$A$1001=B1329)*(الإجازات!$D$2:$D$1001&lt;=A1329)*(الإجازات!$E$2:$E$1001&gt;=A1329)*(الإجازات!$G$2:$G$1001="مقبولة")),الإجازات!$C$2:$C$1001)))</f>
        <v/>
      </c>
      <c r="O1329" s="17"/>
      <c r="P1329" s="23" t="str">
        <f aca="false">IF(B1329="","",IF(ISNA(MATCH(B1329,الموظفين!$A$2:$A$501,0)),"⚠ كود غير موجود",IF(O1329&lt;&gt;"",O1329,IF(N1329&lt;&gt;"",N1329,IF(H1329="",IF(AND(A1329&lt;&gt;"",WEEKDAY(A1329)=الإعدادات!$B$11),"راحة أسبوعية","غائب"),IF(I1329="","بدون انصراف",IF(N(K1329)&gt;0,"متأخر","حاضر")))))))</f>
        <v/>
      </c>
      <c r="Q1329" s="24" t="str">
        <f aca="false">IF(B1329="","",IF(OR(P1329="غائب",P1329="غياب",P1329="إجازة بدون راتب"),IFERROR(VLOOKUP(B1329,الموظفين!$A$2:$J$501,8,FALSE()),0),0))</f>
        <v/>
      </c>
      <c r="R1329" s="24" t="str">
        <f aca="false">IF(B1329="","",ROUND((N(K1329)+N(L1329))/60*IFERROR(VLOOKUP(B1329,الموظفين!$A$2:$J$501,8,FALSE()),0)/الإعدادات!$B$6*الإعدادات!$B$9,2))</f>
        <v/>
      </c>
      <c r="S1329" s="24" t="str">
        <f aca="false">IF(OR(B1329="",M1329=""),"",ROUND(M1329/60*IFERROR(VLOOKUP(B1329,الموظفين!$A$2:$J$501,9,FALSE()),0),2))</f>
        <v/>
      </c>
      <c r="T1329" s="17"/>
      <c r="U1329" s="23" t="str">
        <f aca="false">IF(OR(A1329="",B1329=""),"",A1329&amp;"|"&amp;B1329)</f>
        <v/>
      </c>
    </row>
    <row r="1330" customFormat="false" ht="15" hidden="false" customHeight="false" outlineLevel="0" collapsed="false">
      <c r="A1330" s="16"/>
      <c r="B1330" s="17"/>
      <c r="C1330" s="18" t="str">
        <f aca="false">IF($B1330="","",IFERROR(VLOOKUP($B1330,الموظفين!$A$2:$J$501,2,FALSE())&amp;"","⚠ كود غير موجود"))</f>
        <v/>
      </c>
      <c r="D1330" s="18" t="str">
        <f aca="false">IF($B1330="","",IFERROR(VLOOKUP($B1330,الموظفين!$A$2:$J$501,3,FALSE())&amp;"",""))</f>
        <v/>
      </c>
      <c r="E1330" s="18" t="str">
        <f aca="false">IF($B1330="","",IFERROR(VLOOKUP($B1330,الموظفين!$A$2:$J$501,5,FALSE())&amp;"",""))</f>
        <v/>
      </c>
      <c r="F1330" s="19" t="str">
        <f aca="false">IF($B1330="","",IFERROR(VLOOKUP($B1330,الموظفين!$A$2:$J$501,6,FALSE()),""))</f>
        <v/>
      </c>
      <c r="G1330" s="19" t="str">
        <f aca="false">IF($B1330="","",IFERROR(VLOOKUP($B1330,الموظفين!$A$2:$J$501,7,FALSE()),""))</f>
        <v/>
      </c>
      <c r="H1330" s="20"/>
      <c r="I1330" s="20"/>
      <c r="J1330" s="21" t="str">
        <f aca="false">IF(OR(H1330="",I1330=""),"",ROUND(MOD(I1330-H1330,1)*24,2))</f>
        <v/>
      </c>
      <c r="K1330" s="22" t="str">
        <f aca="false">IF(OR(H1330="",F1330=""),"",IF(ROUND(MAX(0,MOD(H1330-F1330+0.5,1)-0.5)*1440,0)&gt;IFERROR(VLOOKUP(E1330,الورديات!$A$2:$E$21,5,FALSE()),0),ROUND(MAX(0,MOD(H1330-F1330+0.5,1)-0.5)*1440,0),0))</f>
        <v/>
      </c>
      <c r="L1330" s="22" t="str">
        <f aca="false">IF(OR(I1330="",G1330=""),"",ROUND(MAX(0,MOD(G1330-I1330+0.5,1)-0.5)*1440,0))</f>
        <v/>
      </c>
      <c r="M1330" s="22" t="str">
        <f aca="false">IF(OR(I1330="",G1330=""),"",IF(ROUND(MAX(0,MOD(I1330-G1330+0.5,1)-0.5)*1440,0)&gt;=الإعدادات!$B$8,ROUND(MAX(0,MOD(I1330-G1330+0.5,1)-0.5)*1440,0),0))</f>
        <v/>
      </c>
      <c r="N1330" s="18" t="str">
        <f aca="false">IF(OR(A1330="",B1330=""),"",IF(COUNTIFS(الإجازات!$A$2:$A$1001,B1330,الإجازات!$D$2:$D$1001,"&lt;="&amp;A1330,الإجازات!$E$2:$E$1001,"&gt;="&amp;A1330,الإجازات!$G$2:$G$1001,"مقبولة")=0,"",LOOKUP(2,1/((الإجازات!$A$2:$A$1001=B1330)*(الإجازات!$D$2:$D$1001&lt;=A1330)*(الإجازات!$E$2:$E$1001&gt;=A1330)*(الإجازات!$G$2:$G$1001="مقبولة")),الإجازات!$C$2:$C$1001)))</f>
        <v/>
      </c>
      <c r="O1330" s="17"/>
      <c r="P1330" s="23" t="str">
        <f aca="false">IF(B1330="","",IF(ISNA(MATCH(B1330,الموظفين!$A$2:$A$501,0)),"⚠ كود غير موجود",IF(O1330&lt;&gt;"",O1330,IF(N1330&lt;&gt;"",N1330,IF(H1330="",IF(AND(A1330&lt;&gt;"",WEEKDAY(A1330)=الإعدادات!$B$11),"راحة أسبوعية","غائب"),IF(I1330="","بدون انصراف",IF(N(K1330)&gt;0,"متأخر","حاضر")))))))</f>
        <v/>
      </c>
      <c r="Q1330" s="24" t="str">
        <f aca="false">IF(B1330="","",IF(OR(P1330="غائب",P1330="غياب",P1330="إجازة بدون راتب"),IFERROR(VLOOKUP(B1330,الموظفين!$A$2:$J$501,8,FALSE()),0),0))</f>
        <v/>
      </c>
      <c r="R1330" s="24" t="str">
        <f aca="false">IF(B1330="","",ROUND((N(K1330)+N(L1330))/60*IFERROR(VLOOKUP(B1330,الموظفين!$A$2:$J$501,8,FALSE()),0)/الإعدادات!$B$6*الإعدادات!$B$9,2))</f>
        <v/>
      </c>
      <c r="S1330" s="24" t="str">
        <f aca="false">IF(OR(B1330="",M1330=""),"",ROUND(M1330/60*IFERROR(VLOOKUP(B1330,الموظفين!$A$2:$J$501,9,FALSE()),0),2))</f>
        <v/>
      </c>
      <c r="T1330" s="17"/>
      <c r="U1330" s="23" t="str">
        <f aca="false">IF(OR(A1330="",B1330=""),"",A1330&amp;"|"&amp;B1330)</f>
        <v/>
      </c>
    </row>
    <row r="1331" customFormat="false" ht="15" hidden="false" customHeight="false" outlineLevel="0" collapsed="false">
      <c r="A1331" s="16"/>
      <c r="B1331" s="17"/>
      <c r="C1331" s="18" t="str">
        <f aca="false">IF($B1331="","",IFERROR(VLOOKUP($B1331,الموظفين!$A$2:$J$501,2,FALSE())&amp;"","⚠ كود غير موجود"))</f>
        <v/>
      </c>
      <c r="D1331" s="18" t="str">
        <f aca="false">IF($B1331="","",IFERROR(VLOOKUP($B1331,الموظفين!$A$2:$J$501,3,FALSE())&amp;"",""))</f>
        <v/>
      </c>
      <c r="E1331" s="18" t="str">
        <f aca="false">IF($B1331="","",IFERROR(VLOOKUP($B1331,الموظفين!$A$2:$J$501,5,FALSE())&amp;"",""))</f>
        <v/>
      </c>
      <c r="F1331" s="19" t="str">
        <f aca="false">IF($B1331="","",IFERROR(VLOOKUP($B1331,الموظفين!$A$2:$J$501,6,FALSE()),""))</f>
        <v/>
      </c>
      <c r="G1331" s="19" t="str">
        <f aca="false">IF($B1331="","",IFERROR(VLOOKUP($B1331,الموظفين!$A$2:$J$501,7,FALSE()),""))</f>
        <v/>
      </c>
      <c r="H1331" s="20"/>
      <c r="I1331" s="20"/>
      <c r="J1331" s="21" t="str">
        <f aca="false">IF(OR(H1331="",I1331=""),"",ROUND(MOD(I1331-H1331,1)*24,2))</f>
        <v/>
      </c>
      <c r="K1331" s="22" t="str">
        <f aca="false">IF(OR(H1331="",F1331=""),"",IF(ROUND(MAX(0,MOD(H1331-F1331+0.5,1)-0.5)*1440,0)&gt;IFERROR(VLOOKUP(E1331,الورديات!$A$2:$E$21,5,FALSE()),0),ROUND(MAX(0,MOD(H1331-F1331+0.5,1)-0.5)*1440,0),0))</f>
        <v/>
      </c>
      <c r="L1331" s="22" t="str">
        <f aca="false">IF(OR(I1331="",G1331=""),"",ROUND(MAX(0,MOD(G1331-I1331+0.5,1)-0.5)*1440,0))</f>
        <v/>
      </c>
      <c r="M1331" s="22" t="str">
        <f aca="false">IF(OR(I1331="",G1331=""),"",IF(ROUND(MAX(0,MOD(I1331-G1331+0.5,1)-0.5)*1440,0)&gt;=الإعدادات!$B$8,ROUND(MAX(0,MOD(I1331-G1331+0.5,1)-0.5)*1440,0),0))</f>
        <v/>
      </c>
      <c r="N1331" s="18" t="str">
        <f aca="false">IF(OR(A1331="",B1331=""),"",IF(COUNTIFS(الإجازات!$A$2:$A$1001,B1331,الإجازات!$D$2:$D$1001,"&lt;="&amp;A1331,الإجازات!$E$2:$E$1001,"&gt;="&amp;A1331,الإجازات!$G$2:$G$1001,"مقبولة")=0,"",LOOKUP(2,1/((الإجازات!$A$2:$A$1001=B1331)*(الإجازات!$D$2:$D$1001&lt;=A1331)*(الإجازات!$E$2:$E$1001&gt;=A1331)*(الإجازات!$G$2:$G$1001="مقبولة")),الإجازات!$C$2:$C$1001)))</f>
        <v/>
      </c>
      <c r="O1331" s="17"/>
      <c r="P1331" s="23" t="str">
        <f aca="false">IF(B1331="","",IF(ISNA(MATCH(B1331,الموظفين!$A$2:$A$501,0)),"⚠ كود غير موجود",IF(O1331&lt;&gt;"",O1331,IF(N1331&lt;&gt;"",N1331,IF(H1331="",IF(AND(A1331&lt;&gt;"",WEEKDAY(A1331)=الإعدادات!$B$11),"راحة أسبوعية","غائب"),IF(I1331="","بدون انصراف",IF(N(K1331)&gt;0,"متأخر","حاضر")))))))</f>
        <v/>
      </c>
      <c r="Q1331" s="24" t="str">
        <f aca="false">IF(B1331="","",IF(OR(P1331="غائب",P1331="غياب",P1331="إجازة بدون راتب"),IFERROR(VLOOKUP(B1331,الموظفين!$A$2:$J$501,8,FALSE()),0),0))</f>
        <v/>
      </c>
      <c r="R1331" s="24" t="str">
        <f aca="false">IF(B1331="","",ROUND((N(K1331)+N(L1331))/60*IFERROR(VLOOKUP(B1331,الموظفين!$A$2:$J$501,8,FALSE()),0)/الإعدادات!$B$6*الإعدادات!$B$9,2))</f>
        <v/>
      </c>
      <c r="S1331" s="24" t="str">
        <f aca="false">IF(OR(B1331="",M1331=""),"",ROUND(M1331/60*IFERROR(VLOOKUP(B1331,الموظفين!$A$2:$J$501,9,FALSE()),0),2))</f>
        <v/>
      </c>
      <c r="T1331" s="17"/>
      <c r="U1331" s="23" t="str">
        <f aca="false">IF(OR(A1331="",B1331=""),"",A1331&amp;"|"&amp;B1331)</f>
        <v/>
      </c>
    </row>
    <row r="1332" customFormat="false" ht="15" hidden="false" customHeight="false" outlineLevel="0" collapsed="false">
      <c r="A1332" s="16"/>
      <c r="B1332" s="17"/>
      <c r="C1332" s="18" t="str">
        <f aca="false">IF($B1332="","",IFERROR(VLOOKUP($B1332,الموظفين!$A$2:$J$501,2,FALSE())&amp;"","⚠ كود غير موجود"))</f>
        <v/>
      </c>
      <c r="D1332" s="18" t="str">
        <f aca="false">IF($B1332="","",IFERROR(VLOOKUP($B1332,الموظفين!$A$2:$J$501,3,FALSE())&amp;"",""))</f>
        <v/>
      </c>
      <c r="E1332" s="18" t="str">
        <f aca="false">IF($B1332="","",IFERROR(VLOOKUP($B1332,الموظفين!$A$2:$J$501,5,FALSE())&amp;"",""))</f>
        <v/>
      </c>
      <c r="F1332" s="19" t="str">
        <f aca="false">IF($B1332="","",IFERROR(VLOOKUP($B1332,الموظفين!$A$2:$J$501,6,FALSE()),""))</f>
        <v/>
      </c>
      <c r="G1332" s="19" t="str">
        <f aca="false">IF($B1332="","",IFERROR(VLOOKUP($B1332,الموظفين!$A$2:$J$501,7,FALSE()),""))</f>
        <v/>
      </c>
      <c r="H1332" s="20"/>
      <c r="I1332" s="20"/>
      <c r="J1332" s="21" t="str">
        <f aca="false">IF(OR(H1332="",I1332=""),"",ROUND(MOD(I1332-H1332,1)*24,2))</f>
        <v/>
      </c>
      <c r="K1332" s="22" t="str">
        <f aca="false">IF(OR(H1332="",F1332=""),"",IF(ROUND(MAX(0,MOD(H1332-F1332+0.5,1)-0.5)*1440,0)&gt;IFERROR(VLOOKUP(E1332,الورديات!$A$2:$E$21,5,FALSE()),0),ROUND(MAX(0,MOD(H1332-F1332+0.5,1)-0.5)*1440,0),0))</f>
        <v/>
      </c>
      <c r="L1332" s="22" t="str">
        <f aca="false">IF(OR(I1332="",G1332=""),"",ROUND(MAX(0,MOD(G1332-I1332+0.5,1)-0.5)*1440,0))</f>
        <v/>
      </c>
      <c r="M1332" s="22" t="str">
        <f aca="false">IF(OR(I1332="",G1332=""),"",IF(ROUND(MAX(0,MOD(I1332-G1332+0.5,1)-0.5)*1440,0)&gt;=الإعدادات!$B$8,ROUND(MAX(0,MOD(I1332-G1332+0.5,1)-0.5)*1440,0),0))</f>
        <v/>
      </c>
      <c r="N1332" s="18" t="str">
        <f aca="false">IF(OR(A1332="",B1332=""),"",IF(COUNTIFS(الإجازات!$A$2:$A$1001,B1332,الإجازات!$D$2:$D$1001,"&lt;="&amp;A1332,الإجازات!$E$2:$E$1001,"&gt;="&amp;A1332,الإجازات!$G$2:$G$1001,"مقبولة")=0,"",LOOKUP(2,1/((الإجازات!$A$2:$A$1001=B1332)*(الإجازات!$D$2:$D$1001&lt;=A1332)*(الإجازات!$E$2:$E$1001&gt;=A1332)*(الإجازات!$G$2:$G$1001="مقبولة")),الإجازات!$C$2:$C$1001)))</f>
        <v/>
      </c>
      <c r="O1332" s="17"/>
      <c r="P1332" s="23" t="str">
        <f aca="false">IF(B1332="","",IF(ISNA(MATCH(B1332,الموظفين!$A$2:$A$501,0)),"⚠ كود غير موجود",IF(O1332&lt;&gt;"",O1332,IF(N1332&lt;&gt;"",N1332,IF(H1332="",IF(AND(A1332&lt;&gt;"",WEEKDAY(A1332)=الإعدادات!$B$11),"راحة أسبوعية","غائب"),IF(I1332="","بدون انصراف",IF(N(K1332)&gt;0,"متأخر","حاضر")))))))</f>
        <v/>
      </c>
      <c r="Q1332" s="24" t="str">
        <f aca="false">IF(B1332="","",IF(OR(P1332="غائب",P1332="غياب",P1332="إجازة بدون راتب"),IFERROR(VLOOKUP(B1332,الموظفين!$A$2:$J$501,8,FALSE()),0),0))</f>
        <v/>
      </c>
      <c r="R1332" s="24" t="str">
        <f aca="false">IF(B1332="","",ROUND((N(K1332)+N(L1332))/60*IFERROR(VLOOKUP(B1332,الموظفين!$A$2:$J$501,8,FALSE()),0)/الإعدادات!$B$6*الإعدادات!$B$9,2))</f>
        <v/>
      </c>
      <c r="S1332" s="24" t="str">
        <f aca="false">IF(OR(B1332="",M1332=""),"",ROUND(M1332/60*IFERROR(VLOOKUP(B1332,الموظفين!$A$2:$J$501,9,FALSE()),0),2))</f>
        <v/>
      </c>
      <c r="T1332" s="17"/>
      <c r="U1332" s="23" t="str">
        <f aca="false">IF(OR(A1332="",B1332=""),"",A1332&amp;"|"&amp;B1332)</f>
        <v/>
      </c>
    </row>
    <row r="1333" customFormat="false" ht="15" hidden="false" customHeight="false" outlineLevel="0" collapsed="false">
      <c r="A1333" s="16"/>
      <c r="B1333" s="17"/>
      <c r="C1333" s="18" t="str">
        <f aca="false">IF($B1333="","",IFERROR(VLOOKUP($B1333,الموظفين!$A$2:$J$501,2,FALSE())&amp;"","⚠ كود غير موجود"))</f>
        <v/>
      </c>
      <c r="D1333" s="18" t="str">
        <f aca="false">IF($B1333="","",IFERROR(VLOOKUP($B1333,الموظفين!$A$2:$J$501,3,FALSE())&amp;"",""))</f>
        <v/>
      </c>
      <c r="E1333" s="18" t="str">
        <f aca="false">IF($B1333="","",IFERROR(VLOOKUP($B1333,الموظفين!$A$2:$J$501,5,FALSE())&amp;"",""))</f>
        <v/>
      </c>
      <c r="F1333" s="19" t="str">
        <f aca="false">IF($B1333="","",IFERROR(VLOOKUP($B1333,الموظفين!$A$2:$J$501,6,FALSE()),""))</f>
        <v/>
      </c>
      <c r="G1333" s="19" t="str">
        <f aca="false">IF($B1333="","",IFERROR(VLOOKUP($B1333,الموظفين!$A$2:$J$501,7,FALSE()),""))</f>
        <v/>
      </c>
      <c r="H1333" s="20"/>
      <c r="I1333" s="20"/>
      <c r="J1333" s="21" t="str">
        <f aca="false">IF(OR(H1333="",I1333=""),"",ROUND(MOD(I1333-H1333,1)*24,2))</f>
        <v/>
      </c>
      <c r="K1333" s="22" t="str">
        <f aca="false">IF(OR(H1333="",F1333=""),"",IF(ROUND(MAX(0,MOD(H1333-F1333+0.5,1)-0.5)*1440,0)&gt;IFERROR(VLOOKUP(E1333,الورديات!$A$2:$E$21,5,FALSE()),0),ROUND(MAX(0,MOD(H1333-F1333+0.5,1)-0.5)*1440,0),0))</f>
        <v/>
      </c>
      <c r="L1333" s="22" t="str">
        <f aca="false">IF(OR(I1333="",G1333=""),"",ROUND(MAX(0,MOD(G1333-I1333+0.5,1)-0.5)*1440,0))</f>
        <v/>
      </c>
      <c r="M1333" s="22" t="str">
        <f aca="false">IF(OR(I1333="",G1333=""),"",IF(ROUND(MAX(0,MOD(I1333-G1333+0.5,1)-0.5)*1440,0)&gt;=الإعدادات!$B$8,ROUND(MAX(0,MOD(I1333-G1333+0.5,1)-0.5)*1440,0),0))</f>
        <v/>
      </c>
      <c r="N1333" s="18" t="str">
        <f aca="false">IF(OR(A1333="",B1333=""),"",IF(COUNTIFS(الإجازات!$A$2:$A$1001,B1333,الإجازات!$D$2:$D$1001,"&lt;="&amp;A1333,الإجازات!$E$2:$E$1001,"&gt;="&amp;A1333,الإجازات!$G$2:$G$1001,"مقبولة")=0,"",LOOKUP(2,1/((الإجازات!$A$2:$A$1001=B1333)*(الإجازات!$D$2:$D$1001&lt;=A1333)*(الإجازات!$E$2:$E$1001&gt;=A1333)*(الإجازات!$G$2:$G$1001="مقبولة")),الإجازات!$C$2:$C$1001)))</f>
        <v/>
      </c>
      <c r="O1333" s="17"/>
      <c r="P1333" s="23" t="str">
        <f aca="false">IF(B1333="","",IF(ISNA(MATCH(B1333,الموظفين!$A$2:$A$501,0)),"⚠ كود غير موجود",IF(O1333&lt;&gt;"",O1333,IF(N1333&lt;&gt;"",N1333,IF(H1333="",IF(AND(A1333&lt;&gt;"",WEEKDAY(A1333)=الإعدادات!$B$11),"راحة أسبوعية","غائب"),IF(I1333="","بدون انصراف",IF(N(K1333)&gt;0,"متأخر","حاضر")))))))</f>
        <v/>
      </c>
      <c r="Q1333" s="24" t="str">
        <f aca="false">IF(B1333="","",IF(OR(P1333="غائب",P1333="غياب",P1333="إجازة بدون راتب"),IFERROR(VLOOKUP(B1333,الموظفين!$A$2:$J$501,8,FALSE()),0),0))</f>
        <v/>
      </c>
      <c r="R1333" s="24" t="str">
        <f aca="false">IF(B1333="","",ROUND((N(K1333)+N(L1333))/60*IFERROR(VLOOKUP(B1333,الموظفين!$A$2:$J$501,8,FALSE()),0)/الإعدادات!$B$6*الإعدادات!$B$9,2))</f>
        <v/>
      </c>
      <c r="S1333" s="24" t="str">
        <f aca="false">IF(OR(B1333="",M1333=""),"",ROUND(M1333/60*IFERROR(VLOOKUP(B1333,الموظفين!$A$2:$J$501,9,FALSE()),0),2))</f>
        <v/>
      </c>
      <c r="T1333" s="17"/>
      <c r="U1333" s="23" t="str">
        <f aca="false">IF(OR(A1333="",B1333=""),"",A1333&amp;"|"&amp;B1333)</f>
        <v/>
      </c>
    </row>
    <row r="1334" customFormat="false" ht="15" hidden="false" customHeight="false" outlineLevel="0" collapsed="false">
      <c r="A1334" s="16"/>
      <c r="B1334" s="17"/>
      <c r="C1334" s="18" t="str">
        <f aca="false">IF($B1334="","",IFERROR(VLOOKUP($B1334,الموظفين!$A$2:$J$501,2,FALSE())&amp;"","⚠ كود غير موجود"))</f>
        <v/>
      </c>
      <c r="D1334" s="18" t="str">
        <f aca="false">IF($B1334="","",IFERROR(VLOOKUP($B1334,الموظفين!$A$2:$J$501,3,FALSE())&amp;"",""))</f>
        <v/>
      </c>
      <c r="E1334" s="18" t="str">
        <f aca="false">IF($B1334="","",IFERROR(VLOOKUP($B1334,الموظفين!$A$2:$J$501,5,FALSE())&amp;"",""))</f>
        <v/>
      </c>
      <c r="F1334" s="19" t="str">
        <f aca="false">IF($B1334="","",IFERROR(VLOOKUP($B1334,الموظفين!$A$2:$J$501,6,FALSE()),""))</f>
        <v/>
      </c>
      <c r="G1334" s="19" t="str">
        <f aca="false">IF($B1334="","",IFERROR(VLOOKUP($B1334,الموظفين!$A$2:$J$501,7,FALSE()),""))</f>
        <v/>
      </c>
      <c r="H1334" s="20"/>
      <c r="I1334" s="20"/>
      <c r="J1334" s="21" t="str">
        <f aca="false">IF(OR(H1334="",I1334=""),"",ROUND(MOD(I1334-H1334,1)*24,2))</f>
        <v/>
      </c>
      <c r="K1334" s="22" t="str">
        <f aca="false">IF(OR(H1334="",F1334=""),"",IF(ROUND(MAX(0,MOD(H1334-F1334+0.5,1)-0.5)*1440,0)&gt;IFERROR(VLOOKUP(E1334,الورديات!$A$2:$E$21,5,FALSE()),0),ROUND(MAX(0,MOD(H1334-F1334+0.5,1)-0.5)*1440,0),0))</f>
        <v/>
      </c>
      <c r="L1334" s="22" t="str">
        <f aca="false">IF(OR(I1334="",G1334=""),"",ROUND(MAX(0,MOD(G1334-I1334+0.5,1)-0.5)*1440,0))</f>
        <v/>
      </c>
      <c r="M1334" s="22" t="str">
        <f aca="false">IF(OR(I1334="",G1334=""),"",IF(ROUND(MAX(0,MOD(I1334-G1334+0.5,1)-0.5)*1440,0)&gt;=الإعدادات!$B$8,ROUND(MAX(0,MOD(I1334-G1334+0.5,1)-0.5)*1440,0),0))</f>
        <v/>
      </c>
      <c r="N1334" s="18" t="str">
        <f aca="false">IF(OR(A1334="",B1334=""),"",IF(COUNTIFS(الإجازات!$A$2:$A$1001,B1334,الإجازات!$D$2:$D$1001,"&lt;="&amp;A1334,الإجازات!$E$2:$E$1001,"&gt;="&amp;A1334,الإجازات!$G$2:$G$1001,"مقبولة")=0,"",LOOKUP(2,1/((الإجازات!$A$2:$A$1001=B1334)*(الإجازات!$D$2:$D$1001&lt;=A1334)*(الإجازات!$E$2:$E$1001&gt;=A1334)*(الإجازات!$G$2:$G$1001="مقبولة")),الإجازات!$C$2:$C$1001)))</f>
        <v/>
      </c>
      <c r="O1334" s="17"/>
      <c r="P1334" s="23" t="str">
        <f aca="false">IF(B1334="","",IF(ISNA(MATCH(B1334,الموظفين!$A$2:$A$501,0)),"⚠ كود غير موجود",IF(O1334&lt;&gt;"",O1334,IF(N1334&lt;&gt;"",N1334,IF(H1334="",IF(AND(A1334&lt;&gt;"",WEEKDAY(A1334)=الإعدادات!$B$11),"راحة أسبوعية","غائب"),IF(I1334="","بدون انصراف",IF(N(K1334)&gt;0,"متأخر","حاضر")))))))</f>
        <v/>
      </c>
      <c r="Q1334" s="24" t="str">
        <f aca="false">IF(B1334="","",IF(OR(P1334="غائب",P1334="غياب",P1334="إجازة بدون راتب"),IFERROR(VLOOKUP(B1334,الموظفين!$A$2:$J$501,8,FALSE()),0),0))</f>
        <v/>
      </c>
      <c r="R1334" s="24" t="str">
        <f aca="false">IF(B1334="","",ROUND((N(K1334)+N(L1334))/60*IFERROR(VLOOKUP(B1334,الموظفين!$A$2:$J$501,8,FALSE()),0)/الإعدادات!$B$6*الإعدادات!$B$9,2))</f>
        <v/>
      </c>
      <c r="S1334" s="24" t="str">
        <f aca="false">IF(OR(B1334="",M1334=""),"",ROUND(M1334/60*IFERROR(VLOOKUP(B1334,الموظفين!$A$2:$J$501,9,FALSE()),0),2))</f>
        <v/>
      </c>
      <c r="T1334" s="17"/>
      <c r="U1334" s="23" t="str">
        <f aca="false">IF(OR(A1334="",B1334=""),"",A1334&amp;"|"&amp;B1334)</f>
        <v/>
      </c>
    </row>
    <row r="1335" customFormat="false" ht="15" hidden="false" customHeight="false" outlineLevel="0" collapsed="false">
      <c r="A1335" s="16"/>
      <c r="B1335" s="17"/>
      <c r="C1335" s="18" t="str">
        <f aca="false">IF($B1335="","",IFERROR(VLOOKUP($B1335,الموظفين!$A$2:$J$501,2,FALSE())&amp;"","⚠ كود غير موجود"))</f>
        <v/>
      </c>
      <c r="D1335" s="18" t="str">
        <f aca="false">IF($B1335="","",IFERROR(VLOOKUP($B1335,الموظفين!$A$2:$J$501,3,FALSE())&amp;"",""))</f>
        <v/>
      </c>
      <c r="E1335" s="18" t="str">
        <f aca="false">IF($B1335="","",IFERROR(VLOOKUP($B1335,الموظفين!$A$2:$J$501,5,FALSE())&amp;"",""))</f>
        <v/>
      </c>
      <c r="F1335" s="19" t="str">
        <f aca="false">IF($B1335="","",IFERROR(VLOOKUP($B1335,الموظفين!$A$2:$J$501,6,FALSE()),""))</f>
        <v/>
      </c>
      <c r="G1335" s="19" t="str">
        <f aca="false">IF($B1335="","",IFERROR(VLOOKUP($B1335,الموظفين!$A$2:$J$501,7,FALSE()),""))</f>
        <v/>
      </c>
      <c r="H1335" s="20"/>
      <c r="I1335" s="20"/>
      <c r="J1335" s="21" t="str">
        <f aca="false">IF(OR(H1335="",I1335=""),"",ROUND(MOD(I1335-H1335,1)*24,2))</f>
        <v/>
      </c>
      <c r="K1335" s="22" t="str">
        <f aca="false">IF(OR(H1335="",F1335=""),"",IF(ROUND(MAX(0,MOD(H1335-F1335+0.5,1)-0.5)*1440,0)&gt;IFERROR(VLOOKUP(E1335,الورديات!$A$2:$E$21,5,FALSE()),0),ROUND(MAX(0,MOD(H1335-F1335+0.5,1)-0.5)*1440,0),0))</f>
        <v/>
      </c>
      <c r="L1335" s="22" t="str">
        <f aca="false">IF(OR(I1335="",G1335=""),"",ROUND(MAX(0,MOD(G1335-I1335+0.5,1)-0.5)*1440,0))</f>
        <v/>
      </c>
      <c r="M1335" s="22" t="str">
        <f aca="false">IF(OR(I1335="",G1335=""),"",IF(ROUND(MAX(0,MOD(I1335-G1335+0.5,1)-0.5)*1440,0)&gt;=الإعدادات!$B$8,ROUND(MAX(0,MOD(I1335-G1335+0.5,1)-0.5)*1440,0),0))</f>
        <v/>
      </c>
      <c r="N1335" s="18" t="str">
        <f aca="false">IF(OR(A1335="",B1335=""),"",IF(COUNTIFS(الإجازات!$A$2:$A$1001,B1335,الإجازات!$D$2:$D$1001,"&lt;="&amp;A1335,الإجازات!$E$2:$E$1001,"&gt;="&amp;A1335,الإجازات!$G$2:$G$1001,"مقبولة")=0,"",LOOKUP(2,1/((الإجازات!$A$2:$A$1001=B1335)*(الإجازات!$D$2:$D$1001&lt;=A1335)*(الإجازات!$E$2:$E$1001&gt;=A1335)*(الإجازات!$G$2:$G$1001="مقبولة")),الإجازات!$C$2:$C$1001)))</f>
        <v/>
      </c>
      <c r="O1335" s="17"/>
      <c r="P1335" s="23" t="str">
        <f aca="false">IF(B1335="","",IF(ISNA(MATCH(B1335,الموظفين!$A$2:$A$501,0)),"⚠ كود غير موجود",IF(O1335&lt;&gt;"",O1335,IF(N1335&lt;&gt;"",N1335,IF(H1335="",IF(AND(A1335&lt;&gt;"",WEEKDAY(A1335)=الإعدادات!$B$11),"راحة أسبوعية","غائب"),IF(I1335="","بدون انصراف",IF(N(K1335)&gt;0,"متأخر","حاضر")))))))</f>
        <v/>
      </c>
      <c r="Q1335" s="24" t="str">
        <f aca="false">IF(B1335="","",IF(OR(P1335="غائب",P1335="غياب",P1335="إجازة بدون راتب"),IFERROR(VLOOKUP(B1335,الموظفين!$A$2:$J$501,8,FALSE()),0),0))</f>
        <v/>
      </c>
      <c r="R1335" s="24" t="str">
        <f aca="false">IF(B1335="","",ROUND((N(K1335)+N(L1335))/60*IFERROR(VLOOKUP(B1335,الموظفين!$A$2:$J$501,8,FALSE()),0)/الإعدادات!$B$6*الإعدادات!$B$9,2))</f>
        <v/>
      </c>
      <c r="S1335" s="24" t="str">
        <f aca="false">IF(OR(B1335="",M1335=""),"",ROUND(M1335/60*IFERROR(VLOOKUP(B1335,الموظفين!$A$2:$J$501,9,FALSE()),0),2))</f>
        <v/>
      </c>
      <c r="T1335" s="17"/>
      <c r="U1335" s="23" t="str">
        <f aca="false">IF(OR(A1335="",B1335=""),"",A1335&amp;"|"&amp;B1335)</f>
        <v/>
      </c>
    </row>
    <row r="1336" customFormat="false" ht="15" hidden="false" customHeight="false" outlineLevel="0" collapsed="false">
      <c r="A1336" s="16"/>
      <c r="B1336" s="17"/>
      <c r="C1336" s="18" t="str">
        <f aca="false">IF($B1336="","",IFERROR(VLOOKUP($B1336,الموظفين!$A$2:$J$501,2,FALSE())&amp;"","⚠ كود غير موجود"))</f>
        <v/>
      </c>
      <c r="D1336" s="18" t="str">
        <f aca="false">IF($B1336="","",IFERROR(VLOOKUP($B1336,الموظفين!$A$2:$J$501,3,FALSE())&amp;"",""))</f>
        <v/>
      </c>
      <c r="E1336" s="18" t="str">
        <f aca="false">IF($B1336="","",IFERROR(VLOOKUP($B1336,الموظفين!$A$2:$J$501,5,FALSE())&amp;"",""))</f>
        <v/>
      </c>
      <c r="F1336" s="19" t="str">
        <f aca="false">IF($B1336="","",IFERROR(VLOOKUP($B1336,الموظفين!$A$2:$J$501,6,FALSE()),""))</f>
        <v/>
      </c>
      <c r="G1336" s="19" t="str">
        <f aca="false">IF($B1336="","",IFERROR(VLOOKUP($B1336,الموظفين!$A$2:$J$501,7,FALSE()),""))</f>
        <v/>
      </c>
      <c r="H1336" s="20"/>
      <c r="I1336" s="20"/>
      <c r="J1336" s="21" t="str">
        <f aca="false">IF(OR(H1336="",I1336=""),"",ROUND(MOD(I1336-H1336,1)*24,2))</f>
        <v/>
      </c>
      <c r="K1336" s="22" t="str">
        <f aca="false">IF(OR(H1336="",F1336=""),"",IF(ROUND(MAX(0,MOD(H1336-F1336+0.5,1)-0.5)*1440,0)&gt;IFERROR(VLOOKUP(E1336,الورديات!$A$2:$E$21,5,FALSE()),0),ROUND(MAX(0,MOD(H1336-F1336+0.5,1)-0.5)*1440,0),0))</f>
        <v/>
      </c>
      <c r="L1336" s="22" t="str">
        <f aca="false">IF(OR(I1336="",G1336=""),"",ROUND(MAX(0,MOD(G1336-I1336+0.5,1)-0.5)*1440,0))</f>
        <v/>
      </c>
      <c r="M1336" s="22" t="str">
        <f aca="false">IF(OR(I1336="",G1336=""),"",IF(ROUND(MAX(0,MOD(I1336-G1336+0.5,1)-0.5)*1440,0)&gt;=الإعدادات!$B$8,ROUND(MAX(0,MOD(I1336-G1336+0.5,1)-0.5)*1440,0),0))</f>
        <v/>
      </c>
      <c r="N1336" s="18" t="str">
        <f aca="false">IF(OR(A1336="",B1336=""),"",IF(COUNTIFS(الإجازات!$A$2:$A$1001,B1336,الإجازات!$D$2:$D$1001,"&lt;="&amp;A1336,الإجازات!$E$2:$E$1001,"&gt;="&amp;A1336,الإجازات!$G$2:$G$1001,"مقبولة")=0,"",LOOKUP(2,1/((الإجازات!$A$2:$A$1001=B1336)*(الإجازات!$D$2:$D$1001&lt;=A1336)*(الإجازات!$E$2:$E$1001&gt;=A1336)*(الإجازات!$G$2:$G$1001="مقبولة")),الإجازات!$C$2:$C$1001)))</f>
        <v/>
      </c>
      <c r="O1336" s="17"/>
      <c r="P1336" s="23" t="str">
        <f aca="false">IF(B1336="","",IF(ISNA(MATCH(B1336,الموظفين!$A$2:$A$501,0)),"⚠ كود غير موجود",IF(O1336&lt;&gt;"",O1336,IF(N1336&lt;&gt;"",N1336,IF(H1336="",IF(AND(A1336&lt;&gt;"",WEEKDAY(A1336)=الإعدادات!$B$11),"راحة أسبوعية","غائب"),IF(I1336="","بدون انصراف",IF(N(K1336)&gt;0,"متأخر","حاضر")))))))</f>
        <v/>
      </c>
      <c r="Q1336" s="24" t="str">
        <f aca="false">IF(B1336="","",IF(OR(P1336="غائب",P1336="غياب",P1336="إجازة بدون راتب"),IFERROR(VLOOKUP(B1336,الموظفين!$A$2:$J$501,8,FALSE()),0),0))</f>
        <v/>
      </c>
      <c r="R1336" s="24" t="str">
        <f aca="false">IF(B1336="","",ROUND((N(K1336)+N(L1336))/60*IFERROR(VLOOKUP(B1336,الموظفين!$A$2:$J$501,8,FALSE()),0)/الإعدادات!$B$6*الإعدادات!$B$9,2))</f>
        <v/>
      </c>
      <c r="S1336" s="24" t="str">
        <f aca="false">IF(OR(B1336="",M1336=""),"",ROUND(M1336/60*IFERROR(VLOOKUP(B1336,الموظفين!$A$2:$J$501,9,FALSE()),0),2))</f>
        <v/>
      </c>
      <c r="T1336" s="17"/>
      <c r="U1336" s="23" t="str">
        <f aca="false">IF(OR(A1336="",B1336=""),"",A1336&amp;"|"&amp;B1336)</f>
        <v/>
      </c>
    </row>
    <row r="1337" customFormat="false" ht="15" hidden="false" customHeight="false" outlineLevel="0" collapsed="false">
      <c r="A1337" s="16"/>
      <c r="B1337" s="17"/>
      <c r="C1337" s="18" t="str">
        <f aca="false">IF($B1337="","",IFERROR(VLOOKUP($B1337,الموظفين!$A$2:$J$501,2,FALSE())&amp;"","⚠ كود غير موجود"))</f>
        <v/>
      </c>
      <c r="D1337" s="18" t="str">
        <f aca="false">IF($B1337="","",IFERROR(VLOOKUP($B1337,الموظفين!$A$2:$J$501,3,FALSE())&amp;"",""))</f>
        <v/>
      </c>
      <c r="E1337" s="18" t="str">
        <f aca="false">IF($B1337="","",IFERROR(VLOOKUP($B1337,الموظفين!$A$2:$J$501,5,FALSE())&amp;"",""))</f>
        <v/>
      </c>
      <c r="F1337" s="19" t="str">
        <f aca="false">IF($B1337="","",IFERROR(VLOOKUP($B1337,الموظفين!$A$2:$J$501,6,FALSE()),""))</f>
        <v/>
      </c>
      <c r="G1337" s="19" t="str">
        <f aca="false">IF($B1337="","",IFERROR(VLOOKUP($B1337,الموظفين!$A$2:$J$501,7,FALSE()),""))</f>
        <v/>
      </c>
      <c r="H1337" s="20"/>
      <c r="I1337" s="20"/>
      <c r="J1337" s="21" t="str">
        <f aca="false">IF(OR(H1337="",I1337=""),"",ROUND(MOD(I1337-H1337,1)*24,2))</f>
        <v/>
      </c>
      <c r="K1337" s="22" t="str">
        <f aca="false">IF(OR(H1337="",F1337=""),"",IF(ROUND(MAX(0,MOD(H1337-F1337+0.5,1)-0.5)*1440,0)&gt;IFERROR(VLOOKUP(E1337,الورديات!$A$2:$E$21,5,FALSE()),0),ROUND(MAX(0,MOD(H1337-F1337+0.5,1)-0.5)*1440,0),0))</f>
        <v/>
      </c>
      <c r="L1337" s="22" t="str">
        <f aca="false">IF(OR(I1337="",G1337=""),"",ROUND(MAX(0,MOD(G1337-I1337+0.5,1)-0.5)*1440,0))</f>
        <v/>
      </c>
      <c r="M1337" s="22" t="str">
        <f aca="false">IF(OR(I1337="",G1337=""),"",IF(ROUND(MAX(0,MOD(I1337-G1337+0.5,1)-0.5)*1440,0)&gt;=الإعدادات!$B$8,ROUND(MAX(0,MOD(I1337-G1337+0.5,1)-0.5)*1440,0),0))</f>
        <v/>
      </c>
      <c r="N1337" s="18" t="str">
        <f aca="false">IF(OR(A1337="",B1337=""),"",IF(COUNTIFS(الإجازات!$A$2:$A$1001,B1337,الإجازات!$D$2:$D$1001,"&lt;="&amp;A1337,الإجازات!$E$2:$E$1001,"&gt;="&amp;A1337,الإجازات!$G$2:$G$1001,"مقبولة")=0,"",LOOKUP(2,1/((الإجازات!$A$2:$A$1001=B1337)*(الإجازات!$D$2:$D$1001&lt;=A1337)*(الإجازات!$E$2:$E$1001&gt;=A1337)*(الإجازات!$G$2:$G$1001="مقبولة")),الإجازات!$C$2:$C$1001)))</f>
        <v/>
      </c>
      <c r="O1337" s="17"/>
      <c r="P1337" s="23" t="str">
        <f aca="false">IF(B1337="","",IF(ISNA(MATCH(B1337,الموظفين!$A$2:$A$501,0)),"⚠ كود غير موجود",IF(O1337&lt;&gt;"",O1337,IF(N1337&lt;&gt;"",N1337,IF(H1337="",IF(AND(A1337&lt;&gt;"",WEEKDAY(A1337)=الإعدادات!$B$11),"راحة أسبوعية","غائب"),IF(I1337="","بدون انصراف",IF(N(K1337)&gt;0,"متأخر","حاضر")))))))</f>
        <v/>
      </c>
      <c r="Q1337" s="24" t="str">
        <f aca="false">IF(B1337="","",IF(OR(P1337="غائب",P1337="غياب",P1337="إجازة بدون راتب"),IFERROR(VLOOKUP(B1337,الموظفين!$A$2:$J$501,8,FALSE()),0),0))</f>
        <v/>
      </c>
      <c r="R1337" s="24" t="str">
        <f aca="false">IF(B1337="","",ROUND((N(K1337)+N(L1337))/60*IFERROR(VLOOKUP(B1337,الموظفين!$A$2:$J$501,8,FALSE()),0)/الإعدادات!$B$6*الإعدادات!$B$9,2))</f>
        <v/>
      </c>
      <c r="S1337" s="24" t="str">
        <f aca="false">IF(OR(B1337="",M1337=""),"",ROUND(M1337/60*IFERROR(VLOOKUP(B1337,الموظفين!$A$2:$J$501,9,FALSE()),0),2))</f>
        <v/>
      </c>
      <c r="T1337" s="17"/>
      <c r="U1337" s="23" t="str">
        <f aca="false">IF(OR(A1337="",B1337=""),"",A1337&amp;"|"&amp;B1337)</f>
        <v/>
      </c>
    </row>
    <row r="1338" customFormat="false" ht="15" hidden="false" customHeight="false" outlineLevel="0" collapsed="false">
      <c r="A1338" s="16"/>
      <c r="B1338" s="17"/>
      <c r="C1338" s="18" t="str">
        <f aca="false">IF($B1338="","",IFERROR(VLOOKUP($B1338,الموظفين!$A$2:$J$501,2,FALSE())&amp;"","⚠ كود غير موجود"))</f>
        <v/>
      </c>
      <c r="D1338" s="18" t="str">
        <f aca="false">IF($B1338="","",IFERROR(VLOOKUP($B1338,الموظفين!$A$2:$J$501,3,FALSE())&amp;"",""))</f>
        <v/>
      </c>
      <c r="E1338" s="18" t="str">
        <f aca="false">IF($B1338="","",IFERROR(VLOOKUP($B1338,الموظفين!$A$2:$J$501,5,FALSE())&amp;"",""))</f>
        <v/>
      </c>
      <c r="F1338" s="19" t="str">
        <f aca="false">IF($B1338="","",IFERROR(VLOOKUP($B1338,الموظفين!$A$2:$J$501,6,FALSE()),""))</f>
        <v/>
      </c>
      <c r="G1338" s="19" t="str">
        <f aca="false">IF($B1338="","",IFERROR(VLOOKUP($B1338,الموظفين!$A$2:$J$501,7,FALSE()),""))</f>
        <v/>
      </c>
      <c r="H1338" s="20"/>
      <c r="I1338" s="20"/>
      <c r="J1338" s="21" t="str">
        <f aca="false">IF(OR(H1338="",I1338=""),"",ROUND(MOD(I1338-H1338,1)*24,2))</f>
        <v/>
      </c>
      <c r="K1338" s="22" t="str">
        <f aca="false">IF(OR(H1338="",F1338=""),"",IF(ROUND(MAX(0,MOD(H1338-F1338+0.5,1)-0.5)*1440,0)&gt;IFERROR(VLOOKUP(E1338,الورديات!$A$2:$E$21,5,FALSE()),0),ROUND(MAX(0,MOD(H1338-F1338+0.5,1)-0.5)*1440,0),0))</f>
        <v/>
      </c>
      <c r="L1338" s="22" t="str">
        <f aca="false">IF(OR(I1338="",G1338=""),"",ROUND(MAX(0,MOD(G1338-I1338+0.5,1)-0.5)*1440,0))</f>
        <v/>
      </c>
      <c r="M1338" s="22" t="str">
        <f aca="false">IF(OR(I1338="",G1338=""),"",IF(ROUND(MAX(0,MOD(I1338-G1338+0.5,1)-0.5)*1440,0)&gt;=الإعدادات!$B$8,ROUND(MAX(0,MOD(I1338-G1338+0.5,1)-0.5)*1440,0),0))</f>
        <v/>
      </c>
      <c r="N1338" s="18" t="str">
        <f aca="false">IF(OR(A1338="",B1338=""),"",IF(COUNTIFS(الإجازات!$A$2:$A$1001,B1338,الإجازات!$D$2:$D$1001,"&lt;="&amp;A1338,الإجازات!$E$2:$E$1001,"&gt;="&amp;A1338,الإجازات!$G$2:$G$1001,"مقبولة")=0,"",LOOKUP(2,1/((الإجازات!$A$2:$A$1001=B1338)*(الإجازات!$D$2:$D$1001&lt;=A1338)*(الإجازات!$E$2:$E$1001&gt;=A1338)*(الإجازات!$G$2:$G$1001="مقبولة")),الإجازات!$C$2:$C$1001)))</f>
        <v/>
      </c>
      <c r="O1338" s="17"/>
      <c r="P1338" s="23" t="str">
        <f aca="false">IF(B1338="","",IF(ISNA(MATCH(B1338,الموظفين!$A$2:$A$501,0)),"⚠ كود غير موجود",IF(O1338&lt;&gt;"",O1338,IF(N1338&lt;&gt;"",N1338,IF(H1338="",IF(AND(A1338&lt;&gt;"",WEEKDAY(A1338)=الإعدادات!$B$11),"راحة أسبوعية","غائب"),IF(I1338="","بدون انصراف",IF(N(K1338)&gt;0,"متأخر","حاضر")))))))</f>
        <v/>
      </c>
      <c r="Q1338" s="24" t="str">
        <f aca="false">IF(B1338="","",IF(OR(P1338="غائب",P1338="غياب",P1338="إجازة بدون راتب"),IFERROR(VLOOKUP(B1338,الموظفين!$A$2:$J$501,8,FALSE()),0),0))</f>
        <v/>
      </c>
      <c r="R1338" s="24" t="str">
        <f aca="false">IF(B1338="","",ROUND((N(K1338)+N(L1338))/60*IFERROR(VLOOKUP(B1338,الموظفين!$A$2:$J$501,8,FALSE()),0)/الإعدادات!$B$6*الإعدادات!$B$9,2))</f>
        <v/>
      </c>
      <c r="S1338" s="24" t="str">
        <f aca="false">IF(OR(B1338="",M1338=""),"",ROUND(M1338/60*IFERROR(VLOOKUP(B1338,الموظفين!$A$2:$J$501,9,FALSE()),0),2))</f>
        <v/>
      </c>
      <c r="T1338" s="17"/>
      <c r="U1338" s="23" t="str">
        <f aca="false">IF(OR(A1338="",B1338=""),"",A1338&amp;"|"&amp;B1338)</f>
        <v/>
      </c>
    </row>
    <row r="1339" customFormat="false" ht="15" hidden="false" customHeight="false" outlineLevel="0" collapsed="false">
      <c r="A1339" s="16"/>
      <c r="B1339" s="17"/>
      <c r="C1339" s="18" t="str">
        <f aca="false">IF($B1339="","",IFERROR(VLOOKUP($B1339,الموظفين!$A$2:$J$501,2,FALSE())&amp;"","⚠ كود غير موجود"))</f>
        <v/>
      </c>
      <c r="D1339" s="18" t="str">
        <f aca="false">IF($B1339="","",IFERROR(VLOOKUP($B1339,الموظفين!$A$2:$J$501,3,FALSE())&amp;"",""))</f>
        <v/>
      </c>
      <c r="E1339" s="18" t="str">
        <f aca="false">IF($B1339="","",IFERROR(VLOOKUP($B1339,الموظفين!$A$2:$J$501,5,FALSE())&amp;"",""))</f>
        <v/>
      </c>
      <c r="F1339" s="19" t="str">
        <f aca="false">IF($B1339="","",IFERROR(VLOOKUP($B1339,الموظفين!$A$2:$J$501,6,FALSE()),""))</f>
        <v/>
      </c>
      <c r="G1339" s="19" t="str">
        <f aca="false">IF($B1339="","",IFERROR(VLOOKUP($B1339,الموظفين!$A$2:$J$501,7,FALSE()),""))</f>
        <v/>
      </c>
      <c r="H1339" s="20"/>
      <c r="I1339" s="20"/>
      <c r="J1339" s="21" t="str">
        <f aca="false">IF(OR(H1339="",I1339=""),"",ROUND(MOD(I1339-H1339,1)*24,2))</f>
        <v/>
      </c>
      <c r="K1339" s="22" t="str">
        <f aca="false">IF(OR(H1339="",F1339=""),"",IF(ROUND(MAX(0,MOD(H1339-F1339+0.5,1)-0.5)*1440,0)&gt;IFERROR(VLOOKUP(E1339,الورديات!$A$2:$E$21,5,FALSE()),0),ROUND(MAX(0,MOD(H1339-F1339+0.5,1)-0.5)*1440,0),0))</f>
        <v/>
      </c>
      <c r="L1339" s="22" t="str">
        <f aca="false">IF(OR(I1339="",G1339=""),"",ROUND(MAX(0,MOD(G1339-I1339+0.5,1)-0.5)*1440,0))</f>
        <v/>
      </c>
      <c r="M1339" s="22" t="str">
        <f aca="false">IF(OR(I1339="",G1339=""),"",IF(ROUND(MAX(0,MOD(I1339-G1339+0.5,1)-0.5)*1440,0)&gt;=الإعدادات!$B$8,ROUND(MAX(0,MOD(I1339-G1339+0.5,1)-0.5)*1440,0),0))</f>
        <v/>
      </c>
      <c r="N1339" s="18" t="str">
        <f aca="false">IF(OR(A1339="",B1339=""),"",IF(COUNTIFS(الإجازات!$A$2:$A$1001,B1339,الإجازات!$D$2:$D$1001,"&lt;="&amp;A1339,الإجازات!$E$2:$E$1001,"&gt;="&amp;A1339,الإجازات!$G$2:$G$1001,"مقبولة")=0,"",LOOKUP(2,1/((الإجازات!$A$2:$A$1001=B1339)*(الإجازات!$D$2:$D$1001&lt;=A1339)*(الإجازات!$E$2:$E$1001&gt;=A1339)*(الإجازات!$G$2:$G$1001="مقبولة")),الإجازات!$C$2:$C$1001)))</f>
        <v/>
      </c>
      <c r="O1339" s="17"/>
      <c r="P1339" s="23" t="str">
        <f aca="false">IF(B1339="","",IF(ISNA(MATCH(B1339,الموظفين!$A$2:$A$501,0)),"⚠ كود غير موجود",IF(O1339&lt;&gt;"",O1339,IF(N1339&lt;&gt;"",N1339,IF(H1339="",IF(AND(A1339&lt;&gt;"",WEEKDAY(A1339)=الإعدادات!$B$11),"راحة أسبوعية","غائب"),IF(I1339="","بدون انصراف",IF(N(K1339)&gt;0,"متأخر","حاضر")))))))</f>
        <v/>
      </c>
      <c r="Q1339" s="24" t="str">
        <f aca="false">IF(B1339="","",IF(OR(P1339="غائب",P1339="غياب",P1339="إجازة بدون راتب"),IFERROR(VLOOKUP(B1339,الموظفين!$A$2:$J$501,8,FALSE()),0),0))</f>
        <v/>
      </c>
      <c r="R1339" s="24" t="str">
        <f aca="false">IF(B1339="","",ROUND((N(K1339)+N(L1339))/60*IFERROR(VLOOKUP(B1339,الموظفين!$A$2:$J$501,8,FALSE()),0)/الإعدادات!$B$6*الإعدادات!$B$9,2))</f>
        <v/>
      </c>
      <c r="S1339" s="24" t="str">
        <f aca="false">IF(OR(B1339="",M1339=""),"",ROUND(M1339/60*IFERROR(VLOOKUP(B1339,الموظفين!$A$2:$J$501,9,FALSE()),0),2))</f>
        <v/>
      </c>
      <c r="T1339" s="17"/>
      <c r="U1339" s="23" t="str">
        <f aca="false">IF(OR(A1339="",B1339=""),"",A1339&amp;"|"&amp;B1339)</f>
        <v/>
      </c>
    </row>
    <row r="1340" customFormat="false" ht="15" hidden="false" customHeight="false" outlineLevel="0" collapsed="false">
      <c r="A1340" s="16"/>
      <c r="B1340" s="17"/>
      <c r="C1340" s="18" t="str">
        <f aca="false">IF($B1340="","",IFERROR(VLOOKUP($B1340,الموظفين!$A$2:$J$501,2,FALSE())&amp;"","⚠ كود غير موجود"))</f>
        <v/>
      </c>
      <c r="D1340" s="18" t="str">
        <f aca="false">IF($B1340="","",IFERROR(VLOOKUP($B1340,الموظفين!$A$2:$J$501,3,FALSE())&amp;"",""))</f>
        <v/>
      </c>
      <c r="E1340" s="18" t="str">
        <f aca="false">IF($B1340="","",IFERROR(VLOOKUP($B1340,الموظفين!$A$2:$J$501,5,FALSE())&amp;"",""))</f>
        <v/>
      </c>
      <c r="F1340" s="19" t="str">
        <f aca="false">IF($B1340="","",IFERROR(VLOOKUP($B1340,الموظفين!$A$2:$J$501,6,FALSE()),""))</f>
        <v/>
      </c>
      <c r="G1340" s="19" t="str">
        <f aca="false">IF($B1340="","",IFERROR(VLOOKUP($B1340,الموظفين!$A$2:$J$501,7,FALSE()),""))</f>
        <v/>
      </c>
      <c r="H1340" s="20"/>
      <c r="I1340" s="20"/>
      <c r="J1340" s="21" t="str">
        <f aca="false">IF(OR(H1340="",I1340=""),"",ROUND(MOD(I1340-H1340,1)*24,2))</f>
        <v/>
      </c>
      <c r="K1340" s="22" t="str">
        <f aca="false">IF(OR(H1340="",F1340=""),"",IF(ROUND(MAX(0,MOD(H1340-F1340+0.5,1)-0.5)*1440,0)&gt;IFERROR(VLOOKUP(E1340,الورديات!$A$2:$E$21,5,FALSE()),0),ROUND(MAX(0,MOD(H1340-F1340+0.5,1)-0.5)*1440,0),0))</f>
        <v/>
      </c>
      <c r="L1340" s="22" t="str">
        <f aca="false">IF(OR(I1340="",G1340=""),"",ROUND(MAX(0,MOD(G1340-I1340+0.5,1)-0.5)*1440,0))</f>
        <v/>
      </c>
      <c r="M1340" s="22" t="str">
        <f aca="false">IF(OR(I1340="",G1340=""),"",IF(ROUND(MAX(0,MOD(I1340-G1340+0.5,1)-0.5)*1440,0)&gt;=الإعدادات!$B$8,ROUND(MAX(0,MOD(I1340-G1340+0.5,1)-0.5)*1440,0),0))</f>
        <v/>
      </c>
      <c r="N1340" s="18" t="str">
        <f aca="false">IF(OR(A1340="",B1340=""),"",IF(COUNTIFS(الإجازات!$A$2:$A$1001,B1340,الإجازات!$D$2:$D$1001,"&lt;="&amp;A1340,الإجازات!$E$2:$E$1001,"&gt;="&amp;A1340,الإجازات!$G$2:$G$1001,"مقبولة")=0,"",LOOKUP(2,1/((الإجازات!$A$2:$A$1001=B1340)*(الإجازات!$D$2:$D$1001&lt;=A1340)*(الإجازات!$E$2:$E$1001&gt;=A1340)*(الإجازات!$G$2:$G$1001="مقبولة")),الإجازات!$C$2:$C$1001)))</f>
        <v/>
      </c>
      <c r="O1340" s="17"/>
      <c r="P1340" s="23" t="str">
        <f aca="false">IF(B1340="","",IF(ISNA(MATCH(B1340,الموظفين!$A$2:$A$501,0)),"⚠ كود غير موجود",IF(O1340&lt;&gt;"",O1340,IF(N1340&lt;&gt;"",N1340,IF(H1340="",IF(AND(A1340&lt;&gt;"",WEEKDAY(A1340)=الإعدادات!$B$11),"راحة أسبوعية","غائب"),IF(I1340="","بدون انصراف",IF(N(K1340)&gt;0,"متأخر","حاضر")))))))</f>
        <v/>
      </c>
      <c r="Q1340" s="24" t="str">
        <f aca="false">IF(B1340="","",IF(OR(P1340="غائب",P1340="غياب",P1340="إجازة بدون راتب"),IFERROR(VLOOKUP(B1340,الموظفين!$A$2:$J$501,8,FALSE()),0),0))</f>
        <v/>
      </c>
      <c r="R1340" s="24" t="str">
        <f aca="false">IF(B1340="","",ROUND((N(K1340)+N(L1340))/60*IFERROR(VLOOKUP(B1340,الموظفين!$A$2:$J$501,8,FALSE()),0)/الإعدادات!$B$6*الإعدادات!$B$9,2))</f>
        <v/>
      </c>
      <c r="S1340" s="24" t="str">
        <f aca="false">IF(OR(B1340="",M1340=""),"",ROUND(M1340/60*IFERROR(VLOOKUP(B1340,الموظفين!$A$2:$J$501,9,FALSE()),0),2))</f>
        <v/>
      </c>
      <c r="T1340" s="17"/>
      <c r="U1340" s="23" t="str">
        <f aca="false">IF(OR(A1340="",B1340=""),"",A1340&amp;"|"&amp;B1340)</f>
        <v/>
      </c>
    </row>
    <row r="1341" customFormat="false" ht="15" hidden="false" customHeight="false" outlineLevel="0" collapsed="false">
      <c r="A1341" s="16"/>
      <c r="B1341" s="17"/>
      <c r="C1341" s="18" t="str">
        <f aca="false">IF($B1341="","",IFERROR(VLOOKUP($B1341,الموظفين!$A$2:$J$501,2,FALSE())&amp;"","⚠ كود غير موجود"))</f>
        <v/>
      </c>
      <c r="D1341" s="18" t="str">
        <f aca="false">IF($B1341="","",IFERROR(VLOOKUP($B1341,الموظفين!$A$2:$J$501,3,FALSE())&amp;"",""))</f>
        <v/>
      </c>
      <c r="E1341" s="18" t="str">
        <f aca="false">IF($B1341="","",IFERROR(VLOOKUP($B1341,الموظفين!$A$2:$J$501,5,FALSE())&amp;"",""))</f>
        <v/>
      </c>
      <c r="F1341" s="19" t="str">
        <f aca="false">IF($B1341="","",IFERROR(VLOOKUP($B1341,الموظفين!$A$2:$J$501,6,FALSE()),""))</f>
        <v/>
      </c>
      <c r="G1341" s="19" t="str">
        <f aca="false">IF($B1341="","",IFERROR(VLOOKUP($B1341,الموظفين!$A$2:$J$501,7,FALSE()),""))</f>
        <v/>
      </c>
      <c r="H1341" s="20"/>
      <c r="I1341" s="20"/>
      <c r="J1341" s="21" t="str">
        <f aca="false">IF(OR(H1341="",I1341=""),"",ROUND(MOD(I1341-H1341,1)*24,2))</f>
        <v/>
      </c>
      <c r="K1341" s="22" t="str">
        <f aca="false">IF(OR(H1341="",F1341=""),"",IF(ROUND(MAX(0,MOD(H1341-F1341+0.5,1)-0.5)*1440,0)&gt;IFERROR(VLOOKUP(E1341,الورديات!$A$2:$E$21,5,FALSE()),0),ROUND(MAX(0,MOD(H1341-F1341+0.5,1)-0.5)*1440,0),0))</f>
        <v/>
      </c>
      <c r="L1341" s="22" t="str">
        <f aca="false">IF(OR(I1341="",G1341=""),"",ROUND(MAX(0,MOD(G1341-I1341+0.5,1)-0.5)*1440,0))</f>
        <v/>
      </c>
      <c r="M1341" s="22" t="str">
        <f aca="false">IF(OR(I1341="",G1341=""),"",IF(ROUND(MAX(0,MOD(I1341-G1341+0.5,1)-0.5)*1440,0)&gt;=الإعدادات!$B$8,ROUND(MAX(0,MOD(I1341-G1341+0.5,1)-0.5)*1440,0),0))</f>
        <v/>
      </c>
      <c r="N1341" s="18" t="str">
        <f aca="false">IF(OR(A1341="",B1341=""),"",IF(COUNTIFS(الإجازات!$A$2:$A$1001,B1341,الإجازات!$D$2:$D$1001,"&lt;="&amp;A1341,الإجازات!$E$2:$E$1001,"&gt;="&amp;A1341,الإجازات!$G$2:$G$1001,"مقبولة")=0,"",LOOKUP(2,1/((الإجازات!$A$2:$A$1001=B1341)*(الإجازات!$D$2:$D$1001&lt;=A1341)*(الإجازات!$E$2:$E$1001&gt;=A1341)*(الإجازات!$G$2:$G$1001="مقبولة")),الإجازات!$C$2:$C$1001)))</f>
        <v/>
      </c>
      <c r="O1341" s="17"/>
      <c r="P1341" s="23" t="str">
        <f aca="false">IF(B1341="","",IF(ISNA(MATCH(B1341,الموظفين!$A$2:$A$501,0)),"⚠ كود غير موجود",IF(O1341&lt;&gt;"",O1341,IF(N1341&lt;&gt;"",N1341,IF(H1341="",IF(AND(A1341&lt;&gt;"",WEEKDAY(A1341)=الإعدادات!$B$11),"راحة أسبوعية","غائب"),IF(I1341="","بدون انصراف",IF(N(K1341)&gt;0,"متأخر","حاضر")))))))</f>
        <v/>
      </c>
      <c r="Q1341" s="24" t="str">
        <f aca="false">IF(B1341="","",IF(OR(P1341="غائب",P1341="غياب",P1341="إجازة بدون راتب"),IFERROR(VLOOKUP(B1341,الموظفين!$A$2:$J$501,8,FALSE()),0),0))</f>
        <v/>
      </c>
      <c r="R1341" s="24" t="str">
        <f aca="false">IF(B1341="","",ROUND((N(K1341)+N(L1341))/60*IFERROR(VLOOKUP(B1341,الموظفين!$A$2:$J$501,8,FALSE()),0)/الإعدادات!$B$6*الإعدادات!$B$9,2))</f>
        <v/>
      </c>
      <c r="S1341" s="24" t="str">
        <f aca="false">IF(OR(B1341="",M1341=""),"",ROUND(M1341/60*IFERROR(VLOOKUP(B1341,الموظفين!$A$2:$J$501,9,FALSE()),0),2))</f>
        <v/>
      </c>
      <c r="T1341" s="17"/>
      <c r="U1341" s="23" t="str">
        <f aca="false">IF(OR(A1341="",B1341=""),"",A1341&amp;"|"&amp;B1341)</f>
        <v/>
      </c>
    </row>
    <row r="1342" customFormat="false" ht="15" hidden="false" customHeight="false" outlineLevel="0" collapsed="false">
      <c r="A1342" s="16"/>
      <c r="B1342" s="17"/>
      <c r="C1342" s="18" t="str">
        <f aca="false">IF($B1342="","",IFERROR(VLOOKUP($B1342,الموظفين!$A$2:$J$501,2,FALSE())&amp;"","⚠ كود غير موجود"))</f>
        <v/>
      </c>
      <c r="D1342" s="18" t="str">
        <f aca="false">IF($B1342="","",IFERROR(VLOOKUP($B1342,الموظفين!$A$2:$J$501,3,FALSE())&amp;"",""))</f>
        <v/>
      </c>
      <c r="E1342" s="18" t="str">
        <f aca="false">IF($B1342="","",IFERROR(VLOOKUP($B1342,الموظفين!$A$2:$J$501,5,FALSE())&amp;"",""))</f>
        <v/>
      </c>
      <c r="F1342" s="19" t="str">
        <f aca="false">IF($B1342="","",IFERROR(VLOOKUP($B1342,الموظفين!$A$2:$J$501,6,FALSE()),""))</f>
        <v/>
      </c>
      <c r="G1342" s="19" t="str">
        <f aca="false">IF($B1342="","",IFERROR(VLOOKUP($B1342,الموظفين!$A$2:$J$501,7,FALSE()),""))</f>
        <v/>
      </c>
      <c r="H1342" s="20"/>
      <c r="I1342" s="20"/>
      <c r="J1342" s="21" t="str">
        <f aca="false">IF(OR(H1342="",I1342=""),"",ROUND(MOD(I1342-H1342,1)*24,2))</f>
        <v/>
      </c>
      <c r="K1342" s="22" t="str">
        <f aca="false">IF(OR(H1342="",F1342=""),"",IF(ROUND(MAX(0,MOD(H1342-F1342+0.5,1)-0.5)*1440,0)&gt;IFERROR(VLOOKUP(E1342,الورديات!$A$2:$E$21,5,FALSE()),0),ROUND(MAX(0,MOD(H1342-F1342+0.5,1)-0.5)*1440,0),0))</f>
        <v/>
      </c>
      <c r="L1342" s="22" t="str">
        <f aca="false">IF(OR(I1342="",G1342=""),"",ROUND(MAX(0,MOD(G1342-I1342+0.5,1)-0.5)*1440,0))</f>
        <v/>
      </c>
      <c r="M1342" s="22" t="str">
        <f aca="false">IF(OR(I1342="",G1342=""),"",IF(ROUND(MAX(0,MOD(I1342-G1342+0.5,1)-0.5)*1440,0)&gt;=الإعدادات!$B$8,ROUND(MAX(0,MOD(I1342-G1342+0.5,1)-0.5)*1440,0),0))</f>
        <v/>
      </c>
      <c r="N1342" s="18" t="str">
        <f aca="false">IF(OR(A1342="",B1342=""),"",IF(COUNTIFS(الإجازات!$A$2:$A$1001,B1342,الإجازات!$D$2:$D$1001,"&lt;="&amp;A1342,الإجازات!$E$2:$E$1001,"&gt;="&amp;A1342,الإجازات!$G$2:$G$1001,"مقبولة")=0,"",LOOKUP(2,1/((الإجازات!$A$2:$A$1001=B1342)*(الإجازات!$D$2:$D$1001&lt;=A1342)*(الإجازات!$E$2:$E$1001&gt;=A1342)*(الإجازات!$G$2:$G$1001="مقبولة")),الإجازات!$C$2:$C$1001)))</f>
        <v/>
      </c>
      <c r="O1342" s="17"/>
      <c r="P1342" s="23" t="str">
        <f aca="false">IF(B1342="","",IF(ISNA(MATCH(B1342,الموظفين!$A$2:$A$501,0)),"⚠ كود غير موجود",IF(O1342&lt;&gt;"",O1342,IF(N1342&lt;&gt;"",N1342,IF(H1342="",IF(AND(A1342&lt;&gt;"",WEEKDAY(A1342)=الإعدادات!$B$11),"راحة أسبوعية","غائب"),IF(I1342="","بدون انصراف",IF(N(K1342)&gt;0,"متأخر","حاضر")))))))</f>
        <v/>
      </c>
      <c r="Q1342" s="24" t="str">
        <f aca="false">IF(B1342="","",IF(OR(P1342="غائب",P1342="غياب",P1342="إجازة بدون راتب"),IFERROR(VLOOKUP(B1342,الموظفين!$A$2:$J$501,8,FALSE()),0),0))</f>
        <v/>
      </c>
      <c r="R1342" s="24" t="str">
        <f aca="false">IF(B1342="","",ROUND((N(K1342)+N(L1342))/60*IFERROR(VLOOKUP(B1342,الموظفين!$A$2:$J$501,8,FALSE()),0)/الإعدادات!$B$6*الإعدادات!$B$9,2))</f>
        <v/>
      </c>
      <c r="S1342" s="24" t="str">
        <f aca="false">IF(OR(B1342="",M1342=""),"",ROUND(M1342/60*IFERROR(VLOOKUP(B1342,الموظفين!$A$2:$J$501,9,FALSE()),0),2))</f>
        <v/>
      </c>
      <c r="T1342" s="17"/>
      <c r="U1342" s="23" t="str">
        <f aca="false">IF(OR(A1342="",B1342=""),"",A1342&amp;"|"&amp;B1342)</f>
        <v/>
      </c>
    </row>
    <row r="1343" customFormat="false" ht="15" hidden="false" customHeight="false" outlineLevel="0" collapsed="false">
      <c r="A1343" s="16"/>
      <c r="B1343" s="17"/>
      <c r="C1343" s="18" t="str">
        <f aca="false">IF($B1343="","",IFERROR(VLOOKUP($B1343,الموظفين!$A$2:$J$501,2,FALSE())&amp;"","⚠ كود غير موجود"))</f>
        <v/>
      </c>
      <c r="D1343" s="18" t="str">
        <f aca="false">IF($B1343="","",IFERROR(VLOOKUP($B1343,الموظفين!$A$2:$J$501,3,FALSE())&amp;"",""))</f>
        <v/>
      </c>
      <c r="E1343" s="18" t="str">
        <f aca="false">IF($B1343="","",IFERROR(VLOOKUP($B1343,الموظفين!$A$2:$J$501,5,FALSE())&amp;"",""))</f>
        <v/>
      </c>
      <c r="F1343" s="19" t="str">
        <f aca="false">IF($B1343="","",IFERROR(VLOOKUP($B1343,الموظفين!$A$2:$J$501,6,FALSE()),""))</f>
        <v/>
      </c>
      <c r="G1343" s="19" t="str">
        <f aca="false">IF($B1343="","",IFERROR(VLOOKUP($B1343,الموظفين!$A$2:$J$501,7,FALSE()),""))</f>
        <v/>
      </c>
      <c r="H1343" s="20"/>
      <c r="I1343" s="20"/>
      <c r="J1343" s="21" t="str">
        <f aca="false">IF(OR(H1343="",I1343=""),"",ROUND(MOD(I1343-H1343,1)*24,2))</f>
        <v/>
      </c>
      <c r="K1343" s="22" t="str">
        <f aca="false">IF(OR(H1343="",F1343=""),"",IF(ROUND(MAX(0,MOD(H1343-F1343+0.5,1)-0.5)*1440,0)&gt;IFERROR(VLOOKUP(E1343,الورديات!$A$2:$E$21,5,FALSE()),0),ROUND(MAX(0,MOD(H1343-F1343+0.5,1)-0.5)*1440,0),0))</f>
        <v/>
      </c>
      <c r="L1343" s="22" t="str">
        <f aca="false">IF(OR(I1343="",G1343=""),"",ROUND(MAX(0,MOD(G1343-I1343+0.5,1)-0.5)*1440,0))</f>
        <v/>
      </c>
      <c r="M1343" s="22" t="str">
        <f aca="false">IF(OR(I1343="",G1343=""),"",IF(ROUND(MAX(0,MOD(I1343-G1343+0.5,1)-0.5)*1440,0)&gt;=الإعدادات!$B$8,ROUND(MAX(0,MOD(I1343-G1343+0.5,1)-0.5)*1440,0),0))</f>
        <v/>
      </c>
      <c r="N1343" s="18" t="str">
        <f aca="false">IF(OR(A1343="",B1343=""),"",IF(COUNTIFS(الإجازات!$A$2:$A$1001,B1343,الإجازات!$D$2:$D$1001,"&lt;="&amp;A1343,الإجازات!$E$2:$E$1001,"&gt;="&amp;A1343,الإجازات!$G$2:$G$1001,"مقبولة")=0,"",LOOKUP(2,1/((الإجازات!$A$2:$A$1001=B1343)*(الإجازات!$D$2:$D$1001&lt;=A1343)*(الإجازات!$E$2:$E$1001&gt;=A1343)*(الإجازات!$G$2:$G$1001="مقبولة")),الإجازات!$C$2:$C$1001)))</f>
        <v/>
      </c>
      <c r="O1343" s="17"/>
      <c r="P1343" s="23" t="str">
        <f aca="false">IF(B1343="","",IF(ISNA(MATCH(B1343,الموظفين!$A$2:$A$501,0)),"⚠ كود غير موجود",IF(O1343&lt;&gt;"",O1343,IF(N1343&lt;&gt;"",N1343,IF(H1343="",IF(AND(A1343&lt;&gt;"",WEEKDAY(A1343)=الإعدادات!$B$11),"راحة أسبوعية","غائب"),IF(I1343="","بدون انصراف",IF(N(K1343)&gt;0,"متأخر","حاضر")))))))</f>
        <v/>
      </c>
      <c r="Q1343" s="24" t="str">
        <f aca="false">IF(B1343="","",IF(OR(P1343="غائب",P1343="غياب",P1343="إجازة بدون راتب"),IFERROR(VLOOKUP(B1343,الموظفين!$A$2:$J$501,8,FALSE()),0),0))</f>
        <v/>
      </c>
      <c r="R1343" s="24" t="str">
        <f aca="false">IF(B1343="","",ROUND((N(K1343)+N(L1343))/60*IFERROR(VLOOKUP(B1343,الموظفين!$A$2:$J$501,8,FALSE()),0)/الإعدادات!$B$6*الإعدادات!$B$9,2))</f>
        <v/>
      </c>
      <c r="S1343" s="24" t="str">
        <f aca="false">IF(OR(B1343="",M1343=""),"",ROUND(M1343/60*IFERROR(VLOOKUP(B1343,الموظفين!$A$2:$J$501,9,FALSE()),0),2))</f>
        <v/>
      </c>
      <c r="T1343" s="17"/>
      <c r="U1343" s="23" t="str">
        <f aca="false">IF(OR(A1343="",B1343=""),"",A1343&amp;"|"&amp;B1343)</f>
        <v/>
      </c>
    </row>
    <row r="1344" customFormat="false" ht="15" hidden="false" customHeight="false" outlineLevel="0" collapsed="false">
      <c r="A1344" s="16"/>
      <c r="B1344" s="17"/>
      <c r="C1344" s="18" t="str">
        <f aca="false">IF($B1344="","",IFERROR(VLOOKUP($B1344,الموظفين!$A$2:$J$501,2,FALSE())&amp;"","⚠ كود غير موجود"))</f>
        <v/>
      </c>
      <c r="D1344" s="18" t="str">
        <f aca="false">IF($B1344="","",IFERROR(VLOOKUP($B1344,الموظفين!$A$2:$J$501,3,FALSE())&amp;"",""))</f>
        <v/>
      </c>
      <c r="E1344" s="18" t="str">
        <f aca="false">IF($B1344="","",IFERROR(VLOOKUP($B1344,الموظفين!$A$2:$J$501,5,FALSE())&amp;"",""))</f>
        <v/>
      </c>
      <c r="F1344" s="19" t="str">
        <f aca="false">IF($B1344="","",IFERROR(VLOOKUP($B1344,الموظفين!$A$2:$J$501,6,FALSE()),""))</f>
        <v/>
      </c>
      <c r="G1344" s="19" t="str">
        <f aca="false">IF($B1344="","",IFERROR(VLOOKUP($B1344,الموظفين!$A$2:$J$501,7,FALSE()),""))</f>
        <v/>
      </c>
      <c r="H1344" s="20"/>
      <c r="I1344" s="20"/>
      <c r="J1344" s="21" t="str">
        <f aca="false">IF(OR(H1344="",I1344=""),"",ROUND(MOD(I1344-H1344,1)*24,2))</f>
        <v/>
      </c>
      <c r="K1344" s="22" t="str">
        <f aca="false">IF(OR(H1344="",F1344=""),"",IF(ROUND(MAX(0,MOD(H1344-F1344+0.5,1)-0.5)*1440,0)&gt;IFERROR(VLOOKUP(E1344,الورديات!$A$2:$E$21,5,FALSE()),0),ROUND(MAX(0,MOD(H1344-F1344+0.5,1)-0.5)*1440,0),0))</f>
        <v/>
      </c>
      <c r="L1344" s="22" t="str">
        <f aca="false">IF(OR(I1344="",G1344=""),"",ROUND(MAX(0,MOD(G1344-I1344+0.5,1)-0.5)*1440,0))</f>
        <v/>
      </c>
      <c r="M1344" s="22" t="str">
        <f aca="false">IF(OR(I1344="",G1344=""),"",IF(ROUND(MAX(0,MOD(I1344-G1344+0.5,1)-0.5)*1440,0)&gt;=الإعدادات!$B$8,ROUND(MAX(0,MOD(I1344-G1344+0.5,1)-0.5)*1440,0),0))</f>
        <v/>
      </c>
      <c r="N1344" s="18" t="str">
        <f aca="false">IF(OR(A1344="",B1344=""),"",IF(COUNTIFS(الإجازات!$A$2:$A$1001,B1344,الإجازات!$D$2:$D$1001,"&lt;="&amp;A1344,الإجازات!$E$2:$E$1001,"&gt;="&amp;A1344,الإجازات!$G$2:$G$1001,"مقبولة")=0,"",LOOKUP(2,1/((الإجازات!$A$2:$A$1001=B1344)*(الإجازات!$D$2:$D$1001&lt;=A1344)*(الإجازات!$E$2:$E$1001&gt;=A1344)*(الإجازات!$G$2:$G$1001="مقبولة")),الإجازات!$C$2:$C$1001)))</f>
        <v/>
      </c>
      <c r="O1344" s="17"/>
      <c r="P1344" s="23" t="str">
        <f aca="false">IF(B1344="","",IF(ISNA(MATCH(B1344,الموظفين!$A$2:$A$501,0)),"⚠ كود غير موجود",IF(O1344&lt;&gt;"",O1344,IF(N1344&lt;&gt;"",N1344,IF(H1344="",IF(AND(A1344&lt;&gt;"",WEEKDAY(A1344)=الإعدادات!$B$11),"راحة أسبوعية","غائب"),IF(I1344="","بدون انصراف",IF(N(K1344)&gt;0,"متأخر","حاضر")))))))</f>
        <v/>
      </c>
      <c r="Q1344" s="24" t="str">
        <f aca="false">IF(B1344="","",IF(OR(P1344="غائب",P1344="غياب",P1344="إجازة بدون راتب"),IFERROR(VLOOKUP(B1344,الموظفين!$A$2:$J$501,8,FALSE()),0),0))</f>
        <v/>
      </c>
      <c r="R1344" s="24" t="str">
        <f aca="false">IF(B1344="","",ROUND((N(K1344)+N(L1344))/60*IFERROR(VLOOKUP(B1344,الموظفين!$A$2:$J$501,8,FALSE()),0)/الإعدادات!$B$6*الإعدادات!$B$9,2))</f>
        <v/>
      </c>
      <c r="S1344" s="24" t="str">
        <f aca="false">IF(OR(B1344="",M1344=""),"",ROUND(M1344/60*IFERROR(VLOOKUP(B1344,الموظفين!$A$2:$J$501,9,FALSE()),0),2))</f>
        <v/>
      </c>
      <c r="T1344" s="17"/>
      <c r="U1344" s="23" t="str">
        <f aca="false">IF(OR(A1344="",B1344=""),"",A1344&amp;"|"&amp;B1344)</f>
        <v/>
      </c>
    </row>
    <row r="1345" customFormat="false" ht="15" hidden="false" customHeight="false" outlineLevel="0" collapsed="false">
      <c r="A1345" s="16"/>
      <c r="B1345" s="17"/>
      <c r="C1345" s="18" t="str">
        <f aca="false">IF($B1345="","",IFERROR(VLOOKUP($B1345,الموظفين!$A$2:$J$501,2,FALSE())&amp;"","⚠ كود غير موجود"))</f>
        <v/>
      </c>
      <c r="D1345" s="18" t="str">
        <f aca="false">IF($B1345="","",IFERROR(VLOOKUP($B1345,الموظفين!$A$2:$J$501,3,FALSE())&amp;"",""))</f>
        <v/>
      </c>
      <c r="E1345" s="18" t="str">
        <f aca="false">IF($B1345="","",IFERROR(VLOOKUP($B1345,الموظفين!$A$2:$J$501,5,FALSE())&amp;"",""))</f>
        <v/>
      </c>
      <c r="F1345" s="19" t="str">
        <f aca="false">IF($B1345="","",IFERROR(VLOOKUP($B1345,الموظفين!$A$2:$J$501,6,FALSE()),""))</f>
        <v/>
      </c>
      <c r="G1345" s="19" t="str">
        <f aca="false">IF($B1345="","",IFERROR(VLOOKUP($B1345,الموظفين!$A$2:$J$501,7,FALSE()),""))</f>
        <v/>
      </c>
      <c r="H1345" s="20"/>
      <c r="I1345" s="20"/>
      <c r="J1345" s="21" t="str">
        <f aca="false">IF(OR(H1345="",I1345=""),"",ROUND(MOD(I1345-H1345,1)*24,2))</f>
        <v/>
      </c>
      <c r="K1345" s="22" t="str">
        <f aca="false">IF(OR(H1345="",F1345=""),"",IF(ROUND(MAX(0,MOD(H1345-F1345+0.5,1)-0.5)*1440,0)&gt;IFERROR(VLOOKUP(E1345,الورديات!$A$2:$E$21,5,FALSE()),0),ROUND(MAX(0,MOD(H1345-F1345+0.5,1)-0.5)*1440,0),0))</f>
        <v/>
      </c>
      <c r="L1345" s="22" t="str">
        <f aca="false">IF(OR(I1345="",G1345=""),"",ROUND(MAX(0,MOD(G1345-I1345+0.5,1)-0.5)*1440,0))</f>
        <v/>
      </c>
      <c r="M1345" s="22" t="str">
        <f aca="false">IF(OR(I1345="",G1345=""),"",IF(ROUND(MAX(0,MOD(I1345-G1345+0.5,1)-0.5)*1440,0)&gt;=الإعدادات!$B$8,ROUND(MAX(0,MOD(I1345-G1345+0.5,1)-0.5)*1440,0),0))</f>
        <v/>
      </c>
      <c r="N1345" s="18" t="str">
        <f aca="false">IF(OR(A1345="",B1345=""),"",IF(COUNTIFS(الإجازات!$A$2:$A$1001,B1345,الإجازات!$D$2:$D$1001,"&lt;="&amp;A1345,الإجازات!$E$2:$E$1001,"&gt;="&amp;A1345,الإجازات!$G$2:$G$1001,"مقبولة")=0,"",LOOKUP(2,1/((الإجازات!$A$2:$A$1001=B1345)*(الإجازات!$D$2:$D$1001&lt;=A1345)*(الإجازات!$E$2:$E$1001&gt;=A1345)*(الإجازات!$G$2:$G$1001="مقبولة")),الإجازات!$C$2:$C$1001)))</f>
        <v/>
      </c>
      <c r="O1345" s="17"/>
      <c r="P1345" s="23" t="str">
        <f aca="false">IF(B1345="","",IF(ISNA(MATCH(B1345,الموظفين!$A$2:$A$501,0)),"⚠ كود غير موجود",IF(O1345&lt;&gt;"",O1345,IF(N1345&lt;&gt;"",N1345,IF(H1345="",IF(AND(A1345&lt;&gt;"",WEEKDAY(A1345)=الإعدادات!$B$11),"راحة أسبوعية","غائب"),IF(I1345="","بدون انصراف",IF(N(K1345)&gt;0,"متأخر","حاضر")))))))</f>
        <v/>
      </c>
      <c r="Q1345" s="24" t="str">
        <f aca="false">IF(B1345="","",IF(OR(P1345="غائب",P1345="غياب",P1345="إجازة بدون راتب"),IFERROR(VLOOKUP(B1345,الموظفين!$A$2:$J$501,8,FALSE()),0),0))</f>
        <v/>
      </c>
      <c r="R1345" s="24" t="str">
        <f aca="false">IF(B1345="","",ROUND((N(K1345)+N(L1345))/60*IFERROR(VLOOKUP(B1345,الموظفين!$A$2:$J$501,8,FALSE()),0)/الإعدادات!$B$6*الإعدادات!$B$9,2))</f>
        <v/>
      </c>
      <c r="S1345" s="24" t="str">
        <f aca="false">IF(OR(B1345="",M1345=""),"",ROUND(M1345/60*IFERROR(VLOOKUP(B1345,الموظفين!$A$2:$J$501,9,FALSE()),0),2))</f>
        <v/>
      </c>
      <c r="T1345" s="17"/>
      <c r="U1345" s="23" t="str">
        <f aca="false">IF(OR(A1345="",B1345=""),"",A1345&amp;"|"&amp;B1345)</f>
        <v/>
      </c>
    </row>
    <row r="1346" customFormat="false" ht="15" hidden="false" customHeight="false" outlineLevel="0" collapsed="false">
      <c r="A1346" s="16"/>
      <c r="B1346" s="17"/>
      <c r="C1346" s="18" t="str">
        <f aca="false">IF($B1346="","",IFERROR(VLOOKUP($B1346,الموظفين!$A$2:$J$501,2,FALSE())&amp;"","⚠ كود غير موجود"))</f>
        <v/>
      </c>
      <c r="D1346" s="18" t="str">
        <f aca="false">IF($B1346="","",IFERROR(VLOOKUP($B1346,الموظفين!$A$2:$J$501,3,FALSE())&amp;"",""))</f>
        <v/>
      </c>
      <c r="E1346" s="18" t="str">
        <f aca="false">IF($B1346="","",IFERROR(VLOOKUP($B1346,الموظفين!$A$2:$J$501,5,FALSE())&amp;"",""))</f>
        <v/>
      </c>
      <c r="F1346" s="19" t="str">
        <f aca="false">IF($B1346="","",IFERROR(VLOOKUP($B1346,الموظفين!$A$2:$J$501,6,FALSE()),""))</f>
        <v/>
      </c>
      <c r="G1346" s="19" t="str">
        <f aca="false">IF($B1346="","",IFERROR(VLOOKUP($B1346,الموظفين!$A$2:$J$501,7,FALSE()),""))</f>
        <v/>
      </c>
      <c r="H1346" s="20"/>
      <c r="I1346" s="20"/>
      <c r="J1346" s="21" t="str">
        <f aca="false">IF(OR(H1346="",I1346=""),"",ROUND(MOD(I1346-H1346,1)*24,2))</f>
        <v/>
      </c>
      <c r="K1346" s="22" t="str">
        <f aca="false">IF(OR(H1346="",F1346=""),"",IF(ROUND(MAX(0,MOD(H1346-F1346+0.5,1)-0.5)*1440,0)&gt;IFERROR(VLOOKUP(E1346,الورديات!$A$2:$E$21,5,FALSE()),0),ROUND(MAX(0,MOD(H1346-F1346+0.5,1)-0.5)*1440,0),0))</f>
        <v/>
      </c>
      <c r="L1346" s="22" t="str">
        <f aca="false">IF(OR(I1346="",G1346=""),"",ROUND(MAX(0,MOD(G1346-I1346+0.5,1)-0.5)*1440,0))</f>
        <v/>
      </c>
      <c r="M1346" s="22" t="str">
        <f aca="false">IF(OR(I1346="",G1346=""),"",IF(ROUND(MAX(0,MOD(I1346-G1346+0.5,1)-0.5)*1440,0)&gt;=الإعدادات!$B$8,ROUND(MAX(0,MOD(I1346-G1346+0.5,1)-0.5)*1440,0),0))</f>
        <v/>
      </c>
      <c r="N1346" s="18" t="str">
        <f aca="false">IF(OR(A1346="",B1346=""),"",IF(COUNTIFS(الإجازات!$A$2:$A$1001,B1346,الإجازات!$D$2:$D$1001,"&lt;="&amp;A1346,الإجازات!$E$2:$E$1001,"&gt;="&amp;A1346,الإجازات!$G$2:$G$1001,"مقبولة")=0,"",LOOKUP(2,1/((الإجازات!$A$2:$A$1001=B1346)*(الإجازات!$D$2:$D$1001&lt;=A1346)*(الإجازات!$E$2:$E$1001&gt;=A1346)*(الإجازات!$G$2:$G$1001="مقبولة")),الإجازات!$C$2:$C$1001)))</f>
        <v/>
      </c>
      <c r="O1346" s="17"/>
      <c r="P1346" s="23" t="str">
        <f aca="false">IF(B1346="","",IF(ISNA(MATCH(B1346,الموظفين!$A$2:$A$501,0)),"⚠ كود غير موجود",IF(O1346&lt;&gt;"",O1346,IF(N1346&lt;&gt;"",N1346,IF(H1346="",IF(AND(A1346&lt;&gt;"",WEEKDAY(A1346)=الإعدادات!$B$11),"راحة أسبوعية","غائب"),IF(I1346="","بدون انصراف",IF(N(K1346)&gt;0,"متأخر","حاضر")))))))</f>
        <v/>
      </c>
      <c r="Q1346" s="24" t="str">
        <f aca="false">IF(B1346="","",IF(OR(P1346="غائب",P1346="غياب",P1346="إجازة بدون راتب"),IFERROR(VLOOKUP(B1346,الموظفين!$A$2:$J$501,8,FALSE()),0),0))</f>
        <v/>
      </c>
      <c r="R1346" s="24" t="str">
        <f aca="false">IF(B1346="","",ROUND((N(K1346)+N(L1346))/60*IFERROR(VLOOKUP(B1346,الموظفين!$A$2:$J$501,8,FALSE()),0)/الإعدادات!$B$6*الإعدادات!$B$9,2))</f>
        <v/>
      </c>
      <c r="S1346" s="24" t="str">
        <f aca="false">IF(OR(B1346="",M1346=""),"",ROUND(M1346/60*IFERROR(VLOOKUP(B1346,الموظفين!$A$2:$J$501,9,FALSE()),0),2))</f>
        <v/>
      </c>
      <c r="T1346" s="17"/>
      <c r="U1346" s="23" t="str">
        <f aca="false">IF(OR(A1346="",B1346=""),"",A1346&amp;"|"&amp;B1346)</f>
        <v/>
      </c>
    </row>
    <row r="1347" customFormat="false" ht="15" hidden="false" customHeight="false" outlineLevel="0" collapsed="false">
      <c r="A1347" s="16"/>
      <c r="B1347" s="17"/>
      <c r="C1347" s="18" t="str">
        <f aca="false">IF($B1347="","",IFERROR(VLOOKUP($B1347,الموظفين!$A$2:$J$501,2,FALSE())&amp;"","⚠ كود غير موجود"))</f>
        <v/>
      </c>
      <c r="D1347" s="18" t="str">
        <f aca="false">IF($B1347="","",IFERROR(VLOOKUP($B1347,الموظفين!$A$2:$J$501,3,FALSE())&amp;"",""))</f>
        <v/>
      </c>
      <c r="E1347" s="18" t="str">
        <f aca="false">IF($B1347="","",IFERROR(VLOOKUP($B1347,الموظفين!$A$2:$J$501,5,FALSE())&amp;"",""))</f>
        <v/>
      </c>
      <c r="F1347" s="19" t="str">
        <f aca="false">IF($B1347="","",IFERROR(VLOOKUP($B1347,الموظفين!$A$2:$J$501,6,FALSE()),""))</f>
        <v/>
      </c>
      <c r="G1347" s="19" t="str">
        <f aca="false">IF($B1347="","",IFERROR(VLOOKUP($B1347,الموظفين!$A$2:$J$501,7,FALSE()),""))</f>
        <v/>
      </c>
      <c r="H1347" s="20"/>
      <c r="I1347" s="20"/>
      <c r="J1347" s="21" t="str">
        <f aca="false">IF(OR(H1347="",I1347=""),"",ROUND(MOD(I1347-H1347,1)*24,2))</f>
        <v/>
      </c>
      <c r="K1347" s="22" t="str">
        <f aca="false">IF(OR(H1347="",F1347=""),"",IF(ROUND(MAX(0,MOD(H1347-F1347+0.5,1)-0.5)*1440,0)&gt;IFERROR(VLOOKUP(E1347,الورديات!$A$2:$E$21,5,FALSE()),0),ROUND(MAX(0,MOD(H1347-F1347+0.5,1)-0.5)*1440,0),0))</f>
        <v/>
      </c>
      <c r="L1347" s="22" t="str">
        <f aca="false">IF(OR(I1347="",G1347=""),"",ROUND(MAX(0,MOD(G1347-I1347+0.5,1)-0.5)*1440,0))</f>
        <v/>
      </c>
      <c r="M1347" s="22" t="str">
        <f aca="false">IF(OR(I1347="",G1347=""),"",IF(ROUND(MAX(0,MOD(I1347-G1347+0.5,1)-0.5)*1440,0)&gt;=الإعدادات!$B$8,ROUND(MAX(0,MOD(I1347-G1347+0.5,1)-0.5)*1440,0),0))</f>
        <v/>
      </c>
      <c r="N1347" s="18" t="str">
        <f aca="false">IF(OR(A1347="",B1347=""),"",IF(COUNTIFS(الإجازات!$A$2:$A$1001,B1347,الإجازات!$D$2:$D$1001,"&lt;="&amp;A1347,الإجازات!$E$2:$E$1001,"&gt;="&amp;A1347,الإجازات!$G$2:$G$1001,"مقبولة")=0,"",LOOKUP(2,1/((الإجازات!$A$2:$A$1001=B1347)*(الإجازات!$D$2:$D$1001&lt;=A1347)*(الإجازات!$E$2:$E$1001&gt;=A1347)*(الإجازات!$G$2:$G$1001="مقبولة")),الإجازات!$C$2:$C$1001)))</f>
        <v/>
      </c>
      <c r="O1347" s="17"/>
      <c r="P1347" s="23" t="str">
        <f aca="false">IF(B1347="","",IF(ISNA(MATCH(B1347,الموظفين!$A$2:$A$501,0)),"⚠ كود غير موجود",IF(O1347&lt;&gt;"",O1347,IF(N1347&lt;&gt;"",N1347,IF(H1347="",IF(AND(A1347&lt;&gt;"",WEEKDAY(A1347)=الإعدادات!$B$11),"راحة أسبوعية","غائب"),IF(I1347="","بدون انصراف",IF(N(K1347)&gt;0,"متأخر","حاضر")))))))</f>
        <v/>
      </c>
      <c r="Q1347" s="24" t="str">
        <f aca="false">IF(B1347="","",IF(OR(P1347="غائب",P1347="غياب",P1347="إجازة بدون راتب"),IFERROR(VLOOKUP(B1347,الموظفين!$A$2:$J$501,8,FALSE()),0),0))</f>
        <v/>
      </c>
      <c r="R1347" s="24" t="str">
        <f aca="false">IF(B1347="","",ROUND((N(K1347)+N(L1347))/60*IFERROR(VLOOKUP(B1347,الموظفين!$A$2:$J$501,8,FALSE()),0)/الإعدادات!$B$6*الإعدادات!$B$9,2))</f>
        <v/>
      </c>
      <c r="S1347" s="24" t="str">
        <f aca="false">IF(OR(B1347="",M1347=""),"",ROUND(M1347/60*IFERROR(VLOOKUP(B1347,الموظفين!$A$2:$J$501,9,FALSE()),0),2))</f>
        <v/>
      </c>
      <c r="T1347" s="17"/>
      <c r="U1347" s="23" t="str">
        <f aca="false">IF(OR(A1347="",B1347=""),"",A1347&amp;"|"&amp;B1347)</f>
        <v/>
      </c>
    </row>
    <row r="1348" customFormat="false" ht="15" hidden="false" customHeight="false" outlineLevel="0" collapsed="false">
      <c r="A1348" s="16"/>
      <c r="B1348" s="17"/>
      <c r="C1348" s="18" t="str">
        <f aca="false">IF($B1348="","",IFERROR(VLOOKUP($B1348,الموظفين!$A$2:$J$501,2,FALSE())&amp;"","⚠ كود غير موجود"))</f>
        <v/>
      </c>
      <c r="D1348" s="18" t="str">
        <f aca="false">IF($B1348="","",IFERROR(VLOOKUP($B1348,الموظفين!$A$2:$J$501,3,FALSE())&amp;"",""))</f>
        <v/>
      </c>
      <c r="E1348" s="18" t="str">
        <f aca="false">IF($B1348="","",IFERROR(VLOOKUP($B1348,الموظفين!$A$2:$J$501,5,FALSE())&amp;"",""))</f>
        <v/>
      </c>
      <c r="F1348" s="19" t="str">
        <f aca="false">IF($B1348="","",IFERROR(VLOOKUP($B1348,الموظفين!$A$2:$J$501,6,FALSE()),""))</f>
        <v/>
      </c>
      <c r="G1348" s="19" t="str">
        <f aca="false">IF($B1348="","",IFERROR(VLOOKUP($B1348,الموظفين!$A$2:$J$501,7,FALSE()),""))</f>
        <v/>
      </c>
      <c r="H1348" s="20"/>
      <c r="I1348" s="20"/>
      <c r="J1348" s="21" t="str">
        <f aca="false">IF(OR(H1348="",I1348=""),"",ROUND(MOD(I1348-H1348,1)*24,2))</f>
        <v/>
      </c>
      <c r="K1348" s="22" t="str">
        <f aca="false">IF(OR(H1348="",F1348=""),"",IF(ROUND(MAX(0,MOD(H1348-F1348+0.5,1)-0.5)*1440,0)&gt;IFERROR(VLOOKUP(E1348,الورديات!$A$2:$E$21,5,FALSE()),0),ROUND(MAX(0,MOD(H1348-F1348+0.5,1)-0.5)*1440,0),0))</f>
        <v/>
      </c>
      <c r="L1348" s="22" t="str">
        <f aca="false">IF(OR(I1348="",G1348=""),"",ROUND(MAX(0,MOD(G1348-I1348+0.5,1)-0.5)*1440,0))</f>
        <v/>
      </c>
      <c r="M1348" s="22" t="str">
        <f aca="false">IF(OR(I1348="",G1348=""),"",IF(ROUND(MAX(0,MOD(I1348-G1348+0.5,1)-0.5)*1440,0)&gt;=الإعدادات!$B$8,ROUND(MAX(0,MOD(I1348-G1348+0.5,1)-0.5)*1440,0),0))</f>
        <v/>
      </c>
      <c r="N1348" s="18" t="str">
        <f aca="false">IF(OR(A1348="",B1348=""),"",IF(COUNTIFS(الإجازات!$A$2:$A$1001,B1348,الإجازات!$D$2:$D$1001,"&lt;="&amp;A1348,الإجازات!$E$2:$E$1001,"&gt;="&amp;A1348,الإجازات!$G$2:$G$1001,"مقبولة")=0,"",LOOKUP(2,1/((الإجازات!$A$2:$A$1001=B1348)*(الإجازات!$D$2:$D$1001&lt;=A1348)*(الإجازات!$E$2:$E$1001&gt;=A1348)*(الإجازات!$G$2:$G$1001="مقبولة")),الإجازات!$C$2:$C$1001)))</f>
        <v/>
      </c>
      <c r="O1348" s="17"/>
      <c r="P1348" s="23" t="str">
        <f aca="false">IF(B1348="","",IF(ISNA(MATCH(B1348,الموظفين!$A$2:$A$501,0)),"⚠ كود غير موجود",IF(O1348&lt;&gt;"",O1348,IF(N1348&lt;&gt;"",N1348,IF(H1348="",IF(AND(A1348&lt;&gt;"",WEEKDAY(A1348)=الإعدادات!$B$11),"راحة أسبوعية","غائب"),IF(I1348="","بدون انصراف",IF(N(K1348)&gt;0,"متأخر","حاضر")))))))</f>
        <v/>
      </c>
      <c r="Q1348" s="24" t="str">
        <f aca="false">IF(B1348="","",IF(OR(P1348="غائب",P1348="غياب",P1348="إجازة بدون راتب"),IFERROR(VLOOKUP(B1348,الموظفين!$A$2:$J$501,8,FALSE()),0),0))</f>
        <v/>
      </c>
      <c r="R1348" s="24" t="str">
        <f aca="false">IF(B1348="","",ROUND((N(K1348)+N(L1348))/60*IFERROR(VLOOKUP(B1348,الموظفين!$A$2:$J$501,8,FALSE()),0)/الإعدادات!$B$6*الإعدادات!$B$9,2))</f>
        <v/>
      </c>
      <c r="S1348" s="24" t="str">
        <f aca="false">IF(OR(B1348="",M1348=""),"",ROUND(M1348/60*IFERROR(VLOOKUP(B1348,الموظفين!$A$2:$J$501,9,FALSE()),0),2))</f>
        <v/>
      </c>
      <c r="T1348" s="17"/>
      <c r="U1348" s="23" t="str">
        <f aca="false">IF(OR(A1348="",B1348=""),"",A1348&amp;"|"&amp;B1348)</f>
        <v/>
      </c>
    </row>
    <row r="1349" customFormat="false" ht="15" hidden="false" customHeight="false" outlineLevel="0" collapsed="false">
      <c r="A1349" s="16"/>
      <c r="B1349" s="17"/>
      <c r="C1349" s="18" t="str">
        <f aca="false">IF($B1349="","",IFERROR(VLOOKUP($B1349,الموظفين!$A$2:$J$501,2,FALSE())&amp;"","⚠ كود غير موجود"))</f>
        <v/>
      </c>
      <c r="D1349" s="18" t="str">
        <f aca="false">IF($B1349="","",IFERROR(VLOOKUP($B1349,الموظفين!$A$2:$J$501,3,FALSE())&amp;"",""))</f>
        <v/>
      </c>
      <c r="E1349" s="18" t="str">
        <f aca="false">IF($B1349="","",IFERROR(VLOOKUP($B1349,الموظفين!$A$2:$J$501,5,FALSE())&amp;"",""))</f>
        <v/>
      </c>
      <c r="F1349" s="19" t="str">
        <f aca="false">IF($B1349="","",IFERROR(VLOOKUP($B1349,الموظفين!$A$2:$J$501,6,FALSE()),""))</f>
        <v/>
      </c>
      <c r="G1349" s="19" t="str">
        <f aca="false">IF($B1349="","",IFERROR(VLOOKUP($B1349,الموظفين!$A$2:$J$501,7,FALSE()),""))</f>
        <v/>
      </c>
      <c r="H1349" s="20"/>
      <c r="I1349" s="20"/>
      <c r="J1349" s="21" t="str">
        <f aca="false">IF(OR(H1349="",I1349=""),"",ROUND(MOD(I1349-H1349,1)*24,2))</f>
        <v/>
      </c>
      <c r="K1349" s="22" t="str">
        <f aca="false">IF(OR(H1349="",F1349=""),"",IF(ROUND(MAX(0,MOD(H1349-F1349+0.5,1)-0.5)*1440,0)&gt;IFERROR(VLOOKUP(E1349,الورديات!$A$2:$E$21,5,FALSE()),0),ROUND(MAX(0,MOD(H1349-F1349+0.5,1)-0.5)*1440,0),0))</f>
        <v/>
      </c>
      <c r="L1349" s="22" t="str">
        <f aca="false">IF(OR(I1349="",G1349=""),"",ROUND(MAX(0,MOD(G1349-I1349+0.5,1)-0.5)*1440,0))</f>
        <v/>
      </c>
      <c r="M1349" s="22" t="str">
        <f aca="false">IF(OR(I1349="",G1349=""),"",IF(ROUND(MAX(0,MOD(I1349-G1349+0.5,1)-0.5)*1440,0)&gt;=الإعدادات!$B$8,ROUND(MAX(0,MOD(I1349-G1349+0.5,1)-0.5)*1440,0),0))</f>
        <v/>
      </c>
      <c r="N1349" s="18" t="str">
        <f aca="false">IF(OR(A1349="",B1349=""),"",IF(COUNTIFS(الإجازات!$A$2:$A$1001,B1349,الإجازات!$D$2:$D$1001,"&lt;="&amp;A1349,الإجازات!$E$2:$E$1001,"&gt;="&amp;A1349,الإجازات!$G$2:$G$1001,"مقبولة")=0,"",LOOKUP(2,1/((الإجازات!$A$2:$A$1001=B1349)*(الإجازات!$D$2:$D$1001&lt;=A1349)*(الإجازات!$E$2:$E$1001&gt;=A1349)*(الإجازات!$G$2:$G$1001="مقبولة")),الإجازات!$C$2:$C$1001)))</f>
        <v/>
      </c>
      <c r="O1349" s="17"/>
      <c r="P1349" s="23" t="str">
        <f aca="false">IF(B1349="","",IF(ISNA(MATCH(B1349,الموظفين!$A$2:$A$501,0)),"⚠ كود غير موجود",IF(O1349&lt;&gt;"",O1349,IF(N1349&lt;&gt;"",N1349,IF(H1349="",IF(AND(A1349&lt;&gt;"",WEEKDAY(A1349)=الإعدادات!$B$11),"راحة أسبوعية","غائب"),IF(I1349="","بدون انصراف",IF(N(K1349)&gt;0,"متأخر","حاضر")))))))</f>
        <v/>
      </c>
      <c r="Q1349" s="24" t="str">
        <f aca="false">IF(B1349="","",IF(OR(P1349="غائب",P1349="غياب",P1349="إجازة بدون راتب"),IFERROR(VLOOKUP(B1349,الموظفين!$A$2:$J$501,8,FALSE()),0),0))</f>
        <v/>
      </c>
      <c r="R1349" s="24" t="str">
        <f aca="false">IF(B1349="","",ROUND((N(K1349)+N(L1349))/60*IFERROR(VLOOKUP(B1349,الموظفين!$A$2:$J$501,8,FALSE()),0)/الإعدادات!$B$6*الإعدادات!$B$9,2))</f>
        <v/>
      </c>
      <c r="S1349" s="24" t="str">
        <f aca="false">IF(OR(B1349="",M1349=""),"",ROUND(M1349/60*IFERROR(VLOOKUP(B1349,الموظفين!$A$2:$J$501,9,FALSE()),0),2))</f>
        <v/>
      </c>
      <c r="T1349" s="17"/>
      <c r="U1349" s="23" t="str">
        <f aca="false">IF(OR(A1349="",B1349=""),"",A1349&amp;"|"&amp;B1349)</f>
        <v/>
      </c>
    </row>
    <row r="1350" customFormat="false" ht="15" hidden="false" customHeight="false" outlineLevel="0" collapsed="false">
      <c r="A1350" s="16"/>
      <c r="B1350" s="17"/>
      <c r="C1350" s="18" t="str">
        <f aca="false">IF($B1350="","",IFERROR(VLOOKUP($B1350,الموظفين!$A$2:$J$501,2,FALSE())&amp;"","⚠ كود غير موجود"))</f>
        <v/>
      </c>
      <c r="D1350" s="18" t="str">
        <f aca="false">IF($B1350="","",IFERROR(VLOOKUP($B1350,الموظفين!$A$2:$J$501,3,FALSE())&amp;"",""))</f>
        <v/>
      </c>
      <c r="E1350" s="18" t="str">
        <f aca="false">IF($B1350="","",IFERROR(VLOOKUP($B1350,الموظفين!$A$2:$J$501,5,FALSE())&amp;"",""))</f>
        <v/>
      </c>
      <c r="F1350" s="19" t="str">
        <f aca="false">IF($B1350="","",IFERROR(VLOOKUP($B1350,الموظفين!$A$2:$J$501,6,FALSE()),""))</f>
        <v/>
      </c>
      <c r="G1350" s="19" t="str">
        <f aca="false">IF($B1350="","",IFERROR(VLOOKUP($B1350,الموظفين!$A$2:$J$501,7,FALSE()),""))</f>
        <v/>
      </c>
      <c r="H1350" s="20"/>
      <c r="I1350" s="20"/>
      <c r="J1350" s="21" t="str">
        <f aca="false">IF(OR(H1350="",I1350=""),"",ROUND(MOD(I1350-H1350,1)*24,2))</f>
        <v/>
      </c>
      <c r="K1350" s="22" t="str">
        <f aca="false">IF(OR(H1350="",F1350=""),"",IF(ROUND(MAX(0,MOD(H1350-F1350+0.5,1)-0.5)*1440,0)&gt;IFERROR(VLOOKUP(E1350,الورديات!$A$2:$E$21,5,FALSE()),0),ROUND(MAX(0,MOD(H1350-F1350+0.5,1)-0.5)*1440,0),0))</f>
        <v/>
      </c>
      <c r="L1350" s="22" t="str">
        <f aca="false">IF(OR(I1350="",G1350=""),"",ROUND(MAX(0,MOD(G1350-I1350+0.5,1)-0.5)*1440,0))</f>
        <v/>
      </c>
      <c r="M1350" s="22" t="str">
        <f aca="false">IF(OR(I1350="",G1350=""),"",IF(ROUND(MAX(0,MOD(I1350-G1350+0.5,1)-0.5)*1440,0)&gt;=الإعدادات!$B$8,ROUND(MAX(0,MOD(I1350-G1350+0.5,1)-0.5)*1440,0),0))</f>
        <v/>
      </c>
      <c r="N1350" s="18" t="str">
        <f aca="false">IF(OR(A1350="",B1350=""),"",IF(COUNTIFS(الإجازات!$A$2:$A$1001,B1350,الإجازات!$D$2:$D$1001,"&lt;="&amp;A1350,الإجازات!$E$2:$E$1001,"&gt;="&amp;A1350,الإجازات!$G$2:$G$1001,"مقبولة")=0,"",LOOKUP(2,1/((الإجازات!$A$2:$A$1001=B1350)*(الإجازات!$D$2:$D$1001&lt;=A1350)*(الإجازات!$E$2:$E$1001&gt;=A1350)*(الإجازات!$G$2:$G$1001="مقبولة")),الإجازات!$C$2:$C$1001)))</f>
        <v/>
      </c>
      <c r="O1350" s="17"/>
      <c r="P1350" s="23" t="str">
        <f aca="false">IF(B1350="","",IF(ISNA(MATCH(B1350,الموظفين!$A$2:$A$501,0)),"⚠ كود غير موجود",IF(O1350&lt;&gt;"",O1350,IF(N1350&lt;&gt;"",N1350,IF(H1350="",IF(AND(A1350&lt;&gt;"",WEEKDAY(A1350)=الإعدادات!$B$11),"راحة أسبوعية","غائب"),IF(I1350="","بدون انصراف",IF(N(K1350)&gt;0,"متأخر","حاضر")))))))</f>
        <v/>
      </c>
      <c r="Q1350" s="24" t="str">
        <f aca="false">IF(B1350="","",IF(OR(P1350="غائب",P1350="غياب",P1350="إجازة بدون راتب"),IFERROR(VLOOKUP(B1350,الموظفين!$A$2:$J$501,8,FALSE()),0),0))</f>
        <v/>
      </c>
      <c r="R1350" s="24" t="str">
        <f aca="false">IF(B1350="","",ROUND((N(K1350)+N(L1350))/60*IFERROR(VLOOKUP(B1350,الموظفين!$A$2:$J$501,8,FALSE()),0)/الإعدادات!$B$6*الإعدادات!$B$9,2))</f>
        <v/>
      </c>
      <c r="S1350" s="24" t="str">
        <f aca="false">IF(OR(B1350="",M1350=""),"",ROUND(M1350/60*IFERROR(VLOOKUP(B1350,الموظفين!$A$2:$J$501,9,FALSE()),0),2))</f>
        <v/>
      </c>
      <c r="T1350" s="17"/>
      <c r="U1350" s="23" t="str">
        <f aca="false">IF(OR(A1350="",B1350=""),"",A1350&amp;"|"&amp;B1350)</f>
        <v/>
      </c>
    </row>
    <row r="1351" customFormat="false" ht="15" hidden="false" customHeight="false" outlineLevel="0" collapsed="false">
      <c r="A1351" s="16"/>
      <c r="B1351" s="17"/>
      <c r="C1351" s="18" t="str">
        <f aca="false">IF($B1351="","",IFERROR(VLOOKUP($B1351,الموظفين!$A$2:$J$501,2,FALSE())&amp;"","⚠ كود غير موجود"))</f>
        <v/>
      </c>
      <c r="D1351" s="18" t="str">
        <f aca="false">IF($B1351="","",IFERROR(VLOOKUP($B1351,الموظفين!$A$2:$J$501,3,FALSE())&amp;"",""))</f>
        <v/>
      </c>
      <c r="E1351" s="18" t="str">
        <f aca="false">IF($B1351="","",IFERROR(VLOOKUP($B1351,الموظفين!$A$2:$J$501,5,FALSE())&amp;"",""))</f>
        <v/>
      </c>
      <c r="F1351" s="19" t="str">
        <f aca="false">IF($B1351="","",IFERROR(VLOOKUP($B1351,الموظفين!$A$2:$J$501,6,FALSE()),""))</f>
        <v/>
      </c>
      <c r="G1351" s="19" t="str">
        <f aca="false">IF($B1351="","",IFERROR(VLOOKUP($B1351,الموظفين!$A$2:$J$501,7,FALSE()),""))</f>
        <v/>
      </c>
      <c r="H1351" s="20"/>
      <c r="I1351" s="20"/>
      <c r="J1351" s="21" t="str">
        <f aca="false">IF(OR(H1351="",I1351=""),"",ROUND(MOD(I1351-H1351,1)*24,2))</f>
        <v/>
      </c>
      <c r="K1351" s="22" t="str">
        <f aca="false">IF(OR(H1351="",F1351=""),"",IF(ROUND(MAX(0,MOD(H1351-F1351+0.5,1)-0.5)*1440,0)&gt;IFERROR(VLOOKUP(E1351,الورديات!$A$2:$E$21,5,FALSE()),0),ROUND(MAX(0,MOD(H1351-F1351+0.5,1)-0.5)*1440,0),0))</f>
        <v/>
      </c>
      <c r="L1351" s="22" t="str">
        <f aca="false">IF(OR(I1351="",G1351=""),"",ROUND(MAX(0,MOD(G1351-I1351+0.5,1)-0.5)*1440,0))</f>
        <v/>
      </c>
      <c r="M1351" s="22" t="str">
        <f aca="false">IF(OR(I1351="",G1351=""),"",IF(ROUND(MAX(0,MOD(I1351-G1351+0.5,1)-0.5)*1440,0)&gt;=الإعدادات!$B$8,ROUND(MAX(0,MOD(I1351-G1351+0.5,1)-0.5)*1440,0),0))</f>
        <v/>
      </c>
      <c r="N1351" s="18" t="str">
        <f aca="false">IF(OR(A1351="",B1351=""),"",IF(COUNTIFS(الإجازات!$A$2:$A$1001,B1351,الإجازات!$D$2:$D$1001,"&lt;="&amp;A1351,الإجازات!$E$2:$E$1001,"&gt;="&amp;A1351,الإجازات!$G$2:$G$1001,"مقبولة")=0,"",LOOKUP(2,1/((الإجازات!$A$2:$A$1001=B1351)*(الإجازات!$D$2:$D$1001&lt;=A1351)*(الإجازات!$E$2:$E$1001&gt;=A1351)*(الإجازات!$G$2:$G$1001="مقبولة")),الإجازات!$C$2:$C$1001)))</f>
        <v/>
      </c>
      <c r="O1351" s="17"/>
      <c r="P1351" s="23" t="str">
        <f aca="false">IF(B1351="","",IF(ISNA(MATCH(B1351,الموظفين!$A$2:$A$501,0)),"⚠ كود غير موجود",IF(O1351&lt;&gt;"",O1351,IF(N1351&lt;&gt;"",N1351,IF(H1351="",IF(AND(A1351&lt;&gt;"",WEEKDAY(A1351)=الإعدادات!$B$11),"راحة أسبوعية","غائب"),IF(I1351="","بدون انصراف",IF(N(K1351)&gt;0,"متأخر","حاضر")))))))</f>
        <v/>
      </c>
      <c r="Q1351" s="24" t="str">
        <f aca="false">IF(B1351="","",IF(OR(P1351="غائب",P1351="غياب",P1351="إجازة بدون راتب"),IFERROR(VLOOKUP(B1351,الموظفين!$A$2:$J$501,8,FALSE()),0),0))</f>
        <v/>
      </c>
      <c r="R1351" s="24" t="str">
        <f aca="false">IF(B1351="","",ROUND((N(K1351)+N(L1351))/60*IFERROR(VLOOKUP(B1351,الموظفين!$A$2:$J$501,8,FALSE()),0)/الإعدادات!$B$6*الإعدادات!$B$9,2))</f>
        <v/>
      </c>
      <c r="S1351" s="24" t="str">
        <f aca="false">IF(OR(B1351="",M1351=""),"",ROUND(M1351/60*IFERROR(VLOOKUP(B1351,الموظفين!$A$2:$J$501,9,FALSE()),0),2))</f>
        <v/>
      </c>
      <c r="T1351" s="17"/>
      <c r="U1351" s="23" t="str">
        <f aca="false">IF(OR(A1351="",B1351=""),"",A1351&amp;"|"&amp;B1351)</f>
        <v/>
      </c>
    </row>
    <row r="1352" customFormat="false" ht="15" hidden="false" customHeight="false" outlineLevel="0" collapsed="false">
      <c r="A1352" s="16"/>
      <c r="B1352" s="17"/>
      <c r="C1352" s="18" t="str">
        <f aca="false">IF($B1352="","",IFERROR(VLOOKUP($B1352,الموظفين!$A$2:$J$501,2,FALSE())&amp;"","⚠ كود غير موجود"))</f>
        <v/>
      </c>
      <c r="D1352" s="18" t="str">
        <f aca="false">IF($B1352="","",IFERROR(VLOOKUP($B1352,الموظفين!$A$2:$J$501,3,FALSE())&amp;"",""))</f>
        <v/>
      </c>
      <c r="E1352" s="18" t="str">
        <f aca="false">IF($B1352="","",IFERROR(VLOOKUP($B1352,الموظفين!$A$2:$J$501,5,FALSE())&amp;"",""))</f>
        <v/>
      </c>
      <c r="F1352" s="19" t="str">
        <f aca="false">IF($B1352="","",IFERROR(VLOOKUP($B1352,الموظفين!$A$2:$J$501,6,FALSE()),""))</f>
        <v/>
      </c>
      <c r="G1352" s="19" t="str">
        <f aca="false">IF($B1352="","",IFERROR(VLOOKUP($B1352,الموظفين!$A$2:$J$501,7,FALSE()),""))</f>
        <v/>
      </c>
      <c r="H1352" s="20"/>
      <c r="I1352" s="20"/>
      <c r="J1352" s="21" t="str">
        <f aca="false">IF(OR(H1352="",I1352=""),"",ROUND(MOD(I1352-H1352,1)*24,2))</f>
        <v/>
      </c>
      <c r="K1352" s="22" t="str">
        <f aca="false">IF(OR(H1352="",F1352=""),"",IF(ROUND(MAX(0,MOD(H1352-F1352+0.5,1)-0.5)*1440,0)&gt;IFERROR(VLOOKUP(E1352,الورديات!$A$2:$E$21,5,FALSE()),0),ROUND(MAX(0,MOD(H1352-F1352+0.5,1)-0.5)*1440,0),0))</f>
        <v/>
      </c>
      <c r="L1352" s="22" t="str">
        <f aca="false">IF(OR(I1352="",G1352=""),"",ROUND(MAX(0,MOD(G1352-I1352+0.5,1)-0.5)*1440,0))</f>
        <v/>
      </c>
      <c r="M1352" s="22" t="str">
        <f aca="false">IF(OR(I1352="",G1352=""),"",IF(ROUND(MAX(0,MOD(I1352-G1352+0.5,1)-0.5)*1440,0)&gt;=الإعدادات!$B$8,ROUND(MAX(0,MOD(I1352-G1352+0.5,1)-0.5)*1440,0),0))</f>
        <v/>
      </c>
      <c r="N1352" s="18" t="str">
        <f aca="false">IF(OR(A1352="",B1352=""),"",IF(COUNTIFS(الإجازات!$A$2:$A$1001,B1352,الإجازات!$D$2:$D$1001,"&lt;="&amp;A1352,الإجازات!$E$2:$E$1001,"&gt;="&amp;A1352,الإجازات!$G$2:$G$1001,"مقبولة")=0,"",LOOKUP(2,1/((الإجازات!$A$2:$A$1001=B1352)*(الإجازات!$D$2:$D$1001&lt;=A1352)*(الإجازات!$E$2:$E$1001&gt;=A1352)*(الإجازات!$G$2:$G$1001="مقبولة")),الإجازات!$C$2:$C$1001)))</f>
        <v/>
      </c>
      <c r="O1352" s="17"/>
      <c r="P1352" s="23" t="str">
        <f aca="false">IF(B1352="","",IF(ISNA(MATCH(B1352,الموظفين!$A$2:$A$501,0)),"⚠ كود غير موجود",IF(O1352&lt;&gt;"",O1352,IF(N1352&lt;&gt;"",N1352,IF(H1352="",IF(AND(A1352&lt;&gt;"",WEEKDAY(A1352)=الإعدادات!$B$11),"راحة أسبوعية","غائب"),IF(I1352="","بدون انصراف",IF(N(K1352)&gt;0,"متأخر","حاضر")))))))</f>
        <v/>
      </c>
      <c r="Q1352" s="24" t="str">
        <f aca="false">IF(B1352="","",IF(OR(P1352="غائب",P1352="غياب",P1352="إجازة بدون راتب"),IFERROR(VLOOKUP(B1352,الموظفين!$A$2:$J$501,8,FALSE()),0),0))</f>
        <v/>
      </c>
      <c r="R1352" s="24" t="str">
        <f aca="false">IF(B1352="","",ROUND((N(K1352)+N(L1352))/60*IFERROR(VLOOKUP(B1352,الموظفين!$A$2:$J$501,8,FALSE()),0)/الإعدادات!$B$6*الإعدادات!$B$9,2))</f>
        <v/>
      </c>
      <c r="S1352" s="24" t="str">
        <f aca="false">IF(OR(B1352="",M1352=""),"",ROUND(M1352/60*IFERROR(VLOOKUP(B1352,الموظفين!$A$2:$J$501,9,FALSE()),0),2))</f>
        <v/>
      </c>
      <c r="T1352" s="17"/>
      <c r="U1352" s="23" t="str">
        <f aca="false">IF(OR(A1352="",B1352=""),"",A1352&amp;"|"&amp;B1352)</f>
        <v/>
      </c>
    </row>
    <row r="1353" customFormat="false" ht="15" hidden="false" customHeight="false" outlineLevel="0" collapsed="false">
      <c r="A1353" s="16"/>
      <c r="B1353" s="17"/>
      <c r="C1353" s="18" t="str">
        <f aca="false">IF($B1353="","",IFERROR(VLOOKUP($B1353,الموظفين!$A$2:$J$501,2,FALSE())&amp;"","⚠ كود غير موجود"))</f>
        <v/>
      </c>
      <c r="D1353" s="18" t="str">
        <f aca="false">IF($B1353="","",IFERROR(VLOOKUP($B1353,الموظفين!$A$2:$J$501,3,FALSE())&amp;"",""))</f>
        <v/>
      </c>
      <c r="E1353" s="18" t="str">
        <f aca="false">IF($B1353="","",IFERROR(VLOOKUP($B1353,الموظفين!$A$2:$J$501,5,FALSE())&amp;"",""))</f>
        <v/>
      </c>
      <c r="F1353" s="19" t="str">
        <f aca="false">IF($B1353="","",IFERROR(VLOOKUP($B1353,الموظفين!$A$2:$J$501,6,FALSE()),""))</f>
        <v/>
      </c>
      <c r="G1353" s="19" t="str">
        <f aca="false">IF($B1353="","",IFERROR(VLOOKUP($B1353,الموظفين!$A$2:$J$501,7,FALSE()),""))</f>
        <v/>
      </c>
      <c r="H1353" s="20"/>
      <c r="I1353" s="20"/>
      <c r="J1353" s="21" t="str">
        <f aca="false">IF(OR(H1353="",I1353=""),"",ROUND(MOD(I1353-H1353,1)*24,2))</f>
        <v/>
      </c>
      <c r="K1353" s="22" t="str">
        <f aca="false">IF(OR(H1353="",F1353=""),"",IF(ROUND(MAX(0,MOD(H1353-F1353+0.5,1)-0.5)*1440,0)&gt;IFERROR(VLOOKUP(E1353,الورديات!$A$2:$E$21,5,FALSE()),0),ROUND(MAX(0,MOD(H1353-F1353+0.5,1)-0.5)*1440,0),0))</f>
        <v/>
      </c>
      <c r="L1353" s="22" t="str">
        <f aca="false">IF(OR(I1353="",G1353=""),"",ROUND(MAX(0,MOD(G1353-I1353+0.5,1)-0.5)*1440,0))</f>
        <v/>
      </c>
      <c r="M1353" s="22" t="str">
        <f aca="false">IF(OR(I1353="",G1353=""),"",IF(ROUND(MAX(0,MOD(I1353-G1353+0.5,1)-0.5)*1440,0)&gt;=الإعدادات!$B$8,ROUND(MAX(0,MOD(I1353-G1353+0.5,1)-0.5)*1440,0),0))</f>
        <v/>
      </c>
      <c r="N1353" s="18" t="str">
        <f aca="false">IF(OR(A1353="",B1353=""),"",IF(COUNTIFS(الإجازات!$A$2:$A$1001,B1353,الإجازات!$D$2:$D$1001,"&lt;="&amp;A1353,الإجازات!$E$2:$E$1001,"&gt;="&amp;A1353,الإجازات!$G$2:$G$1001,"مقبولة")=0,"",LOOKUP(2,1/((الإجازات!$A$2:$A$1001=B1353)*(الإجازات!$D$2:$D$1001&lt;=A1353)*(الإجازات!$E$2:$E$1001&gt;=A1353)*(الإجازات!$G$2:$G$1001="مقبولة")),الإجازات!$C$2:$C$1001)))</f>
        <v/>
      </c>
      <c r="O1353" s="17"/>
      <c r="P1353" s="23" t="str">
        <f aca="false">IF(B1353="","",IF(ISNA(MATCH(B1353,الموظفين!$A$2:$A$501,0)),"⚠ كود غير موجود",IF(O1353&lt;&gt;"",O1353,IF(N1353&lt;&gt;"",N1353,IF(H1353="",IF(AND(A1353&lt;&gt;"",WEEKDAY(A1353)=الإعدادات!$B$11),"راحة أسبوعية","غائب"),IF(I1353="","بدون انصراف",IF(N(K1353)&gt;0,"متأخر","حاضر")))))))</f>
        <v/>
      </c>
      <c r="Q1353" s="24" t="str">
        <f aca="false">IF(B1353="","",IF(OR(P1353="غائب",P1353="غياب",P1353="إجازة بدون راتب"),IFERROR(VLOOKUP(B1353,الموظفين!$A$2:$J$501,8,FALSE()),0),0))</f>
        <v/>
      </c>
      <c r="R1353" s="24" t="str">
        <f aca="false">IF(B1353="","",ROUND((N(K1353)+N(L1353))/60*IFERROR(VLOOKUP(B1353,الموظفين!$A$2:$J$501,8,FALSE()),0)/الإعدادات!$B$6*الإعدادات!$B$9,2))</f>
        <v/>
      </c>
      <c r="S1353" s="24" t="str">
        <f aca="false">IF(OR(B1353="",M1353=""),"",ROUND(M1353/60*IFERROR(VLOOKUP(B1353,الموظفين!$A$2:$J$501,9,FALSE()),0),2))</f>
        <v/>
      </c>
      <c r="T1353" s="17"/>
      <c r="U1353" s="23" t="str">
        <f aca="false">IF(OR(A1353="",B1353=""),"",A1353&amp;"|"&amp;B1353)</f>
        <v/>
      </c>
    </row>
    <row r="1354" customFormat="false" ht="15" hidden="false" customHeight="false" outlineLevel="0" collapsed="false">
      <c r="A1354" s="16"/>
      <c r="B1354" s="17"/>
      <c r="C1354" s="18" t="str">
        <f aca="false">IF($B1354="","",IFERROR(VLOOKUP($B1354,الموظفين!$A$2:$J$501,2,FALSE())&amp;"","⚠ كود غير موجود"))</f>
        <v/>
      </c>
      <c r="D1354" s="18" t="str">
        <f aca="false">IF($B1354="","",IFERROR(VLOOKUP($B1354,الموظفين!$A$2:$J$501,3,FALSE())&amp;"",""))</f>
        <v/>
      </c>
      <c r="E1354" s="18" t="str">
        <f aca="false">IF($B1354="","",IFERROR(VLOOKUP($B1354,الموظفين!$A$2:$J$501,5,FALSE())&amp;"",""))</f>
        <v/>
      </c>
      <c r="F1354" s="19" t="str">
        <f aca="false">IF($B1354="","",IFERROR(VLOOKUP($B1354,الموظفين!$A$2:$J$501,6,FALSE()),""))</f>
        <v/>
      </c>
      <c r="G1354" s="19" t="str">
        <f aca="false">IF($B1354="","",IFERROR(VLOOKUP($B1354,الموظفين!$A$2:$J$501,7,FALSE()),""))</f>
        <v/>
      </c>
      <c r="H1354" s="20"/>
      <c r="I1354" s="20"/>
      <c r="J1354" s="21" t="str">
        <f aca="false">IF(OR(H1354="",I1354=""),"",ROUND(MOD(I1354-H1354,1)*24,2))</f>
        <v/>
      </c>
      <c r="K1354" s="22" t="str">
        <f aca="false">IF(OR(H1354="",F1354=""),"",IF(ROUND(MAX(0,MOD(H1354-F1354+0.5,1)-0.5)*1440,0)&gt;IFERROR(VLOOKUP(E1354,الورديات!$A$2:$E$21,5,FALSE()),0),ROUND(MAX(0,MOD(H1354-F1354+0.5,1)-0.5)*1440,0),0))</f>
        <v/>
      </c>
      <c r="L1354" s="22" t="str">
        <f aca="false">IF(OR(I1354="",G1354=""),"",ROUND(MAX(0,MOD(G1354-I1354+0.5,1)-0.5)*1440,0))</f>
        <v/>
      </c>
      <c r="M1354" s="22" t="str">
        <f aca="false">IF(OR(I1354="",G1354=""),"",IF(ROUND(MAX(0,MOD(I1354-G1354+0.5,1)-0.5)*1440,0)&gt;=الإعدادات!$B$8,ROUND(MAX(0,MOD(I1354-G1354+0.5,1)-0.5)*1440,0),0))</f>
        <v/>
      </c>
      <c r="N1354" s="18" t="str">
        <f aca="false">IF(OR(A1354="",B1354=""),"",IF(COUNTIFS(الإجازات!$A$2:$A$1001,B1354,الإجازات!$D$2:$D$1001,"&lt;="&amp;A1354,الإجازات!$E$2:$E$1001,"&gt;="&amp;A1354,الإجازات!$G$2:$G$1001,"مقبولة")=0,"",LOOKUP(2,1/((الإجازات!$A$2:$A$1001=B1354)*(الإجازات!$D$2:$D$1001&lt;=A1354)*(الإجازات!$E$2:$E$1001&gt;=A1354)*(الإجازات!$G$2:$G$1001="مقبولة")),الإجازات!$C$2:$C$1001)))</f>
        <v/>
      </c>
      <c r="O1354" s="17"/>
      <c r="P1354" s="23" t="str">
        <f aca="false">IF(B1354="","",IF(ISNA(MATCH(B1354,الموظفين!$A$2:$A$501,0)),"⚠ كود غير موجود",IF(O1354&lt;&gt;"",O1354,IF(N1354&lt;&gt;"",N1354,IF(H1354="",IF(AND(A1354&lt;&gt;"",WEEKDAY(A1354)=الإعدادات!$B$11),"راحة أسبوعية","غائب"),IF(I1354="","بدون انصراف",IF(N(K1354)&gt;0,"متأخر","حاضر")))))))</f>
        <v/>
      </c>
      <c r="Q1354" s="24" t="str">
        <f aca="false">IF(B1354="","",IF(OR(P1354="غائب",P1354="غياب",P1354="إجازة بدون راتب"),IFERROR(VLOOKUP(B1354,الموظفين!$A$2:$J$501,8,FALSE()),0),0))</f>
        <v/>
      </c>
      <c r="R1354" s="24" t="str">
        <f aca="false">IF(B1354="","",ROUND((N(K1354)+N(L1354))/60*IFERROR(VLOOKUP(B1354,الموظفين!$A$2:$J$501,8,FALSE()),0)/الإعدادات!$B$6*الإعدادات!$B$9,2))</f>
        <v/>
      </c>
      <c r="S1354" s="24" t="str">
        <f aca="false">IF(OR(B1354="",M1354=""),"",ROUND(M1354/60*IFERROR(VLOOKUP(B1354,الموظفين!$A$2:$J$501,9,FALSE()),0),2))</f>
        <v/>
      </c>
      <c r="T1354" s="17"/>
      <c r="U1354" s="23" t="str">
        <f aca="false">IF(OR(A1354="",B1354=""),"",A1354&amp;"|"&amp;B1354)</f>
        <v/>
      </c>
    </row>
    <row r="1355" customFormat="false" ht="15" hidden="false" customHeight="false" outlineLevel="0" collapsed="false">
      <c r="A1355" s="16"/>
      <c r="B1355" s="17"/>
      <c r="C1355" s="18" t="str">
        <f aca="false">IF($B1355="","",IFERROR(VLOOKUP($B1355,الموظفين!$A$2:$J$501,2,FALSE())&amp;"","⚠ كود غير موجود"))</f>
        <v/>
      </c>
      <c r="D1355" s="18" t="str">
        <f aca="false">IF($B1355="","",IFERROR(VLOOKUP($B1355,الموظفين!$A$2:$J$501,3,FALSE())&amp;"",""))</f>
        <v/>
      </c>
      <c r="E1355" s="18" t="str">
        <f aca="false">IF($B1355="","",IFERROR(VLOOKUP($B1355,الموظفين!$A$2:$J$501,5,FALSE())&amp;"",""))</f>
        <v/>
      </c>
      <c r="F1355" s="19" t="str">
        <f aca="false">IF($B1355="","",IFERROR(VLOOKUP($B1355,الموظفين!$A$2:$J$501,6,FALSE()),""))</f>
        <v/>
      </c>
      <c r="G1355" s="19" t="str">
        <f aca="false">IF($B1355="","",IFERROR(VLOOKUP($B1355,الموظفين!$A$2:$J$501,7,FALSE()),""))</f>
        <v/>
      </c>
      <c r="H1355" s="20"/>
      <c r="I1355" s="20"/>
      <c r="J1355" s="21" t="str">
        <f aca="false">IF(OR(H1355="",I1355=""),"",ROUND(MOD(I1355-H1355,1)*24,2))</f>
        <v/>
      </c>
      <c r="K1355" s="22" t="str">
        <f aca="false">IF(OR(H1355="",F1355=""),"",IF(ROUND(MAX(0,MOD(H1355-F1355+0.5,1)-0.5)*1440,0)&gt;IFERROR(VLOOKUP(E1355,الورديات!$A$2:$E$21,5,FALSE()),0),ROUND(MAX(0,MOD(H1355-F1355+0.5,1)-0.5)*1440,0),0))</f>
        <v/>
      </c>
      <c r="L1355" s="22" t="str">
        <f aca="false">IF(OR(I1355="",G1355=""),"",ROUND(MAX(0,MOD(G1355-I1355+0.5,1)-0.5)*1440,0))</f>
        <v/>
      </c>
      <c r="M1355" s="22" t="str">
        <f aca="false">IF(OR(I1355="",G1355=""),"",IF(ROUND(MAX(0,MOD(I1355-G1355+0.5,1)-0.5)*1440,0)&gt;=الإعدادات!$B$8,ROUND(MAX(0,MOD(I1355-G1355+0.5,1)-0.5)*1440,0),0))</f>
        <v/>
      </c>
      <c r="N1355" s="18" t="str">
        <f aca="false">IF(OR(A1355="",B1355=""),"",IF(COUNTIFS(الإجازات!$A$2:$A$1001,B1355,الإجازات!$D$2:$D$1001,"&lt;="&amp;A1355,الإجازات!$E$2:$E$1001,"&gt;="&amp;A1355,الإجازات!$G$2:$G$1001,"مقبولة")=0,"",LOOKUP(2,1/((الإجازات!$A$2:$A$1001=B1355)*(الإجازات!$D$2:$D$1001&lt;=A1355)*(الإجازات!$E$2:$E$1001&gt;=A1355)*(الإجازات!$G$2:$G$1001="مقبولة")),الإجازات!$C$2:$C$1001)))</f>
        <v/>
      </c>
      <c r="O1355" s="17"/>
      <c r="P1355" s="23" t="str">
        <f aca="false">IF(B1355="","",IF(ISNA(MATCH(B1355,الموظفين!$A$2:$A$501,0)),"⚠ كود غير موجود",IF(O1355&lt;&gt;"",O1355,IF(N1355&lt;&gt;"",N1355,IF(H1355="",IF(AND(A1355&lt;&gt;"",WEEKDAY(A1355)=الإعدادات!$B$11),"راحة أسبوعية","غائب"),IF(I1355="","بدون انصراف",IF(N(K1355)&gt;0,"متأخر","حاضر")))))))</f>
        <v/>
      </c>
      <c r="Q1355" s="24" t="str">
        <f aca="false">IF(B1355="","",IF(OR(P1355="غائب",P1355="غياب",P1355="إجازة بدون راتب"),IFERROR(VLOOKUP(B1355,الموظفين!$A$2:$J$501,8,FALSE()),0),0))</f>
        <v/>
      </c>
      <c r="R1355" s="24" t="str">
        <f aca="false">IF(B1355="","",ROUND((N(K1355)+N(L1355))/60*IFERROR(VLOOKUP(B1355,الموظفين!$A$2:$J$501,8,FALSE()),0)/الإعدادات!$B$6*الإعدادات!$B$9,2))</f>
        <v/>
      </c>
      <c r="S1355" s="24" t="str">
        <f aca="false">IF(OR(B1355="",M1355=""),"",ROUND(M1355/60*IFERROR(VLOOKUP(B1355,الموظفين!$A$2:$J$501,9,FALSE()),0),2))</f>
        <v/>
      </c>
      <c r="T1355" s="17"/>
      <c r="U1355" s="23" t="str">
        <f aca="false">IF(OR(A1355="",B1355=""),"",A1355&amp;"|"&amp;B1355)</f>
        <v/>
      </c>
    </row>
    <row r="1356" customFormat="false" ht="15" hidden="false" customHeight="false" outlineLevel="0" collapsed="false">
      <c r="A1356" s="16"/>
      <c r="B1356" s="17"/>
      <c r="C1356" s="18" t="str">
        <f aca="false">IF($B1356="","",IFERROR(VLOOKUP($B1356,الموظفين!$A$2:$J$501,2,FALSE())&amp;"","⚠ كود غير موجود"))</f>
        <v/>
      </c>
      <c r="D1356" s="18" t="str">
        <f aca="false">IF($B1356="","",IFERROR(VLOOKUP($B1356,الموظفين!$A$2:$J$501,3,FALSE())&amp;"",""))</f>
        <v/>
      </c>
      <c r="E1356" s="18" t="str">
        <f aca="false">IF($B1356="","",IFERROR(VLOOKUP($B1356,الموظفين!$A$2:$J$501,5,FALSE())&amp;"",""))</f>
        <v/>
      </c>
      <c r="F1356" s="19" t="str">
        <f aca="false">IF($B1356="","",IFERROR(VLOOKUP($B1356,الموظفين!$A$2:$J$501,6,FALSE()),""))</f>
        <v/>
      </c>
      <c r="G1356" s="19" t="str">
        <f aca="false">IF($B1356="","",IFERROR(VLOOKUP($B1356,الموظفين!$A$2:$J$501,7,FALSE()),""))</f>
        <v/>
      </c>
      <c r="H1356" s="20"/>
      <c r="I1356" s="20"/>
      <c r="J1356" s="21" t="str">
        <f aca="false">IF(OR(H1356="",I1356=""),"",ROUND(MOD(I1356-H1356,1)*24,2))</f>
        <v/>
      </c>
      <c r="K1356" s="22" t="str">
        <f aca="false">IF(OR(H1356="",F1356=""),"",IF(ROUND(MAX(0,MOD(H1356-F1356+0.5,1)-0.5)*1440,0)&gt;IFERROR(VLOOKUP(E1356,الورديات!$A$2:$E$21,5,FALSE()),0),ROUND(MAX(0,MOD(H1356-F1356+0.5,1)-0.5)*1440,0),0))</f>
        <v/>
      </c>
      <c r="L1356" s="22" t="str">
        <f aca="false">IF(OR(I1356="",G1356=""),"",ROUND(MAX(0,MOD(G1356-I1356+0.5,1)-0.5)*1440,0))</f>
        <v/>
      </c>
      <c r="M1356" s="22" t="str">
        <f aca="false">IF(OR(I1356="",G1356=""),"",IF(ROUND(MAX(0,MOD(I1356-G1356+0.5,1)-0.5)*1440,0)&gt;=الإعدادات!$B$8,ROUND(MAX(0,MOD(I1356-G1356+0.5,1)-0.5)*1440,0),0))</f>
        <v/>
      </c>
      <c r="N1356" s="18" t="str">
        <f aca="false">IF(OR(A1356="",B1356=""),"",IF(COUNTIFS(الإجازات!$A$2:$A$1001,B1356,الإجازات!$D$2:$D$1001,"&lt;="&amp;A1356,الإجازات!$E$2:$E$1001,"&gt;="&amp;A1356,الإجازات!$G$2:$G$1001,"مقبولة")=0,"",LOOKUP(2,1/((الإجازات!$A$2:$A$1001=B1356)*(الإجازات!$D$2:$D$1001&lt;=A1356)*(الإجازات!$E$2:$E$1001&gt;=A1356)*(الإجازات!$G$2:$G$1001="مقبولة")),الإجازات!$C$2:$C$1001)))</f>
        <v/>
      </c>
      <c r="O1356" s="17"/>
      <c r="P1356" s="23" t="str">
        <f aca="false">IF(B1356="","",IF(ISNA(MATCH(B1356,الموظفين!$A$2:$A$501,0)),"⚠ كود غير موجود",IF(O1356&lt;&gt;"",O1356,IF(N1356&lt;&gt;"",N1356,IF(H1356="",IF(AND(A1356&lt;&gt;"",WEEKDAY(A1356)=الإعدادات!$B$11),"راحة أسبوعية","غائب"),IF(I1356="","بدون انصراف",IF(N(K1356)&gt;0,"متأخر","حاضر")))))))</f>
        <v/>
      </c>
      <c r="Q1356" s="24" t="str">
        <f aca="false">IF(B1356="","",IF(OR(P1356="غائب",P1356="غياب",P1356="إجازة بدون راتب"),IFERROR(VLOOKUP(B1356,الموظفين!$A$2:$J$501,8,FALSE()),0),0))</f>
        <v/>
      </c>
      <c r="R1356" s="24" t="str">
        <f aca="false">IF(B1356="","",ROUND((N(K1356)+N(L1356))/60*IFERROR(VLOOKUP(B1356,الموظفين!$A$2:$J$501,8,FALSE()),0)/الإعدادات!$B$6*الإعدادات!$B$9,2))</f>
        <v/>
      </c>
      <c r="S1356" s="24" t="str">
        <f aca="false">IF(OR(B1356="",M1356=""),"",ROUND(M1356/60*IFERROR(VLOOKUP(B1356,الموظفين!$A$2:$J$501,9,FALSE()),0),2))</f>
        <v/>
      </c>
      <c r="T1356" s="17"/>
      <c r="U1356" s="23" t="str">
        <f aca="false">IF(OR(A1356="",B1356=""),"",A1356&amp;"|"&amp;B1356)</f>
        <v/>
      </c>
    </row>
    <row r="1357" customFormat="false" ht="15" hidden="false" customHeight="false" outlineLevel="0" collapsed="false">
      <c r="A1357" s="16"/>
      <c r="B1357" s="17"/>
      <c r="C1357" s="18" t="str">
        <f aca="false">IF($B1357="","",IFERROR(VLOOKUP($B1357,الموظفين!$A$2:$J$501,2,FALSE())&amp;"","⚠ كود غير موجود"))</f>
        <v/>
      </c>
      <c r="D1357" s="18" t="str">
        <f aca="false">IF($B1357="","",IFERROR(VLOOKUP($B1357,الموظفين!$A$2:$J$501,3,FALSE())&amp;"",""))</f>
        <v/>
      </c>
      <c r="E1357" s="18" t="str">
        <f aca="false">IF($B1357="","",IFERROR(VLOOKUP($B1357,الموظفين!$A$2:$J$501,5,FALSE())&amp;"",""))</f>
        <v/>
      </c>
      <c r="F1357" s="19" t="str">
        <f aca="false">IF($B1357="","",IFERROR(VLOOKUP($B1357,الموظفين!$A$2:$J$501,6,FALSE()),""))</f>
        <v/>
      </c>
      <c r="G1357" s="19" t="str">
        <f aca="false">IF($B1357="","",IFERROR(VLOOKUP($B1357,الموظفين!$A$2:$J$501,7,FALSE()),""))</f>
        <v/>
      </c>
      <c r="H1357" s="20"/>
      <c r="I1357" s="20"/>
      <c r="J1357" s="21" t="str">
        <f aca="false">IF(OR(H1357="",I1357=""),"",ROUND(MOD(I1357-H1357,1)*24,2))</f>
        <v/>
      </c>
      <c r="K1357" s="22" t="str">
        <f aca="false">IF(OR(H1357="",F1357=""),"",IF(ROUND(MAX(0,MOD(H1357-F1357+0.5,1)-0.5)*1440,0)&gt;IFERROR(VLOOKUP(E1357,الورديات!$A$2:$E$21,5,FALSE()),0),ROUND(MAX(0,MOD(H1357-F1357+0.5,1)-0.5)*1440,0),0))</f>
        <v/>
      </c>
      <c r="L1357" s="22" t="str">
        <f aca="false">IF(OR(I1357="",G1357=""),"",ROUND(MAX(0,MOD(G1357-I1357+0.5,1)-0.5)*1440,0))</f>
        <v/>
      </c>
      <c r="M1357" s="22" t="str">
        <f aca="false">IF(OR(I1357="",G1357=""),"",IF(ROUND(MAX(0,MOD(I1357-G1357+0.5,1)-0.5)*1440,0)&gt;=الإعدادات!$B$8,ROUND(MAX(0,MOD(I1357-G1357+0.5,1)-0.5)*1440,0),0))</f>
        <v/>
      </c>
      <c r="N1357" s="18" t="str">
        <f aca="false">IF(OR(A1357="",B1357=""),"",IF(COUNTIFS(الإجازات!$A$2:$A$1001,B1357,الإجازات!$D$2:$D$1001,"&lt;="&amp;A1357,الإجازات!$E$2:$E$1001,"&gt;="&amp;A1357,الإجازات!$G$2:$G$1001,"مقبولة")=0,"",LOOKUP(2,1/((الإجازات!$A$2:$A$1001=B1357)*(الإجازات!$D$2:$D$1001&lt;=A1357)*(الإجازات!$E$2:$E$1001&gt;=A1357)*(الإجازات!$G$2:$G$1001="مقبولة")),الإجازات!$C$2:$C$1001)))</f>
        <v/>
      </c>
      <c r="O1357" s="17"/>
      <c r="P1357" s="23" t="str">
        <f aca="false">IF(B1357="","",IF(ISNA(MATCH(B1357,الموظفين!$A$2:$A$501,0)),"⚠ كود غير موجود",IF(O1357&lt;&gt;"",O1357,IF(N1357&lt;&gt;"",N1357,IF(H1357="",IF(AND(A1357&lt;&gt;"",WEEKDAY(A1357)=الإعدادات!$B$11),"راحة أسبوعية","غائب"),IF(I1357="","بدون انصراف",IF(N(K1357)&gt;0,"متأخر","حاضر")))))))</f>
        <v/>
      </c>
      <c r="Q1357" s="24" t="str">
        <f aca="false">IF(B1357="","",IF(OR(P1357="غائب",P1357="غياب",P1357="إجازة بدون راتب"),IFERROR(VLOOKUP(B1357,الموظفين!$A$2:$J$501,8,FALSE()),0),0))</f>
        <v/>
      </c>
      <c r="R1357" s="24" t="str">
        <f aca="false">IF(B1357="","",ROUND((N(K1357)+N(L1357))/60*IFERROR(VLOOKUP(B1357,الموظفين!$A$2:$J$501,8,FALSE()),0)/الإعدادات!$B$6*الإعدادات!$B$9,2))</f>
        <v/>
      </c>
      <c r="S1357" s="24" t="str">
        <f aca="false">IF(OR(B1357="",M1357=""),"",ROUND(M1357/60*IFERROR(VLOOKUP(B1357,الموظفين!$A$2:$J$501,9,FALSE()),0),2))</f>
        <v/>
      </c>
      <c r="T1357" s="17"/>
      <c r="U1357" s="23" t="str">
        <f aca="false">IF(OR(A1357="",B1357=""),"",A1357&amp;"|"&amp;B1357)</f>
        <v/>
      </c>
    </row>
    <row r="1358" customFormat="false" ht="15" hidden="false" customHeight="false" outlineLevel="0" collapsed="false">
      <c r="A1358" s="16"/>
      <c r="B1358" s="17"/>
      <c r="C1358" s="18" t="str">
        <f aca="false">IF($B1358="","",IFERROR(VLOOKUP($B1358,الموظفين!$A$2:$J$501,2,FALSE())&amp;"","⚠ كود غير موجود"))</f>
        <v/>
      </c>
      <c r="D1358" s="18" t="str">
        <f aca="false">IF($B1358="","",IFERROR(VLOOKUP($B1358,الموظفين!$A$2:$J$501,3,FALSE())&amp;"",""))</f>
        <v/>
      </c>
      <c r="E1358" s="18" t="str">
        <f aca="false">IF($B1358="","",IFERROR(VLOOKUP($B1358,الموظفين!$A$2:$J$501,5,FALSE())&amp;"",""))</f>
        <v/>
      </c>
      <c r="F1358" s="19" t="str">
        <f aca="false">IF($B1358="","",IFERROR(VLOOKUP($B1358,الموظفين!$A$2:$J$501,6,FALSE()),""))</f>
        <v/>
      </c>
      <c r="G1358" s="19" t="str">
        <f aca="false">IF($B1358="","",IFERROR(VLOOKUP($B1358,الموظفين!$A$2:$J$501,7,FALSE()),""))</f>
        <v/>
      </c>
      <c r="H1358" s="20"/>
      <c r="I1358" s="20"/>
      <c r="J1358" s="21" t="str">
        <f aca="false">IF(OR(H1358="",I1358=""),"",ROUND(MOD(I1358-H1358,1)*24,2))</f>
        <v/>
      </c>
      <c r="K1358" s="22" t="str">
        <f aca="false">IF(OR(H1358="",F1358=""),"",IF(ROUND(MAX(0,MOD(H1358-F1358+0.5,1)-0.5)*1440,0)&gt;IFERROR(VLOOKUP(E1358,الورديات!$A$2:$E$21,5,FALSE()),0),ROUND(MAX(0,MOD(H1358-F1358+0.5,1)-0.5)*1440,0),0))</f>
        <v/>
      </c>
      <c r="L1358" s="22" t="str">
        <f aca="false">IF(OR(I1358="",G1358=""),"",ROUND(MAX(0,MOD(G1358-I1358+0.5,1)-0.5)*1440,0))</f>
        <v/>
      </c>
      <c r="M1358" s="22" t="str">
        <f aca="false">IF(OR(I1358="",G1358=""),"",IF(ROUND(MAX(0,MOD(I1358-G1358+0.5,1)-0.5)*1440,0)&gt;=الإعدادات!$B$8,ROUND(MAX(0,MOD(I1358-G1358+0.5,1)-0.5)*1440,0),0))</f>
        <v/>
      </c>
      <c r="N1358" s="18" t="str">
        <f aca="false">IF(OR(A1358="",B1358=""),"",IF(COUNTIFS(الإجازات!$A$2:$A$1001,B1358,الإجازات!$D$2:$D$1001,"&lt;="&amp;A1358,الإجازات!$E$2:$E$1001,"&gt;="&amp;A1358,الإجازات!$G$2:$G$1001,"مقبولة")=0,"",LOOKUP(2,1/((الإجازات!$A$2:$A$1001=B1358)*(الإجازات!$D$2:$D$1001&lt;=A1358)*(الإجازات!$E$2:$E$1001&gt;=A1358)*(الإجازات!$G$2:$G$1001="مقبولة")),الإجازات!$C$2:$C$1001)))</f>
        <v/>
      </c>
      <c r="O1358" s="17"/>
      <c r="P1358" s="23" t="str">
        <f aca="false">IF(B1358="","",IF(ISNA(MATCH(B1358,الموظفين!$A$2:$A$501,0)),"⚠ كود غير موجود",IF(O1358&lt;&gt;"",O1358,IF(N1358&lt;&gt;"",N1358,IF(H1358="",IF(AND(A1358&lt;&gt;"",WEEKDAY(A1358)=الإعدادات!$B$11),"راحة أسبوعية","غائب"),IF(I1358="","بدون انصراف",IF(N(K1358)&gt;0,"متأخر","حاضر")))))))</f>
        <v/>
      </c>
      <c r="Q1358" s="24" t="str">
        <f aca="false">IF(B1358="","",IF(OR(P1358="غائب",P1358="غياب",P1358="إجازة بدون راتب"),IFERROR(VLOOKUP(B1358,الموظفين!$A$2:$J$501,8,FALSE()),0),0))</f>
        <v/>
      </c>
      <c r="R1358" s="24" t="str">
        <f aca="false">IF(B1358="","",ROUND((N(K1358)+N(L1358))/60*IFERROR(VLOOKUP(B1358,الموظفين!$A$2:$J$501,8,FALSE()),0)/الإعدادات!$B$6*الإعدادات!$B$9,2))</f>
        <v/>
      </c>
      <c r="S1358" s="24" t="str">
        <f aca="false">IF(OR(B1358="",M1358=""),"",ROUND(M1358/60*IFERROR(VLOOKUP(B1358,الموظفين!$A$2:$J$501,9,FALSE()),0),2))</f>
        <v/>
      </c>
      <c r="T1358" s="17"/>
      <c r="U1358" s="23" t="str">
        <f aca="false">IF(OR(A1358="",B1358=""),"",A1358&amp;"|"&amp;B1358)</f>
        <v/>
      </c>
    </row>
    <row r="1359" customFormat="false" ht="15" hidden="false" customHeight="false" outlineLevel="0" collapsed="false">
      <c r="A1359" s="16"/>
      <c r="B1359" s="17"/>
      <c r="C1359" s="18" t="str">
        <f aca="false">IF($B1359="","",IFERROR(VLOOKUP($B1359,الموظفين!$A$2:$J$501,2,FALSE())&amp;"","⚠ كود غير موجود"))</f>
        <v/>
      </c>
      <c r="D1359" s="18" t="str">
        <f aca="false">IF($B1359="","",IFERROR(VLOOKUP($B1359,الموظفين!$A$2:$J$501,3,FALSE())&amp;"",""))</f>
        <v/>
      </c>
      <c r="E1359" s="18" t="str">
        <f aca="false">IF($B1359="","",IFERROR(VLOOKUP($B1359,الموظفين!$A$2:$J$501,5,FALSE())&amp;"",""))</f>
        <v/>
      </c>
      <c r="F1359" s="19" t="str">
        <f aca="false">IF($B1359="","",IFERROR(VLOOKUP($B1359,الموظفين!$A$2:$J$501,6,FALSE()),""))</f>
        <v/>
      </c>
      <c r="G1359" s="19" t="str">
        <f aca="false">IF($B1359="","",IFERROR(VLOOKUP($B1359,الموظفين!$A$2:$J$501,7,FALSE()),""))</f>
        <v/>
      </c>
      <c r="H1359" s="20"/>
      <c r="I1359" s="20"/>
      <c r="J1359" s="21" t="str">
        <f aca="false">IF(OR(H1359="",I1359=""),"",ROUND(MOD(I1359-H1359,1)*24,2))</f>
        <v/>
      </c>
      <c r="K1359" s="22" t="str">
        <f aca="false">IF(OR(H1359="",F1359=""),"",IF(ROUND(MAX(0,MOD(H1359-F1359+0.5,1)-0.5)*1440,0)&gt;IFERROR(VLOOKUP(E1359,الورديات!$A$2:$E$21,5,FALSE()),0),ROUND(MAX(0,MOD(H1359-F1359+0.5,1)-0.5)*1440,0),0))</f>
        <v/>
      </c>
      <c r="L1359" s="22" t="str">
        <f aca="false">IF(OR(I1359="",G1359=""),"",ROUND(MAX(0,MOD(G1359-I1359+0.5,1)-0.5)*1440,0))</f>
        <v/>
      </c>
      <c r="M1359" s="22" t="str">
        <f aca="false">IF(OR(I1359="",G1359=""),"",IF(ROUND(MAX(0,MOD(I1359-G1359+0.5,1)-0.5)*1440,0)&gt;=الإعدادات!$B$8,ROUND(MAX(0,MOD(I1359-G1359+0.5,1)-0.5)*1440,0),0))</f>
        <v/>
      </c>
      <c r="N1359" s="18" t="str">
        <f aca="false">IF(OR(A1359="",B1359=""),"",IF(COUNTIFS(الإجازات!$A$2:$A$1001,B1359,الإجازات!$D$2:$D$1001,"&lt;="&amp;A1359,الإجازات!$E$2:$E$1001,"&gt;="&amp;A1359,الإجازات!$G$2:$G$1001,"مقبولة")=0,"",LOOKUP(2,1/((الإجازات!$A$2:$A$1001=B1359)*(الإجازات!$D$2:$D$1001&lt;=A1359)*(الإجازات!$E$2:$E$1001&gt;=A1359)*(الإجازات!$G$2:$G$1001="مقبولة")),الإجازات!$C$2:$C$1001)))</f>
        <v/>
      </c>
      <c r="O1359" s="17"/>
      <c r="P1359" s="23" t="str">
        <f aca="false">IF(B1359="","",IF(ISNA(MATCH(B1359,الموظفين!$A$2:$A$501,0)),"⚠ كود غير موجود",IF(O1359&lt;&gt;"",O1359,IF(N1359&lt;&gt;"",N1359,IF(H1359="",IF(AND(A1359&lt;&gt;"",WEEKDAY(A1359)=الإعدادات!$B$11),"راحة أسبوعية","غائب"),IF(I1359="","بدون انصراف",IF(N(K1359)&gt;0,"متأخر","حاضر")))))))</f>
        <v/>
      </c>
      <c r="Q1359" s="24" t="str">
        <f aca="false">IF(B1359="","",IF(OR(P1359="غائب",P1359="غياب",P1359="إجازة بدون راتب"),IFERROR(VLOOKUP(B1359,الموظفين!$A$2:$J$501,8,FALSE()),0),0))</f>
        <v/>
      </c>
      <c r="R1359" s="24" t="str">
        <f aca="false">IF(B1359="","",ROUND((N(K1359)+N(L1359))/60*IFERROR(VLOOKUP(B1359,الموظفين!$A$2:$J$501,8,FALSE()),0)/الإعدادات!$B$6*الإعدادات!$B$9,2))</f>
        <v/>
      </c>
      <c r="S1359" s="24" t="str">
        <f aca="false">IF(OR(B1359="",M1359=""),"",ROUND(M1359/60*IFERROR(VLOOKUP(B1359,الموظفين!$A$2:$J$501,9,FALSE()),0),2))</f>
        <v/>
      </c>
      <c r="T1359" s="17"/>
      <c r="U1359" s="23" t="str">
        <f aca="false">IF(OR(A1359="",B1359=""),"",A1359&amp;"|"&amp;B1359)</f>
        <v/>
      </c>
    </row>
    <row r="1360" customFormat="false" ht="15" hidden="false" customHeight="false" outlineLevel="0" collapsed="false">
      <c r="A1360" s="16"/>
      <c r="B1360" s="17"/>
      <c r="C1360" s="18" t="str">
        <f aca="false">IF($B1360="","",IFERROR(VLOOKUP($B1360,الموظفين!$A$2:$J$501,2,FALSE())&amp;"","⚠ كود غير موجود"))</f>
        <v/>
      </c>
      <c r="D1360" s="18" t="str">
        <f aca="false">IF($B1360="","",IFERROR(VLOOKUP($B1360,الموظفين!$A$2:$J$501,3,FALSE())&amp;"",""))</f>
        <v/>
      </c>
      <c r="E1360" s="18" t="str">
        <f aca="false">IF($B1360="","",IFERROR(VLOOKUP($B1360,الموظفين!$A$2:$J$501,5,FALSE())&amp;"",""))</f>
        <v/>
      </c>
      <c r="F1360" s="19" t="str">
        <f aca="false">IF($B1360="","",IFERROR(VLOOKUP($B1360,الموظفين!$A$2:$J$501,6,FALSE()),""))</f>
        <v/>
      </c>
      <c r="G1360" s="19" t="str">
        <f aca="false">IF($B1360="","",IFERROR(VLOOKUP($B1360,الموظفين!$A$2:$J$501,7,FALSE()),""))</f>
        <v/>
      </c>
      <c r="H1360" s="20"/>
      <c r="I1360" s="20"/>
      <c r="J1360" s="21" t="str">
        <f aca="false">IF(OR(H1360="",I1360=""),"",ROUND(MOD(I1360-H1360,1)*24,2))</f>
        <v/>
      </c>
      <c r="K1360" s="22" t="str">
        <f aca="false">IF(OR(H1360="",F1360=""),"",IF(ROUND(MAX(0,MOD(H1360-F1360+0.5,1)-0.5)*1440,0)&gt;IFERROR(VLOOKUP(E1360,الورديات!$A$2:$E$21,5,FALSE()),0),ROUND(MAX(0,MOD(H1360-F1360+0.5,1)-0.5)*1440,0),0))</f>
        <v/>
      </c>
      <c r="L1360" s="22" t="str">
        <f aca="false">IF(OR(I1360="",G1360=""),"",ROUND(MAX(0,MOD(G1360-I1360+0.5,1)-0.5)*1440,0))</f>
        <v/>
      </c>
      <c r="M1360" s="22" t="str">
        <f aca="false">IF(OR(I1360="",G1360=""),"",IF(ROUND(MAX(0,MOD(I1360-G1360+0.5,1)-0.5)*1440,0)&gt;=الإعدادات!$B$8,ROUND(MAX(0,MOD(I1360-G1360+0.5,1)-0.5)*1440,0),0))</f>
        <v/>
      </c>
      <c r="N1360" s="18" t="str">
        <f aca="false">IF(OR(A1360="",B1360=""),"",IF(COUNTIFS(الإجازات!$A$2:$A$1001,B1360,الإجازات!$D$2:$D$1001,"&lt;="&amp;A1360,الإجازات!$E$2:$E$1001,"&gt;="&amp;A1360,الإجازات!$G$2:$G$1001,"مقبولة")=0,"",LOOKUP(2,1/((الإجازات!$A$2:$A$1001=B1360)*(الإجازات!$D$2:$D$1001&lt;=A1360)*(الإجازات!$E$2:$E$1001&gt;=A1360)*(الإجازات!$G$2:$G$1001="مقبولة")),الإجازات!$C$2:$C$1001)))</f>
        <v/>
      </c>
      <c r="O1360" s="17"/>
      <c r="P1360" s="23" t="str">
        <f aca="false">IF(B1360="","",IF(ISNA(MATCH(B1360,الموظفين!$A$2:$A$501,0)),"⚠ كود غير موجود",IF(O1360&lt;&gt;"",O1360,IF(N1360&lt;&gt;"",N1360,IF(H1360="",IF(AND(A1360&lt;&gt;"",WEEKDAY(A1360)=الإعدادات!$B$11),"راحة أسبوعية","غائب"),IF(I1360="","بدون انصراف",IF(N(K1360)&gt;0,"متأخر","حاضر")))))))</f>
        <v/>
      </c>
      <c r="Q1360" s="24" t="str">
        <f aca="false">IF(B1360="","",IF(OR(P1360="غائب",P1360="غياب",P1360="إجازة بدون راتب"),IFERROR(VLOOKUP(B1360,الموظفين!$A$2:$J$501,8,FALSE()),0),0))</f>
        <v/>
      </c>
      <c r="R1360" s="24" t="str">
        <f aca="false">IF(B1360="","",ROUND((N(K1360)+N(L1360))/60*IFERROR(VLOOKUP(B1360,الموظفين!$A$2:$J$501,8,FALSE()),0)/الإعدادات!$B$6*الإعدادات!$B$9,2))</f>
        <v/>
      </c>
      <c r="S1360" s="24" t="str">
        <f aca="false">IF(OR(B1360="",M1360=""),"",ROUND(M1360/60*IFERROR(VLOOKUP(B1360,الموظفين!$A$2:$J$501,9,FALSE()),0),2))</f>
        <v/>
      </c>
      <c r="T1360" s="17"/>
      <c r="U1360" s="23" t="str">
        <f aca="false">IF(OR(A1360="",B1360=""),"",A1360&amp;"|"&amp;B1360)</f>
        <v/>
      </c>
    </row>
    <row r="1361" customFormat="false" ht="15" hidden="false" customHeight="false" outlineLevel="0" collapsed="false">
      <c r="A1361" s="16"/>
      <c r="B1361" s="17"/>
      <c r="C1361" s="18" t="str">
        <f aca="false">IF($B1361="","",IFERROR(VLOOKUP($B1361,الموظفين!$A$2:$J$501,2,FALSE())&amp;"","⚠ كود غير موجود"))</f>
        <v/>
      </c>
      <c r="D1361" s="18" t="str">
        <f aca="false">IF($B1361="","",IFERROR(VLOOKUP($B1361,الموظفين!$A$2:$J$501,3,FALSE())&amp;"",""))</f>
        <v/>
      </c>
      <c r="E1361" s="18" t="str">
        <f aca="false">IF($B1361="","",IFERROR(VLOOKUP($B1361,الموظفين!$A$2:$J$501,5,FALSE())&amp;"",""))</f>
        <v/>
      </c>
      <c r="F1361" s="19" t="str">
        <f aca="false">IF($B1361="","",IFERROR(VLOOKUP($B1361,الموظفين!$A$2:$J$501,6,FALSE()),""))</f>
        <v/>
      </c>
      <c r="G1361" s="19" t="str">
        <f aca="false">IF($B1361="","",IFERROR(VLOOKUP($B1361,الموظفين!$A$2:$J$501,7,FALSE()),""))</f>
        <v/>
      </c>
      <c r="H1361" s="20"/>
      <c r="I1361" s="20"/>
      <c r="J1361" s="21" t="str">
        <f aca="false">IF(OR(H1361="",I1361=""),"",ROUND(MOD(I1361-H1361,1)*24,2))</f>
        <v/>
      </c>
      <c r="K1361" s="22" t="str">
        <f aca="false">IF(OR(H1361="",F1361=""),"",IF(ROUND(MAX(0,MOD(H1361-F1361+0.5,1)-0.5)*1440,0)&gt;IFERROR(VLOOKUP(E1361,الورديات!$A$2:$E$21,5,FALSE()),0),ROUND(MAX(0,MOD(H1361-F1361+0.5,1)-0.5)*1440,0),0))</f>
        <v/>
      </c>
      <c r="L1361" s="22" t="str">
        <f aca="false">IF(OR(I1361="",G1361=""),"",ROUND(MAX(0,MOD(G1361-I1361+0.5,1)-0.5)*1440,0))</f>
        <v/>
      </c>
      <c r="M1361" s="22" t="str">
        <f aca="false">IF(OR(I1361="",G1361=""),"",IF(ROUND(MAX(0,MOD(I1361-G1361+0.5,1)-0.5)*1440,0)&gt;=الإعدادات!$B$8,ROUND(MAX(0,MOD(I1361-G1361+0.5,1)-0.5)*1440,0),0))</f>
        <v/>
      </c>
      <c r="N1361" s="18" t="str">
        <f aca="false">IF(OR(A1361="",B1361=""),"",IF(COUNTIFS(الإجازات!$A$2:$A$1001,B1361,الإجازات!$D$2:$D$1001,"&lt;="&amp;A1361,الإجازات!$E$2:$E$1001,"&gt;="&amp;A1361,الإجازات!$G$2:$G$1001,"مقبولة")=0,"",LOOKUP(2,1/((الإجازات!$A$2:$A$1001=B1361)*(الإجازات!$D$2:$D$1001&lt;=A1361)*(الإجازات!$E$2:$E$1001&gt;=A1361)*(الإجازات!$G$2:$G$1001="مقبولة")),الإجازات!$C$2:$C$1001)))</f>
        <v/>
      </c>
      <c r="O1361" s="17"/>
      <c r="P1361" s="23" t="str">
        <f aca="false">IF(B1361="","",IF(ISNA(MATCH(B1361,الموظفين!$A$2:$A$501,0)),"⚠ كود غير موجود",IF(O1361&lt;&gt;"",O1361,IF(N1361&lt;&gt;"",N1361,IF(H1361="",IF(AND(A1361&lt;&gt;"",WEEKDAY(A1361)=الإعدادات!$B$11),"راحة أسبوعية","غائب"),IF(I1361="","بدون انصراف",IF(N(K1361)&gt;0,"متأخر","حاضر")))))))</f>
        <v/>
      </c>
      <c r="Q1361" s="24" t="str">
        <f aca="false">IF(B1361="","",IF(OR(P1361="غائب",P1361="غياب",P1361="إجازة بدون راتب"),IFERROR(VLOOKUP(B1361,الموظفين!$A$2:$J$501,8,FALSE()),0),0))</f>
        <v/>
      </c>
      <c r="R1361" s="24" t="str">
        <f aca="false">IF(B1361="","",ROUND((N(K1361)+N(L1361))/60*IFERROR(VLOOKUP(B1361,الموظفين!$A$2:$J$501,8,FALSE()),0)/الإعدادات!$B$6*الإعدادات!$B$9,2))</f>
        <v/>
      </c>
      <c r="S1361" s="24" t="str">
        <f aca="false">IF(OR(B1361="",M1361=""),"",ROUND(M1361/60*IFERROR(VLOOKUP(B1361,الموظفين!$A$2:$J$501,9,FALSE()),0),2))</f>
        <v/>
      </c>
      <c r="T1361" s="17"/>
      <c r="U1361" s="23" t="str">
        <f aca="false">IF(OR(A1361="",B1361=""),"",A1361&amp;"|"&amp;B1361)</f>
        <v/>
      </c>
    </row>
    <row r="1362" customFormat="false" ht="15" hidden="false" customHeight="false" outlineLevel="0" collapsed="false">
      <c r="A1362" s="16"/>
      <c r="B1362" s="17"/>
      <c r="C1362" s="18" t="str">
        <f aca="false">IF($B1362="","",IFERROR(VLOOKUP($B1362,الموظفين!$A$2:$J$501,2,FALSE())&amp;"","⚠ كود غير موجود"))</f>
        <v/>
      </c>
      <c r="D1362" s="18" t="str">
        <f aca="false">IF($B1362="","",IFERROR(VLOOKUP($B1362,الموظفين!$A$2:$J$501,3,FALSE())&amp;"",""))</f>
        <v/>
      </c>
      <c r="E1362" s="18" t="str">
        <f aca="false">IF($B1362="","",IFERROR(VLOOKUP($B1362,الموظفين!$A$2:$J$501,5,FALSE())&amp;"",""))</f>
        <v/>
      </c>
      <c r="F1362" s="19" t="str">
        <f aca="false">IF($B1362="","",IFERROR(VLOOKUP($B1362,الموظفين!$A$2:$J$501,6,FALSE()),""))</f>
        <v/>
      </c>
      <c r="G1362" s="19" t="str">
        <f aca="false">IF($B1362="","",IFERROR(VLOOKUP($B1362,الموظفين!$A$2:$J$501,7,FALSE()),""))</f>
        <v/>
      </c>
      <c r="H1362" s="20"/>
      <c r="I1362" s="20"/>
      <c r="J1362" s="21" t="str">
        <f aca="false">IF(OR(H1362="",I1362=""),"",ROUND(MOD(I1362-H1362,1)*24,2))</f>
        <v/>
      </c>
      <c r="K1362" s="22" t="str">
        <f aca="false">IF(OR(H1362="",F1362=""),"",IF(ROUND(MAX(0,MOD(H1362-F1362+0.5,1)-0.5)*1440,0)&gt;IFERROR(VLOOKUP(E1362,الورديات!$A$2:$E$21,5,FALSE()),0),ROUND(MAX(0,MOD(H1362-F1362+0.5,1)-0.5)*1440,0),0))</f>
        <v/>
      </c>
      <c r="L1362" s="22" t="str">
        <f aca="false">IF(OR(I1362="",G1362=""),"",ROUND(MAX(0,MOD(G1362-I1362+0.5,1)-0.5)*1440,0))</f>
        <v/>
      </c>
      <c r="M1362" s="22" t="str">
        <f aca="false">IF(OR(I1362="",G1362=""),"",IF(ROUND(MAX(0,MOD(I1362-G1362+0.5,1)-0.5)*1440,0)&gt;=الإعدادات!$B$8,ROUND(MAX(0,MOD(I1362-G1362+0.5,1)-0.5)*1440,0),0))</f>
        <v/>
      </c>
      <c r="N1362" s="18" t="str">
        <f aca="false">IF(OR(A1362="",B1362=""),"",IF(COUNTIFS(الإجازات!$A$2:$A$1001,B1362,الإجازات!$D$2:$D$1001,"&lt;="&amp;A1362,الإجازات!$E$2:$E$1001,"&gt;="&amp;A1362,الإجازات!$G$2:$G$1001,"مقبولة")=0,"",LOOKUP(2,1/((الإجازات!$A$2:$A$1001=B1362)*(الإجازات!$D$2:$D$1001&lt;=A1362)*(الإجازات!$E$2:$E$1001&gt;=A1362)*(الإجازات!$G$2:$G$1001="مقبولة")),الإجازات!$C$2:$C$1001)))</f>
        <v/>
      </c>
      <c r="O1362" s="17"/>
      <c r="P1362" s="23" t="str">
        <f aca="false">IF(B1362="","",IF(ISNA(MATCH(B1362,الموظفين!$A$2:$A$501,0)),"⚠ كود غير موجود",IF(O1362&lt;&gt;"",O1362,IF(N1362&lt;&gt;"",N1362,IF(H1362="",IF(AND(A1362&lt;&gt;"",WEEKDAY(A1362)=الإعدادات!$B$11),"راحة أسبوعية","غائب"),IF(I1362="","بدون انصراف",IF(N(K1362)&gt;0,"متأخر","حاضر")))))))</f>
        <v/>
      </c>
      <c r="Q1362" s="24" t="str">
        <f aca="false">IF(B1362="","",IF(OR(P1362="غائب",P1362="غياب",P1362="إجازة بدون راتب"),IFERROR(VLOOKUP(B1362,الموظفين!$A$2:$J$501,8,FALSE()),0),0))</f>
        <v/>
      </c>
      <c r="R1362" s="24" t="str">
        <f aca="false">IF(B1362="","",ROUND((N(K1362)+N(L1362))/60*IFERROR(VLOOKUP(B1362,الموظفين!$A$2:$J$501,8,FALSE()),0)/الإعدادات!$B$6*الإعدادات!$B$9,2))</f>
        <v/>
      </c>
      <c r="S1362" s="24" t="str">
        <f aca="false">IF(OR(B1362="",M1362=""),"",ROUND(M1362/60*IFERROR(VLOOKUP(B1362,الموظفين!$A$2:$J$501,9,FALSE()),0),2))</f>
        <v/>
      </c>
      <c r="T1362" s="17"/>
      <c r="U1362" s="23" t="str">
        <f aca="false">IF(OR(A1362="",B1362=""),"",A1362&amp;"|"&amp;B1362)</f>
        <v/>
      </c>
    </row>
    <row r="1363" customFormat="false" ht="15" hidden="false" customHeight="false" outlineLevel="0" collapsed="false">
      <c r="A1363" s="16"/>
      <c r="B1363" s="17"/>
      <c r="C1363" s="18" t="str">
        <f aca="false">IF($B1363="","",IFERROR(VLOOKUP($B1363,الموظفين!$A$2:$J$501,2,FALSE())&amp;"","⚠ كود غير موجود"))</f>
        <v/>
      </c>
      <c r="D1363" s="18" t="str">
        <f aca="false">IF($B1363="","",IFERROR(VLOOKUP($B1363,الموظفين!$A$2:$J$501,3,FALSE())&amp;"",""))</f>
        <v/>
      </c>
      <c r="E1363" s="18" t="str">
        <f aca="false">IF($B1363="","",IFERROR(VLOOKUP($B1363,الموظفين!$A$2:$J$501,5,FALSE())&amp;"",""))</f>
        <v/>
      </c>
      <c r="F1363" s="19" t="str">
        <f aca="false">IF($B1363="","",IFERROR(VLOOKUP($B1363,الموظفين!$A$2:$J$501,6,FALSE()),""))</f>
        <v/>
      </c>
      <c r="G1363" s="19" t="str">
        <f aca="false">IF($B1363="","",IFERROR(VLOOKUP($B1363,الموظفين!$A$2:$J$501,7,FALSE()),""))</f>
        <v/>
      </c>
      <c r="H1363" s="20"/>
      <c r="I1363" s="20"/>
      <c r="J1363" s="21" t="str">
        <f aca="false">IF(OR(H1363="",I1363=""),"",ROUND(MOD(I1363-H1363,1)*24,2))</f>
        <v/>
      </c>
      <c r="K1363" s="22" t="str">
        <f aca="false">IF(OR(H1363="",F1363=""),"",IF(ROUND(MAX(0,MOD(H1363-F1363+0.5,1)-0.5)*1440,0)&gt;IFERROR(VLOOKUP(E1363,الورديات!$A$2:$E$21,5,FALSE()),0),ROUND(MAX(0,MOD(H1363-F1363+0.5,1)-0.5)*1440,0),0))</f>
        <v/>
      </c>
      <c r="L1363" s="22" t="str">
        <f aca="false">IF(OR(I1363="",G1363=""),"",ROUND(MAX(0,MOD(G1363-I1363+0.5,1)-0.5)*1440,0))</f>
        <v/>
      </c>
      <c r="M1363" s="22" t="str">
        <f aca="false">IF(OR(I1363="",G1363=""),"",IF(ROUND(MAX(0,MOD(I1363-G1363+0.5,1)-0.5)*1440,0)&gt;=الإعدادات!$B$8,ROUND(MAX(0,MOD(I1363-G1363+0.5,1)-0.5)*1440,0),0))</f>
        <v/>
      </c>
      <c r="N1363" s="18" t="str">
        <f aca="false">IF(OR(A1363="",B1363=""),"",IF(COUNTIFS(الإجازات!$A$2:$A$1001,B1363,الإجازات!$D$2:$D$1001,"&lt;="&amp;A1363,الإجازات!$E$2:$E$1001,"&gt;="&amp;A1363,الإجازات!$G$2:$G$1001,"مقبولة")=0,"",LOOKUP(2,1/((الإجازات!$A$2:$A$1001=B1363)*(الإجازات!$D$2:$D$1001&lt;=A1363)*(الإجازات!$E$2:$E$1001&gt;=A1363)*(الإجازات!$G$2:$G$1001="مقبولة")),الإجازات!$C$2:$C$1001)))</f>
        <v/>
      </c>
      <c r="O1363" s="17"/>
      <c r="P1363" s="23" t="str">
        <f aca="false">IF(B1363="","",IF(ISNA(MATCH(B1363,الموظفين!$A$2:$A$501,0)),"⚠ كود غير موجود",IF(O1363&lt;&gt;"",O1363,IF(N1363&lt;&gt;"",N1363,IF(H1363="",IF(AND(A1363&lt;&gt;"",WEEKDAY(A1363)=الإعدادات!$B$11),"راحة أسبوعية","غائب"),IF(I1363="","بدون انصراف",IF(N(K1363)&gt;0,"متأخر","حاضر")))))))</f>
        <v/>
      </c>
      <c r="Q1363" s="24" t="str">
        <f aca="false">IF(B1363="","",IF(OR(P1363="غائب",P1363="غياب",P1363="إجازة بدون راتب"),IFERROR(VLOOKUP(B1363,الموظفين!$A$2:$J$501,8,FALSE()),0),0))</f>
        <v/>
      </c>
      <c r="R1363" s="24" t="str">
        <f aca="false">IF(B1363="","",ROUND((N(K1363)+N(L1363))/60*IFERROR(VLOOKUP(B1363,الموظفين!$A$2:$J$501,8,FALSE()),0)/الإعدادات!$B$6*الإعدادات!$B$9,2))</f>
        <v/>
      </c>
      <c r="S1363" s="24" t="str">
        <f aca="false">IF(OR(B1363="",M1363=""),"",ROUND(M1363/60*IFERROR(VLOOKUP(B1363,الموظفين!$A$2:$J$501,9,FALSE()),0),2))</f>
        <v/>
      </c>
      <c r="T1363" s="17"/>
      <c r="U1363" s="23" t="str">
        <f aca="false">IF(OR(A1363="",B1363=""),"",A1363&amp;"|"&amp;B1363)</f>
        <v/>
      </c>
    </row>
    <row r="1364" customFormat="false" ht="15" hidden="false" customHeight="false" outlineLevel="0" collapsed="false">
      <c r="A1364" s="16"/>
      <c r="B1364" s="17"/>
      <c r="C1364" s="18" t="str">
        <f aca="false">IF($B1364="","",IFERROR(VLOOKUP($B1364,الموظفين!$A$2:$J$501,2,FALSE())&amp;"","⚠ كود غير موجود"))</f>
        <v/>
      </c>
      <c r="D1364" s="18" t="str">
        <f aca="false">IF($B1364="","",IFERROR(VLOOKUP($B1364,الموظفين!$A$2:$J$501,3,FALSE())&amp;"",""))</f>
        <v/>
      </c>
      <c r="E1364" s="18" t="str">
        <f aca="false">IF($B1364="","",IFERROR(VLOOKUP($B1364,الموظفين!$A$2:$J$501,5,FALSE())&amp;"",""))</f>
        <v/>
      </c>
      <c r="F1364" s="19" t="str">
        <f aca="false">IF($B1364="","",IFERROR(VLOOKUP($B1364,الموظفين!$A$2:$J$501,6,FALSE()),""))</f>
        <v/>
      </c>
      <c r="G1364" s="19" t="str">
        <f aca="false">IF($B1364="","",IFERROR(VLOOKUP($B1364,الموظفين!$A$2:$J$501,7,FALSE()),""))</f>
        <v/>
      </c>
      <c r="H1364" s="20"/>
      <c r="I1364" s="20"/>
      <c r="J1364" s="21" t="str">
        <f aca="false">IF(OR(H1364="",I1364=""),"",ROUND(MOD(I1364-H1364,1)*24,2))</f>
        <v/>
      </c>
      <c r="K1364" s="22" t="str">
        <f aca="false">IF(OR(H1364="",F1364=""),"",IF(ROUND(MAX(0,MOD(H1364-F1364+0.5,1)-0.5)*1440,0)&gt;IFERROR(VLOOKUP(E1364,الورديات!$A$2:$E$21,5,FALSE()),0),ROUND(MAX(0,MOD(H1364-F1364+0.5,1)-0.5)*1440,0),0))</f>
        <v/>
      </c>
      <c r="L1364" s="22" t="str">
        <f aca="false">IF(OR(I1364="",G1364=""),"",ROUND(MAX(0,MOD(G1364-I1364+0.5,1)-0.5)*1440,0))</f>
        <v/>
      </c>
      <c r="M1364" s="22" t="str">
        <f aca="false">IF(OR(I1364="",G1364=""),"",IF(ROUND(MAX(0,MOD(I1364-G1364+0.5,1)-0.5)*1440,0)&gt;=الإعدادات!$B$8,ROUND(MAX(0,MOD(I1364-G1364+0.5,1)-0.5)*1440,0),0))</f>
        <v/>
      </c>
      <c r="N1364" s="18" t="str">
        <f aca="false">IF(OR(A1364="",B1364=""),"",IF(COUNTIFS(الإجازات!$A$2:$A$1001,B1364,الإجازات!$D$2:$D$1001,"&lt;="&amp;A1364,الإجازات!$E$2:$E$1001,"&gt;="&amp;A1364,الإجازات!$G$2:$G$1001,"مقبولة")=0,"",LOOKUP(2,1/((الإجازات!$A$2:$A$1001=B1364)*(الإجازات!$D$2:$D$1001&lt;=A1364)*(الإجازات!$E$2:$E$1001&gt;=A1364)*(الإجازات!$G$2:$G$1001="مقبولة")),الإجازات!$C$2:$C$1001)))</f>
        <v/>
      </c>
      <c r="O1364" s="17"/>
      <c r="P1364" s="23" t="str">
        <f aca="false">IF(B1364="","",IF(ISNA(MATCH(B1364,الموظفين!$A$2:$A$501,0)),"⚠ كود غير موجود",IF(O1364&lt;&gt;"",O1364,IF(N1364&lt;&gt;"",N1364,IF(H1364="",IF(AND(A1364&lt;&gt;"",WEEKDAY(A1364)=الإعدادات!$B$11),"راحة أسبوعية","غائب"),IF(I1364="","بدون انصراف",IF(N(K1364)&gt;0,"متأخر","حاضر")))))))</f>
        <v/>
      </c>
      <c r="Q1364" s="24" t="str">
        <f aca="false">IF(B1364="","",IF(OR(P1364="غائب",P1364="غياب",P1364="إجازة بدون راتب"),IFERROR(VLOOKUP(B1364,الموظفين!$A$2:$J$501,8,FALSE()),0),0))</f>
        <v/>
      </c>
      <c r="R1364" s="24" t="str">
        <f aca="false">IF(B1364="","",ROUND((N(K1364)+N(L1364))/60*IFERROR(VLOOKUP(B1364,الموظفين!$A$2:$J$501,8,FALSE()),0)/الإعدادات!$B$6*الإعدادات!$B$9,2))</f>
        <v/>
      </c>
      <c r="S1364" s="24" t="str">
        <f aca="false">IF(OR(B1364="",M1364=""),"",ROUND(M1364/60*IFERROR(VLOOKUP(B1364,الموظفين!$A$2:$J$501,9,FALSE()),0),2))</f>
        <v/>
      </c>
      <c r="T1364" s="17"/>
      <c r="U1364" s="23" t="str">
        <f aca="false">IF(OR(A1364="",B1364=""),"",A1364&amp;"|"&amp;B1364)</f>
        <v/>
      </c>
    </row>
    <row r="1365" customFormat="false" ht="15" hidden="false" customHeight="false" outlineLevel="0" collapsed="false">
      <c r="A1365" s="16"/>
      <c r="B1365" s="17"/>
      <c r="C1365" s="18" t="str">
        <f aca="false">IF($B1365="","",IFERROR(VLOOKUP($B1365,الموظفين!$A$2:$J$501,2,FALSE())&amp;"","⚠ كود غير موجود"))</f>
        <v/>
      </c>
      <c r="D1365" s="18" t="str">
        <f aca="false">IF($B1365="","",IFERROR(VLOOKUP($B1365,الموظفين!$A$2:$J$501,3,FALSE())&amp;"",""))</f>
        <v/>
      </c>
      <c r="E1365" s="18" t="str">
        <f aca="false">IF($B1365="","",IFERROR(VLOOKUP($B1365,الموظفين!$A$2:$J$501,5,FALSE())&amp;"",""))</f>
        <v/>
      </c>
      <c r="F1365" s="19" t="str">
        <f aca="false">IF($B1365="","",IFERROR(VLOOKUP($B1365,الموظفين!$A$2:$J$501,6,FALSE()),""))</f>
        <v/>
      </c>
      <c r="G1365" s="19" t="str">
        <f aca="false">IF($B1365="","",IFERROR(VLOOKUP($B1365,الموظفين!$A$2:$J$501,7,FALSE()),""))</f>
        <v/>
      </c>
      <c r="H1365" s="20"/>
      <c r="I1365" s="20"/>
      <c r="J1365" s="21" t="str">
        <f aca="false">IF(OR(H1365="",I1365=""),"",ROUND(MOD(I1365-H1365,1)*24,2))</f>
        <v/>
      </c>
      <c r="K1365" s="22" t="str">
        <f aca="false">IF(OR(H1365="",F1365=""),"",IF(ROUND(MAX(0,MOD(H1365-F1365+0.5,1)-0.5)*1440,0)&gt;IFERROR(VLOOKUP(E1365,الورديات!$A$2:$E$21,5,FALSE()),0),ROUND(MAX(0,MOD(H1365-F1365+0.5,1)-0.5)*1440,0),0))</f>
        <v/>
      </c>
      <c r="L1365" s="22" t="str">
        <f aca="false">IF(OR(I1365="",G1365=""),"",ROUND(MAX(0,MOD(G1365-I1365+0.5,1)-0.5)*1440,0))</f>
        <v/>
      </c>
      <c r="M1365" s="22" t="str">
        <f aca="false">IF(OR(I1365="",G1365=""),"",IF(ROUND(MAX(0,MOD(I1365-G1365+0.5,1)-0.5)*1440,0)&gt;=الإعدادات!$B$8,ROUND(MAX(0,MOD(I1365-G1365+0.5,1)-0.5)*1440,0),0))</f>
        <v/>
      </c>
      <c r="N1365" s="18" t="str">
        <f aca="false">IF(OR(A1365="",B1365=""),"",IF(COUNTIFS(الإجازات!$A$2:$A$1001,B1365,الإجازات!$D$2:$D$1001,"&lt;="&amp;A1365,الإجازات!$E$2:$E$1001,"&gt;="&amp;A1365,الإجازات!$G$2:$G$1001,"مقبولة")=0,"",LOOKUP(2,1/((الإجازات!$A$2:$A$1001=B1365)*(الإجازات!$D$2:$D$1001&lt;=A1365)*(الإجازات!$E$2:$E$1001&gt;=A1365)*(الإجازات!$G$2:$G$1001="مقبولة")),الإجازات!$C$2:$C$1001)))</f>
        <v/>
      </c>
      <c r="O1365" s="17"/>
      <c r="P1365" s="23" t="str">
        <f aca="false">IF(B1365="","",IF(ISNA(MATCH(B1365,الموظفين!$A$2:$A$501,0)),"⚠ كود غير موجود",IF(O1365&lt;&gt;"",O1365,IF(N1365&lt;&gt;"",N1365,IF(H1365="",IF(AND(A1365&lt;&gt;"",WEEKDAY(A1365)=الإعدادات!$B$11),"راحة أسبوعية","غائب"),IF(I1365="","بدون انصراف",IF(N(K1365)&gt;0,"متأخر","حاضر")))))))</f>
        <v/>
      </c>
      <c r="Q1365" s="24" t="str">
        <f aca="false">IF(B1365="","",IF(OR(P1365="غائب",P1365="غياب",P1365="إجازة بدون راتب"),IFERROR(VLOOKUP(B1365,الموظفين!$A$2:$J$501,8,FALSE()),0),0))</f>
        <v/>
      </c>
      <c r="R1365" s="24" t="str">
        <f aca="false">IF(B1365="","",ROUND((N(K1365)+N(L1365))/60*IFERROR(VLOOKUP(B1365,الموظفين!$A$2:$J$501,8,FALSE()),0)/الإعدادات!$B$6*الإعدادات!$B$9,2))</f>
        <v/>
      </c>
      <c r="S1365" s="24" t="str">
        <f aca="false">IF(OR(B1365="",M1365=""),"",ROUND(M1365/60*IFERROR(VLOOKUP(B1365,الموظفين!$A$2:$J$501,9,FALSE()),0),2))</f>
        <v/>
      </c>
      <c r="T1365" s="17"/>
      <c r="U1365" s="23" t="str">
        <f aca="false">IF(OR(A1365="",B1365=""),"",A1365&amp;"|"&amp;B1365)</f>
        <v/>
      </c>
    </row>
    <row r="1366" customFormat="false" ht="15" hidden="false" customHeight="false" outlineLevel="0" collapsed="false">
      <c r="A1366" s="16"/>
      <c r="B1366" s="17"/>
      <c r="C1366" s="18" t="str">
        <f aca="false">IF($B1366="","",IFERROR(VLOOKUP($B1366,الموظفين!$A$2:$J$501,2,FALSE())&amp;"","⚠ كود غير موجود"))</f>
        <v/>
      </c>
      <c r="D1366" s="18" t="str">
        <f aca="false">IF($B1366="","",IFERROR(VLOOKUP($B1366,الموظفين!$A$2:$J$501,3,FALSE())&amp;"",""))</f>
        <v/>
      </c>
      <c r="E1366" s="18" t="str">
        <f aca="false">IF($B1366="","",IFERROR(VLOOKUP($B1366,الموظفين!$A$2:$J$501,5,FALSE())&amp;"",""))</f>
        <v/>
      </c>
      <c r="F1366" s="19" t="str">
        <f aca="false">IF($B1366="","",IFERROR(VLOOKUP($B1366,الموظفين!$A$2:$J$501,6,FALSE()),""))</f>
        <v/>
      </c>
      <c r="G1366" s="19" t="str">
        <f aca="false">IF($B1366="","",IFERROR(VLOOKUP($B1366,الموظفين!$A$2:$J$501,7,FALSE()),""))</f>
        <v/>
      </c>
      <c r="H1366" s="20"/>
      <c r="I1366" s="20"/>
      <c r="J1366" s="21" t="str">
        <f aca="false">IF(OR(H1366="",I1366=""),"",ROUND(MOD(I1366-H1366,1)*24,2))</f>
        <v/>
      </c>
      <c r="K1366" s="22" t="str">
        <f aca="false">IF(OR(H1366="",F1366=""),"",IF(ROUND(MAX(0,MOD(H1366-F1366+0.5,1)-0.5)*1440,0)&gt;IFERROR(VLOOKUP(E1366,الورديات!$A$2:$E$21,5,FALSE()),0),ROUND(MAX(0,MOD(H1366-F1366+0.5,1)-0.5)*1440,0),0))</f>
        <v/>
      </c>
      <c r="L1366" s="22" t="str">
        <f aca="false">IF(OR(I1366="",G1366=""),"",ROUND(MAX(0,MOD(G1366-I1366+0.5,1)-0.5)*1440,0))</f>
        <v/>
      </c>
      <c r="M1366" s="22" t="str">
        <f aca="false">IF(OR(I1366="",G1366=""),"",IF(ROUND(MAX(0,MOD(I1366-G1366+0.5,1)-0.5)*1440,0)&gt;=الإعدادات!$B$8,ROUND(MAX(0,MOD(I1366-G1366+0.5,1)-0.5)*1440,0),0))</f>
        <v/>
      </c>
      <c r="N1366" s="18" t="str">
        <f aca="false">IF(OR(A1366="",B1366=""),"",IF(COUNTIFS(الإجازات!$A$2:$A$1001,B1366,الإجازات!$D$2:$D$1001,"&lt;="&amp;A1366,الإجازات!$E$2:$E$1001,"&gt;="&amp;A1366,الإجازات!$G$2:$G$1001,"مقبولة")=0,"",LOOKUP(2,1/((الإجازات!$A$2:$A$1001=B1366)*(الإجازات!$D$2:$D$1001&lt;=A1366)*(الإجازات!$E$2:$E$1001&gt;=A1366)*(الإجازات!$G$2:$G$1001="مقبولة")),الإجازات!$C$2:$C$1001)))</f>
        <v/>
      </c>
      <c r="O1366" s="17"/>
      <c r="P1366" s="23" t="str">
        <f aca="false">IF(B1366="","",IF(ISNA(MATCH(B1366,الموظفين!$A$2:$A$501,0)),"⚠ كود غير موجود",IF(O1366&lt;&gt;"",O1366,IF(N1366&lt;&gt;"",N1366,IF(H1366="",IF(AND(A1366&lt;&gt;"",WEEKDAY(A1366)=الإعدادات!$B$11),"راحة أسبوعية","غائب"),IF(I1366="","بدون انصراف",IF(N(K1366)&gt;0,"متأخر","حاضر")))))))</f>
        <v/>
      </c>
      <c r="Q1366" s="24" t="str">
        <f aca="false">IF(B1366="","",IF(OR(P1366="غائب",P1366="غياب",P1366="إجازة بدون راتب"),IFERROR(VLOOKUP(B1366,الموظفين!$A$2:$J$501,8,FALSE()),0),0))</f>
        <v/>
      </c>
      <c r="R1366" s="24" t="str">
        <f aca="false">IF(B1366="","",ROUND((N(K1366)+N(L1366))/60*IFERROR(VLOOKUP(B1366,الموظفين!$A$2:$J$501,8,FALSE()),0)/الإعدادات!$B$6*الإعدادات!$B$9,2))</f>
        <v/>
      </c>
      <c r="S1366" s="24" t="str">
        <f aca="false">IF(OR(B1366="",M1366=""),"",ROUND(M1366/60*IFERROR(VLOOKUP(B1366,الموظفين!$A$2:$J$501,9,FALSE()),0),2))</f>
        <v/>
      </c>
      <c r="T1366" s="17"/>
      <c r="U1366" s="23" t="str">
        <f aca="false">IF(OR(A1366="",B1366=""),"",A1366&amp;"|"&amp;B1366)</f>
        <v/>
      </c>
    </row>
    <row r="1367" customFormat="false" ht="15" hidden="false" customHeight="false" outlineLevel="0" collapsed="false">
      <c r="A1367" s="16"/>
      <c r="B1367" s="17"/>
      <c r="C1367" s="18" t="str">
        <f aca="false">IF($B1367="","",IFERROR(VLOOKUP($B1367,الموظفين!$A$2:$J$501,2,FALSE())&amp;"","⚠ كود غير موجود"))</f>
        <v/>
      </c>
      <c r="D1367" s="18" t="str">
        <f aca="false">IF($B1367="","",IFERROR(VLOOKUP($B1367,الموظفين!$A$2:$J$501,3,FALSE())&amp;"",""))</f>
        <v/>
      </c>
      <c r="E1367" s="18" t="str">
        <f aca="false">IF($B1367="","",IFERROR(VLOOKUP($B1367,الموظفين!$A$2:$J$501,5,FALSE())&amp;"",""))</f>
        <v/>
      </c>
      <c r="F1367" s="19" t="str">
        <f aca="false">IF($B1367="","",IFERROR(VLOOKUP($B1367,الموظفين!$A$2:$J$501,6,FALSE()),""))</f>
        <v/>
      </c>
      <c r="G1367" s="19" t="str">
        <f aca="false">IF($B1367="","",IFERROR(VLOOKUP($B1367,الموظفين!$A$2:$J$501,7,FALSE()),""))</f>
        <v/>
      </c>
      <c r="H1367" s="20"/>
      <c r="I1367" s="20"/>
      <c r="J1367" s="21" t="str">
        <f aca="false">IF(OR(H1367="",I1367=""),"",ROUND(MOD(I1367-H1367,1)*24,2))</f>
        <v/>
      </c>
      <c r="K1367" s="22" t="str">
        <f aca="false">IF(OR(H1367="",F1367=""),"",IF(ROUND(MAX(0,MOD(H1367-F1367+0.5,1)-0.5)*1440,0)&gt;IFERROR(VLOOKUP(E1367,الورديات!$A$2:$E$21,5,FALSE()),0),ROUND(MAX(0,MOD(H1367-F1367+0.5,1)-0.5)*1440,0),0))</f>
        <v/>
      </c>
      <c r="L1367" s="22" t="str">
        <f aca="false">IF(OR(I1367="",G1367=""),"",ROUND(MAX(0,MOD(G1367-I1367+0.5,1)-0.5)*1440,0))</f>
        <v/>
      </c>
      <c r="M1367" s="22" t="str">
        <f aca="false">IF(OR(I1367="",G1367=""),"",IF(ROUND(MAX(0,MOD(I1367-G1367+0.5,1)-0.5)*1440,0)&gt;=الإعدادات!$B$8,ROUND(MAX(0,MOD(I1367-G1367+0.5,1)-0.5)*1440,0),0))</f>
        <v/>
      </c>
      <c r="N1367" s="18" t="str">
        <f aca="false">IF(OR(A1367="",B1367=""),"",IF(COUNTIFS(الإجازات!$A$2:$A$1001,B1367,الإجازات!$D$2:$D$1001,"&lt;="&amp;A1367,الإجازات!$E$2:$E$1001,"&gt;="&amp;A1367,الإجازات!$G$2:$G$1001,"مقبولة")=0,"",LOOKUP(2,1/((الإجازات!$A$2:$A$1001=B1367)*(الإجازات!$D$2:$D$1001&lt;=A1367)*(الإجازات!$E$2:$E$1001&gt;=A1367)*(الإجازات!$G$2:$G$1001="مقبولة")),الإجازات!$C$2:$C$1001)))</f>
        <v/>
      </c>
      <c r="O1367" s="17"/>
      <c r="P1367" s="23" t="str">
        <f aca="false">IF(B1367="","",IF(ISNA(MATCH(B1367,الموظفين!$A$2:$A$501,0)),"⚠ كود غير موجود",IF(O1367&lt;&gt;"",O1367,IF(N1367&lt;&gt;"",N1367,IF(H1367="",IF(AND(A1367&lt;&gt;"",WEEKDAY(A1367)=الإعدادات!$B$11),"راحة أسبوعية","غائب"),IF(I1367="","بدون انصراف",IF(N(K1367)&gt;0,"متأخر","حاضر")))))))</f>
        <v/>
      </c>
      <c r="Q1367" s="24" t="str">
        <f aca="false">IF(B1367="","",IF(OR(P1367="غائب",P1367="غياب",P1367="إجازة بدون راتب"),IFERROR(VLOOKUP(B1367,الموظفين!$A$2:$J$501,8,FALSE()),0),0))</f>
        <v/>
      </c>
      <c r="R1367" s="24" t="str">
        <f aca="false">IF(B1367="","",ROUND((N(K1367)+N(L1367))/60*IFERROR(VLOOKUP(B1367,الموظفين!$A$2:$J$501,8,FALSE()),0)/الإعدادات!$B$6*الإعدادات!$B$9,2))</f>
        <v/>
      </c>
      <c r="S1367" s="24" t="str">
        <f aca="false">IF(OR(B1367="",M1367=""),"",ROUND(M1367/60*IFERROR(VLOOKUP(B1367,الموظفين!$A$2:$J$501,9,FALSE()),0),2))</f>
        <v/>
      </c>
      <c r="T1367" s="17"/>
      <c r="U1367" s="23" t="str">
        <f aca="false">IF(OR(A1367="",B1367=""),"",A1367&amp;"|"&amp;B1367)</f>
        <v/>
      </c>
    </row>
    <row r="1368" customFormat="false" ht="15" hidden="false" customHeight="false" outlineLevel="0" collapsed="false">
      <c r="A1368" s="16"/>
      <c r="B1368" s="17"/>
      <c r="C1368" s="18" t="str">
        <f aca="false">IF($B1368="","",IFERROR(VLOOKUP($B1368,الموظفين!$A$2:$J$501,2,FALSE())&amp;"","⚠ كود غير موجود"))</f>
        <v/>
      </c>
      <c r="D1368" s="18" t="str">
        <f aca="false">IF($B1368="","",IFERROR(VLOOKUP($B1368,الموظفين!$A$2:$J$501,3,FALSE())&amp;"",""))</f>
        <v/>
      </c>
      <c r="E1368" s="18" t="str">
        <f aca="false">IF($B1368="","",IFERROR(VLOOKUP($B1368,الموظفين!$A$2:$J$501,5,FALSE())&amp;"",""))</f>
        <v/>
      </c>
      <c r="F1368" s="19" t="str">
        <f aca="false">IF($B1368="","",IFERROR(VLOOKUP($B1368,الموظفين!$A$2:$J$501,6,FALSE()),""))</f>
        <v/>
      </c>
      <c r="G1368" s="19" t="str">
        <f aca="false">IF($B1368="","",IFERROR(VLOOKUP($B1368,الموظفين!$A$2:$J$501,7,FALSE()),""))</f>
        <v/>
      </c>
      <c r="H1368" s="20"/>
      <c r="I1368" s="20"/>
      <c r="J1368" s="21" t="str">
        <f aca="false">IF(OR(H1368="",I1368=""),"",ROUND(MOD(I1368-H1368,1)*24,2))</f>
        <v/>
      </c>
      <c r="K1368" s="22" t="str">
        <f aca="false">IF(OR(H1368="",F1368=""),"",IF(ROUND(MAX(0,MOD(H1368-F1368+0.5,1)-0.5)*1440,0)&gt;IFERROR(VLOOKUP(E1368,الورديات!$A$2:$E$21,5,FALSE()),0),ROUND(MAX(0,MOD(H1368-F1368+0.5,1)-0.5)*1440,0),0))</f>
        <v/>
      </c>
      <c r="L1368" s="22" t="str">
        <f aca="false">IF(OR(I1368="",G1368=""),"",ROUND(MAX(0,MOD(G1368-I1368+0.5,1)-0.5)*1440,0))</f>
        <v/>
      </c>
      <c r="M1368" s="22" t="str">
        <f aca="false">IF(OR(I1368="",G1368=""),"",IF(ROUND(MAX(0,MOD(I1368-G1368+0.5,1)-0.5)*1440,0)&gt;=الإعدادات!$B$8,ROUND(MAX(0,MOD(I1368-G1368+0.5,1)-0.5)*1440,0),0))</f>
        <v/>
      </c>
      <c r="N1368" s="18" t="str">
        <f aca="false">IF(OR(A1368="",B1368=""),"",IF(COUNTIFS(الإجازات!$A$2:$A$1001,B1368,الإجازات!$D$2:$D$1001,"&lt;="&amp;A1368,الإجازات!$E$2:$E$1001,"&gt;="&amp;A1368,الإجازات!$G$2:$G$1001,"مقبولة")=0,"",LOOKUP(2,1/((الإجازات!$A$2:$A$1001=B1368)*(الإجازات!$D$2:$D$1001&lt;=A1368)*(الإجازات!$E$2:$E$1001&gt;=A1368)*(الإجازات!$G$2:$G$1001="مقبولة")),الإجازات!$C$2:$C$1001)))</f>
        <v/>
      </c>
      <c r="O1368" s="17"/>
      <c r="P1368" s="23" t="str">
        <f aca="false">IF(B1368="","",IF(ISNA(MATCH(B1368,الموظفين!$A$2:$A$501,0)),"⚠ كود غير موجود",IF(O1368&lt;&gt;"",O1368,IF(N1368&lt;&gt;"",N1368,IF(H1368="",IF(AND(A1368&lt;&gt;"",WEEKDAY(A1368)=الإعدادات!$B$11),"راحة أسبوعية","غائب"),IF(I1368="","بدون انصراف",IF(N(K1368)&gt;0,"متأخر","حاضر")))))))</f>
        <v/>
      </c>
      <c r="Q1368" s="24" t="str">
        <f aca="false">IF(B1368="","",IF(OR(P1368="غائب",P1368="غياب",P1368="إجازة بدون راتب"),IFERROR(VLOOKUP(B1368,الموظفين!$A$2:$J$501,8,FALSE()),0),0))</f>
        <v/>
      </c>
      <c r="R1368" s="24" t="str">
        <f aca="false">IF(B1368="","",ROUND((N(K1368)+N(L1368))/60*IFERROR(VLOOKUP(B1368,الموظفين!$A$2:$J$501,8,FALSE()),0)/الإعدادات!$B$6*الإعدادات!$B$9,2))</f>
        <v/>
      </c>
      <c r="S1368" s="24" t="str">
        <f aca="false">IF(OR(B1368="",M1368=""),"",ROUND(M1368/60*IFERROR(VLOOKUP(B1368,الموظفين!$A$2:$J$501,9,FALSE()),0),2))</f>
        <v/>
      </c>
      <c r="T1368" s="17"/>
      <c r="U1368" s="23" t="str">
        <f aca="false">IF(OR(A1368="",B1368=""),"",A1368&amp;"|"&amp;B1368)</f>
        <v/>
      </c>
    </row>
    <row r="1369" customFormat="false" ht="15" hidden="false" customHeight="false" outlineLevel="0" collapsed="false">
      <c r="A1369" s="16"/>
      <c r="B1369" s="17"/>
      <c r="C1369" s="18" t="str">
        <f aca="false">IF($B1369="","",IFERROR(VLOOKUP($B1369,الموظفين!$A$2:$J$501,2,FALSE())&amp;"","⚠ كود غير موجود"))</f>
        <v/>
      </c>
      <c r="D1369" s="18" t="str">
        <f aca="false">IF($B1369="","",IFERROR(VLOOKUP($B1369,الموظفين!$A$2:$J$501,3,FALSE())&amp;"",""))</f>
        <v/>
      </c>
      <c r="E1369" s="18" t="str">
        <f aca="false">IF($B1369="","",IFERROR(VLOOKUP($B1369,الموظفين!$A$2:$J$501,5,FALSE())&amp;"",""))</f>
        <v/>
      </c>
      <c r="F1369" s="19" t="str">
        <f aca="false">IF($B1369="","",IFERROR(VLOOKUP($B1369,الموظفين!$A$2:$J$501,6,FALSE()),""))</f>
        <v/>
      </c>
      <c r="G1369" s="19" t="str">
        <f aca="false">IF($B1369="","",IFERROR(VLOOKUP($B1369,الموظفين!$A$2:$J$501,7,FALSE()),""))</f>
        <v/>
      </c>
      <c r="H1369" s="20"/>
      <c r="I1369" s="20"/>
      <c r="J1369" s="21" t="str">
        <f aca="false">IF(OR(H1369="",I1369=""),"",ROUND(MOD(I1369-H1369,1)*24,2))</f>
        <v/>
      </c>
      <c r="K1369" s="22" t="str">
        <f aca="false">IF(OR(H1369="",F1369=""),"",IF(ROUND(MAX(0,MOD(H1369-F1369+0.5,1)-0.5)*1440,0)&gt;IFERROR(VLOOKUP(E1369,الورديات!$A$2:$E$21,5,FALSE()),0),ROUND(MAX(0,MOD(H1369-F1369+0.5,1)-0.5)*1440,0),0))</f>
        <v/>
      </c>
      <c r="L1369" s="22" t="str">
        <f aca="false">IF(OR(I1369="",G1369=""),"",ROUND(MAX(0,MOD(G1369-I1369+0.5,1)-0.5)*1440,0))</f>
        <v/>
      </c>
      <c r="M1369" s="22" t="str">
        <f aca="false">IF(OR(I1369="",G1369=""),"",IF(ROUND(MAX(0,MOD(I1369-G1369+0.5,1)-0.5)*1440,0)&gt;=الإعدادات!$B$8,ROUND(MAX(0,MOD(I1369-G1369+0.5,1)-0.5)*1440,0),0))</f>
        <v/>
      </c>
      <c r="N1369" s="18" t="str">
        <f aca="false">IF(OR(A1369="",B1369=""),"",IF(COUNTIFS(الإجازات!$A$2:$A$1001,B1369,الإجازات!$D$2:$D$1001,"&lt;="&amp;A1369,الإجازات!$E$2:$E$1001,"&gt;="&amp;A1369,الإجازات!$G$2:$G$1001,"مقبولة")=0,"",LOOKUP(2,1/((الإجازات!$A$2:$A$1001=B1369)*(الإجازات!$D$2:$D$1001&lt;=A1369)*(الإجازات!$E$2:$E$1001&gt;=A1369)*(الإجازات!$G$2:$G$1001="مقبولة")),الإجازات!$C$2:$C$1001)))</f>
        <v/>
      </c>
      <c r="O1369" s="17"/>
      <c r="P1369" s="23" t="str">
        <f aca="false">IF(B1369="","",IF(ISNA(MATCH(B1369,الموظفين!$A$2:$A$501,0)),"⚠ كود غير موجود",IF(O1369&lt;&gt;"",O1369,IF(N1369&lt;&gt;"",N1369,IF(H1369="",IF(AND(A1369&lt;&gt;"",WEEKDAY(A1369)=الإعدادات!$B$11),"راحة أسبوعية","غائب"),IF(I1369="","بدون انصراف",IF(N(K1369)&gt;0,"متأخر","حاضر")))))))</f>
        <v/>
      </c>
      <c r="Q1369" s="24" t="str">
        <f aca="false">IF(B1369="","",IF(OR(P1369="غائب",P1369="غياب",P1369="إجازة بدون راتب"),IFERROR(VLOOKUP(B1369,الموظفين!$A$2:$J$501,8,FALSE()),0),0))</f>
        <v/>
      </c>
      <c r="R1369" s="24" t="str">
        <f aca="false">IF(B1369="","",ROUND((N(K1369)+N(L1369))/60*IFERROR(VLOOKUP(B1369,الموظفين!$A$2:$J$501,8,FALSE()),0)/الإعدادات!$B$6*الإعدادات!$B$9,2))</f>
        <v/>
      </c>
      <c r="S1369" s="24" t="str">
        <f aca="false">IF(OR(B1369="",M1369=""),"",ROUND(M1369/60*IFERROR(VLOOKUP(B1369,الموظفين!$A$2:$J$501,9,FALSE()),0),2))</f>
        <v/>
      </c>
      <c r="T1369" s="17"/>
      <c r="U1369" s="23" t="str">
        <f aca="false">IF(OR(A1369="",B1369=""),"",A1369&amp;"|"&amp;B1369)</f>
        <v/>
      </c>
    </row>
    <row r="1370" customFormat="false" ht="15" hidden="false" customHeight="false" outlineLevel="0" collapsed="false">
      <c r="A1370" s="16"/>
      <c r="B1370" s="17"/>
      <c r="C1370" s="18" t="str">
        <f aca="false">IF($B1370="","",IFERROR(VLOOKUP($B1370,الموظفين!$A$2:$J$501,2,FALSE())&amp;"","⚠ كود غير موجود"))</f>
        <v/>
      </c>
      <c r="D1370" s="18" t="str">
        <f aca="false">IF($B1370="","",IFERROR(VLOOKUP($B1370,الموظفين!$A$2:$J$501,3,FALSE())&amp;"",""))</f>
        <v/>
      </c>
      <c r="E1370" s="18" t="str">
        <f aca="false">IF($B1370="","",IFERROR(VLOOKUP($B1370,الموظفين!$A$2:$J$501,5,FALSE())&amp;"",""))</f>
        <v/>
      </c>
      <c r="F1370" s="19" t="str">
        <f aca="false">IF($B1370="","",IFERROR(VLOOKUP($B1370,الموظفين!$A$2:$J$501,6,FALSE()),""))</f>
        <v/>
      </c>
      <c r="G1370" s="19" t="str">
        <f aca="false">IF($B1370="","",IFERROR(VLOOKUP($B1370,الموظفين!$A$2:$J$501,7,FALSE()),""))</f>
        <v/>
      </c>
      <c r="H1370" s="20"/>
      <c r="I1370" s="20"/>
      <c r="J1370" s="21" t="str">
        <f aca="false">IF(OR(H1370="",I1370=""),"",ROUND(MOD(I1370-H1370,1)*24,2))</f>
        <v/>
      </c>
      <c r="K1370" s="22" t="str">
        <f aca="false">IF(OR(H1370="",F1370=""),"",IF(ROUND(MAX(0,MOD(H1370-F1370+0.5,1)-0.5)*1440,0)&gt;IFERROR(VLOOKUP(E1370,الورديات!$A$2:$E$21,5,FALSE()),0),ROUND(MAX(0,MOD(H1370-F1370+0.5,1)-0.5)*1440,0),0))</f>
        <v/>
      </c>
      <c r="L1370" s="22" t="str">
        <f aca="false">IF(OR(I1370="",G1370=""),"",ROUND(MAX(0,MOD(G1370-I1370+0.5,1)-0.5)*1440,0))</f>
        <v/>
      </c>
      <c r="M1370" s="22" t="str">
        <f aca="false">IF(OR(I1370="",G1370=""),"",IF(ROUND(MAX(0,MOD(I1370-G1370+0.5,1)-0.5)*1440,0)&gt;=الإعدادات!$B$8,ROUND(MAX(0,MOD(I1370-G1370+0.5,1)-0.5)*1440,0),0))</f>
        <v/>
      </c>
      <c r="N1370" s="18" t="str">
        <f aca="false">IF(OR(A1370="",B1370=""),"",IF(COUNTIFS(الإجازات!$A$2:$A$1001,B1370,الإجازات!$D$2:$D$1001,"&lt;="&amp;A1370,الإجازات!$E$2:$E$1001,"&gt;="&amp;A1370,الإجازات!$G$2:$G$1001,"مقبولة")=0,"",LOOKUP(2,1/((الإجازات!$A$2:$A$1001=B1370)*(الإجازات!$D$2:$D$1001&lt;=A1370)*(الإجازات!$E$2:$E$1001&gt;=A1370)*(الإجازات!$G$2:$G$1001="مقبولة")),الإجازات!$C$2:$C$1001)))</f>
        <v/>
      </c>
      <c r="O1370" s="17"/>
      <c r="P1370" s="23" t="str">
        <f aca="false">IF(B1370="","",IF(ISNA(MATCH(B1370,الموظفين!$A$2:$A$501,0)),"⚠ كود غير موجود",IF(O1370&lt;&gt;"",O1370,IF(N1370&lt;&gt;"",N1370,IF(H1370="",IF(AND(A1370&lt;&gt;"",WEEKDAY(A1370)=الإعدادات!$B$11),"راحة أسبوعية","غائب"),IF(I1370="","بدون انصراف",IF(N(K1370)&gt;0,"متأخر","حاضر")))))))</f>
        <v/>
      </c>
      <c r="Q1370" s="24" t="str">
        <f aca="false">IF(B1370="","",IF(OR(P1370="غائب",P1370="غياب",P1370="إجازة بدون راتب"),IFERROR(VLOOKUP(B1370,الموظفين!$A$2:$J$501,8,FALSE()),0),0))</f>
        <v/>
      </c>
      <c r="R1370" s="24" t="str">
        <f aca="false">IF(B1370="","",ROUND((N(K1370)+N(L1370))/60*IFERROR(VLOOKUP(B1370,الموظفين!$A$2:$J$501,8,FALSE()),0)/الإعدادات!$B$6*الإعدادات!$B$9,2))</f>
        <v/>
      </c>
      <c r="S1370" s="24" t="str">
        <f aca="false">IF(OR(B1370="",M1370=""),"",ROUND(M1370/60*IFERROR(VLOOKUP(B1370,الموظفين!$A$2:$J$501,9,FALSE()),0),2))</f>
        <v/>
      </c>
      <c r="T1370" s="17"/>
      <c r="U1370" s="23" t="str">
        <f aca="false">IF(OR(A1370="",B1370=""),"",A1370&amp;"|"&amp;B1370)</f>
        <v/>
      </c>
    </row>
    <row r="1371" customFormat="false" ht="15" hidden="false" customHeight="false" outlineLevel="0" collapsed="false">
      <c r="A1371" s="16"/>
      <c r="B1371" s="17"/>
      <c r="C1371" s="18" t="str">
        <f aca="false">IF($B1371="","",IFERROR(VLOOKUP($B1371,الموظفين!$A$2:$J$501,2,FALSE())&amp;"","⚠ كود غير موجود"))</f>
        <v/>
      </c>
      <c r="D1371" s="18" t="str">
        <f aca="false">IF($B1371="","",IFERROR(VLOOKUP($B1371,الموظفين!$A$2:$J$501,3,FALSE())&amp;"",""))</f>
        <v/>
      </c>
      <c r="E1371" s="18" t="str">
        <f aca="false">IF($B1371="","",IFERROR(VLOOKUP($B1371,الموظفين!$A$2:$J$501,5,FALSE())&amp;"",""))</f>
        <v/>
      </c>
      <c r="F1371" s="19" t="str">
        <f aca="false">IF($B1371="","",IFERROR(VLOOKUP($B1371,الموظفين!$A$2:$J$501,6,FALSE()),""))</f>
        <v/>
      </c>
      <c r="G1371" s="19" t="str">
        <f aca="false">IF($B1371="","",IFERROR(VLOOKUP($B1371,الموظفين!$A$2:$J$501,7,FALSE()),""))</f>
        <v/>
      </c>
      <c r="H1371" s="20"/>
      <c r="I1371" s="20"/>
      <c r="J1371" s="21" t="str">
        <f aca="false">IF(OR(H1371="",I1371=""),"",ROUND(MOD(I1371-H1371,1)*24,2))</f>
        <v/>
      </c>
      <c r="K1371" s="22" t="str">
        <f aca="false">IF(OR(H1371="",F1371=""),"",IF(ROUND(MAX(0,MOD(H1371-F1371+0.5,1)-0.5)*1440,0)&gt;IFERROR(VLOOKUP(E1371,الورديات!$A$2:$E$21,5,FALSE()),0),ROUND(MAX(0,MOD(H1371-F1371+0.5,1)-0.5)*1440,0),0))</f>
        <v/>
      </c>
      <c r="L1371" s="22" t="str">
        <f aca="false">IF(OR(I1371="",G1371=""),"",ROUND(MAX(0,MOD(G1371-I1371+0.5,1)-0.5)*1440,0))</f>
        <v/>
      </c>
      <c r="M1371" s="22" t="str">
        <f aca="false">IF(OR(I1371="",G1371=""),"",IF(ROUND(MAX(0,MOD(I1371-G1371+0.5,1)-0.5)*1440,0)&gt;=الإعدادات!$B$8,ROUND(MAX(0,MOD(I1371-G1371+0.5,1)-0.5)*1440,0),0))</f>
        <v/>
      </c>
      <c r="N1371" s="18" t="str">
        <f aca="false">IF(OR(A1371="",B1371=""),"",IF(COUNTIFS(الإجازات!$A$2:$A$1001,B1371,الإجازات!$D$2:$D$1001,"&lt;="&amp;A1371,الإجازات!$E$2:$E$1001,"&gt;="&amp;A1371,الإجازات!$G$2:$G$1001,"مقبولة")=0,"",LOOKUP(2,1/((الإجازات!$A$2:$A$1001=B1371)*(الإجازات!$D$2:$D$1001&lt;=A1371)*(الإجازات!$E$2:$E$1001&gt;=A1371)*(الإجازات!$G$2:$G$1001="مقبولة")),الإجازات!$C$2:$C$1001)))</f>
        <v/>
      </c>
      <c r="O1371" s="17"/>
      <c r="P1371" s="23" t="str">
        <f aca="false">IF(B1371="","",IF(ISNA(MATCH(B1371,الموظفين!$A$2:$A$501,0)),"⚠ كود غير موجود",IF(O1371&lt;&gt;"",O1371,IF(N1371&lt;&gt;"",N1371,IF(H1371="",IF(AND(A1371&lt;&gt;"",WEEKDAY(A1371)=الإعدادات!$B$11),"راحة أسبوعية","غائب"),IF(I1371="","بدون انصراف",IF(N(K1371)&gt;0,"متأخر","حاضر")))))))</f>
        <v/>
      </c>
      <c r="Q1371" s="24" t="str">
        <f aca="false">IF(B1371="","",IF(OR(P1371="غائب",P1371="غياب",P1371="إجازة بدون راتب"),IFERROR(VLOOKUP(B1371,الموظفين!$A$2:$J$501,8,FALSE()),0),0))</f>
        <v/>
      </c>
      <c r="R1371" s="24" t="str">
        <f aca="false">IF(B1371="","",ROUND((N(K1371)+N(L1371))/60*IFERROR(VLOOKUP(B1371,الموظفين!$A$2:$J$501,8,FALSE()),0)/الإعدادات!$B$6*الإعدادات!$B$9,2))</f>
        <v/>
      </c>
      <c r="S1371" s="24" t="str">
        <f aca="false">IF(OR(B1371="",M1371=""),"",ROUND(M1371/60*IFERROR(VLOOKUP(B1371,الموظفين!$A$2:$J$501,9,FALSE()),0),2))</f>
        <v/>
      </c>
      <c r="T1371" s="17"/>
      <c r="U1371" s="23" t="str">
        <f aca="false">IF(OR(A1371="",B1371=""),"",A1371&amp;"|"&amp;B1371)</f>
        <v/>
      </c>
    </row>
    <row r="1372" customFormat="false" ht="15" hidden="false" customHeight="false" outlineLevel="0" collapsed="false">
      <c r="A1372" s="16"/>
      <c r="B1372" s="17"/>
      <c r="C1372" s="18" t="str">
        <f aca="false">IF($B1372="","",IFERROR(VLOOKUP($B1372,الموظفين!$A$2:$J$501,2,FALSE())&amp;"","⚠ كود غير موجود"))</f>
        <v/>
      </c>
      <c r="D1372" s="18" t="str">
        <f aca="false">IF($B1372="","",IFERROR(VLOOKUP($B1372,الموظفين!$A$2:$J$501,3,FALSE())&amp;"",""))</f>
        <v/>
      </c>
      <c r="E1372" s="18" t="str">
        <f aca="false">IF($B1372="","",IFERROR(VLOOKUP($B1372,الموظفين!$A$2:$J$501,5,FALSE())&amp;"",""))</f>
        <v/>
      </c>
      <c r="F1372" s="19" t="str">
        <f aca="false">IF($B1372="","",IFERROR(VLOOKUP($B1372,الموظفين!$A$2:$J$501,6,FALSE()),""))</f>
        <v/>
      </c>
      <c r="G1372" s="19" t="str">
        <f aca="false">IF($B1372="","",IFERROR(VLOOKUP($B1372,الموظفين!$A$2:$J$501,7,FALSE()),""))</f>
        <v/>
      </c>
      <c r="H1372" s="20"/>
      <c r="I1372" s="20"/>
      <c r="J1372" s="21" t="str">
        <f aca="false">IF(OR(H1372="",I1372=""),"",ROUND(MOD(I1372-H1372,1)*24,2))</f>
        <v/>
      </c>
      <c r="K1372" s="22" t="str">
        <f aca="false">IF(OR(H1372="",F1372=""),"",IF(ROUND(MAX(0,MOD(H1372-F1372+0.5,1)-0.5)*1440,0)&gt;IFERROR(VLOOKUP(E1372,الورديات!$A$2:$E$21,5,FALSE()),0),ROUND(MAX(0,MOD(H1372-F1372+0.5,1)-0.5)*1440,0),0))</f>
        <v/>
      </c>
      <c r="L1372" s="22" t="str">
        <f aca="false">IF(OR(I1372="",G1372=""),"",ROUND(MAX(0,MOD(G1372-I1372+0.5,1)-0.5)*1440,0))</f>
        <v/>
      </c>
      <c r="M1372" s="22" t="str">
        <f aca="false">IF(OR(I1372="",G1372=""),"",IF(ROUND(MAX(0,MOD(I1372-G1372+0.5,1)-0.5)*1440,0)&gt;=الإعدادات!$B$8,ROUND(MAX(0,MOD(I1372-G1372+0.5,1)-0.5)*1440,0),0))</f>
        <v/>
      </c>
      <c r="N1372" s="18" t="str">
        <f aca="false">IF(OR(A1372="",B1372=""),"",IF(COUNTIFS(الإجازات!$A$2:$A$1001,B1372,الإجازات!$D$2:$D$1001,"&lt;="&amp;A1372,الإجازات!$E$2:$E$1001,"&gt;="&amp;A1372,الإجازات!$G$2:$G$1001,"مقبولة")=0,"",LOOKUP(2,1/((الإجازات!$A$2:$A$1001=B1372)*(الإجازات!$D$2:$D$1001&lt;=A1372)*(الإجازات!$E$2:$E$1001&gt;=A1372)*(الإجازات!$G$2:$G$1001="مقبولة")),الإجازات!$C$2:$C$1001)))</f>
        <v/>
      </c>
      <c r="O1372" s="17"/>
      <c r="P1372" s="23" t="str">
        <f aca="false">IF(B1372="","",IF(ISNA(MATCH(B1372,الموظفين!$A$2:$A$501,0)),"⚠ كود غير موجود",IF(O1372&lt;&gt;"",O1372,IF(N1372&lt;&gt;"",N1372,IF(H1372="",IF(AND(A1372&lt;&gt;"",WEEKDAY(A1372)=الإعدادات!$B$11),"راحة أسبوعية","غائب"),IF(I1372="","بدون انصراف",IF(N(K1372)&gt;0,"متأخر","حاضر")))))))</f>
        <v/>
      </c>
      <c r="Q1372" s="24" t="str">
        <f aca="false">IF(B1372="","",IF(OR(P1372="غائب",P1372="غياب",P1372="إجازة بدون راتب"),IFERROR(VLOOKUP(B1372,الموظفين!$A$2:$J$501,8,FALSE()),0),0))</f>
        <v/>
      </c>
      <c r="R1372" s="24" t="str">
        <f aca="false">IF(B1372="","",ROUND((N(K1372)+N(L1372))/60*IFERROR(VLOOKUP(B1372,الموظفين!$A$2:$J$501,8,FALSE()),0)/الإعدادات!$B$6*الإعدادات!$B$9,2))</f>
        <v/>
      </c>
      <c r="S1372" s="24" t="str">
        <f aca="false">IF(OR(B1372="",M1372=""),"",ROUND(M1372/60*IFERROR(VLOOKUP(B1372,الموظفين!$A$2:$J$501,9,FALSE()),0),2))</f>
        <v/>
      </c>
      <c r="T1372" s="17"/>
      <c r="U1372" s="23" t="str">
        <f aca="false">IF(OR(A1372="",B1372=""),"",A1372&amp;"|"&amp;B1372)</f>
        <v/>
      </c>
    </row>
    <row r="1373" customFormat="false" ht="15" hidden="false" customHeight="false" outlineLevel="0" collapsed="false">
      <c r="A1373" s="16"/>
      <c r="B1373" s="17"/>
      <c r="C1373" s="18" t="str">
        <f aca="false">IF($B1373="","",IFERROR(VLOOKUP($B1373,الموظفين!$A$2:$J$501,2,FALSE())&amp;"","⚠ كود غير موجود"))</f>
        <v/>
      </c>
      <c r="D1373" s="18" t="str">
        <f aca="false">IF($B1373="","",IFERROR(VLOOKUP($B1373,الموظفين!$A$2:$J$501,3,FALSE())&amp;"",""))</f>
        <v/>
      </c>
      <c r="E1373" s="18" t="str">
        <f aca="false">IF($B1373="","",IFERROR(VLOOKUP($B1373,الموظفين!$A$2:$J$501,5,FALSE())&amp;"",""))</f>
        <v/>
      </c>
      <c r="F1373" s="19" t="str">
        <f aca="false">IF($B1373="","",IFERROR(VLOOKUP($B1373,الموظفين!$A$2:$J$501,6,FALSE()),""))</f>
        <v/>
      </c>
      <c r="G1373" s="19" t="str">
        <f aca="false">IF($B1373="","",IFERROR(VLOOKUP($B1373,الموظفين!$A$2:$J$501,7,FALSE()),""))</f>
        <v/>
      </c>
      <c r="H1373" s="20"/>
      <c r="I1373" s="20"/>
      <c r="J1373" s="21" t="str">
        <f aca="false">IF(OR(H1373="",I1373=""),"",ROUND(MOD(I1373-H1373,1)*24,2))</f>
        <v/>
      </c>
      <c r="K1373" s="22" t="str">
        <f aca="false">IF(OR(H1373="",F1373=""),"",IF(ROUND(MAX(0,MOD(H1373-F1373+0.5,1)-0.5)*1440,0)&gt;IFERROR(VLOOKUP(E1373,الورديات!$A$2:$E$21,5,FALSE()),0),ROUND(MAX(0,MOD(H1373-F1373+0.5,1)-0.5)*1440,0),0))</f>
        <v/>
      </c>
      <c r="L1373" s="22" t="str">
        <f aca="false">IF(OR(I1373="",G1373=""),"",ROUND(MAX(0,MOD(G1373-I1373+0.5,1)-0.5)*1440,0))</f>
        <v/>
      </c>
      <c r="M1373" s="22" t="str">
        <f aca="false">IF(OR(I1373="",G1373=""),"",IF(ROUND(MAX(0,MOD(I1373-G1373+0.5,1)-0.5)*1440,0)&gt;=الإعدادات!$B$8,ROUND(MAX(0,MOD(I1373-G1373+0.5,1)-0.5)*1440,0),0))</f>
        <v/>
      </c>
      <c r="N1373" s="18" t="str">
        <f aca="false">IF(OR(A1373="",B1373=""),"",IF(COUNTIFS(الإجازات!$A$2:$A$1001,B1373,الإجازات!$D$2:$D$1001,"&lt;="&amp;A1373,الإجازات!$E$2:$E$1001,"&gt;="&amp;A1373,الإجازات!$G$2:$G$1001,"مقبولة")=0,"",LOOKUP(2,1/((الإجازات!$A$2:$A$1001=B1373)*(الإجازات!$D$2:$D$1001&lt;=A1373)*(الإجازات!$E$2:$E$1001&gt;=A1373)*(الإجازات!$G$2:$G$1001="مقبولة")),الإجازات!$C$2:$C$1001)))</f>
        <v/>
      </c>
      <c r="O1373" s="17"/>
      <c r="P1373" s="23" t="str">
        <f aca="false">IF(B1373="","",IF(ISNA(MATCH(B1373,الموظفين!$A$2:$A$501,0)),"⚠ كود غير موجود",IF(O1373&lt;&gt;"",O1373,IF(N1373&lt;&gt;"",N1373,IF(H1373="",IF(AND(A1373&lt;&gt;"",WEEKDAY(A1373)=الإعدادات!$B$11),"راحة أسبوعية","غائب"),IF(I1373="","بدون انصراف",IF(N(K1373)&gt;0,"متأخر","حاضر")))))))</f>
        <v/>
      </c>
      <c r="Q1373" s="24" t="str">
        <f aca="false">IF(B1373="","",IF(OR(P1373="غائب",P1373="غياب",P1373="إجازة بدون راتب"),IFERROR(VLOOKUP(B1373,الموظفين!$A$2:$J$501,8,FALSE()),0),0))</f>
        <v/>
      </c>
      <c r="R1373" s="24" t="str">
        <f aca="false">IF(B1373="","",ROUND((N(K1373)+N(L1373))/60*IFERROR(VLOOKUP(B1373,الموظفين!$A$2:$J$501,8,FALSE()),0)/الإعدادات!$B$6*الإعدادات!$B$9,2))</f>
        <v/>
      </c>
      <c r="S1373" s="24" t="str">
        <f aca="false">IF(OR(B1373="",M1373=""),"",ROUND(M1373/60*IFERROR(VLOOKUP(B1373,الموظفين!$A$2:$J$501,9,FALSE()),0),2))</f>
        <v/>
      </c>
      <c r="T1373" s="17"/>
      <c r="U1373" s="23" t="str">
        <f aca="false">IF(OR(A1373="",B1373=""),"",A1373&amp;"|"&amp;B1373)</f>
        <v/>
      </c>
    </row>
    <row r="1374" customFormat="false" ht="15" hidden="false" customHeight="false" outlineLevel="0" collapsed="false">
      <c r="A1374" s="16"/>
      <c r="B1374" s="17"/>
      <c r="C1374" s="18" t="str">
        <f aca="false">IF($B1374="","",IFERROR(VLOOKUP($B1374,الموظفين!$A$2:$J$501,2,FALSE())&amp;"","⚠ كود غير موجود"))</f>
        <v/>
      </c>
      <c r="D1374" s="18" t="str">
        <f aca="false">IF($B1374="","",IFERROR(VLOOKUP($B1374,الموظفين!$A$2:$J$501,3,FALSE())&amp;"",""))</f>
        <v/>
      </c>
      <c r="E1374" s="18" t="str">
        <f aca="false">IF($B1374="","",IFERROR(VLOOKUP($B1374,الموظفين!$A$2:$J$501,5,FALSE())&amp;"",""))</f>
        <v/>
      </c>
      <c r="F1374" s="19" t="str">
        <f aca="false">IF($B1374="","",IFERROR(VLOOKUP($B1374,الموظفين!$A$2:$J$501,6,FALSE()),""))</f>
        <v/>
      </c>
      <c r="G1374" s="19" t="str">
        <f aca="false">IF($B1374="","",IFERROR(VLOOKUP($B1374,الموظفين!$A$2:$J$501,7,FALSE()),""))</f>
        <v/>
      </c>
      <c r="H1374" s="20"/>
      <c r="I1374" s="20"/>
      <c r="J1374" s="21" t="str">
        <f aca="false">IF(OR(H1374="",I1374=""),"",ROUND(MOD(I1374-H1374,1)*24,2))</f>
        <v/>
      </c>
      <c r="K1374" s="22" t="str">
        <f aca="false">IF(OR(H1374="",F1374=""),"",IF(ROUND(MAX(0,MOD(H1374-F1374+0.5,1)-0.5)*1440,0)&gt;IFERROR(VLOOKUP(E1374,الورديات!$A$2:$E$21,5,FALSE()),0),ROUND(MAX(0,MOD(H1374-F1374+0.5,1)-0.5)*1440,0),0))</f>
        <v/>
      </c>
      <c r="L1374" s="22" t="str">
        <f aca="false">IF(OR(I1374="",G1374=""),"",ROUND(MAX(0,MOD(G1374-I1374+0.5,1)-0.5)*1440,0))</f>
        <v/>
      </c>
      <c r="M1374" s="22" t="str">
        <f aca="false">IF(OR(I1374="",G1374=""),"",IF(ROUND(MAX(0,MOD(I1374-G1374+0.5,1)-0.5)*1440,0)&gt;=الإعدادات!$B$8,ROUND(MAX(0,MOD(I1374-G1374+0.5,1)-0.5)*1440,0),0))</f>
        <v/>
      </c>
      <c r="N1374" s="18" t="str">
        <f aca="false">IF(OR(A1374="",B1374=""),"",IF(COUNTIFS(الإجازات!$A$2:$A$1001,B1374,الإجازات!$D$2:$D$1001,"&lt;="&amp;A1374,الإجازات!$E$2:$E$1001,"&gt;="&amp;A1374,الإجازات!$G$2:$G$1001,"مقبولة")=0,"",LOOKUP(2,1/((الإجازات!$A$2:$A$1001=B1374)*(الإجازات!$D$2:$D$1001&lt;=A1374)*(الإجازات!$E$2:$E$1001&gt;=A1374)*(الإجازات!$G$2:$G$1001="مقبولة")),الإجازات!$C$2:$C$1001)))</f>
        <v/>
      </c>
      <c r="O1374" s="17"/>
      <c r="P1374" s="23" t="str">
        <f aca="false">IF(B1374="","",IF(ISNA(MATCH(B1374,الموظفين!$A$2:$A$501,0)),"⚠ كود غير موجود",IF(O1374&lt;&gt;"",O1374,IF(N1374&lt;&gt;"",N1374,IF(H1374="",IF(AND(A1374&lt;&gt;"",WEEKDAY(A1374)=الإعدادات!$B$11),"راحة أسبوعية","غائب"),IF(I1374="","بدون انصراف",IF(N(K1374)&gt;0,"متأخر","حاضر")))))))</f>
        <v/>
      </c>
      <c r="Q1374" s="24" t="str">
        <f aca="false">IF(B1374="","",IF(OR(P1374="غائب",P1374="غياب",P1374="إجازة بدون راتب"),IFERROR(VLOOKUP(B1374,الموظفين!$A$2:$J$501,8,FALSE()),0),0))</f>
        <v/>
      </c>
      <c r="R1374" s="24" t="str">
        <f aca="false">IF(B1374="","",ROUND((N(K1374)+N(L1374))/60*IFERROR(VLOOKUP(B1374,الموظفين!$A$2:$J$501,8,FALSE()),0)/الإعدادات!$B$6*الإعدادات!$B$9,2))</f>
        <v/>
      </c>
      <c r="S1374" s="24" t="str">
        <f aca="false">IF(OR(B1374="",M1374=""),"",ROUND(M1374/60*IFERROR(VLOOKUP(B1374,الموظفين!$A$2:$J$501,9,FALSE()),0),2))</f>
        <v/>
      </c>
      <c r="T1374" s="17"/>
      <c r="U1374" s="23" t="str">
        <f aca="false">IF(OR(A1374="",B1374=""),"",A1374&amp;"|"&amp;B1374)</f>
        <v/>
      </c>
    </row>
    <row r="1375" customFormat="false" ht="15" hidden="false" customHeight="false" outlineLevel="0" collapsed="false">
      <c r="A1375" s="16"/>
      <c r="B1375" s="17"/>
      <c r="C1375" s="18" t="str">
        <f aca="false">IF($B1375="","",IFERROR(VLOOKUP($B1375,الموظفين!$A$2:$J$501,2,FALSE())&amp;"","⚠ كود غير موجود"))</f>
        <v/>
      </c>
      <c r="D1375" s="18" t="str">
        <f aca="false">IF($B1375="","",IFERROR(VLOOKUP($B1375,الموظفين!$A$2:$J$501,3,FALSE())&amp;"",""))</f>
        <v/>
      </c>
      <c r="E1375" s="18" t="str">
        <f aca="false">IF($B1375="","",IFERROR(VLOOKUP($B1375,الموظفين!$A$2:$J$501,5,FALSE())&amp;"",""))</f>
        <v/>
      </c>
      <c r="F1375" s="19" t="str">
        <f aca="false">IF($B1375="","",IFERROR(VLOOKUP($B1375,الموظفين!$A$2:$J$501,6,FALSE()),""))</f>
        <v/>
      </c>
      <c r="G1375" s="19" t="str">
        <f aca="false">IF($B1375="","",IFERROR(VLOOKUP($B1375,الموظفين!$A$2:$J$501,7,FALSE()),""))</f>
        <v/>
      </c>
      <c r="H1375" s="20"/>
      <c r="I1375" s="20"/>
      <c r="J1375" s="21" t="str">
        <f aca="false">IF(OR(H1375="",I1375=""),"",ROUND(MOD(I1375-H1375,1)*24,2))</f>
        <v/>
      </c>
      <c r="K1375" s="22" t="str">
        <f aca="false">IF(OR(H1375="",F1375=""),"",IF(ROUND(MAX(0,MOD(H1375-F1375+0.5,1)-0.5)*1440,0)&gt;IFERROR(VLOOKUP(E1375,الورديات!$A$2:$E$21,5,FALSE()),0),ROUND(MAX(0,MOD(H1375-F1375+0.5,1)-0.5)*1440,0),0))</f>
        <v/>
      </c>
      <c r="L1375" s="22" t="str">
        <f aca="false">IF(OR(I1375="",G1375=""),"",ROUND(MAX(0,MOD(G1375-I1375+0.5,1)-0.5)*1440,0))</f>
        <v/>
      </c>
      <c r="M1375" s="22" t="str">
        <f aca="false">IF(OR(I1375="",G1375=""),"",IF(ROUND(MAX(0,MOD(I1375-G1375+0.5,1)-0.5)*1440,0)&gt;=الإعدادات!$B$8,ROUND(MAX(0,MOD(I1375-G1375+0.5,1)-0.5)*1440,0),0))</f>
        <v/>
      </c>
      <c r="N1375" s="18" t="str">
        <f aca="false">IF(OR(A1375="",B1375=""),"",IF(COUNTIFS(الإجازات!$A$2:$A$1001,B1375,الإجازات!$D$2:$D$1001,"&lt;="&amp;A1375,الإجازات!$E$2:$E$1001,"&gt;="&amp;A1375,الإجازات!$G$2:$G$1001,"مقبولة")=0,"",LOOKUP(2,1/((الإجازات!$A$2:$A$1001=B1375)*(الإجازات!$D$2:$D$1001&lt;=A1375)*(الإجازات!$E$2:$E$1001&gt;=A1375)*(الإجازات!$G$2:$G$1001="مقبولة")),الإجازات!$C$2:$C$1001)))</f>
        <v/>
      </c>
      <c r="O1375" s="17"/>
      <c r="P1375" s="23" t="str">
        <f aca="false">IF(B1375="","",IF(ISNA(MATCH(B1375,الموظفين!$A$2:$A$501,0)),"⚠ كود غير موجود",IF(O1375&lt;&gt;"",O1375,IF(N1375&lt;&gt;"",N1375,IF(H1375="",IF(AND(A1375&lt;&gt;"",WEEKDAY(A1375)=الإعدادات!$B$11),"راحة أسبوعية","غائب"),IF(I1375="","بدون انصراف",IF(N(K1375)&gt;0,"متأخر","حاضر")))))))</f>
        <v/>
      </c>
      <c r="Q1375" s="24" t="str">
        <f aca="false">IF(B1375="","",IF(OR(P1375="غائب",P1375="غياب",P1375="إجازة بدون راتب"),IFERROR(VLOOKUP(B1375,الموظفين!$A$2:$J$501,8,FALSE()),0),0))</f>
        <v/>
      </c>
      <c r="R1375" s="24" t="str">
        <f aca="false">IF(B1375="","",ROUND((N(K1375)+N(L1375))/60*IFERROR(VLOOKUP(B1375,الموظفين!$A$2:$J$501,8,FALSE()),0)/الإعدادات!$B$6*الإعدادات!$B$9,2))</f>
        <v/>
      </c>
      <c r="S1375" s="24" t="str">
        <f aca="false">IF(OR(B1375="",M1375=""),"",ROUND(M1375/60*IFERROR(VLOOKUP(B1375,الموظفين!$A$2:$J$501,9,FALSE()),0),2))</f>
        <v/>
      </c>
      <c r="T1375" s="17"/>
      <c r="U1375" s="23" t="str">
        <f aca="false">IF(OR(A1375="",B1375=""),"",A1375&amp;"|"&amp;B1375)</f>
        <v/>
      </c>
    </row>
    <row r="1376" customFormat="false" ht="15" hidden="false" customHeight="false" outlineLevel="0" collapsed="false">
      <c r="A1376" s="16"/>
      <c r="B1376" s="17"/>
      <c r="C1376" s="18" t="str">
        <f aca="false">IF($B1376="","",IFERROR(VLOOKUP($B1376,الموظفين!$A$2:$J$501,2,FALSE())&amp;"","⚠ كود غير موجود"))</f>
        <v/>
      </c>
      <c r="D1376" s="18" t="str">
        <f aca="false">IF($B1376="","",IFERROR(VLOOKUP($B1376,الموظفين!$A$2:$J$501,3,FALSE())&amp;"",""))</f>
        <v/>
      </c>
      <c r="E1376" s="18" t="str">
        <f aca="false">IF($B1376="","",IFERROR(VLOOKUP($B1376,الموظفين!$A$2:$J$501,5,FALSE())&amp;"",""))</f>
        <v/>
      </c>
      <c r="F1376" s="19" t="str">
        <f aca="false">IF($B1376="","",IFERROR(VLOOKUP($B1376,الموظفين!$A$2:$J$501,6,FALSE()),""))</f>
        <v/>
      </c>
      <c r="G1376" s="19" t="str">
        <f aca="false">IF($B1376="","",IFERROR(VLOOKUP($B1376,الموظفين!$A$2:$J$501,7,FALSE()),""))</f>
        <v/>
      </c>
      <c r="H1376" s="20"/>
      <c r="I1376" s="20"/>
      <c r="J1376" s="21" t="str">
        <f aca="false">IF(OR(H1376="",I1376=""),"",ROUND(MOD(I1376-H1376,1)*24,2))</f>
        <v/>
      </c>
      <c r="K1376" s="22" t="str">
        <f aca="false">IF(OR(H1376="",F1376=""),"",IF(ROUND(MAX(0,MOD(H1376-F1376+0.5,1)-0.5)*1440,0)&gt;IFERROR(VLOOKUP(E1376,الورديات!$A$2:$E$21,5,FALSE()),0),ROUND(MAX(0,MOD(H1376-F1376+0.5,1)-0.5)*1440,0),0))</f>
        <v/>
      </c>
      <c r="L1376" s="22" t="str">
        <f aca="false">IF(OR(I1376="",G1376=""),"",ROUND(MAX(0,MOD(G1376-I1376+0.5,1)-0.5)*1440,0))</f>
        <v/>
      </c>
      <c r="M1376" s="22" t="str">
        <f aca="false">IF(OR(I1376="",G1376=""),"",IF(ROUND(MAX(0,MOD(I1376-G1376+0.5,1)-0.5)*1440,0)&gt;=الإعدادات!$B$8,ROUND(MAX(0,MOD(I1376-G1376+0.5,1)-0.5)*1440,0),0))</f>
        <v/>
      </c>
      <c r="N1376" s="18" t="str">
        <f aca="false">IF(OR(A1376="",B1376=""),"",IF(COUNTIFS(الإجازات!$A$2:$A$1001,B1376,الإجازات!$D$2:$D$1001,"&lt;="&amp;A1376,الإجازات!$E$2:$E$1001,"&gt;="&amp;A1376,الإجازات!$G$2:$G$1001,"مقبولة")=0,"",LOOKUP(2,1/((الإجازات!$A$2:$A$1001=B1376)*(الإجازات!$D$2:$D$1001&lt;=A1376)*(الإجازات!$E$2:$E$1001&gt;=A1376)*(الإجازات!$G$2:$G$1001="مقبولة")),الإجازات!$C$2:$C$1001)))</f>
        <v/>
      </c>
      <c r="O1376" s="17"/>
      <c r="P1376" s="23" t="str">
        <f aca="false">IF(B1376="","",IF(ISNA(MATCH(B1376,الموظفين!$A$2:$A$501,0)),"⚠ كود غير موجود",IF(O1376&lt;&gt;"",O1376,IF(N1376&lt;&gt;"",N1376,IF(H1376="",IF(AND(A1376&lt;&gt;"",WEEKDAY(A1376)=الإعدادات!$B$11),"راحة أسبوعية","غائب"),IF(I1376="","بدون انصراف",IF(N(K1376)&gt;0,"متأخر","حاضر")))))))</f>
        <v/>
      </c>
      <c r="Q1376" s="24" t="str">
        <f aca="false">IF(B1376="","",IF(OR(P1376="غائب",P1376="غياب",P1376="إجازة بدون راتب"),IFERROR(VLOOKUP(B1376,الموظفين!$A$2:$J$501,8,FALSE()),0),0))</f>
        <v/>
      </c>
      <c r="R1376" s="24" t="str">
        <f aca="false">IF(B1376="","",ROUND((N(K1376)+N(L1376))/60*IFERROR(VLOOKUP(B1376,الموظفين!$A$2:$J$501,8,FALSE()),0)/الإعدادات!$B$6*الإعدادات!$B$9,2))</f>
        <v/>
      </c>
      <c r="S1376" s="24" t="str">
        <f aca="false">IF(OR(B1376="",M1376=""),"",ROUND(M1376/60*IFERROR(VLOOKUP(B1376,الموظفين!$A$2:$J$501,9,FALSE()),0),2))</f>
        <v/>
      </c>
      <c r="T1376" s="17"/>
      <c r="U1376" s="23" t="str">
        <f aca="false">IF(OR(A1376="",B1376=""),"",A1376&amp;"|"&amp;B1376)</f>
        <v/>
      </c>
    </row>
    <row r="1377" customFormat="false" ht="15" hidden="false" customHeight="false" outlineLevel="0" collapsed="false">
      <c r="A1377" s="16"/>
      <c r="B1377" s="17"/>
      <c r="C1377" s="18" t="str">
        <f aca="false">IF($B1377="","",IFERROR(VLOOKUP($B1377,الموظفين!$A$2:$J$501,2,FALSE())&amp;"","⚠ كود غير موجود"))</f>
        <v/>
      </c>
      <c r="D1377" s="18" t="str">
        <f aca="false">IF($B1377="","",IFERROR(VLOOKUP($B1377,الموظفين!$A$2:$J$501,3,FALSE())&amp;"",""))</f>
        <v/>
      </c>
      <c r="E1377" s="18" t="str">
        <f aca="false">IF($B1377="","",IFERROR(VLOOKUP($B1377,الموظفين!$A$2:$J$501,5,FALSE())&amp;"",""))</f>
        <v/>
      </c>
      <c r="F1377" s="19" t="str">
        <f aca="false">IF($B1377="","",IFERROR(VLOOKUP($B1377,الموظفين!$A$2:$J$501,6,FALSE()),""))</f>
        <v/>
      </c>
      <c r="G1377" s="19" t="str">
        <f aca="false">IF($B1377="","",IFERROR(VLOOKUP($B1377,الموظفين!$A$2:$J$501,7,FALSE()),""))</f>
        <v/>
      </c>
      <c r="H1377" s="20"/>
      <c r="I1377" s="20"/>
      <c r="J1377" s="21" t="str">
        <f aca="false">IF(OR(H1377="",I1377=""),"",ROUND(MOD(I1377-H1377,1)*24,2))</f>
        <v/>
      </c>
      <c r="K1377" s="22" t="str">
        <f aca="false">IF(OR(H1377="",F1377=""),"",IF(ROUND(MAX(0,MOD(H1377-F1377+0.5,1)-0.5)*1440,0)&gt;IFERROR(VLOOKUP(E1377,الورديات!$A$2:$E$21,5,FALSE()),0),ROUND(MAX(0,MOD(H1377-F1377+0.5,1)-0.5)*1440,0),0))</f>
        <v/>
      </c>
      <c r="L1377" s="22" t="str">
        <f aca="false">IF(OR(I1377="",G1377=""),"",ROUND(MAX(0,MOD(G1377-I1377+0.5,1)-0.5)*1440,0))</f>
        <v/>
      </c>
      <c r="M1377" s="22" t="str">
        <f aca="false">IF(OR(I1377="",G1377=""),"",IF(ROUND(MAX(0,MOD(I1377-G1377+0.5,1)-0.5)*1440,0)&gt;=الإعدادات!$B$8,ROUND(MAX(0,MOD(I1377-G1377+0.5,1)-0.5)*1440,0),0))</f>
        <v/>
      </c>
      <c r="N1377" s="18" t="str">
        <f aca="false">IF(OR(A1377="",B1377=""),"",IF(COUNTIFS(الإجازات!$A$2:$A$1001,B1377,الإجازات!$D$2:$D$1001,"&lt;="&amp;A1377,الإجازات!$E$2:$E$1001,"&gt;="&amp;A1377,الإجازات!$G$2:$G$1001,"مقبولة")=0,"",LOOKUP(2,1/((الإجازات!$A$2:$A$1001=B1377)*(الإجازات!$D$2:$D$1001&lt;=A1377)*(الإجازات!$E$2:$E$1001&gt;=A1377)*(الإجازات!$G$2:$G$1001="مقبولة")),الإجازات!$C$2:$C$1001)))</f>
        <v/>
      </c>
      <c r="O1377" s="17"/>
      <c r="P1377" s="23" t="str">
        <f aca="false">IF(B1377="","",IF(ISNA(MATCH(B1377,الموظفين!$A$2:$A$501,0)),"⚠ كود غير موجود",IF(O1377&lt;&gt;"",O1377,IF(N1377&lt;&gt;"",N1377,IF(H1377="",IF(AND(A1377&lt;&gt;"",WEEKDAY(A1377)=الإعدادات!$B$11),"راحة أسبوعية","غائب"),IF(I1377="","بدون انصراف",IF(N(K1377)&gt;0,"متأخر","حاضر")))))))</f>
        <v/>
      </c>
      <c r="Q1377" s="24" t="str">
        <f aca="false">IF(B1377="","",IF(OR(P1377="غائب",P1377="غياب",P1377="إجازة بدون راتب"),IFERROR(VLOOKUP(B1377,الموظفين!$A$2:$J$501,8,FALSE()),0),0))</f>
        <v/>
      </c>
      <c r="R1377" s="24" t="str">
        <f aca="false">IF(B1377="","",ROUND((N(K1377)+N(L1377))/60*IFERROR(VLOOKUP(B1377,الموظفين!$A$2:$J$501,8,FALSE()),0)/الإعدادات!$B$6*الإعدادات!$B$9,2))</f>
        <v/>
      </c>
      <c r="S1377" s="24" t="str">
        <f aca="false">IF(OR(B1377="",M1377=""),"",ROUND(M1377/60*IFERROR(VLOOKUP(B1377,الموظفين!$A$2:$J$501,9,FALSE()),0),2))</f>
        <v/>
      </c>
      <c r="T1377" s="17"/>
      <c r="U1377" s="23" t="str">
        <f aca="false">IF(OR(A1377="",B1377=""),"",A1377&amp;"|"&amp;B1377)</f>
        <v/>
      </c>
    </row>
    <row r="1378" customFormat="false" ht="15" hidden="false" customHeight="false" outlineLevel="0" collapsed="false">
      <c r="A1378" s="16"/>
      <c r="B1378" s="17"/>
      <c r="C1378" s="18" t="str">
        <f aca="false">IF($B1378="","",IFERROR(VLOOKUP($B1378,الموظفين!$A$2:$J$501,2,FALSE())&amp;"","⚠ كود غير موجود"))</f>
        <v/>
      </c>
      <c r="D1378" s="18" t="str">
        <f aca="false">IF($B1378="","",IFERROR(VLOOKUP($B1378,الموظفين!$A$2:$J$501,3,FALSE())&amp;"",""))</f>
        <v/>
      </c>
      <c r="E1378" s="18" t="str">
        <f aca="false">IF($B1378="","",IFERROR(VLOOKUP($B1378,الموظفين!$A$2:$J$501,5,FALSE())&amp;"",""))</f>
        <v/>
      </c>
      <c r="F1378" s="19" t="str">
        <f aca="false">IF($B1378="","",IFERROR(VLOOKUP($B1378,الموظفين!$A$2:$J$501,6,FALSE()),""))</f>
        <v/>
      </c>
      <c r="G1378" s="19" t="str">
        <f aca="false">IF($B1378="","",IFERROR(VLOOKUP($B1378,الموظفين!$A$2:$J$501,7,FALSE()),""))</f>
        <v/>
      </c>
      <c r="H1378" s="20"/>
      <c r="I1378" s="20"/>
      <c r="J1378" s="21" t="str">
        <f aca="false">IF(OR(H1378="",I1378=""),"",ROUND(MOD(I1378-H1378,1)*24,2))</f>
        <v/>
      </c>
      <c r="K1378" s="22" t="str">
        <f aca="false">IF(OR(H1378="",F1378=""),"",IF(ROUND(MAX(0,MOD(H1378-F1378+0.5,1)-0.5)*1440,0)&gt;IFERROR(VLOOKUP(E1378,الورديات!$A$2:$E$21,5,FALSE()),0),ROUND(MAX(0,MOD(H1378-F1378+0.5,1)-0.5)*1440,0),0))</f>
        <v/>
      </c>
      <c r="L1378" s="22" t="str">
        <f aca="false">IF(OR(I1378="",G1378=""),"",ROUND(MAX(0,MOD(G1378-I1378+0.5,1)-0.5)*1440,0))</f>
        <v/>
      </c>
      <c r="M1378" s="22" t="str">
        <f aca="false">IF(OR(I1378="",G1378=""),"",IF(ROUND(MAX(0,MOD(I1378-G1378+0.5,1)-0.5)*1440,0)&gt;=الإعدادات!$B$8,ROUND(MAX(0,MOD(I1378-G1378+0.5,1)-0.5)*1440,0),0))</f>
        <v/>
      </c>
      <c r="N1378" s="18" t="str">
        <f aca="false">IF(OR(A1378="",B1378=""),"",IF(COUNTIFS(الإجازات!$A$2:$A$1001,B1378,الإجازات!$D$2:$D$1001,"&lt;="&amp;A1378,الإجازات!$E$2:$E$1001,"&gt;="&amp;A1378,الإجازات!$G$2:$G$1001,"مقبولة")=0,"",LOOKUP(2,1/((الإجازات!$A$2:$A$1001=B1378)*(الإجازات!$D$2:$D$1001&lt;=A1378)*(الإجازات!$E$2:$E$1001&gt;=A1378)*(الإجازات!$G$2:$G$1001="مقبولة")),الإجازات!$C$2:$C$1001)))</f>
        <v/>
      </c>
      <c r="O1378" s="17"/>
      <c r="P1378" s="23" t="str">
        <f aca="false">IF(B1378="","",IF(ISNA(MATCH(B1378,الموظفين!$A$2:$A$501,0)),"⚠ كود غير موجود",IF(O1378&lt;&gt;"",O1378,IF(N1378&lt;&gt;"",N1378,IF(H1378="",IF(AND(A1378&lt;&gt;"",WEEKDAY(A1378)=الإعدادات!$B$11),"راحة أسبوعية","غائب"),IF(I1378="","بدون انصراف",IF(N(K1378)&gt;0,"متأخر","حاضر")))))))</f>
        <v/>
      </c>
      <c r="Q1378" s="24" t="str">
        <f aca="false">IF(B1378="","",IF(OR(P1378="غائب",P1378="غياب",P1378="إجازة بدون راتب"),IFERROR(VLOOKUP(B1378,الموظفين!$A$2:$J$501,8,FALSE()),0),0))</f>
        <v/>
      </c>
      <c r="R1378" s="24" t="str">
        <f aca="false">IF(B1378="","",ROUND((N(K1378)+N(L1378))/60*IFERROR(VLOOKUP(B1378,الموظفين!$A$2:$J$501,8,FALSE()),0)/الإعدادات!$B$6*الإعدادات!$B$9,2))</f>
        <v/>
      </c>
      <c r="S1378" s="24" t="str">
        <f aca="false">IF(OR(B1378="",M1378=""),"",ROUND(M1378/60*IFERROR(VLOOKUP(B1378,الموظفين!$A$2:$J$501,9,FALSE()),0),2))</f>
        <v/>
      </c>
      <c r="T1378" s="17"/>
      <c r="U1378" s="23" t="str">
        <f aca="false">IF(OR(A1378="",B1378=""),"",A1378&amp;"|"&amp;B1378)</f>
        <v/>
      </c>
    </row>
    <row r="1379" customFormat="false" ht="15" hidden="false" customHeight="false" outlineLevel="0" collapsed="false">
      <c r="A1379" s="16"/>
      <c r="B1379" s="17"/>
      <c r="C1379" s="18" t="str">
        <f aca="false">IF($B1379="","",IFERROR(VLOOKUP($B1379,الموظفين!$A$2:$J$501,2,FALSE())&amp;"","⚠ كود غير موجود"))</f>
        <v/>
      </c>
      <c r="D1379" s="18" t="str">
        <f aca="false">IF($B1379="","",IFERROR(VLOOKUP($B1379,الموظفين!$A$2:$J$501,3,FALSE())&amp;"",""))</f>
        <v/>
      </c>
      <c r="E1379" s="18" t="str">
        <f aca="false">IF($B1379="","",IFERROR(VLOOKUP($B1379,الموظفين!$A$2:$J$501,5,FALSE())&amp;"",""))</f>
        <v/>
      </c>
      <c r="F1379" s="19" t="str">
        <f aca="false">IF($B1379="","",IFERROR(VLOOKUP($B1379,الموظفين!$A$2:$J$501,6,FALSE()),""))</f>
        <v/>
      </c>
      <c r="G1379" s="19" t="str">
        <f aca="false">IF($B1379="","",IFERROR(VLOOKUP($B1379,الموظفين!$A$2:$J$501,7,FALSE()),""))</f>
        <v/>
      </c>
      <c r="H1379" s="20"/>
      <c r="I1379" s="20"/>
      <c r="J1379" s="21" t="str">
        <f aca="false">IF(OR(H1379="",I1379=""),"",ROUND(MOD(I1379-H1379,1)*24,2))</f>
        <v/>
      </c>
      <c r="K1379" s="22" t="str">
        <f aca="false">IF(OR(H1379="",F1379=""),"",IF(ROUND(MAX(0,MOD(H1379-F1379+0.5,1)-0.5)*1440,0)&gt;IFERROR(VLOOKUP(E1379,الورديات!$A$2:$E$21,5,FALSE()),0),ROUND(MAX(0,MOD(H1379-F1379+0.5,1)-0.5)*1440,0),0))</f>
        <v/>
      </c>
      <c r="L1379" s="22" t="str">
        <f aca="false">IF(OR(I1379="",G1379=""),"",ROUND(MAX(0,MOD(G1379-I1379+0.5,1)-0.5)*1440,0))</f>
        <v/>
      </c>
      <c r="M1379" s="22" t="str">
        <f aca="false">IF(OR(I1379="",G1379=""),"",IF(ROUND(MAX(0,MOD(I1379-G1379+0.5,1)-0.5)*1440,0)&gt;=الإعدادات!$B$8,ROUND(MAX(0,MOD(I1379-G1379+0.5,1)-0.5)*1440,0),0))</f>
        <v/>
      </c>
      <c r="N1379" s="18" t="str">
        <f aca="false">IF(OR(A1379="",B1379=""),"",IF(COUNTIFS(الإجازات!$A$2:$A$1001,B1379,الإجازات!$D$2:$D$1001,"&lt;="&amp;A1379,الإجازات!$E$2:$E$1001,"&gt;="&amp;A1379,الإجازات!$G$2:$G$1001,"مقبولة")=0,"",LOOKUP(2,1/((الإجازات!$A$2:$A$1001=B1379)*(الإجازات!$D$2:$D$1001&lt;=A1379)*(الإجازات!$E$2:$E$1001&gt;=A1379)*(الإجازات!$G$2:$G$1001="مقبولة")),الإجازات!$C$2:$C$1001)))</f>
        <v/>
      </c>
      <c r="O1379" s="17"/>
      <c r="P1379" s="23" t="str">
        <f aca="false">IF(B1379="","",IF(ISNA(MATCH(B1379,الموظفين!$A$2:$A$501,0)),"⚠ كود غير موجود",IF(O1379&lt;&gt;"",O1379,IF(N1379&lt;&gt;"",N1379,IF(H1379="",IF(AND(A1379&lt;&gt;"",WEEKDAY(A1379)=الإعدادات!$B$11),"راحة أسبوعية","غائب"),IF(I1379="","بدون انصراف",IF(N(K1379)&gt;0,"متأخر","حاضر")))))))</f>
        <v/>
      </c>
      <c r="Q1379" s="24" t="str">
        <f aca="false">IF(B1379="","",IF(OR(P1379="غائب",P1379="غياب",P1379="إجازة بدون راتب"),IFERROR(VLOOKUP(B1379,الموظفين!$A$2:$J$501,8,FALSE()),0),0))</f>
        <v/>
      </c>
      <c r="R1379" s="24" t="str">
        <f aca="false">IF(B1379="","",ROUND((N(K1379)+N(L1379))/60*IFERROR(VLOOKUP(B1379,الموظفين!$A$2:$J$501,8,FALSE()),0)/الإعدادات!$B$6*الإعدادات!$B$9,2))</f>
        <v/>
      </c>
      <c r="S1379" s="24" t="str">
        <f aca="false">IF(OR(B1379="",M1379=""),"",ROUND(M1379/60*IFERROR(VLOOKUP(B1379,الموظفين!$A$2:$J$501,9,FALSE()),0),2))</f>
        <v/>
      </c>
      <c r="T1379" s="17"/>
      <c r="U1379" s="23" t="str">
        <f aca="false">IF(OR(A1379="",B1379=""),"",A1379&amp;"|"&amp;B1379)</f>
        <v/>
      </c>
    </row>
    <row r="1380" customFormat="false" ht="15" hidden="false" customHeight="false" outlineLevel="0" collapsed="false">
      <c r="A1380" s="16"/>
      <c r="B1380" s="17"/>
      <c r="C1380" s="18" t="str">
        <f aca="false">IF($B1380="","",IFERROR(VLOOKUP($B1380,الموظفين!$A$2:$J$501,2,FALSE())&amp;"","⚠ كود غير موجود"))</f>
        <v/>
      </c>
      <c r="D1380" s="18" t="str">
        <f aca="false">IF($B1380="","",IFERROR(VLOOKUP($B1380,الموظفين!$A$2:$J$501,3,FALSE())&amp;"",""))</f>
        <v/>
      </c>
      <c r="E1380" s="18" t="str">
        <f aca="false">IF($B1380="","",IFERROR(VLOOKUP($B1380,الموظفين!$A$2:$J$501,5,FALSE())&amp;"",""))</f>
        <v/>
      </c>
      <c r="F1380" s="19" t="str">
        <f aca="false">IF($B1380="","",IFERROR(VLOOKUP($B1380,الموظفين!$A$2:$J$501,6,FALSE()),""))</f>
        <v/>
      </c>
      <c r="G1380" s="19" t="str">
        <f aca="false">IF($B1380="","",IFERROR(VLOOKUP($B1380,الموظفين!$A$2:$J$501,7,FALSE()),""))</f>
        <v/>
      </c>
      <c r="H1380" s="20"/>
      <c r="I1380" s="20"/>
      <c r="J1380" s="21" t="str">
        <f aca="false">IF(OR(H1380="",I1380=""),"",ROUND(MOD(I1380-H1380,1)*24,2))</f>
        <v/>
      </c>
      <c r="K1380" s="22" t="str">
        <f aca="false">IF(OR(H1380="",F1380=""),"",IF(ROUND(MAX(0,MOD(H1380-F1380+0.5,1)-0.5)*1440,0)&gt;IFERROR(VLOOKUP(E1380,الورديات!$A$2:$E$21,5,FALSE()),0),ROUND(MAX(0,MOD(H1380-F1380+0.5,1)-0.5)*1440,0),0))</f>
        <v/>
      </c>
      <c r="L1380" s="22" t="str">
        <f aca="false">IF(OR(I1380="",G1380=""),"",ROUND(MAX(0,MOD(G1380-I1380+0.5,1)-0.5)*1440,0))</f>
        <v/>
      </c>
      <c r="M1380" s="22" t="str">
        <f aca="false">IF(OR(I1380="",G1380=""),"",IF(ROUND(MAX(0,MOD(I1380-G1380+0.5,1)-0.5)*1440,0)&gt;=الإعدادات!$B$8,ROUND(MAX(0,MOD(I1380-G1380+0.5,1)-0.5)*1440,0),0))</f>
        <v/>
      </c>
      <c r="N1380" s="18" t="str">
        <f aca="false">IF(OR(A1380="",B1380=""),"",IF(COUNTIFS(الإجازات!$A$2:$A$1001,B1380,الإجازات!$D$2:$D$1001,"&lt;="&amp;A1380,الإجازات!$E$2:$E$1001,"&gt;="&amp;A1380,الإجازات!$G$2:$G$1001,"مقبولة")=0,"",LOOKUP(2,1/((الإجازات!$A$2:$A$1001=B1380)*(الإجازات!$D$2:$D$1001&lt;=A1380)*(الإجازات!$E$2:$E$1001&gt;=A1380)*(الإجازات!$G$2:$G$1001="مقبولة")),الإجازات!$C$2:$C$1001)))</f>
        <v/>
      </c>
      <c r="O1380" s="17"/>
      <c r="P1380" s="23" t="str">
        <f aca="false">IF(B1380="","",IF(ISNA(MATCH(B1380,الموظفين!$A$2:$A$501,0)),"⚠ كود غير موجود",IF(O1380&lt;&gt;"",O1380,IF(N1380&lt;&gt;"",N1380,IF(H1380="",IF(AND(A1380&lt;&gt;"",WEEKDAY(A1380)=الإعدادات!$B$11),"راحة أسبوعية","غائب"),IF(I1380="","بدون انصراف",IF(N(K1380)&gt;0,"متأخر","حاضر")))))))</f>
        <v/>
      </c>
      <c r="Q1380" s="24" t="str">
        <f aca="false">IF(B1380="","",IF(OR(P1380="غائب",P1380="غياب",P1380="إجازة بدون راتب"),IFERROR(VLOOKUP(B1380,الموظفين!$A$2:$J$501,8,FALSE()),0),0))</f>
        <v/>
      </c>
      <c r="R1380" s="24" t="str">
        <f aca="false">IF(B1380="","",ROUND((N(K1380)+N(L1380))/60*IFERROR(VLOOKUP(B1380,الموظفين!$A$2:$J$501,8,FALSE()),0)/الإعدادات!$B$6*الإعدادات!$B$9,2))</f>
        <v/>
      </c>
      <c r="S1380" s="24" t="str">
        <f aca="false">IF(OR(B1380="",M1380=""),"",ROUND(M1380/60*IFERROR(VLOOKUP(B1380,الموظفين!$A$2:$J$501,9,FALSE()),0),2))</f>
        <v/>
      </c>
      <c r="T1380" s="17"/>
      <c r="U1380" s="23" t="str">
        <f aca="false">IF(OR(A1380="",B1380=""),"",A1380&amp;"|"&amp;B1380)</f>
        <v/>
      </c>
    </row>
    <row r="1381" customFormat="false" ht="15" hidden="false" customHeight="false" outlineLevel="0" collapsed="false">
      <c r="A1381" s="16"/>
      <c r="B1381" s="17"/>
      <c r="C1381" s="18" t="str">
        <f aca="false">IF($B1381="","",IFERROR(VLOOKUP($B1381,الموظفين!$A$2:$J$501,2,FALSE())&amp;"","⚠ كود غير موجود"))</f>
        <v/>
      </c>
      <c r="D1381" s="18" t="str">
        <f aca="false">IF($B1381="","",IFERROR(VLOOKUP($B1381,الموظفين!$A$2:$J$501,3,FALSE())&amp;"",""))</f>
        <v/>
      </c>
      <c r="E1381" s="18" t="str">
        <f aca="false">IF($B1381="","",IFERROR(VLOOKUP($B1381,الموظفين!$A$2:$J$501,5,FALSE())&amp;"",""))</f>
        <v/>
      </c>
      <c r="F1381" s="19" t="str">
        <f aca="false">IF($B1381="","",IFERROR(VLOOKUP($B1381,الموظفين!$A$2:$J$501,6,FALSE()),""))</f>
        <v/>
      </c>
      <c r="G1381" s="19" t="str">
        <f aca="false">IF($B1381="","",IFERROR(VLOOKUP($B1381,الموظفين!$A$2:$J$501,7,FALSE()),""))</f>
        <v/>
      </c>
      <c r="H1381" s="20"/>
      <c r="I1381" s="20"/>
      <c r="J1381" s="21" t="str">
        <f aca="false">IF(OR(H1381="",I1381=""),"",ROUND(MOD(I1381-H1381,1)*24,2))</f>
        <v/>
      </c>
      <c r="K1381" s="22" t="str">
        <f aca="false">IF(OR(H1381="",F1381=""),"",IF(ROUND(MAX(0,MOD(H1381-F1381+0.5,1)-0.5)*1440,0)&gt;IFERROR(VLOOKUP(E1381,الورديات!$A$2:$E$21,5,FALSE()),0),ROUND(MAX(0,MOD(H1381-F1381+0.5,1)-0.5)*1440,0),0))</f>
        <v/>
      </c>
      <c r="L1381" s="22" t="str">
        <f aca="false">IF(OR(I1381="",G1381=""),"",ROUND(MAX(0,MOD(G1381-I1381+0.5,1)-0.5)*1440,0))</f>
        <v/>
      </c>
      <c r="M1381" s="22" t="str">
        <f aca="false">IF(OR(I1381="",G1381=""),"",IF(ROUND(MAX(0,MOD(I1381-G1381+0.5,1)-0.5)*1440,0)&gt;=الإعدادات!$B$8,ROUND(MAX(0,MOD(I1381-G1381+0.5,1)-0.5)*1440,0),0))</f>
        <v/>
      </c>
      <c r="N1381" s="18" t="str">
        <f aca="false">IF(OR(A1381="",B1381=""),"",IF(COUNTIFS(الإجازات!$A$2:$A$1001,B1381,الإجازات!$D$2:$D$1001,"&lt;="&amp;A1381,الإجازات!$E$2:$E$1001,"&gt;="&amp;A1381,الإجازات!$G$2:$G$1001,"مقبولة")=0,"",LOOKUP(2,1/((الإجازات!$A$2:$A$1001=B1381)*(الإجازات!$D$2:$D$1001&lt;=A1381)*(الإجازات!$E$2:$E$1001&gt;=A1381)*(الإجازات!$G$2:$G$1001="مقبولة")),الإجازات!$C$2:$C$1001)))</f>
        <v/>
      </c>
      <c r="O1381" s="17"/>
      <c r="P1381" s="23" t="str">
        <f aca="false">IF(B1381="","",IF(ISNA(MATCH(B1381,الموظفين!$A$2:$A$501,0)),"⚠ كود غير موجود",IF(O1381&lt;&gt;"",O1381,IF(N1381&lt;&gt;"",N1381,IF(H1381="",IF(AND(A1381&lt;&gt;"",WEEKDAY(A1381)=الإعدادات!$B$11),"راحة أسبوعية","غائب"),IF(I1381="","بدون انصراف",IF(N(K1381)&gt;0,"متأخر","حاضر")))))))</f>
        <v/>
      </c>
      <c r="Q1381" s="24" t="str">
        <f aca="false">IF(B1381="","",IF(OR(P1381="غائب",P1381="غياب",P1381="إجازة بدون راتب"),IFERROR(VLOOKUP(B1381,الموظفين!$A$2:$J$501,8,FALSE()),0),0))</f>
        <v/>
      </c>
      <c r="R1381" s="24" t="str">
        <f aca="false">IF(B1381="","",ROUND((N(K1381)+N(L1381))/60*IFERROR(VLOOKUP(B1381,الموظفين!$A$2:$J$501,8,FALSE()),0)/الإعدادات!$B$6*الإعدادات!$B$9,2))</f>
        <v/>
      </c>
      <c r="S1381" s="24" t="str">
        <f aca="false">IF(OR(B1381="",M1381=""),"",ROUND(M1381/60*IFERROR(VLOOKUP(B1381,الموظفين!$A$2:$J$501,9,FALSE()),0),2))</f>
        <v/>
      </c>
      <c r="T1381" s="17"/>
      <c r="U1381" s="23" t="str">
        <f aca="false">IF(OR(A1381="",B1381=""),"",A1381&amp;"|"&amp;B1381)</f>
        <v/>
      </c>
    </row>
    <row r="1382" customFormat="false" ht="15" hidden="false" customHeight="false" outlineLevel="0" collapsed="false">
      <c r="A1382" s="16"/>
      <c r="B1382" s="17"/>
      <c r="C1382" s="18" t="str">
        <f aca="false">IF($B1382="","",IFERROR(VLOOKUP($B1382,الموظفين!$A$2:$J$501,2,FALSE())&amp;"","⚠ كود غير موجود"))</f>
        <v/>
      </c>
      <c r="D1382" s="18" t="str">
        <f aca="false">IF($B1382="","",IFERROR(VLOOKUP($B1382,الموظفين!$A$2:$J$501,3,FALSE())&amp;"",""))</f>
        <v/>
      </c>
      <c r="E1382" s="18" t="str">
        <f aca="false">IF($B1382="","",IFERROR(VLOOKUP($B1382,الموظفين!$A$2:$J$501,5,FALSE())&amp;"",""))</f>
        <v/>
      </c>
      <c r="F1382" s="19" t="str">
        <f aca="false">IF($B1382="","",IFERROR(VLOOKUP($B1382,الموظفين!$A$2:$J$501,6,FALSE()),""))</f>
        <v/>
      </c>
      <c r="G1382" s="19" t="str">
        <f aca="false">IF($B1382="","",IFERROR(VLOOKUP($B1382,الموظفين!$A$2:$J$501,7,FALSE()),""))</f>
        <v/>
      </c>
      <c r="H1382" s="20"/>
      <c r="I1382" s="20"/>
      <c r="J1382" s="21" t="str">
        <f aca="false">IF(OR(H1382="",I1382=""),"",ROUND(MOD(I1382-H1382,1)*24,2))</f>
        <v/>
      </c>
      <c r="K1382" s="22" t="str">
        <f aca="false">IF(OR(H1382="",F1382=""),"",IF(ROUND(MAX(0,MOD(H1382-F1382+0.5,1)-0.5)*1440,0)&gt;IFERROR(VLOOKUP(E1382,الورديات!$A$2:$E$21,5,FALSE()),0),ROUND(MAX(0,MOD(H1382-F1382+0.5,1)-0.5)*1440,0),0))</f>
        <v/>
      </c>
      <c r="L1382" s="22" t="str">
        <f aca="false">IF(OR(I1382="",G1382=""),"",ROUND(MAX(0,MOD(G1382-I1382+0.5,1)-0.5)*1440,0))</f>
        <v/>
      </c>
      <c r="M1382" s="22" t="str">
        <f aca="false">IF(OR(I1382="",G1382=""),"",IF(ROUND(MAX(0,MOD(I1382-G1382+0.5,1)-0.5)*1440,0)&gt;=الإعدادات!$B$8,ROUND(MAX(0,MOD(I1382-G1382+0.5,1)-0.5)*1440,0),0))</f>
        <v/>
      </c>
      <c r="N1382" s="18" t="str">
        <f aca="false">IF(OR(A1382="",B1382=""),"",IF(COUNTIFS(الإجازات!$A$2:$A$1001,B1382,الإجازات!$D$2:$D$1001,"&lt;="&amp;A1382,الإجازات!$E$2:$E$1001,"&gt;="&amp;A1382,الإجازات!$G$2:$G$1001,"مقبولة")=0,"",LOOKUP(2,1/((الإجازات!$A$2:$A$1001=B1382)*(الإجازات!$D$2:$D$1001&lt;=A1382)*(الإجازات!$E$2:$E$1001&gt;=A1382)*(الإجازات!$G$2:$G$1001="مقبولة")),الإجازات!$C$2:$C$1001)))</f>
        <v/>
      </c>
      <c r="O1382" s="17"/>
      <c r="P1382" s="23" t="str">
        <f aca="false">IF(B1382="","",IF(ISNA(MATCH(B1382,الموظفين!$A$2:$A$501,0)),"⚠ كود غير موجود",IF(O1382&lt;&gt;"",O1382,IF(N1382&lt;&gt;"",N1382,IF(H1382="",IF(AND(A1382&lt;&gt;"",WEEKDAY(A1382)=الإعدادات!$B$11),"راحة أسبوعية","غائب"),IF(I1382="","بدون انصراف",IF(N(K1382)&gt;0,"متأخر","حاضر")))))))</f>
        <v/>
      </c>
      <c r="Q1382" s="24" t="str">
        <f aca="false">IF(B1382="","",IF(OR(P1382="غائب",P1382="غياب",P1382="إجازة بدون راتب"),IFERROR(VLOOKUP(B1382,الموظفين!$A$2:$J$501,8,FALSE()),0),0))</f>
        <v/>
      </c>
      <c r="R1382" s="24" t="str">
        <f aca="false">IF(B1382="","",ROUND((N(K1382)+N(L1382))/60*IFERROR(VLOOKUP(B1382,الموظفين!$A$2:$J$501,8,FALSE()),0)/الإعدادات!$B$6*الإعدادات!$B$9,2))</f>
        <v/>
      </c>
      <c r="S1382" s="24" t="str">
        <f aca="false">IF(OR(B1382="",M1382=""),"",ROUND(M1382/60*IFERROR(VLOOKUP(B1382,الموظفين!$A$2:$J$501,9,FALSE()),0),2))</f>
        <v/>
      </c>
      <c r="T1382" s="17"/>
      <c r="U1382" s="23" t="str">
        <f aca="false">IF(OR(A1382="",B1382=""),"",A1382&amp;"|"&amp;B1382)</f>
        <v/>
      </c>
    </row>
    <row r="1383" customFormat="false" ht="15" hidden="false" customHeight="false" outlineLevel="0" collapsed="false">
      <c r="A1383" s="16"/>
      <c r="B1383" s="17"/>
      <c r="C1383" s="18" t="str">
        <f aca="false">IF($B1383="","",IFERROR(VLOOKUP($B1383,الموظفين!$A$2:$J$501,2,FALSE())&amp;"","⚠ كود غير موجود"))</f>
        <v/>
      </c>
      <c r="D1383" s="18" t="str">
        <f aca="false">IF($B1383="","",IFERROR(VLOOKUP($B1383,الموظفين!$A$2:$J$501,3,FALSE())&amp;"",""))</f>
        <v/>
      </c>
      <c r="E1383" s="18" t="str">
        <f aca="false">IF($B1383="","",IFERROR(VLOOKUP($B1383,الموظفين!$A$2:$J$501,5,FALSE())&amp;"",""))</f>
        <v/>
      </c>
      <c r="F1383" s="19" t="str">
        <f aca="false">IF($B1383="","",IFERROR(VLOOKUP($B1383,الموظفين!$A$2:$J$501,6,FALSE()),""))</f>
        <v/>
      </c>
      <c r="G1383" s="19" t="str">
        <f aca="false">IF($B1383="","",IFERROR(VLOOKUP($B1383,الموظفين!$A$2:$J$501,7,FALSE()),""))</f>
        <v/>
      </c>
      <c r="H1383" s="20"/>
      <c r="I1383" s="20"/>
      <c r="J1383" s="21" t="str">
        <f aca="false">IF(OR(H1383="",I1383=""),"",ROUND(MOD(I1383-H1383,1)*24,2))</f>
        <v/>
      </c>
      <c r="K1383" s="22" t="str">
        <f aca="false">IF(OR(H1383="",F1383=""),"",IF(ROUND(MAX(0,MOD(H1383-F1383+0.5,1)-0.5)*1440,0)&gt;IFERROR(VLOOKUP(E1383,الورديات!$A$2:$E$21,5,FALSE()),0),ROUND(MAX(0,MOD(H1383-F1383+0.5,1)-0.5)*1440,0),0))</f>
        <v/>
      </c>
      <c r="L1383" s="22" t="str">
        <f aca="false">IF(OR(I1383="",G1383=""),"",ROUND(MAX(0,MOD(G1383-I1383+0.5,1)-0.5)*1440,0))</f>
        <v/>
      </c>
      <c r="M1383" s="22" t="str">
        <f aca="false">IF(OR(I1383="",G1383=""),"",IF(ROUND(MAX(0,MOD(I1383-G1383+0.5,1)-0.5)*1440,0)&gt;=الإعدادات!$B$8,ROUND(MAX(0,MOD(I1383-G1383+0.5,1)-0.5)*1440,0),0))</f>
        <v/>
      </c>
      <c r="N1383" s="18" t="str">
        <f aca="false">IF(OR(A1383="",B1383=""),"",IF(COUNTIFS(الإجازات!$A$2:$A$1001,B1383,الإجازات!$D$2:$D$1001,"&lt;="&amp;A1383,الإجازات!$E$2:$E$1001,"&gt;="&amp;A1383,الإجازات!$G$2:$G$1001,"مقبولة")=0,"",LOOKUP(2,1/((الإجازات!$A$2:$A$1001=B1383)*(الإجازات!$D$2:$D$1001&lt;=A1383)*(الإجازات!$E$2:$E$1001&gt;=A1383)*(الإجازات!$G$2:$G$1001="مقبولة")),الإجازات!$C$2:$C$1001)))</f>
        <v/>
      </c>
      <c r="O1383" s="17"/>
      <c r="P1383" s="23" t="str">
        <f aca="false">IF(B1383="","",IF(ISNA(MATCH(B1383,الموظفين!$A$2:$A$501,0)),"⚠ كود غير موجود",IF(O1383&lt;&gt;"",O1383,IF(N1383&lt;&gt;"",N1383,IF(H1383="",IF(AND(A1383&lt;&gt;"",WEEKDAY(A1383)=الإعدادات!$B$11),"راحة أسبوعية","غائب"),IF(I1383="","بدون انصراف",IF(N(K1383)&gt;0,"متأخر","حاضر")))))))</f>
        <v/>
      </c>
      <c r="Q1383" s="24" t="str">
        <f aca="false">IF(B1383="","",IF(OR(P1383="غائب",P1383="غياب",P1383="إجازة بدون راتب"),IFERROR(VLOOKUP(B1383,الموظفين!$A$2:$J$501,8,FALSE()),0),0))</f>
        <v/>
      </c>
      <c r="R1383" s="24" t="str">
        <f aca="false">IF(B1383="","",ROUND((N(K1383)+N(L1383))/60*IFERROR(VLOOKUP(B1383,الموظفين!$A$2:$J$501,8,FALSE()),0)/الإعدادات!$B$6*الإعدادات!$B$9,2))</f>
        <v/>
      </c>
      <c r="S1383" s="24" t="str">
        <f aca="false">IF(OR(B1383="",M1383=""),"",ROUND(M1383/60*IFERROR(VLOOKUP(B1383,الموظفين!$A$2:$J$501,9,FALSE()),0),2))</f>
        <v/>
      </c>
      <c r="T1383" s="17"/>
      <c r="U1383" s="23" t="str">
        <f aca="false">IF(OR(A1383="",B1383=""),"",A1383&amp;"|"&amp;B1383)</f>
        <v/>
      </c>
    </row>
    <row r="1384" customFormat="false" ht="15" hidden="false" customHeight="false" outlineLevel="0" collapsed="false">
      <c r="A1384" s="16"/>
      <c r="B1384" s="17"/>
      <c r="C1384" s="18" t="str">
        <f aca="false">IF($B1384="","",IFERROR(VLOOKUP($B1384,الموظفين!$A$2:$J$501,2,FALSE())&amp;"","⚠ كود غير موجود"))</f>
        <v/>
      </c>
      <c r="D1384" s="18" t="str">
        <f aca="false">IF($B1384="","",IFERROR(VLOOKUP($B1384,الموظفين!$A$2:$J$501,3,FALSE())&amp;"",""))</f>
        <v/>
      </c>
      <c r="E1384" s="18" t="str">
        <f aca="false">IF($B1384="","",IFERROR(VLOOKUP($B1384,الموظفين!$A$2:$J$501,5,FALSE())&amp;"",""))</f>
        <v/>
      </c>
      <c r="F1384" s="19" t="str">
        <f aca="false">IF($B1384="","",IFERROR(VLOOKUP($B1384,الموظفين!$A$2:$J$501,6,FALSE()),""))</f>
        <v/>
      </c>
      <c r="G1384" s="19" t="str">
        <f aca="false">IF($B1384="","",IFERROR(VLOOKUP($B1384,الموظفين!$A$2:$J$501,7,FALSE()),""))</f>
        <v/>
      </c>
      <c r="H1384" s="20"/>
      <c r="I1384" s="20"/>
      <c r="J1384" s="21" t="str">
        <f aca="false">IF(OR(H1384="",I1384=""),"",ROUND(MOD(I1384-H1384,1)*24,2))</f>
        <v/>
      </c>
      <c r="K1384" s="22" t="str">
        <f aca="false">IF(OR(H1384="",F1384=""),"",IF(ROUND(MAX(0,MOD(H1384-F1384+0.5,1)-0.5)*1440,0)&gt;IFERROR(VLOOKUP(E1384,الورديات!$A$2:$E$21,5,FALSE()),0),ROUND(MAX(0,MOD(H1384-F1384+0.5,1)-0.5)*1440,0),0))</f>
        <v/>
      </c>
      <c r="L1384" s="22" t="str">
        <f aca="false">IF(OR(I1384="",G1384=""),"",ROUND(MAX(0,MOD(G1384-I1384+0.5,1)-0.5)*1440,0))</f>
        <v/>
      </c>
      <c r="M1384" s="22" t="str">
        <f aca="false">IF(OR(I1384="",G1384=""),"",IF(ROUND(MAX(0,MOD(I1384-G1384+0.5,1)-0.5)*1440,0)&gt;=الإعدادات!$B$8,ROUND(MAX(0,MOD(I1384-G1384+0.5,1)-0.5)*1440,0),0))</f>
        <v/>
      </c>
      <c r="N1384" s="18" t="str">
        <f aca="false">IF(OR(A1384="",B1384=""),"",IF(COUNTIFS(الإجازات!$A$2:$A$1001,B1384,الإجازات!$D$2:$D$1001,"&lt;="&amp;A1384,الإجازات!$E$2:$E$1001,"&gt;="&amp;A1384,الإجازات!$G$2:$G$1001,"مقبولة")=0,"",LOOKUP(2,1/((الإجازات!$A$2:$A$1001=B1384)*(الإجازات!$D$2:$D$1001&lt;=A1384)*(الإجازات!$E$2:$E$1001&gt;=A1384)*(الإجازات!$G$2:$G$1001="مقبولة")),الإجازات!$C$2:$C$1001)))</f>
        <v/>
      </c>
      <c r="O1384" s="17"/>
      <c r="P1384" s="23" t="str">
        <f aca="false">IF(B1384="","",IF(ISNA(MATCH(B1384,الموظفين!$A$2:$A$501,0)),"⚠ كود غير موجود",IF(O1384&lt;&gt;"",O1384,IF(N1384&lt;&gt;"",N1384,IF(H1384="",IF(AND(A1384&lt;&gt;"",WEEKDAY(A1384)=الإعدادات!$B$11),"راحة أسبوعية","غائب"),IF(I1384="","بدون انصراف",IF(N(K1384)&gt;0,"متأخر","حاضر")))))))</f>
        <v/>
      </c>
      <c r="Q1384" s="24" t="str">
        <f aca="false">IF(B1384="","",IF(OR(P1384="غائب",P1384="غياب",P1384="إجازة بدون راتب"),IFERROR(VLOOKUP(B1384,الموظفين!$A$2:$J$501,8,FALSE()),0),0))</f>
        <v/>
      </c>
      <c r="R1384" s="24" t="str">
        <f aca="false">IF(B1384="","",ROUND((N(K1384)+N(L1384))/60*IFERROR(VLOOKUP(B1384,الموظفين!$A$2:$J$501,8,FALSE()),0)/الإعدادات!$B$6*الإعدادات!$B$9,2))</f>
        <v/>
      </c>
      <c r="S1384" s="24" t="str">
        <f aca="false">IF(OR(B1384="",M1384=""),"",ROUND(M1384/60*IFERROR(VLOOKUP(B1384,الموظفين!$A$2:$J$501,9,FALSE()),0),2))</f>
        <v/>
      </c>
      <c r="T1384" s="17"/>
      <c r="U1384" s="23" t="str">
        <f aca="false">IF(OR(A1384="",B1384=""),"",A1384&amp;"|"&amp;B1384)</f>
        <v/>
      </c>
    </row>
    <row r="1385" customFormat="false" ht="15" hidden="false" customHeight="false" outlineLevel="0" collapsed="false">
      <c r="A1385" s="16"/>
      <c r="B1385" s="17"/>
      <c r="C1385" s="18" t="str">
        <f aca="false">IF($B1385="","",IFERROR(VLOOKUP($B1385,الموظفين!$A$2:$J$501,2,FALSE())&amp;"","⚠ كود غير موجود"))</f>
        <v/>
      </c>
      <c r="D1385" s="18" t="str">
        <f aca="false">IF($B1385="","",IFERROR(VLOOKUP($B1385,الموظفين!$A$2:$J$501,3,FALSE())&amp;"",""))</f>
        <v/>
      </c>
      <c r="E1385" s="18" t="str">
        <f aca="false">IF($B1385="","",IFERROR(VLOOKUP($B1385,الموظفين!$A$2:$J$501,5,FALSE())&amp;"",""))</f>
        <v/>
      </c>
      <c r="F1385" s="19" t="str">
        <f aca="false">IF($B1385="","",IFERROR(VLOOKUP($B1385,الموظفين!$A$2:$J$501,6,FALSE()),""))</f>
        <v/>
      </c>
      <c r="G1385" s="19" t="str">
        <f aca="false">IF($B1385="","",IFERROR(VLOOKUP($B1385,الموظفين!$A$2:$J$501,7,FALSE()),""))</f>
        <v/>
      </c>
      <c r="H1385" s="20"/>
      <c r="I1385" s="20"/>
      <c r="J1385" s="21" t="str">
        <f aca="false">IF(OR(H1385="",I1385=""),"",ROUND(MOD(I1385-H1385,1)*24,2))</f>
        <v/>
      </c>
      <c r="K1385" s="22" t="str">
        <f aca="false">IF(OR(H1385="",F1385=""),"",IF(ROUND(MAX(0,MOD(H1385-F1385+0.5,1)-0.5)*1440,0)&gt;IFERROR(VLOOKUP(E1385,الورديات!$A$2:$E$21,5,FALSE()),0),ROUND(MAX(0,MOD(H1385-F1385+0.5,1)-0.5)*1440,0),0))</f>
        <v/>
      </c>
      <c r="L1385" s="22" t="str">
        <f aca="false">IF(OR(I1385="",G1385=""),"",ROUND(MAX(0,MOD(G1385-I1385+0.5,1)-0.5)*1440,0))</f>
        <v/>
      </c>
      <c r="M1385" s="22" t="str">
        <f aca="false">IF(OR(I1385="",G1385=""),"",IF(ROUND(MAX(0,MOD(I1385-G1385+0.5,1)-0.5)*1440,0)&gt;=الإعدادات!$B$8,ROUND(MAX(0,MOD(I1385-G1385+0.5,1)-0.5)*1440,0),0))</f>
        <v/>
      </c>
      <c r="N1385" s="18" t="str">
        <f aca="false">IF(OR(A1385="",B1385=""),"",IF(COUNTIFS(الإجازات!$A$2:$A$1001,B1385,الإجازات!$D$2:$D$1001,"&lt;="&amp;A1385,الإجازات!$E$2:$E$1001,"&gt;="&amp;A1385,الإجازات!$G$2:$G$1001,"مقبولة")=0,"",LOOKUP(2,1/((الإجازات!$A$2:$A$1001=B1385)*(الإجازات!$D$2:$D$1001&lt;=A1385)*(الإجازات!$E$2:$E$1001&gt;=A1385)*(الإجازات!$G$2:$G$1001="مقبولة")),الإجازات!$C$2:$C$1001)))</f>
        <v/>
      </c>
      <c r="O1385" s="17"/>
      <c r="P1385" s="23" t="str">
        <f aca="false">IF(B1385="","",IF(ISNA(MATCH(B1385,الموظفين!$A$2:$A$501,0)),"⚠ كود غير موجود",IF(O1385&lt;&gt;"",O1385,IF(N1385&lt;&gt;"",N1385,IF(H1385="",IF(AND(A1385&lt;&gt;"",WEEKDAY(A1385)=الإعدادات!$B$11),"راحة أسبوعية","غائب"),IF(I1385="","بدون انصراف",IF(N(K1385)&gt;0,"متأخر","حاضر")))))))</f>
        <v/>
      </c>
      <c r="Q1385" s="24" t="str">
        <f aca="false">IF(B1385="","",IF(OR(P1385="غائب",P1385="غياب",P1385="إجازة بدون راتب"),IFERROR(VLOOKUP(B1385,الموظفين!$A$2:$J$501,8,FALSE()),0),0))</f>
        <v/>
      </c>
      <c r="R1385" s="24" t="str">
        <f aca="false">IF(B1385="","",ROUND((N(K1385)+N(L1385))/60*IFERROR(VLOOKUP(B1385,الموظفين!$A$2:$J$501,8,FALSE()),0)/الإعدادات!$B$6*الإعدادات!$B$9,2))</f>
        <v/>
      </c>
      <c r="S1385" s="24" t="str">
        <f aca="false">IF(OR(B1385="",M1385=""),"",ROUND(M1385/60*IFERROR(VLOOKUP(B1385,الموظفين!$A$2:$J$501,9,FALSE()),0),2))</f>
        <v/>
      </c>
      <c r="T1385" s="17"/>
      <c r="U1385" s="23" t="str">
        <f aca="false">IF(OR(A1385="",B1385=""),"",A1385&amp;"|"&amp;B1385)</f>
        <v/>
      </c>
    </row>
    <row r="1386" customFormat="false" ht="15" hidden="false" customHeight="false" outlineLevel="0" collapsed="false">
      <c r="A1386" s="16"/>
      <c r="B1386" s="17"/>
      <c r="C1386" s="18" t="str">
        <f aca="false">IF($B1386="","",IFERROR(VLOOKUP($B1386,الموظفين!$A$2:$J$501,2,FALSE())&amp;"","⚠ كود غير موجود"))</f>
        <v/>
      </c>
      <c r="D1386" s="18" t="str">
        <f aca="false">IF($B1386="","",IFERROR(VLOOKUP($B1386,الموظفين!$A$2:$J$501,3,FALSE())&amp;"",""))</f>
        <v/>
      </c>
      <c r="E1386" s="18" t="str">
        <f aca="false">IF($B1386="","",IFERROR(VLOOKUP($B1386,الموظفين!$A$2:$J$501,5,FALSE())&amp;"",""))</f>
        <v/>
      </c>
      <c r="F1386" s="19" t="str">
        <f aca="false">IF($B1386="","",IFERROR(VLOOKUP($B1386,الموظفين!$A$2:$J$501,6,FALSE()),""))</f>
        <v/>
      </c>
      <c r="G1386" s="19" t="str">
        <f aca="false">IF($B1386="","",IFERROR(VLOOKUP($B1386,الموظفين!$A$2:$J$501,7,FALSE()),""))</f>
        <v/>
      </c>
      <c r="H1386" s="20"/>
      <c r="I1386" s="20"/>
      <c r="J1386" s="21" t="str">
        <f aca="false">IF(OR(H1386="",I1386=""),"",ROUND(MOD(I1386-H1386,1)*24,2))</f>
        <v/>
      </c>
      <c r="K1386" s="22" t="str">
        <f aca="false">IF(OR(H1386="",F1386=""),"",IF(ROUND(MAX(0,MOD(H1386-F1386+0.5,1)-0.5)*1440,0)&gt;IFERROR(VLOOKUP(E1386,الورديات!$A$2:$E$21,5,FALSE()),0),ROUND(MAX(0,MOD(H1386-F1386+0.5,1)-0.5)*1440,0),0))</f>
        <v/>
      </c>
      <c r="L1386" s="22" t="str">
        <f aca="false">IF(OR(I1386="",G1386=""),"",ROUND(MAX(0,MOD(G1386-I1386+0.5,1)-0.5)*1440,0))</f>
        <v/>
      </c>
      <c r="M1386" s="22" t="str">
        <f aca="false">IF(OR(I1386="",G1386=""),"",IF(ROUND(MAX(0,MOD(I1386-G1386+0.5,1)-0.5)*1440,0)&gt;=الإعدادات!$B$8,ROUND(MAX(0,MOD(I1386-G1386+0.5,1)-0.5)*1440,0),0))</f>
        <v/>
      </c>
      <c r="N1386" s="18" t="str">
        <f aca="false">IF(OR(A1386="",B1386=""),"",IF(COUNTIFS(الإجازات!$A$2:$A$1001,B1386,الإجازات!$D$2:$D$1001,"&lt;="&amp;A1386,الإجازات!$E$2:$E$1001,"&gt;="&amp;A1386,الإجازات!$G$2:$G$1001,"مقبولة")=0,"",LOOKUP(2,1/((الإجازات!$A$2:$A$1001=B1386)*(الإجازات!$D$2:$D$1001&lt;=A1386)*(الإجازات!$E$2:$E$1001&gt;=A1386)*(الإجازات!$G$2:$G$1001="مقبولة")),الإجازات!$C$2:$C$1001)))</f>
        <v/>
      </c>
      <c r="O1386" s="17"/>
      <c r="P1386" s="23" t="str">
        <f aca="false">IF(B1386="","",IF(ISNA(MATCH(B1386,الموظفين!$A$2:$A$501,0)),"⚠ كود غير موجود",IF(O1386&lt;&gt;"",O1386,IF(N1386&lt;&gt;"",N1386,IF(H1386="",IF(AND(A1386&lt;&gt;"",WEEKDAY(A1386)=الإعدادات!$B$11),"راحة أسبوعية","غائب"),IF(I1386="","بدون انصراف",IF(N(K1386)&gt;0,"متأخر","حاضر")))))))</f>
        <v/>
      </c>
      <c r="Q1386" s="24" t="str">
        <f aca="false">IF(B1386="","",IF(OR(P1386="غائب",P1386="غياب",P1386="إجازة بدون راتب"),IFERROR(VLOOKUP(B1386,الموظفين!$A$2:$J$501,8,FALSE()),0),0))</f>
        <v/>
      </c>
      <c r="R1386" s="24" t="str">
        <f aca="false">IF(B1386="","",ROUND((N(K1386)+N(L1386))/60*IFERROR(VLOOKUP(B1386,الموظفين!$A$2:$J$501,8,FALSE()),0)/الإعدادات!$B$6*الإعدادات!$B$9,2))</f>
        <v/>
      </c>
      <c r="S1386" s="24" t="str">
        <f aca="false">IF(OR(B1386="",M1386=""),"",ROUND(M1386/60*IFERROR(VLOOKUP(B1386,الموظفين!$A$2:$J$501,9,FALSE()),0),2))</f>
        <v/>
      </c>
      <c r="T1386" s="17"/>
      <c r="U1386" s="23" t="str">
        <f aca="false">IF(OR(A1386="",B1386=""),"",A1386&amp;"|"&amp;B1386)</f>
        <v/>
      </c>
    </row>
    <row r="1387" customFormat="false" ht="15" hidden="false" customHeight="false" outlineLevel="0" collapsed="false">
      <c r="A1387" s="16"/>
      <c r="B1387" s="17"/>
      <c r="C1387" s="18" t="str">
        <f aca="false">IF($B1387="","",IFERROR(VLOOKUP($B1387,الموظفين!$A$2:$J$501,2,FALSE())&amp;"","⚠ كود غير موجود"))</f>
        <v/>
      </c>
      <c r="D1387" s="18" t="str">
        <f aca="false">IF($B1387="","",IFERROR(VLOOKUP($B1387,الموظفين!$A$2:$J$501,3,FALSE())&amp;"",""))</f>
        <v/>
      </c>
      <c r="E1387" s="18" t="str">
        <f aca="false">IF($B1387="","",IFERROR(VLOOKUP($B1387,الموظفين!$A$2:$J$501,5,FALSE())&amp;"",""))</f>
        <v/>
      </c>
      <c r="F1387" s="19" t="str">
        <f aca="false">IF($B1387="","",IFERROR(VLOOKUP($B1387,الموظفين!$A$2:$J$501,6,FALSE()),""))</f>
        <v/>
      </c>
      <c r="G1387" s="19" t="str">
        <f aca="false">IF($B1387="","",IFERROR(VLOOKUP($B1387,الموظفين!$A$2:$J$501,7,FALSE()),""))</f>
        <v/>
      </c>
      <c r="H1387" s="20"/>
      <c r="I1387" s="20"/>
      <c r="J1387" s="21" t="str">
        <f aca="false">IF(OR(H1387="",I1387=""),"",ROUND(MOD(I1387-H1387,1)*24,2))</f>
        <v/>
      </c>
      <c r="K1387" s="22" t="str">
        <f aca="false">IF(OR(H1387="",F1387=""),"",IF(ROUND(MAX(0,MOD(H1387-F1387+0.5,1)-0.5)*1440,0)&gt;IFERROR(VLOOKUP(E1387,الورديات!$A$2:$E$21,5,FALSE()),0),ROUND(MAX(0,MOD(H1387-F1387+0.5,1)-0.5)*1440,0),0))</f>
        <v/>
      </c>
      <c r="L1387" s="22" t="str">
        <f aca="false">IF(OR(I1387="",G1387=""),"",ROUND(MAX(0,MOD(G1387-I1387+0.5,1)-0.5)*1440,0))</f>
        <v/>
      </c>
      <c r="M1387" s="22" t="str">
        <f aca="false">IF(OR(I1387="",G1387=""),"",IF(ROUND(MAX(0,MOD(I1387-G1387+0.5,1)-0.5)*1440,0)&gt;=الإعدادات!$B$8,ROUND(MAX(0,MOD(I1387-G1387+0.5,1)-0.5)*1440,0),0))</f>
        <v/>
      </c>
      <c r="N1387" s="18" t="str">
        <f aca="false">IF(OR(A1387="",B1387=""),"",IF(COUNTIFS(الإجازات!$A$2:$A$1001,B1387,الإجازات!$D$2:$D$1001,"&lt;="&amp;A1387,الإجازات!$E$2:$E$1001,"&gt;="&amp;A1387,الإجازات!$G$2:$G$1001,"مقبولة")=0,"",LOOKUP(2,1/((الإجازات!$A$2:$A$1001=B1387)*(الإجازات!$D$2:$D$1001&lt;=A1387)*(الإجازات!$E$2:$E$1001&gt;=A1387)*(الإجازات!$G$2:$G$1001="مقبولة")),الإجازات!$C$2:$C$1001)))</f>
        <v/>
      </c>
      <c r="O1387" s="17"/>
      <c r="P1387" s="23" t="str">
        <f aca="false">IF(B1387="","",IF(ISNA(MATCH(B1387,الموظفين!$A$2:$A$501,0)),"⚠ كود غير موجود",IF(O1387&lt;&gt;"",O1387,IF(N1387&lt;&gt;"",N1387,IF(H1387="",IF(AND(A1387&lt;&gt;"",WEEKDAY(A1387)=الإعدادات!$B$11),"راحة أسبوعية","غائب"),IF(I1387="","بدون انصراف",IF(N(K1387)&gt;0,"متأخر","حاضر")))))))</f>
        <v/>
      </c>
      <c r="Q1387" s="24" t="str">
        <f aca="false">IF(B1387="","",IF(OR(P1387="غائب",P1387="غياب",P1387="إجازة بدون راتب"),IFERROR(VLOOKUP(B1387,الموظفين!$A$2:$J$501,8,FALSE()),0),0))</f>
        <v/>
      </c>
      <c r="R1387" s="24" t="str">
        <f aca="false">IF(B1387="","",ROUND((N(K1387)+N(L1387))/60*IFERROR(VLOOKUP(B1387,الموظفين!$A$2:$J$501,8,FALSE()),0)/الإعدادات!$B$6*الإعدادات!$B$9,2))</f>
        <v/>
      </c>
      <c r="S1387" s="24" t="str">
        <f aca="false">IF(OR(B1387="",M1387=""),"",ROUND(M1387/60*IFERROR(VLOOKUP(B1387,الموظفين!$A$2:$J$501,9,FALSE()),0),2))</f>
        <v/>
      </c>
      <c r="T1387" s="17"/>
      <c r="U1387" s="23" t="str">
        <f aca="false">IF(OR(A1387="",B1387=""),"",A1387&amp;"|"&amp;B1387)</f>
        <v/>
      </c>
    </row>
    <row r="1388" customFormat="false" ht="15" hidden="false" customHeight="false" outlineLevel="0" collapsed="false">
      <c r="A1388" s="16"/>
      <c r="B1388" s="17"/>
      <c r="C1388" s="18" t="str">
        <f aca="false">IF($B1388="","",IFERROR(VLOOKUP($B1388,الموظفين!$A$2:$J$501,2,FALSE())&amp;"","⚠ كود غير موجود"))</f>
        <v/>
      </c>
      <c r="D1388" s="18" t="str">
        <f aca="false">IF($B1388="","",IFERROR(VLOOKUP($B1388,الموظفين!$A$2:$J$501,3,FALSE())&amp;"",""))</f>
        <v/>
      </c>
      <c r="E1388" s="18" t="str">
        <f aca="false">IF($B1388="","",IFERROR(VLOOKUP($B1388,الموظفين!$A$2:$J$501,5,FALSE())&amp;"",""))</f>
        <v/>
      </c>
      <c r="F1388" s="19" t="str">
        <f aca="false">IF($B1388="","",IFERROR(VLOOKUP($B1388,الموظفين!$A$2:$J$501,6,FALSE()),""))</f>
        <v/>
      </c>
      <c r="G1388" s="19" t="str">
        <f aca="false">IF($B1388="","",IFERROR(VLOOKUP($B1388,الموظفين!$A$2:$J$501,7,FALSE()),""))</f>
        <v/>
      </c>
      <c r="H1388" s="20"/>
      <c r="I1388" s="20"/>
      <c r="J1388" s="21" t="str">
        <f aca="false">IF(OR(H1388="",I1388=""),"",ROUND(MOD(I1388-H1388,1)*24,2))</f>
        <v/>
      </c>
      <c r="K1388" s="22" t="str">
        <f aca="false">IF(OR(H1388="",F1388=""),"",IF(ROUND(MAX(0,MOD(H1388-F1388+0.5,1)-0.5)*1440,0)&gt;IFERROR(VLOOKUP(E1388,الورديات!$A$2:$E$21,5,FALSE()),0),ROUND(MAX(0,MOD(H1388-F1388+0.5,1)-0.5)*1440,0),0))</f>
        <v/>
      </c>
      <c r="L1388" s="22" t="str">
        <f aca="false">IF(OR(I1388="",G1388=""),"",ROUND(MAX(0,MOD(G1388-I1388+0.5,1)-0.5)*1440,0))</f>
        <v/>
      </c>
      <c r="M1388" s="22" t="str">
        <f aca="false">IF(OR(I1388="",G1388=""),"",IF(ROUND(MAX(0,MOD(I1388-G1388+0.5,1)-0.5)*1440,0)&gt;=الإعدادات!$B$8,ROUND(MAX(0,MOD(I1388-G1388+0.5,1)-0.5)*1440,0),0))</f>
        <v/>
      </c>
      <c r="N1388" s="18" t="str">
        <f aca="false">IF(OR(A1388="",B1388=""),"",IF(COUNTIFS(الإجازات!$A$2:$A$1001,B1388,الإجازات!$D$2:$D$1001,"&lt;="&amp;A1388,الإجازات!$E$2:$E$1001,"&gt;="&amp;A1388,الإجازات!$G$2:$G$1001,"مقبولة")=0,"",LOOKUP(2,1/((الإجازات!$A$2:$A$1001=B1388)*(الإجازات!$D$2:$D$1001&lt;=A1388)*(الإجازات!$E$2:$E$1001&gt;=A1388)*(الإجازات!$G$2:$G$1001="مقبولة")),الإجازات!$C$2:$C$1001)))</f>
        <v/>
      </c>
      <c r="O1388" s="17"/>
      <c r="P1388" s="23" t="str">
        <f aca="false">IF(B1388="","",IF(ISNA(MATCH(B1388,الموظفين!$A$2:$A$501,0)),"⚠ كود غير موجود",IF(O1388&lt;&gt;"",O1388,IF(N1388&lt;&gt;"",N1388,IF(H1388="",IF(AND(A1388&lt;&gt;"",WEEKDAY(A1388)=الإعدادات!$B$11),"راحة أسبوعية","غائب"),IF(I1388="","بدون انصراف",IF(N(K1388)&gt;0,"متأخر","حاضر")))))))</f>
        <v/>
      </c>
      <c r="Q1388" s="24" t="str">
        <f aca="false">IF(B1388="","",IF(OR(P1388="غائب",P1388="غياب",P1388="إجازة بدون راتب"),IFERROR(VLOOKUP(B1388,الموظفين!$A$2:$J$501,8,FALSE()),0),0))</f>
        <v/>
      </c>
      <c r="R1388" s="24" t="str">
        <f aca="false">IF(B1388="","",ROUND((N(K1388)+N(L1388))/60*IFERROR(VLOOKUP(B1388,الموظفين!$A$2:$J$501,8,FALSE()),0)/الإعدادات!$B$6*الإعدادات!$B$9,2))</f>
        <v/>
      </c>
      <c r="S1388" s="24" t="str">
        <f aca="false">IF(OR(B1388="",M1388=""),"",ROUND(M1388/60*IFERROR(VLOOKUP(B1388,الموظفين!$A$2:$J$501,9,FALSE()),0),2))</f>
        <v/>
      </c>
      <c r="T1388" s="17"/>
      <c r="U1388" s="23" t="str">
        <f aca="false">IF(OR(A1388="",B1388=""),"",A1388&amp;"|"&amp;B1388)</f>
        <v/>
      </c>
    </row>
    <row r="1389" customFormat="false" ht="15" hidden="false" customHeight="false" outlineLevel="0" collapsed="false">
      <c r="A1389" s="16"/>
      <c r="B1389" s="17"/>
      <c r="C1389" s="18" t="str">
        <f aca="false">IF($B1389="","",IFERROR(VLOOKUP($B1389,الموظفين!$A$2:$J$501,2,FALSE())&amp;"","⚠ كود غير موجود"))</f>
        <v/>
      </c>
      <c r="D1389" s="18" t="str">
        <f aca="false">IF($B1389="","",IFERROR(VLOOKUP($B1389,الموظفين!$A$2:$J$501,3,FALSE())&amp;"",""))</f>
        <v/>
      </c>
      <c r="E1389" s="18" t="str">
        <f aca="false">IF($B1389="","",IFERROR(VLOOKUP($B1389,الموظفين!$A$2:$J$501,5,FALSE())&amp;"",""))</f>
        <v/>
      </c>
      <c r="F1389" s="19" t="str">
        <f aca="false">IF($B1389="","",IFERROR(VLOOKUP($B1389,الموظفين!$A$2:$J$501,6,FALSE()),""))</f>
        <v/>
      </c>
      <c r="G1389" s="19" t="str">
        <f aca="false">IF($B1389="","",IFERROR(VLOOKUP($B1389,الموظفين!$A$2:$J$501,7,FALSE()),""))</f>
        <v/>
      </c>
      <c r="H1389" s="20"/>
      <c r="I1389" s="20"/>
      <c r="J1389" s="21" t="str">
        <f aca="false">IF(OR(H1389="",I1389=""),"",ROUND(MOD(I1389-H1389,1)*24,2))</f>
        <v/>
      </c>
      <c r="K1389" s="22" t="str">
        <f aca="false">IF(OR(H1389="",F1389=""),"",IF(ROUND(MAX(0,MOD(H1389-F1389+0.5,1)-0.5)*1440,0)&gt;IFERROR(VLOOKUP(E1389,الورديات!$A$2:$E$21,5,FALSE()),0),ROUND(MAX(0,MOD(H1389-F1389+0.5,1)-0.5)*1440,0),0))</f>
        <v/>
      </c>
      <c r="L1389" s="22" t="str">
        <f aca="false">IF(OR(I1389="",G1389=""),"",ROUND(MAX(0,MOD(G1389-I1389+0.5,1)-0.5)*1440,0))</f>
        <v/>
      </c>
      <c r="M1389" s="22" t="str">
        <f aca="false">IF(OR(I1389="",G1389=""),"",IF(ROUND(MAX(0,MOD(I1389-G1389+0.5,1)-0.5)*1440,0)&gt;=الإعدادات!$B$8,ROUND(MAX(0,MOD(I1389-G1389+0.5,1)-0.5)*1440,0),0))</f>
        <v/>
      </c>
      <c r="N1389" s="18" t="str">
        <f aca="false">IF(OR(A1389="",B1389=""),"",IF(COUNTIFS(الإجازات!$A$2:$A$1001,B1389,الإجازات!$D$2:$D$1001,"&lt;="&amp;A1389,الإجازات!$E$2:$E$1001,"&gt;="&amp;A1389,الإجازات!$G$2:$G$1001,"مقبولة")=0,"",LOOKUP(2,1/((الإجازات!$A$2:$A$1001=B1389)*(الإجازات!$D$2:$D$1001&lt;=A1389)*(الإجازات!$E$2:$E$1001&gt;=A1389)*(الإجازات!$G$2:$G$1001="مقبولة")),الإجازات!$C$2:$C$1001)))</f>
        <v/>
      </c>
      <c r="O1389" s="17"/>
      <c r="P1389" s="23" t="str">
        <f aca="false">IF(B1389="","",IF(ISNA(MATCH(B1389,الموظفين!$A$2:$A$501,0)),"⚠ كود غير موجود",IF(O1389&lt;&gt;"",O1389,IF(N1389&lt;&gt;"",N1389,IF(H1389="",IF(AND(A1389&lt;&gt;"",WEEKDAY(A1389)=الإعدادات!$B$11),"راحة أسبوعية","غائب"),IF(I1389="","بدون انصراف",IF(N(K1389)&gt;0,"متأخر","حاضر")))))))</f>
        <v/>
      </c>
      <c r="Q1389" s="24" t="str">
        <f aca="false">IF(B1389="","",IF(OR(P1389="غائب",P1389="غياب",P1389="إجازة بدون راتب"),IFERROR(VLOOKUP(B1389,الموظفين!$A$2:$J$501,8,FALSE()),0),0))</f>
        <v/>
      </c>
      <c r="R1389" s="24" t="str">
        <f aca="false">IF(B1389="","",ROUND((N(K1389)+N(L1389))/60*IFERROR(VLOOKUP(B1389,الموظفين!$A$2:$J$501,8,FALSE()),0)/الإعدادات!$B$6*الإعدادات!$B$9,2))</f>
        <v/>
      </c>
      <c r="S1389" s="24" t="str">
        <f aca="false">IF(OR(B1389="",M1389=""),"",ROUND(M1389/60*IFERROR(VLOOKUP(B1389,الموظفين!$A$2:$J$501,9,FALSE()),0),2))</f>
        <v/>
      </c>
      <c r="T1389" s="17"/>
      <c r="U1389" s="23" t="str">
        <f aca="false">IF(OR(A1389="",B1389=""),"",A1389&amp;"|"&amp;B1389)</f>
        <v/>
      </c>
    </row>
    <row r="1390" customFormat="false" ht="15" hidden="false" customHeight="false" outlineLevel="0" collapsed="false">
      <c r="A1390" s="16"/>
      <c r="B1390" s="17"/>
      <c r="C1390" s="18" t="str">
        <f aca="false">IF($B1390="","",IFERROR(VLOOKUP($B1390,الموظفين!$A$2:$J$501,2,FALSE())&amp;"","⚠ كود غير موجود"))</f>
        <v/>
      </c>
      <c r="D1390" s="18" t="str">
        <f aca="false">IF($B1390="","",IFERROR(VLOOKUP($B1390,الموظفين!$A$2:$J$501,3,FALSE())&amp;"",""))</f>
        <v/>
      </c>
      <c r="E1390" s="18" t="str">
        <f aca="false">IF($B1390="","",IFERROR(VLOOKUP($B1390,الموظفين!$A$2:$J$501,5,FALSE())&amp;"",""))</f>
        <v/>
      </c>
      <c r="F1390" s="19" t="str">
        <f aca="false">IF($B1390="","",IFERROR(VLOOKUP($B1390,الموظفين!$A$2:$J$501,6,FALSE()),""))</f>
        <v/>
      </c>
      <c r="G1390" s="19" t="str">
        <f aca="false">IF($B1390="","",IFERROR(VLOOKUP($B1390,الموظفين!$A$2:$J$501,7,FALSE()),""))</f>
        <v/>
      </c>
      <c r="H1390" s="20"/>
      <c r="I1390" s="20"/>
      <c r="J1390" s="21" t="str">
        <f aca="false">IF(OR(H1390="",I1390=""),"",ROUND(MOD(I1390-H1390,1)*24,2))</f>
        <v/>
      </c>
      <c r="K1390" s="22" t="str">
        <f aca="false">IF(OR(H1390="",F1390=""),"",IF(ROUND(MAX(0,MOD(H1390-F1390+0.5,1)-0.5)*1440,0)&gt;IFERROR(VLOOKUP(E1390,الورديات!$A$2:$E$21,5,FALSE()),0),ROUND(MAX(0,MOD(H1390-F1390+0.5,1)-0.5)*1440,0),0))</f>
        <v/>
      </c>
      <c r="L1390" s="22" t="str">
        <f aca="false">IF(OR(I1390="",G1390=""),"",ROUND(MAX(0,MOD(G1390-I1390+0.5,1)-0.5)*1440,0))</f>
        <v/>
      </c>
      <c r="M1390" s="22" t="str">
        <f aca="false">IF(OR(I1390="",G1390=""),"",IF(ROUND(MAX(0,MOD(I1390-G1390+0.5,1)-0.5)*1440,0)&gt;=الإعدادات!$B$8,ROUND(MAX(0,MOD(I1390-G1390+0.5,1)-0.5)*1440,0),0))</f>
        <v/>
      </c>
      <c r="N1390" s="18" t="str">
        <f aca="false">IF(OR(A1390="",B1390=""),"",IF(COUNTIFS(الإجازات!$A$2:$A$1001,B1390,الإجازات!$D$2:$D$1001,"&lt;="&amp;A1390,الإجازات!$E$2:$E$1001,"&gt;="&amp;A1390,الإجازات!$G$2:$G$1001,"مقبولة")=0,"",LOOKUP(2,1/((الإجازات!$A$2:$A$1001=B1390)*(الإجازات!$D$2:$D$1001&lt;=A1390)*(الإجازات!$E$2:$E$1001&gt;=A1390)*(الإجازات!$G$2:$G$1001="مقبولة")),الإجازات!$C$2:$C$1001)))</f>
        <v/>
      </c>
      <c r="O1390" s="17"/>
      <c r="P1390" s="23" t="str">
        <f aca="false">IF(B1390="","",IF(ISNA(MATCH(B1390,الموظفين!$A$2:$A$501,0)),"⚠ كود غير موجود",IF(O1390&lt;&gt;"",O1390,IF(N1390&lt;&gt;"",N1390,IF(H1390="",IF(AND(A1390&lt;&gt;"",WEEKDAY(A1390)=الإعدادات!$B$11),"راحة أسبوعية","غائب"),IF(I1390="","بدون انصراف",IF(N(K1390)&gt;0,"متأخر","حاضر")))))))</f>
        <v/>
      </c>
      <c r="Q1390" s="24" t="str">
        <f aca="false">IF(B1390="","",IF(OR(P1390="غائب",P1390="غياب",P1390="إجازة بدون راتب"),IFERROR(VLOOKUP(B1390,الموظفين!$A$2:$J$501,8,FALSE()),0),0))</f>
        <v/>
      </c>
      <c r="R1390" s="24" t="str">
        <f aca="false">IF(B1390="","",ROUND((N(K1390)+N(L1390))/60*IFERROR(VLOOKUP(B1390,الموظفين!$A$2:$J$501,8,FALSE()),0)/الإعدادات!$B$6*الإعدادات!$B$9,2))</f>
        <v/>
      </c>
      <c r="S1390" s="24" t="str">
        <f aca="false">IF(OR(B1390="",M1390=""),"",ROUND(M1390/60*IFERROR(VLOOKUP(B1390,الموظفين!$A$2:$J$501,9,FALSE()),0),2))</f>
        <v/>
      </c>
      <c r="T1390" s="17"/>
      <c r="U1390" s="23" t="str">
        <f aca="false">IF(OR(A1390="",B1390=""),"",A1390&amp;"|"&amp;B1390)</f>
        <v/>
      </c>
    </row>
    <row r="1391" customFormat="false" ht="15" hidden="false" customHeight="false" outlineLevel="0" collapsed="false">
      <c r="A1391" s="16"/>
      <c r="B1391" s="17"/>
      <c r="C1391" s="18" t="str">
        <f aca="false">IF($B1391="","",IFERROR(VLOOKUP($B1391,الموظفين!$A$2:$J$501,2,FALSE())&amp;"","⚠ كود غير موجود"))</f>
        <v/>
      </c>
      <c r="D1391" s="18" t="str">
        <f aca="false">IF($B1391="","",IFERROR(VLOOKUP($B1391,الموظفين!$A$2:$J$501,3,FALSE())&amp;"",""))</f>
        <v/>
      </c>
      <c r="E1391" s="18" t="str">
        <f aca="false">IF($B1391="","",IFERROR(VLOOKUP($B1391,الموظفين!$A$2:$J$501,5,FALSE())&amp;"",""))</f>
        <v/>
      </c>
      <c r="F1391" s="19" t="str">
        <f aca="false">IF($B1391="","",IFERROR(VLOOKUP($B1391,الموظفين!$A$2:$J$501,6,FALSE()),""))</f>
        <v/>
      </c>
      <c r="G1391" s="19" t="str">
        <f aca="false">IF($B1391="","",IFERROR(VLOOKUP($B1391,الموظفين!$A$2:$J$501,7,FALSE()),""))</f>
        <v/>
      </c>
      <c r="H1391" s="20"/>
      <c r="I1391" s="20"/>
      <c r="J1391" s="21" t="str">
        <f aca="false">IF(OR(H1391="",I1391=""),"",ROUND(MOD(I1391-H1391,1)*24,2))</f>
        <v/>
      </c>
      <c r="K1391" s="22" t="str">
        <f aca="false">IF(OR(H1391="",F1391=""),"",IF(ROUND(MAX(0,MOD(H1391-F1391+0.5,1)-0.5)*1440,0)&gt;IFERROR(VLOOKUP(E1391,الورديات!$A$2:$E$21,5,FALSE()),0),ROUND(MAX(0,MOD(H1391-F1391+0.5,1)-0.5)*1440,0),0))</f>
        <v/>
      </c>
      <c r="L1391" s="22" t="str">
        <f aca="false">IF(OR(I1391="",G1391=""),"",ROUND(MAX(0,MOD(G1391-I1391+0.5,1)-0.5)*1440,0))</f>
        <v/>
      </c>
      <c r="M1391" s="22" t="str">
        <f aca="false">IF(OR(I1391="",G1391=""),"",IF(ROUND(MAX(0,MOD(I1391-G1391+0.5,1)-0.5)*1440,0)&gt;=الإعدادات!$B$8,ROUND(MAX(0,MOD(I1391-G1391+0.5,1)-0.5)*1440,0),0))</f>
        <v/>
      </c>
      <c r="N1391" s="18" t="str">
        <f aca="false">IF(OR(A1391="",B1391=""),"",IF(COUNTIFS(الإجازات!$A$2:$A$1001,B1391,الإجازات!$D$2:$D$1001,"&lt;="&amp;A1391,الإجازات!$E$2:$E$1001,"&gt;="&amp;A1391,الإجازات!$G$2:$G$1001,"مقبولة")=0,"",LOOKUP(2,1/((الإجازات!$A$2:$A$1001=B1391)*(الإجازات!$D$2:$D$1001&lt;=A1391)*(الإجازات!$E$2:$E$1001&gt;=A1391)*(الإجازات!$G$2:$G$1001="مقبولة")),الإجازات!$C$2:$C$1001)))</f>
        <v/>
      </c>
      <c r="O1391" s="17"/>
      <c r="P1391" s="23" t="str">
        <f aca="false">IF(B1391="","",IF(ISNA(MATCH(B1391,الموظفين!$A$2:$A$501,0)),"⚠ كود غير موجود",IF(O1391&lt;&gt;"",O1391,IF(N1391&lt;&gt;"",N1391,IF(H1391="",IF(AND(A1391&lt;&gt;"",WEEKDAY(A1391)=الإعدادات!$B$11),"راحة أسبوعية","غائب"),IF(I1391="","بدون انصراف",IF(N(K1391)&gt;0,"متأخر","حاضر")))))))</f>
        <v/>
      </c>
      <c r="Q1391" s="24" t="str">
        <f aca="false">IF(B1391="","",IF(OR(P1391="غائب",P1391="غياب",P1391="إجازة بدون راتب"),IFERROR(VLOOKUP(B1391,الموظفين!$A$2:$J$501,8,FALSE()),0),0))</f>
        <v/>
      </c>
      <c r="R1391" s="24" t="str">
        <f aca="false">IF(B1391="","",ROUND((N(K1391)+N(L1391))/60*IFERROR(VLOOKUP(B1391,الموظفين!$A$2:$J$501,8,FALSE()),0)/الإعدادات!$B$6*الإعدادات!$B$9,2))</f>
        <v/>
      </c>
      <c r="S1391" s="24" t="str">
        <f aca="false">IF(OR(B1391="",M1391=""),"",ROUND(M1391/60*IFERROR(VLOOKUP(B1391,الموظفين!$A$2:$J$501,9,FALSE()),0),2))</f>
        <v/>
      </c>
      <c r="T1391" s="17"/>
      <c r="U1391" s="23" t="str">
        <f aca="false">IF(OR(A1391="",B1391=""),"",A1391&amp;"|"&amp;B1391)</f>
        <v/>
      </c>
    </row>
    <row r="1392" customFormat="false" ht="15" hidden="false" customHeight="false" outlineLevel="0" collapsed="false">
      <c r="A1392" s="16"/>
      <c r="B1392" s="17"/>
      <c r="C1392" s="18" t="str">
        <f aca="false">IF($B1392="","",IFERROR(VLOOKUP($B1392,الموظفين!$A$2:$J$501,2,FALSE())&amp;"","⚠ كود غير موجود"))</f>
        <v/>
      </c>
      <c r="D1392" s="18" t="str">
        <f aca="false">IF($B1392="","",IFERROR(VLOOKUP($B1392,الموظفين!$A$2:$J$501,3,FALSE())&amp;"",""))</f>
        <v/>
      </c>
      <c r="E1392" s="18" t="str">
        <f aca="false">IF($B1392="","",IFERROR(VLOOKUP($B1392,الموظفين!$A$2:$J$501,5,FALSE())&amp;"",""))</f>
        <v/>
      </c>
      <c r="F1392" s="19" t="str">
        <f aca="false">IF($B1392="","",IFERROR(VLOOKUP($B1392,الموظفين!$A$2:$J$501,6,FALSE()),""))</f>
        <v/>
      </c>
      <c r="G1392" s="19" t="str">
        <f aca="false">IF($B1392="","",IFERROR(VLOOKUP($B1392,الموظفين!$A$2:$J$501,7,FALSE()),""))</f>
        <v/>
      </c>
      <c r="H1392" s="20"/>
      <c r="I1392" s="20"/>
      <c r="J1392" s="21" t="str">
        <f aca="false">IF(OR(H1392="",I1392=""),"",ROUND(MOD(I1392-H1392,1)*24,2))</f>
        <v/>
      </c>
      <c r="K1392" s="22" t="str">
        <f aca="false">IF(OR(H1392="",F1392=""),"",IF(ROUND(MAX(0,MOD(H1392-F1392+0.5,1)-0.5)*1440,0)&gt;IFERROR(VLOOKUP(E1392,الورديات!$A$2:$E$21,5,FALSE()),0),ROUND(MAX(0,MOD(H1392-F1392+0.5,1)-0.5)*1440,0),0))</f>
        <v/>
      </c>
      <c r="L1392" s="22" t="str">
        <f aca="false">IF(OR(I1392="",G1392=""),"",ROUND(MAX(0,MOD(G1392-I1392+0.5,1)-0.5)*1440,0))</f>
        <v/>
      </c>
      <c r="M1392" s="22" t="str">
        <f aca="false">IF(OR(I1392="",G1392=""),"",IF(ROUND(MAX(0,MOD(I1392-G1392+0.5,1)-0.5)*1440,0)&gt;=الإعدادات!$B$8,ROUND(MAX(0,MOD(I1392-G1392+0.5,1)-0.5)*1440,0),0))</f>
        <v/>
      </c>
      <c r="N1392" s="18" t="str">
        <f aca="false">IF(OR(A1392="",B1392=""),"",IF(COUNTIFS(الإجازات!$A$2:$A$1001,B1392,الإجازات!$D$2:$D$1001,"&lt;="&amp;A1392,الإجازات!$E$2:$E$1001,"&gt;="&amp;A1392,الإجازات!$G$2:$G$1001,"مقبولة")=0,"",LOOKUP(2,1/((الإجازات!$A$2:$A$1001=B1392)*(الإجازات!$D$2:$D$1001&lt;=A1392)*(الإجازات!$E$2:$E$1001&gt;=A1392)*(الإجازات!$G$2:$G$1001="مقبولة")),الإجازات!$C$2:$C$1001)))</f>
        <v/>
      </c>
      <c r="O1392" s="17"/>
      <c r="P1392" s="23" t="str">
        <f aca="false">IF(B1392="","",IF(ISNA(MATCH(B1392,الموظفين!$A$2:$A$501,0)),"⚠ كود غير موجود",IF(O1392&lt;&gt;"",O1392,IF(N1392&lt;&gt;"",N1392,IF(H1392="",IF(AND(A1392&lt;&gt;"",WEEKDAY(A1392)=الإعدادات!$B$11),"راحة أسبوعية","غائب"),IF(I1392="","بدون انصراف",IF(N(K1392)&gt;0,"متأخر","حاضر")))))))</f>
        <v/>
      </c>
      <c r="Q1392" s="24" t="str">
        <f aca="false">IF(B1392="","",IF(OR(P1392="غائب",P1392="غياب",P1392="إجازة بدون راتب"),IFERROR(VLOOKUP(B1392,الموظفين!$A$2:$J$501,8,FALSE()),0),0))</f>
        <v/>
      </c>
      <c r="R1392" s="24" t="str">
        <f aca="false">IF(B1392="","",ROUND((N(K1392)+N(L1392))/60*IFERROR(VLOOKUP(B1392,الموظفين!$A$2:$J$501,8,FALSE()),0)/الإعدادات!$B$6*الإعدادات!$B$9,2))</f>
        <v/>
      </c>
      <c r="S1392" s="24" t="str">
        <f aca="false">IF(OR(B1392="",M1392=""),"",ROUND(M1392/60*IFERROR(VLOOKUP(B1392,الموظفين!$A$2:$J$501,9,FALSE()),0),2))</f>
        <v/>
      </c>
      <c r="T1392" s="17"/>
      <c r="U1392" s="23" t="str">
        <f aca="false">IF(OR(A1392="",B1392=""),"",A1392&amp;"|"&amp;B1392)</f>
        <v/>
      </c>
    </row>
    <row r="1393" customFormat="false" ht="15" hidden="false" customHeight="false" outlineLevel="0" collapsed="false">
      <c r="A1393" s="16"/>
      <c r="B1393" s="17"/>
      <c r="C1393" s="18" t="str">
        <f aca="false">IF($B1393="","",IFERROR(VLOOKUP($B1393,الموظفين!$A$2:$J$501,2,FALSE())&amp;"","⚠ كود غير موجود"))</f>
        <v/>
      </c>
      <c r="D1393" s="18" t="str">
        <f aca="false">IF($B1393="","",IFERROR(VLOOKUP($B1393,الموظفين!$A$2:$J$501,3,FALSE())&amp;"",""))</f>
        <v/>
      </c>
      <c r="E1393" s="18" t="str">
        <f aca="false">IF($B1393="","",IFERROR(VLOOKUP($B1393,الموظفين!$A$2:$J$501,5,FALSE())&amp;"",""))</f>
        <v/>
      </c>
      <c r="F1393" s="19" t="str">
        <f aca="false">IF($B1393="","",IFERROR(VLOOKUP($B1393,الموظفين!$A$2:$J$501,6,FALSE()),""))</f>
        <v/>
      </c>
      <c r="G1393" s="19" t="str">
        <f aca="false">IF($B1393="","",IFERROR(VLOOKUP($B1393,الموظفين!$A$2:$J$501,7,FALSE()),""))</f>
        <v/>
      </c>
      <c r="H1393" s="20"/>
      <c r="I1393" s="20"/>
      <c r="J1393" s="21" t="str">
        <f aca="false">IF(OR(H1393="",I1393=""),"",ROUND(MOD(I1393-H1393,1)*24,2))</f>
        <v/>
      </c>
      <c r="K1393" s="22" t="str">
        <f aca="false">IF(OR(H1393="",F1393=""),"",IF(ROUND(MAX(0,MOD(H1393-F1393+0.5,1)-0.5)*1440,0)&gt;IFERROR(VLOOKUP(E1393,الورديات!$A$2:$E$21,5,FALSE()),0),ROUND(MAX(0,MOD(H1393-F1393+0.5,1)-0.5)*1440,0),0))</f>
        <v/>
      </c>
      <c r="L1393" s="22" t="str">
        <f aca="false">IF(OR(I1393="",G1393=""),"",ROUND(MAX(0,MOD(G1393-I1393+0.5,1)-0.5)*1440,0))</f>
        <v/>
      </c>
      <c r="M1393" s="22" t="str">
        <f aca="false">IF(OR(I1393="",G1393=""),"",IF(ROUND(MAX(0,MOD(I1393-G1393+0.5,1)-0.5)*1440,0)&gt;=الإعدادات!$B$8,ROUND(MAX(0,MOD(I1393-G1393+0.5,1)-0.5)*1440,0),0))</f>
        <v/>
      </c>
      <c r="N1393" s="18" t="str">
        <f aca="false">IF(OR(A1393="",B1393=""),"",IF(COUNTIFS(الإجازات!$A$2:$A$1001,B1393,الإجازات!$D$2:$D$1001,"&lt;="&amp;A1393,الإجازات!$E$2:$E$1001,"&gt;="&amp;A1393,الإجازات!$G$2:$G$1001,"مقبولة")=0,"",LOOKUP(2,1/((الإجازات!$A$2:$A$1001=B1393)*(الإجازات!$D$2:$D$1001&lt;=A1393)*(الإجازات!$E$2:$E$1001&gt;=A1393)*(الإجازات!$G$2:$G$1001="مقبولة")),الإجازات!$C$2:$C$1001)))</f>
        <v/>
      </c>
      <c r="O1393" s="17"/>
      <c r="P1393" s="23" t="str">
        <f aca="false">IF(B1393="","",IF(ISNA(MATCH(B1393,الموظفين!$A$2:$A$501,0)),"⚠ كود غير موجود",IF(O1393&lt;&gt;"",O1393,IF(N1393&lt;&gt;"",N1393,IF(H1393="",IF(AND(A1393&lt;&gt;"",WEEKDAY(A1393)=الإعدادات!$B$11),"راحة أسبوعية","غائب"),IF(I1393="","بدون انصراف",IF(N(K1393)&gt;0,"متأخر","حاضر")))))))</f>
        <v/>
      </c>
      <c r="Q1393" s="24" t="str">
        <f aca="false">IF(B1393="","",IF(OR(P1393="غائب",P1393="غياب",P1393="إجازة بدون راتب"),IFERROR(VLOOKUP(B1393,الموظفين!$A$2:$J$501,8,FALSE()),0),0))</f>
        <v/>
      </c>
      <c r="R1393" s="24" t="str">
        <f aca="false">IF(B1393="","",ROUND((N(K1393)+N(L1393))/60*IFERROR(VLOOKUP(B1393,الموظفين!$A$2:$J$501,8,FALSE()),0)/الإعدادات!$B$6*الإعدادات!$B$9,2))</f>
        <v/>
      </c>
      <c r="S1393" s="24" t="str">
        <f aca="false">IF(OR(B1393="",M1393=""),"",ROUND(M1393/60*IFERROR(VLOOKUP(B1393,الموظفين!$A$2:$J$501,9,FALSE()),0),2))</f>
        <v/>
      </c>
      <c r="T1393" s="17"/>
      <c r="U1393" s="23" t="str">
        <f aca="false">IF(OR(A1393="",B1393=""),"",A1393&amp;"|"&amp;B1393)</f>
        <v/>
      </c>
    </row>
    <row r="1394" customFormat="false" ht="15" hidden="false" customHeight="false" outlineLevel="0" collapsed="false">
      <c r="A1394" s="16"/>
      <c r="B1394" s="17"/>
      <c r="C1394" s="18" t="str">
        <f aca="false">IF($B1394="","",IFERROR(VLOOKUP($B1394,الموظفين!$A$2:$J$501,2,FALSE())&amp;"","⚠ كود غير موجود"))</f>
        <v/>
      </c>
      <c r="D1394" s="18" t="str">
        <f aca="false">IF($B1394="","",IFERROR(VLOOKUP($B1394,الموظفين!$A$2:$J$501,3,FALSE())&amp;"",""))</f>
        <v/>
      </c>
      <c r="E1394" s="18" t="str">
        <f aca="false">IF($B1394="","",IFERROR(VLOOKUP($B1394,الموظفين!$A$2:$J$501,5,FALSE())&amp;"",""))</f>
        <v/>
      </c>
      <c r="F1394" s="19" t="str">
        <f aca="false">IF($B1394="","",IFERROR(VLOOKUP($B1394,الموظفين!$A$2:$J$501,6,FALSE()),""))</f>
        <v/>
      </c>
      <c r="G1394" s="19" t="str">
        <f aca="false">IF($B1394="","",IFERROR(VLOOKUP($B1394,الموظفين!$A$2:$J$501,7,FALSE()),""))</f>
        <v/>
      </c>
      <c r="H1394" s="20"/>
      <c r="I1394" s="20"/>
      <c r="J1394" s="21" t="str">
        <f aca="false">IF(OR(H1394="",I1394=""),"",ROUND(MOD(I1394-H1394,1)*24,2))</f>
        <v/>
      </c>
      <c r="K1394" s="22" t="str">
        <f aca="false">IF(OR(H1394="",F1394=""),"",IF(ROUND(MAX(0,MOD(H1394-F1394+0.5,1)-0.5)*1440,0)&gt;IFERROR(VLOOKUP(E1394,الورديات!$A$2:$E$21,5,FALSE()),0),ROUND(MAX(0,MOD(H1394-F1394+0.5,1)-0.5)*1440,0),0))</f>
        <v/>
      </c>
      <c r="L1394" s="22" t="str">
        <f aca="false">IF(OR(I1394="",G1394=""),"",ROUND(MAX(0,MOD(G1394-I1394+0.5,1)-0.5)*1440,0))</f>
        <v/>
      </c>
      <c r="M1394" s="22" t="str">
        <f aca="false">IF(OR(I1394="",G1394=""),"",IF(ROUND(MAX(0,MOD(I1394-G1394+0.5,1)-0.5)*1440,0)&gt;=الإعدادات!$B$8,ROUND(MAX(0,MOD(I1394-G1394+0.5,1)-0.5)*1440,0),0))</f>
        <v/>
      </c>
      <c r="N1394" s="18" t="str">
        <f aca="false">IF(OR(A1394="",B1394=""),"",IF(COUNTIFS(الإجازات!$A$2:$A$1001,B1394,الإجازات!$D$2:$D$1001,"&lt;="&amp;A1394,الإجازات!$E$2:$E$1001,"&gt;="&amp;A1394,الإجازات!$G$2:$G$1001,"مقبولة")=0,"",LOOKUP(2,1/((الإجازات!$A$2:$A$1001=B1394)*(الإجازات!$D$2:$D$1001&lt;=A1394)*(الإجازات!$E$2:$E$1001&gt;=A1394)*(الإجازات!$G$2:$G$1001="مقبولة")),الإجازات!$C$2:$C$1001)))</f>
        <v/>
      </c>
      <c r="O1394" s="17"/>
      <c r="P1394" s="23" t="str">
        <f aca="false">IF(B1394="","",IF(ISNA(MATCH(B1394,الموظفين!$A$2:$A$501,0)),"⚠ كود غير موجود",IF(O1394&lt;&gt;"",O1394,IF(N1394&lt;&gt;"",N1394,IF(H1394="",IF(AND(A1394&lt;&gt;"",WEEKDAY(A1394)=الإعدادات!$B$11),"راحة أسبوعية","غائب"),IF(I1394="","بدون انصراف",IF(N(K1394)&gt;0,"متأخر","حاضر")))))))</f>
        <v/>
      </c>
      <c r="Q1394" s="24" t="str">
        <f aca="false">IF(B1394="","",IF(OR(P1394="غائب",P1394="غياب",P1394="إجازة بدون راتب"),IFERROR(VLOOKUP(B1394,الموظفين!$A$2:$J$501,8,FALSE()),0),0))</f>
        <v/>
      </c>
      <c r="R1394" s="24" t="str">
        <f aca="false">IF(B1394="","",ROUND((N(K1394)+N(L1394))/60*IFERROR(VLOOKUP(B1394,الموظفين!$A$2:$J$501,8,FALSE()),0)/الإعدادات!$B$6*الإعدادات!$B$9,2))</f>
        <v/>
      </c>
      <c r="S1394" s="24" t="str">
        <f aca="false">IF(OR(B1394="",M1394=""),"",ROUND(M1394/60*IFERROR(VLOOKUP(B1394,الموظفين!$A$2:$J$501,9,FALSE()),0),2))</f>
        <v/>
      </c>
      <c r="T1394" s="17"/>
      <c r="U1394" s="23" t="str">
        <f aca="false">IF(OR(A1394="",B1394=""),"",A1394&amp;"|"&amp;B1394)</f>
        <v/>
      </c>
    </row>
    <row r="1395" customFormat="false" ht="15" hidden="false" customHeight="false" outlineLevel="0" collapsed="false">
      <c r="A1395" s="16"/>
      <c r="B1395" s="17"/>
      <c r="C1395" s="18" t="str">
        <f aca="false">IF($B1395="","",IFERROR(VLOOKUP($B1395,الموظفين!$A$2:$J$501,2,FALSE())&amp;"","⚠ كود غير موجود"))</f>
        <v/>
      </c>
      <c r="D1395" s="18" t="str">
        <f aca="false">IF($B1395="","",IFERROR(VLOOKUP($B1395,الموظفين!$A$2:$J$501,3,FALSE())&amp;"",""))</f>
        <v/>
      </c>
      <c r="E1395" s="18" t="str">
        <f aca="false">IF($B1395="","",IFERROR(VLOOKUP($B1395,الموظفين!$A$2:$J$501,5,FALSE())&amp;"",""))</f>
        <v/>
      </c>
      <c r="F1395" s="19" t="str">
        <f aca="false">IF($B1395="","",IFERROR(VLOOKUP($B1395,الموظفين!$A$2:$J$501,6,FALSE()),""))</f>
        <v/>
      </c>
      <c r="G1395" s="19" t="str">
        <f aca="false">IF($B1395="","",IFERROR(VLOOKUP($B1395,الموظفين!$A$2:$J$501,7,FALSE()),""))</f>
        <v/>
      </c>
      <c r="H1395" s="20"/>
      <c r="I1395" s="20"/>
      <c r="J1395" s="21" t="str">
        <f aca="false">IF(OR(H1395="",I1395=""),"",ROUND(MOD(I1395-H1395,1)*24,2))</f>
        <v/>
      </c>
      <c r="K1395" s="22" t="str">
        <f aca="false">IF(OR(H1395="",F1395=""),"",IF(ROUND(MAX(0,MOD(H1395-F1395+0.5,1)-0.5)*1440,0)&gt;IFERROR(VLOOKUP(E1395,الورديات!$A$2:$E$21,5,FALSE()),0),ROUND(MAX(0,MOD(H1395-F1395+0.5,1)-0.5)*1440,0),0))</f>
        <v/>
      </c>
      <c r="L1395" s="22" t="str">
        <f aca="false">IF(OR(I1395="",G1395=""),"",ROUND(MAX(0,MOD(G1395-I1395+0.5,1)-0.5)*1440,0))</f>
        <v/>
      </c>
      <c r="M1395" s="22" t="str">
        <f aca="false">IF(OR(I1395="",G1395=""),"",IF(ROUND(MAX(0,MOD(I1395-G1395+0.5,1)-0.5)*1440,0)&gt;=الإعدادات!$B$8,ROUND(MAX(0,MOD(I1395-G1395+0.5,1)-0.5)*1440,0),0))</f>
        <v/>
      </c>
      <c r="N1395" s="18" t="str">
        <f aca="false">IF(OR(A1395="",B1395=""),"",IF(COUNTIFS(الإجازات!$A$2:$A$1001,B1395,الإجازات!$D$2:$D$1001,"&lt;="&amp;A1395,الإجازات!$E$2:$E$1001,"&gt;="&amp;A1395,الإجازات!$G$2:$G$1001,"مقبولة")=0,"",LOOKUP(2,1/((الإجازات!$A$2:$A$1001=B1395)*(الإجازات!$D$2:$D$1001&lt;=A1395)*(الإجازات!$E$2:$E$1001&gt;=A1395)*(الإجازات!$G$2:$G$1001="مقبولة")),الإجازات!$C$2:$C$1001)))</f>
        <v/>
      </c>
      <c r="O1395" s="17"/>
      <c r="P1395" s="23" t="str">
        <f aca="false">IF(B1395="","",IF(ISNA(MATCH(B1395,الموظفين!$A$2:$A$501,0)),"⚠ كود غير موجود",IF(O1395&lt;&gt;"",O1395,IF(N1395&lt;&gt;"",N1395,IF(H1395="",IF(AND(A1395&lt;&gt;"",WEEKDAY(A1395)=الإعدادات!$B$11),"راحة أسبوعية","غائب"),IF(I1395="","بدون انصراف",IF(N(K1395)&gt;0,"متأخر","حاضر")))))))</f>
        <v/>
      </c>
      <c r="Q1395" s="24" t="str">
        <f aca="false">IF(B1395="","",IF(OR(P1395="غائب",P1395="غياب",P1395="إجازة بدون راتب"),IFERROR(VLOOKUP(B1395,الموظفين!$A$2:$J$501,8,FALSE()),0),0))</f>
        <v/>
      </c>
      <c r="R1395" s="24" t="str">
        <f aca="false">IF(B1395="","",ROUND((N(K1395)+N(L1395))/60*IFERROR(VLOOKUP(B1395,الموظفين!$A$2:$J$501,8,FALSE()),0)/الإعدادات!$B$6*الإعدادات!$B$9,2))</f>
        <v/>
      </c>
      <c r="S1395" s="24" t="str">
        <f aca="false">IF(OR(B1395="",M1395=""),"",ROUND(M1395/60*IFERROR(VLOOKUP(B1395,الموظفين!$A$2:$J$501,9,FALSE()),0),2))</f>
        <v/>
      </c>
      <c r="T1395" s="17"/>
      <c r="U1395" s="23" t="str">
        <f aca="false">IF(OR(A1395="",B1395=""),"",A1395&amp;"|"&amp;B1395)</f>
        <v/>
      </c>
    </row>
    <row r="1396" customFormat="false" ht="15" hidden="false" customHeight="false" outlineLevel="0" collapsed="false">
      <c r="A1396" s="16"/>
      <c r="B1396" s="17"/>
      <c r="C1396" s="18" t="str">
        <f aca="false">IF($B1396="","",IFERROR(VLOOKUP($B1396,الموظفين!$A$2:$J$501,2,FALSE())&amp;"","⚠ كود غير موجود"))</f>
        <v/>
      </c>
      <c r="D1396" s="18" t="str">
        <f aca="false">IF($B1396="","",IFERROR(VLOOKUP($B1396,الموظفين!$A$2:$J$501,3,FALSE())&amp;"",""))</f>
        <v/>
      </c>
      <c r="E1396" s="18" t="str">
        <f aca="false">IF($B1396="","",IFERROR(VLOOKUP($B1396,الموظفين!$A$2:$J$501,5,FALSE())&amp;"",""))</f>
        <v/>
      </c>
      <c r="F1396" s="19" t="str">
        <f aca="false">IF($B1396="","",IFERROR(VLOOKUP($B1396,الموظفين!$A$2:$J$501,6,FALSE()),""))</f>
        <v/>
      </c>
      <c r="G1396" s="19" t="str">
        <f aca="false">IF($B1396="","",IFERROR(VLOOKUP($B1396,الموظفين!$A$2:$J$501,7,FALSE()),""))</f>
        <v/>
      </c>
      <c r="H1396" s="20"/>
      <c r="I1396" s="20"/>
      <c r="J1396" s="21" t="str">
        <f aca="false">IF(OR(H1396="",I1396=""),"",ROUND(MOD(I1396-H1396,1)*24,2))</f>
        <v/>
      </c>
      <c r="K1396" s="22" t="str">
        <f aca="false">IF(OR(H1396="",F1396=""),"",IF(ROUND(MAX(0,MOD(H1396-F1396+0.5,1)-0.5)*1440,0)&gt;IFERROR(VLOOKUP(E1396,الورديات!$A$2:$E$21,5,FALSE()),0),ROUND(MAX(0,MOD(H1396-F1396+0.5,1)-0.5)*1440,0),0))</f>
        <v/>
      </c>
      <c r="L1396" s="22" t="str">
        <f aca="false">IF(OR(I1396="",G1396=""),"",ROUND(MAX(0,MOD(G1396-I1396+0.5,1)-0.5)*1440,0))</f>
        <v/>
      </c>
      <c r="M1396" s="22" t="str">
        <f aca="false">IF(OR(I1396="",G1396=""),"",IF(ROUND(MAX(0,MOD(I1396-G1396+0.5,1)-0.5)*1440,0)&gt;=الإعدادات!$B$8,ROUND(MAX(0,MOD(I1396-G1396+0.5,1)-0.5)*1440,0),0))</f>
        <v/>
      </c>
      <c r="N1396" s="18" t="str">
        <f aca="false">IF(OR(A1396="",B1396=""),"",IF(COUNTIFS(الإجازات!$A$2:$A$1001,B1396,الإجازات!$D$2:$D$1001,"&lt;="&amp;A1396,الإجازات!$E$2:$E$1001,"&gt;="&amp;A1396,الإجازات!$G$2:$G$1001,"مقبولة")=0,"",LOOKUP(2,1/((الإجازات!$A$2:$A$1001=B1396)*(الإجازات!$D$2:$D$1001&lt;=A1396)*(الإجازات!$E$2:$E$1001&gt;=A1396)*(الإجازات!$G$2:$G$1001="مقبولة")),الإجازات!$C$2:$C$1001)))</f>
        <v/>
      </c>
      <c r="O1396" s="17"/>
      <c r="P1396" s="23" t="str">
        <f aca="false">IF(B1396="","",IF(ISNA(MATCH(B1396,الموظفين!$A$2:$A$501,0)),"⚠ كود غير موجود",IF(O1396&lt;&gt;"",O1396,IF(N1396&lt;&gt;"",N1396,IF(H1396="",IF(AND(A1396&lt;&gt;"",WEEKDAY(A1396)=الإعدادات!$B$11),"راحة أسبوعية","غائب"),IF(I1396="","بدون انصراف",IF(N(K1396)&gt;0,"متأخر","حاضر")))))))</f>
        <v/>
      </c>
      <c r="Q1396" s="24" t="str">
        <f aca="false">IF(B1396="","",IF(OR(P1396="غائب",P1396="غياب",P1396="إجازة بدون راتب"),IFERROR(VLOOKUP(B1396,الموظفين!$A$2:$J$501,8,FALSE()),0),0))</f>
        <v/>
      </c>
      <c r="R1396" s="24" t="str">
        <f aca="false">IF(B1396="","",ROUND((N(K1396)+N(L1396))/60*IFERROR(VLOOKUP(B1396,الموظفين!$A$2:$J$501,8,FALSE()),0)/الإعدادات!$B$6*الإعدادات!$B$9,2))</f>
        <v/>
      </c>
      <c r="S1396" s="24" t="str">
        <f aca="false">IF(OR(B1396="",M1396=""),"",ROUND(M1396/60*IFERROR(VLOOKUP(B1396,الموظفين!$A$2:$J$501,9,FALSE()),0),2))</f>
        <v/>
      </c>
      <c r="T1396" s="17"/>
      <c r="U1396" s="23" t="str">
        <f aca="false">IF(OR(A1396="",B1396=""),"",A1396&amp;"|"&amp;B1396)</f>
        <v/>
      </c>
    </row>
    <row r="1397" customFormat="false" ht="15" hidden="false" customHeight="false" outlineLevel="0" collapsed="false">
      <c r="A1397" s="16"/>
      <c r="B1397" s="17"/>
      <c r="C1397" s="18" t="str">
        <f aca="false">IF($B1397="","",IFERROR(VLOOKUP($B1397,الموظفين!$A$2:$J$501,2,FALSE())&amp;"","⚠ كود غير موجود"))</f>
        <v/>
      </c>
      <c r="D1397" s="18" t="str">
        <f aca="false">IF($B1397="","",IFERROR(VLOOKUP($B1397,الموظفين!$A$2:$J$501,3,FALSE())&amp;"",""))</f>
        <v/>
      </c>
      <c r="E1397" s="18" t="str">
        <f aca="false">IF($B1397="","",IFERROR(VLOOKUP($B1397,الموظفين!$A$2:$J$501,5,FALSE())&amp;"",""))</f>
        <v/>
      </c>
      <c r="F1397" s="19" t="str">
        <f aca="false">IF($B1397="","",IFERROR(VLOOKUP($B1397,الموظفين!$A$2:$J$501,6,FALSE()),""))</f>
        <v/>
      </c>
      <c r="G1397" s="19" t="str">
        <f aca="false">IF($B1397="","",IFERROR(VLOOKUP($B1397,الموظفين!$A$2:$J$501,7,FALSE()),""))</f>
        <v/>
      </c>
      <c r="H1397" s="20"/>
      <c r="I1397" s="20"/>
      <c r="J1397" s="21" t="str">
        <f aca="false">IF(OR(H1397="",I1397=""),"",ROUND(MOD(I1397-H1397,1)*24,2))</f>
        <v/>
      </c>
      <c r="K1397" s="22" t="str">
        <f aca="false">IF(OR(H1397="",F1397=""),"",IF(ROUND(MAX(0,MOD(H1397-F1397+0.5,1)-0.5)*1440,0)&gt;IFERROR(VLOOKUP(E1397,الورديات!$A$2:$E$21,5,FALSE()),0),ROUND(MAX(0,MOD(H1397-F1397+0.5,1)-0.5)*1440,0),0))</f>
        <v/>
      </c>
      <c r="L1397" s="22" t="str">
        <f aca="false">IF(OR(I1397="",G1397=""),"",ROUND(MAX(0,MOD(G1397-I1397+0.5,1)-0.5)*1440,0))</f>
        <v/>
      </c>
      <c r="M1397" s="22" t="str">
        <f aca="false">IF(OR(I1397="",G1397=""),"",IF(ROUND(MAX(0,MOD(I1397-G1397+0.5,1)-0.5)*1440,0)&gt;=الإعدادات!$B$8,ROUND(MAX(0,MOD(I1397-G1397+0.5,1)-0.5)*1440,0),0))</f>
        <v/>
      </c>
      <c r="N1397" s="18" t="str">
        <f aca="false">IF(OR(A1397="",B1397=""),"",IF(COUNTIFS(الإجازات!$A$2:$A$1001,B1397,الإجازات!$D$2:$D$1001,"&lt;="&amp;A1397,الإجازات!$E$2:$E$1001,"&gt;="&amp;A1397,الإجازات!$G$2:$G$1001,"مقبولة")=0,"",LOOKUP(2,1/((الإجازات!$A$2:$A$1001=B1397)*(الإجازات!$D$2:$D$1001&lt;=A1397)*(الإجازات!$E$2:$E$1001&gt;=A1397)*(الإجازات!$G$2:$G$1001="مقبولة")),الإجازات!$C$2:$C$1001)))</f>
        <v/>
      </c>
      <c r="O1397" s="17"/>
      <c r="P1397" s="23" t="str">
        <f aca="false">IF(B1397="","",IF(ISNA(MATCH(B1397,الموظفين!$A$2:$A$501,0)),"⚠ كود غير موجود",IF(O1397&lt;&gt;"",O1397,IF(N1397&lt;&gt;"",N1397,IF(H1397="",IF(AND(A1397&lt;&gt;"",WEEKDAY(A1397)=الإعدادات!$B$11),"راحة أسبوعية","غائب"),IF(I1397="","بدون انصراف",IF(N(K1397)&gt;0,"متأخر","حاضر")))))))</f>
        <v/>
      </c>
      <c r="Q1397" s="24" t="str">
        <f aca="false">IF(B1397="","",IF(OR(P1397="غائب",P1397="غياب",P1397="إجازة بدون راتب"),IFERROR(VLOOKUP(B1397,الموظفين!$A$2:$J$501,8,FALSE()),0),0))</f>
        <v/>
      </c>
      <c r="R1397" s="24" t="str">
        <f aca="false">IF(B1397="","",ROUND((N(K1397)+N(L1397))/60*IFERROR(VLOOKUP(B1397,الموظفين!$A$2:$J$501,8,FALSE()),0)/الإعدادات!$B$6*الإعدادات!$B$9,2))</f>
        <v/>
      </c>
      <c r="S1397" s="24" t="str">
        <f aca="false">IF(OR(B1397="",M1397=""),"",ROUND(M1397/60*IFERROR(VLOOKUP(B1397,الموظفين!$A$2:$J$501,9,FALSE()),0),2))</f>
        <v/>
      </c>
      <c r="T1397" s="17"/>
      <c r="U1397" s="23" t="str">
        <f aca="false">IF(OR(A1397="",B1397=""),"",A1397&amp;"|"&amp;B1397)</f>
        <v/>
      </c>
    </row>
    <row r="1398" customFormat="false" ht="15" hidden="false" customHeight="false" outlineLevel="0" collapsed="false">
      <c r="A1398" s="16"/>
      <c r="B1398" s="17"/>
      <c r="C1398" s="18" t="str">
        <f aca="false">IF($B1398="","",IFERROR(VLOOKUP($B1398,الموظفين!$A$2:$J$501,2,FALSE())&amp;"","⚠ كود غير موجود"))</f>
        <v/>
      </c>
      <c r="D1398" s="18" t="str">
        <f aca="false">IF($B1398="","",IFERROR(VLOOKUP($B1398,الموظفين!$A$2:$J$501,3,FALSE())&amp;"",""))</f>
        <v/>
      </c>
      <c r="E1398" s="18" t="str">
        <f aca="false">IF($B1398="","",IFERROR(VLOOKUP($B1398,الموظفين!$A$2:$J$501,5,FALSE())&amp;"",""))</f>
        <v/>
      </c>
      <c r="F1398" s="19" t="str">
        <f aca="false">IF($B1398="","",IFERROR(VLOOKUP($B1398,الموظفين!$A$2:$J$501,6,FALSE()),""))</f>
        <v/>
      </c>
      <c r="G1398" s="19" t="str">
        <f aca="false">IF($B1398="","",IFERROR(VLOOKUP($B1398,الموظفين!$A$2:$J$501,7,FALSE()),""))</f>
        <v/>
      </c>
      <c r="H1398" s="20"/>
      <c r="I1398" s="20"/>
      <c r="J1398" s="21" t="str">
        <f aca="false">IF(OR(H1398="",I1398=""),"",ROUND(MOD(I1398-H1398,1)*24,2))</f>
        <v/>
      </c>
      <c r="K1398" s="22" t="str">
        <f aca="false">IF(OR(H1398="",F1398=""),"",IF(ROUND(MAX(0,MOD(H1398-F1398+0.5,1)-0.5)*1440,0)&gt;IFERROR(VLOOKUP(E1398,الورديات!$A$2:$E$21,5,FALSE()),0),ROUND(MAX(0,MOD(H1398-F1398+0.5,1)-0.5)*1440,0),0))</f>
        <v/>
      </c>
      <c r="L1398" s="22" t="str">
        <f aca="false">IF(OR(I1398="",G1398=""),"",ROUND(MAX(0,MOD(G1398-I1398+0.5,1)-0.5)*1440,0))</f>
        <v/>
      </c>
      <c r="M1398" s="22" t="str">
        <f aca="false">IF(OR(I1398="",G1398=""),"",IF(ROUND(MAX(0,MOD(I1398-G1398+0.5,1)-0.5)*1440,0)&gt;=الإعدادات!$B$8,ROUND(MAX(0,MOD(I1398-G1398+0.5,1)-0.5)*1440,0),0))</f>
        <v/>
      </c>
      <c r="N1398" s="18" t="str">
        <f aca="false">IF(OR(A1398="",B1398=""),"",IF(COUNTIFS(الإجازات!$A$2:$A$1001,B1398,الإجازات!$D$2:$D$1001,"&lt;="&amp;A1398,الإجازات!$E$2:$E$1001,"&gt;="&amp;A1398,الإجازات!$G$2:$G$1001,"مقبولة")=0,"",LOOKUP(2,1/((الإجازات!$A$2:$A$1001=B1398)*(الإجازات!$D$2:$D$1001&lt;=A1398)*(الإجازات!$E$2:$E$1001&gt;=A1398)*(الإجازات!$G$2:$G$1001="مقبولة")),الإجازات!$C$2:$C$1001)))</f>
        <v/>
      </c>
      <c r="O1398" s="17"/>
      <c r="P1398" s="23" t="str">
        <f aca="false">IF(B1398="","",IF(ISNA(MATCH(B1398,الموظفين!$A$2:$A$501,0)),"⚠ كود غير موجود",IF(O1398&lt;&gt;"",O1398,IF(N1398&lt;&gt;"",N1398,IF(H1398="",IF(AND(A1398&lt;&gt;"",WEEKDAY(A1398)=الإعدادات!$B$11),"راحة أسبوعية","غائب"),IF(I1398="","بدون انصراف",IF(N(K1398)&gt;0,"متأخر","حاضر")))))))</f>
        <v/>
      </c>
      <c r="Q1398" s="24" t="str">
        <f aca="false">IF(B1398="","",IF(OR(P1398="غائب",P1398="غياب",P1398="إجازة بدون راتب"),IFERROR(VLOOKUP(B1398,الموظفين!$A$2:$J$501,8,FALSE()),0),0))</f>
        <v/>
      </c>
      <c r="R1398" s="24" t="str">
        <f aca="false">IF(B1398="","",ROUND((N(K1398)+N(L1398))/60*IFERROR(VLOOKUP(B1398,الموظفين!$A$2:$J$501,8,FALSE()),0)/الإعدادات!$B$6*الإعدادات!$B$9,2))</f>
        <v/>
      </c>
      <c r="S1398" s="24" t="str">
        <f aca="false">IF(OR(B1398="",M1398=""),"",ROUND(M1398/60*IFERROR(VLOOKUP(B1398,الموظفين!$A$2:$J$501,9,FALSE()),0),2))</f>
        <v/>
      </c>
      <c r="T1398" s="17"/>
      <c r="U1398" s="23" t="str">
        <f aca="false">IF(OR(A1398="",B1398=""),"",A1398&amp;"|"&amp;B1398)</f>
        <v/>
      </c>
    </row>
    <row r="1399" customFormat="false" ht="15" hidden="false" customHeight="false" outlineLevel="0" collapsed="false">
      <c r="A1399" s="16"/>
      <c r="B1399" s="17"/>
      <c r="C1399" s="18" t="str">
        <f aca="false">IF($B1399="","",IFERROR(VLOOKUP($B1399,الموظفين!$A$2:$J$501,2,FALSE())&amp;"","⚠ كود غير موجود"))</f>
        <v/>
      </c>
      <c r="D1399" s="18" t="str">
        <f aca="false">IF($B1399="","",IFERROR(VLOOKUP($B1399,الموظفين!$A$2:$J$501,3,FALSE())&amp;"",""))</f>
        <v/>
      </c>
      <c r="E1399" s="18" t="str">
        <f aca="false">IF($B1399="","",IFERROR(VLOOKUP($B1399,الموظفين!$A$2:$J$501,5,FALSE())&amp;"",""))</f>
        <v/>
      </c>
      <c r="F1399" s="19" t="str">
        <f aca="false">IF($B1399="","",IFERROR(VLOOKUP($B1399,الموظفين!$A$2:$J$501,6,FALSE()),""))</f>
        <v/>
      </c>
      <c r="G1399" s="19" t="str">
        <f aca="false">IF($B1399="","",IFERROR(VLOOKUP($B1399,الموظفين!$A$2:$J$501,7,FALSE()),""))</f>
        <v/>
      </c>
      <c r="H1399" s="20"/>
      <c r="I1399" s="20"/>
      <c r="J1399" s="21" t="str">
        <f aca="false">IF(OR(H1399="",I1399=""),"",ROUND(MOD(I1399-H1399,1)*24,2))</f>
        <v/>
      </c>
      <c r="K1399" s="22" t="str">
        <f aca="false">IF(OR(H1399="",F1399=""),"",IF(ROUND(MAX(0,MOD(H1399-F1399+0.5,1)-0.5)*1440,0)&gt;IFERROR(VLOOKUP(E1399,الورديات!$A$2:$E$21,5,FALSE()),0),ROUND(MAX(0,MOD(H1399-F1399+0.5,1)-0.5)*1440,0),0))</f>
        <v/>
      </c>
      <c r="L1399" s="22" t="str">
        <f aca="false">IF(OR(I1399="",G1399=""),"",ROUND(MAX(0,MOD(G1399-I1399+0.5,1)-0.5)*1440,0))</f>
        <v/>
      </c>
      <c r="M1399" s="22" t="str">
        <f aca="false">IF(OR(I1399="",G1399=""),"",IF(ROUND(MAX(0,MOD(I1399-G1399+0.5,1)-0.5)*1440,0)&gt;=الإعدادات!$B$8,ROUND(MAX(0,MOD(I1399-G1399+0.5,1)-0.5)*1440,0),0))</f>
        <v/>
      </c>
      <c r="N1399" s="18" t="str">
        <f aca="false">IF(OR(A1399="",B1399=""),"",IF(COUNTIFS(الإجازات!$A$2:$A$1001,B1399,الإجازات!$D$2:$D$1001,"&lt;="&amp;A1399,الإجازات!$E$2:$E$1001,"&gt;="&amp;A1399,الإجازات!$G$2:$G$1001,"مقبولة")=0,"",LOOKUP(2,1/((الإجازات!$A$2:$A$1001=B1399)*(الإجازات!$D$2:$D$1001&lt;=A1399)*(الإجازات!$E$2:$E$1001&gt;=A1399)*(الإجازات!$G$2:$G$1001="مقبولة")),الإجازات!$C$2:$C$1001)))</f>
        <v/>
      </c>
      <c r="O1399" s="17"/>
      <c r="P1399" s="23" t="str">
        <f aca="false">IF(B1399="","",IF(ISNA(MATCH(B1399,الموظفين!$A$2:$A$501,0)),"⚠ كود غير موجود",IF(O1399&lt;&gt;"",O1399,IF(N1399&lt;&gt;"",N1399,IF(H1399="",IF(AND(A1399&lt;&gt;"",WEEKDAY(A1399)=الإعدادات!$B$11),"راحة أسبوعية","غائب"),IF(I1399="","بدون انصراف",IF(N(K1399)&gt;0,"متأخر","حاضر")))))))</f>
        <v/>
      </c>
      <c r="Q1399" s="24" t="str">
        <f aca="false">IF(B1399="","",IF(OR(P1399="غائب",P1399="غياب",P1399="إجازة بدون راتب"),IFERROR(VLOOKUP(B1399,الموظفين!$A$2:$J$501,8,FALSE()),0),0))</f>
        <v/>
      </c>
      <c r="R1399" s="24" t="str">
        <f aca="false">IF(B1399="","",ROUND((N(K1399)+N(L1399))/60*IFERROR(VLOOKUP(B1399,الموظفين!$A$2:$J$501,8,FALSE()),0)/الإعدادات!$B$6*الإعدادات!$B$9,2))</f>
        <v/>
      </c>
      <c r="S1399" s="24" t="str">
        <f aca="false">IF(OR(B1399="",M1399=""),"",ROUND(M1399/60*IFERROR(VLOOKUP(B1399,الموظفين!$A$2:$J$501,9,FALSE()),0),2))</f>
        <v/>
      </c>
      <c r="T1399" s="17"/>
      <c r="U1399" s="23" t="str">
        <f aca="false">IF(OR(A1399="",B1399=""),"",A1399&amp;"|"&amp;B1399)</f>
        <v/>
      </c>
    </row>
    <row r="1400" customFormat="false" ht="15" hidden="false" customHeight="false" outlineLevel="0" collapsed="false">
      <c r="A1400" s="16"/>
      <c r="B1400" s="17"/>
      <c r="C1400" s="18" t="str">
        <f aca="false">IF($B1400="","",IFERROR(VLOOKUP($B1400,الموظفين!$A$2:$J$501,2,FALSE())&amp;"","⚠ كود غير موجود"))</f>
        <v/>
      </c>
      <c r="D1400" s="18" t="str">
        <f aca="false">IF($B1400="","",IFERROR(VLOOKUP($B1400,الموظفين!$A$2:$J$501,3,FALSE())&amp;"",""))</f>
        <v/>
      </c>
      <c r="E1400" s="18" t="str">
        <f aca="false">IF($B1400="","",IFERROR(VLOOKUP($B1400,الموظفين!$A$2:$J$501,5,FALSE())&amp;"",""))</f>
        <v/>
      </c>
      <c r="F1400" s="19" t="str">
        <f aca="false">IF($B1400="","",IFERROR(VLOOKUP($B1400,الموظفين!$A$2:$J$501,6,FALSE()),""))</f>
        <v/>
      </c>
      <c r="G1400" s="19" t="str">
        <f aca="false">IF($B1400="","",IFERROR(VLOOKUP($B1400,الموظفين!$A$2:$J$501,7,FALSE()),""))</f>
        <v/>
      </c>
      <c r="H1400" s="20"/>
      <c r="I1400" s="20"/>
      <c r="J1400" s="21" t="str">
        <f aca="false">IF(OR(H1400="",I1400=""),"",ROUND(MOD(I1400-H1400,1)*24,2))</f>
        <v/>
      </c>
      <c r="K1400" s="22" t="str">
        <f aca="false">IF(OR(H1400="",F1400=""),"",IF(ROUND(MAX(0,MOD(H1400-F1400+0.5,1)-0.5)*1440,0)&gt;IFERROR(VLOOKUP(E1400,الورديات!$A$2:$E$21,5,FALSE()),0),ROUND(MAX(0,MOD(H1400-F1400+0.5,1)-0.5)*1440,0),0))</f>
        <v/>
      </c>
      <c r="L1400" s="22" t="str">
        <f aca="false">IF(OR(I1400="",G1400=""),"",ROUND(MAX(0,MOD(G1400-I1400+0.5,1)-0.5)*1440,0))</f>
        <v/>
      </c>
      <c r="M1400" s="22" t="str">
        <f aca="false">IF(OR(I1400="",G1400=""),"",IF(ROUND(MAX(0,MOD(I1400-G1400+0.5,1)-0.5)*1440,0)&gt;=الإعدادات!$B$8,ROUND(MAX(0,MOD(I1400-G1400+0.5,1)-0.5)*1440,0),0))</f>
        <v/>
      </c>
      <c r="N1400" s="18" t="str">
        <f aca="false">IF(OR(A1400="",B1400=""),"",IF(COUNTIFS(الإجازات!$A$2:$A$1001,B1400,الإجازات!$D$2:$D$1001,"&lt;="&amp;A1400,الإجازات!$E$2:$E$1001,"&gt;="&amp;A1400,الإجازات!$G$2:$G$1001,"مقبولة")=0,"",LOOKUP(2,1/((الإجازات!$A$2:$A$1001=B1400)*(الإجازات!$D$2:$D$1001&lt;=A1400)*(الإجازات!$E$2:$E$1001&gt;=A1400)*(الإجازات!$G$2:$G$1001="مقبولة")),الإجازات!$C$2:$C$1001)))</f>
        <v/>
      </c>
      <c r="O1400" s="17"/>
      <c r="P1400" s="23" t="str">
        <f aca="false">IF(B1400="","",IF(ISNA(MATCH(B1400,الموظفين!$A$2:$A$501,0)),"⚠ كود غير موجود",IF(O1400&lt;&gt;"",O1400,IF(N1400&lt;&gt;"",N1400,IF(H1400="",IF(AND(A1400&lt;&gt;"",WEEKDAY(A1400)=الإعدادات!$B$11),"راحة أسبوعية","غائب"),IF(I1400="","بدون انصراف",IF(N(K1400)&gt;0,"متأخر","حاضر")))))))</f>
        <v/>
      </c>
      <c r="Q1400" s="24" t="str">
        <f aca="false">IF(B1400="","",IF(OR(P1400="غائب",P1400="غياب",P1400="إجازة بدون راتب"),IFERROR(VLOOKUP(B1400,الموظفين!$A$2:$J$501,8,FALSE()),0),0))</f>
        <v/>
      </c>
      <c r="R1400" s="24" t="str">
        <f aca="false">IF(B1400="","",ROUND((N(K1400)+N(L1400))/60*IFERROR(VLOOKUP(B1400,الموظفين!$A$2:$J$501,8,FALSE()),0)/الإعدادات!$B$6*الإعدادات!$B$9,2))</f>
        <v/>
      </c>
      <c r="S1400" s="24" t="str">
        <f aca="false">IF(OR(B1400="",M1400=""),"",ROUND(M1400/60*IFERROR(VLOOKUP(B1400,الموظفين!$A$2:$J$501,9,FALSE()),0),2))</f>
        <v/>
      </c>
      <c r="T1400" s="17"/>
      <c r="U1400" s="23" t="str">
        <f aca="false">IF(OR(A1400="",B1400=""),"",A1400&amp;"|"&amp;B1400)</f>
        <v/>
      </c>
    </row>
    <row r="1401" customFormat="false" ht="15" hidden="false" customHeight="false" outlineLevel="0" collapsed="false">
      <c r="A1401" s="16"/>
      <c r="B1401" s="17"/>
      <c r="C1401" s="18" t="str">
        <f aca="false">IF($B1401="","",IFERROR(VLOOKUP($B1401,الموظفين!$A$2:$J$501,2,FALSE())&amp;"","⚠ كود غير موجود"))</f>
        <v/>
      </c>
      <c r="D1401" s="18" t="str">
        <f aca="false">IF($B1401="","",IFERROR(VLOOKUP($B1401,الموظفين!$A$2:$J$501,3,FALSE())&amp;"",""))</f>
        <v/>
      </c>
      <c r="E1401" s="18" t="str">
        <f aca="false">IF($B1401="","",IFERROR(VLOOKUP($B1401,الموظفين!$A$2:$J$501,5,FALSE())&amp;"",""))</f>
        <v/>
      </c>
      <c r="F1401" s="19" t="str">
        <f aca="false">IF($B1401="","",IFERROR(VLOOKUP($B1401,الموظفين!$A$2:$J$501,6,FALSE()),""))</f>
        <v/>
      </c>
      <c r="G1401" s="19" t="str">
        <f aca="false">IF($B1401="","",IFERROR(VLOOKUP($B1401,الموظفين!$A$2:$J$501,7,FALSE()),""))</f>
        <v/>
      </c>
      <c r="H1401" s="20"/>
      <c r="I1401" s="20"/>
      <c r="J1401" s="21" t="str">
        <f aca="false">IF(OR(H1401="",I1401=""),"",ROUND(MOD(I1401-H1401,1)*24,2))</f>
        <v/>
      </c>
      <c r="K1401" s="22" t="str">
        <f aca="false">IF(OR(H1401="",F1401=""),"",IF(ROUND(MAX(0,MOD(H1401-F1401+0.5,1)-0.5)*1440,0)&gt;IFERROR(VLOOKUP(E1401,الورديات!$A$2:$E$21,5,FALSE()),0),ROUND(MAX(0,MOD(H1401-F1401+0.5,1)-0.5)*1440,0),0))</f>
        <v/>
      </c>
      <c r="L1401" s="22" t="str">
        <f aca="false">IF(OR(I1401="",G1401=""),"",ROUND(MAX(0,MOD(G1401-I1401+0.5,1)-0.5)*1440,0))</f>
        <v/>
      </c>
      <c r="M1401" s="22" t="str">
        <f aca="false">IF(OR(I1401="",G1401=""),"",IF(ROUND(MAX(0,MOD(I1401-G1401+0.5,1)-0.5)*1440,0)&gt;=الإعدادات!$B$8,ROUND(MAX(0,MOD(I1401-G1401+0.5,1)-0.5)*1440,0),0))</f>
        <v/>
      </c>
      <c r="N1401" s="18" t="str">
        <f aca="false">IF(OR(A1401="",B1401=""),"",IF(COUNTIFS(الإجازات!$A$2:$A$1001,B1401,الإجازات!$D$2:$D$1001,"&lt;="&amp;A1401,الإجازات!$E$2:$E$1001,"&gt;="&amp;A1401,الإجازات!$G$2:$G$1001,"مقبولة")=0,"",LOOKUP(2,1/((الإجازات!$A$2:$A$1001=B1401)*(الإجازات!$D$2:$D$1001&lt;=A1401)*(الإجازات!$E$2:$E$1001&gt;=A1401)*(الإجازات!$G$2:$G$1001="مقبولة")),الإجازات!$C$2:$C$1001)))</f>
        <v/>
      </c>
      <c r="O1401" s="17"/>
      <c r="P1401" s="23" t="str">
        <f aca="false">IF(B1401="","",IF(ISNA(MATCH(B1401,الموظفين!$A$2:$A$501,0)),"⚠ كود غير موجود",IF(O1401&lt;&gt;"",O1401,IF(N1401&lt;&gt;"",N1401,IF(H1401="",IF(AND(A1401&lt;&gt;"",WEEKDAY(A1401)=الإعدادات!$B$11),"راحة أسبوعية","غائب"),IF(I1401="","بدون انصراف",IF(N(K1401)&gt;0,"متأخر","حاضر")))))))</f>
        <v/>
      </c>
      <c r="Q1401" s="24" t="str">
        <f aca="false">IF(B1401="","",IF(OR(P1401="غائب",P1401="غياب",P1401="إجازة بدون راتب"),IFERROR(VLOOKUP(B1401,الموظفين!$A$2:$J$501,8,FALSE()),0),0))</f>
        <v/>
      </c>
      <c r="R1401" s="24" t="str">
        <f aca="false">IF(B1401="","",ROUND((N(K1401)+N(L1401))/60*IFERROR(VLOOKUP(B1401,الموظفين!$A$2:$J$501,8,FALSE()),0)/الإعدادات!$B$6*الإعدادات!$B$9,2))</f>
        <v/>
      </c>
      <c r="S1401" s="24" t="str">
        <f aca="false">IF(OR(B1401="",M1401=""),"",ROUND(M1401/60*IFERROR(VLOOKUP(B1401,الموظفين!$A$2:$J$501,9,FALSE()),0),2))</f>
        <v/>
      </c>
      <c r="T1401" s="17"/>
      <c r="U1401" s="23" t="str">
        <f aca="false">IF(OR(A1401="",B1401=""),"",A1401&amp;"|"&amp;B1401)</f>
        <v/>
      </c>
    </row>
    <row r="1402" customFormat="false" ht="15" hidden="false" customHeight="false" outlineLevel="0" collapsed="false">
      <c r="A1402" s="16"/>
      <c r="B1402" s="17"/>
      <c r="C1402" s="18" t="str">
        <f aca="false">IF($B1402="","",IFERROR(VLOOKUP($B1402,الموظفين!$A$2:$J$501,2,FALSE())&amp;"","⚠ كود غير موجود"))</f>
        <v/>
      </c>
      <c r="D1402" s="18" t="str">
        <f aca="false">IF($B1402="","",IFERROR(VLOOKUP($B1402,الموظفين!$A$2:$J$501,3,FALSE())&amp;"",""))</f>
        <v/>
      </c>
      <c r="E1402" s="18" t="str">
        <f aca="false">IF($B1402="","",IFERROR(VLOOKUP($B1402,الموظفين!$A$2:$J$501,5,FALSE())&amp;"",""))</f>
        <v/>
      </c>
      <c r="F1402" s="19" t="str">
        <f aca="false">IF($B1402="","",IFERROR(VLOOKUP($B1402,الموظفين!$A$2:$J$501,6,FALSE()),""))</f>
        <v/>
      </c>
      <c r="G1402" s="19" t="str">
        <f aca="false">IF($B1402="","",IFERROR(VLOOKUP($B1402,الموظفين!$A$2:$J$501,7,FALSE()),""))</f>
        <v/>
      </c>
      <c r="H1402" s="20"/>
      <c r="I1402" s="20"/>
      <c r="J1402" s="21" t="str">
        <f aca="false">IF(OR(H1402="",I1402=""),"",ROUND(MOD(I1402-H1402,1)*24,2))</f>
        <v/>
      </c>
      <c r="K1402" s="22" t="str">
        <f aca="false">IF(OR(H1402="",F1402=""),"",IF(ROUND(MAX(0,MOD(H1402-F1402+0.5,1)-0.5)*1440,0)&gt;IFERROR(VLOOKUP(E1402,الورديات!$A$2:$E$21,5,FALSE()),0),ROUND(MAX(0,MOD(H1402-F1402+0.5,1)-0.5)*1440,0),0))</f>
        <v/>
      </c>
      <c r="L1402" s="22" t="str">
        <f aca="false">IF(OR(I1402="",G1402=""),"",ROUND(MAX(0,MOD(G1402-I1402+0.5,1)-0.5)*1440,0))</f>
        <v/>
      </c>
      <c r="M1402" s="22" t="str">
        <f aca="false">IF(OR(I1402="",G1402=""),"",IF(ROUND(MAX(0,MOD(I1402-G1402+0.5,1)-0.5)*1440,0)&gt;=الإعدادات!$B$8,ROUND(MAX(0,MOD(I1402-G1402+0.5,1)-0.5)*1440,0),0))</f>
        <v/>
      </c>
      <c r="N1402" s="18" t="str">
        <f aca="false">IF(OR(A1402="",B1402=""),"",IF(COUNTIFS(الإجازات!$A$2:$A$1001,B1402,الإجازات!$D$2:$D$1001,"&lt;="&amp;A1402,الإجازات!$E$2:$E$1001,"&gt;="&amp;A1402,الإجازات!$G$2:$G$1001,"مقبولة")=0,"",LOOKUP(2,1/((الإجازات!$A$2:$A$1001=B1402)*(الإجازات!$D$2:$D$1001&lt;=A1402)*(الإجازات!$E$2:$E$1001&gt;=A1402)*(الإجازات!$G$2:$G$1001="مقبولة")),الإجازات!$C$2:$C$1001)))</f>
        <v/>
      </c>
      <c r="O1402" s="17"/>
      <c r="P1402" s="23" t="str">
        <f aca="false">IF(B1402="","",IF(ISNA(MATCH(B1402,الموظفين!$A$2:$A$501,0)),"⚠ كود غير موجود",IF(O1402&lt;&gt;"",O1402,IF(N1402&lt;&gt;"",N1402,IF(H1402="",IF(AND(A1402&lt;&gt;"",WEEKDAY(A1402)=الإعدادات!$B$11),"راحة أسبوعية","غائب"),IF(I1402="","بدون انصراف",IF(N(K1402)&gt;0,"متأخر","حاضر")))))))</f>
        <v/>
      </c>
      <c r="Q1402" s="24" t="str">
        <f aca="false">IF(B1402="","",IF(OR(P1402="غائب",P1402="غياب",P1402="إجازة بدون راتب"),IFERROR(VLOOKUP(B1402,الموظفين!$A$2:$J$501,8,FALSE()),0),0))</f>
        <v/>
      </c>
      <c r="R1402" s="24" t="str">
        <f aca="false">IF(B1402="","",ROUND((N(K1402)+N(L1402))/60*IFERROR(VLOOKUP(B1402,الموظفين!$A$2:$J$501,8,FALSE()),0)/الإعدادات!$B$6*الإعدادات!$B$9,2))</f>
        <v/>
      </c>
      <c r="S1402" s="24" t="str">
        <f aca="false">IF(OR(B1402="",M1402=""),"",ROUND(M1402/60*IFERROR(VLOOKUP(B1402,الموظفين!$A$2:$J$501,9,FALSE()),0),2))</f>
        <v/>
      </c>
      <c r="T1402" s="17"/>
      <c r="U1402" s="23" t="str">
        <f aca="false">IF(OR(A1402="",B1402=""),"",A1402&amp;"|"&amp;B1402)</f>
        <v/>
      </c>
    </row>
    <row r="1403" customFormat="false" ht="15" hidden="false" customHeight="false" outlineLevel="0" collapsed="false">
      <c r="A1403" s="16"/>
      <c r="B1403" s="17"/>
      <c r="C1403" s="18" t="str">
        <f aca="false">IF($B1403="","",IFERROR(VLOOKUP($B1403,الموظفين!$A$2:$J$501,2,FALSE())&amp;"","⚠ كود غير موجود"))</f>
        <v/>
      </c>
      <c r="D1403" s="18" t="str">
        <f aca="false">IF($B1403="","",IFERROR(VLOOKUP($B1403,الموظفين!$A$2:$J$501,3,FALSE())&amp;"",""))</f>
        <v/>
      </c>
      <c r="E1403" s="18" t="str">
        <f aca="false">IF($B1403="","",IFERROR(VLOOKUP($B1403,الموظفين!$A$2:$J$501,5,FALSE())&amp;"",""))</f>
        <v/>
      </c>
      <c r="F1403" s="19" t="str">
        <f aca="false">IF($B1403="","",IFERROR(VLOOKUP($B1403,الموظفين!$A$2:$J$501,6,FALSE()),""))</f>
        <v/>
      </c>
      <c r="G1403" s="19" t="str">
        <f aca="false">IF($B1403="","",IFERROR(VLOOKUP($B1403,الموظفين!$A$2:$J$501,7,FALSE()),""))</f>
        <v/>
      </c>
      <c r="H1403" s="20"/>
      <c r="I1403" s="20"/>
      <c r="J1403" s="21" t="str">
        <f aca="false">IF(OR(H1403="",I1403=""),"",ROUND(MOD(I1403-H1403,1)*24,2))</f>
        <v/>
      </c>
      <c r="K1403" s="22" t="str">
        <f aca="false">IF(OR(H1403="",F1403=""),"",IF(ROUND(MAX(0,MOD(H1403-F1403+0.5,1)-0.5)*1440,0)&gt;IFERROR(VLOOKUP(E1403,الورديات!$A$2:$E$21,5,FALSE()),0),ROUND(MAX(0,MOD(H1403-F1403+0.5,1)-0.5)*1440,0),0))</f>
        <v/>
      </c>
      <c r="L1403" s="22" t="str">
        <f aca="false">IF(OR(I1403="",G1403=""),"",ROUND(MAX(0,MOD(G1403-I1403+0.5,1)-0.5)*1440,0))</f>
        <v/>
      </c>
      <c r="M1403" s="22" t="str">
        <f aca="false">IF(OR(I1403="",G1403=""),"",IF(ROUND(MAX(0,MOD(I1403-G1403+0.5,1)-0.5)*1440,0)&gt;=الإعدادات!$B$8,ROUND(MAX(0,MOD(I1403-G1403+0.5,1)-0.5)*1440,0),0))</f>
        <v/>
      </c>
      <c r="N1403" s="18" t="str">
        <f aca="false">IF(OR(A1403="",B1403=""),"",IF(COUNTIFS(الإجازات!$A$2:$A$1001,B1403,الإجازات!$D$2:$D$1001,"&lt;="&amp;A1403,الإجازات!$E$2:$E$1001,"&gt;="&amp;A1403,الإجازات!$G$2:$G$1001,"مقبولة")=0,"",LOOKUP(2,1/((الإجازات!$A$2:$A$1001=B1403)*(الإجازات!$D$2:$D$1001&lt;=A1403)*(الإجازات!$E$2:$E$1001&gt;=A1403)*(الإجازات!$G$2:$G$1001="مقبولة")),الإجازات!$C$2:$C$1001)))</f>
        <v/>
      </c>
      <c r="O1403" s="17"/>
      <c r="P1403" s="23" t="str">
        <f aca="false">IF(B1403="","",IF(ISNA(MATCH(B1403,الموظفين!$A$2:$A$501,0)),"⚠ كود غير موجود",IF(O1403&lt;&gt;"",O1403,IF(N1403&lt;&gt;"",N1403,IF(H1403="",IF(AND(A1403&lt;&gt;"",WEEKDAY(A1403)=الإعدادات!$B$11),"راحة أسبوعية","غائب"),IF(I1403="","بدون انصراف",IF(N(K1403)&gt;0,"متأخر","حاضر")))))))</f>
        <v/>
      </c>
      <c r="Q1403" s="24" t="str">
        <f aca="false">IF(B1403="","",IF(OR(P1403="غائب",P1403="غياب",P1403="إجازة بدون راتب"),IFERROR(VLOOKUP(B1403,الموظفين!$A$2:$J$501,8,FALSE()),0),0))</f>
        <v/>
      </c>
      <c r="R1403" s="24" t="str">
        <f aca="false">IF(B1403="","",ROUND((N(K1403)+N(L1403))/60*IFERROR(VLOOKUP(B1403,الموظفين!$A$2:$J$501,8,FALSE()),0)/الإعدادات!$B$6*الإعدادات!$B$9,2))</f>
        <v/>
      </c>
      <c r="S1403" s="24" t="str">
        <f aca="false">IF(OR(B1403="",M1403=""),"",ROUND(M1403/60*IFERROR(VLOOKUP(B1403,الموظفين!$A$2:$J$501,9,FALSE()),0),2))</f>
        <v/>
      </c>
      <c r="T1403" s="17"/>
      <c r="U1403" s="23" t="str">
        <f aca="false">IF(OR(A1403="",B1403=""),"",A1403&amp;"|"&amp;B1403)</f>
        <v/>
      </c>
    </row>
    <row r="1404" customFormat="false" ht="15" hidden="false" customHeight="false" outlineLevel="0" collapsed="false">
      <c r="A1404" s="16"/>
      <c r="B1404" s="17"/>
      <c r="C1404" s="18" t="str">
        <f aca="false">IF($B1404="","",IFERROR(VLOOKUP($B1404,الموظفين!$A$2:$J$501,2,FALSE())&amp;"","⚠ كود غير موجود"))</f>
        <v/>
      </c>
      <c r="D1404" s="18" t="str">
        <f aca="false">IF($B1404="","",IFERROR(VLOOKUP($B1404,الموظفين!$A$2:$J$501,3,FALSE())&amp;"",""))</f>
        <v/>
      </c>
      <c r="E1404" s="18" t="str">
        <f aca="false">IF($B1404="","",IFERROR(VLOOKUP($B1404,الموظفين!$A$2:$J$501,5,FALSE())&amp;"",""))</f>
        <v/>
      </c>
      <c r="F1404" s="19" t="str">
        <f aca="false">IF($B1404="","",IFERROR(VLOOKUP($B1404,الموظفين!$A$2:$J$501,6,FALSE()),""))</f>
        <v/>
      </c>
      <c r="G1404" s="19" t="str">
        <f aca="false">IF($B1404="","",IFERROR(VLOOKUP($B1404,الموظفين!$A$2:$J$501,7,FALSE()),""))</f>
        <v/>
      </c>
      <c r="H1404" s="20"/>
      <c r="I1404" s="20"/>
      <c r="J1404" s="21" t="str">
        <f aca="false">IF(OR(H1404="",I1404=""),"",ROUND(MOD(I1404-H1404,1)*24,2))</f>
        <v/>
      </c>
      <c r="K1404" s="22" t="str">
        <f aca="false">IF(OR(H1404="",F1404=""),"",IF(ROUND(MAX(0,MOD(H1404-F1404+0.5,1)-0.5)*1440,0)&gt;IFERROR(VLOOKUP(E1404,الورديات!$A$2:$E$21,5,FALSE()),0),ROUND(MAX(0,MOD(H1404-F1404+0.5,1)-0.5)*1440,0),0))</f>
        <v/>
      </c>
      <c r="L1404" s="22" t="str">
        <f aca="false">IF(OR(I1404="",G1404=""),"",ROUND(MAX(0,MOD(G1404-I1404+0.5,1)-0.5)*1440,0))</f>
        <v/>
      </c>
      <c r="M1404" s="22" t="str">
        <f aca="false">IF(OR(I1404="",G1404=""),"",IF(ROUND(MAX(0,MOD(I1404-G1404+0.5,1)-0.5)*1440,0)&gt;=الإعدادات!$B$8,ROUND(MAX(0,MOD(I1404-G1404+0.5,1)-0.5)*1440,0),0))</f>
        <v/>
      </c>
      <c r="N1404" s="18" t="str">
        <f aca="false">IF(OR(A1404="",B1404=""),"",IF(COUNTIFS(الإجازات!$A$2:$A$1001,B1404,الإجازات!$D$2:$D$1001,"&lt;="&amp;A1404,الإجازات!$E$2:$E$1001,"&gt;="&amp;A1404,الإجازات!$G$2:$G$1001,"مقبولة")=0,"",LOOKUP(2,1/((الإجازات!$A$2:$A$1001=B1404)*(الإجازات!$D$2:$D$1001&lt;=A1404)*(الإجازات!$E$2:$E$1001&gt;=A1404)*(الإجازات!$G$2:$G$1001="مقبولة")),الإجازات!$C$2:$C$1001)))</f>
        <v/>
      </c>
      <c r="O1404" s="17"/>
      <c r="P1404" s="23" t="str">
        <f aca="false">IF(B1404="","",IF(ISNA(MATCH(B1404,الموظفين!$A$2:$A$501,0)),"⚠ كود غير موجود",IF(O1404&lt;&gt;"",O1404,IF(N1404&lt;&gt;"",N1404,IF(H1404="",IF(AND(A1404&lt;&gt;"",WEEKDAY(A1404)=الإعدادات!$B$11),"راحة أسبوعية","غائب"),IF(I1404="","بدون انصراف",IF(N(K1404)&gt;0,"متأخر","حاضر")))))))</f>
        <v/>
      </c>
      <c r="Q1404" s="24" t="str">
        <f aca="false">IF(B1404="","",IF(OR(P1404="غائب",P1404="غياب",P1404="إجازة بدون راتب"),IFERROR(VLOOKUP(B1404,الموظفين!$A$2:$J$501,8,FALSE()),0),0))</f>
        <v/>
      </c>
      <c r="R1404" s="24" t="str">
        <f aca="false">IF(B1404="","",ROUND((N(K1404)+N(L1404))/60*IFERROR(VLOOKUP(B1404,الموظفين!$A$2:$J$501,8,FALSE()),0)/الإعدادات!$B$6*الإعدادات!$B$9,2))</f>
        <v/>
      </c>
      <c r="S1404" s="24" t="str">
        <f aca="false">IF(OR(B1404="",M1404=""),"",ROUND(M1404/60*IFERROR(VLOOKUP(B1404,الموظفين!$A$2:$J$501,9,FALSE()),0),2))</f>
        <v/>
      </c>
      <c r="T1404" s="17"/>
      <c r="U1404" s="23" t="str">
        <f aca="false">IF(OR(A1404="",B1404=""),"",A1404&amp;"|"&amp;B1404)</f>
        <v/>
      </c>
    </row>
    <row r="1405" customFormat="false" ht="15" hidden="false" customHeight="false" outlineLevel="0" collapsed="false">
      <c r="A1405" s="16"/>
      <c r="B1405" s="17"/>
      <c r="C1405" s="18" t="str">
        <f aca="false">IF($B1405="","",IFERROR(VLOOKUP($B1405,الموظفين!$A$2:$J$501,2,FALSE())&amp;"","⚠ كود غير موجود"))</f>
        <v/>
      </c>
      <c r="D1405" s="18" t="str">
        <f aca="false">IF($B1405="","",IFERROR(VLOOKUP($B1405,الموظفين!$A$2:$J$501,3,FALSE())&amp;"",""))</f>
        <v/>
      </c>
      <c r="E1405" s="18" t="str">
        <f aca="false">IF($B1405="","",IFERROR(VLOOKUP($B1405,الموظفين!$A$2:$J$501,5,FALSE())&amp;"",""))</f>
        <v/>
      </c>
      <c r="F1405" s="19" t="str">
        <f aca="false">IF($B1405="","",IFERROR(VLOOKUP($B1405,الموظفين!$A$2:$J$501,6,FALSE()),""))</f>
        <v/>
      </c>
      <c r="G1405" s="19" t="str">
        <f aca="false">IF($B1405="","",IFERROR(VLOOKUP($B1405,الموظفين!$A$2:$J$501,7,FALSE()),""))</f>
        <v/>
      </c>
      <c r="H1405" s="20"/>
      <c r="I1405" s="20"/>
      <c r="J1405" s="21" t="str">
        <f aca="false">IF(OR(H1405="",I1405=""),"",ROUND(MOD(I1405-H1405,1)*24,2))</f>
        <v/>
      </c>
      <c r="K1405" s="22" t="str">
        <f aca="false">IF(OR(H1405="",F1405=""),"",IF(ROUND(MAX(0,MOD(H1405-F1405+0.5,1)-0.5)*1440,0)&gt;IFERROR(VLOOKUP(E1405,الورديات!$A$2:$E$21,5,FALSE()),0),ROUND(MAX(0,MOD(H1405-F1405+0.5,1)-0.5)*1440,0),0))</f>
        <v/>
      </c>
      <c r="L1405" s="22" t="str">
        <f aca="false">IF(OR(I1405="",G1405=""),"",ROUND(MAX(0,MOD(G1405-I1405+0.5,1)-0.5)*1440,0))</f>
        <v/>
      </c>
      <c r="M1405" s="22" t="str">
        <f aca="false">IF(OR(I1405="",G1405=""),"",IF(ROUND(MAX(0,MOD(I1405-G1405+0.5,1)-0.5)*1440,0)&gt;=الإعدادات!$B$8,ROUND(MAX(0,MOD(I1405-G1405+0.5,1)-0.5)*1440,0),0))</f>
        <v/>
      </c>
      <c r="N1405" s="18" t="str">
        <f aca="false">IF(OR(A1405="",B1405=""),"",IF(COUNTIFS(الإجازات!$A$2:$A$1001,B1405,الإجازات!$D$2:$D$1001,"&lt;="&amp;A1405,الإجازات!$E$2:$E$1001,"&gt;="&amp;A1405,الإجازات!$G$2:$G$1001,"مقبولة")=0,"",LOOKUP(2,1/((الإجازات!$A$2:$A$1001=B1405)*(الإجازات!$D$2:$D$1001&lt;=A1405)*(الإجازات!$E$2:$E$1001&gt;=A1405)*(الإجازات!$G$2:$G$1001="مقبولة")),الإجازات!$C$2:$C$1001)))</f>
        <v/>
      </c>
      <c r="O1405" s="17"/>
      <c r="P1405" s="23" t="str">
        <f aca="false">IF(B1405="","",IF(ISNA(MATCH(B1405,الموظفين!$A$2:$A$501,0)),"⚠ كود غير موجود",IF(O1405&lt;&gt;"",O1405,IF(N1405&lt;&gt;"",N1405,IF(H1405="",IF(AND(A1405&lt;&gt;"",WEEKDAY(A1405)=الإعدادات!$B$11),"راحة أسبوعية","غائب"),IF(I1405="","بدون انصراف",IF(N(K1405)&gt;0,"متأخر","حاضر")))))))</f>
        <v/>
      </c>
      <c r="Q1405" s="24" t="str">
        <f aca="false">IF(B1405="","",IF(OR(P1405="غائب",P1405="غياب",P1405="إجازة بدون راتب"),IFERROR(VLOOKUP(B1405,الموظفين!$A$2:$J$501,8,FALSE()),0),0))</f>
        <v/>
      </c>
      <c r="R1405" s="24" t="str">
        <f aca="false">IF(B1405="","",ROUND((N(K1405)+N(L1405))/60*IFERROR(VLOOKUP(B1405,الموظفين!$A$2:$J$501,8,FALSE()),0)/الإعدادات!$B$6*الإعدادات!$B$9,2))</f>
        <v/>
      </c>
      <c r="S1405" s="24" t="str">
        <f aca="false">IF(OR(B1405="",M1405=""),"",ROUND(M1405/60*IFERROR(VLOOKUP(B1405,الموظفين!$A$2:$J$501,9,FALSE()),0),2))</f>
        <v/>
      </c>
      <c r="T1405" s="17"/>
      <c r="U1405" s="23" t="str">
        <f aca="false">IF(OR(A1405="",B1405=""),"",A1405&amp;"|"&amp;B1405)</f>
        <v/>
      </c>
    </row>
    <row r="1406" customFormat="false" ht="15" hidden="false" customHeight="false" outlineLevel="0" collapsed="false">
      <c r="A1406" s="16"/>
      <c r="B1406" s="17"/>
      <c r="C1406" s="18" t="str">
        <f aca="false">IF($B1406="","",IFERROR(VLOOKUP($B1406,الموظفين!$A$2:$J$501,2,FALSE())&amp;"","⚠ كود غير موجود"))</f>
        <v/>
      </c>
      <c r="D1406" s="18" t="str">
        <f aca="false">IF($B1406="","",IFERROR(VLOOKUP($B1406,الموظفين!$A$2:$J$501,3,FALSE())&amp;"",""))</f>
        <v/>
      </c>
      <c r="E1406" s="18" t="str">
        <f aca="false">IF($B1406="","",IFERROR(VLOOKUP($B1406,الموظفين!$A$2:$J$501,5,FALSE())&amp;"",""))</f>
        <v/>
      </c>
      <c r="F1406" s="19" t="str">
        <f aca="false">IF($B1406="","",IFERROR(VLOOKUP($B1406,الموظفين!$A$2:$J$501,6,FALSE()),""))</f>
        <v/>
      </c>
      <c r="G1406" s="19" t="str">
        <f aca="false">IF($B1406="","",IFERROR(VLOOKUP($B1406,الموظفين!$A$2:$J$501,7,FALSE()),""))</f>
        <v/>
      </c>
      <c r="H1406" s="20"/>
      <c r="I1406" s="20"/>
      <c r="J1406" s="21" t="str">
        <f aca="false">IF(OR(H1406="",I1406=""),"",ROUND(MOD(I1406-H1406,1)*24,2))</f>
        <v/>
      </c>
      <c r="K1406" s="22" t="str">
        <f aca="false">IF(OR(H1406="",F1406=""),"",IF(ROUND(MAX(0,MOD(H1406-F1406+0.5,1)-0.5)*1440,0)&gt;IFERROR(VLOOKUP(E1406,الورديات!$A$2:$E$21,5,FALSE()),0),ROUND(MAX(0,MOD(H1406-F1406+0.5,1)-0.5)*1440,0),0))</f>
        <v/>
      </c>
      <c r="L1406" s="22" t="str">
        <f aca="false">IF(OR(I1406="",G1406=""),"",ROUND(MAX(0,MOD(G1406-I1406+0.5,1)-0.5)*1440,0))</f>
        <v/>
      </c>
      <c r="M1406" s="22" t="str">
        <f aca="false">IF(OR(I1406="",G1406=""),"",IF(ROUND(MAX(0,MOD(I1406-G1406+0.5,1)-0.5)*1440,0)&gt;=الإعدادات!$B$8,ROUND(MAX(0,MOD(I1406-G1406+0.5,1)-0.5)*1440,0),0))</f>
        <v/>
      </c>
      <c r="N1406" s="18" t="str">
        <f aca="false">IF(OR(A1406="",B1406=""),"",IF(COUNTIFS(الإجازات!$A$2:$A$1001,B1406,الإجازات!$D$2:$D$1001,"&lt;="&amp;A1406,الإجازات!$E$2:$E$1001,"&gt;="&amp;A1406,الإجازات!$G$2:$G$1001,"مقبولة")=0,"",LOOKUP(2,1/((الإجازات!$A$2:$A$1001=B1406)*(الإجازات!$D$2:$D$1001&lt;=A1406)*(الإجازات!$E$2:$E$1001&gt;=A1406)*(الإجازات!$G$2:$G$1001="مقبولة")),الإجازات!$C$2:$C$1001)))</f>
        <v/>
      </c>
      <c r="O1406" s="17"/>
      <c r="P1406" s="23" t="str">
        <f aca="false">IF(B1406="","",IF(ISNA(MATCH(B1406,الموظفين!$A$2:$A$501,0)),"⚠ كود غير موجود",IF(O1406&lt;&gt;"",O1406,IF(N1406&lt;&gt;"",N1406,IF(H1406="",IF(AND(A1406&lt;&gt;"",WEEKDAY(A1406)=الإعدادات!$B$11),"راحة أسبوعية","غائب"),IF(I1406="","بدون انصراف",IF(N(K1406)&gt;0,"متأخر","حاضر")))))))</f>
        <v/>
      </c>
      <c r="Q1406" s="24" t="str">
        <f aca="false">IF(B1406="","",IF(OR(P1406="غائب",P1406="غياب",P1406="إجازة بدون راتب"),IFERROR(VLOOKUP(B1406,الموظفين!$A$2:$J$501,8,FALSE()),0),0))</f>
        <v/>
      </c>
      <c r="R1406" s="24" t="str">
        <f aca="false">IF(B1406="","",ROUND((N(K1406)+N(L1406))/60*IFERROR(VLOOKUP(B1406,الموظفين!$A$2:$J$501,8,FALSE()),0)/الإعدادات!$B$6*الإعدادات!$B$9,2))</f>
        <v/>
      </c>
      <c r="S1406" s="24" t="str">
        <f aca="false">IF(OR(B1406="",M1406=""),"",ROUND(M1406/60*IFERROR(VLOOKUP(B1406,الموظفين!$A$2:$J$501,9,FALSE()),0),2))</f>
        <v/>
      </c>
      <c r="T1406" s="17"/>
      <c r="U1406" s="23" t="str">
        <f aca="false">IF(OR(A1406="",B1406=""),"",A1406&amp;"|"&amp;B1406)</f>
        <v/>
      </c>
    </row>
    <row r="1407" customFormat="false" ht="15" hidden="false" customHeight="false" outlineLevel="0" collapsed="false">
      <c r="A1407" s="16"/>
      <c r="B1407" s="17"/>
      <c r="C1407" s="18" t="str">
        <f aca="false">IF($B1407="","",IFERROR(VLOOKUP($B1407,الموظفين!$A$2:$J$501,2,FALSE())&amp;"","⚠ كود غير موجود"))</f>
        <v/>
      </c>
      <c r="D1407" s="18" t="str">
        <f aca="false">IF($B1407="","",IFERROR(VLOOKUP($B1407,الموظفين!$A$2:$J$501,3,FALSE())&amp;"",""))</f>
        <v/>
      </c>
      <c r="E1407" s="18" t="str">
        <f aca="false">IF($B1407="","",IFERROR(VLOOKUP($B1407,الموظفين!$A$2:$J$501,5,FALSE())&amp;"",""))</f>
        <v/>
      </c>
      <c r="F1407" s="19" t="str">
        <f aca="false">IF($B1407="","",IFERROR(VLOOKUP($B1407,الموظفين!$A$2:$J$501,6,FALSE()),""))</f>
        <v/>
      </c>
      <c r="G1407" s="19" t="str">
        <f aca="false">IF($B1407="","",IFERROR(VLOOKUP($B1407,الموظفين!$A$2:$J$501,7,FALSE()),""))</f>
        <v/>
      </c>
      <c r="H1407" s="20"/>
      <c r="I1407" s="20"/>
      <c r="J1407" s="21" t="str">
        <f aca="false">IF(OR(H1407="",I1407=""),"",ROUND(MOD(I1407-H1407,1)*24,2))</f>
        <v/>
      </c>
      <c r="K1407" s="22" t="str">
        <f aca="false">IF(OR(H1407="",F1407=""),"",IF(ROUND(MAX(0,MOD(H1407-F1407+0.5,1)-0.5)*1440,0)&gt;IFERROR(VLOOKUP(E1407,الورديات!$A$2:$E$21,5,FALSE()),0),ROUND(MAX(0,MOD(H1407-F1407+0.5,1)-0.5)*1440,0),0))</f>
        <v/>
      </c>
      <c r="L1407" s="22" t="str">
        <f aca="false">IF(OR(I1407="",G1407=""),"",ROUND(MAX(0,MOD(G1407-I1407+0.5,1)-0.5)*1440,0))</f>
        <v/>
      </c>
      <c r="M1407" s="22" t="str">
        <f aca="false">IF(OR(I1407="",G1407=""),"",IF(ROUND(MAX(0,MOD(I1407-G1407+0.5,1)-0.5)*1440,0)&gt;=الإعدادات!$B$8,ROUND(MAX(0,MOD(I1407-G1407+0.5,1)-0.5)*1440,0),0))</f>
        <v/>
      </c>
      <c r="N1407" s="18" t="str">
        <f aca="false">IF(OR(A1407="",B1407=""),"",IF(COUNTIFS(الإجازات!$A$2:$A$1001,B1407,الإجازات!$D$2:$D$1001,"&lt;="&amp;A1407,الإجازات!$E$2:$E$1001,"&gt;="&amp;A1407,الإجازات!$G$2:$G$1001,"مقبولة")=0,"",LOOKUP(2,1/((الإجازات!$A$2:$A$1001=B1407)*(الإجازات!$D$2:$D$1001&lt;=A1407)*(الإجازات!$E$2:$E$1001&gt;=A1407)*(الإجازات!$G$2:$G$1001="مقبولة")),الإجازات!$C$2:$C$1001)))</f>
        <v/>
      </c>
      <c r="O1407" s="17"/>
      <c r="P1407" s="23" t="str">
        <f aca="false">IF(B1407="","",IF(ISNA(MATCH(B1407,الموظفين!$A$2:$A$501,0)),"⚠ كود غير موجود",IF(O1407&lt;&gt;"",O1407,IF(N1407&lt;&gt;"",N1407,IF(H1407="",IF(AND(A1407&lt;&gt;"",WEEKDAY(A1407)=الإعدادات!$B$11),"راحة أسبوعية","غائب"),IF(I1407="","بدون انصراف",IF(N(K1407)&gt;0,"متأخر","حاضر")))))))</f>
        <v/>
      </c>
      <c r="Q1407" s="24" t="str">
        <f aca="false">IF(B1407="","",IF(OR(P1407="غائب",P1407="غياب",P1407="إجازة بدون راتب"),IFERROR(VLOOKUP(B1407,الموظفين!$A$2:$J$501,8,FALSE()),0),0))</f>
        <v/>
      </c>
      <c r="R1407" s="24" t="str">
        <f aca="false">IF(B1407="","",ROUND((N(K1407)+N(L1407))/60*IFERROR(VLOOKUP(B1407,الموظفين!$A$2:$J$501,8,FALSE()),0)/الإعدادات!$B$6*الإعدادات!$B$9,2))</f>
        <v/>
      </c>
      <c r="S1407" s="24" t="str">
        <f aca="false">IF(OR(B1407="",M1407=""),"",ROUND(M1407/60*IFERROR(VLOOKUP(B1407,الموظفين!$A$2:$J$501,9,FALSE()),0),2))</f>
        <v/>
      </c>
      <c r="T1407" s="17"/>
      <c r="U1407" s="23" t="str">
        <f aca="false">IF(OR(A1407="",B1407=""),"",A1407&amp;"|"&amp;B1407)</f>
        <v/>
      </c>
    </row>
    <row r="1408" customFormat="false" ht="15" hidden="false" customHeight="false" outlineLevel="0" collapsed="false">
      <c r="A1408" s="16"/>
      <c r="B1408" s="17"/>
      <c r="C1408" s="18" t="str">
        <f aca="false">IF($B1408="","",IFERROR(VLOOKUP($B1408,الموظفين!$A$2:$J$501,2,FALSE())&amp;"","⚠ كود غير موجود"))</f>
        <v/>
      </c>
      <c r="D1408" s="18" t="str">
        <f aca="false">IF($B1408="","",IFERROR(VLOOKUP($B1408,الموظفين!$A$2:$J$501,3,FALSE())&amp;"",""))</f>
        <v/>
      </c>
      <c r="E1408" s="18" t="str">
        <f aca="false">IF($B1408="","",IFERROR(VLOOKUP($B1408,الموظفين!$A$2:$J$501,5,FALSE())&amp;"",""))</f>
        <v/>
      </c>
      <c r="F1408" s="19" t="str">
        <f aca="false">IF($B1408="","",IFERROR(VLOOKUP($B1408,الموظفين!$A$2:$J$501,6,FALSE()),""))</f>
        <v/>
      </c>
      <c r="G1408" s="19" t="str">
        <f aca="false">IF($B1408="","",IFERROR(VLOOKUP($B1408,الموظفين!$A$2:$J$501,7,FALSE()),""))</f>
        <v/>
      </c>
      <c r="H1408" s="20"/>
      <c r="I1408" s="20"/>
      <c r="J1408" s="21" t="str">
        <f aca="false">IF(OR(H1408="",I1408=""),"",ROUND(MOD(I1408-H1408,1)*24,2))</f>
        <v/>
      </c>
      <c r="K1408" s="22" t="str">
        <f aca="false">IF(OR(H1408="",F1408=""),"",IF(ROUND(MAX(0,MOD(H1408-F1408+0.5,1)-0.5)*1440,0)&gt;IFERROR(VLOOKUP(E1408,الورديات!$A$2:$E$21,5,FALSE()),0),ROUND(MAX(0,MOD(H1408-F1408+0.5,1)-0.5)*1440,0),0))</f>
        <v/>
      </c>
      <c r="L1408" s="22" t="str">
        <f aca="false">IF(OR(I1408="",G1408=""),"",ROUND(MAX(0,MOD(G1408-I1408+0.5,1)-0.5)*1440,0))</f>
        <v/>
      </c>
      <c r="M1408" s="22" t="str">
        <f aca="false">IF(OR(I1408="",G1408=""),"",IF(ROUND(MAX(0,MOD(I1408-G1408+0.5,1)-0.5)*1440,0)&gt;=الإعدادات!$B$8,ROUND(MAX(0,MOD(I1408-G1408+0.5,1)-0.5)*1440,0),0))</f>
        <v/>
      </c>
      <c r="N1408" s="18" t="str">
        <f aca="false">IF(OR(A1408="",B1408=""),"",IF(COUNTIFS(الإجازات!$A$2:$A$1001,B1408,الإجازات!$D$2:$D$1001,"&lt;="&amp;A1408,الإجازات!$E$2:$E$1001,"&gt;="&amp;A1408,الإجازات!$G$2:$G$1001,"مقبولة")=0,"",LOOKUP(2,1/((الإجازات!$A$2:$A$1001=B1408)*(الإجازات!$D$2:$D$1001&lt;=A1408)*(الإجازات!$E$2:$E$1001&gt;=A1408)*(الإجازات!$G$2:$G$1001="مقبولة")),الإجازات!$C$2:$C$1001)))</f>
        <v/>
      </c>
      <c r="O1408" s="17"/>
      <c r="P1408" s="23" t="str">
        <f aca="false">IF(B1408="","",IF(ISNA(MATCH(B1408,الموظفين!$A$2:$A$501,0)),"⚠ كود غير موجود",IF(O1408&lt;&gt;"",O1408,IF(N1408&lt;&gt;"",N1408,IF(H1408="",IF(AND(A1408&lt;&gt;"",WEEKDAY(A1408)=الإعدادات!$B$11),"راحة أسبوعية","غائب"),IF(I1408="","بدون انصراف",IF(N(K1408)&gt;0,"متأخر","حاضر")))))))</f>
        <v/>
      </c>
      <c r="Q1408" s="24" t="str">
        <f aca="false">IF(B1408="","",IF(OR(P1408="غائب",P1408="غياب",P1408="إجازة بدون راتب"),IFERROR(VLOOKUP(B1408,الموظفين!$A$2:$J$501,8,FALSE()),0),0))</f>
        <v/>
      </c>
      <c r="R1408" s="24" t="str">
        <f aca="false">IF(B1408="","",ROUND((N(K1408)+N(L1408))/60*IFERROR(VLOOKUP(B1408,الموظفين!$A$2:$J$501,8,FALSE()),0)/الإعدادات!$B$6*الإعدادات!$B$9,2))</f>
        <v/>
      </c>
      <c r="S1408" s="24" t="str">
        <f aca="false">IF(OR(B1408="",M1408=""),"",ROUND(M1408/60*IFERROR(VLOOKUP(B1408,الموظفين!$A$2:$J$501,9,FALSE()),0),2))</f>
        <v/>
      </c>
      <c r="T1408" s="17"/>
      <c r="U1408" s="23" t="str">
        <f aca="false">IF(OR(A1408="",B1408=""),"",A1408&amp;"|"&amp;B1408)</f>
        <v/>
      </c>
    </row>
    <row r="1409" customFormat="false" ht="15" hidden="false" customHeight="false" outlineLevel="0" collapsed="false">
      <c r="A1409" s="16"/>
      <c r="B1409" s="17"/>
      <c r="C1409" s="18" t="str">
        <f aca="false">IF($B1409="","",IFERROR(VLOOKUP($B1409,الموظفين!$A$2:$J$501,2,FALSE())&amp;"","⚠ كود غير موجود"))</f>
        <v/>
      </c>
      <c r="D1409" s="18" t="str">
        <f aca="false">IF($B1409="","",IFERROR(VLOOKUP($B1409,الموظفين!$A$2:$J$501,3,FALSE())&amp;"",""))</f>
        <v/>
      </c>
      <c r="E1409" s="18" t="str">
        <f aca="false">IF($B1409="","",IFERROR(VLOOKUP($B1409,الموظفين!$A$2:$J$501,5,FALSE())&amp;"",""))</f>
        <v/>
      </c>
      <c r="F1409" s="19" t="str">
        <f aca="false">IF($B1409="","",IFERROR(VLOOKUP($B1409,الموظفين!$A$2:$J$501,6,FALSE()),""))</f>
        <v/>
      </c>
      <c r="G1409" s="19" t="str">
        <f aca="false">IF($B1409="","",IFERROR(VLOOKUP($B1409,الموظفين!$A$2:$J$501,7,FALSE()),""))</f>
        <v/>
      </c>
      <c r="H1409" s="20"/>
      <c r="I1409" s="20"/>
      <c r="J1409" s="21" t="str">
        <f aca="false">IF(OR(H1409="",I1409=""),"",ROUND(MOD(I1409-H1409,1)*24,2))</f>
        <v/>
      </c>
      <c r="K1409" s="22" t="str">
        <f aca="false">IF(OR(H1409="",F1409=""),"",IF(ROUND(MAX(0,MOD(H1409-F1409+0.5,1)-0.5)*1440,0)&gt;IFERROR(VLOOKUP(E1409,الورديات!$A$2:$E$21,5,FALSE()),0),ROUND(MAX(0,MOD(H1409-F1409+0.5,1)-0.5)*1440,0),0))</f>
        <v/>
      </c>
      <c r="L1409" s="22" t="str">
        <f aca="false">IF(OR(I1409="",G1409=""),"",ROUND(MAX(0,MOD(G1409-I1409+0.5,1)-0.5)*1440,0))</f>
        <v/>
      </c>
      <c r="M1409" s="22" t="str">
        <f aca="false">IF(OR(I1409="",G1409=""),"",IF(ROUND(MAX(0,MOD(I1409-G1409+0.5,1)-0.5)*1440,0)&gt;=الإعدادات!$B$8,ROUND(MAX(0,MOD(I1409-G1409+0.5,1)-0.5)*1440,0),0))</f>
        <v/>
      </c>
      <c r="N1409" s="18" t="str">
        <f aca="false">IF(OR(A1409="",B1409=""),"",IF(COUNTIFS(الإجازات!$A$2:$A$1001,B1409,الإجازات!$D$2:$D$1001,"&lt;="&amp;A1409,الإجازات!$E$2:$E$1001,"&gt;="&amp;A1409,الإجازات!$G$2:$G$1001,"مقبولة")=0,"",LOOKUP(2,1/((الإجازات!$A$2:$A$1001=B1409)*(الإجازات!$D$2:$D$1001&lt;=A1409)*(الإجازات!$E$2:$E$1001&gt;=A1409)*(الإجازات!$G$2:$G$1001="مقبولة")),الإجازات!$C$2:$C$1001)))</f>
        <v/>
      </c>
      <c r="O1409" s="17"/>
      <c r="P1409" s="23" t="str">
        <f aca="false">IF(B1409="","",IF(ISNA(MATCH(B1409,الموظفين!$A$2:$A$501,0)),"⚠ كود غير موجود",IF(O1409&lt;&gt;"",O1409,IF(N1409&lt;&gt;"",N1409,IF(H1409="",IF(AND(A1409&lt;&gt;"",WEEKDAY(A1409)=الإعدادات!$B$11),"راحة أسبوعية","غائب"),IF(I1409="","بدون انصراف",IF(N(K1409)&gt;0,"متأخر","حاضر")))))))</f>
        <v/>
      </c>
      <c r="Q1409" s="24" t="str">
        <f aca="false">IF(B1409="","",IF(OR(P1409="غائب",P1409="غياب",P1409="إجازة بدون راتب"),IFERROR(VLOOKUP(B1409,الموظفين!$A$2:$J$501,8,FALSE()),0),0))</f>
        <v/>
      </c>
      <c r="R1409" s="24" t="str">
        <f aca="false">IF(B1409="","",ROUND((N(K1409)+N(L1409))/60*IFERROR(VLOOKUP(B1409,الموظفين!$A$2:$J$501,8,FALSE()),0)/الإعدادات!$B$6*الإعدادات!$B$9,2))</f>
        <v/>
      </c>
      <c r="S1409" s="24" t="str">
        <f aca="false">IF(OR(B1409="",M1409=""),"",ROUND(M1409/60*IFERROR(VLOOKUP(B1409,الموظفين!$A$2:$J$501,9,FALSE()),0),2))</f>
        <v/>
      </c>
      <c r="T1409" s="17"/>
      <c r="U1409" s="23" t="str">
        <f aca="false">IF(OR(A1409="",B1409=""),"",A1409&amp;"|"&amp;B1409)</f>
        <v/>
      </c>
    </row>
    <row r="1410" customFormat="false" ht="15" hidden="false" customHeight="false" outlineLevel="0" collapsed="false">
      <c r="A1410" s="16"/>
      <c r="B1410" s="17"/>
      <c r="C1410" s="18" t="str">
        <f aca="false">IF($B1410="","",IFERROR(VLOOKUP($B1410,الموظفين!$A$2:$J$501,2,FALSE())&amp;"","⚠ كود غير موجود"))</f>
        <v/>
      </c>
      <c r="D1410" s="18" t="str">
        <f aca="false">IF($B1410="","",IFERROR(VLOOKUP($B1410,الموظفين!$A$2:$J$501,3,FALSE())&amp;"",""))</f>
        <v/>
      </c>
      <c r="E1410" s="18" t="str">
        <f aca="false">IF($B1410="","",IFERROR(VLOOKUP($B1410,الموظفين!$A$2:$J$501,5,FALSE())&amp;"",""))</f>
        <v/>
      </c>
      <c r="F1410" s="19" t="str">
        <f aca="false">IF($B1410="","",IFERROR(VLOOKUP($B1410,الموظفين!$A$2:$J$501,6,FALSE()),""))</f>
        <v/>
      </c>
      <c r="G1410" s="19" t="str">
        <f aca="false">IF($B1410="","",IFERROR(VLOOKUP($B1410,الموظفين!$A$2:$J$501,7,FALSE()),""))</f>
        <v/>
      </c>
      <c r="H1410" s="20"/>
      <c r="I1410" s="20"/>
      <c r="J1410" s="21" t="str">
        <f aca="false">IF(OR(H1410="",I1410=""),"",ROUND(MOD(I1410-H1410,1)*24,2))</f>
        <v/>
      </c>
      <c r="K1410" s="22" t="str">
        <f aca="false">IF(OR(H1410="",F1410=""),"",IF(ROUND(MAX(0,MOD(H1410-F1410+0.5,1)-0.5)*1440,0)&gt;IFERROR(VLOOKUP(E1410,الورديات!$A$2:$E$21,5,FALSE()),0),ROUND(MAX(0,MOD(H1410-F1410+0.5,1)-0.5)*1440,0),0))</f>
        <v/>
      </c>
      <c r="L1410" s="22" t="str">
        <f aca="false">IF(OR(I1410="",G1410=""),"",ROUND(MAX(0,MOD(G1410-I1410+0.5,1)-0.5)*1440,0))</f>
        <v/>
      </c>
      <c r="M1410" s="22" t="str">
        <f aca="false">IF(OR(I1410="",G1410=""),"",IF(ROUND(MAX(0,MOD(I1410-G1410+0.5,1)-0.5)*1440,0)&gt;=الإعدادات!$B$8,ROUND(MAX(0,MOD(I1410-G1410+0.5,1)-0.5)*1440,0),0))</f>
        <v/>
      </c>
      <c r="N1410" s="18" t="str">
        <f aca="false">IF(OR(A1410="",B1410=""),"",IF(COUNTIFS(الإجازات!$A$2:$A$1001,B1410,الإجازات!$D$2:$D$1001,"&lt;="&amp;A1410,الإجازات!$E$2:$E$1001,"&gt;="&amp;A1410,الإجازات!$G$2:$G$1001,"مقبولة")=0,"",LOOKUP(2,1/((الإجازات!$A$2:$A$1001=B1410)*(الإجازات!$D$2:$D$1001&lt;=A1410)*(الإجازات!$E$2:$E$1001&gt;=A1410)*(الإجازات!$G$2:$G$1001="مقبولة")),الإجازات!$C$2:$C$1001)))</f>
        <v/>
      </c>
      <c r="O1410" s="17"/>
      <c r="P1410" s="23" t="str">
        <f aca="false">IF(B1410="","",IF(ISNA(MATCH(B1410,الموظفين!$A$2:$A$501,0)),"⚠ كود غير موجود",IF(O1410&lt;&gt;"",O1410,IF(N1410&lt;&gt;"",N1410,IF(H1410="",IF(AND(A1410&lt;&gt;"",WEEKDAY(A1410)=الإعدادات!$B$11),"راحة أسبوعية","غائب"),IF(I1410="","بدون انصراف",IF(N(K1410)&gt;0,"متأخر","حاضر")))))))</f>
        <v/>
      </c>
      <c r="Q1410" s="24" t="str">
        <f aca="false">IF(B1410="","",IF(OR(P1410="غائب",P1410="غياب",P1410="إجازة بدون راتب"),IFERROR(VLOOKUP(B1410,الموظفين!$A$2:$J$501,8,FALSE()),0),0))</f>
        <v/>
      </c>
      <c r="R1410" s="24" t="str">
        <f aca="false">IF(B1410="","",ROUND((N(K1410)+N(L1410))/60*IFERROR(VLOOKUP(B1410,الموظفين!$A$2:$J$501,8,FALSE()),0)/الإعدادات!$B$6*الإعدادات!$B$9,2))</f>
        <v/>
      </c>
      <c r="S1410" s="24" t="str">
        <f aca="false">IF(OR(B1410="",M1410=""),"",ROUND(M1410/60*IFERROR(VLOOKUP(B1410,الموظفين!$A$2:$J$501,9,FALSE()),0),2))</f>
        <v/>
      </c>
      <c r="T1410" s="17"/>
      <c r="U1410" s="23" t="str">
        <f aca="false">IF(OR(A1410="",B1410=""),"",A1410&amp;"|"&amp;B1410)</f>
        <v/>
      </c>
    </row>
    <row r="1411" customFormat="false" ht="15" hidden="false" customHeight="false" outlineLevel="0" collapsed="false">
      <c r="A1411" s="16"/>
      <c r="B1411" s="17"/>
      <c r="C1411" s="18" t="str">
        <f aca="false">IF($B1411="","",IFERROR(VLOOKUP($B1411,الموظفين!$A$2:$J$501,2,FALSE())&amp;"","⚠ كود غير موجود"))</f>
        <v/>
      </c>
      <c r="D1411" s="18" t="str">
        <f aca="false">IF($B1411="","",IFERROR(VLOOKUP($B1411,الموظفين!$A$2:$J$501,3,FALSE())&amp;"",""))</f>
        <v/>
      </c>
      <c r="E1411" s="18" t="str">
        <f aca="false">IF($B1411="","",IFERROR(VLOOKUP($B1411,الموظفين!$A$2:$J$501,5,FALSE())&amp;"",""))</f>
        <v/>
      </c>
      <c r="F1411" s="19" t="str">
        <f aca="false">IF($B1411="","",IFERROR(VLOOKUP($B1411,الموظفين!$A$2:$J$501,6,FALSE()),""))</f>
        <v/>
      </c>
      <c r="G1411" s="19" t="str">
        <f aca="false">IF($B1411="","",IFERROR(VLOOKUP($B1411,الموظفين!$A$2:$J$501,7,FALSE()),""))</f>
        <v/>
      </c>
      <c r="H1411" s="20"/>
      <c r="I1411" s="20"/>
      <c r="J1411" s="21" t="str">
        <f aca="false">IF(OR(H1411="",I1411=""),"",ROUND(MOD(I1411-H1411,1)*24,2))</f>
        <v/>
      </c>
      <c r="K1411" s="22" t="str">
        <f aca="false">IF(OR(H1411="",F1411=""),"",IF(ROUND(MAX(0,MOD(H1411-F1411+0.5,1)-0.5)*1440,0)&gt;IFERROR(VLOOKUP(E1411,الورديات!$A$2:$E$21,5,FALSE()),0),ROUND(MAX(0,MOD(H1411-F1411+0.5,1)-0.5)*1440,0),0))</f>
        <v/>
      </c>
      <c r="L1411" s="22" t="str">
        <f aca="false">IF(OR(I1411="",G1411=""),"",ROUND(MAX(0,MOD(G1411-I1411+0.5,1)-0.5)*1440,0))</f>
        <v/>
      </c>
      <c r="M1411" s="22" t="str">
        <f aca="false">IF(OR(I1411="",G1411=""),"",IF(ROUND(MAX(0,MOD(I1411-G1411+0.5,1)-0.5)*1440,0)&gt;=الإعدادات!$B$8,ROUND(MAX(0,MOD(I1411-G1411+0.5,1)-0.5)*1440,0),0))</f>
        <v/>
      </c>
      <c r="N1411" s="18" t="str">
        <f aca="false">IF(OR(A1411="",B1411=""),"",IF(COUNTIFS(الإجازات!$A$2:$A$1001,B1411,الإجازات!$D$2:$D$1001,"&lt;="&amp;A1411,الإجازات!$E$2:$E$1001,"&gt;="&amp;A1411,الإجازات!$G$2:$G$1001,"مقبولة")=0,"",LOOKUP(2,1/((الإجازات!$A$2:$A$1001=B1411)*(الإجازات!$D$2:$D$1001&lt;=A1411)*(الإجازات!$E$2:$E$1001&gt;=A1411)*(الإجازات!$G$2:$G$1001="مقبولة")),الإجازات!$C$2:$C$1001)))</f>
        <v/>
      </c>
      <c r="O1411" s="17"/>
      <c r="P1411" s="23" t="str">
        <f aca="false">IF(B1411="","",IF(ISNA(MATCH(B1411,الموظفين!$A$2:$A$501,0)),"⚠ كود غير موجود",IF(O1411&lt;&gt;"",O1411,IF(N1411&lt;&gt;"",N1411,IF(H1411="",IF(AND(A1411&lt;&gt;"",WEEKDAY(A1411)=الإعدادات!$B$11),"راحة أسبوعية","غائب"),IF(I1411="","بدون انصراف",IF(N(K1411)&gt;0,"متأخر","حاضر")))))))</f>
        <v/>
      </c>
      <c r="Q1411" s="24" t="str">
        <f aca="false">IF(B1411="","",IF(OR(P1411="غائب",P1411="غياب",P1411="إجازة بدون راتب"),IFERROR(VLOOKUP(B1411,الموظفين!$A$2:$J$501,8,FALSE()),0),0))</f>
        <v/>
      </c>
      <c r="R1411" s="24" t="str">
        <f aca="false">IF(B1411="","",ROUND((N(K1411)+N(L1411))/60*IFERROR(VLOOKUP(B1411,الموظفين!$A$2:$J$501,8,FALSE()),0)/الإعدادات!$B$6*الإعدادات!$B$9,2))</f>
        <v/>
      </c>
      <c r="S1411" s="24" t="str">
        <f aca="false">IF(OR(B1411="",M1411=""),"",ROUND(M1411/60*IFERROR(VLOOKUP(B1411,الموظفين!$A$2:$J$501,9,FALSE()),0),2))</f>
        <v/>
      </c>
      <c r="T1411" s="17"/>
      <c r="U1411" s="23" t="str">
        <f aca="false">IF(OR(A1411="",B1411=""),"",A1411&amp;"|"&amp;B1411)</f>
        <v/>
      </c>
    </row>
    <row r="1412" customFormat="false" ht="15" hidden="false" customHeight="false" outlineLevel="0" collapsed="false">
      <c r="A1412" s="16"/>
      <c r="B1412" s="17"/>
      <c r="C1412" s="18" t="str">
        <f aca="false">IF($B1412="","",IFERROR(VLOOKUP($B1412,الموظفين!$A$2:$J$501,2,FALSE())&amp;"","⚠ كود غير موجود"))</f>
        <v/>
      </c>
      <c r="D1412" s="18" t="str">
        <f aca="false">IF($B1412="","",IFERROR(VLOOKUP($B1412,الموظفين!$A$2:$J$501,3,FALSE())&amp;"",""))</f>
        <v/>
      </c>
      <c r="E1412" s="18" t="str">
        <f aca="false">IF($B1412="","",IFERROR(VLOOKUP($B1412,الموظفين!$A$2:$J$501,5,FALSE())&amp;"",""))</f>
        <v/>
      </c>
      <c r="F1412" s="19" t="str">
        <f aca="false">IF($B1412="","",IFERROR(VLOOKUP($B1412,الموظفين!$A$2:$J$501,6,FALSE()),""))</f>
        <v/>
      </c>
      <c r="G1412" s="19" t="str">
        <f aca="false">IF($B1412="","",IFERROR(VLOOKUP($B1412,الموظفين!$A$2:$J$501,7,FALSE()),""))</f>
        <v/>
      </c>
      <c r="H1412" s="20"/>
      <c r="I1412" s="20"/>
      <c r="J1412" s="21" t="str">
        <f aca="false">IF(OR(H1412="",I1412=""),"",ROUND(MOD(I1412-H1412,1)*24,2))</f>
        <v/>
      </c>
      <c r="K1412" s="22" t="str">
        <f aca="false">IF(OR(H1412="",F1412=""),"",IF(ROUND(MAX(0,MOD(H1412-F1412+0.5,1)-0.5)*1440,0)&gt;IFERROR(VLOOKUP(E1412,الورديات!$A$2:$E$21,5,FALSE()),0),ROUND(MAX(0,MOD(H1412-F1412+0.5,1)-0.5)*1440,0),0))</f>
        <v/>
      </c>
      <c r="L1412" s="22" t="str">
        <f aca="false">IF(OR(I1412="",G1412=""),"",ROUND(MAX(0,MOD(G1412-I1412+0.5,1)-0.5)*1440,0))</f>
        <v/>
      </c>
      <c r="M1412" s="22" t="str">
        <f aca="false">IF(OR(I1412="",G1412=""),"",IF(ROUND(MAX(0,MOD(I1412-G1412+0.5,1)-0.5)*1440,0)&gt;=الإعدادات!$B$8,ROUND(MAX(0,MOD(I1412-G1412+0.5,1)-0.5)*1440,0),0))</f>
        <v/>
      </c>
      <c r="N1412" s="18" t="str">
        <f aca="false">IF(OR(A1412="",B1412=""),"",IF(COUNTIFS(الإجازات!$A$2:$A$1001,B1412,الإجازات!$D$2:$D$1001,"&lt;="&amp;A1412,الإجازات!$E$2:$E$1001,"&gt;="&amp;A1412,الإجازات!$G$2:$G$1001,"مقبولة")=0,"",LOOKUP(2,1/((الإجازات!$A$2:$A$1001=B1412)*(الإجازات!$D$2:$D$1001&lt;=A1412)*(الإجازات!$E$2:$E$1001&gt;=A1412)*(الإجازات!$G$2:$G$1001="مقبولة")),الإجازات!$C$2:$C$1001)))</f>
        <v/>
      </c>
      <c r="O1412" s="17"/>
      <c r="P1412" s="23" t="str">
        <f aca="false">IF(B1412="","",IF(ISNA(MATCH(B1412,الموظفين!$A$2:$A$501,0)),"⚠ كود غير موجود",IF(O1412&lt;&gt;"",O1412,IF(N1412&lt;&gt;"",N1412,IF(H1412="",IF(AND(A1412&lt;&gt;"",WEEKDAY(A1412)=الإعدادات!$B$11),"راحة أسبوعية","غائب"),IF(I1412="","بدون انصراف",IF(N(K1412)&gt;0,"متأخر","حاضر")))))))</f>
        <v/>
      </c>
      <c r="Q1412" s="24" t="str">
        <f aca="false">IF(B1412="","",IF(OR(P1412="غائب",P1412="غياب",P1412="إجازة بدون راتب"),IFERROR(VLOOKUP(B1412,الموظفين!$A$2:$J$501,8,FALSE()),0),0))</f>
        <v/>
      </c>
      <c r="R1412" s="24" t="str">
        <f aca="false">IF(B1412="","",ROUND((N(K1412)+N(L1412))/60*IFERROR(VLOOKUP(B1412,الموظفين!$A$2:$J$501,8,FALSE()),0)/الإعدادات!$B$6*الإعدادات!$B$9,2))</f>
        <v/>
      </c>
      <c r="S1412" s="24" t="str">
        <f aca="false">IF(OR(B1412="",M1412=""),"",ROUND(M1412/60*IFERROR(VLOOKUP(B1412,الموظفين!$A$2:$J$501,9,FALSE()),0),2))</f>
        <v/>
      </c>
      <c r="T1412" s="17"/>
      <c r="U1412" s="23" t="str">
        <f aca="false">IF(OR(A1412="",B1412=""),"",A1412&amp;"|"&amp;B1412)</f>
        <v/>
      </c>
    </row>
    <row r="1413" customFormat="false" ht="15" hidden="false" customHeight="false" outlineLevel="0" collapsed="false">
      <c r="A1413" s="16"/>
      <c r="B1413" s="17"/>
      <c r="C1413" s="18" t="str">
        <f aca="false">IF($B1413="","",IFERROR(VLOOKUP($B1413,الموظفين!$A$2:$J$501,2,FALSE())&amp;"","⚠ كود غير موجود"))</f>
        <v/>
      </c>
      <c r="D1413" s="18" t="str">
        <f aca="false">IF($B1413="","",IFERROR(VLOOKUP($B1413,الموظفين!$A$2:$J$501,3,FALSE())&amp;"",""))</f>
        <v/>
      </c>
      <c r="E1413" s="18" t="str">
        <f aca="false">IF($B1413="","",IFERROR(VLOOKUP($B1413,الموظفين!$A$2:$J$501,5,FALSE())&amp;"",""))</f>
        <v/>
      </c>
      <c r="F1413" s="19" t="str">
        <f aca="false">IF($B1413="","",IFERROR(VLOOKUP($B1413,الموظفين!$A$2:$J$501,6,FALSE()),""))</f>
        <v/>
      </c>
      <c r="G1413" s="19" t="str">
        <f aca="false">IF($B1413="","",IFERROR(VLOOKUP($B1413,الموظفين!$A$2:$J$501,7,FALSE()),""))</f>
        <v/>
      </c>
      <c r="H1413" s="20"/>
      <c r="I1413" s="20"/>
      <c r="J1413" s="21" t="str">
        <f aca="false">IF(OR(H1413="",I1413=""),"",ROUND(MOD(I1413-H1413,1)*24,2))</f>
        <v/>
      </c>
      <c r="K1413" s="22" t="str">
        <f aca="false">IF(OR(H1413="",F1413=""),"",IF(ROUND(MAX(0,MOD(H1413-F1413+0.5,1)-0.5)*1440,0)&gt;IFERROR(VLOOKUP(E1413,الورديات!$A$2:$E$21,5,FALSE()),0),ROUND(MAX(0,MOD(H1413-F1413+0.5,1)-0.5)*1440,0),0))</f>
        <v/>
      </c>
      <c r="L1413" s="22" t="str">
        <f aca="false">IF(OR(I1413="",G1413=""),"",ROUND(MAX(0,MOD(G1413-I1413+0.5,1)-0.5)*1440,0))</f>
        <v/>
      </c>
      <c r="M1413" s="22" t="str">
        <f aca="false">IF(OR(I1413="",G1413=""),"",IF(ROUND(MAX(0,MOD(I1413-G1413+0.5,1)-0.5)*1440,0)&gt;=الإعدادات!$B$8,ROUND(MAX(0,MOD(I1413-G1413+0.5,1)-0.5)*1440,0),0))</f>
        <v/>
      </c>
      <c r="N1413" s="18" t="str">
        <f aca="false">IF(OR(A1413="",B1413=""),"",IF(COUNTIFS(الإجازات!$A$2:$A$1001,B1413,الإجازات!$D$2:$D$1001,"&lt;="&amp;A1413,الإجازات!$E$2:$E$1001,"&gt;="&amp;A1413,الإجازات!$G$2:$G$1001,"مقبولة")=0,"",LOOKUP(2,1/((الإجازات!$A$2:$A$1001=B1413)*(الإجازات!$D$2:$D$1001&lt;=A1413)*(الإجازات!$E$2:$E$1001&gt;=A1413)*(الإجازات!$G$2:$G$1001="مقبولة")),الإجازات!$C$2:$C$1001)))</f>
        <v/>
      </c>
      <c r="O1413" s="17"/>
      <c r="P1413" s="23" t="str">
        <f aca="false">IF(B1413="","",IF(ISNA(MATCH(B1413,الموظفين!$A$2:$A$501,0)),"⚠ كود غير موجود",IF(O1413&lt;&gt;"",O1413,IF(N1413&lt;&gt;"",N1413,IF(H1413="",IF(AND(A1413&lt;&gt;"",WEEKDAY(A1413)=الإعدادات!$B$11),"راحة أسبوعية","غائب"),IF(I1413="","بدون انصراف",IF(N(K1413)&gt;0,"متأخر","حاضر")))))))</f>
        <v/>
      </c>
      <c r="Q1413" s="24" t="str">
        <f aca="false">IF(B1413="","",IF(OR(P1413="غائب",P1413="غياب",P1413="إجازة بدون راتب"),IFERROR(VLOOKUP(B1413,الموظفين!$A$2:$J$501,8,FALSE()),0),0))</f>
        <v/>
      </c>
      <c r="R1413" s="24" t="str">
        <f aca="false">IF(B1413="","",ROUND((N(K1413)+N(L1413))/60*IFERROR(VLOOKUP(B1413,الموظفين!$A$2:$J$501,8,FALSE()),0)/الإعدادات!$B$6*الإعدادات!$B$9,2))</f>
        <v/>
      </c>
      <c r="S1413" s="24" t="str">
        <f aca="false">IF(OR(B1413="",M1413=""),"",ROUND(M1413/60*IFERROR(VLOOKUP(B1413,الموظفين!$A$2:$J$501,9,FALSE()),0),2))</f>
        <v/>
      </c>
      <c r="T1413" s="17"/>
      <c r="U1413" s="23" t="str">
        <f aca="false">IF(OR(A1413="",B1413=""),"",A1413&amp;"|"&amp;B1413)</f>
        <v/>
      </c>
    </row>
    <row r="1414" customFormat="false" ht="15" hidden="false" customHeight="false" outlineLevel="0" collapsed="false">
      <c r="A1414" s="16"/>
      <c r="B1414" s="17"/>
      <c r="C1414" s="18" t="str">
        <f aca="false">IF($B1414="","",IFERROR(VLOOKUP($B1414,الموظفين!$A$2:$J$501,2,FALSE())&amp;"","⚠ كود غير موجود"))</f>
        <v/>
      </c>
      <c r="D1414" s="18" t="str">
        <f aca="false">IF($B1414="","",IFERROR(VLOOKUP($B1414,الموظفين!$A$2:$J$501,3,FALSE())&amp;"",""))</f>
        <v/>
      </c>
      <c r="E1414" s="18" t="str">
        <f aca="false">IF($B1414="","",IFERROR(VLOOKUP($B1414,الموظفين!$A$2:$J$501,5,FALSE())&amp;"",""))</f>
        <v/>
      </c>
      <c r="F1414" s="19" t="str">
        <f aca="false">IF($B1414="","",IFERROR(VLOOKUP($B1414,الموظفين!$A$2:$J$501,6,FALSE()),""))</f>
        <v/>
      </c>
      <c r="G1414" s="19" t="str">
        <f aca="false">IF($B1414="","",IFERROR(VLOOKUP($B1414,الموظفين!$A$2:$J$501,7,FALSE()),""))</f>
        <v/>
      </c>
      <c r="H1414" s="20"/>
      <c r="I1414" s="20"/>
      <c r="J1414" s="21" t="str">
        <f aca="false">IF(OR(H1414="",I1414=""),"",ROUND(MOD(I1414-H1414,1)*24,2))</f>
        <v/>
      </c>
      <c r="K1414" s="22" t="str">
        <f aca="false">IF(OR(H1414="",F1414=""),"",IF(ROUND(MAX(0,MOD(H1414-F1414+0.5,1)-0.5)*1440,0)&gt;IFERROR(VLOOKUP(E1414,الورديات!$A$2:$E$21,5,FALSE()),0),ROUND(MAX(0,MOD(H1414-F1414+0.5,1)-0.5)*1440,0),0))</f>
        <v/>
      </c>
      <c r="L1414" s="22" t="str">
        <f aca="false">IF(OR(I1414="",G1414=""),"",ROUND(MAX(0,MOD(G1414-I1414+0.5,1)-0.5)*1440,0))</f>
        <v/>
      </c>
      <c r="M1414" s="22" t="str">
        <f aca="false">IF(OR(I1414="",G1414=""),"",IF(ROUND(MAX(0,MOD(I1414-G1414+0.5,1)-0.5)*1440,0)&gt;=الإعدادات!$B$8,ROUND(MAX(0,MOD(I1414-G1414+0.5,1)-0.5)*1440,0),0))</f>
        <v/>
      </c>
      <c r="N1414" s="18" t="str">
        <f aca="false">IF(OR(A1414="",B1414=""),"",IF(COUNTIFS(الإجازات!$A$2:$A$1001,B1414,الإجازات!$D$2:$D$1001,"&lt;="&amp;A1414,الإجازات!$E$2:$E$1001,"&gt;="&amp;A1414,الإجازات!$G$2:$G$1001,"مقبولة")=0,"",LOOKUP(2,1/((الإجازات!$A$2:$A$1001=B1414)*(الإجازات!$D$2:$D$1001&lt;=A1414)*(الإجازات!$E$2:$E$1001&gt;=A1414)*(الإجازات!$G$2:$G$1001="مقبولة")),الإجازات!$C$2:$C$1001)))</f>
        <v/>
      </c>
      <c r="O1414" s="17"/>
      <c r="P1414" s="23" t="str">
        <f aca="false">IF(B1414="","",IF(ISNA(MATCH(B1414,الموظفين!$A$2:$A$501,0)),"⚠ كود غير موجود",IF(O1414&lt;&gt;"",O1414,IF(N1414&lt;&gt;"",N1414,IF(H1414="",IF(AND(A1414&lt;&gt;"",WEEKDAY(A1414)=الإعدادات!$B$11),"راحة أسبوعية","غائب"),IF(I1414="","بدون انصراف",IF(N(K1414)&gt;0,"متأخر","حاضر")))))))</f>
        <v/>
      </c>
      <c r="Q1414" s="24" t="str">
        <f aca="false">IF(B1414="","",IF(OR(P1414="غائب",P1414="غياب",P1414="إجازة بدون راتب"),IFERROR(VLOOKUP(B1414,الموظفين!$A$2:$J$501,8,FALSE()),0),0))</f>
        <v/>
      </c>
      <c r="R1414" s="24" t="str">
        <f aca="false">IF(B1414="","",ROUND((N(K1414)+N(L1414))/60*IFERROR(VLOOKUP(B1414,الموظفين!$A$2:$J$501,8,FALSE()),0)/الإعدادات!$B$6*الإعدادات!$B$9,2))</f>
        <v/>
      </c>
      <c r="S1414" s="24" t="str">
        <f aca="false">IF(OR(B1414="",M1414=""),"",ROUND(M1414/60*IFERROR(VLOOKUP(B1414,الموظفين!$A$2:$J$501,9,FALSE()),0),2))</f>
        <v/>
      </c>
      <c r="T1414" s="17"/>
      <c r="U1414" s="23" t="str">
        <f aca="false">IF(OR(A1414="",B1414=""),"",A1414&amp;"|"&amp;B1414)</f>
        <v/>
      </c>
    </row>
    <row r="1415" customFormat="false" ht="15" hidden="false" customHeight="false" outlineLevel="0" collapsed="false">
      <c r="A1415" s="16"/>
      <c r="B1415" s="17"/>
      <c r="C1415" s="18" t="str">
        <f aca="false">IF($B1415="","",IFERROR(VLOOKUP($B1415,الموظفين!$A$2:$J$501,2,FALSE())&amp;"","⚠ كود غير موجود"))</f>
        <v/>
      </c>
      <c r="D1415" s="18" t="str">
        <f aca="false">IF($B1415="","",IFERROR(VLOOKUP($B1415,الموظفين!$A$2:$J$501,3,FALSE())&amp;"",""))</f>
        <v/>
      </c>
      <c r="E1415" s="18" t="str">
        <f aca="false">IF($B1415="","",IFERROR(VLOOKUP($B1415,الموظفين!$A$2:$J$501,5,FALSE())&amp;"",""))</f>
        <v/>
      </c>
      <c r="F1415" s="19" t="str">
        <f aca="false">IF($B1415="","",IFERROR(VLOOKUP($B1415,الموظفين!$A$2:$J$501,6,FALSE()),""))</f>
        <v/>
      </c>
      <c r="G1415" s="19" t="str">
        <f aca="false">IF($B1415="","",IFERROR(VLOOKUP($B1415,الموظفين!$A$2:$J$501,7,FALSE()),""))</f>
        <v/>
      </c>
      <c r="H1415" s="20"/>
      <c r="I1415" s="20"/>
      <c r="J1415" s="21" t="str">
        <f aca="false">IF(OR(H1415="",I1415=""),"",ROUND(MOD(I1415-H1415,1)*24,2))</f>
        <v/>
      </c>
      <c r="K1415" s="22" t="str">
        <f aca="false">IF(OR(H1415="",F1415=""),"",IF(ROUND(MAX(0,MOD(H1415-F1415+0.5,1)-0.5)*1440,0)&gt;IFERROR(VLOOKUP(E1415,الورديات!$A$2:$E$21,5,FALSE()),0),ROUND(MAX(0,MOD(H1415-F1415+0.5,1)-0.5)*1440,0),0))</f>
        <v/>
      </c>
      <c r="L1415" s="22" t="str">
        <f aca="false">IF(OR(I1415="",G1415=""),"",ROUND(MAX(0,MOD(G1415-I1415+0.5,1)-0.5)*1440,0))</f>
        <v/>
      </c>
      <c r="M1415" s="22" t="str">
        <f aca="false">IF(OR(I1415="",G1415=""),"",IF(ROUND(MAX(0,MOD(I1415-G1415+0.5,1)-0.5)*1440,0)&gt;=الإعدادات!$B$8,ROUND(MAX(0,MOD(I1415-G1415+0.5,1)-0.5)*1440,0),0))</f>
        <v/>
      </c>
      <c r="N1415" s="18" t="str">
        <f aca="false">IF(OR(A1415="",B1415=""),"",IF(COUNTIFS(الإجازات!$A$2:$A$1001,B1415,الإجازات!$D$2:$D$1001,"&lt;="&amp;A1415,الإجازات!$E$2:$E$1001,"&gt;="&amp;A1415,الإجازات!$G$2:$G$1001,"مقبولة")=0,"",LOOKUP(2,1/((الإجازات!$A$2:$A$1001=B1415)*(الإجازات!$D$2:$D$1001&lt;=A1415)*(الإجازات!$E$2:$E$1001&gt;=A1415)*(الإجازات!$G$2:$G$1001="مقبولة")),الإجازات!$C$2:$C$1001)))</f>
        <v/>
      </c>
      <c r="O1415" s="17"/>
      <c r="P1415" s="23" t="str">
        <f aca="false">IF(B1415="","",IF(ISNA(MATCH(B1415,الموظفين!$A$2:$A$501,0)),"⚠ كود غير موجود",IF(O1415&lt;&gt;"",O1415,IF(N1415&lt;&gt;"",N1415,IF(H1415="",IF(AND(A1415&lt;&gt;"",WEEKDAY(A1415)=الإعدادات!$B$11),"راحة أسبوعية","غائب"),IF(I1415="","بدون انصراف",IF(N(K1415)&gt;0,"متأخر","حاضر")))))))</f>
        <v/>
      </c>
      <c r="Q1415" s="24" t="str">
        <f aca="false">IF(B1415="","",IF(OR(P1415="غائب",P1415="غياب",P1415="إجازة بدون راتب"),IFERROR(VLOOKUP(B1415,الموظفين!$A$2:$J$501,8,FALSE()),0),0))</f>
        <v/>
      </c>
      <c r="R1415" s="24" t="str">
        <f aca="false">IF(B1415="","",ROUND((N(K1415)+N(L1415))/60*IFERROR(VLOOKUP(B1415,الموظفين!$A$2:$J$501,8,FALSE()),0)/الإعدادات!$B$6*الإعدادات!$B$9,2))</f>
        <v/>
      </c>
      <c r="S1415" s="24" t="str">
        <f aca="false">IF(OR(B1415="",M1415=""),"",ROUND(M1415/60*IFERROR(VLOOKUP(B1415,الموظفين!$A$2:$J$501,9,FALSE()),0),2))</f>
        <v/>
      </c>
      <c r="T1415" s="17"/>
      <c r="U1415" s="23" t="str">
        <f aca="false">IF(OR(A1415="",B1415=""),"",A1415&amp;"|"&amp;B1415)</f>
        <v/>
      </c>
    </row>
    <row r="1416" customFormat="false" ht="15" hidden="false" customHeight="false" outlineLevel="0" collapsed="false">
      <c r="A1416" s="16"/>
      <c r="B1416" s="17"/>
      <c r="C1416" s="18" t="str">
        <f aca="false">IF($B1416="","",IFERROR(VLOOKUP($B1416,الموظفين!$A$2:$J$501,2,FALSE())&amp;"","⚠ كود غير موجود"))</f>
        <v/>
      </c>
      <c r="D1416" s="18" t="str">
        <f aca="false">IF($B1416="","",IFERROR(VLOOKUP($B1416,الموظفين!$A$2:$J$501,3,FALSE())&amp;"",""))</f>
        <v/>
      </c>
      <c r="E1416" s="18" t="str">
        <f aca="false">IF($B1416="","",IFERROR(VLOOKUP($B1416,الموظفين!$A$2:$J$501,5,FALSE())&amp;"",""))</f>
        <v/>
      </c>
      <c r="F1416" s="19" t="str">
        <f aca="false">IF($B1416="","",IFERROR(VLOOKUP($B1416,الموظفين!$A$2:$J$501,6,FALSE()),""))</f>
        <v/>
      </c>
      <c r="G1416" s="19" t="str">
        <f aca="false">IF($B1416="","",IFERROR(VLOOKUP($B1416,الموظفين!$A$2:$J$501,7,FALSE()),""))</f>
        <v/>
      </c>
      <c r="H1416" s="20"/>
      <c r="I1416" s="20"/>
      <c r="J1416" s="21" t="str">
        <f aca="false">IF(OR(H1416="",I1416=""),"",ROUND(MOD(I1416-H1416,1)*24,2))</f>
        <v/>
      </c>
      <c r="K1416" s="22" t="str">
        <f aca="false">IF(OR(H1416="",F1416=""),"",IF(ROUND(MAX(0,MOD(H1416-F1416+0.5,1)-0.5)*1440,0)&gt;IFERROR(VLOOKUP(E1416,الورديات!$A$2:$E$21,5,FALSE()),0),ROUND(MAX(0,MOD(H1416-F1416+0.5,1)-0.5)*1440,0),0))</f>
        <v/>
      </c>
      <c r="L1416" s="22" t="str">
        <f aca="false">IF(OR(I1416="",G1416=""),"",ROUND(MAX(0,MOD(G1416-I1416+0.5,1)-0.5)*1440,0))</f>
        <v/>
      </c>
      <c r="M1416" s="22" t="str">
        <f aca="false">IF(OR(I1416="",G1416=""),"",IF(ROUND(MAX(0,MOD(I1416-G1416+0.5,1)-0.5)*1440,0)&gt;=الإعدادات!$B$8,ROUND(MAX(0,MOD(I1416-G1416+0.5,1)-0.5)*1440,0),0))</f>
        <v/>
      </c>
      <c r="N1416" s="18" t="str">
        <f aca="false">IF(OR(A1416="",B1416=""),"",IF(COUNTIFS(الإجازات!$A$2:$A$1001,B1416,الإجازات!$D$2:$D$1001,"&lt;="&amp;A1416,الإجازات!$E$2:$E$1001,"&gt;="&amp;A1416,الإجازات!$G$2:$G$1001,"مقبولة")=0,"",LOOKUP(2,1/((الإجازات!$A$2:$A$1001=B1416)*(الإجازات!$D$2:$D$1001&lt;=A1416)*(الإجازات!$E$2:$E$1001&gt;=A1416)*(الإجازات!$G$2:$G$1001="مقبولة")),الإجازات!$C$2:$C$1001)))</f>
        <v/>
      </c>
      <c r="O1416" s="17"/>
      <c r="P1416" s="23" t="str">
        <f aca="false">IF(B1416="","",IF(ISNA(MATCH(B1416,الموظفين!$A$2:$A$501,0)),"⚠ كود غير موجود",IF(O1416&lt;&gt;"",O1416,IF(N1416&lt;&gt;"",N1416,IF(H1416="",IF(AND(A1416&lt;&gt;"",WEEKDAY(A1416)=الإعدادات!$B$11),"راحة أسبوعية","غائب"),IF(I1416="","بدون انصراف",IF(N(K1416)&gt;0,"متأخر","حاضر")))))))</f>
        <v/>
      </c>
      <c r="Q1416" s="24" t="str">
        <f aca="false">IF(B1416="","",IF(OR(P1416="غائب",P1416="غياب",P1416="إجازة بدون راتب"),IFERROR(VLOOKUP(B1416,الموظفين!$A$2:$J$501,8,FALSE()),0),0))</f>
        <v/>
      </c>
      <c r="R1416" s="24" t="str">
        <f aca="false">IF(B1416="","",ROUND((N(K1416)+N(L1416))/60*IFERROR(VLOOKUP(B1416,الموظفين!$A$2:$J$501,8,FALSE()),0)/الإعدادات!$B$6*الإعدادات!$B$9,2))</f>
        <v/>
      </c>
      <c r="S1416" s="24" t="str">
        <f aca="false">IF(OR(B1416="",M1416=""),"",ROUND(M1416/60*IFERROR(VLOOKUP(B1416,الموظفين!$A$2:$J$501,9,FALSE()),0),2))</f>
        <v/>
      </c>
      <c r="T1416" s="17"/>
      <c r="U1416" s="23" t="str">
        <f aca="false">IF(OR(A1416="",B1416=""),"",A1416&amp;"|"&amp;B1416)</f>
        <v/>
      </c>
    </row>
    <row r="1417" customFormat="false" ht="15" hidden="false" customHeight="false" outlineLevel="0" collapsed="false">
      <c r="A1417" s="16"/>
      <c r="B1417" s="17"/>
      <c r="C1417" s="18" t="str">
        <f aca="false">IF($B1417="","",IFERROR(VLOOKUP($B1417,الموظفين!$A$2:$J$501,2,FALSE())&amp;"","⚠ كود غير موجود"))</f>
        <v/>
      </c>
      <c r="D1417" s="18" t="str">
        <f aca="false">IF($B1417="","",IFERROR(VLOOKUP($B1417,الموظفين!$A$2:$J$501,3,FALSE())&amp;"",""))</f>
        <v/>
      </c>
      <c r="E1417" s="18" t="str">
        <f aca="false">IF($B1417="","",IFERROR(VLOOKUP($B1417,الموظفين!$A$2:$J$501,5,FALSE())&amp;"",""))</f>
        <v/>
      </c>
      <c r="F1417" s="19" t="str">
        <f aca="false">IF($B1417="","",IFERROR(VLOOKUP($B1417,الموظفين!$A$2:$J$501,6,FALSE()),""))</f>
        <v/>
      </c>
      <c r="G1417" s="19" t="str">
        <f aca="false">IF($B1417="","",IFERROR(VLOOKUP($B1417,الموظفين!$A$2:$J$501,7,FALSE()),""))</f>
        <v/>
      </c>
      <c r="H1417" s="20"/>
      <c r="I1417" s="20"/>
      <c r="J1417" s="21" t="str">
        <f aca="false">IF(OR(H1417="",I1417=""),"",ROUND(MOD(I1417-H1417,1)*24,2))</f>
        <v/>
      </c>
      <c r="K1417" s="22" t="str">
        <f aca="false">IF(OR(H1417="",F1417=""),"",IF(ROUND(MAX(0,MOD(H1417-F1417+0.5,1)-0.5)*1440,0)&gt;IFERROR(VLOOKUP(E1417,الورديات!$A$2:$E$21,5,FALSE()),0),ROUND(MAX(0,MOD(H1417-F1417+0.5,1)-0.5)*1440,0),0))</f>
        <v/>
      </c>
      <c r="L1417" s="22" t="str">
        <f aca="false">IF(OR(I1417="",G1417=""),"",ROUND(MAX(0,MOD(G1417-I1417+0.5,1)-0.5)*1440,0))</f>
        <v/>
      </c>
      <c r="M1417" s="22" t="str">
        <f aca="false">IF(OR(I1417="",G1417=""),"",IF(ROUND(MAX(0,MOD(I1417-G1417+0.5,1)-0.5)*1440,0)&gt;=الإعدادات!$B$8,ROUND(MAX(0,MOD(I1417-G1417+0.5,1)-0.5)*1440,0),0))</f>
        <v/>
      </c>
      <c r="N1417" s="18" t="str">
        <f aca="false">IF(OR(A1417="",B1417=""),"",IF(COUNTIFS(الإجازات!$A$2:$A$1001,B1417,الإجازات!$D$2:$D$1001,"&lt;="&amp;A1417,الإجازات!$E$2:$E$1001,"&gt;="&amp;A1417,الإجازات!$G$2:$G$1001,"مقبولة")=0,"",LOOKUP(2,1/((الإجازات!$A$2:$A$1001=B1417)*(الإجازات!$D$2:$D$1001&lt;=A1417)*(الإجازات!$E$2:$E$1001&gt;=A1417)*(الإجازات!$G$2:$G$1001="مقبولة")),الإجازات!$C$2:$C$1001)))</f>
        <v/>
      </c>
      <c r="O1417" s="17"/>
      <c r="P1417" s="23" t="str">
        <f aca="false">IF(B1417="","",IF(ISNA(MATCH(B1417,الموظفين!$A$2:$A$501,0)),"⚠ كود غير موجود",IF(O1417&lt;&gt;"",O1417,IF(N1417&lt;&gt;"",N1417,IF(H1417="",IF(AND(A1417&lt;&gt;"",WEEKDAY(A1417)=الإعدادات!$B$11),"راحة أسبوعية","غائب"),IF(I1417="","بدون انصراف",IF(N(K1417)&gt;0,"متأخر","حاضر")))))))</f>
        <v/>
      </c>
      <c r="Q1417" s="24" t="str">
        <f aca="false">IF(B1417="","",IF(OR(P1417="غائب",P1417="غياب",P1417="إجازة بدون راتب"),IFERROR(VLOOKUP(B1417,الموظفين!$A$2:$J$501,8,FALSE()),0),0))</f>
        <v/>
      </c>
      <c r="R1417" s="24" t="str">
        <f aca="false">IF(B1417="","",ROUND((N(K1417)+N(L1417))/60*IFERROR(VLOOKUP(B1417,الموظفين!$A$2:$J$501,8,FALSE()),0)/الإعدادات!$B$6*الإعدادات!$B$9,2))</f>
        <v/>
      </c>
      <c r="S1417" s="24" t="str">
        <f aca="false">IF(OR(B1417="",M1417=""),"",ROUND(M1417/60*IFERROR(VLOOKUP(B1417,الموظفين!$A$2:$J$501,9,FALSE()),0),2))</f>
        <v/>
      </c>
      <c r="T1417" s="17"/>
      <c r="U1417" s="23" t="str">
        <f aca="false">IF(OR(A1417="",B1417=""),"",A1417&amp;"|"&amp;B1417)</f>
        <v/>
      </c>
    </row>
    <row r="1418" customFormat="false" ht="15" hidden="false" customHeight="false" outlineLevel="0" collapsed="false">
      <c r="A1418" s="16"/>
      <c r="B1418" s="17"/>
      <c r="C1418" s="18" t="str">
        <f aca="false">IF($B1418="","",IFERROR(VLOOKUP($B1418,الموظفين!$A$2:$J$501,2,FALSE())&amp;"","⚠ كود غير موجود"))</f>
        <v/>
      </c>
      <c r="D1418" s="18" t="str">
        <f aca="false">IF($B1418="","",IFERROR(VLOOKUP($B1418,الموظفين!$A$2:$J$501,3,FALSE())&amp;"",""))</f>
        <v/>
      </c>
      <c r="E1418" s="18" t="str">
        <f aca="false">IF($B1418="","",IFERROR(VLOOKUP($B1418,الموظفين!$A$2:$J$501,5,FALSE())&amp;"",""))</f>
        <v/>
      </c>
      <c r="F1418" s="19" t="str">
        <f aca="false">IF($B1418="","",IFERROR(VLOOKUP($B1418,الموظفين!$A$2:$J$501,6,FALSE()),""))</f>
        <v/>
      </c>
      <c r="G1418" s="19" t="str">
        <f aca="false">IF($B1418="","",IFERROR(VLOOKUP($B1418,الموظفين!$A$2:$J$501,7,FALSE()),""))</f>
        <v/>
      </c>
      <c r="H1418" s="20"/>
      <c r="I1418" s="20"/>
      <c r="J1418" s="21" t="str">
        <f aca="false">IF(OR(H1418="",I1418=""),"",ROUND(MOD(I1418-H1418,1)*24,2))</f>
        <v/>
      </c>
      <c r="K1418" s="22" t="str">
        <f aca="false">IF(OR(H1418="",F1418=""),"",IF(ROUND(MAX(0,MOD(H1418-F1418+0.5,1)-0.5)*1440,0)&gt;IFERROR(VLOOKUP(E1418,الورديات!$A$2:$E$21,5,FALSE()),0),ROUND(MAX(0,MOD(H1418-F1418+0.5,1)-0.5)*1440,0),0))</f>
        <v/>
      </c>
      <c r="L1418" s="22" t="str">
        <f aca="false">IF(OR(I1418="",G1418=""),"",ROUND(MAX(0,MOD(G1418-I1418+0.5,1)-0.5)*1440,0))</f>
        <v/>
      </c>
      <c r="M1418" s="22" t="str">
        <f aca="false">IF(OR(I1418="",G1418=""),"",IF(ROUND(MAX(0,MOD(I1418-G1418+0.5,1)-0.5)*1440,0)&gt;=الإعدادات!$B$8,ROUND(MAX(0,MOD(I1418-G1418+0.5,1)-0.5)*1440,0),0))</f>
        <v/>
      </c>
      <c r="N1418" s="18" t="str">
        <f aca="false">IF(OR(A1418="",B1418=""),"",IF(COUNTIFS(الإجازات!$A$2:$A$1001,B1418,الإجازات!$D$2:$D$1001,"&lt;="&amp;A1418,الإجازات!$E$2:$E$1001,"&gt;="&amp;A1418,الإجازات!$G$2:$G$1001,"مقبولة")=0,"",LOOKUP(2,1/((الإجازات!$A$2:$A$1001=B1418)*(الإجازات!$D$2:$D$1001&lt;=A1418)*(الإجازات!$E$2:$E$1001&gt;=A1418)*(الإجازات!$G$2:$G$1001="مقبولة")),الإجازات!$C$2:$C$1001)))</f>
        <v/>
      </c>
      <c r="O1418" s="17"/>
      <c r="P1418" s="23" t="str">
        <f aca="false">IF(B1418="","",IF(ISNA(MATCH(B1418,الموظفين!$A$2:$A$501,0)),"⚠ كود غير موجود",IF(O1418&lt;&gt;"",O1418,IF(N1418&lt;&gt;"",N1418,IF(H1418="",IF(AND(A1418&lt;&gt;"",WEEKDAY(A1418)=الإعدادات!$B$11),"راحة أسبوعية","غائب"),IF(I1418="","بدون انصراف",IF(N(K1418)&gt;0,"متأخر","حاضر")))))))</f>
        <v/>
      </c>
      <c r="Q1418" s="24" t="str">
        <f aca="false">IF(B1418="","",IF(OR(P1418="غائب",P1418="غياب",P1418="إجازة بدون راتب"),IFERROR(VLOOKUP(B1418,الموظفين!$A$2:$J$501,8,FALSE()),0),0))</f>
        <v/>
      </c>
      <c r="R1418" s="24" t="str">
        <f aca="false">IF(B1418="","",ROUND((N(K1418)+N(L1418))/60*IFERROR(VLOOKUP(B1418,الموظفين!$A$2:$J$501,8,FALSE()),0)/الإعدادات!$B$6*الإعدادات!$B$9,2))</f>
        <v/>
      </c>
      <c r="S1418" s="24" t="str">
        <f aca="false">IF(OR(B1418="",M1418=""),"",ROUND(M1418/60*IFERROR(VLOOKUP(B1418,الموظفين!$A$2:$J$501,9,FALSE()),0),2))</f>
        <v/>
      </c>
      <c r="T1418" s="17"/>
      <c r="U1418" s="23" t="str">
        <f aca="false">IF(OR(A1418="",B1418=""),"",A1418&amp;"|"&amp;B1418)</f>
        <v/>
      </c>
    </row>
    <row r="1419" customFormat="false" ht="15" hidden="false" customHeight="false" outlineLevel="0" collapsed="false">
      <c r="A1419" s="16"/>
      <c r="B1419" s="17"/>
      <c r="C1419" s="18" t="str">
        <f aca="false">IF($B1419="","",IFERROR(VLOOKUP($B1419,الموظفين!$A$2:$J$501,2,FALSE())&amp;"","⚠ كود غير موجود"))</f>
        <v/>
      </c>
      <c r="D1419" s="18" t="str">
        <f aca="false">IF($B1419="","",IFERROR(VLOOKUP($B1419,الموظفين!$A$2:$J$501,3,FALSE())&amp;"",""))</f>
        <v/>
      </c>
      <c r="E1419" s="18" t="str">
        <f aca="false">IF($B1419="","",IFERROR(VLOOKUP($B1419,الموظفين!$A$2:$J$501,5,FALSE())&amp;"",""))</f>
        <v/>
      </c>
      <c r="F1419" s="19" t="str">
        <f aca="false">IF($B1419="","",IFERROR(VLOOKUP($B1419,الموظفين!$A$2:$J$501,6,FALSE()),""))</f>
        <v/>
      </c>
      <c r="G1419" s="19" t="str">
        <f aca="false">IF($B1419="","",IFERROR(VLOOKUP($B1419,الموظفين!$A$2:$J$501,7,FALSE()),""))</f>
        <v/>
      </c>
      <c r="H1419" s="20"/>
      <c r="I1419" s="20"/>
      <c r="J1419" s="21" t="str">
        <f aca="false">IF(OR(H1419="",I1419=""),"",ROUND(MOD(I1419-H1419,1)*24,2))</f>
        <v/>
      </c>
      <c r="K1419" s="22" t="str">
        <f aca="false">IF(OR(H1419="",F1419=""),"",IF(ROUND(MAX(0,MOD(H1419-F1419+0.5,1)-0.5)*1440,0)&gt;IFERROR(VLOOKUP(E1419,الورديات!$A$2:$E$21,5,FALSE()),0),ROUND(MAX(0,MOD(H1419-F1419+0.5,1)-0.5)*1440,0),0))</f>
        <v/>
      </c>
      <c r="L1419" s="22" t="str">
        <f aca="false">IF(OR(I1419="",G1419=""),"",ROUND(MAX(0,MOD(G1419-I1419+0.5,1)-0.5)*1440,0))</f>
        <v/>
      </c>
      <c r="M1419" s="22" t="str">
        <f aca="false">IF(OR(I1419="",G1419=""),"",IF(ROUND(MAX(0,MOD(I1419-G1419+0.5,1)-0.5)*1440,0)&gt;=الإعدادات!$B$8,ROUND(MAX(0,MOD(I1419-G1419+0.5,1)-0.5)*1440,0),0))</f>
        <v/>
      </c>
      <c r="N1419" s="18" t="str">
        <f aca="false">IF(OR(A1419="",B1419=""),"",IF(COUNTIFS(الإجازات!$A$2:$A$1001,B1419,الإجازات!$D$2:$D$1001,"&lt;="&amp;A1419,الإجازات!$E$2:$E$1001,"&gt;="&amp;A1419,الإجازات!$G$2:$G$1001,"مقبولة")=0,"",LOOKUP(2,1/((الإجازات!$A$2:$A$1001=B1419)*(الإجازات!$D$2:$D$1001&lt;=A1419)*(الإجازات!$E$2:$E$1001&gt;=A1419)*(الإجازات!$G$2:$G$1001="مقبولة")),الإجازات!$C$2:$C$1001)))</f>
        <v/>
      </c>
      <c r="O1419" s="17"/>
      <c r="P1419" s="23" t="str">
        <f aca="false">IF(B1419="","",IF(ISNA(MATCH(B1419,الموظفين!$A$2:$A$501,0)),"⚠ كود غير موجود",IF(O1419&lt;&gt;"",O1419,IF(N1419&lt;&gt;"",N1419,IF(H1419="",IF(AND(A1419&lt;&gt;"",WEEKDAY(A1419)=الإعدادات!$B$11),"راحة أسبوعية","غائب"),IF(I1419="","بدون انصراف",IF(N(K1419)&gt;0,"متأخر","حاضر")))))))</f>
        <v/>
      </c>
      <c r="Q1419" s="24" t="str">
        <f aca="false">IF(B1419="","",IF(OR(P1419="غائب",P1419="غياب",P1419="إجازة بدون راتب"),IFERROR(VLOOKUP(B1419,الموظفين!$A$2:$J$501,8,FALSE()),0),0))</f>
        <v/>
      </c>
      <c r="R1419" s="24" t="str">
        <f aca="false">IF(B1419="","",ROUND((N(K1419)+N(L1419))/60*IFERROR(VLOOKUP(B1419,الموظفين!$A$2:$J$501,8,FALSE()),0)/الإعدادات!$B$6*الإعدادات!$B$9,2))</f>
        <v/>
      </c>
      <c r="S1419" s="24" t="str">
        <f aca="false">IF(OR(B1419="",M1419=""),"",ROUND(M1419/60*IFERROR(VLOOKUP(B1419,الموظفين!$A$2:$J$501,9,FALSE()),0),2))</f>
        <v/>
      </c>
      <c r="T1419" s="17"/>
      <c r="U1419" s="23" t="str">
        <f aca="false">IF(OR(A1419="",B1419=""),"",A1419&amp;"|"&amp;B1419)</f>
        <v/>
      </c>
    </row>
    <row r="1420" customFormat="false" ht="15" hidden="false" customHeight="false" outlineLevel="0" collapsed="false">
      <c r="A1420" s="16"/>
      <c r="B1420" s="17"/>
      <c r="C1420" s="18" t="str">
        <f aca="false">IF($B1420="","",IFERROR(VLOOKUP($B1420,الموظفين!$A$2:$J$501,2,FALSE())&amp;"","⚠ كود غير موجود"))</f>
        <v/>
      </c>
      <c r="D1420" s="18" t="str">
        <f aca="false">IF($B1420="","",IFERROR(VLOOKUP($B1420,الموظفين!$A$2:$J$501,3,FALSE())&amp;"",""))</f>
        <v/>
      </c>
      <c r="E1420" s="18" t="str">
        <f aca="false">IF($B1420="","",IFERROR(VLOOKUP($B1420,الموظفين!$A$2:$J$501,5,FALSE())&amp;"",""))</f>
        <v/>
      </c>
      <c r="F1420" s="19" t="str">
        <f aca="false">IF($B1420="","",IFERROR(VLOOKUP($B1420,الموظفين!$A$2:$J$501,6,FALSE()),""))</f>
        <v/>
      </c>
      <c r="G1420" s="19" t="str">
        <f aca="false">IF($B1420="","",IFERROR(VLOOKUP($B1420,الموظفين!$A$2:$J$501,7,FALSE()),""))</f>
        <v/>
      </c>
      <c r="H1420" s="20"/>
      <c r="I1420" s="20"/>
      <c r="J1420" s="21" t="str">
        <f aca="false">IF(OR(H1420="",I1420=""),"",ROUND(MOD(I1420-H1420,1)*24,2))</f>
        <v/>
      </c>
      <c r="K1420" s="22" t="str">
        <f aca="false">IF(OR(H1420="",F1420=""),"",IF(ROUND(MAX(0,MOD(H1420-F1420+0.5,1)-0.5)*1440,0)&gt;IFERROR(VLOOKUP(E1420,الورديات!$A$2:$E$21,5,FALSE()),0),ROUND(MAX(0,MOD(H1420-F1420+0.5,1)-0.5)*1440,0),0))</f>
        <v/>
      </c>
      <c r="L1420" s="22" t="str">
        <f aca="false">IF(OR(I1420="",G1420=""),"",ROUND(MAX(0,MOD(G1420-I1420+0.5,1)-0.5)*1440,0))</f>
        <v/>
      </c>
      <c r="M1420" s="22" t="str">
        <f aca="false">IF(OR(I1420="",G1420=""),"",IF(ROUND(MAX(0,MOD(I1420-G1420+0.5,1)-0.5)*1440,0)&gt;=الإعدادات!$B$8,ROUND(MAX(0,MOD(I1420-G1420+0.5,1)-0.5)*1440,0),0))</f>
        <v/>
      </c>
      <c r="N1420" s="18" t="str">
        <f aca="false">IF(OR(A1420="",B1420=""),"",IF(COUNTIFS(الإجازات!$A$2:$A$1001,B1420,الإجازات!$D$2:$D$1001,"&lt;="&amp;A1420,الإجازات!$E$2:$E$1001,"&gt;="&amp;A1420,الإجازات!$G$2:$G$1001,"مقبولة")=0,"",LOOKUP(2,1/((الإجازات!$A$2:$A$1001=B1420)*(الإجازات!$D$2:$D$1001&lt;=A1420)*(الإجازات!$E$2:$E$1001&gt;=A1420)*(الإجازات!$G$2:$G$1001="مقبولة")),الإجازات!$C$2:$C$1001)))</f>
        <v/>
      </c>
      <c r="O1420" s="17"/>
      <c r="P1420" s="23" t="str">
        <f aca="false">IF(B1420="","",IF(ISNA(MATCH(B1420,الموظفين!$A$2:$A$501,0)),"⚠ كود غير موجود",IF(O1420&lt;&gt;"",O1420,IF(N1420&lt;&gt;"",N1420,IF(H1420="",IF(AND(A1420&lt;&gt;"",WEEKDAY(A1420)=الإعدادات!$B$11),"راحة أسبوعية","غائب"),IF(I1420="","بدون انصراف",IF(N(K1420)&gt;0,"متأخر","حاضر")))))))</f>
        <v/>
      </c>
      <c r="Q1420" s="24" t="str">
        <f aca="false">IF(B1420="","",IF(OR(P1420="غائب",P1420="غياب",P1420="إجازة بدون راتب"),IFERROR(VLOOKUP(B1420,الموظفين!$A$2:$J$501,8,FALSE()),0),0))</f>
        <v/>
      </c>
      <c r="R1420" s="24" t="str">
        <f aca="false">IF(B1420="","",ROUND((N(K1420)+N(L1420))/60*IFERROR(VLOOKUP(B1420,الموظفين!$A$2:$J$501,8,FALSE()),0)/الإعدادات!$B$6*الإعدادات!$B$9,2))</f>
        <v/>
      </c>
      <c r="S1420" s="24" t="str">
        <f aca="false">IF(OR(B1420="",M1420=""),"",ROUND(M1420/60*IFERROR(VLOOKUP(B1420,الموظفين!$A$2:$J$501,9,FALSE()),0),2))</f>
        <v/>
      </c>
      <c r="T1420" s="17"/>
      <c r="U1420" s="23" t="str">
        <f aca="false">IF(OR(A1420="",B1420=""),"",A1420&amp;"|"&amp;B1420)</f>
        <v/>
      </c>
    </row>
    <row r="1421" customFormat="false" ht="15" hidden="false" customHeight="false" outlineLevel="0" collapsed="false">
      <c r="A1421" s="16"/>
      <c r="B1421" s="17"/>
      <c r="C1421" s="18" t="str">
        <f aca="false">IF($B1421="","",IFERROR(VLOOKUP($B1421,الموظفين!$A$2:$J$501,2,FALSE())&amp;"","⚠ كود غير موجود"))</f>
        <v/>
      </c>
      <c r="D1421" s="18" t="str">
        <f aca="false">IF($B1421="","",IFERROR(VLOOKUP($B1421,الموظفين!$A$2:$J$501,3,FALSE())&amp;"",""))</f>
        <v/>
      </c>
      <c r="E1421" s="18" t="str">
        <f aca="false">IF($B1421="","",IFERROR(VLOOKUP($B1421,الموظفين!$A$2:$J$501,5,FALSE())&amp;"",""))</f>
        <v/>
      </c>
      <c r="F1421" s="19" t="str">
        <f aca="false">IF($B1421="","",IFERROR(VLOOKUP($B1421,الموظفين!$A$2:$J$501,6,FALSE()),""))</f>
        <v/>
      </c>
      <c r="G1421" s="19" t="str">
        <f aca="false">IF($B1421="","",IFERROR(VLOOKUP($B1421,الموظفين!$A$2:$J$501,7,FALSE()),""))</f>
        <v/>
      </c>
      <c r="H1421" s="20"/>
      <c r="I1421" s="20"/>
      <c r="J1421" s="21" t="str">
        <f aca="false">IF(OR(H1421="",I1421=""),"",ROUND(MOD(I1421-H1421,1)*24,2))</f>
        <v/>
      </c>
      <c r="K1421" s="22" t="str">
        <f aca="false">IF(OR(H1421="",F1421=""),"",IF(ROUND(MAX(0,MOD(H1421-F1421+0.5,1)-0.5)*1440,0)&gt;IFERROR(VLOOKUP(E1421,الورديات!$A$2:$E$21,5,FALSE()),0),ROUND(MAX(0,MOD(H1421-F1421+0.5,1)-0.5)*1440,0),0))</f>
        <v/>
      </c>
      <c r="L1421" s="22" t="str">
        <f aca="false">IF(OR(I1421="",G1421=""),"",ROUND(MAX(0,MOD(G1421-I1421+0.5,1)-0.5)*1440,0))</f>
        <v/>
      </c>
      <c r="M1421" s="22" t="str">
        <f aca="false">IF(OR(I1421="",G1421=""),"",IF(ROUND(MAX(0,MOD(I1421-G1421+0.5,1)-0.5)*1440,0)&gt;=الإعدادات!$B$8,ROUND(MAX(0,MOD(I1421-G1421+0.5,1)-0.5)*1440,0),0))</f>
        <v/>
      </c>
      <c r="N1421" s="18" t="str">
        <f aca="false">IF(OR(A1421="",B1421=""),"",IF(COUNTIFS(الإجازات!$A$2:$A$1001,B1421,الإجازات!$D$2:$D$1001,"&lt;="&amp;A1421,الإجازات!$E$2:$E$1001,"&gt;="&amp;A1421,الإجازات!$G$2:$G$1001,"مقبولة")=0,"",LOOKUP(2,1/((الإجازات!$A$2:$A$1001=B1421)*(الإجازات!$D$2:$D$1001&lt;=A1421)*(الإجازات!$E$2:$E$1001&gt;=A1421)*(الإجازات!$G$2:$G$1001="مقبولة")),الإجازات!$C$2:$C$1001)))</f>
        <v/>
      </c>
      <c r="O1421" s="17"/>
      <c r="P1421" s="23" t="str">
        <f aca="false">IF(B1421="","",IF(ISNA(MATCH(B1421,الموظفين!$A$2:$A$501,0)),"⚠ كود غير موجود",IF(O1421&lt;&gt;"",O1421,IF(N1421&lt;&gt;"",N1421,IF(H1421="",IF(AND(A1421&lt;&gt;"",WEEKDAY(A1421)=الإعدادات!$B$11),"راحة أسبوعية","غائب"),IF(I1421="","بدون انصراف",IF(N(K1421)&gt;0,"متأخر","حاضر")))))))</f>
        <v/>
      </c>
      <c r="Q1421" s="24" t="str">
        <f aca="false">IF(B1421="","",IF(OR(P1421="غائب",P1421="غياب",P1421="إجازة بدون راتب"),IFERROR(VLOOKUP(B1421,الموظفين!$A$2:$J$501,8,FALSE()),0),0))</f>
        <v/>
      </c>
      <c r="R1421" s="24" t="str">
        <f aca="false">IF(B1421="","",ROUND((N(K1421)+N(L1421))/60*IFERROR(VLOOKUP(B1421,الموظفين!$A$2:$J$501,8,FALSE()),0)/الإعدادات!$B$6*الإعدادات!$B$9,2))</f>
        <v/>
      </c>
      <c r="S1421" s="24" t="str">
        <f aca="false">IF(OR(B1421="",M1421=""),"",ROUND(M1421/60*IFERROR(VLOOKUP(B1421,الموظفين!$A$2:$J$501,9,FALSE()),0),2))</f>
        <v/>
      </c>
      <c r="T1421" s="17"/>
      <c r="U1421" s="23" t="str">
        <f aca="false">IF(OR(A1421="",B1421=""),"",A1421&amp;"|"&amp;B1421)</f>
        <v/>
      </c>
    </row>
    <row r="1422" customFormat="false" ht="15" hidden="false" customHeight="false" outlineLevel="0" collapsed="false">
      <c r="A1422" s="16"/>
      <c r="B1422" s="17"/>
      <c r="C1422" s="18" t="str">
        <f aca="false">IF($B1422="","",IFERROR(VLOOKUP($B1422,الموظفين!$A$2:$J$501,2,FALSE())&amp;"","⚠ كود غير موجود"))</f>
        <v/>
      </c>
      <c r="D1422" s="18" t="str">
        <f aca="false">IF($B1422="","",IFERROR(VLOOKUP($B1422,الموظفين!$A$2:$J$501,3,FALSE())&amp;"",""))</f>
        <v/>
      </c>
      <c r="E1422" s="18" t="str">
        <f aca="false">IF($B1422="","",IFERROR(VLOOKUP($B1422,الموظفين!$A$2:$J$501,5,FALSE())&amp;"",""))</f>
        <v/>
      </c>
      <c r="F1422" s="19" t="str">
        <f aca="false">IF($B1422="","",IFERROR(VLOOKUP($B1422,الموظفين!$A$2:$J$501,6,FALSE()),""))</f>
        <v/>
      </c>
      <c r="G1422" s="19" t="str">
        <f aca="false">IF($B1422="","",IFERROR(VLOOKUP($B1422,الموظفين!$A$2:$J$501,7,FALSE()),""))</f>
        <v/>
      </c>
      <c r="H1422" s="20"/>
      <c r="I1422" s="20"/>
      <c r="J1422" s="21" t="str">
        <f aca="false">IF(OR(H1422="",I1422=""),"",ROUND(MOD(I1422-H1422,1)*24,2))</f>
        <v/>
      </c>
      <c r="K1422" s="22" t="str">
        <f aca="false">IF(OR(H1422="",F1422=""),"",IF(ROUND(MAX(0,MOD(H1422-F1422+0.5,1)-0.5)*1440,0)&gt;IFERROR(VLOOKUP(E1422,الورديات!$A$2:$E$21,5,FALSE()),0),ROUND(MAX(0,MOD(H1422-F1422+0.5,1)-0.5)*1440,0),0))</f>
        <v/>
      </c>
      <c r="L1422" s="22" t="str">
        <f aca="false">IF(OR(I1422="",G1422=""),"",ROUND(MAX(0,MOD(G1422-I1422+0.5,1)-0.5)*1440,0))</f>
        <v/>
      </c>
      <c r="M1422" s="22" t="str">
        <f aca="false">IF(OR(I1422="",G1422=""),"",IF(ROUND(MAX(0,MOD(I1422-G1422+0.5,1)-0.5)*1440,0)&gt;=الإعدادات!$B$8,ROUND(MAX(0,MOD(I1422-G1422+0.5,1)-0.5)*1440,0),0))</f>
        <v/>
      </c>
      <c r="N1422" s="18" t="str">
        <f aca="false">IF(OR(A1422="",B1422=""),"",IF(COUNTIFS(الإجازات!$A$2:$A$1001,B1422,الإجازات!$D$2:$D$1001,"&lt;="&amp;A1422,الإجازات!$E$2:$E$1001,"&gt;="&amp;A1422,الإجازات!$G$2:$G$1001,"مقبولة")=0,"",LOOKUP(2,1/((الإجازات!$A$2:$A$1001=B1422)*(الإجازات!$D$2:$D$1001&lt;=A1422)*(الإجازات!$E$2:$E$1001&gt;=A1422)*(الإجازات!$G$2:$G$1001="مقبولة")),الإجازات!$C$2:$C$1001)))</f>
        <v/>
      </c>
      <c r="O1422" s="17"/>
      <c r="P1422" s="23" t="str">
        <f aca="false">IF(B1422="","",IF(ISNA(MATCH(B1422,الموظفين!$A$2:$A$501,0)),"⚠ كود غير موجود",IF(O1422&lt;&gt;"",O1422,IF(N1422&lt;&gt;"",N1422,IF(H1422="",IF(AND(A1422&lt;&gt;"",WEEKDAY(A1422)=الإعدادات!$B$11),"راحة أسبوعية","غائب"),IF(I1422="","بدون انصراف",IF(N(K1422)&gt;0,"متأخر","حاضر")))))))</f>
        <v/>
      </c>
      <c r="Q1422" s="24" t="str">
        <f aca="false">IF(B1422="","",IF(OR(P1422="غائب",P1422="غياب",P1422="إجازة بدون راتب"),IFERROR(VLOOKUP(B1422,الموظفين!$A$2:$J$501,8,FALSE()),0),0))</f>
        <v/>
      </c>
      <c r="R1422" s="24" t="str">
        <f aca="false">IF(B1422="","",ROUND((N(K1422)+N(L1422))/60*IFERROR(VLOOKUP(B1422,الموظفين!$A$2:$J$501,8,FALSE()),0)/الإعدادات!$B$6*الإعدادات!$B$9,2))</f>
        <v/>
      </c>
      <c r="S1422" s="24" t="str">
        <f aca="false">IF(OR(B1422="",M1422=""),"",ROUND(M1422/60*IFERROR(VLOOKUP(B1422,الموظفين!$A$2:$J$501,9,FALSE()),0),2))</f>
        <v/>
      </c>
      <c r="T1422" s="17"/>
      <c r="U1422" s="23" t="str">
        <f aca="false">IF(OR(A1422="",B1422=""),"",A1422&amp;"|"&amp;B1422)</f>
        <v/>
      </c>
    </row>
    <row r="1423" customFormat="false" ht="15" hidden="false" customHeight="false" outlineLevel="0" collapsed="false">
      <c r="A1423" s="16"/>
      <c r="B1423" s="17"/>
      <c r="C1423" s="18" t="str">
        <f aca="false">IF($B1423="","",IFERROR(VLOOKUP($B1423,الموظفين!$A$2:$J$501,2,FALSE())&amp;"","⚠ كود غير موجود"))</f>
        <v/>
      </c>
      <c r="D1423" s="18" t="str">
        <f aca="false">IF($B1423="","",IFERROR(VLOOKUP($B1423,الموظفين!$A$2:$J$501,3,FALSE())&amp;"",""))</f>
        <v/>
      </c>
      <c r="E1423" s="18" t="str">
        <f aca="false">IF($B1423="","",IFERROR(VLOOKUP($B1423,الموظفين!$A$2:$J$501,5,FALSE())&amp;"",""))</f>
        <v/>
      </c>
      <c r="F1423" s="19" t="str">
        <f aca="false">IF($B1423="","",IFERROR(VLOOKUP($B1423,الموظفين!$A$2:$J$501,6,FALSE()),""))</f>
        <v/>
      </c>
      <c r="G1423" s="19" t="str">
        <f aca="false">IF($B1423="","",IFERROR(VLOOKUP($B1423,الموظفين!$A$2:$J$501,7,FALSE()),""))</f>
        <v/>
      </c>
      <c r="H1423" s="20"/>
      <c r="I1423" s="20"/>
      <c r="J1423" s="21" t="str">
        <f aca="false">IF(OR(H1423="",I1423=""),"",ROUND(MOD(I1423-H1423,1)*24,2))</f>
        <v/>
      </c>
      <c r="K1423" s="22" t="str">
        <f aca="false">IF(OR(H1423="",F1423=""),"",IF(ROUND(MAX(0,MOD(H1423-F1423+0.5,1)-0.5)*1440,0)&gt;IFERROR(VLOOKUP(E1423,الورديات!$A$2:$E$21,5,FALSE()),0),ROUND(MAX(0,MOD(H1423-F1423+0.5,1)-0.5)*1440,0),0))</f>
        <v/>
      </c>
      <c r="L1423" s="22" t="str">
        <f aca="false">IF(OR(I1423="",G1423=""),"",ROUND(MAX(0,MOD(G1423-I1423+0.5,1)-0.5)*1440,0))</f>
        <v/>
      </c>
      <c r="M1423" s="22" t="str">
        <f aca="false">IF(OR(I1423="",G1423=""),"",IF(ROUND(MAX(0,MOD(I1423-G1423+0.5,1)-0.5)*1440,0)&gt;=الإعدادات!$B$8,ROUND(MAX(0,MOD(I1423-G1423+0.5,1)-0.5)*1440,0),0))</f>
        <v/>
      </c>
      <c r="N1423" s="18" t="str">
        <f aca="false">IF(OR(A1423="",B1423=""),"",IF(COUNTIFS(الإجازات!$A$2:$A$1001,B1423,الإجازات!$D$2:$D$1001,"&lt;="&amp;A1423,الإجازات!$E$2:$E$1001,"&gt;="&amp;A1423,الإجازات!$G$2:$G$1001,"مقبولة")=0,"",LOOKUP(2,1/((الإجازات!$A$2:$A$1001=B1423)*(الإجازات!$D$2:$D$1001&lt;=A1423)*(الإجازات!$E$2:$E$1001&gt;=A1423)*(الإجازات!$G$2:$G$1001="مقبولة")),الإجازات!$C$2:$C$1001)))</f>
        <v/>
      </c>
      <c r="O1423" s="17"/>
      <c r="P1423" s="23" t="str">
        <f aca="false">IF(B1423="","",IF(ISNA(MATCH(B1423,الموظفين!$A$2:$A$501,0)),"⚠ كود غير موجود",IF(O1423&lt;&gt;"",O1423,IF(N1423&lt;&gt;"",N1423,IF(H1423="",IF(AND(A1423&lt;&gt;"",WEEKDAY(A1423)=الإعدادات!$B$11),"راحة أسبوعية","غائب"),IF(I1423="","بدون انصراف",IF(N(K1423)&gt;0,"متأخر","حاضر")))))))</f>
        <v/>
      </c>
      <c r="Q1423" s="24" t="str">
        <f aca="false">IF(B1423="","",IF(OR(P1423="غائب",P1423="غياب",P1423="إجازة بدون راتب"),IFERROR(VLOOKUP(B1423,الموظفين!$A$2:$J$501,8,FALSE()),0),0))</f>
        <v/>
      </c>
      <c r="R1423" s="24" t="str">
        <f aca="false">IF(B1423="","",ROUND((N(K1423)+N(L1423))/60*IFERROR(VLOOKUP(B1423,الموظفين!$A$2:$J$501,8,FALSE()),0)/الإعدادات!$B$6*الإعدادات!$B$9,2))</f>
        <v/>
      </c>
      <c r="S1423" s="24" t="str">
        <f aca="false">IF(OR(B1423="",M1423=""),"",ROUND(M1423/60*IFERROR(VLOOKUP(B1423,الموظفين!$A$2:$J$501,9,FALSE()),0),2))</f>
        <v/>
      </c>
      <c r="T1423" s="17"/>
      <c r="U1423" s="23" t="str">
        <f aca="false">IF(OR(A1423="",B1423=""),"",A1423&amp;"|"&amp;B1423)</f>
        <v/>
      </c>
    </row>
    <row r="1424" customFormat="false" ht="15" hidden="false" customHeight="false" outlineLevel="0" collapsed="false">
      <c r="A1424" s="16"/>
      <c r="B1424" s="17"/>
      <c r="C1424" s="18" t="str">
        <f aca="false">IF($B1424="","",IFERROR(VLOOKUP($B1424,الموظفين!$A$2:$J$501,2,FALSE())&amp;"","⚠ كود غير موجود"))</f>
        <v/>
      </c>
      <c r="D1424" s="18" t="str">
        <f aca="false">IF($B1424="","",IFERROR(VLOOKUP($B1424,الموظفين!$A$2:$J$501,3,FALSE())&amp;"",""))</f>
        <v/>
      </c>
      <c r="E1424" s="18" t="str">
        <f aca="false">IF($B1424="","",IFERROR(VLOOKUP($B1424,الموظفين!$A$2:$J$501,5,FALSE())&amp;"",""))</f>
        <v/>
      </c>
      <c r="F1424" s="19" t="str">
        <f aca="false">IF($B1424="","",IFERROR(VLOOKUP($B1424,الموظفين!$A$2:$J$501,6,FALSE()),""))</f>
        <v/>
      </c>
      <c r="G1424" s="19" t="str">
        <f aca="false">IF($B1424="","",IFERROR(VLOOKUP($B1424,الموظفين!$A$2:$J$501,7,FALSE()),""))</f>
        <v/>
      </c>
      <c r="H1424" s="20"/>
      <c r="I1424" s="20"/>
      <c r="J1424" s="21" t="str">
        <f aca="false">IF(OR(H1424="",I1424=""),"",ROUND(MOD(I1424-H1424,1)*24,2))</f>
        <v/>
      </c>
      <c r="K1424" s="22" t="str">
        <f aca="false">IF(OR(H1424="",F1424=""),"",IF(ROUND(MAX(0,MOD(H1424-F1424+0.5,1)-0.5)*1440,0)&gt;IFERROR(VLOOKUP(E1424,الورديات!$A$2:$E$21,5,FALSE()),0),ROUND(MAX(0,MOD(H1424-F1424+0.5,1)-0.5)*1440,0),0))</f>
        <v/>
      </c>
      <c r="L1424" s="22" t="str">
        <f aca="false">IF(OR(I1424="",G1424=""),"",ROUND(MAX(0,MOD(G1424-I1424+0.5,1)-0.5)*1440,0))</f>
        <v/>
      </c>
      <c r="M1424" s="22" t="str">
        <f aca="false">IF(OR(I1424="",G1424=""),"",IF(ROUND(MAX(0,MOD(I1424-G1424+0.5,1)-0.5)*1440,0)&gt;=الإعدادات!$B$8,ROUND(MAX(0,MOD(I1424-G1424+0.5,1)-0.5)*1440,0),0))</f>
        <v/>
      </c>
      <c r="N1424" s="18" t="str">
        <f aca="false">IF(OR(A1424="",B1424=""),"",IF(COUNTIFS(الإجازات!$A$2:$A$1001,B1424,الإجازات!$D$2:$D$1001,"&lt;="&amp;A1424,الإجازات!$E$2:$E$1001,"&gt;="&amp;A1424,الإجازات!$G$2:$G$1001,"مقبولة")=0,"",LOOKUP(2,1/((الإجازات!$A$2:$A$1001=B1424)*(الإجازات!$D$2:$D$1001&lt;=A1424)*(الإجازات!$E$2:$E$1001&gt;=A1424)*(الإجازات!$G$2:$G$1001="مقبولة")),الإجازات!$C$2:$C$1001)))</f>
        <v/>
      </c>
      <c r="O1424" s="17"/>
      <c r="P1424" s="23" t="str">
        <f aca="false">IF(B1424="","",IF(ISNA(MATCH(B1424,الموظفين!$A$2:$A$501,0)),"⚠ كود غير موجود",IF(O1424&lt;&gt;"",O1424,IF(N1424&lt;&gt;"",N1424,IF(H1424="",IF(AND(A1424&lt;&gt;"",WEEKDAY(A1424)=الإعدادات!$B$11),"راحة أسبوعية","غائب"),IF(I1424="","بدون انصراف",IF(N(K1424)&gt;0,"متأخر","حاضر")))))))</f>
        <v/>
      </c>
      <c r="Q1424" s="24" t="str">
        <f aca="false">IF(B1424="","",IF(OR(P1424="غائب",P1424="غياب",P1424="إجازة بدون راتب"),IFERROR(VLOOKUP(B1424,الموظفين!$A$2:$J$501,8,FALSE()),0),0))</f>
        <v/>
      </c>
      <c r="R1424" s="24" t="str">
        <f aca="false">IF(B1424="","",ROUND((N(K1424)+N(L1424))/60*IFERROR(VLOOKUP(B1424,الموظفين!$A$2:$J$501,8,FALSE()),0)/الإعدادات!$B$6*الإعدادات!$B$9,2))</f>
        <v/>
      </c>
      <c r="S1424" s="24" t="str">
        <f aca="false">IF(OR(B1424="",M1424=""),"",ROUND(M1424/60*IFERROR(VLOOKUP(B1424,الموظفين!$A$2:$J$501,9,FALSE()),0),2))</f>
        <v/>
      </c>
      <c r="T1424" s="17"/>
      <c r="U1424" s="23" t="str">
        <f aca="false">IF(OR(A1424="",B1424=""),"",A1424&amp;"|"&amp;B1424)</f>
        <v/>
      </c>
    </row>
    <row r="1425" customFormat="false" ht="15" hidden="false" customHeight="false" outlineLevel="0" collapsed="false">
      <c r="A1425" s="16"/>
      <c r="B1425" s="17"/>
      <c r="C1425" s="18" t="str">
        <f aca="false">IF($B1425="","",IFERROR(VLOOKUP($B1425,الموظفين!$A$2:$J$501,2,FALSE())&amp;"","⚠ كود غير موجود"))</f>
        <v/>
      </c>
      <c r="D1425" s="18" t="str">
        <f aca="false">IF($B1425="","",IFERROR(VLOOKUP($B1425,الموظفين!$A$2:$J$501,3,FALSE())&amp;"",""))</f>
        <v/>
      </c>
      <c r="E1425" s="18" t="str">
        <f aca="false">IF($B1425="","",IFERROR(VLOOKUP($B1425,الموظفين!$A$2:$J$501,5,FALSE())&amp;"",""))</f>
        <v/>
      </c>
      <c r="F1425" s="19" t="str">
        <f aca="false">IF($B1425="","",IFERROR(VLOOKUP($B1425,الموظفين!$A$2:$J$501,6,FALSE()),""))</f>
        <v/>
      </c>
      <c r="G1425" s="19" t="str">
        <f aca="false">IF($B1425="","",IFERROR(VLOOKUP($B1425,الموظفين!$A$2:$J$501,7,FALSE()),""))</f>
        <v/>
      </c>
      <c r="H1425" s="20"/>
      <c r="I1425" s="20"/>
      <c r="J1425" s="21" t="str">
        <f aca="false">IF(OR(H1425="",I1425=""),"",ROUND(MOD(I1425-H1425,1)*24,2))</f>
        <v/>
      </c>
      <c r="K1425" s="22" t="str">
        <f aca="false">IF(OR(H1425="",F1425=""),"",IF(ROUND(MAX(0,MOD(H1425-F1425+0.5,1)-0.5)*1440,0)&gt;IFERROR(VLOOKUP(E1425,الورديات!$A$2:$E$21,5,FALSE()),0),ROUND(MAX(0,MOD(H1425-F1425+0.5,1)-0.5)*1440,0),0))</f>
        <v/>
      </c>
      <c r="L1425" s="22" t="str">
        <f aca="false">IF(OR(I1425="",G1425=""),"",ROUND(MAX(0,MOD(G1425-I1425+0.5,1)-0.5)*1440,0))</f>
        <v/>
      </c>
      <c r="M1425" s="22" t="str">
        <f aca="false">IF(OR(I1425="",G1425=""),"",IF(ROUND(MAX(0,MOD(I1425-G1425+0.5,1)-0.5)*1440,0)&gt;=الإعدادات!$B$8,ROUND(MAX(0,MOD(I1425-G1425+0.5,1)-0.5)*1440,0),0))</f>
        <v/>
      </c>
      <c r="N1425" s="18" t="str">
        <f aca="false">IF(OR(A1425="",B1425=""),"",IF(COUNTIFS(الإجازات!$A$2:$A$1001,B1425,الإجازات!$D$2:$D$1001,"&lt;="&amp;A1425,الإجازات!$E$2:$E$1001,"&gt;="&amp;A1425,الإجازات!$G$2:$G$1001,"مقبولة")=0,"",LOOKUP(2,1/((الإجازات!$A$2:$A$1001=B1425)*(الإجازات!$D$2:$D$1001&lt;=A1425)*(الإجازات!$E$2:$E$1001&gt;=A1425)*(الإجازات!$G$2:$G$1001="مقبولة")),الإجازات!$C$2:$C$1001)))</f>
        <v/>
      </c>
      <c r="O1425" s="17"/>
      <c r="P1425" s="23" t="str">
        <f aca="false">IF(B1425="","",IF(ISNA(MATCH(B1425,الموظفين!$A$2:$A$501,0)),"⚠ كود غير موجود",IF(O1425&lt;&gt;"",O1425,IF(N1425&lt;&gt;"",N1425,IF(H1425="",IF(AND(A1425&lt;&gt;"",WEEKDAY(A1425)=الإعدادات!$B$11),"راحة أسبوعية","غائب"),IF(I1425="","بدون انصراف",IF(N(K1425)&gt;0,"متأخر","حاضر")))))))</f>
        <v/>
      </c>
      <c r="Q1425" s="24" t="str">
        <f aca="false">IF(B1425="","",IF(OR(P1425="غائب",P1425="غياب",P1425="إجازة بدون راتب"),IFERROR(VLOOKUP(B1425,الموظفين!$A$2:$J$501,8,FALSE()),0),0))</f>
        <v/>
      </c>
      <c r="R1425" s="24" t="str">
        <f aca="false">IF(B1425="","",ROUND((N(K1425)+N(L1425))/60*IFERROR(VLOOKUP(B1425,الموظفين!$A$2:$J$501,8,FALSE()),0)/الإعدادات!$B$6*الإعدادات!$B$9,2))</f>
        <v/>
      </c>
      <c r="S1425" s="24" t="str">
        <f aca="false">IF(OR(B1425="",M1425=""),"",ROUND(M1425/60*IFERROR(VLOOKUP(B1425,الموظفين!$A$2:$J$501,9,FALSE()),0),2))</f>
        <v/>
      </c>
      <c r="T1425" s="17"/>
      <c r="U1425" s="23" t="str">
        <f aca="false">IF(OR(A1425="",B1425=""),"",A1425&amp;"|"&amp;B1425)</f>
        <v/>
      </c>
    </row>
    <row r="1426" customFormat="false" ht="15" hidden="false" customHeight="false" outlineLevel="0" collapsed="false">
      <c r="A1426" s="16"/>
      <c r="B1426" s="17"/>
      <c r="C1426" s="18" t="str">
        <f aca="false">IF($B1426="","",IFERROR(VLOOKUP($B1426,الموظفين!$A$2:$J$501,2,FALSE())&amp;"","⚠ كود غير موجود"))</f>
        <v/>
      </c>
      <c r="D1426" s="18" t="str">
        <f aca="false">IF($B1426="","",IFERROR(VLOOKUP($B1426,الموظفين!$A$2:$J$501,3,FALSE())&amp;"",""))</f>
        <v/>
      </c>
      <c r="E1426" s="18" t="str">
        <f aca="false">IF($B1426="","",IFERROR(VLOOKUP($B1426,الموظفين!$A$2:$J$501,5,FALSE())&amp;"",""))</f>
        <v/>
      </c>
      <c r="F1426" s="19" t="str">
        <f aca="false">IF($B1426="","",IFERROR(VLOOKUP($B1426,الموظفين!$A$2:$J$501,6,FALSE()),""))</f>
        <v/>
      </c>
      <c r="G1426" s="19" t="str">
        <f aca="false">IF($B1426="","",IFERROR(VLOOKUP($B1426,الموظفين!$A$2:$J$501,7,FALSE()),""))</f>
        <v/>
      </c>
      <c r="H1426" s="20"/>
      <c r="I1426" s="20"/>
      <c r="J1426" s="21" t="str">
        <f aca="false">IF(OR(H1426="",I1426=""),"",ROUND(MOD(I1426-H1426,1)*24,2))</f>
        <v/>
      </c>
      <c r="K1426" s="22" t="str">
        <f aca="false">IF(OR(H1426="",F1426=""),"",IF(ROUND(MAX(0,MOD(H1426-F1426+0.5,1)-0.5)*1440,0)&gt;IFERROR(VLOOKUP(E1426,الورديات!$A$2:$E$21,5,FALSE()),0),ROUND(MAX(0,MOD(H1426-F1426+0.5,1)-0.5)*1440,0),0))</f>
        <v/>
      </c>
      <c r="L1426" s="22" t="str">
        <f aca="false">IF(OR(I1426="",G1426=""),"",ROUND(MAX(0,MOD(G1426-I1426+0.5,1)-0.5)*1440,0))</f>
        <v/>
      </c>
      <c r="M1426" s="22" t="str">
        <f aca="false">IF(OR(I1426="",G1426=""),"",IF(ROUND(MAX(0,MOD(I1426-G1426+0.5,1)-0.5)*1440,0)&gt;=الإعدادات!$B$8,ROUND(MAX(0,MOD(I1426-G1426+0.5,1)-0.5)*1440,0),0))</f>
        <v/>
      </c>
      <c r="N1426" s="18" t="str">
        <f aca="false">IF(OR(A1426="",B1426=""),"",IF(COUNTIFS(الإجازات!$A$2:$A$1001,B1426,الإجازات!$D$2:$D$1001,"&lt;="&amp;A1426,الإجازات!$E$2:$E$1001,"&gt;="&amp;A1426,الإجازات!$G$2:$G$1001,"مقبولة")=0,"",LOOKUP(2,1/((الإجازات!$A$2:$A$1001=B1426)*(الإجازات!$D$2:$D$1001&lt;=A1426)*(الإجازات!$E$2:$E$1001&gt;=A1426)*(الإجازات!$G$2:$G$1001="مقبولة")),الإجازات!$C$2:$C$1001)))</f>
        <v/>
      </c>
      <c r="O1426" s="17"/>
      <c r="P1426" s="23" t="str">
        <f aca="false">IF(B1426="","",IF(ISNA(MATCH(B1426,الموظفين!$A$2:$A$501,0)),"⚠ كود غير موجود",IF(O1426&lt;&gt;"",O1426,IF(N1426&lt;&gt;"",N1426,IF(H1426="",IF(AND(A1426&lt;&gt;"",WEEKDAY(A1426)=الإعدادات!$B$11),"راحة أسبوعية","غائب"),IF(I1426="","بدون انصراف",IF(N(K1426)&gt;0,"متأخر","حاضر")))))))</f>
        <v/>
      </c>
      <c r="Q1426" s="24" t="str">
        <f aca="false">IF(B1426="","",IF(OR(P1426="غائب",P1426="غياب",P1426="إجازة بدون راتب"),IFERROR(VLOOKUP(B1426,الموظفين!$A$2:$J$501,8,FALSE()),0),0))</f>
        <v/>
      </c>
      <c r="R1426" s="24" t="str">
        <f aca="false">IF(B1426="","",ROUND((N(K1426)+N(L1426))/60*IFERROR(VLOOKUP(B1426,الموظفين!$A$2:$J$501,8,FALSE()),0)/الإعدادات!$B$6*الإعدادات!$B$9,2))</f>
        <v/>
      </c>
      <c r="S1426" s="24" t="str">
        <f aca="false">IF(OR(B1426="",M1426=""),"",ROUND(M1426/60*IFERROR(VLOOKUP(B1426,الموظفين!$A$2:$J$501,9,FALSE()),0),2))</f>
        <v/>
      </c>
      <c r="T1426" s="17"/>
      <c r="U1426" s="23" t="str">
        <f aca="false">IF(OR(A1426="",B1426=""),"",A1426&amp;"|"&amp;B1426)</f>
        <v/>
      </c>
    </row>
    <row r="1427" customFormat="false" ht="15" hidden="false" customHeight="false" outlineLevel="0" collapsed="false">
      <c r="A1427" s="16"/>
      <c r="B1427" s="17"/>
      <c r="C1427" s="18" t="str">
        <f aca="false">IF($B1427="","",IFERROR(VLOOKUP($B1427,الموظفين!$A$2:$J$501,2,FALSE())&amp;"","⚠ كود غير موجود"))</f>
        <v/>
      </c>
      <c r="D1427" s="18" t="str">
        <f aca="false">IF($B1427="","",IFERROR(VLOOKUP($B1427,الموظفين!$A$2:$J$501,3,FALSE())&amp;"",""))</f>
        <v/>
      </c>
      <c r="E1427" s="18" t="str">
        <f aca="false">IF($B1427="","",IFERROR(VLOOKUP($B1427,الموظفين!$A$2:$J$501,5,FALSE())&amp;"",""))</f>
        <v/>
      </c>
      <c r="F1427" s="19" t="str">
        <f aca="false">IF($B1427="","",IFERROR(VLOOKUP($B1427,الموظفين!$A$2:$J$501,6,FALSE()),""))</f>
        <v/>
      </c>
      <c r="G1427" s="19" t="str">
        <f aca="false">IF($B1427="","",IFERROR(VLOOKUP($B1427,الموظفين!$A$2:$J$501,7,FALSE()),""))</f>
        <v/>
      </c>
      <c r="H1427" s="20"/>
      <c r="I1427" s="20"/>
      <c r="J1427" s="21" t="str">
        <f aca="false">IF(OR(H1427="",I1427=""),"",ROUND(MOD(I1427-H1427,1)*24,2))</f>
        <v/>
      </c>
      <c r="K1427" s="22" t="str">
        <f aca="false">IF(OR(H1427="",F1427=""),"",IF(ROUND(MAX(0,MOD(H1427-F1427+0.5,1)-0.5)*1440,0)&gt;IFERROR(VLOOKUP(E1427,الورديات!$A$2:$E$21,5,FALSE()),0),ROUND(MAX(0,MOD(H1427-F1427+0.5,1)-0.5)*1440,0),0))</f>
        <v/>
      </c>
      <c r="L1427" s="22" t="str">
        <f aca="false">IF(OR(I1427="",G1427=""),"",ROUND(MAX(0,MOD(G1427-I1427+0.5,1)-0.5)*1440,0))</f>
        <v/>
      </c>
      <c r="M1427" s="22" t="str">
        <f aca="false">IF(OR(I1427="",G1427=""),"",IF(ROUND(MAX(0,MOD(I1427-G1427+0.5,1)-0.5)*1440,0)&gt;=الإعدادات!$B$8,ROUND(MAX(0,MOD(I1427-G1427+0.5,1)-0.5)*1440,0),0))</f>
        <v/>
      </c>
      <c r="N1427" s="18" t="str">
        <f aca="false">IF(OR(A1427="",B1427=""),"",IF(COUNTIFS(الإجازات!$A$2:$A$1001,B1427,الإجازات!$D$2:$D$1001,"&lt;="&amp;A1427,الإجازات!$E$2:$E$1001,"&gt;="&amp;A1427,الإجازات!$G$2:$G$1001,"مقبولة")=0,"",LOOKUP(2,1/((الإجازات!$A$2:$A$1001=B1427)*(الإجازات!$D$2:$D$1001&lt;=A1427)*(الإجازات!$E$2:$E$1001&gt;=A1427)*(الإجازات!$G$2:$G$1001="مقبولة")),الإجازات!$C$2:$C$1001)))</f>
        <v/>
      </c>
      <c r="O1427" s="17"/>
      <c r="P1427" s="23" t="str">
        <f aca="false">IF(B1427="","",IF(ISNA(MATCH(B1427,الموظفين!$A$2:$A$501,0)),"⚠ كود غير موجود",IF(O1427&lt;&gt;"",O1427,IF(N1427&lt;&gt;"",N1427,IF(H1427="",IF(AND(A1427&lt;&gt;"",WEEKDAY(A1427)=الإعدادات!$B$11),"راحة أسبوعية","غائب"),IF(I1427="","بدون انصراف",IF(N(K1427)&gt;0,"متأخر","حاضر")))))))</f>
        <v/>
      </c>
      <c r="Q1427" s="24" t="str">
        <f aca="false">IF(B1427="","",IF(OR(P1427="غائب",P1427="غياب",P1427="إجازة بدون راتب"),IFERROR(VLOOKUP(B1427,الموظفين!$A$2:$J$501,8,FALSE()),0),0))</f>
        <v/>
      </c>
      <c r="R1427" s="24" t="str">
        <f aca="false">IF(B1427="","",ROUND((N(K1427)+N(L1427))/60*IFERROR(VLOOKUP(B1427,الموظفين!$A$2:$J$501,8,FALSE()),0)/الإعدادات!$B$6*الإعدادات!$B$9,2))</f>
        <v/>
      </c>
      <c r="S1427" s="24" t="str">
        <f aca="false">IF(OR(B1427="",M1427=""),"",ROUND(M1427/60*IFERROR(VLOOKUP(B1427,الموظفين!$A$2:$J$501,9,FALSE()),0),2))</f>
        <v/>
      </c>
      <c r="T1427" s="17"/>
      <c r="U1427" s="23" t="str">
        <f aca="false">IF(OR(A1427="",B1427=""),"",A1427&amp;"|"&amp;B1427)</f>
        <v/>
      </c>
    </row>
    <row r="1428" customFormat="false" ht="15" hidden="false" customHeight="false" outlineLevel="0" collapsed="false">
      <c r="A1428" s="16"/>
      <c r="B1428" s="17"/>
      <c r="C1428" s="18" t="str">
        <f aca="false">IF($B1428="","",IFERROR(VLOOKUP($B1428,الموظفين!$A$2:$J$501,2,FALSE())&amp;"","⚠ كود غير موجود"))</f>
        <v/>
      </c>
      <c r="D1428" s="18" t="str">
        <f aca="false">IF($B1428="","",IFERROR(VLOOKUP($B1428,الموظفين!$A$2:$J$501,3,FALSE())&amp;"",""))</f>
        <v/>
      </c>
      <c r="E1428" s="18" t="str">
        <f aca="false">IF($B1428="","",IFERROR(VLOOKUP($B1428,الموظفين!$A$2:$J$501,5,FALSE())&amp;"",""))</f>
        <v/>
      </c>
      <c r="F1428" s="19" t="str">
        <f aca="false">IF($B1428="","",IFERROR(VLOOKUP($B1428,الموظفين!$A$2:$J$501,6,FALSE()),""))</f>
        <v/>
      </c>
      <c r="G1428" s="19" t="str">
        <f aca="false">IF($B1428="","",IFERROR(VLOOKUP($B1428,الموظفين!$A$2:$J$501,7,FALSE()),""))</f>
        <v/>
      </c>
      <c r="H1428" s="20"/>
      <c r="I1428" s="20"/>
      <c r="J1428" s="21" t="str">
        <f aca="false">IF(OR(H1428="",I1428=""),"",ROUND(MOD(I1428-H1428,1)*24,2))</f>
        <v/>
      </c>
      <c r="K1428" s="22" t="str">
        <f aca="false">IF(OR(H1428="",F1428=""),"",IF(ROUND(MAX(0,MOD(H1428-F1428+0.5,1)-0.5)*1440,0)&gt;IFERROR(VLOOKUP(E1428,الورديات!$A$2:$E$21,5,FALSE()),0),ROUND(MAX(0,MOD(H1428-F1428+0.5,1)-0.5)*1440,0),0))</f>
        <v/>
      </c>
      <c r="L1428" s="22" t="str">
        <f aca="false">IF(OR(I1428="",G1428=""),"",ROUND(MAX(0,MOD(G1428-I1428+0.5,1)-0.5)*1440,0))</f>
        <v/>
      </c>
      <c r="M1428" s="22" t="str">
        <f aca="false">IF(OR(I1428="",G1428=""),"",IF(ROUND(MAX(0,MOD(I1428-G1428+0.5,1)-0.5)*1440,0)&gt;=الإعدادات!$B$8,ROUND(MAX(0,MOD(I1428-G1428+0.5,1)-0.5)*1440,0),0))</f>
        <v/>
      </c>
      <c r="N1428" s="18" t="str">
        <f aca="false">IF(OR(A1428="",B1428=""),"",IF(COUNTIFS(الإجازات!$A$2:$A$1001,B1428,الإجازات!$D$2:$D$1001,"&lt;="&amp;A1428,الإجازات!$E$2:$E$1001,"&gt;="&amp;A1428,الإجازات!$G$2:$G$1001,"مقبولة")=0,"",LOOKUP(2,1/((الإجازات!$A$2:$A$1001=B1428)*(الإجازات!$D$2:$D$1001&lt;=A1428)*(الإجازات!$E$2:$E$1001&gt;=A1428)*(الإجازات!$G$2:$G$1001="مقبولة")),الإجازات!$C$2:$C$1001)))</f>
        <v/>
      </c>
      <c r="O1428" s="17"/>
      <c r="P1428" s="23" t="str">
        <f aca="false">IF(B1428="","",IF(ISNA(MATCH(B1428,الموظفين!$A$2:$A$501,0)),"⚠ كود غير موجود",IF(O1428&lt;&gt;"",O1428,IF(N1428&lt;&gt;"",N1428,IF(H1428="",IF(AND(A1428&lt;&gt;"",WEEKDAY(A1428)=الإعدادات!$B$11),"راحة أسبوعية","غائب"),IF(I1428="","بدون انصراف",IF(N(K1428)&gt;0,"متأخر","حاضر")))))))</f>
        <v/>
      </c>
      <c r="Q1428" s="24" t="str">
        <f aca="false">IF(B1428="","",IF(OR(P1428="غائب",P1428="غياب",P1428="إجازة بدون راتب"),IFERROR(VLOOKUP(B1428,الموظفين!$A$2:$J$501,8,FALSE()),0),0))</f>
        <v/>
      </c>
      <c r="R1428" s="24" t="str">
        <f aca="false">IF(B1428="","",ROUND((N(K1428)+N(L1428))/60*IFERROR(VLOOKUP(B1428,الموظفين!$A$2:$J$501,8,FALSE()),0)/الإعدادات!$B$6*الإعدادات!$B$9,2))</f>
        <v/>
      </c>
      <c r="S1428" s="24" t="str">
        <f aca="false">IF(OR(B1428="",M1428=""),"",ROUND(M1428/60*IFERROR(VLOOKUP(B1428,الموظفين!$A$2:$J$501,9,FALSE()),0),2))</f>
        <v/>
      </c>
      <c r="T1428" s="17"/>
      <c r="U1428" s="23" t="str">
        <f aca="false">IF(OR(A1428="",B1428=""),"",A1428&amp;"|"&amp;B1428)</f>
        <v/>
      </c>
    </row>
    <row r="1429" customFormat="false" ht="15" hidden="false" customHeight="false" outlineLevel="0" collapsed="false">
      <c r="A1429" s="16"/>
      <c r="B1429" s="17"/>
      <c r="C1429" s="18" t="str">
        <f aca="false">IF($B1429="","",IFERROR(VLOOKUP($B1429,الموظفين!$A$2:$J$501,2,FALSE())&amp;"","⚠ كود غير موجود"))</f>
        <v/>
      </c>
      <c r="D1429" s="18" t="str">
        <f aca="false">IF($B1429="","",IFERROR(VLOOKUP($B1429,الموظفين!$A$2:$J$501,3,FALSE())&amp;"",""))</f>
        <v/>
      </c>
      <c r="E1429" s="18" t="str">
        <f aca="false">IF($B1429="","",IFERROR(VLOOKUP($B1429,الموظفين!$A$2:$J$501,5,FALSE())&amp;"",""))</f>
        <v/>
      </c>
      <c r="F1429" s="19" t="str">
        <f aca="false">IF($B1429="","",IFERROR(VLOOKUP($B1429,الموظفين!$A$2:$J$501,6,FALSE()),""))</f>
        <v/>
      </c>
      <c r="G1429" s="19" t="str">
        <f aca="false">IF($B1429="","",IFERROR(VLOOKUP($B1429,الموظفين!$A$2:$J$501,7,FALSE()),""))</f>
        <v/>
      </c>
      <c r="H1429" s="20"/>
      <c r="I1429" s="20"/>
      <c r="J1429" s="21" t="str">
        <f aca="false">IF(OR(H1429="",I1429=""),"",ROUND(MOD(I1429-H1429,1)*24,2))</f>
        <v/>
      </c>
      <c r="K1429" s="22" t="str">
        <f aca="false">IF(OR(H1429="",F1429=""),"",IF(ROUND(MAX(0,MOD(H1429-F1429+0.5,1)-0.5)*1440,0)&gt;IFERROR(VLOOKUP(E1429,الورديات!$A$2:$E$21,5,FALSE()),0),ROUND(MAX(0,MOD(H1429-F1429+0.5,1)-0.5)*1440,0),0))</f>
        <v/>
      </c>
      <c r="L1429" s="22" t="str">
        <f aca="false">IF(OR(I1429="",G1429=""),"",ROUND(MAX(0,MOD(G1429-I1429+0.5,1)-0.5)*1440,0))</f>
        <v/>
      </c>
      <c r="M1429" s="22" t="str">
        <f aca="false">IF(OR(I1429="",G1429=""),"",IF(ROUND(MAX(0,MOD(I1429-G1429+0.5,1)-0.5)*1440,0)&gt;=الإعدادات!$B$8,ROUND(MAX(0,MOD(I1429-G1429+0.5,1)-0.5)*1440,0),0))</f>
        <v/>
      </c>
      <c r="N1429" s="18" t="str">
        <f aca="false">IF(OR(A1429="",B1429=""),"",IF(COUNTIFS(الإجازات!$A$2:$A$1001,B1429,الإجازات!$D$2:$D$1001,"&lt;="&amp;A1429,الإجازات!$E$2:$E$1001,"&gt;="&amp;A1429,الإجازات!$G$2:$G$1001,"مقبولة")=0,"",LOOKUP(2,1/((الإجازات!$A$2:$A$1001=B1429)*(الإجازات!$D$2:$D$1001&lt;=A1429)*(الإجازات!$E$2:$E$1001&gt;=A1429)*(الإجازات!$G$2:$G$1001="مقبولة")),الإجازات!$C$2:$C$1001)))</f>
        <v/>
      </c>
      <c r="O1429" s="17"/>
      <c r="P1429" s="23" t="str">
        <f aca="false">IF(B1429="","",IF(ISNA(MATCH(B1429,الموظفين!$A$2:$A$501,0)),"⚠ كود غير موجود",IF(O1429&lt;&gt;"",O1429,IF(N1429&lt;&gt;"",N1429,IF(H1429="",IF(AND(A1429&lt;&gt;"",WEEKDAY(A1429)=الإعدادات!$B$11),"راحة أسبوعية","غائب"),IF(I1429="","بدون انصراف",IF(N(K1429)&gt;0,"متأخر","حاضر")))))))</f>
        <v/>
      </c>
      <c r="Q1429" s="24" t="str">
        <f aca="false">IF(B1429="","",IF(OR(P1429="غائب",P1429="غياب",P1429="إجازة بدون راتب"),IFERROR(VLOOKUP(B1429,الموظفين!$A$2:$J$501,8,FALSE()),0),0))</f>
        <v/>
      </c>
      <c r="R1429" s="24" t="str">
        <f aca="false">IF(B1429="","",ROUND((N(K1429)+N(L1429))/60*IFERROR(VLOOKUP(B1429,الموظفين!$A$2:$J$501,8,FALSE()),0)/الإعدادات!$B$6*الإعدادات!$B$9,2))</f>
        <v/>
      </c>
      <c r="S1429" s="24" t="str">
        <f aca="false">IF(OR(B1429="",M1429=""),"",ROUND(M1429/60*IFERROR(VLOOKUP(B1429,الموظفين!$A$2:$J$501,9,FALSE()),0),2))</f>
        <v/>
      </c>
      <c r="T1429" s="17"/>
      <c r="U1429" s="23" t="str">
        <f aca="false">IF(OR(A1429="",B1429=""),"",A1429&amp;"|"&amp;B1429)</f>
        <v/>
      </c>
    </row>
    <row r="1430" customFormat="false" ht="15" hidden="false" customHeight="false" outlineLevel="0" collapsed="false">
      <c r="A1430" s="16"/>
      <c r="B1430" s="17"/>
      <c r="C1430" s="18" t="str">
        <f aca="false">IF($B1430="","",IFERROR(VLOOKUP($B1430,الموظفين!$A$2:$J$501,2,FALSE())&amp;"","⚠ كود غير موجود"))</f>
        <v/>
      </c>
      <c r="D1430" s="18" t="str">
        <f aca="false">IF($B1430="","",IFERROR(VLOOKUP($B1430,الموظفين!$A$2:$J$501,3,FALSE())&amp;"",""))</f>
        <v/>
      </c>
      <c r="E1430" s="18" t="str">
        <f aca="false">IF($B1430="","",IFERROR(VLOOKUP($B1430,الموظفين!$A$2:$J$501,5,FALSE())&amp;"",""))</f>
        <v/>
      </c>
      <c r="F1430" s="19" t="str">
        <f aca="false">IF($B1430="","",IFERROR(VLOOKUP($B1430,الموظفين!$A$2:$J$501,6,FALSE()),""))</f>
        <v/>
      </c>
      <c r="G1430" s="19" t="str">
        <f aca="false">IF($B1430="","",IFERROR(VLOOKUP($B1430,الموظفين!$A$2:$J$501,7,FALSE()),""))</f>
        <v/>
      </c>
      <c r="H1430" s="20"/>
      <c r="I1430" s="20"/>
      <c r="J1430" s="21" t="str">
        <f aca="false">IF(OR(H1430="",I1430=""),"",ROUND(MOD(I1430-H1430,1)*24,2))</f>
        <v/>
      </c>
      <c r="K1430" s="22" t="str">
        <f aca="false">IF(OR(H1430="",F1430=""),"",IF(ROUND(MAX(0,MOD(H1430-F1430+0.5,1)-0.5)*1440,0)&gt;IFERROR(VLOOKUP(E1430,الورديات!$A$2:$E$21,5,FALSE()),0),ROUND(MAX(0,MOD(H1430-F1430+0.5,1)-0.5)*1440,0),0))</f>
        <v/>
      </c>
      <c r="L1430" s="22" t="str">
        <f aca="false">IF(OR(I1430="",G1430=""),"",ROUND(MAX(0,MOD(G1430-I1430+0.5,1)-0.5)*1440,0))</f>
        <v/>
      </c>
      <c r="M1430" s="22" t="str">
        <f aca="false">IF(OR(I1430="",G1430=""),"",IF(ROUND(MAX(0,MOD(I1430-G1430+0.5,1)-0.5)*1440,0)&gt;=الإعدادات!$B$8,ROUND(MAX(0,MOD(I1430-G1430+0.5,1)-0.5)*1440,0),0))</f>
        <v/>
      </c>
      <c r="N1430" s="18" t="str">
        <f aca="false">IF(OR(A1430="",B1430=""),"",IF(COUNTIFS(الإجازات!$A$2:$A$1001,B1430,الإجازات!$D$2:$D$1001,"&lt;="&amp;A1430,الإجازات!$E$2:$E$1001,"&gt;="&amp;A1430,الإجازات!$G$2:$G$1001,"مقبولة")=0,"",LOOKUP(2,1/((الإجازات!$A$2:$A$1001=B1430)*(الإجازات!$D$2:$D$1001&lt;=A1430)*(الإجازات!$E$2:$E$1001&gt;=A1430)*(الإجازات!$G$2:$G$1001="مقبولة")),الإجازات!$C$2:$C$1001)))</f>
        <v/>
      </c>
      <c r="O1430" s="17"/>
      <c r="P1430" s="23" t="str">
        <f aca="false">IF(B1430="","",IF(ISNA(MATCH(B1430,الموظفين!$A$2:$A$501,0)),"⚠ كود غير موجود",IF(O1430&lt;&gt;"",O1430,IF(N1430&lt;&gt;"",N1430,IF(H1430="",IF(AND(A1430&lt;&gt;"",WEEKDAY(A1430)=الإعدادات!$B$11),"راحة أسبوعية","غائب"),IF(I1430="","بدون انصراف",IF(N(K1430)&gt;0,"متأخر","حاضر")))))))</f>
        <v/>
      </c>
      <c r="Q1430" s="24" t="str">
        <f aca="false">IF(B1430="","",IF(OR(P1430="غائب",P1430="غياب",P1430="إجازة بدون راتب"),IFERROR(VLOOKUP(B1430,الموظفين!$A$2:$J$501,8,FALSE()),0),0))</f>
        <v/>
      </c>
      <c r="R1430" s="24" t="str">
        <f aca="false">IF(B1430="","",ROUND((N(K1430)+N(L1430))/60*IFERROR(VLOOKUP(B1430,الموظفين!$A$2:$J$501,8,FALSE()),0)/الإعدادات!$B$6*الإعدادات!$B$9,2))</f>
        <v/>
      </c>
      <c r="S1430" s="24" t="str">
        <f aca="false">IF(OR(B1430="",M1430=""),"",ROUND(M1430/60*IFERROR(VLOOKUP(B1430,الموظفين!$A$2:$J$501,9,FALSE()),0),2))</f>
        <v/>
      </c>
      <c r="T1430" s="17"/>
      <c r="U1430" s="23" t="str">
        <f aca="false">IF(OR(A1430="",B1430=""),"",A1430&amp;"|"&amp;B1430)</f>
        <v/>
      </c>
    </row>
    <row r="1431" customFormat="false" ht="15" hidden="false" customHeight="false" outlineLevel="0" collapsed="false">
      <c r="A1431" s="16"/>
      <c r="B1431" s="17"/>
      <c r="C1431" s="18" t="str">
        <f aca="false">IF($B1431="","",IFERROR(VLOOKUP($B1431,الموظفين!$A$2:$J$501,2,FALSE())&amp;"","⚠ كود غير موجود"))</f>
        <v/>
      </c>
      <c r="D1431" s="18" t="str">
        <f aca="false">IF($B1431="","",IFERROR(VLOOKUP($B1431,الموظفين!$A$2:$J$501,3,FALSE())&amp;"",""))</f>
        <v/>
      </c>
      <c r="E1431" s="18" t="str">
        <f aca="false">IF($B1431="","",IFERROR(VLOOKUP($B1431,الموظفين!$A$2:$J$501,5,FALSE())&amp;"",""))</f>
        <v/>
      </c>
      <c r="F1431" s="19" t="str">
        <f aca="false">IF($B1431="","",IFERROR(VLOOKUP($B1431,الموظفين!$A$2:$J$501,6,FALSE()),""))</f>
        <v/>
      </c>
      <c r="G1431" s="19" t="str">
        <f aca="false">IF($B1431="","",IFERROR(VLOOKUP($B1431,الموظفين!$A$2:$J$501,7,FALSE()),""))</f>
        <v/>
      </c>
      <c r="H1431" s="20"/>
      <c r="I1431" s="20"/>
      <c r="J1431" s="21" t="str">
        <f aca="false">IF(OR(H1431="",I1431=""),"",ROUND(MOD(I1431-H1431,1)*24,2))</f>
        <v/>
      </c>
      <c r="K1431" s="22" t="str">
        <f aca="false">IF(OR(H1431="",F1431=""),"",IF(ROUND(MAX(0,MOD(H1431-F1431+0.5,1)-0.5)*1440,0)&gt;IFERROR(VLOOKUP(E1431,الورديات!$A$2:$E$21,5,FALSE()),0),ROUND(MAX(0,MOD(H1431-F1431+0.5,1)-0.5)*1440,0),0))</f>
        <v/>
      </c>
      <c r="L1431" s="22" t="str">
        <f aca="false">IF(OR(I1431="",G1431=""),"",ROUND(MAX(0,MOD(G1431-I1431+0.5,1)-0.5)*1440,0))</f>
        <v/>
      </c>
      <c r="M1431" s="22" t="str">
        <f aca="false">IF(OR(I1431="",G1431=""),"",IF(ROUND(MAX(0,MOD(I1431-G1431+0.5,1)-0.5)*1440,0)&gt;=الإعدادات!$B$8,ROUND(MAX(0,MOD(I1431-G1431+0.5,1)-0.5)*1440,0),0))</f>
        <v/>
      </c>
      <c r="N1431" s="18" t="str">
        <f aca="false">IF(OR(A1431="",B1431=""),"",IF(COUNTIFS(الإجازات!$A$2:$A$1001,B1431,الإجازات!$D$2:$D$1001,"&lt;="&amp;A1431,الإجازات!$E$2:$E$1001,"&gt;="&amp;A1431,الإجازات!$G$2:$G$1001,"مقبولة")=0,"",LOOKUP(2,1/((الإجازات!$A$2:$A$1001=B1431)*(الإجازات!$D$2:$D$1001&lt;=A1431)*(الإجازات!$E$2:$E$1001&gt;=A1431)*(الإجازات!$G$2:$G$1001="مقبولة")),الإجازات!$C$2:$C$1001)))</f>
        <v/>
      </c>
      <c r="O1431" s="17"/>
      <c r="P1431" s="23" t="str">
        <f aca="false">IF(B1431="","",IF(ISNA(MATCH(B1431,الموظفين!$A$2:$A$501,0)),"⚠ كود غير موجود",IF(O1431&lt;&gt;"",O1431,IF(N1431&lt;&gt;"",N1431,IF(H1431="",IF(AND(A1431&lt;&gt;"",WEEKDAY(A1431)=الإعدادات!$B$11),"راحة أسبوعية","غائب"),IF(I1431="","بدون انصراف",IF(N(K1431)&gt;0,"متأخر","حاضر")))))))</f>
        <v/>
      </c>
      <c r="Q1431" s="24" t="str">
        <f aca="false">IF(B1431="","",IF(OR(P1431="غائب",P1431="غياب",P1431="إجازة بدون راتب"),IFERROR(VLOOKUP(B1431,الموظفين!$A$2:$J$501,8,FALSE()),0),0))</f>
        <v/>
      </c>
      <c r="R1431" s="24" t="str">
        <f aca="false">IF(B1431="","",ROUND((N(K1431)+N(L1431))/60*IFERROR(VLOOKUP(B1431,الموظفين!$A$2:$J$501,8,FALSE()),0)/الإعدادات!$B$6*الإعدادات!$B$9,2))</f>
        <v/>
      </c>
      <c r="S1431" s="24" t="str">
        <f aca="false">IF(OR(B1431="",M1431=""),"",ROUND(M1431/60*IFERROR(VLOOKUP(B1431,الموظفين!$A$2:$J$501,9,FALSE()),0),2))</f>
        <v/>
      </c>
      <c r="T1431" s="17"/>
      <c r="U1431" s="23" t="str">
        <f aca="false">IF(OR(A1431="",B1431=""),"",A1431&amp;"|"&amp;B1431)</f>
        <v/>
      </c>
    </row>
    <row r="1432" customFormat="false" ht="15" hidden="false" customHeight="false" outlineLevel="0" collapsed="false">
      <c r="A1432" s="16"/>
      <c r="B1432" s="17"/>
      <c r="C1432" s="18" t="str">
        <f aca="false">IF($B1432="","",IFERROR(VLOOKUP($B1432,الموظفين!$A$2:$J$501,2,FALSE())&amp;"","⚠ كود غير موجود"))</f>
        <v/>
      </c>
      <c r="D1432" s="18" t="str">
        <f aca="false">IF($B1432="","",IFERROR(VLOOKUP($B1432,الموظفين!$A$2:$J$501,3,FALSE())&amp;"",""))</f>
        <v/>
      </c>
      <c r="E1432" s="18" t="str">
        <f aca="false">IF($B1432="","",IFERROR(VLOOKUP($B1432,الموظفين!$A$2:$J$501,5,FALSE())&amp;"",""))</f>
        <v/>
      </c>
      <c r="F1432" s="19" t="str">
        <f aca="false">IF($B1432="","",IFERROR(VLOOKUP($B1432,الموظفين!$A$2:$J$501,6,FALSE()),""))</f>
        <v/>
      </c>
      <c r="G1432" s="19" t="str">
        <f aca="false">IF($B1432="","",IFERROR(VLOOKUP($B1432,الموظفين!$A$2:$J$501,7,FALSE()),""))</f>
        <v/>
      </c>
      <c r="H1432" s="20"/>
      <c r="I1432" s="20"/>
      <c r="J1432" s="21" t="str">
        <f aca="false">IF(OR(H1432="",I1432=""),"",ROUND(MOD(I1432-H1432,1)*24,2))</f>
        <v/>
      </c>
      <c r="K1432" s="22" t="str">
        <f aca="false">IF(OR(H1432="",F1432=""),"",IF(ROUND(MAX(0,MOD(H1432-F1432+0.5,1)-0.5)*1440,0)&gt;IFERROR(VLOOKUP(E1432,الورديات!$A$2:$E$21,5,FALSE()),0),ROUND(MAX(0,MOD(H1432-F1432+0.5,1)-0.5)*1440,0),0))</f>
        <v/>
      </c>
      <c r="L1432" s="22" t="str">
        <f aca="false">IF(OR(I1432="",G1432=""),"",ROUND(MAX(0,MOD(G1432-I1432+0.5,1)-0.5)*1440,0))</f>
        <v/>
      </c>
      <c r="M1432" s="22" t="str">
        <f aca="false">IF(OR(I1432="",G1432=""),"",IF(ROUND(MAX(0,MOD(I1432-G1432+0.5,1)-0.5)*1440,0)&gt;=الإعدادات!$B$8,ROUND(MAX(0,MOD(I1432-G1432+0.5,1)-0.5)*1440,0),0))</f>
        <v/>
      </c>
      <c r="N1432" s="18" t="str">
        <f aca="false">IF(OR(A1432="",B1432=""),"",IF(COUNTIFS(الإجازات!$A$2:$A$1001,B1432,الإجازات!$D$2:$D$1001,"&lt;="&amp;A1432,الإجازات!$E$2:$E$1001,"&gt;="&amp;A1432,الإجازات!$G$2:$G$1001,"مقبولة")=0,"",LOOKUP(2,1/((الإجازات!$A$2:$A$1001=B1432)*(الإجازات!$D$2:$D$1001&lt;=A1432)*(الإجازات!$E$2:$E$1001&gt;=A1432)*(الإجازات!$G$2:$G$1001="مقبولة")),الإجازات!$C$2:$C$1001)))</f>
        <v/>
      </c>
      <c r="O1432" s="17"/>
      <c r="P1432" s="23" t="str">
        <f aca="false">IF(B1432="","",IF(ISNA(MATCH(B1432,الموظفين!$A$2:$A$501,0)),"⚠ كود غير موجود",IF(O1432&lt;&gt;"",O1432,IF(N1432&lt;&gt;"",N1432,IF(H1432="",IF(AND(A1432&lt;&gt;"",WEEKDAY(A1432)=الإعدادات!$B$11),"راحة أسبوعية","غائب"),IF(I1432="","بدون انصراف",IF(N(K1432)&gt;0,"متأخر","حاضر")))))))</f>
        <v/>
      </c>
      <c r="Q1432" s="24" t="str">
        <f aca="false">IF(B1432="","",IF(OR(P1432="غائب",P1432="غياب",P1432="إجازة بدون راتب"),IFERROR(VLOOKUP(B1432,الموظفين!$A$2:$J$501,8,FALSE()),0),0))</f>
        <v/>
      </c>
      <c r="R1432" s="24" t="str">
        <f aca="false">IF(B1432="","",ROUND((N(K1432)+N(L1432))/60*IFERROR(VLOOKUP(B1432,الموظفين!$A$2:$J$501,8,FALSE()),0)/الإعدادات!$B$6*الإعدادات!$B$9,2))</f>
        <v/>
      </c>
      <c r="S1432" s="24" t="str">
        <f aca="false">IF(OR(B1432="",M1432=""),"",ROUND(M1432/60*IFERROR(VLOOKUP(B1432,الموظفين!$A$2:$J$501,9,FALSE()),0),2))</f>
        <v/>
      </c>
      <c r="T1432" s="17"/>
      <c r="U1432" s="23" t="str">
        <f aca="false">IF(OR(A1432="",B1432=""),"",A1432&amp;"|"&amp;B1432)</f>
        <v/>
      </c>
    </row>
    <row r="1433" customFormat="false" ht="15" hidden="false" customHeight="false" outlineLevel="0" collapsed="false">
      <c r="A1433" s="16"/>
      <c r="B1433" s="17"/>
      <c r="C1433" s="18" t="str">
        <f aca="false">IF($B1433="","",IFERROR(VLOOKUP($B1433,الموظفين!$A$2:$J$501,2,FALSE())&amp;"","⚠ كود غير موجود"))</f>
        <v/>
      </c>
      <c r="D1433" s="18" t="str">
        <f aca="false">IF($B1433="","",IFERROR(VLOOKUP($B1433,الموظفين!$A$2:$J$501,3,FALSE())&amp;"",""))</f>
        <v/>
      </c>
      <c r="E1433" s="18" t="str">
        <f aca="false">IF($B1433="","",IFERROR(VLOOKUP($B1433,الموظفين!$A$2:$J$501,5,FALSE())&amp;"",""))</f>
        <v/>
      </c>
      <c r="F1433" s="19" t="str">
        <f aca="false">IF($B1433="","",IFERROR(VLOOKUP($B1433,الموظفين!$A$2:$J$501,6,FALSE()),""))</f>
        <v/>
      </c>
      <c r="G1433" s="19" t="str">
        <f aca="false">IF($B1433="","",IFERROR(VLOOKUP($B1433,الموظفين!$A$2:$J$501,7,FALSE()),""))</f>
        <v/>
      </c>
      <c r="H1433" s="20"/>
      <c r="I1433" s="20"/>
      <c r="J1433" s="21" t="str">
        <f aca="false">IF(OR(H1433="",I1433=""),"",ROUND(MOD(I1433-H1433,1)*24,2))</f>
        <v/>
      </c>
      <c r="K1433" s="22" t="str">
        <f aca="false">IF(OR(H1433="",F1433=""),"",IF(ROUND(MAX(0,MOD(H1433-F1433+0.5,1)-0.5)*1440,0)&gt;IFERROR(VLOOKUP(E1433,الورديات!$A$2:$E$21,5,FALSE()),0),ROUND(MAX(0,MOD(H1433-F1433+0.5,1)-0.5)*1440,0),0))</f>
        <v/>
      </c>
      <c r="L1433" s="22" t="str">
        <f aca="false">IF(OR(I1433="",G1433=""),"",ROUND(MAX(0,MOD(G1433-I1433+0.5,1)-0.5)*1440,0))</f>
        <v/>
      </c>
      <c r="M1433" s="22" t="str">
        <f aca="false">IF(OR(I1433="",G1433=""),"",IF(ROUND(MAX(0,MOD(I1433-G1433+0.5,1)-0.5)*1440,0)&gt;=الإعدادات!$B$8,ROUND(MAX(0,MOD(I1433-G1433+0.5,1)-0.5)*1440,0),0))</f>
        <v/>
      </c>
      <c r="N1433" s="18" t="str">
        <f aca="false">IF(OR(A1433="",B1433=""),"",IF(COUNTIFS(الإجازات!$A$2:$A$1001,B1433,الإجازات!$D$2:$D$1001,"&lt;="&amp;A1433,الإجازات!$E$2:$E$1001,"&gt;="&amp;A1433,الإجازات!$G$2:$G$1001,"مقبولة")=0,"",LOOKUP(2,1/((الإجازات!$A$2:$A$1001=B1433)*(الإجازات!$D$2:$D$1001&lt;=A1433)*(الإجازات!$E$2:$E$1001&gt;=A1433)*(الإجازات!$G$2:$G$1001="مقبولة")),الإجازات!$C$2:$C$1001)))</f>
        <v/>
      </c>
      <c r="O1433" s="17"/>
      <c r="P1433" s="23" t="str">
        <f aca="false">IF(B1433="","",IF(ISNA(MATCH(B1433,الموظفين!$A$2:$A$501,0)),"⚠ كود غير موجود",IF(O1433&lt;&gt;"",O1433,IF(N1433&lt;&gt;"",N1433,IF(H1433="",IF(AND(A1433&lt;&gt;"",WEEKDAY(A1433)=الإعدادات!$B$11),"راحة أسبوعية","غائب"),IF(I1433="","بدون انصراف",IF(N(K1433)&gt;0,"متأخر","حاضر")))))))</f>
        <v/>
      </c>
      <c r="Q1433" s="24" t="str">
        <f aca="false">IF(B1433="","",IF(OR(P1433="غائب",P1433="غياب",P1433="إجازة بدون راتب"),IFERROR(VLOOKUP(B1433,الموظفين!$A$2:$J$501,8,FALSE()),0),0))</f>
        <v/>
      </c>
      <c r="R1433" s="24" t="str">
        <f aca="false">IF(B1433="","",ROUND((N(K1433)+N(L1433))/60*IFERROR(VLOOKUP(B1433,الموظفين!$A$2:$J$501,8,FALSE()),0)/الإعدادات!$B$6*الإعدادات!$B$9,2))</f>
        <v/>
      </c>
      <c r="S1433" s="24" t="str">
        <f aca="false">IF(OR(B1433="",M1433=""),"",ROUND(M1433/60*IFERROR(VLOOKUP(B1433,الموظفين!$A$2:$J$501,9,FALSE()),0),2))</f>
        <v/>
      </c>
      <c r="T1433" s="17"/>
      <c r="U1433" s="23" t="str">
        <f aca="false">IF(OR(A1433="",B1433=""),"",A1433&amp;"|"&amp;B1433)</f>
        <v/>
      </c>
    </row>
    <row r="1434" customFormat="false" ht="15" hidden="false" customHeight="false" outlineLevel="0" collapsed="false">
      <c r="A1434" s="16"/>
      <c r="B1434" s="17"/>
      <c r="C1434" s="18" t="str">
        <f aca="false">IF($B1434="","",IFERROR(VLOOKUP($B1434,الموظفين!$A$2:$J$501,2,FALSE())&amp;"","⚠ كود غير موجود"))</f>
        <v/>
      </c>
      <c r="D1434" s="18" t="str">
        <f aca="false">IF($B1434="","",IFERROR(VLOOKUP($B1434,الموظفين!$A$2:$J$501,3,FALSE())&amp;"",""))</f>
        <v/>
      </c>
      <c r="E1434" s="18" t="str">
        <f aca="false">IF($B1434="","",IFERROR(VLOOKUP($B1434,الموظفين!$A$2:$J$501,5,FALSE())&amp;"",""))</f>
        <v/>
      </c>
      <c r="F1434" s="19" t="str">
        <f aca="false">IF($B1434="","",IFERROR(VLOOKUP($B1434,الموظفين!$A$2:$J$501,6,FALSE()),""))</f>
        <v/>
      </c>
      <c r="G1434" s="19" t="str">
        <f aca="false">IF($B1434="","",IFERROR(VLOOKUP($B1434,الموظفين!$A$2:$J$501,7,FALSE()),""))</f>
        <v/>
      </c>
      <c r="H1434" s="20"/>
      <c r="I1434" s="20"/>
      <c r="J1434" s="21" t="str">
        <f aca="false">IF(OR(H1434="",I1434=""),"",ROUND(MOD(I1434-H1434,1)*24,2))</f>
        <v/>
      </c>
      <c r="K1434" s="22" t="str">
        <f aca="false">IF(OR(H1434="",F1434=""),"",IF(ROUND(MAX(0,MOD(H1434-F1434+0.5,1)-0.5)*1440,0)&gt;IFERROR(VLOOKUP(E1434,الورديات!$A$2:$E$21,5,FALSE()),0),ROUND(MAX(0,MOD(H1434-F1434+0.5,1)-0.5)*1440,0),0))</f>
        <v/>
      </c>
      <c r="L1434" s="22" t="str">
        <f aca="false">IF(OR(I1434="",G1434=""),"",ROUND(MAX(0,MOD(G1434-I1434+0.5,1)-0.5)*1440,0))</f>
        <v/>
      </c>
      <c r="M1434" s="22" t="str">
        <f aca="false">IF(OR(I1434="",G1434=""),"",IF(ROUND(MAX(0,MOD(I1434-G1434+0.5,1)-0.5)*1440,0)&gt;=الإعدادات!$B$8,ROUND(MAX(0,MOD(I1434-G1434+0.5,1)-0.5)*1440,0),0))</f>
        <v/>
      </c>
      <c r="N1434" s="18" t="str">
        <f aca="false">IF(OR(A1434="",B1434=""),"",IF(COUNTIFS(الإجازات!$A$2:$A$1001,B1434,الإجازات!$D$2:$D$1001,"&lt;="&amp;A1434,الإجازات!$E$2:$E$1001,"&gt;="&amp;A1434,الإجازات!$G$2:$G$1001,"مقبولة")=0,"",LOOKUP(2,1/((الإجازات!$A$2:$A$1001=B1434)*(الإجازات!$D$2:$D$1001&lt;=A1434)*(الإجازات!$E$2:$E$1001&gt;=A1434)*(الإجازات!$G$2:$G$1001="مقبولة")),الإجازات!$C$2:$C$1001)))</f>
        <v/>
      </c>
      <c r="O1434" s="17"/>
      <c r="P1434" s="23" t="str">
        <f aca="false">IF(B1434="","",IF(ISNA(MATCH(B1434,الموظفين!$A$2:$A$501,0)),"⚠ كود غير موجود",IF(O1434&lt;&gt;"",O1434,IF(N1434&lt;&gt;"",N1434,IF(H1434="",IF(AND(A1434&lt;&gt;"",WEEKDAY(A1434)=الإعدادات!$B$11),"راحة أسبوعية","غائب"),IF(I1434="","بدون انصراف",IF(N(K1434)&gt;0,"متأخر","حاضر")))))))</f>
        <v/>
      </c>
      <c r="Q1434" s="24" t="str">
        <f aca="false">IF(B1434="","",IF(OR(P1434="غائب",P1434="غياب",P1434="إجازة بدون راتب"),IFERROR(VLOOKUP(B1434,الموظفين!$A$2:$J$501,8,FALSE()),0),0))</f>
        <v/>
      </c>
      <c r="R1434" s="24" t="str">
        <f aca="false">IF(B1434="","",ROUND((N(K1434)+N(L1434))/60*IFERROR(VLOOKUP(B1434,الموظفين!$A$2:$J$501,8,FALSE()),0)/الإعدادات!$B$6*الإعدادات!$B$9,2))</f>
        <v/>
      </c>
      <c r="S1434" s="24" t="str">
        <f aca="false">IF(OR(B1434="",M1434=""),"",ROUND(M1434/60*IFERROR(VLOOKUP(B1434,الموظفين!$A$2:$J$501,9,FALSE()),0),2))</f>
        <v/>
      </c>
      <c r="T1434" s="17"/>
      <c r="U1434" s="23" t="str">
        <f aca="false">IF(OR(A1434="",B1434=""),"",A1434&amp;"|"&amp;B1434)</f>
        <v/>
      </c>
    </row>
    <row r="1435" customFormat="false" ht="15" hidden="false" customHeight="false" outlineLevel="0" collapsed="false">
      <c r="A1435" s="16"/>
      <c r="B1435" s="17"/>
      <c r="C1435" s="18" t="str">
        <f aca="false">IF($B1435="","",IFERROR(VLOOKUP($B1435,الموظفين!$A$2:$J$501,2,FALSE())&amp;"","⚠ كود غير موجود"))</f>
        <v/>
      </c>
      <c r="D1435" s="18" t="str">
        <f aca="false">IF($B1435="","",IFERROR(VLOOKUP($B1435,الموظفين!$A$2:$J$501,3,FALSE())&amp;"",""))</f>
        <v/>
      </c>
      <c r="E1435" s="18" t="str">
        <f aca="false">IF($B1435="","",IFERROR(VLOOKUP($B1435,الموظفين!$A$2:$J$501,5,FALSE())&amp;"",""))</f>
        <v/>
      </c>
      <c r="F1435" s="19" t="str">
        <f aca="false">IF($B1435="","",IFERROR(VLOOKUP($B1435,الموظفين!$A$2:$J$501,6,FALSE()),""))</f>
        <v/>
      </c>
      <c r="G1435" s="19" t="str">
        <f aca="false">IF($B1435="","",IFERROR(VLOOKUP($B1435,الموظفين!$A$2:$J$501,7,FALSE()),""))</f>
        <v/>
      </c>
      <c r="H1435" s="20"/>
      <c r="I1435" s="20"/>
      <c r="J1435" s="21" t="str">
        <f aca="false">IF(OR(H1435="",I1435=""),"",ROUND(MOD(I1435-H1435,1)*24,2))</f>
        <v/>
      </c>
      <c r="K1435" s="22" t="str">
        <f aca="false">IF(OR(H1435="",F1435=""),"",IF(ROUND(MAX(0,MOD(H1435-F1435+0.5,1)-0.5)*1440,0)&gt;IFERROR(VLOOKUP(E1435,الورديات!$A$2:$E$21,5,FALSE()),0),ROUND(MAX(0,MOD(H1435-F1435+0.5,1)-0.5)*1440,0),0))</f>
        <v/>
      </c>
      <c r="L1435" s="22" t="str">
        <f aca="false">IF(OR(I1435="",G1435=""),"",ROUND(MAX(0,MOD(G1435-I1435+0.5,1)-0.5)*1440,0))</f>
        <v/>
      </c>
      <c r="M1435" s="22" t="str">
        <f aca="false">IF(OR(I1435="",G1435=""),"",IF(ROUND(MAX(0,MOD(I1435-G1435+0.5,1)-0.5)*1440,0)&gt;=الإعدادات!$B$8,ROUND(MAX(0,MOD(I1435-G1435+0.5,1)-0.5)*1440,0),0))</f>
        <v/>
      </c>
      <c r="N1435" s="18" t="str">
        <f aca="false">IF(OR(A1435="",B1435=""),"",IF(COUNTIFS(الإجازات!$A$2:$A$1001,B1435,الإجازات!$D$2:$D$1001,"&lt;="&amp;A1435,الإجازات!$E$2:$E$1001,"&gt;="&amp;A1435,الإجازات!$G$2:$G$1001,"مقبولة")=0,"",LOOKUP(2,1/((الإجازات!$A$2:$A$1001=B1435)*(الإجازات!$D$2:$D$1001&lt;=A1435)*(الإجازات!$E$2:$E$1001&gt;=A1435)*(الإجازات!$G$2:$G$1001="مقبولة")),الإجازات!$C$2:$C$1001)))</f>
        <v/>
      </c>
      <c r="O1435" s="17"/>
      <c r="P1435" s="23" t="str">
        <f aca="false">IF(B1435="","",IF(ISNA(MATCH(B1435,الموظفين!$A$2:$A$501,0)),"⚠ كود غير موجود",IF(O1435&lt;&gt;"",O1435,IF(N1435&lt;&gt;"",N1435,IF(H1435="",IF(AND(A1435&lt;&gt;"",WEEKDAY(A1435)=الإعدادات!$B$11),"راحة أسبوعية","غائب"),IF(I1435="","بدون انصراف",IF(N(K1435)&gt;0,"متأخر","حاضر")))))))</f>
        <v/>
      </c>
      <c r="Q1435" s="24" t="str">
        <f aca="false">IF(B1435="","",IF(OR(P1435="غائب",P1435="غياب",P1435="إجازة بدون راتب"),IFERROR(VLOOKUP(B1435,الموظفين!$A$2:$J$501,8,FALSE()),0),0))</f>
        <v/>
      </c>
      <c r="R1435" s="24" t="str">
        <f aca="false">IF(B1435="","",ROUND((N(K1435)+N(L1435))/60*IFERROR(VLOOKUP(B1435,الموظفين!$A$2:$J$501,8,FALSE()),0)/الإعدادات!$B$6*الإعدادات!$B$9,2))</f>
        <v/>
      </c>
      <c r="S1435" s="24" t="str">
        <f aca="false">IF(OR(B1435="",M1435=""),"",ROUND(M1435/60*IFERROR(VLOOKUP(B1435,الموظفين!$A$2:$J$501,9,FALSE()),0),2))</f>
        <v/>
      </c>
      <c r="T1435" s="17"/>
      <c r="U1435" s="23" t="str">
        <f aca="false">IF(OR(A1435="",B1435=""),"",A1435&amp;"|"&amp;B1435)</f>
        <v/>
      </c>
    </row>
    <row r="1436" customFormat="false" ht="15" hidden="false" customHeight="false" outlineLevel="0" collapsed="false">
      <c r="A1436" s="16"/>
      <c r="B1436" s="17"/>
      <c r="C1436" s="18" t="str">
        <f aca="false">IF($B1436="","",IFERROR(VLOOKUP($B1436,الموظفين!$A$2:$J$501,2,FALSE())&amp;"","⚠ كود غير موجود"))</f>
        <v/>
      </c>
      <c r="D1436" s="18" t="str">
        <f aca="false">IF($B1436="","",IFERROR(VLOOKUP($B1436,الموظفين!$A$2:$J$501,3,FALSE())&amp;"",""))</f>
        <v/>
      </c>
      <c r="E1436" s="18" t="str">
        <f aca="false">IF($B1436="","",IFERROR(VLOOKUP($B1436,الموظفين!$A$2:$J$501,5,FALSE())&amp;"",""))</f>
        <v/>
      </c>
      <c r="F1436" s="19" t="str">
        <f aca="false">IF($B1436="","",IFERROR(VLOOKUP($B1436,الموظفين!$A$2:$J$501,6,FALSE()),""))</f>
        <v/>
      </c>
      <c r="G1436" s="19" t="str">
        <f aca="false">IF($B1436="","",IFERROR(VLOOKUP($B1436,الموظفين!$A$2:$J$501,7,FALSE()),""))</f>
        <v/>
      </c>
      <c r="H1436" s="20"/>
      <c r="I1436" s="20"/>
      <c r="J1436" s="21" t="str">
        <f aca="false">IF(OR(H1436="",I1436=""),"",ROUND(MOD(I1436-H1436,1)*24,2))</f>
        <v/>
      </c>
      <c r="K1436" s="22" t="str">
        <f aca="false">IF(OR(H1436="",F1436=""),"",IF(ROUND(MAX(0,MOD(H1436-F1436+0.5,1)-0.5)*1440,0)&gt;IFERROR(VLOOKUP(E1436,الورديات!$A$2:$E$21,5,FALSE()),0),ROUND(MAX(0,MOD(H1436-F1436+0.5,1)-0.5)*1440,0),0))</f>
        <v/>
      </c>
      <c r="L1436" s="22" t="str">
        <f aca="false">IF(OR(I1436="",G1436=""),"",ROUND(MAX(0,MOD(G1436-I1436+0.5,1)-0.5)*1440,0))</f>
        <v/>
      </c>
      <c r="M1436" s="22" t="str">
        <f aca="false">IF(OR(I1436="",G1436=""),"",IF(ROUND(MAX(0,MOD(I1436-G1436+0.5,1)-0.5)*1440,0)&gt;=الإعدادات!$B$8,ROUND(MAX(0,MOD(I1436-G1436+0.5,1)-0.5)*1440,0),0))</f>
        <v/>
      </c>
      <c r="N1436" s="18" t="str">
        <f aca="false">IF(OR(A1436="",B1436=""),"",IF(COUNTIFS(الإجازات!$A$2:$A$1001,B1436,الإجازات!$D$2:$D$1001,"&lt;="&amp;A1436,الإجازات!$E$2:$E$1001,"&gt;="&amp;A1436,الإجازات!$G$2:$G$1001,"مقبولة")=0,"",LOOKUP(2,1/((الإجازات!$A$2:$A$1001=B1436)*(الإجازات!$D$2:$D$1001&lt;=A1436)*(الإجازات!$E$2:$E$1001&gt;=A1436)*(الإجازات!$G$2:$G$1001="مقبولة")),الإجازات!$C$2:$C$1001)))</f>
        <v/>
      </c>
      <c r="O1436" s="17"/>
      <c r="P1436" s="23" t="str">
        <f aca="false">IF(B1436="","",IF(ISNA(MATCH(B1436,الموظفين!$A$2:$A$501,0)),"⚠ كود غير موجود",IF(O1436&lt;&gt;"",O1436,IF(N1436&lt;&gt;"",N1436,IF(H1436="",IF(AND(A1436&lt;&gt;"",WEEKDAY(A1436)=الإعدادات!$B$11),"راحة أسبوعية","غائب"),IF(I1436="","بدون انصراف",IF(N(K1436)&gt;0,"متأخر","حاضر")))))))</f>
        <v/>
      </c>
      <c r="Q1436" s="24" t="str">
        <f aca="false">IF(B1436="","",IF(OR(P1436="غائب",P1436="غياب",P1436="إجازة بدون راتب"),IFERROR(VLOOKUP(B1436,الموظفين!$A$2:$J$501,8,FALSE()),0),0))</f>
        <v/>
      </c>
      <c r="R1436" s="24" t="str">
        <f aca="false">IF(B1436="","",ROUND((N(K1436)+N(L1436))/60*IFERROR(VLOOKUP(B1436,الموظفين!$A$2:$J$501,8,FALSE()),0)/الإعدادات!$B$6*الإعدادات!$B$9,2))</f>
        <v/>
      </c>
      <c r="S1436" s="24" t="str">
        <f aca="false">IF(OR(B1436="",M1436=""),"",ROUND(M1436/60*IFERROR(VLOOKUP(B1436,الموظفين!$A$2:$J$501,9,FALSE()),0),2))</f>
        <v/>
      </c>
      <c r="T1436" s="17"/>
      <c r="U1436" s="23" t="str">
        <f aca="false">IF(OR(A1436="",B1436=""),"",A1436&amp;"|"&amp;B1436)</f>
        <v/>
      </c>
    </row>
    <row r="1437" customFormat="false" ht="15" hidden="false" customHeight="false" outlineLevel="0" collapsed="false">
      <c r="A1437" s="16"/>
      <c r="B1437" s="17"/>
      <c r="C1437" s="18" t="str">
        <f aca="false">IF($B1437="","",IFERROR(VLOOKUP($B1437,الموظفين!$A$2:$J$501,2,FALSE())&amp;"","⚠ كود غير موجود"))</f>
        <v/>
      </c>
      <c r="D1437" s="18" t="str">
        <f aca="false">IF($B1437="","",IFERROR(VLOOKUP($B1437,الموظفين!$A$2:$J$501,3,FALSE())&amp;"",""))</f>
        <v/>
      </c>
      <c r="E1437" s="18" t="str">
        <f aca="false">IF($B1437="","",IFERROR(VLOOKUP($B1437,الموظفين!$A$2:$J$501,5,FALSE())&amp;"",""))</f>
        <v/>
      </c>
      <c r="F1437" s="19" t="str">
        <f aca="false">IF($B1437="","",IFERROR(VLOOKUP($B1437,الموظفين!$A$2:$J$501,6,FALSE()),""))</f>
        <v/>
      </c>
      <c r="G1437" s="19" t="str">
        <f aca="false">IF($B1437="","",IFERROR(VLOOKUP($B1437,الموظفين!$A$2:$J$501,7,FALSE()),""))</f>
        <v/>
      </c>
      <c r="H1437" s="20"/>
      <c r="I1437" s="20"/>
      <c r="J1437" s="21" t="str">
        <f aca="false">IF(OR(H1437="",I1437=""),"",ROUND(MOD(I1437-H1437,1)*24,2))</f>
        <v/>
      </c>
      <c r="K1437" s="22" t="str">
        <f aca="false">IF(OR(H1437="",F1437=""),"",IF(ROUND(MAX(0,MOD(H1437-F1437+0.5,1)-0.5)*1440,0)&gt;IFERROR(VLOOKUP(E1437,الورديات!$A$2:$E$21,5,FALSE()),0),ROUND(MAX(0,MOD(H1437-F1437+0.5,1)-0.5)*1440,0),0))</f>
        <v/>
      </c>
      <c r="L1437" s="22" t="str">
        <f aca="false">IF(OR(I1437="",G1437=""),"",ROUND(MAX(0,MOD(G1437-I1437+0.5,1)-0.5)*1440,0))</f>
        <v/>
      </c>
      <c r="M1437" s="22" t="str">
        <f aca="false">IF(OR(I1437="",G1437=""),"",IF(ROUND(MAX(0,MOD(I1437-G1437+0.5,1)-0.5)*1440,0)&gt;=الإعدادات!$B$8,ROUND(MAX(0,MOD(I1437-G1437+0.5,1)-0.5)*1440,0),0))</f>
        <v/>
      </c>
      <c r="N1437" s="18" t="str">
        <f aca="false">IF(OR(A1437="",B1437=""),"",IF(COUNTIFS(الإجازات!$A$2:$A$1001,B1437,الإجازات!$D$2:$D$1001,"&lt;="&amp;A1437,الإجازات!$E$2:$E$1001,"&gt;="&amp;A1437,الإجازات!$G$2:$G$1001,"مقبولة")=0,"",LOOKUP(2,1/((الإجازات!$A$2:$A$1001=B1437)*(الإجازات!$D$2:$D$1001&lt;=A1437)*(الإجازات!$E$2:$E$1001&gt;=A1437)*(الإجازات!$G$2:$G$1001="مقبولة")),الإجازات!$C$2:$C$1001)))</f>
        <v/>
      </c>
      <c r="O1437" s="17"/>
      <c r="P1437" s="23" t="str">
        <f aca="false">IF(B1437="","",IF(ISNA(MATCH(B1437,الموظفين!$A$2:$A$501,0)),"⚠ كود غير موجود",IF(O1437&lt;&gt;"",O1437,IF(N1437&lt;&gt;"",N1437,IF(H1437="",IF(AND(A1437&lt;&gt;"",WEEKDAY(A1437)=الإعدادات!$B$11),"راحة أسبوعية","غائب"),IF(I1437="","بدون انصراف",IF(N(K1437)&gt;0,"متأخر","حاضر")))))))</f>
        <v/>
      </c>
      <c r="Q1437" s="24" t="str">
        <f aca="false">IF(B1437="","",IF(OR(P1437="غائب",P1437="غياب",P1437="إجازة بدون راتب"),IFERROR(VLOOKUP(B1437,الموظفين!$A$2:$J$501,8,FALSE()),0),0))</f>
        <v/>
      </c>
      <c r="R1437" s="24" t="str">
        <f aca="false">IF(B1437="","",ROUND((N(K1437)+N(L1437))/60*IFERROR(VLOOKUP(B1437,الموظفين!$A$2:$J$501,8,FALSE()),0)/الإعدادات!$B$6*الإعدادات!$B$9,2))</f>
        <v/>
      </c>
      <c r="S1437" s="24" t="str">
        <f aca="false">IF(OR(B1437="",M1437=""),"",ROUND(M1437/60*IFERROR(VLOOKUP(B1437,الموظفين!$A$2:$J$501,9,FALSE()),0),2))</f>
        <v/>
      </c>
      <c r="T1437" s="17"/>
      <c r="U1437" s="23" t="str">
        <f aca="false">IF(OR(A1437="",B1437=""),"",A1437&amp;"|"&amp;B1437)</f>
        <v/>
      </c>
    </row>
    <row r="1438" customFormat="false" ht="15" hidden="false" customHeight="false" outlineLevel="0" collapsed="false">
      <c r="A1438" s="16"/>
      <c r="B1438" s="17"/>
      <c r="C1438" s="18" t="str">
        <f aca="false">IF($B1438="","",IFERROR(VLOOKUP($B1438,الموظفين!$A$2:$J$501,2,FALSE())&amp;"","⚠ كود غير موجود"))</f>
        <v/>
      </c>
      <c r="D1438" s="18" t="str">
        <f aca="false">IF($B1438="","",IFERROR(VLOOKUP($B1438,الموظفين!$A$2:$J$501,3,FALSE())&amp;"",""))</f>
        <v/>
      </c>
      <c r="E1438" s="18" t="str">
        <f aca="false">IF($B1438="","",IFERROR(VLOOKUP($B1438,الموظفين!$A$2:$J$501,5,FALSE())&amp;"",""))</f>
        <v/>
      </c>
      <c r="F1438" s="19" t="str">
        <f aca="false">IF($B1438="","",IFERROR(VLOOKUP($B1438,الموظفين!$A$2:$J$501,6,FALSE()),""))</f>
        <v/>
      </c>
      <c r="G1438" s="19" t="str">
        <f aca="false">IF($B1438="","",IFERROR(VLOOKUP($B1438,الموظفين!$A$2:$J$501,7,FALSE()),""))</f>
        <v/>
      </c>
      <c r="H1438" s="20"/>
      <c r="I1438" s="20"/>
      <c r="J1438" s="21" t="str">
        <f aca="false">IF(OR(H1438="",I1438=""),"",ROUND(MOD(I1438-H1438,1)*24,2))</f>
        <v/>
      </c>
      <c r="K1438" s="22" t="str">
        <f aca="false">IF(OR(H1438="",F1438=""),"",IF(ROUND(MAX(0,MOD(H1438-F1438+0.5,1)-0.5)*1440,0)&gt;IFERROR(VLOOKUP(E1438,الورديات!$A$2:$E$21,5,FALSE()),0),ROUND(MAX(0,MOD(H1438-F1438+0.5,1)-0.5)*1440,0),0))</f>
        <v/>
      </c>
      <c r="L1438" s="22" t="str">
        <f aca="false">IF(OR(I1438="",G1438=""),"",ROUND(MAX(0,MOD(G1438-I1438+0.5,1)-0.5)*1440,0))</f>
        <v/>
      </c>
      <c r="M1438" s="22" t="str">
        <f aca="false">IF(OR(I1438="",G1438=""),"",IF(ROUND(MAX(0,MOD(I1438-G1438+0.5,1)-0.5)*1440,0)&gt;=الإعدادات!$B$8,ROUND(MAX(0,MOD(I1438-G1438+0.5,1)-0.5)*1440,0),0))</f>
        <v/>
      </c>
      <c r="N1438" s="18" t="str">
        <f aca="false">IF(OR(A1438="",B1438=""),"",IF(COUNTIFS(الإجازات!$A$2:$A$1001,B1438,الإجازات!$D$2:$D$1001,"&lt;="&amp;A1438,الإجازات!$E$2:$E$1001,"&gt;="&amp;A1438,الإجازات!$G$2:$G$1001,"مقبولة")=0,"",LOOKUP(2,1/((الإجازات!$A$2:$A$1001=B1438)*(الإجازات!$D$2:$D$1001&lt;=A1438)*(الإجازات!$E$2:$E$1001&gt;=A1438)*(الإجازات!$G$2:$G$1001="مقبولة")),الإجازات!$C$2:$C$1001)))</f>
        <v/>
      </c>
      <c r="O1438" s="17"/>
      <c r="P1438" s="23" t="str">
        <f aca="false">IF(B1438="","",IF(ISNA(MATCH(B1438,الموظفين!$A$2:$A$501,0)),"⚠ كود غير موجود",IF(O1438&lt;&gt;"",O1438,IF(N1438&lt;&gt;"",N1438,IF(H1438="",IF(AND(A1438&lt;&gt;"",WEEKDAY(A1438)=الإعدادات!$B$11),"راحة أسبوعية","غائب"),IF(I1438="","بدون انصراف",IF(N(K1438)&gt;0,"متأخر","حاضر")))))))</f>
        <v/>
      </c>
      <c r="Q1438" s="24" t="str">
        <f aca="false">IF(B1438="","",IF(OR(P1438="غائب",P1438="غياب",P1438="إجازة بدون راتب"),IFERROR(VLOOKUP(B1438,الموظفين!$A$2:$J$501,8,FALSE()),0),0))</f>
        <v/>
      </c>
      <c r="R1438" s="24" t="str">
        <f aca="false">IF(B1438="","",ROUND((N(K1438)+N(L1438))/60*IFERROR(VLOOKUP(B1438,الموظفين!$A$2:$J$501,8,FALSE()),0)/الإعدادات!$B$6*الإعدادات!$B$9,2))</f>
        <v/>
      </c>
      <c r="S1438" s="24" t="str">
        <f aca="false">IF(OR(B1438="",M1438=""),"",ROUND(M1438/60*IFERROR(VLOOKUP(B1438,الموظفين!$A$2:$J$501,9,FALSE()),0),2))</f>
        <v/>
      </c>
      <c r="T1438" s="17"/>
      <c r="U1438" s="23" t="str">
        <f aca="false">IF(OR(A1438="",B1438=""),"",A1438&amp;"|"&amp;B1438)</f>
        <v/>
      </c>
    </row>
    <row r="1439" customFormat="false" ht="15" hidden="false" customHeight="false" outlineLevel="0" collapsed="false">
      <c r="A1439" s="16"/>
      <c r="B1439" s="17"/>
      <c r="C1439" s="18" t="str">
        <f aca="false">IF($B1439="","",IFERROR(VLOOKUP($B1439,الموظفين!$A$2:$J$501,2,FALSE())&amp;"","⚠ كود غير موجود"))</f>
        <v/>
      </c>
      <c r="D1439" s="18" t="str">
        <f aca="false">IF($B1439="","",IFERROR(VLOOKUP($B1439,الموظفين!$A$2:$J$501,3,FALSE())&amp;"",""))</f>
        <v/>
      </c>
      <c r="E1439" s="18" t="str">
        <f aca="false">IF($B1439="","",IFERROR(VLOOKUP($B1439,الموظفين!$A$2:$J$501,5,FALSE())&amp;"",""))</f>
        <v/>
      </c>
      <c r="F1439" s="19" t="str">
        <f aca="false">IF($B1439="","",IFERROR(VLOOKUP($B1439,الموظفين!$A$2:$J$501,6,FALSE()),""))</f>
        <v/>
      </c>
      <c r="G1439" s="19" t="str">
        <f aca="false">IF($B1439="","",IFERROR(VLOOKUP($B1439,الموظفين!$A$2:$J$501,7,FALSE()),""))</f>
        <v/>
      </c>
      <c r="H1439" s="20"/>
      <c r="I1439" s="20"/>
      <c r="J1439" s="21" t="str">
        <f aca="false">IF(OR(H1439="",I1439=""),"",ROUND(MOD(I1439-H1439,1)*24,2))</f>
        <v/>
      </c>
      <c r="K1439" s="22" t="str">
        <f aca="false">IF(OR(H1439="",F1439=""),"",IF(ROUND(MAX(0,MOD(H1439-F1439+0.5,1)-0.5)*1440,0)&gt;IFERROR(VLOOKUP(E1439,الورديات!$A$2:$E$21,5,FALSE()),0),ROUND(MAX(0,MOD(H1439-F1439+0.5,1)-0.5)*1440,0),0))</f>
        <v/>
      </c>
      <c r="L1439" s="22" t="str">
        <f aca="false">IF(OR(I1439="",G1439=""),"",ROUND(MAX(0,MOD(G1439-I1439+0.5,1)-0.5)*1440,0))</f>
        <v/>
      </c>
      <c r="M1439" s="22" t="str">
        <f aca="false">IF(OR(I1439="",G1439=""),"",IF(ROUND(MAX(0,MOD(I1439-G1439+0.5,1)-0.5)*1440,0)&gt;=الإعدادات!$B$8,ROUND(MAX(0,MOD(I1439-G1439+0.5,1)-0.5)*1440,0),0))</f>
        <v/>
      </c>
      <c r="N1439" s="18" t="str">
        <f aca="false">IF(OR(A1439="",B1439=""),"",IF(COUNTIFS(الإجازات!$A$2:$A$1001,B1439,الإجازات!$D$2:$D$1001,"&lt;="&amp;A1439,الإجازات!$E$2:$E$1001,"&gt;="&amp;A1439,الإجازات!$G$2:$G$1001,"مقبولة")=0,"",LOOKUP(2,1/((الإجازات!$A$2:$A$1001=B1439)*(الإجازات!$D$2:$D$1001&lt;=A1439)*(الإجازات!$E$2:$E$1001&gt;=A1439)*(الإجازات!$G$2:$G$1001="مقبولة")),الإجازات!$C$2:$C$1001)))</f>
        <v/>
      </c>
      <c r="O1439" s="17"/>
      <c r="P1439" s="23" t="str">
        <f aca="false">IF(B1439="","",IF(ISNA(MATCH(B1439,الموظفين!$A$2:$A$501,0)),"⚠ كود غير موجود",IF(O1439&lt;&gt;"",O1439,IF(N1439&lt;&gt;"",N1439,IF(H1439="",IF(AND(A1439&lt;&gt;"",WEEKDAY(A1439)=الإعدادات!$B$11),"راحة أسبوعية","غائب"),IF(I1439="","بدون انصراف",IF(N(K1439)&gt;0,"متأخر","حاضر")))))))</f>
        <v/>
      </c>
      <c r="Q1439" s="24" t="str">
        <f aca="false">IF(B1439="","",IF(OR(P1439="غائب",P1439="غياب",P1439="إجازة بدون راتب"),IFERROR(VLOOKUP(B1439,الموظفين!$A$2:$J$501,8,FALSE()),0),0))</f>
        <v/>
      </c>
      <c r="R1439" s="24" t="str">
        <f aca="false">IF(B1439="","",ROUND((N(K1439)+N(L1439))/60*IFERROR(VLOOKUP(B1439,الموظفين!$A$2:$J$501,8,FALSE()),0)/الإعدادات!$B$6*الإعدادات!$B$9,2))</f>
        <v/>
      </c>
      <c r="S1439" s="24" t="str">
        <f aca="false">IF(OR(B1439="",M1439=""),"",ROUND(M1439/60*IFERROR(VLOOKUP(B1439,الموظفين!$A$2:$J$501,9,FALSE()),0),2))</f>
        <v/>
      </c>
      <c r="T1439" s="17"/>
      <c r="U1439" s="23" t="str">
        <f aca="false">IF(OR(A1439="",B1439=""),"",A1439&amp;"|"&amp;B1439)</f>
        <v/>
      </c>
    </row>
    <row r="1440" customFormat="false" ht="15" hidden="false" customHeight="false" outlineLevel="0" collapsed="false">
      <c r="A1440" s="16"/>
      <c r="B1440" s="17"/>
      <c r="C1440" s="18" t="str">
        <f aca="false">IF($B1440="","",IFERROR(VLOOKUP($B1440,الموظفين!$A$2:$J$501,2,FALSE())&amp;"","⚠ كود غير موجود"))</f>
        <v/>
      </c>
      <c r="D1440" s="18" t="str">
        <f aca="false">IF($B1440="","",IFERROR(VLOOKUP($B1440,الموظفين!$A$2:$J$501,3,FALSE())&amp;"",""))</f>
        <v/>
      </c>
      <c r="E1440" s="18" t="str">
        <f aca="false">IF($B1440="","",IFERROR(VLOOKUP($B1440,الموظفين!$A$2:$J$501,5,FALSE())&amp;"",""))</f>
        <v/>
      </c>
      <c r="F1440" s="19" t="str">
        <f aca="false">IF($B1440="","",IFERROR(VLOOKUP($B1440,الموظفين!$A$2:$J$501,6,FALSE()),""))</f>
        <v/>
      </c>
      <c r="G1440" s="19" t="str">
        <f aca="false">IF($B1440="","",IFERROR(VLOOKUP($B1440,الموظفين!$A$2:$J$501,7,FALSE()),""))</f>
        <v/>
      </c>
      <c r="H1440" s="20"/>
      <c r="I1440" s="20"/>
      <c r="J1440" s="21" t="str">
        <f aca="false">IF(OR(H1440="",I1440=""),"",ROUND(MOD(I1440-H1440,1)*24,2))</f>
        <v/>
      </c>
      <c r="K1440" s="22" t="str">
        <f aca="false">IF(OR(H1440="",F1440=""),"",IF(ROUND(MAX(0,MOD(H1440-F1440+0.5,1)-0.5)*1440,0)&gt;IFERROR(VLOOKUP(E1440,الورديات!$A$2:$E$21,5,FALSE()),0),ROUND(MAX(0,MOD(H1440-F1440+0.5,1)-0.5)*1440,0),0))</f>
        <v/>
      </c>
      <c r="L1440" s="22" t="str">
        <f aca="false">IF(OR(I1440="",G1440=""),"",ROUND(MAX(0,MOD(G1440-I1440+0.5,1)-0.5)*1440,0))</f>
        <v/>
      </c>
      <c r="M1440" s="22" t="str">
        <f aca="false">IF(OR(I1440="",G1440=""),"",IF(ROUND(MAX(0,MOD(I1440-G1440+0.5,1)-0.5)*1440,0)&gt;=الإعدادات!$B$8,ROUND(MAX(0,MOD(I1440-G1440+0.5,1)-0.5)*1440,0),0))</f>
        <v/>
      </c>
      <c r="N1440" s="18" t="str">
        <f aca="false">IF(OR(A1440="",B1440=""),"",IF(COUNTIFS(الإجازات!$A$2:$A$1001,B1440,الإجازات!$D$2:$D$1001,"&lt;="&amp;A1440,الإجازات!$E$2:$E$1001,"&gt;="&amp;A1440,الإجازات!$G$2:$G$1001,"مقبولة")=0,"",LOOKUP(2,1/((الإجازات!$A$2:$A$1001=B1440)*(الإجازات!$D$2:$D$1001&lt;=A1440)*(الإجازات!$E$2:$E$1001&gt;=A1440)*(الإجازات!$G$2:$G$1001="مقبولة")),الإجازات!$C$2:$C$1001)))</f>
        <v/>
      </c>
      <c r="O1440" s="17"/>
      <c r="P1440" s="23" t="str">
        <f aca="false">IF(B1440="","",IF(ISNA(MATCH(B1440,الموظفين!$A$2:$A$501,0)),"⚠ كود غير موجود",IF(O1440&lt;&gt;"",O1440,IF(N1440&lt;&gt;"",N1440,IF(H1440="",IF(AND(A1440&lt;&gt;"",WEEKDAY(A1440)=الإعدادات!$B$11),"راحة أسبوعية","غائب"),IF(I1440="","بدون انصراف",IF(N(K1440)&gt;0,"متأخر","حاضر")))))))</f>
        <v/>
      </c>
      <c r="Q1440" s="24" t="str">
        <f aca="false">IF(B1440="","",IF(OR(P1440="غائب",P1440="غياب",P1440="إجازة بدون راتب"),IFERROR(VLOOKUP(B1440,الموظفين!$A$2:$J$501,8,FALSE()),0),0))</f>
        <v/>
      </c>
      <c r="R1440" s="24" t="str">
        <f aca="false">IF(B1440="","",ROUND((N(K1440)+N(L1440))/60*IFERROR(VLOOKUP(B1440,الموظفين!$A$2:$J$501,8,FALSE()),0)/الإعدادات!$B$6*الإعدادات!$B$9,2))</f>
        <v/>
      </c>
      <c r="S1440" s="24" t="str">
        <f aca="false">IF(OR(B1440="",M1440=""),"",ROUND(M1440/60*IFERROR(VLOOKUP(B1440,الموظفين!$A$2:$J$501,9,FALSE()),0),2))</f>
        <v/>
      </c>
      <c r="T1440" s="17"/>
      <c r="U1440" s="23" t="str">
        <f aca="false">IF(OR(A1440="",B1440=""),"",A1440&amp;"|"&amp;B1440)</f>
        <v/>
      </c>
    </row>
    <row r="1441" customFormat="false" ht="15" hidden="false" customHeight="false" outlineLevel="0" collapsed="false">
      <c r="A1441" s="16"/>
      <c r="B1441" s="17"/>
      <c r="C1441" s="18" t="str">
        <f aca="false">IF($B1441="","",IFERROR(VLOOKUP($B1441,الموظفين!$A$2:$J$501,2,FALSE())&amp;"","⚠ كود غير موجود"))</f>
        <v/>
      </c>
      <c r="D1441" s="18" t="str">
        <f aca="false">IF($B1441="","",IFERROR(VLOOKUP($B1441,الموظفين!$A$2:$J$501,3,FALSE())&amp;"",""))</f>
        <v/>
      </c>
      <c r="E1441" s="18" t="str">
        <f aca="false">IF($B1441="","",IFERROR(VLOOKUP($B1441,الموظفين!$A$2:$J$501,5,FALSE())&amp;"",""))</f>
        <v/>
      </c>
      <c r="F1441" s="19" t="str">
        <f aca="false">IF($B1441="","",IFERROR(VLOOKUP($B1441,الموظفين!$A$2:$J$501,6,FALSE()),""))</f>
        <v/>
      </c>
      <c r="G1441" s="19" t="str">
        <f aca="false">IF($B1441="","",IFERROR(VLOOKUP($B1441,الموظفين!$A$2:$J$501,7,FALSE()),""))</f>
        <v/>
      </c>
      <c r="H1441" s="20"/>
      <c r="I1441" s="20"/>
      <c r="J1441" s="21" t="str">
        <f aca="false">IF(OR(H1441="",I1441=""),"",ROUND(MOD(I1441-H1441,1)*24,2))</f>
        <v/>
      </c>
      <c r="K1441" s="22" t="str">
        <f aca="false">IF(OR(H1441="",F1441=""),"",IF(ROUND(MAX(0,MOD(H1441-F1441+0.5,1)-0.5)*1440,0)&gt;IFERROR(VLOOKUP(E1441,الورديات!$A$2:$E$21,5,FALSE()),0),ROUND(MAX(0,MOD(H1441-F1441+0.5,1)-0.5)*1440,0),0))</f>
        <v/>
      </c>
      <c r="L1441" s="22" t="str">
        <f aca="false">IF(OR(I1441="",G1441=""),"",ROUND(MAX(0,MOD(G1441-I1441+0.5,1)-0.5)*1440,0))</f>
        <v/>
      </c>
      <c r="M1441" s="22" t="str">
        <f aca="false">IF(OR(I1441="",G1441=""),"",IF(ROUND(MAX(0,MOD(I1441-G1441+0.5,1)-0.5)*1440,0)&gt;=الإعدادات!$B$8,ROUND(MAX(0,MOD(I1441-G1441+0.5,1)-0.5)*1440,0),0))</f>
        <v/>
      </c>
      <c r="N1441" s="18" t="str">
        <f aca="false">IF(OR(A1441="",B1441=""),"",IF(COUNTIFS(الإجازات!$A$2:$A$1001,B1441,الإجازات!$D$2:$D$1001,"&lt;="&amp;A1441,الإجازات!$E$2:$E$1001,"&gt;="&amp;A1441,الإجازات!$G$2:$G$1001,"مقبولة")=0,"",LOOKUP(2,1/((الإجازات!$A$2:$A$1001=B1441)*(الإجازات!$D$2:$D$1001&lt;=A1441)*(الإجازات!$E$2:$E$1001&gt;=A1441)*(الإجازات!$G$2:$G$1001="مقبولة")),الإجازات!$C$2:$C$1001)))</f>
        <v/>
      </c>
      <c r="O1441" s="17"/>
      <c r="P1441" s="23" t="str">
        <f aca="false">IF(B1441="","",IF(ISNA(MATCH(B1441,الموظفين!$A$2:$A$501,0)),"⚠ كود غير موجود",IF(O1441&lt;&gt;"",O1441,IF(N1441&lt;&gt;"",N1441,IF(H1441="",IF(AND(A1441&lt;&gt;"",WEEKDAY(A1441)=الإعدادات!$B$11),"راحة أسبوعية","غائب"),IF(I1441="","بدون انصراف",IF(N(K1441)&gt;0,"متأخر","حاضر")))))))</f>
        <v/>
      </c>
      <c r="Q1441" s="24" t="str">
        <f aca="false">IF(B1441="","",IF(OR(P1441="غائب",P1441="غياب",P1441="إجازة بدون راتب"),IFERROR(VLOOKUP(B1441,الموظفين!$A$2:$J$501,8,FALSE()),0),0))</f>
        <v/>
      </c>
      <c r="R1441" s="24" t="str">
        <f aca="false">IF(B1441="","",ROUND((N(K1441)+N(L1441))/60*IFERROR(VLOOKUP(B1441,الموظفين!$A$2:$J$501,8,FALSE()),0)/الإعدادات!$B$6*الإعدادات!$B$9,2))</f>
        <v/>
      </c>
      <c r="S1441" s="24" t="str">
        <f aca="false">IF(OR(B1441="",M1441=""),"",ROUND(M1441/60*IFERROR(VLOOKUP(B1441,الموظفين!$A$2:$J$501,9,FALSE()),0),2))</f>
        <v/>
      </c>
      <c r="T1441" s="17"/>
      <c r="U1441" s="23" t="str">
        <f aca="false">IF(OR(A1441="",B1441=""),"",A1441&amp;"|"&amp;B1441)</f>
        <v/>
      </c>
    </row>
    <row r="1442" customFormat="false" ht="15" hidden="false" customHeight="false" outlineLevel="0" collapsed="false">
      <c r="A1442" s="16"/>
      <c r="B1442" s="17"/>
      <c r="C1442" s="18" t="str">
        <f aca="false">IF($B1442="","",IFERROR(VLOOKUP($B1442,الموظفين!$A$2:$J$501,2,FALSE())&amp;"","⚠ كود غير موجود"))</f>
        <v/>
      </c>
      <c r="D1442" s="18" t="str">
        <f aca="false">IF($B1442="","",IFERROR(VLOOKUP($B1442,الموظفين!$A$2:$J$501,3,FALSE())&amp;"",""))</f>
        <v/>
      </c>
      <c r="E1442" s="18" t="str">
        <f aca="false">IF($B1442="","",IFERROR(VLOOKUP($B1442,الموظفين!$A$2:$J$501,5,FALSE())&amp;"",""))</f>
        <v/>
      </c>
      <c r="F1442" s="19" t="str">
        <f aca="false">IF($B1442="","",IFERROR(VLOOKUP($B1442,الموظفين!$A$2:$J$501,6,FALSE()),""))</f>
        <v/>
      </c>
      <c r="G1442" s="19" t="str">
        <f aca="false">IF($B1442="","",IFERROR(VLOOKUP($B1442,الموظفين!$A$2:$J$501,7,FALSE()),""))</f>
        <v/>
      </c>
      <c r="H1442" s="20"/>
      <c r="I1442" s="20"/>
      <c r="J1442" s="21" t="str">
        <f aca="false">IF(OR(H1442="",I1442=""),"",ROUND(MOD(I1442-H1442,1)*24,2))</f>
        <v/>
      </c>
      <c r="K1442" s="22" t="str">
        <f aca="false">IF(OR(H1442="",F1442=""),"",IF(ROUND(MAX(0,MOD(H1442-F1442+0.5,1)-0.5)*1440,0)&gt;IFERROR(VLOOKUP(E1442,الورديات!$A$2:$E$21,5,FALSE()),0),ROUND(MAX(0,MOD(H1442-F1442+0.5,1)-0.5)*1440,0),0))</f>
        <v/>
      </c>
      <c r="L1442" s="22" t="str">
        <f aca="false">IF(OR(I1442="",G1442=""),"",ROUND(MAX(0,MOD(G1442-I1442+0.5,1)-0.5)*1440,0))</f>
        <v/>
      </c>
      <c r="M1442" s="22" t="str">
        <f aca="false">IF(OR(I1442="",G1442=""),"",IF(ROUND(MAX(0,MOD(I1442-G1442+0.5,1)-0.5)*1440,0)&gt;=الإعدادات!$B$8,ROUND(MAX(0,MOD(I1442-G1442+0.5,1)-0.5)*1440,0),0))</f>
        <v/>
      </c>
      <c r="N1442" s="18" t="str">
        <f aca="false">IF(OR(A1442="",B1442=""),"",IF(COUNTIFS(الإجازات!$A$2:$A$1001,B1442,الإجازات!$D$2:$D$1001,"&lt;="&amp;A1442,الإجازات!$E$2:$E$1001,"&gt;="&amp;A1442,الإجازات!$G$2:$G$1001,"مقبولة")=0,"",LOOKUP(2,1/((الإجازات!$A$2:$A$1001=B1442)*(الإجازات!$D$2:$D$1001&lt;=A1442)*(الإجازات!$E$2:$E$1001&gt;=A1442)*(الإجازات!$G$2:$G$1001="مقبولة")),الإجازات!$C$2:$C$1001)))</f>
        <v/>
      </c>
      <c r="O1442" s="17"/>
      <c r="P1442" s="23" t="str">
        <f aca="false">IF(B1442="","",IF(ISNA(MATCH(B1442,الموظفين!$A$2:$A$501,0)),"⚠ كود غير موجود",IF(O1442&lt;&gt;"",O1442,IF(N1442&lt;&gt;"",N1442,IF(H1442="",IF(AND(A1442&lt;&gt;"",WEEKDAY(A1442)=الإعدادات!$B$11),"راحة أسبوعية","غائب"),IF(I1442="","بدون انصراف",IF(N(K1442)&gt;0,"متأخر","حاضر")))))))</f>
        <v/>
      </c>
      <c r="Q1442" s="24" t="str">
        <f aca="false">IF(B1442="","",IF(OR(P1442="غائب",P1442="غياب",P1442="إجازة بدون راتب"),IFERROR(VLOOKUP(B1442,الموظفين!$A$2:$J$501,8,FALSE()),0),0))</f>
        <v/>
      </c>
      <c r="R1442" s="24" t="str">
        <f aca="false">IF(B1442="","",ROUND((N(K1442)+N(L1442))/60*IFERROR(VLOOKUP(B1442,الموظفين!$A$2:$J$501,8,FALSE()),0)/الإعدادات!$B$6*الإعدادات!$B$9,2))</f>
        <v/>
      </c>
      <c r="S1442" s="24" t="str">
        <f aca="false">IF(OR(B1442="",M1442=""),"",ROUND(M1442/60*IFERROR(VLOOKUP(B1442,الموظفين!$A$2:$J$501,9,FALSE()),0),2))</f>
        <v/>
      </c>
      <c r="T1442" s="17"/>
      <c r="U1442" s="23" t="str">
        <f aca="false">IF(OR(A1442="",B1442=""),"",A1442&amp;"|"&amp;B1442)</f>
        <v/>
      </c>
    </row>
    <row r="1443" customFormat="false" ht="15" hidden="false" customHeight="false" outlineLevel="0" collapsed="false">
      <c r="A1443" s="16"/>
      <c r="B1443" s="17"/>
      <c r="C1443" s="18" t="str">
        <f aca="false">IF($B1443="","",IFERROR(VLOOKUP($B1443,الموظفين!$A$2:$J$501,2,FALSE())&amp;"","⚠ كود غير موجود"))</f>
        <v/>
      </c>
      <c r="D1443" s="18" t="str">
        <f aca="false">IF($B1443="","",IFERROR(VLOOKUP($B1443,الموظفين!$A$2:$J$501,3,FALSE())&amp;"",""))</f>
        <v/>
      </c>
      <c r="E1443" s="18" t="str">
        <f aca="false">IF($B1443="","",IFERROR(VLOOKUP($B1443,الموظفين!$A$2:$J$501,5,FALSE())&amp;"",""))</f>
        <v/>
      </c>
      <c r="F1443" s="19" t="str">
        <f aca="false">IF($B1443="","",IFERROR(VLOOKUP($B1443,الموظفين!$A$2:$J$501,6,FALSE()),""))</f>
        <v/>
      </c>
      <c r="G1443" s="19" t="str">
        <f aca="false">IF($B1443="","",IFERROR(VLOOKUP($B1443,الموظفين!$A$2:$J$501,7,FALSE()),""))</f>
        <v/>
      </c>
      <c r="H1443" s="20"/>
      <c r="I1443" s="20"/>
      <c r="J1443" s="21" t="str">
        <f aca="false">IF(OR(H1443="",I1443=""),"",ROUND(MOD(I1443-H1443,1)*24,2))</f>
        <v/>
      </c>
      <c r="K1443" s="22" t="str">
        <f aca="false">IF(OR(H1443="",F1443=""),"",IF(ROUND(MAX(0,MOD(H1443-F1443+0.5,1)-0.5)*1440,0)&gt;IFERROR(VLOOKUP(E1443,الورديات!$A$2:$E$21,5,FALSE()),0),ROUND(MAX(0,MOD(H1443-F1443+0.5,1)-0.5)*1440,0),0))</f>
        <v/>
      </c>
      <c r="L1443" s="22" t="str">
        <f aca="false">IF(OR(I1443="",G1443=""),"",ROUND(MAX(0,MOD(G1443-I1443+0.5,1)-0.5)*1440,0))</f>
        <v/>
      </c>
      <c r="M1443" s="22" t="str">
        <f aca="false">IF(OR(I1443="",G1443=""),"",IF(ROUND(MAX(0,MOD(I1443-G1443+0.5,1)-0.5)*1440,0)&gt;=الإعدادات!$B$8,ROUND(MAX(0,MOD(I1443-G1443+0.5,1)-0.5)*1440,0),0))</f>
        <v/>
      </c>
      <c r="N1443" s="18" t="str">
        <f aca="false">IF(OR(A1443="",B1443=""),"",IF(COUNTIFS(الإجازات!$A$2:$A$1001,B1443,الإجازات!$D$2:$D$1001,"&lt;="&amp;A1443,الإجازات!$E$2:$E$1001,"&gt;="&amp;A1443,الإجازات!$G$2:$G$1001,"مقبولة")=0,"",LOOKUP(2,1/((الإجازات!$A$2:$A$1001=B1443)*(الإجازات!$D$2:$D$1001&lt;=A1443)*(الإجازات!$E$2:$E$1001&gt;=A1443)*(الإجازات!$G$2:$G$1001="مقبولة")),الإجازات!$C$2:$C$1001)))</f>
        <v/>
      </c>
      <c r="O1443" s="17"/>
      <c r="P1443" s="23" t="str">
        <f aca="false">IF(B1443="","",IF(ISNA(MATCH(B1443,الموظفين!$A$2:$A$501,0)),"⚠ كود غير موجود",IF(O1443&lt;&gt;"",O1443,IF(N1443&lt;&gt;"",N1443,IF(H1443="",IF(AND(A1443&lt;&gt;"",WEEKDAY(A1443)=الإعدادات!$B$11),"راحة أسبوعية","غائب"),IF(I1443="","بدون انصراف",IF(N(K1443)&gt;0,"متأخر","حاضر")))))))</f>
        <v/>
      </c>
      <c r="Q1443" s="24" t="str">
        <f aca="false">IF(B1443="","",IF(OR(P1443="غائب",P1443="غياب",P1443="إجازة بدون راتب"),IFERROR(VLOOKUP(B1443,الموظفين!$A$2:$J$501,8,FALSE()),0),0))</f>
        <v/>
      </c>
      <c r="R1443" s="24" t="str">
        <f aca="false">IF(B1443="","",ROUND((N(K1443)+N(L1443))/60*IFERROR(VLOOKUP(B1443,الموظفين!$A$2:$J$501,8,FALSE()),0)/الإعدادات!$B$6*الإعدادات!$B$9,2))</f>
        <v/>
      </c>
      <c r="S1443" s="24" t="str">
        <f aca="false">IF(OR(B1443="",M1443=""),"",ROUND(M1443/60*IFERROR(VLOOKUP(B1443,الموظفين!$A$2:$J$501,9,FALSE()),0),2))</f>
        <v/>
      </c>
      <c r="T1443" s="17"/>
      <c r="U1443" s="23" t="str">
        <f aca="false">IF(OR(A1443="",B1443=""),"",A1443&amp;"|"&amp;B1443)</f>
        <v/>
      </c>
    </row>
    <row r="1444" customFormat="false" ht="15" hidden="false" customHeight="false" outlineLevel="0" collapsed="false">
      <c r="A1444" s="16"/>
      <c r="B1444" s="17"/>
      <c r="C1444" s="18" t="str">
        <f aca="false">IF($B1444="","",IFERROR(VLOOKUP($B1444,الموظفين!$A$2:$J$501,2,FALSE())&amp;"","⚠ كود غير موجود"))</f>
        <v/>
      </c>
      <c r="D1444" s="18" t="str">
        <f aca="false">IF($B1444="","",IFERROR(VLOOKUP($B1444,الموظفين!$A$2:$J$501,3,FALSE())&amp;"",""))</f>
        <v/>
      </c>
      <c r="E1444" s="18" t="str">
        <f aca="false">IF($B1444="","",IFERROR(VLOOKUP($B1444,الموظفين!$A$2:$J$501,5,FALSE())&amp;"",""))</f>
        <v/>
      </c>
      <c r="F1444" s="19" t="str">
        <f aca="false">IF($B1444="","",IFERROR(VLOOKUP($B1444,الموظفين!$A$2:$J$501,6,FALSE()),""))</f>
        <v/>
      </c>
      <c r="G1444" s="19" t="str">
        <f aca="false">IF($B1444="","",IFERROR(VLOOKUP($B1444,الموظفين!$A$2:$J$501,7,FALSE()),""))</f>
        <v/>
      </c>
      <c r="H1444" s="20"/>
      <c r="I1444" s="20"/>
      <c r="J1444" s="21" t="str">
        <f aca="false">IF(OR(H1444="",I1444=""),"",ROUND(MOD(I1444-H1444,1)*24,2))</f>
        <v/>
      </c>
      <c r="K1444" s="22" t="str">
        <f aca="false">IF(OR(H1444="",F1444=""),"",IF(ROUND(MAX(0,MOD(H1444-F1444+0.5,1)-0.5)*1440,0)&gt;IFERROR(VLOOKUP(E1444,الورديات!$A$2:$E$21,5,FALSE()),0),ROUND(MAX(0,MOD(H1444-F1444+0.5,1)-0.5)*1440,0),0))</f>
        <v/>
      </c>
      <c r="L1444" s="22" t="str">
        <f aca="false">IF(OR(I1444="",G1444=""),"",ROUND(MAX(0,MOD(G1444-I1444+0.5,1)-0.5)*1440,0))</f>
        <v/>
      </c>
      <c r="M1444" s="22" t="str">
        <f aca="false">IF(OR(I1444="",G1444=""),"",IF(ROUND(MAX(0,MOD(I1444-G1444+0.5,1)-0.5)*1440,0)&gt;=الإعدادات!$B$8,ROUND(MAX(0,MOD(I1444-G1444+0.5,1)-0.5)*1440,0),0))</f>
        <v/>
      </c>
      <c r="N1444" s="18" t="str">
        <f aca="false">IF(OR(A1444="",B1444=""),"",IF(COUNTIFS(الإجازات!$A$2:$A$1001,B1444,الإجازات!$D$2:$D$1001,"&lt;="&amp;A1444,الإجازات!$E$2:$E$1001,"&gt;="&amp;A1444,الإجازات!$G$2:$G$1001,"مقبولة")=0,"",LOOKUP(2,1/((الإجازات!$A$2:$A$1001=B1444)*(الإجازات!$D$2:$D$1001&lt;=A1444)*(الإجازات!$E$2:$E$1001&gt;=A1444)*(الإجازات!$G$2:$G$1001="مقبولة")),الإجازات!$C$2:$C$1001)))</f>
        <v/>
      </c>
      <c r="O1444" s="17"/>
      <c r="P1444" s="23" t="str">
        <f aca="false">IF(B1444="","",IF(ISNA(MATCH(B1444,الموظفين!$A$2:$A$501,0)),"⚠ كود غير موجود",IF(O1444&lt;&gt;"",O1444,IF(N1444&lt;&gt;"",N1444,IF(H1444="",IF(AND(A1444&lt;&gt;"",WEEKDAY(A1444)=الإعدادات!$B$11),"راحة أسبوعية","غائب"),IF(I1444="","بدون انصراف",IF(N(K1444)&gt;0,"متأخر","حاضر")))))))</f>
        <v/>
      </c>
      <c r="Q1444" s="24" t="str">
        <f aca="false">IF(B1444="","",IF(OR(P1444="غائب",P1444="غياب",P1444="إجازة بدون راتب"),IFERROR(VLOOKUP(B1444,الموظفين!$A$2:$J$501,8,FALSE()),0),0))</f>
        <v/>
      </c>
      <c r="R1444" s="24" t="str">
        <f aca="false">IF(B1444="","",ROUND((N(K1444)+N(L1444))/60*IFERROR(VLOOKUP(B1444,الموظفين!$A$2:$J$501,8,FALSE()),0)/الإعدادات!$B$6*الإعدادات!$B$9,2))</f>
        <v/>
      </c>
      <c r="S1444" s="24" t="str">
        <f aca="false">IF(OR(B1444="",M1444=""),"",ROUND(M1444/60*IFERROR(VLOOKUP(B1444,الموظفين!$A$2:$J$501,9,FALSE()),0),2))</f>
        <v/>
      </c>
      <c r="T1444" s="17"/>
      <c r="U1444" s="23" t="str">
        <f aca="false">IF(OR(A1444="",B1444=""),"",A1444&amp;"|"&amp;B1444)</f>
        <v/>
      </c>
    </row>
    <row r="1445" customFormat="false" ht="15" hidden="false" customHeight="false" outlineLevel="0" collapsed="false">
      <c r="A1445" s="16"/>
      <c r="B1445" s="17"/>
      <c r="C1445" s="18" t="str">
        <f aca="false">IF($B1445="","",IFERROR(VLOOKUP($B1445,الموظفين!$A$2:$J$501,2,FALSE())&amp;"","⚠ كود غير موجود"))</f>
        <v/>
      </c>
      <c r="D1445" s="18" t="str">
        <f aca="false">IF($B1445="","",IFERROR(VLOOKUP($B1445,الموظفين!$A$2:$J$501,3,FALSE())&amp;"",""))</f>
        <v/>
      </c>
      <c r="E1445" s="18" t="str">
        <f aca="false">IF($B1445="","",IFERROR(VLOOKUP($B1445,الموظفين!$A$2:$J$501,5,FALSE())&amp;"",""))</f>
        <v/>
      </c>
      <c r="F1445" s="19" t="str">
        <f aca="false">IF($B1445="","",IFERROR(VLOOKUP($B1445,الموظفين!$A$2:$J$501,6,FALSE()),""))</f>
        <v/>
      </c>
      <c r="G1445" s="19" t="str">
        <f aca="false">IF($B1445="","",IFERROR(VLOOKUP($B1445,الموظفين!$A$2:$J$501,7,FALSE()),""))</f>
        <v/>
      </c>
      <c r="H1445" s="20"/>
      <c r="I1445" s="20"/>
      <c r="J1445" s="21" t="str">
        <f aca="false">IF(OR(H1445="",I1445=""),"",ROUND(MOD(I1445-H1445,1)*24,2))</f>
        <v/>
      </c>
      <c r="K1445" s="22" t="str">
        <f aca="false">IF(OR(H1445="",F1445=""),"",IF(ROUND(MAX(0,MOD(H1445-F1445+0.5,1)-0.5)*1440,0)&gt;IFERROR(VLOOKUP(E1445,الورديات!$A$2:$E$21,5,FALSE()),0),ROUND(MAX(0,MOD(H1445-F1445+0.5,1)-0.5)*1440,0),0))</f>
        <v/>
      </c>
      <c r="L1445" s="22" t="str">
        <f aca="false">IF(OR(I1445="",G1445=""),"",ROUND(MAX(0,MOD(G1445-I1445+0.5,1)-0.5)*1440,0))</f>
        <v/>
      </c>
      <c r="M1445" s="22" t="str">
        <f aca="false">IF(OR(I1445="",G1445=""),"",IF(ROUND(MAX(0,MOD(I1445-G1445+0.5,1)-0.5)*1440,0)&gt;=الإعدادات!$B$8,ROUND(MAX(0,MOD(I1445-G1445+0.5,1)-0.5)*1440,0),0))</f>
        <v/>
      </c>
      <c r="N1445" s="18" t="str">
        <f aca="false">IF(OR(A1445="",B1445=""),"",IF(COUNTIFS(الإجازات!$A$2:$A$1001,B1445,الإجازات!$D$2:$D$1001,"&lt;="&amp;A1445,الإجازات!$E$2:$E$1001,"&gt;="&amp;A1445,الإجازات!$G$2:$G$1001,"مقبولة")=0,"",LOOKUP(2,1/((الإجازات!$A$2:$A$1001=B1445)*(الإجازات!$D$2:$D$1001&lt;=A1445)*(الإجازات!$E$2:$E$1001&gt;=A1445)*(الإجازات!$G$2:$G$1001="مقبولة")),الإجازات!$C$2:$C$1001)))</f>
        <v/>
      </c>
      <c r="O1445" s="17"/>
      <c r="P1445" s="23" t="str">
        <f aca="false">IF(B1445="","",IF(ISNA(MATCH(B1445,الموظفين!$A$2:$A$501,0)),"⚠ كود غير موجود",IF(O1445&lt;&gt;"",O1445,IF(N1445&lt;&gt;"",N1445,IF(H1445="",IF(AND(A1445&lt;&gt;"",WEEKDAY(A1445)=الإعدادات!$B$11),"راحة أسبوعية","غائب"),IF(I1445="","بدون انصراف",IF(N(K1445)&gt;0,"متأخر","حاضر")))))))</f>
        <v/>
      </c>
      <c r="Q1445" s="24" t="str">
        <f aca="false">IF(B1445="","",IF(OR(P1445="غائب",P1445="غياب",P1445="إجازة بدون راتب"),IFERROR(VLOOKUP(B1445,الموظفين!$A$2:$J$501,8,FALSE()),0),0))</f>
        <v/>
      </c>
      <c r="R1445" s="24" t="str">
        <f aca="false">IF(B1445="","",ROUND((N(K1445)+N(L1445))/60*IFERROR(VLOOKUP(B1445,الموظفين!$A$2:$J$501,8,FALSE()),0)/الإعدادات!$B$6*الإعدادات!$B$9,2))</f>
        <v/>
      </c>
      <c r="S1445" s="24" t="str">
        <f aca="false">IF(OR(B1445="",M1445=""),"",ROUND(M1445/60*IFERROR(VLOOKUP(B1445,الموظفين!$A$2:$J$501,9,FALSE()),0),2))</f>
        <v/>
      </c>
      <c r="T1445" s="17"/>
      <c r="U1445" s="23" t="str">
        <f aca="false">IF(OR(A1445="",B1445=""),"",A1445&amp;"|"&amp;B1445)</f>
        <v/>
      </c>
    </row>
    <row r="1446" customFormat="false" ht="15" hidden="false" customHeight="false" outlineLevel="0" collapsed="false">
      <c r="A1446" s="16"/>
      <c r="B1446" s="17"/>
      <c r="C1446" s="18" t="str">
        <f aca="false">IF($B1446="","",IFERROR(VLOOKUP($B1446,الموظفين!$A$2:$J$501,2,FALSE())&amp;"","⚠ كود غير موجود"))</f>
        <v/>
      </c>
      <c r="D1446" s="18" t="str">
        <f aca="false">IF($B1446="","",IFERROR(VLOOKUP($B1446,الموظفين!$A$2:$J$501,3,FALSE())&amp;"",""))</f>
        <v/>
      </c>
      <c r="E1446" s="18" t="str">
        <f aca="false">IF($B1446="","",IFERROR(VLOOKUP($B1446,الموظفين!$A$2:$J$501,5,FALSE())&amp;"",""))</f>
        <v/>
      </c>
      <c r="F1446" s="19" t="str">
        <f aca="false">IF($B1446="","",IFERROR(VLOOKUP($B1446,الموظفين!$A$2:$J$501,6,FALSE()),""))</f>
        <v/>
      </c>
      <c r="G1446" s="19" t="str">
        <f aca="false">IF($B1446="","",IFERROR(VLOOKUP($B1446,الموظفين!$A$2:$J$501,7,FALSE()),""))</f>
        <v/>
      </c>
      <c r="H1446" s="20"/>
      <c r="I1446" s="20"/>
      <c r="J1446" s="21" t="str">
        <f aca="false">IF(OR(H1446="",I1446=""),"",ROUND(MOD(I1446-H1446,1)*24,2))</f>
        <v/>
      </c>
      <c r="K1446" s="22" t="str">
        <f aca="false">IF(OR(H1446="",F1446=""),"",IF(ROUND(MAX(0,MOD(H1446-F1446+0.5,1)-0.5)*1440,0)&gt;IFERROR(VLOOKUP(E1446,الورديات!$A$2:$E$21,5,FALSE()),0),ROUND(MAX(0,MOD(H1446-F1446+0.5,1)-0.5)*1440,0),0))</f>
        <v/>
      </c>
      <c r="L1446" s="22" t="str">
        <f aca="false">IF(OR(I1446="",G1446=""),"",ROUND(MAX(0,MOD(G1446-I1446+0.5,1)-0.5)*1440,0))</f>
        <v/>
      </c>
      <c r="M1446" s="22" t="str">
        <f aca="false">IF(OR(I1446="",G1446=""),"",IF(ROUND(MAX(0,MOD(I1446-G1446+0.5,1)-0.5)*1440,0)&gt;=الإعدادات!$B$8,ROUND(MAX(0,MOD(I1446-G1446+0.5,1)-0.5)*1440,0),0))</f>
        <v/>
      </c>
      <c r="N1446" s="18" t="str">
        <f aca="false">IF(OR(A1446="",B1446=""),"",IF(COUNTIFS(الإجازات!$A$2:$A$1001,B1446,الإجازات!$D$2:$D$1001,"&lt;="&amp;A1446,الإجازات!$E$2:$E$1001,"&gt;="&amp;A1446,الإجازات!$G$2:$G$1001,"مقبولة")=0,"",LOOKUP(2,1/((الإجازات!$A$2:$A$1001=B1446)*(الإجازات!$D$2:$D$1001&lt;=A1446)*(الإجازات!$E$2:$E$1001&gt;=A1446)*(الإجازات!$G$2:$G$1001="مقبولة")),الإجازات!$C$2:$C$1001)))</f>
        <v/>
      </c>
      <c r="O1446" s="17"/>
      <c r="P1446" s="23" t="str">
        <f aca="false">IF(B1446="","",IF(ISNA(MATCH(B1446,الموظفين!$A$2:$A$501,0)),"⚠ كود غير موجود",IF(O1446&lt;&gt;"",O1446,IF(N1446&lt;&gt;"",N1446,IF(H1446="",IF(AND(A1446&lt;&gt;"",WEEKDAY(A1446)=الإعدادات!$B$11),"راحة أسبوعية","غائب"),IF(I1446="","بدون انصراف",IF(N(K1446)&gt;0,"متأخر","حاضر")))))))</f>
        <v/>
      </c>
      <c r="Q1446" s="24" t="str">
        <f aca="false">IF(B1446="","",IF(OR(P1446="غائب",P1446="غياب",P1446="إجازة بدون راتب"),IFERROR(VLOOKUP(B1446,الموظفين!$A$2:$J$501,8,FALSE()),0),0))</f>
        <v/>
      </c>
      <c r="R1446" s="24" t="str">
        <f aca="false">IF(B1446="","",ROUND((N(K1446)+N(L1446))/60*IFERROR(VLOOKUP(B1446,الموظفين!$A$2:$J$501,8,FALSE()),0)/الإعدادات!$B$6*الإعدادات!$B$9,2))</f>
        <v/>
      </c>
      <c r="S1446" s="24" t="str">
        <f aca="false">IF(OR(B1446="",M1446=""),"",ROUND(M1446/60*IFERROR(VLOOKUP(B1446,الموظفين!$A$2:$J$501,9,FALSE()),0),2))</f>
        <v/>
      </c>
      <c r="T1446" s="17"/>
      <c r="U1446" s="23" t="str">
        <f aca="false">IF(OR(A1446="",B1446=""),"",A1446&amp;"|"&amp;B1446)</f>
        <v/>
      </c>
    </row>
    <row r="1447" customFormat="false" ht="15" hidden="false" customHeight="false" outlineLevel="0" collapsed="false">
      <c r="A1447" s="16"/>
      <c r="B1447" s="17"/>
      <c r="C1447" s="18" t="str">
        <f aca="false">IF($B1447="","",IFERROR(VLOOKUP($B1447,الموظفين!$A$2:$J$501,2,FALSE())&amp;"","⚠ كود غير موجود"))</f>
        <v/>
      </c>
      <c r="D1447" s="18" t="str">
        <f aca="false">IF($B1447="","",IFERROR(VLOOKUP($B1447,الموظفين!$A$2:$J$501,3,FALSE())&amp;"",""))</f>
        <v/>
      </c>
      <c r="E1447" s="18" t="str">
        <f aca="false">IF($B1447="","",IFERROR(VLOOKUP($B1447,الموظفين!$A$2:$J$501,5,FALSE())&amp;"",""))</f>
        <v/>
      </c>
      <c r="F1447" s="19" t="str">
        <f aca="false">IF($B1447="","",IFERROR(VLOOKUP($B1447,الموظفين!$A$2:$J$501,6,FALSE()),""))</f>
        <v/>
      </c>
      <c r="G1447" s="19" t="str">
        <f aca="false">IF($B1447="","",IFERROR(VLOOKUP($B1447,الموظفين!$A$2:$J$501,7,FALSE()),""))</f>
        <v/>
      </c>
      <c r="H1447" s="20"/>
      <c r="I1447" s="20"/>
      <c r="J1447" s="21" t="str">
        <f aca="false">IF(OR(H1447="",I1447=""),"",ROUND(MOD(I1447-H1447,1)*24,2))</f>
        <v/>
      </c>
      <c r="K1447" s="22" t="str">
        <f aca="false">IF(OR(H1447="",F1447=""),"",IF(ROUND(MAX(0,MOD(H1447-F1447+0.5,1)-0.5)*1440,0)&gt;IFERROR(VLOOKUP(E1447,الورديات!$A$2:$E$21,5,FALSE()),0),ROUND(MAX(0,MOD(H1447-F1447+0.5,1)-0.5)*1440,0),0))</f>
        <v/>
      </c>
      <c r="L1447" s="22" t="str">
        <f aca="false">IF(OR(I1447="",G1447=""),"",ROUND(MAX(0,MOD(G1447-I1447+0.5,1)-0.5)*1440,0))</f>
        <v/>
      </c>
      <c r="M1447" s="22" t="str">
        <f aca="false">IF(OR(I1447="",G1447=""),"",IF(ROUND(MAX(0,MOD(I1447-G1447+0.5,1)-0.5)*1440,0)&gt;=الإعدادات!$B$8,ROUND(MAX(0,MOD(I1447-G1447+0.5,1)-0.5)*1440,0),0))</f>
        <v/>
      </c>
      <c r="N1447" s="18" t="str">
        <f aca="false">IF(OR(A1447="",B1447=""),"",IF(COUNTIFS(الإجازات!$A$2:$A$1001,B1447,الإجازات!$D$2:$D$1001,"&lt;="&amp;A1447,الإجازات!$E$2:$E$1001,"&gt;="&amp;A1447,الإجازات!$G$2:$G$1001,"مقبولة")=0,"",LOOKUP(2,1/((الإجازات!$A$2:$A$1001=B1447)*(الإجازات!$D$2:$D$1001&lt;=A1447)*(الإجازات!$E$2:$E$1001&gt;=A1447)*(الإجازات!$G$2:$G$1001="مقبولة")),الإجازات!$C$2:$C$1001)))</f>
        <v/>
      </c>
      <c r="O1447" s="17"/>
      <c r="P1447" s="23" t="str">
        <f aca="false">IF(B1447="","",IF(ISNA(MATCH(B1447,الموظفين!$A$2:$A$501,0)),"⚠ كود غير موجود",IF(O1447&lt;&gt;"",O1447,IF(N1447&lt;&gt;"",N1447,IF(H1447="",IF(AND(A1447&lt;&gt;"",WEEKDAY(A1447)=الإعدادات!$B$11),"راحة أسبوعية","غائب"),IF(I1447="","بدون انصراف",IF(N(K1447)&gt;0,"متأخر","حاضر")))))))</f>
        <v/>
      </c>
      <c r="Q1447" s="24" t="str">
        <f aca="false">IF(B1447="","",IF(OR(P1447="غائب",P1447="غياب",P1447="إجازة بدون راتب"),IFERROR(VLOOKUP(B1447,الموظفين!$A$2:$J$501,8,FALSE()),0),0))</f>
        <v/>
      </c>
      <c r="R1447" s="24" t="str">
        <f aca="false">IF(B1447="","",ROUND((N(K1447)+N(L1447))/60*IFERROR(VLOOKUP(B1447,الموظفين!$A$2:$J$501,8,FALSE()),0)/الإعدادات!$B$6*الإعدادات!$B$9,2))</f>
        <v/>
      </c>
      <c r="S1447" s="24" t="str">
        <f aca="false">IF(OR(B1447="",M1447=""),"",ROUND(M1447/60*IFERROR(VLOOKUP(B1447,الموظفين!$A$2:$J$501,9,FALSE()),0),2))</f>
        <v/>
      </c>
      <c r="T1447" s="17"/>
      <c r="U1447" s="23" t="str">
        <f aca="false">IF(OR(A1447="",B1447=""),"",A1447&amp;"|"&amp;B1447)</f>
        <v/>
      </c>
    </row>
    <row r="1448" customFormat="false" ht="15" hidden="false" customHeight="false" outlineLevel="0" collapsed="false">
      <c r="A1448" s="16"/>
      <c r="B1448" s="17"/>
      <c r="C1448" s="18" t="str">
        <f aca="false">IF($B1448="","",IFERROR(VLOOKUP($B1448,الموظفين!$A$2:$J$501,2,FALSE())&amp;"","⚠ كود غير موجود"))</f>
        <v/>
      </c>
      <c r="D1448" s="18" t="str">
        <f aca="false">IF($B1448="","",IFERROR(VLOOKUP($B1448,الموظفين!$A$2:$J$501,3,FALSE())&amp;"",""))</f>
        <v/>
      </c>
      <c r="E1448" s="18" t="str">
        <f aca="false">IF($B1448="","",IFERROR(VLOOKUP($B1448,الموظفين!$A$2:$J$501,5,FALSE())&amp;"",""))</f>
        <v/>
      </c>
      <c r="F1448" s="19" t="str">
        <f aca="false">IF($B1448="","",IFERROR(VLOOKUP($B1448,الموظفين!$A$2:$J$501,6,FALSE()),""))</f>
        <v/>
      </c>
      <c r="G1448" s="19" t="str">
        <f aca="false">IF($B1448="","",IFERROR(VLOOKUP($B1448,الموظفين!$A$2:$J$501,7,FALSE()),""))</f>
        <v/>
      </c>
      <c r="H1448" s="20"/>
      <c r="I1448" s="20"/>
      <c r="J1448" s="21" t="str">
        <f aca="false">IF(OR(H1448="",I1448=""),"",ROUND(MOD(I1448-H1448,1)*24,2))</f>
        <v/>
      </c>
      <c r="K1448" s="22" t="str">
        <f aca="false">IF(OR(H1448="",F1448=""),"",IF(ROUND(MAX(0,MOD(H1448-F1448+0.5,1)-0.5)*1440,0)&gt;IFERROR(VLOOKUP(E1448,الورديات!$A$2:$E$21,5,FALSE()),0),ROUND(MAX(0,MOD(H1448-F1448+0.5,1)-0.5)*1440,0),0))</f>
        <v/>
      </c>
      <c r="L1448" s="22" t="str">
        <f aca="false">IF(OR(I1448="",G1448=""),"",ROUND(MAX(0,MOD(G1448-I1448+0.5,1)-0.5)*1440,0))</f>
        <v/>
      </c>
      <c r="M1448" s="22" t="str">
        <f aca="false">IF(OR(I1448="",G1448=""),"",IF(ROUND(MAX(0,MOD(I1448-G1448+0.5,1)-0.5)*1440,0)&gt;=الإعدادات!$B$8,ROUND(MAX(0,MOD(I1448-G1448+0.5,1)-0.5)*1440,0),0))</f>
        <v/>
      </c>
      <c r="N1448" s="18" t="str">
        <f aca="false">IF(OR(A1448="",B1448=""),"",IF(COUNTIFS(الإجازات!$A$2:$A$1001,B1448,الإجازات!$D$2:$D$1001,"&lt;="&amp;A1448,الإجازات!$E$2:$E$1001,"&gt;="&amp;A1448,الإجازات!$G$2:$G$1001,"مقبولة")=0,"",LOOKUP(2,1/((الإجازات!$A$2:$A$1001=B1448)*(الإجازات!$D$2:$D$1001&lt;=A1448)*(الإجازات!$E$2:$E$1001&gt;=A1448)*(الإجازات!$G$2:$G$1001="مقبولة")),الإجازات!$C$2:$C$1001)))</f>
        <v/>
      </c>
      <c r="O1448" s="17"/>
      <c r="P1448" s="23" t="str">
        <f aca="false">IF(B1448="","",IF(ISNA(MATCH(B1448,الموظفين!$A$2:$A$501,0)),"⚠ كود غير موجود",IF(O1448&lt;&gt;"",O1448,IF(N1448&lt;&gt;"",N1448,IF(H1448="",IF(AND(A1448&lt;&gt;"",WEEKDAY(A1448)=الإعدادات!$B$11),"راحة أسبوعية","غائب"),IF(I1448="","بدون انصراف",IF(N(K1448)&gt;0,"متأخر","حاضر")))))))</f>
        <v/>
      </c>
      <c r="Q1448" s="24" t="str">
        <f aca="false">IF(B1448="","",IF(OR(P1448="غائب",P1448="غياب",P1448="إجازة بدون راتب"),IFERROR(VLOOKUP(B1448,الموظفين!$A$2:$J$501,8,FALSE()),0),0))</f>
        <v/>
      </c>
      <c r="R1448" s="24" t="str">
        <f aca="false">IF(B1448="","",ROUND((N(K1448)+N(L1448))/60*IFERROR(VLOOKUP(B1448,الموظفين!$A$2:$J$501,8,FALSE()),0)/الإعدادات!$B$6*الإعدادات!$B$9,2))</f>
        <v/>
      </c>
      <c r="S1448" s="24" t="str">
        <f aca="false">IF(OR(B1448="",M1448=""),"",ROUND(M1448/60*IFERROR(VLOOKUP(B1448,الموظفين!$A$2:$J$501,9,FALSE()),0),2))</f>
        <v/>
      </c>
      <c r="T1448" s="17"/>
      <c r="U1448" s="23" t="str">
        <f aca="false">IF(OR(A1448="",B1448=""),"",A1448&amp;"|"&amp;B1448)</f>
        <v/>
      </c>
    </row>
    <row r="1449" customFormat="false" ht="15" hidden="false" customHeight="false" outlineLevel="0" collapsed="false">
      <c r="A1449" s="16"/>
      <c r="B1449" s="17"/>
      <c r="C1449" s="18" t="str">
        <f aca="false">IF($B1449="","",IFERROR(VLOOKUP($B1449,الموظفين!$A$2:$J$501,2,FALSE())&amp;"","⚠ كود غير موجود"))</f>
        <v/>
      </c>
      <c r="D1449" s="18" t="str">
        <f aca="false">IF($B1449="","",IFERROR(VLOOKUP($B1449,الموظفين!$A$2:$J$501,3,FALSE())&amp;"",""))</f>
        <v/>
      </c>
      <c r="E1449" s="18" t="str">
        <f aca="false">IF($B1449="","",IFERROR(VLOOKUP($B1449,الموظفين!$A$2:$J$501,5,FALSE())&amp;"",""))</f>
        <v/>
      </c>
      <c r="F1449" s="19" t="str">
        <f aca="false">IF($B1449="","",IFERROR(VLOOKUP($B1449,الموظفين!$A$2:$J$501,6,FALSE()),""))</f>
        <v/>
      </c>
      <c r="G1449" s="19" t="str">
        <f aca="false">IF($B1449="","",IFERROR(VLOOKUP($B1449,الموظفين!$A$2:$J$501,7,FALSE()),""))</f>
        <v/>
      </c>
      <c r="H1449" s="20"/>
      <c r="I1449" s="20"/>
      <c r="J1449" s="21" t="str">
        <f aca="false">IF(OR(H1449="",I1449=""),"",ROUND(MOD(I1449-H1449,1)*24,2))</f>
        <v/>
      </c>
      <c r="K1449" s="22" t="str">
        <f aca="false">IF(OR(H1449="",F1449=""),"",IF(ROUND(MAX(0,MOD(H1449-F1449+0.5,1)-0.5)*1440,0)&gt;IFERROR(VLOOKUP(E1449,الورديات!$A$2:$E$21,5,FALSE()),0),ROUND(MAX(0,MOD(H1449-F1449+0.5,1)-0.5)*1440,0),0))</f>
        <v/>
      </c>
      <c r="L1449" s="22" t="str">
        <f aca="false">IF(OR(I1449="",G1449=""),"",ROUND(MAX(0,MOD(G1449-I1449+0.5,1)-0.5)*1440,0))</f>
        <v/>
      </c>
      <c r="M1449" s="22" t="str">
        <f aca="false">IF(OR(I1449="",G1449=""),"",IF(ROUND(MAX(0,MOD(I1449-G1449+0.5,1)-0.5)*1440,0)&gt;=الإعدادات!$B$8,ROUND(MAX(0,MOD(I1449-G1449+0.5,1)-0.5)*1440,0),0))</f>
        <v/>
      </c>
      <c r="N1449" s="18" t="str">
        <f aca="false">IF(OR(A1449="",B1449=""),"",IF(COUNTIFS(الإجازات!$A$2:$A$1001,B1449,الإجازات!$D$2:$D$1001,"&lt;="&amp;A1449,الإجازات!$E$2:$E$1001,"&gt;="&amp;A1449,الإجازات!$G$2:$G$1001,"مقبولة")=0,"",LOOKUP(2,1/((الإجازات!$A$2:$A$1001=B1449)*(الإجازات!$D$2:$D$1001&lt;=A1449)*(الإجازات!$E$2:$E$1001&gt;=A1449)*(الإجازات!$G$2:$G$1001="مقبولة")),الإجازات!$C$2:$C$1001)))</f>
        <v/>
      </c>
      <c r="O1449" s="17"/>
      <c r="P1449" s="23" t="str">
        <f aca="false">IF(B1449="","",IF(ISNA(MATCH(B1449,الموظفين!$A$2:$A$501,0)),"⚠ كود غير موجود",IF(O1449&lt;&gt;"",O1449,IF(N1449&lt;&gt;"",N1449,IF(H1449="",IF(AND(A1449&lt;&gt;"",WEEKDAY(A1449)=الإعدادات!$B$11),"راحة أسبوعية","غائب"),IF(I1449="","بدون انصراف",IF(N(K1449)&gt;0,"متأخر","حاضر")))))))</f>
        <v/>
      </c>
      <c r="Q1449" s="24" t="str">
        <f aca="false">IF(B1449="","",IF(OR(P1449="غائب",P1449="غياب",P1449="إجازة بدون راتب"),IFERROR(VLOOKUP(B1449,الموظفين!$A$2:$J$501,8,FALSE()),0),0))</f>
        <v/>
      </c>
      <c r="R1449" s="24" t="str">
        <f aca="false">IF(B1449="","",ROUND((N(K1449)+N(L1449))/60*IFERROR(VLOOKUP(B1449,الموظفين!$A$2:$J$501,8,FALSE()),0)/الإعدادات!$B$6*الإعدادات!$B$9,2))</f>
        <v/>
      </c>
      <c r="S1449" s="24" t="str">
        <f aca="false">IF(OR(B1449="",M1449=""),"",ROUND(M1449/60*IFERROR(VLOOKUP(B1449,الموظفين!$A$2:$J$501,9,FALSE()),0),2))</f>
        <v/>
      </c>
      <c r="T1449" s="17"/>
      <c r="U1449" s="23" t="str">
        <f aca="false">IF(OR(A1449="",B1449=""),"",A1449&amp;"|"&amp;B1449)</f>
        <v/>
      </c>
    </row>
    <row r="1450" customFormat="false" ht="15" hidden="false" customHeight="false" outlineLevel="0" collapsed="false">
      <c r="A1450" s="16"/>
      <c r="B1450" s="17"/>
      <c r="C1450" s="18" t="str">
        <f aca="false">IF($B1450="","",IFERROR(VLOOKUP($B1450,الموظفين!$A$2:$J$501,2,FALSE())&amp;"","⚠ كود غير موجود"))</f>
        <v/>
      </c>
      <c r="D1450" s="18" t="str">
        <f aca="false">IF($B1450="","",IFERROR(VLOOKUP($B1450,الموظفين!$A$2:$J$501,3,FALSE())&amp;"",""))</f>
        <v/>
      </c>
      <c r="E1450" s="18" t="str">
        <f aca="false">IF($B1450="","",IFERROR(VLOOKUP($B1450,الموظفين!$A$2:$J$501,5,FALSE())&amp;"",""))</f>
        <v/>
      </c>
      <c r="F1450" s="19" t="str">
        <f aca="false">IF($B1450="","",IFERROR(VLOOKUP($B1450,الموظفين!$A$2:$J$501,6,FALSE()),""))</f>
        <v/>
      </c>
      <c r="G1450" s="19" t="str">
        <f aca="false">IF($B1450="","",IFERROR(VLOOKUP($B1450,الموظفين!$A$2:$J$501,7,FALSE()),""))</f>
        <v/>
      </c>
      <c r="H1450" s="20"/>
      <c r="I1450" s="20"/>
      <c r="J1450" s="21" t="str">
        <f aca="false">IF(OR(H1450="",I1450=""),"",ROUND(MOD(I1450-H1450,1)*24,2))</f>
        <v/>
      </c>
      <c r="K1450" s="22" t="str">
        <f aca="false">IF(OR(H1450="",F1450=""),"",IF(ROUND(MAX(0,MOD(H1450-F1450+0.5,1)-0.5)*1440,0)&gt;IFERROR(VLOOKUP(E1450,الورديات!$A$2:$E$21,5,FALSE()),0),ROUND(MAX(0,MOD(H1450-F1450+0.5,1)-0.5)*1440,0),0))</f>
        <v/>
      </c>
      <c r="L1450" s="22" t="str">
        <f aca="false">IF(OR(I1450="",G1450=""),"",ROUND(MAX(0,MOD(G1450-I1450+0.5,1)-0.5)*1440,0))</f>
        <v/>
      </c>
      <c r="M1450" s="22" t="str">
        <f aca="false">IF(OR(I1450="",G1450=""),"",IF(ROUND(MAX(0,MOD(I1450-G1450+0.5,1)-0.5)*1440,0)&gt;=الإعدادات!$B$8,ROUND(MAX(0,MOD(I1450-G1450+0.5,1)-0.5)*1440,0),0))</f>
        <v/>
      </c>
      <c r="N1450" s="18" t="str">
        <f aca="false">IF(OR(A1450="",B1450=""),"",IF(COUNTIFS(الإجازات!$A$2:$A$1001,B1450,الإجازات!$D$2:$D$1001,"&lt;="&amp;A1450,الإجازات!$E$2:$E$1001,"&gt;="&amp;A1450,الإجازات!$G$2:$G$1001,"مقبولة")=0,"",LOOKUP(2,1/((الإجازات!$A$2:$A$1001=B1450)*(الإجازات!$D$2:$D$1001&lt;=A1450)*(الإجازات!$E$2:$E$1001&gt;=A1450)*(الإجازات!$G$2:$G$1001="مقبولة")),الإجازات!$C$2:$C$1001)))</f>
        <v/>
      </c>
      <c r="O1450" s="17"/>
      <c r="P1450" s="23" t="str">
        <f aca="false">IF(B1450="","",IF(ISNA(MATCH(B1450,الموظفين!$A$2:$A$501,0)),"⚠ كود غير موجود",IF(O1450&lt;&gt;"",O1450,IF(N1450&lt;&gt;"",N1450,IF(H1450="",IF(AND(A1450&lt;&gt;"",WEEKDAY(A1450)=الإعدادات!$B$11),"راحة أسبوعية","غائب"),IF(I1450="","بدون انصراف",IF(N(K1450)&gt;0,"متأخر","حاضر")))))))</f>
        <v/>
      </c>
      <c r="Q1450" s="24" t="str">
        <f aca="false">IF(B1450="","",IF(OR(P1450="غائب",P1450="غياب",P1450="إجازة بدون راتب"),IFERROR(VLOOKUP(B1450,الموظفين!$A$2:$J$501,8,FALSE()),0),0))</f>
        <v/>
      </c>
      <c r="R1450" s="24" t="str">
        <f aca="false">IF(B1450="","",ROUND((N(K1450)+N(L1450))/60*IFERROR(VLOOKUP(B1450,الموظفين!$A$2:$J$501,8,FALSE()),0)/الإعدادات!$B$6*الإعدادات!$B$9,2))</f>
        <v/>
      </c>
      <c r="S1450" s="24" t="str">
        <f aca="false">IF(OR(B1450="",M1450=""),"",ROUND(M1450/60*IFERROR(VLOOKUP(B1450,الموظفين!$A$2:$J$501,9,FALSE()),0),2))</f>
        <v/>
      </c>
      <c r="T1450" s="17"/>
      <c r="U1450" s="23" t="str">
        <f aca="false">IF(OR(A1450="",B1450=""),"",A1450&amp;"|"&amp;B1450)</f>
        <v/>
      </c>
    </row>
    <row r="1451" customFormat="false" ht="15" hidden="false" customHeight="false" outlineLevel="0" collapsed="false">
      <c r="A1451" s="16"/>
      <c r="B1451" s="17"/>
      <c r="C1451" s="18" t="str">
        <f aca="false">IF($B1451="","",IFERROR(VLOOKUP($B1451,الموظفين!$A$2:$J$501,2,FALSE())&amp;"","⚠ كود غير موجود"))</f>
        <v/>
      </c>
      <c r="D1451" s="18" t="str">
        <f aca="false">IF($B1451="","",IFERROR(VLOOKUP($B1451,الموظفين!$A$2:$J$501,3,FALSE())&amp;"",""))</f>
        <v/>
      </c>
      <c r="E1451" s="18" t="str">
        <f aca="false">IF($B1451="","",IFERROR(VLOOKUP($B1451,الموظفين!$A$2:$J$501,5,FALSE())&amp;"",""))</f>
        <v/>
      </c>
      <c r="F1451" s="19" t="str">
        <f aca="false">IF($B1451="","",IFERROR(VLOOKUP($B1451,الموظفين!$A$2:$J$501,6,FALSE()),""))</f>
        <v/>
      </c>
      <c r="G1451" s="19" t="str">
        <f aca="false">IF($B1451="","",IFERROR(VLOOKUP($B1451,الموظفين!$A$2:$J$501,7,FALSE()),""))</f>
        <v/>
      </c>
      <c r="H1451" s="20"/>
      <c r="I1451" s="20"/>
      <c r="J1451" s="21" t="str">
        <f aca="false">IF(OR(H1451="",I1451=""),"",ROUND(MOD(I1451-H1451,1)*24,2))</f>
        <v/>
      </c>
      <c r="K1451" s="22" t="str">
        <f aca="false">IF(OR(H1451="",F1451=""),"",IF(ROUND(MAX(0,MOD(H1451-F1451+0.5,1)-0.5)*1440,0)&gt;IFERROR(VLOOKUP(E1451,الورديات!$A$2:$E$21,5,FALSE()),0),ROUND(MAX(0,MOD(H1451-F1451+0.5,1)-0.5)*1440,0),0))</f>
        <v/>
      </c>
      <c r="L1451" s="22" t="str">
        <f aca="false">IF(OR(I1451="",G1451=""),"",ROUND(MAX(0,MOD(G1451-I1451+0.5,1)-0.5)*1440,0))</f>
        <v/>
      </c>
      <c r="M1451" s="22" t="str">
        <f aca="false">IF(OR(I1451="",G1451=""),"",IF(ROUND(MAX(0,MOD(I1451-G1451+0.5,1)-0.5)*1440,0)&gt;=الإعدادات!$B$8,ROUND(MAX(0,MOD(I1451-G1451+0.5,1)-0.5)*1440,0),0))</f>
        <v/>
      </c>
      <c r="N1451" s="18" t="str">
        <f aca="false">IF(OR(A1451="",B1451=""),"",IF(COUNTIFS(الإجازات!$A$2:$A$1001,B1451,الإجازات!$D$2:$D$1001,"&lt;="&amp;A1451,الإجازات!$E$2:$E$1001,"&gt;="&amp;A1451,الإجازات!$G$2:$G$1001,"مقبولة")=0,"",LOOKUP(2,1/((الإجازات!$A$2:$A$1001=B1451)*(الإجازات!$D$2:$D$1001&lt;=A1451)*(الإجازات!$E$2:$E$1001&gt;=A1451)*(الإجازات!$G$2:$G$1001="مقبولة")),الإجازات!$C$2:$C$1001)))</f>
        <v/>
      </c>
      <c r="O1451" s="17"/>
      <c r="P1451" s="23" t="str">
        <f aca="false">IF(B1451="","",IF(ISNA(MATCH(B1451,الموظفين!$A$2:$A$501,0)),"⚠ كود غير موجود",IF(O1451&lt;&gt;"",O1451,IF(N1451&lt;&gt;"",N1451,IF(H1451="",IF(AND(A1451&lt;&gt;"",WEEKDAY(A1451)=الإعدادات!$B$11),"راحة أسبوعية","غائب"),IF(I1451="","بدون انصراف",IF(N(K1451)&gt;0,"متأخر","حاضر")))))))</f>
        <v/>
      </c>
      <c r="Q1451" s="24" t="str">
        <f aca="false">IF(B1451="","",IF(OR(P1451="غائب",P1451="غياب",P1451="إجازة بدون راتب"),IFERROR(VLOOKUP(B1451,الموظفين!$A$2:$J$501,8,FALSE()),0),0))</f>
        <v/>
      </c>
      <c r="R1451" s="24" t="str">
        <f aca="false">IF(B1451="","",ROUND((N(K1451)+N(L1451))/60*IFERROR(VLOOKUP(B1451,الموظفين!$A$2:$J$501,8,FALSE()),0)/الإعدادات!$B$6*الإعدادات!$B$9,2))</f>
        <v/>
      </c>
      <c r="S1451" s="24" t="str">
        <f aca="false">IF(OR(B1451="",M1451=""),"",ROUND(M1451/60*IFERROR(VLOOKUP(B1451,الموظفين!$A$2:$J$501,9,FALSE()),0),2))</f>
        <v/>
      </c>
      <c r="T1451" s="17"/>
      <c r="U1451" s="23" t="str">
        <f aca="false">IF(OR(A1451="",B1451=""),"",A1451&amp;"|"&amp;B1451)</f>
        <v/>
      </c>
    </row>
    <row r="1452" customFormat="false" ht="15" hidden="false" customHeight="false" outlineLevel="0" collapsed="false">
      <c r="A1452" s="16"/>
      <c r="B1452" s="17"/>
      <c r="C1452" s="18" t="str">
        <f aca="false">IF($B1452="","",IFERROR(VLOOKUP($B1452,الموظفين!$A$2:$J$501,2,FALSE())&amp;"","⚠ كود غير موجود"))</f>
        <v/>
      </c>
      <c r="D1452" s="18" t="str">
        <f aca="false">IF($B1452="","",IFERROR(VLOOKUP($B1452,الموظفين!$A$2:$J$501,3,FALSE())&amp;"",""))</f>
        <v/>
      </c>
      <c r="E1452" s="18" t="str">
        <f aca="false">IF($B1452="","",IFERROR(VLOOKUP($B1452,الموظفين!$A$2:$J$501,5,FALSE())&amp;"",""))</f>
        <v/>
      </c>
      <c r="F1452" s="19" t="str">
        <f aca="false">IF($B1452="","",IFERROR(VLOOKUP($B1452,الموظفين!$A$2:$J$501,6,FALSE()),""))</f>
        <v/>
      </c>
      <c r="G1452" s="19" t="str">
        <f aca="false">IF($B1452="","",IFERROR(VLOOKUP($B1452,الموظفين!$A$2:$J$501,7,FALSE()),""))</f>
        <v/>
      </c>
      <c r="H1452" s="20"/>
      <c r="I1452" s="20"/>
      <c r="J1452" s="21" t="str">
        <f aca="false">IF(OR(H1452="",I1452=""),"",ROUND(MOD(I1452-H1452,1)*24,2))</f>
        <v/>
      </c>
      <c r="K1452" s="22" t="str">
        <f aca="false">IF(OR(H1452="",F1452=""),"",IF(ROUND(MAX(0,MOD(H1452-F1452+0.5,1)-0.5)*1440,0)&gt;IFERROR(VLOOKUP(E1452,الورديات!$A$2:$E$21,5,FALSE()),0),ROUND(MAX(0,MOD(H1452-F1452+0.5,1)-0.5)*1440,0),0))</f>
        <v/>
      </c>
      <c r="L1452" s="22" t="str">
        <f aca="false">IF(OR(I1452="",G1452=""),"",ROUND(MAX(0,MOD(G1452-I1452+0.5,1)-0.5)*1440,0))</f>
        <v/>
      </c>
      <c r="M1452" s="22" t="str">
        <f aca="false">IF(OR(I1452="",G1452=""),"",IF(ROUND(MAX(0,MOD(I1452-G1452+0.5,1)-0.5)*1440,0)&gt;=الإعدادات!$B$8,ROUND(MAX(0,MOD(I1452-G1452+0.5,1)-0.5)*1440,0),0))</f>
        <v/>
      </c>
      <c r="N1452" s="18" t="str">
        <f aca="false">IF(OR(A1452="",B1452=""),"",IF(COUNTIFS(الإجازات!$A$2:$A$1001,B1452,الإجازات!$D$2:$D$1001,"&lt;="&amp;A1452,الإجازات!$E$2:$E$1001,"&gt;="&amp;A1452,الإجازات!$G$2:$G$1001,"مقبولة")=0,"",LOOKUP(2,1/((الإجازات!$A$2:$A$1001=B1452)*(الإجازات!$D$2:$D$1001&lt;=A1452)*(الإجازات!$E$2:$E$1001&gt;=A1452)*(الإجازات!$G$2:$G$1001="مقبولة")),الإجازات!$C$2:$C$1001)))</f>
        <v/>
      </c>
      <c r="O1452" s="17"/>
      <c r="P1452" s="23" t="str">
        <f aca="false">IF(B1452="","",IF(ISNA(MATCH(B1452,الموظفين!$A$2:$A$501,0)),"⚠ كود غير موجود",IF(O1452&lt;&gt;"",O1452,IF(N1452&lt;&gt;"",N1452,IF(H1452="",IF(AND(A1452&lt;&gt;"",WEEKDAY(A1452)=الإعدادات!$B$11),"راحة أسبوعية","غائب"),IF(I1452="","بدون انصراف",IF(N(K1452)&gt;0,"متأخر","حاضر")))))))</f>
        <v/>
      </c>
      <c r="Q1452" s="24" t="str">
        <f aca="false">IF(B1452="","",IF(OR(P1452="غائب",P1452="غياب",P1452="إجازة بدون راتب"),IFERROR(VLOOKUP(B1452,الموظفين!$A$2:$J$501,8,FALSE()),0),0))</f>
        <v/>
      </c>
      <c r="R1452" s="24" t="str">
        <f aca="false">IF(B1452="","",ROUND((N(K1452)+N(L1452))/60*IFERROR(VLOOKUP(B1452,الموظفين!$A$2:$J$501,8,FALSE()),0)/الإعدادات!$B$6*الإعدادات!$B$9,2))</f>
        <v/>
      </c>
      <c r="S1452" s="24" t="str">
        <f aca="false">IF(OR(B1452="",M1452=""),"",ROUND(M1452/60*IFERROR(VLOOKUP(B1452,الموظفين!$A$2:$J$501,9,FALSE()),0),2))</f>
        <v/>
      </c>
      <c r="T1452" s="17"/>
      <c r="U1452" s="23" t="str">
        <f aca="false">IF(OR(A1452="",B1452=""),"",A1452&amp;"|"&amp;B1452)</f>
        <v/>
      </c>
    </row>
    <row r="1453" customFormat="false" ht="15" hidden="false" customHeight="false" outlineLevel="0" collapsed="false">
      <c r="A1453" s="16"/>
      <c r="B1453" s="17"/>
      <c r="C1453" s="18" t="str">
        <f aca="false">IF($B1453="","",IFERROR(VLOOKUP($B1453,الموظفين!$A$2:$J$501,2,FALSE())&amp;"","⚠ كود غير موجود"))</f>
        <v/>
      </c>
      <c r="D1453" s="18" t="str">
        <f aca="false">IF($B1453="","",IFERROR(VLOOKUP($B1453,الموظفين!$A$2:$J$501,3,FALSE())&amp;"",""))</f>
        <v/>
      </c>
      <c r="E1453" s="18" t="str">
        <f aca="false">IF($B1453="","",IFERROR(VLOOKUP($B1453,الموظفين!$A$2:$J$501,5,FALSE())&amp;"",""))</f>
        <v/>
      </c>
      <c r="F1453" s="19" t="str">
        <f aca="false">IF($B1453="","",IFERROR(VLOOKUP($B1453,الموظفين!$A$2:$J$501,6,FALSE()),""))</f>
        <v/>
      </c>
      <c r="G1453" s="19" t="str">
        <f aca="false">IF($B1453="","",IFERROR(VLOOKUP($B1453,الموظفين!$A$2:$J$501,7,FALSE()),""))</f>
        <v/>
      </c>
      <c r="H1453" s="20"/>
      <c r="I1453" s="20"/>
      <c r="J1453" s="21" t="str">
        <f aca="false">IF(OR(H1453="",I1453=""),"",ROUND(MOD(I1453-H1453,1)*24,2))</f>
        <v/>
      </c>
      <c r="K1453" s="22" t="str">
        <f aca="false">IF(OR(H1453="",F1453=""),"",IF(ROUND(MAX(0,MOD(H1453-F1453+0.5,1)-0.5)*1440,0)&gt;IFERROR(VLOOKUP(E1453,الورديات!$A$2:$E$21,5,FALSE()),0),ROUND(MAX(0,MOD(H1453-F1453+0.5,1)-0.5)*1440,0),0))</f>
        <v/>
      </c>
      <c r="L1453" s="22" t="str">
        <f aca="false">IF(OR(I1453="",G1453=""),"",ROUND(MAX(0,MOD(G1453-I1453+0.5,1)-0.5)*1440,0))</f>
        <v/>
      </c>
      <c r="M1453" s="22" t="str">
        <f aca="false">IF(OR(I1453="",G1453=""),"",IF(ROUND(MAX(0,MOD(I1453-G1453+0.5,1)-0.5)*1440,0)&gt;=الإعدادات!$B$8,ROUND(MAX(0,MOD(I1453-G1453+0.5,1)-0.5)*1440,0),0))</f>
        <v/>
      </c>
      <c r="N1453" s="18" t="str">
        <f aca="false">IF(OR(A1453="",B1453=""),"",IF(COUNTIFS(الإجازات!$A$2:$A$1001,B1453,الإجازات!$D$2:$D$1001,"&lt;="&amp;A1453,الإجازات!$E$2:$E$1001,"&gt;="&amp;A1453,الإجازات!$G$2:$G$1001,"مقبولة")=0,"",LOOKUP(2,1/((الإجازات!$A$2:$A$1001=B1453)*(الإجازات!$D$2:$D$1001&lt;=A1453)*(الإجازات!$E$2:$E$1001&gt;=A1453)*(الإجازات!$G$2:$G$1001="مقبولة")),الإجازات!$C$2:$C$1001)))</f>
        <v/>
      </c>
      <c r="O1453" s="17"/>
      <c r="P1453" s="23" t="str">
        <f aca="false">IF(B1453="","",IF(ISNA(MATCH(B1453,الموظفين!$A$2:$A$501,0)),"⚠ كود غير موجود",IF(O1453&lt;&gt;"",O1453,IF(N1453&lt;&gt;"",N1453,IF(H1453="",IF(AND(A1453&lt;&gt;"",WEEKDAY(A1453)=الإعدادات!$B$11),"راحة أسبوعية","غائب"),IF(I1453="","بدون انصراف",IF(N(K1453)&gt;0,"متأخر","حاضر")))))))</f>
        <v/>
      </c>
      <c r="Q1453" s="24" t="str">
        <f aca="false">IF(B1453="","",IF(OR(P1453="غائب",P1453="غياب",P1453="إجازة بدون راتب"),IFERROR(VLOOKUP(B1453,الموظفين!$A$2:$J$501,8,FALSE()),0),0))</f>
        <v/>
      </c>
      <c r="R1453" s="24" t="str">
        <f aca="false">IF(B1453="","",ROUND((N(K1453)+N(L1453))/60*IFERROR(VLOOKUP(B1453,الموظفين!$A$2:$J$501,8,FALSE()),0)/الإعدادات!$B$6*الإعدادات!$B$9,2))</f>
        <v/>
      </c>
      <c r="S1453" s="24" t="str">
        <f aca="false">IF(OR(B1453="",M1453=""),"",ROUND(M1453/60*IFERROR(VLOOKUP(B1453,الموظفين!$A$2:$J$501,9,FALSE()),0),2))</f>
        <v/>
      </c>
      <c r="T1453" s="17"/>
      <c r="U1453" s="23" t="str">
        <f aca="false">IF(OR(A1453="",B1453=""),"",A1453&amp;"|"&amp;B1453)</f>
        <v/>
      </c>
    </row>
    <row r="1454" customFormat="false" ht="15" hidden="false" customHeight="false" outlineLevel="0" collapsed="false">
      <c r="A1454" s="16"/>
      <c r="B1454" s="17"/>
      <c r="C1454" s="18" t="str">
        <f aca="false">IF($B1454="","",IFERROR(VLOOKUP($B1454,الموظفين!$A$2:$J$501,2,FALSE())&amp;"","⚠ كود غير موجود"))</f>
        <v/>
      </c>
      <c r="D1454" s="18" t="str">
        <f aca="false">IF($B1454="","",IFERROR(VLOOKUP($B1454,الموظفين!$A$2:$J$501,3,FALSE())&amp;"",""))</f>
        <v/>
      </c>
      <c r="E1454" s="18" t="str">
        <f aca="false">IF($B1454="","",IFERROR(VLOOKUP($B1454,الموظفين!$A$2:$J$501,5,FALSE())&amp;"",""))</f>
        <v/>
      </c>
      <c r="F1454" s="19" t="str">
        <f aca="false">IF($B1454="","",IFERROR(VLOOKUP($B1454,الموظفين!$A$2:$J$501,6,FALSE()),""))</f>
        <v/>
      </c>
      <c r="G1454" s="19" t="str">
        <f aca="false">IF($B1454="","",IFERROR(VLOOKUP($B1454,الموظفين!$A$2:$J$501,7,FALSE()),""))</f>
        <v/>
      </c>
      <c r="H1454" s="20"/>
      <c r="I1454" s="20"/>
      <c r="J1454" s="21" t="str">
        <f aca="false">IF(OR(H1454="",I1454=""),"",ROUND(MOD(I1454-H1454,1)*24,2))</f>
        <v/>
      </c>
      <c r="K1454" s="22" t="str">
        <f aca="false">IF(OR(H1454="",F1454=""),"",IF(ROUND(MAX(0,MOD(H1454-F1454+0.5,1)-0.5)*1440,0)&gt;IFERROR(VLOOKUP(E1454,الورديات!$A$2:$E$21,5,FALSE()),0),ROUND(MAX(0,MOD(H1454-F1454+0.5,1)-0.5)*1440,0),0))</f>
        <v/>
      </c>
      <c r="L1454" s="22" t="str">
        <f aca="false">IF(OR(I1454="",G1454=""),"",ROUND(MAX(0,MOD(G1454-I1454+0.5,1)-0.5)*1440,0))</f>
        <v/>
      </c>
      <c r="M1454" s="22" t="str">
        <f aca="false">IF(OR(I1454="",G1454=""),"",IF(ROUND(MAX(0,MOD(I1454-G1454+0.5,1)-0.5)*1440,0)&gt;=الإعدادات!$B$8,ROUND(MAX(0,MOD(I1454-G1454+0.5,1)-0.5)*1440,0),0))</f>
        <v/>
      </c>
      <c r="N1454" s="18" t="str">
        <f aca="false">IF(OR(A1454="",B1454=""),"",IF(COUNTIFS(الإجازات!$A$2:$A$1001,B1454,الإجازات!$D$2:$D$1001,"&lt;="&amp;A1454,الإجازات!$E$2:$E$1001,"&gt;="&amp;A1454,الإجازات!$G$2:$G$1001,"مقبولة")=0,"",LOOKUP(2,1/((الإجازات!$A$2:$A$1001=B1454)*(الإجازات!$D$2:$D$1001&lt;=A1454)*(الإجازات!$E$2:$E$1001&gt;=A1454)*(الإجازات!$G$2:$G$1001="مقبولة")),الإجازات!$C$2:$C$1001)))</f>
        <v/>
      </c>
      <c r="O1454" s="17"/>
      <c r="P1454" s="23" t="str">
        <f aca="false">IF(B1454="","",IF(ISNA(MATCH(B1454,الموظفين!$A$2:$A$501,0)),"⚠ كود غير موجود",IF(O1454&lt;&gt;"",O1454,IF(N1454&lt;&gt;"",N1454,IF(H1454="",IF(AND(A1454&lt;&gt;"",WEEKDAY(A1454)=الإعدادات!$B$11),"راحة أسبوعية","غائب"),IF(I1454="","بدون انصراف",IF(N(K1454)&gt;0,"متأخر","حاضر")))))))</f>
        <v/>
      </c>
      <c r="Q1454" s="24" t="str">
        <f aca="false">IF(B1454="","",IF(OR(P1454="غائب",P1454="غياب",P1454="إجازة بدون راتب"),IFERROR(VLOOKUP(B1454,الموظفين!$A$2:$J$501,8,FALSE()),0),0))</f>
        <v/>
      </c>
      <c r="R1454" s="24" t="str">
        <f aca="false">IF(B1454="","",ROUND((N(K1454)+N(L1454))/60*IFERROR(VLOOKUP(B1454,الموظفين!$A$2:$J$501,8,FALSE()),0)/الإعدادات!$B$6*الإعدادات!$B$9,2))</f>
        <v/>
      </c>
      <c r="S1454" s="24" t="str">
        <f aca="false">IF(OR(B1454="",M1454=""),"",ROUND(M1454/60*IFERROR(VLOOKUP(B1454,الموظفين!$A$2:$J$501,9,FALSE()),0),2))</f>
        <v/>
      </c>
      <c r="T1454" s="17"/>
      <c r="U1454" s="23" t="str">
        <f aca="false">IF(OR(A1454="",B1454=""),"",A1454&amp;"|"&amp;B1454)</f>
        <v/>
      </c>
    </row>
    <row r="1455" customFormat="false" ht="15" hidden="false" customHeight="false" outlineLevel="0" collapsed="false">
      <c r="A1455" s="16"/>
      <c r="B1455" s="17"/>
      <c r="C1455" s="18" t="str">
        <f aca="false">IF($B1455="","",IFERROR(VLOOKUP($B1455,الموظفين!$A$2:$J$501,2,FALSE())&amp;"","⚠ كود غير موجود"))</f>
        <v/>
      </c>
      <c r="D1455" s="18" t="str">
        <f aca="false">IF($B1455="","",IFERROR(VLOOKUP($B1455,الموظفين!$A$2:$J$501,3,FALSE())&amp;"",""))</f>
        <v/>
      </c>
      <c r="E1455" s="18" t="str">
        <f aca="false">IF($B1455="","",IFERROR(VLOOKUP($B1455,الموظفين!$A$2:$J$501,5,FALSE())&amp;"",""))</f>
        <v/>
      </c>
      <c r="F1455" s="19" t="str">
        <f aca="false">IF($B1455="","",IFERROR(VLOOKUP($B1455,الموظفين!$A$2:$J$501,6,FALSE()),""))</f>
        <v/>
      </c>
      <c r="G1455" s="19" t="str">
        <f aca="false">IF($B1455="","",IFERROR(VLOOKUP($B1455,الموظفين!$A$2:$J$501,7,FALSE()),""))</f>
        <v/>
      </c>
      <c r="H1455" s="20"/>
      <c r="I1455" s="20"/>
      <c r="J1455" s="21" t="str">
        <f aca="false">IF(OR(H1455="",I1455=""),"",ROUND(MOD(I1455-H1455,1)*24,2))</f>
        <v/>
      </c>
      <c r="K1455" s="22" t="str">
        <f aca="false">IF(OR(H1455="",F1455=""),"",IF(ROUND(MAX(0,MOD(H1455-F1455+0.5,1)-0.5)*1440,0)&gt;IFERROR(VLOOKUP(E1455,الورديات!$A$2:$E$21,5,FALSE()),0),ROUND(MAX(0,MOD(H1455-F1455+0.5,1)-0.5)*1440,0),0))</f>
        <v/>
      </c>
      <c r="L1455" s="22" t="str">
        <f aca="false">IF(OR(I1455="",G1455=""),"",ROUND(MAX(0,MOD(G1455-I1455+0.5,1)-0.5)*1440,0))</f>
        <v/>
      </c>
      <c r="M1455" s="22" t="str">
        <f aca="false">IF(OR(I1455="",G1455=""),"",IF(ROUND(MAX(0,MOD(I1455-G1455+0.5,1)-0.5)*1440,0)&gt;=الإعدادات!$B$8,ROUND(MAX(0,MOD(I1455-G1455+0.5,1)-0.5)*1440,0),0))</f>
        <v/>
      </c>
      <c r="N1455" s="18" t="str">
        <f aca="false">IF(OR(A1455="",B1455=""),"",IF(COUNTIFS(الإجازات!$A$2:$A$1001,B1455,الإجازات!$D$2:$D$1001,"&lt;="&amp;A1455,الإجازات!$E$2:$E$1001,"&gt;="&amp;A1455,الإجازات!$G$2:$G$1001,"مقبولة")=0,"",LOOKUP(2,1/((الإجازات!$A$2:$A$1001=B1455)*(الإجازات!$D$2:$D$1001&lt;=A1455)*(الإجازات!$E$2:$E$1001&gt;=A1455)*(الإجازات!$G$2:$G$1001="مقبولة")),الإجازات!$C$2:$C$1001)))</f>
        <v/>
      </c>
      <c r="O1455" s="17"/>
      <c r="P1455" s="23" t="str">
        <f aca="false">IF(B1455="","",IF(ISNA(MATCH(B1455,الموظفين!$A$2:$A$501,0)),"⚠ كود غير موجود",IF(O1455&lt;&gt;"",O1455,IF(N1455&lt;&gt;"",N1455,IF(H1455="",IF(AND(A1455&lt;&gt;"",WEEKDAY(A1455)=الإعدادات!$B$11),"راحة أسبوعية","غائب"),IF(I1455="","بدون انصراف",IF(N(K1455)&gt;0,"متأخر","حاضر")))))))</f>
        <v/>
      </c>
      <c r="Q1455" s="24" t="str">
        <f aca="false">IF(B1455="","",IF(OR(P1455="غائب",P1455="غياب",P1455="إجازة بدون راتب"),IFERROR(VLOOKUP(B1455,الموظفين!$A$2:$J$501,8,FALSE()),0),0))</f>
        <v/>
      </c>
      <c r="R1455" s="24" t="str">
        <f aca="false">IF(B1455="","",ROUND((N(K1455)+N(L1455))/60*IFERROR(VLOOKUP(B1455,الموظفين!$A$2:$J$501,8,FALSE()),0)/الإعدادات!$B$6*الإعدادات!$B$9,2))</f>
        <v/>
      </c>
      <c r="S1455" s="24" t="str">
        <f aca="false">IF(OR(B1455="",M1455=""),"",ROUND(M1455/60*IFERROR(VLOOKUP(B1455,الموظفين!$A$2:$J$501,9,FALSE()),0),2))</f>
        <v/>
      </c>
      <c r="T1455" s="17"/>
      <c r="U1455" s="23" t="str">
        <f aca="false">IF(OR(A1455="",B1455=""),"",A1455&amp;"|"&amp;B1455)</f>
        <v/>
      </c>
    </row>
    <row r="1456" customFormat="false" ht="15" hidden="false" customHeight="false" outlineLevel="0" collapsed="false">
      <c r="A1456" s="16"/>
      <c r="B1456" s="17"/>
      <c r="C1456" s="18" t="str">
        <f aca="false">IF($B1456="","",IFERROR(VLOOKUP($B1456,الموظفين!$A$2:$J$501,2,FALSE())&amp;"","⚠ كود غير موجود"))</f>
        <v/>
      </c>
      <c r="D1456" s="18" t="str">
        <f aca="false">IF($B1456="","",IFERROR(VLOOKUP($B1456,الموظفين!$A$2:$J$501,3,FALSE())&amp;"",""))</f>
        <v/>
      </c>
      <c r="E1456" s="18" t="str">
        <f aca="false">IF($B1456="","",IFERROR(VLOOKUP($B1456,الموظفين!$A$2:$J$501,5,FALSE())&amp;"",""))</f>
        <v/>
      </c>
      <c r="F1456" s="19" t="str">
        <f aca="false">IF($B1456="","",IFERROR(VLOOKUP($B1456,الموظفين!$A$2:$J$501,6,FALSE()),""))</f>
        <v/>
      </c>
      <c r="G1456" s="19" t="str">
        <f aca="false">IF($B1456="","",IFERROR(VLOOKUP($B1456,الموظفين!$A$2:$J$501,7,FALSE()),""))</f>
        <v/>
      </c>
      <c r="H1456" s="20"/>
      <c r="I1456" s="20"/>
      <c r="J1456" s="21" t="str">
        <f aca="false">IF(OR(H1456="",I1456=""),"",ROUND(MOD(I1456-H1456,1)*24,2))</f>
        <v/>
      </c>
      <c r="K1456" s="22" t="str">
        <f aca="false">IF(OR(H1456="",F1456=""),"",IF(ROUND(MAX(0,MOD(H1456-F1456+0.5,1)-0.5)*1440,0)&gt;IFERROR(VLOOKUP(E1456,الورديات!$A$2:$E$21,5,FALSE()),0),ROUND(MAX(0,MOD(H1456-F1456+0.5,1)-0.5)*1440,0),0))</f>
        <v/>
      </c>
      <c r="L1456" s="22" t="str">
        <f aca="false">IF(OR(I1456="",G1456=""),"",ROUND(MAX(0,MOD(G1456-I1456+0.5,1)-0.5)*1440,0))</f>
        <v/>
      </c>
      <c r="M1456" s="22" t="str">
        <f aca="false">IF(OR(I1456="",G1456=""),"",IF(ROUND(MAX(0,MOD(I1456-G1456+0.5,1)-0.5)*1440,0)&gt;=الإعدادات!$B$8,ROUND(MAX(0,MOD(I1456-G1456+0.5,1)-0.5)*1440,0),0))</f>
        <v/>
      </c>
      <c r="N1456" s="18" t="str">
        <f aca="false">IF(OR(A1456="",B1456=""),"",IF(COUNTIFS(الإجازات!$A$2:$A$1001,B1456,الإجازات!$D$2:$D$1001,"&lt;="&amp;A1456,الإجازات!$E$2:$E$1001,"&gt;="&amp;A1456,الإجازات!$G$2:$G$1001,"مقبولة")=0,"",LOOKUP(2,1/((الإجازات!$A$2:$A$1001=B1456)*(الإجازات!$D$2:$D$1001&lt;=A1456)*(الإجازات!$E$2:$E$1001&gt;=A1456)*(الإجازات!$G$2:$G$1001="مقبولة")),الإجازات!$C$2:$C$1001)))</f>
        <v/>
      </c>
      <c r="O1456" s="17"/>
      <c r="P1456" s="23" t="str">
        <f aca="false">IF(B1456="","",IF(ISNA(MATCH(B1456,الموظفين!$A$2:$A$501,0)),"⚠ كود غير موجود",IF(O1456&lt;&gt;"",O1456,IF(N1456&lt;&gt;"",N1456,IF(H1456="",IF(AND(A1456&lt;&gt;"",WEEKDAY(A1456)=الإعدادات!$B$11),"راحة أسبوعية","غائب"),IF(I1456="","بدون انصراف",IF(N(K1456)&gt;0,"متأخر","حاضر")))))))</f>
        <v/>
      </c>
      <c r="Q1456" s="24" t="str">
        <f aca="false">IF(B1456="","",IF(OR(P1456="غائب",P1456="غياب",P1456="إجازة بدون راتب"),IFERROR(VLOOKUP(B1456,الموظفين!$A$2:$J$501,8,FALSE()),0),0))</f>
        <v/>
      </c>
      <c r="R1456" s="24" t="str">
        <f aca="false">IF(B1456="","",ROUND((N(K1456)+N(L1456))/60*IFERROR(VLOOKUP(B1456,الموظفين!$A$2:$J$501,8,FALSE()),0)/الإعدادات!$B$6*الإعدادات!$B$9,2))</f>
        <v/>
      </c>
      <c r="S1456" s="24" t="str">
        <f aca="false">IF(OR(B1456="",M1456=""),"",ROUND(M1456/60*IFERROR(VLOOKUP(B1456,الموظفين!$A$2:$J$501,9,FALSE()),0),2))</f>
        <v/>
      </c>
      <c r="T1456" s="17"/>
      <c r="U1456" s="23" t="str">
        <f aca="false">IF(OR(A1456="",B1456=""),"",A1456&amp;"|"&amp;B1456)</f>
        <v/>
      </c>
    </row>
    <row r="1457" customFormat="false" ht="15" hidden="false" customHeight="false" outlineLevel="0" collapsed="false">
      <c r="A1457" s="16"/>
      <c r="B1457" s="17"/>
      <c r="C1457" s="18" t="str">
        <f aca="false">IF($B1457="","",IFERROR(VLOOKUP($B1457,الموظفين!$A$2:$J$501,2,FALSE())&amp;"","⚠ كود غير موجود"))</f>
        <v/>
      </c>
      <c r="D1457" s="18" t="str">
        <f aca="false">IF($B1457="","",IFERROR(VLOOKUP($B1457,الموظفين!$A$2:$J$501,3,FALSE())&amp;"",""))</f>
        <v/>
      </c>
      <c r="E1457" s="18" t="str">
        <f aca="false">IF($B1457="","",IFERROR(VLOOKUP($B1457,الموظفين!$A$2:$J$501,5,FALSE())&amp;"",""))</f>
        <v/>
      </c>
      <c r="F1457" s="19" t="str">
        <f aca="false">IF($B1457="","",IFERROR(VLOOKUP($B1457,الموظفين!$A$2:$J$501,6,FALSE()),""))</f>
        <v/>
      </c>
      <c r="G1457" s="19" t="str">
        <f aca="false">IF($B1457="","",IFERROR(VLOOKUP($B1457,الموظفين!$A$2:$J$501,7,FALSE()),""))</f>
        <v/>
      </c>
      <c r="H1457" s="20"/>
      <c r="I1457" s="20"/>
      <c r="J1457" s="21" t="str">
        <f aca="false">IF(OR(H1457="",I1457=""),"",ROUND(MOD(I1457-H1457,1)*24,2))</f>
        <v/>
      </c>
      <c r="K1457" s="22" t="str">
        <f aca="false">IF(OR(H1457="",F1457=""),"",IF(ROUND(MAX(0,MOD(H1457-F1457+0.5,1)-0.5)*1440,0)&gt;IFERROR(VLOOKUP(E1457,الورديات!$A$2:$E$21,5,FALSE()),0),ROUND(MAX(0,MOD(H1457-F1457+0.5,1)-0.5)*1440,0),0))</f>
        <v/>
      </c>
      <c r="L1457" s="22" t="str">
        <f aca="false">IF(OR(I1457="",G1457=""),"",ROUND(MAX(0,MOD(G1457-I1457+0.5,1)-0.5)*1440,0))</f>
        <v/>
      </c>
      <c r="M1457" s="22" t="str">
        <f aca="false">IF(OR(I1457="",G1457=""),"",IF(ROUND(MAX(0,MOD(I1457-G1457+0.5,1)-0.5)*1440,0)&gt;=الإعدادات!$B$8,ROUND(MAX(0,MOD(I1457-G1457+0.5,1)-0.5)*1440,0),0))</f>
        <v/>
      </c>
      <c r="N1457" s="18" t="str">
        <f aca="false">IF(OR(A1457="",B1457=""),"",IF(COUNTIFS(الإجازات!$A$2:$A$1001,B1457,الإجازات!$D$2:$D$1001,"&lt;="&amp;A1457,الإجازات!$E$2:$E$1001,"&gt;="&amp;A1457,الإجازات!$G$2:$G$1001,"مقبولة")=0,"",LOOKUP(2,1/((الإجازات!$A$2:$A$1001=B1457)*(الإجازات!$D$2:$D$1001&lt;=A1457)*(الإجازات!$E$2:$E$1001&gt;=A1457)*(الإجازات!$G$2:$G$1001="مقبولة")),الإجازات!$C$2:$C$1001)))</f>
        <v/>
      </c>
      <c r="O1457" s="17"/>
      <c r="P1457" s="23" t="str">
        <f aca="false">IF(B1457="","",IF(ISNA(MATCH(B1457,الموظفين!$A$2:$A$501,0)),"⚠ كود غير موجود",IF(O1457&lt;&gt;"",O1457,IF(N1457&lt;&gt;"",N1457,IF(H1457="",IF(AND(A1457&lt;&gt;"",WEEKDAY(A1457)=الإعدادات!$B$11),"راحة أسبوعية","غائب"),IF(I1457="","بدون انصراف",IF(N(K1457)&gt;0,"متأخر","حاضر")))))))</f>
        <v/>
      </c>
      <c r="Q1457" s="24" t="str">
        <f aca="false">IF(B1457="","",IF(OR(P1457="غائب",P1457="غياب",P1457="إجازة بدون راتب"),IFERROR(VLOOKUP(B1457,الموظفين!$A$2:$J$501,8,FALSE()),0),0))</f>
        <v/>
      </c>
      <c r="R1457" s="24" t="str">
        <f aca="false">IF(B1457="","",ROUND((N(K1457)+N(L1457))/60*IFERROR(VLOOKUP(B1457,الموظفين!$A$2:$J$501,8,FALSE()),0)/الإعدادات!$B$6*الإعدادات!$B$9,2))</f>
        <v/>
      </c>
      <c r="S1457" s="24" t="str">
        <f aca="false">IF(OR(B1457="",M1457=""),"",ROUND(M1457/60*IFERROR(VLOOKUP(B1457,الموظفين!$A$2:$J$501,9,FALSE()),0),2))</f>
        <v/>
      </c>
      <c r="T1457" s="17"/>
      <c r="U1457" s="23" t="str">
        <f aca="false">IF(OR(A1457="",B1457=""),"",A1457&amp;"|"&amp;B1457)</f>
        <v/>
      </c>
    </row>
    <row r="1458" customFormat="false" ht="15" hidden="false" customHeight="false" outlineLevel="0" collapsed="false">
      <c r="A1458" s="16"/>
      <c r="B1458" s="17"/>
      <c r="C1458" s="18" t="str">
        <f aca="false">IF($B1458="","",IFERROR(VLOOKUP($B1458,الموظفين!$A$2:$J$501,2,FALSE())&amp;"","⚠ كود غير موجود"))</f>
        <v/>
      </c>
      <c r="D1458" s="18" t="str">
        <f aca="false">IF($B1458="","",IFERROR(VLOOKUP($B1458,الموظفين!$A$2:$J$501,3,FALSE())&amp;"",""))</f>
        <v/>
      </c>
      <c r="E1458" s="18" t="str">
        <f aca="false">IF($B1458="","",IFERROR(VLOOKUP($B1458,الموظفين!$A$2:$J$501,5,FALSE())&amp;"",""))</f>
        <v/>
      </c>
      <c r="F1458" s="19" t="str">
        <f aca="false">IF($B1458="","",IFERROR(VLOOKUP($B1458,الموظفين!$A$2:$J$501,6,FALSE()),""))</f>
        <v/>
      </c>
      <c r="G1458" s="19" t="str">
        <f aca="false">IF($B1458="","",IFERROR(VLOOKUP($B1458,الموظفين!$A$2:$J$501,7,FALSE()),""))</f>
        <v/>
      </c>
      <c r="H1458" s="20"/>
      <c r="I1458" s="20"/>
      <c r="J1458" s="21" t="str">
        <f aca="false">IF(OR(H1458="",I1458=""),"",ROUND(MOD(I1458-H1458,1)*24,2))</f>
        <v/>
      </c>
      <c r="K1458" s="22" t="str">
        <f aca="false">IF(OR(H1458="",F1458=""),"",IF(ROUND(MAX(0,MOD(H1458-F1458+0.5,1)-0.5)*1440,0)&gt;IFERROR(VLOOKUP(E1458,الورديات!$A$2:$E$21,5,FALSE()),0),ROUND(MAX(0,MOD(H1458-F1458+0.5,1)-0.5)*1440,0),0))</f>
        <v/>
      </c>
      <c r="L1458" s="22" t="str">
        <f aca="false">IF(OR(I1458="",G1458=""),"",ROUND(MAX(0,MOD(G1458-I1458+0.5,1)-0.5)*1440,0))</f>
        <v/>
      </c>
      <c r="M1458" s="22" t="str">
        <f aca="false">IF(OR(I1458="",G1458=""),"",IF(ROUND(MAX(0,MOD(I1458-G1458+0.5,1)-0.5)*1440,0)&gt;=الإعدادات!$B$8,ROUND(MAX(0,MOD(I1458-G1458+0.5,1)-0.5)*1440,0),0))</f>
        <v/>
      </c>
      <c r="N1458" s="18" t="str">
        <f aca="false">IF(OR(A1458="",B1458=""),"",IF(COUNTIFS(الإجازات!$A$2:$A$1001,B1458,الإجازات!$D$2:$D$1001,"&lt;="&amp;A1458,الإجازات!$E$2:$E$1001,"&gt;="&amp;A1458,الإجازات!$G$2:$G$1001,"مقبولة")=0,"",LOOKUP(2,1/((الإجازات!$A$2:$A$1001=B1458)*(الإجازات!$D$2:$D$1001&lt;=A1458)*(الإجازات!$E$2:$E$1001&gt;=A1458)*(الإجازات!$G$2:$G$1001="مقبولة")),الإجازات!$C$2:$C$1001)))</f>
        <v/>
      </c>
      <c r="O1458" s="17"/>
      <c r="P1458" s="23" t="str">
        <f aca="false">IF(B1458="","",IF(ISNA(MATCH(B1458,الموظفين!$A$2:$A$501,0)),"⚠ كود غير موجود",IF(O1458&lt;&gt;"",O1458,IF(N1458&lt;&gt;"",N1458,IF(H1458="",IF(AND(A1458&lt;&gt;"",WEEKDAY(A1458)=الإعدادات!$B$11),"راحة أسبوعية","غائب"),IF(I1458="","بدون انصراف",IF(N(K1458)&gt;0,"متأخر","حاضر")))))))</f>
        <v/>
      </c>
      <c r="Q1458" s="24" t="str">
        <f aca="false">IF(B1458="","",IF(OR(P1458="غائب",P1458="غياب",P1458="إجازة بدون راتب"),IFERROR(VLOOKUP(B1458,الموظفين!$A$2:$J$501,8,FALSE()),0),0))</f>
        <v/>
      </c>
      <c r="R1458" s="24" t="str">
        <f aca="false">IF(B1458="","",ROUND((N(K1458)+N(L1458))/60*IFERROR(VLOOKUP(B1458,الموظفين!$A$2:$J$501,8,FALSE()),0)/الإعدادات!$B$6*الإعدادات!$B$9,2))</f>
        <v/>
      </c>
      <c r="S1458" s="24" t="str">
        <f aca="false">IF(OR(B1458="",M1458=""),"",ROUND(M1458/60*IFERROR(VLOOKUP(B1458,الموظفين!$A$2:$J$501,9,FALSE()),0),2))</f>
        <v/>
      </c>
      <c r="T1458" s="17"/>
      <c r="U1458" s="23" t="str">
        <f aca="false">IF(OR(A1458="",B1458=""),"",A1458&amp;"|"&amp;B1458)</f>
        <v/>
      </c>
    </row>
    <row r="1459" customFormat="false" ht="15" hidden="false" customHeight="false" outlineLevel="0" collapsed="false">
      <c r="A1459" s="16"/>
      <c r="B1459" s="17"/>
      <c r="C1459" s="18" t="str">
        <f aca="false">IF($B1459="","",IFERROR(VLOOKUP($B1459,الموظفين!$A$2:$J$501,2,FALSE())&amp;"","⚠ كود غير موجود"))</f>
        <v/>
      </c>
      <c r="D1459" s="18" t="str">
        <f aca="false">IF($B1459="","",IFERROR(VLOOKUP($B1459,الموظفين!$A$2:$J$501,3,FALSE())&amp;"",""))</f>
        <v/>
      </c>
      <c r="E1459" s="18" t="str">
        <f aca="false">IF($B1459="","",IFERROR(VLOOKUP($B1459,الموظفين!$A$2:$J$501,5,FALSE())&amp;"",""))</f>
        <v/>
      </c>
      <c r="F1459" s="19" t="str">
        <f aca="false">IF($B1459="","",IFERROR(VLOOKUP($B1459,الموظفين!$A$2:$J$501,6,FALSE()),""))</f>
        <v/>
      </c>
      <c r="G1459" s="19" t="str">
        <f aca="false">IF($B1459="","",IFERROR(VLOOKUP($B1459,الموظفين!$A$2:$J$501,7,FALSE()),""))</f>
        <v/>
      </c>
      <c r="H1459" s="20"/>
      <c r="I1459" s="20"/>
      <c r="J1459" s="21" t="str">
        <f aca="false">IF(OR(H1459="",I1459=""),"",ROUND(MOD(I1459-H1459,1)*24,2))</f>
        <v/>
      </c>
      <c r="K1459" s="22" t="str">
        <f aca="false">IF(OR(H1459="",F1459=""),"",IF(ROUND(MAX(0,MOD(H1459-F1459+0.5,1)-0.5)*1440,0)&gt;IFERROR(VLOOKUP(E1459,الورديات!$A$2:$E$21,5,FALSE()),0),ROUND(MAX(0,MOD(H1459-F1459+0.5,1)-0.5)*1440,0),0))</f>
        <v/>
      </c>
      <c r="L1459" s="22" t="str">
        <f aca="false">IF(OR(I1459="",G1459=""),"",ROUND(MAX(0,MOD(G1459-I1459+0.5,1)-0.5)*1440,0))</f>
        <v/>
      </c>
      <c r="M1459" s="22" t="str">
        <f aca="false">IF(OR(I1459="",G1459=""),"",IF(ROUND(MAX(0,MOD(I1459-G1459+0.5,1)-0.5)*1440,0)&gt;=الإعدادات!$B$8,ROUND(MAX(0,MOD(I1459-G1459+0.5,1)-0.5)*1440,0),0))</f>
        <v/>
      </c>
      <c r="N1459" s="18" t="str">
        <f aca="false">IF(OR(A1459="",B1459=""),"",IF(COUNTIFS(الإجازات!$A$2:$A$1001,B1459,الإجازات!$D$2:$D$1001,"&lt;="&amp;A1459,الإجازات!$E$2:$E$1001,"&gt;="&amp;A1459,الإجازات!$G$2:$G$1001,"مقبولة")=0,"",LOOKUP(2,1/((الإجازات!$A$2:$A$1001=B1459)*(الإجازات!$D$2:$D$1001&lt;=A1459)*(الإجازات!$E$2:$E$1001&gt;=A1459)*(الإجازات!$G$2:$G$1001="مقبولة")),الإجازات!$C$2:$C$1001)))</f>
        <v/>
      </c>
      <c r="O1459" s="17"/>
      <c r="P1459" s="23" t="str">
        <f aca="false">IF(B1459="","",IF(ISNA(MATCH(B1459,الموظفين!$A$2:$A$501,0)),"⚠ كود غير موجود",IF(O1459&lt;&gt;"",O1459,IF(N1459&lt;&gt;"",N1459,IF(H1459="",IF(AND(A1459&lt;&gt;"",WEEKDAY(A1459)=الإعدادات!$B$11),"راحة أسبوعية","غائب"),IF(I1459="","بدون انصراف",IF(N(K1459)&gt;0,"متأخر","حاضر")))))))</f>
        <v/>
      </c>
      <c r="Q1459" s="24" t="str">
        <f aca="false">IF(B1459="","",IF(OR(P1459="غائب",P1459="غياب",P1459="إجازة بدون راتب"),IFERROR(VLOOKUP(B1459,الموظفين!$A$2:$J$501,8,FALSE()),0),0))</f>
        <v/>
      </c>
      <c r="R1459" s="24" t="str">
        <f aca="false">IF(B1459="","",ROUND((N(K1459)+N(L1459))/60*IFERROR(VLOOKUP(B1459,الموظفين!$A$2:$J$501,8,FALSE()),0)/الإعدادات!$B$6*الإعدادات!$B$9,2))</f>
        <v/>
      </c>
      <c r="S1459" s="24" t="str">
        <f aca="false">IF(OR(B1459="",M1459=""),"",ROUND(M1459/60*IFERROR(VLOOKUP(B1459,الموظفين!$A$2:$J$501,9,FALSE()),0),2))</f>
        <v/>
      </c>
      <c r="T1459" s="17"/>
      <c r="U1459" s="23" t="str">
        <f aca="false">IF(OR(A1459="",B1459=""),"",A1459&amp;"|"&amp;B1459)</f>
        <v/>
      </c>
    </row>
    <row r="1460" customFormat="false" ht="15" hidden="false" customHeight="false" outlineLevel="0" collapsed="false">
      <c r="A1460" s="16"/>
      <c r="B1460" s="17"/>
      <c r="C1460" s="18" t="str">
        <f aca="false">IF($B1460="","",IFERROR(VLOOKUP($B1460,الموظفين!$A$2:$J$501,2,FALSE())&amp;"","⚠ كود غير موجود"))</f>
        <v/>
      </c>
      <c r="D1460" s="18" t="str">
        <f aca="false">IF($B1460="","",IFERROR(VLOOKUP($B1460,الموظفين!$A$2:$J$501,3,FALSE())&amp;"",""))</f>
        <v/>
      </c>
      <c r="E1460" s="18" t="str">
        <f aca="false">IF($B1460="","",IFERROR(VLOOKUP($B1460,الموظفين!$A$2:$J$501,5,FALSE())&amp;"",""))</f>
        <v/>
      </c>
      <c r="F1460" s="19" t="str">
        <f aca="false">IF($B1460="","",IFERROR(VLOOKUP($B1460,الموظفين!$A$2:$J$501,6,FALSE()),""))</f>
        <v/>
      </c>
      <c r="G1460" s="19" t="str">
        <f aca="false">IF($B1460="","",IFERROR(VLOOKUP($B1460,الموظفين!$A$2:$J$501,7,FALSE()),""))</f>
        <v/>
      </c>
      <c r="H1460" s="20"/>
      <c r="I1460" s="20"/>
      <c r="J1460" s="21" t="str">
        <f aca="false">IF(OR(H1460="",I1460=""),"",ROUND(MOD(I1460-H1460,1)*24,2))</f>
        <v/>
      </c>
      <c r="K1460" s="22" t="str">
        <f aca="false">IF(OR(H1460="",F1460=""),"",IF(ROUND(MAX(0,MOD(H1460-F1460+0.5,1)-0.5)*1440,0)&gt;IFERROR(VLOOKUP(E1460,الورديات!$A$2:$E$21,5,FALSE()),0),ROUND(MAX(0,MOD(H1460-F1460+0.5,1)-0.5)*1440,0),0))</f>
        <v/>
      </c>
      <c r="L1460" s="22" t="str">
        <f aca="false">IF(OR(I1460="",G1460=""),"",ROUND(MAX(0,MOD(G1460-I1460+0.5,1)-0.5)*1440,0))</f>
        <v/>
      </c>
      <c r="M1460" s="22" t="str">
        <f aca="false">IF(OR(I1460="",G1460=""),"",IF(ROUND(MAX(0,MOD(I1460-G1460+0.5,1)-0.5)*1440,0)&gt;=الإعدادات!$B$8,ROUND(MAX(0,MOD(I1460-G1460+0.5,1)-0.5)*1440,0),0))</f>
        <v/>
      </c>
      <c r="N1460" s="18" t="str">
        <f aca="false">IF(OR(A1460="",B1460=""),"",IF(COUNTIFS(الإجازات!$A$2:$A$1001,B1460,الإجازات!$D$2:$D$1001,"&lt;="&amp;A1460,الإجازات!$E$2:$E$1001,"&gt;="&amp;A1460,الإجازات!$G$2:$G$1001,"مقبولة")=0,"",LOOKUP(2,1/((الإجازات!$A$2:$A$1001=B1460)*(الإجازات!$D$2:$D$1001&lt;=A1460)*(الإجازات!$E$2:$E$1001&gt;=A1460)*(الإجازات!$G$2:$G$1001="مقبولة")),الإجازات!$C$2:$C$1001)))</f>
        <v/>
      </c>
      <c r="O1460" s="17"/>
      <c r="P1460" s="23" t="str">
        <f aca="false">IF(B1460="","",IF(ISNA(MATCH(B1460,الموظفين!$A$2:$A$501,0)),"⚠ كود غير موجود",IF(O1460&lt;&gt;"",O1460,IF(N1460&lt;&gt;"",N1460,IF(H1460="",IF(AND(A1460&lt;&gt;"",WEEKDAY(A1460)=الإعدادات!$B$11),"راحة أسبوعية","غائب"),IF(I1460="","بدون انصراف",IF(N(K1460)&gt;0,"متأخر","حاضر")))))))</f>
        <v/>
      </c>
      <c r="Q1460" s="24" t="str">
        <f aca="false">IF(B1460="","",IF(OR(P1460="غائب",P1460="غياب",P1460="إجازة بدون راتب"),IFERROR(VLOOKUP(B1460,الموظفين!$A$2:$J$501,8,FALSE()),0),0))</f>
        <v/>
      </c>
      <c r="R1460" s="24" t="str">
        <f aca="false">IF(B1460="","",ROUND((N(K1460)+N(L1460))/60*IFERROR(VLOOKUP(B1460,الموظفين!$A$2:$J$501,8,FALSE()),0)/الإعدادات!$B$6*الإعدادات!$B$9,2))</f>
        <v/>
      </c>
      <c r="S1460" s="24" t="str">
        <f aca="false">IF(OR(B1460="",M1460=""),"",ROUND(M1460/60*IFERROR(VLOOKUP(B1460,الموظفين!$A$2:$J$501,9,FALSE()),0),2))</f>
        <v/>
      </c>
      <c r="T1460" s="17"/>
      <c r="U1460" s="23" t="str">
        <f aca="false">IF(OR(A1460="",B1460=""),"",A1460&amp;"|"&amp;B1460)</f>
        <v/>
      </c>
    </row>
    <row r="1461" customFormat="false" ht="15" hidden="false" customHeight="false" outlineLevel="0" collapsed="false">
      <c r="A1461" s="16"/>
      <c r="B1461" s="17"/>
      <c r="C1461" s="18" t="str">
        <f aca="false">IF($B1461="","",IFERROR(VLOOKUP($B1461,الموظفين!$A$2:$J$501,2,FALSE())&amp;"","⚠ كود غير موجود"))</f>
        <v/>
      </c>
      <c r="D1461" s="18" t="str">
        <f aca="false">IF($B1461="","",IFERROR(VLOOKUP($B1461,الموظفين!$A$2:$J$501,3,FALSE())&amp;"",""))</f>
        <v/>
      </c>
      <c r="E1461" s="18" t="str">
        <f aca="false">IF($B1461="","",IFERROR(VLOOKUP($B1461,الموظفين!$A$2:$J$501,5,FALSE())&amp;"",""))</f>
        <v/>
      </c>
      <c r="F1461" s="19" t="str">
        <f aca="false">IF($B1461="","",IFERROR(VLOOKUP($B1461,الموظفين!$A$2:$J$501,6,FALSE()),""))</f>
        <v/>
      </c>
      <c r="G1461" s="19" t="str">
        <f aca="false">IF($B1461="","",IFERROR(VLOOKUP($B1461,الموظفين!$A$2:$J$501,7,FALSE()),""))</f>
        <v/>
      </c>
      <c r="H1461" s="20"/>
      <c r="I1461" s="20"/>
      <c r="J1461" s="21" t="str">
        <f aca="false">IF(OR(H1461="",I1461=""),"",ROUND(MOD(I1461-H1461,1)*24,2))</f>
        <v/>
      </c>
      <c r="K1461" s="22" t="str">
        <f aca="false">IF(OR(H1461="",F1461=""),"",IF(ROUND(MAX(0,MOD(H1461-F1461+0.5,1)-0.5)*1440,0)&gt;IFERROR(VLOOKUP(E1461,الورديات!$A$2:$E$21,5,FALSE()),0),ROUND(MAX(0,MOD(H1461-F1461+0.5,1)-0.5)*1440,0),0))</f>
        <v/>
      </c>
      <c r="L1461" s="22" t="str">
        <f aca="false">IF(OR(I1461="",G1461=""),"",ROUND(MAX(0,MOD(G1461-I1461+0.5,1)-0.5)*1440,0))</f>
        <v/>
      </c>
      <c r="M1461" s="22" t="str">
        <f aca="false">IF(OR(I1461="",G1461=""),"",IF(ROUND(MAX(0,MOD(I1461-G1461+0.5,1)-0.5)*1440,0)&gt;=الإعدادات!$B$8,ROUND(MAX(0,MOD(I1461-G1461+0.5,1)-0.5)*1440,0),0))</f>
        <v/>
      </c>
      <c r="N1461" s="18" t="str">
        <f aca="false">IF(OR(A1461="",B1461=""),"",IF(COUNTIFS(الإجازات!$A$2:$A$1001,B1461,الإجازات!$D$2:$D$1001,"&lt;="&amp;A1461,الإجازات!$E$2:$E$1001,"&gt;="&amp;A1461,الإجازات!$G$2:$G$1001,"مقبولة")=0,"",LOOKUP(2,1/((الإجازات!$A$2:$A$1001=B1461)*(الإجازات!$D$2:$D$1001&lt;=A1461)*(الإجازات!$E$2:$E$1001&gt;=A1461)*(الإجازات!$G$2:$G$1001="مقبولة")),الإجازات!$C$2:$C$1001)))</f>
        <v/>
      </c>
      <c r="O1461" s="17"/>
      <c r="P1461" s="23" t="str">
        <f aca="false">IF(B1461="","",IF(ISNA(MATCH(B1461,الموظفين!$A$2:$A$501,0)),"⚠ كود غير موجود",IF(O1461&lt;&gt;"",O1461,IF(N1461&lt;&gt;"",N1461,IF(H1461="",IF(AND(A1461&lt;&gt;"",WEEKDAY(A1461)=الإعدادات!$B$11),"راحة أسبوعية","غائب"),IF(I1461="","بدون انصراف",IF(N(K1461)&gt;0,"متأخر","حاضر")))))))</f>
        <v/>
      </c>
      <c r="Q1461" s="24" t="str">
        <f aca="false">IF(B1461="","",IF(OR(P1461="غائب",P1461="غياب",P1461="إجازة بدون راتب"),IFERROR(VLOOKUP(B1461,الموظفين!$A$2:$J$501,8,FALSE()),0),0))</f>
        <v/>
      </c>
      <c r="R1461" s="24" t="str">
        <f aca="false">IF(B1461="","",ROUND((N(K1461)+N(L1461))/60*IFERROR(VLOOKUP(B1461,الموظفين!$A$2:$J$501,8,FALSE()),0)/الإعدادات!$B$6*الإعدادات!$B$9,2))</f>
        <v/>
      </c>
      <c r="S1461" s="24" t="str">
        <f aca="false">IF(OR(B1461="",M1461=""),"",ROUND(M1461/60*IFERROR(VLOOKUP(B1461,الموظفين!$A$2:$J$501,9,FALSE()),0),2))</f>
        <v/>
      </c>
      <c r="T1461" s="17"/>
      <c r="U1461" s="23" t="str">
        <f aca="false">IF(OR(A1461="",B1461=""),"",A1461&amp;"|"&amp;B1461)</f>
        <v/>
      </c>
    </row>
    <row r="1462" customFormat="false" ht="15" hidden="false" customHeight="false" outlineLevel="0" collapsed="false">
      <c r="A1462" s="16"/>
      <c r="B1462" s="17"/>
      <c r="C1462" s="18" t="str">
        <f aca="false">IF($B1462="","",IFERROR(VLOOKUP($B1462,الموظفين!$A$2:$J$501,2,FALSE())&amp;"","⚠ كود غير موجود"))</f>
        <v/>
      </c>
      <c r="D1462" s="18" t="str">
        <f aca="false">IF($B1462="","",IFERROR(VLOOKUP($B1462,الموظفين!$A$2:$J$501,3,FALSE())&amp;"",""))</f>
        <v/>
      </c>
      <c r="E1462" s="18" t="str">
        <f aca="false">IF($B1462="","",IFERROR(VLOOKUP($B1462,الموظفين!$A$2:$J$501,5,FALSE())&amp;"",""))</f>
        <v/>
      </c>
      <c r="F1462" s="19" t="str">
        <f aca="false">IF($B1462="","",IFERROR(VLOOKUP($B1462,الموظفين!$A$2:$J$501,6,FALSE()),""))</f>
        <v/>
      </c>
      <c r="G1462" s="19" t="str">
        <f aca="false">IF($B1462="","",IFERROR(VLOOKUP($B1462,الموظفين!$A$2:$J$501,7,FALSE()),""))</f>
        <v/>
      </c>
      <c r="H1462" s="20"/>
      <c r="I1462" s="20"/>
      <c r="J1462" s="21" t="str">
        <f aca="false">IF(OR(H1462="",I1462=""),"",ROUND(MOD(I1462-H1462,1)*24,2))</f>
        <v/>
      </c>
      <c r="K1462" s="22" t="str">
        <f aca="false">IF(OR(H1462="",F1462=""),"",IF(ROUND(MAX(0,MOD(H1462-F1462+0.5,1)-0.5)*1440,0)&gt;IFERROR(VLOOKUP(E1462,الورديات!$A$2:$E$21,5,FALSE()),0),ROUND(MAX(0,MOD(H1462-F1462+0.5,1)-0.5)*1440,0),0))</f>
        <v/>
      </c>
      <c r="L1462" s="22" t="str">
        <f aca="false">IF(OR(I1462="",G1462=""),"",ROUND(MAX(0,MOD(G1462-I1462+0.5,1)-0.5)*1440,0))</f>
        <v/>
      </c>
      <c r="M1462" s="22" t="str">
        <f aca="false">IF(OR(I1462="",G1462=""),"",IF(ROUND(MAX(0,MOD(I1462-G1462+0.5,1)-0.5)*1440,0)&gt;=الإعدادات!$B$8,ROUND(MAX(0,MOD(I1462-G1462+0.5,1)-0.5)*1440,0),0))</f>
        <v/>
      </c>
      <c r="N1462" s="18" t="str">
        <f aca="false">IF(OR(A1462="",B1462=""),"",IF(COUNTIFS(الإجازات!$A$2:$A$1001,B1462,الإجازات!$D$2:$D$1001,"&lt;="&amp;A1462,الإجازات!$E$2:$E$1001,"&gt;="&amp;A1462,الإجازات!$G$2:$G$1001,"مقبولة")=0,"",LOOKUP(2,1/((الإجازات!$A$2:$A$1001=B1462)*(الإجازات!$D$2:$D$1001&lt;=A1462)*(الإجازات!$E$2:$E$1001&gt;=A1462)*(الإجازات!$G$2:$G$1001="مقبولة")),الإجازات!$C$2:$C$1001)))</f>
        <v/>
      </c>
      <c r="O1462" s="17"/>
      <c r="P1462" s="23" t="str">
        <f aca="false">IF(B1462="","",IF(ISNA(MATCH(B1462,الموظفين!$A$2:$A$501,0)),"⚠ كود غير موجود",IF(O1462&lt;&gt;"",O1462,IF(N1462&lt;&gt;"",N1462,IF(H1462="",IF(AND(A1462&lt;&gt;"",WEEKDAY(A1462)=الإعدادات!$B$11),"راحة أسبوعية","غائب"),IF(I1462="","بدون انصراف",IF(N(K1462)&gt;0,"متأخر","حاضر")))))))</f>
        <v/>
      </c>
      <c r="Q1462" s="24" t="str">
        <f aca="false">IF(B1462="","",IF(OR(P1462="غائب",P1462="غياب",P1462="إجازة بدون راتب"),IFERROR(VLOOKUP(B1462,الموظفين!$A$2:$J$501,8,FALSE()),0),0))</f>
        <v/>
      </c>
      <c r="R1462" s="24" t="str">
        <f aca="false">IF(B1462="","",ROUND((N(K1462)+N(L1462))/60*IFERROR(VLOOKUP(B1462,الموظفين!$A$2:$J$501,8,FALSE()),0)/الإعدادات!$B$6*الإعدادات!$B$9,2))</f>
        <v/>
      </c>
      <c r="S1462" s="24" t="str">
        <f aca="false">IF(OR(B1462="",M1462=""),"",ROUND(M1462/60*IFERROR(VLOOKUP(B1462,الموظفين!$A$2:$J$501,9,FALSE()),0),2))</f>
        <v/>
      </c>
      <c r="T1462" s="17"/>
      <c r="U1462" s="23" t="str">
        <f aca="false">IF(OR(A1462="",B1462=""),"",A1462&amp;"|"&amp;B1462)</f>
        <v/>
      </c>
    </row>
    <row r="1463" customFormat="false" ht="15" hidden="false" customHeight="false" outlineLevel="0" collapsed="false">
      <c r="A1463" s="16"/>
      <c r="B1463" s="17"/>
      <c r="C1463" s="18" t="str">
        <f aca="false">IF($B1463="","",IFERROR(VLOOKUP($B1463,الموظفين!$A$2:$J$501,2,FALSE())&amp;"","⚠ كود غير موجود"))</f>
        <v/>
      </c>
      <c r="D1463" s="18" t="str">
        <f aca="false">IF($B1463="","",IFERROR(VLOOKUP($B1463,الموظفين!$A$2:$J$501,3,FALSE())&amp;"",""))</f>
        <v/>
      </c>
      <c r="E1463" s="18" t="str">
        <f aca="false">IF($B1463="","",IFERROR(VLOOKUP($B1463,الموظفين!$A$2:$J$501,5,FALSE())&amp;"",""))</f>
        <v/>
      </c>
      <c r="F1463" s="19" t="str">
        <f aca="false">IF($B1463="","",IFERROR(VLOOKUP($B1463,الموظفين!$A$2:$J$501,6,FALSE()),""))</f>
        <v/>
      </c>
      <c r="G1463" s="19" t="str">
        <f aca="false">IF($B1463="","",IFERROR(VLOOKUP($B1463,الموظفين!$A$2:$J$501,7,FALSE()),""))</f>
        <v/>
      </c>
      <c r="H1463" s="20"/>
      <c r="I1463" s="20"/>
      <c r="J1463" s="21" t="str">
        <f aca="false">IF(OR(H1463="",I1463=""),"",ROUND(MOD(I1463-H1463,1)*24,2))</f>
        <v/>
      </c>
      <c r="K1463" s="22" t="str">
        <f aca="false">IF(OR(H1463="",F1463=""),"",IF(ROUND(MAX(0,MOD(H1463-F1463+0.5,1)-0.5)*1440,0)&gt;IFERROR(VLOOKUP(E1463,الورديات!$A$2:$E$21,5,FALSE()),0),ROUND(MAX(0,MOD(H1463-F1463+0.5,1)-0.5)*1440,0),0))</f>
        <v/>
      </c>
      <c r="L1463" s="22" t="str">
        <f aca="false">IF(OR(I1463="",G1463=""),"",ROUND(MAX(0,MOD(G1463-I1463+0.5,1)-0.5)*1440,0))</f>
        <v/>
      </c>
      <c r="M1463" s="22" t="str">
        <f aca="false">IF(OR(I1463="",G1463=""),"",IF(ROUND(MAX(0,MOD(I1463-G1463+0.5,1)-0.5)*1440,0)&gt;=الإعدادات!$B$8,ROUND(MAX(0,MOD(I1463-G1463+0.5,1)-0.5)*1440,0),0))</f>
        <v/>
      </c>
      <c r="N1463" s="18" t="str">
        <f aca="false">IF(OR(A1463="",B1463=""),"",IF(COUNTIFS(الإجازات!$A$2:$A$1001,B1463,الإجازات!$D$2:$D$1001,"&lt;="&amp;A1463,الإجازات!$E$2:$E$1001,"&gt;="&amp;A1463,الإجازات!$G$2:$G$1001,"مقبولة")=0,"",LOOKUP(2,1/((الإجازات!$A$2:$A$1001=B1463)*(الإجازات!$D$2:$D$1001&lt;=A1463)*(الإجازات!$E$2:$E$1001&gt;=A1463)*(الإجازات!$G$2:$G$1001="مقبولة")),الإجازات!$C$2:$C$1001)))</f>
        <v/>
      </c>
      <c r="O1463" s="17"/>
      <c r="P1463" s="23" t="str">
        <f aca="false">IF(B1463="","",IF(ISNA(MATCH(B1463,الموظفين!$A$2:$A$501,0)),"⚠ كود غير موجود",IF(O1463&lt;&gt;"",O1463,IF(N1463&lt;&gt;"",N1463,IF(H1463="",IF(AND(A1463&lt;&gt;"",WEEKDAY(A1463)=الإعدادات!$B$11),"راحة أسبوعية","غائب"),IF(I1463="","بدون انصراف",IF(N(K1463)&gt;0,"متأخر","حاضر")))))))</f>
        <v/>
      </c>
      <c r="Q1463" s="24" t="str">
        <f aca="false">IF(B1463="","",IF(OR(P1463="غائب",P1463="غياب",P1463="إجازة بدون راتب"),IFERROR(VLOOKUP(B1463,الموظفين!$A$2:$J$501,8,FALSE()),0),0))</f>
        <v/>
      </c>
      <c r="R1463" s="24" t="str">
        <f aca="false">IF(B1463="","",ROUND((N(K1463)+N(L1463))/60*IFERROR(VLOOKUP(B1463,الموظفين!$A$2:$J$501,8,FALSE()),0)/الإعدادات!$B$6*الإعدادات!$B$9,2))</f>
        <v/>
      </c>
      <c r="S1463" s="24" t="str">
        <f aca="false">IF(OR(B1463="",M1463=""),"",ROUND(M1463/60*IFERROR(VLOOKUP(B1463,الموظفين!$A$2:$J$501,9,FALSE()),0),2))</f>
        <v/>
      </c>
      <c r="T1463" s="17"/>
      <c r="U1463" s="23" t="str">
        <f aca="false">IF(OR(A1463="",B1463=""),"",A1463&amp;"|"&amp;B1463)</f>
        <v/>
      </c>
    </row>
    <row r="1464" customFormat="false" ht="15" hidden="false" customHeight="false" outlineLevel="0" collapsed="false">
      <c r="A1464" s="16"/>
      <c r="B1464" s="17"/>
      <c r="C1464" s="18" t="str">
        <f aca="false">IF($B1464="","",IFERROR(VLOOKUP($B1464,الموظفين!$A$2:$J$501,2,FALSE())&amp;"","⚠ كود غير موجود"))</f>
        <v/>
      </c>
      <c r="D1464" s="18" t="str">
        <f aca="false">IF($B1464="","",IFERROR(VLOOKUP($B1464,الموظفين!$A$2:$J$501,3,FALSE())&amp;"",""))</f>
        <v/>
      </c>
      <c r="E1464" s="18" t="str">
        <f aca="false">IF($B1464="","",IFERROR(VLOOKUP($B1464,الموظفين!$A$2:$J$501,5,FALSE())&amp;"",""))</f>
        <v/>
      </c>
      <c r="F1464" s="19" t="str">
        <f aca="false">IF($B1464="","",IFERROR(VLOOKUP($B1464,الموظفين!$A$2:$J$501,6,FALSE()),""))</f>
        <v/>
      </c>
      <c r="G1464" s="19" t="str">
        <f aca="false">IF($B1464="","",IFERROR(VLOOKUP($B1464,الموظفين!$A$2:$J$501,7,FALSE()),""))</f>
        <v/>
      </c>
      <c r="H1464" s="20"/>
      <c r="I1464" s="20"/>
      <c r="J1464" s="21" t="str">
        <f aca="false">IF(OR(H1464="",I1464=""),"",ROUND(MOD(I1464-H1464,1)*24,2))</f>
        <v/>
      </c>
      <c r="K1464" s="22" t="str">
        <f aca="false">IF(OR(H1464="",F1464=""),"",IF(ROUND(MAX(0,MOD(H1464-F1464+0.5,1)-0.5)*1440,0)&gt;IFERROR(VLOOKUP(E1464,الورديات!$A$2:$E$21,5,FALSE()),0),ROUND(MAX(0,MOD(H1464-F1464+0.5,1)-0.5)*1440,0),0))</f>
        <v/>
      </c>
      <c r="L1464" s="22" t="str">
        <f aca="false">IF(OR(I1464="",G1464=""),"",ROUND(MAX(0,MOD(G1464-I1464+0.5,1)-0.5)*1440,0))</f>
        <v/>
      </c>
      <c r="M1464" s="22" t="str">
        <f aca="false">IF(OR(I1464="",G1464=""),"",IF(ROUND(MAX(0,MOD(I1464-G1464+0.5,1)-0.5)*1440,0)&gt;=الإعدادات!$B$8,ROUND(MAX(0,MOD(I1464-G1464+0.5,1)-0.5)*1440,0),0))</f>
        <v/>
      </c>
      <c r="N1464" s="18" t="str">
        <f aca="false">IF(OR(A1464="",B1464=""),"",IF(COUNTIFS(الإجازات!$A$2:$A$1001,B1464,الإجازات!$D$2:$D$1001,"&lt;="&amp;A1464,الإجازات!$E$2:$E$1001,"&gt;="&amp;A1464,الإجازات!$G$2:$G$1001,"مقبولة")=0,"",LOOKUP(2,1/((الإجازات!$A$2:$A$1001=B1464)*(الإجازات!$D$2:$D$1001&lt;=A1464)*(الإجازات!$E$2:$E$1001&gt;=A1464)*(الإجازات!$G$2:$G$1001="مقبولة")),الإجازات!$C$2:$C$1001)))</f>
        <v/>
      </c>
      <c r="O1464" s="17"/>
      <c r="P1464" s="23" t="str">
        <f aca="false">IF(B1464="","",IF(ISNA(MATCH(B1464,الموظفين!$A$2:$A$501,0)),"⚠ كود غير موجود",IF(O1464&lt;&gt;"",O1464,IF(N1464&lt;&gt;"",N1464,IF(H1464="",IF(AND(A1464&lt;&gt;"",WEEKDAY(A1464)=الإعدادات!$B$11),"راحة أسبوعية","غائب"),IF(I1464="","بدون انصراف",IF(N(K1464)&gt;0,"متأخر","حاضر")))))))</f>
        <v/>
      </c>
      <c r="Q1464" s="24" t="str">
        <f aca="false">IF(B1464="","",IF(OR(P1464="غائب",P1464="غياب",P1464="إجازة بدون راتب"),IFERROR(VLOOKUP(B1464,الموظفين!$A$2:$J$501,8,FALSE()),0),0))</f>
        <v/>
      </c>
      <c r="R1464" s="24" t="str">
        <f aca="false">IF(B1464="","",ROUND((N(K1464)+N(L1464))/60*IFERROR(VLOOKUP(B1464,الموظفين!$A$2:$J$501,8,FALSE()),0)/الإعدادات!$B$6*الإعدادات!$B$9,2))</f>
        <v/>
      </c>
      <c r="S1464" s="24" t="str">
        <f aca="false">IF(OR(B1464="",M1464=""),"",ROUND(M1464/60*IFERROR(VLOOKUP(B1464,الموظفين!$A$2:$J$501,9,FALSE()),0),2))</f>
        <v/>
      </c>
      <c r="T1464" s="17"/>
      <c r="U1464" s="23" t="str">
        <f aca="false">IF(OR(A1464="",B1464=""),"",A1464&amp;"|"&amp;B1464)</f>
        <v/>
      </c>
    </row>
    <row r="1465" customFormat="false" ht="15" hidden="false" customHeight="false" outlineLevel="0" collapsed="false">
      <c r="A1465" s="16"/>
      <c r="B1465" s="17"/>
      <c r="C1465" s="18" t="str">
        <f aca="false">IF($B1465="","",IFERROR(VLOOKUP($B1465,الموظفين!$A$2:$J$501,2,FALSE())&amp;"","⚠ كود غير موجود"))</f>
        <v/>
      </c>
      <c r="D1465" s="18" t="str">
        <f aca="false">IF($B1465="","",IFERROR(VLOOKUP($B1465,الموظفين!$A$2:$J$501,3,FALSE())&amp;"",""))</f>
        <v/>
      </c>
      <c r="E1465" s="18" t="str">
        <f aca="false">IF($B1465="","",IFERROR(VLOOKUP($B1465,الموظفين!$A$2:$J$501,5,FALSE())&amp;"",""))</f>
        <v/>
      </c>
      <c r="F1465" s="19" t="str">
        <f aca="false">IF($B1465="","",IFERROR(VLOOKUP($B1465,الموظفين!$A$2:$J$501,6,FALSE()),""))</f>
        <v/>
      </c>
      <c r="G1465" s="19" t="str">
        <f aca="false">IF($B1465="","",IFERROR(VLOOKUP($B1465,الموظفين!$A$2:$J$501,7,FALSE()),""))</f>
        <v/>
      </c>
      <c r="H1465" s="20"/>
      <c r="I1465" s="20"/>
      <c r="J1465" s="21" t="str">
        <f aca="false">IF(OR(H1465="",I1465=""),"",ROUND(MOD(I1465-H1465,1)*24,2))</f>
        <v/>
      </c>
      <c r="K1465" s="22" t="str">
        <f aca="false">IF(OR(H1465="",F1465=""),"",IF(ROUND(MAX(0,MOD(H1465-F1465+0.5,1)-0.5)*1440,0)&gt;IFERROR(VLOOKUP(E1465,الورديات!$A$2:$E$21,5,FALSE()),0),ROUND(MAX(0,MOD(H1465-F1465+0.5,1)-0.5)*1440,0),0))</f>
        <v/>
      </c>
      <c r="L1465" s="22" t="str">
        <f aca="false">IF(OR(I1465="",G1465=""),"",ROUND(MAX(0,MOD(G1465-I1465+0.5,1)-0.5)*1440,0))</f>
        <v/>
      </c>
      <c r="M1465" s="22" t="str">
        <f aca="false">IF(OR(I1465="",G1465=""),"",IF(ROUND(MAX(0,MOD(I1465-G1465+0.5,1)-0.5)*1440,0)&gt;=الإعدادات!$B$8,ROUND(MAX(0,MOD(I1465-G1465+0.5,1)-0.5)*1440,0),0))</f>
        <v/>
      </c>
      <c r="N1465" s="18" t="str">
        <f aca="false">IF(OR(A1465="",B1465=""),"",IF(COUNTIFS(الإجازات!$A$2:$A$1001,B1465,الإجازات!$D$2:$D$1001,"&lt;="&amp;A1465,الإجازات!$E$2:$E$1001,"&gt;="&amp;A1465,الإجازات!$G$2:$G$1001,"مقبولة")=0,"",LOOKUP(2,1/((الإجازات!$A$2:$A$1001=B1465)*(الإجازات!$D$2:$D$1001&lt;=A1465)*(الإجازات!$E$2:$E$1001&gt;=A1465)*(الإجازات!$G$2:$G$1001="مقبولة")),الإجازات!$C$2:$C$1001)))</f>
        <v/>
      </c>
      <c r="O1465" s="17"/>
      <c r="P1465" s="23" t="str">
        <f aca="false">IF(B1465="","",IF(ISNA(MATCH(B1465,الموظفين!$A$2:$A$501,0)),"⚠ كود غير موجود",IF(O1465&lt;&gt;"",O1465,IF(N1465&lt;&gt;"",N1465,IF(H1465="",IF(AND(A1465&lt;&gt;"",WEEKDAY(A1465)=الإعدادات!$B$11),"راحة أسبوعية","غائب"),IF(I1465="","بدون انصراف",IF(N(K1465)&gt;0,"متأخر","حاضر")))))))</f>
        <v/>
      </c>
      <c r="Q1465" s="24" t="str">
        <f aca="false">IF(B1465="","",IF(OR(P1465="غائب",P1465="غياب",P1465="إجازة بدون راتب"),IFERROR(VLOOKUP(B1465,الموظفين!$A$2:$J$501,8,FALSE()),0),0))</f>
        <v/>
      </c>
      <c r="R1465" s="24" t="str">
        <f aca="false">IF(B1465="","",ROUND((N(K1465)+N(L1465))/60*IFERROR(VLOOKUP(B1465,الموظفين!$A$2:$J$501,8,FALSE()),0)/الإعدادات!$B$6*الإعدادات!$B$9,2))</f>
        <v/>
      </c>
      <c r="S1465" s="24" t="str">
        <f aca="false">IF(OR(B1465="",M1465=""),"",ROUND(M1465/60*IFERROR(VLOOKUP(B1465,الموظفين!$A$2:$J$501,9,FALSE()),0),2))</f>
        <v/>
      </c>
      <c r="T1465" s="17"/>
      <c r="U1465" s="23" t="str">
        <f aca="false">IF(OR(A1465="",B1465=""),"",A1465&amp;"|"&amp;B1465)</f>
        <v/>
      </c>
    </row>
    <row r="1466" customFormat="false" ht="15" hidden="false" customHeight="false" outlineLevel="0" collapsed="false">
      <c r="A1466" s="16"/>
      <c r="B1466" s="17"/>
      <c r="C1466" s="18" t="str">
        <f aca="false">IF($B1466="","",IFERROR(VLOOKUP($B1466,الموظفين!$A$2:$J$501,2,FALSE())&amp;"","⚠ كود غير موجود"))</f>
        <v/>
      </c>
      <c r="D1466" s="18" t="str">
        <f aca="false">IF($B1466="","",IFERROR(VLOOKUP($B1466,الموظفين!$A$2:$J$501,3,FALSE())&amp;"",""))</f>
        <v/>
      </c>
      <c r="E1466" s="18" t="str">
        <f aca="false">IF($B1466="","",IFERROR(VLOOKUP($B1466,الموظفين!$A$2:$J$501,5,FALSE())&amp;"",""))</f>
        <v/>
      </c>
      <c r="F1466" s="19" t="str">
        <f aca="false">IF($B1466="","",IFERROR(VLOOKUP($B1466,الموظفين!$A$2:$J$501,6,FALSE()),""))</f>
        <v/>
      </c>
      <c r="G1466" s="19" t="str">
        <f aca="false">IF($B1466="","",IFERROR(VLOOKUP($B1466,الموظفين!$A$2:$J$501,7,FALSE()),""))</f>
        <v/>
      </c>
      <c r="H1466" s="20"/>
      <c r="I1466" s="20"/>
      <c r="J1466" s="21" t="str">
        <f aca="false">IF(OR(H1466="",I1466=""),"",ROUND(MOD(I1466-H1466,1)*24,2))</f>
        <v/>
      </c>
      <c r="K1466" s="22" t="str">
        <f aca="false">IF(OR(H1466="",F1466=""),"",IF(ROUND(MAX(0,MOD(H1466-F1466+0.5,1)-0.5)*1440,0)&gt;IFERROR(VLOOKUP(E1466,الورديات!$A$2:$E$21,5,FALSE()),0),ROUND(MAX(0,MOD(H1466-F1466+0.5,1)-0.5)*1440,0),0))</f>
        <v/>
      </c>
      <c r="L1466" s="22" t="str">
        <f aca="false">IF(OR(I1466="",G1466=""),"",ROUND(MAX(0,MOD(G1466-I1466+0.5,1)-0.5)*1440,0))</f>
        <v/>
      </c>
      <c r="M1466" s="22" t="str">
        <f aca="false">IF(OR(I1466="",G1466=""),"",IF(ROUND(MAX(0,MOD(I1466-G1466+0.5,1)-0.5)*1440,0)&gt;=الإعدادات!$B$8,ROUND(MAX(0,MOD(I1466-G1466+0.5,1)-0.5)*1440,0),0))</f>
        <v/>
      </c>
      <c r="N1466" s="18" t="str">
        <f aca="false">IF(OR(A1466="",B1466=""),"",IF(COUNTIFS(الإجازات!$A$2:$A$1001,B1466,الإجازات!$D$2:$D$1001,"&lt;="&amp;A1466,الإجازات!$E$2:$E$1001,"&gt;="&amp;A1466,الإجازات!$G$2:$G$1001,"مقبولة")=0,"",LOOKUP(2,1/((الإجازات!$A$2:$A$1001=B1466)*(الإجازات!$D$2:$D$1001&lt;=A1466)*(الإجازات!$E$2:$E$1001&gt;=A1466)*(الإجازات!$G$2:$G$1001="مقبولة")),الإجازات!$C$2:$C$1001)))</f>
        <v/>
      </c>
      <c r="O1466" s="17"/>
      <c r="P1466" s="23" t="str">
        <f aca="false">IF(B1466="","",IF(ISNA(MATCH(B1466,الموظفين!$A$2:$A$501,0)),"⚠ كود غير موجود",IF(O1466&lt;&gt;"",O1466,IF(N1466&lt;&gt;"",N1466,IF(H1466="",IF(AND(A1466&lt;&gt;"",WEEKDAY(A1466)=الإعدادات!$B$11),"راحة أسبوعية","غائب"),IF(I1466="","بدون انصراف",IF(N(K1466)&gt;0,"متأخر","حاضر")))))))</f>
        <v/>
      </c>
      <c r="Q1466" s="24" t="str">
        <f aca="false">IF(B1466="","",IF(OR(P1466="غائب",P1466="غياب",P1466="إجازة بدون راتب"),IFERROR(VLOOKUP(B1466,الموظفين!$A$2:$J$501,8,FALSE()),0),0))</f>
        <v/>
      </c>
      <c r="R1466" s="24" t="str">
        <f aca="false">IF(B1466="","",ROUND((N(K1466)+N(L1466))/60*IFERROR(VLOOKUP(B1466,الموظفين!$A$2:$J$501,8,FALSE()),0)/الإعدادات!$B$6*الإعدادات!$B$9,2))</f>
        <v/>
      </c>
      <c r="S1466" s="24" t="str">
        <f aca="false">IF(OR(B1466="",M1466=""),"",ROUND(M1466/60*IFERROR(VLOOKUP(B1466,الموظفين!$A$2:$J$501,9,FALSE()),0),2))</f>
        <v/>
      </c>
      <c r="T1466" s="17"/>
      <c r="U1466" s="23" t="str">
        <f aca="false">IF(OR(A1466="",B1466=""),"",A1466&amp;"|"&amp;B1466)</f>
        <v/>
      </c>
    </row>
    <row r="1467" customFormat="false" ht="15" hidden="false" customHeight="false" outlineLevel="0" collapsed="false">
      <c r="A1467" s="16"/>
      <c r="B1467" s="17"/>
      <c r="C1467" s="18" t="str">
        <f aca="false">IF($B1467="","",IFERROR(VLOOKUP($B1467,الموظفين!$A$2:$J$501,2,FALSE())&amp;"","⚠ كود غير موجود"))</f>
        <v/>
      </c>
      <c r="D1467" s="18" t="str">
        <f aca="false">IF($B1467="","",IFERROR(VLOOKUP($B1467,الموظفين!$A$2:$J$501,3,FALSE())&amp;"",""))</f>
        <v/>
      </c>
      <c r="E1467" s="18" t="str">
        <f aca="false">IF($B1467="","",IFERROR(VLOOKUP($B1467,الموظفين!$A$2:$J$501,5,FALSE())&amp;"",""))</f>
        <v/>
      </c>
      <c r="F1467" s="19" t="str">
        <f aca="false">IF($B1467="","",IFERROR(VLOOKUP($B1467,الموظفين!$A$2:$J$501,6,FALSE()),""))</f>
        <v/>
      </c>
      <c r="G1467" s="19" t="str">
        <f aca="false">IF($B1467="","",IFERROR(VLOOKUP($B1467,الموظفين!$A$2:$J$501,7,FALSE()),""))</f>
        <v/>
      </c>
      <c r="H1467" s="20"/>
      <c r="I1467" s="20"/>
      <c r="J1467" s="21" t="str">
        <f aca="false">IF(OR(H1467="",I1467=""),"",ROUND(MOD(I1467-H1467,1)*24,2))</f>
        <v/>
      </c>
      <c r="K1467" s="22" t="str">
        <f aca="false">IF(OR(H1467="",F1467=""),"",IF(ROUND(MAX(0,MOD(H1467-F1467+0.5,1)-0.5)*1440,0)&gt;IFERROR(VLOOKUP(E1467,الورديات!$A$2:$E$21,5,FALSE()),0),ROUND(MAX(0,MOD(H1467-F1467+0.5,1)-0.5)*1440,0),0))</f>
        <v/>
      </c>
      <c r="L1467" s="22" t="str">
        <f aca="false">IF(OR(I1467="",G1467=""),"",ROUND(MAX(0,MOD(G1467-I1467+0.5,1)-0.5)*1440,0))</f>
        <v/>
      </c>
      <c r="M1467" s="22" t="str">
        <f aca="false">IF(OR(I1467="",G1467=""),"",IF(ROUND(MAX(0,MOD(I1467-G1467+0.5,1)-0.5)*1440,0)&gt;=الإعدادات!$B$8,ROUND(MAX(0,MOD(I1467-G1467+0.5,1)-0.5)*1440,0),0))</f>
        <v/>
      </c>
      <c r="N1467" s="18" t="str">
        <f aca="false">IF(OR(A1467="",B1467=""),"",IF(COUNTIFS(الإجازات!$A$2:$A$1001,B1467,الإجازات!$D$2:$D$1001,"&lt;="&amp;A1467,الإجازات!$E$2:$E$1001,"&gt;="&amp;A1467,الإجازات!$G$2:$G$1001,"مقبولة")=0,"",LOOKUP(2,1/((الإجازات!$A$2:$A$1001=B1467)*(الإجازات!$D$2:$D$1001&lt;=A1467)*(الإجازات!$E$2:$E$1001&gt;=A1467)*(الإجازات!$G$2:$G$1001="مقبولة")),الإجازات!$C$2:$C$1001)))</f>
        <v/>
      </c>
      <c r="O1467" s="17"/>
      <c r="P1467" s="23" t="str">
        <f aca="false">IF(B1467="","",IF(ISNA(MATCH(B1467,الموظفين!$A$2:$A$501,0)),"⚠ كود غير موجود",IF(O1467&lt;&gt;"",O1467,IF(N1467&lt;&gt;"",N1467,IF(H1467="",IF(AND(A1467&lt;&gt;"",WEEKDAY(A1467)=الإعدادات!$B$11),"راحة أسبوعية","غائب"),IF(I1467="","بدون انصراف",IF(N(K1467)&gt;0,"متأخر","حاضر")))))))</f>
        <v/>
      </c>
      <c r="Q1467" s="24" t="str">
        <f aca="false">IF(B1467="","",IF(OR(P1467="غائب",P1467="غياب",P1467="إجازة بدون راتب"),IFERROR(VLOOKUP(B1467,الموظفين!$A$2:$J$501,8,FALSE()),0),0))</f>
        <v/>
      </c>
      <c r="R1467" s="24" t="str">
        <f aca="false">IF(B1467="","",ROUND((N(K1467)+N(L1467))/60*IFERROR(VLOOKUP(B1467,الموظفين!$A$2:$J$501,8,FALSE()),0)/الإعدادات!$B$6*الإعدادات!$B$9,2))</f>
        <v/>
      </c>
      <c r="S1467" s="24" t="str">
        <f aca="false">IF(OR(B1467="",M1467=""),"",ROUND(M1467/60*IFERROR(VLOOKUP(B1467,الموظفين!$A$2:$J$501,9,FALSE()),0),2))</f>
        <v/>
      </c>
      <c r="T1467" s="17"/>
      <c r="U1467" s="23" t="str">
        <f aca="false">IF(OR(A1467="",B1467=""),"",A1467&amp;"|"&amp;B1467)</f>
        <v/>
      </c>
    </row>
    <row r="1468" customFormat="false" ht="15" hidden="false" customHeight="false" outlineLevel="0" collapsed="false">
      <c r="A1468" s="16"/>
      <c r="B1468" s="17"/>
      <c r="C1468" s="18" t="str">
        <f aca="false">IF($B1468="","",IFERROR(VLOOKUP($B1468,الموظفين!$A$2:$J$501,2,FALSE())&amp;"","⚠ كود غير موجود"))</f>
        <v/>
      </c>
      <c r="D1468" s="18" t="str">
        <f aca="false">IF($B1468="","",IFERROR(VLOOKUP($B1468,الموظفين!$A$2:$J$501,3,FALSE())&amp;"",""))</f>
        <v/>
      </c>
      <c r="E1468" s="18" t="str">
        <f aca="false">IF($B1468="","",IFERROR(VLOOKUP($B1468,الموظفين!$A$2:$J$501,5,FALSE())&amp;"",""))</f>
        <v/>
      </c>
      <c r="F1468" s="19" t="str">
        <f aca="false">IF($B1468="","",IFERROR(VLOOKUP($B1468,الموظفين!$A$2:$J$501,6,FALSE()),""))</f>
        <v/>
      </c>
      <c r="G1468" s="19" t="str">
        <f aca="false">IF($B1468="","",IFERROR(VLOOKUP($B1468,الموظفين!$A$2:$J$501,7,FALSE()),""))</f>
        <v/>
      </c>
      <c r="H1468" s="20"/>
      <c r="I1468" s="20"/>
      <c r="J1468" s="21" t="str">
        <f aca="false">IF(OR(H1468="",I1468=""),"",ROUND(MOD(I1468-H1468,1)*24,2))</f>
        <v/>
      </c>
      <c r="K1468" s="22" t="str">
        <f aca="false">IF(OR(H1468="",F1468=""),"",IF(ROUND(MAX(0,MOD(H1468-F1468+0.5,1)-0.5)*1440,0)&gt;IFERROR(VLOOKUP(E1468,الورديات!$A$2:$E$21,5,FALSE()),0),ROUND(MAX(0,MOD(H1468-F1468+0.5,1)-0.5)*1440,0),0))</f>
        <v/>
      </c>
      <c r="L1468" s="22" t="str">
        <f aca="false">IF(OR(I1468="",G1468=""),"",ROUND(MAX(0,MOD(G1468-I1468+0.5,1)-0.5)*1440,0))</f>
        <v/>
      </c>
      <c r="M1468" s="22" t="str">
        <f aca="false">IF(OR(I1468="",G1468=""),"",IF(ROUND(MAX(0,MOD(I1468-G1468+0.5,1)-0.5)*1440,0)&gt;=الإعدادات!$B$8,ROUND(MAX(0,MOD(I1468-G1468+0.5,1)-0.5)*1440,0),0))</f>
        <v/>
      </c>
      <c r="N1468" s="18" t="str">
        <f aca="false">IF(OR(A1468="",B1468=""),"",IF(COUNTIFS(الإجازات!$A$2:$A$1001,B1468,الإجازات!$D$2:$D$1001,"&lt;="&amp;A1468,الإجازات!$E$2:$E$1001,"&gt;="&amp;A1468,الإجازات!$G$2:$G$1001,"مقبولة")=0,"",LOOKUP(2,1/((الإجازات!$A$2:$A$1001=B1468)*(الإجازات!$D$2:$D$1001&lt;=A1468)*(الإجازات!$E$2:$E$1001&gt;=A1468)*(الإجازات!$G$2:$G$1001="مقبولة")),الإجازات!$C$2:$C$1001)))</f>
        <v/>
      </c>
      <c r="O1468" s="17"/>
      <c r="P1468" s="23" t="str">
        <f aca="false">IF(B1468="","",IF(ISNA(MATCH(B1468,الموظفين!$A$2:$A$501,0)),"⚠ كود غير موجود",IF(O1468&lt;&gt;"",O1468,IF(N1468&lt;&gt;"",N1468,IF(H1468="",IF(AND(A1468&lt;&gt;"",WEEKDAY(A1468)=الإعدادات!$B$11),"راحة أسبوعية","غائب"),IF(I1468="","بدون انصراف",IF(N(K1468)&gt;0,"متأخر","حاضر")))))))</f>
        <v/>
      </c>
      <c r="Q1468" s="24" t="str">
        <f aca="false">IF(B1468="","",IF(OR(P1468="غائب",P1468="غياب",P1468="إجازة بدون راتب"),IFERROR(VLOOKUP(B1468,الموظفين!$A$2:$J$501,8,FALSE()),0),0))</f>
        <v/>
      </c>
      <c r="R1468" s="24" t="str">
        <f aca="false">IF(B1468="","",ROUND((N(K1468)+N(L1468))/60*IFERROR(VLOOKUP(B1468,الموظفين!$A$2:$J$501,8,FALSE()),0)/الإعدادات!$B$6*الإعدادات!$B$9,2))</f>
        <v/>
      </c>
      <c r="S1468" s="24" t="str">
        <f aca="false">IF(OR(B1468="",M1468=""),"",ROUND(M1468/60*IFERROR(VLOOKUP(B1468,الموظفين!$A$2:$J$501,9,FALSE()),0),2))</f>
        <v/>
      </c>
      <c r="T1468" s="17"/>
      <c r="U1468" s="23" t="str">
        <f aca="false">IF(OR(A1468="",B1468=""),"",A1468&amp;"|"&amp;B1468)</f>
        <v/>
      </c>
    </row>
    <row r="1469" customFormat="false" ht="15" hidden="false" customHeight="false" outlineLevel="0" collapsed="false">
      <c r="A1469" s="16"/>
      <c r="B1469" s="17"/>
      <c r="C1469" s="18" t="str">
        <f aca="false">IF($B1469="","",IFERROR(VLOOKUP($B1469,الموظفين!$A$2:$J$501,2,FALSE())&amp;"","⚠ كود غير موجود"))</f>
        <v/>
      </c>
      <c r="D1469" s="18" t="str">
        <f aca="false">IF($B1469="","",IFERROR(VLOOKUP($B1469,الموظفين!$A$2:$J$501,3,FALSE())&amp;"",""))</f>
        <v/>
      </c>
      <c r="E1469" s="18" t="str">
        <f aca="false">IF($B1469="","",IFERROR(VLOOKUP($B1469,الموظفين!$A$2:$J$501,5,FALSE())&amp;"",""))</f>
        <v/>
      </c>
      <c r="F1469" s="19" t="str">
        <f aca="false">IF($B1469="","",IFERROR(VLOOKUP($B1469,الموظفين!$A$2:$J$501,6,FALSE()),""))</f>
        <v/>
      </c>
      <c r="G1469" s="19" t="str">
        <f aca="false">IF($B1469="","",IFERROR(VLOOKUP($B1469,الموظفين!$A$2:$J$501,7,FALSE()),""))</f>
        <v/>
      </c>
      <c r="H1469" s="20"/>
      <c r="I1469" s="20"/>
      <c r="J1469" s="21" t="str">
        <f aca="false">IF(OR(H1469="",I1469=""),"",ROUND(MOD(I1469-H1469,1)*24,2))</f>
        <v/>
      </c>
      <c r="K1469" s="22" t="str">
        <f aca="false">IF(OR(H1469="",F1469=""),"",IF(ROUND(MAX(0,MOD(H1469-F1469+0.5,1)-0.5)*1440,0)&gt;IFERROR(VLOOKUP(E1469,الورديات!$A$2:$E$21,5,FALSE()),0),ROUND(MAX(0,MOD(H1469-F1469+0.5,1)-0.5)*1440,0),0))</f>
        <v/>
      </c>
      <c r="L1469" s="22" t="str">
        <f aca="false">IF(OR(I1469="",G1469=""),"",ROUND(MAX(0,MOD(G1469-I1469+0.5,1)-0.5)*1440,0))</f>
        <v/>
      </c>
      <c r="M1469" s="22" t="str">
        <f aca="false">IF(OR(I1469="",G1469=""),"",IF(ROUND(MAX(0,MOD(I1469-G1469+0.5,1)-0.5)*1440,0)&gt;=الإعدادات!$B$8,ROUND(MAX(0,MOD(I1469-G1469+0.5,1)-0.5)*1440,0),0))</f>
        <v/>
      </c>
      <c r="N1469" s="18" t="str">
        <f aca="false">IF(OR(A1469="",B1469=""),"",IF(COUNTIFS(الإجازات!$A$2:$A$1001,B1469,الإجازات!$D$2:$D$1001,"&lt;="&amp;A1469,الإجازات!$E$2:$E$1001,"&gt;="&amp;A1469,الإجازات!$G$2:$G$1001,"مقبولة")=0,"",LOOKUP(2,1/((الإجازات!$A$2:$A$1001=B1469)*(الإجازات!$D$2:$D$1001&lt;=A1469)*(الإجازات!$E$2:$E$1001&gt;=A1469)*(الإجازات!$G$2:$G$1001="مقبولة")),الإجازات!$C$2:$C$1001)))</f>
        <v/>
      </c>
      <c r="O1469" s="17"/>
      <c r="P1469" s="23" t="str">
        <f aca="false">IF(B1469="","",IF(ISNA(MATCH(B1469,الموظفين!$A$2:$A$501,0)),"⚠ كود غير موجود",IF(O1469&lt;&gt;"",O1469,IF(N1469&lt;&gt;"",N1469,IF(H1469="",IF(AND(A1469&lt;&gt;"",WEEKDAY(A1469)=الإعدادات!$B$11),"راحة أسبوعية","غائب"),IF(I1469="","بدون انصراف",IF(N(K1469)&gt;0,"متأخر","حاضر")))))))</f>
        <v/>
      </c>
      <c r="Q1469" s="24" t="str">
        <f aca="false">IF(B1469="","",IF(OR(P1469="غائب",P1469="غياب",P1469="إجازة بدون راتب"),IFERROR(VLOOKUP(B1469,الموظفين!$A$2:$J$501,8,FALSE()),0),0))</f>
        <v/>
      </c>
      <c r="R1469" s="24" t="str">
        <f aca="false">IF(B1469="","",ROUND((N(K1469)+N(L1469))/60*IFERROR(VLOOKUP(B1469,الموظفين!$A$2:$J$501,8,FALSE()),0)/الإعدادات!$B$6*الإعدادات!$B$9,2))</f>
        <v/>
      </c>
      <c r="S1469" s="24" t="str">
        <f aca="false">IF(OR(B1469="",M1469=""),"",ROUND(M1469/60*IFERROR(VLOOKUP(B1469,الموظفين!$A$2:$J$501,9,FALSE()),0),2))</f>
        <v/>
      </c>
      <c r="T1469" s="17"/>
      <c r="U1469" s="23" t="str">
        <f aca="false">IF(OR(A1469="",B1469=""),"",A1469&amp;"|"&amp;B1469)</f>
        <v/>
      </c>
    </row>
    <row r="1470" customFormat="false" ht="15" hidden="false" customHeight="false" outlineLevel="0" collapsed="false">
      <c r="A1470" s="16"/>
      <c r="B1470" s="17"/>
      <c r="C1470" s="18" t="str">
        <f aca="false">IF($B1470="","",IFERROR(VLOOKUP($B1470,الموظفين!$A$2:$J$501,2,FALSE())&amp;"","⚠ كود غير موجود"))</f>
        <v/>
      </c>
      <c r="D1470" s="18" t="str">
        <f aca="false">IF($B1470="","",IFERROR(VLOOKUP($B1470,الموظفين!$A$2:$J$501,3,FALSE())&amp;"",""))</f>
        <v/>
      </c>
      <c r="E1470" s="18" t="str">
        <f aca="false">IF($B1470="","",IFERROR(VLOOKUP($B1470,الموظفين!$A$2:$J$501,5,FALSE())&amp;"",""))</f>
        <v/>
      </c>
      <c r="F1470" s="19" t="str">
        <f aca="false">IF($B1470="","",IFERROR(VLOOKUP($B1470,الموظفين!$A$2:$J$501,6,FALSE()),""))</f>
        <v/>
      </c>
      <c r="G1470" s="19" t="str">
        <f aca="false">IF($B1470="","",IFERROR(VLOOKUP($B1470,الموظفين!$A$2:$J$501,7,FALSE()),""))</f>
        <v/>
      </c>
      <c r="H1470" s="20"/>
      <c r="I1470" s="20"/>
      <c r="J1470" s="21" t="str">
        <f aca="false">IF(OR(H1470="",I1470=""),"",ROUND(MOD(I1470-H1470,1)*24,2))</f>
        <v/>
      </c>
      <c r="K1470" s="22" t="str">
        <f aca="false">IF(OR(H1470="",F1470=""),"",IF(ROUND(MAX(0,MOD(H1470-F1470+0.5,1)-0.5)*1440,0)&gt;IFERROR(VLOOKUP(E1470,الورديات!$A$2:$E$21,5,FALSE()),0),ROUND(MAX(0,MOD(H1470-F1470+0.5,1)-0.5)*1440,0),0))</f>
        <v/>
      </c>
      <c r="L1470" s="22" t="str">
        <f aca="false">IF(OR(I1470="",G1470=""),"",ROUND(MAX(0,MOD(G1470-I1470+0.5,1)-0.5)*1440,0))</f>
        <v/>
      </c>
      <c r="M1470" s="22" t="str">
        <f aca="false">IF(OR(I1470="",G1470=""),"",IF(ROUND(MAX(0,MOD(I1470-G1470+0.5,1)-0.5)*1440,0)&gt;=الإعدادات!$B$8,ROUND(MAX(0,MOD(I1470-G1470+0.5,1)-0.5)*1440,0),0))</f>
        <v/>
      </c>
      <c r="N1470" s="18" t="str">
        <f aca="false">IF(OR(A1470="",B1470=""),"",IF(COUNTIFS(الإجازات!$A$2:$A$1001,B1470,الإجازات!$D$2:$D$1001,"&lt;="&amp;A1470,الإجازات!$E$2:$E$1001,"&gt;="&amp;A1470,الإجازات!$G$2:$G$1001,"مقبولة")=0,"",LOOKUP(2,1/((الإجازات!$A$2:$A$1001=B1470)*(الإجازات!$D$2:$D$1001&lt;=A1470)*(الإجازات!$E$2:$E$1001&gt;=A1470)*(الإجازات!$G$2:$G$1001="مقبولة")),الإجازات!$C$2:$C$1001)))</f>
        <v/>
      </c>
      <c r="O1470" s="17"/>
      <c r="P1470" s="23" t="str">
        <f aca="false">IF(B1470="","",IF(ISNA(MATCH(B1470,الموظفين!$A$2:$A$501,0)),"⚠ كود غير موجود",IF(O1470&lt;&gt;"",O1470,IF(N1470&lt;&gt;"",N1470,IF(H1470="",IF(AND(A1470&lt;&gt;"",WEEKDAY(A1470)=الإعدادات!$B$11),"راحة أسبوعية","غائب"),IF(I1470="","بدون انصراف",IF(N(K1470)&gt;0,"متأخر","حاضر")))))))</f>
        <v/>
      </c>
      <c r="Q1470" s="24" t="str">
        <f aca="false">IF(B1470="","",IF(OR(P1470="غائب",P1470="غياب",P1470="إجازة بدون راتب"),IFERROR(VLOOKUP(B1470,الموظفين!$A$2:$J$501,8,FALSE()),0),0))</f>
        <v/>
      </c>
      <c r="R1470" s="24" t="str">
        <f aca="false">IF(B1470="","",ROUND((N(K1470)+N(L1470))/60*IFERROR(VLOOKUP(B1470,الموظفين!$A$2:$J$501,8,FALSE()),0)/الإعدادات!$B$6*الإعدادات!$B$9,2))</f>
        <v/>
      </c>
      <c r="S1470" s="24" t="str">
        <f aca="false">IF(OR(B1470="",M1470=""),"",ROUND(M1470/60*IFERROR(VLOOKUP(B1470,الموظفين!$A$2:$J$501,9,FALSE()),0),2))</f>
        <v/>
      </c>
      <c r="T1470" s="17"/>
      <c r="U1470" s="23" t="str">
        <f aca="false">IF(OR(A1470="",B1470=""),"",A1470&amp;"|"&amp;B1470)</f>
        <v/>
      </c>
    </row>
    <row r="1471" customFormat="false" ht="15" hidden="false" customHeight="false" outlineLevel="0" collapsed="false">
      <c r="A1471" s="16"/>
      <c r="B1471" s="17"/>
      <c r="C1471" s="18" t="str">
        <f aca="false">IF($B1471="","",IFERROR(VLOOKUP($B1471,الموظفين!$A$2:$J$501,2,FALSE())&amp;"","⚠ كود غير موجود"))</f>
        <v/>
      </c>
      <c r="D1471" s="18" t="str">
        <f aca="false">IF($B1471="","",IFERROR(VLOOKUP($B1471,الموظفين!$A$2:$J$501,3,FALSE())&amp;"",""))</f>
        <v/>
      </c>
      <c r="E1471" s="18" t="str">
        <f aca="false">IF($B1471="","",IFERROR(VLOOKUP($B1471,الموظفين!$A$2:$J$501,5,FALSE())&amp;"",""))</f>
        <v/>
      </c>
      <c r="F1471" s="19" t="str">
        <f aca="false">IF($B1471="","",IFERROR(VLOOKUP($B1471,الموظفين!$A$2:$J$501,6,FALSE()),""))</f>
        <v/>
      </c>
      <c r="G1471" s="19" t="str">
        <f aca="false">IF($B1471="","",IFERROR(VLOOKUP($B1471,الموظفين!$A$2:$J$501,7,FALSE()),""))</f>
        <v/>
      </c>
      <c r="H1471" s="20"/>
      <c r="I1471" s="20"/>
      <c r="J1471" s="21" t="str">
        <f aca="false">IF(OR(H1471="",I1471=""),"",ROUND(MOD(I1471-H1471,1)*24,2))</f>
        <v/>
      </c>
      <c r="K1471" s="22" t="str">
        <f aca="false">IF(OR(H1471="",F1471=""),"",IF(ROUND(MAX(0,MOD(H1471-F1471+0.5,1)-0.5)*1440,0)&gt;IFERROR(VLOOKUP(E1471,الورديات!$A$2:$E$21,5,FALSE()),0),ROUND(MAX(0,MOD(H1471-F1471+0.5,1)-0.5)*1440,0),0))</f>
        <v/>
      </c>
      <c r="L1471" s="22" t="str">
        <f aca="false">IF(OR(I1471="",G1471=""),"",ROUND(MAX(0,MOD(G1471-I1471+0.5,1)-0.5)*1440,0))</f>
        <v/>
      </c>
      <c r="M1471" s="22" t="str">
        <f aca="false">IF(OR(I1471="",G1471=""),"",IF(ROUND(MAX(0,MOD(I1471-G1471+0.5,1)-0.5)*1440,0)&gt;=الإعدادات!$B$8,ROUND(MAX(0,MOD(I1471-G1471+0.5,1)-0.5)*1440,0),0))</f>
        <v/>
      </c>
      <c r="N1471" s="18" t="str">
        <f aca="false">IF(OR(A1471="",B1471=""),"",IF(COUNTIFS(الإجازات!$A$2:$A$1001,B1471,الإجازات!$D$2:$D$1001,"&lt;="&amp;A1471,الإجازات!$E$2:$E$1001,"&gt;="&amp;A1471,الإجازات!$G$2:$G$1001,"مقبولة")=0,"",LOOKUP(2,1/((الإجازات!$A$2:$A$1001=B1471)*(الإجازات!$D$2:$D$1001&lt;=A1471)*(الإجازات!$E$2:$E$1001&gt;=A1471)*(الإجازات!$G$2:$G$1001="مقبولة")),الإجازات!$C$2:$C$1001)))</f>
        <v/>
      </c>
      <c r="O1471" s="17"/>
      <c r="P1471" s="23" t="str">
        <f aca="false">IF(B1471="","",IF(ISNA(MATCH(B1471,الموظفين!$A$2:$A$501,0)),"⚠ كود غير موجود",IF(O1471&lt;&gt;"",O1471,IF(N1471&lt;&gt;"",N1471,IF(H1471="",IF(AND(A1471&lt;&gt;"",WEEKDAY(A1471)=الإعدادات!$B$11),"راحة أسبوعية","غائب"),IF(I1471="","بدون انصراف",IF(N(K1471)&gt;0,"متأخر","حاضر")))))))</f>
        <v/>
      </c>
      <c r="Q1471" s="24" t="str">
        <f aca="false">IF(B1471="","",IF(OR(P1471="غائب",P1471="غياب",P1471="إجازة بدون راتب"),IFERROR(VLOOKUP(B1471,الموظفين!$A$2:$J$501,8,FALSE()),0),0))</f>
        <v/>
      </c>
      <c r="R1471" s="24" t="str">
        <f aca="false">IF(B1471="","",ROUND((N(K1471)+N(L1471))/60*IFERROR(VLOOKUP(B1471,الموظفين!$A$2:$J$501,8,FALSE()),0)/الإعدادات!$B$6*الإعدادات!$B$9,2))</f>
        <v/>
      </c>
      <c r="S1471" s="24" t="str">
        <f aca="false">IF(OR(B1471="",M1471=""),"",ROUND(M1471/60*IFERROR(VLOOKUP(B1471,الموظفين!$A$2:$J$501,9,FALSE()),0),2))</f>
        <v/>
      </c>
      <c r="T1471" s="17"/>
      <c r="U1471" s="23" t="str">
        <f aca="false">IF(OR(A1471="",B1471=""),"",A1471&amp;"|"&amp;B1471)</f>
        <v/>
      </c>
    </row>
    <row r="1472" customFormat="false" ht="15" hidden="false" customHeight="false" outlineLevel="0" collapsed="false">
      <c r="A1472" s="16"/>
      <c r="B1472" s="17"/>
      <c r="C1472" s="18" t="str">
        <f aca="false">IF($B1472="","",IFERROR(VLOOKUP($B1472,الموظفين!$A$2:$J$501,2,FALSE())&amp;"","⚠ كود غير موجود"))</f>
        <v/>
      </c>
      <c r="D1472" s="18" t="str">
        <f aca="false">IF($B1472="","",IFERROR(VLOOKUP($B1472,الموظفين!$A$2:$J$501,3,FALSE())&amp;"",""))</f>
        <v/>
      </c>
      <c r="E1472" s="18" t="str">
        <f aca="false">IF($B1472="","",IFERROR(VLOOKUP($B1472,الموظفين!$A$2:$J$501,5,FALSE())&amp;"",""))</f>
        <v/>
      </c>
      <c r="F1472" s="19" t="str">
        <f aca="false">IF($B1472="","",IFERROR(VLOOKUP($B1472,الموظفين!$A$2:$J$501,6,FALSE()),""))</f>
        <v/>
      </c>
      <c r="G1472" s="19" t="str">
        <f aca="false">IF($B1472="","",IFERROR(VLOOKUP($B1472,الموظفين!$A$2:$J$501,7,FALSE()),""))</f>
        <v/>
      </c>
      <c r="H1472" s="20"/>
      <c r="I1472" s="20"/>
      <c r="J1472" s="21" t="str">
        <f aca="false">IF(OR(H1472="",I1472=""),"",ROUND(MOD(I1472-H1472,1)*24,2))</f>
        <v/>
      </c>
      <c r="K1472" s="22" t="str">
        <f aca="false">IF(OR(H1472="",F1472=""),"",IF(ROUND(MAX(0,MOD(H1472-F1472+0.5,1)-0.5)*1440,0)&gt;IFERROR(VLOOKUP(E1472,الورديات!$A$2:$E$21,5,FALSE()),0),ROUND(MAX(0,MOD(H1472-F1472+0.5,1)-0.5)*1440,0),0))</f>
        <v/>
      </c>
      <c r="L1472" s="22" t="str">
        <f aca="false">IF(OR(I1472="",G1472=""),"",ROUND(MAX(0,MOD(G1472-I1472+0.5,1)-0.5)*1440,0))</f>
        <v/>
      </c>
      <c r="M1472" s="22" t="str">
        <f aca="false">IF(OR(I1472="",G1472=""),"",IF(ROUND(MAX(0,MOD(I1472-G1472+0.5,1)-0.5)*1440,0)&gt;=الإعدادات!$B$8,ROUND(MAX(0,MOD(I1472-G1472+0.5,1)-0.5)*1440,0),0))</f>
        <v/>
      </c>
      <c r="N1472" s="18" t="str">
        <f aca="false">IF(OR(A1472="",B1472=""),"",IF(COUNTIFS(الإجازات!$A$2:$A$1001,B1472,الإجازات!$D$2:$D$1001,"&lt;="&amp;A1472,الإجازات!$E$2:$E$1001,"&gt;="&amp;A1472,الإجازات!$G$2:$G$1001,"مقبولة")=0,"",LOOKUP(2,1/((الإجازات!$A$2:$A$1001=B1472)*(الإجازات!$D$2:$D$1001&lt;=A1472)*(الإجازات!$E$2:$E$1001&gt;=A1472)*(الإجازات!$G$2:$G$1001="مقبولة")),الإجازات!$C$2:$C$1001)))</f>
        <v/>
      </c>
      <c r="O1472" s="17"/>
      <c r="P1472" s="23" t="str">
        <f aca="false">IF(B1472="","",IF(ISNA(MATCH(B1472,الموظفين!$A$2:$A$501,0)),"⚠ كود غير موجود",IF(O1472&lt;&gt;"",O1472,IF(N1472&lt;&gt;"",N1472,IF(H1472="",IF(AND(A1472&lt;&gt;"",WEEKDAY(A1472)=الإعدادات!$B$11),"راحة أسبوعية","غائب"),IF(I1472="","بدون انصراف",IF(N(K1472)&gt;0,"متأخر","حاضر")))))))</f>
        <v/>
      </c>
      <c r="Q1472" s="24" t="str">
        <f aca="false">IF(B1472="","",IF(OR(P1472="غائب",P1472="غياب",P1472="إجازة بدون راتب"),IFERROR(VLOOKUP(B1472,الموظفين!$A$2:$J$501,8,FALSE()),0),0))</f>
        <v/>
      </c>
      <c r="R1472" s="24" t="str">
        <f aca="false">IF(B1472="","",ROUND((N(K1472)+N(L1472))/60*IFERROR(VLOOKUP(B1472,الموظفين!$A$2:$J$501,8,FALSE()),0)/الإعدادات!$B$6*الإعدادات!$B$9,2))</f>
        <v/>
      </c>
      <c r="S1472" s="24" t="str">
        <f aca="false">IF(OR(B1472="",M1472=""),"",ROUND(M1472/60*IFERROR(VLOOKUP(B1472,الموظفين!$A$2:$J$501,9,FALSE()),0),2))</f>
        <v/>
      </c>
      <c r="T1472" s="17"/>
      <c r="U1472" s="23" t="str">
        <f aca="false">IF(OR(A1472="",B1472=""),"",A1472&amp;"|"&amp;B1472)</f>
        <v/>
      </c>
    </row>
    <row r="1473" customFormat="false" ht="15" hidden="false" customHeight="false" outlineLevel="0" collapsed="false">
      <c r="A1473" s="16"/>
      <c r="B1473" s="17"/>
      <c r="C1473" s="18" t="str">
        <f aca="false">IF($B1473="","",IFERROR(VLOOKUP($B1473,الموظفين!$A$2:$J$501,2,FALSE())&amp;"","⚠ كود غير موجود"))</f>
        <v/>
      </c>
      <c r="D1473" s="18" t="str">
        <f aca="false">IF($B1473="","",IFERROR(VLOOKUP($B1473,الموظفين!$A$2:$J$501,3,FALSE())&amp;"",""))</f>
        <v/>
      </c>
      <c r="E1473" s="18" t="str">
        <f aca="false">IF($B1473="","",IFERROR(VLOOKUP($B1473,الموظفين!$A$2:$J$501,5,FALSE())&amp;"",""))</f>
        <v/>
      </c>
      <c r="F1473" s="19" t="str">
        <f aca="false">IF($B1473="","",IFERROR(VLOOKUP($B1473,الموظفين!$A$2:$J$501,6,FALSE()),""))</f>
        <v/>
      </c>
      <c r="G1473" s="19" t="str">
        <f aca="false">IF($B1473="","",IFERROR(VLOOKUP($B1473,الموظفين!$A$2:$J$501,7,FALSE()),""))</f>
        <v/>
      </c>
      <c r="H1473" s="20"/>
      <c r="I1473" s="20"/>
      <c r="J1473" s="21" t="str">
        <f aca="false">IF(OR(H1473="",I1473=""),"",ROUND(MOD(I1473-H1473,1)*24,2))</f>
        <v/>
      </c>
      <c r="K1473" s="22" t="str">
        <f aca="false">IF(OR(H1473="",F1473=""),"",IF(ROUND(MAX(0,MOD(H1473-F1473+0.5,1)-0.5)*1440,0)&gt;IFERROR(VLOOKUP(E1473,الورديات!$A$2:$E$21,5,FALSE()),0),ROUND(MAX(0,MOD(H1473-F1473+0.5,1)-0.5)*1440,0),0))</f>
        <v/>
      </c>
      <c r="L1473" s="22" t="str">
        <f aca="false">IF(OR(I1473="",G1473=""),"",ROUND(MAX(0,MOD(G1473-I1473+0.5,1)-0.5)*1440,0))</f>
        <v/>
      </c>
      <c r="M1473" s="22" t="str">
        <f aca="false">IF(OR(I1473="",G1473=""),"",IF(ROUND(MAX(0,MOD(I1473-G1473+0.5,1)-0.5)*1440,0)&gt;=الإعدادات!$B$8,ROUND(MAX(0,MOD(I1473-G1473+0.5,1)-0.5)*1440,0),0))</f>
        <v/>
      </c>
      <c r="N1473" s="18" t="str">
        <f aca="false">IF(OR(A1473="",B1473=""),"",IF(COUNTIFS(الإجازات!$A$2:$A$1001,B1473,الإجازات!$D$2:$D$1001,"&lt;="&amp;A1473,الإجازات!$E$2:$E$1001,"&gt;="&amp;A1473,الإجازات!$G$2:$G$1001,"مقبولة")=0,"",LOOKUP(2,1/((الإجازات!$A$2:$A$1001=B1473)*(الإجازات!$D$2:$D$1001&lt;=A1473)*(الإجازات!$E$2:$E$1001&gt;=A1473)*(الإجازات!$G$2:$G$1001="مقبولة")),الإجازات!$C$2:$C$1001)))</f>
        <v/>
      </c>
      <c r="O1473" s="17"/>
      <c r="P1473" s="23" t="str">
        <f aca="false">IF(B1473="","",IF(ISNA(MATCH(B1473,الموظفين!$A$2:$A$501,0)),"⚠ كود غير موجود",IF(O1473&lt;&gt;"",O1473,IF(N1473&lt;&gt;"",N1473,IF(H1473="",IF(AND(A1473&lt;&gt;"",WEEKDAY(A1473)=الإعدادات!$B$11),"راحة أسبوعية","غائب"),IF(I1473="","بدون انصراف",IF(N(K1473)&gt;0,"متأخر","حاضر")))))))</f>
        <v/>
      </c>
      <c r="Q1473" s="24" t="str">
        <f aca="false">IF(B1473="","",IF(OR(P1473="غائب",P1473="غياب",P1473="إجازة بدون راتب"),IFERROR(VLOOKUP(B1473,الموظفين!$A$2:$J$501,8,FALSE()),0),0))</f>
        <v/>
      </c>
      <c r="R1473" s="24" t="str">
        <f aca="false">IF(B1473="","",ROUND((N(K1473)+N(L1473))/60*IFERROR(VLOOKUP(B1473,الموظفين!$A$2:$J$501,8,FALSE()),0)/الإعدادات!$B$6*الإعدادات!$B$9,2))</f>
        <v/>
      </c>
      <c r="S1473" s="24" t="str">
        <f aca="false">IF(OR(B1473="",M1473=""),"",ROUND(M1473/60*IFERROR(VLOOKUP(B1473,الموظفين!$A$2:$J$501,9,FALSE()),0),2))</f>
        <v/>
      </c>
      <c r="T1473" s="17"/>
      <c r="U1473" s="23" t="str">
        <f aca="false">IF(OR(A1473="",B1473=""),"",A1473&amp;"|"&amp;B1473)</f>
        <v/>
      </c>
    </row>
    <row r="1474" customFormat="false" ht="15" hidden="false" customHeight="false" outlineLevel="0" collapsed="false">
      <c r="A1474" s="16"/>
      <c r="B1474" s="17"/>
      <c r="C1474" s="18" t="str">
        <f aca="false">IF($B1474="","",IFERROR(VLOOKUP($B1474,الموظفين!$A$2:$J$501,2,FALSE())&amp;"","⚠ كود غير موجود"))</f>
        <v/>
      </c>
      <c r="D1474" s="18" t="str">
        <f aca="false">IF($B1474="","",IFERROR(VLOOKUP($B1474,الموظفين!$A$2:$J$501,3,FALSE())&amp;"",""))</f>
        <v/>
      </c>
      <c r="E1474" s="18" t="str">
        <f aca="false">IF($B1474="","",IFERROR(VLOOKUP($B1474,الموظفين!$A$2:$J$501,5,FALSE())&amp;"",""))</f>
        <v/>
      </c>
      <c r="F1474" s="19" t="str">
        <f aca="false">IF($B1474="","",IFERROR(VLOOKUP($B1474,الموظفين!$A$2:$J$501,6,FALSE()),""))</f>
        <v/>
      </c>
      <c r="G1474" s="19" t="str">
        <f aca="false">IF($B1474="","",IFERROR(VLOOKUP($B1474,الموظفين!$A$2:$J$501,7,FALSE()),""))</f>
        <v/>
      </c>
      <c r="H1474" s="20"/>
      <c r="I1474" s="20"/>
      <c r="J1474" s="21" t="str">
        <f aca="false">IF(OR(H1474="",I1474=""),"",ROUND(MOD(I1474-H1474,1)*24,2))</f>
        <v/>
      </c>
      <c r="K1474" s="22" t="str">
        <f aca="false">IF(OR(H1474="",F1474=""),"",IF(ROUND(MAX(0,MOD(H1474-F1474+0.5,1)-0.5)*1440,0)&gt;IFERROR(VLOOKUP(E1474,الورديات!$A$2:$E$21,5,FALSE()),0),ROUND(MAX(0,MOD(H1474-F1474+0.5,1)-0.5)*1440,0),0))</f>
        <v/>
      </c>
      <c r="L1474" s="22" t="str">
        <f aca="false">IF(OR(I1474="",G1474=""),"",ROUND(MAX(0,MOD(G1474-I1474+0.5,1)-0.5)*1440,0))</f>
        <v/>
      </c>
      <c r="M1474" s="22" t="str">
        <f aca="false">IF(OR(I1474="",G1474=""),"",IF(ROUND(MAX(0,MOD(I1474-G1474+0.5,1)-0.5)*1440,0)&gt;=الإعدادات!$B$8,ROUND(MAX(0,MOD(I1474-G1474+0.5,1)-0.5)*1440,0),0))</f>
        <v/>
      </c>
      <c r="N1474" s="18" t="str">
        <f aca="false">IF(OR(A1474="",B1474=""),"",IF(COUNTIFS(الإجازات!$A$2:$A$1001,B1474,الإجازات!$D$2:$D$1001,"&lt;="&amp;A1474,الإجازات!$E$2:$E$1001,"&gt;="&amp;A1474,الإجازات!$G$2:$G$1001,"مقبولة")=0,"",LOOKUP(2,1/((الإجازات!$A$2:$A$1001=B1474)*(الإجازات!$D$2:$D$1001&lt;=A1474)*(الإجازات!$E$2:$E$1001&gt;=A1474)*(الإجازات!$G$2:$G$1001="مقبولة")),الإجازات!$C$2:$C$1001)))</f>
        <v/>
      </c>
      <c r="O1474" s="17"/>
      <c r="P1474" s="23" t="str">
        <f aca="false">IF(B1474="","",IF(ISNA(MATCH(B1474,الموظفين!$A$2:$A$501,0)),"⚠ كود غير موجود",IF(O1474&lt;&gt;"",O1474,IF(N1474&lt;&gt;"",N1474,IF(H1474="",IF(AND(A1474&lt;&gt;"",WEEKDAY(A1474)=الإعدادات!$B$11),"راحة أسبوعية","غائب"),IF(I1474="","بدون انصراف",IF(N(K1474)&gt;0,"متأخر","حاضر")))))))</f>
        <v/>
      </c>
      <c r="Q1474" s="24" t="str">
        <f aca="false">IF(B1474="","",IF(OR(P1474="غائب",P1474="غياب",P1474="إجازة بدون راتب"),IFERROR(VLOOKUP(B1474,الموظفين!$A$2:$J$501,8,FALSE()),0),0))</f>
        <v/>
      </c>
      <c r="R1474" s="24" t="str">
        <f aca="false">IF(B1474="","",ROUND((N(K1474)+N(L1474))/60*IFERROR(VLOOKUP(B1474,الموظفين!$A$2:$J$501,8,FALSE()),0)/الإعدادات!$B$6*الإعدادات!$B$9,2))</f>
        <v/>
      </c>
      <c r="S1474" s="24" t="str">
        <f aca="false">IF(OR(B1474="",M1474=""),"",ROUND(M1474/60*IFERROR(VLOOKUP(B1474,الموظفين!$A$2:$J$501,9,FALSE()),0),2))</f>
        <v/>
      </c>
      <c r="T1474" s="17"/>
      <c r="U1474" s="23" t="str">
        <f aca="false">IF(OR(A1474="",B1474=""),"",A1474&amp;"|"&amp;B1474)</f>
        <v/>
      </c>
    </row>
    <row r="1475" customFormat="false" ht="15" hidden="false" customHeight="false" outlineLevel="0" collapsed="false">
      <c r="A1475" s="16"/>
      <c r="B1475" s="17"/>
      <c r="C1475" s="18" t="str">
        <f aca="false">IF($B1475="","",IFERROR(VLOOKUP($B1475,الموظفين!$A$2:$J$501,2,FALSE())&amp;"","⚠ كود غير موجود"))</f>
        <v/>
      </c>
      <c r="D1475" s="18" t="str">
        <f aca="false">IF($B1475="","",IFERROR(VLOOKUP($B1475,الموظفين!$A$2:$J$501,3,FALSE())&amp;"",""))</f>
        <v/>
      </c>
      <c r="E1475" s="18" t="str">
        <f aca="false">IF($B1475="","",IFERROR(VLOOKUP($B1475,الموظفين!$A$2:$J$501,5,FALSE())&amp;"",""))</f>
        <v/>
      </c>
      <c r="F1475" s="19" t="str">
        <f aca="false">IF($B1475="","",IFERROR(VLOOKUP($B1475,الموظفين!$A$2:$J$501,6,FALSE()),""))</f>
        <v/>
      </c>
      <c r="G1475" s="19" t="str">
        <f aca="false">IF($B1475="","",IFERROR(VLOOKUP($B1475,الموظفين!$A$2:$J$501,7,FALSE()),""))</f>
        <v/>
      </c>
      <c r="H1475" s="20"/>
      <c r="I1475" s="20"/>
      <c r="J1475" s="21" t="str">
        <f aca="false">IF(OR(H1475="",I1475=""),"",ROUND(MOD(I1475-H1475,1)*24,2))</f>
        <v/>
      </c>
      <c r="K1475" s="22" t="str">
        <f aca="false">IF(OR(H1475="",F1475=""),"",IF(ROUND(MAX(0,MOD(H1475-F1475+0.5,1)-0.5)*1440,0)&gt;IFERROR(VLOOKUP(E1475,الورديات!$A$2:$E$21,5,FALSE()),0),ROUND(MAX(0,MOD(H1475-F1475+0.5,1)-0.5)*1440,0),0))</f>
        <v/>
      </c>
      <c r="L1475" s="22" t="str">
        <f aca="false">IF(OR(I1475="",G1475=""),"",ROUND(MAX(0,MOD(G1475-I1475+0.5,1)-0.5)*1440,0))</f>
        <v/>
      </c>
      <c r="M1475" s="22" t="str">
        <f aca="false">IF(OR(I1475="",G1475=""),"",IF(ROUND(MAX(0,MOD(I1475-G1475+0.5,1)-0.5)*1440,0)&gt;=الإعدادات!$B$8,ROUND(MAX(0,MOD(I1475-G1475+0.5,1)-0.5)*1440,0),0))</f>
        <v/>
      </c>
      <c r="N1475" s="18" t="str">
        <f aca="false">IF(OR(A1475="",B1475=""),"",IF(COUNTIFS(الإجازات!$A$2:$A$1001,B1475,الإجازات!$D$2:$D$1001,"&lt;="&amp;A1475,الإجازات!$E$2:$E$1001,"&gt;="&amp;A1475,الإجازات!$G$2:$G$1001,"مقبولة")=0,"",LOOKUP(2,1/((الإجازات!$A$2:$A$1001=B1475)*(الإجازات!$D$2:$D$1001&lt;=A1475)*(الإجازات!$E$2:$E$1001&gt;=A1475)*(الإجازات!$G$2:$G$1001="مقبولة")),الإجازات!$C$2:$C$1001)))</f>
        <v/>
      </c>
      <c r="O1475" s="17"/>
      <c r="P1475" s="23" t="str">
        <f aca="false">IF(B1475="","",IF(ISNA(MATCH(B1475,الموظفين!$A$2:$A$501,0)),"⚠ كود غير موجود",IF(O1475&lt;&gt;"",O1475,IF(N1475&lt;&gt;"",N1475,IF(H1475="",IF(AND(A1475&lt;&gt;"",WEEKDAY(A1475)=الإعدادات!$B$11),"راحة أسبوعية","غائب"),IF(I1475="","بدون انصراف",IF(N(K1475)&gt;0,"متأخر","حاضر")))))))</f>
        <v/>
      </c>
      <c r="Q1475" s="24" t="str">
        <f aca="false">IF(B1475="","",IF(OR(P1475="غائب",P1475="غياب",P1475="إجازة بدون راتب"),IFERROR(VLOOKUP(B1475,الموظفين!$A$2:$J$501,8,FALSE()),0),0))</f>
        <v/>
      </c>
      <c r="R1475" s="24" t="str">
        <f aca="false">IF(B1475="","",ROUND((N(K1475)+N(L1475))/60*IFERROR(VLOOKUP(B1475,الموظفين!$A$2:$J$501,8,FALSE()),0)/الإعدادات!$B$6*الإعدادات!$B$9,2))</f>
        <v/>
      </c>
      <c r="S1475" s="24" t="str">
        <f aca="false">IF(OR(B1475="",M1475=""),"",ROUND(M1475/60*IFERROR(VLOOKUP(B1475,الموظفين!$A$2:$J$501,9,FALSE()),0),2))</f>
        <v/>
      </c>
      <c r="T1475" s="17"/>
      <c r="U1475" s="23" t="str">
        <f aca="false">IF(OR(A1475="",B1475=""),"",A1475&amp;"|"&amp;B1475)</f>
        <v/>
      </c>
    </row>
    <row r="1476" customFormat="false" ht="15" hidden="false" customHeight="false" outlineLevel="0" collapsed="false">
      <c r="A1476" s="16"/>
      <c r="B1476" s="17"/>
      <c r="C1476" s="18" t="str">
        <f aca="false">IF($B1476="","",IFERROR(VLOOKUP($B1476,الموظفين!$A$2:$J$501,2,FALSE())&amp;"","⚠ كود غير موجود"))</f>
        <v/>
      </c>
      <c r="D1476" s="18" t="str">
        <f aca="false">IF($B1476="","",IFERROR(VLOOKUP($B1476,الموظفين!$A$2:$J$501,3,FALSE())&amp;"",""))</f>
        <v/>
      </c>
      <c r="E1476" s="18" t="str">
        <f aca="false">IF($B1476="","",IFERROR(VLOOKUP($B1476,الموظفين!$A$2:$J$501,5,FALSE())&amp;"",""))</f>
        <v/>
      </c>
      <c r="F1476" s="19" t="str">
        <f aca="false">IF($B1476="","",IFERROR(VLOOKUP($B1476,الموظفين!$A$2:$J$501,6,FALSE()),""))</f>
        <v/>
      </c>
      <c r="G1476" s="19" t="str">
        <f aca="false">IF($B1476="","",IFERROR(VLOOKUP($B1476,الموظفين!$A$2:$J$501,7,FALSE()),""))</f>
        <v/>
      </c>
      <c r="H1476" s="20"/>
      <c r="I1476" s="20"/>
      <c r="J1476" s="21" t="str">
        <f aca="false">IF(OR(H1476="",I1476=""),"",ROUND(MOD(I1476-H1476,1)*24,2))</f>
        <v/>
      </c>
      <c r="K1476" s="22" t="str">
        <f aca="false">IF(OR(H1476="",F1476=""),"",IF(ROUND(MAX(0,MOD(H1476-F1476+0.5,1)-0.5)*1440,0)&gt;IFERROR(VLOOKUP(E1476,الورديات!$A$2:$E$21,5,FALSE()),0),ROUND(MAX(0,MOD(H1476-F1476+0.5,1)-0.5)*1440,0),0))</f>
        <v/>
      </c>
      <c r="L1476" s="22" t="str">
        <f aca="false">IF(OR(I1476="",G1476=""),"",ROUND(MAX(0,MOD(G1476-I1476+0.5,1)-0.5)*1440,0))</f>
        <v/>
      </c>
      <c r="M1476" s="22" t="str">
        <f aca="false">IF(OR(I1476="",G1476=""),"",IF(ROUND(MAX(0,MOD(I1476-G1476+0.5,1)-0.5)*1440,0)&gt;=الإعدادات!$B$8,ROUND(MAX(0,MOD(I1476-G1476+0.5,1)-0.5)*1440,0),0))</f>
        <v/>
      </c>
      <c r="N1476" s="18" t="str">
        <f aca="false">IF(OR(A1476="",B1476=""),"",IF(COUNTIFS(الإجازات!$A$2:$A$1001,B1476,الإجازات!$D$2:$D$1001,"&lt;="&amp;A1476,الإجازات!$E$2:$E$1001,"&gt;="&amp;A1476,الإجازات!$G$2:$G$1001,"مقبولة")=0,"",LOOKUP(2,1/((الإجازات!$A$2:$A$1001=B1476)*(الإجازات!$D$2:$D$1001&lt;=A1476)*(الإجازات!$E$2:$E$1001&gt;=A1476)*(الإجازات!$G$2:$G$1001="مقبولة")),الإجازات!$C$2:$C$1001)))</f>
        <v/>
      </c>
      <c r="O1476" s="17"/>
      <c r="P1476" s="23" t="str">
        <f aca="false">IF(B1476="","",IF(ISNA(MATCH(B1476,الموظفين!$A$2:$A$501,0)),"⚠ كود غير موجود",IF(O1476&lt;&gt;"",O1476,IF(N1476&lt;&gt;"",N1476,IF(H1476="",IF(AND(A1476&lt;&gt;"",WEEKDAY(A1476)=الإعدادات!$B$11),"راحة أسبوعية","غائب"),IF(I1476="","بدون انصراف",IF(N(K1476)&gt;0,"متأخر","حاضر")))))))</f>
        <v/>
      </c>
      <c r="Q1476" s="24" t="str">
        <f aca="false">IF(B1476="","",IF(OR(P1476="غائب",P1476="غياب",P1476="إجازة بدون راتب"),IFERROR(VLOOKUP(B1476,الموظفين!$A$2:$J$501,8,FALSE()),0),0))</f>
        <v/>
      </c>
      <c r="R1476" s="24" t="str">
        <f aca="false">IF(B1476="","",ROUND((N(K1476)+N(L1476))/60*IFERROR(VLOOKUP(B1476,الموظفين!$A$2:$J$501,8,FALSE()),0)/الإعدادات!$B$6*الإعدادات!$B$9,2))</f>
        <v/>
      </c>
      <c r="S1476" s="24" t="str">
        <f aca="false">IF(OR(B1476="",M1476=""),"",ROUND(M1476/60*IFERROR(VLOOKUP(B1476,الموظفين!$A$2:$J$501,9,FALSE()),0),2))</f>
        <v/>
      </c>
      <c r="T1476" s="17"/>
      <c r="U1476" s="23" t="str">
        <f aca="false">IF(OR(A1476="",B1476=""),"",A1476&amp;"|"&amp;B1476)</f>
        <v/>
      </c>
    </row>
    <row r="1477" customFormat="false" ht="15" hidden="false" customHeight="false" outlineLevel="0" collapsed="false">
      <c r="A1477" s="16"/>
      <c r="B1477" s="17"/>
      <c r="C1477" s="18" t="str">
        <f aca="false">IF($B1477="","",IFERROR(VLOOKUP($B1477,الموظفين!$A$2:$J$501,2,FALSE())&amp;"","⚠ كود غير موجود"))</f>
        <v/>
      </c>
      <c r="D1477" s="18" t="str">
        <f aca="false">IF($B1477="","",IFERROR(VLOOKUP($B1477,الموظفين!$A$2:$J$501,3,FALSE())&amp;"",""))</f>
        <v/>
      </c>
      <c r="E1477" s="18" t="str">
        <f aca="false">IF($B1477="","",IFERROR(VLOOKUP($B1477,الموظفين!$A$2:$J$501,5,FALSE())&amp;"",""))</f>
        <v/>
      </c>
      <c r="F1477" s="19" t="str">
        <f aca="false">IF($B1477="","",IFERROR(VLOOKUP($B1477,الموظفين!$A$2:$J$501,6,FALSE()),""))</f>
        <v/>
      </c>
      <c r="G1477" s="19" t="str">
        <f aca="false">IF($B1477="","",IFERROR(VLOOKUP($B1477,الموظفين!$A$2:$J$501,7,FALSE()),""))</f>
        <v/>
      </c>
      <c r="H1477" s="20"/>
      <c r="I1477" s="20"/>
      <c r="J1477" s="21" t="str">
        <f aca="false">IF(OR(H1477="",I1477=""),"",ROUND(MOD(I1477-H1477,1)*24,2))</f>
        <v/>
      </c>
      <c r="K1477" s="22" t="str">
        <f aca="false">IF(OR(H1477="",F1477=""),"",IF(ROUND(MAX(0,MOD(H1477-F1477+0.5,1)-0.5)*1440,0)&gt;IFERROR(VLOOKUP(E1477,الورديات!$A$2:$E$21,5,FALSE()),0),ROUND(MAX(0,MOD(H1477-F1477+0.5,1)-0.5)*1440,0),0))</f>
        <v/>
      </c>
      <c r="L1477" s="22" t="str">
        <f aca="false">IF(OR(I1477="",G1477=""),"",ROUND(MAX(0,MOD(G1477-I1477+0.5,1)-0.5)*1440,0))</f>
        <v/>
      </c>
      <c r="M1477" s="22" t="str">
        <f aca="false">IF(OR(I1477="",G1477=""),"",IF(ROUND(MAX(0,MOD(I1477-G1477+0.5,1)-0.5)*1440,0)&gt;=الإعدادات!$B$8,ROUND(MAX(0,MOD(I1477-G1477+0.5,1)-0.5)*1440,0),0))</f>
        <v/>
      </c>
      <c r="N1477" s="18" t="str">
        <f aca="false">IF(OR(A1477="",B1477=""),"",IF(COUNTIFS(الإجازات!$A$2:$A$1001,B1477,الإجازات!$D$2:$D$1001,"&lt;="&amp;A1477,الإجازات!$E$2:$E$1001,"&gt;="&amp;A1477,الإجازات!$G$2:$G$1001,"مقبولة")=0,"",LOOKUP(2,1/((الإجازات!$A$2:$A$1001=B1477)*(الإجازات!$D$2:$D$1001&lt;=A1477)*(الإجازات!$E$2:$E$1001&gt;=A1477)*(الإجازات!$G$2:$G$1001="مقبولة")),الإجازات!$C$2:$C$1001)))</f>
        <v/>
      </c>
      <c r="O1477" s="17"/>
      <c r="P1477" s="23" t="str">
        <f aca="false">IF(B1477="","",IF(ISNA(MATCH(B1477,الموظفين!$A$2:$A$501,0)),"⚠ كود غير موجود",IF(O1477&lt;&gt;"",O1477,IF(N1477&lt;&gt;"",N1477,IF(H1477="",IF(AND(A1477&lt;&gt;"",WEEKDAY(A1477)=الإعدادات!$B$11),"راحة أسبوعية","غائب"),IF(I1477="","بدون انصراف",IF(N(K1477)&gt;0,"متأخر","حاضر")))))))</f>
        <v/>
      </c>
      <c r="Q1477" s="24" t="str">
        <f aca="false">IF(B1477="","",IF(OR(P1477="غائب",P1477="غياب",P1477="إجازة بدون راتب"),IFERROR(VLOOKUP(B1477,الموظفين!$A$2:$J$501,8,FALSE()),0),0))</f>
        <v/>
      </c>
      <c r="R1477" s="24" t="str">
        <f aca="false">IF(B1477="","",ROUND((N(K1477)+N(L1477))/60*IFERROR(VLOOKUP(B1477,الموظفين!$A$2:$J$501,8,FALSE()),0)/الإعدادات!$B$6*الإعدادات!$B$9,2))</f>
        <v/>
      </c>
      <c r="S1477" s="24" t="str">
        <f aca="false">IF(OR(B1477="",M1477=""),"",ROUND(M1477/60*IFERROR(VLOOKUP(B1477,الموظفين!$A$2:$J$501,9,FALSE()),0),2))</f>
        <v/>
      </c>
      <c r="T1477" s="17"/>
      <c r="U1477" s="23" t="str">
        <f aca="false">IF(OR(A1477="",B1477=""),"",A1477&amp;"|"&amp;B1477)</f>
        <v/>
      </c>
    </row>
    <row r="1478" customFormat="false" ht="15" hidden="false" customHeight="false" outlineLevel="0" collapsed="false">
      <c r="A1478" s="16"/>
      <c r="B1478" s="17"/>
      <c r="C1478" s="18" t="str">
        <f aca="false">IF($B1478="","",IFERROR(VLOOKUP($B1478,الموظفين!$A$2:$J$501,2,FALSE())&amp;"","⚠ كود غير موجود"))</f>
        <v/>
      </c>
      <c r="D1478" s="18" t="str">
        <f aca="false">IF($B1478="","",IFERROR(VLOOKUP($B1478,الموظفين!$A$2:$J$501,3,FALSE())&amp;"",""))</f>
        <v/>
      </c>
      <c r="E1478" s="18" t="str">
        <f aca="false">IF($B1478="","",IFERROR(VLOOKUP($B1478,الموظفين!$A$2:$J$501,5,FALSE())&amp;"",""))</f>
        <v/>
      </c>
      <c r="F1478" s="19" t="str">
        <f aca="false">IF($B1478="","",IFERROR(VLOOKUP($B1478,الموظفين!$A$2:$J$501,6,FALSE()),""))</f>
        <v/>
      </c>
      <c r="G1478" s="19" t="str">
        <f aca="false">IF($B1478="","",IFERROR(VLOOKUP($B1478,الموظفين!$A$2:$J$501,7,FALSE()),""))</f>
        <v/>
      </c>
      <c r="H1478" s="20"/>
      <c r="I1478" s="20"/>
      <c r="J1478" s="21" t="str">
        <f aca="false">IF(OR(H1478="",I1478=""),"",ROUND(MOD(I1478-H1478,1)*24,2))</f>
        <v/>
      </c>
      <c r="K1478" s="22" t="str">
        <f aca="false">IF(OR(H1478="",F1478=""),"",IF(ROUND(MAX(0,MOD(H1478-F1478+0.5,1)-0.5)*1440,0)&gt;IFERROR(VLOOKUP(E1478,الورديات!$A$2:$E$21,5,FALSE()),0),ROUND(MAX(0,MOD(H1478-F1478+0.5,1)-0.5)*1440,0),0))</f>
        <v/>
      </c>
      <c r="L1478" s="22" t="str">
        <f aca="false">IF(OR(I1478="",G1478=""),"",ROUND(MAX(0,MOD(G1478-I1478+0.5,1)-0.5)*1440,0))</f>
        <v/>
      </c>
      <c r="M1478" s="22" t="str">
        <f aca="false">IF(OR(I1478="",G1478=""),"",IF(ROUND(MAX(0,MOD(I1478-G1478+0.5,1)-0.5)*1440,0)&gt;=الإعدادات!$B$8,ROUND(MAX(0,MOD(I1478-G1478+0.5,1)-0.5)*1440,0),0))</f>
        <v/>
      </c>
      <c r="N1478" s="18" t="str">
        <f aca="false">IF(OR(A1478="",B1478=""),"",IF(COUNTIFS(الإجازات!$A$2:$A$1001,B1478,الإجازات!$D$2:$D$1001,"&lt;="&amp;A1478,الإجازات!$E$2:$E$1001,"&gt;="&amp;A1478,الإجازات!$G$2:$G$1001,"مقبولة")=0,"",LOOKUP(2,1/((الإجازات!$A$2:$A$1001=B1478)*(الإجازات!$D$2:$D$1001&lt;=A1478)*(الإجازات!$E$2:$E$1001&gt;=A1478)*(الإجازات!$G$2:$G$1001="مقبولة")),الإجازات!$C$2:$C$1001)))</f>
        <v/>
      </c>
      <c r="O1478" s="17"/>
      <c r="P1478" s="23" t="str">
        <f aca="false">IF(B1478="","",IF(ISNA(MATCH(B1478,الموظفين!$A$2:$A$501,0)),"⚠ كود غير موجود",IF(O1478&lt;&gt;"",O1478,IF(N1478&lt;&gt;"",N1478,IF(H1478="",IF(AND(A1478&lt;&gt;"",WEEKDAY(A1478)=الإعدادات!$B$11),"راحة أسبوعية","غائب"),IF(I1478="","بدون انصراف",IF(N(K1478)&gt;0,"متأخر","حاضر")))))))</f>
        <v/>
      </c>
      <c r="Q1478" s="24" t="str">
        <f aca="false">IF(B1478="","",IF(OR(P1478="غائب",P1478="غياب",P1478="إجازة بدون راتب"),IFERROR(VLOOKUP(B1478,الموظفين!$A$2:$J$501,8,FALSE()),0),0))</f>
        <v/>
      </c>
      <c r="R1478" s="24" t="str">
        <f aca="false">IF(B1478="","",ROUND((N(K1478)+N(L1478))/60*IFERROR(VLOOKUP(B1478,الموظفين!$A$2:$J$501,8,FALSE()),0)/الإعدادات!$B$6*الإعدادات!$B$9,2))</f>
        <v/>
      </c>
      <c r="S1478" s="24" t="str">
        <f aca="false">IF(OR(B1478="",M1478=""),"",ROUND(M1478/60*IFERROR(VLOOKUP(B1478,الموظفين!$A$2:$J$501,9,FALSE()),0),2))</f>
        <v/>
      </c>
      <c r="T1478" s="17"/>
      <c r="U1478" s="23" t="str">
        <f aca="false">IF(OR(A1478="",B1478=""),"",A1478&amp;"|"&amp;B1478)</f>
        <v/>
      </c>
    </row>
    <row r="1479" customFormat="false" ht="15" hidden="false" customHeight="false" outlineLevel="0" collapsed="false">
      <c r="A1479" s="16"/>
      <c r="B1479" s="17"/>
      <c r="C1479" s="18" t="str">
        <f aca="false">IF($B1479="","",IFERROR(VLOOKUP($B1479,الموظفين!$A$2:$J$501,2,FALSE())&amp;"","⚠ كود غير موجود"))</f>
        <v/>
      </c>
      <c r="D1479" s="18" t="str">
        <f aca="false">IF($B1479="","",IFERROR(VLOOKUP($B1479,الموظفين!$A$2:$J$501,3,FALSE())&amp;"",""))</f>
        <v/>
      </c>
      <c r="E1479" s="18" t="str">
        <f aca="false">IF($B1479="","",IFERROR(VLOOKUP($B1479,الموظفين!$A$2:$J$501,5,FALSE())&amp;"",""))</f>
        <v/>
      </c>
      <c r="F1479" s="19" t="str">
        <f aca="false">IF($B1479="","",IFERROR(VLOOKUP($B1479,الموظفين!$A$2:$J$501,6,FALSE()),""))</f>
        <v/>
      </c>
      <c r="G1479" s="19" t="str">
        <f aca="false">IF($B1479="","",IFERROR(VLOOKUP($B1479,الموظفين!$A$2:$J$501,7,FALSE()),""))</f>
        <v/>
      </c>
      <c r="H1479" s="20"/>
      <c r="I1479" s="20"/>
      <c r="J1479" s="21" t="str">
        <f aca="false">IF(OR(H1479="",I1479=""),"",ROUND(MOD(I1479-H1479,1)*24,2))</f>
        <v/>
      </c>
      <c r="K1479" s="22" t="str">
        <f aca="false">IF(OR(H1479="",F1479=""),"",IF(ROUND(MAX(0,MOD(H1479-F1479+0.5,1)-0.5)*1440,0)&gt;IFERROR(VLOOKUP(E1479,الورديات!$A$2:$E$21,5,FALSE()),0),ROUND(MAX(0,MOD(H1479-F1479+0.5,1)-0.5)*1440,0),0))</f>
        <v/>
      </c>
      <c r="L1479" s="22" t="str">
        <f aca="false">IF(OR(I1479="",G1479=""),"",ROUND(MAX(0,MOD(G1479-I1479+0.5,1)-0.5)*1440,0))</f>
        <v/>
      </c>
      <c r="M1479" s="22" t="str">
        <f aca="false">IF(OR(I1479="",G1479=""),"",IF(ROUND(MAX(0,MOD(I1479-G1479+0.5,1)-0.5)*1440,0)&gt;=الإعدادات!$B$8,ROUND(MAX(0,MOD(I1479-G1479+0.5,1)-0.5)*1440,0),0))</f>
        <v/>
      </c>
      <c r="N1479" s="18" t="str">
        <f aca="false">IF(OR(A1479="",B1479=""),"",IF(COUNTIFS(الإجازات!$A$2:$A$1001,B1479,الإجازات!$D$2:$D$1001,"&lt;="&amp;A1479,الإجازات!$E$2:$E$1001,"&gt;="&amp;A1479,الإجازات!$G$2:$G$1001,"مقبولة")=0,"",LOOKUP(2,1/((الإجازات!$A$2:$A$1001=B1479)*(الإجازات!$D$2:$D$1001&lt;=A1479)*(الإجازات!$E$2:$E$1001&gt;=A1479)*(الإجازات!$G$2:$G$1001="مقبولة")),الإجازات!$C$2:$C$1001)))</f>
        <v/>
      </c>
      <c r="O1479" s="17"/>
      <c r="P1479" s="23" t="str">
        <f aca="false">IF(B1479="","",IF(ISNA(MATCH(B1479,الموظفين!$A$2:$A$501,0)),"⚠ كود غير موجود",IF(O1479&lt;&gt;"",O1479,IF(N1479&lt;&gt;"",N1479,IF(H1479="",IF(AND(A1479&lt;&gt;"",WEEKDAY(A1479)=الإعدادات!$B$11),"راحة أسبوعية","غائب"),IF(I1479="","بدون انصراف",IF(N(K1479)&gt;0,"متأخر","حاضر")))))))</f>
        <v/>
      </c>
      <c r="Q1479" s="24" t="str">
        <f aca="false">IF(B1479="","",IF(OR(P1479="غائب",P1479="غياب",P1479="إجازة بدون راتب"),IFERROR(VLOOKUP(B1479,الموظفين!$A$2:$J$501,8,FALSE()),0),0))</f>
        <v/>
      </c>
      <c r="R1479" s="24" t="str">
        <f aca="false">IF(B1479="","",ROUND((N(K1479)+N(L1479))/60*IFERROR(VLOOKUP(B1479,الموظفين!$A$2:$J$501,8,FALSE()),0)/الإعدادات!$B$6*الإعدادات!$B$9,2))</f>
        <v/>
      </c>
      <c r="S1479" s="24" t="str">
        <f aca="false">IF(OR(B1479="",M1479=""),"",ROUND(M1479/60*IFERROR(VLOOKUP(B1479,الموظفين!$A$2:$J$501,9,FALSE()),0),2))</f>
        <v/>
      </c>
      <c r="T1479" s="17"/>
      <c r="U1479" s="23" t="str">
        <f aca="false">IF(OR(A1479="",B1479=""),"",A1479&amp;"|"&amp;B1479)</f>
        <v/>
      </c>
    </row>
    <row r="1480" customFormat="false" ht="15" hidden="false" customHeight="false" outlineLevel="0" collapsed="false">
      <c r="A1480" s="16"/>
      <c r="B1480" s="17"/>
      <c r="C1480" s="18" t="str">
        <f aca="false">IF($B1480="","",IFERROR(VLOOKUP($B1480,الموظفين!$A$2:$J$501,2,FALSE())&amp;"","⚠ كود غير موجود"))</f>
        <v/>
      </c>
      <c r="D1480" s="18" t="str">
        <f aca="false">IF($B1480="","",IFERROR(VLOOKUP($B1480,الموظفين!$A$2:$J$501,3,FALSE())&amp;"",""))</f>
        <v/>
      </c>
      <c r="E1480" s="18" t="str">
        <f aca="false">IF($B1480="","",IFERROR(VLOOKUP($B1480,الموظفين!$A$2:$J$501,5,FALSE())&amp;"",""))</f>
        <v/>
      </c>
      <c r="F1480" s="19" t="str">
        <f aca="false">IF($B1480="","",IFERROR(VLOOKUP($B1480,الموظفين!$A$2:$J$501,6,FALSE()),""))</f>
        <v/>
      </c>
      <c r="G1480" s="19" t="str">
        <f aca="false">IF($B1480="","",IFERROR(VLOOKUP($B1480,الموظفين!$A$2:$J$501,7,FALSE()),""))</f>
        <v/>
      </c>
      <c r="H1480" s="20"/>
      <c r="I1480" s="20"/>
      <c r="J1480" s="21" t="str">
        <f aca="false">IF(OR(H1480="",I1480=""),"",ROUND(MOD(I1480-H1480,1)*24,2))</f>
        <v/>
      </c>
      <c r="K1480" s="22" t="str">
        <f aca="false">IF(OR(H1480="",F1480=""),"",IF(ROUND(MAX(0,MOD(H1480-F1480+0.5,1)-0.5)*1440,0)&gt;IFERROR(VLOOKUP(E1480,الورديات!$A$2:$E$21,5,FALSE()),0),ROUND(MAX(0,MOD(H1480-F1480+0.5,1)-0.5)*1440,0),0))</f>
        <v/>
      </c>
      <c r="L1480" s="22" t="str">
        <f aca="false">IF(OR(I1480="",G1480=""),"",ROUND(MAX(0,MOD(G1480-I1480+0.5,1)-0.5)*1440,0))</f>
        <v/>
      </c>
      <c r="M1480" s="22" t="str">
        <f aca="false">IF(OR(I1480="",G1480=""),"",IF(ROUND(MAX(0,MOD(I1480-G1480+0.5,1)-0.5)*1440,0)&gt;=الإعدادات!$B$8,ROUND(MAX(0,MOD(I1480-G1480+0.5,1)-0.5)*1440,0),0))</f>
        <v/>
      </c>
      <c r="N1480" s="18" t="str">
        <f aca="false">IF(OR(A1480="",B1480=""),"",IF(COUNTIFS(الإجازات!$A$2:$A$1001,B1480,الإجازات!$D$2:$D$1001,"&lt;="&amp;A1480,الإجازات!$E$2:$E$1001,"&gt;="&amp;A1480,الإجازات!$G$2:$G$1001,"مقبولة")=0,"",LOOKUP(2,1/((الإجازات!$A$2:$A$1001=B1480)*(الإجازات!$D$2:$D$1001&lt;=A1480)*(الإجازات!$E$2:$E$1001&gt;=A1480)*(الإجازات!$G$2:$G$1001="مقبولة")),الإجازات!$C$2:$C$1001)))</f>
        <v/>
      </c>
      <c r="O1480" s="17"/>
      <c r="P1480" s="23" t="str">
        <f aca="false">IF(B1480="","",IF(ISNA(MATCH(B1480,الموظفين!$A$2:$A$501,0)),"⚠ كود غير موجود",IF(O1480&lt;&gt;"",O1480,IF(N1480&lt;&gt;"",N1480,IF(H1480="",IF(AND(A1480&lt;&gt;"",WEEKDAY(A1480)=الإعدادات!$B$11),"راحة أسبوعية","غائب"),IF(I1480="","بدون انصراف",IF(N(K1480)&gt;0,"متأخر","حاضر")))))))</f>
        <v/>
      </c>
      <c r="Q1480" s="24" t="str">
        <f aca="false">IF(B1480="","",IF(OR(P1480="غائب",P1480="غياب",P1480="إجازة بدون راتب"),IFERROR(VLOOKUP(B1480,الموظفين!$A$2:$J$501,8,FALSE()),0),0))</f>
        <v/>
      </c>
      <c r="R1480" s="24" t="str">
        <f aca="false">IF(B1480="","",ROUND((N(K1480)+N(L1480))/60*IFERROR(VLOOKUP(B1480,الموظفين!$A$2:$J$501,8,FALSE()),0)/الإعدادات!$B$6*الإعدادات!$B$9,2))</f>
        <v/>
      </c>
      <c r="S1480" s="24" t="str">
        <f aca="false">IF(OR(B1480="",M1480=""),"",ROUND(M1480/60*IFERROR(VLOOKUP(B1480,الموظفين!$A$2:$J$501,9,FALSE()),0),2))</f>
        <v/>
      </c>
      <c r="T1480" s="17"/>
      <c r="U1480" s="23" t="str">
        <f aca="false">IF(OR(A1480="",B1480=""),"",A1480&amp;"|"&amp;B1480)</f>
        <v/>
      </c>
    </row>
    <row r="1481" customFormat="false" ht="15" hidden="false" customHeight="false" outlineLevel="0" collapsed="false">
      <c r="A1481" s="16"/>
      <c r="B1481" s="17"/>
      <c r="C1481" s="18" t="str">
        <f aca="false">IF($B1481="","",IFERROR(VLOOKUP($B1481,الموظفين!$A$2:$J$501,2,FALSE())&amp;"","⚠ كود غير موجود"))</f>
        <v/>
      </c>
      <c r="D1481" s="18" t="str">
        <f aca="false">IF($B1481="","",IFERROR(VLOOKUP($B1481,الموظفين!$A$2:$J$501,3,FALSE())&amp;"",""))</f>
        <v/>
      </c>
      <c r="E1481" s="18" t="str">
        <f aca="false">IF($B1481="","",IFERROR(VLOOKUP($B1481,الموظفين!$A$2:$J$501,5,FALSE())&amp;"",""))</f>
        <v/>
      </c>
      <c r="F1481" s="19" t="str">
        <f aca="false">IF($B1481="","",IFERROR(VLOOKUP($B1481,الموظفين!$A$2:$J$501,6,FALSE()),""))</f>
        <v/>
      </c>
      <c r="G1481" s="19" t="str">
        <f aca="false">IF($B1481="","",IFERROR(VLOOKUP($B1481,الموظفين!$A$2:$J$501,7,FALSE()),""))</f>
        <v/>
      </c>
      <c r="H1481" s="20"/>
      <c r="I1481" s="20"/>
      <c r="J1481" s="21" t="str">
        <f aca="false">IF(OR(H1481="",I1481=""),"",ROUND(MOD(I1481-H1481,1)*24,2))</f>
        <v/>
      </c>
      <c r="K1481" s="22" t="str">
        <f aca="false">IF(OR(H1481="",F1481=""),"",IF(ROUND(MAX(0,MOD(H1481-F1481+0.5,1)-0.5)*1440,0)&gt;IFERROR(VLOOKUP(E1481,الورديات!$A$2:$E$21,5,FALSE()),0),ROUND(MAX(0,MOD(H1481-F1481+0.5,1)-0.5)*1440,0),0))</f>
        <v/>
      </c>
      <c r="L1481" s="22" t="str">
        <f aca="false">IF(OR(I1481="",G1481=""),"",ROUND(MAX(0,MOD(G1481-I1481+0.5,1)-0.5)*1440,0))</f>
        <v/>
      </c>
      <c r="M1481" s="22" t="str">
        <f aca="false">IF(OR(I1481="",G1481=""),"",IF(ROUND(MAX(0,MOD(I1481-G1481+0.5,1)-0.5)*1440,0)&gt;=الإعدادات!$B$8,ROUND(MAX(0,MOD(I1481-G1481+0.5,1)-0.5)*1440,0),0))</f>
        <v/>
      </c>
      <c r="N1481" s="18" t="str">
        <f aca="false">IF(OR(A1481="",B1481=""),"",IF(COUNTIFS(الإجازات!$A$2:$A$1001,B1481,الإجازات!$D$2:$D$1001,"&lt;="&amp;A1481,الإجازات!$E$2:$E$1001,"&gt;="&amp;A1481,الإجازات!$G$2:$G$1001,"مقبولة")=0,"",LOOKUP(2,1/((الإجازات!$A$2:$A$1001=B1481)*(الإجازات!$D$2:$D$1001&lt;=A1481)*(الإجازات!$E$2:$E$1001&gt;=A1481)*(الإجازات!$G$2:$G$1001="مقبولة")),الإجازات!$C$2:$C$1001)))</f>
        <v/>
      </c>
      <c r="O1481" s="17"/>
      <c r="P1481" s="23" t="str">
        <f aca="false">IF(B1481="","",IF(ISNA(MATCH(B1481,الموظفين!$A$2:$A$501,0)),"⚠ كود غير موجود",IF(O1481&lt;&gt;"",O1481,IF(N1481&lt;&gt;"",N1481,IF(H1481="",IF(AND(A1481&lt;&gt;"",WEEKDAY(A1481)=الإعدادات!$B$11),"راحة أسبوعية","غائب"),IF(I1481="","بدون انصراف",IF(N(K1481)&gt;0,"متأخر","حاضر")))))))</f>
        <v/>
      </c>
      <c r="Q1481" s="24" t="str">
        <f aca="false">IF(B1481="","",IF(OR(P1481="غائب",P1481="غياب",P1481="إجازة بدون راتب"),IFERROR(VLOOKUP(B1481,الموظفين!$A$2:$J$501,8,FALSE()),0),0))</f>
        <v/>
      </c>
      <c r="R1481" s="24" t="str">
        <f aca="false">IF(B1481="","",ROUND((N(K1481)+N(L1481))/60*IFERROR(VLOOKUP(B1481,الموظفين!$A$2:$J$501,8,FALSE()),0)/الإعدادات!$B$6*الإعدادات!$B$9,2))</f>
        <v/>
      </c>
      <c r="S1481" s="24" t="str">
        <f aca="false">IF(OR(B1481="",M1481=""),"",ROUND(M1481/60*IFERROR(VLOOKUP(B1481,الموظفين!$A$2:$J$501,9,FALSE()),0),2))</f>
        <v/>
      </c>
      <c r="T1481" s="17"/>
      <c r="U1481" s="23" t="str">
        <f aca="false">IF(OR(A1481="",B1481=""),"",A1481&amp;"|"&amp;B1481)</f>
        <v/>
      </c>
    </row>
    <row r="1482" customFormat="false" ht="15" hidden="false" customHeight="false" outlineLevel="0" collapsed="false">
      <c r="A1482" s="16"/>
      <c r="B1482" s="17"/>
      <c r="C1482" s="18" t="str">
        <f aca="false">IF($B1482="","",IFERROR(VLOOKUP($B1482,الموظفين!$A$2:$J$501,2,FALSE())&amp;"","⚠ كود غير موجود"))</f>
        <v/>
      </c>
      <c r="D1482" s="18" t="str">
        <f aca="false">IF($B1482="","",IFERROR(VLOOKUP($B1482,الموظفين!$A$2:$J$501,3,FALSE())&amp;"",""))</f>
        <v/>
      </c>
      <c r="E1482" s="18" t="str">
        <f aca="false">IF($B1482="","",IFERROR(VLOOKUP($B1482,الموظفين!$A$2:$J$501,5,FALSE())&amp;"",""))</f>
        <v/>
      </c>
      <c r="F1482" s="19" t="str">
        <f aca="false">IF($B1482="","",IFERROR(VLOOKUP($B1482,الموظفين!$A$2:$J$501,6,FALSE()),""))</f>
        <v/>
      </c>
      <c r="G1482" s="19" t="str">
        <f aca="false">IF($B1482="","",IFERROR(VLOOKUP($B1482,الموظفين!$A$2:$J$501,7,FALSE()),""))</f>
        <v/>
      </c>
      <c r="H1482" s="20"/>
      <c r="I1482" s="20"/>
      <c r="J1482" s="21" t="str">
        <f aca="false">IF(OR(H1482="",I1482=""),"",ROUND(MOD(I1482-H1482,1)*24,2))</f>
        <v/>
      </c>
      <c r="K1482" s="22" t="str">
        <f aca="false">IF(OR(H1482="",F1482=""),"",IF(ROUND(MAX(0,MOD(H1482-F1482+0.5,1)-0.5)*1440,0)&gt;IFERROR(VLOOKUP(E1482,الورديات!$A$2:$E$21,5,FALSE()),0),ROUND(MAX(0,MOD(H1482-F1482+0.5,1)-0.5)*1440,0),0))</f>
        <v/>
      </c>
      <c r="L1482" s="22" t="str">
        <f aca="false">IF(OR(I1482="",G1482=""),"",ROUND(MAX(0,MOD(G1482-I1482+0.5,1)-0.5)*1440,0))</f>
        <v/>
      </c>
      <c r="M1482" s="22" t="str">
        <f aca="false">IF(OR(I1482="",G1482=""),"",IF(ROUND(MAX(0,MOD(I1482-G1482+0.5,1)-0.5)*1440,0)&gt;=الإعدادات!$B$8,ROUND(MAX(0,MOD(I1482-G1482+0.5,1)-0.5)*1440,0),0))</f>
        <v/>
      </c>
      <c r="N1482" s="18" t="str">
        <f aca="false">IF(OR(A1482="",B1482=""),"",IF(COUNTIFS(الإجازات!$A$2:$A$1001,B1482,الإجازات!$D$2:$D$1001,"&lt;="&amp;A1482,الإجازات!$E$2:$E$1001,"&gt;="&amp;A1482,الإجازات!$G$2:$G$1001,"مقبولة")=0,"",LOOKUP(2,1/((الإجازات!$A$2:$A$1001=B1482)*(الإجازات!$D$2:$D$1001&lt;=A1482)*(الإجازات!$E$2:$E$1001&gt;=A1482)*(الإجازات!$G$2:$G$1001="مقبولة")),الإجازات!$C$2:$C$1001)))</f>
        <v/>
      </c>
      <c r="O1482" s="17"/>
      <c r="P1482" s="23" t="str">
        <f aca="false">IF(B1482="","",IF(ISNA(MATCH(B1482,الموظفين!$A$2:$A$501,0)),"⚠ كود غير موجود",IF(O1482&lt;&gt;"",O1482,IF(N1482&lt;&gt;"",N1482,IF(H1482="",IF(AND(A1482&lt;&gt;"",WEEKDAY(A1482)=الإعدادات!$B$11),"راحة أسبوعية","غائب"),IF(I1482="","بدون انصراف",IF(N(K1482)&gt;0,"متأخر","حاضر")))))))</f>
        <v/>
      </c>
      <c r="Q1482" s="24" t="str">
        <f aca="false">IF(B1482="","",IF(OR(P1482="غائب",P1482="غياب",P1482="إجازة بدون راتب"),IFERROR(VLOOKUP(B1482,الموظفين!$A$2:$J$501,8,FALSE()),0),0))</f>
        <v/>
      </c>
      <c r="R1482" s="24" t="str">
        <f aca="false">IF(B1482="","",ROUND((N(K1482)+N(L1482))/60*IFERROR(VLOOKUP(B1482,الموظفين!$A$2:$J$501,8,FALSE()),0)/الإعدادات!$B$6*الإعدادات!$B$9,2))</f>
        <v/>
      </c>
      <c r="S1482" s="24" t="str">
        <f aca="false">IF(OR(B1482="",M1482=""),"",ROUND(M1482/60*IFERROR(VLOOKUP(B1482,الموظفين!$A$2:$J$501,9,FALSE()),0),2))</f>
        <v/>
      </c>
      <c r="T1482" s="17"/>
      <c r="U1482" s="23" t="str">
        <f aca="false">IF(OR(A1482="",B1482=""),"",A1482&amp;"|"&amp;B1482)</f>
        <v/>
      </c>
    </row>
    <row r="1483" customFormat="false" ht="15" hidden="false" customHeight="false" outlineLevel="0" collapsed="false">
      <c r="A1483" s="16"/>
      <c r="B1483" s="17"/>
      <c r="C1483" s="18" t="str">
        <f aca="false">IF($B1483="","",IFERROR(VLOOKUP($B1483,الموظفين!$A$2:$J$501,2,FALSE())&amp;"","⚠ كود غير موجود"))</f>
        <v/>
      </c>
      <c r="D1483" s="18" t="str">
        <f aca="false">IF($B1483="","",IFERROR(VLOOKUP($B1483,الموظفين!$A$2:$J$501,3,FALSE())&amp;"",""))</f>
        <v/>
      </c>
      <c r="E1483" s="18" t="str">
        <f aca="false">IF($B1483="","",IFERROR(VLOOKUP($B1483,الموظفين!$A$2:$J$501,5,FALSE())&amp;"",""))</f>
        <v/>
      </c>
      <c r="F1483" s="19" t="str">
        <f aca="false">IF($B1483="","",IFERROR(VLOOKUP($B1483,الموظفين!$A$2:$J$501,6,FALSE()),""))</f>
        <v/>
      </c>
      <c r="G1483" s="19" t="str">
        <f aca="false">IF($B1483="","",IFERROR(VLOOKUP($B1483,الموظفين!$A$2:$J$501,7,FALSE()),""))</f>
        <v/>
      </c>
      <c r="H1483" s="20"/>
      <c r="I1483" s="20"/>
      <c r="J1483" s="21" t="str">
        <f aca="false">IF(OR(H1483="",I1483=""),"",ROUND(MOD(I1483-H1483,1)*24,2))</f>
        <v/>
      </c>
      <c r="K1483" s="22" t="str">
        <f aca="false">IF(OR(H1483="",F1483=""),"",IF(ROUND(MAX(0,MOD(H1483-F1483+0.5,1)-0.5)*1440,0)&gt;IFERROR(VLOOKUP(E1483,الورديات!$A$2:$E$21,5,FALSE()),0),ROUND(MAX(0,MOD(H1483-F1483+0.5,1)-0.5)*1440,0),0))</f>
        <v/>
      </c>
      <c r="L1483" s="22" t="str">
        <f aca="false">IF(OR(I1483="",G1483=""),"",ROUND(MAX(0,MOD(G1483-I1483+0.5,1)-0.5)*1440,0))</f>
        <v/>
      </c>
      <c r="M1483" s="22" t="str">
        <f aca="false">IF(OR(I1483="",G1483=""),"",IF(ROUND(MAX(0,MOD(I1483-G1483+0.5,1)-0.5)*1440,0)&gt;=الإعدادات!$B$8,ROUND(MAX(0,MOD(I1483-G1483+0.5,1)-0.5)*1440,0),0))</f>
        <v/>
      </c>
      <c r="N1483" s="18" t="str">
        <f aca="false">IF(OR(A1483="",B1483=""),"",IF(COUNTIFS(الإجازات!$A$2:$A$1001,B1483,الإجازات!$D$2:$D$1001,"&lt;="&amp;A1483,الإجازات!$E$2:$E$1001,"&gt;="&amp;A1483,الإجازات!$G$2:$G$1001,"مقبولة")=0,"",LOOKUP(2,1/((الإجازات!$A$2:$A$1001=B1483)*(الإجازات!$D$2:$D$1001&lt;=A1483)*(الإجازات!$E$2:$E$1001&gt;=A1483)*(الإجازات!$G$2:$G$1001="مقبولة")),الإجازات!$C$2:$C$1001)))</f>
        <v/>
      </c>
      <c r="O1483" s="17"/>
      <c r="P1483" s="23" t="str">
        <f aca="false">IF(B1483="","",IF(ISNA(MATCH(B1483,الموظفين!$A$2:$A$501,0)),"⚠ كود غير موجود",IF(O1483&lt;&gt;"",O1483,IF(N1483&lt;&gt;"",N1483,IF(H1483="",IF(AND(A1483&lt;&gt;"",WEEKDAY(A1483)=الإعدادات!$B$11),"راحة أسبوعية","غائب"),IF(I1483="","بدون انصراف",IF(N(K1483)&gt;0,"متأخر","حاضر")))))))</f>
        <v/>
      </c>
      <c r="Q1483" s="24" t="str">
        <f aca="false">IF(B1483="","",IF(OR(P1483="غائب",P1483="غياب",P1483="إجازة بدون راتب"),IFERROR(VLOOKUP(B1483,الموظفين!$A$2:$J$501,8,FALSE()),0),0))</f>
        <v/>
      </c>
      <c r="R1483" s="24" t="str">
        <f aca="false">IF(B1483="","",ROUND((N(K1483)+N(L1483))/60*IFERROR(VLOOKUP(B1483,الموظفين!$A$2:$J$501,8,FALSE()),0)/الإعدادات!$B$6*الإعدادات!$B$9,2))</f>
        <v/>
      </c>
      <c r="S1483" s="24" t="str">
        <f aca="false">IF(OR(B1483="",M1483=""),"",ROUND(M1483/60*IFERROR(VLOOKUP(B1483,الموظفين!$A$2:$J$501,9,FALSE()),0),2))</f>
        <v/>
      </c>
      <c r="T1483" s="17"/>
      <c r="U1483" s="23" t="str">
        <f aca="false">IF(OR(A1483="",B1483=""),"",A1483&amp;"|"&amp;B1483)</f>
        <v/>
      </c>
    </row>
    <row r="1484" customFormat="false" ht="15" hidden="false" customHeight="false" outlineLevel="0" collapsed="false">
      <c r="A1484" s="16"/>
      <c r="B1484" s="17"/>
      <c r="C1484" s="18" t="str">
        <f aca="false">IF($B1484="","",IFERROR(VLOOKUP($B1484,الموظفين!$A$2:$J$501,2,FALSE())&amp;"","⚠ كود غير موجود"))</f>
        <v/>
      </c>
      <c r="D1484" s="18" t="str">
        <f aca="false">IF($B1484="","",IFERROR(VLOOKUP($B1484,الموظفين!$A$2:$J$501,3,FALSE())&amp;"",""))</f>
        <v/>
      </c>
      <c r="E1484" s="18" t="str">
        <f aca="false">IF($B1484="","",IFERROR(VLOOKUP($B1484,الموظفين!$A$2:$J$501,5,FALSE())&amp;"",""))</f>
        <v/>
      </c>
      <c r="F1484" s="19" t="str">
        <f aca="false">IF($B1484="","",IFERROR(VLOOKUP($B1484,الموظفين!$A$2:$J$501,6,FALSE()),""))</f>
        <v/>
      </c>
      <c r="G1484" s="19" t="str">
        <f aca="false">IF($B1484="","",IFERROR(VLOOKUP($B1484,الموظفين!$A$2:$J$501,7,FALSE()),""))</f>
        <v/>
      </c>
      <c r="H1484" s="20"/>
      <c r="I1484" s="20"/>
      <c r="J1484" s="21" t="str">
        <f aca="false">IF(OR(H1484="",I1484=""),"",ROUND(MOD(I1484-H1484,1)*24,2))</f>
        <v/>
      </c>
      <c r="K1484" s="22" t="str">
        <f aca="false">IF(OR(H1484="",F1484=""),"",IF(ROUND(MAX(0,MOD(H1484-F1484+0.5,1)-0.5)*1440,0)&gt;IFERROR(VLOOKUP(E1484,الورديات!$A$2:$E$21,5,FALSE()),0),ROUND(MAX(0,MOD(H1484-F1484+0.5,1)-0.5)*1440,0),0))</f>
        <v/>
      </c>
      <c r="L1484" s="22" t="str">
        <f aca="false">IF(OR(I1484="",G1484=""),"",ROUND(MAX(0,MOD(G1484-I1484+0.5,1)-0.5)*1440,0))</f>
        <v/>
      </c>
      <c r="M1484" s="22" t="str">
        <f aca="false">IF(OR(I1484="",G1484=""),"",IF(ROUND(MAX(0,MOD(I1484-G1484+0.5,1)-0.5)*1440,0)&gt;=الإعدادات!$B$8,ROUND(MAX(0,MOD(I1484-G1484+0.5,1)-0.5)*1440,0),0))</f>
        <v/>
      </c>
      <c r="N1484" s="18" t="str">
        <f aca="false">IF(OR(A1484="",B1484=""),"",IF(COUNTIFS(الإجازات!$A$2:$A$1001,B1484,الإجازات!$D$2:$D$1001,"&lt;="&amp;A1484,الإجازات!$E$2:$E$1001,"&gt;="&amp;A1484,الإجازات!$G$2:$G$1001,"مقبولة")=0,"",LOOKUP(2,1/((الإجازات!$A$2:$A$1001=B1484)*(الإجازات!$D$2:$D$1001&lt;=A1484)*(الإجازات!$E$2:$E$1001&gt;=A1484)*(الإجازات!$G$2:$G$1001="مقبولة")),الإجازات!$C$2:$C$1001)))</f>
        <v/>
      </c>
      <c r="O1484" s="17"/>
      <c r="P1484" s="23" t="str">
        <f aca="false">IF(B1484="","",IF(ISNA(MATCH(B1484,الموظفين!$A$2:$A$501,0)),"⚠ كود غير موجود",IF(O1484&lt;&gt;"",O1484,IF(N1484&lt;&gt;"",N1484,IF(H1484="",IF(AND(A1484&lt;&gt;"",WEEKDAY(A1484)=الإعدادات!$B$11),"راحة أسبوعية","غائب"),IF(I1484="","بدون انصراف",IF(N(K1484)&gt;0,"متأخر","حاضر")))))))</f>
        <v/>
      </c>
      <c r="Q1484" s="24" t="str">
        <f aca="false">IF(B1484="","",IF(OR(P1484="غائب",P1484="غياب",P1484="إجازة بدون راتب"),IFERROR(VLOOKUP(B1484,الموظفين!$A$2:$J$501,8,FALSE()),0),0))</f>
        <v/>
      </c>
      <c r="R1484" s="24" t="str">
        <f aca="false">IF(B1484="","",ROUND((N(K1484)+N(L1484))/60*IFERROR(VLOOKUP(B1484,الموظفين!$A$2:$J$501,8,FALSE()),0)/الإعدادات!$B$6*الإعدادات!$B$9,2))</f>
        <v/>
      </c>
      <c r="S1484" s="24" t="str">
        <f aca="false">IF(OR(B1484="",M1484=""),"",ROUND(M1484/60*IFERROR(VLOOKUP(B1484,الموظفين!$A$2:$J$501,9,FALSE()),0),2))</f>
        <v/>
      </c>
      <c r="T1484" s="17"/>
      <c r="U1484" s="23" t="str">
        <f aca="false">IF(OR(A1484="",B1484=""),"",A1484&amp;"|"&amp;B1484)</f>
        <v/>
      </c>
    </row>
    <row r="1485" customFormat="false" ht="15" hidden="false" customHeight="false" outlineLevel="0" collapsed="false">
      <c r="A1485" s="16"/>
      <c r="B1485" s="17"/>
      <c r="C1485" s="18" t="str">
        <f aca="false">IF($B1485="","",IFERROR(VLOOKUP($B1485,الموظفين!$A$2:$J$501,2,FALSE())&amp;"","⚠ كود غير موجود"))</f>
        <v/>
      </c>
      <c r="D1485" s="18" t="str">
        <f aca="false">IF($B1485="","",IFERROR(VLOOKUP($B1485,الموظفين!$A$2:$J$501,3,FALSE())&amp;"",""))</f>
        <v/>
      </c>
      <c r="E1485" s="18" t="str">
        <f aca="false">IF($B1485="","",IFERROR(VLOOKUP($B1485,الموظفين!$A$2:$J$501,5,FALSE())&amp;"",""))</f>
        <v/>
      </c>
      <c r="F1485" s="19" t="str">
        <f aca="false">IF($B1485="","",IFERROR(VLOOKUP($B1485,الموظفين!$A$2:$J$501,6,FALSE()),""))</f>
        <v/>
      </c>
      <c r="G1485" s="19" t="str">
        <f aca="false">IF($B1485="","",IFERROR(VLOOKUP($B1485,الموظفين!$A$2:$J$501,7,FALSE()),""))</f>
        <v/>
      </c>
      <c r="H1485" s="20"/>
      <c r="I1485" s="20"/>
      <c r="J1485" s="21" t="str">
        <f aca="false">IF(OR(H1485="",I1485=""),"",ROUND(MOD(I1485-H1485,1)*24,2))</f>
        <v/>
      </c>
      <c r="K1485" s="22" t="str">
        <f aca="false">IF(OR(H1485="",F1485=""),"",IF(ROUND(MAX(0,MOD(H1485-F1485+0.5,1)-0.5)*1440,0)&gt;IFERROR(VLOOKUP(E1485,الورديات!$A$2:$E$21,5,FALSE()),0),ROUND(MAX(0,MOD(H1485-F1485+0.5,1)-0.5)*1440,0),0))</f>
        <v/>
      </c>
      <c r="L1485" s="22" t="str">
        <f aca="false">IF(OR(I1485="",G1485=""),"",ROUND(MAX(0,MOD(G1485-I1485+0.5,1)-0.5)*1440,0))</f>
        <v/>
      </c>
      <c r="M1485" s="22" t="str">
        <f aca="false">IF(OR(I1485="",G1485=""),"",IF(ROUND(MAX(0,MOD(I1485-G1485+0.5,1)-0.5)*1440,0)&gt;=الإعدادات!$B$8,ROUND(MAX(0,MOD(I1485-G1485+0.5,1)-0.5)*1440,0),0))</f>
        <v/>
      </c>
      <c r="N1485" s="18" t="str">
        <f aca="false">IF(OR(A1485="",B1485=""),"",IF(COUNTIFS(الإجازات!$A$2:$A$1001,B1485,الإجازات!$D$2:$D$1001,"&lt;="&amp;A1485,الإجازات!$E$2:$E$1001,"&gt;="&amp;A1485,الإجازات!$G$2:$G$1001,"مقبولة")=0,"",LOOKUP(2,1/((الإجازات!$A$2:$A$1001=B1485)*(الإجازات!$D$2:$D$1001&lt;=A1485)*(الإجازات!$E$2:$E$1001&gt;=A1485)*(الإجازات!$G$2:$G$1001="مقبولة")),الإجازات!$C$2:$C$1001)))</f>
        <v/>
      </c>
      <c r="O1485" s="17"/>
      <c r="P1485" s="23" t="str">
        <f aca="false">IF(B1485="","",IF(ISNA(MATCH(B1485,الموظفين!$A$2:$A$501,0)),"⚠ كود غير موجود",IF(O1485&lt;&gt;"",O1485,IF(N1485&lt;&gt;"",N1485,IF(H1485="",IF(AND(A1485&lt;&gt;"",WEEKDAY(A1485)=الإعدادات!$B$11),"راحة أسبوعية","غائب"),IF(I1485="","بدون انصراف",IF(N(K1485)&gt;0,"متأخر","حاضر")))))))</f>
        <v/>
      </c>
      <c r="Q1485" s="24" t="str">
        <f aca="false">IF(B1485="","",IF(OR(P1485="غائب",P1485="غياب",P1485="إجازة بدون راتب"),IFERROR(VLOOKUP(B1485,الموظفين!$A$2:$J$501,8,FALSE()),0),0))</f>
        <v/>
      </c>
      <c r="R1485" s="24" t="str">
        <f aca="false">IF(B1485="","",ROUND((N(K1485)+N(L1485))/60*IFERROR(VLOOKUP(B1485,الموظفين!$A$2:$J$501,8,FALSE()),0)/الإعدادات!$B$6*الإعدادات!$B$9,2))</f>
        <v/>
      </c>
      <c r="S1485" s="24" t="str">
        <f aca="false">IF(OR(B1485="",M1485=""),"",ROUND(M1485/60*IFERROR(VLOOKUP(B1485,الموظفين!$A$2:$J$501,9,FALSE()),0),2))</f>
        <v/>
      </c>
      <c r="T1485" s="17"/>
      <c r="U1485" s="23" t="str">
        <f aca="false">IF(OR(A1485="",B1485=""),"",A1485&amp;"|"&amp;B1485)</f>
        <v/>
      </c>
    </row>
    <row r="1486" customFormat="false" ht="15" hidden="false" customHeight="false" outlineLevel="0" collapsed="false">
      <c r="A1486" s="16"/>
      <c r="B1486" s="17"/>
      <c r="C1486" s="18" t="str">
        <f aca="false">IF($B1486="","",IFERROR(VLOOKUP($B1486,الموظفين!$A$2:$J$501,2,FALSE())&amp;"","⚠ كود غير موجود"))</f>
        <v/>
      </c>
      <c r="D1486" s="18" t="str">
        <f aca="false">IF($B1486="","",IFERROR(VLOOKUP($B1486,الموظفين!$A$2:$J$501,3,FALSE())&amp;"",""))</f>
        <v/>
      </c>
      <c r="E1486" s="18" t="str">
        <f aca="false">IF($B1486="","",IFERROR(VLOOKUP($B1486,الموظفين!$A$2:$J$501,5,FALSE())&amp;"",""))</f>
        <v/>
      </c>
      <c r="F1486" s="19" t="str">
        <f aca="false">IF($B1486="","",IFERROR(VLOOKUP($B1486,الموظفين!$A$2:$J$501,6,FALSE()),""))</f>
        <v/>
      </c>
      <c r="G1486" s="19" t="str">
        <f aca="false">IF($B1486="","",IFERROR(VLOOKUP($B1486,الموظفين!$A$2:$J$501,7,FALSE()),""))</f>
        <v/>
      </c>
      <c r="H1486" s="20"/>
      <c r="I1486" s="20"/>
      <c r="J1486" s="21" t="str">
        <f aca="false">IF(OR(H1486="",I1486=""),"",ROUND(MOD(I1486-H1486,1)*24,2))</f>
        <v/>
      </c>
      <c r="K1486" s="22" t="str">
        <f aca="false">IF(OR(H1486="",F1486=""),"",IF(ROUND(MAX(0,MOD(H1486-F1486+0.5,1)-0.5)*1440,0)&gt;IFERROR(VLOOKUP(E1486,الورديات!$A$2:$E$21,5,FALSE()),0),ROUND(MAX(0,MOD(H1486-F1486+0.5,1)-0.5)*1440,0),0))</f>
        <v/>
      </c>
      <c r="L1486" s="22" t="str">
        <f aca="false">IF(OR(I1486="",G1486=""),"",ROUND(MAX(0,MOD(G1486-I1486+0.5,1)-0.5)*1440,0))</f>
        <v/>
      </c>
      <c r="M1486" s="22" t="str">
        <f aca="false">IF(OR(I1486="",G1486=""),"",IF(ROUND(MAX(0,MOD(I1486-G1486+0.5,1)-0.5)*1440,0)&gt;=الإعدادات!$B$8,ROUND(MAX(0,MOD(I1486-G1486+0.5,1)-0.5)*1440,0),0))</f>
        <v/>
      </c>
      <c r="N1486" s="18" t="str">
        <f aca="false">IF(OR(A1486="",B1486=""),"",IF(COUNTIFS(الإجازات!$A$2:$A$1001,B1486,الإجازات!$D$2:$D$1001,"&lt;="&amp;A1486,الإجازات!$E$2:$E$1001,"&gt;="&amp;A1486,الإجازات!$G$2:$G$1001,"مقبولة")=0,"",LOOKUP(2,1/((الإجازات!$A$2:$A$1001=B1486)*(الإجازات!$D$2:$D$1001&lt;=A1486)*(الإجازات!$E$2:$E$1001&gt;=A1486)*(الإجازات!$G$2:$G$1001="مقبولة")),الإجازات!$C$2:$C$1001)))</f>
        <v/>
      </c>
      <c r="O1486" s="17"/>
      <c r="P1486" s="23" t="str">
        <f aca="false">IF(B1486="","",IF(ISNA(MATCH(B1486,الموظفين!$A$2:$A$501,0)),"⚠ كود غير موجود",IF(O1486&lt;&gt;"",O1486,IF(N1486&lt;&gt;"",N1486,IF(H1486="",IF(AND(A1486&lt;&gt;"",WEEKDAY(A1486)=الإعدادات!$B$11),"راحة أسبوعية","غائب"),IF(I1486="","بدون انصراف",IF(N(K1486)&gt;0,"متأخر","حاضر")))))))</f>
        <v/>
      </c>
      <c r="Q1486" s="24" t="str">
        <f aca="false">IF(B1486="","",IF(OR(P1486="غائب",P1486="غياب",P1486="إجازة بدون راتب"),IFERROR(VLOOKUP(B1486,الموظفين!$A$2:$J$501,8,FALSE()),0),0))</f>
        <v/>
      </c>
      <c r="R1486" s="24" t="str">
        <f aca="false">IF(B1486="","",ROUND((N(K1486)+N(L1486))/60*IFERROR(VLOOKUP(B1486,الموظفين!$A$2:$J$501,8,FALSE()),0)/الإعدادات!$B$6*الإعدادات!$B$9,2))</f>
        <v/>
      </c>
      <c r="S1486" s="24" t="str">
        <f aca="false">IF(OR(B1486="",M1486=""),"",ROUND(M1486/60*IFERROR(VLOOKUP(B1486,الموظفين!$A$2:$J$501,9,FALSE()),0),2))</f>
        <v/>
      </c>
      <c r="T1486" s="17"/>
      <c r="U1486" s="23" t="str">
        <f aca="false">IF(OR(A1486="",B1486=""),"",A1486&amp;"|"&amp;B1486)</f>
        <v/>
      </c>
    </row>
    <row r="1487" customFormat="false" ht="15" hidden="false" customHeight="false" outlineLevel="0" collapsed="false">
      <c r="A1487" s="16"/>
      <c r="B1487" s="17"/>
      <c r="C1487" s="18" t="str">
        <f aca="false">IF($B1487="","",IFERROR(VLOOKUP($B1487,الموظفين!$A$2:$J$501,2,FALSE())&amp;"","⚠ كود غير موجود"))</f>
        <v/>
      </c>
      <c r="D1487" s="18" t="str">
        <f aca="false">IF($B1487="","",IFERROR(VLOOKUP($B1487,الموظفين!$A$2:$J$501,3,FALSE())&amp;"",""))</f>
        <v/>
      </c>
      <c r="E1487" s="18" t="str">
        <f aca="false">IF($B1487="","",IFERROR(VLOOKUP($B1487,الموظفين!$A$2:$J$501,5,FALSE())&amp;"",""))</f>
        <v/>
      </c>
      <c r="F1487" s="19" t="str">
        <f aca="false">IF($B1487="","",IFERROR(VLOOKUP($B1487,الموظفين!$A$2:$J$501,6,FALSE()),""))</f>
        <v/>
      </c>
      <c r="G1487" s="19" t="str">
        <f aca="false">IF($B1487="","",IFERROR(VLOOKUP($B1487,الموظفين!$A$2:$J$501,7,FALSE()),""))</f>
        <v/>
      </c>
      <c r="H1487" s="20"/>
      <c r="I1487" s="20"/>
      <c r="J1487" s="21" t="str">
        <f aca="false">IF(OR(H1487="",I1487=""),"",ROUND(MOD(I1487-H1487,1)*24,2))</f>
        <v/>
      </c>
      <c r="K1487" s="22" t="str">
        <f aca="false">IF(OR(H1487="",F1487=""),"",IF(ROUND(MAX(0,MOD(H1487-F1487+0.5,1)-0.5)*1440,0)&gt;IFERROR(VLOOKUP(E1487,الورديات!$A$2:$E$21,5,FALSE()),0),ROUND(MAX(0,MOD(H1487-F1487+0.5,1)-0.5)*1440,0),0))</f>
        <v/>
      </c>
      <c r="L1487" s="22" t="str">
        <f aca="false">IF(OR(I1487="",G1487=""),"",ROUND(MAX(0,MOD(G1487-I1487+0.5,1)-0.5)*1440,0))</f>
        <v/>
      </c>
      <c r="M1487" s="22" t="str">
        <f aca="false">IF(OR(I1487="",G1487=""),"",IF(ROUND(MAX(0,MOD(I1487-G1487+0.5,1)-0.5)*1440,0)&gt;=الإعدادات!$B$8,ROUND(MAX(0,MOD(I1487-G1487+0.5,1)-0.5)*1440,0),0))</f>
        <v/>
      </c>
      <c r="N1487" s="18" t="str">
        <f aca="false">IF(OR(A1487="",B1487=""),"",IF(COUNTIFS(الإجازات!$A$2:$A$1001,B1487,الإجازات!$D$2:$D$1001,"&lt;="&amp;A1487,الإجازات!$E$2:$E$1001,"&gt;="&amp;A1487,الإجازات!$G$2:$G$1001,"مقبولة")=0,"",LOOKUP(2,1/((الإجازات!$A$2:$A$1001=B1487)*(الإجازات!$D$2:$D$1001&lt;=A1487)*(الإجازات!$E$2:$E$1001&gt;=A1487)*(الإجازات!$G$2:$G$1001="مقبولة")),الإجازات!$C$2:$C$1001)))</f>
        <v/>
      </c>
      <c r="O1487" s="17"/>
      <c r="P1487" s="23" t="str">
        <f aca="false">IF(B1487="","",IF(ISNA(MATCH(B1487,الموظفين!$A$2:$A$501,0)),"⚠ كود غير موجود",IF(O1487&lt;&gt;"",O1487,IF(N1487&lt;&gt;"",N1487,IF(H1487="",IF(AND(A1487&lt;&gt;"",WEEKDAY(A1487)=الإعدادات!$B$11),"راحة أسبوعية","غائب"),IF(I1487="","بدون انصراف",IF(N(K1487)&gt;0,"متأخر","حاضر")))))))</f>
        <v/>
      </c>
      <c r="Q1487" s="24" t="str">
        <f aca="false">IF(B1487="","",IF(OR(P1487="غائب",P1487="غياب",P1487="إجازة بدون راتب"),IFERROR(VLOOKUP(B1487,الموظفين!$A$2:$J$501,8,FALSE()),0),0))</f>
        <v/>
      </c>
      <c r="R1487" s="24" t="str">
        <f aca="false">IF(B1487="","",ROUND((N(K1487)+N(L1487))/60*IFERROR(VLOOKUP(B1487,الموظفين!$A$2:$J$501,8,FALSE()),0)/الإعدادات!$B$6*الإعدادات!$B$9,2))</f>
        <v/>
      </c>
      <c r="S1487" s="24" t="str">
        <f aca="false">IF(OR(B1487="",M1487=""),"",ROUND(M1487/60*IFERROR(VLOOKUP(B1487,الموظفين!$A$2:$J$501,9,FALSE()),0),2))</f>
        <v/>
      </c>
      <c r="T1487" s="17"/>
      <c r="U1487" s="23" t="str">
        <f aca="false">IF(OR(A1487="",B1487=""),"",A1487&amp;"|"&amp;B1487)</f>
        <v/>
      </c>
    </row>
    <row r="1488" customFormat="false" ht="15" hidden="false" customHeight="false" outlineLevel="0" collapsed="false">
      <c r="A1488" s="16"/>
      <c r="B1488" s="17"/>
      <c r="C1488" s="18" t="str">
        <f aca="false">IF($B1488="","",IFERROR(VLOOKUP($B1488,الموظفين!$A$2:$J$501,2,FALSE())&amp;"","⚠ كود غير موجود"))</f>
        <v/>
      </c>
      <c r="D1488" s="18" t="str">
        <f aca="false">IF($B1488="","",IFERROR(VLOOKUP($B1488,الموظفين!$A$2:$J$501,3,FALSE())&amp;"",""))</f>
        <v/>
      </c>
      <c r="E1488" s="18" t="str">
        <f aca="false">IF($B1488="","",IFERROR(VLOOKUP($B1488,الموظفين!$A$2:$J$501,5,FALSE())&amp;"",""))</f>
        <v/>
      </c>
      <c r="F1488" s="19" t="str">
        <f aca="false">IF($B1488="","",IFERROR(VLOOKUP($B1488,الموظفين!$A$2:$J$501,6,FALSE()),""))</f>
        <v/>
      </c>
      <c r="G1488" s="19" t="str">
        <f aca="false">IF($B1488="","",IFERROR(VLOOKUP($B1488,الموظفين!$A$2:$J$501,7,FALSE()),""))</f>
        <v/>
      </c>
      <c r="H1488" s="20"/>
      <c r="I1488" s="20"/>
      <c r="J1488" s="21" t="str">
        <f aca="false">IF(OR(H1488="",I1488=""),"",ROUND(MOD(I1488-H1488,1)*24,2))</f>
        <v/>
      </c>
      <c r="K1488" s="22" t="str">
        <f aca="false">IF(OR(H1488="",F1488=""),"",IF(ROUND(MAX(0,MOD(H1488-F1488+0.5,1)-0.5)*1440,0)&gt;IFERROR(VLOOKUP(E1488,الورديات!$A$2:$E$21,5,FALSE()),0),ROUND(MAX(0,MOD(H1488-F1488+0.5,1)-0.5)*1440,0),0))</f>
        <v/>
      </c>
      <c r="L1488" s="22" t="str">
        <f aca="false">IF(OR(I1488="",G1488=""),"",ROUND(MAX(0,MOD(G1488-I1488+0.5,1)-0.5)*1440,0))</f>
        <v/>
      </c>
      <c r="M1488" s="22" t="str">
        <f aca="false">IF(OR(I1488="",G1488=""),"",IF(ROUND(MAX(0,MOD(I1488-G1488+0.5,1)-0.5)*1440,0)&gt;=الإعدادات!$B$8,ROUND(MAX(0,MOD(I1488-G1488+0.5,1)-0.5)*1440,0),0))</f>
        <v/>
      </c>
      <c r="N1488" s="18" t="str">
        <f aca="false">IF(OR(A1488="",B1488=""),"",IF(COUNTIFS(الإجازات!$A$2:$A$1001,B1488,الإجازات!$D$2:$D$1001,"&lt;="&amp;A1488,الإجازات!$E$2:$E$1001,"&gt;="&amp;A1488,الإجازات!$G$2:$G$1001,"مقبولة")=0,"",LOOKUP(2,1/((الإجازات!$A$2:$A$1001=B1488)*(الإجازات!$D$2:$D$1001&lt;=A1488)*(الإجازات!$E$2:$E$1001&gt;=A1488)*(الإجازات!$G$2:$G$1001="مقبولة")),الإجازات!$C$2:$C$1001)))</f>
        <v/>
      </c>
      <c r="O1488" s="17"/>
      <c r="P1488" s="23" t="str">
        <f aca="false">IF(B1488="","",IF(ISNA(MATCH(B1488,الموظفين!$A$2:$A$501,0)),"⚠ كود غير موجود",IF(O1488&lt;&gt;"",O1488,IF(N1488&lt;&gt;"",N1488,IF(H1488="",IF(AND(A1488&lt;&gt;"",WEEKDAY(A1488)=الإعدادات!$B$11),"راحة أسبوعية","غائب"),IF(I1488="","بدون انصراف",IF(N(K1488)&gt;0,"متأخر","حاضر")))))))</f>
        <v/>
      </c>
      <c r="Q1488" s="24" t="str">
        <f aca="false">IF(B1488="","",IF(OR(P1488="غائب",P1488="غياب",P1488="إجازة بدون راتب"),IFERROR(VLOOKUP(B1488,الموظفين!$A$2:$J$501,8,FALSE()),0),0))</f>
        <v/>
      </c>
      <c r="R1488" s="24" t="str">
        <f aca="false">IF(B1488="","",ROUND((N(K1488)+N(L1488))/60*IFERROR(VLOOKUP(B1488,الموظفين!$A$2:$J$501,8,FALSE()),0)/الإعدادات!$B$6*الإعدادات!$B$9,2))</f>
        <v/>
      </c>
      <c r="S1488" s="24" t="str">
        <f aca="false">IF(OR(B1488="",M1488=""),"",ROUND(M1488/60*IFERROR(VLOOKUP(B1488,الموظفين!$A$2:$J$501,9,FALSE()),0),2))</f>
        <v/>
      </c>
      <c r="T1488" s="17"/>
      <c r="U1488" s="23" t="str">
        <f aca="false">IF(OR(A1488="",B1488=""),"",A1488&amp;"|"&amp;B1488)</f>
        <v/>
      </c>
    </row>
    <row r="1489" customFormat="false" ht="15" hidden="false" customHeight="false" outlineLevel="0" collapsed="false">
      <c r="A1489" s="16"/>
      <c r="B1489" s="17"/>
      <c r="C1489" s="18" t="str">
        <f aca="false">IF($B1489="","",IFERROR(VLOOKUP($B1489,الموظفين!$A$2:$J$501,2,FALSE())&amp;"","⚠ كود غير موجود"))</f>
        <v/>
      </c>
      <c r="D1489" s="18" t="str">
        <f aca="false">IF($B1489="","",IFERROR(VLOOKUP($B1489,الموظفين!$A$2:$J$501,3,FALSE())&amp;"",""))</f>
        <v/>
      </c>
      <c r="E1489" s="18" t="str">
        <f aca="false">IF($B1489="","",IFERROR(VLOOKUP($B1489,الموظفين!$A$2:$J$501,5,FALSE())&amp;"",""))</f>
        <v/>
      </c>
      <c r="F1489" s="19" t="str">
        <f aca="false">IF($B1489="","",IFERROR(VLOOKUP($B1489,الموظفين!$A$2:$J$501,6,FALSE()),""))</f>
        <v/>
      </c>
      <c r="G1489" s="19" t="str">
        <f aca="false">IF($B1489="","",IFERROR(VLOOKUP($B1489,الموظفين!$A$2:$J$501,7,FALSE()),""))</f>
        <v/>
      </c>
      <c r="H1489" s="20"/>
      <c r="I1489" s="20"/>
      <c r="J1489" s="21" t="str">
        <f aca="false">IF(OR(H1489="",I1489=""),"",ROUND(MOD(I1489-H1489,1)*24,2))</f>
        <v/>
      </c>
      <c r="K1489" s="22" t="str">
        <f aca="false">IF(OR(H1489="",F1489=""),"",IF(ROUND(MAX(0,MOD(H1489-F1489+0.5,1)-0.5)*1440,0)&gt;IFERROR(VLOOKUP(E1489,الورديات!$A$2:$E$21,5,FALSE()),0),ROUND(MAX(0,MOD(H1489-F1489+0.5,1)-0.5)*1440,0),0))</f>
        <v/>
      </c>
      <c r="L1489" s="22" t="str">
        <f aca="false">IF(OR(I1489="",G1489=""),"",ROUND(MAX(0,MOD(G1489-I1489+0.5,1)-0.5)*1440,0))</f>
        <v/>
      </c>
      <c r="M1489" s="22" t="str">
        <f aca="false">IF(OR(I1489="",G1489=""),"",IF(ROUND(MAX(0,MOD(I1489-G1489+0.5,1)-0.5)*1440,0)&gt;=الإعدادات!$B$8,ROUND(MAX(0,MOD(I1489-G1489+0.5,1)-0.5)*1440,0),0))</f>
        <v/>
      </c>
      <c r="N1489" s="18" t="str">
        <f aca="false">IF(OR(A1489="",B1489=""),"",IF(COUNTIFS(الإجازات!$A$2:$A$1001,B1489,الإجازات!$D$2:$D$1001,"&lt;="&amp;A1489,الإجازات!$E$2:$E$1001,"&gt;="&amp;A1489,الإجازات!$G$2:$G$1001,"مقبولة")=0,"",LOOKUP(2,1/((الإجازات!$A$2:$A$1001=B1489)*(الإجازات!$D$2:$D$1001&lt;=A1489)*(الإجازات!$E$2:$E$1001&gt;=A1489)*(الإجازات!$G$2:$G$1001="مقبولة")),الإجازات!$C$2:$C$1001)))</f>
        <v/>
      </c>
      <c r="O1489" s="17"/>
      <c r="P1489" s="23" t="str">
        <f aca="false">IF(B1489="","",IF(ISNA(MATCH(B1489,الموظفين!$A$2:$A$501,0)),"⚠ كود غير موجود",IF(O1489&lt;&gt;"",O1489,IF(N1489&lt;&gt;"",N1489,IF(H1489="",IF(AND(A1489&lt;&gt;"",WEEKDAY(A1489)=الإعدادات!$B$11),"راحة أسبوعية","غائب"),IF(I1489="","بدون انصراف",IF(N(K1489)&gt;0,"متأخر","حاضر")))))))</f>
        <v/>
      </c>
      <c r="Q1489" s="24" t="str">
        <f aca="false">IF(B1489="","",IF(OR(P1489="غائب",P1489="غياب",P1489="إجازة بدون راتب"),IFERROR(VLOOKUP(B1489,الموظفين!$A$2:$J$501,8,FALSE()),0),0))</f>
        <v/>
      </c>
      <c r="R1489" s="24" t="str">
        <f aca="false">IF(B1489="","",ROUND((N(K1489)+N(L1489))/60*IFERROR(VLOOKUP(B1489,الموظفين!$A$2:$J$501,8,FALSE()),0)/الإعدادات!$B$6*الإعدادات!$B$9,2))</f>
        <v/>
      </c>
      <c r="S1489" s="24" t="str">
        <f aca="false">IF(OR(B1489="",M1489=""),"",ROUND(M1489/60*IFERROR(VLOOKUP(B1489,الموظفين!$A$2:$J$501,9,FALSE()),0),2))</f>
        <v/>
      </c>
      <c r="T1489" s="17"/>
      <c r="U1489" s="23" t="str">
        <f aca="false">IF(OR(A1489="",B1489=""),"",A1489&amp;"|"&amp;B1489)</f>
        <v/>
      </c>
    </row>
    <row r="1490" customFormat="false" ht="15" hidden="false" customHeight="false" outlineLevel="0" collapsed="false">
      <c r="A1490" s="16"/>
      <c r="B1490" s="17"/>
      <c r="C1490" s="18" t="str">
        <f aca="false">IF($B1490="","",IFERROR(VLOOKUP($B1490,الموظفين!$A$2:$J$501,2,FALSE())&amp;"","⚠ كود غير موجود"))</f>
        <v/>
      </c>
      <c r="D1490" s="18" t="str">
        <f aca="false">IF($B1490="","",IFERROR(VLOOKUP($B1490,الموظفين!$A$2:$J$501,3,FALSE())&amp;"",""))</f>
        <v/>
      </c>
      <c r="E1490" s="18" t="str">
        <f aca="false">IF($B1490="","",IFERROR(VLOOKUP($B1490,الموظفين!$A$2:$J$501,5,FALSE())&amp;"",""))</f>
        <v/>
      </c>
      <c r="F1490" s="19" t="str">
        <f aca="false">IF($B1490="","",IFERROR(VLOOKUP($B1490,الموظفين!$A$2:$J$501,6,FALSE()),""))</f>
        <v/>
      </c>
      <c r="G1490" s="19" t="str">
        <f aca="false">IF($B1490="","",IFERROR(VLOOKUP($B1490,الموظفين!$A$2:$J$501,7,FALSE()),""))</f>
        <v/>
      </c>
      <c r="H1490" s="20"/>
      <c r="I1490" s="20"/>
      <c r="J1490" s="21" t="str">
        <f aca="false">IF(OR(H1490="",I1490=""),"",ROUND(MOD(I1490-H1490,1)*24,2))</f>
        <v/>
      </c>
      <c r="K1490" s="22" t="str">
        <f aca="false">IF(OR(H1490="",F1490=""),"",IF(ROUND(MAX(0,MOD(H1490-F1490+0.5,1)-0.5)*1440,0)&gt;IFERROR(VLOOKUP(E1490,الورديات!$A$2:$E$21,5,FALSE()),0),ROUND(MAX(0,MOD(H1490-F1490+0.5,1)-0.5)*1440,0),0))</f>
        <v/>
      </c>
      <c r="L1490" s="22" t="str">
        <f aca="false">IF(OR(I1490="",G1490=""),"",ROUND(MAX(0,MOD(G1490-I1490+0.5,1)-0.5)*1440,0))</f>
        <v/>
      </c>
      <c r="M1490" s="22" t="str">
        <f aca="false">IF(OR(I1490="",G1490=""),"",IF(ROUND(MAX(0,MOD(I1490-G1490+0.5,1)-0.5)*1440,0)&gt;=الإعدادات!$B$8,ROUND(MAX(0,MOD(I1490-G1490+0.5,1)-0.5)*1440,0),0))</f>
        <v/>
      </c>
      <c r="N1490" s="18" t="str">
        <f aca="false">IF(OR(A1490="",B1490=""),"",IF(COUNTIFS(الإجازات!$A$2:$A$1001,B1490,الإجازات!$D$2:$D$1001,"&lt;="&amp;A1490,الإجازات!$E$2:$E$1001,"&gt;="&amp;A1490,الإجازات!$G$2:$G$1001,"مقبولة")=0,"",LOOKUP(2,1/((الإجازات!$A$2:$A$1001=B1490)*(الإجازات!$D$2:$D$1001&lt;=A1490)*(الإجازات!$E$2:$E$1001&gt;=A1490)*(الإجازات!$G$2:$G$1001="مقبولة")),الإجازات!$C$2:$C$1001)))</f>
        <v/>
      </c>
      <c r="O1490" s="17"/>
      <c r="P1490" s="23" t="str">
        <f aca="false">IF(B1490="","",IF(ISNA(MATCH(B1490,الموظفين!$A$2:$A$501,0)),"⚠ كود غير موجود",IF(O1490&lt;&gt;"",O1490,IF(N1490&lt;&gt;"",N1490,IF(H1490="",IF(AND(A1490&lt;&gt;"",WEEKDAY(A1490)=الإعدادات!$B$11),"راحة أسبوعية","غائب"),IF(I1490="","بدون انصراف",IF(N(K1490)&gt;0,"متأخر","حاضر")))))))</f>
        <v/>
      </c>
      <c r="Q1490" s="24" t="str">
        <f aca="false">IF(B1490="","",IF(OR(P1490="غائب",P1490="غياب",P1490="إجازة بدون راتب"),IFERROR(VLOOKUP(B1490,الموظفين!$A$2:$J$501,8,FALSE()),0),0))</f>
        <v/>
      </c>
      <c r="R1490" s="24" t="str">
        <f aca="false">IF(B1490="","",ROUND((N(K1490)+N(L1490))/60*IFERROR(VLOOKUP(B1490,الموظفين!$A$2:$J$501,8,FALSE()),0)/الإعدادات!$B$6*الإعدادات!$B$9,2))</f>
        <v/>
      </c>
      <c r="S1490" s="24" t="str">
        <f aca="false">IF(OR(B1490="",M1490=""),"",ROUND(M1490/60*IFERROR(VLOOKUP(B1490,الموظفين!$A$2:$J$501,9,FALSE()),0),2))</f>
        <v/>
      </c>
      <c r="T1490" s="17"/>
      <c r="U1490" s="23" t="str">
        <f aca="false">IF(OR(A1490="",B1490=""),"",A1490&amp;"|"&amp;B1490)</f>
        <v/>
      </c>
    </row>
    <row r="1491" customFormat="false" ht="15" hidden="false" customHeight="false" outlineLevel="0" collapsed="false">
      <c r="A1491" s="16"/>
      <c r="B1491" s="17"/>
      <c r="C1491" s="18" t="str">
        <f aca="false">IF($B1491="","",IFERROR(VLOOKUP($B1491,الموظفين!$A$2:$J$501,2,FALSE())&amp;"","⚠ كود غير موجود"))</f>
        <v/>
      </c>
      <c r="D1491" s="18" t="str">
        <f aca="false">IF($B1491="","",IFERROR(VLOOKUP($B1491,الموظفين!$A$2:$J$501,3,FALSE())&amp;"",""))</f>
        <v/>
      </c>
      <c r="E1491" s="18" t="str">
        <f aca="false">IF($B1491="","",IFERROR(VLOOKUP($B1491,الموظفين!$A$2:$J$501,5,FALSE())&amp;"",""))</f>
        <v/>
      </c>
      <c r="F1491" s="19" t="str">
        <f aca="false">IF($B1491="","",IFERROR(VLOOKUP($B1491,الموظفين!$A$2:$J$501,6,FALSE()),""))</f>
        <v/>
      </c>
      <c r="G1491" s="19" t="str">
        <f aca="false">IF($B1491="","",IFERROR(VLOOKUP($B1491,الموظفين!$A$2:$J$501,7,FALSE()),""))</f>
        <v/>
      </c>
      <c r="H1491" s="20"/>
      <c r="I1491" s="20"/>
      <c r="J1491" s="21" t="str">
        <f aca="false">IF(OR(H1491="",I1491=""),"",ROUND(MOD(I1491-H1491,1)*24,2))</f>
        <v/>
      </c>
      <c r="K1491" s="22" t="str">
        <f aca="false">IF(OR(H1491="",F1491=""),"",IF(ROUND(MAX(0,MOD(H1491-F1491+0.5,1)-0.5)*1440,0)&gt;IFERROR(VLOOKUP(E1491,الورديات!$A$2:$E$21,5,FALSE()),0),ROUND(MAX(0,MOD(H1491-F1491+0.5,1)-0.5)*1440,0),0))</f>
        <v/>
      </c>
      <c r="L1491" s="22" t="str">
        <f aca="false">IF(OR(I1491="",G1491=""),"",ROUND(MAX(0,MOD(G1491-I1491+0.5,1)-0.5)*1440,0))</f>
        <v/>
      </c>
      <c r="M1491" s="22" t="str">
        <f aca="false">IF(OR(I1491="",G1491=""),"",IF(ROUND(MAX(0,MOD(I1491-G1491+0.5,1)-0.5)*1440,0)&gt;=الإعدادات!$B$8,ROUND(MAX(0,MOD(I1491-G1491+0.5,1)-0.5)*1440,0),0))</f>
        <v/>
      </c>
      <c r="N1491" s="18" t="str">
        <f aca="false">IF(OR(A1491="",B1491=""),"",IF(COUNTIFS(الإجازات!$A$2:$A$1001,B1491,الإجازات!$D$2:$D$1001,"&lt;="&amp;A1491,الإجازات!$E$2:$E$1001,"&gt;="&amp;A1491,الإجازات!$G$2:$G$1001,"مقبولة")=0,"",LOOKUP(2,1/((الإجازات!$A$2:$A$1001=B1491)*(الإجازات!$D$2:$D$1001&lt;=A1491)*(الإجازات!$E$2:$E$1001&gt;=A1491)*(الإجازات!$G$2:$G$1001="مقبولة")),الإجازات!$C$2:$C$1001)))</f>
        <v/>
      </c>
      <c r="O1491" s="17"/>
      <c r="P1491" s="23" t="str">
        <f aca="false">IF(B1491="","",IF(ISNA(MATCH(B1491,الموظفين!$A$2:$A$501,0)),"⚠ كود غير موجود",IF(O1491&lt;&gt;"",O1491,IF(N1491&lt;&gt;"",N1491,IF(H1491="",IF(AND(A1491&lt;&gt;"",WEEKDAY(A1491)=الإعدادات!$B$11),"راحة أسبوعية","غائب"),IF(I1491="","بدون انصراف",IF(N(K1491)&gt;0,"متأخر","حاضر")))))))</f>
        <v/>
      </c>
      <c r="Q1491" s="24" t="str">
        <f aca="false">IF(B1491="","",IF(OR(P1491="غائب",P1491="غياب",P1491="إجازة بدون راتب"),IFERROR(VLOOKUP(B1491,الموظفين!$A$2:$J$501,8,FALSE()),0),0))</f>
        <v/>
      </c>
      <c r="R1491" s="24" t="str">
        <f aca="false">IF(B1491="","",ROUND((N(K1491)+N(L1491))/60*IFERROR(VLOOKUP(B1491,الموظفين!$A$2:$J$501,8,FALSE()),0)/الإعدادات!$B$6*الإعدادات!$B$9,2))</f>
        <v/>
      </c>
      <c r="S1491" s="24" t="str">
        <f aca="false">IF(OR(B1491="",M1491=""),"",ROUND(M1491/60*IFERROR(VLOOKUP(B1491,الموظفين!$A$2:$J$501,9,FALSE()),0),2))</f>
        <v/>
      </c>
      <c r="T1491" s="17"/>
      <c r="U1491" s="23" t="str">
        <f aca="false">IF(OR(A1491="",B1491=""),"",A1491&amp;"|"&amp;B1491)</f>
        <v/>
      </c>
    </row>
    <row r="1492" customFormat="false" ht="15" hidden="false" customHeight="false" outlineLevel="0" collapsed="false">
      <c r="A1492" s="16"/>
      <c r="B1492" s="17"/>
      <c r="C1492" s="18" t="str">
        <f aca="false">IF($B1492="","",IFERROR(VLOOKUP($B1492,الموظفين!$A$2:$J$501,2,FALSE())&amp;"","⚠ كود غير موجود"))</f>
        <v/>
      </c>
      <c r="D1492" s="18" t="str">
        <f aca="false">IF($B1492="","",IFERROR(VLOOKUP($B1492,الموظفين!$A$2:$J$501,3,FALSE())&amp;"",""))</f>
        <v/>
      </c>
      <c r="E1492" s="18" t="str">
        <f aca="false">IF($B1492="","",IFERROR(VLOOKUP($B1492,الموظفين!$A$2:$J$501,5,FALSE())&amp;"",""))</f>
        <v/>
      </c>
      <c r="F1492" s="19" t="str">
        <f aca="false">IF($B1492="","",IFERROR(VLOOKUP($B1492,الموظفين!$A$2:$J$501,6,FALSE()),""))</f>
        <v/>
      </c>
      <c r="G1492" s="19" t="str">
        <f aca="false">IF($B1492="","",IFERROR(VLOOKUP($B1492,الموظفين!$A$2:$J$501,7,FALSE()),""))</f>
        <v/>
      </c>
      <c r="H1492" s="20"/>
      <c r="I1492" s="20"/>
      <c r="J1492" s="21" t="str">
        <f aca="false">IF(OR(H1492="",I1492=""),"",ROUND(MOD(I1492-H1492,1)*24,2))</f>
        <v/>
      </c>
      <c r="K1492" s="22" t="str">
        <f aca="false">IF(OR(H1492="",F1492=""),"",IF(ROUND(MAX(0,MOD(H1492-F1492+0.5,1)-0.5)*1440,0)&gt;IFERROR(VLOOKUP(E1492,الورديات!$A$2:$E$21,5,FALSE()),0),ROUND(MAX(0,MOD(H1492-F1492+0.5,1)-0.5)*1440,0),0))</f>
        <v/>
      </c>
      <c r="L1492" s="22" t="str">
        <f aca="false">IF(OR(I1492="",G1492=""),"",ROUND(MAX(0,MOD(G1492-I1492+0.5,1)-0.5)*1440,0))</f>
        <v/>
      </c>
      <c r="M1492" s="22" t="str">
        <f aca="false">IF(OR(I1492="",G1492=""),"",IF(ROUND(MAX(0,MOD(I1492-G1492+0.5,1)-0.5)*1440,0)&gt;=الإعدادات!$B$8,ROUND(MAX(0,MOD(I1492-G1492+0.5,1)-0.5)*1440,0),0))</f>
        <v/>
      </c>
      <c r="N1492" s="18" t="str">
        <f aca="false">IF(OR(A1492="",B1492=""),"",IF(COUNTIFS(الإجازات!$A$2:$A$1001,B1492,الإجازات!$D$2:$D$1001,"&lt;="&amp;A1492,الإجازات!$E$2:$E$1001,"&gt;="&amp;A1492,الإجازات!$G$2:$G$1001,"مقبولة")=0,"",LOOKUP(2,1/((الإجازات!$A$2:$A$1001=B1492)*(الإجازات!$D$2:$D$1001&lt;=A1492)*(الإجازات!$E$2:$E$1001&gt;=A1492)*(الإجازات!$G$2:$G$1001="مقبولة")),الإجازات!$C$2:$C$1001)))</f>
        <v/>
      </c>
      <c r="O1492" s="17"/>
      <c r="P1492" s="23" t="str">
        <f aca="false">IF(B1492="","",IF(ISNA(MATCH(B1492,الموظفين!$A$2:$A$501,0)),"⚠ كود غير موجود",IF(O1492&lt;&gt;"",O1492,IF(N1492&lt;&gt;"",N1492,IF(H1492="",IF(AND(A1492&lt;&gt;"",WEEKDAY(A1492)=الإعدادات!$B$11),"راحة أسبوعية","غائب"),IF(I1492="","بدون انصراف",IF(N(K1492)&gt;0,"متأخر","حاضر")))))))</f>
        <v/>
      </c>
      <c r="Q1492" s="24" t="str">
        <f aca="false">IF(B1492="","",IF(OR(P1492="غائب",P1492="غياب",P1492="إجازة بدون راتب"),IFERROR(VLOOKUP(B1492,الموظفين!$A$2:$J$501,8,FALSE()),0),0))</f>
        <v/>
      </c>
      <c r="R1492" s="24" t="str">
        <f aca="false">IF(B1492="","",ROUND((N(K1492)+N(L1492))/60*IFERROR(VLOOKUP(B1492,الموظفين!$A$2:$J$501,8,FALSE()),0)/الإعدادات!$B$6*الإعدادات!$B$9,2))</f>
        <v/>
      </c>
      <c r="S1492" s="24" t="str">
        <f aca="false">IF(OR(B1492="",M1492=""),"",ROUND(M1492/60*IFERROR(VLOOKUP(B1492,الموظفين!$A$2:$J$501,9,FALSE()),0),2))</f>
        <v/>
      </c>
      <c r="T1492" s="17"/>
      <c r="U1492" s="23" t="str">
        <f aca="false">IF(OR(A1492="",B1492=""),"",A1492&amp;"|"&amp;B1492)</f>
        <v/>
      </c>
    </row>
    <row r="1493" customFormat="false" ht="15" hidden="false" customHeight="false" outlineLevel="0" collapsed="false">
      <c r="A1493" s="16"/>
      <c r="B1493" s="17"/>
      <c r="C1493" s="18" t="str">
        <f aca="false">IF($B1493="","",IFERROR(VLOOKUP($B1493,الموظفين!$A$2:$J$501,2,FALSE())&amp;"","⚠ كود غير موجود"))</f>
        <v/>
      </c>
      <c r="D1493" s="18" t="str">
        <f aca="false">IF($B1493="","",IFERROR(VLOOKUP($B1493,الموظفين!$A$2:$J$501,3,FALSE())&amp;"",""))</f>
        <v/>
      </c>
      <c r="E1493" s="18" t="str">
        <f aca="false">IF($B1493="","",IFERROR(VLOOKUP($B1493,الموظفين!$A$2:$J$501,5,FALSE())&amp;"",""))</f>
        <v/>
      </c>
      <c r="F1493" s="19" t="str">
        <f aca="false">IF($B1493="","",IFERROR(VLOOKUP($B1493,الموظفين!$A$2:$J$501,6,FALSE()),""))</f>
        <v/>
      </c>
      <c r="G1493" s="19" t="str">
        <f aca="false">IF($B1493="","",IFERROR(VLOOKUP($B1493,الموظفين!$A$2:$J$501,7,FALSE()),""))</f>
        <v/>
      </c>
      <c r="H1493" s="20"/>
      <c r="I1493" s="20"/>
      <c r="J1493" s="21" t="str">
        <f aca="false">IF(OR(H1493="",I1493=""),"",ROUND(MOD(I1493-H1493,1)*24,2))</f>
        <v/>
      </c>
      <c r="K1493" s="22" t="str">
        <f aca="false">IF(OR(H1493="",F1493=""),"",IF(ROUND(MAX(0,MOD(H1493-F1493+0.5,1)-0.5)*1440,0)&gt;IFERROR(VLOOKUP(E1493,الورديات!$A$2:$E$21,5,FALSE()),0),ROUND(MAX(0,MOD(H1493-F1493+0.5,1)-0.5)*1440,0),0))</f>
        <v/>
      </c>
      <c r="L1493" s="22" t="str">
        <f aca="false">IF(OR(I1493="",G1493=""),"",ROUND(MAX(0,MOD(G1493-I1493+0.5,1)-0.5)*1440,0))</f>
        <v/>
      </c>
      <c r="M1493" s="22" t="str">
        <f aca="false">IF(OR(I1493="",G1493=""),"",IF(ROUND(MAX(0,MOD(I1493-G1493+0.5,1)-0.5)*1440,0)&gt;=الإعدادات!$B$8,ROUND(MAX(0,MOD(I1493-G1493+0.5,1)-0.5)*1440,0),0))</f>
        <v/>
      </c>
      <c r="N1493" s="18" t="str">
        <f aca="false">IF(OR(A1493="",B1493=""),"",IF(COUNTIFS(الإجازات!$A$2:$A$1001,B1493,الإجازات!$D$2:$D$1001,"&lt;="&amp;A1493,الإجازات!$E$2:$E$1001,"&gt;="&amp;A1493,الإجازات!$G$2:$G$1001,"مقبولة")=0,"",LOOKUP(2,1/((الإجازات!$A$2:$A$1001=B1493)*(الإجازات!$D$2:$D$1001&lt;=A1493)*(الإجازات!$E$2:$E$1001&gt;=A1493)*(الإجازات!$G$2:$G$1001="مقبولة")),الإجازات!$C$2:$C$1001)))</f>
        <v/>
      </c>
      <c r="O1493" s="17"/>
      <c r="P1493" s="23" t="str">
        <f aca="false">IF(B1493="","",IF(ISNA(MATCH(B1493,الموظفين!$A$2:$A$501,0)),"⚠ كود غير موجود",IF(O1493&lt;&gt;"",O1493,IF(N1493&lt;&gt;"",N1493,IF(H1493="",IF(AND(A1493&lt;&gt;"",WEEKDAY(A1493)=الإعدادات!$B$11),"راحة أسبوعية","غائب"),IF(I1493="","بدون انصراف",IF(N(K1493)&gt;0,"متأخر","حاضر")))))))</f>
        <v/>
      </c>
      <c r="Q1493" s="24" t="str">
        <f aca="false">IF(B1493="","",IF(OR(P1493="غائب",P1493="غياب",P1493="إجازة بدون راتب"),IFERROR(VLOOKUP(B1493,الموظفين!$A$2:$J$501,8,FALSE()),0),0))</f>
        <v/>
      </c>
      <c r="R1493" s="24" t="str">
        <f aca="false">IF(B1493="","",ROUND((N(K1493)+N(L1493))/60*IFERROR(VLOOKUP(B1493,الموظفين!$A$2:$J$501,8,FALSE()),0)/الإعدادات!$B$6*الإعدادات!$B$9,2))</f>
        <v/>
      </c>
      <c r="S1493" s="24" t="str">
        <f aca="false">IF(OR(B1493="",M1493=""),"",ROUND(M1493/60*IFERROR(VLOOKUP(B1493,الموظفين!$A$2:$J$501,9,FALSE()),0),2))</f>
        <v/>
      </c>
      <c r="T1493" s="17"/>
      <c r="U1493" s="23" t="str">
        <f aca="false">IF(OR(A1493="",B1493=""),"",A1493&amp;"|"&amp;B1493)</f>
        <v/>
      </c>
    </row>
    <row r="1494" customFormat="false" ht="15" hidden="false" customHeight="false" outlineLevel="0" collapsed="false">
      <c r="A1494" s="16"/>
      <c r="B1494" s="17"/>
      <c r="C1494" s="18" t="str">
        <f aca="false">IF($B1494="","",IFERROR(VLOOKUP($B1494,الموظفين!$A$2:$J$501,2,FALSE())&amp;"","⚠ كود غير موجود"))</f>
        <v/>
      </c>
      <c r="D1494" s="18" t="str">
        <f aca="false">IF($B1494="","",IFERROR(VLOOKUP($B1494,الموظفين!$A$2:$J$501,3,FALSE())&amp;"",""))</f>
        <v/>
      </c>
      <c r="E1494" s="18" t="str">
        <f aca="false">IF($B1494="","",IFERROR(VLOOKUP($B1494,الموظفين!$A$2:$J$501,5,FALSE())&amp;"",""))</f>
        <v/>
      </c>
      <c r="F1494" s="19" t="str">
        <f aca="false">IF($B1494="","",IFERROR(VLOOKUP($B1494,الموظفين!$A$2:$J$501,6,FALSE()),""))</f>
        <v/>
      </c>
      <c r="G1494" s="19" t="str">
        <f aca="false">IF($B1494="","",IFERROR(VLOOKUP($B1494,الموظفين!$A$2:$J$501,7,FALSE()),""))</f>
        <v/>
      </c>
      <c r="H1494" s="20"/>
      <c r="I1494" s="20"/>
      <c r="J1494" s="21" t="str">
        <f aca="false">IF(OR(H1494="",I1494=""),"",ROUND(MOD(I1494-H1494,1)*24,2))</f>
        <v/>
      </c>
      <c r="K1494" s="22" t="str">
        <f aca="false">IF(OR(H1494="",F1494=""),"",IF(ROUND(MAX(0,MOD(H1494-F1494+0.5,1)-0.5)*1440,0)&gt;IFERROR(VLOOKUP(E1494,الورديات!$A$2:$E$21,5,FALSE()),0),ROUND(MAX(0,MOD(H1494-F1494+0.5,1)-0.5)*1440,0),0))</f>
        <v/>
      </c>
      <c r="L1494" s="22" t="str">
        <f aca="false">IF(OR(I1494="",G1494=""),"",ROUND(MAX(0,MOD(G1494-I1494+0.5,1)-0.5)*1440,0))</f>
        <v/>
      </c>
      <c r="M1494" s="22" t="str">
        <f aca="false">IF(OR(I1494="",G1494=""),"",IF(ROUND(MAX(0,MOD(I1494-G1494+0.5,1)-0.5)*1440,0)&gt;=الإعدادات!$B$8,ROUND(MAX(0,MOD(I1494-G1494+0.5,1)-0.5)*1440,0),0))</f>
        <v/>
      </c>
      <c r="N1494" s="18" t="str">
        <f aca="false">IF(OR(A1494="",B1494=""),"",IF(COUNTIFS(الإجازات!$A$2:$A$1001,B1494,الإجازات!$D$2:$D$1001,"&lt;="&amp;A1494,الإجازات!$E$2:$E$1001,"&gt;="&amp;A1494,الإجازات!$G$2:$G$1001,"مقبولة")=0,"",LOOKUP(2,1/((الإجازات!$A$2:$A$1001=B1494)*(الإجازات!$D$2:$D$1001&lt;=A1494)*(الإجازات!$E$2:$E$1001&gt;=A1494)*(الإجازات!$G$2:$G$1001="مقبولة")),الإجازات!$C$2:$C$1001)))</f>
        <v/>
      </c>
      <c r="O1494" s="17"/>
      <c r="P1494" s="23" t="str">
        <f aca="false">IF(B1494="","",IF(ISNA(MATCH(B1494,الموظفين!$A$2:$A$501,0)),"⚠ كود غير موجود",IF(O1494&lt;&gt;"",O1494,IF(N1494&lt;&gt;"",N1494,IF(H1494="",IF(AND(A1494&lt;&gt;"",WEEKDAY(A1494)=الإعدادات!$B$11),"راحة أسبوعية","غائب"),IF(I1494="","بدون انصراف",IF(N(K1494)&gt;0,"متأخر","حاضر")))))))</f>
        <v/>
      </c>
      <c r="Q1494" s="24" t="str">
        <f aca="false">IF(B1494="","",IF(OR(P1494="غائب",P1494="غياب",P1494="إجازة بدون راتب"),IFERROR(VLOOKUP(B1494,الموظفين!$A$2:$J$501,8,FALSE()),0),0))</f>
        <v/>
      </c>
      <c r="R1494" s="24" t="str">
        <f aca="false">IF(B1494="","",ROUND((N(K1494)+N(L1494))/60*IFERROR(VLOOKUP(B1494,الموظفين!$A$2:$J$501,8,FALSE()),0)/الإعدادات!$B$6*الإعدادات!$B$9,2))</f>
        <v/>
      </c>
      <c r="S1494" s="24" t="str">
        <f aca="false">IF(OR(B1494="",M1494=""),"",ROUND(M1494/60*IFERROR(VLOOKUP(B1494,الموظفين!$A$2:$J$501,9,FALSE()),0),2))</f>
        <v/>
      </c>
      <c r="T1494" s="17"/>
      <c r="U1494" s="23" t="str">
        <f aca="false">IF(OR(A1494="",B1494=""),"",A1494&amp;"|"&amp;B1494)</f>
        <v/>
      </c>
    </row>
    <row r="1495" customFormat="false" ht="15" hidden="false" customHeight="false" outlineLevel="0" collapsed="false">
      <c r="A1495" s="16"/>
      <c r="B1495" s="17"/>
      <c r="C1495" s="18" t="str">
        <f aca="false">IF($B1495="","",IFERROR(VLOOKUP($B1495,الموظفين!$A$2:$J$501,2,FALSE())&amp;"","⚠ كود غير موجود"))</f>
        <v/>
      </c>
      <c r="D1495" s="18" t="str">
        <f aca="false">IF($B1495="","",IFERROR(VLOOKUP($B1495,الموظفين!$A$2:$J$501,3,FALSE())&amp;"",""))</f>
        <v/>
      </c>
      <c r="E1495" s="18" t="str">
        <f aca="false">IF($B1495="","",IFERROR(VLOOKUP($B1495,الموظفين!$A$2:$J$501,5,FALSE())&amp;"",""))</f>
        <v/>
      </c>
      <c r="F1495" s="19" t="str">
        <f aca="false">IF($B1495="","",IFERROR(VLOOKUP($B1495,الموظفين!$A$2:$J$501,6,FALSE()),""))</f>
        <v/>
      </c>
      <c r="G1495" s="19" t="str">
        <f aca="false">IF($B1495="","",IFERROR(VLOOKUP($B1495,الموظفين!$A$2:$J$501,7,FALSE()),""))</f>
        <v/>
      </c>
      <c r="H1495" s="20"/>
      <c r="I1495" s="20"/>
      <c r="J1495" s="21" t="str">
        <f aca="false">IF(OR(H1495="",I1495=""),"",ROUND(MOD(I1495-H1495,1)*24,2))</f>
        <v/>
      </c>
      <c r="K1495" s="22" t="str">
        <f aca="false">IF(OR(H1495="",F1495=""),"",IF(ROUND(MAX(0,MOD(H1495-F1495+0.5,1)-0.5)*1440,0)&gt;IFERROR(VLOOKUP(E1495,الورديات!$A$2:$E$21,5,FALSE()),0),ROUND(MAX(0,MOD(H1495-F1495+0.5,1)-0.5)*1440,0),0))</f>
        <v/>
      </c>
      <c r="L1495" s="22" t="str">
        <f aca="false">IF(OR(I1495="",G1495=""),"",ROUND(MAX(0,MOD(G1495-I1495+0.5,1)-0.5)*1440,0))</f>
        <v/>
      </c>
      <c r="M1495" s="22" t="str">
        <f aca="false">IF(OR(I1495="",G1495=""),"",IF(ROUND(MAX(0,MOD(I1495-G1495+0.5,1)-0.5)*1440,0)&gt;=الإعدادات!$B$8,ROUND(MAX(0,MOD(I1495-G1495+0.5,1)-0.5)*1440,0),0))</f>
        <v/>
      </c>
      <c r="N1495" s="18" t="str">
        <f aca="false">IF(OR(A1495="",B1495=""),"",IF(COUNTIFS(الإجازات!$A$2:$A$1001,B1495,الإجازات!$D$2:$D$1001,"&lt;="&amp;A1495,الإجازات!$E$2:$E$1001,"&gt;="&amp;A1495,الإجازات!$G$2:$G$1001,"مقبولة")=0,"",LOOKUP(2,1/((الإجازات!$A$2:$A$1001=B1495)*(الإجازات!$D$2:$D$1001&lt;=A1495)*(الإجازات!$E$2:$E$1001&gt;=A1495)*(الإجازات!$G$2:$G$1001="مقبولة")),الإجازات!$C$2:$C$1001)))</f>
        <v/>
      </c>
      <c r="O1495" s="17"/>
      <c r="P1495" s="23" t="str">
        <f aca="false">IF(B1495="","",IF(ISNA(MATCH(B1495,الموظفين!$A$2:$A$501,0)),"⚠ كود غير موجود",IF(O1495&lt;&gt;"",O1495,IF(N1495&lt;&gt;"",N1495,IF(H1495="",IF(AND(A1495&lt;&gt;"",WEEKDAY(A1495)=الإعدادات!$B$11),"راحة أسبوعية","غائب"),IF(I1495="","بدون انصراف",IF(N(K1495)&gt;0,"متأخر","حاضر")))))))</f>
        <v/>
      </c>
      <c r="Q1495" s="24" t="str">
        <f aca="false">IF(B1495="","",IF(OR(P1495="غائب",P1495="غياب",P1495="إجازة بدون راتب"),IFERROR(VLOOKUP(B1495,الموظفين!$A$2:$J$501,8,FALSE()),0),0))</f>
        <v/>
      </c>
      <c r="R1495" s="24" t="str">
        <f aca="false">IF(B1495="","",ROUND((N(K1495)+N(L1495))/60*IFERROR(VLOOKUP(B1495,الموظفين!$A$2:$J$501,8,FALSE()),0)/الإعدادات!$B$6*الإعدادات!$B$9,2))</f>
        <v/>
      </c>
      <c r="S1495" s="24" t="str">
        <f aca="false">IF(OR(B1495="",M1495=""),"",ROUND(M1495/60*IFERROR(VLOOKUP(B1495,الموظفين!$A$2:$J$501,9,FALSE()),0),2))</f>
        <v/>
      </c>
      <c r="T1495" s="17"/>
      <c r="U1495" s="23" t="str">
        <f aca="false">IF(OR(A1495="",B1495=""),"",A1495&amp;"|"&amp;B1495)</f>
        <v/>
      </c>
    </row>
    <row r="1496" customFormat="false" ht="15" hidden="false" customHeight="false" outlineLevel="0" collapsed="false">
      <c r="A1496" s="16"/>
      <c r="B1496" s="17"/>
      <c r="C1496" s="18" t="str">
        <f aca="false">IF($B1496="","",IFERROR(VLOOKUP($B1496,الموظفين!$A$2:$J$501,2,FALSE())&amp;"","⚠ كود غير موجود"))</f>
        <v/>
      </c>
      <c r="D1496" s="18" t="str">
        <f aca="false">IF($B1496="","",IFERROR(VLOOKUP($B1496,الموظفين!$A$2:$J$501,3,FALSE())&amp;"",""))</f>
        <v/>
      </c>
      <c r="E1496" s="18" t="str">
        <f aca="false">IF($B1496="","",IFERROR(VLOOKUP($B1496,الموظفين!$A$2:$J$501,5,FALSE())&amp;"",""))</f>
        <v/>
      </c>
      <c r="F1496" s="19" t="str">
        <f aca="false">IF($B1496="","",IFERROR(VLOOKUP($B1496,الموظفين!$A$2:$J$501,6,FALSE()),""))</f>
        <v/>
      </c>
      <c r="G1496" s="19" t="str">
        <f aca="false">IF($B1496="","",IFERROR(VLOOKUP($B1496,الموظفين!$A$2:$J$501,7,FALSE()),""))</f>
        <v/>
      </c>
      <c r="H1496" s="20"/>
      <c r="I1496" s="20"/>
      <c r="J1496" s="21" t="str">
        <f aca="false">IF(OR(H1496="",I1496=""),"",ROUND(MOD(I1496-H1496,1)*24,2))</f>
        <v/>
      </c>
      <c r="K1496" s="22" t="str">
        <f aca="false">IF(OR(H1496="",F1496=""),"",IF(ROUND(MAX(0,MOD(H1496-F1496+0.5,1)-0.5)*1440,0)&gt;IFERROR(VLOOKUP(E1496,الورديات!$A$2:$E$21,5,FALSE()),0),ROUND(MAX(0,MOD(H1496-F1496+0.5,1)-0.5)*1440,0),0))</f>
        <v/>
      </c>
      <c r="L1496" s="22" t="str">
        <f aca="false">IF(OR(I1496="",G1496=""),"",ROUND(MAX(0,MOD(G1496-I1496+0.5,1)-0.5)*1440,0))</f>
        <v/>
      </c>
      <c r="M1496" s="22" t="str">
        <f aca="false">IF(OR(I1496="",G1496=""),"",IF(ROUND(MAX(0,MOD(I1496-G1496+0.5,1)-0.5)*1440,0)&gt;=الإعدادات!$B$8,ROUND(MAX(0,MOD(I1496-G1496+0.5,1)-0.5)*1440,0),0))</f>
        <v/>
      </c>
      <c r="N1496" s="18" t="str">
        <f aca="false">IF(OR(A1496="",B1496=""),"",IF(COUNTIFS(الإجازات!$A$2:$A$1001,B1496,الإجازات!$D$2:$D$1001,"&lt;="&amp;A1496,الإجازات!$E$2:$E$1001,"&gt;="&amp;A1496,الإجازات!$G$2:$G$1001,"مقبولة")=0,"",LOOKUP(2,1/((الإجازات!$A$2:$A$1001=B1496)*(الإجازات!$D$2:$D$1001&lt;=A1496)*(الإجازات!$E$2:$E$1001&gt;=A1496)*(الإجازات!$G$2:$G$1001="مقبولة")),الإجازات!$C$2:$C$1001)))</f>
        <v/>
      </c>
      <c r="O1496" s="17"/>
      <c r="P1496" s="23" t="str">
        <f aca="false">IF(B1496="","",IF(ISNA(MATCH(B1496,الموظفين!$A$2:$A$501,0)),"⚠ كود غير موجود",IF(O1496&lt;&gt;"",O1496,IF(N1496&lt;&gt;"",N1496,IF(H1496="",IF(AND(A1496&lt;&gt;"",WEEKDAY(A1496)=الإعدادات!$B$11),"راحة أسبوعية","غائب"),IF(I1496="","بدون انصراف",IF(N(K1496)&gt;0,"متأخر","حاضر")))))))</f>
        <v/>
      </c>
      <c r="Q1496" s="24" t="str">
        <f aca="false">IF(B1496="","",IF(OR(P1496="غائب",P1496="غياب",P1496="إجازة بدون راتب"),IFERROR(VLOOKUP(B1496,الموظفين!$A$2:$J$501,8,FALSE()),0),0))</f>
        <v/>
      </c>
      <c r="R1496" s="24" t="str">
        <f aca="false">IF(B1496="","",ROUND((N(K1496)+N(L1496))/60*IFERROR(VLOOKUP(B1496,الموظفين!$A$2:$J$501,8,FALSE()),0)/الإعدادات!$B$6*الإعدادات!$B$9,2))</f>
        <v/>
      </c>
      <c r="S1496" s="24" t="str">
        <f aca="false">IF(OR(B1496="",M1496=""),"",ROUND(M1496/60*IFERROR(VLOOKUP(B1496,الموظفين!$A$2:$J$501,9,FALSE()),0),2))</f>
        <v/>
      </c>
      <c r="T1496" s="17"/>
      <c r="U1496" s="23" t="str">
        <f aca="false">IF(OR(A1496="",B1496=""),"",A1496&amp;"|"&amp;B1496)</f>
        <v/>
      </c>
    </row>
    <row r="1497" customFormat="false" ht="15" hidden="false" customHeight="false" outlineLevel="0" collapsed="false">
      <c r="A1497" s="16"/>
      <c r="B1497" s="17"/>
      <c r="C1497" s="18" t="str">
        <f aca="false">IF($B1497="","",IFERROR(VLOOKUP($B1497,الموظفين!$A$2:$J$501,2,FALSE())&amp;"","⚠ كود غير موجود"))</f>
        <v/>
      </c>
      <c r="D1497" s="18" t="str">
        <f aca="false">IF($B1497="","",IFERROR(VLOOKUP($B1497,الموظفين!$A$2:$J$501,3,FALSE())&amp;"",""))</f>
        <v/>
      </c>
      <c r="E1497" s="18" t="str">
        <f aca="false">IF($B1497="","",IFERROR(VLOOKUP($B1497,الموظفين!$A$2:$J$501,5,FALSE())&amp;"",""))</f>
        <v/>
      </c>
      <c r="F1497" s="19" t="str">
        <f aca="false">IF($B1497="","",IFERROR(VLOOKUP($B1497,الموظفين!$A$2:$J$501,6,FALSE()),""))</f>
        <v/>
      </c>
      <c r="G1497" s="19" t="str">
        <f aca="false">IF($B1497="","",IFERROR(VLOOKUP($B1497,الموظفين!$A$2:$J$501,7,FALSE()),""))</f>
        <v/>
      </c>
      <c r="H1497" s="20"/>
      <c r="I1497" s="20"/>
      <c r="J1497" s="21" t="str">
        <f aca="false">IF(OR(H1497="",I1497=""),"",ROUND(MOD(I1497-H1497,1)*24,2))</f>
        <v/>
      </c>
      <c r="K1497" s="22" t="str">
        <f aca="false">IF(OR(H1497="",F1497=""),"",IF(ROUND(MAX(0,MOD(H1497-F1497+0.5,1)-0.5)*1440,0)&gt;IFERROR(VLOOKUP(E1497,الورديات!$A$2:$E$21,5,FALSE()),0),ROUND(MAX(0,MOD(H1497-F1497+0.5,1)-0.5)*1440,0),0))</f>
        <v/>
      </c>
      <c r="L1497" s="22" t="str">
        <f aca="false">IF(OR(I1497="",G1497=""),"",ROUND(MAX(0,MOD(G1497-I1497+0.5,1)-0.5)*1440,0))</f>
        <v/>
      </c>
      <c r="M1497" s="22" t="str">
        <f aca="false">IF(OR(I1497="",G1497=""),"",IF(ROUND(MAX(0,MOD(I1497-G1497+0.5,1)-0.5)*1440,0)&gt;=الإعدادات!$B$8,ROUND(MAX(0,MOD(I1497-G1497+0.5,1)-0.5)*1440,0),0))</f>
        <v/>
      </c>
      <c r="N1497" s="18" t="str">
        <f aca="false">IF(OR(A1497="",B1497=""),"",IF(COUNTIFS(الإجازات!$A$2:$A$1001,B1497,الإجازات!$D$2:$D$1001,"&lt;="&amp;A1497,الإجازات!$E$2:$E$1001,"&gt;="&amp;A1497,الإجازات!$G$2:$G$1001,"مقبولة")=0,"",LOOKUP(2,1/((الإجازات!$A$2:$A$1001=B1497)*(الإجازات!$D$2:$D$1001&lt;=A1497)*(الإجازات!$E$2:$E$1001&gt;=A1497)*(الإجازات!$G$2:$G$1001="مقبولة")),الإجازات!$C$2:$C$1001)))</f>
        <v/>
      </c>
      <c r="O1497" s="17"/>
      <c r="P1497" s="23" t="str">
        <f aca="false">IF(B1497="","",IF(ISNA(MATCH(B1497,الموظفين!$A$2:$A$501,0)),"⚠ كود غير موجود",IF(O1497&lt;&gt;"",O1497,IF(N1497&lt;&gt;"",N1497,IF(H1497="",IF(AND(A1497&lt;&gt;"",WEEKDAY(A1497)=الإعدادات!$B$11),"راحة أسبوعية","غائب"),IF(I1497="","بدون انصراف",IF(N(K1497)&gt;0,"متأخر","حاضر")))))))</f>
        <v/>
      </c>
      <c r="Q1497" s="24" t="str">
        <f aca="false">IF(B1497="","",IF(OR(P1497="غائب",P1497="غياب",P1497="إجازة بدون راتب"),IFERROR(VLOOKUP(B1497,الموظفين!$A$2:$J$501,8,FALSE()),0),0))</f>
        <v/>
      </c>
      <c r="R1497" s="24" t="str">
        <f aca="false">IF(B1497="","",ROUND((N(K1497)+N(L1497))/60*IFERROR(VLOOKUP(B1497,الموظفين!$A$2:$J$501,8,FALSE()),0)/الإعدادات!$B$6*الإعدادات!$B$9,2))</f>
        <v/>
      </c>
      <c r="S1497" s="24" t="str">
        <f aca="false">IF(OR(B1497="",M1497=""),"",ROUND(M1497/60*IFERROR(VLOOKUP(B1497,الموظفين!$A$2:$J$501,9,FALSE()),0),2))</f>
        <v/>
      </c>
      <c r="T1497" s="17"/>
      <c r="U1497" s="23" t="str">
        <f aca="false">IF(OR(A1497="",B1497=""),"",A1497&amp;"|"&amp;B1497)</f>
        <v/>
      </c>
    </row>
    <row r="1498" customFormat="false" ht="15" hidden="false" customHeight="false" outlineLevel="0" collapsed="false">
      <c r="A1498" s="16"/>
      <c r="B1498" s="17"/>
      <c r="C1498" s="18" t="str">
        <f aca="false">IF($B1498="","",IFERROR(VLOOKUP($B1498,الموظفين!$A$2:$J$501,2,FALSE())&amp;"","⚠ كود غير موجود"))</f>
        <v/>
      </c>
      <c r="D1498" s="18" t="str">
        <f aca="false">IF($B1498="","",IFERROR(VLOOKUP($B1498,الموظفين!$A$2:$J$501,3,FALSE())&amp;"",""))</f>
        <v/>
      </c>
      <c r="E1498" s="18" t="str">
        <f aca="false">IF($B1498="","",IFERROR(VLOOKUP($B1498,الموظفين!$A$2:$J$501,5,FALSE())&amp;"",""))</f>
        <v/>
      </c>
      <c r="F1498" s="19" t="str">
        <f aca="false">IF($B1498="","",IFERROR(VLOOKUP($B1498,الموظفين!$A$2:$J$501,6,FALSE()),""))</f>
        <v/>
      </c>
      <c r="G1498" s="19" t="str">
        <f aca="false">IF($B1498="","",IFERROR(VLOOKUP($B1498,الموظفين!$A$2:$J$501,7,FALSE()),""))</f>
        <v/>
      </c>
      <c r="H1498" s="20"/>
      <c r="I1498" s="20"/>
      <c r="J1498" s="21" t="str">
        <f aca="false">IF(OR(H1498="",I1498=""),"",ROUND(MOD(I1498-H1498,1)*24,2))</f>
        <v/>
      </c>
      <c r="K1498" s="22" t="str">
        <f aca="false">IF(OR(H1498="",F1498=""),"",IF(ROUND(MAX(0,MOD(H1498-F1498+0.5,1)-0.5)*1440,0)&gt;IFERROR(VLOOKUP(E1498,الورديات!$A$2:$E$21,5,FALSE()),0),ROUND(MAX(0,MOD(H1498-F1498+0.5,1)-0.5)*1440,0),0))</f>
        <v/>
      </c>
      <c r="L1498" s="22" t="str">
        <f aca="false">IF(OR(I1498="",G1498=""),"",ROUND(MAX(0,MOD(G1498-I1498+0.5,1)-0.5)*1440,0))</f>
        <v/>
      </c>
      <c r="M1498" s="22" t="str">
        <f aca="false">IF(OR(I1498="",G1498=""),"",IF(ROUND(MAX(0,MOD(I1498-G1498+0.5,1)-0.5)*1440,0)&gt;=الإعدادات!$B$8,ROUND(MAX(0,MOD(I1498-G1498+0.5,1)-0.5)*1440,0),0))</f>
        <v/>
      </c>
      <c r="N1498" s="18" t="str">
        <f aca="false">IF(OR(A1498="",B1498=""),"",IF(COUNTIFS(الإجازات!$A$2:$A$1001,B1498,الإجازات!$D$2:$D$1001,"&lt;="&amp;A1498,الإجازات!$E$2:$E$1001,"&gt;="&amp;A1498,الإجازات!$G$2:$G$1001,"مقبولة")=0,"",LOOKUP(2,1/((الإجازات!$A$2:$A$1001=B1498)*(الإجازات!$D$2:$D$1001&lt;=A1498)*(الإجازات!$E$2:$E$1001&gt;=A1498)*(الإجازات!$G$2:$G$1001="مقبولة")),الإجازات!$C$2:$C$1001)))</f>
        <v/>
      </c>
      <c r="O1498" s="17"/>
      <c r="P1498" s="23" t="str">
        <f aca="false">IF(B1498="","",IF(ISNA(MATCH(B1498,الموظفين!$A$2:$A$501,0)),"⚠ كود غير موجود",IF(O1498&lt;&gt;"",O1498,IF(N1498&lt;&gt;"",N1498,IF(H1498="",IF(AND(A1498&lt;&gt;"",WEEKDAY(A1498)=الإعدادات!$B$11),"راحة أسبوعية","غائب"),IF(I1498="","بدون انصراف",IF(N(K1498)&gt;0,"متأخر","حاضر")))))))</f>
        <v/>
      </c>
      <c r="Q1498" s="24" t="str">
        <f aca="false">IF(B1498="","",IF(OR(P1498="غائب",P1498="غياب",P1498="إجازة بدون راتب"),IFERROR(VLOOKUP(B1498,الموظفين!$A$2:$J$501,8,FALSE()),0),0))</f>
        <v/>
      </c>
      <c r="R1498" s="24" t="str">
        <f aca="false">IF(B1498="","",ROUND((N(K1498)+N(L1498))/60*IFERROR(VLOOKUP(B1498,الموظفين!$A$2:$J$501,8,FALSE()),0)/الإعدادات!$B$6*الإعدادات!$B$9,2))</f>
        <v/>
      </c>
      <c r="S1498" s="24" t="str">
        <f aca="false">IF(OR(B1498="",M1498=""),"",ROUND(M1498/60*IFERROR(VLOOKUP(B1498,الموظفين!$A$2:$J$501,9,FALSE()),0),2))</f>
        <v/>
      </c>
      <c r="T1498" s="17"/>
      <c r="U1498" s="23" t="str">
        <f aca="false">IF(OR(A1498="",B1498=""),"",A1498&amp;"|"&amp;B1498)</f>
        <v/>
      </c>
    </row>
    <row r="1499" customFormat="false" ht="15" hidden="false" customHeight="false" outlineLevel="0" collapsed="false">
      <c r="A1499" s="16"/>
      <c r="B1499" s="17"/>
      <c r="C1499" s="18" t="str">
        <f aca="false">IF($B1499="","",IFERROR(VLOOKUP($B1499,الموظفين!$A$2:$J$501,2,FALSE())&amp;"","⚠ كود غير موجود"))</f>
        <v/>
      </c>
      <c r="D1499" s="18" t="str">
        <f aca="false">IF($B1499="","",IFERROR(VLOOKUP($B1499,الموظفين!$A$2:$J$501,3,FALSE())&amp;"",""))</f>
        <v/>
      </c>
      <c r="E1499" s="18" t="str">
        <f aca="false">IF($B1499="","",IFERROR(VLOOKUP($B1499,الموظفين!$A$2:$J$501,5,FALSE())&amp;"",""))</f>
        <v/>
      </c>
      <c r="F1499" s="19" t="str">
        <f aca="false">IF($B1499="","",IFERROR(VLOOKUP($B1499,الموظفين!$A$2:$J$501,6,FALSE()),""))</f>
        <v/>
      </c>
      <c r="G1499" s="19" t="str">
        <f aca="false">IF($B1499="","",IFERROR(VLOOKUP($B1499,الموظفين!$A$2:$J$501,7,FALSE()),""))</f>
        <v/>
      </c>
      <c r="H1499" s="20"/>
      <c r="I1499" s="20"/>
      <c r="J1499" s="21" t="str">
        <f aca="false">IF(OR(H1499="",I1499=""),"",ROUND(MOD(I1499-H1499,1)*24,2))</f>
        <v/>
      </c>
      <c r="K1499" s="22" t="str">
        <f aca="false">IF(OR(H1499="",F1499=""),"",IF(ROUND(MAX(0,MOD(H1499-F1499+0.5,1)-0.5)*1440,0)&gt;IFERROR(VLOOKUP(E1499,الورديات!$A$2:$E$21,5,FALSE()),0),ROUND(MAX(0,MOD(H1499-F1499+0.5,1)-0.5)*1440,0),0))</f>
        <v/>
      </c>
      <c r="L1499" s="22" t="str">
        <f aca="false">IF(OR(I1499="",G1499=""),"",ROUND(MAX(0,MOD(G1499-I1499+0.5,1)-0.5)*1440,0))</f>
        <v/>
      </c>
      <c r="M1499" s="22" t="str">
        <f aca="false">IF(OR(I1499="",G1499=""),"",IF(ROUND(MAX(0,MOD(I1499-G1499+0.5,1)-0.5)*1440,0)&gt;=الإعدادات!$B$8,ROUND(MAX(0,MOD(I1499-G1499+0.5,1)-0.5)*1440,0),0))</f>
        <v/>
      </c>
      <c r="N1499" s="18" t="str">
        <f aca="false">IF(OR(A1499="",B1499=""),"",IF(COUNTIFS(الإجازات!$A$2:$A$1001,B1499,الإجازات!$D$2:$D$1001,"&lt;="&amp;A1499,الإجازات!$E$2:$E$1001,"&gt;="&amp;A1499,الإجازات!$G$2:$G$1001,"مقبولة")=0,"",LOOKUP(2,1/((الإجازات!$A$2:$A$1001=B1499)*(الإجازات!$D$2:$D$1001&lt;=A1499)*(الإجازات!$E$2:$E$1001&gt;=A1499)*(الإجازات!$G$2:$G$1001="مقبولة")),الإجازات!$C$2:$C$1001)))</f>
        <v/>
      </c>
      <c r="O1499" s="17"/>
      <c r="P1499" s="23" t="str">
        <f aca="false">IF(B1499="","",IF(ISNA(MATCH(B1499,الموظفين!$A$2:$A$501,0)),"⚠ كود غير موجود",IF(O1499&lt;&gt;"",O1499,IF(N1499&lt;&gt;"",N1499,IF(H1499="",IF(AND(A1499&lt;&gt;"",WEEKDAY(A1499)=الإعدادات!$B$11),"راحة أسبوعية","غائب"),IF(I1499="","بدون انصراف",IF(N(K1499)&gt;0,"متأخر","حاضر")))))))</f>
        <v/>
      </c>
      <c r="Q1499" s="24" t="str">
        <f aca="false">IF(B1499="","",IF(OR(P1499="غائب",P1499="غياب",P1499="إجازة بدون راتب"),IFERROR(VLOOKUP(B1499,الموظفين!$A$2:$J$501,8,FALSE()),0),0))</f>
        <v/>
      </c>
      <c r="R1499" s="24" t="str">
        <f aca="false">IF(B1499="","",ROUND((N(K1499)+N(L1499))/60*IFERROR(VLOOKUP(B1499,الموظفين!$A$2:$J$501,8,FALSE()),0)/الإعدادات!$B$6*الإعدادات!$B$9,2))</f>
        <v/>
      </c>
      <c r="S1499" s="24" t="str">
        <f aca="false">IF(OR(B1499="",M1499=""),"",ROUND(M1499/60*IFERROR(VLOOKUP(B1499,الموظفين!$A$2:$J$501,9,FALSE()),0),2))</f>
        <v/>
      </c>
      <c r="T1499" s="17"/>
      <c r="U1499" s="23" t="str">
        <f aca="false">IF(OR(A1499="",B1499=""),"",A1499&amp;"|"&amp;B1499)</f>
        <v/>
      </c>
    </row>
    <row r="1500" customFormat="false" ht="15" hidden="false" customHeight="false" outlineLevel="0" collapsed="false">
      <c r="A1500" s="16"/>
      <c r="B1500" s="17"/>
      <c r="C1500" s="18" t="str">
        <f aca="false">IF($B1500="","",IFERROR(VLOOKUP($B1500,الموظفين!$A$2:$J$501,2,FALSE())&amp;"","⚠ كود غير موجود"))</f>
        <v/>
      </c>
      <c r="D1500" s="18" t="str">
        <f aca="false">IF($B1500="","",IFERROR(VLOOKUP($B1500,الموظفين!$A$2:$J$501,3,FALSE())&amp;"",""))</f>
        <v/>
      </c>
      <c r="E1500" s="18" t="str">
        <f aca="false">IF($B1500="","",IFERROR(VLOOKUP($B1500,الموظفين!$A$2:$J$501,5,FALSE())&amp;"",""))</f>
        <v/>
      </c>
      <c r="F1500" s="19" t="str">
        <f aca="false">IF($B1500="","",IFERROR(VLOOKUP($B1500,الموظفين!$A$2:$J$501,6,FALSE()),""))</f>
        <v/>
      </c>
      <c r="G1500" s="19" t="str">
        <f aca="false">IF($B1500="","",IFERROR(VLOOKUP($B1500,الموظفين!$A$2:$J$501,7,FALSE()),""))</f>
        <v/>
      </c>
      <c r="H1500" s="20"/>
      <c r="I1500" s="20"/>
      <c r="J1500" s="21" t="str">
        <f aca="false">IF(OR(H1500="",I1500=""),"",ROUND(MOD(I1500-H1500,1)*24,2))</f>
        <v/>
      </c>
      <c r="K1500" s="22" t="str">
        <f aca="false">IF(OR(H1500="",F1500=""),"",IF(ROUND(MAX(0,MOD(H1500-F1500+0.5,1)-0.5)*1440,0)&gt;IFERROR(VLOOKUP(E1500,الورديات!$A$2:$E$21,5,FALSE()),0),ROUND(MAX(0,MOD(H1500-F1500+0.5,1)-0.5)*1440,0),0))</f>
        <v/>
      </c>
      <c r="L1500" s="22" t="str">
        <f aca="false">IF(OR(I1500="",G1500=""),"",ROUND(MAX(0,MOD(G1500-I1500+0.5,1)-0.5)*1440,0))</f>
        <v/>
      </c>
      <c r="M1500" s="22" t="str">
        <f aca="false">IF(OR(I1500="",G1500=""),"",IF(ROUND(MAX(0,MOD(I1500-G1500+0.5,1)-0.5)*1440,0)&gt;=الإعدادات!$B$8,ROUND(MAX(0,MOD(I1500-G1500+0.5,1)-0.5)*1440,0),0))</f>
        <v/>
      </c>
      <c r="N1500" s="18" t="str">
        <f aca="false">IF(OR(A1500="",B1500=""),"",IF(COUNTIFS(الإجازات!$A$2:$A$1001,B1500,الإجازات!$D$2:$D$1001,"&lt;="&amp;A1500,الإجازات!$E$2:$E$1001,"&gt;="&amp;A1500,الإجازات!$G$2:$G$1001,"مقبولة")=0,"",LOOKUP(2,1/((الإجازات!$A$2:$A$1001=B1500)*(الإجازات!$D$2:$D$1001&lt;=A1500)*(الإجازات!$E$2:$E$1001&gt;=A1500)*(الإجازات!$G$2:$G$1001="مقبولة")),الإجازات!$C$2:$C$1001)))</f>
        <v/>
      </c>
      <c r="O1500" s="17"/>
      <c r="P1500" s="23" t="str">
        <f aca="false">IF(B1500="","",IF(ISNA(MATCH(B1500,الموظفين!$A$2:$A$501,0)),"⚠ كود غير موجود",IF(O1500&lt;&gt;"",O1500,IF(N1500&lt;&gt;"",N1500,IF(H1500="",IF(AND(A1500&lt;&gt;"",WEEKDAY(A1500)=الإعدادات!$B$11),"راحة أسبوعية","غائب"),IF(I1500="","بدون انصراف",IF(N(K1500)&gt;0,"متأخر","حاضر")))))))</f>
        <v/>
      </c>
      <c r="Q1500" s="24" t="str">
        <f aca="false">IF(B1500="","",IF(OR(P1500="غائب",P1500="غياب",P1500="إجازة بدون راتب"),IFERROR(VLOOKUP(B1500,الموظفين!$A$2:$J$501,8,FALSE()),0),0))</f>
        <v/>
      </c>
      <c r="R1500" s="24" t="str">
        <f aca="false">IF(B1500="","",ROUND((N(K1500)+N(L1500))/60*IFERROR(VLOOKUP(B1500,الموظفين!$A$2:$J$501,8,FALSE()),0)/الإعدادات!$B$6*الإعدادات!$B$9,2))</f>
        <v/>
      </c>
      <c r="S1500" s="24" t="str">
        <f aca="false">IF(OR(B1500="",M1500=""),"",ROUND(M1500/60*IFERROR(VLOOKUP(B1500,الموظفين!$A$2:$J$501,9,FALSE()),0),2))</f>
        <v/>
      </c>
      <c r="T1500" s="17"/>
      <c r="U1500" s="23" t="str">
        <f aca="false">IF(OR(A1500="",B1500=""),"",A1500&amp;"|"&amp;B1500)</f>
        <v/>
      </c>
    </row>
    <row r="1501" customFormat="false" ht="15" hidden="false" customHeight="false" outlineLevel="0" collapsed="false">
      <c r="A1501" s="16"/>
      <c r="B1501" s="17"/>
      <c r="C1501" s="18" t="str">
        <f aca="false">IF($B1501="","",IFERROR(VLOOKUP($B1501,الموظفين!$A$2:$J$501,2,FALSE())&amp;"","⚠ كود غير موجود"))</f>
        <v/>
      </c>
      <c r="D1501" s="18" t="str">
        <f aca="false">IF($B1501="","",IFERROR(VLOOKUP($B1501,الموظفين!$A$2:$J$501,3,FALSE())&amp;"",""))</f>
        <v/>
      </c>
      <c r="E1501" s="18" t="str">
        <f aca="false">IF($B1501="","",IFERROR(VLOOKUP($B1501,الموظفين!$A$2:$J$501,5,FALSE())&amp;"",""))</f>
        <v/>
      </c>
      <c r="F1501" s="19" t="str">
        <f aca="false">IF($B1501="","",IFERROR(VLOOKUP($B1501,الموظفين!$A$2:$J$501,6,FALSE()),""))</f>
        <v/>
      </c>
      <c r="G1501" s="19" t="str">
        <f aca="false">IF($B1501="","",IFERROR(VLOOKUP($B1501,الموظفين!$A$2:$J$501,7,FALSE()),""))</f>
        <v/>
      </c>
      <c r="H1501" s="20"/>
      <c r="I1501" s="20"/>
      <c r="J1501" s="21" t="str">
        <f aca="false">IF(OR(H1501="",I1501=""),"",ROUND(MOD(I1501-H1501,1)*24,2))</f>
        <v/>
      </c>
      <c r="K1501" s="22" t="str">
        <f aca="false">IF(OR(H1501="",F1501=""),"",IF(ROUND(MAX(0,MOD(H1501-F1501+0.5,1)-0.5)*1440,0)&gt;IFERROR(VLOOKUP(E1501,الورديات!$A$2:$E$21,5,FALSE()),0),ROUND(MAX(0,MOD(H1501-F1501+0.5,1)-0.5)*1440,0),0))</f>
        <v/>
      </c>
      <c r="L1501" s="22" t="str">
        <f aca="false">IF(OR(I1501="",G1501=""),"",ROUND(MAX(0,MOD(G1501-I1501+0.5,1)-0.5)*1440,0))</f>
        <v/>
      </c>
      <c r="M1501" s="22" t="str">
        <f aca="false">IF(OR(I1501="",G1501=""),"",IF(ROUND(MAX(0,MOD(I1501-G1501+0.5,1)-0.5)*1440,0)&gt;=الإعدادات!$B$8,ROUND(MAX(0,MOD(I1501-G1501+0.5,1)-0.5)*1440,0),0))</f>
        <v/>
      </c>
      <c r="N1501" s="18" t="str">
        <f aca="false">IF(OR(A1501="",B1501=""),"",IF(COUNTIFS(الإجازات!$A$2:$A$1001,B1501,الإجازات!$D$2:$D$1001,"&lt;="&amp;A1501,الإجازات!$E$2:$E$1001,"&gt;="&amp;A1501,الإجازات!$G$2:$G$1001,"مقبولة")=0,"",LOOKUP(2,1/((الإجازات!$A$2:$A$1001=B1501)*(الإجازات!$D$2:$D$1001&lt;=A1501)*(الإجازات!$E$2:$E$1001&gt;=A1501)*(الإجازات!$G$2:$G$1001="مقبولة")),الإجازات!$C$2:$C$1001)))</f>
        <v/>
      </c>
      <c r="O1501" s="17"/>
      <c r="P1501" s="23" t="str">
        <f aca="false">IF(B1501="","",IF(ISNA(MATCH(B1501,الموظفين!$A$2:$A$501,0)),"⚠ كود غير موجود",IF(O1501&lt;&gt;"",O1501,IF(N1501&lt;&gt;"",N1501,IF(H1501="",IF(AND(A1501&lt;&gt;"",WEEKDAY(A1501)=الإعدادات!$B$11),"راحة أسبوعية","غائب"),IF(I1501="","بدون انصراف",IF(N(K1501)&gt;0,"متأخر","حاضر")))))))</f>
        <v/>
      </c>
      <c r="Q1501" s="24" t="str">
        <f aca="false">IF(B1501="","",IF(OR(P1501="غائب",P1501="غياب",P1501="إجازة بدون راتب"),IFERROR(VLOOKUP(B1501,الموظفين!$A$2:$J$501,8,FALSE()),0),0))</f>
        <v/>
      </c>
      <c r="R1501" s="24" t="str">
        <f aca="false">IF(B1501="","",ROUND((N(K1501)+N(L1501))/60*IFERROR(VLOOKUP(B1501,الموظفين!$A$2:$J$501,8,FALSE()),0)/الإعدادات!$B$6*الإعدادات!$B$9,2))</f>
        <v/>
      </c>
      <c r="S1501" s="24" t="str">
        <f aca="false">IF(OR(B1501="",M1501=""),"",ROUND(M1501/60*IFERROR(VLOOKUP(B1501,الموظفين!$A$2:$J$501,9,FALSE()),0),2))</f>
        <v/>
      </c>
      <c r="T1501" s="17"/>
      <c r="U1501" s="23" t="str">
        <f aca="false">IF(OR(A1501="",B1501=""),"",A1501&amp;"|"&amp;B1501)</f>
        <v/>
      </c>
    </row>
    <row r="1502" customFormat="false" ht="15" hidden="false" customHeight="false" outlineLevel="0" collapsed="false">
      <c r="A1502" s="16"/>
      <c r="B1502" s="17"/>
      <c r="C1502" s="18" t="str">
        <f aca="false">IF($B1502="","",IFERROR(VLOOKUP($B1502,الموظفين!$A$2:$J$501,2,FALSE())&amp;"","⚠ كود غير موجود"))</f>
        <v/>
      </c>
      <c r="D1502" s="18" t="str">
        <f aca="false">IF($B1502="","",IFERROR(VLOOKUP($B1502,الموظفين!$A$2:$J$501,3,FALSE())&amp;"",""))</f>
        <v/>
      </c>
      <c r="E1502" s="18" t="str">
        <f aca="false">IF($B1502="","",IFERROR(VLOOKUP($B1502,الموظفين!$A$2:$J$501,5,FALSE())&amp;"",""))</f>
        <v/>
      </c>
      <c r="F1502" s="19" t="str">
        <f aca="false">IF($B1502="","",IFERROR(VLOOKUP($B1502,الموظفين!$A$2:$J$501,6,FALSE()),""))</f>
        <v/>
      </c>
      <c r="G1502" s="19" t="str">
        <f aca="false">IF($B1502="","",IFERROR(VLOOKUP($B1502,الموظفين!$A$2:$J$501,7,FALSE()),""))</f>
        <v/>
      </c>
      <c r="H1502" s="20"/>
      <c r="I1502" s="20"/>
      <c r="J1502" s="21" t="str">
        <f aca="false">IF(OR(H1502="",I1502=""),"",ROUND(MOD(I1502-H1502,1)*24,2))</f>
        <v/>
      </c>
      <c r="K1502" s="22" t="str">
        <f aca="false">IF(OR(H1502="",F1502=""),"",IF(ROUND(MAX(0,MOD(H1502-F1502+0.5,1)-0.5)*1440,0)&gt;IFERROR(VLOOKUP(E1502,الورديات!$A$2:$E$21,5,FALSE()),0),ROUND(MAX(0,MOD(H1502-F1502+0.5,1)-0.5)*1440,0),0))</f>
        <v/>
      </c>
      <c r="L1502" s="22" t="str">
        <f aca="false">IF(OR(I1502="",G1502=""),"",ROUND(MAX(0,MOD(G1502-I1502+0.5,1)-0.5)*1440,0))</f>
        <v/>
      </c>
      <c r="M1502" s="22" t="str">
        <f aca="false">IF(OR(I1502="",G1502=""),"",IF(ROUND(MAX(0,MOD(I1502-G1502+0.5,1)-0.5)*1440,0)&gt;=الإعدادات!$B$8,ROUND(MAX(0,MOD(I1502-G1502+0.5,1)-0.5)*1440,0),0))</f>
        <v/>
      </c>
      <c r="N1502" s="18" t="str">
        <f aca="false">IF(OR(A1502="",B1502=""),"",IF(COUNTIFS(الإجازات!$A$2:$A$1001,B1502,الإجازات!$D$2:$D$1001,"&lt;="&amp;A1502,الإجازات!$E$2:$E$1001,"&gt;="&amp;A1502,الإجازات!$G$2:$G$1001,"مقبولة")=0,"",LOOKUP(2,1/((الإجازات!$A$2:$A$1001=B1502)*(الإجازات!$D$2:$D$1001&lt;=A1502)*(الإجازات!$E$2:$E$1001&gt;=A1502)*(الإجازات!$G$2:$G$1001="مقبولة")),الإجازات!$C$2:$C$1001)))</f>
        <v/>
      </c>
      <c r="O1502" s="17"/>
      <c r="P1502" s="23" t="str">
        <f aca="false">IF(B1502="","",IF(ISNA(MATCH(B1502,الموظفين!$A$2:$A$501,0)),"⚠ كود غير موجود",IF(O1502&lt;&gt;"",O1502,IF(N1502&lt;&gt;"",N1502,IF(H1502="",IF(AND(A1502&lt;&gt;"",WEEKDAY(A1502)=الإعدادات!$B$11),"راحة أسبوعية","غائب"),IF(I1502="","بدون انصراف",IF(N(K1502)&gt;0,"متأخر","حاضر")))))))</f>
        <v/>
      </c>
      <c r="Q1502" s="24" t="str">
        <f aca="false">IF(B1502="","",IF(OR(P1502="غائب",P1502="غياب",P1502="إجازة بدون راتب"),IFERROR(VLOOKUP(B1502,الموظفين!$A$2:$J$501,8,FALSE()),0),0))</f>
        <v/>
      </c>
      <c r="R1502" s="24" t="str">
        <f aca="false">IF(B1502="","",ROUND((N(K1502)+N(L1502))/60*IFERROR(VLOOKUP(B1502,الموظفين!$A$2:$J$501,8,FALSE()),0)/الإعدادات!$B$6*الإعدادات!$B$9,2))</f>
        <v/>
      </c>
      <c r="S1502" s="24" t="str">
        <f aca="false">IF(OR(B1502="",M1502=""),"",ROUND(M1502/60*IFERROR(VLOOKUP(B1502,الموظفين!$A$2:$J$501,9,FALSE()),0),2))</f>
        <v/>
      </c>
      <c r="T1502" s="17"/>
      <c r="U1502" s="23" t="str">
        <f aca="false">IF(OR(A1502="",B1502=""),"",A1502&amp;"|"&amp;B1502)</f>
        <v/>
      </c>
    </row>
    <row r="1503" customFormat="false" ht="15" hidden="false" customHeight="false" outlineLevel="0" collapsed="false">
      <c r="A1503" s="16"/>
      <c r="B1503" s="17"/>
      <c r="C1503" s="18" t="str">
        <f aca="false">IF($B1503="","",IFERROR(VLOOKUP($B1503,الموظفين!$A$2:$J$501,2,FALSE())&amp;"","⚠ كود غير موجود"))</f>
        <v/>
      </c>
      <c r="D1503" s="18" t="str">
        <f aca="false">IF($B1503="","",IFERROR(VLOOKUP($B1503,الموظفين!$A$2:$J$501,3,FALSE())&amp;"",""))</f>
        <v/>
      </c>
      <c r="E1503" s="18" t="str">
        <f aca="false">IF($B1503="","",IFERROR(VLOOKUP($B1503,الموظفين!$A$2:$J$501,5,FALSE())&amp;"",""))</f>
        <v/>
      </c>
      <c r="F1503" s="19" t="str">
        <f aca="false">IF($B1503="","",IFERROR(VLOOKUP($B1503,الموظفين!$A$2:$J$501,6,FALSE()),""))</f>
        <v/>
      </c>
      <c r="G1503" s="19" t="str">
        <f aca="false">IF($B1503="","",IFERROR(VLOOKUP($B1503,الموظفين!$A$2:$J$501,7,FALSE()),""))</f>
        <v/>
      </c>
      <c r="H1503" s="20"/>
      <c r="I1503" s="20"/>
      <c r="J1503" s="21" t="str">
        <f aca="false">IF(OR(H1503="",I1503=""),"",ROUND(MOD(I1503-H1503,1)*24,2))</f>
        <v/>
      </c>
      <c r="K1503" s="22" t="str">
        <f aca="false">IF(OR(H1503="",F1503=""),"",IF(ROUND(MAX(0,MOD(H1503-F1503+0.5,1)-0.5)*1440,0)&gt;IFERROR(VLOOKUP(E1503,الورديات!$A$2:$E$21,5,FALSE()),0),ROUND(MAX(0,MOD(H1503-F1503+0.5,1)-0.5)*1440,0),0))</f>
        <v/>
      </c>
      <c r="L1503" s="22" t="str">
        <f aca="false">IF(OR(I1503="",G1503=""),"",ROUND(MAX(0,MOD(G1503-I1503+0.5,1)-0.5)*1440,0))</f>
        <v/>
      </c>
      <c r="M1503" s="22" t="str">
        <f aca="false">IF(OR(I1503="",G1503=""),"",IF(ROUND(MAX(0,MOD(I1503-G1503+0.5,1)-0.5)*1440,0)&gt;=الإعدادات!$B$8,ROUND(MAX(0,MOD(I1503-G1503+0.5,1)-0.5)*1440,0),0))</f>
        <v/>
      </c>
      <c r="N1503" s="18" t="str">
        <f aca="false">IF(OR(A1503="",B1503=""),"",IF(COUNTIFS(الإجازات!$A$2:$A$1001,B1503,الإجازات!$D$2:$D$1001,"&lt;="&amp;A1503,الإجازات!$E$2:$E$1001,"&gt;="&amp;A1503,الإجازات!$G$2:$G$1001,"مقبولة")=0,"",LOOKUP(2,1/((الإجازات!$A$2:$A$1001=B1503)*(الإجازات!$D$2:$D$1001&lt;=A1503)*(الإجازات!$E$2:$E$1001&gt;=A1503)*(الإجازات!$G$2:$G$1001="مقبولة")),الإجازات!$C$2:$C$1001)))</f>
        <v/>
      </c>
      <c r="O1503" s="17"/>
      <c r="P1503" s="23" t="str">
        <f aca="false">IF(B1503="","",IF(ISNA(MATCH(B1503,الموظفين!$A$2:$A$501,0)),"⚠ كود غير موجود",IF(O1503&lt;&gt;"",O1503,IF(N1503&lt;&gt;"",N1503,IF(H1503="",IF(AND(A1503&lt;&gt;"",WEEKDAY(A1503)=الإعدادات!$B$11),"راحة أسبوعية","غائب"),IF(I1503="","بدون انصراف",IF(N(K1503)&gt;0,"متأخر","حاضر")))))))</f>
        <v/>
      </c>
      <c r="Q1503" s="24" t="str">
        <f aca="false">IF(B1503="","",IF(OR(P1503="غائب",P1503="غياب",P1503="إجازة بدون راتب"),IFERROR(VLOOKUP(B1503,الموظفين!$A$2:$J$501,8,FALSE()),0),0))</f>
        <v/>
      </c>
      <c r="R1503" s="24" t="str">
        <f aca="false">IF(B1503="","",ROUND((N(K1503)+N(L1503))/60*IFERROR(VLOOKUP(B1503,الموظفين!$A$2:$J$501,8,FALSE()),0)/الإعدادات!$B$6*الإعدادات!$B$9,2))</f>
        <v/>
      </c>
      <c r="S1503" s="24" t="str">
        <f aca="false">IF(OR(B1503="",M1503=""),"",ROUND(M1503/60*IFERROR(VLOOKUP(B1503,الموظفين!$A$2:$J$501,9,FALSE()),0),2))</f>
        <v/>
      </c>
      <c r="T1503" s="17"/>
      <c r="U1503" s="23" t="str">
        <f aca="false">IF(OR(A1503="",B1503=""),"",A1503&amp;"|"&amp;B1503)</f>
        <v/>
      </c>
    </row>
    <row r="1504" customFormat="false" ht="15" hidden="false" customHeight="false" outlineLevel="0" collapsed="false">
      <c r="A1504" s="16"/>
      <c r="B1504" s="17"/>
      <c r="C1504" s="18" t="str">
        <f aca="false">IF($B1504="","",IFERROR(VLOOKUP($B1504,الموظفين!$A$2:$J$501,2,FALSE())&amp;"","⚠ كود غير موجود"))</f>
        <v/>
      </c>
      <c r="D1504" s="18" t="str">
        <f aca="false">IF($B1504="","",IFERROR(VLOOKUP($B1504,الموظفين!$A$2:$J$501,3,FALSE())&amp;"",""))</f>
        <v/>
      </c>
      <c r="E1504" s="18" t="str">
        <f aca="false">IF($B1504="","",IFERROR(VLOOKUP($B1504,الموظفين!$A$2:$J$501,5,FALSE())&amp;"",""))</f>
        <v/>
      </c>
      <c r="F1504" s="19" t="str">
        <f aca="false">IF($B1504="","",IFERROR(VLOOKUP($B1504,الموظفين!$A$2:$J$501,6,FALSE()),""))</f>
        <v/>
      </c>
      <c r="G1504" s="19" t="str">
        <f aca="false">IF($B1504="","",IFERROR(VLOOKUP($B1504,الموظفين!$A$2:$J$501,7,FALSE()),""))</f>
        <v/>
      </c>
      <c r="H1504" s="20"/>
      <c r="I1504" s="20"/>
      <c r="J1504" s="21" t="str">
        <f aca="false">IF(OR(H1504="",I1504=""),"",ROUND(MOD(I1504-H1504,1)*24,2))</f>
        <v/>
      </c>
      <c r="K1504" s="22" t="str">
        <f aca="false">IF(OR(H1504="",F1504=""),"",IF(ROUND(MAX(0,MOD(H1504-F1504+0.5,1)-0.5)*1440,0)&gt;IFERROR(VLOOKUP(E1504,الورديات!$A$2:$E$21,5,FALSE()),0),ROUND(MAX(0,MOD(H1504-F1504+0.5,1)-0.5)*1440,0),0))</f>
        <v/>
      </c>
      <c r="L1504" s="22" t="str">
        <f aca="false">IF(OR(I1504="",G1504=""),"",ROUND(MAX(0,MOD(G1504-I1504+0.5,1)-0.5)*1440,0))</f>
        <v/>
      </c>
      <c r="M1504" s="22" t="str">
        <f aca="false">IF(OR(I1504="",G1504=""),"",IF(ROUND(MAX(0,MOD(I1504-G1504+0.5,1)-0.5)*1440,0)&gt;=الإعدادات!$B$8,ROUND(MAX(0,MOD(I1504-G1504+0.5,1)-0.5)*1440,0),0))</f>
        <v/>
      </c>
      <c r="N1504" s="18" t="str">
        <f aca="false">IF(OR(A1504="",B1504=""),"",IF(COUNTIFS(الإجازات!$A$2:$A$1001,B1504,الإجازات!$D$2:$D$1001,"&lt;="&amp;A1504,الإجازات!$E$2:$E$1001,"&gt;="&amp;A1504,الإجازات!$G$2:$G$1001,"مقبولة")=0,"",LOOKUP(2,1/((الإجازات!$A$2:$A$1001=B1504)*(الإجازات!$D$2:$D$1001&lt;=A1504)*(الإجازات!$E$2:$E$1001&gt;=A1504)*(الإجازات!$G$2:$G$1001="مقبولة")),الإجازات!$C$2:$C$1001)))</f>
        <v/>
      </c>
      <c r="O1504" s="17"/>
      <c r="P1504" s="23" t="str">
        <f aca="false">IF(B1504="","",IF(ISNA(MATCH(B1504,الموظفين!$A$2:$A$501,0)),"⚠ كود غير موجود",IF(O1504&lt;&gt;"",O1504,IF(N1504&lt;&gt;"",N1504,IF(H1504="",IF(AND(A1504&lt;&gt;"",WEEKDAY(A1504)=الإعدادات!$B$11),"راحة أسبوعية","غائب"),IF(I1504="","بدون انصراف",IF(N(K1504)&gt;0,"متأخر","حاضر")))))))</f>
        <v/>
      </c>
      <c r="Q1504" s="24" t="str">
        <f aca="false">IF(B1504="","",IF(OR(P1504="غائب",P1504="غياب",P1504="إجازة بدون راتب"),IFERROR(VLOOKUP(B1504,الموظفين!$A$2:$J$501,8,FALSE()),0),0))</f>
        <v/>
      </c>
      <c r="R1504" s="24" t="str">
        <f aca="false">IF(B1504="","",ROUND((N(K1504)+N(L1504))/60*IFERROR(VLOOKUP(B1504,الموظفين!$A$2:$J$501,8,FALSE()),0)/الإعدادات!$B$6*الإعدادات!$B$9,2))</f>
        <v/>
      </c>
      <c r="S1504" s="24" t="str">
        <f aca="false">IF(OR(B1504="",M1504=""),"",ROUND(M1504/60*IFERROR(VLOOKUP(B1504,الموظفين!$A$2:$J$501,9,FALSE()),0),2))</f>
        <v/>
      </c>
      <c r="T1504" s="17"/>
      <c r="U1504" s="23" t="str">
        <f aca="false">IF(OR(A1504="",B1504=""),"",A1504&amp;"|"&amp;B1504)</f>
        <v/>
      </c>
    </row>
    <row r="1505" customFormat="false" ht="15" hidden="false" customHeight="false" outlineLevel="0" collapsed="false">
      <c r="A1505" s="16"/>
      <c r="B1505" s="17"/>
      <c r="C1505" s="18" t="str">
        <f aca="false">IF($B1505="","",IFERROR(VLOOKUP($B1505,الموظفين!$A$2:$J$501,2,FALSE())&amp;"","⚠ كود غير موجود"))</f>
        <v/>
      </c>
      <c r="D1505" s="18" t="str">
        <f aca="false">IF($B1505="","",IFERROR(VLOOKUP($B1505,الموظفين!$A$2:$J$501,3,FALSE())&amp;"",""))</f>
        <v/>
      </c>
      <c r="E1505" s="18" t="str">
        <f aca="false">IF($B1505="","",IFERROR(VLOOKUP($B1505,الموظفين!$A$2:$J$501,5,FALSE())&amp;"",""))</f>
        <v/>
      </c>
      <c r="F1505" s="19" t="str">
        <f aca="false">IF($B1505="","",IFERROR(VLOOKUP($B1505,الموظفين!$A$2:$J$501,6,FALSE()),""))</f>
        <v/>
      </c>
      <c r="G1505" s="19" t="str">
        <f aca="false">IF($B1505="","",IFERROR(VLOOKUP($B1505,الموظفين!$A$2:$J$501,7,FALSE()),""))</f>
        <v/>
      </c>
      <c r="H1505" s="20"/>
      <c r="I1505" s="20"/>
      <c r="J1505" s="21" t="str">
        <f aca="false">IF(OR(H1505="",I1505=""),"",ROUND(MOD(I1505-H1505,1)*24,2))</f>
        <v/>
      </c>
      <c r="K1505" s="22" t="str">
        <f aca="false">IF(OR(H1505="",F1505=""),"",IF(ROUND(MAX(0,MOD(H1505-F1505+0.5,1)-0.5)*1440,0)&gt;IFERROR(VLOOKUP(E1505,الورديات!$A$2:$E$21,5,FALSE()),0),ROUND(MAX(0,MOD(H1505-F1505+0.5,1)-0.5)*1440,0),0))</f>
        <v/>
      </c>
      <c r="L1505" s="22" t="str">
        <f aca="false">IF(OR(I1505="",G1505=""),"",ROUND(MAX(0,MOD(G1505-I1505+0.5,1)-0.5)*1440,0))</f>
        <v/>
      </c>
      <c r="M1505" s="22" t="str">
        <f aca="false">IF(OR(I1505="",G1505=""),"",IF(ROUND(MAX(0,MOD(I1505-G1505+0.5,1)-0.5)*1440,0)&gt;=الإعدادات!$B$8,ROUND(MAX(0,MOD(I1505-G1505+0.5,1)-0.5)*1440,0),0))</f>
        <v/>
      </c>
      <c r="N1505" s="18" t="str">
        <f aca="false">IF(OR(A1505="",B1505=""),"",IF(COUNTIFS(الإجازات!$A$2:$A$1001,B1505,الإجازات!$D$2:$D$1001,"&lt;="&amp;A1505,الإجازات!$E$2:$E$1001,"&gt;="&amp;A1505,الإجازات!$G$2:$G$1001,"مقبولة")=0,"",LOOKUP(2,1/((الإجازات!$A$2:$A$1001=B1505)*(الإجازات!$D$2:$D$1001&lt;=A1505)*(الإجازات!$E$2:$E$1001&gt;=A1505)*(الإجازات!$G$2:$G$1001="مقبولة")),الإجازات!$C$2:$C$1001)))</f>
        <v/>
      </c>
      <c r="O1505" s="17"/>
      <c r="P1505" s="23" t="str">
        <f aca="false">IF(B1505="","",IF(ISNA(MATCH(B1505,الموظفين!$A$2:$A$501,0)),"⚠ كود غير موجود",IF(O1505&lt;&gt;"",O1505,IF(N1505&lt;&gt;"",N1505,IF(H1505="",IF(AND(A1505&lt;&gt;"",WEEKDAY(A1505)=الإعدادات!$B$11),"راحة أسبوعية","غائب"),IF(I1505="","بدون انصراف",IF(N(K1505)&gt;0,"متأخر","حاضر")))))))</f>
        <v/>
      </c>
      <c r="Q1505" s="24" t="str">
        <f aca="false">IF(B1505="","",IF(OR(P1505="غائب",P1505="غياب",P1505="إجازة بدون راتب"),IFERROR(VLOOKUP(B1505,الموظفين!$A$2:$J$501,8,FALSE()),0),0))</f>
        <v/>
      </c>
      <c r="R1505" s="24" t="str">
        <f aca="false">IF(B1505="","",ROUND((N(K1505)+N(L1505))/60*IFERROR(VLOOKUP(B1505,الموظفين!$A$2:$J$501,8,FALSE()),0)/الإعدادات!$B$6*الإعدادات!$B$9,2))</f>
        <v/>
      </c>
      <c r="S1505" s="24" t="str">
        <f aca="false">IF(OR(B1505="",M1505=""),"",ROUND(M1505/60*IFERROR(VLOOKUP(B1505,الموظفين!$A$2:$J$501,9,FALSE()),0),2))</f>
        <v/>
      </c>
      <c r="T1505" s="17"/>
      <c r="U1505" s="23" t="str">
        <f aca="false">IF(OR(A1505="",B1505=""),"",A1505&amp;"|"&amp;B1505)</f>
        <v/>
      </c>
    </row>
    <row r="1506" customFormat="false" ht="15" hidden="false" customHeight="false" outlineLevel="0" collapsed="false">
      <c r="A1506" s="16"/>
      <c r="B1506" s="17"/>
      <c r="C1506" s="18" t="str">
        <f aca="false">IF($B1506="","",IFERROR(VLOOKUP($B1506,الموظفين!$A$2:$J$501,2,FALSE())&amp;"","⚠ كود غير موجود"))</f>
        <v/>
      </c>
      <c r="D1506" s="18" t="str">
        <f aca="false">IF($B1506="","",IFERROR(VLOOKUP($B1506,الموظفين!$A$2:$J$501,3,FALSE())&amp;"",""))</f>
        <v/>
      </c>
      <c r="E1506" s="18" t="str">
        <f aca="false">IF($B1506="","",IFERROR(VLOOKUP($B1506,الموظفين!$A$2:$J$501,5,FALSE())&amp;"",""))</f>
        <v/>
      </c>
      <c r="F1506" s="19" t="str">
        <f aca="false">IF($B1506="","",IFERROR(VLOOKUP($B1506,الموظفين!$A$2:$J$501,6,FALSE()),""))</f>
        <v/>
      </c>
      <c r="G1506" s="19" t="str">
        <f aca="false">IF($B1506="","",IFERROR(VLOOKUP($B1506,الموظفين!$A$2:$J$501,7,FALSE()),""))</f>
        <v/>
      </c>
      <c r="H1506" s="20"/>
      <c r="I1506" s="20"/>
      <c r="J1506" s="21" t="str">
        <f aca="false">IF(OR(H1506="",I1506=""),"",ROUND(MOD(I1506-H1506,1)*24,2))</f>
        <v/>
      </c>
      <c r="K1506" s="22" t="str">
        <f aca="false">IF(OR(H1506="",F1506=""),"",IF(ROUND(MAX(0,MOD(H1506-F1506+0.5,1)-0.5)*1440,0)&gt;IFERROR(VLOOKUP(E1506,الورديات!$A$2:$E$21,5,FALSE()),0),ROUND(MAX(0,MOD(H1506-F1506+0.5,1)-0.5)*1440,0),0))</f>
        <v/>
      </c>
      <c r="L1506" s="22" t="str">
        <f aca="false">IF(OR(I1506="",G1506=""),"",ROUND(MAX(0,MOD(G1506-I1506+0.5,1)-0.5)*1440,0))</f>
        <v/>
      </c>
      <c r="M1506" s="22" t="str">
        <f aca="false">IF(OR(I1506="",G1506=""),"",IF(ROUND(MAX(0,MOD(I1506-G1506+0.5,1)-0.5)*1440,0)&gt;=الإعدادات!$B$8,ROUND(MAX(0,MOD(I1506-G1506+0.5,1)-0.5)*1440,0),0))</f>
        <v/>
      </c>
      <c r="N1506" s="18" t="str">
        <f aca="false">IF(OR(A1506="",B1506=""),"",IF(COUNTIFS(الإجازات!$A$2:$A$1001,B1506,الإجازات!$D$2:$D$1001,"&lt;="&amp;A1506,الإجازات!$E$2:$E$1001,"&gt;="&amp;A1506,الإجازات!$G$2:$G$1001,"مقبولة")=0,"",LOOKUP(2,1/((الإجازات!$A$2:$A$1001=B1506)*(الإجازات!$D$2:$D$1001&lt;=A1506)*(الإجازات!$E$2:$E$1001&gt;=A1506)*(الإجازات!$G$2:$G$1001="مقبولة")),الإجازات!$C$2:$C$1001)))</f>
        <v/>
      </c>
      <c r="O1506" s="17"/>
      <c r="P1506" s="23" t="str">
        <f aca="false">IF(B1506="","",IF(ISNA(MATCH(B1506,الموظفين!$A$2:$A$501,0)),"⚠ كود غير موجود",IF(O1506&lt;&gt;"",O1506,IF(N1506&lt;&gt;"",N1506,IF(H1506="",IF(AND(A1506&lt;&gt;"",WEEKDAY(A1506)=الإعدادات!$B$11),"راحة أسبوعية","غائب"),IF(I1506="","بدون انصراف",IF(N(K1506)&gt;0,"متأخر","حاضر")))))))</f>
        <v/>
      </c>
      <c r="Q1506" s="24" t="str">
        <f aca="false">IF(B1506="","",IF(OR(P1506="غائب",P1506="غياب",P1506="إجازة بدون راتب"),IFERROR(VLOOKUP(B1506,الموظفين!$A$2:$J$501,8,FALSE()),0),0))</f>
        <v/>
      </c>
      <c r="R1506" s="24" t="str">
        <f aca="false">IF(B1506="","",ROUND((N(K1506)+N(L1506))/60*IFERROR(VLOOKUP(B1506,الموظفين!$A$2:$J$501,8,FALSE()),0)/الإعدادات!$B$6*الإعدادات!$B$9,2))</f>
        <v/>
      </c>
      <c r="S1506" s="24" t="str">
        <f aca="false">IF(OR(B1506="",M1506=""),"",ROUND(M1506/60*IFERROR(VLOOKUP(B1506,الموظفين!$A$2:$J$501,9,FALSE()),0),2))</f>
        <v/>
      </c>
      <c r="T1506" s="17"/>
      <c r="U1506" s="23" t="str">
        <f aca="false">IF(OR(A1506="",B1506=""),"",A1506&amp;"|"&amp;B1506)</f>
        <v/>
      </c>
    </row>
    <row r="1507" customFormat="false" ht="15" hidden="false" customHeight="false" outlineLevel="0" collapsed="false">
      <c r="A1507" s="16"/>
      <c r="B1507" s="17"/>
      <c r="C1507" s="18" t="str">
        <f aca="false">IF($B1507="","",IFERROR(VLOOKUP($B1507,الموظفين!$A$2:$J$501,2,FALSE())&amp;"","⚠ كود غير موجود"))</f>
        <v/>
      </c>
      <c r="D1507" s="18" t="str">
        <f aca="false">IF($B1507="","",IFERROR(VLOOKUP($B1507,الموظفين!$A$2:$J$501,3,FALSE())&amp;"",""))</f>
        <v/>
      </c>
      <c r="E1507" s="18" t="str">
        <f aca="false">IF($B1507="","",IFERROR(VLOOKUP($B1507,الموظفين!$A$2:$J$501,5,FALSE())&amp;"",""))</f>
        <v/>
      </c>
      <c r="F1507" s="19" t="str">
        <f aca="false">IF($B1507="","",IFERROR(VLOOKUP($B1507,الموظفين!$A$2:$J$501,6,FALSE()),""))</f>
        <v/>
      </c>
      <c r="G1507" s="19" t="str">
        <f aca="false">IF($B1507="","",IFERROR(VLOOKUP($B1507,الموظفين!$A$2:$J$501,7,FALSE()),""))</f>
        <v/>
      </c>
      <c r="H1507" s="20"/>
      <c r="I1507" s="20"/>
      <c r="J1507" s="21" t="str">
        <f aca="false">IF(OR(H1507="",I1507=""),"",ROUND(MOD(I1507-H1507,1)*24,2))</f>
        <v/>
      </c>
      <c r="K1507" s="22" t="str">
        <f aca="false">IF(OR(H1507="",F1507=""),"",IF(ROUND(MAX(0,MOD(H1507-F1507+0.5,1)-0.5)*1440,0)&gt;IFERROR(VLOOKUP(E1507,الورديات!$A$2:$E$21,5,FALSE()),0),ROUND(MAX(0,MOD(H1507-F1507+0.5,1)-0.5)*1440,0),0))</f>
        <v/>
      </c>
      <c r="L1507" s="22" t="str">
        <f aca="false">IF(OR(I1507="",G1507=""),"",ROUND(MAX(0,MOD(G1507-I1507+0.5,1)-0.5)*1440,0))</f>
        <v/>
      </c>
      <c r="M1507" s="22" t="str">
        <f aca="false">IF(OR(I1507="",G1507=""),"",IF(ROUND(MAX(0,MOD(I1507-G1507+0.5,1)-0.5)*1440,0)&gt;=الإعدادات!$B$8,ROUND(MAX(0,MOD(I1507-G1507+0.5,1)-0.5)*1440,0),0))</f>
        <v/>
      </c>
      <c r="N1507" s="18" t="str">
        <f aca="false">IF(OR(A1507="",B1507=""),"",IF(COUNTIFS(الإجازات!$A$2:$A$1001,B1507,الإجازات!$D$2:$D$1001,"&lt;="&amp;A1507,الإجازات!$E$2:$E$1001,"&gt;="&amp;A1507,الإجازات!$G$2:$G$1001,"مقبولة")=0,"",LOOKUP(2,1/((الإجازات!$A$2:$A$1001=B1507)*(الإجازات!$D$2:$D$1001&lt;=A1507)*(الإجازات!$E$2:$E$1001&gt;=A1507)*(الإجازات!$G$2:$G$1001="مقبولة")),الإجازات!$C$2:$C$1001)))</f>
        <v/>
      </c>
      <c r="O1507" s="17"/>
      <c r="P1507" s="23" t="str">
        <f aca="false">IF(B1507="","",IF(ISNA(MATCH(B1507,الموظفين!$A$2:$A$501,0)),"⚠ كود غير موجود",IF(O1507&lt;&gt;"",O1507,IF(N1507&lt;&gt;"",N1507,IF(H1507="",IF(AND(A1507&lt;&gt;"",WEEKDAY(A1507)=الإعدادات!$B$11),"راحة أسبوعية","غائب"),IF(I1507="","بدون انصراف",IF(N(K1507)&gt;0,"متأخر","حاضر")))))))</f>
        <v/>
      </c>
      <c r="Q1507" s="24" t="str">
        <f aca="false">IF(B1507="","",IF(OR(P1507="غائب",P1507="غياب",P1507="إجازة بدون راتب"),IFERROR(VLOOKUP(B1507,الموظفين!$A$2:$J$501,8,FALSE()),0),0))</f>
        <v/>
      </c>
      <c r="R1507" s="24" t="str">
        <f aca="false">IF(B1507="","",ROUND((N(K1507)+N(L1507))/60*IFERROR(VLOOKUP(B1507,الموظفين!$A$2:$J$501,8,FALSE()),0)/الإعدادات!$B$6*الإعدادات!$B$9,2))</f>
        <v/>
      </c>
      <c r="S1507" s="24" t="str">
        <f aca="false">IF(OR(B1507="",M1507=""),"",ROUND(M1507/60*IFERROR(VLOOKUP(B1507,الموظفين!$A$2:$J$501,9,FALSE()),0),2))</f>
        <v/>
      </c>
      <c r="T1507" s="17"/>
      <c r="U1507" s="23" t="str">
        <f aca="false">IF(OR(A1507="",B1507=""),"",A1507&amp;"|"&amp;B1507)</f>
        <v/>
      </c>
    </row>
    <row r="1508" customFormat="false" ht="15" hidden="false" customHeight="false" outlineLevel="0" collapsed="false">
      <c r="A1508" s="16"/>
      <c r="B1508" s="17"/>
      <c r="C1508" s="18" t="str">
        <f aca="false">IF($B1508="","",IFERROR(VLOOKUP($B1508,الموظفين!$A$2:$J$501,2,FALSE())&amp;"","⚠ كود غير موجود"))</f>
        <v/>
      </c>
      <c r="D1508" s="18" t="str">
        <f aca="false">IF($B1508="","",IFERROR(VLOOKUP($B1508,الموظفين!$A$2:$J$501,3,FALSE())&amp;"",""))</f>
        <v/>
      </c>
      <c r="E1508" s="18" t="str">
        <f aca="false">IF($B1508="","",IFERROR(VLOOKUP($B1508,الموظفين!$A$2:$J$501,5,FALSE())&amp;"",""))</f>
        <v/>
      </c>
      <c r="F1508" s="19" t="str">
        <f aca="false">IF($B1508="","",IFERROR(VLOOKUP($B1508,الموظفين!$A$2:$J$501,6,FALSE()),""))</f>
        <v/>
      </c>
      <c r="G1508" s="19" t="str">
        <f aca="false">IF($B1508="","",IFERROR(VLOOKUP($B1508,الموظفين!$A$2:$J$501,7,FALSE()),""))</f>
        <v/>
      </c>
      <c r="H1508" s="20"/>
      <c r="I1508" s="20"/>
      <c r="J1508" s="21" t="str">
        <f aca="false">IF(OR(H1508="",I1508=""),"",ROUND(MOD(I1508-H1508,1)*24,2))</f>
        <v/>
      </c>
      <c r="K1508" s="22" t="str">
        <f aca="false">IF(OR(H1508="",F1508=""),"",IF(ROUND(MAX(0,MOD(H1508-F1508+0.5,1)-0.5)*1440,0)&gt;IFERROR(VLOOKUP(E1508,الورديات!$A$2:$E$21,5,FALSE()),0),ROUND(MAX(0,MOD(H1508-F1508+0.5,1)-0.5)*1440,0),0))</f>
        <v/>
      </c>
      <c r="L1508" s="22" t="str">
        <f aca="false">IF(OR(I1508="",G1508=""),"",ROUND(MAX(0,MOD(G1508-I1508+0.5,1)-0.5)*1440,0))</f>
        <v/>
      </c>
      <c r="M1508" s="22" t="str">
        <f aca="false">IF(OR(I1508="",G1508=""),"",IF(ROUND(MAX(0,MOD(I1508-G1508+0.5,1)-0.5)*1440,0)&gt;=الإعدادات!$B$8,ROUND(MAX(0,MOD(I1508-G1508+0.5,1)-0.5)*1440,0),0))</f>
        <v/>
      </c>
      <c r="N1508" s="18" t="str">
        <f aca="false">IF(OR(A1508="",B1508=""),"",IF(COUNTIFS(الإجازات!$A$2:$A$1001,B1508,الإجازات!$D$2:$D$1001,"&lt;="&amp;A1508,الإجازات!$E$2:$E$1001,"&gt;="&amp;A1508,الإجازات!$G$2:$G$1001,"مقبولة")=0,"",LOOKUP(2,1/((الإجازات!$A$2:$A$1001=B1508)*(الإجازات!$D$2:$D$1001&lt;=A1508)*(الإجازات!$E$2:$E$1001&gt;=A1508)*(الإجازات!$G$2:$G$1001="مقبولة")),الإجازات!$C$2:$C$1001)))</f>
        <v/>
      </c>
      <c r="O1508" s="17"/>
      <c r="P1508" s="23" t="str">
        <f aca="false">IF(B1508="","",IF(ISNA(MATCH(B1508,الموظفين!$A$2:$A$501,0)),"⚠ كود غير موجود",IF(O1508&lt;&gt;"",O1508,IF(N1508&lt;&gt;"",N1508,IF(H1508="",IF(AND(A1508&lt;&gt;"",WEEKDAY(A1508)=الإعدادات!$B$11),"راحة أسبوعية","غائب"),IF(I1508="","بدون انصراف",IF(N(K1508)&gt;0,"متأخر","حاضر")))))))</f>
        <v/>
      </c>
      <c r="Q1508" s="24" t="str">
        <f aca="false">IF(B1508="","",IF(OR(P1508="غائب",P1508="غياب",P1508="إجازة بدون راتب"),IFERROR(VLOOKUP(B1508,الموظفين!$A$2:$J$501,8,FALSE()),0),0))</f>
        <v/>
      </c>
      <c r="R1508" s="24" t="str">
        <f aca="false">IF(B1508="","",ROUND((N(K1508)+N(L1508))/60*IFERROR(VLOOKUP(B1508,الموظفين!$A$2:$J$501,8,FALSE()),0)/الإعدادات!$B$6*الإعدادات!$B$9,2))</f>
        <v/>
      </c>
      <c r="S1508" s="24" t="str">
        <f aca="false">IF(OR(B1508="",M1508=""),"",ROUND(M1508/60*IFERROR(VLOOKUP(B1508,الموظفين!$A$2:$J$501,9,FALSE()),0),2))</f>
        <v/>
      </c>
      <c r="T1508" s="17"/>
      <c r="U1508" s="23" t="str">
        <f aca="false">IF(OR(A1508="",B1508=""),"",A1508&amp;"|"&amp;B1508)</f>
        <v/>
      </c>
    </row>
    <row r="1509" customFormat="false" ht="15" hidden="false" customHeight="false" outlineLevel="0" collapsed="false">
      <c r="A1509" s="16"/>
      <c r="B1509" s="17"/>
      <c r="C1509" s="18" t="str">
        <f aca="false">IF($B1509="","",IFERROR(VLOOKUP($B1509,الموظفين!$A$2:$J$501,2,FALSE())&amp;"","⚠ كود غير موجود"))</f>
        <v/>
      </c>
      <c r="D1509" s="18" t="str">
        <f aca="false">IF($B1509="","",IFERROR(VLOOKUP($B1509,الموظفين!$A$2:$J$501,3,FALSE())&amp;"",""))</f>
        <v/>
      </c>
      <c r="E1509" s="18" t="str">
        <f aca="false">IF($B1509="","",IFERROR(VLOOKUP($B1509,الموظفين!$A$2:$J$501,5,FALSE())&amp;"",""))</f>
        <v/>
      </c>
      <c r="F1509" s="19" t="str">
        <f aca="false">IF($B1509="","",IFERROR(VLOOKUP($B1509,الموظفين!$A$2:$J$501,6,FALSE()),""))</f>
        <v/>
      </c>
      <c r="G1509" s="19" t="str">
        <f aca="false">IF($B1509="","",IFERROR(VLOOKUP($B1509,الموظفين!$A$2:$J$501,7,FALSE()),""))</f>
        <v/>
      </c>
      <c r="H1509" s="20"/>
      <c r="I1509" s="20"/>
      <c r="J1509" s="21" t="str">
        <f aca="false">IF(OR(H1509="",I1509=""),"",ROUND(MOD(I1509-H1509,1)*24,2))</f>
        <v/>
      </c>
      <c r="K1509" s="22" t="str">
        <f aca="false">IF(OR(H1509="",F1509=""),"",IF(ROUND(MAX(0,MOD(H1509-F1509+0.5,1)-0.5)*1440,0)&gt;IFERROR(VLOOKUP(E1509,الورديات!$A$2:$E$21,5,FALSE()),0),ROUND(MAX(0,MOD(H1509-F1509+0.5,1)-0.5)*1440,0),0))</f>
        <v/>
      </c>
      <c r="L1509" s="22" t="str">
        <f aca="false">IF(OR(I1509="",G1509=""),"",ROUND(MAX(0,MOD(G1509-I1509+0.5,1)-0.5)*1440,0))</f>
        <v/>
      </c>
      <c r="M1509" s="22" t="str">
        <f aca="false">IF(OR(I1509="",G1509=""),"",IF(ROUND(MAX(0,MOD(I1509-G1509+0.5,1)-0.5)*1440,0)&gt;=الإعدادات!$B$8,ROUND(MAX(0,MOD(I1509-G1509+0.5,1)-0.5)*1440,0),0))</f>
        <v/>
      </c>
      <c r="N1509" s="18" t="str">
        <f aca="false">IF(OR(A1509="",B1509=""),"",IF(COUNTIFS(الإجازات!$A$2:$A$1001,B1509,الإجازات!$D$2:$D$1001,"&lt;="&amp;A1509,الإجازات!$E$2:$E$1001,"&gt;="&amp;A1509,الإجازات!$G$2:$G$1001,"مقبولة")=0,"",LOOKUP(2,1/((الإجازات!$A$2:$A$1001=B1509)*(الإجازات!$D$2:$D$1001&lt;=A1509)*(الإجازات!$E$2:$E$1001&gt;=A1509)*(الإجازات!$G$2:$G$1001="مقبولة")),الإجازات!$C$2:$C$1001)))</f>
        <v/>
      </c>
      <c r="O1509" s="17"/>
      <c r="P1509" s="23" t="str">
        <f aca="false">IF(B1509="","",IF(ISNA(MATCH(B1509,الموظفين!$A$2:$A$501,0)),"⚠ كود غير موجود",IF(O1509&lt;&gt;"",O1509,IF(N1509&lt;&gt;"",N1509,IF(H1509="",IF(AND(A1509&lt;&gt;"",WEEKDAY(A1509)=الإعدادات!$B$11),"راحة أسبوعية","غائب"),IF(I1509="","بدون انصراف",IF(N(K1509)&gt;0,"متأخر","حاضر")))))))</f>
        <v/>
      </c>
      <c r="Q1509" s="24" t="str">
        <f aca="false">IF(B1509="","",IF(OR(P1509="غائب",P1509="غياب",P1509="إجازة بدون راتب"),IFERROR(VLOOKUP(B1509,الموظفين!$A$2:$J$501,8,FALSE()),0),0))</f>
        <v/>
      </c>
      <c r="R1509" s="24" t="str">
        <f aca="false">IF(B1509="","",ROUND((N(K1509)+N(L1509))/60*IFERROR(VLOOKUP(B1509,الموظفين!$A$2:$J$501,8,FALSE()),0)/الإعدادات!$B$6*الإعدادات!$B$9,2))</f>
        <v/>
      </c>
      <c r="S1509" s="24" t="str">
        <f aca="false">IF(OR(B1509="",M1509=""),"",ROUND(M1509/60*IFERROR(VLOOKUP(B1509,الموظفين!$A$2:$J$501,9,FALSE()),0),2))</f>
        <v/>
      </c>
      <c r="T1509" s="17"/>
      <c r="U1509" s="23" t="str">
        <f aca="false">IF(OR(A1509="",B1509=""),"",A1509&amp;"|"&amp;B1509)</f>
        <v/>
      </c>
    </row>
    <row r="1510" customFormat="false" ht="15" hidden="false" customHeight="false" outlineLevel="0" collapsed="false">
      <c r="A1510" s="16"/>
      <c r="B1510" s="17"/>
      <c r="C1510" s="18" t="str">
        <f aca="false">IF($B1510="","",IFERROR(VLOOKUP($B1510,الموظفين!$A$2:$J$501,2,FALSE())&amp;"","⚠ كود غير موجود"))</f>
        <v/>
      </c>
      <c r="D1510" s="18" t="str">
        <f aca="false">IF($B1510="","",IFERROR(VLOOKUP($B1510,الموظفين!$A$2:$J$501,3,FALSE())&amp;"",""))</f>
        <v/>
      </c>
      <c r="E1510" s="18" t="str">
        <f aca="false">IF($B1510="","",IFERROR(VLOOKUP($B1510,الموظفين!$A$2:$J$501,5,FALSE())&amp;"",""))</f>
        <v/>
      </c>
      <c r="F1510" s="19" t="str">
        <f aca="false">IF($B1510="","",IFERROR(VLOOKUP($B1510,الموظفين!$A$2:$J$501,6,FALSE()),""))</f>
        <v/>
      </c>
      <c r="G1510" s="19" t="str">
        <f aca="false">IF($B1510="","",IFERROR(VLOOKUP($B1510,الموظفين!$A$2:$J$501,7,FALSE()),""))</f>
        <v/>
      </c>
      <c r="H1510" s="20"/>
      <c r="I1510" s="20"/>
      <c r="J1510" s="21" t="str">
        <f aca="false">IF(OR(H1510="",I1510=""),"",ROUND(MOD(I1510-H1510,1)*24,2))</f>
        <v/>
      </c>
      <c r="K1510" s="22" t="str">
        <f aca="false">IF(OR(H1510="",F1510=""),"",IF(ROUND(MAX(0,MOD(H1510-F1510+0.5,1)-0.5)*1440,0)&gt;IFERROR(VLOOKUP(E1510,الورديات!$A$2:$E$21,5,FALSE()),0),ROUND(MAX(0,MOD(H1510-F1510+0.5,1)-0.5)*1440,0),0))</f>
        <v/>
      </c>
      <c r="L1510" s="22" t="str">
        <f aca="false">IF(OR(I1510="",G1510=""),"",ROUND(MAX(0,MOD(G1510-I1510+0.5,1)-0.5)*1440,0))</f>
        <v/>
      </c>
      <c r="M1510" s="22" t="str">
        <f aca="false">IF(OR(I1510="",G1510=""),"",IF(ROUND(MAX(0,MOD(I1510-G1510+0.5,1)-0.5)*1440,0)&gt;=الإعدادات!$B$8,ROUND(MAX(0,MOD(I1510-G1510+0.5,1)-0.5)*1440,0),0))</f>
        <v/>
      </c>
      <c r="N1510" s="18" t="str">
        <f aca="false">IF(OR(A1510="",B1510=""),"",IF(COUNTIFS(الإجازات!$A$2:$A$1001,B1510,الإجازات!$D$2:$D$1001,"&lt;="&amp;A1510,الإجازات!$E$2:$E$1001,"&gt;="&amp;A1510,الإجازات!$G$2:$G$1001,"مقبولة")=0,"",LOOKUP(2,1/((الإجازات!$A$2:$A$1001=B1510)*(الإجازات!$D$2:$D$1001&lt;=A1510)*(الإجازات!$E$2:$E$1001&gt;=A1510)*(الإجازات!$G$2:$G$1001="مقبولة")),الإجازات!$C$2:$C$1001)))</f>
        <v/>
      </c>
      <c r="O1510" s="17"/>
      <c r="P1510" s="23" t="str">
        <f aca="false">IF(B1510="","",IF(ISNA(MATCH(B1510,الموظفين!$A$2:$A$501,0)),"⚠ كود غير موجود",IF(O1510&lt;&gt;"",O1510,IF(N1510&lt;&gt;"",N1510,IF(H1510="",IF(AND(A1510&lt;&gt;"",WEEKDAY(A1510)=الإعدادات!$B$11),"راحة أسبوعية","غائب"),IF(I1510="","بدون انصراف",IF(N(K1510)&gt;0,"متأخر","حاضر")))))))</f>
        <v/>
      </c>
      <c r="Q1510" s="24" t="str">
        <f aca="false">IF(B1510="","",IF(OR(P1510="غائب",P1510="غياب",P1510="إجازة بدون راتب"),IFERROR(VLOOKUP(B1510,الموظفين!$A$2:$J$501,8,FALSE()),0),0))</f>
        <v/>
      </c>
      <c r="R1510" s="24" t="str">
        <f aca="false">IF(B1510="","",ROUND((N(K1510)+N(L1510))/60*IFERROR(VLOOKUP(B1510,الموظفين!$A$2:$J$501,8,FALSE()),0)/الإعدادات!$B$6*الإعدادات!$B$9,2))</f>
        <v/>
      </c>
      <c r="S1510" s="24" t="str">
        <f aca="false">IF(OR(B1510="",M1510=""),"",ROUND(M1510/60*IFERROR(VLOOKUP(B1510,الموظفين!$A$2:$J$501,9,FALSE()),0),2))</f>
        <v/>
      </c>
      <c r="T1510" s="17"/>
      <c r="U1510" s="23" t="str">
        <f aca="false">IF(OR(A1510="",B1510=""),"",A1510&amp;"|"&amp;B1510)</f>
        <v/>
      </c>
    </row>
    <row r="1511" customFormat="false" ht="15" hidden="false" customHeight="false" outlineLevel="0" collapsed="false">
      <c r="A1511" s="16"/>
      <c r="B1511" s="17"/>
      <c r="C1511" s="18" t="str">
        <f aca="false">IF($B1511="","",IFERROR(VLOOKUP($B1511,الموظفين!$A$2:$J$501,2,FALSE())&amp;"","⚠ كود غير موجود"))</f>
        <v/>
      </c>
      <c r="D1511" s="18" t="str">
        <f aca="false">IF($B1511="","",IFERROR(VLOOKUP($B1511,الموظفين!$A$2:$J$501,3,FALSE())&amp;"",""))</f>
        <v/>
      </c>
      <c r="E1511" s="18" t="str">
        <f aca="false">IF($B1511="","",IFERROR(VLOOKUP($B1511,الموظفين!$A$2:$J$501,5,FALSE())&amp;"",""))</f>
        <v/>
      </c>
      <c r="F1511" s="19" t="str">
        <f aca="false">IF($B1511="","",IFERROR(VLOOKUP($B1511,الموظفين!$A$2:$J$501,6,FALSE()),""))</f>
        <v/>
      </c>
      <c r="G1511" s="19" t="str">
        <f aca="false">IF($B1511="","",IFERROR(VLOOKUP($B1511,الموظفين!$A$2:$J$501,7,FALSE()),""))</f>
        <v/>
      </c>
      <c r="H1511" s="20"/>
      <c r="I1511" s="20"/>
      <c r="J1511" s="21" t="str">
        <f aca="false">IF(OR(H1511="",I1511=""),"",ROUND(MOD(I1511-H1511,1)*24,2))</f>
        <v/>
      </c>
      <c r="K1511" s="22" t="str">
        <f aca="false">IF(OR(H1511="",F1511=""),"",IF(ROUND(MAX(0,MOD(H1511-F1511+0.5,1)-0.5)*1440,0)&gt;IFERROR(VLOOKUP(E1511,الورديات!$A$2:$E$21,5,FALSE()),0),ROUND(MAX(0,MOD(H1511-F1511+0.5,1)-0.5)*1440,0),0))</f>
        <v/>
      </c>
      <c r="L1511" s="22" t="str">
        <f aca="false">IF(OR(I1511="",G1511=""),"",ROUND(MAX(0,MOD(G1511-I1511+0.5,1)-0.5)*1440,0))</f>
        <v/>
      </c>
      <c r="M1511" s="22" t="str">
        <f aca="false">IF(OR(I1511="",G1511=""),"",IF(ROUND(MAX(0,MOD(I1511-G1511+0.5,1)-0.5)*1440,0)&gt;=الإعدادات!$B$8,ROUND(MAX(0,MOD(I1511-G1511+0.5,1)-0.5)*1440,0),0))</f>
        <v/>
      </c>
      <c r="N1511" s="18" t="str">
        <f aca="false">IF(OR(A1511="",B1511=""),"",IF(COUNTIFS(الإجازات!$A$2:$A$1001,B1511,الإجازات!$D$2:$D$1001,"&lt;="&amp;A1511,الإجازات!$E$2:$E$1001,"&gt;="&amp;A1511,الإجازات!$G$2:$G$1001,"مقبولة")=0,"",LOOKUP(2,1/((الإجازات!$A$2:$A$1001=B1511)*(الإجازات!$D$2:$D$1001&lt;=A1511)*(الإجازات!$E$2:$E$1001&gt;=A1511)*(الإجازات!$G$2:$G$1001="مقبولة")),الإجازات!$C$2:$C$1001)))</f>
        <v/>
      </c>
      <c r="O1511" s="17"/>
      <c r="P1511" s="23" t="str">
        <f aca="false">IF(B1511="","",IF(ISNA(MATCH(B1511,الموظفين!$A$2:$A$501,0)),"⚠ كود غير موجود",IF(O1511&lt;&gt;"",O1511,IF(N1511&lt;&gt;"",N1511,IF(H1511="",IF(AND(A1511&lt;&gt;"",WEEKDAY(A1511)=الإعدادات!$B$11),"راحة أسبوعية","غائب"),IF(I1511="","بدون انصراف",IF(N(K1511)&gt;0,"متأخر","حاضر")))))))</f>
        <v/>
      </c>
      <c r="Q1511" s="24" t="str">
        <f aca="false">IF(B1511="","",IF(OR(P1511="غائب",P1511="غياب",P1511="إجازة بدون راتب"),IFERROR(VLOOKUP(B1511,الموظفين!$A$2:$J$501,8,FALSE()),0),0))</f>
        <v/>
      </c>
      <c r="R1511" s="24" t="str">
        <f aca="false">IF(B1511="","",ROUND((N(K1511)+N(L1511))/60*IFERROR(VLOOKUP(B1511,الموظفين!$A$2:$J$501,8,FALSE()),0)/الإعدادات!$B$6*الإعدادات!$B$9,2))</f>
        <v/>
      </c>
      <c r="S1511" s="24" t="str">
        <f aca="false">IF(OR(B1511="",M1511=""),"",ROUND(M1511/60*IFERROR(VLOOKUP(B1511,الموظفين!$A$2:$J$501,9,FALSE()),0),2))</f>
        <v/>
      </c>
      <c r="T1511" s="17"/>
      <c r="U1511" s="23" t="str">
        <f aca="false">IF(OR(A1511="",B1511=""),"",A1511&amp;"|"&amp;B1511)</f>
        <v/>
      </c>
    </row>
    <row r="1512" customFormat="false" ht="15" hidden="false" customHeight="false" outlineLevel="0" collapsed="false">
      <c r="A1512" s="16"/>
      <c r="B1512" s="17"/>
      <c r="C1512" s="18" t="str">
        <f aca="false">IF($B1512="","",IFERROR(VLOOKUP($B1512,الموظفين!$A$2:$J$501,2,FALSE())&amp;"","⚠ كود غير موجود"))</f>
        <v/>
      </c>
      <c r="D1512" s="18" t="str">
        <f aca="false">IF($B1512="","",IFERROR(VLOOKUP($B1512,الموظفين!$A$2:$J$501,3,FALSE())&amp;"",""))</f>
        <v/>
      </c>
      <c r="E1512" s="18" t="str">
        <f aca="false">IF($B1512="","",IFERROR(VLOOKUP($B1512,الموظفين!$A$2:$J$501,5,FALSE())&amp;"",""))</f>
        <v/>
      </c>
      <c r="F1512" s="19" t="str">
        <f aca="false">IF($B1512="","",IFERROR(VLOOKUP($B1512,الموظفين!$A$2:$J$501,6,FALSE()),""))</f>
        <v/>
      </c>
      <c r="G1512" s="19" t="str">
        <f aca="false">IF($B1512="","",IFERROR(VLOOKUP($B1512,الموظفين!$A$2:$J$501,7,FALSE()),""))</f>
        <v/>
      </c>
      <c r="H1512" s="20"/>
      <c r="I1512" s="20"/>
      <c r="J1512" s="21" t="str">
        <f aca="false">IF(OR(H1512="",I1512=""),"",ROUND(MOD(I1512-H1512,1)*24,2))</f>
        <v/>
      </c>
      <c r="K1512" s="22" t="str">
        <f aca="false">IF(OR(H1512="",F1512=""),"",IF(ROUND(MAX(0,MOD(H1512-F1512+0.5,1)-0.5)*1440,0)&gt;IFERROR(VLOOKUP(E1512,الورديات!$A$2:$E$21,5,FALSE()),0),ROUND(MAX(0,MOD(H1512-F1512+0.5,1)-0.5)*1440,0),0))</f>
        <v/>
      </c>
      <c r="L1512" s="22" t="str">
        <f aca="false">IF(OR(I1512="",G1512=""),"",ROUND(MAX(0,MOD(G1512-I1512+0.5,1)-0.5)*1440,0))</f>
        <v/>
      </c>
      <c r="M1512" s="22" t="str">
        <f aca="false">IF(OR(I1512="",G1512=""),"",IF(ROUND(MAX(0,MOD(I1512-G1512+0.5,1)-0.5)*1440,0)&gt;=الإعدادات!$B$8,ROUND(MAX(0,MOD(I1512-G1512+0.5,1)-0.5)*1440,0),0))</f>
        <v/>
      </c>
      <c r="N1512" s="18" t="str">
        <f aca="false">IF(OR(A1512="",B1512=""),"",IF(COUNTIFS(الإجازات!$A$2:$A$1001,B1512,الإجازات!$D$2:$D$1001,"&lt;="&amp;A1512,الإجازات!$E$2:$E$1001,"&gt;="&amp;A1512,الإجازات!$G$2:$G$1001,"مقبولة")=0,"",LOOKUP(2,1/((الإجازات!$A$2:$A$1001=B1512)*(الإجازات!$D$2:$D$1001&lt;=A1512)*(الإجازات!$E$2:$E$1001&gt;=A1512)*(الإجازات!$G$2:$G$1001="مقبولة")),الإجازات!$C$2:$C$1001)))</f>
        <v/>
      </c>
      <c r="O1512" s="17"/>
      <c r="P1512" s="23" t="str">
        <f aca="false">IF(B1512="","",IF(ISNA(MATCH(B1512,الموظفين!$A$2:$A$501,0)),"⚠ كود غير موجود",IF(O1512&lt;&gt;"",O1512,IF(N1512&lt;&gt;"",N1512,IF(H1512="",IF(AND(A1512&lt;&gt;"",WEEKDAY(A1512)=الإعدادات!$B$11),"راحة أسبوعية","غائب"),IF(I1512="","بدون انصراف",IF(N(K1512)&gt;0,"متأخر","حاضر")))))))</f>
        <v/>
      </c>
      <c r="Q1512" s="24" t="str">
        <f aca="false">IF(B1512="","",IF(OR(P1512="غائب",P1512="غياب",P1512="إجازة بدون راتب"),IFERROR(VLOOKUP(B1512,الموظفين!$A$2:$J$501,8,FALSE()),0),0))</f>
        <v/>
      </c>
      <c r="R1512" s="24" t="str">
        <f aca="false">IF(B1512="","",ROUND((N(K1512)+N(L1512))/60*IFERROR(VLOOKUP(B1512,الموظفين!$A$2:$J$501,8,FALSE()),0)/الإعدادات!$B$6*الإعدادات!$B$9,2))</f>
        <v/>
      </c>
      <c r="S1512" s="24" t="str">
        <f aca="false">IF(OR(B1512="",M1512=""),"",ROUND(M1512/60*IFERROR(VLOOKUP(B1512,الموظفين!$A$2:$J$501,9,FALSE()),0),2))</f>
        <v/>
      </c>
      <c r="T1512" s="17"/>
      <c r="U1512" s="23" t="str">
        <f aca="false">IF(OR(A1512="",B1512=""),"",A1512&amp;"|"&amp;B1512)</f>
        <v/>
      </c>
    </row>
    <row r="1513" customFormat="false" ht="15" hidden="false" customHeight="false" outlineLevel="0" collapsed="false">
      <c r="A1513" s="16"/>
      <c r="B1513" s="17"/>
      <c r="C1513" s="18" t="str">
        <f aca="false">IF($B1513="","",IFERROR(VLOOKUP($B1513,الموظفين!$A$2:$J$501,2,FALSE())&amp;"","⚠ كود غير موجود"))</f>
        <v/>
      </c>
      <c r="D1513" s="18" t="str">
        <f aca="false">IF($B1513="","",IFERROR(VLOOKUP($B1513,الموظفين!$A$2:$J$501,3,FALSE())&amp;"",""))</f>
        <v/>
      </c>
      <c r="E1513" s="18" t="str">
        <f aca="false">IF($B1513="","",IFERROR(VLOOKUP($B1513,الموظفين!$A$2:$J$501,5,FALSE())&amp;"",""))</f>
        <v/>
      </c>
      <c r="F1513" s="19" t="str">
        <f aca="false">IF($B1513="","",IFERROR(VLOOKUP($B1513,الموظفين!$A$2:$J$501,6,FALSE()),""))</f>
        <v/>
      </c>
      <c r="G1513" s="19" t="str">
        <f aca="false">IF($B1513="","",IFERROR(VLOOKUP($B1513,الموظفين!$A$2:$J$501,7,FALSE()),""))</f>
        <v/>
      </c>
      <c r="H1513" s="20"/>
      <c r="I1513" s="20"/>
      <c r="J1513" s="21" t="str">
        <f aca="false">IF(OR(H1513="",I1513=""),"",ROUND(MOD(I1513-H1513,1)*24,2))</f>
        <v/>
      </c>
      <c r="K1513" s="22" t="str">
        <f aca="false">IF(OR(H1513="",F1513=""),"",IF(ROUND(MAX(0,MOD(H1513-F1513+0.5,1)-0.5)*1440,0)&gt;IFERROR(VLOOKUP(E1513,الورديات!$A$2:$E$21,5,FALSE()),0),ROUND(MAX(0,MOD(H1513-F1513+0.5,1)-0.5)*1440,0),0))</f>
        <v/>
      </c>
      <c r="L1513" s="22" t="str">
        <f aca="false">IF(OR(I1513="",G1513=""),"",ROUND(MAX(0,MOD(G1513-I1513+0.5,1)-0.5)*1440,0))</f>
        <v/>
      </c>
      <c r="M1513" s="22" t="str">
        <f aca="false">IF(OR(I1513="",G1513=""),"",IF(ROUND(MAX(0,MOD(I1513-G1513+0.5,1)-0.5)*1440,0)&gt;=الإعدادات!$B$8,ROUND(MAX(0,MOD(I1513-G1513+0.5,1)-0.5)*1440,0),0))</f>
        <v/>
      </c>
      <c r="N1513" s="18" t="str">
        <f aca="false">IF(OR(A1513="",B1513=""),"",IF(COUNTIFS(الإجازات!$A$2:$A$1001,B1513,الإجازات!$D$2:$D$1001,"&lt;="&amp;A1513,الإجازات!$E$2:$E$1001,"&gt;="&amp;A1513,الإجازات!$G$2:$G$1001,"مقبولة")=0,"",LOOKUP(2,1/((الإجازات!$A$2:$A$1001=B1513)*(الإجازات!$D$2:$D$1001&lt;=A1513)*(الإجازات!$E$2:$E$1001&gt;=A1513)*(الإجازات!$G$2:$G$1001="مقبولة")),الإجازات!$C$2:$C$1001)))</f>
        <v/>
      </c>
      <c r="O1513" s="17"/>
      <c r="P1513" s="23" t="str">
        <f aca="false">IF(B1513="","",IF(ISNA(MATCH(B1513,الموظفين!$A$2:$A$501,0)),"⚠ كود غير موجود",IF(O1513&lt;&gt;"",O1513,IF(N1513&lt;&gt;"",N1513,IF(H1513="",IF(AND(A1513&lt;&gt;"",WEEKDAY(A1513)=الإعدادات!$B$11),"راحة أسبوعية","غائب"),IF(I1513="","بدون انصراف",IF(N(K1513)&gt;0,"متأخر","حاضر")))))))</f>
        <v/>
      </c>
      <c r="Q1513" s="24" t="str">
        <f aca="false">IF(B1513="","",IF(OR(P1513="غائب",P1513="غياب",P1513="إجازة بدون راتب"),IFERROR(VLOOKUP(B1513,الموظفين!$A$2:$J$501,8,FALSE()),0),0))</f>
        <v/>
      </c>
      <c r="R1513" s="24" t="str">
        <f aca="false">IF(B1513="","",ROUND((N(K1513)+N(L1513))/60*IFERROR(VLOOKUP(B1513,الموظفين!$A$2:$J$501,8,FALSE()),0)/الإعدادات!$B$6*الإعدادات!$B$9,2))</f>
        <v/>
      </c>
      <c r="S1513" s="24" t="str">
        <f aca="false">IF(OR(B1513="",M1513=""),"",ROUND(M1513/60*IFERROR(VLOOKUP(B1513,الموظفين!$A$2:$J$501,9,FALSE()),0),2))</f>
        <v/>
      </c>
      <c r="T1513" s="17"/>
      <c r="U1513" s="23" t="str">
        <f aca="false">IF(OR(A1513="",B1513=""),"",A1513&amp;"|"&amp;B1513)</f>
        <v/>
      </c>
    </row>
    <row r="1514" customFormat="false" ht="15" hidden="false" customHeight="false" outlineLevel="0" collapsed="false">
      <c r="A1514" s="16"/>
      <c r="B1514" s="17"/>
      <c r="C1514" s="18" t="str">
        <f aca="false">IF($B1514="","",IFERROR(VLOOKUP($B1514,الموظفين!$A$2:$J$501,2,FALSE())&amp;"","⚠ كود غير موجود"))</f>
        <v/>
      </c>
      <c r="D1514" s="18" t="str">
        <f aca="false">IF($B1514="","",IFERROR(VLOOKUP($B1514,الموظفين!$A$2:$J$501,3,FALSE())&amp;"",""))</f>
        <v/>
      </c>
      <c r="E1514" s="18" t="str">
        <f aca="false">IF($B1514="","",IFERROR(VLOOKUP($B1514,الموظفين!$A$2:$J$501,5,FALSE())&amp;"",""))</f>
        <v/>
      </c>
      <c r="F1514" s="19" t="str">
        <f aca="false">IF($B1514="","",IFERROR(VLOOKUP($B1514,الموظفين!$A$2:$J$501,6,FALSE()),""))</f>
        <v/>
      </c>
      <c r="G1514" s="19" t="str">
        <f aca="false">IF($B1514="","",IFERROR(VLOOKUP($B1514,الموظفين!$A$2:$J$501,7,FALSE()),""))</f>
        <v/>
      </c>
      <c r="H1514" s="20"/>
      <c r="I1514" s="20"/>
      <c r="J1514" s="21" t="str">
        <f aca="false">IF(OR(H1514="",I1514=""),"",ROUND(MOD(I1514-H1514,1)*24,2))</f>
        <v/>
      </c>
      <c r="K1514" s="22" t="str">
        <f aca="false">IF(OR(H1514="",F1514=""),"",IF(ROUND(MAX(0,MOD(H1514-F1514+0.5,1)-0.5)*1440,0)&gt;IFERROR(VLOOKUP(E1514,الورديات!$A$2:$E$21,5,FALSE()),0),ROUND(MAX(0,MOD(H1514-F1514+0.5,1)-0.5)*1440,0),0))</f>
        <v/>
      </c>
      <c r="L1514" s="22" t="str">
        <f aca="false">IF(OR(I1514="",G1514=""),"",ROUND(MAX(0,MOD(G1514-I1514+0.5,1)-0.5)*1440,0))</f>
        <v/>
      </c>
      <c r="M1514" s="22" t="str">
        <f aca="false">IF(OR(I1514="",G1514=""),"",IF(ROUND(MAX(0,MOD(I1514-G1514+0.5,1)-0.5)*1440,0)&gt;=الإعدادات!$B$8,ROUND(MAX(0,MOD(I1514-G1514+0.5,1)-0.5)*1440,0),0))</f>
        <v/>
      </c>
      <c r="N1514" s="18" t="str">
        <f aca="false">IF(OR(A1514="",B1514=""),"",IF(COUNTIFS(الإجازات!$A$2:$A$1001,B1514,الإجازات!$D$2:$D$1001,"&lt;="&amp;A1514,الإجازات!$E$2:$E$1001,"&gt;="&amp;A1514,الإجازات!$G$2:$G$1001,"مقبولة")=0,"",LOOKUP(2,1/((الإجازات!$A$2:$A$1001=B1514)*(الإجازات!$D$2:$D$1001&lt;=A1514)*(الإجازات!$E$2:$E$1001&gt;=A1514)*(الإجازات!$G$2:$G$1001="مقبولة")),الإجازات!$C$2:$C$1001)))</f>
        <v/>
      </c>
      <c r="O1514" s="17"/>
      <c r="P1514" s="23" t="str">
        <f aca="false">IF(B1514="","",IF(ISNA(MATCH(B1514,الموظفين!$A$2:$A$501,0)),"⚠ كود غير موجود",IF(O1514&lt;&gt;"",O1514,IF(N1514&lt;&gt;"",N1514,IF(H1514="",IF(AND(A1514&lt;&gt;"",WEEKDAY(A1514)=الإعدادات!$B$11),"راحة أسبوعية","غائب"),IF(I1514="","بدون انصراف",IF(N(K1514)&gt;0,"متأخر","حاضر")))))))</f>
        <v/>
      </c>
      <c r="Q1514" s="24" t="str">
        <f aca="false">IF(B1514="","",IF(OR(P1514="غائب",P1514="غياب",P1514="إجازة بدون راتب"),IFERROR(VLOOKUP(B1514,الموظفين!$A$2:$J$501,8,FALSE()),0),0))</f>
        <v/>
      </c>
      <c r="R1514" s="24" t="str">
        <f aca="false">IF(B1514="","",ROUND((N(K1514)+N(L1514))/60*IFERROR(VLOOKUP(B1514,الموظفين!$A$2:$J$501,8,FALSE()),0)/الإعدادات!$B$6*الإعدادات!$B$9,2))</f>
        <v/>
      </c>
      <c r="S1514" s="24" t="str">
        <f aca="false">IF(OR(B1514="",M1514=""),"",ROUND(M1514/60*IFERROR(VLOOKUP(B1514,الموظفين!$A$2:$J$501,9,FALSE()),0),2))</f>
        <v/>
      </c>
      <c r="T1514" s="17"/>
      <c r="U1514" s="23" t="str">
        <f aca="false">IF(OR(A1514="",B1514=""),"",A1514&amp;"|"&amp;B1514)</f>
        <v/>
      </c>
    </row>
    <row r="1515" customFormat="false" ht="15" hidden="false" customHeight="false" outlineLevel="0" collapsed="false">
      <c r="A1515" s="16"/>
      <c r="B1515" s="17"/>
      <c r="C1515" s="18" t="str">
        <f aca="false">IF($B1515="","",IFERROR(VLOOKUP($B1515,الموظفين!$A$2:$J$501,2,FALSE())&amp;"","⚠ كود غير موجود"))</f>
        <v/>
      </c>
      <c r="D1515" s="18" t="str">
        <f aca="false">IF($B1515="","",IFERROR(VLOOKUP($B1515,الموظفين!$A$2:$J$501,3,FALSE())&amp;"",""))</f>
        <v/>
      </c>
      <c r="E1515" s="18" t="str">
        <f aca="false">IF($B1515="","",IFERROR(VLOOKUP($B1515,الموظفين!$A$2:$J$501,5,FALSE())&amp;"",""))</f>
        <v/>
      </c>
      <c r="F1515" s="19" t="str">
        <f aca="false">IF($B1515="","",IFERROR(VLOOKUP($B1515,الموظفين!$A$2:$J$501,6,FALSE()),""))</f>
        <v/>
      </c>
      <c r="G1515" s="19" t="str">
        <f aca="false">IF($B1515="","",IFERROR(VLOOKUP($B1515,الموظفين!$A$2:$J$501,7,FALSE()),""))</f>
        <v/>
      </c>
      <c r="H1515" s="20"/>
      <c r="I1515" s="20"/>
      <c r="J1515" s="21" t="str">
        <f aca="false">IF(OR(H1515="",I1515=""),"",ROUND(MOD(I1515-H1515,1)*24,2))</f>
        <v/>
      </c>
      <c r="K1515" s="22" t="str">
        <f aca="false">IF(OR(H1515="",F1515=""),"",IF(ROUND(MAX(0,MOD(H1515-F1515+0.5,1)-0.5)*1440,0)&gt;IFERROR(VLOOKUP(E1515,الورديات!$A$2:$E$21,5,FALSE()),0),ROUND(MAX(0,MOD(H1515-F1515+0.5,1)-0.5)*1440,0),0))</f>
        <v/>
      </c>
      <c r="L1515" s="22" t="str">
        <f aca="false">IF(OR(I1515="",G1515=""),"",ROUND(MAX(0,MOD(G1515-I1515+0.5,1)-0.5)*1440,0))</f>
        <v/>
      </c>
      <c r="M1515" s="22" t="str">
        <f aca="false">IF(OR(I1515="",G1515=""),"",IF(ROUND(MAX(0,MOD(I1515-G1515+0.5,1)-0.5)*1440,0)&gt;=الإعدادات!$B$8,ROUND(MAX(0,MOD(I1515-G1515+0.5,1)-0.5)*1440,0),0))</f>
        <v/>
      </c>
      <c r="N1515" s="18" t="str">
        <f aca="false">IF(OR(A1515="",B1515=""),"",IF(COUNTIFS(الإجازات!$A$2:$A$1001,B1515,الإجازات!$D$2:$D$1001,"&lt;="&amp;A1515,الإجازات!$E$2:$E$1001,"&gt;="&amp;A1515,الإجازات!$G$2:$G$1001,"مقبولة")=0,"",LOOKUP(2,1/((الإجازات!$A$2:$A$1001=B1515)*(الإجازات!$D$2:$D$1001&lt;=A1515)*(الإجازات!$E$2:$E$1001&gt;=A1515)*(الإجازات!$G$2:$G$1001="مقبولة")),الإجازات!$C$2:$C$1001)))</f>
        <v/>
      </c>
      <c r="O1515" s="17"/>
      <c r="P1515" s="23" t="str">
        <f aca="false">IF(B1515="","",IF(ISNA(MATCH(B1515,الموظفين!$A$2:$A$501,0)),"⚠ كود غير موجود",IF(O1515&lt;&gt;"",O1515,IF(N1515&lt;&gt;"",N1515,IF(H1515="",IF(AND(A1515&lt;&gt;"",WEEKDAY(A1515)=الإعدادات!$B$11),"راحة أسبوعية","غائب"),IF(I1515="","بدون انصراف",IF(N(K1515)&gt;0,"متأخر","حاضر")))))))</f>
        <v/>
      </c>
      <c r="Q1515" s="24" t="str">
        <f aca="false">IF(B1515="","",IF(OR(P1515="غائب",P1515="غياب",P1515="إجازة بدون راتب"),IFERROR(VLOOKUP(B1515,الموظفين!$A$2:$J$501,8,FALSE()),0),0))</f>
        <v/>
      </c>
      <c r="R1515" s="24" t="str">
        <f aca="false">IF(B1515="","",ROUND((N(K1515)+N(L1515))/60*IFERROR(VLOOKUP(B1515,الموظفين!$A$2:$J$501,8,FALSE()),0)/الإعدادات!$B$6*الإعدادات!$B$9,2))</f>
        <v/>
      </c>
      <c r="S1515" s="24" t="str">
        <f aca="false">IF(OR(B1515="",M1515=""),"",ROUND(M1515/60*IFERROR(VLOOKUP(B1515,الموظفين!$A$2:$J$501,9,FALSE()),0),2))</f>
        <v/>
      </c>
      <c r="T1515" s="17"/>
      <c r="U1515" s="23" t="str">
        <f aca="false">IF(OR(A1515="",B1515=""),"",A1515&amp;"|"&amp;B1515)</f>
        <v/>
      </c>
    </row>
    <row r="1516" customFormat="false" ht="15" hidden="false" customHeight="false" outlineLevel="0" collapsed="false">
      <c r="A1516" s="16"/>
      <c r="B1516" s="17"/>
      <c r="C1516" s="18" t="str">
        <f aca="false">IF($B1516="","",IFERROR(VLOOKUP($B1516,الموظفين!$A$2:$J$501,2,FALSE())&amp;"","⚠ كود غير موجود"))</f>
        <v/>
      </c>
      <c r="D1516" s="18" t="str">
        <f aca="false">IF($B1516="","",IFERROR(VLOOKUP($B1516,الموظفين!$A$2:$J$501,3,FALSE())&amp;"",""))</f>
        <v/>
      </c>
      <c r="E1516" s="18" t="str">
        <f aca="false">IF($B1516="","",IFERROR(VLOOKUP($B1516,الموظفين!$A$2:$J$501,5,FALSE())&amp;"",""))</f>
        <v/>
      </c>
      <c r="F1516" s="19" t="str">
        <f aca="false">IF($B1516="","",IFERROR(VLOOKUP($B1516,الموظفين!$A$2:$J$501,6,FALSE()),""))</f>
        <v/>
      </c>
      <c r="G1516" s="19" t="str">
        <f aca="false">IF($B1516="","",IFERROR(VLOOKUP($B1516,الموظفين!$A$2:$J$501,7,FALSE()),""))</f>
        <v/>
      </c>
      <c r="H1516" s="20"/>
      <c r="I1516" s="20"/>
      <c r="J1516" s="21" t="str">
        <f aca="false">IF(OR(H1516="",I1516=""),"",ROUND(MOD(I1516-H1516,1)*24,2))</f>
        <v/>
      </c>
      <c r="K1516" s="22" t="str">
        <f aca="false">IF(OR(H1516="",F1516=""),"",IF(ROUND(MAX(0,MOD(H1516-F1516+0.5,1)-0.5)*1440,0)&gt;IFERROR(VLOOKUP(E1516,الورديات!$A$2:$E$21,5,FALSE()),0),ROUND(MAX(0,MOD(H1516-F1516+0.5,1)-0.5)*1440,0),0))</f>
        <v/>
      </c>
      <c r="L1516" s="22" t="str">
        <f aca="false">IF(OR(I1516="",G1516=""),"",ROUND(MAX(0,MOD(G1516-I1516+0.5,1)-0.5)*1440,0))</f>
        <v/>
      </c>
      <c r="M1516" s="22" t="str">
        <f aca="false">IF(OR(I1516="",G1516=""),"",IF(ROUND(MAX(0,MOD(I1516-G1516+0.5,1)-0.5)*1440,0)&gt;=الإعدادات!$B$8,ROUND(MAX(0,MOD(I1516-G1516+0.5,1)-0.5)*1440,0),0))</f>
        <v/>
      </c>
      <c r="N1516" s="18" t="str">
        <f aca="false">IF(OR(A1516="",B1516=""),"",IF(COUNTIFS(الإجازات!$A$2:$A$1001,B1516,الإجازات!$D$2:$D$1001,"&lt;="&amp;A1516,الإجازات!$E$2:$E$1001,"&gt;="&amp;A1516,الإجازات!$G$2:$G$1001,"مقبولة")=0,"",LOOKUP(2,1/((الإجازات!$A$2:$A$1001=B1516)*(الإجازات!$D$2:$D$1001&lt;=A1516)*(الإجازات!$E$2:$E$1001&gt;=A1516)*(الإجازات!$G$2:$G$1001="مقبولة")),الإجازات!$C$2:$C$1001)))</f>
        <v/>
      </c>
      <c r="O1516" s="17"/>
      <c r="P1516" s="23" t="str">
        <f aca="false">IF(B1516="","",IF(ISNA(MATCH(B1516,الموظفين!$A$2:$A$501,0)),"⚠ كود غير موجود",IF(O1516&lt;&gt;"",O1516,IF(N1516&lt;&gt;"",N1516,IF(H1516="",IF(AND(A1516&lt;&gt;"",WEEKDAY(A1516)=الإعدادات!$B$11),"راحة أسبوعية","غائب"),IF(I1516="","بدون انصراف",IF(N(K1516)&gt;0,"متأخر","حاضر")))))))</f>
        <v/>
      </c>
      <c r="Q1516" s="24" t="str">
        <f aca="false">IF(B1516="","",IF(OR(P1516="غائب",P1516="غياب",P1516="إجازة بدون راتب"),IFERROR(VLOOKUP(B1516,الموظفين!$A$2:$J$501,8,FALSE()),0),0))</f>
        <v/>
      </c>
      <c r="R1516" s="24" t="str">
        <f aca="false">IF(B1516="","",ROUND((N(K1516)+N(L1516))/60*IFERROR(VLOOKUP(B1516,الموظفين!$A$2:$J$501,8,FALSE()),0)/الإعدادات!$B$6*الإعدادات!$B$9,2))</f>
        <v/>
      </c>
      <c r="S1516" s="24" t="str">
        <f aca="false">IF(OR(B1516="",M1516=""),"",ROUND(M1516/60*IFERROR(VLOOKUP(B1516,الموظفين!$A$2:$J$501,9,FALSE()),0),2))</f>
        <v/>
      </c>
      <c r="T1516" s="17"/>
      <c r="U1516" s="23" t="str">
        <f aca="false">IF(OR(A1516="",B1516=""),"",A1516&amp;"|"&amp;B1516)</f>
        <v/>
      </c>
    </row>
    <row r="1517" customFormat="false" ht="15" hidden="false" customHeight="false" outlineLevel="0" collapsed="false">
      <c r="A1517" s="16"/>
      <c r="B1517" s="17"/>
      <c r="C1517" s="18" t="str">
        <f aca="false">IF($B1517="","",IFERROR(VLOOKUP($B1517,الموظفين!$A$2:$J$501,2,FALSE())&amp;"","⚠ كود غير موجود"))</f>
        <v/>
      </c>
      <c r="D1517" s="18" t="str">
        <f aca="false">IF($B1517="","",IFERROR(VLOOKUP($B1517,الموظفين!$A$2:$J$501,3,FALSE())&amp;"",""))</f>
        <v/>
      </c>
      <c r="E1517" s="18" t="str">
        <f aca="false">IF($B1517="","",IFERROR(VLOOKUP($B1517,الموظفين!$A$2:$J$501,5,FALSE())&amp;"",""))</f>
        <v/>
      </c>
      <c r="F1517" s="19" t="str">
        <f aca="false">IF($B1517="","",IFERROR(VLOOKUP($B1517,الموظفين!$A$2:$J$501,6,FALSE()),""))</f>
        <v/>
      </c>
      <c r="G1517" s="19" t="str">
        <f aca="false">IF($B1517="","",IFERROR(VLOOKUP($B1517,الموظفين!$A$2:$J$501,7,FALSE()),""))</f>
        <v/>
      </c>
      <c r="H1517" s="20"/>
      <c r="I1517" s="20"/>
      <c r="J1517" s="21" t="str">
        <f aca="false">IF(OR(H1517="",I1517=""),"",ROUND(MOD(I1517-H1517,1)*24,2))</f>
        <v/>
      </c>
      <c r="K1517" s="22" t="str">
        <f aca="false">IF(OR(H1517="",F1517=""),"",IF(ROUND(MAX(0,MOD(H1517-F1517+0.5,1)-0.5)*1440,0)&gt;IFERROR(VLOOKUP(E1517,الورديات!$A$2:$E$21,5,FALSE()),0),ROUND(MAX(0,MOD(H1517-F1517+0.5,1)-0.5)*1440,0),0))</f>
        <v/>
      </c>
      <c r="L1517" s="22" t="str">
        <f aca="false">IF(OR(I1517="",G1517=""),"",ROUND(MAX(0,MOD(G1517-I1517+0.5,1)-0.5)*1440,0))</f>
        <v/>
      </c>
      <c r="M1517" s="22" t="str">
        <f aca="false">IF(OR(I1517="",G1517=""),"",IF(ROUND(MAX(0,MOD(I1517-G1517+0.5,1)-0.5)*1440,0)&gt;=الإعدادات!$B$8,ROUND(MAX(0,MOD(I1517-G1517+0.5,1)-0.5)*1440,0),0))</f>
        <v/>
      </c>
      <c r="N1517" s="18" t="str">
        <f aca="false">IF(OR(A1517="",B1517=""),"",IF(COUNTIFS(الإجازات!$A$2:$A$1001,B1517,الإجازات!$D$2:$D$1001,"&lt;="&amp;A1517,الإجازات!$E$2:$E$1001,"&gt;="&amp;A1517,الإجازات!$G$2:$G$1001,"مقبولة")=0,"",LOOKUP(2,1/((الإجازات!$A$2:$A$1001=B1517)*(الإجازات!$D$2:$D$1001&lt;=A1517)*(الإجازات!$E$2:$E$1001&gt;=A1517)*(الإجازات!$G$2:$G$1001="مقبولة")),الإجازات!$C$2:$C$1001)))</f>
        <v/>
      </c>
      <c r="O1517" s="17"/>
      <c r="P1517" s="23" t="str">
        <f aca="false">IF(B1517="","",IF(ISNA(MATCH(B1517,الموظفين!$A$2:$A$501,0)),"⚠ كود غير موجود",IF(O1517&lt;&gt;"",O1517,IF(N1517&lt;&gt;"",N1517,IF(H1517="",IF(AND(A1517&lt;&gt;"",WEEKDAY(A1517)=الإعدادات!$B$11),"راحة أسبوعية","غائب"),IF(I1517="","بدون انصراف",IF(N(K1517)&gt;0,"متأخر","حاضر")))))))</f>
        <v/>
      </c>
      <c r="Q1517" s="24" t="str">
        <f aca="false">IF(B1517="","",IF(OR(P1517="غائب",P1517="غياب",P1517="إجازة بدون راتب"),IFERROR(VLOOKUP(B1517,الموظفين!$A$2:$J$501,8,FALSE()),0),0))</f>
        <v/>
      </c>
      <c r="R1517" s="24" t="str">
        <f aca="false">IF(B1517="","",ROUND((N(K1517)+N(L1517))/60*IFERROR(VLOOKUP(B1517,الموظفين!$A$2:$J$501,8,FALSE()),0)/الإعدادات!$B$6*الإعدادات!$B$9,2))</f>
        <v/>
      </c>
      <c r="S1517" s="24" t="str">
        <f aca="false">IF(OR(B1517="",M1517=""),"",ROUND(M1517/60*IFERROR(VLOOKUP(B1517,الموظفين!$A$2:$J$501,9,FALSE()),0),2))</f>
        <v/>
      </c>
      <c r="T1517" s="17"/>
      <c r="U1517" s="23" t="str">
        <f aca="false">IF(OR(A1517="",B1517=""),"",A1517&amp;"|"&amp;B1517)</f>
        <v/>
      </c>
    </row>
    <row r="1518" customFormat="false" ht="15" hidden="false" customHeight="false" outlineLevel="0" collapsed="false">
      <c r="A1518" s="16"/>
      <c r="B1518" s="17"/>
      <c r="C1518" s="18" t="str">
        <f aca="false">IF($B1518="","",IFERROR(VLOOKUP($B1518,الموظفين!$A$2:$J$501,2,FALSE())&amp;"","⚠ كود غير موجود"))</f>
        <v/>
      </c>
      <c r="D1518" s="18" t="str">
        <f aca="false">IF($B1518="","",IFERROR(VLOOKUP($B1518,الموظفين!$A$2:$J$501,3,FALSE())&amp;"",""))</f>
        <v/>
      </c>
      <c r="E1518" s="18" t="str">
        <f aca="false">IF($B1518="","",IFERROR(VLOOKUP($B1518,الموظفين!$A$2:$J$501,5,FALSE())&amp;"",""))</f>
        <v/>
      </c>
      <c r="F1518" s="19" t="str">
        <f aca="false">IF($B1518="","",IFERROR(VLOOKUP($B1518,الموظفين!$A$2:$J$501,6,FALSE()),""))</f>
        <v/>
      </c>
      <c r="G1518" s="19" t="str">
        <f aca="false">IF($B1518="","",IFERROR(VLOOKUP($B1518,الموظفين!$A$2:$J$501,7,FALSE()),""))</f>
        <v/>
      </c>
      <c r="H1518" s="20"/>
      <c r="I1518" s="20"/>
      <c r="J1518" s="21" t="str">
        <f aca="false">IF(OR(H1518="",I1518=""),"",ROUND(MOD(I1518-H1518,1)*24,2))</f>
        <v/>
      </c>
      <c r="K1518" s="22" t="str">
        <f aca="false">IF(OR(H1518="",F1518=""),"",IF(ROUND(MAX(0,MOD(H1518-F1518+0.5,1)-0.5)*1440,0)&gt;IFERROR(VLOOKUP(E1518,الورديات!$A$2:$E$21,5,FALSE()),0),ROUND(MAX(0,MOD(H1518-F1518+0.5,1)-0.5)*1440,0),0))</f>
        <v/>
      </c>
      <c r="L1518" s="22" t="str">
        <f aca="false">IF(OR(I1518="",G1518=""),"",ROUND(MAX(0,MOD(G1518-I1518+0.5,1)-0.5)*1440,0))</f>
        <v/>
      </c>
      <c r="M1518" s="22" t="str">
        <f aca="false">IF(OR(I1518="",G1518=""),"",IF(ROUND(MAX(0,MOD(I1518-G1518+0.5,1)-0.5)*1440,0)&gt;=الإعدادات!$B$8,ROUND(MAX(0,MOD(I1518-G1518+0.5,1)-0.5)*1440,0),0))</f>
        <v/>
      </c>
      <c r="N1518" s="18" t="str">
        <f aca="false">IF(OR(A1518="",B1518=""),"",IF(COUNTIFS(الإجازات!$A$2:$A$1001,B1518,الإجازات!$D$2:$D$1001,"&lt;="&amp;A1518,الإجازات!$E$2:$E$1001,"&gt;="&amp;A1518,الإجازات!$G$2:$G$1001,"مقبولة")=0,"",LOOKUP(2,1/((الإجازات!$A$2:$A$1001=B1518)*(الإجازات!$D$2:$D$1001&lt;=A1518)*(الإجازات!$E$2:$E$1001&gt;=A1518)*(الإجازات!$G$2:$G$1001="مقبولة")),الإجازات!$C$2:$C$1001)))</f>
        <v/>
      </c>
      <c r="O1518" s="17"/>
      <c r="P1518" s="23" t="str">
        <f aca="false">IF(B1518="","",IF(ISNA(MATCH(B1518,الموظفين!$A$2:$A$501,0)),"⚠ كود غير موجود",IF(O1518&lt;&gt;"",O1518,IF(N1518&lt;&gt;"",N1518,IF(H1518="",IF(AND(A1518&lt;&gt;"",WEEKDAY(A1518)=الإعدادات!$B$11),"راحة أسبوعية","غائب"),IF(I1518="","بدون انصراف",IF(N(K1518)&gt;0,"متأخر","حاضر")))))))</f>
        <v/>
      </c>
      <c r="Q1518" s="24" t="str">
        <f aca="false">IF(B1518="","",IF(OR(P1518="غائب",P1518="غياب",P1518="إجازة بدون راتب"),IFERROR(VLOOKUP(B1518,الموظفين!$A$2:$J$501,8,FALSE()),0),0))</f>
        <v/>
      </c>
      <c r="R1518" s="24" t="str">
        <f aca="false">IF(B1518="","",ROUND((N(K1518)+N(L1518))/60*IFERROR(VLOOKUP(B1518,الموظفين!$A$2:$J$501,8,FALSE()),0)/الإعدادات!$B$6*الإعدادات!$B$9,2))</f>
        <v/>
      </c>
      <c r="S1518" s="24" t="str">
        <f aca="false">IF(OR(B1518="",M1518=""),"",ROUND(M1518/60*IFERROR(VLOOKUP(B1518,الموظفين!$A$2:$J$501,9,FALSE()),0),2))</f>
        <v/>
      </c>
      <c r="T1518" s="17"/>
      <c r="U1518" s="23" t="str">
        <f aca="false">IF(OR(A1518="",B1518=""),"",A1518&amp;"|"&amp;B1518)</f>
        <v/>
      </c>
    </row>
    <row r="1519" customFormat="false" ht="15" hidden="false" customHeight="false" outlineLevel="0" collapsed="false">
      <c r="A1519" s="16"/>
      <c r="B1519" s="17"/>
      <c r="C1519" s="18" t="str">
        <f aca="false">IF($B1519="","",IFERROR(VLOOKUP($B1519,الموظفين!$A$2:$J$501,2,FALSE())&amp;"","⚠ كود غير موجود"))</f>
        <v/>
      </c>
      <c r="D1519" s="18" t="str">
        <f aca="false">IF($B1519="","",IFERROR(VLOOKUP($B1519,الموظفين!$A$2:$J$501,3,FALSE())&amp;"",""))</f>
        <v/>
      </c>
      <c r="E1519" s="18" t="str">
        <f aca="false">IF($B1519="","",IFERROR(VLOOKUP($B1519,الموظفين!$A$2:$J$501,5,FALSE())&amp;"",""))</f>
        <v/>
      </c>
      <c r="F1519" s="19" t="str">
        <f aca="false">IF($B1519="","",IFERROR(VLOOKUP($B1519,الموظفين!$A$2:$J$501,6,FALSE()),""))</f>
        <v/>
      </c>
      <c r="G1519" s="19" t="str">
        <f aca="false">IF($B1519="","",IFERROR(VLOOKUP($B1519,الموظفين!$A$2:$J$501,7,FALSE()),""))</f>
        <v/>
      </c>
      <c r="H1519" s="20"/>
      <c r="I1519" s="20"/>
      <c r="J1519" s="21" t="str">
        <f aca="false">IF(OR(H1519="",I1519=""),"",ROUND(MOD(I1519-H1519,1)*24,2))</f>
        <v/>
      </c>
      <c r="K1519" s="22" t="str">
        <f aca="false">IF(OR(H1519="",F1519=""),"",IF(ROUND(MAX(0,MOD(H1519-F1519+0.5,1)-0.5)*1440,0)&gt;IFERROR(VLOOKUP(E1519,الورديات!$A$2:$E$21,5,FALSE()),0),ROUND(MAX(0,MOD(H1519-F1519+0.5,1)-0.5)*1440,0),0))</f>
        <v/>
      </c>
      <c r="L1519" s="22" t="str">
        <f aca="false">IF(OR(I1519="",G1519=""),"",ROUND(MAX(0,MOD(G1519-I1519+0.5,1)-0.5)*1440,0))</f>
        <v/>
      </c>
      <c r="M1519" s="22" t="str">
        <f aca="false">IF(OR(I1519="",G1519=""),"",IF(ROUND(MAX(0,MOD(I1519-G1519+0.5,1)-0.5)*1440,0)&gt;=الإعدادات!$B$8,ROUND(MAX(0,MOD(I1519-G1519+0.5,1)-0.5)*1440,0),0))</f>
        <v/>
      </c>
      <c r="N1519" s="18" t="str">
        <f aca="false">IF(OR(A1519="",B1519=""),"",IF(COUNTIFS(الإجازات!$A$2:$A$1001,B1519,الإجازات!$D$2:$D$1001,"&lt;="&amp;A1519,الإجازات!$E$2:$E$1001,"&gt;="&amp;A1519,الإجازات!$G$2:$G$1001,"مقبولة")=0,"",LOOKUP(2,1/((الإجازات!$A$2:$A$1001=B1519)*(الإجازات!$D$2:$D$1001&lt;=A1519)*(الإجازات!$E$2:$E$1001&gt;=A1519)*(الإجازات!$G$2:$G$1001="مقبولة")),الإجازات!$C$2:$C$1001)))</f>
        <v/>
      </c>
      <c r="O1519" s="17"/>
      <c r="P1519" s="23" t="str">
        <f aca="false">IF(B1519="","",IF(ISNA(MATCH(B1519,الموظفين!$A$2:$A$501,0)),"⚠ كود غير موجود",IF(O1519&lt;&gt;"",O1519,IF(N1519&lt;&gt;"",N1519,IF(H1519="",IF(AND(A1519&lt;&gt;"",WEEKDAY(A1519)=الإعدادات!$B$11),"راحة أسبوعية","غائب"),IF(I1519="","بدون انصراف",IF(N(K1519)&gt;0,"متأخر","حاضر")))))))</f>
        <v/>
      </c>
      <c r="Q1519" s="24" t="str">
        <f aca="false">IF(B1519="","",IF(OR(P1519="غائب",P1519="غياب",P1519="إجازة بدون راتب"),IFERROR(VLOOKUP(B1519,الموظفين!$A$2:$J$501,8,FALSE()),0),0))</f>
        <v/>
      </c>
      <c r="R1519" s="24" t="str">
        <f aca="false">IF(B1519="","",ROUND((N(K1519)+N(L1519))/60*IFERROR(VLOOKUP(B1519,الموظفين!$A$2:$J$501,8,FALSE()),0)/الإعدادات!$B$6*الإعدادات!$B$9,2))</f>
        <v/>
      </c>
      <c r="S1519" s="24" t="str">
        <f aca="false">IF(OR(B1519="",M1519=""),"",ROUND(M1519/60*IFERROR(VLOOKUP(B1519,الموظفين!$A$2:$J$501,9,FALSE()),0),2))</f>
        <v/>
      </c>
      <c r="T1519" s="17"/>
      <c r="U1519" s="23" t="str">
        <f aca="false">IF(OR(A1519="",B1519=""),"",A1519&amp;"|"&amp;B1519)</f>
        <v/>
      </c>
    </row>
    <row r="1520" customFormat="false" ht="15" hidden="false" customHeight="false" outlineLevel="0" collapsed="false">
      <c r="A1520" s="16"/>
      <c r="B1520" s="17"/>
      <c r="C1520" s="18" t="str">
        <f aca="false">IF($B1520="","",IFERROR(VLOOKUP($B1520,الموظفين!$A$2:$J$501,2,FALSE())&amp;"","⚠ كود غير موجود"))</f>
        <v/>
      </c>
      <c r="D1520" s="18" t="str">
        <f aca="false">IF($B1520="","",IFERROR(VLOOKUP($B1520,الموظفين!$A$2:$J$501,3,FALSE())&amp;"",""))</f>
        <v/>
      </c>
      <c r="E1520" s="18" t="str">
        <f aca="false">IF($B1520="","",IFERROR(VLOOKUP($B1520,الموظفين!$A$2:$J$501,5,FALSE())&amp;"",""))</f>
        <v/>
      </c>
      <c r="F1520" s="19" t="str">
        <f aca="false">IF($B1520="","",IFERROR(VLOOKUP($B1520,الموظفين!$A$2:$J$501,6,FALSE()),""))</f>
        <v/>
      </c>
      <c r="G1520" s="19" t="str">
        <f aca="false">IF($B1520="","",IFERROR(VLOOKUP($B1520,الموظفين!$A$2:$J$501,7,FALSE()),""))</f>
        <v/>
      </c>
      <c r="H1520" s="20"/>
      <c r="I1520" s="20"/>
      <c r="J1520" s="21" t="str">
        <f aca="false">IF(OR(H1520="",I1520=""),"",ROUND(MOD(I1520-H1520,1)*24,2))</f>
        <v/>
      </c>
      <c r="K1520" s="22" t="str">
        <f aca="false">IF(OR(H1520="",F1520=""),"",IF(ROUND(MAX(0,MOD(H1520-F1520+0.5,1)-0.5)*1440,0)&gt;IFERROR(VLOOKUP(E1520,الورديات!$A$2:$E$21,5,FALSE()),0),ROUND(MAX(0,MOD(H1520-F1520+0.5,1)-0.5)*1440,0),0))</f>
        <v/>
      </c>
      <c r="L1520" s="22" t="str">
        <f aca="false">IF(OR(I1520="",G1520=""),"",ROUND(MAX(0,MOD(G1520-I1520+0.5,1)-0.5)*1440,0))</f>
        <v/>
      </c>
      <c r="M1520" s="22" t="str">
        <f aca="false">IF(OR(I1520="",G1520=""),"",IF(ROUND(MAX(0,MOD(I1520-G1520+0.5,1)-0.5)*1440,0)&gt;=الإعدادات!$B$8,ROUND(MAX(0,MOD(I1520-G1520+0.5,1)-0.5)*1440,0),0))</f>
        <v/>
      </c>
      <c r="N1520" s="18" t="str">
        <f aca="false">IF(OR(A1520="",B1520=""),"",IF(COUNTIFS(الإجازات!$A$2:$A$1001,B1520,الإجازات!$D$2:$D$1001,"&lt;="&amp;A1520,الإجازات!$E$2:$E$1001,"&gt;="&amp;A1520,الإجازات!$G$2:$G$1001,"مقبولة")=0,"",LOOKUP(2,1/((الإجازات!$A$2:$A$1001=B1520)*(الإجازات!$D$2:$D$1001&lt;=A1520)*(الإجازات!$E$2:$E$1001&gt;=A1520)*(الإجازات!$G$2:$G$1001="مقبولة")),الإجازات!$C$2:$C$1001)))</f>
        <v/>
      </c>
      <c r="O1520" s="17"/>
      <c r="P1520" s="23" t="str">
        <f aca="false">IF(B1520="","",IF(ISNA(MATCH(B1520,الموظفين!$A$2:$A$501,0)),"⚠ كود غير موجود",IF(O1520&lt;&gt;"",O1520,IF(N1520&lt;&gt;"",N1520,IF(H1520="",IF(AND(A1520&lt;&gt;"",WEEKDAY(A1520)=الإعدادات!$B$11),"راحة أسبوعية","غائب"),IF(I1520="","بدون انصراف",IF(N(K1520)&gt;0,"متأخر","حاضر")))))))</f>
        <v/>
      </c>
      <c r="Q1520" s="24" t="str">
        <f aca="false">IF(B1520="","",IF(OR(P1520="غائب",P1520="غياب",P1520="إجازة بدون راتب"),IFERROR(VLOOKUP(B1520,الموظفين!$A$2:$J$501,8,FALSE()),0),0))</f>
        <v/>
      </c>
      <c r="R1520" s="24" t="str">
        <f aca="false">IF(B1520="","",ROUND((N(K1520)+N(L1520))/60*IFERROR(VLOOKUP(B1520,الموظفين!$A$2:$J$501,8,FALSE()),0)/الإعدادات!$B$6*الإعدادات!$B$9,2))</f>
        <v/>
      </c>
      <c r="S1520" s="24" t="str">
        <f aca="false">IF(OR(B1520="",M1520=""),"",ROUND(M1520/60*IFERROR(VLOOKUP(B1520,الموظفين!$A$2:$J$501,9,FALSE()),0),2))</f>
        <v/>
      </c>
      <c r="T1520" s="17"/>
      <c r="U1520" s="23" t="str">
        <f aca="false">IF(OR(A1520="",B1520=""),"",A1520&amp;"|"&amp;B1520)</f>
        <v/>
      </c>
    </row>
    <row r="1521" customFormat="false" ht="15" hidden="false" customHeight="false" outlineLevel="0" collapsed="false">
      <c r="A1521" s="16"/>
      <c r="B1521" s="17"/>
      <c r="C1521" s="18" t="str">
        <f aca="false">IF($B1521="","",IFERROR(VLOOKUP($B1521,الموظفين!$A$2:$J$501,2,FALSE())&amp;"","⚠ كود غير موجود"))</f>
        <v/>
      </c>
      <c r="D1521" s="18" t="str">
        <f aca="false">IF($B1521="","",IFERROR(VLOOKUP($B1521,الموظفين!$A$2:$J$501,3,FALSE())&amp;"",""))</f>
        <v/>
      </c>
      <c r="E1521" s="18" t="str">
        <f aca="false">IF($B1521="","",IFERROR(VLOOKUP($B1521,الموظفين!$A$2:$J$501,5,FALSE())&amp;"",""))</f>
        <v/>
      </c>
      <c r="F1521" s="19" t="str">
        <f aca="false">IF($B1521="","",IFERROR(VLOOKUP($B1521,الموظفين!$A$2:$J$501,6,FALSE()),""))</f>
        <v/>
      </c>
      <c r="G1521" s="19" t="str">
        <f aca="false">IF($B1521="","",IFERROR(VLOOKUP($B1521,الموظفين!$A$2:$J$501,7,FALSE()),""))</f>
        <v/>
      </c>
      <c r="H1521" s="20"/>
      <c r="I1521" s="20"/>
      <c r="J1521" s="21" t="str">
        <f aca="false">IF(OR(H1521="",I1521=""),"",ROUND(MOD(I1521-H1521,1)*24,2))</f>
        <v/>
      </c>
      <c r="K1521" s="22" t="str">
        <f aca="false">IF(OR(H1521="",F1521=""),"",IF(ROUND(MAX(0,MOD(H1521-F1521+0.5,1)-0.5)*1440,0)&gt;IFERROR(VLOOKUP(E1521,الورديات!$A$2:$E$21,5,FALSE()),0),ROUND(MAX(0,MOD(H1521-F1521+0.5,1)-0.5)*1440,0),0))</f>
        <v/>
      </c>
      <c r="L1521" s="22" t="str">
        <f aca="false">IF(OR(I1521="",G1521=""),"",ROUND(MAX(0,MOD(G1521-I1521+0.5,1)-0.5)*1440,0))</f>
        <v/>
      </c>
      <c r="M1521" s="22" t="str">
        <f aca="false">IF(OR(I1521="",G1521=""),"",IF(ROUND(MAX(0,MOD(I1521-G1521+0.5,1)-0.5)*1440,0)&gt;=الإعدادات!$B$8,ROUND(MAX(0,MOD(I1521-G1521+0.5,1)-0.5)*1440,0),0))</f>
        <v/>
      </c>
      <c r="N1521" s="18" t="str">
        <f aca="false">IF(OR(A1521="",B1521=""),"",IF(COUNTIFS(الإجازات!$A$2:$A$1001,B1521,الإجازات!$D$2:$D$1001,"&lt;="&amp;A1521,الإجازات!$E$2:$E$1001,"&gt;="&amp;A1521,الإجازات!$G$2:$G$1001,"مقبولة")=0,"",LOOKUP(2,1/((الإجازات!$A$2:$A$1001=B1521)*(الإجازات!$D$2:$D$1001&lt;=A1521)*(الإجازات!$E$2:$E$1001&gt;=A1521)*(الإجازات!$G$2:$G$1001="مقبولة")),الإجازات!$C$2:$C$1001)))</f>
        <v/>
      </c>
      <c r="O1521" s="17"/>
      <c r="P1521" s="23" t="str">
        <f aca="false">IF(B1521="","",IF(ISNA(MATCH(B1521,الموظفين!$A$2:$A$501,0)),"⚠ كود غير موجود",IF(O1521&lt;&gt;"",O1521,IF(N1521&lt;&gt;"",N1521,IF(H1521="",IF(AND(A1521&lt;&gt;"",WEEKDAY(A1521)=الإعدادات!$B$11),"راحة أسبوعية","غائب"),IF(I1521="","بدون انصراف",IF(N(K1521)&gt;0,"متأخر","حاضر")))))))</f>
        <v/>
      </c>
      <c r="Q1521" s="24" t="str">
        <f aca="false">IF(B1521="","",IF(OR(P1521="غائب",P1521="غياب",P1521="إجازة بدون راتب"),IFERROR(VLOOKUP(B1521,الموظفين!$A$2:$J$501,8,FALSE()),0),0))</f>
        <v/>
      </c>
      <c r="R1521" s="24" t="str">
        <f aca="false">IF(B1521="","",ROUND((N(K1521)+N(L1521))/60*IFERROR(VLOOKUP(B1521,الموظفين!$A$2:$J$501,8,FALSE()),0)/الإعدادات!$B$6*الإعدادات!$B$9,2))</f>
        <v/>
      </c>
      <c r="S1521" s="24" t="str">
        <f aca="false">IF(OR(B1521="",M1521=""),"",ROUND(M1521/60*IFERROR(VLOOKUP(B1521,الموظفين!$A$2:$J$501,9,FALSE()),0),2))</f>
        <v/>
      </c>
      <c r="T1521" s="17"/>
      <c r="U1521" s="23" t="str">
        <f aca="false">IF(OR(A1521="",B1521=""),"",A1521&amp;"|"&amp;B1521)</f>
        <v/>
      </c>
    </row>
    <row r="1522" customFormat="false" ht="15" hidden="false" customHeight="false" outlineLevel="0" collapsed="false">
      <c r="A1522" s="16"/>
      <c r="B1522" s="17"/>
      <c r="C1522" s="18" t="str">
        <f aca="false">IF($B1522="","",IFERROR(VLOOKUP($B1522,الموظفين!$A$2:$J$501,2,FALSE())&amp;"","⚠ كود غير موجود"))</f>
        <v/>
      </c>
      <c r="D1522" s="18" t="str">
        <f aca="false">IF($B1522="","",IFERROR(VLOOKUP($B1522,الموظفين!$A$2:$J$501,3,FALSE())&amp;"",""))</f>
        <v/>
      </c>
      <c r="E1522" s="18" t="str">
        <f aca="false">IF($B1522="","",IFERROR(VLOOKUP($B1522,الموظفين!$A$2:$J$501,5,FALSE())&amp;"",""))</f>
        <v/>
      </c>
      <c r="F1522" s="19" t="str">
        <f aca="false">IF($B1522="","",IFERROR(VLOOKUP($B1522,الموظفين!$A$2:$J$501,6,FALSE()),""))</f>
        <v/>
      </c>
      <c r="G1522" s="19" t="str">
        <f aca="false">IF($B1522="","",IFERROR(VLOOKUP($B1522,الموظفين!$A$2:$J$501,7,FALSE()),""))</f>
        <v/>
      </c>
      <c r="H1522" s="20"/>
      <c r="I1522" s="20"/>
      <c r="J1522" s="21" t="str">
        <f aca="false">IF(OR(H1522="",I1522=""),"",ROUND(MOD(I1522-H1522,1)*24,2))</f>
        <v/>
      </c>
      <c r="K1522" s="22" t="str">
        <f aca="false">IF(OR(H1522="",F1522=""),"",IF(ROUND(MAX(0,MOD(H1522-F1522+0.5,1)-0.5)*1440,0)&gt;IFERROR(VLOOKUP(E1522,الورديات!$A$2:$E$21,5,FALSE()),0),ROUND(MAX(0,MOD(H1522-F1522+0.5,1)-0.5)*1440,0),0))</f>
        <v/>
      </c>
      <c r="L1522" s="22" t="str">
        <f aca="false">IF(OR(I1522="",G1522=""),"",ROUND(MAX(0,MOD(G1522-I1522+0.5,1)-0.5)*1440,0))</f>
        <v/>
      </c>
      <c r="M1522" s="22" t="str">
        <f aca="false">IF(OR(I1522="",G1522=""),"",IF(ROUND(MAX(0,MOD(I1522-G1522+0.5,1)-0.5)*1440,0)&gt;=الإعدادات!$B$8,ROUND(MAX(0,MOD(I1522-G1522+0.5,1)-0.5)*1440,0),0))</f>
        <v/>
      </c>
      <c r="N1522" s="18" t="str">
        <f aca="false">IF(OR(A1522="",B1522=""),"",IF(COUNTIFS(الإجازات!$A$2:$A$1001,B1522,الإجازات!$D$2:$D$1001,"&lt;="&amp;A1522,الإجازات!$E$2:$E$1001,"&gt;="&amp;A1522,الإجازات!$G$2:$G$1001,"مقبولة")=0,"",LOOKUP(2,1/((الإجازات!$A$2:$A$1001=B1522)*(الإجازات!$D$2:$D$1001&lt;=A1522)*(الإجازات!$E$2:$E$1001&gt;=A1522)*(الإجازات!$G$2:$G$1001="مقبولة")),الإجازات!$C$2:$C$1001)))</f>
        <v/>
      </c>
      <c r="O1522" s="17"/>
      <c r="P1522" s="23" t="str">
        <f aca="false">IF(B1522="","",IF(ISNA(MATCH(B1522,الموظفين!$A$2:$A$501,0)),"⚠ كود غير موجود",IF(O1522&lt;&gt;"",O1522,IF(N1522&lt;&gt;"",N1522,IF(H1522="",IF(AND(A1522&lt;&gt;"",WEEKDAY(A1522)=الإعدادات!$B$11),"راحة أسبوعية","غائب"),IF(I1522="","بدون انصراف",IF(N(K1522)&gt;0,"متأخر","حاضر")))))))</f>
        <v/>
      </c>
      <c r="Q1522" s="24" t="str">
        <f aca="false">IF(B1522="","",IF(OR(P1522="غائب",P1522="غياب",P1522="إجازة بدون راتب"),IFERROR(VLOOKUP(B1522,الموظفين!$A$2:$J$501,8,FALSE()),0),0))</f>
        <v/>
      </c>
      <c r="R1522" s="24" t="str">
        <f aca="false">IF(B1522="","",ROUND((N(K1522)+N(L1522))/60*IFERROR(VLOOKUP(B1522,الموظفين!$A$2:$J$501,8,FALSE()),0)/الإعدادات!$B$6*الإعدادات!$B$9,2))</f>
        <v/>
      </c>
      <c r="S1522" s="24" t="str">
        <f aca="false">IF(OR(B1522="",M1522=""),"",ROUND(M1522/60*IFERROR(VLOOKUP(B1522,الموظفين!$A$2:$J$501,9,FALSE()),0),2))</f>
        <v/>
      </c>
      <c r="T1522" s="17"/>
      <c r="U1522" s="23" t="str">
        <f aca="false">IF(OR(A1522="",B1522=""),"",A1522&amp;"|"&amp;B1522)</f>
        <v/>
      </c>
    </row>
    <row r="1523" customFormat="false" ht="15" hidden="false" customHeight="false" outlineLevel="0" collapsed="false">
      <c r="A1523" s="16"/>
      <c r="B1523" s="17"/>
      <c r="C1523" s="18" t="str">
        <f aca="false">IF($B1523="","",IFERROR(VLOOKUP($B1523,الموظفين!$A$2:$J$501,2,FALSE())&amp;"","⚠ كود غير موجود"))</f>
        <v/>
      </c>
      <c r="D1523" s="18" t="str">
        <f aca="false">IF($B1523="","",IFERROR(VLOOKUP($B1523,الموظفين!$A$2:$J$501,3,FALSE())&amp;"",""))</f>
        <v/>
      </c>
      <c r="E1523" s="18" t="str">
        <f aca="false">IF($B1523="","",IFERROR(VLOOKUP($B1523,الموظفين!$A$2:$J$501,5,FALSE())&amp;"",""))</f>
        <v/>
      </c>
      <c r="F1523" s="19" t="str">
        <f aca="false">IF($B1523="","",IFERROR(VLOOKUP($B1523,الموظفين!$A$2:$J$501,6,FALSE()),""))</f>
        <v/>
      </c>
      <c r="G1523" s="19" t="str">
        <f aca="false">IF($B1523="","",IFERROR(VLOOKUP($B1523,الموظفين!$A$2:$J$501,7,FALSE()),""))</f>
        <v/>
      </c>
      <c r="H1523" s="20"/>
      <c r="I1523" s="20"/>
      <c r="J1523" s="21" t="str">
        <f aca="false">IF(OR(H1523="",I1523=""),"",ROUND(MOD(I1523-H1523,1)*24,2))</f>
        <v/>
      </c>
      <c r="K1523" s="22" t="str">
        <f aca="false">IF(OR(H1523="",F1523=""),"",IF(ROUND(MAX(0,MOD(H1523-F1523+0.5,1)-0.5)*1440,0)&gt;IFERROR(VLOOKUP(E1523,الورديات!$A$2:$E$21,5,FALSE()),0),ROUND(MAX(0,MOD(H1523-F1523+0.5,1)-0.5)*1440,0),0))</f>
        <v/>
      </c>
      <c r="L1523" s="22" t="str">
        <f aca="false">IF(OR(I1523="",G1523=""),"",ROUND(MAX(0,MOD(G1523-I1523+0.5,1)-0.5)*1440,0))</f>
        <v/>
      </c>
      <c r="M1523" s="22" t="str">
        <f aca="false">IF(OR(I1523="",G1523=""),"",IF(ROUND(MAX(0,MOD(I1523-G1523+0.5,1)-0.5)*1440,0)&gt;=الإعدادات!$B$8,ROUND(MAX(0,MOD(I1523-G1523+0.5,1)-0.5)*1440,0),0))</f>
        <v/>
      </c>
      <c r="N1523" s="18" t="str">
        <f aca="false">IF(OR(A1523="",B1523=""),"",IF(COUNTIFS(الإجازات!$A$2:$A$1001,B1523,الإجازات!$D$2:$D$1001,"&lt;="&amp;A1523,الإجازات!$E$2:$E$1001,"&gt;="&amp;A1523,الإجازات!$G$2:$G$1001,"مقبولة")=0,"",LOOKUP(2,1/((الإجازات!$A$2:$A$1001=B1523)*(الإجازات!$D$2:$D$1001&lt;=A1523)*(الإجازات!$E$2:$E$1001&gt;=A1523)*(الإجازات!$G$2:$G$1001="مقبولة")),الإجازات!$C$2:$C$1001)))</f>
        <v/>
      </c>
      <c r="O1523" s="17"/>
      <c r="P1523" s="23" t="str">
        <f aca="false">IF(B1523="","",IF(ISNA(MATCH(B1523,الموظفين!$A$2:$A$501,0)),"⚠ كود غير موجود",IF(O1523&lt;&gt;"",O1523,IF(N1523&lt;&gt;"",N1523,IF(H1523="",IF(AND(A1523&lt;&gt;"",WEEKDAY(A1523)=الإعدادات!$B$11),"راحة أسبوعية","غائب"),IF(I1523="","بدون انصراف",IF(N(K1523)&gt;0,"متأخر","حاضر")))))))</f>
        <v/>
      </c>
      <c r="Q1523" s="24" t="str">
        <f aca="false">IF(B1523="","",IF(OR(P1523="غائب",P1523="غياب",P1523="إجازة بدون راتب"),IFERROR(VLOOKUP(B1523,الموظفين!$A$2:$J$501,8,FALSE()),0),0))</f>
        <v/>
      </c>
      <c r="R1523" s="24" t="str">
        <f aca="false">IF(B1523="","",ROUND((N(K1523)+N(L1523))/60*IFERROR(VLOOKUP(B1523,الموظفين!$A$2:$J$501,8,FALSE()),0)/الإعدادات!$B$6*الإعدادات!$B$9,2))</f>
        <v/>
      </c>
      <c r="S1523" s="24" t="str">
        <f aca="false">IF(OR(B1523="",M1523=""),"",ROUND(M1523/60*IFERROR(VLOOKUP(B1523,الموظفين!$A$2:$J$501,9,FALSE()),0),2))</f>
        <v/>
      </c>
      <c r="T1523" s="17"/>
      <c r="U1523" s="23" t="str">
        <f aca="false">IF(OR(A1523="",B1523=""),"",A1523&amp;"|"&amp;B1523)</f>
        <v/>
      </c>
    </row>
    <row r="1524" customFormat="false" ht="15" hidden="false" customHeight="false" outlineLevel="0" collapsed="false">
      <c r="A1524" s="16"/>
      <c r="B1524" s="17"/>
      <c r="C1524" s="18" t="str">
        <f aca="false">IF($B1524="","",IFERROR(VLOOKUP($B1524,الموظفين!$A$2:$J$501,2,FALSE())&amp;"","⚠ كود غير موجود"))</f>
        <v/>
      </c>
      <c r="D1524" s="18" t="str">
        <f aca="false">IF($B1524="","",IFERROR(VLOOKUP($B1524,الموظفين!$A$2:$J$501,3,FALSE())&amp;"",""))</f>
        <v/>
      </c>
      <c r="E1524" s="18" t="str">
        <f aca="false">IF($B1524="","",IFERROR(VLOOKUP($B1524,الموظفين!$A$2:$J$501,5,FALSE())&amp;"",""))</f>
        <v/>
      </c>
      <c r="F1524" s="19" t="str">
        <f aca="false">IF($B1524="","",IFERROR(VLOOKUP($B1524,الموظفين!$A$2:$J$501,6,FALSE()),""))</f>
        <v/>
      </c>
      <c r="G1524" s="19" t="str">
        <f aca="false">IF($B1524="","",IFERROR(VLOOKUP($B1524,الموظفين!$A$2:$J$501,7,FALSE()),""))</f>
        <v/>
      </c>
      <c r="H1524" s="20"/>
      <c r="I1524" s="20"/>
      <c r="J1524" s="21" t="str">
        <f aca="false">IF(OR(H1524="",I1524=""),"",ROUND(MOD(I1524-H1524,1)*24,2))</f>
        <v/>
      </c>
      <c r="K1524" s="22" t="str">
        <f aca="false">IF(OR(H1524="",F1524=""),"",IF(ROUND(MAX(0,MOD(H1524-F1524+0.5,1)-0.5)*1440,0)&gt;IFERROR(VLOOKUP(E1524,الورديات!$A$2:$E$21,5,FALSE()),0),ROUND(MAX(0,MOD(H1524-F1524+0.5,1)-0.5)*1440,0),0))</f>
        <v/>
      </c>
      <c r="L1524" s="22" t="str">
        <f aca="false">IF(OR(I1524="",G1524=""),"",ROUND(MAX(0,MOD(G1524-I1524+0.5,1)-0.5)*1440,0))</f>
        <v/>
      </c>
      <c r="M1524" s="22" t="str">
        <f aca="false">IF(OR(I1524="",G1524=""),"",IF(ROUND(MAX(0,MOD(I1524-G1524+0.5,1)-0.5)*1440,0)&gt;=الإعدادات!$B$8,ROUND(MAX(0,MOD(I1524-G1524+0.5,1)-0.5)*1440,0),0))</f>
        <v/>
      </c>
      <c r="N1524" s="18" t="str">
        <f aca="false">IF(OR(A1524="",B1524=""),"",IF(COUNTIFS(الإجازات!$A$2:$A$1001,B1524,الإجازات!$D$2:$D$1001,"&lt;="&amp;A1524,الإجازات!$E$2:$E$1001,"&gt;="&amp;A1524,الإجازات!$G$2:$G$1001,"مقبولة")=0,"",LOOKUP(2,1/((الإجازات!$A$2:$A$1001=B1524)*(الإجازات!$D$2:$D$1001&lt;=A1524)*(الإجازات!$E$2:$E$1001&gt;=A1524)*(الإجازات!$G$2:$G$1001="مقبولة")),الإجازات!$C$2:$C$1001)))</f>
        <v/>
      </c>
      <c r="O1524" s="17"/>
      <c r="P1524" s="23" t="str">
        <f aca="false">IF(B1524="","",IF(ISNA(MATCH(B1524,الموظفين!$A$2:$A$501,0)),"⚠ كود غير موجود",IF(O1524&lt;&gt;"",O1524,IF(N1524&lt;&gt;"",N1524,IF(H1524="",IF(AND(A1524&lt;&gt;"",WEEKDAY(A1524)=الإعدادات!$B$11),"راحة أسبوعية","غائب"),IF(I1524="","بدون انصراف",IF(N(K1524)&gt;0,"متأخر","حاضر")))))))</f>
        <v/>
      </c>
      <c r="Q1524" s="24" t="str">
        <f aca="false">IF(B1524="","",IF(OR(P1524="غائب",P1524="غياب",P1524="إجازة بدون راتب"),IFERROR(VLOOKUP(B1524,الموظفين!$A$2:$J$501,8,FALSE()),0),0))</f>
        <v/>
      </c>
      <c r="R1524" s="24" t="str">
        <f aca="false">IF(B1524="","",ROUND((N(K1524)+N(L1524))/60*IFERROR(VLOOKUP(B1524,الموظفين!$A$2:$J$501,8,FALSE()),0)/الإعدادات!$B$6*الإعدادات!$B$9,2))</f>
        <v/>
      </c>
      <c r="S1524" s="24" t="str">
        <f aca="false">IF(OR(B1524="",M1524=""),"",ROUND(M1524/60*IFERROR(VLOOKUP(B1524,الموظفين!$A$2:$J$501,9,FALSE()),0),2))</f>
        <v/>
      </c>
      <c r="T1524" s="17"/>
      <c r="U1524" s="23" t="str">
        <f aca="false">IF(OR(A1524="",B1524=""),"",A1524&amp;"|"&amp;B1524)</f>
        <v/>
      </c>
    </row>
    <row r="1525" customFormat="false" ht="15" hidden="false" customHeight="false" outlineLevel="0" collapsed="false">
      <c r="A1525" s="16"/>
      <c r="B1525" s="17"/>
      <c r="C1525" s="18" t="str">
        <f aca="false">IF($B1525="","",IFERROR(VLOOKUP($B1525,الموظفين!$A$2:$J$501,2,FALSE())&amp;"","⚠ كود غير موجود"))</f>
        <v/>
      </c>
      <c r="D1525" s="18" t="str">
        <f aca="false">IF($B1525="","",IFERROR(VLOOKUP($B1525,الموظفين!$A$2:$J$501,3,FALSE())&amp;"",""))</f>
        <v/>
      </c>
      <c r="E1525" s="18" t="str">
        <f aca="false">IF($B1525="","",IFERROR(VLOOKUP($B1525,الموظفين!$A$2:$J$501,5,FALSE())&amp;"",""))</f>
        <v/>
      </c>
      <c r="F1525" s="19" t="str">
        <f aca="false">IF($B1525="","",IFERROR(VLOOKUP($B1525,الموظفين!$A$2:$J$501,6,FALSE()),""))</f>
        <v/>
      </c>
      <c r="G1525" s="19" t="str">
        <f aca="false">IF($B1525="","",IFERROR(VLOOKUP($B1525,الموظفين!$A$2:$J$501,7,FALSE()),""))</f>
        <v/>
      </c>
      <c r="H1525" s="20"/>
      <c r="I1525" s="20"/>
      <c r="J1525" s="21" t="str">
        <f aca="false">IF(OR(H1525="",I1525=""),"",ROUND(MOD(I1525-H1525,1)*24,2))</f>
        <v/>
      </c>
      <c r="K1525" s="22" t="str">
        <f aca="false">IF(OR(H1525="",F1525=""),"",IF(ROUND(MAX(0,MOD(H1525-F1525+0.5,1)-0.5)*1440,0)&gt;IFERROR(VLOOKUP(E1525,الورديات!$A$2:$E$21,5,FALSE()),0),ROUND(MAX(0,MOD(H1525-F1525+0.5,1)-0.5)*1440,0),0))</f>
        <v/>
      </c>
      <c r="L1525" s="22" t="str">
        <f aca="false">IF(OR(I1525="",G1525=""),"",ROUND(MAX(0,MOD(G1525-I1525+0.5,1)-0.5)*1440,0))</f>
        <v/>
      </c>
      <c r="M1525" s="22" t="str">
        <f aca="false">IF(OR(I1525="",G1525=""),"",IF(ROUND(MAX(0,MOD(I1525-G1525+0.5,1)-0.5)*1440,0)&gt;=الإعدادات!$B$8,ROUND(MAX(0,MOD(I1525-G1525+0.5,1)-0.5)*1440,0),0))</f>
        <v/>
      </c>
      <c r="N1525" s="18" t="str">
        <f aca="false">IF(OR(A1525="",B1525=""),"",IF(COUNTIFS(الإجازات!$A$2:$A$1001,B1525,الإجازات!$D$2:$D$1001,"&lt;="&amp;A1525,الإجازات!$E$2:$E$1001,"&gt;="&amp;A1525,الإجازات!$G$2:$G$1001,"مقبولة")=0,"",LOOKUP(2,1/((الإجازات!$A$2:$A$1001=B1525)*(الإجازات!$D$2:$D$1001&lt;=A1525)*(الإجازات!$E$2:$E$1001&gt;=A1525)*(الإجازات!$G$2:$G$1001="مقبولة")),الإجازات!$C$2:$C$1001)))</f>
        <v/>
      </c>
      <c r="O1525" s="17"/>
      <c r="P1525" s="23" t="str">
        <f aca="false">IF(B1525="","",IF(ISNA(MATCH(B1525,الموظفين!$A$2:$A$501,0)),"⚠ كود غير موجود",IF(O1525&lt;&gt;"",O1525,IF(N1525&lt;&gt;"",N1525,IF(H1525="",IF(AND(A1525&lt;&gt;"",WEEKDAY(A1525)=الإعدادات!$B$11),"راحة أسبوعية","غائب"),IF(I1525="","بدون انصراف",IF(N(K1525)&gt;0,"متأخر","حاضر")))))))</f>
        <v/>
      </c>
      <c r="Q1525" s="24" t="str">
        <f aca="false">IF(B1525="","",IF(OR(P1525="غائب",P1525="غياب",P1525="إجازة بدون راتب"),IFERROR(VLOOKUP(B1525,الموظفين!$A$2:$J$501,8,FALSE()),0),0))</f>
        <v/>
      </c>
      <c r="R1525" s="24" t="str">
        <f aca="false">IF(B1525="","",ROUND((N(K1525)+N(L1525))/60*IFERROR(VLOOKUP(B1525,الموظفين!$A$2:$J$501,8,FALSE()),0)/الإعدادات!$B$6*الإعدادات!$B$9,2))</f>
        <v/>
      </c>
      <c r="S1525" s="24" t="str">
        <f aca="false">IF(OR(B1525="",M1525=""),"",ROUND(M1525/60*IFERROR(VLOOKUP(B1525,الموظفين!$A$2:$J$501,9,FALSE()),0),2))</f>
        <v/>
      </c>
      <c r="T1525" s="17"/>
      <c r="U1525" s="23" t="str">
        <f aca="false">IF(OR(A1525="",B1525=""),"",A1525&amp;"|"&amp;B1525)</f>
        <v/>
      </c>
    </row>
    <row r="1526" customFormat="false" ht="15" hidden="false" customHeight="false" outlineLevel="0" collapsed="false">
      <c r="A1526" s="16"/>
      <c r="B1526" s="17"/>
      <c r="C1526" s="18" t="str">
        <f aca="false">IF($B1526="","",IFERROR(VLOOKUP($B1526,الموظفين!$A$2:$J$501,2,FALSE())&amp;"","⚠ كود غير موجود"))</f>
        <v/>
      </c>
      <c r="D1526" s="18" t="str">
        <f aca="false">IF($B1526="","",IFERROR(VLOOKUP($B1526,الموظفين!$A$2:$J$501,3,FALSE())&amp;"",""))</f>
        <v/>
      </c>
      <c r="E1526" s="18" t="str">
        <f aca="false">IF($B1526="","",IFERROR(VLOOKUP($B1526,الموظفين!$A$2:$J$501,5,FALSE())&amp;"",""))</f>
        <v/>
      </c>
      <c r="F1526" s="19" t="str">
        <f aca="false">IF($B1526="","",IFERROR(VLOOKUP($B1526,الموظفين!$A$2:$J$501,6,FALSE()),""))</f>
        <v/>
      </c>
      <c r="G1526" s="19" t="str">
        <f aca="false">IF($B1526="","",IFERROR(VLOOKUP($B1526,الموظفين!$A$2:$J$501,7,FALSE()),""))</f>
        <v/>
      </c>
      <c r="H1526" s="20"/>
      <c r="I1526" s="20"/>
      <c r="J1526" s="21" t="str">
        <f aca="false">IF(OR(H1526="",I1526=""),"",ROUND(MOD(I1526-H1526,1)*24,2))</f>
        <v/>
      </c>
      <c r="K1526" s="22" t="str">
        <f aca="false">IF(OR(H1526="",F1526=""),"",IF(ROUND(MAX(0,MOD(H1526-F1526+0.5,1)-0.5)*1440,0)&gt;IFERROR(VLOOKUP(E1526,الورديات!$A$2:$E$21,5,FALSE()),0),ROUND(MAX(0,MOD(H1526-F1526+0.5,1)-0.5)*1440,0),0))</f>
        <v/>
      </c>
      <c r="L1526" s="22" t="str">
        <f aca="false">IF(OR(I1526="",G1526=""),"",ROUND(MAX(0,MOD(G1526-I1526+0.5,1)-0.5)*1440,0))</f>
        <v/>
      </c>
      <c r="M1526" s="22" t="str">
        <f aca="false">IF(OR(I1526="",G1526=""),"",IF(ROUND(MAX(0,MOD(I1526-G1526+0.5,1)-0.5)*1440,0)&gt;=الإعدادات!$B$8,ROUND(MAX(0,MOD(I1526-G1526+0.5,1)-0.5)*1440,0),0))</f>
        <v/>
      </c>
      <c r="N1526" s="18" t="str">
        <f aca="false">IF(OR(A1526="",B1526=""),"",IF(COUNTIFS(الإجازات!$A$2:$A$1001,B1526,الإجازات!$D$2:$D$1001,"&lt;="&amp;A1526,الإجازات!$E$2:$E$1001,"&gt;="&amp;A1526,الإجازات!$G$2:$G$1001,"مقبولة")=0,"",LOOKUP(2,1/((الإجازات!$A$2:$A$1001=B1526)*(الإجازات!$D$2:$D$1001&lt;=A1526)*(الإجازات!$E$2:$E$1001&gt;=A1526)*(الإجازات!$G$2:$G$1001="مقبولة")),الإجازات!$C$2:$C$1001)))</f>
        <v/>
      </c>
      <c r="O1526" s="17"/>
      <c r="P1526" s="23" t="str">
        <f aca="false">IF(B1526="","",IF(ISNA(MATCH(B1526,الموظفين!$A$2:$A$501,0)),"⚠ كود غير موجود",IF(O1526&lt;&gt;"",O1526,IF(N1526&lt;&gt;"",N1526,IF(H1526="",IF(AND(A1526&lt;&gt;"",WEEKDAY(A1526)=الإعدادات!$B$11),"راحة أسبوعية","غائب"),IF(I1526="","بدون انصراف",IF(N(K1526)&gt;0,"متأخر","حاضر")))))))</f>
        <v/>
      </c>
      <c r="Q1526" s="24" t="str">
        <f aca="false">IF(B1526="","",IF(OR(P1526="غائب",P1526="غياب",P1526="إجازة بدون راتب"),IFERROR(VLOOKUP(B1526,الموظفين!$A$2:$J$501,8,FALSE()),0),0))</f>
        <v/>
      </c>
      <c r="R1526" s="24" t="str">
        <f aca="false">IF(B1526="","",ROUND((N(K1526)+N(L1526))/60*IFERROR(VLOOKUP(B1526,الموظفين!$A$2:$J$501,8,FALSE()),0)/الإعدادات!$B$6*الإعدادات!$B$9,2))</f>
        <v/>
      </c>
      <c r="S1526" s="24" t="str">
        <f aca="false">IF(OR(B1526="",M1526=""),"",ROUND(M1526/60*IFERROR(VLOOKUP(B1526,الموظفين!$A$2:$J$501,9,FALSE()),0),2))</f>
        <v/>
      </c>
      <c r="T1526" s="17"/>
      <c r="U1526" s="23" t="str">
        <f aca="false">IF(OR(A1526="",B1526=""),"",A1526&amp;"|"&amp;B1526)</f>
        <v/>
      </c>
    </row>
    <row r="1527" customFormat="false" ht="15" hidden="false" customHeight="false" outlineLevel="0" collapsed="false">
      <c r="A1527" s="16"/>
      <c r="B1527" s="17"/>
      <c r="C1527" s="18" t="str">
        <f aca="false">IF($B1527="","",IFERROR(VLOOKUP($B1527,الموظفين!$A$2:$J$501,2,FALSE())&amp;"","⚠ كود غير موجود"))</f>
        <v/>
      </c>
      <c r="D1527" s="18" t="str">
        <f aca="false">IF($B1527="","",IFERROR(VLOOKUP($B1527,الموظفين!$A$2:$J$501,3,FALSE())&amp;"",""))</f>
        <v/>
      </c>
      <c r="E1527" s="18" t="str">
        <f aca="false">IF($B1527="","",IFERROR(VLOOKUP($B1527,الموظفين!$A$2:$J$501,5,FALSE())&amp;"",""))</f>
        <v/>
      </c>
      <c r="F1527" s="19" t="str">
        <f aca="false">IF($B1527="","",IFERROR(VLOOKUP($B1527,الموظفين!$A$2:$J$501,6,FALSE()),""))</f>
        <v/>
      </c>
      <c r="G1527" s="19" t="str">
        <f aca="false">IF($B1527="","",IFERROR(VLOOKUP($B1527,الموظفين!$A$2:$J$501,7,FALSE()),""))</f>
        <v/>
      </c>
      <c r="H1527" s="20"/>
      <c r="I1527" s="20"/>
      <c r="J1527" s="21" t="str">
        <f aca="false">IF(OR(H1527="",I1527=""),"",ROUND(MOD(I1527-H1527,1)*24,2))</f>
        <v/>
      </c>
      <c r="K1527" s="22" t="str">
        <f aca="false">IF(OR(H1527="",F1527=""),"",IF(ROUND(MAX(0,MOD(H1527-F1527+0.5,1)-0.5)*1440,0)&gt;IFERROR(VLOOKUP(E1527,الورديات!$A$2:$E$21,5,FALSE()),0),ROUND(MAX(0,MOD(H1527-F1527+0.5,1)-0.5)*1440,0),0))</f>
        <v/>
      </c>
      <c r="L1527" s="22" t="str">
        <f aca="false">IF(OR(I1527="",G1527=""),"",ROUND(MAX(0,MOD(G1527-I1527+0.5,1)-0.5)*1440,0))</f>
        <v/>
      </c>
      <c r="M1527" s="22" t="str">
        <f aca="false">IF(OR(I1527="",G1527=""),"",IF(ROUND(MAX(0,MOD(I1527-G1527+0.5,1)-0.5)*1440,0)&gt;=الإعدادات!$B$8,ROUND(MAX(0,MOD(I1527-G1527+0.5,1)-0.5)*1440,0),0))</f>
        <v/>
      </c>
      <c r="N1527" s="18" t="str">
        <f aca="false">IF(OR(A1527="",B1527=""),"",IF(COUNTIFS(الإجازات!$A$2:$A$1001,B1527,الإجازات!$D$2:$D$1001,"&lt;="&amp;A1527,الإجازات!$E$2:$E$1001,"&gt;="&amp;A1527,الإجازات!$G$2:$G$1001,"مقبولة")=0,"",LOOKUP(2,1/((الإجازات!$A$2:$A$1001=B1527)*(الإجازات!$D$2:$D$1001&lt;=A1527)*(الإجازات!$E$2:$E$1001&gt;=A1527)*(الإجازات!$G$2:$G$1001="مقبولة")),الإجازات!$C$2:$C$1001)))</f>
        <v/>
      </c>
      <c r="O1527" s="17"/>
      <c r="P1527" s="23" t="str">
        <f aca="false">IF(B1527="","",IF(ISNA(MATCH(B1527,الموظفين!$A$2:$A$501,0)),"⚠ كود غير موجود",IF(O1527&lt;&gt;"",O1527,IF(N1527&lt;&gt;"",N1527,IF(H1527="",IF(AND(A1527&lt;&gt;"",WEEKDAY(A1527)=الإعدادات!$B$11),"راحة أسبوعية","غائب"),IF(I1527="","بدون انصراف",IF(N(K1527)&gt;0,"متأخر","حاضر")))))))</f>
        <v/>
      </c>
      <c r="Q1527" s="24" t="str">
        <f aca="false">IF(B1527="","",IF(OR(P1527="غائب",P1527="غياب",P1527="إجازة بدون راتب"),IFERROR(VLOOKUP(B1527,الموظفين!$A$2:$J$501,8,FALSE()),0),0))</f>
        <v/>
      </c>
      <c r="R1527" s="24" t="str">
        <f aca="false">IF(B1527="","",ROUND((N(K1527)+N(L1527))/60*IFERROR(VLOOKUP(B1527,الموظفين!$A$2:$J$501,8,FALSE()),0)/الإعدادات!$B$6*الإعدادات!$B$9,2))</f>
        <v/>
      </c>
      <c r="S1527" s="24" t="str">
        <f aca="false">IF(OR(B1527="",M1527=""),"",ROUND(M1527/60*IFERROR(VLOOKUP(B1527,الموظفين!$A$2:$J$501,9,FALSE()),0),2))</f>
        <v/>
      </c>
      <c r="T1527" s="17"/>
      <c r="U1527" s="23" t="str">
        <f aca="false">IF(OR(A1527="",B1527=""),"",A1527&amp;"|"&amp;B1527)</f>
        <v/>
      </c>
    </row>
    <row r="1528" customFormat="false" ht="15" hidden="false" customHeight="false" outlineLevel="0" collapsed="false">
      <c r="A1528" s="16"/>
      <c r="B1528" s="17"/>
      <c r="C1528" s="18" t="str">
        <f aca="false">IF($B1528="","",IFERROR(VLOOKUP($B1528,الموظفين!$A$2:$J$501,2,FALSE())&amp;"","⚠ كود غير موجود"))</f>
        <v/>
      </c>
      <c r="D1528" s="18" t="str">
        <f aca="false">IF($B1528="","",IFERROR(VLOOKUP($B1528,الموظفين!$A$2:$J$501,3,FALSE())&amp;"",""))</f>
        <v/>
      </c>
      <c r="E1528" s="18" t="str">
        <f aca="false">IF($B1528="","",IFERROR(VLOOKUP($B1528,الموظفين!$A$2:$J$501,5,FALSE())&amp;"",""))</f>
        <v/>
      </c>
      <c r="F1528" s="19" t="str">
        <f aca="false">IF($B1528="","",IFERROR(VLOOKUP($B1528,الموظفين!$A$2:$J$501,6,FALSE()),""))</f>
        <v/>
      </c>
      <c r="G1528" s="19" t="str">
        <f aca="false">IF($B1528="","",IFERROR(VLOOKUP($B1528,الموظفين!$A$2:$J$501,7,FALSE()),""))</f>
        <v/>
      </c>
      <c r="H1528" s="20"/>
      <c r="I1528" s="20"/>
      <c r="J1528" s="21" t="str">
        <f aca="false">IF(OR(H1528="",I1528=""),"",ROUND(MOD(I1528-H1528,1)*24,2))</f>
        <v/>
      </c>
      <c r="K1528" s="22" t="str">
        <f aca="false">IF(OR(H1528="",F1528=""),"",IF(ROUND(MAX(0,MOD(H1528-F1528+0.5,1)-0.5)*1440,0)&gt;IFERROR(VLOOKUP(E1528,الورديات!$A$2:$E$21,5,FALSE()),0),ROUND(MAX(0,MOD(H1528-F1528+0.5,1)-0.5)*1440,0),0))</f>
        <v/>
      </c>
      <c r="L1528" s="22" t="str">
        <f aca="false">IF(OR(I1528="",G1528=""),"",ROUND(MAX(0,MOD(G1528-I1528+0.5,1)-0.5)*1440,0))</f>
        <v/>
      </c>
      <c r="M1528" s="22" t="str">
        <f aca="false">IF(OR(I1528="",G1528=""),"",IF(ROUND(MAX(0,MOD(I1528-G1528+0.5,1)-0.5)*1440,0)&gt;=الإعدادات!$B$8,ROUND(MAX(0,MOD(I1528-G1528+0.5,1)-0.5)*1440,0),0))</f>
        <v/>
      </c>
      <c r="N1528" s="18" t="str">
        <f aca="false">IF(OR(A1528="",B1528=""),"",IF(COUNTIFS(الإجازات!$A$2:$A$1001,B1528,الإجازات!$D$2:$D$1001,"&lt;="&amp;A1528,الإجازات!$E$2:$E$1001,"&gt;="&amp;A1528,الإجازات!$G$2:$G$1001,"مقبولة")=0,"",LOOKUP(2,1/((الإجازات!$A$2:$A$1001=B1528)*(الإجازات!$D$2:$D$1001&lt;=A1528)*(الإجازات!$E$2:$E$1001&gt;=A1528)*(الإجازات!$G$2:$G$1001="مقبولة")),الإجازات!$C$2:$C$1001)))</f>
        <v/>
      </c>
      <c r="O1528" s="17"/>
      <c r="P1528" s="23" t="str">
        <f aca="false">IF(B1528="","",IF(ISNA(MATCH(B1528,الموظفين!$A$2:$A$501,0)),"⚠ كود غير موجود",IF(O1528&lt;&gt;"",O1528,IF(N1528&lt;&gt;"",N1528,IF(H1528="",IF(AND(A1528&lt;&gt;"",WEEKDAY(A1528)=الإعدادات!$B$11),"راحة أسبوعية","غائب"),IF(I1528="","بدون انصراف",IF(N(K1528)&gt;0,"متأخر","حاضر")))))))</f>
        <v/>
      </c>
      <c r="Q1528" s="24" t="str">
        <f aca="false">IF(B1528="","",IF(OR(P1528="غائب",P1528="غياب",P1528="إجازة بدون راتب"),IFERROR(VLOOKUP(B1528,الموظفين!$A$2:$J$501,8,FALSE()),0),0))</f>
        <v/>
      </c>
      <c r="R1528" s="24" t="str">
        <f aca="false">IF(B1528="","",ROUND((N(K1528)+N(L1528))/60*IFERROR(VLOOKUP(B1528,الموظفين!$A$2:$J$501,8,FALSE()),0)/الإعدادات!$B$6*الإعدادات!$B$9,2))</f>
        <v/>
      </c>
      <c r="S1528" s="24" t="str">
        <f aca="false">IF(OR(B1528="",M1528=""),"",ROUND(M1528/60*IFERROR(VLOOKUP(B1528,الموظفين!$A$2:$J$501,9,FALSE()),0),2))</f>
        <v/>
      </c>
      <c r="T1528" s="17"/>
      <c r="U1528" s="23" t="str">
        <f aca="false">IF(OR(A1528="",B1528=""),"",A1528&amp;"|"&amp;B1528)</f>
        <v/>
      </c>
    </row>
    <row r="1529" customFormat="false" ht="15" hidden="false" customHeight="false" outlineLevel="0" collapsed="false">
      <c r="A1529" s="16"/>
      <c r="B1529" s="17"/>
      <c r="C1529" s="18" t="str">
        <f aca="false">IF($B1529="","",IFERROR(VLOOKUP($B1529,الموظفين!$A$2:$J$501,2,FALSE())&amp;"","⚠ كود غير موجود"))</f>
        <v/>
      </c>
      <c r="D1529" s="18" t="str">
        <f aca="false">IF($B1529="","",IFERROR(VLOOKUP($B1529,الموظفين!$A$2:$J$501,3,FALSE())&amp;"",""))</f>
        <v/>
      </c>
      <c r="E1529" s="18" t="str">
        <f aca="false">IF($B1529="","",IFERROR(VLOOKUP($B1529,الموظفين!$A$2:$J$501,5,FALSE())&amp;"",""))</f>
        <v/>
      </c>
      <c r="F1529" s="19" t="str">
        <f aca="false">IF($B1529="","",IFERROR(VLOOKUP($B1529,الموظفين!$A$2:$J$501,6,FALSE()),""))</f>
        <v/>
      </c>
      <c r="G1529" s="19" t="str">
        <f aca="false">IF($B1529="","",IFERROR(VLOOKUP($B1529,الموظفين!$A$2:$J$501,7,FALSE()),""))</f>
        <v/>
      </c>
      <c r="H1529" s="20"/>
      <c r="I1529" s="20"/>
      <c r="J1529" s="21" t="str">
        <f aca="false">IF(OR(H1529="",I1529=""),"",ROUND(MOD(I1529-H1529,1)*24,2))</f>
        <v/>
      </c>
      <c r="K1529" s="22" t="str">
        <f aca="false">IF(OR(H1529="",F1529=""),"",IF(ROUND(MAX(0,MOD(H1529-F1529+0.5,1)-0.5)*1440,0)&gt;IFERROR(VLOOKUP(E1529,الورديات!$A$2:$E$21,5,FALSE()),0),ROUND(MAX(0,MOD(H1529-F1529+0.5,1)-0.5)*1440,0),0))</f>
        <v/>
      </c>
      <c r="L1529" s="22" t="str">
        <f aca="false">IF(OR(I1529="",G1529=""),"",ROUND(MAX(0,MOD(G1529-I1529+0.5,1)-0.5)*1440,0))</f>
        <v/>
      </c>
      <c r="M1529" s="22" t="str">
        <f aca="false">IF(OR(I1529="",G1529=""),"",IF(ROUND(MAX(0,MOD(I1529-G1529+0.5,1)-0.5)*1440,0)&gt;=الإعدادات!$B$8,ROUND(MAX(0,MOD(I1529-G1529+0.5,1)-0.5)*1440,0),0))</f>
        <v/>
      </c>
      <c r="N1529" s="18" t="str">
        <f aca="false">IF(OR(A1529="",B1529=""),"",IF(COUNTIFS(الإجازات!$A$2:$A$1001,B1529,الإجازات!$D$2:$D$1001,"&lt;="&amp;A1529,الإجازات!$E$2:$E$1001,"&gt;="&amp;A1529,الإجازات!$G$2:$G$1001,"مقبولة")=0,"",LOOKUP(2,1/((الإجازات!$A$2:$A$1001=B1529)*(الإجازات!$D$2:$D$1001&lt;=A1529)*(الإجازات!$E$2:$E$1001&gt;=A1529)*(الإجازات!$G$2:$G$1001="مقبولة")),الإجازات!$C$2:$C$1001)))</f>
        <v/>
      </c>
      <c r="O1529" s="17"/>
      <c r="P1529" s="23" t="str">
        <f aca="false">IF(B1529="","",IF(ISNA(MATCH(B1529,الموظفين!$A$2:$A$501,0)),"⚠ كود غير موجود",IF(O1529&lt;&gt;"",O1529,IF(N1529&lt;&gt;"",N1529,IF(H1529="",IF(AND(A1529&lt;&gt;"",WEEKDAY(A1529)=الإعدادات!$B$11),"راحة أسبوعية","غائب"),IF(I1529="","بدون انصراف",IF(N(K1529)&gt;0,"متأخر","حاضر")))))))</f>
        <v/>
      </c>
      <c r="Q1529" s="24" t="str">
        <f aca="false">IF(B1529="","",IF(OR(P1529="غائب",P1529="غياب",P1529="إجازة بدون راتب"),IFERROR(VLOOKUP(B1529,الموظفين!$A$2:$J$501,8,FALSE()),0),0))</f>
        <v/>
      </c>
      <c r="R1529" s="24" t="str">
        <f aca="false">IF(B1529="","",ROUND((N(K1529)+N(L1529))/60*IFERROR(VLOOKUP(B1529,الموظفين!$A$2:$J$501,8,FALSE()),0)/الإعدادات!$B$6*الإعدادات!$B$9,2))</f>
        <v/>
      </c>
      <c r="S1529" s="24" t="str">
        <f aca="false">IF(OR(B1529="",M1529=""),"",ROUND(M1529/60*IFERROR(VLOOKUP(B1529,الموظفين!$A$2:$J$501,9,FALSE()),0),2))</f>
        <v/>
      </c>
      <c r="T1529" s="17"/>
      <c r="U1529" s="23" t="str">
        <f aca="false">IF(OR(A1529="",B1529=""),"",A1529&amp;"|"&amp;B1529)</f>
        <v/>
      </c>
    </row>
    <row r="1530" customFormat="false" ht="15" hidden="false" customHeight="false" outlineLevel="0" collapsed="false">
      <c r="A1530" s="16"/>
      <c r="B1530" s="17"/>
      <c r="C1530" s="18" t="str">
        <f aca="false">IF($B1530="","",IFERROR(VLOOKUP($B1530,الموظفين!$A$2:$J$501,2,FALSE())&amp;"","⚠ كود غير موجود"))</f>
        <v/>
      </c>
      <c r="D1530" s="18" t="str">
        <f aca="false">IF($B1530="","",IFERROR(VLOOKUP($B1530,الموظفين!$A$2:$J$501,3,FALSE())&amp;"",""))</f>
        <v/>
      </c>
      <c r="E1530" s="18" t="str">
        <f aca="false">IF($B1530="","",IFERROR(VLOOKUP($B1530,الموظفين!$A$2:$J$501,5,FALSE())&amp;"",""))</f>
        <v/>
      </c>
      <c r="F1530" s="19" t="str">
        <f aca="false">IF($B1530="","",IFERROR(VLOOKUP($B1530,الموظفين!$A$2:$J$501,6,FALSE()),""))</f>
        <v/>
      </c>
      <c r="G1530" s="19" t="str">
        <f aca="false">IF($B1530="","",IFERROR(VLOOKUP($B1530,الموظفين!$A$2:$J$501,7,FALSE()),""))</f>
        <v/>
      </c>
      <c r="H1530" s="20"/>
      <c r="I1530" s="20"/>
      <c r="J1530" s="21" t="str">
        <f aca="false">IF(OR(H1530="",I1530=""),"",ROUND(MOD(I1530-H1530,1)*24,2))</f>
        <v/>
      </c>
      <c r="K1530" s="22" t="str">
        <f aca="false">IF(OR(H1530="",F1530=""),"",IF(ROUND(MAX(0,MOD(H1530-F1530+0.5,1)-0.5)*1440,0)&gt;IFERROR(VLOOKUP(E1530,الورديات!$A$2:$E$21,5,FALSE()),0),ROUND(MAX(0,MOD(H1530-F1530+0.5,1)-0.5)*1440,0),0))</f>
        <v/>
      </c>
      <c r="L1530" s="22" t="str">
        <f aca="false">IF(OR(I1530="",G1530=""),"",ROUND(MAX(0,MOD(G1530-I1530+0.5,1)-0.5)*1440,0))</f>
        <v/>
      </c>
      <c r="M1530" s="22" t="str">
        <f aca="false">IF(OR(I1530="",G1530=""),"",IF(ROUND(MAX(0,MOD(I1530-G1530+0.5,1)-0.5)*1440,0)&gt;=الإعدادات!$B$8,ROUND(MAX(0,MOD(I1530-G1530+0.5,1)-0.5)*1440,0),0))</f>
        <v/>
      </c>
      <c r="N1530" s="18" t="str">
        <f aca="false">IF(OR(A1530="",B1530=""),"",IF(COUNTIFS(الإجازات!$A$2:$A$1001,B1530,الإجازات!$D$2:$D$1001,"&lt;="&amp;A1530,الإجازات!$E$2:$E$1001,"&gt;="&amp;A1530,الإجازات!$G$2:$G$1001,"مقبولة")=0,"",LOOKUP(2,1/((الإجازات!$A$2:$A$1001=B1530)*(الإجازات!$D$2:$D$1001&lt;=A1530)*(الإجازات!$E$2:$E$1001&gt;=A1530)*(الإجازات!$G$2:$G$1001="مقبولة")),الإجازات!$C$2:$C$1001)))</f>
        <v/>
      </c>
      <c r="O1530" s="17"/>
      <c r="P1530" s="23" t="str">
        <f aca="false">IF(B1530="","",IF(ISNA(MATCH(B1530,الموظفين!$A$2:$A$501,0)),"⚠ كود غير موجود",IF(O1530&lt;&gt;"",O1530,IF(N1530&lt;&gt;"",N1530,IF(H1530="",IF(AND(A1530&lt;&gt;"",WEEKDAY(A1530)=الإعدادات!$B$11),"راحة أسبوعية","غائب"),IF(I1530="","بدون انصراف",IF(N(K1530)&gt;0,"متأخر","حاضر")))))))</f>
        <v/>
      </c>
      <c r="Q1530" s="24" t="str">
        <f aca="false">IF(B1530="","",IF(OR(P1530="غائب",P1530="غياب",P1530="إجازة بدون راتب"),IFERROR(VLOOKUP(B1530,الموظفين!$A$2:$J$501,8,FALSE()),0),0))</f>
        <v/>
      </c>
      <c r="R1530" s="24" t="str">
        <f aca="false">IF(B1530="","",ROUND((N(K1530)+N(L1530))/60*IFERROR(VLOOKUP(B1530,الموظفين!$A$2:$J$501,8,FALSE()),0)/الإعدادات!$B$6*الإعدادات!$B$9,2))</f>
        <v/>
      </c>
      <c r="S1530" s="24" t="str">
        <f aca="false">IF(OR(B1530="",M1530=""),"",ROUND(M1530/60*IFERROR(VLOOKUP(B1530,الموظفين!$A$2:$J$501,9,FALSE()),0),2))</f>
        <v/>
      </c>
      <c r="T1530" s="17"/>
      <c r="U1530" s="23" t="str">
        <f aca="false">IF(OR(A1530="",B1530=""),"",A1530&amp;"|"&amp;B1530)</f>
        <v/>
      </c>
    </row>
    <row r="1531" customFormat="false" ht="15" hidden="false" customHeight="false" outlineLevel="0" collapsed="false">
      <c r="A1531" s="16"/>
      <c r="B1531" s="17"/>
      <c r="C1531" s="18" t="str">
        <f aca="false">IF($B1531="","",IFERROR(VLOOKUP($B1531,الموظفين!$A$2:$J$501,2,FALSE())&amp;"","⚠ كود غير موجود"))</f>
        <v/>
      </c>
      <c r="D1531" s="18" t="str">
        <f aca="false">IF($B1531="","",IFERROR(VLOOKUP($B1531,الموظفين!$A$2:$J$501,3,FALSE())&amp;"",""))</f>
        <v/>
      </c>
      <c r="E1531" s="18" t="str">
        <f aca="false">IF($B1531="","",IFERROR(VLOOKUP($B1531,الموظفين!$A$2:$J$501,5,FALSE())&amp;"",""))</f>
        <v/>
      </c>
      <c r="F1531" s="19" t="str">
        <f aca="false">IF($B1531="","",IFERROR(VLOOKUP($B1531,الموظفين!$A$2:$J$501,6,FALSE()),""))</f>
        <v/>
      </c>
      <c r="G1531" s="19" t="str">
        <f aca="false">IF($B1531="","",IFERROR(VLOOKUP($B1531,الموظفين!$A$2:$J$501,7,FALSE()),""))</f>
        <v/>
      </c>
      <c r="H1531" s="20"/>
      <c r="I1531" s="20"/>
      <c r="J1531" s="21" t="str">
        <f aca="false">IF(OR(H1531="",I1531=""),"",ROUND(MOD(I1531-H1531,1)*24,2))</f>
        <v/>
      </c>
      <c r="K1531" s="22" t="str">
        <f aca="false">IF(OR(H1531="",F1531=""),"",IF(ROUND(MAX(0,MOD(H1531-F1531+0.5,1)-0.5)*1440,0)&gt;IFERROR(VLOOKUP(E1531,الورديات!$A$2:$E$21,5,FALSE()),0),ROUND(MAX(0,MOD(H1531-F1531+0.5,1)-0.5)*1440,0),0))</f>
        <v/>
      </c>
      <c r="L1531" s="22" t="str">
        <f aca="false">IF(OR(I1531="",G1531=""),"",ROUND(MAX(0,MOD(G1531-I1531+0.5,1)-0.5)*1440,0))</f>
        <v/>
      </c>
      <c r="M1531" s="22" t="str">
        <f aca="false">IF(OR(I1531="",G1531=""),"",IF(ROUND(MAX(0,MOD(I1531-G1531+0.5,1)-0.5)*1440,0)&gt;=الإعدادات!$B$8,ROUND(MAX(0,MOD(I1531-G1531+0.5,1)-0.5)*1440,0),0))</f>
        <v/>
      </c>
      <c r="N1531" s="18" t="str">
        <f aca="false">IF(OR(A1531="",B1531=""),"",IF(COUNTIFS(الإجازات!$A$2:$A$1001,B1531,الإجازات!$D$2:$D$1001,"&lt;="&amp;A1531,الإجازات!$E$2:$E$1001,"&gt;="&amp;A1531,الإجازات!$G$2:$G$1001,"مقبولة")=0,"",LOOKUP(2,1/((الإجازات!$A$2:$A$1001=B1531)*(الإجازات!$D$2:$D$1001&lt;=A1531)*(الإجازات!$E$2:$E$1001&gt;=A1531)*(الإجازات!$G$2:$G$1001="مقبولة")),الإجازات!$C$2:$C$1001)))</f>
        <v/>
      </c>
      <c r="O1531" s="17"/>
      <c r="P1531" s="23" t="str">
        <f aca="false">IF(B1531="","",IF(ISNA(MATCH(B1531,الموظفين!$A$2:$A$501,0)),"⚠ كود غير موجود",IF(O1531&lt;&gt;"",O1531,IF(N1531&lt;&gt;"",N1531,IF(H1531="",IF(AND(A1531&lt;&gt;"",WEEKDAY(A1531)=الإعدادات!$B$11),"راحة أسبوعية","غائب"),IF(I1531="","بدون انصراف",IF(N(K1531)&gt;0,"متأخر","حاضر")))))))</f>
        <v/>
      </c>
      <c r="Q1531" s="24" t="str">
        <f aca="false">IF(B1531="","",IF(OR(P1531="غائب",P1531="غياب",P1531="إجازة بدون راتب"),IFERROR(VLOOKUP(B1531,الموظفين!$A$2:$J$501,8,FALSE()),0),0))</f>
        <v/>
      </c>
      <c r="R1531" s="24" t="str">
        <f aca="false">IF(B1531="","",ROUND((N(K1531)+N(L1531))/60*IFERROR(VLOOKUP(B1531,الموظفين!$A$2:$J$501,8,FALSE()),0)/الإعدادات!$B$6*الإعدادات!$B$9,2))</f>
        <v/>
      </c>
      <c r="S1531" s="24" t="str">
        <f aca="false">IF(OR(B1531="",M1531=""),"",ROUND(M1531/60*IFERROR(VLOOKUP(B1531,الموظفين!$A$2:$J$501,9,FALSE()),0),2))</f>
        <v/>
      </c>
      <c r="T1531" s="17"/>
      <c r="U1531" s="23" t="str">
        <f aca="false">IF(OR(A1531="",B1531=""),"",A1531&amp;"|"&amp;B1531)</f>
        <v/>
      </c>
    </row>
    <row r="1532" customFormat="false" ht="15" hidden="false" customHeight="false" outlineLevel="0" collapsed="false">
      <c r="A1532" s="16"/>
      <c r="B1532" s="17"/>
      <c r="C1532" s="18" t="str">
        <f aca="false">IF($B1532="","",IFERROR(VLOOKUP($B1532,الموظفين!$A$2:$J$501,2,FALSE())&amp;"","⚠ كود غير موجود"))</f>
        <v/>
      </c>
      <c r="D1532" s="18" t="str">
        <f aca="false">IF($B1532="","",IFERROR(VLOOKUP($B1532,الموظفين!$A$2:$J$501,3,FALSE())&amp;"",""))</f>
        <v/>
      </c>
      <c r="E1532" s="18" t="str">
        <f aca="false">IF($B1532="","",IFERROR(VLOOKUP($B1532,الموظفين!$A$2:$J$501,5,FALSE())&amp;"",""))</f>
        <v/>
      </c>
      <c r="F1532" s="19" t="str">
        <f aca="false">IF($B1532="","",IFERROR(VLOOKUP($B1532,الموظفين!$A$2:$J$501,6,FALSE()),""))</f>
        <v/>
      </c>
      <c r="G1532" s="19" t="str">
        <f aca="false">IF($B1532="","",IFERROR(VLOOKUP($B1532,الموظفين!$A$2:$J$501,7,FALSE()),""))</f>
        <v/>
      </c>
      <c r="H1532" s="20"/>
      <c r="I1532" s="20"/>
      <c r="J1532" s="21" t="str">
        <f aca="false">IF(OR(H1532="",I1532=""),"",ROUND(MOD(I1532-H1532,1)*24,2))</f>
        <v/>
      </c>
      <c r="K1532" s="22" t="str">
        <f aca="false">IF(OR(H1532="",F1532=""),"",IF(ROUND(MAX(0,MOD(H1532-F1532+0.5,1)-0.5)*1440,0)&gt;IFERROR(VLOOKUP(E1532,الورديات!$A$2:$E$21,5,FALSE()),0),ROUND(MAX(0,MOD(H1532-F1532+0.5,1)-0.5)*1440,0),0))</f>
        <v/>
      </c>
      <c r="L1532" s="22" t="str">
        <f aca="false">IF(OR(I1532="",G1532=""),"",ROUND(MAX(0,MOD(G1532-I1532+0.5,1)-0.5)*1440,0))</f>
        <v/>
      </c>
      <c r="M1532" s="22" t="str">
        <f aca="false">IF(OR(I1532="",G1532=""),"",IF(ROUND(MAX(0,MOD(I1532-G1532+0.5,1)-0.5)*1440,0)&gt;=الإعدادات!$B$8,ROUND(MAX(0,MOD(I1532-G1532+0.5,1)-0.5)*1440,0),0))</f>
        <v/>
      </c>
      <c r="N1532" s="18" t="str">
        <f aca="false">IF(OR(A1532="",B1532=""),"",IF(COUNTIFS(الإجازات!$A$2:$A$1001,B1532,الإجازات!$D$2:$D$1001,"&lt;="&amp;A1532,الإجازات!$E$2:$E$1001,"&gt;="&amp;A1532,الإجازات!$G$2:$G$1001,"مقبولة")=0,"",LOOKUP(2,1/((الإجازات!$A$2:$A$1001=B1532)*(الإجازات!$D$2:$D$1001&lt;=A1532)*(الإجازات!$E$2:$E$1001&gt;=A1532)*(الإجازات!$G$2:$G$1001="مقبولة")),الإجازات!$C$2:$C$1001)))</f>
        <v/>
      </c>
      <c r="O1532" s="17"/>
      <c r="P1532" s="23" t="str">
        <f aca="false">IF(B1532="","",IF(ISNA(MATCH(B1532,الموظفين!$A$2:$A$501,0)),"⚠ كود غير موجود",IF(O1532&lt;&gt;"",O1532,IF(N1532&lt;&gt;"",N1532,IF(H1532="",IF(AND(A1532&lt;&gt;"",WEEKDAY(A1532)=الإعدادات!$B$11),"راحة أسبوعية","غائب"),IF(I1532="","بدون انصراف",IF(N(K1532)&gt;0,"متأخر","حاضر")))))))</f>
        <v/>
      </c>
      <c r="Q1532" s="24" t="str">
        <f aca="false">IF(B1532="","",IF(OR(P1532="غائب",P1532="غياب",P1532="إجازة بدون راتب"),IFERROR(VLOOKUP(B1532,الموظفين!$A$2:$J$501,8,FALSE()),0),0))</f>
        <v/>
      </c>
      <c r="R1532" s="24" t="str">
        <f aca="false">IF(B1532="","",ROUND((N(K1532)+N(L1532))/60*IFERROR(VLOOKUP(B1532,الموظفين!$A$2:$J$501,8,FALSE()),0)/الإعدادات!$B$6*الإعدادات!$B$9,2))</f>
        <v/>
      </c>
      <c r="S1532" s="24" t="str">
        <f aca="false">IF(OR(B1532="",M1532=""),"",ROUND(M1532/60*IFERROR(VLOOKUP(B1532,الموظفين!$A$2:$J$501,9,FALSE()),0),2))</f>
        <v/>
      </c>
      <c r="T1532" s="17"/>
      <c r="U1532" s="23" t="str">
        <f aca="false">IF(OR(A1532="",B1532=""),"",A1532&amp;"|"&amp;B1532)</f>
        <v/>
      </c>
    </row>
    <row r="1533" customFormat="false" ht="15" hidden="false" customHeight="false" outlineLevel="0" collapsed="false">
      <c r="A1533" s="16"/>
      <c r="B1533" s="17"/>
      <c r="C1533" s="18" t="str">
        <f aca="false">IF($B1533="","",IFERROR(VLOOKUP($B1533,الموظفين!$A$2:$J$501,2,FALSE())&amp;"","⚠ كود غير موجود"))</f>
        <v/>
      </c>
      <c r="D1533" s="18" t="str">
        <f aca="false">IF($B1533="","",IFERROR(VLOOKUP($B1533,الموظفين!$A$2:$J$501,3,FALSE())&amp;"",""))</f>
        <v/>
      </c>
      <c r="E1533" s="18" t="str">
        <f aca="false">IF($B1533="","",IFERROR(VLOOKUP($B1533,الموظفين!$A$2:$J$501,5,FALSE())&amp;"",""))</f>
        <v/>
      </c>
      <c r="F1533" s="19" t="str">
        <f aca="false">IF($B1533="","",IFERROR(VLOOKUP($B1533,الموظفين!$A$2:$J$501,6,FALSE()),""))</f>
        <v/>
      </c>
      <c r="G1533" s="19" t="str">
        <f aca="false">IF($B1533="","",IFERROR(VLOOKUP($B1533,الموظفين!$A$2:$J$501,7,FALSE()),""))</f>
        <v/>
      </c>
      <c r="H1533" s="20"/>
      <c r="I1533" s="20"/>
      <c r="J1533" s="21" t="str">
        <f aca="false">IF(OR(H1533="",I1533=""),"",ROUND(MOD(I1533-H1533,1)*24,2))</f>
        <v/>
      </c>
      <c r="K1533" s="22" t="str">
        <f aca="false">IF(OR(H1533="",F1533=""),"",IF(ROUND(MAX(0,MOD(H1533-F1533+0.5,1)-0.5)*1440,0)&gt;IFERROR(VLOOKUP(E1533,الورديات!$A$2:$E$21,5,FALSE()),0),ROUND(MAX(0,MOD(H1533-F1533+0.5,1)-0.5)*1440,0),0))</f>
        <v/>
      </c>
      <c r="L1533" s="22" t="str">
        <f aca="false">IF(OR(I1533="",G1533=""),"",ROUND(MAX(0,MOD(G1533-I1533+0.5,1)-0.5)*1440,0))</f>
        <v/>
      </c>
      <c r="M1533" s="22" t="str">
        <f aca="false">IF(OR(I1533="",G1533=""),"",IF(ROUND(MAX(0,MOD(I1533-G1533+0.5,1)-0.5)*1440,0)&gt;=الإعدادات!$B$8,ROUND(MAX(0,MOD(I1533-G1533+0.5,1)-0.5)*1440,0),0))</f>
        <v/>
      </c>
      <c r="N1533" s="18" t="str">
        <f aca="false">IF(OR(A1533="",B1533=""),"",IF(COUNTIFS(الإجازات!$A$2:$A$1001,B1533,الإجازات!$D$2:$D$1001,"&lt;="&amp;A1533,الإجازات!$E$2:$E$1001,"&gt;="&amp;A1533,الإجازات!$G$2:$G$1001,"مقبولة")=0,"",LOOKUP(2,1/((الإجازات!$A$2:$A$1001=B1533)*(الإجازات!$D$2:$D$1001&lt;=A1533)*(الإجازات!$E$2:$E$1001&gt;=A1533)*(الإجازات!$G$2:$G$1001="مقبولة")),الإجازات!$C$2:$C$1001)))</f>
        <v/>
      </c>
      <c r="O1533" s="17"/>
      <c r="P1533" s="23" t="str">
        <f aca="false">IF(B1533="","",IF(ISNA(MATCH(B1533,الموظفين!$A$2:$A$501,0)),"⚠ كود غير موجود",IF(O1533&lt;&gt;"",O1533,IF(N1533&lt;&gt;"",N1533,IF(H1533="",IF(AND(A1533&lt;&gt;"",WEEKDAY(A1533)=الإعدادات!$B$11),"راحة أسبوعية","غائب"),IF(I1533="","بدون انصراف",IF(N(K1533)&gt;0,"متأخر","حاضر")))))))</f>
        <v/>
      </c>
      <c r="Q1533" s="24" t="str">
        <f aca="false">IF(B1533="","",IF(OR(P1533="غائب",P1533="غياب",P1533="إجازة بدون راتب"),IFERROR(VLOOKUP(B1533,الموظفين!$A$2:$J$501,8,FALSE()),0),0))</f>
        <v/>
      </c>
      <c r="R1533" s="24" t="str">
        <f aca="false">IF(B1533="","",ROUND((N(K1533)+N(L1533))/60*IFERROR(VLOOKUP(B1533,الموظفين!$A$2:$J$501,8,FALSE()),0)/الإعدادات!$B$6*الإعدادات!$B$9,2))</f>
        <v/>
      </c>
      <c r="S1533" s="24" t="str">
        <f aca="false">IF(OR(B1533="",M1533=""),"",ROUND(M1533/60*IFERROR(VLOOKUP(B1533,الموظفين!$A$2:$J$501,9,FALSE()),0),2))</f>
        <v/>
      </c>
      <c r="T1533" s="17"/>
      <c r="U1533" s="23" t="str">
        <f aca="false">IF(OR(A1533="",B1533=""),"",A1533&amp;"|"&amp;B1533)</f>
        <v/>
      </c>
    </row>
    <row r="1534" customFormat="false" ht="15" hidden="false" customHeight="false" outlineLevel="0" collapsed="false">
      <c r="A1534" s="16"/>
      <c r="B1534" s="17"/>
      <c r="C1534" s="18" t="str">
        <f aca="false">IF($B1534="","",IFERROR(VLOOKUP($B1534,الموظفين!$A$2:$J$501,2,FALSE())&amp;"","⚠ كود غير موجود"))</f>
        <v/>
      </c>
      <c r="D1534" s="18" t="str">
        <f aca="false">IF($B1534="","",IFERROR(VLOOKUP($B1534,الموظفين!$A$2:$J$501,3,FALSE())&amp;"",""))</f>
        <v/>
      </c>
      <c r="E1534" s="18" t="str">
        <f aca="false">IF($B1534="","",IFERROR(VLOOKUP($B1534,الموظفين!$A$2:$J$501,5,FALSE())&amp;"",""))</f>
        <v/>
      </c>
      <c r="F1534" s="19" t="str">
        <f aca="false">IF($B1534="","",IFERROR(VLOOKUP($B1534,الموظفين!$A$2:$J$501,6,FALSE()),""))</f>
        <v/>
      </c>
      <c r="G1534" s="19" t="str">
        <f aca="false">IF($B1534="","",IFERROR(VLOOKUP($B1534,الموظفين!$A$2:$J$501,7,FALSE()),""))</f>
        <v/>
      </c>
      <c r="H1534" s="20"/>
      <c r="I1534" s="20"/>
      <c r="J1534" s="21" t="str">
        <f aca="false">IF(OR(H1534="",I1534=""),"",ROUND(MOD(I1534-H1534,1)*24,2))</f>
        <v/>
      </c>
      <c r="K1534" s="22" t="str">
        <f aca="false">IF(OR(H1534="",F1534=""),"",IF(ROUND(MAX(0,MOD(H1534-F1534+0.5,1)-0.5)*1440,0)&gt;IFERROR(VLOOKUP(E1534,الورديات!$A$2:$E$21,5,FALSE()),0),ROUND(MAX(0,MOD(H1534-F1534+0.5,1)-0.5)*1440,0),0))</f>
        <v/>
      </c>
      <c r="L1534" s="22" t="str">
        <f aca="false">IF(OR(I1534="",G1534=""),"",ROUND(MAX(0,MOD(G1534-I1534+0.5,1)-0.5)*1440,0))</f>
        <v/>
      </c>
      <c r="M1534" s="22" t="str">
        <f aca="false">IF(OR(I1534="",G1534=""),"",IF(ROUND(MAX(0,MOD(I1534-G1534+0.5,1)-0.5)*1440,0)&gt;=الإعدادات!$B$8,ROUND(MAX(0,MOD(I1534-G1534+0.5,1)-0.5)*1440,0),0))</f>
        <v/>
      </c>
      <c r="N1534" s="18" t="str">
        <f aca="false">IF(OR(A1534="",B1534=""),"",IF(COUNTIFS(الإجازات!$A$2:$A$1001,B1534,الإجازات!$D$2:$D$1001,"&lt;="&amp;A1534,الإجازات!$E$2:$E$1001,"&gt;="&amp;A1534,الإجازات!$G$2:$G$1001,"مقبولة")=0,"",LOOKUP(2,1/((الإجازات!$A$2:$A$1001=B1534)*(الإجازات!$D$2:$D$1001&lt;=A1534)*(الإجازات!$E$2:$E$1001&gt;=A1534)*(الإجازات!$G$2:$G$1001="مقبولة")),الإجازات!$C$2:$C$1001)))</f>
        <v/>
      </c>
      <c r="O1534" s="17"/>
      <c r="P1534" s="23" t="str">
        <f aca="false">IF(B1534="","",IF(ISNA(MATCH(B1534,الموظفين!$A$2:$A$501,0)),"⚠ كود غير موجود",IF(O1534&lt;&gt;"",O1534,IF(N1534&lt;&gt;"",N1534,IF(H1534="",IF(AND(A1534&lt;&gt;"",WEEKDAY(A1534)=الإعدادات!$B$11),"راحة أسبوعية","غائب"),IF(I1534="","بدون انصراف",IF(N(K1534)&gt;0,"متأخر","حاضر")))))))</f>
        <v/>
      </c>
      <c r="Q1534" s="24" t="str">
        <f aca="false">IF(B1534="","",IF(OR(P1534="غائب",P1534="غياب",P1534="إجازة بدون راتب"),IFERROR(VLOOKUP(B1534,الموظفين!$A$2:$J$501,8,FALSE()),0),0))</f>
        <v/>
      </c>
      <c r="R1534" s="24" t="str">
        <f aca="false">IF(B1534="","",ROUND((N(K1534)+N(L1534))/60*IFERROR(VLOOKUP(B1534,الموظفين!$A$2:$J$501,8,FALSE()),0)/الإعدادات!$B$6*الإعدادات!$B$9,2))</f>
        <v/>
      </c>
      <c r="S1534" s="24" t="str">
        <f aca="false">IF(OR(B1534="",M1534=""),"",ROUND(M1534/60*IFERROR(VLOOKUP(B1534,الموظفين!$A$2:$J$501,9,FALSE()),0),2))</f>
        <v/>
      </c>
      <c r="T1534" s="17"/>
      <c r="U1534" s="23" t="str">
        <f aca="false">IF(OR(A1534="",B1534=""),"",A1534&amp;"|"&amp;B1534)</f>
        <v/>
      </c>
    </row>
    <row r="1535" customFormat="false" ht="15" hidden="false" customHeight="false" outlineLevel="0" collapsed="false">
      <c r="A1535" s="16"/>
      <c r="B1535" s="17"/>
      <c r="C1535" s="18" t="str">
        <f aca="false">IF($B1535="","",IFERROR(VLOOKUP($B1535,الموظفين!$A$2:$J$501,2,FALSE())&amp;"","⚠ كود غير موجود"))</f>
        <v/>
      </c>
      <c r="D1535" s="18" t="str">
        <f aca="false">IF($B1535="","",IFERROR(VLOOKUP($B1535,الموظفين!$A$2:$J$501,3,FALSE())&amp;"",""))</f>
        <v/>
      </c>
      <c r="E1535" s="18" t="str">
        <f aca="false">IF($B1535="","",IFERROR(VLOOKUP($B1535,الموظفين!$A$2:$J$501,5,FALSE())&amp;"",""))</f>
        <v/>
      </c>
      <c r="F1535" s="19" t="str">
        <f aca="false">IF($B1535="","",IFERROR(VLOOKUP($B1535,الموظفين!$A$2:$J$501,6,FALSE()),""))</f>
        <v/>
      </c>
      <c r="G1535" s="19" t="str">
        <f aca="false">IF($B1535="","",IFERROR(VLOOKUP($B1535,الموظفين!$A$2:$J$501,7,FALSE()),""))</f>
        <v/>
      </c>
      <c r="H1535" s="20"/>
      <c r="I1535" s="20"/>
      <c r="J1535" s="21" t="str">
        <f aca="false">IF(OR(H1535="",I1535=""),"",ROUND(MOD(I1535-H1535,1)*24,2))</f>
        <v/>
      </c>
      <c r="K1535" s="22" t="str">
        <f aca="false">IF(OR(H1535="",F1535=""),"",IF(ROUND(MAX(0,MOD(H1535-F1535+0.5,1)-0.5)*1440,0)&gt;IFERROR(VLOOKUP(E1535,الورديات!$A$2:$E$21,5,FALSE()),0),ROUND(MAX(0,MOD(H1535-F1535+0.5,1)-0.5)*1440,0),0))</f>
        <v/>
      </c>
      <c r="L1535" s="22" t="str">
        <f aca="false">IF(OR(I1535="",G1535=""),"",ROUND(MAX(0,MOD(G1535-I1535+0.5,1)-0.5)*1440,0))</f>
        <v/>
      </c>
      <c r="M1535" s="22" t="str">
        <f aca="false">IF(OR(I1535="",G1535=""),"",IF(ROUND(MAX(0,MOD(I1535-G1535+0.5,1)-0.5)*1440,0)&gt;=الإعدادات!$B$8,ROUND(MAX(0,MOD(I1535-G1535+0.5,1)-0.5)*1440,0),0))</f>
        <v/>
      </c>
      <c r="N1535" s="18" t="str">
        <f aca="false">IF(OR(A1535="",B1535=""),"",IF(COUNTIFS(الإجازات!$A$2:$A$1001,B1535,الإجازات!$D$2:$D$1001,"&lt;="&amp;A1535,الإجازات!$E$2:$E$1001,"&gt;="&amp;A1535,الإجازات!$G$2:$G$1001,"مقبولة")=0,"",LOOKUP(2,1/((الإجازات!$A$2:$A$1001=B1535)*(الإجازات!$D$2:$D$1001&lt;=A1535)*(الإجازات!$E$2:$E$1001&gt;=A1535)*(الإجازات!$G$2:$G$1001="مقبولة")),الإجازات!$C$2:$C$1001)))</f>
        <v/>
      </c>
      <c r="O1535" s="17"/>
      <c r="P1535" s="23" t="str">
        <f aca="false">IF(B1535="","",IF(ISNA(MATCH(B1535,الموظفين!$A$2:$A$501,0)),"⚠ كود غير موجود",IF(O1535&lt;&gt;"",O1535,IF(N1535&lt;&gt;"",N1535,IF(H1535="",IF(AND(A1535&lt;&gt;"",WEEKDAY(A1535)=الإعدادات!$B$11),"راحة أسبوعية","غائب"),IF(I1535="","بدون انصراف",IF(N(K1535)&gt;0,"متأخر","حاضر")))))))</f>
        <v/>
      </c>
      <c r="Q1535" s="24" t="str">
        <f aca="false">IF(B1535="","",IF(OR(P1535="غائب",P1535="غياب",P1535="إجازة بدون راتب"),IFERROR(VLOOKUP(B1535,الموظفين!$A$2:$J$501,8,FALSE()),0),0))</f>
        <v/>
      </c>
      <c r="R1535" s="24" t="str">
        <f aca="false">IF(B1535="","",ROUND((N(K1535)+N(L1535))/60*IFERROR(VLOOKUP(B1535,الموظفين!$A$2:$J$501,8,FALSE()),0)/الإعدادات!$B$6*الإعدادات!$B$9,2))</f>
        <v/>
      </c>
      <c r="S1535" s="24" t="str">
        <f aca="false">IF(OR(B1535="",M1535=""),"",ROUND(M1535/60*IFERROR(VLOOKUP(B1535,الموظفين!$A$2:$J$501,9,FALSE()),0),2))</f>
        <v/>
      </c>
      <c r="T1535" s="17"/>
      <c r="U1535" s="23" t="str">
        <f aca="false">IF(OR(A1535="",B1535=""),"",A1535&amp;"|"&amp;B1535)</f>
        <v/>
      </c>
    </row>
    <row r="1536" customFormat="false" ht="15" hidden="false" customHeight="false" outlineLevel="0" collapsed="false">
      <c r="A1536" s="16"/>
      <c r="B1536" s="17"/>
      <c r="C1536" s="18" t="str">
        <f aca="false">IF($B1536="","",IFERROR(VLOOKUP($B1536,الموظفين!$A$2:$J$501,2,FALSE())&amp;"","⚠ كود غير موجود"))</f>
        <v/>
      </c>
      <c r="D1536" s="18" t="str">
        <f aca="false">IF($B1536="","",IFERROR(VLOOKUP($B1536,الموظفين!$A$2:$J$501,3,FALSE())&amp;"",""))</f>
        <v/>
      </c>
      <c r="E1536" s="18" t="str">
        <f aca="false">IF($B1536="","",IFERROR(VLOOKUP($B1536,الموظفين!$A$2:$J$501,5,FALSE())&amp;"",""))</f>
        <v/>
      </c>
      <c r="F1536" s="19" t="str">
        <f aca="false">IF($B1536="","",IFERROR(VLOOKUP($B1536,الموظفين!$A$2:$J$501,6,FALSE()),""))</f>
        <v/>
      </c>
      <c r="G1536" s="19" t="str">
        <f aca="false">IF($B1536="","",IFERROR(VLOOKUP($B1536,الموظفين!$A$2:$J$501,7,FALSE()),""))</f>
        <v/>
      </c>
      <c r="H1536" s="20"/>
      <c r="I1536" s="20"/>
      <c r="J1536" s="21" t="str">
        <f aca="false">IF(OR(H1536="",I1536=""),"",ROUND(MOD(I1536-H1536,1)*24,2))</f>
        <v/>
      </c>
      <c r="K1536" s="22" t="str">
        <f aca="false">IF(OR(H1536="",F1536=""),"",IF(ROUND(MAX(0,MOD(H1536-F1536+0.5,1)-0.5)*1440,0)&gt;IFERROR(VLOOKUP(E1536,الورديات!$A$2:$E$21,5,FALSE()),0),ROUND(MAX(0,MOD(H1536-F1536+0.5,1)-0.5)*1440,0),0))</f>
        <v/>
      </c>
      <c r="L1536" s="22" t="str">
        <f aca="false">IF(OR(I1536="",G1536=""),"",ROUND(MAX(0,MOD(G1536-I1536+0.5,1)-0.5)*1440,0))</f>
        <v/>
      </c>
      <c r="M1536" s="22" t="str">
        <f aca="false">IF(OR(I1536="",G1536=""),"",IF(ROUND(MAX(0,MOD(I1536-G1536+0.5,1)-0.5)*1440,0)&gt;=الإعدادات!$B$8,ROUND(MAX(0,MOD(I1536-G1536+0.5,1)-0.5)*1440,0),0))</f>
        <v/>
      </c>
      <c r="N1536" s="18" t="str">
        <f aca="false">IF(OR(A1536="",B1536=""),"",IF(COUNTIFS(الإجازات!$A$2:$A$1001,B1536,الإجازات!$D$2:$D$1001,"&lt;="&amp;A1536,الإجازات!$E$2:$E$1001,"&gt;="&amp;A1536,الإجازات!$G$2:$G$1001,"مقبولة")=0,"",LOOKUP(2,1/((الإجازات!$A$2:$A$1001=B1536)*(الإجازات!$D$2:$D$1001&lt;=A1536)*(الإجازات!$E$2:$E$1001&gt;=A1536)*(الإجازات!$G$2:$G$1001="مقبولة")),الإجازات!$C$2:$C$1001)))</f>
        <v/>
      </c>
      <c r="O1536" s="17"/>
      <c r="P1536" s="23" t="str">
        <f aca="false">IF(B1536="","",IF(ISNA(MATCH(B1536,الموظفين!$A$2:$A$501,0)),"⚠ كود غير موجود",IF(O1536&lt;&gt;"",O1536,IF(N1536&lt;&gt;"",N1536,IF(H1536="",IF(AND(A1536&lt;&gt;"",WEEKDAY(A1536)=الإعدادات!$B$11),"راحة أسبوعية","غائب"),IF(I1536="","بدون انصراف",IF(N(K1536)&gt;0,"متأخر","حاضر")))))))</f>
        <v/>
      </c>
      <c r="Q1536" s="24" t="str">
        <f aca="false">IF(B1536="","",IF(OR(P1536="غائب",P1536="غياب",P1536="إجازة بدون راتب"),IFERROR(VLOOKUP(B1536,الموظفين!$A$2:$J$501,8,FALSE()),0),0))</f>
        <v/>
      </c>
      <c r="R1536" s="24" t="str">
        <f aca="false">IF(B1536="","",ROUND((N(K1536)+N(L1536))/60*IFERROR(VLOOKUP(B1536,الموظفين!$A$2:$J$501,8,FALSE()),0)/الإعدادات!$B$6*الإعدادات!$B$9,2))</f>
        <v/>
      </c>
      <c r="S1536" s="24" t="str">
        <f aca="false">IF(OR(B1536="",M1536=""),"",ROUND(M1536/60*IFERROR(VLOOKUP(B1536,الموظفين!$A$2:$J$501,9,FALSE()),0),2))</f>
        <v/>
      </c>
      <c r="T1536" s="17"/>
      <c r="U1536" s="23" t="str">
        <f aca="false">IF(OR(A1536="",B1536=""),"",A1536&amp;"|"&amp;B1536)</f>
        <v/>
      </c>
    </row>
    <row r="1537" customFormat="false" ht="15" hidden="false" customHeight="false" outlineLevel="0" collapsed="false">
      <c r="A1537" s="16"/>
      <c r="B1537" s="17"/>
      <c r="C1537" s="18" t="str">
        <f aca="false">IF($B1537="","",IFERROR(VLOOKUP($B1537,الموظفين!$A$2:$J$501,2,FALSE())&amp;"","⚠ كود غير موجود"))</f>
        <v/>
      </c>
      <c r="D1537" s="18" t="str">
        <f aca="false">IF($B1537="","",IFERROR(VLOOKUP($B1537,الموظفين!$A$2:$J$501,3,FALSE())&amp;"",""))</f>
        <v/>
      </c>
      <c r="E1537" s="18" t="str">
        <f aca="false">IF($B1537="","",IFERROR(VLOOKUP($B1537,الموظفين!$A$2:$J$501,5,FALSE())&amp;"",""))</f>
        <v/>
      </c>
      <c r="F1537" s="19" t="str">
        <f aca="false">IF($B1537="","",IFERROR(VLOOKUP($B1537,الموظفين!$A$2:$J$501,6,FALSE()),""))</f>
        <v/>
      </c>
      <c r="G1537" s="19" t="str">
        <f aca="false">IF($B1537="","",IFERROR(VLOOKUP($B1537,الموظفين!$A$2:$J$501,7,FALSE()),""))</f>
        <v/>
      </c>
      <c r="H1537" s="20"/>
      <c r="I1537" s="20"/>
      <c r="J1537" s="21" t="str">
        <f aca="false">IF(OR(H1537="",I1537=""),"",ROUND(MOD(I1537-H1537,1)*24,2))</f>
        <v/>
      </c>
      <c r="K1537" s="22" t="str">
        <f aca="false">IF(OR(H1537="",F1537=""),"",IF(ROUND(MAX(0,MOD(H1537-F1537+0.5,1)-0.5)*1440,0)&gt;IFERROR(VLOOKUP(E1537,الورديات!$A$2:$E$21,5,FALSE()),0),ROUND(MAX(0,MOD(H1537-F1537+0.5,1)-0.5)*1440,0),0))</f>
        <v/>
      </c>
      <c r="L1537" s="22" t="str">
        <f aca="false">IF(OR(I1537="",G1537=""),"",ROUND(MAX(0,MOD(G1537-I1537+0.5,1)-0.5)*1440,0))</f>
        <v/>
      </c>
      <c r="M1537" s="22" t="str">
        <f aca="false">IF(OR(I1537="",G1537=""),"",IF(ROUND(MAX(0,MOD(I1537-G1537+0.5,1)-0.5)*1440,0)&gt;=الإعدادات!$B$8,ROUND(MAX(0,MOD(I1537-G1537+0.5,1)-0.5)*1440,0),0))</f>
        <v/>
      </c>
      <c r="N1537" s="18" t="str">
        <f aca="false">IF(OR(A1537="",B1537=""),"",IF(COUNTIFS(الإجازات!$A$2:$A$1001,B1537,الإجازات!$D$2:$D$1001,"&lt;="&amp;A1537,الإجازات!$E$2:$E$1001,"&gt;="&amp;A1537,الإجازات!$G$2:$G$1001,"مقبولة")=0,"",LOOKUP(2,1/((الإجازات!$A$2:$A$1001=B1537)*(الإجازات!$D$2:$D$1001&lt;=A1537)*(الإجازات!$E$2:$E$1001&gt;=A1537)*(الإجازات!$G$2:$G$1001="مقبولة")),الإجازات!$C$2:$C$1001)))</f>
        <v/>
      </c>
      <c r="O1537" s="17"/>
      <c r="P1537" s="23" t="str">
        <f aca="false">IF(B1537="","",IF(ISNA(MATCH(B1537,الموظفين!$A$2:$A$501,0)),"⚠ كود غير موجود",IF(O1537&lt;&gt;"",O1537,IF(N1537&lt;&gt;"",N1537,IF(H1537="",IF(AND(A1537&lt;&gt;"",WEEKDAY(A1537)=الإعدادات!$B$11),"راحة أسبوعية","غائب"),IF(I1537="","بدون انصراف",IF(N(K1537)&gt;0,"متأخر","حاضر")))))))</f>
        <v/>
      </c>
      <c r="Q1537" s="24" t="str">
        <f aca="false">IF(B1537="","",IF(OR(P1537="غائب",P1537="غياب",P1537="إجازة بدون راتب"),IFERROR(VLOOKUP(B1537,الموظفين!$A$2:$J$501,8,FALSE()),0),0))</f>
        <v/>
      </c>
      <c r="R1537" s="24" t="str">
        <f aca="false">IF(B1537="","",ROUND((N(K1537)+N(L1537))/60*IFERROR(VLOOKUP(B1537,الموظفين!$A$2:$J$501,8,FALSE()),0)/الإعدادات!$B$6*الإعدادات!$B$9,2))</f>
        <v/>
      </c>
      <c r="S1537" s="24" t="str">
        <f aca="false">IF(OR(B1537="",M1537=""),"",ROUND(M1537/60*IFERROR(VLOOKUP(B1537,الموظفين!$A$2:$J$501,9,FALSE()),0),2))</f>
        <v/>
      </c>
      <c r="T1537" s="17"/>
      <c r="U1537" s="23" t="str">
        <f aca="false">IF(OR(A1537="",B1537=""),"",A1537&amp;"|"&amp;B1537)</f>
        <v/>
      </c>
    </row>
    <row r="1538" customFormat="false" ht="15" hidden="false" customHeight="false" outlineLevel="0" collapsed="false">
      <c r="A1538" s="16"/>
      <c r="B1538" s="17"/>
      <c r="C1538" s="18" t="str">
        <f aca="false">IF($B1538="","",IFERROR(VLOOKUP($B1538,الموظفين!$A$2:$J$501,2,FALSE())&amp;"","⚠ كود غير موجود"))</f>
        <v/>
      </c>
      <c r="D1538" s="18" t="str">
        <f aca="false">IF($B1538="","",IFERROR(VLOOKUP($B1538,الموظفين!$A$2:$J$501,3,FALSE())&amp;"",""))</f>
        <v/>
      </c>
      <c r="E1538" s="18" t="str">
        <f aca="false">IF($B1538="","",IFERROR(VLOOKUP($B1538,الموظفين!$A$2:$J$501,5,FALSE())&amp;"",""))</f>
        <v/>
      </c>
      <c r="F1538" s="19" t="str">
        <f aca="false">IF($B1538="","",IFERROR(VLOOKUP($B1538,الموظفين!$A$2:$J$501,6,FALSE()),""))</f>
        <v/>
      </c>
      <c r="G1538" s="19" t="str">
        <f aca="false">IF($B1538="","",IFERROR(VLOOKUP($B1538,الموظفين!$A$2:$J$501,7,FALSE()),""))</f>
        <v/>
      </c>
      <c r="H1538" s="20"/>
      <c r="I1538" s="20"/>
      <c r="J1538" s="21" t="str">
        <f aca="false">IF(OR(H1538="",I1538=""),"",ROUND(MOD(I1538-H1538,1)*24,2))</f>
        <v/>
      </c>
      <c r="K1538" s="22" t="str">
        <f aca="false">IF(OR(H1538="",F1538=""),"",IF(ROUND(MAX(0,MOD(H1538-F1538+0.5,1)-0.5)*1440,0)&gt;IFERROR(VLOOKUP(E1538,الورديات!$A$2:$E$21,5,FALSE()),0),ROUND(MAX(0,MOD(H1538-F1538+0.5,1)-0.5)*1440,0),0))</f>
        <v/>
      </c>
      <c r="L1538" s="22" t="str">
        <f aca="false">IF(OR(I1538="",G1538=""),"",ROUND(MAX(0,MOD(G1538-I1538+0.5,1)-0.5)*1440,0))</f>
        <v/>
      </c>
      <c r="M1538" s="22" t="str">
        <f aca="false">IF(OR(I1538="",G1538=""),"",IF(ROUND(MAX(0,MOD(I1538-G1538+0.5,1)-0.5)*1440,0)&gt;=الإعدادات!$B$8,ROUND(MAX(0,MOD(I1538-G1538+0.5,1)-0.5)*1440,0),0))</f>
        <v/>
      </c>
      <c r="N1538" s="18" t="str">
        <f aca="false">IF(OR(A1538="",B1538=""),"",IF(COUNTIFS(الإجازات!$A$2:$A$1001,B1538,الإجازات!$D$2:$D$1001,"&lt;="&amp;A1538,الإجازات!$E$2:$E$1001,"&gt;="&amp;A1538,الإجازات!$G$2:$G$1001,"مقبولة")=0,"",LOOKUP(2,1/((الإجازات!$A$2:$A$1001=B1538)*(الإجازات!$D$2:$D$1001&lt;=A1538)*(الإجازات!$E$2:$E$1001&gt;=A1538)*(الإجازات!$G$2:$G$1001="مقبولة")),الإجازات!$C$2:$C$1001)))</f>
        <v/>
      </c>
      <c r="O1538" s="17"/>
      <c r="P1538" s="23" t="str">
        <f aca="false">IF(B1538="","",IF(ISNA(MATCH(B1538,الموظفين!$A$2:$A$501,0)),"⚠ كود غير موجود",IF(O1538&lt;&gt;"",O1538,IF(N1538&lt;&gt;"",N1538,IF(H1538="",IF(AND(A1538&lt;&gt;"",WEEKDAY(A1538)=الإعدادات!$B$11),"راحة أسبوعية","غائب"),IF(I1538="","بدون انصراف",IF(N(K1538)&gt;0,"متأخر","حاضر")))))))</f>
        <v/>
      </c>
      <c r="Q1538" s="24" t="str">
        <f aca="false">IF(B1538="","",IF(OR(P1538="غائب",P1538="غياب",P1538="إجازة بدون راتب"),IFERROR(VLOOKUP(B1538,الموظفين!$A$2:$J$501,8,FALSE()),0),0))</f>
        <v/>
      </c>
      <c r="R1538" s="24" t="str">
        <f aca="false">IF(B1538="","",ROUND((N(K1538)+N(L1538))/60*IFERROR(VLOOKUP(B1538,الموظفين!$A$2:$J$501,8,FALSE()),0)/الإعدادات!$B$6*الإعدادات!$B$9,2))</f>
        <v/>
      </c>
      <c r="S1538" s="24" t="str">
        <f aca="false">IF(OR(B1538="",M1538=""),"",ROUND(M1538/60*IFERROR(VLOOKUP(B1538,الموظفين!$A$2:$J$501,9,FALSE()),0),2))</f>
        <v/>
      </c>
      <c r="T1538" s="17"/>
      <c r="U1538" s="23" t="str">
        <f aca="false">IF(OR(A1538="",B1538=""),"",A1538&amp;"|"&amp;B1538)</f>
        <v/>
      </c>
    </row>
    <row r="1539" customFormat="false" ht="15" hidden="false" customHeight="false" outlineLevel="0" collapsed="false">
      <c r="A1539" s="16"/>
      <c r="B1539" s="17"/>
      <c r="C1539" s="18" t="str">
        <f aca="false">IF($B1539="","",IFERROR(VLOOKUP($B1539,الموظفين!$A$2:$J$501,2,FALSE())&amp;"","⚠ كود غير موجود"))</f>
        <v/>
      </c>
      <c r="D1539" s="18" t="str">
        <f aca="false">IF($B1539="","",IFERROR(VLOOKUP($B1539,الموظفين!$A$2:$J$501,3,FALSE())&amp;"",""))</f>
        <v/>
      </c>
      <c r="E1539" s="18" t="str">
        <f aca="false">IF($B1539="","",IFERROR(VLOOKUP($B1539,الموظفين!$A$2:$J$501,5,FALSE())&amp;"",""))</f>
        <v/>
      </c>
      <c r="F1539" s="19" t="str">
        <f aca="false">IF($B1539="","",IFERROR(VLOOKUP($B1539,الموظفين!$A$2:$J$501,6,FALSE()),""))</f>
        <v/>
      </c>
      <c r="G1539" s="19" t="str">
        <f aca="false">IF($B1539="","",IFERROR(VLOOKUP($B1539,الموظفين!$A$2:$J$501,7,FALSE()),""))</f>
        <v/>
      </c>
      <c r="H1539" s="20"/>
      <c r="I1539" s="20"/>
      <c r="J1539" s="21" t="str">
        <f aca="false">IF(OR(H1539="",I1539=""),"",ROUND(MOD(I1539-H1539,1)*24,2))</f>
        <v/>
      </c>
      <c r="K1539" s="22" t="str">
        <f aca="false">IF(OR(H1539="",F1539=""),"",IF(ROUND(MAX(0,MOD(H1539-F1539+0.5,1)-0.5)*1440,0)&gt;IFERROR(VLOOKUP(E1539,الورديات!$A$2:$E$21,5,FALSE()),0),ROUND(MAX(0,MOD(H1539-F1539+0.5,1)-0.5)*1440,0),0))</f>
        <v/>
      </c>
      <c r="L1539" s="22" t="str">
        <f aca="false">IF(OR(I1539="",G1539=""),"",ROUND(MAX(0,MOD(G1539-I1539+0.5,1)-0.5)*1440,0))</f>
        <v/>
      </c>
      <c r="M1539" s="22" t="str">
        <f aca="false">IF(OR(I1539="",G1539=""),"",IF(ROUND(MAX(0,MOD(I1539-G1539+0.5,1)-0.5)*1440,0)&gt;=الإعدادات!$B$8,ROUND(MAX(0,MOD(I1539-G1539+0.5,1)-0.5)*1440,0),0))</f>
        <v/>
      </c>
      <c r="N1539" s="18" t="str">
        <f aca="false">IF(OR(A1539="",B1539=""),"",IF(COUNTIFS(الإجازات!$A$2:$A$1001,B1539,الإجازات!$D$2:$D$1001,"&lt;="&amp;A1539,الإجازات!$E$2:$E$1001,"&gt;="&amp;A1539,الإجازات!$G$2:$G$1001,"مقبولة")=0,"",LOOKUP(2,1/((الإجازات!$A$2:$A$1001=B1539)*(الإجازات!$D$2:$D$1001&lt;=A1539)*(الإجازات!$E$2:$E$1001&gt;=A1539)*(الإجازات!$G$2:$G$1001="مقبولة")),الإجازات!$C$2:$C$1001)))</f>
        <v/>
      </c>
      <c r="O1539" s="17"/>
      <c r="P1539" s="23" t="str">
        <f aca="false">IF(B1539="","",IF(ISNA(MATCH(B1539,الموظفين!$A$2:$A$501,0)),"⚠ كود غير موجود",IF(O1539&lt;&gt;"",O1539,IF(N1539&lt;&gt;"",N1539,IF(H1539="",IF(AND(A1539&lt;&gt;"",WEEKDAY(A1539)=الإعدادات!$B$11),"راحة أسبوعية","غائب"),IF(I1539="","بدون انصراف",IF(N(K1539)&gt;0,"متأخر","حاضر")))))))</f>
        <v/>
      </c>
      <c r="Q1539" s="24" t="str">
        <f aca="false">IF(B1539="","",IF(OR(P1539="غائب",P1539="غياب",P1539="إجازة بدون راتب"),IFERROR(VLOOKUP(B1539,الموظفين!$A$2:$J$501,8,FALSE()),0),0))</f>
        <v/>
      </c>
      <c r="R1539" s="24" t="str">
        <f aca="false">IF(B1539="","",ROUND((N(K1539)+N(L1539))/60*IFERROR(VLOOKUP(B1539,الموظفين!$A$2:$J$501,8,FALSE()),0)/الإعدادات!$B$6*الإعدادات!$B$9,2))</f>
        <v/>
      </c>
      <c r="S1539" s="24" t="str">
        <f aca="false">IF(OR(B1539="",M1539=""),"",ROUND(M1539/60*IFERROR(VLOOKUP(B1539,الموظفين!$A$2:$J$501,9,FALSE()),0),2))</f>
        <v/>
      </c>
      <c r="T1539" s="17"/>
      <c r="U1539" s="23" t="str">
        <f aca="false">IF(OR(A1539="",B1539=""),"",A1539&amp;"|"&amp;B1539)</f>
        <v/>
      </c>
    </row>
    <row r="1540" customFormat="false" ht="15" hidden="false" customHeight="false" outlineLevel="0" collapsed="false">
      <c r="A1540" s="16"/>
      <c r="B1540" s="17"/>
      <c r="C1540" s="18" t="str">
        <f aca="false">IF($B1540="","",IFERROR(VLOOKUP($B1540,الموظفين!$A$2:$J$501,2,FALSE())&amp;"","⚠ كود غير موجود"))</f>
        <v/>
      </c>
      <c r="D1540" s="18" t="str">
        <f aca="false">IF($B1540="","",IFERROR(VLOOKUP($B1540,الموظفين!$A$2:$J$501,3,FALSE())&amp;"",""))</f>
        <v/>
      </c>
      <c r="E1540" s="18" t="str">
        <f aca="false">IF($B1540="","",IFERROR(VLOOKUP($B1540,الموظفين!$A$2:$J$501,5,FALSE())&amp;"",""))</f>
        <v/>
      </c>
      <c r="F1540" s="19" t="str">
        <f aca="false">IF($B1540="","",IFERROR(VLOOKUP($B1540,الموظفين!$A$2:$J$501,6,FALSE()),""))</f>
        <v/>
      </c>
      <c r="G1540" s="19" t="str">
        <f aca="false">IF($B1540="","",IFERROR(VLOOKUP($B1540,الموظفين!$A$2:$J$501,7,FALSE()),""))</f>
        <v/>
      </c>
      <c r="H1540" s="20"/>
      <c r="I1540" s="20"/>
      <c r="J1540" s="21" t="str">
        <f aca="false">IF(OR(H1540="",I1540=""),"",ROUND(MOD(I1540-H1540,1)*24,2))</f>
        <v/>
      </c>
      <c r="K1540" s="22" t="str">
        <f aca="false">IF(OR(H1540="",F1540=""),"",IF(ROUND(MAX(0,MOD(H1540-F1540+0.5,1)-0.5)*1440,0)&gt;IFERROR(VLOOKUP(E1540,الورديات!$A$2:$E$21,5,FALSE()),0),ROUND(MAX(0,MOD(H1540-F1540+0.5,1)-0.5)*1440,0),0))</f>
        <v/>
      </c>
      <c r="L1540" s="22" t="str">
        <f aca="false">IF(OR(I1540="",G1540=""),"",ROUND(MAX(0,MOD(G1540-I1540+0.5,1)-0.5)*1440,0))</f>
        <v/>
      </c>
      <c r="M1540" s="22" t="str">
        <f aca="false">IF(OR(I1540="",G1540=""),"",IF(ROUND(MAX(0,MOD(I1540-G1540+0.5,1)-0.5)*1440,0)&gt;=الإعدادات!$B$8,ROUND(MAX(0,MOD(I1540-G1540+0.5,1)-0.5)*1440,0),0))</f>
        <v/>
      </c>
      <c r="N1540" s="18" t="str">
        <f aca="false">IF(OR(A1540="",B1540=""),"",IF(COUNTIFS(الإجازات!$A$2:$A$1001,B1540,الإجازات!$D$2:$D$1001,"&lt;="&amp;A1540,الإجازات!$E$2:$E$1001,"&gt;="&amp;A1540,الإجازات!$G$2:$G$1001,"مقبولة")=0,"",LOOKUP(2,1/((الإجازات!$A$2:$A$1001=B1540)*(الإجازات!$D$2:$D$1001&lt;=A1540)*(الإجازات!$E$2:$E$1001&gt;=A1540)*(الإجازات!$G$2:$G$1001="مقبولة")),الإجازات!$C$2:$C$1001)))</f>
        <v/>
      </c>
      <c r="O1540" s="17"/>
      <c r="P1540" s="23" t="str">
        <f aca="false">IF(B1540="","",IF(ISNA(MATCH(B1540,الموظفين!$A$2:$A$501,0)),"⚠ كود غير موجود",IF(O1540&lt;&gt;"",O1540,IF(N1540&lt;&gt;"",N1540,IF(H1540="",IF(AND(A1540&lt;&gt;"",WEEKDAY(A1540)=الإعدادات!$B$11),"راحة أسبوعية","غائب"),IF(I1540="","بدون انصراف",IF(N(K1540)&gt;0,"متأخر","حاضر")))))))</f>
        <v/>
      </c>
      <c r="Q1540" s="24" t="str">
        <f aca="false">IF(B1540="","",IF(OR(P1540="غائب",P1540="غياب",P1540="إجازة بدون راتب"),IFERROR(VLOOKUP(B1540,الموظفين!$A$2:$J$501,8,FALSE()),0),0))</f>
        <v/>
      </c>
      <c r="R1540" s="24" t="str">
        <f aca="false">IF(B1540="","",ROUND((N(K1540)+N(L1540))/60*IFERROR(VLOOKUP(B1540,الموظفين!$A$2:$J$501,8,FALSE()),0)/الإعدادات!$B$6*الإعدادات!$B$9,2))</f>
        <v/>
      </c>
      <c r="S1540" s="24" t="str">
        <f aca="false">IF(OR(B1540="",M1540=""),"",ROUND(M1540/60*IFERROR(VLOOKUP(B1540,الموظفين!$A$2:$J$501,9,FALSE()),0),2))</f>
        <v/>
      </c>
      <c r="T1540" s="17"/>
      <c r="U1540" s="23" t="str">
        <f aca="false">IF(OR(A1540="",B1540=""),"",A1540&amp;"|"&amp;B1540)</f>
        <v/>
      </c>
    </row>
    <row r="1541" customFormat="false" ht="15" hidden="false" customHeight="false" outlineLevel="0" collapsed="false">
      <c r="A1541" s="16"/>
      <c r="B1541" s="17"/>
      <c r="C1541" s="18" t="str">
        <f aca="false">IF($B1541="","",IFERROR(VLOOKUP($B1541,الموظفين!$A$2:$J$501,2,FALSE())&amp;"","⚠ كود غير موجود"))</f>
        <v/>
      </c>
      <c r="D1541" s="18" t="str">
        <f aca="false">IF($B1541="","",IFERROR(VLOOKUP($B1541,الموظفين!$A$2:$J$501,3,FALSE())&amp;"",""))</f>
        <v/>
      </c>
      <c r="E1541" s="18" t="str">
        <f aca="false">IF($B1541="","",IFERROR(VLOOKUP($B1541,الموظفين!$A$2:$J$501,5,FALSE())&amp;"",""))</f>
        <v/>
      </c>
      <c r="F1541" s="19" t="str">
        <f aca="false">IF($B1541="","",IFERROR(VLOOKUP($B1541,الموظفين!$A$2:$J$501,6,FALSE()),""))</f>
        <v/>
      </c>
      <c r="G1541" s="19" t="str">
        <f aca="false">IF($B1541="","",IFERROR(VLOOKUP($B1541,الموظفين!$A$2:$J$501,7,FALSE()),""))</f>
        <v/>
      </c>
      <c r="H1541" s="20"/>
      <c r="I1541" s="20"/>
      <c r="J1541" s="21" t="str">
        <f aca="false">IF(OR(H1541="",I1541=""),"",ROUND(MOD(I1541-H1541,1)*24,2))</f>
        <v/>
      </c>
      <c r="K1541" s="22" t="str">
        <f aca="false">IF(OR(H1541="",F1541=""),"",IF(ROUND(MAX(0,MOD(H1541-F1541+0.5,1)-0.5)*1440,0)&gt;IFERROR(VLOOKUP(E1541,الورديات!$A$2:$E$21,5,FALSE()),0),ROUND(MAX(0,MOD(H1541-F1541+0.5,1)-0.5)*1440,0),0))</f>
        <v/>
      </c>
      <c r="L1541" s="22" t="str">
        <f aca="false">IF(OR(I1541="",G1541=""),"",ROUND(MAX(0,MOD(G1541-I1541+0.5,1)-0.5)*1440,0))</f>
        <v/>
      </c>
      <c r="M1541" s="22" t="str">
        <f aca="false">IF(OR(I1541="",G1541=""),"",IF(ROUND(MAX(0,MOD(I1541-G1541+0.5,1)-0.5)*1440,0)&gt;=الإعدادات!$B$8,ROUND(MAX(0,MOD(I1541-G1541+0.5,1)-0.5)*1440,0),0))</f>
        <v/>
      </c>
      <c r="N1541" s="18" t="str">
        <f aca="false">IF(OR(A1541="",B1541=""),"",IF(COUNTIFS(الإجازات!$A$2:$A$1001,B1541,الإجازات!$D$2:$D$1001,"&lt;="&amp;A1541,الإجازات!$E$2:$E$1001,"&gt;="&amp;A1541,الإجازات!$G$2:$G$1001,"مقبولة")=0,"",LOOKUP(2,1/((الإجازات!$A$2:$A$1001=B1541)*(الإجازات!$D$2:$D$1001&lt;=A1541)*(الإجازات!$E$2:$E$1001&gt;=A1541)*(الإجازات!$G$2:$G$1001="مقبولة")),الإجازات!$C$2:$C$1001)))</f>
        <v/>
      </c>
      <c r="O1541" s="17"/>
      <c r="P1541" s="23" t="str">
        <f aca="false">IF(B1541="","",IF(ISNA(MATCH(B1541,الموظفين!$A$2:$A$501,0)),"⚠ كود غير موجود",IF(O1541&lt;&gt;"",O1541,IF(N1541&lt;&gt;"",N1541,IF(H1541="",IF(AND(A1541&lt;&gt;"",WEEKDAY(A1541)=الإعدادات!$B$11),"راحة أسبوعية","غائب"),IF(I1541="","بدون انصراف",IF(N(K1541)&gt;0,"متأخر","حاضر")))))))</f>
        <v/>
      </c>
      <c r="Q1541" s="24" t="str">
        <f aca="false">IF(B1541="","",IF(OR(P1541="غائب",P1541="غياب",P1541="إجازة بدون راتب"),IFERROR(VLOOKUP(B1541,الموظفين!$A$2:$J$501,8,FALSE()),0),0))</f>
        <v/>
      </c>
      <c r="R1541" s="24" t="str">
        <f aca="false">IF(B1541="","",ROUND((N(K1541)+N(L1541))/60*IFERROR(VLOOKUP(B1541,الموظفين!$A$2:$J$501,8,FALSE()),0)/الإعدادات!$B$6*الإعدادات!$B$9,2))</f>
        <v/>
      </c>
      <c r="S1541" s="24" t="str">
        <f aca="false">IF(OR(B1541="",M1541=""),"",ROUND(M1541/60*IFERROR(VLOOKUP(B1541,الموظفين!$A$2:$J$501,9,FALSE()),0),2))</f>
        <v/>
      </c>
      <c r="T1541" s="17"/>
      <c r="U1541" s="23" t="str">
        <f aca="false">IF(OR(A1541="",B1541=""),"",A1541&amp;"|"&amp;B1541)</f>
        <v/>
      </c>
    </row>
    <row r="1542" customFormat="false" ht="15" hidden="false" customHeight="false" outlineLevel="0" collapsed="false">
      <c r="A1542" s="16"/>
      <c r="B1542" s="17"/>
      <c r="C1542" s="18" t="str">
        <f aca="false">IF($B1542="","",IFERROR(VLOOKUP($B1542,الموظفين!$A$2:$J$501,2,FALSE())&amp;"","⚠ كود غير موجود"))</f>
        <v/>
      </c>
      <c r="D1542" s="18" t="str">
        <f aca="false">IF($B1542="","",IFERROR(VLOOKUP($B1542,الموظفين!$A$2:$J$501,3,FALSE())&amp;"",""))</f>
        <v/>
      </c>
      <c r="E1542" s="18" t="str">
        <f aca="false">IF($B1542="","",IFERROR(VLOOKUP($B1542,الموظفين!$A$2:$J$501,5,FALSE())&amp;"",""))</f>
        <v/>
      </c>
      <c r="F1542" s="19" t="str">
        <f aca="false">IF($B1542="","",IFERROR(VLOOKUP($B1542,الموظفين!$A$2:$J$501,6,FALSE()),""))</f>
        <v/>
      </c>
      <c r="G1542" s="19" t="str">
        <f aca="false">IF($B1542="","",IFERROR(VLOOKUP($B1542,الموظفين!$A$2:$J$501,7,FALSE()),""))</f>
        <v/>
      </c>
      <c r="H1542" s="20"/>
      <c r="I1542" s="20"/>
      <c r="J1542" s="21" t="str">
        <f aca="false">IF(OR(H1542="",I1542=""),"",ROUND(MOD(I1542-H1542,1)*24,2))</f>
        <v/>
      </c>
      <c r="K1542" s="22" t="str">
        <f aca="false">IF(OR(H1542="",F1542=""),"",IF(ROUND(MAX(0,MOD(H1542-F1542+0.5,1)-0.5)*1440,0)&gt;IFERROR(VLOOKUP(E1542,الورديات!$A$2:$E$21,5,FALSE()),0),ROUND(MAX(0,MOD(H1542-F1542+0.5,1)-0.5)*1440,0),0))</f>
        <v/>
      </c>
      <c r="L1542" s="22" t="str">
        <f aca="false">IF(OR(I1542="",G1542=""),"",ROUND(MAX(0,MOD(G1542-I1542+0.5,1)-0.5)*1440,0))</f>
        <v/>
      </c>
      <c r="M1542" s="22" t="str">
        <f aca="false">IF(OR(I1542="",G1542=""),"",IF(ROUND(MAX(0,MOD(I1542-G1542+0.5,1)-0.5)*1440,0)&gt;=الإعدادات!$B$8,ROUND(MAX(0,MOD(I1542-G1542+0.5,1)-0.5)*1440,0),0))</f>
        <v/>
      </c>
      <c r="N1542" s="18" t="str">
        <f aca="false">IF(OR(A1542="",B1542=""),"",IF(COUNTIFS(الإجازات!$A$2:$A$1001,B1542,الإجازات!$D$2:$D$1001,"&lt;="&amp;A1542,الإجازات!$E$2:$E$1001,"&gt;="&amp;A1542,الإجازات!$G$2:$G$1001,"مقبولة")=0,"",LOOKUP(2,1/((الإجازات!$A$2:$A$1001=B1542)*(الإجازات!$D$2:$D$1001&lt;=A1542)*(الإجازات!$E$2:$E$1001&gt;=A1542)*(الإجازات!$G$2:$G$1001="مقبولة")),الإجازات!$C$2:$C$1001)))</f>
        <v/>
      </c>
      <c r="O1542" s="17"/>
      <c r="P1542" s="23" t="str">
        <f aca="false">IF(B1542="","",IF(ISNA(MATCH(B1542,الموظفين!$A$2:$A$501,0)),"⚠ كود غير موجود",IF(O1542&lt;&gt;"",O1542,IF(N1542&lt;&gt;"",N1542,IF(H1542="",IF(AND(A1542&lt;&gt;"",WEEKDAY(A1542)=الإعدادات!$B$11),"راحة أسبوعية","غائب"),IF(I1542="","بدون انصراف",IF(N(K1542)&gt;0,"متأخر","حاضر")))))))</f>
        <v/>
      </c>
      <c r="Q1542" s="24" t="str">
        <f aca="false">IF(B1542="","",IF(OR(P1542="غائب",P1542="غياب",P1542="إجازة بدون راتب"),IFERROR(VLOOKUP(B1542,الموظفين!$A$2:$J$501,8,FALSE()),0),0))</f>
        <v/>
      </c>
      <c r="R1542" s="24" t="str">
        <f aca="false">IF(B1542="","",ROUND((N(K1542)+N(L1542))/60*IFERROR(VLOOKUP(B1542,الموظفين!$A$2:$J$501,8,FALSE()),0)/الإعدادات!$B$6*الإعدادات!$B$9,2))</f>
        <v/>
      </c>
      <c r="S1542" s="24" t="str">
        <f aca="false">IF(OR(B1542="",M1542=""),"",ROUND(M1542/60*IFERROR(VLOOKUP(B1542,الموظفين!$A$2:$J$501,9,FALSE()),0),2))</f>
        <v/>
      </c>
      <c r="T1542" s="17"/>
      <c r="U1542" s="23" t="str">
        <f aca="false">IF(OR(A1542="",B1542=""),"",A1542&amp;"|"&amp;B1542)</f>
        <v/>
      </c>
    </row>
    <row r="1543" customFormat="false" ht="15" hidden="false" customHeight="false" outlineLevel="0" collapsed="false">
      <c r="A1543" s="16"/>
      <c r="B1543" s="17"/>
      <c r="C1543" s="18" t="str">
        <f aca="false">IF($B1543="","",IFERROR(VLOOKUP($B1543,الموظفين!$A$2:$J$501,2,FALSE())&amp;"","⚠ كود غير موجود"))</f>
        <v/>
      </c>
      <c r="D1543" s="18" t="str">
        <f aca="false">IF($B1543="","",IFERROR(VLOOKUP($B1543,الموظفين!$A$2:$J$501,3,FALSE())&amp;"",""))</f>
        <v/>
      </c>
      <c r="E1543" s="18" t="str">
        <f aca="false">IF($B1543="","",IFERROR(VLOOKUP($B1543,الموظفين!$A$2:$J$501,5,FALSE())&amp;"",""))</f>
        <v/>
      </c>
      <c r="F1543" s="19" t="str">
        <f aca="false">IF($B1543="","",IFERROR(VLOOKUP($B1543,الموظفين!$A$2:$J$501,6,FALSE()),""))</f>
        <v/>
      </c>
      <c r="G1543" s="19" t="str">
        <f aca="false">IF($B1543="","",IFERROR(VLOOKUP($B1543,الموظفين!$A$2:$J$501,7,FALSE()),""))</f>
        <v/>
      </c>
      <c r="H1543" s="20"/>
      <c r="I1543" s="20"/>
      <c r="J1543" s="21" t="str">
        <f aca="false">IF(OR(H1543="",I1543=""),"",ROUND(MOD(I1543-H1543,1)*24,2))</f>
        <v/>
      </c>
      <c r="K1543" s="22" t="str">
        <f aca="false">IF(OR(H1543="",F1543=""),"",IF(ROUND(MAX(0,MOD(H1543-F1543+0.5,1)-0.5)*1440,0)&gt;IFERROR(VLOOKUP(E1543,الورديات!$A$2:$E$21,5,FALSE()),0),ROUND(MAX(0,MOD(H1543-F1543+0.5,1)-0.5)*1440,0),0))</f>
        <v/>
      </c>
      <c r="L1543" s="22" t="str">
        <f aca="false">IF(OR(I1543="",G1543=""),"",ROUND(MAX(0,MOD(G1543-I1543+0.5,1)-0.5)*1440,0))</f>
        <v/>
      </c>
      <c r="M1543" s="22" t="str">
        <f aca="false">IF(OR(I1543="",G1543=""),"",IF(ROUND(MAX(0,MOD(I1543-G1543+0.5,1)-0.5)*1440,0)&gt;=الإعدادات!$B$8,ROUND(MAX(0,MOD(I1543-G1543+0.5,1)-0.5)*1440,0),0))</f>
        <v/>
      </c>
      <c r="N1543" s="18" t="str">
        <f aca="false">IF(OR(A1543="",B1543=""),"",IF(COUNTIFS(الإجازات!$A$2:$A$1001,B1543,الإجازات!$D$2:$D$1001,"&lt;="&amp;A1543,الإجازات!$E$2:$E$1001,"&gt;="&amp;A1543,الإجازات!$G$2:$G$1001,"مقبولة")=0,"",LOOKUP(2,1/((الإجازات!$A$2:$A$1001=B1543)*(الإجازات!$D$2:$D$1001&lt;=A1543)*(الإجازات!$E$2:$E$1001&gt;=A1543)*(الإجازات!$G$2:$G$1001="مقبولة")),الإجازات!$C$2:$C$1001)))</f>
        <v/>
      </c>
      <c r="O1543" s="17"/>
      <c r="P1543" s="23" t="str">
        <f aca="false">IF(B1543="","",IF(ISNA(MATCH(B1543,الموظفين!$A$2:$A$501,0)),"⚠ كود غير موجود",IF(O1543&lt;&gt;"",O1543,IF(N1543&lt;&gt;"",N1543,IF(H1543="",IF(AND(A1543&lt;&gt;"",WEEKDAY(A1543)=الإعدادات!$B$11),"راحة أسبوعية","غائب"),IF(I1543="","بدون انصراف",IF(N(K1543)&gt;0,"متأخر","حاضر")))))))</f>
        <v/>
      </c>
      <c r="Q1543" s="24" t="str">
        <f aca="false">IF(B1543="","",IF(OR(P1543="غائب",P1543="غياب",P1543="إجازة بدون راتب"),IFERROR(VLOOKUP(B1543,الموظفين!$A$2:$J$501,8,FALSE()),0),0))</f>
        <v/>
      </c>
      <c r="R1543" s="24" t="str">
        <f aca="false">IF(B1543="","",ROUND((N(K1543)+N(L1543))/60*IFERROR(VLOOKUP(B1543,الموظفين!$A$2:$J$501,8,FALSE()),0)/الإعدادات!$B$6*الإعدادات!$B$9,2))</f>
        <v/>
      </c>
      <c r="S1543" s="24" t="str">
        <f aca="false">IF(OR(B1543="",M1543=""),"",ROUND(M1543/60*IFERROR(VLOOKUP(B1543,الموظفين!$A$2:$J$501,9,FALSE()),0),2))</f>
        <v/>
      </c>
      <c r="T1543" s="17"/>
      <c r="U1543" s="23" t="str">
        <f aca="false">IF(OR(A1543="",B1543=""),"",A1543&amp;"|"&amp;B1543)</f>
        <v/>
      </c>
    </row>
    <row r="1544" customFormat="false" ht="15" hidden="false" customHeight="false" outlineLevel="0" collapsed="false">
      <c r="A1544" s="16"/>
      <c r="B1544" s="17"/>
      <c r="C1544" s="18" t="str">
        <f aca="false">IF($B1544="","",IFERROR(VLOOKUP($B1544,الموظفين!$A$2:$J$501,2,FALSE())&amp;"","⚠ كود غير موجود"))</f>
        <v/>
      </c>
      <c r="D1544" s="18" t="str">
        <f aca="false">IF($B1544="","",IFERROR(VLOOKUP($B1544,الموظفين!$A$2:$J$501,3,FALSE())&amp;"",""))</f>
        <v/>
      </c>
      <c r="E1544" s="18" t="str">
        <f aca="false">IF($B1544="","",IFERROR(VLOOKUP($B1544,الموظفين!$A$2:$J$501,5,FALSE())&amp;"",""))</f>
        <v/>
      </c>
      <c r="F1544" s="19" t="str">
        <f aca="false">IF($B1544="","",IFERROR(VLOOKUP($B1544,الموظفين!$A$2:$J$501,6,FALSE()),""))</f>
        <v/>
      </c>
      <c r="G1544" s="19" t="str">
        <f aca="false">IF($B1544="","",IFERROR(VLOOKUP($B1544,الموظفين!$A$2:$J$501,7,FALSE()),""))</f>
        <v/>
      </c>
      <c r="H1544" s="20"/>
      <c r="I1544" s="20"/>
      <c r="J1544" s="21" t="str">
        <f aca="false">IF(OR(H1544="",I1544=""),"",ROUND(MOD(I1544-H1544,1)*24,2))</f>
        <v/>
      </c>
      <c r="K1544" s="22" t="str">
        <f aca="false">IF(OR(H1544="",F1544=""),"",IF(ROUND(MAX(0,MOD(H1544-F1544+0.5,1)-0.5)*1440,0)&gt;IFERROR(VLOOKUP(E1544,الورديات!$A$2:$E$21,5,FALSE()),0),ROUND(MAX(0,MOD(H1544-F1544+0.5,1)-0.5)*1440,0),0))</f>
        <v/>
      </c>
      <c r="L1544" s="22" t="str">
        <f aca="false">IF(OR(I1544="",G1544=""),"",ROUND(MAX(0,MOD(G1544-I1544+0.5,1)-0.5)*1440,0))</f>
        <v/>
      </c>
      <c r="M1544" s="22" t="str">
        <f aca="false">IF(OR(I1544="",G1544=""),"",IF(ROUND(MAX(0,MOD(I1544-G1544+0.5,1)-0.5)*1440,0)&gt;=الإعدادات!$B$8,ROUND(MAX(0,MOD(I1544-G1544+0.5,1)-0.5)*1440,0),0))</f>
        <v/>
      </c>
      <c r="N1544" s="18" t="str">
        <f aca="false">IF(OR(A1544="",B1544=""),"",IF(COUNTIFS(الإجازات!$A$2:$A$1001,B1544,الإجازات!$D$2:$D$1001,"&lt;="&amp;A1544,الإجازات!$E$2:$E$1001,"&gt;="&amp;A1544,الإجازات!$G$2:$G$1001,"مقبولة")=0,"",LOOKUP(2,1/((الإجازات!$A$2:$A$1001=B1544)*(الإجازات!$D$2:$D$1001&lt;=A1544)*(الإجازات!$E$2:$E$1001&gt;=A1544)*(الإجازات!$G$2:$G$1001="مقبولة")),الإجازات!$C$2:$C$1001)))</f>
        <v/>
      </c>
      <c r="O1544" s="17"/>
      <c r="P1544" s="23" t="str">
        <f aca="false">IF(B1544="","",IF(ISNA(MATCH(B1544,الموظفين!$A$2:$A$501,0)),"⚠ كود غير موجود",IF(O1544&lt;&gt;"",O1544,IF(N1544&lt;&gt;"",N1544,IF(H1544="",IF(AND(A1544&lt;&gt;"",WEEKDAY(A1544)=الإعدادات!$B$11),"راحة أسبوعية","غائب"),IF(I1544="","بدون انصراف",IF(N(K1544)&gt;0,"متأخر","حاضر")))))))</f>
        <v/>
      </c>
      <c r="Q1544" s="24" t="str">
        <f aca="false">IF(B1544="","",IF(OR(P1544="غائب",P1544="غياب",P1544="إجازة بدون راتب"),IFERROR(VLOOKUP(B1544,الموظفين!$A$2:$J$501,8,FALSE()),0),0))</f>
        <v/>
      </c>
      <c r="R1544" s="24" t="str">
        <f aca="false">IF(B1544="","",ROUND((N(K1544)+N(L1544))/60*IFERROR(VLOOKUP(B1544,الموظفين!$A$2:$J$501,8,FALSE()),0)/الإعدادات!$B$6*الإعدادات!$B$9,2))</f>
        <v/>
      </c>
      <c r="S1544" s="24" t="str">
        <f aca="false">IF(OR(B1544="",M1544=""),"",ROUND(M1544/60*IFERROR(VLOOKUP(B1544,الموظفين!$A$2:$J$501,9,FALSE()),0),2))</f>
        <v/>
      </c>
      <c r="T1544" s="17"/>
      <c r="U1544" s="23" t="str">
        <f aca="false">IF(OR(A1544="",B1544=""),"",A1544&amp;"|"&amp;B1544)</f>
        <v/>
      </c>
    </row>
    <row r="1545" customFormat="false" ht="15" hidden="false" customHeight="false" outlineLevel="0" collapsed="false">
      <c r="A1545" s="16"/>
      <c r="B1545" s="17"/>
      <c r="C1545" s="18" t="str">
        <f aca="false">IF($B1545="","",IFERROR(VLOOKUP($B1545,الموظفين!$A$2:$J$501,2,FALSE())&amp;"","⚠ كود غير موجود"))</f>
        <v/>
      </c>
      <c r="D1545" s="18" t="str">
        <f aca="false">IF($B1545="","",IFERROR(VLOOKUP($B1545,الموظفين!$A$2:$J$501,3,FALSE())&amp;"",""))</f>
        <v/>
      </c>
      <c r="E1545" s="18" t="str">
        <f aca="false">IF($B1545="","",IFERROR(VLOOKUP($B1545,الموظفين!$A$2:$J$501,5,FALSE())&amp;"",""))</f>
        <v/>
      </c>
      <c r="F1545" s="19" t="str">
        <f aca="false">IF($B1545="","",IFERROR(VLOOKUP($B1545,الموظفين!$A$2:$J$501,6,FALSE()),""))</f>
        <v/>
      </c>
      <c r="G1545" s="19" t="str">
        <f aca="false">IF($B1545="","",IFERROR(VLOOKUP($B1545,الموظفين!$A$2:$J$501,7,FALSE()),""))</f>
        <v/>
      </c>
      <c r="H1545" s="20"/>
      <c r="I1545" s="20"/>
      <c r="J1545" s="21" t="str">
        <f aca="false">IF(OR(H1545="",I1545=""),"",ROUND(MOD(I1545-H1545,1)*24,2))</f>
        <v/>
      </c>
      <c r="K1545" s="22" t="str">
        <f aca="false">IF(OR(H1545="",F1545=""),"",IF(ROUND(MAX(0,MOD(H1545-F1545+0.5,1)-0.5)*1440,0)&gt;IFERROR(VLOOKUP(E1545,الورديات!$A$2:$E$21,5,FALSE()),0),ROUND(MAX(0,MOD(H1545-F1545+0.5,1)-0.5)*1440,0),0))</f>
        <v/>
      </c>
      <c r="L1545" s="22" t="str">
        <f aca="false">IF(OR(I1545="",G1545=""),"",ROUND(MAX(0,MOD(G1545-I1545+0.5,1)-0.5)*1440,0))</f>
        <v/>
      </c>
      <c r="M1545" s="22" t="str">
        <f aca="false">IF(OR(I1545="",G1545=""),"",IF(ROUND(MAX(0,MOD(I1545-G1545+0.5,1)-0.5)*1440,0)&gt;=الإعدادات!$B$8,ROUND(MAX(0,MOD(I1545-G1545+0.5,1)-0.5)*1440,0),0))</f>
        <v/>
      </c>
      <c r="N1545" s="18" t="str">
        <f aca="false">IF(OR(A1545="",B1545=""),"",IF(COUNTIFS(الإجازات!$A$2:$A$1001,B1545,الإجازات!$D$2:$D$1001,"&lt;="&amp;A1545,الإجازات!$E$2:$E$1001,"&gt;="&amp;A1545,الإجازات!$G$2:$G$1001,"مقبولة")=0,"",LOOKUP(2,1/((الإجازات!$A$2:$A$1001=B1545)*(الإجازات!$D$2:$D$1001&lt;=A1545)*(الإجازات!$E$2:$E$1001&gt;=A1545)*(الإجازات!$G$2:$G$1001="مقبولة")),الإجازات!$C$2:$C$1001)))</f>
        <v/>
      </c>
      <c r="O1545" s="17"/>
      <c r="P1545" s="23" t="str">
        <f aca="false">IF(B1545="","",IF(ISNA(MATCH(B1545,الموظفين!$A$2:$A$501,0)),"⚠ كود غير موجود",IF(O1545&lt;&gt;"",O1545,IF(N1545&lt;&gt;"",N1545,IF(H1545="",IF(AND(A1545&lt;&gt;"",WEEKDAY(A1545)=الإعدادات!$B$11),"راحة أسبوعية","غائب"),IF(I1545="","بدون انصراف",IF(N(K1545)&gt;0,"متأخر","حاضر")))))))</f>
        <v/>
      </c>
      <c r="Q1545" s="24" t="str">
        <f aca="false">IF(B1545="","",IF(OR(P1545="غائب",P1545="غياب",P1545="إجازة بدون راتب"),IFERROR(VLOOKUP(B1545,الموظفين!$A$2:$J$501,8,FALSE()),0),0))</f>
        <v/>
      </c>
      <c r="R1545" s="24" t="str">
        <f aca="false">IF(B1545="","",ROUND((N(K1545)+N(L1545))/60*IFERROR(VLOOKUP(B1545,الموظفين!$A$2:$J$501,8,FALSE()),0)/الإعدادات!$B$6*الإعدادات!$B$9,2))</f>
        <v/>
      </c>
      <c r="S1545" s="24" t="str">
        <f aca="false">IF(OR(B1545="",M1545=""),"",ROUND(M1545/60*IFERROR(VLOOKUP(B1545,الموظفين!$A$2:$J$501,9,FALSE()),0),2))</f>
        <v/>
      </c>
      <c r="T1545" s="17"/>
      <c r="U1545" s="23" t="str">
        <f aca="false">IF(OR(A1545="",B1545=""),"",A1545&amp;"|"&amp;B1545)</f>
        <v/>
      </c>
    </row>
    <row r="1546" customFormat="false" ht="15" hidden="false" customHeight="false" outlineLevel="0" collapsed="false">
      <c r="A1546" s="16"/>
      <c r="B1546" s="17"/>
      <c r="C1546" s="18" t="str">
        <f aca="false">IF($B1546="","",IFERROR(VLOOKUP($B1546,الموظفين!$A$2:$J$501,2,FALSE())&amp;"","⚠ كود غير موجود"))</f>
        <v/>
      </c>
      <c r="D1546" s="18" t="str">
        <f aca="false">IF($B1546="","",IFERROR(VLOOKUP($B1546,الموظفين!$A$2:$J$501,3,FALSE())&amp;"",""))</f>
        <v/>
      </c>
      <c r="E1546" s="18" t="str">
        <f aca="false">IF($B1546="","",IFERROR(VLOOKUP($B1546,الموظفين!$A$2:$J$501,5,FALSE())&amp;"",""))</f>
        <v/>
      </c>
      <c r="F1546" s="19" t="str">
        <f aca="false">IF($B1546="","",IFERROR(VLOOKUP($B1546,الموظفين!$A$2:$J$501,6,FALSE()),""))</f>
        <v/>
      </c>
      <c r="G1546" s="19" t="str">
        <f aca="false">IF($B1546="","",IFERROR(VLOOKUP($B1546,الموظفين!$A$2:$J$501,7,FALSE()),""))</f>
        <v/>
      </c>
      <c r="H1546" s="20"/>
      <c r="I1546" s="20"/>
      <c r="J1546" s="21" t="str">
        <f aca="false">IF(OR(H1546="",I1546=""),"",ROUND(MOD(I1546-H1546,1)*24,2))</f>
        <v/>
      </c>
      <c r="K1546" s="22" t="str">
        <f aca="false">IF(OR(H1546="",F1546=""),"",IF(ROUND(MAX(0,MOD(H1546-F1546+0.5,1)-0.5)*1440,0)&gt;IFERROR(VLOOKUP(E1546,الورديات!$A$2:$E$21,5,FALSE()),0),ROUND(MAX(0,MOD(H1546-F1546+0.5,1)-0.5)*1440,0),0))</f>
        <v/>
      </c>
      <c r="L1546" s="22" t="str">
        <f aca="false">IF(OR(I1546="",G1546=""),"",ROUND(MAX(0,MOD(G1546-I1546+0.5,1)-0.5)*1440,0))</f>
        <v/>
      </c>
      <c r="M1546" s="22" t="str">
        <f aca="false">IF(OR(I1546="",G1546=""),"",IF(ROUND(MAX(0,MOD(I1546-G1546+0.5,1)-0.5)*1440,0)&gt;=الإعدادات!$B$8,ROUND(MAX(0,MOD(I1546-G1546+0.5,1)-0.5)*1440,0),0))</f>
        <v/>
      </c>
      <c r="N1546" s="18" t="str">
        <f aca="false">IF(OR(A1546="",B1546=""),"",IF(COUNTIFS(الإجازات!$A$2:$A$1001,B1546,الإجازات!$D$2:$D$1001,"&lt;="&amp;A1546,الإجازات!$E$2:$E$1001,"&gt;="&amp;A1546,الإجازات!$G$2:$G$1001,"مقبولة")=0,"",LOOKUP(2,1/((الإجازات!$A$2:$A$1001=B1546)*(الإجازات!$D$2:$D$1001&lt;=A1546)*(الإجازات!$E$2:$E$1001&gt;=A1546)*(الإجازات!$G$2:$G$1001="مقبولة")),الإجازات!$C$2:$C$1001)))</f>
        <v/>
      </c>
      <c r="O1546" s="17"/>
      <c r="P1546" s="23" t="str">
        <f aca="false">IF(B1546="","",IF(ISNA(MATCH(B1546,الموظفين!$A$2:$A$501,0)),"⚠ كود غير موجود",IF(O1546&lt;&gt;"",O1546,IF(N1546&lt;&gt;"",N1546,IF(H1546="",IF(AND(A1546&lt;&gt;"",WEEKDAY(A1546)=الإعدادات!$B$11),"راحة أسبوعية","غائب"),IF(I1546="","بدون انصراف",IF(N(K1546)&gt;0,"متأخر","حاضر")))))))</f>
        <v/>
      </c>
      <c r="Q1546" s="24" t="str">
        <f aca="false">IF(B1546="","",IF(OR(P1546="غائب",P1546="غياب",P1546="إجازة بدون راتب"),IFERROR(VLOOKUP(B1546,الموظفين!$A$2:$J$501,8,FALSE()),0),0))</f>
        <v/>
      </c>
      <c r="R1546" s="24" t="str">
        <f aca="false">IF(B1546="","",ROUND((N(K1546)+N(L1546))/60*IFERROR(VLOOKUP(B1546,الموظفين!$A$2:$J$501,8,FALSE()),0)/الإعدادات!$B$6*الإعدادات!$B$9,2))</f>
        <v/>
      </c>
      <c r="S1546" s="24" t="str">
        <f aca="false">IF(OR(B1546="",M1546=""),"",ROUND(M1546/60*IFERROR(VLOOKUP(B1546,الموظفين!$A$2:$J$501,9,FALSE()),0),2))</f>
        <v/>
      </c>
      <c r="T1546" s="17"/>
      <c r="U1546" s="23" t="str">
        <f aca="false">IF(OR(A1546="",B1546=""),"",A1546&amp;"|"&amp;B1546)</f>
        <v/>
      </c>
    </row>
    <row r="1547" customFormat="false" ht="15" hidden="false" customHeight="false" outlineLevel="0" collapsed="false">
      <c r="A1547" s="16"/>
      <c r="B1547" s="17"/>
      <c r="C1547" s="18" t="str">
        <f aca="false">IF($B1547="","",IFERROR(VLOOKUP($B1547,الموظفين!$A$2:$J$501,2,FALSE())&amp;"","⚠ كود غير موجود"))</f>
        <v/>
      </c>
      <c r="D1547" s="18" t="str">
        <f aca="false">IF($B1547="","",IFERROR(VLOOKUP($B1547,الموظفين!$A$2:$J$501,3,FALSE())&amp;"",""))</f>
        <v/>
      </c>
      <c r="E1547" s="18" t="str">
        <f aca="false">IF($B1547="","",IFERROR(VLOOKUP($B1547,الموظفين!$A$2:$J$501,5,FALSE())&amp;"",""))</f>
        <v/>
      </c>
      <c r="F1547" s="19" t="str">
        <f aca="false">IF($B1547="","",IFERROR(VLOOKUP($B1547,الموظفين!$A$2:$J$501,6,FALSE()),""))</f>
        <v/>
      </c>
      <c r="G1547" s="19" t="str">
        <f aca="false">IF($B1547="","",IFERROR(VLOOKUP($B1547,الموظفين!$A$2:$J$501,7,FALSE()),""))</f>
        <v/>
      </c>
      <c r="H1547" s="20"/>
      <c r="I1547" s="20"/>
      <c r="J1547" s="21" t="str">
        <f aca="false">IF(OR(H1547="",I1547=""),"",ROUND(MOD(I1547-H1547,1)*24,2))</f>
        <v/>
      </c>
      <c r="K1547" s="22" t="str">
        <f aca="false">IF(OR(H1547="",F1547=""),"",IF(ROUND(MAX(0,MOD(H1547-F1547+0.5,1)-0.5)*1440,0)&gt;IFERROR(VLOOKUP(E1547,الورديات!$A$2:$E$21,5,FALSE()),0),ROUND(MAX(0,MOD(H1547-F1547+0.5,1)-0.5)*1440,0),0))</f>
        <v/>
      </c>
      <c r="L1547" s="22" t="str">
        <f aca="false">IF(OR(I1547="",G1547=""),"",ROUND(MAX(0,MOD(G1547-I1547+0.5,1)-0.5)*1440,0))</f>
        <v/>
      </c>
      <c r="M1547" s="22" t="str">
        <f aca="false">IF(OR(I1547="",G1547=""),"",IF(ROUND(MAX(0,MOD(I1547-G1547+0.5,1)-0.5)*1440,0)&gt;=الإعدادات!$B$8,ROUND(MAX(0,MOD(I1547-G1547+0.5,1)-0.5)*1440,0),0))</f>
        <v/>
      </c>
      <c r="N1547" s="18" t="str">
        <f aca="false">IF(OR(A1547="",B1547=""),"",IF(COUNTIFS(الإجازات!$A$2:$A$1001,B1547,الإجازات!$D$2:$D$1001,"&lt;="&amp;A1547,الإجازات!$E$2:$E$1001,"&gt;="&amp;A1547,الإجازات!$G$2:$G$1001,"مقبولة")=0,"",LOOKUP(2,1/((الإجازات!$A$2:$A$1001=B1547)*(الإجازات!$D$2:$D$1001&lt;=A1547)*(الإجازات!$E$2:$E$1001&gt;=A1547)*(الإجازات!$G$2:$G$1001="مقبولة")),الإجازات!$C$2:$C$1001)))</f>
        <v/>
      </c>
      <c r="O1547" s="17"/>
      <c r="P1547" s="23" t="str">
        <f aca="false">IF(B1547="","",IF(ISNA(MATCH(B1547,الموظفين!$A$2:$A$501,0)),"⚠ كود غير موجود",IF(O1547&lt;&gt;"",O1547,IF(N1547&lt;&gt;"",N1547,IF(H1547="",IF(AND(A1547&lt;&gt;"",WEEKDAY(A1547)=الإعدادات!$B$11),"راحة أسبوعية","غائب"),IF(I1547="","بدون انصراف",IF(N(K1547)&gt;0,"متأخر","حاضر")))))))</f>
        <v/>
      </c>
      <c r="Q1547" s="24" t="str">
        <f aca="false">IF(B1547="","",IF(OR(P1547="غائب",P1547="غياب",P1547="إجازة بدون راتب"),IFERROR(VLOOKUP(B1547,الموظفين!$A$2:$J$501,8,FALSE()),0),0))</f>
        <v/>
      </c>
      <c r="R1547" s="24" t="str">
        <f aca="false">IF(B1547="","",ROUND((N(K1547)+N(L1547))/60*IFERROR(VLOOKUP(B1547,الموظفين!$A$2:$J$501,8,FALSE()),0)/الإعدادات!$B$6*الإعدادات!$B$9,2))</f>
        <v/>
      </c>
      <c r="S1547" s="24" t="str">
        <f aca="false">IF(OR(B1547="",M1547=""),"",ROUND(M1547/60*IFERROR(VLOOKUP(B1547,الموظفين!$A$2:$J$501,9,FALSE()),0),2))</f>
        <v/>
      </c>
      <c r="T1547" s="17"/>
      <c r="U1547" s="23" t="str">
        <f aca="false">IF(OR(A1547="",B1547=""),"",A1547&amp;"|"&amp;B1547)</f>
        <v/>
      </c>
    </row>
    <row r="1548" customFormat="false" ht="15" hidden="false" customHeight="false" outlineLevel="0" collapsed="false">
      <c r="A1548" s="16"/>
      <c r="B1548" s="17"/>
      <c r="C1548" s="18" t="str">
        <f aca="false">IF($B1548="","",IFERROR(VLOOKUP($B1548,الموظفين!$A$2:$J$501,2,FALSE())&amp;"","⚠ كود غير موجود"))</f>
        <v/>
      </c>
      <c r="D1548" s="18" t="str">
        <f aca="false">IF($B1548="","",IFERROR(VLOOKUP($B1548,الموظفين!$A$2:$J$501,3,FALSE())&amp;"",""))</f>
        <v/>
      </c>
      <c r="E1548" s="18" t="str">
        <f aca="false">IF($B1548="","",IFERROR(VLOOKUP($B1548,الموظفين!$A$2:$J$501,5,FALSE())&amp;"",""))</f>
        <v/>
      </c>
      <c r="F1548" s="19" t="str">
        <f aca="false">IF($B1548="","",IFERROR(VLOOKUP($B1548,الموظفين!$A$2:$J$501,6,FALSE()),""))</f>
        <v/>
      </c>
      <c r="G1548" s="19" t="str">
        <f aca="false">IF($B1548="","",IFERROR(VLOOKUP($B1548,الموظفين!$A$2:$J$501,7,FALSE()),""))</f>
        <v/>
      </c>
      <c r="H1548" s="20"/>
      <c r="I1548" s="20"/>
      <c r="J1548" s="21" t="str">
        <f aca="false">IF(OR(H1548="",I1548=""),"",ROUND(MOD(I1548-H1548,1)*24,2))</f>
        <v/>
      </c>
      <c r="K1548" s="22" t="str">
        <f aca="false">IF(OR(H1548="",F1548=""),"",IF(ROUND(MAX(0,MOD(H1548-F1548+0.5,1)-0.5)*1440,0)&gt;IFERROR(VLOOKUP(E1548,الورديات!$A$2:$E$21,5,FALSE()),0),ROUND(MAX(0,MOD(H1548-F1548+0.5,1)-0.5)*1440,0),0))</f>
        <v/>
      </c>
      <c r="L1548" s="22" t="str">
        <f aca="false">IF(OR(I1548="",G1548=""),"",ROUND(MAX(0,MOD(G1548-I1548+0.5,1)-0.5)*1440,0))</f>
        <v/>
      </c>
      <c r="M1548" s="22" t="str">
        <f aca="false">IF(OR(I1548="",G1548=""),"",IF(ROUND(MAX(0,MOD(I1548-G1548+0.5,1)-0.5)*1440,0)&gt;=الإعدادات!$B$8,ROUND(MAX(0,MOD(I1548-G1548+0.5,1)-0.5)*1440,0),0))</f>
        <v/>
      </c>
      <c r="N1548" s="18" t="str">
        <f aca="false">IF(OR(A1548="",B1548=""),"",IF(COUNTIFS(الإجازات!$A$2:$A$1001,B1548,الإجازات!$D$2:$D$1001,"&lt;="&amp;A1548,الإجازات!$E$2:$E$1001,"&gt;="&amp;A1548,الإجازات!$G$2:$G$1001,"مقبولة")=0,"",LOOKUP(2,1/((الإجازات!$A$2:$A$1001=B1548)*(الإجازات!$D$2:$D$1001&lt;=A1548)*(الإجازات!$E$2:$E$1001&gt;=A1548)*(الإجازات!$G$2:$G$1001="مقبولة")),الإجازات!$C$2:$C$1001)))</f>
        <v/>
      </c>
      <c r="O1548" s="17"/>
      <c r="P1548" s="23" t="str">
        <f aca="false">IF(B1548="","",IF(ISNA(MATCH(B1548,الموظفين!$A$2:$A$501,0)),"⚠ كود غير موجود",IF(O1548&lt;&gt;"",O1548,IF(N1548&lt;&gt;"",N1548,IF(H1548="",IF(AND(A1548&lt;&gt;"",WEEKDAY(A1548)=الإعدادات!$B$11),"راحة أسبوعية","غائب"),IF(I1548="","بدون انصراف",IF(N(K1548)&gt;0,"متأخر","حاضر")))))))</f>
        <v/>
      </c>
      <c r="Q1548" s="24" t="str">
        <f aca="false">IF(B1548="","",IF(OR(P1548="غائب",P1548="غياب",P1548="إجازة بدون راتب"),IFERROR(VLOOKUP(B1548,الموظفين!$A$2:$J$501,8,FALSE()),0),0))</f>
        <v/>
      </c>
      <c r="R1548" s="24" t="str">
        <f aca="false">IF(B1548="","",ROUND((N(K1548)+N(L1548))/60*IFERROR(VLOOKUP(B1548,الموظفين!$A$2:$J$501,8,FALSE()),0)/الإعدادات!$B$6*الإعدادات!$B$9,2))</f>
        <v/>
      </c>
      <c r="S1548" s="24" t="str">
        <f aca="false">IF(OR(B1548="",M1548=""),"",ROUND(M1548/60*IFERROR(VLOOKUP(B1548,الموظفين!$A$2:$J$501,9,FALSE()),0),2))</f>
        <v/>
      </c>
      <c r="T1548" s="17"/>
      <c r="U1548" s="23" t="str">
        <f aca="false">IF(OR(A1548="",B1548=""),"",A1548&amp;"|"&amp;B1548)</f>
        <v/>
      </c>
    </row>
    <row r="1549" customFormat="false" ht="15" hidden="false" customHeight="false" outlineLevel="0" collapsed="false">
      <c r="A1549" s="16"/>
      <c r="B1549" s="17"/>
      <c r="C1549" s="18" t="str">
        <f aca="false">IF($B1549="","",IFERROR(VLOOKUP($B1549,الموظفين!$A$2:$J$501,2,FALSE())&amp;"","⚠ كود غير موجود"))</f>
        <v/>
      </c>
      <c r="D1549" s="18" t="str">
        <f aca="false">IF($B1549="","",IFERROR(VLOOKUP($B1549,الموظفين!$A$2:$J$501,3,FALSE())&amp;"",""))</f>
        <v/>
      </c>
      <c r="E1549" s="18" t="str">
        <f aca="false">IF($B1549="","",IFERROR(VLOOKUP($B1549,الموظفين!$A$2:$J$501,5,FALSE())&amp;"",""))</f>
        <v/>
      </c>
      <c r="F1549" s="19" t="str">
        <f aca="false">IF($B1549="","",IFERROR(VLOOKUP($B1549,الموظفين!$A$2:$J$501,6,FALSE()),""))</f>
        <v/>
      </c>
      <c r="G1549" s="19" t="str">
        <f aca="false">IF($B1549="","",IFERROR(VLOOKUP($B1549,الموظفين!$A$2:$J$501,7,FALSE()),""))</f>
        <v/>
      </c>
      <c r="H1549" s="20"/>
      <c r="I1549" s="20"/>
      <c r="J1549" s="21" t="str">
        <f aca="false">IF(OR(H1549="",I1549=""),"",ROUND(MOD(I1549-H1549,1)*24,2))</f>
        <v/>
      </c>
      <c r="K1549" s="22" t="str">
        <f aca="false">IF(OR(H1549="",F1549=""),"",IF(ROUND(MAX(0,MOD(H1549-F1549+0.5,1)-0.5)*1440,0)&gt;IFERROR(VLOOKUP(E1549,الورديات!$A$2:$E$21,5,FALSE()),0),ROUND(MAX(0,MOD(H1549-F1549+0.5,1)-0.5)*1440,0),0))</f>
        <v/>
      </c>
      <c r="L1549" s="22" t="str">
        <f aca="false">IF(OR(I1549="",G1549=""),"",ROUND(MAX(0,MOD(G1549-I1549+0.5,1)-0.5)*1440,0))</f>
        <v/>
      </c>
      <c r="M1549" s="22" t="str">
        <f aca="false">IF(OR(I1549="",G1549=""),"",IF(ROUND(MAX(0,MOD(I1549-G1549+0.5,1)-0.5)*1440,0)&gt;=الإعدادات!$B$8,ROUND(MAX(0,MOD(I1549-G1549+0.5,1)-0.5)*1440,0),0))</f>
        <v/>
      </c>
      <c r="N1549" s="18" t="str">
        <f aca="false">IF(OR(A1549="",B1549=""),"",IF(COUNTIFS(الإجازات!$A$2:$A$1001,B1549,الإجازات!$D$2:$D$1001,"&lt;="&amp;A1549,الإجازات!$E$2:$E$1001,"&gt;="&amp;A1549,الإجازات!$G$2:$G$1001,"مقبولة")=0,"",LOOKUP(2,1/((الإجازات!$A$2:$A$1001=B1549)*(الإجازات!$D$2:$D$1001&lt;=A1549)*(الإجازات!$E$2:$E$1001&gt;=A1549)*(الإجازات!$G$2:$G$1001="مقبولة")),الإجازات!$C$2:$C$1001)))</f>
        <v/>
      </c>
      <c r="O1549" s="17"/>
      <c r="P1549" s="23" t="str">
        <f aca="false">IF(B1549="","",IF(ISNA(MATCH(B1549,الموظفين!$A$2:$A$501,0)),"⚠ كود غير موجود",IF(O1549&lt;&gt;"",O1549,IF(N1549&lt;&gt;"",N1549,IF(H1549="",IF(AND(A1549&lt;&gt;"",WEEKDAY(A1549)=الإعدادات!$B$11),"راحة أسبوعية","غائب"),IF(I1549="","بدون انصراف",IF(N(K1549)&gt;0,"متأخر","حاضر")))))))</f>
        <v/>
      </c>
      <c r="Q1549" s="24" t="str">
        <f aca="false">IF(B1549="","",IF(OR(P1549="غائب",P1549="غياب",P1549="إجازة بدون راتب"),IFERROR(VLOOKUP(B1549,الموظفين!$A$2:$J$501,8,FALSE()),0),0))</f>
        <v/>
      </c>
      <c r="R1549" s="24" t="str">
        <f aca="false">IF(B1549="","",ROUND((N(K1549)+N(L1549))/60*IFERROR(VLOOKUP(B1549,الموظفين!$A$2:$J$501,8,FALSE()),0)/الإعدادات!$B$6*الإعدادات!$B$9,2))</f>
        <v/>
      </c>
      <c r="S1549" s="24" t="str">
        <f aca="false">IF(OR(B1549="",M1549=""),"",ROUND(M1549/60*IFERROR(VLOOKUP(B1549,الموظفين!$A$2:$J$501,9,FALSE()),0),2))</f>
        <v/>
      </c>
      <c r="T1549" s="17"/>
      <c r="U1549" s="23" t="str">
        <f aca="false">IF(OR(A1549="",B1549=""),"",A1549&amp;"|"&amp;B1549)</f>
        <v/>
      </c>
    </row>
    <row r="1550" customFormat="false" ht="15" hidden="false" customHeight="false" outlineLevel="0" collapsed="false">
      <c r="A1550" s="16"/>
      <c r="B1550" s="17"/>
      <c r="C1550" s="18" t="str">
        <f aca="false">IF($B1550="","",IFERROR(VLOOKUP($B1550,الموظفين!$A$2:$J$501,2,FALSE())&amp;"","⚠ كود غير موجود"))</f>
        <v/>
      </c>
      <c r="D1550" s="18" t="str">
        <f aca="false">IF($B1550="","",IFERROR(VLOOKUP($B1550,الموظفين!$A$2:$J$501,3,FALSE())&amp;"",""))</f>
        <v/>
      </c>
      <c r="E1550" s="18" t="str">
        <f aca="false">IF($B1550="","",IFERROR(VLOOKUP($B1550,الموظفين!$A$2:$J$501,5,FALSE())&amp;"",""))</f>
        <v/>
      </c>
      <c r="F1550" s="19" t="str">
        <f aca="false">IF($B1550="","",IFERROR(VLOOKUP($B1550,الموظفين!$A$2:$J$501,6,FALSE()),""))</f>
        <v/>
      </c>
      <c r="G1550" s="19" t="str">
        <f aca="false">IF($B1550="","",IFERROR(VLOOKUP($B1550,الموظفين!$A$2:$J$501,7,FALSE()),""))</f>
        <v/>
      </c>
      <c r="H1550" s="20"/>
      <c r="I1550" s="20"/>
      <c r="J1550" s="21" t="str">
        <f aca="false">IF(OR(H1550="",I1550=""),"",ROUND(MOD(I1550-H1550,1)*24,2))</f>
        <v/>
      </c>
      <c r="K1550" s="22" t="str">
        <f aca="false">IF(OR(H1550="",F1550=""),"",IF(ROUND(MAX(0,MOD(H1550-F1550+0.5,1)-0.5)*1440,0)&gt;IFERROR(VLOOKUP(E1550,الورديات!$A$2:$E$21,5,FALSE()),0),ROUND(MAX(0,MOD(H1550-F1550+0.5,1)-0.5)*1440,0),0))</f>
        <v/>
      </c>
      <c r="L1550" s="22" t="str">
        <f aca="false">IF(OR(I1550="",G1550=""),"",ROUND(MAX(0,MOD(G1550-I1550+0.5,1)-0.5)*1440,0))</f>
        <v/>
      </c>
      <c r="M1550" s="22" t="str">
        <f aca="false">IF(OR(I1550="",G1550=""),"",IF(ROUND(MAX(0,MOD(I1550-G1550+0.5,1)-0.5)*1440,0)&gt;=الإعدادات!$B$8,ROUND(MAX(0,MOD(I1550-G1550+0.5,1)-0.5)*1440,0),0))</f>
        <v/>
      </c>
      <c r="N1550" s="18" t="str">
        <f aca="false">IF(OR(A1550="",B1550=""),"",IF(COUNTIFS(الإجازات!$A$2:$A$1001,B1550,الإجازات!$D$2:$D$1001,"&lt;="&amp;A1550,الإجازات!$E$2:$E$1001,"&gt;="&amp;A1550,الإجازات!$G$2:$G$1001,"مقبولة")=0,"",LOOKUP(2,1/((الإجازات!$A$2:$A$1001=B1550)*(الإجازات!$D$2:$D$1001&lt;=A1550)*(الإجازات!$E$2:$E$1001&gt;=A1550)*(الإجازات!$G$2:$G$1001="مقبولة")),الإجازات!$C$2:$C$1001)))</f>
        <v/>
      </c>
      <c r="O1550" s="17"/>
      <c r="P1550" s="23" t="str">
        <f aca="false">IF(B1550="","",IF(ISNA(MATCH(B1550,الموظفين!$A$2:$A$501,0)),"⚠ كود غير موجود",IF(O1550&lt;&gt;"",O1550,IF(N1550&lt;&gt;"",N1550,IF(H1550="",IF(AND(A1550&lt;&gt;"",WEEKDAY(A1550)=الإعدادات!$B$11),"راحة أسبوعية","غائب"),IF(I1550="","بدون انصراف",IF(N(K1550)&gt;0,"متأخر","حاضر")))))))</f>
        <v/>
      </c>
      <c r="Q1550" s="24" t="str">
        <f aca="false">IF(B1550="","",IF(OR(P1550="غائب",P1550="غياب",P1550="إجازة بدون راتب"),IFERROR(VLOOKUP(B1550,الموظفين!$A$2:$J$501,8,FALSE()),0),0))</f>
        <v/>
      </c>
      <c r="R1550" s="24" t="str">
        <f aca="false">IF(B1550="","",ROUND((N(K1550)+N(L1550))/60*IFERROR(VLOOKUP(B1550,الموظفين!$A$2:$J$501,8,FALSE()),0)/الإعدادات!$B$6*الإعدادات!$B$9,2))</f>
        <v/>
      </c>
      <c r="S1550" s="24" t="str">
        <f aca="false">IF(OR(B1550="",M1550=""),"",ROUND(M1550/60*IFERROR(VLOOKUP(B1550,الموظفين!$A$2:$J$501,9,FALSE()),0),2))</f>
        <v/>
      </c>
      <c r="T1550" s="17"/>
      <c r="U1550" s="23" t="str">
        <f aca="false">IF(OR(A1550="",B1550=""),"",A1550&amp;"|"&amp;B1550)</f>
        <v/>
      </c>
    </row>
    <row r="1551" customFormat="false" ht="15" hidden="false" customHeight="false" outlineLevel="0" collapsed="false">
      <c r="A1551" s="16"/>
      <c r="B1551" s="17"/>
      <c r="C1551" s="18" t="str">
        <f aca="false">IF($B1551="","",IFERROR(VLOOKUP($B1551,الموظفين!$A$2:$J$501,2,FALSE())&amp;"","⚠ كود غير موجود"))</f>
        <v/>
      </c>
      <c r="D1551" s="18" t="str">
        <f aca="false">IF($B1551="","",IFERROR(VLOOKUP($B1551,الموظفين!$A$2:$J$501,3,FALSE())&amp;"",""))</f>
        <v/>
      </c>
      <c r="E1551" s="18" t="str">
        <f aca="false">IF($B1551="","",IFERROR(VLOOKUP($B1551,الموظفين!$A$2:$J$501,5,FALSE())&amp;"",""))</f>
        <v/>
      </c>
      <c r="F1551" s="19" t="str">
        <f aca="false">IF($B1551="","",IFERROR(VLOOKUP($B1551,الموظفين!$A$2:$J$501,6,FALSE()),""))</f>
        <v/>
      </c>
      <c r="G1551" s="19" t="str">
        <f aca="false">IF($B1551="","",IFERROR(VLOOKUP($B1551,الموظفين!$A$2:$J$501,7,FALSE()),""))</f>
        <v/>
      </c>
      <c r="H1551" s="20"/>
      <c r="I1551" s="20"/>
      <c r="J1551" s="21" t="str">
        <f aca="false">IF(OR(H1551="",I1551=""),"",ROUND(MOD(I1551-H1551,1)*24,2))</f>
        <v/>
      </c>
      <c r="K1551" s="22" t="str">
        <f aca="false">IF(OR(H1551="",F1551=""),"",IF(ROUND(MAX(0,MOD(H1551-F1551+0.5,1)-0.5)*1440,0)&gt;IFERROR(VLOOKUP(E1551,الورديات!$A$2:$E$21,5,FALSE()),0),ROUND(MAX(0,MOD(H1551-F1551+0.5,1)-0.5)*1440,0),0))</f>
        <v/>
      </c>
      <c r="L1551" s="22" t="str">
        <f aca="false">IF(OR(I1551="",G1551=""),"",ROUND(MAX(0,MOD(G1551-I1551+0.5,1)-0.5)*1440,0))</f>
        <v/>
      </c>
      <c r="M1551" s="22" t="str">
        <f aca="false">IF(OR(I1551="",G1551=""),"",IF(ROUND(MAX(0,MOD(I1551-G1551+0.5,1)-0.5)*1440,0)&gt;=الإعدادات!$B$8,ROUND(MAX(0,MOD(I1551-G1551+0.5,1)-0.5)*1440,0),0))</f>
        <v/>
      </c>
      <c r="N1551" s="18" t="str">
        <f aca="false">IF(OR(A1551="",B1551=""),"",IF(COUNTIFS(الإجازات!$A$2:$A$1001,B1551,الإجازات!$D$2:$D$1001,"&lt;="&amp;A1551,الإجازات!$E$2:$E$1001,"&gt;="&amp;A1551,الإجازات!$G$2:$G$1001,"مقبولة")=0,"",LOOKUP(2,1/((الإجازات!$A$2:$A$1001=B1551)*(الإجازات!$D$2:$D$1001&lt;=A1551)*(الإجازات!$E$2:$E$1001&gt;=A1551)*(الإجازات!$G$2:$G$1001="مقبولة")),الإجازات!$C$2:$C$1001)))</f>
        <v/>
      </c>
      <c r="O1551" s="17"/>
      <c r="P1551" s="23" t="str">
        <f aca="false">IF(B1551="","",IF(ISNA(MATCH(B1551,الموظفين!$A$2:$A$501,0)),"⚠ كود غير موجود",IF(O1551&lt;&gt;"",O1551,IF(N1551&lt;&gt;"",N1551,IF(H1551="",IF(AND(A1551&lt;&gt;"",WEEKDAY(A1551)=الإعدادات!$B$11),"راحة أسبوعية","غائب"),IF(I1551="","بدون انصراف",IF(N(K1551)&gt;0,"متأخر","حاضر")))))))</f>
        <v/>
      </c>
      <c r="Q1551" s="24" t="str">
        <f aca="false">IF(B1551="","",IF(OR(P1551="غائب",P1551="غياب",P1551="إجازة بدون راتب"),IFERROR(VLOOKUP(B1551,الموظفين!$A$2:$J$501,8,FALSE()),0),0))</f>
        <v/>
      </c>
      <c r="R1551" s="24" t="str">
        <f aca="false">IF(B1551="","",ROUND((N(K1551)+N(L1551))/60*IFERROR(VLOOKUP(B1551,الموظفين!$A$2:$J$501,8,FALSE()),0)/الإعدادات!$B$6*الإعدادات!$B$9,2))</f>
        <v/>
      </c>
      <c r="S1551" s="24" t="str">
        <f aca="false">IF(OR(B1551="",M1551=""),"",ROUND(M1551/60*IFERROR(VLOOKUP(B1551,الموظفين!$A$2:$J$501,9,FALSE()),0),2))</f>
        <v/>
      </c>
      <c r="T1551" s="17"/>
      <c r="U1551" s="23" t="str">
        <f aca="false">IF(OR(A1551="",B1551=""),"",A1551&amp;"|"&amp;B1551)</f>
        <v/>
      </c>
    </row>
    <row r="1552" customFormat="false" ht="15" hidden="false" customHeight="false" outlineLevel="0" collapsed="false">
      <c r="A1552" s="16"/>
      <c r="B1552" s="17"/>
      <c r="C1552" s="18" t="str">
        <f aca="false">IF($B1552="","",IFERROR(VLOOKUP($B1552,الموظفين!$A$2:$J$501,2,FALSE())&amp;"","⚠ كود غير موجود"))</f>
        <v/>
      </c>
      <c r="D1552" s="18" t="str">
        <f aca="false">IF($B1552="","",IFERROR(VLOOKUP($B1552,الموظفين!$A$2:$J$501,3,FALSE())&amp;"",""))</f>
        <v/>
      </c>
      <c r="E1552" s="18" t="str">
        <f aca="false">IF($B1552="","",IFERROR(VLOOKUP($B1552,الموظفين!$A$2:$J$501,5,FALSE())&amp;"",""))</f>
        <v/>
      </c>
      <c r="F1552" s="19" t="str">
        <f aca="false">IF($B1552="","",IFERROR(VLOOKUP($B1552,الموظفين!$A$2:$J$501,6,FALSE()),""))</f>
        <v/>
      </c>
      <c r="G1552" s="19" t="str">
        <f aca="false">IF($B1552="","",IFERROR(VLOOKUP($B1552,الموظفين!$A$2:$J$501,7,FALSE()),""))</f>
        <v/>
      </c>
      <c r="H1552" s="20"/>
      <c r="I1552" s="20"/>
      <c r="J1552" s="21" t="str">
        <f aca="false">IF(OR(H1552="",I1552=""),"",ROUND(MOD(I1552-H1552,1)*24,2))</f>
        <v/>
      </c>
      <c r="K1552" s="22" t="str">
        <f aca="false">IF(OR(H1552="",F1552=""),"",IF(ROUND(MAX(0,MOD(H1552-F1552+0.5,1)-0.5)*1440,0)&gt;IFERROR(VLOOKUP(E1552,الورديات!$A$2:$E$21,5,FALSE()),0),ROUND(MAX(0,MOD(H1552-F1552+0.5,1)-0.5)*1440,0),0))</f>
        <v/>
      </c>
      <c r="L1552" s="22" t="str">
        <f aca="false">IF(OR(I1552="",G1552=""),"",ROUND(MAX(0,MOD(G1552-I1552+0.5,1)-0.5)*1440,0))</f>
        <v/>
      </c>
      <c r="M1552" s="22" t="str">
        <f aca="false">IF(OR(I1552="",G1552=""),"",IF(ROUND(MAX(0,MOD(I1552-G1552+0.5,1)-0.5)*1440,0)&gt;=الإعدادات!$B$8,ROUND(MAX(0,MOD(I1552-G1552+0.5,1)-0.5)*1440,0),0))</f>
        <v/>
      </c>
      <c r="N1552" s="18" t="str">
        <f aca="false">IF(OR(A1552="",B1552=""),"",IF(COUNTIFS(الإجازات!$A$2:$A$1001,B1552,الإجازات!$D$2:$D$1001,"&lt;="&amp;A1552,الإجازات!$E$2:$E$1001,"&gt;="&amp;A1552,الإجازات!$G$2:$G$1001,"مقبولة")=0,"",LOOKUP(2,1/((الإجازات!$A$2:$A$1001=B1552)*(الإجازات!$D$2:$D$1001&lt;=A1552)*(الإجازات!$E$2:$E$1001&gt;=A1552)*(الإجازات!$G$2:$G$1001="مقبولة")),الإجازات!$C$2:$C$1001)))</f>
        <v/>
      </c>
      <c r="O1552" s="17"/>
      <c r="P1552" s="23" t="str">
        <f aca="false">IF(B1552="","",IF(ISNA(MATCH(B1552,الموظفين!$A$2:$A$501,0)),"⚠ كود غير موجود",IF(O1552&lt;&gt;"",O1552,IF(N1552&lt;&gt;"",N1552,IF(H1552="",IF(AND(A1552&lt;&gt;"",WEEKDAY(A1552)=الإعدادات!$B$11),"راحة أسبوعية","غائب"),IF(I1552="","بدون انصراف",IF(N(K1552)&gt;0,"متأخر","حاضر")))))))</f>
        <v/>
      </c>
      <c r="Q1552" s="24" t="str">
        <f aca="false">IF(B1552="","",IF(OR(P1552="غائب",P1552="غياب",P1552="إجازة بدون راتب"),IFERROR(VLOOKUP(B1552,الموظفين!$A$2:$J$501,8,FALSE()),0),0))</f>
        <v/>
      </c>
      <c r="R1552" s="24" t="str">
        <f aca="false">IF(B1552="","",ROUND((N(K1552)+N(L1552))/60*IFERROR(VLOOKUP(B1552,الموظفين!$A$2:$J$501,8,FALSE()),0)/الإعدادات!$B$6*الإعدادات!$B$9,2))</f>
        <v/>
      </c>
      <c r="S1552" s="24" t="str">
        <f aca="false">IF(OR(B1552="",M1552=""),"",ROUND(M1552/60*IFERROR(VLOOKUP(B1552,الموظفين!$A$2:$J$501,9,FALSE()),0),2))</f>
        <v/>
      </c>
      <c r="T1552" s="17"/>
      <c r="U1552" s="23" t="str">
        <f aca="false">IF(OR(A1552="",B1552=""),"",A1552&amp;"|"&amp;B1552)</f>
        <v/>
      </c>
    </row>
    <row r="1553" customFormat="false" ht="15" hidden="false" customHeight="false" outlineLevel="0" collapsed="false">
      <c r="A1553" s="16"/>
      <c r="B1553" s="17"/>
      <c r="C1553" s="18" t="str">
        <f aca="false">IF($B1553="","",IFERROR(VLOOKUP($B1553,الموظفين!$A$2:$J$501,2,FALSE())&amp;"","⚠ كود غير موجود"))</f>
        <v/>
      </c>
      <c r="D1553" s="18" t="str">
        <f aca="false">IF($B1553="","",IFERROR(VLOOKUP($B1553,الموظفين!$A$2:$J$501,3,FALSE())&amp;"",""))</f>
        <v/>
      </c>
      <c r="E1553" s="18" t="str">
        <f aca="false">IF($B1553="","",IFERROR(VLOOKUP($B1553,الموظفين!$A$2:$J$501,5,FALSE())&amp;"",""))</f>
        <v/>
      </c>
      <c r="F1553" s="19" t="str">
        <f aca="false">IF($B1553="","",IFERROR(VLOOKUP($B1553,الموظفين!$A$2:$J$501,6,FALSE()),""))</f>
        <v/>
      </c>
      <c r="G1553" s="19" t="str">
        <f aca="false">IF($B1553="","",IFERROR(VLOOKUP($B1553,الموظفين!$A$2:$J$501,7,FALSE()),""))</f>
        <v/>
      </c>
      <c r="H1553" s="20"/>
      <c r="I1553" s="20"/>
      <c r="J1553" s="21" t="str">
        <f aca="false">IF(OR(H1553="",I1553=""),"",ROUND(MOD(I1553-H1553,1)*24,2))</f>
        <v/>
      </c>
      <c r="K1553" s="22" t="str">
        <f aca="false">IF(OR(H1553="",F1553=""),"",IF(ROUND(MAX(0,MOD(H1553-F1553+0.5,1)-0.5)*1440,0)&gt;IFERROR(VLOOKUP(E1553,الورديات!$A$2:$E$21,5,FALSE()),0),ROUND(MAX(0,MOD(H1553-F1553+0.5,1)-0.5)*1440,0),0))</f>
        <v/>
      </c>
      <c r="L1553" s="22" t="str">
        <f aca="false">IF(OR(I1553="",G1553=""),"",ROUND(MAX(0,MOD(G1553-I1553+0.5,1)-0.5)*1440,0))</f>
        <v/>
      </c>
      <c r="M1553" s="22" t="str">
        <f aca="false">IF(OR(I1553="",G1553=""),"",IF(ROUND(MAX(0,MOD(I1553-G1553+0.5,1)-0.5)*1440,0)&gt;=الإعدادات!$B$8,ROUND(MAX(0,MOD(I1553-G1553+0.5,1)-0.5)*1440,0),0))</f>
        <v/>
      </c>
      <c r="N1553" s="18" t="str">
        <f aca="false">IF(OR(A1553="",B1553=""),"",IF(COUNTIFS(الإجازات!$A$2:$A$1001,B1553,الإجازات!$D$2:$D$1001,"&lt;="&amp;A1553,الإجازات!$E$2:$E$1001,"&gt;="&amp;A1553,الإجازات!$G$2:$G$1001,"مقبولة")=0,"",LOOKUP(2,1/((الإجازات!$A$2:$A$1001=B1553)*(الإجازات!$D$2:$D$1001&lt;=A1553)*(الإجازات!$E$2:$E$1001&gt;=A1553)*(الإجازات!$G$2:$G$1001="مقبولة")),الإجازات!$C$2:$C$1001)))</f>
        <v/>
      </c>
      <c r="O1553" s="17"/>
      <c r="P1553" s="23" t="str">
        <f aca="false">IF(B1553="","",IF(ISNA(MATCH(B1553,الموظفين!$A$2:$A$501,0)),"⚠ كود غير موجود",IF(O1553&lt;&gt;"",O1553,IF(N1553&lt;&gt;"",N1553,IF(H1553="",IF(AND(A1553&lt;&gt;"",WEEKDAY(A1553)=الإعدادات!$B$11),"راحة أسبوعية","غائب"),IF(I1553="","بدون انصراف",IF(N(K1553)&gt;0,"متأخر","حاضر")))))))</f>
        <v/>
      </c>
      <c r="Q1553" s="24" t="str">
        <f aca="false">IF(B1553="","",IF(OR(P1553="غائب",P1553="غياب",P1553="إجازة بدون راتب"),IFERROR(VLOOKUP(B1553,الموظفين!$A$2:$J$501,8,FALSE()),0),0))</f>
        <v/>
      </c>
      <c r="R1553" s="24" t="str">
        <f aca="false">IF(B1553="","",ROUND((N(K1553)+N(L1553))/60*IFERROR(VLOOKUP(B1553,الموظفين!$A$2:$J$501,8,FALSE()),0)/الإعدادات!$B$6*الإعدادات!$B$9,2))</f>
        <v/>
      </c>
      <c r="S1553" s="24" t="str">
        <f aca="false">IF(OR(B1553="",M1553=""),"",ROUND(M1553/60*IFERROR(VLOOKUP(B1553,الموظفين!$A$2:$J$501,9,FALSE()),0),2))</f>
        <v/>
      </c>
      <c r="T1553" s="17"/>
      <c r="U1553" s="23" t="str">
        <f aca="false">IF(OR(A1553="",B1553=""),"",A1553&amp;"|"&amp;B1553)</f>
        <v/>
      </c>
    </row>
    <row r="1554" customFormat="false" ht="15" hidden="false" customHeight="false" outlineLevel="0" collapsed="false">
      <c r="A1554" s="16"/>
      <c r="B1554" s="17"/>
      <c r="C1554" s="18" t="str">
        <f aca="false">IF($B1554="","",IFERROR(VLOOKUP($B1554,الموظفين!$A$2:$J$501,2,FALSE())&amp;"","⚠ كود غير موجود"))</f>
        <v/>
      </c>
      <c r="D1554" s="18" t="str">
        <f aca="false">IF($B1554="","",IFERROR(VLOOKUP($B1554,الموظفين!$A$2:$J$501,3,FALSE())&amp;"",""))</f>
        <v/>
      </c>
      <c r="E1554" s="18" t="str">
        <f aca="false">IF($B1554="","",IFERROR(VLOOKUP($B1554,الموظفين!$A$2:$J$501,5,FALSE())&amp;"",""))</f>
        <v/>
      </c>
      <c r="F1554" s="19" t="str">
        <f aca="false">IF($B1554="","",IFERROR(VLOOKUP($B1554,الموظفين!$A$2:$J$501,6,FALSE()),""))</f>
        <v/>
      </c>
      <c r="G1554" s="19" t="str">
        <f aca="false">IF($B1554="","",IFERROR(VLOOKUP($B1554,الموظفين!$A$2:$J$501,7,FALSE()),""))</f>
        <v/>
      </c>
      <c r="H1554" s="20"/>
      <c r="I1554" s="20"/>
      <c r="J1554" s="21" t="str">
        <f aca="false">IF(OR(H1554="",I1554=""),"",ROUND(MOD(I1554-H1554,1)*24,2))</f>
        <v/>
      </c>
      <c r="K1554" s="22" t="str">
        <f aca="false">IF(OR(H1554="",F1554=""),"",IF(ROUND(MAX(0,MOD(H1554-F1554+0.5,1)-0.5)*1440,0)&gt;IFERROR(VLOOKUP(E1554,الورديات!$A$2:$E$21,5,FALSE()),0),ROUND(MAX(0,MOD(H1554-F1554+0.5,1)-0.5)*1440,0),0))</f>
        <v/>
      </c>
      <c r="L1554" s="22" t="str">
        <f aca="false">IF(OR(I1554="",G1554=""),"",ROUND(MAX(0,MOD(G1554-I1554+0.5,1)-0.5)*1440,0))</f>
        <v/>
      </c>
      <c r="M1554" s="22" t="str">
        <f aca="false">IF(OR(I1554="",G1554=""),"",IF(ROUND(MAX(0,MOD(I1554-G1554+0.5,1)-0.5)*1440,0)&gt;=الإعدادات!$B$8,ROUND(MAX(0,MOD(I1554-G1554+0.5,1)-0.5)*1440,0),0))</f>
        <v/>
      </c>
      <c r="N1554" s="18" t="str">
        <f aca="false">IF(OR(A1554="",B1554=""),"",IF(COUNTIFS(الإجازات!$A$2:$A$1001,B1554,الإجازات!$D$2:$D$1001,"&lt;="&amp;A1554,الإجازات!$E$2:$E$1001,"&gt;="&amp;A1554,الإجازات!$G$2:$G$1001,"مقبولة")=0,"",LOOKUP(2,1/((الإجازات!$A$2:$A$1001=B1554)*(الإجازات!$D$2:$D$1001&lt;=A1554)*(الإجازات!$E$2:$E$1001&gt;=A1554)*(الإجازات!$G$2:$G$1001="مقبولة")),الإجازات!$C$2:$C$1001)))</f>
        <v/>
      </c>
      <c r="O1554" s="17"/>
      <c r="P1554" s="23" t="str">
        <f aca="false">IF(B1554="","",IF(ISNA(MATCH(B1554,الموظفين!$A$2:$A$501,0)),"⚠ كود غير موجود",IF(O1554&lt;&gt;"",O1554,IF(N1554&lt;&gt;"",N1554,IF(H1554="",IF(AND(A1554&lt;&gt;"",WEEKDAY(A1554)=الإعدادات!$B$11),"راحة أسبوعية","غائب"),IF(I1554="","بدون انصراف",IF(N(K1554)&gt;0,"متأخر","حاضر")))))))</f>
        <v/>
      </c>
      <c r="Q1554" s="24" t="str">
        <f aca="false">IF(B1554="","",IF(OR(P1554="غائب",P1554="غياب",P1554="إجازة بدون راتب"),IFERROR(VLOOKUP(B1554,الموظفين!$A$2:$J$501,8,FALSE()),0),0))</f>
        <v/>
      </c>
      <c r="R1554" s="24" t="str">
        <f aca="false">IF(B1554="","",ROUND((N(K1554)+N(L1554))/60*IFERROR(VLOOKUP(B1554,الموظفين!$A$2:$J$501,8,FALSE()),0)/الإعدادات!$B$6*الإعدادات!$B$9,2))</f>
        <v/>
      </c>
      <c r="S1554" s="24" t="str">
        <f aca="false">IF(OR(B1554="",M1554=""),"",ROUND(M1554/60*IFERROR(VLOOKUP(B1554,الموظفين!$A$2:$J$501,9,FALSE()),0),2))</f>
        <v/>
      </c>
      <c r="T1554" s="17"/>
      <c r="U1554" s="23" t="str">
        <f aca="false">IF(OR(A1554="",B1554=""),"",A1554&amp;"|"&amp;B1554)</f>
        <v/>
      </c>
    </row>
    <row r="1555" customFormat="false" ht="15" hidden="false" customHeight="false" outlineLevel="0" collapsed="false">
      <c r="A1555" s="16"/>
      <c r="B1555" s="17"/>
      <c r="C1555" s="18" t="str">
        <f aca="false">IF($B1555="","",IFERROR(VLOOKUP($B1555,الموظفين!$A$2:$J$501,2,FALSE())&amp;"","⚠ كود غير موجود"))</f>
        <v/>
      </c>
      <c r="D1555" s="18" t="str">
        <f aca="false">IF($B1555="","",IFERROR(VLOOKUP($B1555,الموظفين!$A$2:$J$501,3,FALSE())&amp;"",""))</f>
        <v/>
      </c>
      <c r="E1555" s="18" t="str">
        <f aca="false">IF($B1555="","",IFERROR(VLOOKUP($B1555,الموظفين!$A$2:$J$501,5,FALSE())&amp;"",""))</f>
        <v/>
      </c>
      <c r="F1555" s="19" t="str">
        <f aca="false">IF($B1555="","",IFERROR(VLOOKUP($B1555,الموظفين!$A$2:$J$501,6,FALSE()),""))</f>
        <v/>
      </c>
      <c r="G1555" s="19" t="str">
        <f aca="false">IF($B1555="","",IFERROR(VLOOKUP($B1555,الموظفين!$A$2:$J$501,7,FALSE()),""))</f>
        <v/>
      </c>
      <c r="H1555" s="20"/>
      <c r="I1555" s="20"/>
      <c r="J1555" s="21" t="str">
        <f aca="false">IF(OR(H1555="",I1555=""),"",ROUND(MOD(I1555-H1555,1)*24,2))</f>
        <v/>
      </c>
      <c r="K1555" s="22" t="str">
        <f aca="false">IF(OR(H1555="",F1555=""),"",IF(ROUND(MAX(0,MOD(H1555-F1555+0.5,1)-0.5)*1440,0)&gt;IFERROR(VLOOKUP(E1555,الورديات!$A$2:$E$21,5,FALSE()),0),ROUND(MAX(0,MOD(H1555-F1555+0.5,1)-0.5)*1440,0),0))</f>
        <v/>
      </c>
      <c r="L1555" s="22" t="str">
        <f aca="false">IF(OR(I1555="",G1555=""),"",ROUND(MAX(0,MOD(G1555-I1555+0.5,1)-0.5)*1440,0))</f>
        <v/>
      </c>
      <c r="M1555" s="22" t="str">
        <f aca="false">IF(OR(I1555="",G1555=""),"",IF(ROUND(MAX(0,MOD(I1555-G1555+0.5,1)-0.5)*1440,0)&gt;=الإعدادات!$B$8,ROUND(MAX(0,MOD(I1555-G1555+0.5,1)-0.5)*1440,0),0))</f>
        <v/>
      </c>
      <c r="N1555" s="18" t="str">
        <f aca="false">IF(OR(A1555="",B1555=""),"",IF(COUNTIFS(الإجازات!$A$2:$A$1001,B1555,الإجازات!$D$2:$D$1001,"&lt;="&amp;A1555,الإجازات!$E$2:$E$1001,"&gt;="&amp;A1555,الإجازات!$G$2:$G$1001,"مقبولة")=0,"",LOOKUP(2,1/((الإجازات!$A$2:$A$1001=B1555)*(الإجازات!$D$2:$D$1001&lt;=A1555)*(الإجازات!$E$2:$E$1001&gt;=A1555)*(الإجازات!$G$2:$G$1001="مقبولة")),الإجازات!$C$2:$C$1001)))</f>
        <v/>
      </c>
      <c r="O1555" s="17"/>
      <c r="P1555" s="23" t="str">
        <f aca="false">IF(B1555="","",IF(ISNA(MATCH(B1555,الموظفين!$A$2:$A$501,0)),"⚠ كود غير موجود",IF(O1555&lt;&gt;"",O1555,IF(N1555&lt;&gt;"",N1555,IF(H1555="",IF(AND(A1555&lt;&gt;"",WEEKDAY(A1555)=الإعدادات!$B$11),"راحة أسبوعية","غائب"),IF(I1555="","بدون انصراف",IF(N(K1555)&gt;0,"متأخر","حاضر")))))))</f>
        <v/>
      </c>
      <c r="Q1555" s="24" t="str">
        <f aca="false">IF(B1555="","",IF(OR(P1555="غائب",P1555="غياب",P1555="إجازة بدون راتب"),IFERROR(VLOOKUP(B1555,الموظفين!$A$2:$J$501,8,FALSE()),0),0))</f>
        <v/>
      </c>
      <c r="R1555" s="24" t="str">
        <f aca="false">IF(B1555="","",ROUND((N(K1555)+N(L1555))/60*IFERROR(VLOOKUP(B1555,الموظفين!$A$2:$J$501,8,FALSE()),0)/الإعدادات!$B$6*الإعدادات!$B$9,2))</f>
        <v/>
      </c>
      <c r="S1555" s="24" t="str">
        <f aca="false">IF(OR(B1555="",M1555=""),"",ROUND(M1555/60*IFERROR(VLOOKUP(B1555,الموظفين!$A$2:$J$501,9,FALSE()),0),2))</f>
        <v/>
      </c>
      <c r="T1555" s="17"/>
      <c r="U1555" s="23" t="str">
        <f aca="false">IF(OR(A1555="",B1555=""),"",A1555&amp;"|"&amp;B1555)</f>
        <v/>
      </c>
    </row>
    <row r="1556" customFormat="false" ht="15" hidden="false" customHeight="false" outlineLevel="0" collapsed="false">
      <c r="A1556" s="16"/>
      <c r="B1556" s="17"/>
      <c r="C1556" s="18" t="str">
        <f aca="false">IF($B1556="","",IFERROR(VLOOKUP($B1556,الموظفين!$A$2:$J$501,2,FALSE())&amp;"","⚠ كود غير موجود"))</f>
        <v/>
      </c>
      <c r="D1556" s="18" t="str">
        <f aca="false">IF($B1556="","",IFERROR(VLOOKUP($B1556,الموظفين!$A$2:$J$501,3,FALSE())&amp;"",""))</f>
        <v/>
      </c>
      <c r="E1556" s="18" t="str">
        <f aca="false">IF($B1556="","",IFERROR(VLOOKUP($B1556,الموظفين!$A$2:$J$501,5,FALSE())&amp;"",""))</f>
        <v/>
      </c>
      <c r="F1556" s="19" t="str">
        <f aca="false">IF($B1556="","",IFERROR(VLOOKUP($B1556,الموظفين!$A$2:$J$501,6,FALSE()),""))</f>
        <v/>
      </c>
      <c r="G1556" s="19" t="str">
        <f aca="false">IF($B1556="","",IFERROR(VLOOKUP($B1556,الموظفين!$A$2:$J$501,7,FALSE()),""))</f>
        <v/>
      </c>
      <c r="H1556" s="20"/>
      <c r="I1556" s="20"/>
      <c r="J1556" s="21" t="str">
        <f aca="false">IF(OR(H1556="",I1556=""),"",ROUND(MOD(I1556-H1556,1)*24,2))</f>
        <v/>
      </c>
      <c r="K1556" s="22" t="str">
        <f aca="false">IF(OR(H1556="",F1556=""),"",IF(ROUND(MAX(0,MOD(H1556-F1556+0.5,1)-0.5)*1440,0)&gt;IFERROR(VLOOKUP(E1556,الورديات!$A$2:$E$21,5,FALSE()),0),ROUND(MAX(0,MOD(H1556-F1556+0.5,1)-0.5)*1440,0),0))</f>
        <v/>
      </c>
      <c r="L1556" s="22" t="str">
        <f aca="false">IF(OR(I1556="",G1556=""),"",ROUND(MAX(0,MOD(G1556-I1556+0.5,1)-0.5)*1440,0))</f>
        <v/>
      </c>
      <c r="M1556" s="22" t="str">
        <f aca="false">IF(OR(I1556="",G1556=""),"",IF(ROUND(MAX(0,MOD(I1556-G1556+0.5,1)-0.5)*1440,0)&gt;=الإعدادات!$B$8,ROUND(MAX(0,MOD(I1556-G1556+0.5,1)-0.5)*1440,0),0))</f>
        <v/>
      </c>
      <c r="N1556" s="18" t="str">
        <f aca="false">IF(OR(A1556="",B1556=""),"",IF(COUNTIFS(الإجازات!$A$2:$A$1001,B1556,الإجازات!$D$2:$D$1001,"&lt;="&amp;A1556,الإجازات!$E$2:$E$1001,"&gt;="&amp;A1556,الإجازات!$G$2:$G$1001,"مقبولة")=0,"",LOOKUP(2,1/((الإجازات!$A$2:$A$1001=B1556)*(الإجازات!$D$2:$D$1001&lt;=A1556)*(الإجازات!$E$2:$E$1001&gt;=A1556)*(الإجازات!$G$2:$G$1001="مقبولة")),الإجازات!$C$2:$C$1001)))</f>
        <v/>
      </c>
      <c r="O1556" s="17"/>
      <c r="P1556" s="23" t="str">
        <f aca="false">IF(B1556="","",IF(ISNA(MATCH(B1556,الموظفين!$A$2:$A$501,0)),"⚠ كود غير موجود",IF(O1556&lt;&gt;"",O1556,IF(N1556&lt;&gt;"",N1556,IF(H1556="",IF(AND(A1556&lt;&gt;"",WEEKDAY(A1556)=الإعدادات!$B$11),"راحة أسبوعية","غائب"),IF(I1556="","بدون انصراف",IF(N(K1556)&gt;0,"متأخر","حاضر")))))))</f>
        <v/>
      </c>
      <c r="Q1556" s="24" t="str">
        <f aca="false">IF(B1556="","",IF(OR(P1556="غائب",P1556="غياب",P1556="إجازة بدون راتب"),IFERROR(VLOOKUP(B1556,الموظفين!$A$2:$J$501,8,FALSE()),0),0))</f>
        <v/>
      </c>
      <c r="R1556" s="24" t="str">
        <f aca="false">IF(B1556="","",ROUND((N(K1556)+N(L1556))/60*IFERROR(VLOOKUP(B1556,الموظفين!$A$2:$J$501,8,FALSE()),0)/الإعدادات!$B$6*الإعدادات!$B$9,2))</f>
        <v/>
      </c>
      <c r="S1556" s="24" t="str">
        <f aca="false">IF(OR(B1556="",M1556=""),"",ROUND(M1556/60*IFERROR(VLOOKUP(B1556,الموظفين!$A$2:$J$501,9,FALSE()),0),2))</f>
        <v/>
      </c>
      <c r="T1556" s="17"/>
      <c r="U1556" s="23" t="str">
        <f aca="false">IF(OR(A1556="",B1556=""),"",A1556&amp;"|"&amp;B1556)</f>
        <v/>
      </c>
    </row>
    <row r="1557" customFormat="false" ht="15" hidden="false" customHeight="false" outlineLevel="0" collapsed="false">
      <c r="A1557" s="16"/>
      <c r="B1557" s="17"/>
      <c r="C1557" s="18" t="str">
        <f aca="false">IF($B1557="","",IFERROR(VLOOKUP($B1557,الموظفين!$A$2:$J$501,2,FALSE())&amp;"","⚠ كود غير موجود"))</f>
        <v/>
      </c>
      <c r="D1557" s="18" t="str">
        <f aca="false">IF($B1557="","",IFERROR(VLOOKUP($B1557,الموظفين!$A$2:$J$501,3,FALSE())&amp;"",""))</f>
        <v/>
      </c>
      <c r="E1557" s="18" t="str">
        <f aca="false">IF($B1557="","",IFERROR(VLOOKUP($B1557,الموظفين!$A$2:$J$501,5,FALSE())&amp;"",""))</f>
        <v/>
      </c>
      <c r="F1557" s="19" t="str">
        <f aca="false">IF($B1557="","",IFERROR(VLOOKUP($B1557,الموظفين!$A$2:$J$501,6,FALSE()),""))</f>
        <v/>
      </c>
      <c r="G1557" s="19" t="str">
        <f aca="false">IF($B1557="","",IFERROR(VLOOKUP($B1557,الموظفين!$A$2:$J$501,7,FALSE()),""))</f>
        <v/>
      </c>
      <c r="H1557" s="20"/>
      <c r="I1557" s="20"/>
      <c r="J1557" s="21" t="str">
        <f aca="false">IF(OR(H1557="",I1557=""),"",ROUND(MOD(I1557-H1557,1)*24,2))</f>
        <v/>
      </c>
      <c r="K1557" s="22" t="str">
        <f aca="false">IF(OR(H1557="",F1557=""),"",IF(ROUND(MAX(0,MOD(H1557-F1557+0.5,1)-0.5)*1440,0)&gt;IFERROR(VLOOKUP(E1557,الورديات!$A$2:$E$21,5,FALSE()),0),ROUND(MAX(0,MOD(H1557-F1557+0.5,1)-0.5)*1440,0),0))</f>
        <v/>
      </c>
      <c r="L1557" s="22" t="str">
        <f aca="false">IF(OR(I1557="",G1557=""),"",ROUND(MAX(0,MOD(G1557-I1557+0.5,1)-0.5)*1440,0))</f>
        <v/>
      </c>
      <c r="M1557" s="22" t="str">
        <f aca="false">IF(OR(I1557="",G1557=""),"",IF(ROUND(MAX(0,MOD(I1557-G1557+0.5,1)-0.5)*1440,0)&gt;=الإعدادات!$B$8,ROUND(MAX(0,MOD(I1557-G1557+0.5,1)-0.5)*1440,0),0))</f>
        <v/>
      </c>
      <c r="N1557" s="18" t="str">
        <f aca="false">IF(OR(A1557="",B1557=""),"",IF(COUNTIFS(الإجازات!$A$2:$A$1001,B1557,الإجازات!$D$2:$D$1001,"&lt;="&amp;A1557,الإجازات!$E$2:$E$1001,"&gt;="&amp;A1557,الإجازات!$G$2:$G$1001,"مقبولة")=0,"",LOOKUP(2,1/((الإجازات!$A$2:$A$1001=B1557)*(الإجازات!$D$2:$D$1001&lt;=A1557)*(الإجازات!$E$2:$E$1001&gt;=A1557)*(الإجازات!$G$2:$G$1001="مقبولة")),الإجازات!$C$2:$C$1001)))</f>
        <v/>
      </c>
      <c r="O1557" s="17"/>
      <c r="P1557" s="23" t="str">
        <f aca="false">IF(B1557="","",IF(ISNA(MATCH(B1557,الموظفين!$A$2:$A$501,0)),"⚠ كود غير موجود",IF(O1557&lt;&gt;"",O1557,IF(N1557&lt;&gt;"",N1557,IF(H1557="",IF(AND(A1557&lt;&gt;"",WEEKDAY(A1557)=الإعدادات!$B$11),"راحة أسبوعية","غائب"),IF(I1557="","بدون انصراف",IF(N(K1557)&gt;0,"متأخر","حاضر")))))))</f>
        <v/>
      </c>
      <c r="Q1557" s="24" t="str">
        <f aca="false">IF(B1557="","",IF(OR(P1557="غائب",P1557="غياب",P1557="إجازة بدون راتب"),IFERROR(VLOOKUP(B1557,الموظفين!$A$2:$J$501,8,FALSE()),0),0))</f>
        <v/>
      </c>
      <c r="R1557" s="24" t="str">
        <f aca="false">IF(B1557="","",ROUND((N(K1557)+N(L1557))/60*IFERROR(VLOOKUP(B1557,الموظفين!$A$2:$J$501,8,FALSE()),0)/الإعدادات!$B$6*الإعدادات!$B$9,2))</f>
        <v/>
      </c>
      <c r="S1557" s="24" t="str">
        <f aca="false">IF(OR(B1557="",M1557=""),"",ROUND(M1557/60*IFERROR(VLOOKUP(B1557,الموظفين!$A$2:$J$501,9,FALSE()),0),2))</f>
        <v/>
      </c>
      <c r="T1557" s="17"/>
      <c r="U1557" s="23" t="str">
        <f aca="false">IF(OR(A1557="",B1557=""),"",A1557&amp;"|"&amp;B1557)</f>
        <v/>
      </c>
    </row>
    <row r="1558" customFormat="false" ht="15" hidden="false" customHeight="false" outlineLevel="0" collapsed="false">
      <c r="A1558" s="16"/>
      <c r="B1558" s="17"/>
      <c r="C1558" s="18" t="str">
        <f aca="false">IF($B1558="","",IFERROR(VLOOKUP($B1558,الموظفين!$A$2:$J$501,2,FALSE())&amp;"","⚠ كود غير موجود"))</f>
        <v/>
      </c>
      <c r="D1558" s="18" t="str">
        <f aca="false">IF($B1558="","",IFERROR(VLOOKUP($B1558,الموظفين!$A$2:$J$501,3,FALSE())&amp;"",""))</f>
        <v/>
      </c>
      <c r="E1558" s="18" t="str">
        <f aca="false">IF($B1558="","",IFERROR(VLOOKUP($B1558,الموظفين!$A$2:$J$501,5,FALSE())&amp;"",""))</f>
        <v/>
      </c>
      <c r="F1558" s="19" t="str">
        <f aca="false">IF($B1558="","",IFERROR(VLOOKUP($B1558,الموظفين!$A$2:$J$501,6,FALSE()),""))</f>
        <v/>
      </c>
      <c r="G1558" s="19" t="str">
        <f aca="false">IF($B1558="","",IFERROR(VLOOKUP($B1558,الموظفين!$A$2:$J$501,7,FALSE()),""))</f>
        <v/>
      </c>
      <c r="H1558" s="20"/>
      <c r="I1558" s="20"/>
      <c r="J1558" s="21" t="str">
        <f aca="false">IF(OR(H1558="",I1558=""),"",ROUND(MOD(I1558-H1558,1)*24,2))</f>
        <v/>
      </c>
      <c r="K1558" s="22" t="str">
        <f aca="false">IF(OR(H1558="",F1558=""),"",IF(ROUND(MAX(0,MOD(H1558-F1558+0.5,1)-0.5)*1440,0)&gt;IFERROR(VLOOKUP(E1558,الورديات!$A$2:$E$21,5,FALSE()),0),ROUND(MAX(0,MOD(H1558-F1558+0.5,1)-0.5)*1440,0),0))</f>
        <v/>
      </c>
      <c r="L1558" s="22" t="str">
        <f aca="false">IF(OR(I1558="",G1558=""),"",ROUND(MAX(0,MOD(G1558-I1558+0.5,1)-0.5)*1440,0))</f>
        <v/>
      </c>
      <c r="M1558" s="22" t="str">
        <f aca="false">IF(OR(I1558="",G1558=""),"",IF(ROUND(MAX(0,MOD(I1558-G1558+0.5,1)-0.5)*1440,0)&gt;=الإعدادات!$B$8,ROUND(MAX(0,MOD(I1558-G1558+0.5,1)-0.5)*1440,0),0))</f>
        <v/>
      </c>
      <c r="N1558" s="18" t="str">
        <f aca="false">IF(OR(A1558="",B1558=""),"",IF(COUNTIFS(الإجازات!$A$2:$A$1001,B1558,الإجازات!$D$2:$D$1001,"&lt;="&amp;A1558,الإجازات!$E$2:$E$1001,"&gt;="&amp;A1558,الإجازات!$G$2:$G$1001,"مقبولة")=0,"",LOOKUP(2,1/((الإجازات!$A$2:$A$1001=B1558)*(الإجازات!$D$2:$D$1001&lt;=A1558)*(الإجازات!$E$2:$E$1001&gt;=A1558)*(الإجازات!$G$2:$G$1001="مقبولة")),الإجازات!$C$2:$C$1001)))</f>
        <v/>
      </c>
      <c r="O1558" s="17"/>
      <c r="P1558" s="23" t="str">
        <f aca="false">IF(B1558="","",IF(ISNA(MATCH(B1558,الموظفين!$A$2:$A$501,0)),"⚠ كود غير موجود",IF(O1558&lt;&gt;"",O1558,IF(N1558&lt;&gt;"",N1558,IF(H1558="",IF(AND(A1558&lt;&gt;"",WEEKDAY(A1558)=الإعدادات!$B$11),"راحة أسبوعية","غائب"),IF(I1558="","بدون انصراف",IF(N(K1558)&gt;0,"متأخر","حاضر")))))))</f>
        <v/>
      </c>
      <c r="Q1558" s="24" t="str">
        <f aca="false">IF(B1558="","",IF(OR(P1558="غائب",P1558="غياب",P1558="إجازة بدون راتب"),IFERROR(VLOOKUP(B1558,الموظفين!$A$2:$J$501,8,FALSE()),0),0))</f>
        <v/>
      </c>
      <c r="R1558" s="24" t="str">
        <f aca="false">IF(B1558="","",ROUND((N(K1558)+N(L1558))/60*IFERROR(VLOOKUP(B1558,الموظفين!$A$2:$J$501,8,FALSE()),0)/الإعدادات!$B$6*الإعدادات!$B$9,2))</f>
        <v/>
      </c>
      <c r="S1558" s="24" t="str">
        <f aca="false">IF(OR(B1558="",M1558=""),"",ROUND(M1558/60*IFERROR(VLOOKUP(B1558,الموظفين!$A$2:$J$501,9,FALSE()),0),2))</f>
        <v/>
      </c>
      <c r="T1558" s="17"/>
      <c r="U1558" s="23" t="str">
        <f aca="false">IF(OR(A1558="",B1558=""),"",A1558&amp;"|"&amp;B1558)</f>
        <v/>
      </c>
    </row>
    <row r="1559" customFormat="false" ht="15" hidden="false" customHeight="false" outlineLevel="0" collapsed="false">
      <c r="A1559" s="16"/>
      <c r="B1559" s="17"/>
      <c r="C1559" s="18" t="str">
        <f aca="false">IF($B1559="","",IFERROR(VLOOKUP($B1559,الموظفين!$A$2:$J$501,2,FALSE())&amp;"","⚠ كود غير موجود"))</f>
        <v/>
      </c>
      <c r="D1559" s="18" t="str">
        <f aca="false">IF($B1559="","",IFERROR(VLOOKUP($B1559,الموظفين!$A$2:$J$501,3,FALSE())&amp;"",""))</f>
        <v/>
      </c>
      <c r="E1559" s="18" t="str">
        <f aca="false">IF($B1559="","",IFERROR(VLOOKUP($B1559,الموظفين!$A$2:$J$501,5,FALSE())&amp;"",""))</f>
        <v/>
      </c>
      <c r="F1559" s="19" t="str">
        <f aca="false">IF($B1559="","",IFERROR(VLOOKUP($B1559,الموظفين!$A$2:$J$501,6,FALSE()),""))</f>
        <v/>
      </c>
      <c r="G1559" s="19" t="str">
        <f aca="false">IF($B1559="","",IFERROR(VLOOKUP($B1559,الموظفين!$A$2:$J$501,7,FALSE()),""))</f>
        <v/>
      </c>
      <c r="H1559" s="20"/>
      <c r="I1559" s="20"/>
      <c r="J1559" s="21" t="str">
        <f aca="false">IF(OR(H1559="",I1559=""),"",ROUND(MOD(I1559-H1559,1)*24,2))</f>
        <v/>
      </c>
      <c r="K1559" s="22" t="str">
        <f aca="false">IF(OR(H1559="",F1559=""),"",IF(ROUND(MAX(0,MOD(H1559-F1559+0.5,1)-0.5)*1440,0)&gt;IFERROR(VLOOKUP(E1559,الورديات!$A$2:$E$21,5,FALSE()),0),ROUND(MAX(0,MOD(H1559-F1559+0.5,1)-0.5)*1440,0),0))</f>
        <v/>
      </c>
      <c r="L1559" s="22" t="str">
        <f aca="false">IF(OR(I1559="",G1559=""),"",ROUND(MAX(0,MOD(G1559-I1559+0.5,1)-0.5)*1440,0))</f>
        <v/>
      </c>
      <c r="M1559" s="22" t="str">
        <f aca="false">IF(OR(I1559="",G1559=""),"",IF(ROUND(MAX(0,MOD(I1559-G1559+0.5,1)-0.5)*1440,0)&gt;=الإعدادات!$B$8,ROUND(MAX(0,MOD(I1559-G1559+0.5,1)-0.5)*1440,0),0))</f>
        <v/>
      </c>
      <c r="N1559" s="18" t="str">
        <f aca="false">IF(OR(A1559="",B1559=""),"",IF(COUNTIFS(الإجازات!$A$2:$A$1001,B1559,الإجازات!$D$2:$D$1001,"&lt;="&amp;A1559,الإجازات!$E$2:$E$1001,"&gt;="&amp;A1559,الإجازات!$G$2:$G$1001,"مقبولة")=0,"",LOOKUP(2,1/((الإجازات!$A$2:$A$1001=B1559)*(الإجازات!$D$2:$D$1001&lt;=A1559)*(الإجازات!$E$2:$E$1001&gt;=A1559)*(الإجازات!$G$2:$G$1001="مقبولة")),الإجازات!$C$2:$C$1001)))</f>
        <v/>
      </c>
      <c r="O1559" s="17"/>
      <c r="P1559" s="23" t="str">
        <f aca="false">IF(B1559="","",IF(ISNA(MATCH(B1559,الموظفين!$A$2:$A$501,0)),"⚠ كود غير موجود",IF(O1559&lt;&gt;"",O1559,IF(N1559&lt;&gt;"",N1559,IF(H1559="",IF(AND(A1559&lt;&gt;"",WEEKDAY(A1559)=الإعدادات!$B$11),"راحة أسبوعية","غائب"),IF(I1559="","بدون انصراف",IF(N(K1559)&gt;0,"متأخر","حاضر")))))))</f>
        <v/>
      </c>
      <c r="Q1559" s="24" t="str">
        <f aca="false">IF(B1559="","",IF(OR(P1559="غائب",P1559="غياب",P1559="إجازة بدون راتب"),IFERROR(VLOOKUP(B1559,الموظفين!$A$2:$J$501,8,FALSE()),0),0))</f>
        <v/>
      </c>
      <c r="R1559" s="24" t="str">
        <f aca="false">IF(B1559="","",ROUND((N(K1559)+N(L1559))/60*IFERROR(VLOOKUP(B1559,الموظفين!$A$2:$J$501,8,FALSE()),0)/الإعدادات!$B$6*الإعدادات!$B$9,2))</f>
        <v/>
      </c>
      <c r="S1559" s="24" t="str">
        <f aca="false">IF(OR(B1559="",M1559=""),"",ROUND(M1559/60*IFERROR(VLOOKUP(B1559,الموظفين!$A$2:$J$501,9,FALSE()),0),2))</f>
        <v/>
      </c>
      <c r="T1559" s="17"/>
      <c r="U1559" s="23" t="str">
        <f aca="false">IF(OR(A1559="",B1559=""),"",A1559&amp;"|"&amp;B1559)</f>
        <v/>
      </c>
    </row>
    <row r="1560" customFormat="false" ht="15" hidden="false" customHeight="false" outlineLevel="0" collapsed="false">
      <c r="A1560" s="16"/>
      <c r="B1560" s="17"/>
      <c r="C1560" s="18" t="str">
        <f aca="false">IF($B1560="","",IFERROR(VLOOKUP($B1560,الموظفين!$A$2:$J$501,2,FALSE())&amp;"","⚠ كود غير موجود"))</f>
        <v/>
      </c>
      <c r="D1560" s="18" t="str">
        <f aca="false">IF($B1560="","",IFERROR(VLOOKUP($B1560,الموظفين!$A$2:$J$501,3,FALSE())&amp;"",""))</f>
        <v/>
      </c>
      <c r="E1560" s="18" t="str">
        <f aca="false">IF($B1560="","",IFERROR(VLOOKUP($B1560,الموظفين!$A$2:$J$501,5,FALSE())&amp;"",""))</f>
        <v/>
      </c>
      <c r="F1560" s="19" t="str">
        <f aca="false">IF($B1560="","",IFERROR(VLOOKUP($B1560,الموظفين!$A$2:$J$501,6,FALSE()),""))</f>
        <v/>
      </c>
      <c r="G1560" s="19" t="str">
        <f aca="false">IF($B1560="","",IFERROR(VLOOKUP($B1560,الموظفين!$A$2:$J$501,7,FALSE()),""))</f>
        <v/>
      </c>
      <c r="H1560" s="20"/>
      <c r="I1560" s="20"/>
      <c r="J1560" s="21" t="str">
        <f aca="false">IF(OR(H1560="",I1560=""),"",ROUND(MOD(I1560-H1560,1)*24,2))</f>
        <v/>
      </c>
      <c r="K1560" s="22" t="str">
        <f aca="false">IF(OR(H1560="",F1560=""),"",IF(ROUND(MAX(0,MOD(H1560-F1560+0.5,1)-0.5)*1440,0)&gt;IFERROR(VLOOKUP(E1560,الورديات!$A$2:$E$21,5,FALSE()),0),ROUND(MAX(0,MOD(H1560-F1560+0.5,1)-0.5)*1440,0),0))</f>
        <v/>
      </c>
      <c r="L1560" s="22" t="str">
        <f aca="false">IF(OR(I1560="",G1560=""),"",ROUND(MAX(0,MOD(G1560-I1560+0.5,1)-0.5)*1440,0))</f>
        <v/>
      </c>
      <c r="M1560" s="22" t="str">
        <f aca="false">IF(OR(I1560="",G1560=""),"",IF(ROUND(MAX(0,MOD(I1560-G1560+0.5,1)-0.5)*1440,0)&gt;=الإعدادات!$B$8,ROUND(MAX(0,MOD(I1560-G1560+0.5,1)-0.5)*1440,0),0))</f>
        <v/>
      </c>
      <c r="N1560" s="18" t="str">
        <f aca="false">IF(OR(A1560="",B1560=""),"",IF(COUNTIFS(الإجازات!$A$2:$A$1001,B1560,الإجازات!$D$2:$D$1001,"&lt;="&amp;A1560,الإجازات!$E$2:$E$1001,"&gt;="&amp;A1560,الإجازات!$G$2:$G$1001,"مقبولة")=0,"",LOOKUP(2,1/((الإجازات!$A$2:$A$1001=B1560)*(الإجازات!$D$2:$D$1001&lt;=A1560)*(الإجازات!$E$2:$E$1001&gt;=A1560)*(الإجازات!$G$2:$G$1001="مقبولة")),الإجازات!$C$2:$C$1001)))</f>
        <v/>
      </c>
      <c r="O1560" s="17"/>
      <c r="P1560" s="23" t="str">
        <f aca="false">IF(B1560="","",IF(ISNA(MATCH(B1560,الموظفين!$A$2:$A$501,0)),"⚠ كود غير موجود",IF(O1560&lt;&gt;"",O1560,IF(N1560&lt;&gt;"",N1560,IF(H1560="",IF(AND(A1560&lt;&gt;"",WEEKDAY(A1560)=الإعدادات!$B$11),"راحة أسبوعية","غائب"),IF(I1560="","بدون انصراف",IF(N(K1560)&gt;0,"متأخر","حاضر")))))))</f>
        <v/>
      </c>
      <c r="Q1560" s="24" t="str">
        <f aca="false">IF(B1560="","",IF(OR(P1560="غائب",P1560="غياب",P1560="إجازة بدون راتب"),IFERROR(VLOOKUP(B1560,الموظفين!$A$2:$J$501,8,FALSE()),0),0))</f>
        <v/>
      </c>
      <c r="R1560" s="24" t="str">
        <f aca="false">IF(B1560="","",ROUND((N(K1560)+N(L1560))/60*IFERROR(VLOOKUP(B1560,الموظفين!$A$2:$J$501,8,FALSE()),0)/الإعدادات!$B$6*الإعدادات!$B$9,2))</f>
        <v/>
      </c>
      <c r="S1560" s="24" t="str">
        <f aca="false">IF(OR(B1560="",M1560=""),"",ROUND(M1560/60*IFERROR(VLOOKUP(B1560,الموظفين!$A$2:$J$501,9,FALSE()),0),2))</f>
        <v/>
      </c>
      <c r="T1560" s="17"/>
      <c r="U1560" s="23" t="str">
        <f aca="false">IF(OR(A1560="",B1560=""),"",A1560&amp;"|"&amp;B1560)</f>
        <v/>
      </c>
    </row>
    <row r="1561" customFormat="false" ht="15" hidden="false" customHeight="false" outlineLevel="0" collapsed="false">
      <c r="A1561" s="16"/>
      <c r="B1561" s="17"/>
      <c r="C1561" s="18" t="str">
        <f aca="false">IF($B1561="","",IFERROR(VLOOKUP($B1561,الموظفين!$A$2:$J$501,2,FALSE())&amp;"","⚠ كود غير موجود"))</f>
        <v/>
      </c>
      <c r="D1561" s="18" t="str">
        <f aca="false">IF($B1561="","",IFERROR(VLOOKUP($B1561,الموظفين!$A$2:$J$501,3,FALSE())&amp;"",""))</f>
        <v/>
      </c>
      <c r="E1561" s="18" t="str">
        <f aca="false">IF($B1561="","",IFERROR(VLOOKUP($B1561,الموظفين!$A$2:$J$501,5,FALSE())&amp;"",""))</f>
        <v/>
      </c>
      <c r="F1561" s="19" t="str">
        <f aca="false">IF($B1561="","",IFERROR(VLOOKUP($B1561,الموظفين!$A$2:$J$501,6,FALSE()),""))</f>
        <v/>
      </c>
      <c r="G1561" s="19" t="str">
        <f aca="false">IF($B1561="","",IFERROR(VLOOKUP($B1561,الموظفين!$A$2:$J$501,7,FALSE()),""))</f>
        <v/>
      </c>
      <c r="H1561" s="20"/>
      <c r="I1561" s="20"/>
      <c r="J1561" s="21" t="str">
        <f aca="false">IF(OR(H1561="",I1561=""),"",ROUND(MOD(I1561-H1561,1)*24,2))</f>
        <v/>
      </c>
      <c r="K1561" s="22" t="str">
        <f aca="false">IF(OR(H1561="",F1561=""),"",IF(ROUND(MAX(0,MOD(H1561-F1561+0.5,1)-0.5)*1440,0)&gt;IFERROR(VLOOKUP(E1561,الورديات!$A$2:$E$21,5,FALSE()),0),ROUND(MAX(0,MOD(H1561-F1561+0.5,1)-0.5)*1440,0),0))</f>
        <v/>
      </c>
      <c r="L1561" s="22" t="str">
        <f aca="false">IF(OR(I1561="",G1561=""),"",ROUND(MAX(0,MOD(G1561-I1561+0.5,1)-0.5)*1440,0))</f>
        <v/>
      </c>
      <c r="M1561" s="22" t="str">
        <f aca="false">IF(OR(I1561="",G1561=""),"",IF(ROUND(MAX(0,MOD(I1561-G1561+0.5,1)-0.5)*1440,0)&gt;=الإعدادات!$B$8,ROUND(MAX(0,MOD(I1561-G1561+0.5,1)-0.5)*1440,0),0))</f>
        <v/>
      </c>
      <c r="N1561" s="18" t="str">
        <f aca="false">IF(OR(A1561="",B1561=""),"",IF(COUNTIFS(الإجازات!$A$2:$A$1001,B1561,الإجازات!$D$2:$D$1001,"&lt;="&amp;A1561,الإجازات!$E$2:$E$1001,"&gt;="&amp;A1561,الإجازات!$G$2:$G$1001,"مقبولة")=0,"",LOOKUP(2,1/((الإجازات!$A$2:$A$1001=B1561)*(الإجازات!$D$2:$D$1001&lt;=A1561)*(الإجازات!$E$2:$E$1001&gt;=A1561)*(الإجازات!$G$2:$G$1001="مقبولة")),الإجازات!$C$2:$C$1001)))</f>
        <v/>
      </c>
      <c r="O1561" s="17"/>
      <c r="P1561" s="23" t="str">
        <f aca="false">IF(B1561="","",IF(ISNA(MATCH(B1561,الموظفين!$A$2:$A$501,0)),"⚠ كود غير موجود",IF(O1561&lt;&gt;"",O1561,IF(N1561&lt;&gt;"",N1561,IF(H1561="",IF(AND(A1561&lt;&gt;"",WEEKDAY(A1561)=الإعدادات!$B$11),"راحة أسبوعية","غائب"),IF(I1561="","بدون انصراف",IF(N(K1561)&gt;0,"متأخر","حاضر")))))))</f>
        <v/>
      </c>
      <c r="Q1561" s="24" t="str">
        <f aca="false">IF(B1561="","",IF(OR(P1561="غائب",P1561="غياب",P1561="إجازة بدون راتب"),IFERROR(VLOOKUP(B1561,الموظفين!$A$2:$J$501,8,FALSE()),0),0))</f>
        <v/>
      </c>
      <c r="R1561" s="24" t="str">
        <f aca="false">IF(B1561="","",ROUND((N(K1561)+N(L1561))/60*IFERROR(VLOOKUP(B1561,الموظفين!$A$2:$J$501,8,FALSE()),0)/الإعدادات!$B$6*الإعدادات!$B$9,2))</f>
        <v/>
      </c>
      <c r="S1561" s="24" t="str">
        <f aca="false">IF(OR(B1561="",M1561=""),"",ROUND(M1561/60*IFERROR(VLOOKUP(B1561,الموظفين!$A$2:$J$501,9,FALSE()),0),2))</f>
        <v/>
      </c>
      <c r="T1561" s="17"/>
      <c r="U1561" s="23" t="str">
        <f aca="false">IF(OR(A1561="",B1561=""),"",A1561&amp;"|"&amp;B1561)</f>
        <v/>
      </c>
    </row>
    <row r="1562" customFormat="false" ht="15" hidden="false" customHeight="false" outlineLevel="0" collapsed="false">
      <c r="A1562" s="16"/>
      <c r="B1562" s="17"/>
      <c r="C1562" s="18" t="str">
        <f aca="false">IF($B1562="","",IFERROR(VLOOKUP($B1562,الموظفين!$A$2:$J$501,2,FALSE())&amp;"","⚠ كود غير موجود"))</f>
        <v/>
      </c>
      <c r="D1562" s="18" t="str">
        <f aca="false">IF($B1562="","",IFERROR(VLOOKUP($B1562,الموظفين!$A$2:$J$501,3,FALSE())&amp;"",""))</f>
        <v/>
      </c>
      <c r="E1562" s="18" t="str">
        <f aca="false">IF($B1562="","",IFERROR(VLOOKUP($B1562,الموظفين!$A$2:$J$501,5,FALSE())&amp;"",""))</f>
        <v/>
      </c>
      <c r="F1562" s="19" t="str">
        <f aca="false">IF($B1562="","",IFERROR(VLOOKUP($B1562,الموظفين!$A$2:$J$501,6,FALSE()),""))</f>
        <v/>
      </c>
      <c r="G1562" s="19" t="str">
        <f aca="false">IF($B1562="","",IFERROR(VLOOKUP($B1562,الموظفين!$A$2:$J$501,7,FALSE()),""))</f>
        <v/>
      </c>
      <c r="H1562" s="20"/>
      <c r="I1562" s="20"/>
      <c r="J1562" s="21" t="str">
        <f aca="false">IF(OR(H1562="",I1562=""),"",ROUND(MOD(I1562-H1562,1)*24,2))</f>
        <v/>
      </c>
      <c r="K1562" s="22" t="str">
        <f aca="false">IF(OR(H1562="",F1562=""),"",IF(ROUND(MAX(0,MOD(H1562-F1562+0.5,1)-0.5)*1440,0)&gt;IFERROR(VLOOKUP(E1562,الورديات!$A$2:$E$21,5,FALSE()),0),ROUND(MAX(0,MOD(H1562-F1562+0.5,1)-0.5)*1440,0),0))</f>
        <v/>
      </c>
      <c r="L1562" s="22" t="str">
        <f aca="false">IF(OR(I1562="",G1562=""),"",ROUND(MAX(0,MOD(G1562-I1562+0.5,1)-0.5)*1440,0))</f>
        <v/>
      </c>
      <c r="M1562" s="22" t="str">
        <f aca="false">IF(OR(I1562="",G1562=""),"",IF(ROUND(MAX(0,MOD(I1562-G1562+0.5,1)-0.5)*1440,0)&gt;=الإعدادات!$B$8,ROUND(MAX(0,MOD(I1562-G1562+0.5,1)-0.5)*1440,0),0))</f>
        <v/>
      </c>
      <c r="N1562" s="18" t="str">
        <f aca="false">IF(OR(A1562="",B1562=""),"",IF(COUNTIFS(الإجازات!$A$2:$A$1001,B1562,الإجازات!$D$2:$D$1001,"&lt;="&amp;A1562,الإجازات!$E$2:$E$1001,"&gt;="&amp;A1562,الإجازات!$G$2:$G$1001,"مقبولة")=0,"",LOOKUP(2,1/((الإجازات!$A$2:$A$1001=B1562)*(الإجازات!$D$2:$D$1001&lt;=A1562)*(الإجازات!$E$2:$E$1001&gt;=A1562)*(الإجازات!$G$2:$G$1001="مقبولة")),الإجازات!$C$2:$C$1001)))</f>
        <v/>
      </c>
      <c r="O1562" s="17"/>
      <c r="P1562" s="23" t="str">
        <f aca="false">IF(B1562="","",IF(ISNA(MATCH(B1562,الموظفين!$A$2:$A$501,0)),"⚠ كود غير موجود",IF(O1562&lt;&gt;"",O1562,IF(N1562&lt;&gt;"",N1562,IF(H1562="",IF(AND(A1562&lt;&gt;"",WEEKDAY(A1562)=الإعدادات!$B$11),"راحة أسبوعية","غائب"),IF(I1562="","بدون انصراف",IF(N(K1562)&gt;0,"متأخر","حاضر")))))))</f>
        <v/>
      </c>
      <c r="Q1562" s="24" t="str">
        <f aca="false">IF(B1562="","",IF(OR(P1562="غائب",P1562="غياب",P1562="إجازة بدون راتب"),IFERROR(VLOOKUP(B1562,الموظفين!$A$2:$J$501,8,FALSE()),0),0))</f>
        <v/>
      </c>
      <c r="R1562" s="24" t="str">
        <f aca="false">IF(B1562="","",ROUND((N(K1562)+N(L1562))/60*IFERROR(VLOOKUP(B1562,الموظفين!$A$2:$J$501,8,FALSE()),0)/الإعدادات!$B$6*الإعدادات!$B$9,2))</f>
        <v/>
      </c>
      <c r="S1562" s="24" t="str">
        <f aca="false">IF(OR(B1562="",M1562=""),"",ROUND(M1562/60*IFERROR(VLOOKUP(B1562,الموظفين!$A$2:$J$501,9,FALSE()),0),2))</f>
        <v/>
      </c>
      <c r="T1562" s="17"/>
      <c r="U1562" s="23" t="str">
        <f aca="false">IF(OR(A1562="",B1562=""),"",A1562&amp;"|"&amp;B1562)</f>
        <v/>
      </c>
    </row>
    <row r="1563" customFormat="false" ht="15" hidden="false" customHeight="false" outlineLevel="0" collapsed="false">
      <c r="A1563" s="16"/>
      <c r="B1563" s="17"/>
      <c r="C1563" s="18" t="str">
        <f aca="false">IF($B1563="","",IFERROR(VLOOKUP($B1563,الموظفين!$A$2:$J$501,2,FALSE())&amp;"","⚠ كود غير موجود"))</f>
        <v/>
      </c>
      <c r="D1563" s="18" t="str">
        <f aca="false">IF($B1563="","",IFERROR(VLOOKUP($B1563,الموظفين!$A$2:$J$501,3,FALSE())&amp;"",""))</f>
        <v/>
      </c>
      <c r="E1563" s="18" t="str">
        <f aca="false">IF($B1563="","",IFERROR(VLOOKUP($B1563,الموظفين!$A$2:$J$501,5,FALSE())&amp;"",""))</f>
        <v/>
      </c>
      <c r="F1563" s="19" t="str">
        <f aca="false">IF($B1563="","",IFERROR(VLOOKUP($B1563,الموظفين!$A$2:$J$501,6,FALSE()),""))</f>
        <v/>
      </c>
      <c r="G1563" s="19" t="str">
        <f aca="false">IF($B1563="","",IFERROR(VLOOKUP($B1563,الموظفين!$A$2:$J$501,7,FALSE()),""))</f>
        <v/>
      </c>
      <c r="H1563" s="20"/>
      <c r="I1563" s="20"/>
      <c r="J1563" s="21" t="str">
        <f aca="false">IF(OR(H1563="",I1563=""),"",ROUND(MOD(I1563-H1563,1)*24,2))</f>
        <v/>
      </c>
      <c r="K1563" s="22" t="str">
        <f aca="false">IF(OR(H1563="",F1563=""),"",IF(ROUND(MAX(0,MOD(H1563-F1563+0.5,1)-0.5)*1440,0)&gt;IFERROR(VLOOKUP(E1563,الورديات!$A$2:$E$21,5,FALSE()),0),ROUND(MAX(0,MOD(H1563-F1563+0.5,1)-0.5)*1440,0),0))</f>
        <v/>
      </c>
      <c r="L1563" s="22" t="str">
        <f aca="false">IF(OR(I1563="",G1563=""),"",ROUND(MAX(0,MOD(G1563-I1563+0.5,1)-0.5)*1440,0))</f>
        <v/>
      </c>
      <c r="M1563" s="22" t="str">
        <f aca="false">IF(OR(I1563="",G1563=""),"",IF(ROUND(MAX(0,MOD(I1563-G1563+0.5,1)-0.5)*1440,0)&gt;=الإعدادات!$B$8,ROUND(MAX(0,MOD(I1563-G1563+0.5,1)-0.5)*1440,0),0))</f>
        <v/>
      </c>
      <c r="N1563" s="18" t="str">
        <f aca="false">IF(OR(A1563="",B1563=""),"",IF(COUNTIFS(الإجازات!$A$2:$A$1001,B1563,الإجازات!$D$2:$D$1001,"&lt;="&amp;A1563,الإجازات!$E$2:$E$1001,"&gt;="&amp;A1563,الإجازات!$G$2:$G$1001,"مقبولة")=0,"",LOOKUP(2,1/((الإجازات!$A$2:$A$1001=B1563)*(الإجازات!$D$2:$D$1001&lt;=A1563)*(الإجازات!$E$2:$E$1001&gt;=A1563)*(الإجازات!$G$2:$G$1001="مقبولة")),الإجازات!$C$2:$C$1001)))</f>
        <v/>
      </c>
      <c r="O1563" s="17"/>
      <c r="P1563" s="23" t="str">
        <f aca="false">IF(B1563="","",IF(ISNA(MATCH(B1563,الموظفين!$A$2:$A$501,0)),"⚠ كود غير موجود",IF(O1563&lt;&gt;"",O1563,IF(N1563&lt;&gt;"",N1563,IF(H1563="",IF(AND(A1563&lt;&gt;"",WEEKDAY(A1563)=الإعدادات!$B$11),"راحة أسبوعية","غائب"),IF(I1563="","بدون انصراف",IF(N(K1563)&gt;0,"متأخر","حاضر")))))))</f>
        <v/>
      </c>
      <c r="Q1563" s="24" t="str">
        <f aca="false">IF(B1563="","",IF(OR(P1563="غائب",P1563="غياب",P1563="إجازة بدون راتب"),IFERROR(VLOOKUP(B1563,الموظفين!$A$2:$J$501,8,FALSE()),0),0))</f>
        <v/>
      </c>
      <c r="R1563" s="24" t="str">
        <f aca="false">IF(B1563="","",ROUND((N(K1563)+N(L1563))/60*IFERROR(VLOOKUP(B1563,الموظفين!$A$2:$J$501,8,FALSE()),0)/الإعدادات!$B$6*الإعدادات!$B$9,2))</f>
        <v/>
      </c>
      <c r="S1563" s="24" t="str">
        <f aca="false">IF(OR(B1563="",M1563=""),"",ROUND(M1563/60*IFERROR(VLOOKUP(B1563,الموظفين!$A$2:$J$501,9,FALSE()),0),2))</f>
        <v/>
      </c>
      <c r="T1563" s="17"/>
      <c r="U1563" s="23" t="str">
        <f aca="false">IF(OR(A1563="",B1563=""),"",A1563&amp;"|"&amp;B1563)</f>
        <v/>
      </c>
    </row>
    <row r="1564" customFormat="false" ht="15" hidden="false" customHeight="false" outlineLevel="0" collapsed="false">
      <c r="A1564" s="16"/>
      <c r="B1564" s="17"/>
      <c r="C1564" s="18" t="str">
        <f aca="false">IF($B1564="","",IFERROR(VLOOKUP($B1564,الموظفين!$A$2:$J$501,2,FALSE())&amp;"","⚠ كود غير موجود"))</f>
        <v/>
      </c>
      <c r="D1564" s="18" t="str">
        <f aca="false">IF($B1564="","",IFERROR(VLOOKUP($B1564,الموظفين!$A$2:$J$501,3,FALSE())&amp;"",""))</f>
        <v/>
      </c>
      <c r="E1564" s="18" t="str">
        <f aca="false">IF($B1564="","",IFERROR(VLOOKUP($B1564,الموظفين!$A$2:$J$501,5,FALSE())&amp;"",""))</f>
        <v/>
      </c>
      <c r="F1564" s="19" t="str">
        <f aca="false">IF($B1564="","",IFERROR(VLOOKUP($B1564,الموظفين!$A$2:$J$501,6,FALSE()),""))</f>
        <v/>
      </c>
      <c r="G1564" s="19" t="str">
        <f aca="false">IF($B1564="","",IFERROR(VLOOKUP($B1564,الموظفين!$A$2:$J$501,7,FALSE()),""))</f>
        <v/>
      </c>
      <c r="H1564" s="20"/>
      <c r="I1564" s="20"/>
      <c r="J1564" s="21" t="str">
        <f aca="false">IF(OR(H1564="",I1564=""),"",ROUND(MOD(I1564-H1564,1)*24,2))</f>
        <v/>
      </c>
      <c r="K1564" s="22" t="str">
        <f aca="false">IF(OR(H1564="",F1564=""),"",IF(ROUND(MAX(0,MOD(H1564-F1564+0.5,1)-0.5)*1440,0)&gt;IFERROR(VLOOKUP(E1564,الورديات!$A$2:$E$21,5,FALSE()),0),ROUND(MAX(0,MOD(H1564-F1564+0.5,1)-0.5)*1440,0),0))</f>
        <v/>
      </c>
      <c r="L1564" s="22" t="str">
        <f aca="false">IF(OR(I1564="",G1564=""),"",ROUND(MAX(0,MOD(G1564-I1564+0.5,1)-0.5)*1440,0))</f>
        <v/>
      </c>
      <c r="M1564" s="22" t="str">
        <f aca="false">IF(OR(I1564="",G1564=""),"",IF(ROUND(MAX(0,MOD(I1564-G1564+0.5,1)-0.5)*1440,0)&gt;=الإعدادات!$B$8,ROUND(MAX(0,MOD(I1564-G1564+0.5,1)-0.5)*1440,0),0))</f>
        <v/>
      </c>
      <c r="N1564" s="18" t="str">
        <f aca="false">IF(OR(A1564="",B1564=""),"",IF(COUNTIFS(الإجازات!$A$2:$A$1001,B1564,الإجازات!$D$2:$D$1001,"&lt;="&amp;A1564,الإجازات!$E$2:$E$1001,"&gt;="&amp;A1564,الإجازات!$G$2:$G$1001,"مقبولة")=0,"",LOOKUP(2,1/((الإجازات!$A$2:$A$1001=B1564)*(الإجازات!$D$2:$D$1001&lt;=A1564)*(الإجازات!$E$2:$E$1001&gt;=A1564)*(الإجازات!$G$2:$G$1001="مقبولة")),الإجازات!$C$2:$C$1001)))</f>
        <v/>
      </c>
      <c r="O1564" s="17"/>
      <c r="P1564" s="23" t="str">
        <f aca="false">IF(B1564="","",IF(ISNA(MATCH(B1564,الموظفين!$A$2:$A$501,0)),"⚠ كود غير موجود",IF(O1564&lt;&gt;"",O1564,IF(N1564&lt;&gt;"",N1564,IF(H1564="",IF(AND(A1564&lt;&gt;"",WEEKDAY(A1564)=الإعدادات!$B$11),"راحة أسبوعية","غائب"),IF(I1564="","بدون انصراف",IF(N(K1564)&gt;0,"متأخر","حاضر")))))))</f>
        <v/>
      </c>
      <c r="Q1564" s="24" t="str">
        <f aca="false">IF(B1564="","",IF(OR(P1564="غائب",P1564="غياب",P1564="إجازة بدون راتب"),IFERROR(VLOOKUP(B1564,الموظفين!$A$2:$J$501,8,FALSE()),0),0))</f>
        <v/>
      </c>
      <c r="R1564" s="24" t="str">
        <f aca="false">IF(B1564="","",ROUND((N(K1564)+N(L1564))/60*IFERROR(VLOOKUP(B1564,الموظفين!$A$2:$J$501,8,FALSE()),0)/الإعدادات!$B$6*الإعدادات!$B$9,2))</f>
        <v/>
      </c>
      <c r="S1564" s="24" t="str">
        <f aca="false">IF(OR(B1564="",M1564=""),"",ROUND(M1564/60*IFERROR(VLOOKUP(B1564,الموظفين!$A$2:$J$501,9,FALSE()),0),2))</f>
        <v/>
      </c>
      <c r="T1564" s="17"/>
      <c r="U1564" s="23" t="str">
        <f aca="false">IF(OR(A1564="",B1564=""),"",A1564&amp;"|"&amp;B1564)</f>
        <v/>
      </c>
    </row>
    <row r="1565" customFormat="false" ht="15" hidden="false" customHeight="false" outlineLevel="0" collapsed="false">
      <c r="A1565" s="16"/>
      <c r="B1565" s="17"/>
      <c r="C1565" s="18" t="str">
        <f aca="false">IF($B1565="","",IFERROR(VLOOKUP($B1565,الموظفين!$A$2:$J$501,2,FALSE())&amp;"","⚠ كود غير موجود"))</f>
        <v/>
      </c>
      <c r="D1565" s="18" t="str">
        <f aca="false">IF($B1565="","",IFERROR(VLOOKUP($B1565,الموظفين!$A$2:$J$501,3,FALSE())&amp;"",""))</f>
        <v/>
      </c>
      <c r="E1565" s="18" t="str">
        <f aca="false">IF($B1565="","",IFERROR(VLOOKUP($B1565,الموظفين!$A$2:$J$501,5,FALSE())&amp;"",""))</f>
        <v/>
      </c>
      <c r="F1565" s="19" t="str">
        <f aca="false">IF($B1565="","",IFERROR(VLOOKUP($B1565,الموظفين!$A$2:$J$501,6,FALSE()),""))</f>
        <v/>
      </c>
      <c r="G1565" s="19" t="str">
        <f aca="false">IF($B1565="","",IFERROR(VLOOKUP($B1565,الموظفين!$A$2:$J$501,7,FALSE()),""))</f>
        <v/>
      </c>
      <c r="H1565" s="20"/>
      <c r="I1565" s="20"/>
      <c r="J1565" s="21" t="str">
        <f aca="false">IF(OR(H1565="",I1565=""),"",ROUND(MOD(I1565-H1565,1)*24,2))</f>
        <v/>
      </c>
      <c r="K1565" s="22" t="str">
        <f aca="false">IF(OR(H1565="",F1565=""),"",IF(ROUND(MAX(0,MOD(H1565-F1565+0.5,1)-0.5)*1440,0)&gt;IFERROR(VLOOKUP(E1565,الورديات!$A$2:$E$21,5,FALSE()),0),ROUND(MAX(0,MOD(H1565-F1565+0.5,1)-0.5)*1440,0),0))</f>
        <v/>
      </c>
      <c r="L1565" s="22" t="str">
        <f aca="false">IF(OR(I1565="",G1565=""),"",ROUND(MAX(0,MOD(G1565-I1565+0.5,1)-0.5)*1440,0))</f>
        <v/>
      </c>
      <c r="M1565" s="22" t="str">
        <f aca="false">IF(OR(I1565="",G1565=""),"",IF(ROUND(MAX(0,MOD(I1565-G1565+0.5,1)-0.5)*1440,0)&gt;=الإعدادات!$B$8,ROUND(MAX(0,MOD(I1565-G1565+0.5,1)-0.5)*1440,0),0))</f>
        <v/>
      </c>
      <c r="N1565" s="18" t="str">
        <f aca="false">IF(OR(A1565="",B1565=""),"",IF(COUNTIFS(الإجازات!$A$2:$A$1001,B1565,الإجازات!$D$2:$D$1001,"&lt;="&amp;A1565,الإجازات!$E$2:$E$1001,"&gt;="&amp;A1565,الإجازات!$G$2:$G$1001,"مقبولة")=0,"",LOOKUP(2,1/((الإجازات!$A$2:$A$1001=B1565)*(الإجازات!$D$2:$D$1001&lt;=A1565)*(الإجازات!$E$2:$E$1001&gt;=A1565)*(الإجازات!$G$2:$G$1001="مقبولة")),الإجازات!$C$2:$C$1001)))</f>
        <v/>
      </c>
      <c r="O1565" s="17"/>
      <c r="P1565" s="23" t="str">
        <f aca="false">IF(B1565="","",IF(ISNA(MATCH(B1565,الموظفين!$A$2:$A$501,0)),"⚠ كود غير موجود",IF(O1565&lt;&gt;"",O1565,IF(N1565&lt;&gt;"",N1565,IF(H1565="",IF(AND(A1565&lt;&gt;"",WEEKDAY(A1565)=الإعدادات!$B$11),"راحة أسبوعية","غائب"),IF(I1565="","بدون انصراف",IF(N(K1565)&gt;0,"متأخر","حاضر")))))))</f>
        <v/>
      </c>
      <c r="Q1565" s="24" t="str">
        <f aca="false">IF(B1565="","",IF(OR(P1565="غائب",P1565="غياب",P1565="إجازة بدون راتب"),IFERROR(VLOOKUP(B1565,الموظفين!$A$2:$J$501,8,FALSE()),0),0))</f>
        <v/>
      </c>
      <c r="R1565" s="24" t="str">
        <f aca="false">IF(B1565="","",ROUND((N(K1565)+N(L1565))/60*IFERROR(VLOOKUP(B1565,الموظفين!$A$2:$J$501,8,FALSE()),0)/الإعدادات!$B$6*الإعدادات!$B$9,2))</f>
        <v/>
      </c>
      <c r="S1565" s="24" t="str">
        <f aca="false">IF(OR(B1565="",M1565=""),"",ROUND(M1565/60*IFERROR(VLOOKUP(B1565,الموظفين!$A$2:$J$501,9,FALSE()),0),2))</f>
        <v/>
      </c>
      <c r="T1565" s="17"/>
      <c r="U1565" s="23" t="str">
        <f aca="false">IF(OR(A1565="",B1565=""),"",A1565&amp;"|"&amp;B1565)</f>
        <v/>
      </c>
    </row>
    <row r="1566" customFormat="false" ht="15" hidden="false" customHeight="false" outlineLevel="0" collapsed="false">
      <c r="A1566" s="16"/>
      <c r="B1566" s="17"/>
      <c r="C1566" s="18" t="str">
        <f aca="false">IF($B1566="","",IFERROR(VLOOKUP($B1566,الموظفين!$A$2:$J$501,2,FALSE())&amp;"","⚠ كود غير موجود"))</f>
        <v/>
      </c>
      <c r="D1566" s="18" t="str">
        <f aca="false">IF($B1566="","",IFERROR(VLOOKUP($B1566,الموظفين!$A$2:$J$501,3,FALSE())&amp;"",""))</f>
        <v/>
      </c>
      <c r="E1566" s="18" t="str">
        <f aca="false">IF($B1566="","",IFERROR(VLOOKUP($B1566,الموظفين!$A$2:$J$501,5,FALSE())&amp;"",""))</f>
        <v/>
      </c>
      <c r="F1566" s="19" t="str">
        <f aca="false">IF($B1566="","",IFERROR(VLOOKUP($B1566,الموظفين!$A$2:$J$501,6,FALSE()),""))</f>
        <v/>
      </c>
      <c r="G1566" s="19" t="str">
        <f aca="false">IF($B1566="","",IFERROR(VLOOKUP($B1566,الموظفين!$A$2:$J$501,7,FALSE()),""))</f>
        <v/>
      </c>
      <c r="H1566" s="20"/>
      <c r="I1566" s="20"/>
      <c r="J1566" s="21" t="str">
        <f aca="false">IF(OR(H1566="",I1566=""),"",ROUND(MOD(I1566-H1566,1)*24,2))</f>
        <v/>
      </c>
      <c r="K1566" s="22" t="str">
        <f aca="false">IF(OR(H1566="",F1566=""),"",IF(ROUND(MAX(0,MOD(H1566-F1566+0.5,1)-0.5)*1440,0)&gt;IFERROR(VLOOKUP(E1566,الورديات!$A$2:$E$21,5,FALSE()),0),ROUND(MAX(0,MOD(H1566-F1566+0.5,1)-0.5)*1440,0),0))</f>
        <v/>
      </c>
      <c r="L1566" s="22" t="str">
        <f aca="false">IF(OR(I1566="",G1566=""),"",ROUND(MAX(0,MOD(G1566-I1566+0.5,1)-0.5)*1440,0))</f>
        <v/>
      </c>
      <c r="M1566" s="22" t="str">
        <f aca="false">IF(OR(I1566="",G1566=""),"",IF(ROUND(MAX(0,MOD(I1566-G1566+0.5,1)-0.5)*1440,0)&gt;=الإعدادات!$B$8,ROUND(MAX(0,MOD(I1566-G1566+0.5,1)-0.5)*1440,0),0))</f>
        <v/>
      </c>
      <c r="N1566" s="18" t="str">
        <f aca="false">IF(OR(A1566="",B1566=""),"",IF(COUNTIFS(الإجازات!$A$2:$A$1001,B1566,الإجازات!$D$2:$D$1001,"&lt;="&amp;A1566,الإجازات!$E$2:$E$1001,"&gt;="&amp;A1566,الإجازات!$G$2:$G$1001,"مقبولة")=0,"",LOOKUP(2,1/((الإجازات!$A$2:$A$1001=B1566)*(الإجازات!$D$2:$D$1001&lt;=A1566)*(الإجازات!$E$2:$E$1001&gt;=A1566)*(الإجازات!$G$2:$G$1001="مقبولة")),الإجازات!$C$2:$C$1001)))</f>
        <v/>
      </c>
      <c r="O1566" s="17"/>
      <c r="P1566" s="23" t="str">
        <f aca="false">IF(B1566="","",IF(ISNA(MATCH(B1566,الموظفين!$A$2:$A$501,0)),"⚠ كود غير موجود",IF(O1566&lt;&gt;"",O1566,IF(N1566&lt;&gt;"",N1566,IF(H1566="",IF(AND(A1566&lt;&gt;"",WEEKDAY(A1566)=الإعدادات!$B$11),"راحة أسبوعية","غائب"),IF(I1566="","بدون انصراف",IF(N(K1566)&gt;0,"متأخر","حاضر")))))))</f>
        <v/>
      </c>
      <c r="Q1566" s="24" t="str">
        <f aca="false">IF(B1566="","",IF(OR(P1566="غائب",P1566="غياب",P1566="إجازة بدون راتب"),IFERROR(VLOOKUP(B1566,الموظفين!$A$2:$J$501,8,FALSE()),0),0))</f>
        <v/>
      </c>
      <c r="R1566" s="24" t="str">
        <f aca="false">IF(B1566="","",ROUND((N(K1566)+N(L1566))/60*IFERROR(VLOOKUP(B1566,الموظفين!$A$2:$J$501,8,FALSE()),0)/الإعدادات!$B$6*الإعدادات!$B$9,2))</f>
        <v/>
      </c>
      <c r="S1566" s="24" t="str">
        <f aca="false">IF(OR(B1566="",M1566=""),"",ROUND(M1566/60*IFERROR(VLOOKUP(B1566,الموظفين!$A$2:$J$501,9,FALSE()),0),2))</f>
        <v/>
      </c>
      <c r="T1566" s="17"/>
      <c r="U1566" s="23" t="str">
        <f aca="false">IF(OR(A1566="",B1566=""),"",A1566&amp;"|"&amp;B1566)</f>
        <v/>
      </c>
    </row>
    <row r="1567" customFormat="false" ht="15" hidden="false" customHeight="false" outlineLevel="0" collapsed="false">
      <c r="A1567" s="16"/>
      <c r="B1567" s="17"/>
      <c r="C1567" s="18" t="str">
        <f aca="false">IF($B1567="","",IFERROR(VLOOKUP($B1567,الموظفين!$A$2:$J$501,2,FALSE())&amp;"","⚠ كود غير موجود"))</f>
        <v/>
      </c>
      <c r="D1567" s="18" t="str">
        <f aca="false">IF($B1567="","",IFERROR(VLOOKUP($B1567,الموظفين!$A$2:$J$501,3,FALSE())&amp;"",""))</f>
        <v/>
      </c>
      <c r="E1567" s="18" t="str">
        <f aca="false">IF($B1567="","",IFERROR(VLOOKUP($B1567,الموظفين!$A$2:$J$501,5,FALSE())&amp;"",""))</f>
        <v/>
      </c>
      <c r="F1567" s="19" t="str">
        <f aca="false">IF($B1567="","",IFERROR(VLOOKUP($B1567,الموظفين!$A$2:$J$501,6,FALSE()),""))</f>
        <v/>
      </c>
      <c r="G1567" s="19" t="str">
        <f aca="false">IF($B1567="","",IFERROR(VLOOKUP($B1567,الموظفين!$A$2:$J$501,7,FALSE()),""))</f>
        <v/>
      </c>
      <c r="H1567" s="20"/>
      <c r="I1567" s="20"/>
      <c r="J1567" s="21" t="str">
        <f aca="false">IF(OR(H1567="",I1567=""),"",ROUND(MOD(I1567-H1567,1)*24,2))</f>
        <v/>
      </c>
      <c r="K1567" s="22" t="str">
        <f aca="false">IF(OR(H1567="",F1567=""),"",IF(ROUND(MAX(0,MOD(H1567-F1567+0.5,1)-0.5)*1440,0)&gt;IFERROR(VLOOKUP(E1567,الورديات!$A$2:$E$21,5,FALSE()),0),ROUND(MAX(0,MOD(H1567-F1567+0.5,1)-0.5)*1440,0),0))</f>
        <v/>
      </c>
      <c r="L1567" s="22" t="str">
        <f aca="false">IF(OR(I1567="",G1567=""),"",ROUND(MAX(0,MOD(G1567-I1567+0.5,1)-0.5)*1440,0))</f>
        <v/>
      </c>
      <c r="M1567" s="22" t="str">
        <f aca="false">IF(OR(I1567="",G1567=""),"",IF(ROUND(MAX(0,MOD(I1567-G1567+0.5,1)-0.5)*1440,0)&gt;=الإعدادات!$B$8,ROUND(MAX(0,MOD(I1567-G1567+0.5,1)-0.5)*1440,0),0))</f>
        <v/>
      </c>
      <c r="N1567" s="18" t="str">
        <f aca="false">IF(OR(A1567="",B1567=""),"",IF(COUNTIFS(الإجازات!$A$2:$A$1001,B1567,الإجازات!$D$2:$D$1001,"&lt;="&amp;A1567,الإجازات!$E$2:$E$1001,"&gt;="&amp;A1567,الإجازات!$G$2:$G$1001,"مقبولة")=0,"",LOOKUP(2,1/((الإجازات!$A$2:$A$1001=B1567)*(الإجازات!$D$2:$D$1001&lt;=A1567)*(الإجازات!$E$2:$E$1001&gt;=A1567)*(الإجازات!$G$2:$G$1001="مقبولة")),الإجازات!$C$2:$C$1001)))</f>
        <v/>
      </c>
      <c r="O1567" s="17"/>
      <c r="P1567" s="23" t="str">
        <f aca="false">IF(B1567="","",IF(ISNA(MATCH(B1567,الموظفين!$A$2:$A$501,0)),"⚠ كود غير موجود",IF(O1567&lt;&gt;"",O1567,IF(N1567&lt;&gt;"",N1567,IF(H1567="",IF(AND(A1567&lt;&gt;"",WEEKDAY(A1567)=الإعدادات!$B$11),"راحة أسبوعية","غائب"),IF(I1567="","بدون انصراف",IF(N(K1567)&gt;0,"متأخر","حاضر")))))))</f>
        <v/>
      </c>
      <c r="Q1567" s="24" t="str">
        <f aca="false">IF(B1567="","",IF(OR(P1567="غائب",P1567="غياب",P1567="إجازة بدون راتب"),IFERROR(VLOOKUP(B1567,الموظفين!$A$2:$J$501,8,FALSE()),0),0))</f>
        <v/>
      </c>
      <c r="R1567" s="24" t="str">
        <f aca="false">IF(B1567="","",ROUND((N(K1567)+N(L1567))/60*IFERROR(VLOOKUP(B1567,الموظفين!$A$2:$J$501,8,FALSE()),0)/الإعدادات!$B$6*الإعدادات!$B$9,2))</f>
        <v/>
      </c>
      <c r="S1567" s="24" t="str">
        <f aca="false">IF(OR(B1567="",M1567=""),"",ROUND(M1567/60*IFERROR(VLOOKUP(B1567,الموظفين!$A$2:$J$501,9,FALSE()),0),2))</f>
        <v/>
      </c>
      <c r="T1567" s="17"/>
      <c r="U1567" s="23" t="str">
        <f aca="false">IF(OR(A1567="",B1567=""),"",A1567&amp;"|"&amp;B1567)</f>
        <v/>
      </c>
    </row>
    <row r="1568" customFormat="false" ht="15" hidden="false" customHeight="false" outlineLevel="0" collapsed="false">
      <c r="A1568" s="16"/>
      <c r="B1568" s="17"/>
      <c r="C1568" s="18" t="str">
        <f aca="false">IF($B1568="","",IFERROR(VLOOKUP($B1568,الموظفين!$A$2:$J$501,2,FALSE())&amp;"","⚠ كود غير موجود"))</f>
        <v/>
      </c>
      <c r="D1568" s="18" t="str">
        <f aca="false">IF($B1568="","",IFERROR(VLOOKUP($B1568,الموظفين!$A$2:$J$501,3,FALSE())&amp;"",""))</f>
        <v/>
      </c>
      <c r="E1568" s="18" t="str">
        <f aca="false">IF($B1568="","",IFERROR(VLOOKUP($B1568,الموظفين!$A$2:$J$501,5,FALSE())&amp;"",""))</f>
        <v/>
      </c>
      <c r="F1568" s="19" t="str">
        <f aca="false">IF($B1568="","",IFERROR(VLOOKUP($B1568,الموظفين!$A$2:$J$501,6,FALSE()),""))</f>
        <v/>
      </c>
      <c r="G1568" s="19" t="str">
        <f aca="false">IF($B1568="","",IFERROR(VLOOKUP($B1568,الموظفين!$A$2:$J$501,7,FALSE()),""))</f>
        <v/>
      </c>
      <c r="H1568" s="20"/>
      <c r="I1568" s="20"/>
      <c r="J1568" s="21" t="str">
        <f aca="false">IF(OR(H1568="",I1568=""),"",ROUND(MOD(I1568-H1568,1)*24,2))</f>
        <v/>
      </c>
      <c r="K1568" s="22" t="str">
        <f aca="false">IF(OR(H1568="",F1568=""),"",IF(ROUND(MAX(0,MOD(H1568-F1568+0.5,1)-0.5)*1440,0)&gt;IFERROR(VLOOKUP(E1568,الورديات!$A$2:$E$21,5,FALSE()),0),ROUND(MAX(0,MOD(H1568-F1568+0.5,1)-0.5)*1440,0),0))</f>
        <v/>
      </c>
      <c r="L1568" s="22" t="str">
        <f aca="false">IF(OR(I1568="",G1568=""),"",ROUND(MAX(0,MOD(G1568-I1568+0.5,1)-0.5)*1440,0))</f>
        <v/>
      </c>
      <c r="M1568" s="22" t="str">
        <f aca="false">IF(OR(I1568="",G1568=""),"",IF(ROUND(MAX(0,MOD(I1568-G1568+0.5,1)-0.5)*1440,0)&gt;=الإعدادات!$B$8,ROUND(MAX(0,MOD(I1568-G1568+0.5,1)-0.5)*1440,0),0))</f>
        <v/>
      </c>
      <c r="N1568" s="18" t="str">
        <f aca="false">IF(OR(A1568="",B1568=""),"",IF(COUNTIFS(الإجازات!$A$2:$A$1001,B1568,الإجازات!$D$2:$D$1001,"&lt;="&amp;A1568,الإجازات!$E$2:$E$1001,"&gt;="&amp;A1568,الإجازات!$G$2:$G$1001,"مقبولة")=0,"",LOOKUP(2,1/((الإجازات!$A$2:$A$1001=B1568)*(الإجازات!$D$2:$D$1001&lt;=A1568)*(الإجازات!$E$2:$E$1001&gt;=A1568)*(الإجازات!$G$2:$G$1001="مقبولة")),الإجازات!$C$2:$C$1001)))</f>
        <v/>
      </c>
      <c r="O1568" s="17"/>
      <c r="P1568" s="23" t="str">
        <f aca="false">IF(B1568="","",IF(ISNA(MATCH(B1568,الموظفين!$A$2:$A$501,0)),"⚠ كود غير موجود",IF(O1568&lt;&gt;"",O1568,IF(N1568&lt;&gt;"",N1568,IF(H1568="",IF(AND(A1568&lt;&gt;"",WEEKDAY(A1568)=الإعدادات!$B$11),"راحة أسبوعية","غائب"),IF(I1568="","بدون انصراف",IF(N(K1568)&gt;0,"متأخر","حاضر")))))))</f>
        <v/>
      </c>
      <c r="Q1568" s="24" t="str">
        <f aca="false">IF(B1568="","",IF(OR(P1568="غائب",P1568="غياب",P1568="إجازة بدون راتب"),IFERROR(VLOOKUP(B1568,الموظفين!$A$2:$J$501,8,FALSE()),0),0))</f>
        <v/>
      </c>
      <c r="R1568" s="24" t="str">
        <f aca="false">IF(B1568="","",ROUND((N(K1568)+N(L1568))/60*IFERROR(VLOOKUP(B1568,الموظفين!$A$2:$J$501,8,FALSE()),0)/الإعدادات!$B$6*الإعدادات!$B$9,2))</f>
        <v/>
      </c>
      <c r="S1568" s="24" t="str">
        <f aca="false">IF(OR(B1568="",M1568=""),"",ROUND(M1568/60*IFERROR(VLOOKUP(B1568,الموظفين!$A$2:$J$501,9,FALSE()),0),2))</f>
        <v/>
      </c>
      <c r="T1568" s="17"/>
      <c r="U1568" s="23" t="str">
        <f aca="false">IF(OR(A1568="",B1568=""),"",A1568&amp;"|"&amp;B1568)</f>
        <v/>
      </c>
    </row>
    <row r="1569" customFormat="false" ht="15" hidden="false" customHeight="false" outlineLevel="0" collapsed="false">
      <c r="A1569" s="16"/>
      <c r="B1569" s="17"/>
      <c r="C1569" s="18" t="str">
        <f aca="false">IF($B1569="","",IFERROR(VLOOKUP($B1569,الموظفين!$A$2:$J$501,2,FALSE())&amp;"","⚠ كود غير موجود"))</f>
        <v/>
      </c>
      <c r="D1569" s="18" t="str">
        <f aca="false">IF($B1569="","",IFERROR(VLOOKUP($B1569,الموظفين!$A$2:$J$501,3,FALSE())&amp;"",""))</f>
        <v/>
      </c>
      <c r="E1569" s="18" t="str">
        <f aca="false">IF($B1569="","",IFERROR(VLOOKUP($B1569,الموظفين!$A$2:$J$501,5,FALSE())&amp;"",""))</f>
        <v/>
      </c>
      <c r="F1569" s="19" t="str">
        <f aca="false">IF($B1569="","",IFERROR(VLOOKUP($B1569,الموظفين!$A$2:$J$501,6,FALSE()),""))</f>
        <v/>
      </c>
      <c r="G1569" s="19" t="str">
        <f aca="false">IF($B1569="","",IFERROR(VLOOKUP($B1569,الموظفين!$A$2:$J$501,7,FALSE()),""))</f>
        <v/>
      </c>
      <c r="H1569" s="20"/>
      <c r="I1569" s="20"/>
      <c r="J1569" s="21" t="str">
        <f aca="false">IF(OR(H1569="",I1569=""),"",ROUND(MOD(I1569-H1569,1)*24,2))</f>
        <v/>
      </c>
      <c r="K1569" s="22" t="str">
        <f aca="false">IF(OR(H1569="",F1569=""),"",IF(ROUND(MAX(0,MOD(H1569-F1569+0.5,1)-0.5)*1440,0)&gt;IFERROR(VLOOKUP(E1569,الورديات!$A$2:$E$21,5,FALSE()),0),ROUND(MAX(0,MOD(H1569-F1569+0.5,1)-0.5)*1440,0),0))</f>
        <v/>
      </c>
      <c r="L1569" s="22" t="str">
        <f aca="false">IF(OR(I1569="",G1569=""),"",ROUND(MAX(0,MOD(G1569-I1569+0.5,1)-0.5)*1440,0))</f>
        <v/>
      </c>
      <c r="M1569" s="22" t="str">
        <f aca="false">IF(OR(I1569="",G1569=""),"",IF(ROUND(MAX(0,MOD(I1569-G1569+0.5,1)-0.5)*1440,0)&gt;=الإعدادات!$B$8,ROUND(MAX(0,MOD(I1569-G1569+0.5,1)-0.5)*1440,0),0))</f>
        <v/>
      </c>
      <c r="N1569" s="18" t="str">
        <f aca="false">IF(OR(A1569="",B1569=""),"",IF(COUNTIFS(الإجازات!$A$2:$A$1001,B1569,الإجازات!$D$2:$D$1001,"&lt;="&amp;A1569,الإجازات!$E$2:$E$1001,"&gt;="&amp;A1569,الإجازات!$G$2:$G$1001,"مقبولة")=0,"",LOOKUP(2,1/((الإجازات!$A$2:$A$1001=B1569)*(الإجازات!$D$2:$D$1001&lt;=A1569)*(الإجازات!$E$2:$E$1001&gt;=A1569)*(الإجازات!$G$2:$G$1001="مقبولة")),الإجازات!$C$2:$C$1001)))</f>
        <v/>
      </c>
      <c r="O1569" s="17"/>
      <c r="P1569" s="23" t="str">
        <f aca="false">IF(B1569="","",IF(ISNA(MATCH(B1569,الموظفين!$A$2:$A$501,0)),"⚠ كود غير موجود",IF(O1569&lt;&gt;"",O1569,IF(N1569&lt;&gt;"",N1569,IF(H1569="",IF(AND(A1569&lt;&gt;"",WEEKDAY(A1569)=الإعدادات!$B$11),"راحة أسبوعية","غائب"),IF(I1569="","بدون انصراف",IF(N(K1569)&gt;0,"متأخر","حاضر")))))))</f>
        <v/>
      </c>
      <c r="Q1569" s="24" t="str">
        <f aca="false">IF(B1569="","",IF(OR(P1569="غائب",P1569="غياب",P1569="إجازة بدون راتب"),IFERROR(VLOOKUP(B1569,الموظفين!$A$2:$J$501,8,FALSE()),0),0))</f>
        <v/>
      </c>
      <c r="R1569" s="24" t="str">
        <f aca="false">IF(B1569="","",ROUND((N(K1569)+N(L1569))/60*IFERROR(VLOOKUP(B1569,الموظفين!$A$2:$J$501,8,FALSE()),0)/الإعدادات!$B$6*الإعدادات!$B$9,2))</f>
        <v/>
      </c>
      <c r="S1569" s="24" t="str">
        <f aca="false">IF(OR(B1569="",M1569=""),"",ROUND(M1569/60*IFERROR(VLOOKUP(B1569,الموظفين!$A$2:$J$501,9,FALSE()),0),2))</f>
        <v/>
      </c>
      <c r="T1569" s="17"/>
      <c r="U1569" s="23" t="str">
        <f aca="false">IF(OR(A1569="",B1569=""),"",A1569&amp;"|"&amp;B1569)</f>
        <v/>
      </c>
    </row>
    <row r="1570" customFormat="false" ht="15" hidden="false" customHeight="false" outlineLevel="0" collapsed="false">
      <c r="A1570" s="16"/>
      <c r="B1570" s="17"/>
      <c r="C1570" s="18" t="str">
        <f aca="false">IF($B1570="","",IFERROR(VLOOKUP($B1570,الموظفين!$A$2:$J$501,2,FALSE())&amp;"","⚠ كود غير موجود"))</f>
        <v/>
      </c>
      <c r="D1570" s="18" t="str">
        <f aca="false">IF($B1570="","",IFERROR(VLOOKUP($B1570,الموظفين!$A$2:$J$501,3,FALSE())&amp;"",""))</f>
        <v/>
      </c>
      <c r="E1570" s="18" t="str">
        <f aca="false">IF($B1570="","",IFERROR(VLOOKUP($B1570,الموظفين!$A$2:$J$501,5,FALSE())&amp;"",""))</f>
        <v/>
      </c>
      <c r="F1570" s="19" t="str">
        <f aca="false">IF($B1570="","",IFERROR(VLOOKUP($B1570,الموظفين!$A$2:$J$501,6,FALSE()),""))</f>
        <v/>
      </c>
      <c r="G1570" s="19" t="str">
        <f aca="false">IF($B1570="","",IFERROR(VLOOKUP($B1570,الموظفين!$A$2:$J$501,7,FALSE()),""))</f>
        <v/>
      </c>
      <c r="H1570" s="20"/>
      <c r="I1570" s="20"/>
      <c r="J1570" s="21" t="str">
        <f aca="false">IF(OR(H1570="",I1570=""),"",ROUND(MOD(I1570-H1570,1)*24,2))</f>
        <v/>
      </c>
      <c r="K1570" s="22" t="str">
        <f aca="false">IF(OR(H1570="",F1570=""),"",IF(ROUND(MAX(0,MOD(H1570-F1570+0.5,1)-0.5)*1440,0)&gt;IFERROR(VLOOKUP(E1570,الورديات!$A$2:$E$21,5,FALSE()),0),ROUND(MAX(0,MOD(H1570-F1570+0.5,1)-0.5)*1440,0),0))</f>
        <v/>
      </c>
      <c r="L1570" s="22" t="str">
        <f aca="false">IF(OR(I1570="",G1570=""),"",ROUND(MAX(0,MOD(G1570-I1570+0.5,1)-0.5)*1440,0))</f>
        <v/>
      </c>
      <c r="M1570" s="22" t="str">
        <f aca="false">IF(OR(I1570="",G1570=""),"",IF(ROUND(MAX(0,MOD(I1570-G1570+0.5,1)-0.5)*1440,0)&gt;=الإعدادات!$B$8,ROUND(MAX(0,MOD(I1570-G1570+0.5,1)-0.5)*1440,0),0))</f>
        <v/>
      </c>
      <c r="N1570" s="18" t="str">
        <f aca="false">IF(OR(A1570="",B1570=""),"",IF(COUNTIFS(الإجازات!$A$2:$A$1001,B1570,الإجازات!$D$2:$D$1001,"&lt;="&amp;A1570,الإجازات!$E$2:$E$1001,"&gt;="&amp;A1570,الإجازات!$G$2:$G$1001,"مقبولة")=0,"",LOOKUP(2,1/((الإجازات!$A$2:$A$1001=B1570)*(الإجازات!$D$2:$D$1001&lt;=A1570)*(الإجازات!$E$2:$E$1001&gt;=A1570)*(الإجازات!$G$2:$G$1001="مقبولة")),الإجازات!$C$2:$C$1001)))</f>
        <v/>
      </c>
      <c r="O1570" s="17"/>
      <c r="P1570" s="23" t="str">
        <f aca="false">IF(B1570="","",IF(ISNA(MATCH(B1570,الموظفين!$A$2:$A$501,0)),"⚠ كود غير موجود",IF(O1570&lt;&gt;"",O1570,IF(N1570&lt;&gt;"",N1570,IF(H1570="",IF(AND(A1570&lt;&gt;"",WEEKDAY(A1570)=الإعدادات!$B$11),"راحة أسبوعية","غائب"),IF(I1570="","بدون انصراف",IF(N(K1570)&gt;0,"متأخر","حاضر")))))))</f>
        <v/>
      </c>
      <c r="Q1570" s="24" t="str">
        <f aca="false">IF(B1570="","",IF(OR(P1570="غائب",P1570="غياب",P1570="إجازة بدون راتب"),IFERROR(VLOOKUP(B1570,الموظفين!$A$2:$J$501,8,FALSE()),0),0))</f>
        <v/>
      </c>
      <c r="R1570" s="24" t="str">
        <f aca="false">IF(B1570="","",ROUND((N(K1570)+N(L1570))/60*IFERROR(VLOOKUP(B1570,الموظفين!$A$2:$J$501,8,FALSE()),0)/الإعدادات!$B$6*الإعدادات!$B$9,2))</f>
        <v/>
      </c>
      <c r="S1570" s="24" t="str">
        <f aca="false">IF(OR(B1570="",M1570=""),"",ROUND(M1570/60*IFERROR(VLOOKUP(B1570,الموظفين!$A$2:$J$501,9,FALSE()),0),2))</f>
        <v/>
      </c>
      <c r="T1570" s="17"/>
      <c r="U1570" s="23" t="str">
        <f aca="false">IF(OR(A1570="",B1570=""),"",A1570&amp;"|"&amp;B1570)</f>
        <v/>
      </c>
    </row>
    <row r="1571" customFormat="false" ht="15" hidden="false" customHeight="false" outlineLevel="0" collapsed="false">
      <c r="A1571" s="16"/>
      <c r="B1571" s="17"/>
      <c r="C1571" s="18" t="str">
        <f aca="false">IF($B1571="","",IFERROR(VLOOKUP($B1571,الموظفين!$A$2:$J$501,2,FALSE())&amp;"","⚠ كود غير موجود"))</f>
        <v/>
      </c>
      <c r="D1571" s="18" t="str">
        <f aca="false">IF($B1571="","",IFERROR(VLOOKUP($B1571,الموظفين!$A$2:$J$501,3,FALSE())&amp;"",""))</f>
        <v/>
      </c>
      <c r="E1571" s="18" t="str">
        <f aca="false">IF($B1571="","",IFERROR(VLOOKUP($B1571,الموظفين!$A$2:$J$501,5,FALSE())&amp;"",""))</f>
        <v/>
      </c>
      <c r="F1571" s="19" t="str">
        <f aca="false">IF($B1571="","",IFERROR(VLOOKUP($B1571,الموظفين!$A$2:$J$501,6,FALSE()),""))</f>
        <v/>
      </c>
      <c r="G1571" s="19" t="str">
        <f aca="false">IF($B1571="","",IFERROR(VLOOKUP($B1571,الموظفين!$A$2:$J$501,7,FALSE()),""))</f>
        <v/>
      </c>
      <c r="H1571" s="20"/>
      <c r="I1571" s="20"/>
      <c r="J1571" s="21" t="str">
        <f aca="false">IF(OR(H1571="",I1571=""),"",ROUND(MOD(I1571-H1571,1)*24,2))</f>
        <v/>
      </c>
      <c r="K1571" s="22" t="str">
        <f aca="false">IF(OR(H1571="",F1571=""),"",IF(ROUND(MAX(0,MOD(H1571-F1571+0.5,1)-0.5)*1440,0)&gt;IFERROR(VLOOKUP(E1571,الورديات!$A$2:$E$21,5,FALSE()),0),ROUND(MAX(0,MOD(H1571-F1571+0.5,1)-0.5)*1440,0),0))</f>
        <v/>
      </c>
      <c r="L1571" s="22" t="str">
        <f aca="false">IF(OR(I1571="",G1571=""),"",ROUND(MAX(0,MOD(G1571-I1571+0.5,1)-0.5)*1440,0))</f>
        <v/>
      </c>
      <c r="M1571" s="22" t="str">
        <f aca="false">IF(OR(I1571="",G1571=""),"",IF(ROUND(MAX(0,MOD(I1571-G1571+0.5,1)-0.5)*1440,0)&gt;=الإعدادات!$B$8,ROUND(MAX(0,MOD(I1571-G1571+0.5,1)-0.5)*1440,0),0))</f>
        <v/>
      </c>
      <c r="N1571" s="18" t="str">
        <f aca="false">IF(OR(A1571="",B1571=""),"",IF(COUNTIFS(الإجازات!$A$2:$A$1001,B1571,الإجازات!$D$2:$D$1001,"&lt;="&amp;A1571,الإجازات!$E$2:$E$1001,"&gt;="&amp;A1571,الإجازات!$G$2:$G$1001,"مقبولة")=0,"",LOOKUP(2,1/((الإجازات!$A$2:$A$1001=B1571)*(الإجازات!$D$2:$D$1001&lt;=A1571)*(الإجازات!$E$2:$E$1001&gt;=A1571)*(الإجازات!$G$2:$G$1001="مقبولة")),الإجازات!$C$2:$C$1001)))</f>
        <v/>
      </c>
      <c r="O1571" s="17"/>
      <c r="P1571" s="23" t="str">
        <f aca="false">IF(B1571="","",IF(ISNA(MATCH(B1571,الموظفين!$A$2:$A$501,0)),"⚠ كود غير موجود",IF(O1571&lt;&gt;"",O1571,IF(N1571&lt;&gt;"",N1571,IF(H1571="",IF(AND(A1571&lt;&gt;"",WEEKDAY(A1571)=الإعدادات!$B$11),"راحة أسبوعية","غائب"),IF(I1571="","بدون انصراف",IF(N(K1571)&gt;0,"متأخر","حاضر")))))))</f>
        <v/>
      </c>
      <c r="Q1571" s="24" t="str">
        <f aca="false">IF(B1571="","",IF(OR(P1571="غائب",P1571="غياب",P1571="إجازة بدون راتب"),IFERROR(VLOOKUP(B1571,الموظفين!$A$2:$J$501,8,FALSE()),0),0))</f>
        <v/>
      </c>
      <c r="R1571" s="24" t="str">
        <f aca="false">IF(B1571="","",ROUND((N(K1571)+N(L1571))/60*IFERROR(VLOOKUP(B1571,الموظفين!$A$2:$J$501,8,FALSE()),0)/الإعدادات!$B$6*الإعدادات!$B$9,2))</f>
        <v/>
      </c>
      <c r="S1571" s="24" t="str">
        <f aca="false">IF(OR(B1571="",M1571=""),"",ROUND(M1571/60*IFERROR(VLOOKUP(B1571,الموظفين!$A$2:$J$501,9,FALSE()),0),2))</f>
        <v/>
      </c>
      <c r="T1571" s="17"/>
      <c r="U1571" s="23" t="str">
        <f aca="false">IF(OR(A1571="",B1571=""),"",A1571&amp;"|"&amp;B1571)</f>
        <v/>
      </c>
    </row>
    <row r="1572" customFormat="false" ht="15" hidden="false" customHeight="false" outlineLevel="0" collapsed="false">
      <c r="A1572" s="16"/>
      <c r="B1572" s="17"/>
      <c r="C1572" s="18" t="str">
        <f aca="false">IF($B1572="","",IFERROR(VLOOKUP($B1572,الموظفين!$A$2:$J$501,2,FALSE())&amp;"","⚠ كود غير موجود"))</f>
        <v/>
      </c>
      <c r="D1572" s="18" t="str">
        <f aca="false">IF($B1572="","",IFERROR(VLOOKUP($B1572,الموظفين!$A$2:$J$501,3,FALSE())&amp;"",""))</f>
        <v/>
      </c>
      <c r="E1572" s="18" t="str">
        <f aca="false">IF($B1572="","",IFERROR(VLOOKUP($B1572,الموظفين!$A$2:$J$501,5,FALSE())&amp;"",""))</f>
        <v/>
      </c>
      <c r="F1572" s="19" t="str">
        <f aca="false">IF($B1572="","",IFERROR(VLOOKUP($B1572,الموظفين!$A$2:$J$501,6,FALSE()),""))</f>
        <v/>
      </c>
      <c r="G1572" s="19" t="str">
        <f aca="false">IF($B1572="","",IFERROR(VLOOKUP($B1572,الموظفين!$A$2:$J$501,7,FALSE()),""))</f>
        <v/>
      </c>
      <c r="H1572" s="20"/>
      <c r="I1572" s="20"/>
      <c r="J1572" s="21" t="str">
        <f aca="false">IF(OR(H1572="",I1572=""),"",ROUND(MOD(I1572-H1572,1)*24,2))</f>
        <v/>
      </c>
      <c r="K1572" s="22" t="str">
        <f aca="false">IF(OR(H1572="",F1572=""),"",IF(ROUND(MAX(0,MOD(H1572-F1572+0.5,1)-0.5)*1440,0)&gt;IFERROR(VLOOKUP(E1572,الورديات!$A$2:$E$21,5,FALSE()),0),ROUND(MAX(0,MOD(H1572-F1572+0.5,1)-0.5)*1440,0),0))</f>
        <v/>
      </c>
      <c r="L1572" s="22" t="str">
        <f aca="false">IF(OR(I1572="",G1572=""),"",ROUND(MAX(0,MOD(G1572-I1572+0.5,1)-0.5)*1440,0))</f>
        <v/>
      </c>
      <c r="M1572" s="22" t="str">
        <f aca="false">IF(OR(I1572="",G1572=""),"",IF(ROUND(MAX(0,MOD(I1572-G1572+0.5,1)-0.5)*1440,0)&gt;=الإعدادات!$B$8,ROUND(MAX(0,MOD(I1572-G1572+0.5,1)-0.5)*1440,0),0))</f>
        <v/>
      </c>
      <c r="N1572" s="18" t="str">
        <f aca="false">IF(OR(A1572="",B1572=""),"",IF(COUNTIFS(الإجازات!$A$2:$A$1001,B1572,الإجازات!$D$2:$D$1001,"&lt;="&amp;A1572,الإجازات!$E$2:$E$1001,"&gt;="&amp;A1572,الإجازات!$G$2:$G$1001,"مقبولة")=0,"",LOOKUP(2,1/((الإجازات!$A$2:$A$1001=B1572)*(الإجازات!$D$2:$D$1001&lt;=A1572)*(الإجازات!$E$2:$E$1001&gt;=A1572)*(الإجازات!$G$2:$G$1001="مقبولة")),الإجازات!$C$2:$C$1001)))</f>
        <v/>
      </c>
      <c r="O1572" s="17"/>
      <c r="P1572" s="23" t="str">
        <f aca="false">IF(B1572="","",IF(ISNA(MATCH(B1572,الموظفين!$A$2:$A$501,0)),"⚠ كود غير موجود",IF(O1572&lt;&gt;"",O1572,IF(N1572&lt;&gt;"",N1572,IF(H1572="",IF(AND(A1572&lt;&gt;"",WEEKDAY(A1572)=الإعدادات!$B$11),"راحة أسبوعية","غائب"),IF(I1572="","بدون انصراف",IF(N(K1572)&gt;0,"متأخر","حاضر")))))))</f>
        <v/>
      </c>
      <c r="Q1572" s="24" t="str">
        <f aca="false">IF(B1572="","",IF(OR(P1572="غائب",P1572="غياب",P1572="إجازة بدون راتب"),IFERROR(VLOOKUP(B1572,الموظفين!$A$2:$J$501,8,FALSE()),0),0))</f>
        <v/>
      </c>
      <c r="R1572" s="24" t="str">
        <f aca="false">IF(B1572="","",ROUND((N(K1572)+N(L1572))/60*IFERROR(VLOOKUP(B1572,الموظفين!$A$2:$J$501,8,FALSE()),0)/الإعدادات!$B$6*الإعدادات!$B$9,2))</f>
        <v/>
      </c>
      <c r="S1572" s="24" t="str">
        <f aca="false">IF(OR(B1572="",M1572=""),"",ROUND(M1572/60*IFERROR(VLOOKUP(B1572,الموظفين!$A$2:$J$501,9,FALSE()),0),2))</f>
        <v/>
      </c>
      <c r="T1572" s="17"/>
      <c r="U1572" s="23" t="str">
        <f aca="false">IF(OR(A1572="",B1572=""),"",A1572&amp;"|"&amp;B1572)</f>
        <v/>
      </c>
    </row>
    <row r="1573" customFormat="false" ht="15" hidden="false" customHeight="false" outlineLevel="0" collapsed="false">
      <c r="A1573" s="16"/>
      <c r="B1573" s="17"/>
      <c r="C1573" s="18" t="str">
        <f aca="false">IF($B1573="","",IFERROR(VLOOKUP($B1573,الموظفين!$A$2:$J$501,2,FALSE())&amp;"","⚠ كود غير موجود"))</f>
        <v/>
      </c>
      <c r="D1573" s="18" t="str">
        <f aca="false">IF($B1573="","",IFERROR(VLOOKUP($B1573,الموظفين!$A$2:$J$501,3,FALSE())&amp;"",""))</f>
        <v/>
      </c>
      <c r="E1573" s="18" t="str">
        <f aca="false">IF($B1573="","",IFERROR(VLOOKUP($B1573,الموظفين!$A$2:$J$501,5,FALSE())&amp;"",""))</f>
        <v/>
      </c>
      <c r="F1573" s="19" t="str">
        <f aca="false">IF($B1573="","",IFERROR(VLOOKUP($B1573,الموظفين!$A$2:$J$501,6,FALSE()),""))</f>
        <v/>
      </c>
      <c r="G1573" s="19" t="str">
        <f aca="false">IF($B1573="","",IFERROR(VLOOKUP($B1573,الموظفين!$A$2:$J$501,7,FALSE()),""))</f>
        <v/>
      </c>
      <c r="H1573" s="20"/>
      <c r="I1573" s="20"/>
      <c r="J1573" s="21" t="str">
        <f aca="false">IF(OR(H1573="",I1573=""),"",ROUND(MOD(I1573-H1573,1)*24,2))</f>
        <v/>
      </c>
      <c r="K1573" s="22" t="str">
        <f aca="false">IF(OR(H1573="",F1573=""),"",IF(ROUND(MAX(0,MOD(H1573-F1573+0.5,1)-0.5)*1440,0)&gt;IFERROR(VLOOKUP(E1573,الورديات!$A$2:$E$21,5,FALSE()),0),ROUND(MAX(0,MOD(H1573-F1573+0.5,1)-0.5)*1440,0),0))</f>
        <v/>
      </c>
      <c r="L1573" s="22" t="str">
        <f aca="false">IF(OR(I1573="",G1573=""),"",ROUND(MAX(0,MOD(G1573-I1573+0.5,1)-0.5)*1440,0))</f>
        <v/>
      </c>
      <c r="M1573" s="22" t="str">
        <f aca="false">IF(OR(I1573="",G1573=""),"",IF(ROUND(MAX(0,MOD(I1573-G1573+0.5,1)-0.5)*1440,0)&gt;=الإعدادات!$B$8,ROUND(MAX(0,MOD(I1573-G1573+0.5,1)-0.5)*1440,0),0))</f>
        <v/>
      </c>
      <c r="N1573" s="18" t="str">
        <f aca="false">IF(OR(A1573="",B1573=""),"",IF(COUNTIFS(الإجازات!$A$2:$A$1001,B1573,الإجازات!$D$2:$D$1001,"&lt;="&amp;A1573,الإجازات!$E$2:$E$1001,"&gt;="&amp;A1573,الإجازات!$G$2:$G$1001,"مقبولة")=0,"",LOOKUP(2,1/((الإجازات!$A$2:$A$1001=B1573)*(الإجازات!$D$2:$D$1001&lt;=A1573)*(الإجازات!$E$2:$E$1001&gt;=A1573)*(الإجازات!$G$2:$G$1001="مقبولة")),الإجازات!$C$2:$C$1001)))</f>
        <v/>
      </c>
      <c r="O1573" s="17"/>
      <c r="P1573" s="23" t="str">
        <f aca="false">IF(B1573="","",IF(ISNA(MATCH(B1573,الموظفين!$A$2:$A$501,0)),"⚠ كود غير موجود",IF(O1573&lt;&gt;"",O1573,IF(N1573&lt;&gt;"",N1573,IF(H1573="",IF(AND(A1573&lt;&gt;"",WEEKDAY(A1573)=الإعدادات!$B$11),"راحة أسبوعية","غائب"),IF(I1573="","بدون انصراف",IF(N(K1573)&gt;0,"متأخر","حاضر")))))))</f>
        <v/>
      </c>
      <c r="Q1573" s="24" t="str">
        <f aca="false">IF(B1573="","",IF(OR(P1573="غائب",P1573="غياب",P1573="إجازة بدون راتب"),IFERROR(VLOOKUP(B1573,الموظفين!$A$2:$J$501,8,FALSE()),0),0))</f>
        <v/>
      </c>
      <c r="R1573" s="24" t="str">
        <f aca="false">IF(B1573="","",ROUND((N(K1573)+N(L1573))/60*IFERROR(VLOOKUP(B1573,الموظفين!$A$2:$J$501,8,FALSE()),0)/الإعدادات!$B$6*الإعدادات!$B$9,2))</f>
        <v/>
      </c>
      <c r="S1573" s="24" t="str">
        <f aca="false">IF(OR(B1573="",M1573=""),"",ROUND(M1573/60*IFERROR(VLOOKUP(B1573,الموظفين!$A$2:$J$501,9,FALSE()),0),2))</f>
        <v/>
      </c>
      <c r="T1573" s="17"/>
      <c r="U1573" s="23" t="str">
        <f aca="false">IF(OR(A1573="",B1573=""),"",A1573&amp;"|"&amp;B1573)</f>
        <v/>
      </c>
    </row>
    <row r="1574" customFormat="false" ht="15" hidden="false" customHeight="false" outlineLevel="0" collapsed="false">
      <c r="A1574" s="16"/>
      <c r="B1574" s="17"/>
      <c r="C1574" s="18" t="str">
        <f aca="false">IF($B1574="","",IFERROR(VLOOKUP($B1574,الموظفين!$A$2:$J$501,2,FALSE())&amp;"","⚠ كود غير موجود"))</f>
        <v/>
      </c>
      <c r="D1574" s="18" t="str">
        <f aca="false">IF($B1574="","",IFERROR(VLOOKUP($B1574,الموظفين!$A$2:$J$501,3,FALSE())&amp;"",""))</f>
        <v/>
      </c>
      <c r="E1574" s="18" t="str">
        <f aca="false">IF($B1574="","",IFERROR(VLOOKUP($B1574,الموظفين!$A$2:$J$501,5,FALSE())&amp;"",""))</f>
        <v/>
      </c>
      <c r="F1574" s="19" t="str">
        <f aca="false">IF($B1574="","",IFERROR(VLOOKUP($B1574,الموظفين!$A$2:$J$501,6,FALSE()),""))</f>
        <v/>
      </c>
      <c r="G1574" s="19" t="str">
        <f aca="false">IF($B1574="","",IFERROR(VLOOKUP($B1574,الموظفين!$A$2:$J$501,7,FALSE()),""))</f>
        <v/>
      </c>
      <c r="H1574" s="20"/>
      <c r="I1574" s="20"/>
      <c r="J1574" s="21" t="str">
        <f aca="false">IF(OR(H1574="",I1574=""),"",ROUND(MOD(I1574-H1574,1)*24,2))</f>
        <v/>
      </c>
      <c r="K1574" s="22" t="str">
        <f aca="false">IF(OR(H1574="",F1574=""),"",IF(ROUND(MAX(0,MOD(H1574-F1574+0.5,1)-0.5)*1440,0)&gt;IFERROR(VLOOKUP(E1574,الورديات!$A$2:$E$21,5,FALSE()),0),ROUND(MAX(0,MOD(H1574-F1574+0.5,1)-0.5)*1440,0),0))</f>
        <v/>
      </c>
      <c r="L1574" s="22" t="str">
        <f aca="false">IF(OR(I1574="",G1574=""),"",ROUND(MAX(0,MOD(G1574-I1574+0.5,1)-0.5)*1440,0))</f>
        <v/>
      </c>
      <c r="M1574" s="22" t="str">
        <f aca="false">IF(OR(I1574="",G1574=""),"",IF(ROUND(MAX(0,MOD(I1574-G1574+0.5,1)-0.5)*1440,0)&gt;=الإعدادات!$B$8,ROUND(MAX(0,MOD(I1574-G1574+0.5,1)-0.5)*1440,0),0))</f>
        <v/>
      </c>
      <c r="N1574" s="18" t="str">
        <f aca="false">IF(OR(A1574="",B1574=""),"",IF(COUNTIFS(الإجازات!$A$2:$A$1001,B1574,الإجازات!$D$2:$D$1001,"&lt;="&amp;A1574,الإجازات!$E$2:$E$1001,"&gt;="&amp;A1574,الإجازات!$G$2:$G$1001,"مقبولة")=0,"",LOOKUP(2,1/((الإجازات!$A$2:$A$1001=B1574)*(الإجازات!$D$2:$D$1001&lt;=A1574)*(الإجازات!$E$2:$E$1001&gt;=A1574)*(الإجازات!$G$2:$G$1001="مقبولة")),الإجازات!$C$2:$C$1001)))</f>
        <v/>
      </c>
      <c r="O1574" s="17"/>
      <c r="P1574" s="23" t="str">
        <f aca="false">IF(B1574="","",IF(ISNA(MATCH(B1574,الموظفين!$A$2:$A$501,0)),"⚠ كود غير موجود",IF(O1574&lt;&gt;"",O1574,IF(N1574&lt;&gt;"",N1574,IF(H1574="",IF(AND(A1574&lt;&gt;"",WEEKDAY(A1574)=الإعدادات!$B$11),"راحة أسبوعية","غائب"),IF(I1574="","بدون انصراف",IF(N(K1574)&gt;0,"متأخر","حاضر")))))))</f>
        <v/>
      </c>
      <c r="Q1574" s="24" t="str">
        <f aca="false">IF(B1574="","",IF(OR(P1574="غائب",P1574="غياب",P1574="إجازة بدون راتب"),IFERROR(VLOOKUP(B1574,الموظفين!$A$2:$J$501,8,FALSE()),0),0))</f>
        <v/>
      </c>
      <c r="R1574" s="24" t="str">
        <f aca="false">IF(B1574="","",ROUND((N(K1574)+N(L1574))/60*IFERROR(VLOOKUP(B1574,الموظفين!$A$2:$J$501,8,FALSE()),0)/الإعدادات!$B$6*الإعدادات!$B$9,2))</f>
        <v/>
      </c>
      <c r="S1574" s="24" t="str">
        <f aca="false">IF(OR(B1574="",M1574=""),"",ROUND(M1574/60*IFERROR(VLOOKUP(B1574,الموظفين!$A$2:$J$501,9,FALSE()),0),2))</f>
        <v/>
      </c>
      <c r="T1574" s="17"/>
      <c r="U1574" s="23" t="str">
        <f aca="false">IF(OR(A1574="",B1574=""),"",A1574&amp;"|"&amp;B1574)</f>
        <v/>
      </c>
    </row>
    <row r="1575" customFormat="false" ht="15" hidden="false" customHeight="false" outlineLevel="0" collapsed="false">
      <c r="A1575" s="16"/>
      <c r="B1575" s="17"/>
      <c r="C1575" s="18" t="str">
        <f aca="false">IF($B1575="","",IFERROR(VLOOKUP($B1575,الموظفين!$A$2:$J$501,2,FALSE())&amp;"","⚠ كود غير موجود"))</f>
        <v/>
      </c>
      <c r="D1575" s="18" t="str">
        <f aca="false">IF($B1575="","",IFERROR(VLOOKUP($B1575,الموظفين!$A$2:$J$501,3,FALSE())&amp;"",""))</f>
        <v/>
      </c>
      <c r="E1575" s="18" t="str">
        <f aca="false">IF($B1575="","",IFERROR(VLOOKUP($B1575,الموظفين!$A$2:$J$501,5,FALSE())&amp;"",""))</f>
        <v/>
      </c>
      <c r="F1575" s="19" t="str">
        <f aca="false">IF($B1575="","",IFERROR(VLOOKUP($B1575,الموظفين!$A$2:$J$501,6,FALSE()),""))</f>
        <v/>
      </c>
      <c r="G1575" s="19" t="str">
        <f aca="false">IF($B1575="","",IFERROR(VLOOKUP($B1575,الموظفين!$A$2:$J$501,7,FALSE()),""))</f>
        <v/>
      </c>
      <c r="H1575" s="20"/>
      <c r="I1575" s="20"/>
      <c r="J1575" s="21" t="str">
        <f aca="false">IF(OR(H1575="",I1575=""),"",ROUND(MOD(I1575-H1575,1)*24,2))</f>
        <v/>
      </c>
      <c r="K1575" s="22" t="str">
        <f aca="false">IF(OR(H1575="",F1575=""),"",IF(ROUND(MAX(0,MOD(H1575-F1575+0.5,1)-0.5)*1440,0)&gt;IFERROR(VLOOKUP(E1575,الورديات!$A$2:$E$21,5,FALSE()),0),ROUND(MAX(0,MOD(H1575-F1575+0.5,1)-0.5)*1440,0),0))</f>
        <v/>
      </c>
      <c r="L1575" s="22" t="str">
        <f aca="false">IF(OR(I1575="",G1575=""),"",ROUND(MAX(0,MOD(G1575-I1575+0.5,1)-0.5)*1440,0))</f>
        <v/>
      </c>
      <c r="M1575" s="22" t="str">
        <f aca="false">IF(OR(I1575="",G1575=""),"",IF(ROUND(MAX(0,MOD(I1575-G1575+0.5,1)-0.5)*1440,0)&gt;=الإعدادات!$B$8,ROUND(MAX(0,MOD(I1575-G1575+0.5,1)-0.5)*1440,0),0))</f>
        <v/>
      </c>
      <c r="N1575" s="18" t="str">
        <f aca="false">IF(OR(A1575="",B1575=""),"",IF(COUNTIFS(الإجازات!$A$2:$A$1001,B1575,الإجازات!$D$2:$D$1001,"&lt;="&amp;A1575,الإجازات!$E$2:$E$1001,"&gt;="&amp;A1575,الإجازات!$G$2:$G$1001,"مقبولة")=0,"",LOOKUP(2,1/((الإجازات!$A$2:$A$1001=B1575)*(الإجازات!$D$2:$D$1001&lt;=A1575)*(الإجازات!$E$2:$E$1001&gt;=A1575)*(الإجازات!$G$2:$G$1001="مقبولة")),الإجازات!$C$2:$C$1001)))</f>
        <v/>
      </c>
      <c r="O1575" s="17"/>
      <c r="P1575" s="23" t="str">
        <f aca="false">IF(B1575="","",IF(ISNA(MATCH(B1575,الموظفين!$A$2:$A$501,0)),"⚠ كود غير موجود",IF(O1575&lt;&gt;"",O1575,IF(N1575&lt;&gt;"",N1575,IF(H1575="",IF(AND(A1575&lt;&gt;"",WEEKDAY(A1575)=الإعدادات!$B$11),"راحة أسبوعية","غائب"),IF(I1575="","بدون انصراف",IF(N(K1575)&gt;0,"متأخر","حاضر")))))))</f>
        <v/>
      </c>
      <c r="Q1575" s="24" t="str">
        <f aca="false">IF(B1575="","",IF(OR(P1575="غائب",P1575="غياب",P1575="إجازة بدون راتب"),IFERROR(VLOOKUP(B1575,الموظفين!$A$2:$J$501,8,FALSE()),0),0))</f>
        <v/>
      </c>
      <c r="R1575" s="24" t="str">
        <f aca="false">IF(B1575="","",ROUND((N(K1575)+N(L1575))/60*IFERROR(VLOOKUP(B1575,الموظفين!$A$2:$J$501,8,FALSE()),0)/الإعدادات!$B$6*الإعدادات!$B$9,2))</f>
        <v/>
      </c>
      <c r="S1575" s="24" t="str">
        <f aca="false">IF(OR(B1575="",M1575=""),"",ROUND(M1575/60*IFERROR(VLOOKUP(B1575,الموظفين!$A$2:$J$501,9,FALSE()),0),2))</f>
        <v/>
      </c>
      <c r="T1575" s="17"/>
      <c r="U1575" s="23" t="str">
        <f aca="false">IF(OR(A1575="",B1575=""),"",A1575&amp;"|"&amp;B1575)</f>
        <v/>
      </c>
    </row>
    <row r="1576" customFormat="false" ht="15" hidden="false" customHeight="false" outlineLevel="0" collapsed="false">
      <c r="A1576" s="16"/>
      <c r="B1576" s="17"/>
      <c r="C1576" s="18" t="str">
        <f aca="false">IF($B1576="","",IFERROR(VLOOKUP($B1576,الموظفين!$A$2:$J$501,2,FALSE())&amp;"","⚠ كود غير موجود"))</f>
        <v/>
      </c>
      <c r="D1576" s="18" t="str">
        <f aca="false">IF($B1576="","",IFERROR(VLOOKUP($B1576,الموظفين!$A$2:$J$501,3,FALSE())&amp;"",""))</f>
        <v/>
      </c>
      <c r="E1576" s="18" t="str">
        <f aca="false">IF($B1576="","",IFERROR(VLOOKUP($B1576,الموظفين!$A$2:$J$501,5,FALSE())&amp;"",""))</f>
        <v/>
      </c>
      <c r="F1576" s="19" t="str">
        <f aca="false">IF($B1576="","",IFERROR(VLOOKUP($B1576,الموظفين!$A$2:$J$501,6,FALSE()),""))</f>
        <v/>
      </c>
      <c r="G1576" s="19" t="str">
        <f aca="false">IF($B1576="","",IFERROR(VLOOKUP($B1576,الموظفين!$A$2:$J$501,7,FALSE()),""))</f>
        <v/>
      </c>
      <c r="H1576" s="20"/>
      <c r="I1576" s="20"/>
      <c r="J1576" s="21" t="str">
        <f aca="false">IF(OR(H1576="",I1576=""),"",ROUND(MOD(I1576-H1576,1)*24,2))</f>
        <v/>
      </c>
      <c r="K1576" s="22" t="str">
        <f aca="false">IF(OR(H1576="",F1576=""),"",IF(ROUND(MAX(0,MOD(H1576-F1576+0.5,1)-0.5)*1440,0)&gt;IFERROR(VLOOKUP(E1576,الورديات!$A$2:$E$21,5,FALSE()),0),ROUND(MAX(0,MOD(H1576-F1576+0.5,1)-0.5)*1440,0),0))</f>
        <v/>
      </c>
      <c r="L1576" s="22" t="str">
        <f aca="false">IF(OR(I1576="",G1576=""),"",ROUND(MAX(0,MOD(G1576-I1576+0.5,1)-0.5)*1440,0))</f>
        <v/>
      </c>
      <c r="M1576" s="22" t="str">
        <f aca="false">IF(OR(I1576="",G1576=""),"",IF(ROUND(MAX(0,MOD(I1576-G1576+0.5,1)-0.5)*1440,0)&gt;=الإعدادات!$B$8,ROUND(MAX(0,MOD(I1576-G1576+0.5,1)-0.5)*1440,0),0))</f>
        <v/>
      </c>
      <c r="N1576" s="18" t="str">
        <f aca="false">IF(OR(A1576="",B1576=""),"",IF(COUNTIFS(الإجازات!$A$2:$A$1001,B1576,الإجازات!$D$2:$D$1001,"&lt;="&amp;A1576,الإجازات!$E$2:$E$1001,"&gt;="&amp;A1576,الإجازات!$G$2:$G$1001,"مقبولة")=0,"",LOOKUP(2,1/((الإجازات!$A$2:$A$1001=B1576)*(الإجازات!$D$2:$D$1001&lt;=A1576)*(الإجازات!$E$2:$E$1001&gt;=A1576)*(الإجازات!$G$2:$G$1001="مقبولة")),الإجازات!$C$2:$C$1001)))</f>
        <v/>
      </c>
      <c r="O1576" s="17"/>
      <c r="P1576" s="23" t="str">
        <f aca="false">IF(B1576="","",IF(ISNA(MATCH(B1576,الموظفين!$A$2:$A$501,0)),"⚠ كود غير موجود",IF(O1576&lt;&gt;"",O1576,IF(N1576&lt;&gt;"",N1576,IF(H1576="",IF(AND(A1576&lt;&gt;"",WEEKDAY(A1576)=الإعدادات!$B$11),"راحة أسبوعية","غائب"),IF(I1576="","بدون انصراف",IF(N(K1576)&gt;0,"متأخر","حاضر")))))))</f>
        <v/>
      </c>
      <c r="Q1576" s="24" t="str">
        <f aca="false">IF(B1576="","",IF(OR(P1576="غائب",P1576="غياب",P1576="إجازة بدون راتب"),IFERROR(VLOOKUP(B1576,الموظفين!$A$2:$J$501,8,FALSE()),0),0))</f>
        <v/>
      </c>
      <c r="R1576" s="24" t="str">
        <f aca="false">IF(B1576="","",ROUND((N(K1576)+N(L1576))/60*IFERROR(VLOOKUP(B1576,الموظفين!$A$2:$J$501,8,FALSE()),0)/الإعدادات!$B$6*الإعدادات!$B$9,2))</f>
        <v/>
      </c>
      <c r="S1576" s="24" t="str">
        <f aca="false">IF(OR(B1576="",M1576=""),"",ROUND(M1576/60*IFERROR(VLOOKUP(B1576,الموظفين!$A$2:$J$501,9,FALSE()),0),2))</f>
        <v/>
      </c>
      <c r="T1576" s="17"/>
      <c r="U1576" s="23" t="str">
        <f aca="false">IF(OR(A1576="",B1576=""),"",A1576&amp;"|"&amp;B1576)</f>
        <v/>
      </c>
    </row>
    <row r="1577" customFormat="false" ht="15" hidden="false" customHeight="false" outlineLevel="0" collapsed="false">
      <c r="A1577" s="16"/>
      <c r="B1577" s="17"/>
      <c r="C1577" s="18" t="str">
        <f aca="false">IF($B1577="","",IFERROR(VLOOKUP($B1577,الموظفين!$A$2:$J$501,2,FALSE())&amp;"","⚠ كود غير موجود"))</f>
        <v/>
      </c>
      <c r="D1577" s="18" t="str">
        <f aca="false">IF($B1577="","",IFERROR(VLOOKUP($B1577,الموظفين!$A$2:$J$501,3,FALSE())&amp;"",""))</f>
        <v/>
      </c>
      <c r="E1577" s="18" t="str">
        <f aca="false">IF($B1577="","",IFERROR(VLOOKUP($B1577,الموظفين!$A$2:$J$501,5,FALSE())&amp;"",""))</f>
        <v/>
      </c>
      <c r="F1577" s="19" t="str">
        <f aca="false">IF($B1577="","",IFERROR(VLOOKUP($B1577,الموظفين!$A$2:$J$501,6,FALSE()),""))</f>
        <v/>
      </c>
      <c r="G1577" s="19" t="str">
        <f aca="false">IF($B1577="","",IFERROR(VLOOKUP($B1577,الموظفين!$A$2:$J$501,7,FALSE()),""))</f>
        <v/>
      </c>
      <c r="H1577" s="20"/>
      <c r="I1577" s="20"/>
      <c r="J1577" s="21" t="str">
        <f aca="false">IF(OR(H1577="",I1577=""),"",ROUND(MOD(I1577-H1577,1)*24,2))</f>
        <v/>
      </c>
      <c r="K1577" s="22" t="str">
        <f aca="false">IF(OR(H1577="",F1577=""),"",IF(ROUND(MAX(0,MOD(H1577-F1577+0.5,1)-0.5)*1440,0)&gt;IFERROR(VLOOKUP(E1577,الورديات!$A$2:$E$21,5,FALSE()),0),ROUND(MAX(0,MOD(H1577-F1577+0.5,1)-0.5)*1440,0),0))</f>
        <v/>
      </c>
      <c r="L1577" s="22" t="str">
        <f aca="false">IF(OR(I1577="",G1577=""),"",ROUND(MAX(0,MOD(G1577-I1577+0.5,1)-0.5)*1440,0))</f>
        <v/>
      </c>
      <c r="M1577" s="22" t="str">
        <f aca="false">IF(OR(I1577="",G1577=""),"",IF(ROUND(MAX(0,MOD(I1577-G1577+0.5,1)-0.5)*1440,0)&gt;=الإعدادات!$B$8,ROUND(MAX(0,MOD(I1577-G1577+0.5,1)-0.5)*1440,0),0))</f>
        <v/>
      </c>
      <c r="N1577" s="18" t="str">
        <f aca="false">IF(OR(A1577="",B1577=""),"",IF(COUNTIFS(الإجازات!$A$2:$A$1001,B1577,الإجازات!$D$2:$D$1001,"&lt;="&amp;A1577,الإجازات!$E$2:$E$1001,"&gt;="&amp;A1577,الإجازات!$G$2:$G$1001,"مقبولة")=0,"",LOOKUP(2,1/((الإجازات!$A$2:$A$1001=B1577)*(الإجازات!$D$2:$D$1001&lt;=A1577)*(الإجازات!$E$2:$E$1001&gt;=A1577)*(الإجازات!$G$2:$G$1001="مقبولة")),الإجازات!$C$2:$C$1001)))</f>
        <v/>
      </c>
      <c r="O1577" s="17"/>
      <c r="P1577" s="23" t="str">
        <f aca="false">IF(B1577="","",IF(ISNA(MATCH(B1577,الموظفين!$A$2:$A$501,0)),"⚠ كود غير موجود",IF(O1577&lt;&gt;"",O1577,IF(N1577&lt;&gt;"",N1577,IF(H1577="",IF(AND(A1577&lt;&gt;"",WEEKDAY(A1577)=الإعدادات!$B$11),"راحة أسبوعية","غائب"),IF(I1577="","بدون انصراف",IF(N(K1577)&gt;0,"متأخر","حاضر")))))))</f>
        <v/>
      </c>
      <c r="Q1577" s="24" t="str">
        <f aca="false">IF(B1577="","",IF(OR(P1577="غائب",P1577="غياب",P1577="إجازة بدون راتب"),IFERROR(VLOOKUP(B1577,الموظفين!$A$2:$J$501,8,FALSE()),0),0))</f>
        <v/>
      </c>
      <c r="R1577" s="24" t="str">
        <f aca="false">IF(B1577="","",ROUND((N(K1577)+N(L1577))/60*IFERROR(VLOOKUP(B1577,الموظفين!$A$2:$J$501,8,FALSE()),0)/الإعدادات!$B$6*الإعدادات!$B$9,2))</f>
        <v/>
      </c>
      <c r="S1577" s="24" t="str">
        <f aca="false">IF(OR(B1577="",M1577=""),"",ROUND(M1577/60*IFERROR(VLOOKUP(B1577,الموظفين!$A$2:$J$501,9,FALSE()),0),2))</f>
        <v/>
      </c>
      <c r="T1577" s="17"/>
      <c r="U1577" s="23" t="str">
        <f aca="false">IF(OR(A1577="",B1577=""),"",A1577&amp;"|"&amp;B1577)</f>
        <v/>
      </c>
    </row>
    <row r="1578" customFormat="false" ht="15" hidden="false" customHeight="false" outlineLevel="0" collapsed="false">
      <c r="A1578" s="16"/>
      <c r="B1578" s="17"/>
      <c r="C1578" s="18" t="str">
        <f aca="false">IF($B1578="","",IFERROR(VLOOKUP($B1578,الموظفين!$A$2:$J$501,2,FALSE())&amp;"","⚠ كود غير موجود"))</f>
        <v/>
      </c>
      <c r="D1578" s="18" t="str">
        <f aca="false">IF($B1578="","",IFERROR(VLOOKUP($B1578,الموظفين!$A$2:$J$501,3,FALSE())&amp;"",""))</f>
        <v/>
      </c>
      <c r="E1578" s="18" t="str">
        <f aca="false">IF($B1578="","",IFERROR(VLOOKUP($B1578,الموظفين!$A$2:$J$501,5,FALSE())&amp;"",""))</f>
        <v/>
      </c>
      <c r="F1578" s="19" t="str">
        <f aca="false">IF($B1578="","",IFERROR(VLOOKUP($B1578,الموظفين!$A$2:$J$501,6,FALSE()),""))</f>
        <v/>
      </c>
      <c r="G1578" s="19" t="str">
        <f aca="false">IF($B1578="","",IFERROR(VLOOKUP($B1578,الموظفين!$A$2:$J$501,7,FALSE()),""))</f>
        <v/>
      </c>
      <c r="H1578" s="20"/>
      <c r="I1578" s="20"/>
      <c r="J1578" s="21" t="str">
        <f aca="false">IF(OR(H1578="",I1578=""),"",ROUND(MOD(I1578-H1578,1)*24,2))</f>
        <v/>
      </c>
      <c r="K1578" s="22" t="str">
        <f aca="false">IF(OR(H1578="",F1578=""),"",IF(ROUND(MAX(0,MOD(H1578-F1578+0.5,1)-0.5)*1440,0)&gt;IFERROR(VLOOKUP(E1578,الورديات!$A$2:$E$21,5,FALSE()),0),ROUND(MAX(0,MOD(H1578-F1578+0.5,1)-0.5)*1440,0),0))</f>
        <v/>
      </c>
      <c r="L1578" s="22" t="str">
        <f aca="false">IF(OR(I1578="",G1578=""),"",ROUND(MAX(0,MOD(G1578-I1578+0.5,1)-0.5)*1440,0))</f>
        <v/>
      </c>
      <c r="M1578" s="22" t="str">
        <f aca="false">IF(OR(I1578="",G1578=""),"",IF(ROUND(MAX(0,MOD(I1578-G1578+0.5,1)-0.5)*1440,0)&gt;=الإعدادات!$B$8,ROUND(MAX(0,MOD(I1578-G1578+0.5,1)-0.5)*1440,0),0))</f>
        <v/>
      </c>
      <c r="N1578" s="18" t="str">
        <f aca="false">IF(OR(A1578="",B1578=""),"",IF(COUNTIFS(الإجازات!$A$2:$A$1001,B1578,الإجازات!$D$2:$D$1001,"&lt;="&amp;A1578,الإجازات!$E$2:$E$1001,"&gt;="&amp;A1578,الإجازات!$G$2:$G$1001,"مقبولة")=0,"",LOOKUP(2,1/((الإجازات!$A$2:$A$1001=B1578)*(الإجازات!$D$2:$D$1001&lt;=A1578)*(الإجازات!$E$2:$E$1001&gt;=A1578)*(الإجازات!$G$2:$G$1001="مقبولة")),الإجازات!$C$2:$C$1001)))</f>
        <v/>
      </c>
      <c r="O1578" s="17"/>
      <c r="P1578" s="23" t="str">
        <f aca="false">IF(B1578="","",IF(ISNA(MATCH(B1578,الموظفين!$A$2:$A$501,0)),"⚠ كود غير موجود",IF(O1578&lt;&gt;"",O1578,IF(N1578&lt;&gt;"",N1578,IF(H1578="",IF(AND(A1578&lt;&gt;"",WEEKDAY(A1578)=الإعدادات!$B$11),"راحة أسبوعية","غائب"),IF(I1578="","بدون انصراف",IF(N(K1578)&gt;0,"متأخر","حاضر")))))))</f>
        <v/>
      </c>
      <c r="Q1578" s="24" t="str">
        <f aca="false">IF(B1578="","",IF(OR(P1578="غائب",P1578="غياب",P1578="إجازة بدون راتب"),IFERROR(VLOOKUP(B1578,الموظفين!$A$2:$J$501,8,FALSE()),0),0))</f>
        <v/>
      </c>
      <c r="R1578" s="24" t="str">
        <f aca="false">IF(B1578="","",ROUND((N(K1578)+N(L1578))/60*IFERROR(VLOOKUP(B1578,الموظفين!$A$2:$J$501,8,FALSE()),0)/الإعدادات!$B$6*الإعدادات!$B$9,2))</f>
        <v/>
      </c>
      <c r="S1578" s="24" t="str">
        <f aca="false">IF(OR(B1578="",M1578=""),"",ROUND(M1578/60*IFERROR(VLOOKUP(B1578,الموظفين!$A$2:$J$501,9,FALSE()),0),2))</f>
        <v/>
      </c>
      <c r="T1578" s="17"/>
      <c r="U1578" s="23" t="str">
        <f aca="false">IF(OR(A1578="",B1578=""),"",A1578&amp;"|"&amp;B1578)</f>
        <v/>
      </c>
    </row>
    <row r="1579" customFormat="false" ht="15" hidden="false" customHeight="false" outlineLevel="0" collapsed="false">
      <c r="A1579" s="16"/>
      <c r="B1579" s="17"/>
      <c r="C1579" s="18" t="str">
        <f aca="false">IF($B1579="","",IFERROR(VLOOKUP($B1579,الموظفين!$A$2:$J$501,2,FALSE())&amp;"","⚠ كود غير موجود"))</f>
        <v/>
      </c>
      <c r="D1579" s="18" t="str">
        <f aca="false">IF($B1579="","",IFERROR(VLOOKUP($B1579,الموظفين!$A$2:$J$501,3,FALSE())&amp;"",""))</f>
        <v/>
      </c>
      <c r="E1579" s="18" t="str">
        <f aca="false">IF($B1579="","",IFERROR(VLOOKUP($B1579,الموظفين!$A$2:$J$501,5,FALSE())&amp;"",""))</f>
        <v/>
      </c>
      <c r="F1579" s="19" t="str">
        <f aca="false">IF($B1579="","",IFERROR(VLOOKUP($B1579,الموظفين!$A$2:$J$501,6,FALSE()),""))</f>
        <v/>
      </c>
      <c r="G1579" s="19" t="str">
        <f aca="false">IF($B1579="","",IFERROR(VLOOKUP($B1579,الموظفين!$A$2:$J$501,7,FALSE()),""))</f>
        <v/>
      </c>
      <c r="H1579" s="20"/>
      <c r="I1579" s="20"/>
      <c r="J1579" s="21" t="str">
        <f aca="false">IF(OR(H1579="",I1579=""),"",ROUND(MOD(I1579-H1579,1)*24,2))</f>
        <v/>
      </c>
      <c r="K1579" s="22" t="str">
        <f aca="false">IF(OR(H1579="",F1579=""),"",IF(ROUND(MAX(0,MOD(H1579-F1579+0.5,1)-0.5)*1440,0)&gt;IFERROR(VLOOKUP(E1579,الورديات!$A$2:$E$21,5,FALSE()),0),ROUND(MAX(0,MOD(H1579-F1579+0.5,1)-0.5)*1440,0),0))</f>
        <v/>
      </c>
      <c r="L1579" s="22" t="str">
        <f aca="false">IF(OR(I1579="",G1579=""),"",ROUND(MAX(0,MOD(G1579-I1579+0.5,1)-0.5)*1440,0))</f>
        <v/>
      </c>
      <c r="M1579" s="22" t="str">
        <f aca="false">IF(OR(I1579="",G1579=""),"",IF(ROUND(MAX(0,MOD(I1579-G1579+0.5,1)-0.5)*1440,0)&gt;=الإعدادات!$B$8,ROUND(MAX(0,MOD(I1579-G1579+0.5,1)-0.5)*1440,0),0))</f>
        <v/>
      </c>
      <c r="N1579" s="18" t="str">
        <f aca="false">IF(OR(A1579="",B1579=""),"",IF(COUNTIFS(الإجازات!$A$2:$A$1001,B1579,الإجازات!$D$2:$D$1001,"&lt;="&amp;A1579,الإجازات!$E$2:$E$1001,"&gt;="&amp;A1579,الإجازات!$G$2:$G$1001,"مقبولة")=0,"",LOOKUP(2,1/((الإجازات!$A$2:$A$1001=B1579)*(الإجازات!$D$2:$D$1001&lt;=A1579)*(الإجازات!$E$2:$E$1001&gt;=A1579)*(الإجازات!$G$2:$G$1001="مقبولة")),الإجازات!$C$2:$C$1001)))</f>
        <v/>
      </c>
      <c r="O1579" s="17"/>
      <c r="P1579" s="23" t="str">
        <f aca="false">IF(B1579="","",IF(ISNA(MATCH(B1579,الموظفين!$A$2:$A$501,0)),"⚠ كود غير موجود",IF(O1579&lt;&gt;"",O1579,IF(N1579&lt;&gt;"",N1579,IF(H1579="",IF(AND(A1579&lt;&gt;"",WEEKDAY(A1579)=الإعدادات!$B$11),"راحة أسبوعية","غائب"),IF(I1579="","بدون انصراف",IF(N(K1579)&gt;0,"متأخر","حاضر")))))))</f>
        <v/>
      </c>
      <c r="Q1579" s="24" t="str">
        <f aca="false">IF(B1579="","",IF(OR(P1579="غائب",P1579="غياب",P1579="إجازة بدون راتب"),IFERROR(VLOOKUP(B1579,الموظفين!$A$2:$J$501,8,FALSE()),0),0))</f>
        <v/>
      </c>
      <c r="R1579" s="24" t="str">
        <f aca="false">IF(B1579="","",ROUND((N(K1579)+N(L1579))/60*IFERROR(VLOOKUP(B1579,الموظفين!$A$2:$J$501,8,FALSE()),0)/الإعدادات!$B$6*الإعدادات!$B$9,2))</f>
        <v/>
      </c>
      <c r="S1579" s="24" t="str">
        <f aca="false">IF(OR(B1579="",M1579=""),"",ROUND(M1579/60*IFERROR(VLOOKUP(B1579,الموظفين!$A$2:$J$501,9,FALSE()),0),2))</f>
        <v/>
      </c>
      <c r="T1579" s="17"/>
      <c r="U1579" s="23" t="str">
        <f aca="false">IF(OR(A1579="",B1579=""),"",A1579&amp;"|"&amp;B1579)</f>
        <v/>
      </c>
    </row>
    <row r="1580" customFormat="false" ht="15" hidden="false" customHeight="false" outlineLevel="0" collapsed="false">
      <c r="A1580" s="16"/>
      <c r="B1580" s="17"/>
      <c r="C1580" s="18" t="str">
        <f aca="false">IF($B1580="","",IFERROR(VLOOKUP($B1580,الموظفين!$A$2:$J$501,2,FALSE())&amp;"","⚠ كود غير موجود"))</f>
        <v/>
      </c>
      <c r="D1580" s="18" t="str">
        <f aca="false">IF($B1580="","",IFERROR(VLOOKUP($B1580,الموظفين!$A$2:$J$501,3,FALSE())&amp;"",""))</f>
        <v/>
      </c>
      <c r="E1580" s="18" t="str">
        <f aca="false">IF($B1580="","",IFERROR(VLOOKUP($B1580,الموظفين!$A$2:$J$501,5,FALSE())&amp;"",""))</f>
        <v/>
      </c>
      <c r="F1580" s="19" t="str">
        <f aca="false">IF($B1580="","",IFERROR(VLOOKUP($B1580,الموظفين!$A$2:$J$501,6,FALSE()),""))</f>
        <v/>
      </c>
      <c r="G1580" s="19" t="str">
        <f aca="false">IF($B1580="","",IFERROR(VLOOKUP($B1580,الموظفين!$A$2:$J$501,7,FALSE()),""))</f>
        <v/>
      </c>
      <c r="H1580" s="20"/>
      <c r="I1580" s="20"/>
      <c r="J1580" s="21" t="str">
        <f aca="false">IF(OR(H1580="",I1580=""),"",ROUND(MOD(I1580-H1580,1)*24,2))</f>
        <v/>
      </c>
      <c r="K1580" s="22" t="str">
        <f aca="false">IF(OR(H1580="",F1580=""),"",IF(ROUND(MAX(0,MOD(H1580-F1580+0.5,1)-0.5)*1440,0)&gt;IFERROR(VLOOKUP(E1580,الورديات!$A$2:$E$21,5,FALSE()),0),ROUND(MAX(0,MOD(H1580-F1580+0.5,1)-0.5)*1440,0),0))</f>
        <v/>
      </c>
      <c r="L1580" s="22" t="str">
        <f aca="false">IF(OR(I1580="",G1580=""),"",ROUND(MAX(0,MOD(G1580-I1580+0.5,1)-0.5)*1440,0))</f>
        <v/>
      </c>
      <c r="M1580" s="22" t="str">
        <f aca="false">IF(OR(I1580="",G1580=""),"",IF(ROUND(MAX(0,MOD(I1580-G1580+0.5,1)-0.5)*1440,0)&gt;=الإعدادات!$B$8,ROUND(MAX(0,MOD(I1580-G1580+0.5,1)-0.5)*1440,0),0))</f>
        <v/>
      </c>
      <c r="N1580" s="18" t="str">
        <f aca="false">IF(OR(A1580="",B1580=""),"",IF(COUNTIFS(الإجازات!$A$2:$A$1001,B1580,الإجازات!$D$2:$D$1001,"&lt;="&amp;A1580,الإجازات!$E$2:$E$1001,"&gt;="&amp;A1580,الإجازات!$G$2:$G$1001,"مقبولة")=0,"",LOOKUP(2,1/((الإجازات!$A$2:$A$1001=B1580)*(الإجازات!$D$2:$D$1001&lt;=A1580)*(الإجازات!$E$2:$E$1001&gt;=A1580)*(الإجازات!$G$2:$G$1001="مقبولة")),الإجازات!$C$2:$C$1001)))</f>
        <v/>
      </c>
      <c r="O1580" s="17"/>
      <c r="P1580" s="23" t="str">
        <f aca="false">IF(B1580="","",IF(ISNA(MATCH(B1580,الموظفين!$A$2:$A$501,0)),"⚠ كود غير موجود",IF(O1580&lt;&gt;"",O1580,IF(N1580&lt;&gt;"",N1580,IF(H1580="",IF(AND(A1580&lt;&gt;"",WEEKDAY(A1580)=الإعدادات!$B$11),"راحة أسبوعية","غائب"),IF(I1580="","بدون انصراف",IF(N(K1580)&gt;0,"متأخر","حاضر")))))))</f>
        <v/>
      </c>
      <c r="Q1580" s="24" t="str">
        <f aca="false">IF(B1580="","",IF(OR(P1580="غائب",P1580="غياب",P1580="إجازة بدون راتب"),IFERROR(VLOOKUP(B1580,الموظفين!$A$2:$J$501,8,FALSE()),0),0))</f>
        <v/>
      </c>
      <c r="R1580" s="24" t="str">
        <f aca="false">IF(B1580="","",ROUND((N(K1580)+N(L1580))/60*IFERROR(VLOOKUP(B1580,الموظفين!$A$2:$J$501,8,FALSE()),0)/الإعدادات!$B$6*الإعدادات!$B$9,2))</f>
        <v/>
      </c>
      <c r="S1580" s="24" t="str">
        <f aca="false">IF(OR(B1580="",M1580=""),"",ROUND(M1580/60*IFERROR(VLOOKUP(B1580,الموظفين!$A$2:$J$501,9,FALSE()),0),2))</f>
        <v/>
      </c>
      <c r="T1580" s="17"/>
      <c r="U1580" s="23" t="str">
        <f aca="false">IF(OR(A1580="",B1580=""),"",A1580&amp;"|"&amp;B1580)</f>
        <v/>
      </c>
    </row>
    <row r="1581" customFormat="false" ht="15" hidden="false" customHeight="false" outlineLevel="0" collapsed="false">
      <c r="A1581" s="16"/>
      <c r="B1581" s="17"/>
      <c r="C1581" s="18" t="str">
        <f aca="false">IF($B1581="","",IFERROR(VLOOKUP($B1581,الموظفين!$A$2:$J$501,2,FALSE())&amp;"","⚠ كود غير موجود"))</f>
        <v/>
      </c>
      <c r="D1581" s="18" t="str">
        <f aca="false">IF($B1581="","",IFERROR(VLOOKUP($B1581,الموظفين!$A$2:$J$501,3,FALSE())&amp;"",""))</f>
        <v/>
      </c>
      <c r="E1581" s="18" t="str">
        <f aca="false">IF($B1581="","",IFERROR(VLOOKUP($B1581,الموظفين!$A$2:$J$501,5,FALSE())&amp;"",""))</f>
        <v/>
      </c>
      <c r="F1581" s="19" t="str">
        <f aca="false">IF($B1581="","",IFERROR(VLOOKUP($B1581,الموظفين!$A$2:$J$501,6,FALSE()),""))</f>
        <v/>
      </c>
      <c r="G1581" s="19" t="str">
        <f aca="false">IF($B1581="","",IFERROR(VLOOKUP($B1581,الموظفين!$A$2:$J$501,7,FALSE()),""))</f>
        <v/>
      </c>
      <c r="H1581" s="20"/>
      <c r="I1581" s="20"/>
      <c r="J1581" s="21" t="str">
        <f aca="false">IF(OR(H1581="",I1581=""),"",ROUND(MOD(I1581-H1581,1)*24,2))</f>
        <v/>
      </c>
      <c r="K1581" s="22" t="str">
        <f aca="false">IF(OR(H1581="",F1581=""),"",IF(ROUND(MAX(0,MOD(H1581-F1581+0.5,1)-0.5)*1440,0)&gt;IFERROR(VLOOKUP(E1581,الورديات!$A$2:$E$21,5,FALSE()),0),ROUND(MAX(0,MOD(H1581-F1581+0.5,1)-0.5)*1440,0),0))</f>
        <v/>
      </c>
      <c r="L1581" s="22" t="str">
        <f aca="false">IF(OR(I1581="",G1581=""),"",ROUND(MAX(0,MOD(G1581-I1581+0.5,1)-0.5)*1440,0))</f>
        <v/>
      </c>
      <c r="M1581" s="22" t="str">
        <f aca="false">IF(OR(I1581="",G1581=""),"",IF(ROUND(MAX(0,MOD(I1581-G1581+0.5,1)-0.5)*1440,0)&gt;=الإعدادات!$B$8,ROUND(MAX(0,MOD(I1581-G1581+0.5,1)-0.5)*1440,0),0))</f>
        <v/>
      </c>
      <c r="N1581" s="18" t="str">
        <f aca="false">IF(OR(A1581="",B1581=""),"",IF(COUNTIFS(الإجازات!$A$2:$A$1001,B1581,الإجازات!$D$2:$D$1001,"&lt;="&amp;A1581,الإجازات!$E$2:$E$1001,"&gt;="&amp;A1581,الإجازات!$G$2:$G$1001,"مقبولة")=0,"",LOOKUP(2,1/((الإجازات!$A$2:$A$1001=B1581)*(الإجازات!$D$2:$D$1001&lt;=A1581)*(الإجازات!$E$2:$E$1001&gt;=A1581)*(الإجازات!$G$2:$G$1001="مقبولة")),الإجازات!$C$2:$C$1001)))</f>
        <v/>
      </c>
      <c r="O1581" s="17"/>
      <c r="P1581" s="23" t="str">
        <f aca="false">IF(B1581="","",IF(ISNA(MATCH(B1581,الموظفين!$A$2:$A$501,0)),"⚠ كود غير موجود",IF(O1581&lt;&gt;"",O1581,IF(N1581&lt;&gt;"",N1581,IF(H1581="",IF(AND(A1581&lt;&gt;"",WEEKDAY(A1581)=الإعدادات!$B$11),"راحة أسبوعية","غائب"),IF(I1581="","بدون انصراف",IF(N(K1581)&gt;0,"متأخر","حاضر")))))))</f>
        <v/>
      </c>
      <c r="Q1581" s="24" t="str">
        <f aca="false">IF(B1581="","",IF(OR(P1581="غائب",P1581="غياب",P1581="إجازة بدون راتب"),IFERROR(VLOOKUP(B1581,الموظفين!$A$2:$J$501,8,FALSE()),0),0))</f>
        <v/>
      </c>
      <c r="R1581" s="24" t="str">
        <f aca="false">IF(B1581="","",ROUND((N(K1581)+N(L1581))/60*IFERROR(VLOOKUP(B1581,الموظفين!$A$2:$J$501,8,FALSE()),0)/الإعدادات!$B$6*الإعدادات!$B$9,2))</f>
        <v/>
      </c>
      <c r="S1581" s="24" t="str">
        <f aca="false">IF(OR(B1581="",M1581=""),"",ROUND(M1581/60*IFERROR(VLOOKUP(B1581,الموظفين!$A$2:$J$501,9,FALSE()),0),2))</f>
        <v/>
      </c>
      <c r="T1581" s="17"/>
      <c r="U1581" s="23" t="str">
        <f aca="false">IF(OR(A1581="",B1581=""),"",A1581&amp;"|"&amp;B1581)</f>
        <v/>
      </c>
    </row>
    <row r="1582" customFormat="false" ht="15" hidden="false" customHeight="false" outlineLevel="0" collapsed="false">
      <c r="A1582" s="16"/>
      <c r="B1582" s="17"/>
      <c r="C1582" s="18" t="str">
        <f aca="false">IF($B1582="","",IFERROR(VLOOKUP($B1582,الموظفين!$A$2:$J$501,2,FALSE())&amp;"","⚠ كود غير موجود"))</f>
        <v/>
      </c>
      <c r="D1582" s="18" t="str">
        <f aca="false">IF($B1582="","",IFERROR(VLOOKUP($B1582,الموظفين!$A$2:$J$501,3,FALSE())&amp;"",""))</f>
        <v/>
      </c>
      <c r="E1582" s="18" t="str">
        <f aca="false">IF($B1582="","",IFERROR(VLOOKUP($B1582,الموظفين!$A$2:$J$501,5,FALSE())&amp;"",""))</f>
        <v/>
      </c>
      <c r="F1582" s="19" t="str">
        <f aca="false">IF($B1582="","",IFERROR(VLOOKUP($B1582,الموظفين!$A$2:$J$501,6,FALSE()),""))</f>
        <v/>
      </c>
      <c r="G1582" s="19" t="str">
        <f aca="false">IF($B1582="","",IFERROR(VLOOKUP($B1582,الموظفين!$A$2:$J$501,7,FALSE()),""))</f>
        <v/>
      </c>
      <c r="H1582" s="20"/>
      <c r="I1582" s="20"/>
      <c r="J1582" s="21" t="str">
        <f aca="false">IF(OR(H1582="",I1582=""),"",ROUND(MOD(I1582-H1582,1)*24,2))</f>
        <v/>
      </c>
      <c r="K1582" s="22" t="str">
        <f aca="false">IF(OR(H1582="",F1582=""),"",IF(ROUND(MAX(0,MOD(H1582-F1582+0.5,1)-0.5)*1440,0)&gt;IFERROR(VLOOKUP(E1582,الورديات!$A$2:$E$21,5,FALSE()),0),ROUND(MAX(0,MOD(H1582-F1582+0.5,1)-0.5)*1440,0),0))</f>
        <v/>
      </c>
      <c r="L1582" s="22" t="str">
        <f aca="false">IF(OR(I1582="",G1582=""),"",ROUND(MAX(0,MOD(G1582-I1582+0.5,1)-0.5)*1440,0))</f>
        <v/>
      </c>
      <c r="M1582" s="22" t="str">
        <f aca="false">IF(OR(I1582="",G1582=""),"",IF(ROUND(MAX(0,MOD(I1582-G1582+0.5,1)-0.5)*1440,0)&gt;=الإعدادات!$B$8,ROUND(MAX(0,MOD(I1582-G1582+0.5,1)-0.5)*1440,0),0))</f>
        <v/>
      </c>
      <c r="N1582" s="18" t="str">
        <f aca="false">IF(OR(A1582="",B1582=""),"",IF(COUNTIFS(الإجازات!$A$2:$A$1001,B1582,الإجازات!$D$2:$D$1001,"&lt;="&amp;A1582,الإجازات!$E$2:$E$1001,"&gt;="&amp;A1582,الإجازات!$G$2:$G$1001,"مقبولة")=0,"",LOOKUP(2,1/((الإجازات!$A$2:$A$1001=B1582)*(الإجازات!$D$2:$D$1001&lt;=A1582)*(الإجازات!$E$2:$E$1001&gt;=A1582)*(الإجازات!$G$2:$G$1001="مقبولة")),الإجازات!$C$2:$C$1001)))</f>
        <v/>
      </c>
      <c r="O1582" s="17"/>
      <c r="P1582" s="23" t="str">
        <f aca="false">IF(B1582="","",IF(ISNA(MATCH(B1582,الموظفين!$A$2:$A$501,0)),"⚠ كود غير موجود",IF(O1582&lt;&gt;"",O1582,IF(N1582&lt;&gt;"",N1582,IF(H1582="",IF(AND(A1582&lt;&gt;"",WEEKDAY(A1582)=الإعدادات!$B$11),"راحة أسبوعية","غائب"),IF(I1582="","بدون انصراف",IF(N(K1582)&gt;0,"متأخر","حاضر")))))))</f>
        <v/>
      </c>
      <c r="Q1582" s="24" t="str">
        <f aca="false">IF(B1582="","",IF(OR(P1582="غائب",P1582="غياب",P1582="إجازة بدون راتب"),IFERROR(VLOOKUP(B1582,الموظفين!$A$2:$J$501,8,FALSE()),0),0))</f>
        <v/>
      </c>
      <c r="R1582" s="24" t="str">
        <f aca="false">IF(B1582="","",ROUND((N(K1582)+N(L1582))/60*IFERROR(VLOOKUP(B1582,الموظفين!$A$2:$J$501,8,FALSE()),0)/الإعدادات!$B$6*الإعدادات!$B$9,2))</f>
        <v/>
      </c>
      <c r="S1582" s="24" t="str">
        <f aca="false">IF(OR(B1582="",M1582=""),"",ROUND(M1582/60*IFERROR(VLOOKUP(B1582,الموظفين!$A$2:$J$501,9,FALSE()),0),2))</f>
        <v/>
      </c>
      <c r="T1582" s="17"/>
      <c r="U1582" s="23" t="str">
        <f aca="false">IF(OR(A1582="",B1582=""),"",A1582&amp;"|"&amp;B1582)</f>
        <v/>
      </c>
    </row>
    <row r="1583" customFormat="false" ht="15" hidden="false" customHeight="false" outlineLevel="0" collapsed="false">
      <c r="A1583" s="16"/>
      <c r="B1583" s="17"/>
      <c r="C1583" s="18" t="str">
        <f aca="false">IF($B1583="","",IFERROR(VLOOKUP($B1583,الموظفين!$A$2:$J$501,2,FALSE())&amp;"","⚠ كود غير موجود"))</f>
        <v/>
      </c>
      <c r="D1583" s="18" t="str">
        <f aca="false">IF($B1583="","",IFERROR(VLOOKUP($B1583,الموظفين!$A$2:$J$501,3,FALSE())&amp;"",""))</f>
        <v/>
      </c>
      <c r="E1583" s="18" t="str">
        <f aca="false">IF($B1583="","",IFERROR(VLOOKUP($B1583,الموظفين!$A$2:$J$501,5,FALSE())&amp;"",""))</f>
        <v/>
      </c>
      <c r="F1583" s="19" t="str">
        <f aca="false">IF($B1583="","",IFERROR(VLOOKUP($B1583,الموظفين!$A$2:$J$501,6,FALSE()),""))</f>
        <v/>
      </c>
      <c r="G1583" s="19" t="str">
        <f aca="false">IF($B1583="","",IFERROR(VLOOKUP($B1583,الموظفين!$A$2:$J$501,7,FALSE()),""))</f>
        <v/>
      </c>
      <c r="H1583" s="20"/>
      <c r="I1583" s="20"/>
      <c r="J1583" s="21" t="str">
        <f aca="false">IF(OR(H1583="",I1583=""),"",ROUND(MOD(I1583-H1583,1)*24,2))</f>
        <v/>
      </c>
      <c r="K1583" s="22" t="str">
        <f aca="false">IF(OR(H1583="",F1583=""),"",IF(ROUND(MAX(0,MOD(H1583-F1583+0.5,1)-0.5)*1440,0)&gt;IFERROR(VLOOKUP(E1583,الورديات!$A$2:$E$21,5,FALSE()),0),ROUND(MAX(0,MOD(H1583-F1583+0.5,1)-0.5)*1440,0),0))</f>
        <v/>
      </c>
      <c r="L1583" s="22" t="str">
        <f aca="false">IF(OR(I1583="",G1583=""),"",ROUND(MAX(0,MOD(G1583-I1583+0.5,1)-0.5)*1440,0))</f>
        <v/>
      </c>
      <c r="M1583" s="22" t="str">
        <f aca="false">IF(OR(I1583="",G1583=""),"",IF(ROUND(MAX(0,MOD(I1583-G1583+0.5,1)-0.5)*1440,0)&gt;=الإعدادات!$B$8,ROUND(MAX(0,MOD(I1583-G1583+0.5,1)-0.5)*1440,0),0))</f>
        <v/>
      </c>
      <c r="N1583" s="18" t="str">
        <f aca="false">IF(OR(A1583="",B1583=""),"",IF(COUNTIFS(الإجازات!$A$2:$A$1001,B1583,الإجازات!$D$2:$D$1001,"&lt;="&amp;A1583,الإجازات!$E$2:$E$1001,"&gt;="&amp;A1583,الإجازات!$G$2:$G$1001,"مقبولة")=0,"",LOOKUP(2,1/((الإجازات!$A$2:$A$1001=B1583)*(الإجازات!$D$2:$D$1001&lt;=A1583)*(الإجازات!$E$2:$E$1001&gt;=A1583)*(الإجازات!$G$2:$G$1001="مقبولة")),الإجازات!$C$2:$C$1001)))</f>
        <v/>
      </c>
      <c r="O1583" s="17"/>
      <c r="P1583" s="23" t="str">
        <f aca="false">IF(B1583="","",IF(ISNA(MATCH(B1583,الموظفين!$A$2:$A$501,0)),"⚠ كود غير موجود",IF(O1583&lt;&gt;"",O1583,IF(N1583&lt;&gt;"",N1583,IF(H1583="",IF(AND(A1583&lt;&gt;"",WEEKDAY(A1583)=الإعدادات!$B$11),"راحة أسبوعية","غائب"),IF(I1583="","بدون انصراف",IF(N(K1583)&gt;0,"متأخر","حاضر")))))))</f>
        <v/>
      </c>
      <c r="Q1583" s="24" t="str">
        <f aca="false">IF(B1583="","",IF(OR(P1583="غائب",P1583="غياب",P1583="إجازة بدون راتب"),IFERROR(VLOOKUP(B1583,الموظفين!$A$2:$J$501,8,FALSE()),0),0))</f>
        <v/>
      </c>
      <c r="R1583" s="24" t="str">
        <f aca="false">IF(B1583="","",ROUND((N(K1583)+N(L1583))/60*IFERROR(VLOOKUP(B1583,الموظفين!$A$2:$J$501,8,FALSE()),0)/الإعدادات!$B$6*الإعدادات!$B$9,2))</f>
        <v/>
      </c>
      <c r="S1583" s="24" t="str">
        <f aca="false">IF(OR(B1583="",M1583=""),"",ROUND(M1583/60*IFERROR(VLOOKUP(B1583,الموظفين!$A$2:$J$501,9,FALSE()),0),2))</f>
        <v/>
      </c>
      <c r="T1583" s="17"/>
      <c r="U1583" s="23" t="str">
        <f aca="false">IF(OR(A1583="",B1583=""),"",A1583&amp;"|"&amp;B1583)</f>
        <v/>
      </c>
    </row>
    <row r="1584" customFormat="false" ht="15" hidden="false" customHeight="false" outlineLevel="0" collapsed="false">
      <c r="A1584" s="16"/>
      <c r="B1584" s="17"/>
      <c r="C1584" s="18" t="str">
        <f aca="false">IF($B1584="","",IFERROR(VLOOKUP($B1584,الموظفين!$A$2:$J$501,2,FALSE())&amp;"","⚠ كود غير موجود"))</f>
        <v/>
      </c>
      <c r="D1584" s="18" t="str">
        <f aca="false">IF($B1584="","",IFERROR(VLOOKUP($B1584,الموظفين!$A$2:$J$501,3,FALSE())&amp;"",""))</f>
        <v/>
      </c>
      <c r="E1584" s="18" t="str">
        <f aca="false">IF($B1584="","",IFERROR(VLOOKUP($B1584,الموظفين!$A$2:$J$501,5,FALSE())&amp;"",""))</f>
        <v/>
      </c>
      <c r="F1584" s="19" t="str">
        <f aca="false">IF($B1584="","",IFERROR(VLOOKUP($B1584,الموظفين!$A$2:$J$501,6,FALSE()),""))</f>
        <v/>
      </c>
      <c r="G1584" s="19" t="str">
        <f aca="false">IF($B1584="","",IFERROR(VLOOKUP($B1584,الموظفين!$A$2:$J$501,7,FALSE()),""))</f>
        <v/>
      </c>
      <c r="H1584" s="20"/>
      <c r="I1584" s="20"/>
      <c r="J1584" s="21" t="str">
        <f aca="false">IF(OR(H1584="",I1584=""),"",ROUND(MOD(I1584-H1584,1)*24,2))</f>
        <v/>
      </c>
      <c r="K1584" s="22" t="str">
        <f aca="false">IF(OR(H1584="",F1584=""),"",IF(ROUND(MAX(0,MOD(H1584-F1584+0.5,1)-0.5)*1440,0)&gt;IFERROR(VLOOKUP(E1584,الورديات!$A$2:$E$21,5,FALSE()),0),ROUND(MAX(0,MOD(H1584-F1584+0.5,1)-0.5)*1440,0),0))</f>
        <v/>
      </c>
      <c r="L1584" s="22" t="str">
        <f aca="false">IF(OR(I1584="",G1584=""),"",ROUND(MAX(0,MOD(G1584-I1584+0.5,1)-0.5)*1440,0))</f>
        <v/>
      </c>
      <c r="M1584" s="22" t="str">
        <f aca="false">IF(OR(I1584="",G1584=""),"",IF(ROUND(MAX(0,MOD(I1584-G1584+0.5,1)-0.5)*1440,0)&gt;=الإعدادات!$B$8,ROUND(MAX(0,MOD(I1584-G1584+0.5,1)-0.5)*1440,0),0))</f>
        <v/>
      </c>
      <c r="N1584" s="18" t="str">
        <f aca="false">IF(OR(A1584="",B1584=""),"",IF(COUNTIFS(الإجازات!$A$2:$A$1001,B1584,الإجازات!$D$2:$D$1001,"&lt;="&amp;A1584,الإجازات!$E$2:$E$1001,"&gt;="&amp;A1584,الإجازات!$G$2:$G$1001,"مقبولة")=0,"",LOOKUP(2,1/((الإجازات!$A$2:$A$1001=B1584)*(الإجازات!$D$2:$D$1001&lt;=A1584)*(الإجازات!$E$2:$E$1001&gt;=A1584)*(الإجازات!$G$2:$G$1001="مقبولة")),الإجازات!$C$2:$C$1001)))</f>
        <v/>
      </c>
      <c r="O1584" s="17"/>
      <c r="P1584" s="23" t="str">
        <f aca="false">IF(B1584="","",IF(ISNA(MATCH(B1584,الموظفين!$A$2:$A$501,0)),"⚠ كود غير موجود",IF(O1584&lt;&gt;"",O1584,IF(N1584&lt;&gt;"",N1584,IF(H1584="",IF(AND(A1584&lt;&gt;"",WEEKDAY(A1584)=الإعدادات!$B$11),"راحة أسبوعية","غائب"),IF(I1584="","بدون انصراف",IF(N(K1584)&gt;0,"متأخر","حاضر")))))))</f>
        <v/>
      </c>
      <c r="Q1584" s="24" t="str">
        <f aca="false">IF(B1584="","",IF(OR(P1584="غائب",P1584="غياب",P1584="إجازة بدون راتب"),IFERROR(VLOOKUP(B1584,الموظفين!$A$2:$J$501,8,FALSE()),0),0))</f>
        <v/>
      </c>
      <c r="R1584" s="24" t="str">
        <f aca="false">IF(B1584="","",ROUND((N(K1584)+N(L1584))/60*IFERROR(VLOOKUP(B1584,الموظفين!$A$2:$J$501,8,FALSE()),0)/الإعدادات!$B$6*الإعدادات!$B$9,2))</f>
        <v/>
      </c>
      <c r="S1584" s="24" t="str">
        <f aca="false">IF(OR(B1584="",M1584=""),"",ROUND(M1584/60*IFERROR(VLOOKUP(B1584,الموظفين!$A$2:$J$501,9,FALSE()),0),2))</f>
        <v/>
      </c>
      <c r="T1584" s="17"/>
      <c r="U1584" s="23" t="str">
        <f aca="false">IF(OR(A1584="",B1584=""),"",A1584&amp;"|"&amp;B1584)</f>
        <v/>
      </c>
    </row>
    <row r="1585" customFormat="false" ht="15" hidden="false" customHeight="false" outlineLevel="0" collapsed="false">
      <c r="A1585" s="16"/>
      <c r="B1585" s="17"/>
      <c r="C1585" s="18" t="str">
        <f aca="false">IF($B1585="","",IFERROR(VLOOKUP($B1585,الموظفين!$A$2:$J$501,2,FALSE())&amp;"","⚠ كود غير موجود"))</f>
        <v/>
      </c>
      <c r="D1585" s="18" t="str">
        <f aca="false">IF($B1585="","",IFERROR(VLOOKUP($B1585,الموظفين!$A$2:$J$501,3,FALSE())&amp;"",""))</f>
        <v/>
      </c>
      <c r="E1585" s="18" t="str">
        <f aca="false">IF($B1585="","",IFERROR(VLOOKUP($B1585,الموظفين!$A$2:$J$501,5,FALSE())&amp;"",""))</f>
        <v/>
      </c>
      <c r="F1585" s="19" t="str">
        <f aca="false">IF($B1585="","",IFERROR(VLOOKUP($B1585,الموظفين!$A$2:$J$501,6,FALSE()),""))</f>
        <v/>
      </c>
      <c r="G1585" s="19" t="str">
        <f aca="false">IF($B1585="","",IFERROR(VLOOKUP($B1585,الموظفين!$A$2:$J$501,7,FALSE()),""))</f>
        <v/>
      </c>
      <c r="H1585" s="20"/>
      <c r="I1585" s="20"/>
      <c r="J1585" s="21" t="str">
        <f aca="false">IF(OR(H1585="",I1585=""),"",ROUND(MOD(I1585-H1585,1)*24,2))</f>
        <v/>
      </c>
      <c r="K1585" s="22" t="str">
        <f aca="false">IF(OR(H1585="",F1585=""),"",IF(ROUND(MAX(0,MOD(H1585-F1585+0.5,1)-0.5)*1440,0)&gt;IFERROR(VLOOKUP(E1585,الورديات!$A$2:$E$21,5,FALSE()),0),ROUND(MAX(0,MOD(H1585-F1585+0.5,1)-0.5)*1440,0),0))</f>
        <v/>
      </c>
      <c r="L1585" s="22" t="str">
        <f aca="false">IF(OR(I1585="",G1585=""),"",ROUND(MAX(0,MOD(G1585-I1585+0.5,1)-0.5)*1440,0))</f>
        <v/>
      </c>
      <c r="M1585" s="22" t="str">
        <f aca="false">IF(OR(I1585="",G1585=""),"",IF(ROUND(MAX(0,MOD(I1585-G1585+0.5,1)-0.5)*1440,0)&gt;=الإعدادات!$B$8,ROUND(MAX(0,MOD(I1585-G1585+0.5,1)-0.5)*1440,0),0))</f>
        <v/>
      </c>
      <c r="N1585" s="18" t="str">
        <f aca="false">IF(OR(A1585="",B1585=""),"",IF(COUNTIFS(الإجازات!$A$2:$A$1001,B1585,الإجازات!$D$2:$D$1001,"&lt;="&amp;A1585,الإجازات!$E$2:$E$1001,"&gt;="&amp;A1585,الإجازات!$G$2:$G$1001,"مقبولة")=0,"",LOOKUP(2,1/((الإجازات!$A$2:$A$1001=B1585)*(الإجازات!$D$2:$D$1001&lt;=A1585)*(الإجازات!$E$2:$E$1001&gt;=A1585)*(الإجازات!$G$2:$G$1001="مقبولة")),الإجازات!$C$2:$C$1001)))</f>
        <v/>
      </c>
      <c r="O1585" s="17"/>
      <c r="P1585" s="23" t="str">
        <f aca="false">IF(B1585="","",IF(ISNA(MATCH(B1585,الموظفين!$A$2:$A$501,0)),"⚠ كود غير موجود",IF(O1585&lt;&gt;"",O1585,IF(N1585&lt;&gt;"",N1585,IF(H1585="",IF(AND(A1585&lt;&gt;"",WEEKDAY(A1585)=الإعدادات!$B$11),"راحة أسبوعية","غائب"),IF(I1585="","بدون انصراف",IF(N(K1585)&gt;0,"متأخر","حاضر")))))))</f>
        <v/>
      </c>
      <c r="Q1585" s="24" t="str">
        <f aca="false">IF(B1585="","",IF(OR(P1585="غائب",P1585="غياب",P1585="إجازة بدون راتب"),IFERROR(VLOOKUP(B1585,الموظفين!$A$2:$J$501,8,FALSE()),0),0))</f>
        <v/>
      </c>
      <c r="R1585" s="24" t="str">
        <f aca="false">IF(B1585="","",ROUND((N(K1585)+N(L1585))/60*IFERROR(VLOOKUP(B1585,الموظفين!$A$2:$J$501,8,FALSE()),0)/الإعدادات!$B$6*الإعدادات!$B$9,2))</f>
        <v/>
      </c>
      <c r="S1585" s="24" t="str">
        <f aca="false">IF(OR(B1585="",M1585=""),"",ROUND(M1585/60*IFERROR(VLOOKUP(B1585,الموظفين!$A$2:$J$501,9,FALSE()),0),2))</f>
        <v/>
      </c>
      <c r="T1585" s="17"/>
      <c r="U1585" s="23" t="str">
        <f aca="false">IF(OR(A1585="",B1585=""),"",A1585&amp;"|"&amp;B1585)</f>
        <v/>
      </c>
    </row>
    <row r="1586" customFormat="false" ht="15" hidden="false" customHeight="false" outlineLevel="0" collapsed="false">
      <c r="A1586" s="16"/>
      <c r="B1586" s="17"/>
      <c r="C1586" s="18" t="str">
        <f aca="false">IF($B1586="","",IFERROR(VLOOKUP($B1586,الموظفين!$A$2:$J$501,2,FALSE())&amp;"","⚠ كود غير موجود"))</f>
        <v/>
      </c>
      <c r="D1586" s="18" t="str">
        <f aca="false">IF($B1586="","",IFERROR(VLOOKUP($B1586,الموظفين!$A$2:$J$501,3,FALSE())&amp;"",""))</f>
        <v/>
      </c>
      <c r="E1586" s="18" t="str">
        <f aca="false">IF($B1586="","",IFERROR(VLOOKUP($B1586,الموظفين!$A$2:$J$501,5,FALSE())&amp;"",""))</f>
        <v/>
      </c>
      <c r="F1586" s="19" t="str">
        <f aca="false">IF($B1586="","",IFERROR(VLOOKUP($B1586,الموظفين!$A$2:$J$501,6,FALSE()),""))</f>
        <v/>
      </c>
      <c r="G1586" s="19" t="str">
        <f aca="false">IF($B1586="","",IFERROR(VLOOKUP($B1586,الموظفين!$A$2:$J$501,7,FALSE()),""))</f>
        <v/>
      </c>
      <c r="H1586" s="20"/>
      <c r="I1586" s="20"/>
      <c r="J1586" s="21" t="str">
        <f aca="false">IF(OR(H1586="",I1586=""),"",ROUND(MOD(I1586-H1586,1)*24,2))</f>
        <v/>
      </c>
      <c r="K1586" s="22" t="str">
        <f aca="false">IF(OR(H1586="",F1586=""),"",IF(ROUND(MAX(0,MOD(H1586-F1586+0.5,1)-0.5)*1440,0)&gt;IFERROR(VLOOKUP(E1586,الورديات!$A$2:$E$21,5,FALSE()),0),ROUND(MAX(0,MOD(H1586-F1586+0.5,1)-0.5)*1440,0),0))</f>
        <v/>
      </c>
      <c r="L1586" s="22" t="str">
        <f aca="false">IF(OR(I1586="",G1586=""),"",ROUND(MAX(0,MOD(G1586-I1586+0.5,1)-0.5)*1440,0))</f>
        <v/>
      </c>
      <c r="M1586" s="22" t="str">
        <f aca="false">IF(OR(I1586="",G1586=""),"",IF(ROUND(MAX(0,MOD(I1586-G1586+0.5,1)-0.5)*1440,0)&gt;=الإعدادات!$B$8,ROUND(MAX(0,MOD(I1586-G1586+0.5,1)-0.5)*1440,0),0))</f>
        <v/>
      </c>
      <c r="N1586" s="18" t="str">
        <f aca="false">IF(OR(A1586="",B1586=""),"",IF(COUNTIFS(الإجازات!$A$2:$A$1001,B1586,الإجازات!$D$2:$D$1001,"&lt;="&amp;A1586,الإجازات!$E$2:$E$1001,"&gt;="&amp;A1586,الإجازات!$G$2:$G$1001,"مقبولة")=0,"",LOOKUP(2,1/((الإجازات!$A$2:$A$1001=B1586)*(الإجازات!$D$2:$D$1001&lt;=A1586)*(الإجازات!$E$2:$E$1001&gt;=A1586)*(الإجازات!$G$2:$G$1001="مقبولة")),الإجازات!$C$2:$C$1001)))</f>
        <v/>
      </c>
      <c r="O1586" s="17"/>
      <c r="P1586" s="23" t="str">
        <f aca="false">IF(B1586="","",IF(ISNA(MATCH(B1586,الموظفين!$A$2:$A$501,0)),"⚠ كود غير موجود",IF(O1586&lt;&gt;"",O1586,IF(N1586&lt;&gt;"",N1586,IF(H1586="",IF(AND(A1586&lt;&gt;"",WEEKDAY(A1586)=الإعدادات!$B$11),"راحة أسبوعية","غائب"),IF(I1586="","بدون انصراف",IF(N(K1586)&gt;0,"متأخر","حاضر")))))))</f>
        <v/>
      </c>
      <c r="Q1586" s="24" t="str">
        <f aca="false">IF(B1586="","",IF(OR(P1586="غائب",P1586="غياب",P1586="إجازة بدون راتب"),IFERROR(VLOOKUP(B1586,الموظفين!$A$2:$J$501,8,FALSE()),0),0))</f>
        <v/>
      </c>
      <c r="R1586" s="24" t="str">
        <f aca="false">IF(B1586="","",ROUND((N(K1586)+N(L1586))/60*IFERROR(VLOOKUP(B1586,الموظفين!$A$2:$J$501,8,FALSE()),0)/الإعدادات!$B$6*الإعدادات!$B$9,2))</f>
        <v/>
      </c>
      <c r="S1586" s="24" t="str">
        <f aca="false">IF(OR(B1586="",M1586=""),"",ROUND(M1586/60*IFERROR(VLOOKUP(B1586,الموظفين!$A$2:$J$501,9,FALSE()),0),2))</f>
        <v/>
      </c>
      <c r="T1586" s="17"/>
      <c r="U1586" s="23" t="str">
        <f aca="false">IF(OR(A1586="",B1586=""),"",A1586&amp;"|"&amp;B1586)</f>
        <v/>
      </c>
    </row>
    <row r="1587" customFormat="false" ht="15" hidden="false" customHeight="false" outlineLevel="0" collapsed="false">
      <c r="A1587" s="16"/>
      <c r="B1587" s="17"/>
      <c r="C1587" s="18" t="str">
        <f aca="false">IF($B1587="","",IFERROR(VLOOKUP($B1587,الموظفين!$A$2:$J$501,2,FALSE())&amp;"","⚠ كود غير موجود"))</f>
        <v/>
      </c>
      <c r="D1587" s="18" t="str">
        <f aca="false">IF($B1587="","",IFERROR(VLOOKUP($B1587,الموظفين!$A$2:$J$501,3,FALSE())&amp;"",""))</f>
        <v/>
      </c>
      <c r="E1587" s="18" t="str">
        <f aca="false">IF($B1587="","",IFERROR(VLOOKUP($B1587,الموظفين!$A$2:$J$501,5,FALSE())&amp;"",""))</f>
        <v/>
      </c>
      <c r="F1587" s="19" t="str">
        <f aca="false">IF($B1587="","",IFERROR(VLOOKUP($B1587,الموظفين!$A$2:$J$501,6,FALSE()),""))</f>
        <v/>
      </c>
      <c r="G1587" s="19" t="str">
        <f aca="false">IF($B1587="","",IFERROR(VLOOKUP($B1587,الموظفين!$A$2:$J$501,7,FALSE()),""))</f>
        <v/>
      </c>
      <c r="H1587" s="20"/>
      <c r="I1587" s="20"/>
      <c r="J1587" s="21" t="str">
        <f aca="false">IF(OR(H1587="",I1587=""),"",ROUND(MOD(I1587-H1587,1)*24,2))</f>
        <v/>
      </c>
      <c r="K1587" s="22" t="str">
        <f aca="false">IF(OR(H1587="",F1587=""),"",IF(ROUND(MAX(0,MOD(H1587-F1587+0.5,1)-0.5)*1440,0)&gt;IFERROR(VLOOKUP(E1587,الورديات!$A$2:$E$21,5,FALSE()),0),ROUND(MAX(0,MOD(H1587-F1587+0.5,1)-0.5)*1440,0),0))</f>
        <v/>
      </c>
      <c r="L1587" s="22" t="str">
        <f aca="false">IF(OR(I1587="",G1587=""),"",ROUND(MAX(0,MOD(G1587-I1587+0.5,1)-0.5)*1440,0))</f>
        <v/>
      </c>
      <c r="M1587" s="22" t="str">
        <f aca="false">IF(OR(I1587="",G1587=""),"",IF(ROUND(MAX(0,MOD(I1587-G1587+0.5,1)-0.5)*1440,0)&gt;=الإعدادات!$B$8,ROUND(MAX(0,MOD(I1587-G1587+0.5,1)-0.5)*1440,0),0))</f>
        <v/>
      </c>
      <c r="N1587" s="18" t="str">
        <f aca="false">IF(OR(A1587="",B1587=""),"",IF(COUNTIFS(الإجازات!$A$2:$A$1001,B1587,الإجازات!$D$2:$D$1001,"&lt;="&amp;A1587,الإجازات!$E$2:$E$1001,"&gt;="&amp;A1587,الإجازات!$G$2:$G$1001,"مقبولة")=0,"",LOOKUP(2,1/((الإجازات!$A$2:$A$1001=B1587)*(الإجازات!$D$2:$D$1001&lt;=A1587)*(الإجازات!$E$2:$E$1001&gt;=A1587)*(الإجازات!$G$2:$G$1001="مقبولة")),الإجازات!$C$2:$C$1001)))</f>
        <v/>
      </c>
      <c r="O1587" s="17"/>
      <c r="P1587" s="23" t="str">
        <f aca="false">IF(B1587="","",IF(ISNA(MATCH(B1587,الموظفين!$A$2:$A$501,0)),"⚠ كود غير موجود",IF(O1587&lt;&gt;"",O1587,IF(N1587&lt;&gt;"",N1587,IF(H1587="",IF(AND(A1587&lt;&gt;"",WEEKDAY(A1587)=الإعدادات!$B$11),"راحة أسبوعية","غائب"),IF(I1587="","بدون انصراف",IF(N(K1587)&gt;0,"متأخر","حاضر")))))))</f>
        <v/>
      </c>
      <c r="Q1587" s="24" t="str">
        <f aca="false">IF(B1587="","",IF(OR(P1587="غائب",P1587="غياب",P1587="إجازة بدون راتب"),IFERROR(VLOOKUP(B1587,الموظفين!$A$2:$J$501,8,FALSE()),0),0))</f>
        <v/>
      </c>
      <c r="R1587" s="24" t="str">
        <f aca="false">IF(B1587="","",ROUND((N(K1587)+N(L1587))/60*IFERROR(VLOOKUP(B1587,الموظفين!$A$2:$J$501,8,FALSE()),0)/الإعدادات!$B$6*الإعدادات!$B$9,2))</f>
        <v/>
      </c>
      <c r="S1587" s="24" t="str">
        <f aca="false">IF(OR(B1587="",M1587=""),"",ROUND(M1587/60*IFERROR(VLOOKUP(B1587,الموظفين!$A$2:$J$501,9,FALSE()),0),2))</f>
        <v/>
      </c>
      <c r="T1587" s="17"/>
      <c r="U1587" s="23" t="str">
        <f aca="false">IF(OR(A1587="",B1587=""),"",A1587&amp;"|"&amp;B1587)</f>
        <v/>
      </c>
    </row>
    <row r="1588" customFormat="false" ht="15" hidden="false" customHeight="false" outlineLevel="0" collapsed="false">
      <c r="A1588" s="16"/>
      <c r="B1588" s="17"/>
      <c r="C1588" s="18" t="str">
        <f aca="false">IF($B1588="","",IFERROR(VLOOKUP($B1588,الموظفين!$A$2:$J$501,2,FALSE())&amp;"","⚠ كود غير موجود"))</f>
        <v/>
      </c>
      <c r="D1588" s="18" t="str">
        <f aca="false">IF($B1588="","",IFERROR(VLOOKUP($B1588,الموظفين!$A$2:$J$501,3,FALSE())&amp;"",""))</f>
        <v/>
      </c>
      <c r="E1588" s="18" t="str">
        <f aca="false">IF($B1588="","",IFERROR(VLOOKUP($B1588,الموظفين!$A$2:$J$501,5,FALSE())&amp;"",""))</f>
        <v/>
      </c>
      <c r="F1588" s="19" t="str">
        <f aca="false">IF($B1588="","",IFERROR(VLOOKUP($B1588,الموظفين!$A$2:$J$501,6,FALSE()),""))</f>
        <v/>
      </c>
      <c r="G1588" s="19" t="str">
        <f aca="false">IF($B1588="","",IFERROR(VLOOKUP($B1588,الموظفين!$A$2:$J$501,7,FALSE()),""))</f>
        <v/>
      </c>
      <c r="H1588" s="20"/>
      <c r="I1588" s="20"/>
      <c r="J1588" s="21" t="str">
        <f aca="false">IF(OR(H1588="",I1588=""),"",ROUND(MOD(I1588-H1588,1)*24,2))</f>
        <v/>
      </c>
      <c r="K1588" s="22" t="str">
        <f aca="false">IF(OR(H1588="",F1588=""),"",IF(ROUND(MAX(0,MOD(H1588-F1588+0.5,1)-0.5)*1440,0)&gt;IFERROR(VLOOKUP(E1588,الورديات!$A$2:$E$21,5,FALSE()),0),ROUND(MAX(0,MOD(H1588-F1588+0.5,1)-0.5)*1440,0),0))</f>
        <v/>
      </c>
      <c r="L1588" s="22" t="str">
        <f aca="false">IF(OR(I1588="",G1588=""),"",ROUND(MAX(0,MOD(G1588-I1588+0.5,1)-0.5)*1440,0))</f>
        <v/>
      </c>
      <c r="M1588" s="22" t="str">
        <f aca="false">IF(OR(I1588="",G1588=""),"",IF(ROUND(MAX(0,MOD(I1588-G1588+0.5,1)-0.5)*1440,0)&gt;=الإعدادات!$B$8,ROUND(MAX(0,MOD(I1588-G1588+0.5,1)-0.5)*1440,0),0))</f>
        <v/>
      </c>
      <c r="N1588" s="18" t="str">
        <f aca="false">IF(OR(A1588="",B1588=""),"",IF(COUNTIFS(الإجازات!$A$2:$A$1001,B1588,الإجازات!$D$2:$D$1001,"&lt;="&amp;A1588,الإجازات!$E$2:$E$1001,"&gt;="&amp;A1588,الإجازات!$G$2:$G$1001,"مقبولة")=0,"",LOOKUP(2,1/((الإجازات!$A$2:$A$1001=B1588)*(الإجازات!$D$2:$D$1001&lt;=A1588)*(الإجازات!$E$2:$E$1001&gt;=A1588)*(الإجازات!$G$2:$G$1001="مقبولة")),الإجازات!$C$2:$C$1001)))</f>
        <v/>
      </c>
      <c r="O1588" s="17"/>
      <c r="P1588" s="23" t="str">
        <f aca="false">IF(B1588="","",IF(ISNA(MATCH(B1588,الموظفين!$A$2:$A$501,0)),"⚠ كود غير موجود",IF(O1588&lt;&gt;"",O1588,IF(N1588&lt;&gt;"",N1588,IF(H1588="",IF(AND(A1588&lt;&gt;"",WEEKDAY(A1588)=الإعدادات!$B$11),"راحة أسبوعية","غائب"),IF(I1588="","بدون انصراف",IF(N(K1588)&gt;0,"متأخر","حاضر")))))))</f>
        <v/>
      </c>
      <c r="Q1588" s="24" t="str">
        <f aca="false">IF(B1588="","",IF(OR(P1588="غائب",P1588="غياب",P1588="إجازة بدون راتب"),IFERROR(VLOOKUP(B1588,الموظفين!$A$2:$J$501,8,FALSE()),0),0))</f>
        <v/>
      </c>
      <c r="R1588" s="24" t="str">
        <f aca="false">IF(B1588="","",ROUND((N(K1588)+N(L1588))/60*IFERROR(VLOOKUP(B1588,الموظفين!$A$2:$J$501,8,FALSE()),0)/الإعدادات!$B$6*الإعدادات!$B$9,2))</f>
        <v/>
      </c>
      <c r="S1588" s="24" t="str">
        <f aca="false">IF(OR(B1588="",M1588=""),"",ROUND(M1588/60*IFERROR(VLOOKUP(B1588,الموظفين!$A$2:$J$501,9,FALSE()),0),2))</f>
        <v/>
      </c>
      <c r="T1588" s="17"/>
      <c r="U1588" s="23" t="str">
        <f aca="false">IF(OR(A1588="",B1588=""),"",A1588&amp;"|"&amp;B1588)</f>
        <v/>
      </c>
    </row>
    <row r="1589" customFormat="false" ht="15" hidden="false" customHeight="false" outlineLevel="0" collapsed="false">
      <c r="A1589" s="16"/>
      <c r="B1589" s="17"/>
      <c r="C1589" s="18" t="str">
        <f aca="false">IF($B1589="","",IFERROR(VLOOKUP($B1589,الموظفين!$A$2:$J$501,2,FALSE())&amp;"","⚠ كود غير موجود"))</f>
        <v/>
      </c>
      <c r="D1589" s="18" t="str">
        <f aca="false">IF($B1589="","",IFERROR(VLOOKUP($B1589,الموظفين!$A$2:$J$501,3,FALSE())&amp;"",""))</f>
        <v/>
      </c>
      <c r="E1589" s="18" t="str">
        <f aca="false">IF($B1589="","",IFERROR(VLOOKUP($B1589,الموظفين!$A$2:$J$501,5,FALSE())&amp;"",""))</f>
        <v/>
      </c>
      <c r="F1589" s="19" t="str">
        <f aca="false">IF($B1589="","",IFERROR(VLOOKUP($B1589,الموظفين!$A$2:$J$501,6,FALSE()),""))</f>
        <v/>
      </c>
      <c r="G1589" s="19" t="str">
        <f aca="false">IF($B1589="","",IFERROR(VLOOKUP($B1589,الموظفين!$A$2:$J$501,7,FALSE()),""))</f>
        <v/>
      </c>
      <c r="H1589" s="20"/>
      <c r="I1589" s="20"/>
      <c r="J1589" s="21" t="str">
        <f aca="false">IF(OR(H1589="",I1589=""),"",ROUND(MOD(I1589-H1589,1)*24,2))</f>
        <v/>
      </c>
      <c r="K1589" s="22" t="str">
        <f aca="false">IF(OR(H1589="",F1589=""),"",IF(ROUND(MAX(0,MOD(H1589-F1589+0.5,1)-0.5)*1440,0)&gt;IFERROR(VLOOKUP(E1589,الورديات!$A$2:$E$21,5,FALSE()),0),ROUND(MAX(0,MOD(H1589-F1589+0.5,1)-0.5)*1440,0),0))</f>
        <v/>
      </c>
      <c r="L1589" s="22" t="str">
        <f aca="false">IF(OR(I1589="",G1589=""),"",ROUND(MAX(0,MOD(G1589-I1589+0.5,1)-0.5)*1440,0))</f>
        <v/>
      </c>
      <c r="M1589" s="22" t="str">
        <f aca="false">IF(OR(I1589="",G1589=""),"",IF(ROUND(MAX(0,MOD(I1589-G1589+0.5,1)-0.5)*1440,0)&gt;=الإعدادات!$B$8,ROUND(MAX(0,MOD(I1589-G1589+0.5,1)-0.5)*1440,0),0))</f>
        <v/>
      </c>
      <c r="N1589" s="18" t="str">
        <f aca="false">IF(OR(A1589="",B1589=""),"",IF(COUNTIFS(الإجازات!$A$2:$A$1001,B1589,الإجازات!$D$2:$D$1001,"&lt;="&amp;A1589,الإجازات!$E$2:$E$1001,"&gt;="&amp;A1589,الإجازات!$G$2:$G$1001,"مقبولة")=0,"",LOOKUP(2,1/((الإجازات!$A$2:$A$1001=B1589)*(الإجازات!$D$2:$D$1001&lt;=A1589)*(الإجازات!$E$2:$E$1001&gt;=A1589)*(الإجازات!$G$2:$G$1001="مقبولة")),الإجازات!$C$2:$C$1001)))</f>
        <v/>
      </c>
      <c r="O1589" s="17"/>
      <c r="P1589" s="23" t="str">
        <f aca="false">IF(B1589="","",IF(ISNA(MATCH(B1589,الموظفين!$A$2:$A$501,0)),"⚠ كود غير موجود",IF(O1589&lt;&gt;"",O1589,IF(N1589&lt;&gt;"",N1589,IF(H1589="",IF(AND(A1589&lt;&gt;"",WEEKDAY(A1589)=الإعدادات!$B$11),"راحة أسبوعية","غائب"),IF(I1589="","بدون انصراف",IF(N(K1589)&gt;0,"متأخر","حاضر")))))))</f>
        <v/>
      </c>
      <c r="Q1589" s="24" t="str">
        <f aca="false">IF(B1589="","",IF(OR(P1589="غائب",P1589="غياب",P1589="إجازة بدون راتب"),IFERROR(VLOOKUP(B1589,الموظفين!$A$2:$J$501,8,FALSE()),0),0))</f>
        <v/>
      </c>
      <c r="R1589" s="24" t="str">
        <f aca="false">IF(B1589="","",ROUND((N(K1589)+N(L1589))/60*IFERROR(VLOOKUP(B1589,الموظفين!$A$2:$J$501,8,FALSE()),0)/الإعدادات!$B$6*الإعدادات!$B$9,2))</f>
        <v/>
      </c>
      <c r="S1589" s="24" t="str">
        <f aca="false">IF(OR(B1589="",M1589=""),"",ROUND(M1589/60*IFERROR(VLOOKUP(B1589,الموظفين!$A$2:$J$501,9,FALSE()),0),2))</f>
        <v/>
      </c>
      <c r="T1589" s="17"/>
      <c r="U1589" s="23" t="str">
        <f aca="false">IF(OR(A1589="",B1589=""),"",A1589&amp;"|"&amp;B1589)</f>
        <v/>
      </c>
    </row>
    <row r="1590" customFormat="false" ht="15" hidden="false" customHeight="false" outlineLevel="0" collapsed="false">
      <c r="A1590" s="16"/>
      <c r="B1590" s="17"/>
      <c r="C1590" s="18" t="str">
        <f aca="false">IF($B1590="","",IFERROR(VLOOKUP($B1590,الموظفين!$A$2:$J$501,2,FALSE())&amp;"","⚠ كود غير موجود"))</f>
        <v/>
      </c>
      <c r="D1590" s="18" t="str">
        <f aca="false">IF($B1590="","",IFERROR(VLOOKUP($B1590,الموظفين!$A$2:$J$501,3,FALSE())&amp;"",""))</f>
        <v/>
      </c>
      <c r="E1590" s="18" t="str">
        <f aca="false">IF($B1590="","",IFERROR(VLOOKUP($B1590,الموظفين!$A$2:$J$501,5,FALSE())&amp;"",""))</f>
        <v/>
      </c>
      <c r="F1590" s="19" t="str">
        <f aca="false">IF($B1590="","",IFERROR(VLOOKUP($B1590,الموظفين!$A$2:$J$501,6,FALSE()),""))</f>
        <v/>
      </c>
      <c r="G1590" s="19" t="str">
        <f aca="false">IF($B1590="","",IFERROR(VLOOKUP($B1590,الموظفين!$A$2:$J$501,7,FALSE()),""))</f>
        <v/>
      </c>
      <c r="H1590" s="20"/>
      <c r="I1590" s="20"/>
      <c r="J1590" s="21" t="str">
        <f aca="false">IF(OR(H1590="",I1590=""),"",ROUND(MOD(I1590-H1590,1)*24,2))</f>
        <v/>
      </c>
      <c r="K1590" s="22" t="str">
        <f aca="false">IF(OR(H1590="",F1590=""),"",IF(ROUND(MAX(0,MOD(H1590-F1590+0.5,1)-0.5)*1440,0)&gt;IFERROR(VLOOKUP(E1590,الورديات!$A$2:$E$21,5,FALSE()),0),ROUND(MAX(0,MOD(H1590-F1590+0.5,1)-0.5)*1440,0),0))</f>
        <v/>
      </c>
      <c r="L1590" s="22" t="str">
        <f aca="false">IF(OR(I1590="",G1590=""),"",ROUND(MAX(0,MOD(G1590-I1590+0.5,1)-0.5)*1440,0))</f>
        <v/>
      </c>
      <c r="M1590" s="22" t="str">
        <f aca="false">IF(OR(I1590="",G1590=""),"",IF(ROUND(MAX(0,MOD(I1590-G1590+0.5,1)-0.5)*1440,0)&gt;=الإعدادات!$B$8,ROUND(MAX(0,MOD(I1590-G1590+0.5,1)-0.5)*1440,0),0))</f>
        <v/>
      </c>
      <c r="N1590" s="18" t="str">
        <f aca="false">IF(OR(A1590="",B1590=""),"",IF(COUNTIFS(الإجازات!$A$2:$A$1001,B1590,الإجازات!$D$2:$D$1001,"&lt;="&amp;A1590,الإجازات!$E$2:$E$1001,"&gt;="&amp;A1590,الإجازات!$G$2:$G$1001,"مقبولة")=0,"",LOOKUP(2,1/((الإجازات!$A$2:$A$1001=B1590)*(الإجازات!$D$2:$D$1001&lt;=A1590)*(الإجازات!$E$2:$E$1001&gt;=A1590)*(الإجازات!$G$2:$G$1001="مقبولة")),الإجازات!$C$2:$C$1001)))</f>
        <v/>
      </c>
      <c r="O1590" s="17"/>
      <c r="P1590" s="23" t="str">
        <f aca="false">IF(B1590="","",IF(ISNA(MATCH(B1590,الموظفين!$A$2:$A$501,0)),"⚠ كود غير موجود",IF(O1590&lt;&gt;"",O1590,IF(N1590&lt;&gt;"",N1590,IF(H1590="",IF(AND(A1590&lt;&gt;"",WEEKDAY(A1590)=الإعدادات!$B$11),"راحة أسبوعية","غائب"),IF(I1590="","بدون انصراف",IF(N(K1590)&gt;0,"متأخر","حاضر")))))))</f>
        <v/>
      </c>
      <c r="Q1590" s="24" t="str">
        <f aca="false">IF(B1590="","",IF(OR(P1590="غائب",P1590="غياب",P1590="إجازة بدون راتب"),IFERROR(VLOOKUP(B1590,الموظفين!$A$2:$J$501,8,FALSE()),0),0))</f>
        <v/>
      </c>
      <c r="R1590" s="24" t="str">
        <f aca="false">IF(B1590="","",ROUND((N(K1590)+N(L1590))/60*IFERROR(VLOOKUP(B1590,الموظفين!$A$2:$J$501,8,FALSE()),0)/الإعدادات!$B$6*الإعدادات!$B$9,2))</f>
        <v/>
      </c>
      <c r="S1590" s="24" t="str">
        <f aca="false">IF(OR(B1590="",M1590=""),"",ROUND(M1590/60*IFERROR(VLOOKUP(B1590,الموظفين!$A$2:$J$501,9,FALSE()),0),2))</f>
        <v/>
      </c>
      <c r="T1590" s="17"/>
      <c r="U1590" s="23" t="str">
        <f aca="false">IF(OR(A1590="",B1590=""),"",A1590&amp;"|"&amp;B1590)</f>
        <v/>
      </c>
    </row>
    <row r="1591" customFormat="false" ht="15" hidden="false" customHeight="false" outlineLevel="0" collapsed="false">
      <c r="A1591" s="16"/>
      <c r="B1591" s="17"/>
      <c r="C1591" s="18" t="str">
        <f aca="false">IF($B1591="","",IFERROR(VLOOKUP($B1591,الموظفين!$A$2:$J$501,2,FALSE())&amp;"","⚠ كود غير موجود"))</f>
        <v/>
      </c>
      <c r="D1591" s="18" t="str">
        <f aca="false">IF($B1591="","",IFERROR(VLOOKUP($B1591,الموظفين!$A$2:$J$501,3,FALSE())&amp;"",""))</f>
        <v/>
      </c>
      <c r="E1591" s="18" t="str">
        <f aca="false">IF($B1591="","",IFERROR(VLOOKUP($B1591,الموظفين!$A$2:$J$501,5,FALSE())&amp;"",""))</f>
        <v/>
      </c>
      <c r="F1591" s="19" t="str">
        <f aca="false">IF($B1591="","",IFERROR(VLOOKUP($B1591,الموظفين!$A$2:$J$501,6,FALSE()),""))</f>
        <v/>
      </c>
      <c r="G1591" s="19" t="str">
        <f aca="false">IF($B1591="","",IFERROR(VLOOKUP($B1591,الموظفين!$A$2:$J$501,7,FALSE()),""))</f>
        <v/>
      </c>
      <c r="H1591" s="20"/>
      <c r="I1591" s="20"/>
      <c r="J1591" s="21" t="str">
        <f aca="false">IF(OR(H1591="",I1591=""),"",ROUND(MOD(I1591-H1591,1)*24,2))</f>
        <v/>
      </c>
      <c r="K1591" s="22" t="str">
        <f aca="false">IF(OR(H1591="",F1591=""),"",IF(ROUND(MAX(0,MOD(H1591-F1591+0.5,1)-0.5)*1440,0)&gt;IFERROR(VLOOKUP(E1591,الورديات!$A$2:$E$21,5,FALSE()),0),ROUND(MAX(0,MOD(H1591-F1591+0.5,1)-0.5)*1440,0),0))</f>
        <v/>
      </c>
      <c r="L1591" s="22" t="str">
        <f aca="false">IF(OR(I1591="",G1591=""),"",ROUND(MAX(0,MOD(G1591-I1591+0.5,1)-0.5)*1440,0))</f>
        <v/>
      </c>
      <c r="M1591" s="22" t="str">
        <f aca="false">IF(OR(I1591="",G1591=""),"",IF(ROUND(MAX(0,MOD(I1591-G1591+0.5,1)-0.5)*1440,0)&gt;=الإعدادات!$B$8,ROUND(MAX(0,MOD(I1591-G1591+0.5,1)-0.5)*1440,0),0))</f>
        <v/>
      </c>
      <c r="N1591" s="18" t="str">
        <f aca="false">IF(OR(A1591="",B1591=""),"",IF(COUNTIFS(الإجازات!$A$2:$A$1001,B1591,الإجازات!$D$2:$D$1001,"&lt;="&amp;A1591,الإجازات!$E$2:$E$1001,"&gt;="&amp;A1591,الإجازات!$G$2:$G$1001,"مقبولة")=0,"",LOOKUP(2,1/((الإجازات!$A$2:$A$1001=B1591)*(الإجازات!$D$2:$D$1001&lt;=A1591)*(الإجازات!$E$2:$E$1001&gt;=A1591)*(الإجازات!$G$2:$G$1001="مقبولة")),الإجازات!$C$2:$C$1001)))</f>
        <v/>
      </c>
      <c r="O1591" s="17"/>
      <c r="P1591" s="23" t="str">
        <f aca="false">IF(B1591="","",IF(ISNA(MATCH(B1591,الموظفين!$A$2:$A$501,0)),"⚠ كود غير موجود",IF(O1591&lt;&gt;"",O1591,IF(N1591&lt;&gt;"",N1591,IF(H1591="",IF(AND(A1591&lt;&gt;"",WEEKDAY(A1591)=الإعدادات!$B$11),"راحة أسبوعية","غائب"),IF(I1591="","بدون انصراف",IF(N(K1591)&gt;0,"متأخر","حاضر")))))))</f>
        <v/>
      </c>
      <c r="Q1591" s="24" t="str">
        <f aca="false">IF(B1591="","",IF(OR(P1591="غائب",P1591="غياب",P1591="إجازة بدون راتب"),IFERROR(VLOOKUP(B1591,الموظفين!$A$2:$J$501,8,FALSE()),0),0))</f>
        <v/>
      </c>
      <c r="R1591" s="24" t="str">
        <f aca="false">IF(B1591="","",ROUND((N(K1591)+N(L1591))/60*IFERROR(VLOOKUP(B1591,الموظفين!$A$2:$J$501,8,FALSE()),0)/الإعدادات!$B$6*الإعدادات!$B$9,2))</f>
        <v/>
      </c>
      <c r="S1591" s="24" t="str">
        <f aca="false">IF(OR(B1591="",M1591=""),"",ROUND(M1591/60*IFERROR(VLOOKUP(B1591,الموظفين!$A$2:$J$501,9,FALSE()),0),2))</f>
        <v/>
      </c>
      <c r="T1591" s="17"/>
      <c r="U1591" s="23" t="str">
        <f aca="false">IF(OR(A1591="",B1591=""),"",A1591&amp;"|"&amp;B1591)</f>
        <v/>
      </c>
    </row>
    <row r="1592" customFormat="false" ht="15" hidden="false" customHeight="false" outlineLevel="0" collapsed="false">
      <c r="A1592" s="16"/>
      <c r="B1592" s="17"/>
      <c r="C1592" s="18" t="str">
        <f aca="false">IF($B1592="","",IFERROR(VLOOKUP($B1592,الموظفين!$A$2:$J$501,2,FALSE())&amp;"","⚠ كود غير موجود"))</f>
        <v/>
      </c>
      <c r="D1592" s="18" t="str">
        <f aca="false">IF($B1592="","",IFERROR(VLOOKUP($B1592,الموظفين!$A$2:$J$501,3,FALSE())&amp;"",""))</f>
        <v/>
      </c>
      <c r="E1592" s="18" t="str">
        <f aca="false">IF($B1592="","",IFERROR(VLOOKUP($B1592,الموظفين!$A$2:$J$501,5,FALSE())&amp;"",""))</f>
        <v/>
      </c>
      <c r="F1592" s="19" t="str">
        <f aca="false">IF($B1592="","",IFERROR(VLOOKUP($B1592,الموظفين!$A$2:$J$501,6,FALSE()),""))</f>
        <v/>
      </c>
      <c r="G1592" s="19" t="str">
        <f aca="false">IF($B1592="","",IFERROR(VLOOKUP($B1592,الموظفين!$A$2:$J$501,7,FALSE()),""))</f>
        <v/>
      </c>
      <c r="H1592" s="20"/>
      <c r="I1592" s="20"/>
      <c r="J1592" s="21" t="str">
        <f aca="false">IF(OR(H1592="",I1592=""),"",ROUND(MOD(I1592-H1592,1)*24,2))</f>
        <v/>
      </c>
      <c r="K1592" s="22" t="str">
        <f aca="false">IF(OR(H1592="",F1592=""),"",IF(ROUND(MAX(0,MOD(H1592-F1592+0.5,1)-0.5)*1440,0)&gt;IFERROR(VLOOKUP(E1592,الورديات!$A$2:$E$21,5,FALSE()),0),ROUND(MAX(0,MOD(H1592-F1592+0.5,1)-0.5)*1440,0),0))</f>
        <v/>
      </c>
      <c r="L1592" s="22" t="str">
        <f aca="false">IF(OR(I1592="",G1592=""),"",ROUND(MAX(0,MOD(G1592-I1592+0.5,1)-0.5)*1440,0))</f>
        <v/>
      </c>
      <c r="M1592" s="22" t="str">
        <f aca="false">IF(OR(I1592="",G1592=""),"",IF(ROUND(MAX(0,MOD(I1592-G1592+0.5,1)-0.5)*1440,0)&gt;=الإعدادات!$B$8,ROUND(MAX(0,MOD(I1592-G1592+0.5,1)-0.5)*1440,0),0))</f>
        <v/>
      </c>
      <c r="N1592" s="18" t="str">
        <f aca="false">IF(OR(A1592="",B1592=""),"",IF(COUNTIFS(الإجازات!$A$2:$A$1001,B1592,الإجازات!$D$2:$D$1001,"&lt;="&amp;A1592,الإجازات!$E$2:$E$1001,"&gt;="&amp;A1592,الإجازات!$G$2:$G$1001,"مقبولة")=0,"",LOOKUP(2,1/((الإجازات!$A$2:$A$1001=B1592)*(الإجازات!$D$2:$D$1001&lt;=A1592)*(الإجازات!$E$2:$E$1001&gt;=A1592)*(الإجازات!$G$2:$G$1001="مقبولة")),الإجازات!$C$2:$C$1001)))</f>
        <v/>
      </c>
      <c r="O1592" s="17"/>
      <c r="P1592" s="23" t="str">
        <f aca="false">IF(B1592="","",IF(ISNA(MATCH(B1592,الموظفين!$A$2:$A$501,0)),"⚠ كود غير موجود",IF(O1592&lt;&gt;"",O1592,IF(N1592&lt;&gt;"",N1592,IF(H1592="",IF(AND(A1592&lt;&gt;"",WEEKDAY(A1592)=الإعدادات!$B$11),"راحة أسبوعية","غائب"),IF(I1592="","بدون انصراف",IF(N(K1592)&gt;0,"متأخر","حاضر")))))))</f>
        <v/>
      </c>
      <c r="Q1592" s="24" t="str">
        <f aca="false">IF(B1592="","",IF(OR(P1592="غائب",P1592="غياب",P1592="إجازة بدون راتب"),IFERROR(VLOOKUP(B1592,الموظفين!$A$2:$J$501,8,FALSE()),0),0))</f>
        <v/>
      </c>
      <c r="R1592" s="24" t="str">
        <f aca="false">IF(B1592="","",ROUND((N(K1592)+N(L1592))/60*IFERROR(VLOOKUP(B1592,الموظفين!$A$2:$J$501,8,FALSE()),0)/الإعدادات!$B$6*الإعدادات!$B$9,2))</f>
        <v/>
      </c>
      <c r="S1592" s="24" t="str">
        <f aca="false">IF(OR(B1592="",M1592=""),"",ROUND(M1592/60*IFERROR(VLOOKUP(B1592,الموظفين!$A$2:$J$501,9,FALSE()),0),2))</f>
        <v/>
      </c>
      <c r="T1592" s="17"/>
      <c r="U1592" s="23" t="str">
        <f aca="false">IF(OR(A1592="",B1592=""),"",A1592&amp;"|"&amp;B1592)</f>
        <v/>
      </c>
    </row>
    <row r="1593" customFormat="false" ht="15" hidden="false" customHeight="false" outlineLevel="0" collapsed="false">
      <c r="A1593" s="16"/>
      <c r="B1593" s="17"/>
      <c r="C1593" s="18" t="str">
        <f aca="false">IF($B1593="","",IFERROR(VLOOKUP($B1593,الموظفين!$A$2:$J$501,2,FALSE())&amp;"","⚠ كود غير موجود"))</f>
        <v/>
      </c>
      <c r="D1593" s="18" t="str">
        <f aca="false">IF($B1593="","",IFERROR(VLOOKUP($B1593,الموظفين!$A$2:$J$501,3,FALSE())&amp;"",""))</f>
        <v/>
      </c>
      <c r="E1593" s="18" t="str">
        <f aca="false">IF($B1593="","",IFERROR(VLOOKUP($B1593,الموظفين!$A$2:$J$501,5,FALSE())&amp;"",""))</f>
        <v/>
      </c>
      <c r="F1593" s="19" t="str">
        <f aca="false">IF($B1593="","",IFERROR(VLOOKUP($B1593,الموظفين!$A$2:$J$501,6,FALSE()),""))</f>
        <v/>
      </c>
      <c r="G1593" s="19" t="str">
        <f aca="false">IF($B1593="","",IFERROR(VLOOKUP($B1593,الموظفين!$A$2:$J$501,7,FALSE()),""))</f>
        <v/>
      </c>
      <c r="H1593" s="20"/>
      <c r="I1593" s="20"/>
      <c r="J1593" s="21" t="str">
        <f aca="false">IF(OR(H1593="",I1593=""),"",ROUND(MOD(I1593-H1593,1)*24,2))</f>
        <v/>
      </c>
      <c r="K1593" s="22" t="str">
        <f aca="false">IF(OR(H1593="",F1593=""),"",IF(ROUND(MAX(0,MOD(H1593-F1593+0.5,1)-0.5)*1440,0)&gt;IFERROR(VLOOKUP(E1593,الورديات!$A$2:$E$21,5,FALSE()),0),ROUND(MAX(0,MOD(H1593-F1593+0.5,1)-0.5)*1440,0),0))</f>
        <v/>
      </c>
      <c r="L1593" s="22" t="str">
        <f aca="false">IF(OR(I1593="",G1593=""),"",ROUND(MAX(0,MOD(G1593-I1593+0.5,1)-0.5)*1440,0))</f>
        <v/>
      </c>
      <c r="M1593" s="22" t="str">
        <f aca="false">IF(OR(I1593="",G1593=""),"",IF(ROUND(MAX(0,MOD(I1593-G1593+0.5,1)-0.5)*1440,0)&gt;=الإعدادات!$B$8,ROUND(MAX(0,MOD(I1593-G1593+0.5,1)-0.5)*1440,0),0))</f>
        <v/>
      </c>
      <c r="N1593" s="18" t="str">
        <f aca="false">IF(OR(A1593="",B1593=""),"",IF(COUNTIFS(الإجازات!$A$2:$A$1001,B1593,الإجازات!$D$2:$D$1001,"&lt;="&amp;A1593,الإجازات!$E$2:$E$1001,"&gt;="&amp;A1593,الإجازات!$G$2:$G$1001,"مقبولة")=0,"",LOOKUP(2,1/((الإجازات!$A$2:$A$1001=B1593)*(الإجازات!$D$2:$D$1001&lt;=A1593)*(الإجازات!$E$2:$E$1001&gt;=A1593)*(الإجازات!$G$2:$G$1001="مقبولة")),الإجازات!$C$2:$C$1001)))</f>
        <v/>
      </c>
      <c r="O1593" s="17"/>
      <c r="P1593" s="23" t="str">
        <f aca="false">IF(B1593="","",IF(ISNA(MATCH(B1593,الموظفين!$A$2:$A$501,0)),"⚠ كود غير موجود",IF(O1593&lt;&gt;"",O1593,IF(N1593&lt;&gt;"",N1593,IF(H1593="",IF(AND(A1593&lt;&gt;"",WEEKDAY(A1593)=الإعدادات!$B$11),"راحة أسبوعية","غائب"),IF(I1593="","بدون انصراف",IF(N(K1593)&gt;0,"متأخر","حاضر")))))))</f>
        <v/>
      </c>
      <c r="Q1593" s="24" t="str">
        <f aca="false">IF(B1593="","",IF(OR(P1593="غائب",P1593="غياب",P1593="إجازة بدون راتب"),IFERROR(VLOOKUP(B1593,الموظفين!$A$2:$J$501,8,FALSE()),0),0))</f>
        <v/>
      </c>
      <c r="R1593" s="24" t="str">
        <f aca="false">IF(B1593="","",ROUND((N(K1593)+N(L1593))/60*IFERROR(VLOOKUP(B1593,الموظفين!$A$2:$J$501,8,FALSE()),0)/الإعدادات!$B$6*الإعدادات!$B$9,2))</f>
        <v/>
      </c>
      <c r="S1593" s="24" t="str">
        <f aca="false">IF(OR(B1593="",M1593=""),"",ROUND(M1593/60*IFERROR(VLOOKUP(B1593,الموظفين!$A$2:$J$501,9,FALSE()),0),2))</f>
        <v/>
      </c>
      <c r="T1593" s="17"/>
      <c r="U1593" s="23" t="str">
        <f aca="false">IF(OR(A1593="",B1593=""),"",A1593&amp;"|"&amp;B1593)</f>
        <v/>
      </c>
    </row>
    <row r="1594" customFormat="false" ht="15" hidden="false" customHeight="false" outlineLevel="0" collapsed="false">
      <c r="A1594" s="16"/>
      <c r="B1594" s="17"/>
      <c r="C1594" s="18" t="str">
        <f aca="false">IF($B1594="","",IFERROR(VLOOKUP($B1594,الموظفين!$A$2:$J$501,2,FALSE())&amp;"","⚠ كود غير موجود"))</f>
        <v/>
      </c>
      <c r="D1594" s="18" t="str">
        <f aca="false">IF($B1594="","",IFERROR(VLOOKUP($B1594,الموظفين!$A$2:$J$501,3,FALSE())&amp;"",""))</f>
        <v/>
      </c>
      <c r="E1594" s="18" t="str">
        <f aca="false">IF($B1594="","",IFERROR(VLOOKUP($B1594,الموظفين!$A$2:$J$501,5,FALSE())&amp;"",""))</f>
        <v/>
      </c>
      <c r="F1594" s="19" t="str">
        <f aca="false">IF($B1594="","",IFERROR(VLOOKUP($B1594,الموظفين!$A$2:$J$501,6,FALSE()),""))</f>
        <v/>
      </c>
      <c r="G1594" s="19" t="str">
        <f aca="false">IF($B1594="","",IFERROR(VLOOKUP($B1594,الموظفين!$A$2:$J$501,7,FALSE()),""))</f>
        <v/>
      </c>
      <c r="H1594" s="20"/>
      <c r="I1594" s="20"/>
      <c r="J1594" s="21" t="str">
        <f aca="false">IF(OR(H1594="",I1594=""),"",ROUND(MOD(I1594-H1594,1)*24,2))</f>
        <v/>
      </c>
      <c r="K1594" s="22" t="str">
        <f aca="false">IF(OR(H1594="",F1594=""),"",IF(ROUND(MAX(0,MOD(H1594-F1594+0.5,1)-0.5)*1440,0)&gt;IFERROR(VLOOKUP(E1594,الورديات!$A$2:$E$21,5,FALSE()),0),ROUND(MAX(0,MOD(H1594-F1594+0.5,1)-0.5)*1440,0),0))</f>
        <v/>
      </c>
      <c r="L1594" s="22" t="str">
        <f aca="false">IF(OR(I1594="",G1594=""),"",ROUND(MAX(0,MOD(G1594-I1594+0.5,1)-0.5)*1440,0))</f>
        <v/>
      </c>
      <c r="M1594" s="22" t="str">
        <f aca="false">IF(OR(I1594="",G1594=""),"",IF(ROUND(MAX(0,MOD(I1594-G1594+0.5,1)-0.5)*1440,0)&gt;=الإعدادات!$B$8,ROUND(MAX(0,MOD(I1594-G1594+0.5,1)-0.5)*1440,0),0))</f>
        <v/>
      </c>
      <c r="N1594" s="18" t="str">
        <f aca="false">IF(OR(A1594="",B1594=""),"",IF(COUNTIFS(الإجازات!$A$2:$A$1001,B1594,الإجازات!$D$2:$D$1001,"&lt;="&amp;A1594,الإجازات!$E$2:$E$1001,"&gt;="&amp;A1594,الإجازات!$G$2:$G$1001,"مقبولة")=0,"",LOOKUP(2,1/((الإجازات!$A$2:$A$1001=B1594)*(الإجازات!$D$2:$D$1001&lt;=A1594)*(الإجازات!$E$2:$E$1001&gt;=A1594)*(الإجازات!$G$2:$G$1001="مقبولة")),الإجازات!$C$2:$C$1001)))</f>
        <v/>
      </c>
      <c r="O1594" s="17"/>
      <c r="P1594" s="23" t="str">
        <f aca="false">IF(B1594="","",IF(ISNA(MATCH(B1594,الموظفين!$A$2:$A$501,0)),"⚠ كود غير موجود",IF(O1594&lt;&gt;"",O1594,IF(N1594&lt;&gt;"",N1594,IF(H1594="",IF(AND(A1594&lt;&gt;"",WEEKDAY(A1594)=الإعدادات!$B$11),"راحة أسبوعية","غائب"),IF(I1594="","بدون انصراف",IF(N(K1594)&gt;0,"متأخر","حاضر")))))))</f>
        <v/>
      </c>
      <c r="Q1594" s="24" t="str">
        <f aca="false">IF(B1594="","",IF(OR(P1594="غائب",P1594="غياب",P1594="إجازة بدون راتب"),IFERROR(VLOOKUP(B1594,الموظفين!$A$2:$J$501,8,FALSE()),0),0))</f>
        <v/>
      </c>
      <c r="R1594" s="24" t="str">
        <f aca="false">IF(B1594="","",ROUND((N(K1594)+N(L1594))/60*IFERROR(VLOOKUP(B1594,الموظفين!$A$2:$J$501,8,FALSE()),0)/الإعدادات!$B$6*الإعدادات!$B$9,2))</f>
        <v/>
      </c>
      <c r="S1594" s="24" t="str">
        <f aca="false">IF(OR(B1594="",M1594=""),"",ROUND(M1594/60*IFERROR(VLOOKUP(B1594,الموظفين!$A$2:$J$501,9,FALSE()),0),2))</f>
        <v/>
      </c>
      <c r="T1594" s="17"/>
      <c r="U1594" s="23" t="str">
        <f aca="false">IF(OR(A1594="",B1594=""),"",A1594&amp;"|"&amp;B1594)</f>
        <v/>
      </c>
    </row>
    <row r="1595" customFormat="false" ht="15" hidden="false" customHeight="false" outlineLevel="0" collapsed="false">
      <c r="A1595" s="16"/>
      <c r="B1595" s="17"/>
      <c r="C1595" s="18" t="str">
        <f aca="false">IF($B1595="","",IFERROR(VLOOKUP($B1595,الموظفين!$A$2:$J$501,2,FALSE())&amp;"","⚠ كود غير موجود"))</f>
        <v/>
      </c>
      <c r="D1595" s="18" t="str">
        <f aca="false">IF($B1595="","",IFERROR(VLOOKUP($B1595,الموظفين!$A$2:$J$501,3,FALSE())&amp;"",""))</f>
        <v/>
      </c>
      <c r="E1595" s="18" t="str">
        <f aca="false">IF($B1595="","",IFERROR(VLOOKUP($B1595,الموظفين!$A$2:$J$501,5,FALSE())&amp;"",""))</f>
        <v/>
      </c>
      <c r="F1595" s="19" t="str">
        <f aca="false">IF($B1595="","",IFERROR(VLOOKUP($B1595,الموظفين!$A$2:$J$501,6,FALSE()),""))</f>
        <v/>
      </c>
      <c r="G1595" s="19" t="str">
        <f aca="false">IF($B1595="","",IFERROR(VLOOKUP($B1595,الموظفين!$A$2:$J$501,7,FALSE()),""))</f>
        <v/>
      </c>
      <c r="H1595" s="20"/>
      <c r="I1595" s="20"/>
      <c r="J1595" s="21" t="str">
        <f aca="false">IF(OR(H1595="",I1595=""),"",ROUND(MOD(I1595-H1595,1)*24,2))</f>
        <v/>
      </c>
      <c r="K1595" s="22" t="str">
        <f aca="false">IF(OR(H1595="",F1595=""),"",IF(ROUND(MAX(0,MOD(H1595-F1595+0.5,1)-0.5)*1440,0)&gt;IFERROR(VLOOKUP(E1595,الورديات!$A$2:$E$21,5,FALSE()),0),ROUND(MAX(0,MOD(H1595-F1595+0.5,1)-0.5)*1440,0),0))</f>
        <v/>
      </c>
      <c r="L1595" s="22" t="str">
        <f aca="false">IF(OR(I1595="",G1595=""),"",ROUND(MAX(0,MOD(G1595-I1595+0.5,1)-0.5)*1440,0))</f>
        <v/>
      </c>
      <c r="M1595" s="22" t="str">
        <f aca="false">IF(OR(I1595="",G1595=""),"",IF(ROUND(MAX(0,MOD(I1595-G1595+0.5,1)-0.5)*1440,0)&gt;=الإعدادات!$B$8,ROUND(MAX(0,MOD(I1595-G1595+0.5,1)-0.5)*1440,0),0))</f>
        <v/>
      </c>
      <c r="N1595" s="18" t="str">
        <f aca="false">IF(OR(A1595="",B1595=""),"",IF(COUNTIFS(الإجازات!$A$2:$A$1001,B1595,الإجازات!$D$2:$D$1001,"&lt;="&amp;A1595,الإجازات!$E$2:$E$1001,"&gt;="&amp;A1595,الإجازات!$G$2:$G$1001,"مقبولة")=0,"",LOOKUP(2,1/((الإجازات!$A$2:$A$1001=B1595)*(الإجازات!$D$2:$D$1001&lt;=A1595)*(الإجازات!$E$2:$E$1001&gt;=A1595)*(الإجازات!$G$2:$G$1001="مقبولة")),الإجازات!$C$2:$C$1001)))</f>
        <v/>
      </c>
      <c r="O1595" s="17"/>
      <c r="P1595" s="23" t="str">
        <f aca="false">IF(B1595="","",IF(ISNA(MATCH(B1595,الموظفين!$A$2:$A$501,0)),"⚠ كود غير موجود",IF(O1595&lt;&gt;"",O1595,IF(N1595&lt;&gt;"",N1595,IF(H1595="",IF(AND(A1595&lt;&gt;"",WEEKDAY(A1595)=الإعدادات!$B$11),"راحة أسبوعية","غائب"),IF(I1595="","بدون انصراف",IF(N(K1595)&gt;0,"متأخر","حاضر")))))))</f>
        <v/>
      </c>
      <c r="Q1595" s="24" t="str">
        <f aca="false">IF(B1595="","",IF(OR(P1595="غائب",P1595="غياب",P1595="إجازة بدون راتب"),IFERROR(VLOOKUP(B1595,الموظفين!$A$2:$J$501,8,FALSE()),0),0))</f>
        <v/>
      </c>
      <c r="R1595" s="24" t="str">
        <f aca="false">IF(B1595="","",ROUND((N(K1595)+N(L1595))/60*IFERROR(VLOOKUP(B1595,الموظفين!$A$2:$J$501,8,FALSE()),0)/الإعدادات!$B$6*الإعدادات!$B$9,2))</f>
        <v/>
      </c>
      <c r="S1595" s="24" t="str">
        <f aca="false">IF(OR(B1595="",M1595=""),"",ROUND(M1595/60*IFERROR(VLOOKUP(B1595,الموظفين!$A$2:$J$501,9,FALSE()),0),2))</f>
        <v/>
      </c>
      <c r="T1595" s="17"/>
      <c r="U1595" s="23" t="str">
        <f aca="false">IF(OR(A1595="",B1595=""),"",A1595&amp;"|"&amp;B1595)</f>
        <v/>
      </c>
    </row>
    <row r="1596" customFormat="false" ht="15" hidden="false" customHeight="false" outlineLevel="0" collapsed="false">
      <c r="A1596" s="16"/>
      <c r="B1596" s="17"/>
      <c r="C1596" s="18" t="str">
        <f aca="false">IF($B1596="","",IFERROR(VLOOKUP($B1596,الموظفين!$A$2:$J$501,2,FALSE())&amp;"","⚠ كود غير موجود"))</f>
        <v/>
      </c>
      <c r="D1596" s="18" t="str">
        <f aca="false">IF($B1596="","",IFERROR(VLOOKUP($B1596,الموظفين!$A$2:$J$501,3,FALSE())&amp;"",""))</f>
        <v/>
      </c>
      <c r="E1596" s="18" t="str">
        <f aca="false">IF($B1596="","",IFERROR(VLOOKUP($B1596,الموظفين!$A$2:$J$501,5,FALSE())&amp;"",""))</f>
        <v/>
      </c>
      <c r="F1596" s="19" t="str">
        <f aca="false">IF($B1596="","",IFERROR(VLOOKUP($B1596,الموظفين!$A$2:$J$501,6,FALSE()),""))</f>
        <v/>
      </c>
      <c r="G1596" s="19" t="str">
        <f aca="false">IF($B1596="","",IFERROR(VLOOKUP($B1596,الموظفين!$A$2:$J$501,7,FALSE()),""))</f>
        <v/>
      </c>
      <c r="H1596" s="20"/>
      <c r="I1596" s="20"/>
      <c r="J1596" s="21" t="str">
        <f aca="false">IF(OR(H1596="",I1596=""),"",ROUND(MOD(I1596-H1596,1)*24,2))</f>
        <v/>
      </c>
      <c r="K1596" s="22" t="str">
        <f aca="false">IF(OR(H1596="",F1596=""),"",IF(ROUND(MAX(0,MOD(H1596-F1596+0.5,1)-0.5)*1440,0)&gt;IFERROR(VLOOKUP(E1596,الورديات!$A$2:$E$21,5,FALSE()),0),ROUND(MAX(0,MOD(H1596-F1596+0.5,1)-0.5)*1440,0),0))</f>
        <v/>
      </c>
      <c r="L1596" s="22" t="str">
        <f aca="false">IF(OR(I1596="",G1596=""),"",ROUND(MAX(0,MOD(G1596-I1596+0.5,1)-0.5)*1440,0))</f>
        <v/>
      </c>
      <c r="M1596" s="22" t="str">
        <f aca="false">IF(OR(I1596="",G1596=""),"",IF(ROUND(MAX(0,MOD(I1596-G1596+0.5,1)-0.5)*1440,0)&gt;=الإعدادات!$B$8,ROUND(MAX(0,MOD(I1596-G1596+0.5,1)-0.5)*1440,0),0))</f>
        <v/>
      </c>
      <c r="N1596" s="18" t="str">
        <f aca="false">IF(OR(A1596="",B1596=""),"",IF(COUNTIFS(الإجازات!$A$2:$A$1001,B1596,الإجازات!$D$2:$D$1001,"&lt;="&amp;A1596,الإجازات!$E$2:$E$1001,"&gt;="&amp;A1596,الإجازات!$G$2:$G$1001,"مقبولة")=0,"",LOOKUP(2,1/((الإجازات!$A$2:$A$1001=B1596)*(الإجازات!$D$2:$D$1001&lt;=A1596)*(الإجازات!$E$2:$E$1001&gt;=A1596)*(الإجازات!$G$2:$G$1001="مقبولة")),الإجازات!$C$2:$C$1001)))</f>
        <v/>
      </c>
      <c r="O1596" s="17"/>
      <c r="P1596" s="23" t="str">
        <f aca="false">IF(B1596="","",IF(ISNA(MATCH(B1596,الموظفين!$A$2:$A$501,0)),"⚠ كود غير موجود",IF(O1596&lt;&gt;"",O1596,IF(N1596&lt;&gt;"",N1596,IF(H1596="",IF(AND(A1596&lt;&gt;"",WEEKDAY(A1596)=الإعدادات!$B$11),"راحة أسبوعية","غائب"),IF(I1596="","بدون انصراف",IF(N(K1596)&gt;0,"متأخر","حاضر")))))))</f>
        <v/>
      </c>
      <c r="Q1596" s="24" t="str">
        <f aca="false">IF(B1596="","",IF(OR(P1596="غائب",P1596="غياب",P1596="إجازة بدون راتب"),IFERROR(VLOOKUP(B1596,الموظفين!$A$2:$J$501,8,FALSE()),0),0))</f>
        <v/>
      </c>
      <c r="R1596" s="24" t="str">
        <f aca="false">IF(B1596="","",ROUND((N(K1596)+N(L1596))/60*IFERROR(VLOOKUP(B1596,الموظفين!$A$2:$J$501,8,FALSE()),0)/الإعدادات!$B$6*الإعدادات!$B$9,2))</f>
        <v/>
      </c>
      <c r="S1596" s="24" t="str">
        <f aca="false">IF(OR(B1596="",M1596=""),"",ROUND(M1596/60*IFERROR(VLOOKUP(B1596,الموظفين!$A$2:$J$501,9,FALSE()),0),2))</f>
        <v/>
      </c>
      <c r="T1596" s="17"/>
      <c r="U1596" s="23" t="str">
        <f aca="false">IF(OR(A1596="",B1596=""),"",A1596&amp;"|"&amp;B1596)</f>
        <v/>
      </c>
    </row>
    <row r="1597" customFormat="false" ht="15" hidden="false" customHeight="false" outlineLevel="0" collapsed="false">
      <c r="A1597" s="16"/>
      <c r="B1597" s="17"/>
      <c r="C1597" s="18" t="str">
        <f aca="false">IF($B1597="","",IFERROR(VLOOKUP($B1597,الموظفين!$A$2:$J$501,2,FALSE())&amp;"","⚠ كود غير موجود"))</f>
        <v/>
      </c>
      <c r="D1597" s="18" t="str">
        <f aca="false">IF($B1597="","",IFERROR(VLOOKUP($B1597,الموظفين!$A$2:$J$501,3,FALSE())&amp;"",""))</f>
        <v/>
      </c>
      <c r="E1597" s="18" t="str">
        <f aca="false">IF($B1597="","",IFERROR(VLOOKUP($B1597,الموظفين!$A$2:$J$501,5,FALSE())&amp;"",""))</f>
        <v/>
      </c>
      <c r="F1597" s="19" t="str">
        <f aca="false">IF($B1597="","",IFERROR(VLOOKUP($B1597,الموظفين!$A$2:$J$501,6,FALSE()),""))</f>
        <v/>
      </c>
      <c r="G1597" s="19" t="str">
        <f aca="false">IF($B1597="","",IFERROR(VLOOKUP($B1597,الموظفين!$A$2:$J$501,7,FALSE()),""))</f>
        <v/>
      </c>
      <c r="H1597" s="20"/>
      <c r="I1597" s="20"/>
      <c r="J1597" s="21" t="str">
        <f aca="false">IF(OR(H1597="",I1597=""),"",ROUND(MOD(I1597-H1597,1)*24,2))</f>
        <v/>
      </c>
      <c r="K1597" s="22" t="str">
        <f aca="false">IF(OR(H1597="",F1597=""),"",IF(ROUND(MAX(0,MOD(H1597-F1597+0.5,1)-0.5)*1440,0)&gt;IFERROR(VLOOKUP(E1597,الورديات!$A$2:$E$21,5,FALSE()),0),ROUND(MAX(0,MOD(H1597-F1597+0.5,1)-0.5)*1440,0),0))</f>
        <v/>
      </c>
      <c r="L1597" s="22" t="str">
        <f aca="false">IF(OR(I1597="",G1597=""),"",ROUND(MAX(0,MOD(G1597-I1597+0.5,1)-0.5)*1440,0))</f>
        <v/>
      </c>
      <c r="M1597" s="22" t="str">
        <f aca="false">IF(OR(I1597="",G1597=""),"",IF(ROUND(MAX(0,MOD(I1597-G1597+0.5,1)-0.5)*1440,0)&gt;=الإعدادات!$B$8,ROUND(MAX(0,MOD(I1597-G1597+0.5,1)-0.5)*1440,0),0))</f>
        <v/>
      </c>
      <c r="N1597" s="18" t="str">
        <f aca="false">IF(OR(A1597="",B1597=""),"",IF(COUNTIFS(الإجازات!$A$2:$A$1001,B1597,الإجازات!$D$2:$D$1001,"&lt;="&amp;A1597,الإجازات!$E$2:$E$1001,"&gt;="&amp;A1597,الإجازات!$G$2:$G$1001,"مقبولة")=0,"",LOOKUP(2,1/((الإجازات!$A$2:$A$1001=B1597)*(الإجازات!$D$2:$D$1001&lt;=A1597)*(الإجازات!$E$2:$E$1001&gt;=A1597)*(الإجازات!$G$2:$G$1001="مقبولة")),الإجازات!$C$2:$C$1001)))</f>
        <v/>
      </c>
      <c r="O1597" s="17"/>
      <c r="P1597" s="23" t="str">
        <f aca="false">IF(B1597="","",IF(ISNA(MATCH(B1597,الموظفين!$A$2:$A$501,0)),"⚠ كود غير موجود",IF(O1597&lt;&gt;"",O1597,IF(N1597&lt;&gt;"",N1597,IF(H1597="",IF(AND(A1597&lt;&gt;"",WEEKDAY(A1597)=الإعدادات!$B$11),"راحة أسبوعية","غائب"),IF(I1597="","بدون انصراف",IF(N(K1597)&gt;0,"متأخر","حاضر")))))))</f>
        <v/>
      </c>
      <c r="Q1597" s="24" t="str">
        <f aca="false">IF(B1597="","",IF(OR(P1597="غائب",P1597="غياب",P1597="إجازة بدون راتب"),IFERROR(VLOOKUP(B1597,الموظفين!$A$2:$J$501,8,FALSE()),0),0))</f>
        <v/>
      </c>
      <c r="R1597" s="24" t="str">
        <f aca="false">IF(B1597="","",ROUND((N(K1597)+N(L1597))/60*IFERROR(VLOOKUP(B1597,الموظفين!$A$2:$J$501,8,FALSE()),0)/الإعدادات!$B$6*الإعدادات!$B$9,2))</f>
        <v/>
      </c>
      <c r="S1597" s="24" t="str">
        <f aca="false">IF(OR(B1597="",M1597=""),"",ROUND(M1597/60*IFERROR(VLOOKUP(B1597,الموظفين!$A$2:$J$501,9,FALSE()),0),2))</f>
        <v/>
      </c>
      <c r="T1597" s="17"/>
      <c r="U1597" s="23" t="str">
        <f aca="false">IF(OR(A1597="",B1597=""),"",A1597&amp;"|"&amp;B1597)</f>
        <v/>
      </c>
    </row>
    <row r="1598" customFormat="false" ht="15" hidden="false" customHeight="false" outlineLevel="0" collapsed="false">
      <c r="A1598" s="16"/>
      <c r="B1598" s="17"/>
      <c r="C1598" s="18" t="str">
        <f aca="false">IF($B1598="","",IFERROR(VLOOKUP($B1598,الموظفين!$A$2:$J$501,2,FALSE())&amp;"","⚠ كود غير موجود"))</f>
        <v/>
      </c>
      <c r="D1598" s="18" t="str">
        <f aca="false">IF($B1598="","",IFERROR(VLOOKUP($B1598,الموظفين!$A$2:$J$501,3,FALSE())&amp;"",""))</f>
        <v/>
      </c>
      <c r="E1598" s="18" t="str">
        <f aca="false">IF($B1598="","",IFERROR(VLOOKUP($B1598,الموظفين!$A$2:$J$501,5,FALSE())&amp;"",""))</f>
        <v/>
      </c>
      <c r="F1598" s="19" t="str">
        <f aca="false">IF($B1598="","",IFERROR(VLOOKUP($B1598,الموظفين!$A$2:$J$501,6,FALSE()),""))</f>
        <v/>
      </c>
      <c r="G1598" s="19" t="str">
        <f aca="false">IF($B1598="","",IFERROR(VLOOKUP($B1598,الموظفين!$A$2:$J$501,7,FALSE()),""))</f>
        <v/>
      </c>
      <c r="H1598" s="20"/>
      <c r="I1598" s="20"/>
      <c r="J1598" s="21" t="str">
        <f aca="false">IF(OR(H1598="",I1598=""),"",ROUND(MOD(I1598-H1598,1)*24,2))</f>
        <v/>
      </c>
      <c r="K1598" s="22" t="str">
        <f aca="false">IF(OR(H1598="",F1598=""),"",IF(ROUND(MAX(0,MOD(H1598-F1598+0.5,1)-0.5)*1440,0)&gt;IFERROR(VLOOKUP(E1598,الورديات!$A$2:$E$21,5,FALSE()),0),ROUND(MAX(0,MOD(H1598-F1598+0.5,1)-0.5)*1440,0),0))</f>
        <v/>
      </c>
      <c r="L1598" s="22" t="str">
        <f aca="false">IF(OR(I1598="",G1598=""),"",ROUND(MAX(0,MOD(G1598-I1598+0.5,1)-0.5)*1440,0))</f>
        <v/>
      </c>
      <c r="M1598" s="22" t="str">
        <f aca="false">IF(OR(I1598="",G1598=""),"",IF(ROUND(MAX(0,MOD(I1598-G1598+0.5,1)-0.5)*1440,0)&gt;=الإعدادات!$B$8,ROUND(MAX(0,MOD(I1598-G1598+0.5,1)-0.5)*1440,0),0))</f>
        <v/>
      </c>
      <c r="N1598" s="18" t="str">
        <f aca="false">IF(OR(A1598="",B1598=""),"",IF(COUNTIFS(الإجازات!$A$2:$A$1001,B1598,الإجازات!$D$2:$D$1001,"&lt;="&amp;A1598,الإجازات!$E$2:$E$1001,"&gt;="&amp;A1598,الإجازات!$G$2:$G$1001,"مقبولة")=0,"",LOOKUP(2,1/((الإجازات!$A$2:$A$1001=B1598)*(الإجازات!$D$2:$D$1001&lt;=A1598)*(الإجازات!$E$2:$E$1001&gt;=A1598)*(الإجازات!$G$2:$G$1001="مقبولة")),الإجازات!$C$2:$C$1001)))</f>
        <v/>
      </c>
      <c r="O1598" s="17"/>
      <c r="P1598" s="23" t="str">
        <f aca="false">IF(B1598="","",IF(ISNA(MATCH(B1598,الموظفين!$A$2:$A$501,0)),"⚠ كود غير موجود",IF(O1598&lt;&gt;"",O1598,IF(N1598&lt;&gt;"",N1598,IF(H1598="",IF(AND(A1598&lt;&gt;"",WEEKDAY(A1598)=الإعدادات!$B$11),"راحة أسبوعية","غائب"),IF(I1598="","بدون انصراف",IF(N(K1598)&gt;0,"متأخر","حاضر")))))))</f>
        <v/>
      </c>
      <c r="Q1598" s="24" t="str">
        <f aca="false">IF(B1598="","",IF(OR(P1598="غائب",P1598="غياب",P1598="إجازة بدون راتب"),IFERROR(VLOOKUP(B1598,الموظفين!$A$2:$J$501,8,FALSE()),0),0))</f>
        <v/>
      </c>
      <c r="R1598" s="24" t="str">
        <f aca="false">IF(B1598="","",ROUND((N(K1598)+N(L1598))/60*IFERROR(VLOOKUP(B1598,الموظفين!$A$2:$J$501,8,FALSE()),0)/الإعدادات!$B$6*الإعدادات!$B$9,2))</f>
        <v/>
      </c>
      <c r="S1598" s="24" t="str">
        <f aca="false">IF(OR(B1598="",M1598=""),"",ROUND(M1598/60*IFERROR(VLOOKUP(B1598,الموظفين!$A$2:$J$501,9,FALSE()),0),2))</f>
        <v/>
      </c>
      <c r="T1598" s="17"/>
      <c r="U1598" s="23" t="str">
        <f aca="false">IF(OR(A1598="",B1598=""),"",A1598&amp;"|"&amp;B1598)</f>
        <v/>
      </c>
    </row>
    <row r="1599" customFormat="false" ht="15" hidden="false" customHeight="false" outlineLevel="0" collapsed="false">
      <c r="A1599" s="16"/>
      <c r="B1599" s="17"/>
      <c r="C1599" s="18" t="str">
        <f aca="false">IF($B1599="","",IFERROR(VLOOKUP($B1599,الموظفين!$A$2:$J$501,2,FALSE())&amp;"","⚠ كود غير موجود"))</f>
        <v/>
      </c>
      <c r="D1599" s="18" t="str">
        <f aca="false">IF($B1599="","",IFERROR(VLOOKUP($B1599,الموظفين!$A$2:$J$501,3,FALSE())&amp;"",""))</f>
        <v/>
      </c>
      <c r="E1599" s="18" t="str">
        <f aca="false">IF($B1599="","",IFERROR(VLOOKUP($B1599,الموظفين!$A$2:$J$501,5,FALSE())&amp;"",""))</f>
        <v/>
      </c>
      <c r="F1599" s="19" t="str">
        <f aca="false">IF($B1599="","",IFERROR(VLOOKUP($B1599,الموظفين!$A$2:$J$501,6,FALSE()),""))</f>
        <v/>
      </c>
      <c r="G1599" s="19" t="str">
        <f aca="false">IF($B1599="","",IFERROR(VLOOKUP($B1599,الموظفين!$A$2:$J$501,7,FALSE()),""))</f>
        <v/>
      </c>
      <c r="H1599" s="20"/>
      <c r="I1599" s="20"/>
      <c r="J1599" s="21" t="str">
        <f aca="false">IF(OR(H1599="",I1599=""),"",ROUND(MOD(I1599-H1599,1)*24,2))</f>
        <v/>
      </c>
      <c r="K1599" s="22" t="str">
        <f aca="false">IF(OR(H1599="",F1599=""),"",IF(ROUND(MAX(0,MOD(H1599-F1599+0.5,1)-0.5)*1440,0)&gt;IFERROR(VLOOKUP(E1599,الورديات!$A$2:$E$21,5,FALSE()),0),ROUND(MAX(0,MOD(H1599-F1599+0.5,1)-0.5)*1440,0),0))</f>
        <v/>
      </c>
      <c r="L1599" s="22" t="str">
        <f aca="false">IF(OR(I1599="",G1599=""),"",ROUND(MAX(0,MOD(G1599-I1599+0.5,1)-0.5)*1440,0))</f>
        <v/>
      </c>
      <c r="M1599" s="22" t="str">
        <f aca="false">IF(OR(I1599="",G1599=""),"",IF(ROUND(MAX(0,MOD(I1599-G1599+0.5,1)-0.5)*1440,0)&gt;=الإعدادات!$B$8,ROUND(MAX(0,MOD(I1599-G1599+0.5,1)-0.5)*1440,0),0))</f>
        <v/>
      </c>
      <c r="N1599" s="18" t="str">
        <f aca="false">IF(OR(A1599="",B1599=""),"",IF(COUNTIFS(الإجازات!$A$2:$A$1001,B1599,الإجازات!$D$2:$D$1001,"&lt;="&amp;A1599,الإجازات!$E$2:$E$1001,"&gt;="&amp;A1599,الإجازات!$G$2:$G$1001,"مقبولة")=0,"",LOOKUP(2,1/((الإجازات!$A$2:$A$1001=B1599)*(الإجازات!$D$2:$D$1001&lt;=A1599)*(الإجازات!$E$2:$E$1001&gt;=A1599)*(الإجازات!$G$2:$G$1001="مقبولة")),الإجازات!$C$2:$C$1001)))</f>
        <v/>
      </c>
      <c r="O1599" s="17"/>
      <c r="P1599" s="23" t="str">
        <f aca="false">IF(B1599="","",IF(ISNA(MATCH(B1599,الموظفين!$A$2:$A$501,0)),"⚠ كود غير موجود",IF(O1599&lt;&gt;"",O1599,IF(N1599&lt;&gt;"",N1599,IF(H1599="",IF(AND(A1599&lt;&gt;"",WEEKDAY(A1599)=الإعدادات!$B$11),"راحة أسبوعية","غائب"),IF(I1599="","بدون انصراف",IF(N(K1599)&gt;0,"متأخر","حاضر")))))))</f>
        <v/>
      </c>
      <c r="Q1599" s="24" t="str">
        <f aca="false">IF(B1599="","",IF(OR(P1599="غائب",P1599="غياب",P1599="إجازة بدون راتب"),IFERROR(VLOOKUP(B1599,الموظفين!$A$2:$J$501,8,FALSE()),0),0))</f>
        <v/>
      </c>
      <c r="R1599" s="24" t="str">
        <f aca="false">IF(B1599="","",ROUND((N(K1599)+N(L1599))/60*IFERROR(VLOOKUP(B1599,الموظفين!$A$2:$J$501,8,FALSE()),0)/الإعدادات!$B$6*الإعدادات!$B$9,2))</f>
        <v/>
      </c>
      <c r="S1599" s="24" t="str">
        <f aca="false">IF(OR(B1599="",M1599=""),"",ROUND(M1599/60*IFERROR(VLOOKUP(B1599,الموظفين!$A$2:$J$501,9,FALSE()),0),2))</f>
        <v/>
      </c>
      <c r="T1599" s="17"/>
      <c r="U1599" s="23" t="str">
        <f aca="false">IF(OR(A1599="",B1599=""),"",A1599&amp;"|"&amp;B1599)</f>
        <v/>
      </c>
    </row>
    <row r="1600" customFormat="false" ht="15" hidden="false" customHeight="false" outlineLevel="0" collapsed="false">
      <c r="A1600" s="16"/>
      <c r="B1600" s="17"/>
      <c r="C1600" s="18" t="str">
        <f aca="false">IF($B1600="","",IFERROR(VLOOKUP($B1600,الموظفين!$A$2:$J$501,2,FALSE())&amp;"","⚠ كود غير موجود"))</f>
        <v/>
      </c>
      <c r="D1600" s="18" t="str">
        <f aca="false">IF($B1600="","",IFERROR(VLOOKUP($B1600,الموظفين!$A$2:$J$501,3,FALSE())&amp;"",""))</f>
        <v/>
      </c>
      <c r="E1600" s="18" t="str">
        <f aca="false">IF($B1600="","",IFERROR(VLOOKUP($B1600,الموظفين!$A$2:$J$501,5,FALSE())&amp;"",""))</f>
        <v/>
      </c>
      <c r="F1600" s="19" t="str">
        <f aca="false">IF($B1600="","",IFERROR(VLOOKUP($B1600,الموظفين!$A$2:$J$501,6,FALSE()),""))</f>
        <v/>
      </c>
      <c r="G1600" s="19" t="str">
        <f aca="false">IF($B1600="","",IFERROR(VLOOKUP($B1600,الموظفين!$A$2:$J$501,7,FALSE()),""))</f>
        <v/>
      </c>
      <c r="H1600" s="20"/>
      <c r="I1600" s="20"/>
      <c r="J1600" s="21" t="str">
        <f aca="false">IF(OR(H1600="",I1600=""),"",ROUND(MOD(I1600-H1600,1)*24,2))</f>
        <v/>
      </c>
      <c r="K1600" s="22" t="str">
        <f aca="false">IF(OR(H1600="",F1600=""),"",IF(ROUND(MAX(0,MOD(H1600-F1600+0.5,1)-0.5)*1440,0)&gt;IFERROR(VLOOKUP(E1600,الورديات!$A$2:$E$21,5,FALSE()),0),ROUND(MAX(0,MOD(H1600-F1600+0.5,1)-0.5)*1440,0),0))</f>
        <v/>
      </c>
      <c r="L1600" s="22" t="str">
        <f aca="false">IF(OR(I1600="",G1600=""),"",ROUND(MAX(0,MOD(G1600-I1600+0.5,1)-0.5)*1440,0))</f>
        <v/>
      </c>
      <c r="M1600" s="22" t="str">
        <f aca="false">IF(OR(I1600="",G1600=""),"",IF(ROUND(MAX(0,MOD(I1600-G1600+0.5,1)-0.5)*1440,0)&gt;=الإعدادات!$B$8,ROUND(MAX(0,MOD(I1600-G1600+0.5,1)-0.5)*1440,0),0))</f>
        <v/>
      </c>
      <c r="N1600" s="18" t="str">
        <f aca="false">IF(OR(A1600="",B1600=""),"",IF(COUNTIFS(الإجازات!$A$2:$A$1001,B1600,الإجازات!$D$2:$D$1001,"&lt;="&amp;A1600,الإجازات!$E$2:$E$1001,"&gt;="&amp;A1600,الإجازات!$G$2:$G$1001,"مقبولة")=0,"",LOOKUP(2,1/((الإجازات!$A$2:$A$1001=B1600)*(الإجازات!$D$2:$D$1001&lt;=A1600)*(الإجازات!$E$2:$E$1001&gt;=A1600)*(الإجازات!$G$2:$G$1001="مقبولة")),الإجازات!$C$2:$C$1001)))</f>
        <v/>
      </c>
      <c r="O1600" s="17"/>
      <c r="P1600" s="23" t="str">
        <f aca="false">IF(B1600="","",IF(ISNA(MATCH(B1600,الموظفين!$A$2:$A$501,0)),"⚠ كود غير موجود",IF(O1600&lt;&gt;"",O1600,IF(N1600&lt;&gt;"",N1600,IF(H1600="",IF(AND(A1600&lt;&gt;"",WEEKDAY(A1600)=الإعدادات!$B$11),"راحة أسبوعية","غائب"),IF(I1600="","بدون انصراف",IF(N(K1600)&gt;0,"متأخر","حاضر")))))))</f>
        <v/>
      </c>
      <c r="Q1600" s="24" t="str">
        <f aca="false">IF(B1600="","",IF(OR(P1600="غائب",P1600="غياب",P1600="إجازة بدون راتب"),IFERROR(VLOOKUP(B1600,الموظفين!$A$2:$J$501,8,FALSE()),0),0))</f>
        <v/>
      </c>
      <c r="R1600" s="24" t="str">
        <f aca="false">IF(B1600="","",ROUND((N(K1600)+N(L1600))/60*IFERROR(VLOOKUP(B1600,الموظفين!$A$2:$J$501,8,FALSE()),0)/الإعدادات!$B$6*الإعدادات!$B$9,2))</f>
        <v/>
      </c>
      <c r="S1600" s="24" t="str">
        <f aca="false">IF(OR(B1600="",M1600=""),"",ROUND(M1600/60*IFERROR(VLOOKUP(B1600,الموظفين!$A$2:$J$501,9,FALSE()),0),2))</f>
        <v/>
      </c>
      <c r="T1600" s="17"/>
      <c r="U1600" s="23" t="str">
        <f aca="false">IF(OR(A1600="",B1600=""),"",A1600&amp;"|"&amp;B1600)</f>
        <v/>
      </c>
    </row>
    <row r="1601" customFormat="false" ht="15" hidden="false" customHeight="false" outlineLevel="0" collapsed="false">
      <c r="A1601" s="16"/>
      <c r="B1601" s="17"/>
      <c r="C1601" s="18" t="str">
        <f aca="false">IF($B1601="","",IFERROR(VLOOKUP($B1601,الموظفين!$A$2:$J$501,2,FALSE())&amp;"","⚠ كود غير موجود"))</f>
        <v/>
      </c>
      <c r="D1601" s="18" t="str">
        <f aca="false">IF($B1601="","",IFERROR(VLOOKUP($B1601,الموظفين!$A$2:$J$501,3,FALSE())&amp;"",""))</f>
        <v/>
      </c>
      <c r="E1601" s="18" t="str">
        <f aca="false">IF($B1601="","",IFERROR(VLOOKUP($B1601,الموظفين!$A$2:$J$501,5,FALSE())&amp;"",""))</f>
        <v/>
      </c>
      <c r="F1601" s="19" t="str">
        <f aca="false">IF($B1601="","",IFERROR(VLOOKUP($B1601,الموظفين!$A$2:$J$501,6,FALSE()),""))</f>
        <v/>
      </c>
      <c r="G1601" s="19" t="str">
        <f aca="false">IF($B1601="","",IFERROR(VLOOKUP($B1601,الموظفين!$A$2:$J$501,7,FALSE()),""))</f>
        <v/>
      </c>
      <c r="H1601" s="20"/>
      <c r="I1601" s="20"/>
      <c r="J1601" s="21" t="str">
        <f aca="false">IF(OR(H1601="",I1601=""),"",ROUND(MOD(I1601-H1601,1)*24,2))</f>
        <v/>
      </c>
      <c r="K1601" s="22" t="str">
        <f aca="false">IF(OR(H1601="",F1601=""),"",IF(ROUND(MAX(0,MOD(H1601-F1601+0.5,1)-0.5)*1440,0)&gt;IFERROR(VLOOKUP(E1601,الورديات!$A$2:$E$21,5,FALSE()),0),ROUND(MAX(0,MOD(H1601-F1601+0.5,1)-0.5)*1440,0),0))</f>
        <v/>
      </c>
      <c r="L1601" s="22" t="str">
        <f aca="false">IF(OR(I1601="",G1601=""),"",ROUND(MAX(0,MOD(G1601-I1601+0.5,1)-0.5)*1440,0))</f>
        <v/>
      </c>
      <c r="M1601" s="22" t="str">
        <f aca="false">IF(OR(I1601="",G1601=""),"",IF(ROUND(MAX(0,MOD(I1601-G1601+0.5,1)-0.5)*1440,0)&gt;=الإعدادات!$B$8,ROUND(MAX(0,MOD(I1601-G1601+0.5,1)-0.5)*1440,0),0))</f>
        <v/>
      </c>
      <c r="N1601" s="18" t="str">
        <f aca="false">IF(OR(A1601="",B1601=""),"",IF(COUNTIFS(الإجازات!$A$2:$A$1001,B1601,الإجازات!$D$2:$D$1001,"&lt;="&amp;A1601,الإجازات!$E$2:$E$1001,"&gt;="&amp;A1601,الإجازات!$G$2:$G$1001,"مقبولة")=0,"",LOOKUP(2,1/((الإجازات!$A$2:$A$1001=B1601)*(الإجازات!$D$2:$D$1001&lt;=A1601)*(الإجازات!$E$2:$E$1001&gt;=A1601)*(الإجازات!$G$2:$G$1001="مقبولة")),الإجازات!$C$2:$C$1001)))</f>
        <v/>
      </c>
      <c r="O1601" s="17"/>
      <c r="P1601" s="23" t="str">
        <f aca="false">IF(B1601="","",IF(ISNA(MATCH(B1601,الموظفين!$A$2:$A$501,0)),"⚠ كود غير موجود",IF(O1601&lt;&gt;"",O1601,IF(N1601&lt;&gt;"",N1601,IF(H1601="",IF(AND(A1601&lt;&gt;"",WEEKDAY(A1601)=الإعدادات!$B$11),"راحة أسبوعية","غائب"),IF(I1601="","بدون انصراف",IF(N(K1601)&gt;0,"متأخر","حاضر")))))))</f>
        <v/>
      </c>
      <c r="Q1601" s="24" t="str">
        <f aca="false">IF(B1601="","",IF(OR(P1601="غائب",P1601="غياب",P1601="إجازة بدون راتب"),IFERROR(VLOOKUP(B1601,الموظفين!$A$2:$J$501,8,FALSE()),0),0))</f>
        <v/>
      </c>
      <c r="R1601" s="24" t="str">
        <f aca="false">IF(B1601="","",ROUND((N(K1601)+N(L1601))/60*IFERROR(VLOOKUP(B1601,الموظفين!$A$2:$J$501,8,FALSE()),0)/الإعدادات!$B$6*الإعدادات!$B$9,2))</f>
        <v/>
      </c>
      <c r="S1601" s="24" t="str">
        <f aca="false">IF(OR(B1601="",M1601=""),"",ROUND(M1601/60*IFERROR(VLOOKUP(B1601,الموظفين!$A$2:$J$501,9,FALSE()),0),2))</f>
        <v/>
      </c>
      <c r="T1601" s="17"/>
      <c r="U1601" s="23" t="str">
        <f aca="false">IF(OR(A1601="",B1601=""),"",A1601&amp;"|"&amp;B1601)</f>
        <v/>
      </c>
    </row>
    <row r="1602" customFormat="false" ht="15" hidden="false" customHeight="false" outlineLevel="0" collapsed="false">
      <c r="A1602" s="16"/>
      <c r="B1602" s="17"/>
      <c r="C1602" s="18" t="str">
        <f aca="false">IF($B1602="","",IFERROR(VLOOKUP($B1602,الموظفين!$A$2:$J$501,2,FALSE())&amp;"","⚠ كود غير موجود"))</f>
        <v/>
      </c>
      <c r="D1602" s="18" t="str">
        <f aca="false">IF($B1602="","",IFERROR(VLOOKUP($B1602,الموظفين!$A$2:$J$501,3,FALSE())&amp;"",""))</f>
        <v/>
      </c>
      <c r="E1602" s="18" t="str">
        <f aca="false">IF($B1602="","",IFERROR(VLOOKUP($B1602,الموظفين!$A$2:$J$501,5,FALSE())&amp;"",""))</f>
        <v/>
      </c>
      <c r="F1602" s="19" t="str">
        <f aca="false">IF($B1602="","",IFERROR(VLOOKUP($B1602,الموظفين!$A$2:$J$501,6,FALSE()),""))</f>
        <v/>
      </c>
      <c r="G1602" s="19" t="str">
        <f aca="false">IF($B1602="","",IFERROR(VLOOKUP($B1602,الموظفين!$A$2:$J$501,7,FALSE()),""))</f>
        <v/>
      </c>
      <c r="H1602" s="20"/>
      <c r="I1602" s="20"/>
      <c r="J1602" s="21" t="str">
        <f aca="false">IF(OR(H1602="",I1602=""),"",ROUND(MOD(I1602-H1602,1)*24,2))</f>
        <v/>
      </c>
      <c r="K1602" s="22" t="str">
        <f aca="false">IF(OR(H1602="",F1602=""),"",IF(ROUND(MAX(0,MOD(H1602-F1602+0.5,1)-0.5)*1440,0)&gt;IFERROR(VLOOKUP(E1602,الورديات!$A$2:$E$21,5,FALSE()),0),ROUND(MAX(0,MOD(H1602-F1602+0.5,1)-0.5)*1440,0),0))</f>
        <v/>
      </c>
      <c r="L1602" s="22" t="str">
        <f aca="false">IF(OR(I1602="",G1602=""),"",ROUND(MAX(0,MOD(G1602-I1602+0.5,1)-0.5)*1440,0))</f>
        <v/>
      </c>
      <c r="M1602" s="22" t="str">
        <f aca="false">IF(OR(I1602="",G1602=""),"",IF(ROUND(MAX(0,MOD(I1602-G1602+0.5,1)-0.5)*1440,0)&gt;=الإعدادات!$B$8,ROUND(MAX(0,MOD(I1602-G1602+0.5,1)-0.5)*1440,0),0))</f>
        <v/>
      </c>
      <c r="N1602" s="18" t="str">
        <f aca="false">IF(OR(A1602="",B1602=""),"",IF(COUNTIFS(الإجازات!$A$2:$A$1001,B1602,الإجازات!$D$2:$D$1001,"&lt;="&amp;A1602,الإجازات!$E$2:$E$1001,"&gt;="&amp;A1602,الإجازات!$G$2:$G$1001,"مقبولة")=0,"",LOOKUP(2,1/((الإجازات!$A$2:$A$1001=B1602)*(الإجازات!$D$2:$D$1001&lt;=A1602)*(الإجازات!$E$2:$E$1001&gt;=A1602)*(الإجازات!$G$2:$G$1001="مقبولة")),الإجازات!$C$2:$C$1001)))</f>
        <v/>
      </c>
      <c r="O1602" s="17"/>
      <c r="P1602" s="23" t="str">
        <f aca="false">IF(B1602="","",IF(ISNA(MATCH(B1602,الموظفين!$A$2:$A$501,0)),"⚠ كود غير موجود",IF(O1602&lt;&gt;"",O1602,IF(N1602&lt;&gt;"",N1602,IF(H1602="",IF(AND(A1602&lt;&gt;"",WEEKDAY(A1602)=الإعدادات!$B$11),"راحة أسبوعية","غائب"),IF(I1602="","بدون انصراف",IF(N(K1602)&gt;0,"متأخر","حاضر")))))))</f>
        <v/>
      </c>
      <c r="Q1602" s="24" t="str">
        <f aca="false">IF(B1602="","",IF(OR(P1602="غائب",P1602="غياب",P1602="إجازة بدون راتب"),IFERROR(VLOOKUP(B1602,الموظفين!$A$2:$J$501,8,FALSE()),0),0))</f>
        <v/>
      </c>
      <c r="R1602" s="24" t="str">
        <f aca="false">IF(B1602="","",ROUND((N(K1602)+N(L1602))/60*IFERROR(VLOOKUP(B1602,الموظفين!$A$2:$J$501,8,FALSE()),0)/الإعدادات!$B$6*الإعدادات!$B$9,2))</f>
        <v/>
      </c>
      <c r="S1602" s="24" t="str">
        <f aca="false">IF(OR(B1602="",M1602=""),"",ROUND(M1602/60*IFERROR(VLOOKUP(B1602,الموظفين!$A$2:$J$501,9,FALSE()),0),2))</f>
        <v/>
      </c>
      <c r="T1602" s="17"/>
      <c r="U1602" s="23" t="str">
        <f aca="false">IF(OR(A1602="",B1602=""),"",A1602&amp;"|"&amp;B1602)</f>
        <v/>
      </c>
    </row>
    <row r="1603" customFormat="false" ht="15" hidden="false" customHeight="false" outlineLevel="0" collapsed="false">
      <c r="A1603" s="16"/>
      <c r="B1603" s="17"/>
      <c r="C1603" s="18" t="str">
        <f aca="false">IF($B1603="","",IFERROR(VLOOKUP($B1603,الموظفين!$A$2:$J$501,2,FALSE())&amp;"","⚠ كود غير موجود"))</f>
        <v/>
      </c>
      <c r="D1603" s="18" t="str">
        <f aca="false">IF($B1603="","",IFERROR(VLOOKUP($B1603,الموظفين!$A$2:$J$501,3,FALSE())&amp;"",""))</f>
        <v/>
      </c>
      <c r="E1603" s="18" t="str">
        <f aca="false">IF($B1603="","",IFERROR(VLOOKUP($B1603,الموظفين!$A$2:$J$501,5,FALSE())&amp;"",""))</f>
        <v/>
      </c>
      <c r="F1603" s="19" t="str">
        <f aca="false">IF($B1603="","",IFERROR(VLOOKUP($B1603,الموظفين!$A$2:$J$501,6,FALSE()),""))</f>
        <v/>
      </c>
      <c r="G1603" s="19" t="str">
        <f aca="false">IF($B1603="","",IFERROR(VLOOKUP($B1603,الموظفين!$A$2:$J$501,7,FALSE()),""))</f>
        <v/>
      </c>
      <c r="H1603" s="20"/>
      <c r="I1603" s="20"/>
      <c r="J1603" s="21" t="str">
        <f aca="false">IF(OR(H1603="",I1603=""),"",ROUND(MOD(I1603-H1603,1)*24,2))</f>
        <v/>
      </c>
      <c r="K1603" s="22" t="str">
        <f aca="false">IF(OR(H1603="",F1603=""),"",IF(ROUND(MAX(0,MOD(H1603-F1603+0.5,1)-0.5)*1440,0)&gt;IFERROR(VLOOKUP(E1603,الورديات!$A$2:$E$21,5,FALSE()),0),ROUND(MAX(0,MOD(H1603-F1603+0.5,1)-0.5)*1440,0),0))</f>
        <v/>
      </c>
      <c r="L1603" s="22" t="str">
        <f aca="false">IF(OR(I1603="",G1603=""),"",ROUND(MAX(0,MOD(G1603-I1603+0.5,1)-0.5)*1440,0))</f>
        <v/>
      </c>
      <c r="M1603" s="22" t="str">
        <f aca="false">IF(OR(I1603="",G1603=""),"",IF(ROUND(MAX(0,MOD(I1603-G1603+0.5,1)-0.5)*1440,0)&gt;=الإعدادات!$B$8,ROUND(MAX(0,MOD(I1603-G1603+0.5,1)-0.5)*1440,0),0))</f>
        <v/>
      </c>
      <c r="N1603" s="18" t="str">
        <f aca="false">IF(OR(A1603="",B1603=""),"",IF(COUNTIFS(الإجازات!$A$2:$A$1001,B1603,الإجازات!$D$2:$D$1001,"&lt;="&amp;A1603,الإجازات!$E$2:$E$1001,"&gt;="&amp;A1603,الإجازات!$G$2:$G$1001,"مقبولة")=0,"",LOOKUP(2,1/((الإجازات!$A$2:$A$1001=B1603)*(الإجازات!$D$2:$D$1001&lt;=A1603)*(الإجازات!$E$2:$E$1001&gt;=A1603)*(الإجازات!$G$2:$G$1001="مقبولة")),الإجازات!$C$2:$C$1001)))</f>
        <v/>
      </c>
      <c r="O1603" s="17"/>
      <c r="P1603" s="23" t="str">
        <f aca="false">IF(B1603="","",IF(ISNA(MATCH(B1603,الموظفين!$A$2:$A$501,0)),"⚠ كود غير موجود",IF(O1603&lt;&gt;"",O1603,IF(N1603&lt;&gt;"",N1603,IF(H1603="",IF(AND(A1603&lt;&gt;"",WEEKDAY(A1603)=الإعدادات!$B$11),"راحة أسبوعية","غائب"),IF(I1603="","بدون انصراف",IF(N(K1603)&gt;0,"متأخر","حاضر")))))))</f>
        <v/>
      </c>
      <c r="Q1603" s="24" t="str">
        <f aca="false">IF(B1603="","",IF(OR(P1603="غائب",P1603="غياب",P1603="إجازة بدون راتب"),IFERROR(VLOOKUP(B1603,الموظفين!$A$2:$J$501,8,FALSE()),0),0))</f>
        <v/>
      </c>
      <c r="R1603" s="24" t="str">
        <f aca="false">IF(B1603="","",ROUND((N(K1603)+N(L1603))/60*IFERROR(VLOOKUP(B1603,الموظفين!$A$2:$J$501,8,FALSE()),0)/الإعدادات!$B$6*الإعدادات!$B$9,2))</f>
        <v/>
      </c>
      <c r="S1603" s="24" t="str">
        <f aca="false">IF(OR(B1603="",M1603=""),"",ROUND(M1603/60*IFERROR(VLOOKUP(B1603,الموظفين!$A$2:$J$501,9,FALSE()),0),2))</f>
        <v/>
      </c>
      <c r="T1603" s="17"/>
      <c r="U1603" s="23" t="str">
        <f aca="false">IF(OR(A1603="",B1603=""),"",A1603&amp;"|"&amp;B1603)</f>
        <v/>
      </c>
    </row>
    <row r="1604" customFormat="false" ht="15" hidden="false" customHeight="false" outlineLevel="0" collapsed="false">
      <c r="A1604" s="16"/>
      <c r="B1604" s="17"/>
      <c r="C1604" s="18" t="str">
        <f aca="false">IF($B1604="","",IFERROR(VLOOKUP($B1604,الموظفين!$A$2:$J$501,2,FALSE())&amp;"","⚠ كود غير موجود"))</f>
        <v/>
      </c>
      <c r="D1604" s="18" t="str">
        <f aca="false">IF($B1604="","",IFERROR(VLOOKUP($B1604,الموظفين!$A$2:$J$501,3,FALSE())&amp;"",""))</f>
        <v/>
      </c>
      <c r="E1604" s="18" t="str">
        <f aca="false">IF($B1604="","",IFERROR(VLOOKUP($B1604,الموظفين!$A$2:$J$501,5,FALSE())&amp;"",""))</f>
        <v/>
      </c>
      <c r="F1604" s="19" t="str">
        <f aca="false">IF($B1604="","",IFERROR(VLOOKUP($B1604,الموظفين!$A$2:$J$501,6,FALSE()),""))</f>
        <v/>
      </c>
      <c r="G1604" s="19" t="str">
        <f aca="false">IF($B1604="","",IFERROR(VLOOKUP($B1604,الموظفين!$A$2:$J$501,7,FALSE()),""))</f>
        <v/>
      </c>
      <c r="H1604" s="20"/>
      <c r="I1604" s="20"/>
      <c r="J1604" s="21" t="str">
        <f aca="false">IF(OR(H1604="",I1604=""),"",ROUND(MOD(I1604-H1604,1)*24,2))</f>
        <v/>
      </c>
      <c r="K1604" s="22" t="str">
        <f aca="false">IF(OR(H1604="",F1604=""),"",IF(ROUND(MAX(0,MOD(H1604-F1604+0.5,1)-0.5)*1440,0)&gt;IFERROR(VLOOKUP(E1604,الورديات!$A$2:$E$21,5,FALSE()),0),ROUND(MAX(0,MOD(H1604-F1604+0.5,1)-0.5)*1440,0),0))</f>
        <v/>
      </c>
      <c r="L1604" s="22" t="str">
        <f aca="false">IF(OR(I1604="",G1604=""),"",ROUND(MAX(0,MOD(G1604-I1604+0.5,1)-0.5)*1440,0))</f>
        <v/>
      </c>
      <c r="M1604" s="22" t="str">
        <f aca="false">IF(OR(I1604="",G1604=""),"",IF(ROUND(MAX(0,MOD(I1604-G1604+0.5,1)-0.5)*1440,0)&gt;=الإعدادات!$B$8,ROUND(MAX(0,MOD(I1604-G1604+0.5,1)-0.5)*1440,0),0))</f>
        <v/>
      </c>
      <c r="N1604" s="18" t="str">
        <f aca="false">IF(OR(A1604="",B1604=""),"",IF(COUNTIFS(الإجازات!$A$2:$A$1001,B1604,الإجازات!$D$2:$D$1001,"&lt;="&amp;A1604,الإجازات!$E$2:$E$1001,"&gt;="&amp;A1604,الإجازات!$G$2:$G$1001,"مقبولة")=0,"",LOOKUP(2,1/((الإجازات!$A$2:$A$1001=B1604)*(الإجازات!$D$2:$D$1001&lt;=A1604)*(الإجازات!$E$2:$E$1001&gt;=A1604)*(الإجازات!$G$2:$G$1001="مقبولة")),الإجازات!$C$2:$C$1001)))</f>
        <v/>
      </c>
      <c r="O1604" s="17"/>
      <c r="P1604" s="23" t="str">
        <f aca="false">IF(B1604="","",IF(ISNA(MATCH(B1604,الموظفين!$A$2:$A$501,0)),"⚠ كود غير موجود",IF(O1604&lt;&gt;"",O1604,IF(N1604&lt;&gt;"",N1604,IF(H1604="",IF(AND(A1604&lt;&gt;"",WEEKDAY(A1604)=الإعدادات!$B$11),"راحة أسبوعية","غائب"),IF(I1604="","بدون انصراف",IF(N(K1604)&gt;0,"متأخر","حاضر")))))))</f>
        <v/>
      </c>
      <c r="Q1604" s="24" t="str">
        <f aca="false">IF(B1604="","",IF(OR(P1604="غائب",P1604="غياب",P1604="إجازة بدون راتب"),IFERROR(VLOOKUP(B1604,الموظفين!$A$2:$J$501,8,FALSE()),0),0))</f>
        <v/>
      </c>
      <c r="R1604" s="24" t="str">
        <f aca="false">IF(B1604="","",ROUND((N(K1604)+N(L1604))/60*IFERROR(VLOOKUP(B1604,الموظفين!$A$2:$J$501,8,FALSE()),0)/الإعدادات!$B$6*الإعدادات!$B$9,2))</f>
        <v/>
      </c>
      <c r="S1604" s="24" t="str">
        <f aca="false">IF(OR(B1604="",M1604=""),"",ROUND(M1604/60*IFERROR(VLOOKUP(B1604,الموظفين!$A$2:$J$501,9,FALSE()),0),2))</f>
        <v/>
      </c>
      <c r="T1604" s="17"/>
      <c r="U1604" s="23" t="str">
        <f aca="false">IF(OR(A1604="",B1604=""),"",A1604&amp;"|"&amp;B1604)</f>
        <v/>
      </c>
    </row>
    <row r="1605" customFormat="false" ht="15" hidden="false" customHeight="false" outlineLevel="0" collapsed="false">
      <c r="A1605" s="16"/>
      <c r="B1605" s="17"/>
      <c r="C1605" s="18" t="str">
        <f aca="false">IF($B1605="","",IFERROR(VLOOKUP($B1605,الموظفين!$A$2:$J$501,2,FALSE())&amp;"","⚠ كود غير موجود"))</f>
        <v/>
      </c>
      <c r="D1605" s="18" t="str">
        <f aca="false">IF($B1605="","",IFERROR(VLOOKUP($B1605,الموظفين!$A$2:$J$501,3,FALSE())&amp;"",""))</f>
        <v/>
      </c>
      <c r="E1605" s="18" t="str">
        <f aca="false">IF($B1605="","",IFERROR(VLOOKUP($B1605,الموظفين!$A$2:$J$501,5,FALSE())&amp;"",""))</f>
        <v/>
      </c>
      <c r="F1605" s="19" t="str">
        <f aca="false">IF($B1605="","",IFERROR(VLOOKUP($B1605,الموظفين!$A$2:$J$501,6,FALSE()),""))</f>
        <v/>
      </c>
      <c r="G1605" s="19" t="str">
        <f aca="false">IF($B1605="","",IFERROR(VLOOKUP($B1605,الموظفين!$A$2:$J$501,7,FALSE()),""))</f>
        <v/>
      </c>
      <c r="H1605" s="20"/>
      <c r="I1605" s="20"/>
      <c r="J1605" s="21" t="str">
        <f aca="false">IF(OR(H1605="",I1605=""),"",ROUND(MOD(I1605-H1605,1)*24,2))</f>
        <v/>
      </c>
      <c r="K1605" s="22" t="str">
        <f aca="false">IF(OR(H1605="",F1605=""),"",IF(ROUND(MAX(0,MOD(H1605-F1605+0.5,1)-0.5)*1440,0)&gt;IFERROR(VLOOKUP(E1605,الورديات!$A$2:$E$21,5,FALSE()),0),ROUND(MAX(0,MOD(H1605-F1605+0.5,1)-0.5)*1440,0),0))</f>
        <v/>
      </c>
      <c r="L1605" s="22" t="str">
        <f aca="false">IF(OR(I1605="",G1605=""),"",ROUND(MAX(0,MOD(G1605-I1605+0.5,1)-0.5)*1440,0))</f>
        <v/>
      </c>
      <c r="M1605" s="22" t="str">
        <f aca="false">IF(OR(I1605="",G1605=""),"",IF(ROUND(MAX(0,MOD(I1605-G1605+0.5,1)-0.5)*1440,0)&gt;=الإعدادات!$B$8,ROUND(MAX(0,MOD(I1605-G1605+0.5,1)-0.5)*1440,0),0))</f>
        <v/>
      </c>
      <c r="N1605" s="18" t="str">
        <f aca="false">IF(OR(A1605="",B1605=""),"",IF(COUNTIFS(الإجازات!$A$2:$A$1001,B1605,الإجازات!$D$2:$D$1001,"&lt;="&amp;A1605,الإجازات!$E$2:$E$1001,"&gt;="&amp;A1605,الإجازات!$G$2:$G$1001,"مقبولة")=0,"",LOOKUP(2,1/((الإجازات!$A$2:$A$1001=B1605)*(الإجازات!$D$2:$D$1001&lt;=A1605)*(الإجازات!$E$2:$E$1001&gt;=A1605)*(الإجازات!$G$2:$G$1001="مقبولة")),الإجازات!$C$2:$C$1001)))</f>
        <v/>
      </c>
      <c r="O1605" s="17"/>
      <c r="P1605" s="23" t="str">
        <f aca="false">IF(B1605="","",IF(ISNA(MATCH(B1605,الموظفين!$A$2:$A$501,0)),"⚠ كود غير موجود",IF(O1605&lt;&gt;"",O1605,IF(N1605&lt;&gt;"",N1605,IF(H1605="",IF(AND(A1605&lt;&gt;"",WEEKDAY(A1605)=الإعدادات!$B$11),"راحة أسبوعية","غائب"),IF(I1605="","بدون انصراف",IF(N(K1605)&gt;0,"متأخر","حاضر")))))))</f>
        <v/>
      </c>
      <c r="Q1605" s="24" t="str">
        <f aca="false">IF(B1605="","",IF(OR(P1605="غائب",P1605="غياب",P1605="إجازة بدون راتب"),IFERROR(VLOOKUP(B1605,الموظفين!$A$2:$J$501,8,FALSE()),0),0))</f>
        <v/>
      </c>
      <c r="R1605" s="24" t="str">
        <f aca="false">IF(B1605="","",ROUND((N(K1605)+N(L1605))/60*IFERROR(VLOOKUP(B1605,الموظفين!$A$2:$J$501,8,FALSE()),0)/الإعدادات!$B$6*الإعدادات!$B$9,2))</f>
        <v/>
      </c>
      <c r="S1605" s="24" t="str">
        <f aca="false">IF(OR(B1605="",M1605=""),"",ROUND(M1605/60*IFERROR(VLOOKUP(B1605,الموظفين!$A$2:$J$501,9,FALSE()),0),2))</f>
        <v/>
      </c>
      <c r="T1605" s="17"/>
      <c r="U1605" s="23" t="str">
        <f aca="false">IF(OR(A1605="",B1605=""),"",A1605&amp;"|"&amp;B1605)</f>
        <v/>
      </c>
    </row>
    <row r="1606" customFormat="false" ht="15" hidden="false" customHeight="false" outlineLevel="0" collapsed="false">
      <c r="A1606" s="16"/>
      <c r="B1606" s="17"/>
      <c r="C1606" s="18" t="str">
        <f aca="false">IF($B1606="","",IFERROR(VLOOKUP($B1606,الموظفين!$A$2:$J$501,2,FALSE())&amp;"","⚠ كود غير موجود"))</f>
        <v/>
      </c>
      <c r="D1606" s="18" t="str">
        <f aca="false">IF($B1606="","",IFERROR(VLOOKUP($B1606,الموظفين!$A$2:$J$501,3,FALSE())&amp;"",""))</f>
        <v/>
      </c>
      <c r="E1606" s="18" t="str">
        <f aca="false">IF($B1606="","",IFERROR(VLOOKUP($B1606,الموظفين!$A$2:$J$501,5,FALSE())&amp;"",""))</f>
        <v/>
      </c>
      <c r="F1606" s="19" t="str">
        <f aca="false">IF($B1606="","",IFERROR(VLOOKUP($B1606,الموظفين!$A$2:$J$501,6,FALSE()),""))</f>
        <v/>
      </c>
      <c r="G1606" s="19" t="str">
        <f aca="false">IF($B1606="","",IFERROR(VLOOKUP($B1606,الموظفين!$A$2:$J$501,7,FALSE()),""))</f>
        <v/>
      </c>
      <c r="H1606" s="20"/>
      <c r="I1606" s="20"/>
      <c r="J1606" s="21" t="str">
        <f aca="false">IF(OR(H1606="",I1606=""),"",ROUND(MOD(I1606-H1606,1)*24,2))</f>
        <v/>
      </c>
      <c r="K1606" s="22" t="str">
        <f aca="false">IF(OR(H1606="",F1606=""),"",IF(ROUND(MAX(0,MOD(H1606-F1606+0.5,1)-0.5)*1440,0)&gt;IFERROR(VLOOKUP(E1606,الورديات!$A$2:$E$21,5,FALSE()),0),ROUND(MAX(0,MOD(H1606-F1606+0.5,1)-0.5)*1440,0),0))</f>
        <v/>
      </c>
      <c r="L1606" s="22" t="str">
        <f aca="false">IF(OR(I1606="",G1606=""),"",ROUND(MAX(0,MOD(G1606-I1606+0.5,1)-0.5)*1440,0))</f>
        <v/>
      </c>
      <c r="M1606" s="22" t="str">
        <f aca="false">IF(OR(I1606="",G1606=""),"",IF(ROUND(MAX(0,MOD(I1606-G1606+0.5,1)-0.5)*1440,0)&gt;=الإعدادات!$B$8,ROUND(MAX(0,MOD(I1606-G1606+0.5,1)-0.5)*1440,0),0))</f>
        <v/>
      </c>
      <c r="N1606" s="18" t="str">
        <f aca="false">IF(OR(A1606="",B1606=""),"",IF(COUNTIFS(الإجازات!$A$2:$A$1001,B1606,الإجازات!$D$2:$D$1001,"&lt;="&amp;A1606,الإجازات!$E$2:$E$1001,"&gt;="&amp;A1606,الإجازات!$G$2:$G$1001,"مقبولة")=0,"",LOOKUP(2,1/((الإجازات!$A$2:$A$1001=B1606)*(الإجازات!$D$2:$D$1001&lt;=A1606)*(الإجازات!$E$2:$E$1001&gt;=A1606)*(الإجازات!$G$2:$G$1001="مقبولة")),الإجازات!$C$2:$C$1001)))</f>
        <v/>
      </c>
      <c r="O1606" s="17"/>
      <c r="P1606" s="23" t="str">
        <f aca="false">IF(B1606="","",IF(ISNA(MATCH(B1606,الموظفين!$A$2:$A$501,0)),"⚠ كود غير موجود",IF(O1606&lt;&gt;"",O1606,IF(N1606&lt;&gt;"",N1606,IF(H1606="",IF(AND(A1606&lt;&gt;"",WEEKDAY(A1606)=الإعدادات!$B$11),"راحة أسبوعية","غائب"),IF(I1606="","بدون انصراف",IF(N(K1606)&gt;0,"متأخر","حاضر")))))))</f>
        <v/>
      </c>
      <c r="Q1606" s="24" t="str">
        <f aca="false">IF(B1606="","",IF(OR(P1606="غائب",P1606="غياب",P1606="إجازة بدون راتب"),IFERROR(VLOOKUP(B1606,الموظفين!$A$2:$J$501,8,FALSE()),0),0))</f>
        <v/>
      </c>
      <c r="R1606" s="24" t="str">
        <f aca="false">IF(B1606="","",ROUND((N(K1606)+N(L1606))/60*IFERROR(VLOOKUP(B1606,الموظفين!$A$2:$J$501,8,FALSE()),0)/الإعدادات!$B$6*الإعدادات!$B$9,2))</f>
        <v/>
      </c>
      <c r="S1606" s="24" t="str">
        <f aca="false">IF(OR(B1606="",M1606=""),"",ROUND(M1606/60*IFERROR(VLOOKUP(B1606,الموظفين!$A$2:$J$501,9,FALSE()),0),2))</f>
        <v/>
      </c>
      <c r="T1606" s="17"/>
      <c r="U1606" s="23" t="str">
        <f aca="false">IF(OR(A1606="",B1606=""),"",A1606&amp;"|"&amp;B1606)</f>
        <v/>
      </c>
    </row>
    <row r="1607" customFormat="false" ht="15" hidden="false" customHeight="false" outlineLevel="0" collapsed="false">
      <c r="A1607" s="16"/>
      <c r="B1607" s="17"/>
      <c r="C1607" s="18" t="str">
        <f aca="false">IF($B1607="","",IFERROR(VLOOKUP($B1607,الموظفين!$A$2:$J$501,2,FALSE())&amp;"","⚠ كود غير موجود"))</f>
        <v/>
      </c>
      <c r="D1607" s="18" t="str">
        <f aca="false">IF($B1607="","",IFERROR(VLOOKUP($B1607,الموظفين!$A$2:$J$501,3,FALSE())&amp;"",""))</f>
        <v/>
      </c>
      <c r="E1607" s="18" t="str">
        <f aca="false">IF($B1607="","",IFERROR(VLOOKUP($B1607,الموظفين!$A$2:$J$501,5,FALSE())&amp;"",""))</f>
        <v/>
      </c>
      <c r="F1607" s="19" t="str">
        <f aca="false">IF($B1607="","",IFERROR(VLOOKUP($B1607,الموظفين!$A$2:$J$501,6,FALSE()),""))</f>
        <v/>
      </c>
      <c r="G1607" s="19" t="str">
        <f aca="false">IF($B1607="","",IFERROR(VLOOKUP($B1607,الموظفين!$A$2:$J$501,7,FALSE()),""))</f>
        <v/>
      </c>
      <c r="H1607" s="20"/>
      <c r="I1607" s="20"/>
      <c r="J1607" s="21" t="str">
        <f aca="false">IF(OR(H1607="",I1607=""),"",ROUND(MOD(I1607-H1607,1)*24,2))</f>
        <v/>
      </c>
      <c r="K1607" s="22" t="str">
        <f aca="false">IF(OR(H1607="",F1607=""),"",IF(ROUND(MAX(0,MOD(H1607-F1607+0.5,1)-0.5)*1440,0)&gt;IFERROR(VLOOKUP(E1607,الورديات!$A$2:$E$21,5,FALSE()),0),ROUND(MAX(0,MOD(H1607-F1607+0.5,1)-0.5)*1440,0),0))</f>
        <v/>
      </c>
      <c r="L1607" s="22" t="str">
        <f aca="false">IF(OR(I1607="",G1607=""),"",ROUND(MAX(0,MOD(G1607-I1607+0.5,1)-0.5)*1440,0))</f>
        <v/>
      </c>
      <c r="M1607" s="22" t="str">
        <f aca="false">IF(OR(I1607="",G1607=""),"",IF(ROUND(MAX(0,MOD(I1607-G1607+0.5,1)-0.5)*1440,0)&gt;=الإعدادات!$B$8,ROUND(MAX(0,MOD(I1607-G1607+0.5,1)-0.5)*1440,0),0))</f>
        <v/>
      </c>
      <c r="N1607" s="18" t="str">
        <f aca="false">IF(OR(A1607="",B1607=""),"",IF(COUNTIFS(الإجازات!$A$2:$A$1001,B1607,الإجازات!$D$2:$D$1001,"&lt;="&amp;A1607,الإجازات!$E$2:$E$1001,"&gt;="&amp;A1607,الإجازات!$G$2:$G$1001,"مقبولة")=0,"",LOOKUP(2,1/((الإجازات!$A$2:$A$1001=B1607)*(الإجازات!$D$2:$D$1001&lt;=A1607)*(الإجازات!$E$2:$E$1001&gt;=A1607)*(الإجازات!$G$2:$G$1001="مقبولة")),الإجازات!$C$2:$C$1001)))</f>
        <v/>
      </c>
      <c r="O1607" s="17"/>
      <c r="P1607" s="23" t="str">
        <f aca="false">IF(B1607="","",IF(ISNA(MATCH(B1607,الموظفين!$A$2:$A$501,0)),"⚠ كود غير موجود",IF(O1607&lt;&gt;"",O1607,IF(N1607&lt;&gt;"",N1607,IF(H1607="",IF(AND(A1607&lt;&gt;"",WEEKDAY(A1607)=الإعدادات!$B$11),"راحة أسبوعية","غائب"),IF(I1607="","بدون انصراف",IF(N(K1607)&gt;0,"متأخر","حاضر")))))))</f>
        <v/>
      </c>
      <c r="Q1607" s="24" t="str">
        <f aca="false">IF(B1607="","",IF(OR(P1607="غائب",P1607="غياب",P1607="إجازة بدون راتب"),IFERROR(VLOOKUP(B1607,الموظفين!$A$2:$J$501,8,FALSE()),0),0))</f>
        <v/>
      </c>
      <c r="R1607" s="24" t="str">
        <f aca="false">IF(B1607="","",ROUND((N(K1607)+N(L1607))/60*IFERROR(VLOOKUP(B1607,الموظفين!$A$2:$J$501,8,FALSE()),0)/الإعدادات!$B$6*الإعدادات!$B$9,2))</f>
        <v/>
      </c>
      <c r="S1607" s="24" t="str">
        <f aca="false">IF(OR(B1607="",M1607=""),"",ROUND(M1607/60*IFERROR(VLOOKUP(B1607,الموظفين!$A$2:$J$501,9,FALSE()),0),2))</f>
        <v/>
      </c>
      <c r="T1607" s="17"/>
      <c r="U1607" s="23" t="str">
        <f aca="false">IF(OR(A1607="",B1607=""),"",A1607&amp;"|"&amp;B1607)</f>
        <v/>
      </c>
    </row>
    <row r="1608" customFormat="false" ht="15" hidden="false" customHeight="false" outlineLevel="0" collapsed="false">
      <c r="A1608" s="16"/>
      <c r="B1608" s="17"/>
      <c r="C1608" s="18" t="str">
        <f aca="false">IF($B1608="","",IFERROR(VLOOKUP($B1608,الموظفين!$A$2:$J$501,2,FALSE())&amp;"","⚠ كود غير موجود"))</f>
        <v/>
      </c>
      <c r="D1608" s="18" t="str">
        <f aca="false">IF($B1608="","",IFERROR(VLOOKUP($B1608,الموظفين!$A$2:$J$501,3,FALSE())&amp;"",""))</f>
        <v/>
      </c>
      <c r="E1608" s="18" t="str">
        <f aca="false">IF($B1608="","",IFERROR(VLOOKUP($B1608,الموظفين!$A$2:$J$501,5,FALSE())&amp;"",""))</f>
        <v/>
      </c>
      <c r="F1608" s="19" t="str">
        <f aca="false">IF($B1608="","",IFERROR(VLOOKUP($B1608,الموظفين!$A$2:$J$501,6,FALSE()),""))</f>
        <v/>
      </c>
      <c r="G1608" s="19" t="str">
        <f aca="false">IF($B1608="","",IFERROR(VLOOKUP($B1608,الموظفين!$A$2:$J$501,7,FALSE()),""))</f>
        <v/>
      </c>
      <c r="H1608" s="20"/>
      <c r="I1608" s="20"/>
      <c r="J1608" s="21" t="str">
        <f aca="false">IF(OR(H1608="",I1608=""),"",ROUND(MOD(I1608-H1608,1)*24,2))</f>
        <v/>
      </c>
      <c r="K1608" s="22" t="str">
        <f aca="false">IF(OR(H1608="",F1608=""),"",IF(ROUND(MAX(0,MOD(H1608-F1608+0.5,1)-0.5)*1440,0)&gt;IFERROR(VLOOKUP(E1608,الورديات!$A$2:$E$21,5,FALSE()),0),ROUND(MAX(0,MOD(H1608-F1608+0.5,1)-0.5)*1440,0),0))</f>
        <v/>
      </c>
      <c r="L1608" s="22" t="str">
        <f aca="false">IF(OR(I1608="",G1608=""),"",ROUND(MAX(0,MOD(G1608-I1608+0.5,1)-0.5)*1440,0))</f>
        <v/>
      </c>
      <c r="M1608" s="22" t="str">
        <f aca="false">IF(OR(I1608="",G1608=""),"",IF(ROUND(MAX(0,MOD(I1608-G1608+0.5,1)-0.5)*1440,0)&gt;=الإعدادات!$B$8,ROUND(MAX(0,MOD(I1608-G1608+0.5,1)-0.5)*1440,0),0))</f>
        <v/>
      </c>
      <c r="N1608" s="18" t="str">
        <f aca="false">IF(OR(A1608="",B1608=""),"",IF(COUNTIFS(الإجازات!$A$2:$A$1001,B1608,الإجازات!$D$2:$D$1001,"&lt;="&amp;A1608,الإجازات!$E$2:$E$1001,"&gt;="&amp;A1608,الإجازات!$G$2:$G$1001,"مقبولة")=0,"",LOOKUP(2,1/((الإجازات!$A$2:$A$1001=B1608)*(الإجازات!$D$2:$D$1001&lt;=A1608)*(الإجازات!$E$2:$E$1001&gt;=A1608)*(الإجازات!$G$2:$G$1001="مقبولة")),الإجازات!$C$2:$C$1001)))</f>
        <v/>
      </c>
      <c r="O1608" s="17"/>
      <c r="P1608" s="23" t="str">
        <f aca="false">IF(B1608="","",IF(ISNA(MATCH(B1608,الموظفين!$A$2:$A$501,0)),"⚠ كود غير موجود",IF(O1608&lt;&gt;"",O1608,IF(N1608&lt;&gt;"",N1608,IF(H1608="",IF(AND(A1608&lt;&gt;"",WEEKDAY(A1608)=الإعدادات!$B$11),"راحة أسبوعية","غائب"),IF(I1608="","بدون انصراف",IF(N(K1608)&gt;0,"متأخر","حاضر")))))))</f>
        <v/>
      </c>
      <c r="Q1608" s="24" t="str">
        <f aca="false">IF(B1608="","",IF(OR(P1608="غائب",P1608="غياب",P1608="إجازة بدون راتب"),IFERROR(VLOOKUP(B1608,الموظفين!$A$2:$J$501,8,FALSE()),0),0))</f>
        <v/>
      </c>
      <c r="R1608" s="24" t="str">
        <f aca="false">IF(B1608="","",ROUND((N(K1608)+N(L1608))/60*IFERROR(VLOOKUP(B1608,الموظفين!$A$2:$J$501,8,FALSE()),0)/الإعدادات!$B$6*الإعدادات!$B$9,2))</f>
        <v/>
      </c>
      <c r="S1608" s="24" t="str">
        <f aca="false">IF(OR(B1608="",M1608=""),"",ROUND(M1608/60*IFERROR(VLOOKUP(B1608,الموظفين!$A$2:$J$501,9,FALSE()),0),2))</f>
        <v/>
      </c>
      <c r="T1608" s="17"/>
      <c r="U1608" s="23" t="str">
        <f aca="false">IF(OR(A1608="",B1608=""),"",A1608&amp;"|"&amp;B1608)</f>
        <v/>
      </c>
    </row>
    <row r="1609" customFormat="false" ht="15" hidden="false" customHeight="false" outlineLevel="0" collapsed="false">
      <c r="A1609" s="16"/>
      <c r="B1609" s="17"/>
      <c r="C1609" s="18" t="str">
        <f aca="false">IF($B1609="","",IFERROR(VLOOKUP($B1609,الموظفين!$A$2:$J$501,2,FALSE())&amp;"","⚠ كود غير موجود"))</f>
        <v/>
      </c>
      <c r="D1609" s="18" t="str">
        <f aca="false">IF($B1609="","",IFERROR(VLOOKUP($B1609,الموظفين!$A$2:$J$501,3,FALSE())&amp;"",""))</f>
        <v/>
      </c>
      <c r="E1609" s="18" t="str">
        <f aca="false">IF($B1609="","",IFERROR(VLOOKUP($B1609,الموظفين!$A$2:$J$501,5,FALSE())&amp;"",""))</f>
        <v/>
      </c>
      <c r="F1609" s="19" t="str">
        <f aca="false">IF($B1609="","",IFERROR(VLOOKUP($B1609,الموظفين!$A$2:$J$501,6,FALSE()),""))</f>
        <v/>
      </c>
      <c r="G1609" s="19" t="str">
        <f aca="false">IF($B1609="","",IFERROR(VLOOKUP($B1609,الموظفين!$A$2:$J$501,7,FALSE()),""))</f>
        <v/>
      </c>
      <c r="H1609" s="20"/>
      <c r="I1609" s="20"/>
      <c r="J1609" s="21" t="str">
        <f aca="false">IF(OR(H1609="",I1609=""),"",ROUND(MOD(I1609-H1609,1)*24,2))</f>
        <v/>
      </c>
      <c r="K1609" s="22" t="str">
        <f aca="false">IF(OR(H1609="",F1609=""),"",IF(ROUND(MAX(0,MOD(H1609-F1609+0.5,1)-0.5)*1440,0)&gt;IFERROR(VLOOKUP(E1609,الورديات!$A$2:$E$21,5,FALSE()),0),ROUND(MAX(0,MOD(H1609-F1609+0.5,1)-0.5)*1440,0),0))</f>
        <v/>
      </c>
      <c r="L1609" s="22" t="str">
        <f aca="false">IF(OR(I1609="",G1609=""),"",ROUND(MAX(0,MOD(G1609-I1609+0.5,1)-0.5)*1440,0))</f>
        <v/>
      </c>
      <c r="M1609" s="22" t="str">
        <f aca="false">IF(OR(I1609="",G1609=""),"",IF(ROUND(MAX(0,MOD(I1609-G1609+0.5,1)-0.5)*1440,0)&gt;=الإعدادات!$B$8,ROUND(MAX(0,MOD(I1609-G1609+0.5,1)-0.5)*1440,0),0))</f>
        <v/>
      </c>
      <c r="N1609" s="18" t="str">
        <f aca="false">IF(OR(A1609="",B1609=""),"",IF(COUNTIFS(الإجازات!$A$2:$A$1001,B1609,الإجازات!$D$2:$D$1001,"&lt;="&amp;A1609,الإجازات!$E$2:$E$1001,"&gt;="&amp;A1609,الإجازات!$G$2:$G$1001,"مقبولة")=0,"",LOOKUP(2,1/((الإجازات!$A$2:$A$1001=B1609)*(الإجازات!$D$2:$D$1001&lt;=A1609)*(الإجازات!$E$2:$E$1001&gt;=A1609)*(الإجازات!$G$2:$G$1001="مقبولة")),الإجازات!$C$2:$C$1001)))</f>
        <v/>
      </c>
      <c r="O1609" s="17"/>
      <c r="P1609" s="23" t="str">
        <f aca="false">IF(B1609="","",IF(ISNA(MATCH(B1609,الموظفين!$A$2:$A$501,0)),"⚠ كود غير موجود",IF(O1609&lt;&gt;"",O1609,IF(N1609&lt;&gt;"",N1609,IF(H1609="",IF(AND(A1609&lt;&gt;"",WEEKDAY(A1609)=الإعدادات!$B$11),"راحة أسبوعية","غائب"),IF(I1609="","بدون انصراف",IF(N(K1609)&gt;0,"متأخر","حاضر")))))))</f>
        <v/>
      </c>
      <c r="Q1609" s="24" t="str">
        <f aca="false">IF(B1609="","",IF(OR(P1609="غائب",P1609="غياب",P1609="إجازة بدون راتب"),IFERROR(VLOOKUP(B1609,الموظفين!$A$2:$J$501,8,FALSE()),0),0))</f>
        <v/>
      </c>
      <c r="R1609" s="24" t="str">
        <f aca="false">IF(B1609="","",ROUND((N(K1609)+N(L1609))/60*IFERROR(VLOOKUP(B1609,الموظفين!$A$2:$J$501,8,FALSE()),0)/الإعدادات!$B$6*الإعدادات!$B$9,2))</f>
        <v/>
      </c>
      <c r="S1609" s="24" t="str">
        <f aca="false">IF(OR(B1609="",M1609=""),"",ROUND(M1609/60*IFERROR(VLOOKUP(B1609,الموظفين!$A$2:$J$501,9,FALSE()),0),2))</f>
        <v/>
      </c>
      <c r="T1609" s="17"/>
      <c r="U1609" s="23" t="str">
        <f aca="false">IF(OR(A1609="",B1609=""),"",A1609&amp;"|"&amp;B1609)</f>
        <v/>
      </c>
    </row>
    <row r="1610" customFormat="false" ht="15" hidden="false" customHeight="false" outlineLevel="0" collapsed="false">
      <c r="A1610" s="16"/>
      <c r="B1610" s="17"/>
      <c r="C1610" s="18" t="str">
        <f aca="false">IF($B1610="","",IFERROR(VLOOKUP($B1610,الموظفين!$A$2:$J$501,2,FALSE())&amp;"","⚠ كود غير موجود"))</f>
        <v/>
      </c>
      <c r="D1610" s="18" t="str">
        <f aca="false">IF($B1610="","",IFERROR(VLOOKUP($B1610,الموظفين!$A$2:$J$501,3,FALSE())&amp;"",""))</f>
        <v/>
      </c>
      <c r="E1610" s="18" t="str">
        <f aca="false">IF($B1610="","",IFERROR(VLOOKUP($B1610,الموظفين!$A$2:$J$501,5,FALSE())&amp;"",""))</f>
        <v/>
      </c>
      <c r="F1610" s="19" t="str">
        <f aca="false">IF($B1610="","",IFERROR(VLOOKUP($B1610,الموظفين!$A$2:$J$501,6,FALSE()),""))</f>
        <v/>
      </c>
      <c r="G1610" s="19" t="str">
        <f aca="false">IF($B1610="","",IFERROR(VLOOKUP($B1610,الموظفين!$A$2:$J$501,7,FALSE()),""))</f>
        <v/>
      </c>
      <c r="H1610" s="20"/>
      <c r="I1610" s="20"/>
      <c r="J1610" s="21" t="str">
        <f aca="false">IF(OR(H1610="",I1610=""),"",ROUND(MOD(I1610-H1610,1)*24,2))</f>
        <v/>
      </c>
      <c r="K1610" s="22" t="str">
        <f aca="false">IF(OR(H1610="",F1610=""),"",IF(ROUND(MAX(0,MOD(H1610-F1610+0.5,1)-0.5)*1440,0)&gt;IFERROR(VLOOKUP(E1610,الورديات!$A$2:$E$21,5,FALSE()),0),ROUND(MAX(0,MOD(H1610-F1610+0.5,1)-0.5)*1440,0),0))</f>
        <v/>
      </c>
      <c r="L1610" s="22" t="str">
        <f aca="false">IF(OR(I1610="",G1610=""),"",ROUND(MAX(0,MOD(G1610-I1610+0.5,1)-0.5)*1440,0))</f>
        <v/>
      </c>
      <c r="M1610" s="22" t="str">
        <f aca="false">IF(OR(I1610="",G1610=""),"",IF(ROUND(MAX(0,MOD(I1610-G1610+0.5,1)-0.5)*1440,0)&gt;=الإعدادات!$B$8,ROUND(MAX(0,MOD(I1610-G1610+0.5,1)-0.5)*1440,0),0))</f>
        <v/>
      </c>
      <c r="N1610" s="18" t="str">
        <f aca="false">IF(OR(A1610="",B1610=""),"",IF(COUNTIFS(الإجازات!$A$2:$A$1001,B1610,الإجازات!$D$2:$D$1001,"&lt;="&amp;A1610,الإجازات!$E$2:$E$1001,"&gt;="&amp;A1610,الإجازات!$G$2:$G$1001,"مقبولة")=0,"",LOOKUP(2,1/((الإجازات!$A$2:$A$1001=B1610)*(الإجازات!$D$2:$D$1001&lt;=A1610)*(الإجازات!$E$2:$E$1001&gt;=A1610)*(الإجازات!$G$2:$G$1001="مقبولة")),الإجازات!$C$2:$C$1001)))</f>
        <v/>
      </c>
      <c r="O1610" s="17"/>
      <c r="P1610" s="23" t="str">
        <f aca="false">IF(B1610="","",IF(ISNA(MATCH(B1610,الموظفين!$A$2:$A$501,0)),"⚠ كود غير موجود",IF(O1610&lt;&gt;"",O1610,IF(N1610&lt;&gt;"",N1610,IF(H1610="",IF(AND(A1610&lt;&gt;"",WEEKDAY(A1610)=الإعدادات!$B$11),"راحة أسبوعية","غائب"),IF(I1610="","بدون انصراف",IF(N(K1610)&gt;0,"متأخر","حاضر")))))))</f>
        <v/>
      </c>
      <c r="Q1610" s="24" t="str">
        <f aca="false">IF(B1610="","",IF(OR(P1610="غائب",P1610="غياب",P1610="إجازة بدون راتب"),IFERROR(VLOOKUP(B1610,الموظفين!$A$2:$J$501,8,FALSE()),0),0))</f>
        <v/>
      </c>
      <c r="R1610" s="24" t="str">
        <f aca="false">IF(B1610="","",ROUND((N(K1610)+N(L1610))/60*IFERROR(VLOOKUP(B1610,الموظفين!$A$2:$J$501,8,FALSE()),0)/الإعدادات!$B$6*الإعدادات!$B$9,2))</f>
        <v/>
      </c>
      <c r="S1610" s="24" t="str">
        <f aca="false">IF(OR(B1610="",M1610=""),"",ROUND(M1610/60*IFERROR(VLOOKUP(B1610,الموظفين!$A$2:$J$501,9,FALSE()),0),2))</f>
        <v/>
      </c>
      <c r="T1610" s="17"/>
      <c r="U1610" s="23" t="str">
        <f aca="false">IF(OR(A1610="",B1610=""),"",A1610&amp;"|"&amp;B1610)</f>
        <v/>
      </c>
    </row>
    <row r="1611" customFormat="false" ht="15" hidden="false" customHeight="false" outlineLevel="0" collapsed="false">
      <c r="A1611" s="16"/>
      <c r="B1611" s="17"/>
      <c r="C1611" s="18" t="str">
        <f aca="false">IF($B1611="","",IFERROR(VLOOKUP($B1611,الموظفين!$A$2:$J$501,2,FALSE())&amp;"","⚠ كود غير موجود"))</f>
        <v/>
      </c>
      <c r="D1611" s="18" t="str">
        <f aca="false">IF($B1611="","",IFERROR(VLOOKUP($B1611,الموظفين!$A$2:$J$501,3,FALSE())&amp;"",""))</f>
        <v/>
      </c>
      <c r="E1611" s="18" t="str">
        <f aca="false">IF($B1611="","",IFERROR(VLOOKUP($B1611,الموظفين!$A$2:$J$501,5,FALSE())&amp;"",""))</f>
        <v/>
      </c>
      <c r="F1611" s="19" t="str">
        <f aca="false">IF($B1611="","",IFERROR(VLOOKUP($B1611,الموظفين!$A$2:$J$501,6,FALSE()),""))</f>
        <v/>
      </c>
      <c r="G1611" s="19" t="str">
        <f aca="false">IF($B1611="","",IFERROR(VLOOKUP($B1611,الموظفين!$A$2:$J$501,7,FALSE()),""))</f>
        <v/>
      </c>
      <c r="H1611" s="20"/>
      <c r="I1611" s="20"/>
      <c r="J1611" s="21" t="str">
        <f aca="false">IF(OR(H1611="",I1611=""),"",ROUND(MOD(I1611-H1611,1)*24,2))</f>
        <v/>
      </c>
      <c r="K1611" s="22" t="str">
        <f aca="false">IF(OR(H1611="",F1611=""),"",IF(ROUND(MAX(0,MOD(H1611-F1611+0.5,1)-0.5)*1440,0)&gt;IFERROR(VLOOKUP(E1611,الورديات!$A$2:$E$21,5,FALSE()),0),ROUND(MAX(0,MOD(H1611-F1611+0.5,1)-0.5)*1440,0),0))</f>
        <v/>
      </c>
      <c r="L1611" s="22" t="str">
        <f aca="false">IF(OR(I1611="",G1611=""),"",ROUND(MAX(0,MOD(G1611-I1611+0.5,1)-0.5)*1440,0))</f>
        <v/>
      </c>
      <c r="M1611" s="22" t="str">
        <f aca="false">IF(OR(I1611="",G1611=""),"",IF(ROUND(MAX(0,MOD(I1611-G1611+0.5,1)-0.5)*1440,0)&gt;=الإعدادات!$B$8,ROUND(MAX(0,MOD(I1611-G1611+0.5,1)-0.5)*1440,0),0))</f>
        <v/>
      </c>
      <c r="N1611" s="18" t="str">
        <f aca="false">IF(OR(A1611="",B1611=""),"",IF(COUNTIFS(الإجازات!$A$2:$A$1001,B1611,الإجازات!$D$2:$D$1001,"&lt;="&amp;A1611,الإجازات!$E$2:$E$1001,"&gt;="&amp;A1611,الإجازات!$G$2:$G$1001,"مقبولة")=0,"",LOOKUP(2,1/((الإجازات!$A$2:$A$1001=B1611)*(الإجازات!$D$2:$D$1001&lt;=A1611)*(الإجازات!$E$2:$E$1001&gt;=A1611)*(الإجازات!$G$2:$G$1001="مقبولة")),الإجازات!$C$2:$C$1001)))</f>
        <v/>
      </c>
      <c r="O1611" s="17"/>
      <c r="P1611" s="23" t="str">
        <f aca="false">IF(B1611="","",IF(ISNA(MATCH(B1611,الموظفين!$A$2:$A$501,0)),"⚠ كود غير موجود",IF(O1611&lt;&gt;"",O1611,IF(N1611&lt;&gt;"",N1611,IF(H1611="",IF(AND(A1611&lt;&gt;"",WEEKDAY(A1611)=الإعدادات!$B$11),"راحة أسبوعية","غائب"),IF(I1611="","بدون انصراف",IF(N(K1611)&gt;0,"متأخر","حاضر")))))))</f>
        <v/>
      </c>
      <c r="Q1611" s="24" t="str">
        <f aca="false">IF(B1611="","",IF(OR(P1611="غائب",P1611="غياب",P1611="إجازة بدون راتب"),IFERROR(VLOOKUP(B1611,الموظفين!$A$2:$J$501,8,FALSE()),0),0))</f>
        <v/>
      </c>
      <c r="R1611" s="24" t="str">
        <f aca="false">IF(B1611="","",ROUND((N(K1611)+N(L1611))/60*IFERROR(VLOOKUP(B1611,الموظفين!$A$2:$J$501,8,FALSE()),0)/الإعدادات!$B$6*الإعدادات!$B$9,2))</f>
        <v/>
      </c>
      <c r="S1611" s="24" t="str">
        <f aca="false">IF(OR(B1611="",M1611=""),"",ROUND(M1611/60*IFERROR(VLOOKUP(B1611,الموظفين!$A$2:$J$501,9,FALSE()),0),2))</f>
        <v/>
      </c>
      <c r="T1611" s="17"/>
      <c r="U1611" s="23" t="str">
        <f aca="false">IF(OR(A1611="",B1611=""),"",A1611&amp;"|"&amp;B1611)</f>
        <v/>
      </c>
    </row>
    <row r="1612" customFormat="false" ht="15" hidden="false" customHeight="false" outlineLevel="0" collapsed="false">
      <c r="A1612" s="16"/>
      <c r="B1612" s="17"/>
      <c r="C1612" s="18" t="str">
        <f aca="false">IF($B1612="","",IFERROR(VLOOKUP($B1612,الموظفين!$A$2:$J$501,2,FALSE())&amp;"","⚠ كود غير موجود"))</f>
        <v/>
      </c>
      <c r="D1612" s="18" t="str">
        <f aca="false">IF($B1612="","",IFERROR(VLOOKUP($B1612,الموظفين!$A$2:$J$501,3,FALSE())&amp;"",""))</f>
        <v/>
      </c>
      <c r="E1612" s="18" t="str">
        <f aca="false">IF($B1612="","",IFERROR(VLOOKUP($B1612,الموظفين!$A$2:$J$501,5,FALSE())&amp;"",""))</f>
        <v/>
      </c>
      <c r="F1612" s="19" t="str">
        <f aca="false">IF($B1612="","",IFERROR(VLOOKUP($B1612,الموظفين!$A$2:$J$501,6,FALSE()),""))</f>
        <v/>
      </c>
      <c r="G1612" s="19" t="str">
        <f aca="false">IF($B1612="","",IFERROR(VLOOKUP($B1612,الموظفين!$A$2:$J$501,7,FALSE()),""))</f>
        <v/>
      </c>
      <c r="H1612" s="20"/>
      <c r="I1612" s="20"/>
      <c r="J1612" s="21" t="str">
        <f aca="false">IF(OR(H1612="",I1612=""),"",ROUND(MOD(I1612-H1612,1)*24,2))</f>
        <v/>
      </c>
      <c r="K1612" s="22" t="str">
        <f aca="false">IF(OR(H1612="",F1612=""),"",IF(ROUND(MAX(0,MOD(H1612-F1612+0.5,1)-0.5)*1440,0)&gt;IFERROR(VLOOKUP(E1612,الورديات!$A$2:$E$21,5,FALSE()),0),ROUND(MAX(0,MOD(H1612-F1612+0.5,1)-0.5)*1440,0),0))</f>
        <v/>
      </c>
      <c r="L1612" s="22" t="str">
        <f aca="false">IF(OR(I1612="",G1612=""),"",ROUND(MAX(0,MOD(G1612-I1612+0.5,1)-0.5)*1440,0))</f>
        <v/>
      </c>
      <c r="M1612" s="22" t="str">
        <f aca="false">IF(OR(I1612="",G1612=""),"",IF(ROUND(MAX(0,MOD(I1612-G1612+0.5,1)-0.5)*1440,0)&gt;=الإعدادات!$B$8,ROUND(MAX(0,MOD(I1612-G1612+0.5,1)-0.5)*1440,0),0))</f>
        <v/>
      </c>
      <c r="N1612" s="18" t="str">
        <f aca="false">IF(OR(A1612="",B1612=""),"",IF(COUNTIFS(الإجازات!$A$2:$A$1001,B1612,الإجازات!$D$2:$D$1001,"&lt;="&amp;A1612,الإجازات!$E$2:$E$1001,"&gt;="&amp;A1612,الإجازات!$G$2:$G$1001,"مقبولة")=0,"",LOOKUP(2,1/((الإجازات!$A$2:$A$1001=B1612)*(الإجازات!$D$2:$D$1001&lt;=A1612)*(الإجازات!$E$2:$E$1001&gt;=A1612)*(الإجازات!$G$2:$G$1001="مقبولة")),الإجازات!$C$2:$C$1001)))</f>
        <v/>
      </c>
      <c r="O1612" s="17"/>
      <c r="P1612" s="23" t="str">
        <f aca="false">IF(B1612="","",IF(ISNA(MATCH(B1612,الموظفين!$A$2:$A$501,0)),"⚠ كود غير موجود",IF(O1612&lt;&gt;"",O1612,IF(N1612&lt;&gt;"",N1612,IF(H1612="",IF(AND(A1612&lt;&gt;"",WEEKDAY(A1612)=الإعدادات!$B$11),"راحة أسبوعية","غائب"),IF(I1612="","بدون انصراف",IF(N(K1612)&gt;0,"متأخر","حاضر")))))))</f>
        <v/>
      </c>
      <c r="Q1612" s="24" t="str">
        <f aca="false">IF(B1612="","",IF(OR(P1612="غائب",P1612="غياب",P1612="إجازة بدون راتب"),IFERROR(VLOOKUP(B1612,الموظفين!$A$2:$J$501,8,FALSE()),0),0))</f>
        <v/>
      </c>
      <c r="R1612" s="24" t="str">
        <f aca="false">IF(B1612="","",ROUND((N(K1612)+N(L1612))/60*IFERROR(VLOOKUP(B1612,الموظفين!$A$2:$J$501,8,FALSE()),0)/الإعدادات!$B$6*الإعدادات!$B$9,2))</f>
        <v/>
      </c>
      <c r="S1612" s="24" t="str">
        <f aca="false">IF(OR(B1612="",M1612=""),"",ROUND(M1612/60*IFERROR(VLOOKUP(B1612,الموظفين!$A$2:$J$501,9,FALSE()),0),2))</f>
        <v/>
      </c>
      <c r="T1612" s="17"/>
      <c r="U1612" s="23" t="str">
        <f aca="false">IF(OR(A1612="",B1612=""),"",A1612&amp;"|"&amp;B1612)</f>
        <v/>
      </c>
    </row>
    <row r="1613" customFormat="false" ht="15" hidden="false" customHeight="false" outlineLevel="0" collapsed="false">
      <c r="A1613" s="16"/>
      <c r="B1613" s="17"/>
      <c r="C1613" s="18" t="str">
        <f aca="false">IF($B1613="","",IFERROR(VLOOKUP($B1613,الموظفين!$A$2:$J$501,2,FALSE())&amp;"","⚠ كود غير موجود"))</f>
        <v/>
      </c>
      <c r="D1613" s="18" t="str">
        <f aca="false">IF($B1613="","",IFERROR(VLOOKUP($B1613,الموظفين!$A$2:$J$501,3,FALSE())&amp;"",""))</f>
        <v/>
      </c>
      <c r="E1613" s="18" t="str">
        <f aca="false">IF($B1613="","",IFERROR(VLOOKUP($B1613,الموظفين!$A$2:$J$501,5,FALSE())&amp;"",""))</f>
        <v/>
      </c>
      <c r="F1613" s="19" t="str">
        <f aca="false">IF($B1613="","",IFERROR(VLOOKUP($B1613,الموظفين!$A$2:$J$501,6,FALSE()),""))</f>
        <v/>
      </c>
      <c r="G1613" s="19" t="str">
        <f aca="false">IF($B1613="","",IFERROR(VLOOKUP($B1613,الموظفين!$A$2:$J$501,7,FALSE()),""))</f>
        <v/>
      </c>
      <c r="H1613" s="20"/>
      <c r="I1613" s="20"/>
      <c r="J1613" s="21" t="str">
        <f aca="false">IF(OR(H1613="",I1613=""),"",ROUND(MOD(I1613-H1613,1)*24,2))</f>
        <v/>
      </c>
      <c r="K1613" s="22" t="str">
        <f aca="false">IF(OR(H1613="",F1613=""),"",IF(ROUND(MAX(0,MOD(H1613-F1613+0.5,1)-0.5)*1440,0)&gt;IFERROR(VLOOKUP(E1613,الورديات!$A$2:$E$21,5,FALSE()),0),ROUND(MAX(0,MOD(H1613-F1613+0.5,1)-0.5)*1440,0),0))</f>
        <v/>
      </c>
      <c r="L1613" s="22" t="str">
        <f aca="false">IF(OR(I1613="",G1613=""),"",ROUND(MAX(0,MOD(G1613-I1613+0.5,1)-0.5)*1440,0))</f>
        <v/>
      </c>
      <c r="M1613" s="22" t="str">
        <f aca="false">IF(OR(I1613="",G1613=""),"",IF(ROUND(MAX(0,MOD(I1613-G1613+0.5,1)-0.5)*1440,0)&gt;=الإعدادات!$B$8,ROUND(MAX(0,MOD(I1613-G1613+0.5,1)-0.5)*1440,0),0))</f>
        <v/>
      </c>
      <c r="N1613" s="18" t="str">
        <f aca="false">IF(OR(A1613="",B1613=""),"",IF(COUNTIFS(الإجازات!$A$2:$A$1001,B1613,الإجازات!$D$2:$D$1001,"&lt;="&amp;A1613,الإجازات!$E$2:$E$1001,"&gt;="&amp;A1613,الإجازات!$G$2:$G$1001,"مقبولة")=0,"",LOOKUP(2,1/((الإجازات!$A$2:$A$1001=B1613)*(الإجازات!$D$2:$D$1001&lt;=A1613)*(الإجازات!$E$2:$E$1001&gt;=A1613)*(الإجازات!$G$2:$G$1001="مقبولة")),الإجازات!$C$2:$C$1001)))</f>
        <v/>
      </c>
      <c r="O1613" s="17"/>
      <c r="P1613" s="23" t="str">
        <f aca="false">IF(B1613="","",IF(ISNA(MATCH(B1613,الموظفين!$A$2:$A$501,0)),"⚠ كود غير موجود",IF(O1613&lt;&gt;"",O1613,IF(N1613&lt;&gt;"",N1613,IF(H1613="",IF(AND(A1613&lt;&gt;"",WEEKDAY(A1613)=الإعدادات!$B$11),"راحة أسبوعية","غائب"),IF(I1613="","بدون انصراف",IF(N(K1613)&gt;0,"متأخر","حاضر")))))))</f>
        <v/>
      </c>
      <c r="Q1613" s="24" t="str">
        <f aca="false">IF(B1613="","",IF(OR(P1613="غائب",P1613="غياب",P1613="إجازة بدون راتب"),IFERROR(VLOOKUP(B1613,الموظفين!$A$2:$J$501,8,FALSE()),0),0))</f>
        <v/>
      </c>
      <c r="R1613" s="24" t="str">
        <f aca="false">IF(B1613="","",ROUND((N(K1613)+N(L1613))/60*IFERROR(VLOOKUP(B1613,الموظفين!$A$2:$J$501,8,FALSE()),0)/الإعدادات!$B$6*الإعدادات!$B$9,2))</f>
        <v/>
      </c>
      <c r="S1613" s="24" t="str">
        <f aca="false">IF(OR(B1613="",M1613=""),"",ROUND(M1613/60*IFERROR(VLOOKUP(B1613,الموظفين!$A$2:$J$501,9,FALSE()),0),2))</f>
        <v/>
      </c>
      <c r="T1613" s="17"/>
      <c r="U1613" s="23" t="str">
        <f aca="false">IF(OR(A1613="",B1613=""),"",A1613&amp;"|"&amp;B1613)</f>
        <v/>
      </c>
    </row>
    <row r="1614" customFormat="false" ht="15" hidden="false" customHeight="false" outlineLevel="0" collapsed="false">
      <c r="A1614" s="16"/>
      <c r="B1614" s="17"/>
      <c r="C1614" s="18" t="str">
        <f aca="false">IF($B1614="","",IFERROR(VLOOKUP($B1614,الموظفين!$A$2:$J$501,2,FALSE())&amp;"","⚠ كود غير موجود"))</f>
        <v/>
      </c>
      <c r="D1614" s="18" t="str">
        <f aca="false">IF($B1614="","",IFERROR(VLOOKUP($B1614,الموظفين!$A$2:$J$501,3,FALSE())&amp;"",""))</f>
        <v/>
      </c>
      <c r="E1614" s="18" t="str">
        <f aca="false">IF($B1614="","",IFERROR(VLOOKUP($B1614,الموظفين!$A$2:$J$501,5,FALSE())&amp;"",""))</f>
        <v/>
      </c>
      <c r="F1614" s="19" t="str">
        <f aca="false">IF($B1614="","",IFERROR(VLOOKUP($B1614,الموظفين!$A$2:$J$501,6,FALSE()),""))</f>
        <v/>
      </c>
      <c r="G1614" s="19" t="str">
        <f aca="false">IF($B1614="","",IFERROR(VLOOKUP($B1614,الموظفين!$A$2:$J$501,7,FALSE()),""))</f>
        <v/>
      </c>
      <c r="H1614" s="20"/>
      <c r="I1614" s="20"/>
      <c r="J1614" s="21" t="str">
        <f aca="false">IF(OR(H1614="",I1614=""),"",ROUND(MOD(I1614-H1614,1)*24,2))</f>
        <v/>
      </c>
      <c r="K1614" s="22" t="str">
        <f aca="false">IF(OR(H1614="",F1614=""),"",IF(ROUND(MAX(0,MOD(H1614-F1614+0.5,1)-0.5)*1440,0)&gt;IFERROR(VLOOKUP(E1614,الورديات!$A$2:$E$21,5,FALSE()),0),ROUND(MAX(0,MOD(H1614-F1614+0.5,1)-0.5)*1440,0),0))</f>
        <v/>
      </c>
      <c r="L1614" s="22" t="str">
        <f aca="false">IF(OR(I1614="",G1614=""),"",ROUND(MAX(0,MOD(G1614-I1614+0.5,1)-0.5)*1440,0))</f>
        <v/>
      </c>
      <c r="M1614" s="22" t="str">
        <f aca="false">IF(OR(I1614="",G1614=""),"",IF(ROUND(MAX(0,MOD(I1614-G1614+0.5,1)-0.5)*1440,0)&gt;=الإعدادات!$B$8,ROUND(MAX(0,MOD(I1614-G1614+0.5,1)-0.5)*1440,0),0))</f>
        <v/>
      </c>
      <c r="N1614" s="18" t="str">
        <f aca="false">IF(OR(A1614="",B1614=""),"",IF(COUNTIFS(الإجازات!$A$2:$A$1001,B1614,الإجازات!$D$2:$D$1001,"&lt;="&amp;A1614,الإجازات!$E$2:$E$1001,"&gt;="&amp;A1614,الإجازات!$G$2:$G$1001,"مقبولة")=0,"",LOOKUP(2,1/((الإجازات!$A$2:$A$1001=B1614)*(الإجازات!$D$2:$D$1001&lt;=A1614)*(الإجازات!$E$2:$E$1001&gt;=A1614)*(الإجازات!$G$2:$G$1001="مقبولة")),الإجازات!$C$2:$C$1001)))</f>
        <v/>
      </c>
      <c r="O1614" s="17"/>
      <c r="P1614" s="23" t="str">
        <f aca="false">IF(B1614="","",IF(ISNA(MATCH(B1614,الموظفين!$A$2:$A$501,0)),"⚠ كود غير موجود",IF(O1614&lt;&gt;"",O1614,IF(N1614&lt;&gt;"",N1614,IF(H1614="",IF(AND(A1614&lt;&gt;"",WEEKDAY(A1614)=الإعدادات!$B$11),"راحة أسبوعية","غائب"),IF(I1614="","بدون انصراف",IF(N(K1614)&gt;0,"متأخر","حاضر")))))))</f>
        <v/>
      </c>
      <c r="Q1614" s="24" t="str">
        <f aca="false">IF(B1614="","",IF(OR(P1614="غائب",P1614="غياب",P1614="إجازة بدون راتب"),IFERROR(VLOOKUP(B1614,الموظفين!$A$2:$J$501,8,FALSE()),0),0))</f>
        <v/>
      </c>
      <c r="R1614" s="24" t="str">
        <f aca="false">IF(B1614="","",ROUND((N(K1614)+N(L1614))/60*IFERROR(VLOOKUP(B1614,الموظفين!$A$2:$J$501,8,FALSE()),0)/الإعدادات!$B$6*الإعدادات!$B$9,2))</f>
        <v/>
      </c>
      <c r="S1614" s="24" t="str">
        <f aca="false">IF(OR(B1614="",M1614=""),"",ROUND(M1614/60*IFERROR(VLOOKUP(B1614,الموظفين!$A$2:$J$501,9,FALSE()),0),2))</f>
        <v/>
      </c>
      <c r="T1614" s="17"/>
      <c r="U1614" s="23" t="str">
        <f aca="false">IF(OR(A1614="",B1614=""),"",A1614&amp;"|"&amp;B1614)</f>
        <v/>
      </c>
    </row>
    <row r="1615" customFormat="false" ht="15" hidden="false" customHeight="false" outlineLevel="0" collapsed="false">
      <c r="A1615" s="16"/>
      <c r="B1615" s="17"/>
      <c r="C1615" s="18" t="str">
        <f aca="false">IF($B1615="","",IFERROR(VLOOKUP($B1615,الموظفين!$A$2:$J$501,2,FALSE())&amp;"","⚠ كود غير موجود"))</f>
        <v/>
      </c>
      <c r="D1615" s="18" t="str">
        <f aca="false">IF($B1615="","",IFERROR(VLOOKUP($B1615,الموظفين!$A$2:$J$501,3,FALSE())&amp;"",""))</f>
        <v/>
      </c>
      <c r="E1615" s="18" t="str">
        <f aca="false">IF($B1615="","",IFERROR(VLOOKUP($B1615,الموظفين!$A$2:$J$501,5,FALSE())&amp;"",""))</f>
        <v/>
      </c>
      <c r="F1615" s="19" t="str">
        <f aca="false">IF($B1615="","",IFERROR(VLOOKUP($B1615,الموظفين!$A$2:$J$501,6,FALSE()),""))</f>
        <v/>
      </c>
      <c r="G1615" s="19" t="str">
        <f aca="false">IF($B1615="","",IFERROR(VLOOKUP($B1615,الموظفين!$A$2:$J$501,7,FALSE()),""))</f>
        <v/>
      </c>
      <c r="H1615" s="20"/>
      <c r="I1615" s="20"/>
      <c r="J1615" s="21" t="str">
        <f aca="false">IF(OR(H1615="",I1615=""),"",ROUND(MOD(I1615-H1615,1)*24,2))</f>
        <v/>
      </c>
      <c r="K1615" s="22" t="str">
        <f aca="false">IF(OR(H1615="",F1615=""),"",IF(ROUND(MAX(0,MOD(H1615-F1615+0.5,1)-0.5)*1440,0)&gt;IFERROR(VLOOKUP(E1615,الورديات!$A$2:$E$21,5,FALSE()),0),ROUND(MAX(0,MOD(H1615-F1615+0.5,1)-0.5)*1440,0),0))</f>
        <v/>
      </c>
      <c r="L1615" s="22" t="str">
        <f aca="false">IF(OR(I1615="",G1615=""),"",ROUND(MAX(0,MOD(G1615-I1615+0.5,1)-0.5)*1440,0))</f>
        <v/>
      </c>
      <c r="M1615" s="22" t="str">
        <f aca="false">IF(OR(I1615="",G1615=""),"",IF(ROUND(MAX(0,MOD(I1615-G1615+0.5,1)-0.5)*1440,0)&gt;=الإعدادات!$B$8,ROUND(MAX(0,MOD(I1615-G1615+0.5,1)-0.5)*1440,0),0))</f>
        <v/>
      </c>
      <c r="N1615" s="18" t="str">
        <f aca="false">IF(OR(A1615="",B1615=""),"",IF(COUNTIFS(الإجازات!$A$2:$A$1001,B1615,الإجازات!$D$2:$D$1001,"&lt;="&amp;A1615,الإجازات!$E$2:$E$1001,"&gt;="&amp;A1615,الإجازات!$G$2:$G$1001,"مقبولة")=0,"",LOOKUP(2,1/((الإجازات!$A$2:$A$1001=B1615)*(الإجازات!$D$2:$D$1001&lt;=A1615)*(الإجازات!$E$2:$E$1001&gt;=A1615)*(الإجازات!$G$2:$G$1001="مقبولة")),الإجازات!$C$2:$C$1001)))</f>
        <v/>
      </c>
      <c r="O1615" s="17"/>
      <c r="P1615" s="23" t="str">
        <f aca="false">IF(B1615="","",IF(ISNA(MATCH(B1615,الموظفين!$A$2:$A$501,0)),"⚠ كود غير موجود",IF(O1615&lt;&gt;"",O1615,IF(N1615&lt;&gt;"",N1615,IF(H1615="",IF(AND(A1615&lt;&gt;"",WEEKDAY(A1615)=الإعدادات!$B$11),"راحة أسبوعية","غائب"),IF(I1615="","بدون انصراف",IF(N(K1615)&gt;0,"متأخر","حاضر")))))))</f>
        <v/>
      </c>
      <c r="Q1615" s="24" t="str">
        <f aca="false">IF(B1615="","",IF(OR(P1615="غائب",P1615="غياب",P1615="إجازة بدون راتب"),IFERROR(VLOOKUP(B1615,الموظفين!$A$2:$J$501,8,FALSE()),0),0))</f>
        <v/>
      </c>
      <c r="R1615" s="24" t="str">
        <f aca="false">IF(B1615="","",ROUND((N(K1615)+N(L1615))/60*IFERROR(VLOOKUP(B1615,الموظفين!$A$2:$J$501,8,FALSE()),0)/الإعدادات!$B$6*الإعدادات!$B$9,2))</f>
        <v/>
      </c>
      <c r="S1615" s="24" t="str">
        <f aca="false">IF(OR(B1615="",M1615=""),"",ROUND(M1615/60*IFERROR(VLOOKUP(B1615,الموظفين!$A$2:$J$501,9,FALSE()),0),2))</f>
        <v/>
      </c>
      <c r="T1615" s="17"/>
      <c r="U1615" s="23" t="str">
        <f aca="false">IF(OR(A1615="",B1615=""),"",A1615&amp;"|"&amp;B1615)</f>
        <v/>
      </c>
    </row>
    <row r="1616" customFormat="false" ht="15" hidden="false" customHeight="false" outlineLevel="0" collapsed="false">
      <c r="A1616" s="16"/>
      <c r="B1616" s="17"/>
      <c r="C1616" s="18" t="str">
        <f aca="false">IF($B1616="","",IFERROR(VLOOKUP($B1616,الموظفين!$A$2:$J$501,2,FALSE())&amp;"","⚠ كود غير موجود"))</f>
        <v/>
      </c>
      <c r="D1616" s="18" t="str">
        <f aca="false">IF($B1616="","",IFERROR(VLOOKUP($B1616,الموظفين!$A$2:$J$501,3,FALSE())&amp;"",""))</f>
        <v/>
      </c>
      <c r="E1616" s="18" t="str">
        <f aca="false">IF($B1616="","",IFERROR(VLOOKUP($B1616,الموظفين!$A$2:$J$501,5,FALSE())&amp;"",""))</f>
        <v/>
      </c>
      <c r="F1616" s="19" t="str">
        <f aca="false">IF($B1616="","",IFERROR(VLOOKUP($B1616,الموظفين!$A$2:$J$501,6,FALSE()),""))</f>
        <v/>
      </c>
      <c r="G1616" s="19" t="str">
        <f aca="false">IF($B1616="","",IFERROR(VLOOKUP($B1616,الموظفين!$A$2:$J$501,7,FALSE()),""))</f>
        <v/>
      </c>
      <c r="H1616" s="20"/>
      <c r="I1616" s="20"/>
      <c r="J1616" s="21" t="str">
        <f aca="false">IF(OR(H1616="",I1616=""),"",ROUND(MOD(I1616-H1616,1)*24,2))</f>
        <v/>
      </c>
      <c r="K1616" s="22" t="str">
        <f aca="false">IF(OR(H1616="",F1616=""),"",IF(ROUND(MAX(0,MOD(H1616-F1616+0.5,1)-0.5)*1440,0)&gt;IFERROR(VLOOKUP(E1616,الورديات!$A$2:$E$21,5,FALSE()),0),ROUND(MAX(0,MOD(H1616-F1616+0.5,1)-0.5)*1440,0),0))</f>
        <v/>
      </c>
      <c r="L1616" s="22" t="str">
        <f aca="false">IF(OR(I1616="",G1616=""),"",ROUND(MAX(0,MOD(G1616-I1616+0.5,1)-0.5)*1440,0))</f>
        <v/>
      </c>
      <c r="M1616" s="22" t="str">
        <f aca="false">IF(OR(I1616="",G1616=""),"",IF(ROUND(MAX(0,MOD(I1616-G1616+0.5,1)-0.5)*1440,0)&gt;=الإعدادات!$B$8,ROUND(MAX(0,MOD(I1616-G1616+0.5,1)-0.5)*1440,0),0))</f>
        <v/>
      </c>
      <c r="N1616" s="18" t="str">
        <f aca="false">IF(OR(A1616="",B1616=""),"",IF(COUNTIFS(الإجازات!$A$2:$A$1001,B1616,الإجازات!$D$2:$D$1001,"&lt;="&amp;A1616,الإجازات!$E$2:$E$1001,"&gt;="&amp;A1616,الإجازات!$G$2:$G$1001,"مقبولة")=0,"",LOOKUP(2,1/((الإجازات!$A$2:$A$1001=B1616)*(الإجازات!$D$2:$D$1001&lt;=A1616)*(الإجازات!$E$2:$E$1001&gt;=A1616)*(الإجازات!$G$2:$G$1001="مقبولة")),الإجازات!$C$2:$C$1001)))</f>
        <v/>
      </c>
      <c r="O1616" s="17"/>
      <c r="P1616" s="23" t="str">
        <f aca="false">IF(B1616="","",IF(ISNA(MATCH(B1616,الموظفين!$A$2:$A$501,0)),"⚠ كود غير موجود",IF(O1616&lt;&gt;"",O1616,IF(N1616&lt;&gt;"",N1616,IF(H1616="",IF(AND(A1616&lt;&gt;"",WEEKDAY(A1616)=الإعدادات!$B$11),"راحة أسبوعية","غائب"),IF(I1616="","بدون انصراف",IF(N(K1616)&gt;0,"متأخر","حاضر")))))))</f>
        <v/>
      </c>
      <c r="Q1616" s="24" t="str">
        <f aca="false">IF(B1616="","",IF(OR(P1616="غائب",P1616="غياب",P1616="إجازة بدون راتب"),IFERROR(VLOOKUP(B1616,الموظفين!$A$2:$J$501,8,FALSE()),0),0))</f>
        <v/>
      </c>
      <c r="R1616" s="24" t="str">
        <f aca="false">IF(B1616="","",ROUND((N(K1616)+N(L1616))/60*IFERROR(VLOOKUP(B1616,الموظفين!$A$2:$J$501,8,FALSE()),0)/الإعدادات!$B$6*الإعدادات!$B$9,2))</f>
        <v/>
      </c>
      <c r="S1616" s="24" t="str">
        <f aca="false">IF(OR(B1616="",M1616=""),"",ROUND(M1616/60*IFERROR(VLOOKUP(B1616,الموظفين!$A$2:$J$501,9,FALSE()),0),2))</f>
        <v/>
      </c>
      <c r="T1616" s="17"/>
      <c r="U1616" s="23" t="str">
        <f aca="false">IF(OR(A1616="",B1616=""),"",A1616&amp;"|"&amp;B1616)</f>
        <v/>
      </c>
    </row>
    <row r="1617" customFormat="false" ht="15" hidden="false" customHeight="false" outlineLevel="0" collapsed="false">
      <c r="A1617" s="16"/>
      <c r="B1617" s="17"/>
      <c r="C1617" s="18" t="str">
        <f aca="false">IF($B1617="","",IFERROR(VLOOKUP($B1617,الموظفين!$A$2:$J$501,2,FALSE())&amp;"","⚠ كود غير موجود"))</f>
        <v/>
      </c>
      <c r="D1617" s="18" t="str">
        <f aca="false">IF($B1617="","",IFERROR(VLOOKUP($B1617,الموظفين!$A$2:$J$501,3,FALSE())&amp;"",""))</f>
        <v/>
      </c>
      <c r="E1617" s="18" t="str">
        <f aca="false">IF($B1617="","",IFERROR(VLOOKUP($B1617,الموظفين!$A$2:$J$501,5,FALSE())&amp;"",""))</f>
        <v/>
      </c>
      <c r="F1617" s="19" t="str">
        <f aca="false">IF($B1617="","",IFERROR(VLOOKUP($B1617,الموظفين!$A$2:$J$501,6,FALSE()),""))</f>
        <v/>
      </c>
      <c r="G1617" s="19" t="str">
        <f aca="false">IF($B1617="","",IFERROR(VLOOKUP($B1617,الموظفين!$A$2:$J$501,7,FALSE()),""))</f>
        <v/>
      </c>
      <c r="H1617" s="20"/>
      <c r="I1617" s="20"/>
      <c r="J1617" s="21" t="str">
        <f aca="false">IF(OR(H1617="",I1617=""),"",ROUND(MOD(I1617-H1617,1)*24,2))</f>
        <v/>
      </c>
      <c r="K1617" s="22" t="str">
        <f aca="false">IF(OR(H1617="",F1617=""),"",IF(ROUND(MAX(0,MOD(H1617-F1617+0.5,1)-0.5)*1440,0)&gt;IFERROR(VLOOKUP(E1617,الورديات!$A$2:$E$21,5,FALSE()),0),ROUND(MAX(0,MOD(H1617-F1617+0.5,1)-0.5)*1440,0),0))</f>
        <v/>
      </c>
      <c r="L1617" s="22" t="str">
        <f aca="false">IF(OR(I1617="",G1617=""),"",ROUND(MAX(0,MOD(G1617-I1617+0.5,1)-0.5)*1440,0))</f>
        <v/>
      </c>
      <c r="M1617" s="22" t="str">
        <f aca="false">IF(OR(I1617="",G1617=""),"",IF(ROUND(MAX(0,MOD(I1617-G1617+0.5,1)-0.5)*1440,0)&gt;=الإعدادات!$B$8,ROUND(MAX(0,MOD(I1617-G1617+0.5,1)-0.5)*1440,0),0))</f>
        <v/>
      </c>
      <c r="N1617" s="18" t="str">
        <f aca="false">IF(OR(A1617="",B1617=""),"",IF(COUNTIFS(الإجازات!$A$2:$A$1001,B1617,الإجازات!$D$2:$D$1001,"&lt;="&amp;A1617,الإجازات!$E$2:$E$1001,"&gt;="&amp;A1617,الإجازات!$G$2:$G$1001,"مقبولة")=0,"",LOOKUP(2,1/((الإجازات!$A$2:$A$1001=B1617)*(الإجازات!$D$2:$D$1001&lt;=A1617)*(الإجازات!$E$2:$E$1001&gt;=A1617)*(الإجازات!$G$2:$G$1001="مقبولة")),الإجازات!$C$2:$C$1001)))</f>
        <v/>
      </c>
      <c r="O1617" s="17"/>
      <c r="P1617" s="23" t="str">
        <f aca="false">IF(B1617="","",IF(ISNA(MATCH(B1617,الموظفين!$A$2:$A$501,0)),"⚠ كود غير موجود",IF(O1617&lt;&gt;"",O1617,IF(N1617&lt;&gt;"",N1617,IF(H1617="",IF(AND(A1617&lt;&gt;"",WEEKDAY(A1617)=الإعدادات!$B$11),"راحة أسبوعية","غائب"),IF(I1617="","بدون انصراف",IF(N(K1617)&gt;0,"متأخر","حاضر")))))))</f>
        <v/>
      </c>
      <c r="Q1617" s="24" t="str">
        <f aca="false">IF(B1617="","",IF(OR(P1617="غائب",P1617="غياب",P1617="إجازة بدون راتب"),IFERROR(VLOOKUP(B1617,الموظفين!$A$2:$J$501,8,FALSE()),0),0))</f>
        <v/>
      </c>
      <c r="R1617" s="24" t="str">
        <f aca="false">IF(B1617="","",ROUND((N(K1617)+N(L1617))/60*IFERROR(VLOOKUP(B1617,الموظفين!$A$2:$J$501,8,FALSE()),0)/الإعدادات!$B$6*الإعدادات!$B$9,2))</f>
        <v/>
      </c>
      <c r="S1617" s="24" t="str">
        <f aca="false">IF(OR(B1617="",M1617=""),"",ROUND(M1617/60*IFERROR(VLOOKUP(B1617,الموظفين!$A$2:$J$501,9,FALSE()),0),2))</f>
        <v/>
      </c>
      <c r="T1617" s="17"/>
      <c r="U1617" s="23" t="str">
        <f aca="false">IF(OR(A1617="",B1617=""),"",A1617&amp;"|"&amp;B1617)</f>
        <v/>
      </c>
    </row>
    <row r="1618" customFormat="false" ht="15" hidden="false" customHeight="false" outlineLevel="0" collapsed="false">
      <c r="A1618" s="16"/>
      <c r="B1618" s="17"/>
      <c r="C1618" s="18" t="str">
        <f aca="false">IF($B1618="","",IFERROR(VLOOKUP($B1618,الموظفين!$A$2:$J$501,2,FALSE())&amp;"","⚠ كود غير موجود"))</f>
        <v/>
      </c>
      <c r="D1618" s="18" t="str">
        <f aca="false">IF($B1618="","",IFERROR(VLOOKUP($B1618,الموظفين!$A$2:$J$501,3,FALSE())&amp;"",""))</f>
        <v/>
      </c>
      <c r="E1618" s="18" t="str">
        <f aca="false">IF($B1618="","",IFERROR(VLOOKUP($B1618,الموظفين!$A$2:$J$501,5,FALSE())&amp;"",""))</f>
        <v/>
      </c>
      <c r="F1618" s="19" t="str">
        <f aca="false">IF($B1618="","",IFERROR(VLOOKUP($B1618,الموظفين!$A$2:$J$501,6,FALSE()),""))</f>
        <v/>
      </c>
      <c r="G1618" s="19" t="str">
        <f aca="false">IF($B1618="","",IFERROR(VLOOKUP($B1618,الموظفين!$A$2:$J$501,7,FALSE()),""))</f>
        <v/>
      </c>
      <c r="H1618" s="20"/>
      <c r="I1618" s="20"/>
      <c r="J1618" s="21" t="str">
        <f aca="false">IF(OR(H1618="",I1618=""),"",ROUND(MOD(I1618-H1618,1)*24,2))</f>
        <v/>
      </c>
      <c r="K1618" s="22" t="str">
        <f aca="false">IF(OR(H1618="",F1618=""),"",IF(ROUND(MAX(0,MOD(H1618-F1618+0.5,1)-0.5)*1440,0)&gt;IFERROR(VLOOKUP(E1618,الورديات!$A$2:$E$21,5,FALSE()),0),ROUND(MAX(0,MOD(H1618-F1618+0.5,1)-0.5)*1440,0),0))</f>
        <v/>
      </c>
      <c r="L1618" s="22" t="str">
        <f aca="false">IF(OR(I1618="",G1618=""),"",ROUND(MAX(0,MOD(G1618-I1618+0.5,1)-0.5)*1440,0))</f>
        <v/>
      </c>
      <c r="M1618" s="22" t="str">
        <f aca="false">IF(OR(I1618="",G1618=""),"",IF(ROUND(MAX(0,MOD(I1618-G1618+0.5,1)-0.5)*1440,0)&gt;=الإعدادات!$B$8,ROUND(MAX(0,MOD(I1618-G1618+0.5,1)-0.5)*1440,0),0))</f>
        <v/>
      </c>
      <c r="N1618" s="18" t="str">
        <f aca="false">IF(OR(A1618="",B1618=""),"",IF(COUNTIFS(الإجازات!$A$2:$A$1001,B1618,الإجازات!$D$2:$D$1001,"&lt;="&amp;A1618,الإجازات!$E$2:$E$1001,"&gt;="&amp;A1618,الإجازات!$G$2:$G$1001,"مقبولة")=0,"",LOOKUP(2,1/((الإجازات!$A$2:$A$1001=B1618)*(الإجازات!$D$2:$D$1001&lt;=A1618)*(الإجازات!$E$2:$E$1001&gt;=A1618)*(الإجازات!$G$2:$G$1001="مقبولة")),الإجازات!$C$2:$C$1001)))</f>
        <v/>
      </c>
      <c r="O1618" s="17"/>
      <c r="P1618" s="23" t="str">
        <f aca="false">IF(B1618="","",IF(ISNA(MATCH(B1618,الموظفين!$A$2:$A$501,0)),"⚠ كود غير موجود",IF(O1618&lt;&gt;"",O1618,IF(N1618&lt;&gt;"",N1618,IF(H1618="",IF(AND(A1618&lt;&gt;"",WEEKDAY(A1618)=الإعدادات!$B$11),"راحة أسبوعية","غائب"),IF(I1618="","بدون انصراف",IF(N(K1618)&gt;0,"متأخر","حاضر")))))))</f>
        <v/>
      </c>
      <c r="Q1618" s="24" t="str">
        <f aca="false">IF(B1618="","",IF(OR(P1618="غائب",P1618="غياب",P1618="إجازة بدون راتب"),IFERROR(VLOOKUP(B1618,الموظفين!$A$2:$J$501,8,FALSE()),0),0))</f>
        <v/>
      </c>
      <c r="R1618" s="24" t="str">
        <f aca="false">IF(B1618="","",ROUND((N(K1618)+N(L1618))/60*IFERROR(VLOOKUP(B1618,الموظفين!$A$2:$J$501,8,FALSE()),0)/الإعدادات!$B$6*الإعدادات!$B$9,2))</f>
        <v/>
      </c>
      <c r="S1618" s="24" t="str">
        <f aca="false">IF(OR(B1618="",M1618=""),"",ROUND(M1618/60*IFERROR(VLOOKUP(B1618,الموظفين!$A$2:$J$501,9,FALSE()),0),2))</f>
        <v/>
      </c>
      <c r="T1618" s="17"/>
      <c r="U1618" s="23" t="str">
        <f aca="false">IF(OR(A1618="",B1618=""),"",A1618&amp;"|"&amp;B1618)</f>
        <v/>
      </c>
    </row>
    <row r="1619" customFormat="false" ht="15" hidden="false" customHeight="false" outlineLevel="0" collapsed="false">
      <c r="A1619" s="16"/>
      <c r="B1619" s="17"/>
      <c r="C1619" s="18" t="str">
        <f aca="false">IF($B1619="","",IFERROR(VLOOKUP($B1619,الموظفين!$A$2:$J$501,2,FALSE())&amp;"","⚠ كود غير موجود"))</f>
        <v/>
      </c>
      <c r="D1619" s="18" t="str">
        <f aca="false">IF($B1619="","",IFERROR(VLOOKUP($B1619,الموظفين!$A$2:$J$501,3,FALSE())&amp;"",""))</f>
        <v/>
      </c>
      <c r="E1619" s="18" t="str">
        <f aca="false">IF($B1619="","",IFERROR(VLOOKUP($B1619,الموظفين!$A$2:$J$501,5,FALSE())&amp;"",""))</f>
        <v/>
      </c>
      <c r="F1619" s="19" t="str">
        <f aca="false">IF($B1619="","",IFERROR(VLOOKUP($B1619,الموظفين!$A$2:$J$501,6,FALSE()),""))</f>
        <v/>
      </c>
      <c r="G1619" s="19" t="str">
        <f aca="false">IF($B1619="","",IFERROR(VLOOKUP($B1619,الموظفين!$A$2:$J$501,7,FALSE()),""))</f>
        <v/>
      </c>
      <c r="H1619" s="20"/>
      <c r="I1619" s="20"/>
      <c r="J1619" s="21" t="str">
        <f aca="false">IF(OR(H1619="",I1619=""),"",ROUND(MOD(I1619-H1619,1)*24,2))</f>
        <v/>
      </c>
      <c r="K1619" s="22" t="str">
        <f aca="false">IF(OR(H1619="",F1619=""),"",IF(ROUND(MAX(0,MOD(H1619-F1619+0.5,1)-0.5)*1440,0)&gt;IFERROR(VLOOKUP(E1619,الورديات!$A$2:$E$21,5,FALSE()),0),ROUND(MAX(0,MOD(H1619-F1619+0.5,1)-0.5)*1440,0),0))</f>
        <v/>
      </c>
      <c r="L1619" s="22" t="str">
        <f aca="false">IF(OR(I1619="",G1619=""),"",ROUND(MAX(0,MOD(G1619-I1619+0.5,1)-0.5)*1440,0))</f>
        <v/>
      </c>
      <c r="M1619" s="22" t="str">
        <f aca="false">IF(OR(I1619="",G1619=""),"",IF(ROUND(MAX(0,MOD(I1619-G1619+0.5,1)-0.5)*1440,0)&gt;=الإعدادات!$B$8,ROUND(MAX(0,MOD(I1619-G1619+0.5,1)-0.5)*1440,0),0))</f>
        <v/>
      </c>
      <c r="N1619" s="18" t="str">
        <f aca="false">IF(OR(A1619="",B1619=""),"",IF(COUNTIFS(الإجازات!$A$2:$A$1001,B1619,الإجازات!$D$2:$D$1001,"&lt;="&amp;A1619,الإجازات!$E$2:$E$1001,"&gt;="&amp;A1619,الإجازات!$G$2:$G$1001,"مقبولة")=0,"",LOOKUP(2,1/((الإجازات!$A$2:$A$1001=B1619)*(الإجازات!$D$2:$D$1001&lt;=A1619)*(الإجازات!$E$2:$E$1001&gt;=A1619)*(الإجازات!$G$2:$G$1001="مقبولة")),الإجازات!$C$2:$C$1001)))</f>
        <v/>
      </c>
      <c r="O1619" s="17"/>
      <c r="P1619" s="23" t="str">
        <f aca="false">IF(B1619="","",IF(ISNA(MATCH(B1619,الموظفين!$A$2:$A$501,0)),"⚠ كود غير موجود",IF(O1619&lt;&gt;"",O1619,IF(N1619&lt;&gt;"",N1619,IF(H1619="",IF(AND(A1619&lt;&gt;"",WEEKDAY(A1619)=الإعدادات!$B$11),"راحة أسبوعية","غائب"),IF(I1619="","بدون انصراف",IF(N(K1619)&gt;0,"متأخر","حاضر")))))))</f>
        <v/>
      </c>
      <c r="Q1619" s="24" t="str">
        <f aca="false">IF(B1619="","",IF(OR(P1619="غائب",P1619="غياب",P1619="إجازة بدون راتب"),IFERROR(VLOOKUP(B1619,الموظفين!$A$2:$J$501,8,FALSE()),0),0))</f>
        <v/>
      </c>
      <c r="R1619" s="24" t="str">
        <f aca="false">IF(B1619="","",ROUND((N(K1619)+N(L1619))/60*IFERROR(VLOOKUP(B1619,الموظفين!$A$2:$J$501,8,FALSE()),0)/الإعدادات!$B$6*الإعدادات!$B$9,2))</f>
        <v/>
      </c>
      <c r="S1619" s="24" t="str">
        <f aca="false">IF(OR(B1619="",M1619=""),"",ROUND(M1619/60*IFERROR(VLOOKUP(B1619,الموظفين!$A$2:$J$501,9,FALSE()),0),2))</f>
        <v/>
      </c>
      <c r="T1619" s="17"/>
      <c r="U1619" s="23" t="str">
        <f aca="false">IF(OR(A1619="",B1619=""),"",A1619&amp;"|"&amp;B1619)</f>
        <v/>
      </c>
    </row>
    <row r="1620" customFormat="false" ht="15" hidden="false" customHeight="false" outlineLevel="0" collapsed="false">
      <c r="A1620" s="16"/>
      <c r="B1620" s="17"/>
      <c r="C1620" s="18" t="str">
        <f aca="false">IF($B1620="","",IFERROR(VLOOKUP($B1620,الموظفين!$A$2:$J$501,2,FALSE())&amp;"","⚠ كود غير موجود"))</f>
        <v/>
      </c>
      <c r="D1620" s="18" t="str">
        <f aca="false">IF($B1620="","",IFERROR(VLOOKUP($B1620,الموظفين!$A$2:$J$501,3,FALSE())&amp;"",""))</f>
        <v/>
      </c>
      <c r="E1620" s="18" t="str">
        <f aca="false">IF($B1620="","",IFERROR(VLOOKUP($B1620,الموظفين!$A$2:$J$501,5,FALSE())&amp;"",""))</f>
        <v/>
      </c>
      <c r="F1620" s="19" t="str">
        <f aca="false">IF($B1620="","",IFERROR(VLOOKUP($B1620,الموظفين!$A$2:$J$501,6,FALSE()),""))</f>
        <v/>
      </c>
      <c r="G1620" s="19" t="str">
        <f aca="false">IF($B1620="","",IFERROR(VLOOKUP($B1620,الموظفين!$A$2:$J$501,7,FALSE()),""))</f>
        <v/>
      </c>
      <c r="H1620" s="20"/>
      <c r="I1620" s="20"/>
      <c r="J1620" s="21" t="str">
        <f aca="false">IF(OR(H1620="",I1620=""),"",ROUND(MOD(I1620-H1620,1)*24,2))</f>
        <v/>
      </c>
      <c r="K1620" s="22" t="str">
        <f aca="false">IF(OR(H1620="",F1620=""),"",IF(ROUND(MAX(0,MOD(H1620-F1620+0.5,1)-0.5)*1440,0)&gt;IFERROR(VLOOKUP(E1620,الورديات!$A$2:$E$21,5,FALSE()),0),ROUND(MAX(0,MOD(H1620-F1620+0.5,1)-0.5)*1440,0),0))</f>
        <v/>
      </c>
      <c r="L1620" s="22" t="str">
        <f aca="false">IF(OR(I1620="",G1620=""),"",ROUND(MAX(0,MOD(G1620-I1620+0.5,1)-0.5)*1440,0))</f>
        <v/>
      </c>
      <c r="M1620" s="22" t="str">
        <f aca="false">IF(OR(I1620="",G1620=""),"",IF(ROUND(MAX(0,MOD(I1620-G1620+0.5,1)-0.5)*1440,0)&gt;=الإعدادات!$B$8,ROUND(MAX(0,MOD(I1620-G1620+0.5,1)-0.5)*1440,0),0))</f>
        <v/>
      </c>
      <c r="N1620" s="18" t="str">
        <f aca="false">IF(OR(A1620="",B1620=""),"",IF(COUNTIFS(الإجازات!$A$2:$A$1001,B1620,الإجازات!$D$2:$D$1001,"&lt;="&amp;A1620,الإجازات!$E$2:$E$1001,"&gt;="&amp;A1620,الإجازات!$G$2:$G$1001,"مقبولة")=0,"",LOOKUP(2,1/((الإجازات!$A$2:$A$1001=B1620)*(الإجازات!$D$2:$D$1001&lt;=A1620)*(الإجازات!$E$2:$E$1001&gt;=A1620)*(الإجازات!$G$2:$G$1001="مقبولة")),الإجازات!$C$2:$C$1001)))</f>
        <v/>
      </c>
      <c r="O1620" s="17"/>
      <c r="P1620" s="23" t="str">
        <f aca="false">IF(B1620="","",IF(ISNA(MATCH(B1620,الموظفين!$A$2:$A$501,0)),"⚠ كود غير موجود",IF(O1620&lt;&gt;"",O1620,IF(N1620&lt;&gt;"",N1620,IF(H1620="",IF(AND(A1620&lt;&gt;"",WEEKDAY(A1620)=الإعدادات!$B$11),"راحة أسبوعية","غائب"),IF(I1620="","بدون انصراف",IF(N(K1620)&gt;0,"متأخر","حاضر")))))))</f>
        <v/>
      </c>
      <c r="Q1620" s="24" t="str">
        <f aca="false">IF(B1620="","",IF(OR(P1620="غائب",P1620="غياب",P1620="إجازة بدون راتب"),IFERROR(VLOOKUP(B1620,الموظفين!$A$2:$J$501,8,FALSE()),0),0))</f>
        <v/>
      </c>
      <c r="R1620" s="24" t="str">
        <f aca="false">IF(B1620="","",ROUND((N(K1620)+N(L1620))/60*IFERROR(VLOOKUP(B1620,الموظفين!$A$2:$J$501,8,FALSE()),0)/الإعدادات!$B$6*الإعدادات!$B$9,2))</f>
        <v/>
      </c>
      <c r="S1620" s="24" t="str">
        <f aca="false">IF(OR(B1620="",M1620=""),"",ROUND(M1620/60*IFERROR(VLOOKUP(B1620,الموظفين!$A$2:$J$501,9,FALSE()),0),2))</f>
        <v/>
      </c>
      <c r="T1620" s="17"/>
      <c r="U1620" s="23" t="str">
        <f aca="false">IF(OR(A1620="",B1620=""),"",A1620&amp;"|"&amp;B1620)</f>
        <v/>
      </c>
    </row>
    <row r="1621" customFormat="false" ht="15" hidden="false" customHeight="false" outlineLevel="0" collapsed="false">
      <c r="A1621" s="16"/>
      <c r="B1621" s="17"/>
      <c r="C1621" s="18" t="str">
        <f aca="false">IF($B1621="","",IFERROR(VLOOKUP($B1621,الموظفين!$A$2:$J$501,2,FALSE())&amp;"","⚠ كود غير موجود"))</f>
        <v/>
      </c>
      <c r="D1621" s="18" t="str">
        <f aca="false">IF($B1621="","",IFERROR(VLOOKUP($B1621,الموظفين!$A$2:$J$501,3,FALSE())&amp;"",""))</f>
        <v/>
      </c>
      <c r="E1621" s="18" t="str">
        <f aca="false">IF($B1621="","",IFERROR(VLOOKUP($B1621,الموظفين!$A$2:$J$501,5,FALSE())&amp;"",""))</f>
        <v/>
      </c>
      <c r="F1621" s="19" t="str">
        <f aca="false">IF($B1621="","",IFERROR(VLOOKUP($B1621,الموظفين!$A$2:$J$501,6,FALSE()),""))</f>
        <v/>
      </c>
      <c r="G1621" s="19" t="str">
        <f aca="false">IF($B1621="","",IFERROR(VLOOKUP($B1621,الموظفين!$A$2:$J$501,7,FALSE()),""))</f>
        <v/>
      </c>
      <c r="H1621" s="20"/>
      <c r="I1621" s="20"/>
      <c r="J1621" s="21" t="str">
        <f aca="false">IF(OR(H1621="",I1621=""),"",ROUND(MOD(I1621-H1621,1)*24,2))</f>
        <v/>
      </c>
      <c r="K1621" s="22" t="str">
        <f aca="false">IF(OR(H1621="",F1621=""),"",IF(ROUND(MAX(0,MOD(H1621-F1621+0.5,1)-0.5)*1440,0)&gt;IFERROR(VLOOKUP(E1621,الورديات!$A$2:$E$21,5,FALSE()),0),ROUND(MAX(0,MOD(H1621-F1621+0.5,1)-0.5)*1440,0),0))</f>
        <v/>
      </c>
      <c r="L1621" s="22" t="str">
        <f aca="false">IF(OR(I1621="",G1621=""),"",ROUND(MAX(0,MOD(G1621-I1621+0.5,1)-0.5)*1440,0))</f>
        <v/>
      </c>
      <c r="M1621" s="22" t="str">
        <f aca="false">IF(OR(I1621="",G1621=""),"",IF(ROUND(MAX(0,MOD(I1621-G1621+0.5,1)-0.5)*1440,0)&gt;=الإعدادات!$B$8,ROUND(MAX(0,MOD(I1621-G1621+0.5,1)-0.5)*1440,0),0))</f>
        <v/>
      </c>
      <c r="N1621" s="18" t="str">
        <f aca="false">IF(OR(A1621="",B1621=""),"",IF(COUNTIFS(الإجازات!$A$2:$A$1001,B1621,الإجازات!$D$2:$D$1001,"&lt;="&amp;A1621,الإجازات!$E$2:$E$1001,"&gt;="&amp;A1621,الإجازات!$G$2:$G$1001,"مقبولة")=0,"",LOOKUP(2,1/((الإجازات!$A$2:$A$1001=B1621)*(الإجازات!$D$2:$D$1001&lt;=A1621)*(الإجازات!$E$2:$E$1001&gt;=A1621)*(الإجازات!$G$2:$G$1001="مقبولة")),الإجازات!$C$2:$C$1001)))</f>
        <v/>
      </c>
      <c r="O1621" s="17"/>
      <c r="P1621" s="23" t="str">
        <f aca="false">IF(B1621="","",IF(ISNA(MATCH(B1621,الموظفين!$A$2:$A$501,0)),"⚠ كود غير موجود",IF(O1621&lt;&gt;"",O1621,IF(N1621&lt;&gt;"",N1621,IF(H1621="",IF(AND(A1621&lt;&gt;"",WEEKDAY(A1621)=الإعدادات!$B$11),"راحة أسبوعية","غائب"),IF(I1621="","بدون انصراف",IF(N(K1621)&gt;0,"متأخر","حاضر")))))))</f>
        <v/>
      </c>
      <c r="Q1621" s="24" t="str">
        <f aca="false">IF(B1621="","",IF(OR(P1621="غائب",P1621="غياب",P1621="إجازة بدون راتب"),IFERROR(VLOOKUP(B1621,الموظفين!$A$2:$J$501,8,FALSE()),0),0))</f>
        <v/>
      </c>
      <c r="R1621" s="24" t="str">
        <f aca="false">IF(B1621="","",ROUND((N(K1621)+N(L1621))/60*IFERROR(VLOOKUP(B1621,الموظفين!$A$2:$J$501,8,FALSE()),0)/الإعدادات!$B$6*الإعدادات!$B$9,2))</f>
        <v/>
      </c>
      <c r="S1621" s="24" t="str">
        <f aca="false">IF(OR(B1621="",M1621=""),"",ROUND(M1621/60*IFERROR(VLOOKUP(B1621,الموظفين!$A$2:$J$501,9,FALSE()),0),2))</f>
        <v/>
      </c>
      <c r="T1621" s="17"/>
      <c r="U1621" s="23" t="str">
        <f aca="false">IF(OR(A1621="",B1621=""),"",A1621&amp;"|"&amp;B1621)</f>
        <v/>
      </c>
    </row>
    <row r="1622" customFormat="false" ht="15" hidden="false" customHeight="false" outlineLevel="0" collapsed="false">
      <c r="A1622" s="16"/>
      <c r="B1622" s="17"/>
      <c r="C1622" s="18" t="str">
        <f aca="false">IF($B1622="","",IFERROR(VLOOKUP($B1622,الموظفين!$A$2:$J$501,2,FALSE())&amp;"","⚠ كود غير موجود"))</f>
        <v/>
      </c>
      <c r="D1622" s="18" t="str">
        <f aca="false">IF($B1622="","",IFERROR(VLOOKUP($B1622,الموظفين!$A$2:$J$501,3,FALSE())&amp;"",""))</f>
        <v/>
      </c>
      <c r="E1622" s="18" t="str">
        <f aca="false">IF($B1622="","",IFERROR(VLOOKUP($B1622,الموظفين!$A$2:$J$501,5,FALSE())&amp;"",""))</f>
        <v/>
      </c>
      <c r="F1622" s="19" t="str">
        <f aca="false">IF($B1622="","",IFERROR(VLOOKUP($B1622,الموظفين!$A$2:$J$501,6,FALSE()),""))</f>
        <v/>
      </c>
      <c r="G1622" s="19" t="str">
        <f aca="false">IF($B1622="","",IFERROR(VLOOKUP($B1622,الموظفين!$A$2:$J$501,7,FALSE()),""))</f>
        <v/>
      </c>
      <c r="H1622" s="20"/>
      <c r="I1622" s="20"/>
      <c r="J1622" s="21" t="str">
        <f aca="false">IF(OR(H1622="",I1622=""),"",ROUND(MOD(I1622-H1622,1)*24,2))</f>
        <v/>
      </c>
      <c r="K1622" s="22" t="str">
        <f aca="false">IF(OR(H1622="",F1622=""),"",IF(ROUND(MAX(0,MOD(H1622-F1622+0.5,1)-0.5)*1440,0)&gt;IFERROR(VLOOKUP(E1622,الورديات!$A$2:$E$21,5,FALSE()),0),ROUND(MAX(0,MOD(H1622-F1622+0.5,1)-0.5)*1440,0),0))</f>
        <v/>
      </c>
      <c r="L1622" s="22" t="str">
        <f aca="false">IF(OR(I1622="",G1622=""),"",ROUND(MAX(0,MOD(G1622-I1622+0.5,1)-0.5)*1440,0))</f>
        <v/>
      </c>
      <c r="M1622" s="22" t="str">
        <f aca="false">IF(OR(I1622="",G1622=""),"",IF(ROUND(MAX(0,MOD(I1622-G1622+0.5,1)-0.5)*1440,0)&gt;=الإعدادات!$B$8,ROUND(MAX(0,MOD(I1622-G1622+0.5,1)-0.5)*1440,0),0))</f>
        <v/>
      </c>
      <c r="N1622" s="18" t="str">
        <f aca="false">IF(OR(A1622="",B1622=""),"",IF(COUNTIFS(الإجازات!$A$2:$A$1001,B1622,الإجازات!$D$2:$D$1001,"&lt;="&amp;A1622,الإجازات!$E$2:$E$1001,"&gt;="&amp;A1622,الإجازات!$G$2:$G$1001,"مقبولة")=0,"",LOOKUP(2,1/((الإجازات!$A$2:$A$1001=B1622)*(الإجازات!$D$2:$D$1001&lt;=A1622)*(الإجازات!$E$2:$E$1001&gt;=A1622)*(الإجازات!$G$2:$G$1001="مقبولة")),الإجازات!$C$2:$C$1001)))</f>
        <v/>
      </c>
      <c r="O1622" s="17"/>
      <c r="P1622" s="23" t="str">
        <f aca="false">IF(B1622="","",IF(ISNA(MATCH(B1622,الموظفين!$A$2:$A$501,0)),"⚠ كود غير موجود",IF(O1622&lt;&gt;"",O1622,IF(N1622&lt;&gt;"",N1622,IF(H1622="",IF(AND(A1622&lt;&gt;"",WEEKDAY(A1622)=الإعدادات!$B$11),"راحة أسبوعية","غائب"),IF(I1622="","بدون انصراف",IF(N(K1622)&gt;0,"متأخر","حاضر")))))))</f>
        <v/>
      </c>
      <c r="Q1622" s="24" t="str">
        <f aca="false">IF(B1622="","",IF(OR(P1622="غائب",P1622="غياب",P1622="إجازة بدون راتب"),IFERROR(VLOOKUP(B1622,الموظفين!$A$2:$J$501,8,FALSE()),0),0))</f>
        <v/>
      </c>
      <c r="R1622" s="24" t="str">
        <f aca="false">IF(B1622="","",ROUND((N(K1622)+N(L1622))/60*IFERROR(VLOOKUP(B1622,الموظفين!$A$2:$J$501,8,FALSE()),0)/الإعدادات!$B$6*الإعدادات!$B$9,2))</f>
        <v/>
      </c>
      <c r="S1622" s="24" t="str">
        <f aca="false">IF(OR(B1622="",M1622=""),"",ROUND(M1622/60*IFERROR(VLOOKUP(B1622,الموظفين!$A$2:$J$501,9,FALSE()),0),2))</f>
        <v/>
      </c>
      <c r="T1622" s="17"/>
      <c r="U1622" s="23" t="str">
        <f aca="false">IF(OR(A1622="",B1622=""),"",A1622&amp;"|"&amp;B1622)</f>
        <v/>
      </c>
    </row>
    <row r="1623" customFormat="false" ht="15" hidden="false" customHeight="false" outlineLevel="0" collapsed="false">
      <c r="A1623" s="16"/>
      <c r="B1623" s="17"/>
      <c r="C1623" s="18" t="str">
        <f aca="false">IF($B1623="","",IFERROR(VLOOKUP($B1623,الموظفين!$A$2:$J$501,2,FALSE())&amp;"","⚠ كود غير موجود"))</f>
        <v/>
      </c>
      <c r="D1623" s="18" t="str">
        <f aca="false">IF($B1623="","",IFERROR(VLOOKUP($B1623,الموظفين!$A$2:$J$501,3,FALSE())&amp;"",""))</f>
        <v/>
      </c>
      <c r="E1623" s="18" t="str">
        <f aca="false">IF($B1623="","",IFERROR(VLOOKUP($B1623,الموظفين!$A$2:$J$501,5,FALSE())&amp;"",""))</f>
        <v/>
      </c>
      <c r="F1623" s="19" t="str">
        <f aca="false">IF($B1623="","",IFERROR(VLOOKUP($B1623,الموظفين!$A$2:$J$501,6,FALSE()),""))</f>
        <v/>
      </c>
      <c r="G1623" s="19" t="str">
        <f aca="false">IF($B1623="","",IFERROR(VLOOKUP($B1623,الموظفين!$A$2:$J$501,7,FALSE()),""))</f>
        <v/>
      </c>
      <c r="H1623" s="20"/>
      <c r="I1623" s="20"/>
      <c r="J1623" s="21" t="str">
        <f aca="false">IF(OR(H1623="",I1623=""),"",ROUND(MOD(I1623-H1623,1)*24,2))</f>
        <v/>
      </c>
      <c r="K1623" s="22" t="str">
        <f aca="false">IF(OR(H1623="",F1623=""),"",IF(ROUND(MAX(0,MOD(H1623-F1623+0.5,1)-0.5)*1440,0)&gt;IFERROR(VLOOKUP(E1623,الورديات!$A$2:$E$21,5,FALSE()),0),ROUND(MAX(0,MOD(H1623-F1623+0.5,1)-0.5)*1440,0),0))</f>
        <v/>
      </c>
      <c r="L1623" s="22" t="str">
        <f aca="false">IF(OR(I1623="",G1623=""),"",ROUND(MAX(0,MOD(G1623-I1623+0.5,1)-0.5)*1440,0))</f>
        <v/>
      </c>
      <c r="M1623" s="22" t="str">
        <f aca="false">IF(OR(I1623="",G1623=""),"",IF(ROUND(MAX(0,MOD(I1623-G1623+0.5,1)-0.5)*1440,0)&gt;=الإعدادات!$B$8,ROUND(MAX(0,MOD(I1623-G1623+0.5,1)-0.5)*1440,0),0))</f>
        <v/>
      </c>
      <c r="N1623" s="18" t="str">
        <f aca="false">IF(OR(A1623="",B1623=""),"",IF(COUNTIFS(الإجازات!$A$2:$A$1001,B1623,الإجازات!$D$2:$D$1001,"&lt;="&amp;A1623,الإجازات!$E$2:$E$1001,"&gt;="&amp;A1623,الإجازات!$G$2:$G$1001,"مقبولة")=0,"",LOOKUP(2,1/((الإجازات!$A$2:$A$1001=B1623)*(الإجازات!$D$2:$D$1001&lt;=A1623)*(الإجازات!$E$2:$E$1001&gt;=A1623)*(الإجازات!$G$2:$G$1001="مقبولة")),الإجازات!$C$2:$C$1001)))</f>
        <v/>
      </c>
      <c r="O1623" s="17"/>
      <c r="P1623" s="23" t="str">
        <f aca="false">IF(B1623="","",IF(ISNA(MATCH(B1623,الموظفين!$A$2:$A$501,0)),"⚠ كود غير موجود",IF(O1623&lt;&gt;"",O1623,IF(N1623&lt;&gt;"",N1623,IF(H1623="",IF(AND(A1623&lt;&gt;"",WEEKDAY(A1623)=الإعدادات!$B$11),"راحة أسبوعية","غائب"),IF(I1623="","بدون انصراف",IF(N(K1623)&gt;0,"متأخر","حاضر")))))))</f>
        <v/>
      </c>
      <c r="Q1623" s="24" t="str">
        <f aca="false">IF(B1623="","",IF(OR(P1623="غائب",P1623="غياب",P1623="إجازة بدون راتب"),IFERROR(VLOOKUP(B1623,الموظفين!$A$2:$J$501,8,FALSE()),0),0))</f>
        <v/>
      </c>
      <c r="R1623" s="24" t="str">
        <f aca="false">IF(B1623="","",ROUND((N(K1623)+N(L1623))/60*IFERROR(VLOOKUP(B1623,الموظفين!$A$2:$J$501,8,FALSE()),0)/الإعدادات!$B$6*الإعدادات!$B$9,2))</f>
        <v/>
      </c>
      <c r="S1623" s="24" t="str">
        <f aca="false">IF(OR(B1623="",M1623=""),"",ROUND(M1623/60*IFERROR(VLOOKUP(B1623,الموظفين!$A$2:$J$501,9,FALSE()),0),2))</f>
        <v/>
      </c>
      <c r="T1623" s="17"/>
      <c r="U1623" s="23" t="str">
        <f aca="false">IF(OR(A1623="",B1623=""),"",A1623&amp;"|"&amp;B1623)</f>
        <v/>
      </c>
    </row>
    <row r="1624" customFormat="false" ht="15" hidden="false" customHeight="false" outlineLevel="0" collapsed="false">
      <c r="A1624" s="16"/>
      <c r="B1624" s="17"/>
      <c r="C1624" s="18" t="str">
        <f aca="false">IF($B1624="","",IFERROR(VLOOKUP($B1624,الموظفين!$A$2:$J$501,2,FALSE())&amp;"","⚠ كود غير موجود"))</f>
        <v/>
      </c>
      <c r="D1624" s="18" t="str">
        <f aca="false">IF($B1624="","",IFERROR(VLOOKUP($B1624,الموظفين!$A$2:$J$501,3,FALSE())&amp;"",""))</f>
        <v/>
      </c>
      <c r="E1624" s="18" t="str">
        <f aca="false">IF($B1624="","",IFERROR(VLOOKUP($B1624,الموظفين!$A$2:$J$501,5,FALSE())&amp;"",""))</f>
        <v/>
      </c>
      <c r="F1624" s="19" t="str">
        <f aca="false">IF($B1624="","",IFERROR(VLOOKUP($B1624,الموظفين!$A$2:$J$501,6,FALSE()),""))</f>
        <v/>
      </c>
      <c r="G1624" s="19" t="str">
        <f aca="false">IF($B1624="","",IFERROR(VLOOKUP($B1624,الموظفين!$A$2:$J$501,7,FALSE()),""))</f>
        <v/>
      </c>
      <c r="H1624" s="20"/>
      <c r="I1624" s="20"/>
      <c r="J1624" s="21" t="str">
        <f aca="false">IF(OR(H1624="",I1624=""),"",ROUND(MOD(I1624-H1624,1)*24,2))</f>
        <v/>
      </c>
      <c r="K1624" s="22" t="str">
        <f aca="false">IF(OR(H1624="",F1624=""),"",IF(ROUND(MAX(0,MOD(H1624-F1624+0.5,1)-0.5)*1440,0)&gt;IFERROR(VLOOKUP(E1624,الورديات!$A$2:$E$21,5,FALSE()),0),ROUND(MAX(0,MOD(H1624-F1624+0.5,1)-0.5)*1440,0),0))</f>
        <v/>
      </c>
      <c r="L1624" s="22" t="str">
        <f aca="false">IF(OR(I1624="",G1624=""),"",ROUND(MAX(0,MOD(G1624-I1624+0.5,1)-0.5)*1440,0))</f>
        <v/>
      </c>
      <c r="M1624" s="22" t="str">
        <f aca="false">IF(OR(I1624="",G1624=""),"",IF(ROUND(MAX(0,MOD(I1624-G1624+0.5,1)-0.5)*1440,0)&gt;=الإعدادات!$B$8,ROUND(MAX(0,MOD(I1624-G1624+0.5,1)-0.5)*1440,0),0))</f>
        <v/>
      </c>
      <c r="N1624" s="18" t="str">
        <f aca="false">IF(OR(A1624="",B1624=""),"",IF(COUNTIFS(الإجازات!$A$2:$A$1001,B1624,الإجازات!$D$2:$D$1001,"&lt;="&amp;A1624,الإجازات!$E$2:$E$1001,"&gt;="&amp;A1624,الإجازات!$G$2:$G$1001,"مقبولة")=0,"",LOOKUP(2,1/((الإجازات!$A$2:$A$1001=B1624)*(الإجازات!$D$2:$D$1001&lt;=A1624)*(الإجازات!$E$2:$E$1001&gt;=A1624)*(الإجازات!$G$2:$G$1001="مقبولة")),الإجازات!$C$2:$C$1001)))</f>
        <v/>
      </c>
      <c r="O1624" s="17"/>
      <c r="P1624" s="23" t="str">
        <f aca="false">IF(B1624="","",IF(ISNA(MATCH(B1624,الموظفين!$A$2:$A$501,0)),"⚠ كود غير موجود",IF(O1624&lt;&gt;"",O1624,IF(N1624&lt;&gt;"",N1624,IF(H1624="",IF(AND(A1624&lt;&gt;"",WEEKDAY(A1624)=الإعدادات!$B$11),"راحة أسبوعية","غائب"),IF(I1624="","بدون انصراف",IF(N(K1624)&gt;0,"متأخر","حاضر")))))))</f>
        <v/>
      </c>
      <c r="Q1624" s="24" t="str">
        <f aca="false">IF(B1624="","",IF(OR(P1624="غائب",P1624="غياب",P1624="إجازة بدون راتب"),IFERROR(VLOOKUP(B1624,الموظفين!$A$2:$J$501,8,FALSE()),0),0))</f>
        <v/>
      </c>
      <c r="R1624" s="24" t="str">
        <f aca="false">IF(B1624="","",ROUND((N(K1624)+N(L1624))/60*IFERROR(VLOOKUP(B1624,الموظفين!$A$2:$J$501,8,FALSE()),0)/الإعدادات!$B$6*الإعدادات!$B$9,2))</f>
        <v/>
      </c>
      <c r="S1624" s="24" t="str">
        <f aca="false">IF(OR(B1624="",M1624=""),"",ROUND(M1624/60*IFERROR(VLOOKUP(B1624,الموظفين!$A$2:$J$501,9,FALSE()),0),2))</f>
        <v/>
      </c>
      <c r="T1624" s="17"/>
      <c r="U1624" s="23" t="str">
        <f aca="false">IF(OR(A1624="",B1624=""),"",A1624&amp;"|"&amp;B1624)</f>
        <v/>
      </c>
    </row>
    <row r="1625" customFormat="false" ht="15" hidden="false" customHeight="false" outlineLevel="0" collapsed="false">
      <c r="A1625" s="16"/>
      <c r="B1625" s="17"/>
      <c r="C1625" s="18" t="str">
        <f aca="false">IF($B1625="","",IFERROR(VLOOKUP($B1625,الموظفين!$A$2:$J$501,2,FALSE())&amp;"","⚠ كود غير موجود"))</f>
        <v/>
      </c>
      <c r="D1625" s="18" t="str">
        <f aca="false">IF($B1625="","",IFERROR(VLOOKUP($B1625,الموظفين!$A$2:$J$501,3,FALSE())&amp;"",""))</f>
        <v/>
      </c>
      <c r="E1625" s="18" t="str">
        <f aca="false">IF($B1625="","",IFERROR(VLOOKUP($B1625,الموظفين!$A$2:$J$501,5,FALSE())&amp;"",""))</f>
        <v/>
      </c>
      <c r="F1625" s="19" t="str">
        <f aca="false">IF($B1625="","",IFERROR(VLOOKUP($B1625,الموظفين!$A$2:$J$501,6,FALSE()),""))</f>
        <v/>
      </c>
      <c r="G1625" s="19" t="str">
        <f aca="false">IF($B1625="","",IFERROR(VLOOKUP($B1625,الموظفين!$A$2:$J$501,7,FALSE()),""))</f>
        <v/>
      </c>
      <c r="H1625" s="20"/>
      <c r="I1625" s="20"/>
      <c r="J1625" s="21" t="str">
        <f aca="false">IF(OR(H1625="",I1625=""),"",ROUND(MOD(I1625-H1625,1)*24,2))</f>
        <v/>
      </c>
      <c r="K1625" s="22" t="str">
        <f aca="false">IF(OR(H1625="",F1625=""),"",IF(ROUND(MAX(0,MOD(H1625-F1625+0.5,1)-0.5)*1440,0)&gt;IFERROR(VLOOKUP(E1625,الورديات!$A$2:$E$21,5,FALSE()),0),ROUND(MAX(0,MOD(H1625-F1625+0.5,1)-0.5)*1440,0),0))</f>
        <v/>
      </c>
      <c r="L1625" s="22" t="str">
        <f aca="false">IF(OR(I1625="",G1625=""),"",ROUND(MAX(0,MOD(G1625-I1625+0.5,1)-0.5)*1440,0))</f>
        <v/>
      </c>
      <c r="M1625" s="22" t="str">
        <f aca="false">IF(OR(I1625="",G1625=""),"",IF(ROUND(MAX(0,MOD(I1625-G1625+0.5,1)-0.5)*1440,0)&gt;=الإعدادات!$B$8,ROUND(MAX(0,MOD(I1625-G1625+0.5,1)-0.5)*1440,0),0))</f>
        <v/>
      </c>
      <c r="N1625" s="18" t="str">
        <f aca="false">IF(OR(A1625="",B1625=""),"",IF(COUNTIFS(الإجازات!$A$2:$A$1001,B1625,الإجازات!$D$2:$D$1001,"&lt;="&amp;A1625,الإجازات!$E$2:$E$1001,"&gt;="&amp;A1625,الإجازات!$G$2:$G$1001,"مقبولة")=0,"",LOOKUP(2,1/((الإجازات!$A$2:$A$1001=B1625)*(الإجازات!$D$2:$D$1001&lt;=A1625)*(الإجازات!$E$2:$E$1001&gt;=A1625)*(الإجازات!$G$2:$G$1001="مقبولة")),الإجازات!$C$2:$C$1001)))</f>
        <v/>
      </c>
      <c r="O1625" s="17"/>
      <c r="P1625" s="23" t="str">
        <f aca="false">IF(B1625="","",IF(ISNA(MATCH(B1625,الموظفين!$A$2:$A$501,0)),"⚠ كود غير موجود",IF(O1625&lt;&gt;"",O1625,IF(N1625&lt;&gt;"",N1625,IF(H1625="",IF(AND(A1625&lt;&gt;"",WEEKDAY(A1625)=الإعدادات!$B$11),"راحة أسبوعية","غائب"),IF(I1625="","بدون انصراف",IF(N(K1625)&gt;0,"متأخر","حاضر")))))))</f>
        <v/>
      </c>
      <c r="Q1625" s="24" t="str">
        <f aca="false">IF(B1625="","",IF(OR(P1625="غائب",P1625="غياب",P1625="إجازة بدون راتب"),IFERROR(VLOOKUP(B1625,الموظفين!$A$2:$J$501,8,FALSE()),0),0))</f>
        <v/>
      </c>
      <c r="R1625" s="24" t="str">
        <f aca="false">IF(B1625="","",ROUND((N(K1625)+N(L1625))/60*IFERROR(VLOOKUP(B1625,الموظفين!$A$2:$J$501,8,FALSE()),0)/الإعدادات!$B$6*الإعدادات!$B$9,2))</f>
        <v/>
      </c>
      <c r="S1625" s="24" t="str">
        <f aca="false">IF(OR(B1625="",M1625=""),"",ROUND(M1625/60*IFERROR(VLOOKUP(B1625,الموظفين!$A$2:$J$501,9,FALSE()),0),2))</f>
        <v/>
      </c>
      <c r="T1625" s="17"/>
      <c r="U1625" s="23" t="str">
        <f aca="false">IF(OR(A1625="",B1625=""),"",A1625&amp;"|"&amp;B1625)</f>
        <v/>
      </c>
    </row>
    <row r="1626" customFormat="false" ht="15" hidden="false" customHeight="false" outlineLevel="0" collapsed="false">
      <c r="A1626" s="16"/>
      <c r="B1626" s="17"/>
      <c r="C1626" s="18" t="str">
        <f aca="false">IF($B1626="","",IFERROR(VLOOKUP($B1626,الموظفين!$A$2:$J$501,2,FALSE())&amp;"","⚠ كود غير موجود"))</f>
        <v/>
      </c>
      <c r="D1626" s="18" t="str">
        <f aca="false">IF($B1626="","",IFERROR(VLOOKUP($B1626,الموظفين!$A$2:$J$501,3,FALSE())&amp;"",""))</f>
        <v/>
      </c>
      <c r="E1626" s="18" t="str">
        <f aca="false">IF($B1626="","",IFERROR(VLOOKUP($B1626,الموظفين!$A$2:$J$501,5,FALSE())&amp;"",""))</f>
        <v/>
      </c>
      <c r="F1626" s="19" t="str">
        <f aca="false">IF($B1626="","",IFERROR(VLOOKUP($B1626,الموظفين!$A$2:$J$501,6,FALSE()),""))</f>
        <v/>
      </c>
      <c r="G1626" s="19" t="str">
        <f aca="false">IF($B1626="","",IFERROR(VLOOKUP($B1626,الموظفين!$A$2:$J$501,7,FALSE()),""))</f>
        <v/>
      </c>
      <c r="H1626" s="20"/>
      <c r="I1626" s="20"/>
      <c r="J1626" s="21" t="str">
        <f aca="false">IF(OR(H1626="",I1626=""),"",ROUND(MOD(I1626-H1626,1)*24,2))</f>
        <v/>
      </c>
      <c r="K1626" s="22" t="str">
        <f aca="false">IF(OR(H1626="",F1626=""),"",IF(ROUND(MAX(0,MOD(H1626-F1626+0.5,1)-0.5)*1440,0)&gt;IFERROR(VLOOKUP(E1626,الورديات!$A$2:$E$21,5,FALSE()),0),ROUND(MAX(0,MOD(H1626-F1626+0.5,1)-0.5)*1440,0),0))</f>
        <v/>
      </c>
      <c r="L1626" s="22" t="str">
        <f aca="false">IF(OR(I1626="",G1626=""),"",ROUND(MAX(0,MOD(G1626-I1626+0.5,1)-0.5)*1440,0))</f>
        <v/>
      </c>
      <c r="M1626" s="22" t="str">
        <f aca="false">IF(OR(I1626="",G1626=""),"",IF(ROUND(MAX(0,MOD(I1626-G1626+0.5,1)-0.5)*1440,0)&gt;=الإعدادات!$B$8,ROUND(MAX(0,MOD(I1626-G1626+0.5,1)-0.5)*1440,0),0))</f>
        <v/>
      </c>
      <c r="N1626" s="18" t="str">
        <f aca="false">IF(OR(A1626="",B1626=""),"",IF(COUNTIFS(الإجازات!$A$2:$A$1001,B1626,الإجازات!$D$2:$D$1001,"&lt;="&amp;A1626,الإجازات!$E$2:$E$1001,"&gt;="&amp;A1626,الإجازات!$G$2:$G$1001,"مقبولة")=0,"",LOOKUP(2,1/((الإجازات!$A$2:$A$1001=B1626)*(الإجازات!$D$2:$D$1001&lt;=A1626)*(الإجازات!$E$2:$E$1001&gt;=A1626)*(الإجازات!$G$2:$G$1001="مقبولة")),الإجازات!$C$2:$C$1001)))</f>
        <v/>
      </c>
      <c r="O1626" s="17"/>
      <c r="P1626" s="23" t="str">
        <f aca="false">IF(B1626="","",IF(ISNA(MATCH(B1626,الموظفين!$A$2:$A$501,0)),"⚠ كود غير موجود",IF(O1626&lt;&gt;"",O1626,IF(N1626&lt;&gt;"",N1626,IF(H1626="",IF(AND(A1626&lt;&gt;"",WEEKDAY(A1626)=الإعدادات!$B$11),"راحة أسبوعية","غائب"),IF(I1626="","بدون انصراف",IF(N(K1626)&gt;0,"متأخر","حاضر")))))))</f>
        <v/>
      </c>
      <c r="Q1626" s="24" t="str">
        <f aca="false">IF(B1626="","",IF(OR(P1626="غائب",P1626="غياب",P1626="إجازة بدون راتب"),IFERROR(VLOOKUP(B1626,الموظفين!$A$2:$J$501,8,FALSE()),0),0))</f>
        <v/>
      </c>
      <c r="R1626" s="24" t="str">
        <f aca="false">IF(B1626="","",ROUND((N(K1626)+N(L1626))/60*IFERROR(VLOOKUP(B1626,الموظفين!$A$2:$J$501,8,FALSE()),0)/الإعدادات!$B$6*الإعدادات!$B$9,2))</f>
        <v/>
      </c>
      <c r="S1626" s="24" t="str">
        <f aca="false">IF(OR(B1626="",M1626=""),"",ROUND(M1626/60*IFERROR(VLOOKUP(B1626,الموظفين!$A$2:$J$501,9,FALSE()),0),2))</f>
        <v/>
      </c>
      <c r="T1626" s="17"/>
      <c r="U1626" s="23" t="str">
        <f aca="false">IF(OR(A1626="",B1626=""),"",A1626&amp;"|"&amp;B1626)</f>
        <v/>
      </c>
    </row>
    <row r="1627" customFormat="false" ht="15" hidden="false" customHeight="false" outlineLevel="0" collapsed="false">
      <c r="A1627" s="16"/>
      <c r="B1627" s="17"/>
      <c r="C1627" s="18" t="str">
        <f aca="false">IF($B1627="","",IFERROR(VLOOKUP($B1627,الموظفين!$A$2:$J$501,2,FALSE())&amp;"","⚠ كود غير موجود"))</f>
        <v/>
      </c>
      <c r="D1627" s="18" t="str">
        <f aca="false">IF($B1627="","",IFERROR(VLOOKUP($B1627,الموظفين!$A$2:$J$501,3,FALSE())&amp;"",""))</f>
        <v/>
      </c>
      <c r="E1627" s="18" t="str">
        <f aca="false">IF($B1627="","",IFERROR(VLOOKUP($B1627,الموظفين!$A$2:$J$501,5,FALSE())&amp;"",""))</f>
        <v/>
      </c>
      <c r="F1627" s="19" t="str">
        <f aca="false">IF($B1627="","",IFERROR(VLOOKUP($B1627,الموظفين!$A$2:$J$501,6,FALSE()),""))</f>
        <v/>
      </c>
      <c r="G1627" s="19" t="str">
        <f aca="false">IF($B1627="","",IFERROR(VLOOKUP($B1627,الموظفين!$A$2:$J$501,7,FALSE()),""))</f>
        <v/>
      </c>
      <c r="H1627" s="20"/>
      <c r="I1627" s="20"/>
      <c r="J1627" s="21" t="str">
        <f aca="false">IF(OR(H1627="",I1627=""),"",ROUND(MOD(I1627-H1627,1)*24,2))</f>
        <v/>
      </c>
      <c r="K1627" s="22" t="str">
        <f aca="false">IF(OR(H1627="",F1627=""),"",IF(ROUND(MAX(0,MOD(H1627-F1627+0.5,1)-0.5)*1440,0)&gt;IFERROR(VLOOKUP(E1627,الورديات!$A$2:$E$21,5,FALSE()),0),ROUND(MAX(0,MOD(H1627-F1627+0.5,1)-0.5)*1440,0),0))</f>
        <v/>
      </c>
      <c r="L1627" s="22" t="str">
        <f aca="false">IF(OR(I1627="",G1627=""),"",ROUND(MAX(0,MOD(G1627-I1627+0.5,1)-0.5)*1440,0))</f>
        <v/>
      </c>
      <c r="M1627" s="22" t="str">
        <f aca="false">IF(OR(I1627="",G1627=""),"",IF(ROUND(MAX(0,MOD(I1627-G1627+0.5,1)-0.5)*1440,0)&gt;=الإعدادات!$B$8,ROUND(MAX(0,MOD(I1627-G1627+0.5,1)-0.5)*1440,0),0))</f>
        <v/>
      </c>
      <c r="N1627" s="18" t="str">
        <f aca="false">IF(OR(A1627="",B1627=""),"",IF(COUNTIFS(الإجازات!$A$2:$A$1001,B1627,الإجازات!$D$2:$D$1001,"&lt;="&amp;A1627,الإجازات!$E$2:$E$1001,"&gt;="&amp;A1627,الإجازات!$G$2:$G$1001,"مقبولة")=0,"",LOOKUP(2,1/((الإجازات!$A$2:$A$1001=B1627)*(الإجازات!$D$2:$D$1001&lt;=A1627)*(الإجازات!$E$2:$E$1001&gt;=A1627)*(الإجازات!$G$2:$G$1001="مقبولة")),الإجازات!$C$2:$C$1001)))</f>
        <v/>
      </c>
      <c r="O1627" s="17"/>
      <c r="P1627" s="23" t="str">
        <f aca="false">IF(B1627="","",IF(ISNA(MATCH(B1627,الموظفين!$A$2:$A$501,0)),"⚠ كود غير موجود",IF(O1627&lt;&gt;"",O1627,IF(N1627&lt;&gt;"",N1627,IF(H1627="",IF(AND(A1627&lt;&gt;"",WEEKDAY(A1627)=الإعدادات!$B$11),"راحة أسبوعية","غائب"),IF(I1627="","بدون انصراف",IF(N(K1627)&gt;0,"متأخر","حاضر")))))))</f>
        <v/>
      </c>
      <c r="Q1627" s="24" t="str">
        <f aca="false">IF(B1627="","",IF(OR(P1627="غائب",P1627="غياب",P1627="إجازة بدون راتب"),IFERROR(VLOOKUP(B1627,الموظفين!$A$2:$J$501,8,FALSE()),0),0))</f>
        <v/>
      </c>
      <c r="R1627" s="24" t="str">
        <f aca="false">IF(B1627="","",ROUND((N(K1627)+N(L1627))/60*IFERROR(VLOOKUP(B1627,الموظفين!$A$2:$J$501,8,FALSE()),0)/الإعدادات!$B$6*الإعدادات!$B$9,2))</f>
        <v/>
      </c>
      <c r="S1627" s="24" t="str">
        <f aca="false">IF(OR(B1627="",M1627=""),"",ROUND(M1627/60*IFERROR(VLOOKUP(B1627,الموظفين!$A$2:$J$501,9,FALSE()),0),2))</f>
        <v/>
      </c>
      <c r="T1627" s="17"/>
      <c r="U1627" s="23" t="str">
        <f aca="false">IF(OR(A1627="",B1627=""),"",A1627&amp;"|"&amp;B1627)</f>
        <v/>
      </c>
    </row>
    <row r="1628" customFormat="false" ht="15" hidden="false" customHeight="false" outlineLevel="0" collapsed="false">
      <c r="A1628" s="16"/>
      <c r="B1628" s="17"/>
      <c r="C1628" s="18" t="str">
        <f aca="false">IF($B1628="","",IFERROR(VLOOKUP($B1628,الموظفين!$A$2:$J$501,2,FALSE())&amp;"","⚠ كود غير موجود"))</f>
        <v/>
      </c>
      <c r="D1628" s="18" t="str">
        <f aca="false">IF($B1628="","",IFERROR(VLOOKUP($B1628,الموظفين!$A$2:$J$501,3,FALSE())&amp;"",""))</f>
        <v/>
      </c>
      <c r="E1628" s="18" t="str">
        <f aca="false">IF($B1628="","",IFERROR(VLOOKUP($B1628,الموظفين!$A$2:$J$501,5,FALSE())&amp;"",""))</f>
        <v/>
      </c>
      <c r="F1628" s="19" t="str">
        <f aca="false">IF($B1628="","",IFERROR(VLOOKUP($B1628,الموظفين!$A$2:$J$501,6,FALSE()),""))</f>
        <v/>
      </c>
      <c r="G1628" s="19" t="str">
        <f aca="false">IF($B1628="","",IFERROR(VLOOKUP($B1628,الموظفين!$A$2:$J$501,7,FALSE()),""))</f>
        <v/>
      </c>
      <c r="H1628" s="20"/>
      <c r="I1628" s="20"/>
      <c r="J1628" s="21" t="str">
        <f aca="false">IF(OR(H1628="",I1628=""),"",ROUND(MOD(I1628-H1628,1)*24,2))</f>
        <v/>
      </c>
      <c r="K1628" s="22" t="str">
        <f aca="false">IF(OR(H1628="",F1628=""),"",IF(ROUND(MAX(0,MOD(H1628-F1628+0.5,1)-0.5)*1440,0)&gt;IFERROR(VLOOKUP(E1628,الورديات!$A$2:$E$21,5,FALSE()),0),ROUND(MAX(0,MOD(H1628-F1628+0.5,1)-0.5)*1440,0),0))</f>
        <v/>
      </c>
      <c r="L1628" s="22" t="str">
        <f aca="false">IF(OR(I1628="",G1628=""),"",ROUND(MAX(0,MOD(G1628-I1628+0.5,1)-0.5)*1440,0))</f>
        <v/>
      </c>
      <c r="M1628" s="22" t="str">
        <f aca="false">IF(OR(I1628="",G1628=""),"",IF(ROUND(MAX(0,MOD(I1628-G1628+0.5,1)-0.5)*1440,0)&gt;=الإعدادات!$B$8,ROUND(MAX(0,MOD(I1628-G1628+0.5,1)-0.5)*1440,0),0))</f>
        <v/>
      </c>
      <c r="N1628" s="18" t="str">
        <f aca="false">IF(OR(A1628="",B1628=""),"",IF(COUNTIFS(الإجازات!$A$2:$A$1001,B1628,الإجازات!$D$2:$D$1001,"&lt;="&amp;A1628,الإجازات!$E$2:$E$1001,"&gt;="&amp;A1628,الإجازات!$G$2:$G$1001,"مقبولة")=0,"",LOOKUP(2,1/((الإجازات!$A$2:$A$1001=B1628)*(الإجازات!$D$2:$D$1001&lt;=A1628)*(الإجازات!$E$2:$E$1001&gt;=A1628)*(الإجازات!$G$2:$G$1001="مقبولة")),الإجازات!$C$2:$C$1001)))</f>
        <v/>
      </c>
      <c r="O1628" s="17"/>
      <c r="P1628" s="23" t="str">
        <f aca="false">IF(B1628="","",IF(ISNA(MATCH(B1628,الموظفين!$A$2:$A$501,0)),"⚠ كود غير موجود",IF(O1628&lt;&gt;"",O1628,IF(N1628&lt;&gt;"",N1628,IF(H1628="",IF(AND(A1628&lt;&gt;"",WEEKDAY(A1628)=الإعدادات!$B$11),"راحة أسبوعية","غائب"),IF(I1628="","بدون انصراف",IF(N(K1628)&gt;0,"متأخر","حاضر")))))))</f>
        <v/>
      </c>
      <c r="Q1628" s="24" t="str">
        <f aca="false">IF(B1628="","",IF(OR(P1628="غائب",P1628="غياب",P1628="إجازة بدون راتب"),IFERROR(VLOOKUP(B1628,الموظفين!$A$2:$J$501,8,FALSE()),0),0))</f>
        <v/>
      </c>
      <c r="R1628" s="24" t="str">
        <f aca="false">IF(B1628="","",ROUND((N(K1628)+N(L1628))/60*IFERROR(VLOOKUP(B1628,الموظفين!$A$2:$J$501,8,FALSE()),0)/الإعدادات!$B$6*الإعدادات!$B$9,2))</f>
        <v/>
      </c>
      <c r="S1628" s="24" t="str">
        <f aca="false">IF(OR(B1628="",M1628=""),"",ROUND(M1628/60*IFERROR(VLOOKUP(B1628,الموظفين!$A$2:$J$501,9,FALSE()),0),2))</f>
        <v/>
      </c>
      <c r="T1628" s="17"/>
      <c r="U1628" s="23" t="str">
        <f aca="false">IF(OR(A1628="",B1628=""),"",A1628&amp;"|"&amp;B1628)</f>
        <v/>
      </c>
    </row>
    <row r="1629" customFormat="false" ht="15" hidden="false" customHeight="false" outlineLevel="0" collapsed="false">
      <c r="A1629" s="16"/>
      <c r="B1629" s="17"/>
      <c r="C1629" s="18" t="str">
        <f aca="false">IF($B1629="","",IFERROR(VLOOKUP($B1629,الموظفين!$A$2:$J$501,2,FALSE())&amp;"","⚠ كود غير موجود"))</f>
        <v/>
      </c>
      <c r="D1629" s="18" t="str">
        <f aca="false">IF($B1629="","",IFERROR(VLOOKUP($B1629,الموظفين!$A$2:$J$501,3,FALSE())&amp;"",""))</f>
        <v/>
      </c>
      <c r="E1629" s="18" t="str">
        <f aca="false">IF($B1629="","",IFERROR(VLOOKUP($B1629,الموظفين!$A$2:$J$501,5,FALSE())&amp;"",""))</f>
        <v/>
      </c>
      <c r="F1629" s="19" t="str">
        <f aca="false">IF($B1629="","",IFERROR(VLOOKUP($B1629,الموظفين!$A$2:$J$501,6,FALSE()),""))</f>
        <v/>
      </c>
      <c r="G1629" s="19" t="str">
        <f aca="false">IF($B1629="","",IFERROR(VLOOKUP($B1629,الموظفين!$A$2:$J$501,7,FALSE()),""))</f>
        <v/>
      </c>
      <c r="H1629" s="20"/>
      <c r="I1629" s="20"/>
      <c r="J1629" s="21" t="str">
        <f aca="false">IF(OR(H1629="",I1629=""),"",ROUND(MOD(I1629-H1629,1)*24,2))</f>
        <v/>
      </c>
      <c r="K1629" s="22" t="str">
        <f aca="false">IF(OR(H1629="",F1629=""),"",IF(ROUND(MAX(0,MOD(H1629-F1629+0.5,1)-0.5)*1440,0)&gt;IFERROR(VLOOKUP(E1629,الورديات!$A$2:$E$21,5,FALSE()),0),ROUND(MAX(0,MOD(H1629-F1629+0.5,1)-0.5)*1440,0),0))</f>
        <v/>
      </c>
      <c r="L1629" s="22" t="str">
        <f aca="false">IF(OR(I1629="",G1629=""),"",ROUND(MAX(0,MOD(G1629-I1629+0.5,1)-0.5)*1440,0))</f>
        <v/>
      </c>
      <c r="M1629" s="22" t="str">
        <f aca="false">IF(OR(I1629="",G1629=""),"",IF(ROUND(MAX(0,MOD(I1629-G1629+0.5,1)-0.5)*1440,0)&gt;=الإعدادات!$B$8,ROUND(MAX(0,MOD(I1629-G1629+0.5,1)-0.5)*1440,0),0))</f>
        <v/>
      </c>
      <c r="N1629" s="18" t="str">
        <f aca="false">IF(OR(A1629="",B1629=""),"",IF(COUNTIFS(الإجازات!$A$2:$A$1001,B1629,الإجازات!$D$2:$D$1001,"&lt;="&amp;A1629,الإجازات!$E$2:$E$1001,"&gt;="&amp;A1629,الإجازات!$G$2:$G$1001,"مقبولة")=0,"",LOOKUP(2,1/((الإجازات!$A$2:$A$1001=B1629)*(الإجازات!$D$2:$D$1001&lt;=A1629)*(الإجازات!$E$2:$E$1001&gt;=A1629)*(الإجازات!$G$2:$G$1001="مقبولة")),الإجازات!$C$2:$C$1001)))</f>
        <v/>
      </c>
      <c r="O1629" s="17"/>
      <c r="P1629" s="23" t="str">
        <f aca="false">IF(B1629="","",IF(ISNA(MATCH(B1629,الموظفين!$A$2:$A$501,0)),"⚠ كود غير موجود",IF(O1629&lt;&gt;"",O1629,IF(N1629&lt;&gt;"",N1629,IF(H1629="",IF(AND(A1629&lt;&gt;"",WEEKDAY(A1629)=الإعدادات!$B$11),"راحة أسبوعية","غائب"),IF(I1629="","بدون انصراف",IF(N(K1629)&gt;0,"متأخر","حاضر")))))))</f>
        <v/>
      </c>
      <c r="Q1629" s="24" t="str">
        <f aca="false">IF(B1629="","",IF(OR(P1629="غائب",P1629="غياب",P1629="إجازة بدون راتب"),IFERROR(VLOOKUP(B1629,الموظفين!$A$2:$J$501,8,FALSE()),0),0))</f>
        <v/>
      </c>
      <c r="R1629" s="24" t="str">
        <f aca="false">IF(B1629="","",ROUND((N(K1629)+N(L1629))/60*IFERROR(VLOOKUP(B1629,الموظفين!$A$2:$J$501,8,FALSE()),0)/الإعدادات!$B$6*الإعدادات!$B$9,2))</f>
        <v/>
      </c>
      <c r="S1629" s="24" t="str">
        <f aca="false">IF(OR(B1629="",M1629=""),"",ROUND(M1629/60*IFERROR(VLOOKUP(B1629,الموظفين!$A$2:$J$501,9,FALSE()),0),2))</f>
        <v/>
      </c>
      <c r="T1629" s="17"/>
      <c r="U1629" s="23" t="str">
        <f aca="false">IF(OR(A1629="",B1629=""),"",A1629&amp;"|"&amp;B1629)</f>
        <v/>
      </c>
    </row>
    <row r="1630" customFormat="false" ht="15" hidden="false" customHeight="false" outlineLevel="0" collapsed="false">
      <c r="A1630" s="16"/>
      <c r="B1630" s="17"/>
      <c r="C1630" s="18" t="str">
        <f aca="false">IF($B1630="","",IFERROR(VLOOKUP($B1630,الموظفين!$A$2:$J$501,2,FALSE())&amp;"","⚠ كود غير موجود"))</f>
        <v/>
      </c>
      <c r="D1630" s="18" t="str">
        <f aca="false">IF($B1630="","",IFERROR(VLOOKUP($B1630,الموظفين!$A$2:$J$501,3,FALSE())&amp;"",""))</f>
        <v/>
      </c>
      <c r="E1630" s="18" t="str">
        <f aca="false">IF($B1630="","",IFERROR(VLOOKUP($B1630,الموظفين!$A$2:$J$501,5,FALSE())&amp;"",""))</f>
        <v/>
      </c>
      <c r="F1630" s="19" t="str">
        <f aca="false">IF($B1630="","",IFERROR(VLOOKUP($B1630,الموظفين!$A$2:$J$501,6,FALSE()),""))</f>
        <v/>
      </c>
      <c r="G1630" s="19" t="str">
        <f aca="false">IF($B1630="","",IFERROR(VLOOKUP($B1630,الموظفين!$A$2:$J$501,7,FALSE()),""))</f>
        <v/>
      </c>
      <c r="H1630" s="20"/>
      <c r="I1630" s="20"/>
      <c r="J1630" s="21" t="str">
        <f aca="false">IF(OR(H1630="",I1630=""),"",ROUND(MOD(I1630-H1630,1)*24,2))</f>
        <v/>
      </c>
      <c r="K1630" s="22" t="str">
        <f aca="false">IF(OR(H1630="",F1630=""),"",IF(ROUND(MAX(0,MOD(H1630-F1630+0.5,1)-0.5)*1440,0)&gt;IFERROR(VLOOKUP(E1630,الورديات!$A$2:$E$21,5,FALSE()),0),ROUND(MAX(0,MOD(H1630-F1630+0.5,1)-0.5)*1440,0),0))</f>
        <v/>
      </c>
      <c r="L1630" s="22" t="str">
        <f aca="false">IF(OR(I1630="",G1630=""),"",ROUND(MAX(0,MOD(G1630-I1630+0.5,1)-0.5)*1440,0))</f>
        <v/>
      </c>
      <c r="M1630" s="22" t="str">
        <f aca="false">IF(OR(I1630="",G1630=""),"",IF(ROUND(MAX(0,MOD(I1630-G1630+0.5,1)-0.5)*1440,0)&gt;=الإعدادات!$B$8,ROUND(MAX(0,MOD(I1630-G1630+0.5,1)-0.5)*1440,0),0))</f>
        <v/>
      </c>
      <c r="N1630" s="18" t="str">
        <f aca="false">IF(OR(A1630="",B1630=""),"",IF(COUNTIFS(الإجازات!$A$2:$A$1001,B1630,الإجازات!$D$2:$D$1001,"&lt;="&amp;A1630,الإجازات!$E$2:$E$1001,"&gt;="&amp;A1630,الإجازات!$G$2:$G$1001,"مقبولة")=0,"",LOOKUP(2,1/((الإجازات!$A$2:$A$1001=B1630)*(الإجازات!$D$2:$D$1001&lt;=A1630)*(الإجازات!$E$2:$E$1001&gt;=A1630)*(الإجازات!$G$2:$G$1001="مقبولة")),الإجازات!$C$2:$C$1001)))</f>
        <v/>
      </c>
      <c r="O1630" s="17"/>
      <c r="P1630" s="23" t="str">
        <f aca="false">IF(B1630="","",IF(ISNA(MATCH(B1630,الموظفين!$A$2:$A$501,0)),"⚠ كود غير موجود",IF(O1630&lt;&gt;"",O1630,IF(N1630&lt;&gt;"",N1630,IF(H1630="",IF(AND(A1630&lt;&gt;"",WEEKDAY(A1630)=الإعدادات!$B$11),"راحة أسبوعية","غائب"),IF(I1630="","بدون انصراف",IF(N(K1630)&gt;0,"متأخر","حاضر")))))))</f>
        <v/>
      </c>
      <c r="Q1630" s="24" t="str">
        <f aca="false">IF(B1630="","",IF(OR(P1630="غائب",P1630="غياب",P1630="إجازة بدون راتب"),IFERROR(VLOOKUP(B1630,الموظفين!$A$2:$J$501,8,FALSE()),0),0))</f>
        <v/>
      </c>
      <c r="R1630" s="24" t="str">
        <f aca="false">IF(B1630="","",ROUND((N(K1630)+N(L1630))/60*IFERROR(VLOOKUP(B1630,الموظفين!$A$2:$J$501,8,FALSE()),0)/الإعدادات!$B$6*الإعدادات!$B$9,2))</f>
        <v/>
      </c>
      <c r="S1630" s="24" t="str">
        <f aca="false">IF(OR(B1630="",M1630=""),"",ROUND(M1630/60*IFERROR(VLOOKUP(B1630,الموظفين!$A$2:$J$501,9,FALSE()),0),2))</f>
        <v/>
      </c>
      <c r="T1630" s="17"/>
      <c r="U1630" s="23" t="str">
        <f aca="false">IF(OR(A1630="",B1630=""),"",A1630&amp;"|"&amp;B1630)</f>
        <v/>
      </c>
    </row>
    <row r="1631" customFormat="false" ht="15" hidden="false" customHeight="false" outlineLevel="0" collapsed="false">
      <c r="A1631" s="16"/>
      <c r="B1631" s="17"/>
      <c r="C1631" s="18" t="str">
        <f aca="false">IF($B1631="","",IFERROR(VLOOKUP($B1631,الموظفين!$A$2:$J$501,2,FALSE())&amp;"","⚠ كود غير موجود"))</f>
        <v/>
      </c>
      <c r="D1631" s="18" t="str">
        <f aca="false">IF($B1631="","",IFERROR(VLOOKUP($B1631,الموظفين!$A$2:$J$501,3,FALSE())&amp;"",""))</f>
        <v/>
      </c>
      <c r="E1631" s="18" t="str">
        <f aca="false">IF($B1631="","",IFERROR(VLOOKUP($B1631,الموظفين!$A$2:$J$501,5,FALSE())&amp;"",""))</f>
        <v/>
      </c>
      <c r="F1631" s="19" t="str">
        <f aca="false">IF($B1631="","",IFERROR(VLOOKUP($B1631,الموظفين!$A$2:$J$501,6,FALSE()),""))</f>
        <v/>
      </c>
      <c r="G1631" s="19" t="str">
        <f aca="false">IF($B1631="","",IFERROR(VLOOKUP($B1631,الموظفين!$A$2:$J$501,7,FALSE()),""))</f>
        <v/>
      </c>
      <c r="H1631" s="20"/>
      <c r="I1631" s="20"/>
      <c r="J1631" s="21" t="str">
        <f aca="false">IF(OR(H1631="",I1631=""),"",ROUND(MOD(I1631-H1631,1)*24,2))</f>
        <v/>
      </c>
      <c r="K1631" s="22" t="str">
        <f aca="false">IF(OR(H1631="",F1631=""),"",IF(ROUND(MAX(0,MOD(H1631-F1631+0.5,1)-0.5)*1440,0)&gt;IFERROR(VLOOKUP(E1631,الورديات!$A$2:$E$21,5,FALSE()),0),ROUND(MAX(0,MOD(H1631-F1631+0.5,1)-0.5)*1440,0),0))</f>
        <v/>
      </c>
      <c r="L1631" s="22" t="str">
        <f aca="false">IF(OR(I1631="",G1631=""),"",ROUND(MAX(0,MOD(G1631-I1631+0.5,1)-0.5)*1440,0))</f>
        <v/>
      </c>
      <c r="M1631" s="22" t="str">
        <f aca="false">IF(OR(I1631="",G1631=""),"",IF(ROUND(MAX(0,MOD(I1631-G1631+0.5,1)-0.5)*1440,0)&gt;=الإعدادات!$B$8,ROUND(MAX(0,MOD(I1631-G1631+0.5,1)-0.5)*1440,0),0))</f>
        <v/>
      </c>
      <c r="N1631" s="18" t="str">
        <f aca="false">IF(OR(A1631="",B1631=""),"",IF(COUNTIFS(الإجازات!$A$2:$A$1001,B1631,الإجازات!$D$2:$D$1001,"&lt;="&amp;A1631,الإجازات!$E$2:$E$1001,"&gt;="&amp;A1631,الإجازات!$G$2:$G$1001,"مقبولة")=0,"",LOOKUP(2,1/((الإجازات!$A$2:$A$1001=B1631)*(الإجازات!$D$2:$D$1001&lt;=A1631)*(الإجازات!$E$2:$E$1001&gt;=A1631)*(الإجازات!$G$2:$G$1001="مقبولة")),الإجازات!$C$2:$C$1001)))</f>
        <v/>
      </c>
      <c r="O1631" s="17"/>
      <c r="P1631" s="23" t="str">
        <f aca="false">IF(B1631="","",IF(ISNA(MATCH(B1631,الموظفين!$A$2:$A$501,0)),"⚠ كود غير موجود",IF(O1631&lt;&gt;"",O1631,IF(N1631&lt;&gt;"",N1631,IF(H1631="",IF(AND(A1631&lt;&gt;"",WEEKDAY(A1631)=الإعدادات!$B$11),"راحة أسبوعية","غائب"),IF(I1631="","بدون انصراف",IF(N(K1631)&gt;0,"متأخر","حاضر")))))))</f>
        <v/>
      </c>
      <c r="Q1631" s="24" t="str">
        <f aca="false">IF(B1631="","",IF(OR(P1631="غائب",P1631="غياب",P1631="إجازة بدون راتب"),IFERROR(VLOOKUP(B1631,الموظفين!$A$2:$J$501,8,FALSE()),0),0))</f>
        <v/>
      </c>
      <c r="R1631" s="24" t="str">
        <f aca="false">IF(B1631="","",ROUND((N(K1631)+N(L1631))/60*IFERROR(VLOOKUP(B1631,الموظفين!$A$2:$J$501,8,FALSE()),0)/الإعدادات!$B$6*الإعدادات!$B$9,2))</f>
        <v/>
      </c>
      <c r="S1631" s="24" t="str">
        <f aca="false">IF(OR(B1631="",M1631=""),"",ROUND(M1631/60*IFERROR(VLOOKUP(B1631,الموظفين!$A$2:$J$501,9,FALSE()),0),2))</f>
        <v/>
      </c>
      <c r="T1631" s="17"/>
      <c r="U1631" s="23" t="str">
        <f aca="false">IF(OR(A1631="",B1631=""),"",A1631&amp;"|"&amp;B1631)</f>
        <v/>
      </c>
    </row>
    <row r="1632" customFormat="false" ht="15" hidden="false" customHeight="false" outlineLevel="0" collapsed="false">
      <c r="A1632" s="16"/>
      <c r="B1632" s="17"/>
      <c r="C1632" s="18" t="str">
        <f aca="false">IF($B1632="","",IFERROR(VLOOKUP($B1632,الموظفين!$A$2:$J$501,2,FALSE())&amp;"","⚠ كود غير موجود"))</f>
        <v/>
      </c>
      <c r="D1632" s="18" t="str">
        <f aca="false">IF($B1632="","",IFERROR(VLOOKUP($B1632,الموظفين!$A$2:$J$501,3,FALSE())&amp;"",""))</f>
        <v/>
      </c>
      <c r="E1632" s="18" t="str">
        <f aca="false">IF($B1632="","",IFERROR(VLOOKUP($B1632,الموظفين!$A$2:$J$501,5,FALSE())&amp;"",""))</f>
        <v/>
      </c>
      <c r="F1632" s="19" t="str">
        <f aca="false">IF($B1632="","",IFERROR(VLOOKUP($B1632,الموظفين!$A$2:$J$501,6,FALSE()),""))</f>
        <v/>
      </c>
      <c r="G1632" s="19" t="str">
        <f aca="false">IF($B1632="","",IFERROR(VLOOKUP($B1632,الموظفين!$A$2:$J$501,7,FALSE()),""))</f>
        <v/>
      </c>
      <c r="H1632" s="20"/>
      <c r="I1632" s="20"/>
      <c r="J1632" s="21" t="str">
        <f aca="false">IF(OR(H1632="",I1632=""),"",ROUND(MOD(I1632-H1632,1)*24,2))</f>
        <v/>
      </c>
      <c r="K1632" s="22" t="str">
        <f aca="false">IF(OR(H1632="",F1632=""),"",IF(ROUND(MAX(0,MOD(H1632-F1632+0.5,1)-0.5)*1440,0)&gt;IFERROR(VLOOKUP(E1632,الورديات!$A$2:$E$21,5,FALSE()),0),ROUND(MAX(0,MOD(H1632-F1632+0.5,1)-0.5)*1440,0),0))</f>
        <v/>
      </c>
      <c r="L1632" s="22" t="str">
        <f aca="false">IF(OR(I1632="",G1632=""),"",ROUND(MAX(0,MOD(G1632-I1632+0.5,1)-0.5)*1440,0))</f>
        <v/>
      </c>
      <c r="M1632" s="22" t="str">
        <f aca="false">IF(OR(I1632="",G1632=""),"",IF(ROUND(MAX(0,MOD(I1632-G1632+0.5,1)-0.5)*1440,0)&gt;=الإعدادات!$B$8,ROUND(MAX(0,MOD(I1632-G1632+0.5,1)-0.5)*1440,0),0))</f>
        <v/>
      </c>
      <c r="N1632" s="18" t="str">
        <f aca="false">IF(OR(A1632="",B1632=""),"",IF(COUNTIFS(الإجازات!$A$2:$A$1001,B1632,الإجازات!$D$2:$D$1001,"&lt;="&amp;A1632,الإجازات!$E$2:$E$1001,"&gt;="&amp;A1632,الإجازات!$G$2:$G$1001,"مقبولة")=0,"",LOOKUP(2,1/((الإجازات!$A$2:$A$1001=B1632)*(الإجازات!$D$2:$D$1001&lt;=A1632)*(الإجازات!$E$2:$E$1001&gt;=A1632)*(الإجازات!$G$2:$G$1001="مقبولة")),الإجازات!$C$2:$C$1001)))</f>
        <v/>
      </c>
      <c r="O1632" s="17"/>
      <c r="P1632" s="23" t="str">
        <f aca="false">IF(B1632="","",IF(ISNA(MATCH(B1632,الموظفين!$A$2:$A$501,0)),"⚠ كود غير موجود",IF(O1632&lt;&gt;"",O1632,IF(N1632&lt;&gt;"",N1632,IF(H1632="",IF(AND(A1632&lt;&gt;"",WEEKDAY(A1632)=الإعدادات!$B$11),"راحة أسبوعية","غائب"),IF(I1632="","بدون انصراف",IF(N(K1632)&gt;0,"متأخر","حاضر")))))))</f>
        <v/>
      </c>
      <c r="Q1632" s="24" t="str">
        <f aca="false">IF(B1632="","",IF(OR(P1632="غائب",P1632="غياب",P1632="إجازة بدون راتب"),IFERROR(VLOOKUP(B1632,الموظفين!$A$2:$J$501,8,FALSE()),0),0))</f>
        <v/>
      </c>
      <c r="R1632" s="24" t="str">
        <f aca="false">IF(B1632="","",ROUND((N(K1632)+N(L1632))/60*IFERROR(VLOOKUP(B1632,الموظفين!$A$2:$J$501,8,FALSE()),0)/الإعدادات!$B$6*الإعدادات!$B$9,2))</f>
        <v/>
      </c>
      <c r="S1632" s="24" t="str">
        <f aca="false">IF(OR(B1632="",M1632=""),"",ROUND(M1632/60*IFERROR(VLOOKUP(B1632,الموظفين!$A$2:$J$501,9,FALSE()),0),2))</f>
        <v/>
      </c>
      <c r="T1632" s="17"/>
      <c r="U1632" s="23" t="str">
        <f aca="false">IF(OR(A1632="",B1632=""),"",A1632&amp;"|"&amp;B1632)</f>
        <v/>
      </c>
    </row>
    <row r="1633" customFormat="false" ht="15" hidden="false" customHeight="false" outlineLevel="0" collapsed="false">
      <c r="A1633" s="16"/>
      <c r="B1633" s="17"/>
      <c r="C1633" s="18" t="str">
        <f aca="false">IF($B1633="","",IFERROR(VLOOKUP($B1633,الموظفين!$A$2:$J$501,2,FALSE())&amp;"","⚠ كود غير موجود"))</f>
        <v/>
      </c>
      <c r="D1633" s="18" t="str">
        <f aca="false">IF($B1633="","",IFERROR(VLOOKUP($B1633,الموظفين!$A$2:$J$501,3,FALSE())&amp;"",""))</f>
        <v/>
      </c>
      <c r="E1633" s="18" t="str">
        <f aca="false">IF($B1633="","",IFERROR(VLOOKUP($B1633,الموظفين!$A$2:$J$501,5,FALSE())&amp;"",""))</f>
        <v/>
      </c>
      <c r="F1633" s="19" t="str">
        <f aca="false">IF($B1633="","",IFERROR(VLOOKUP($B1633,الموظفين!$A$2:$J$501,6,FALSE()),""))</f>
        <v/>
      </c>
      <c r="G1633" s="19" t="str">
        <f aca="false">IF($B1633="","",IFERROR(VLOOKUP($B1633,الموظفين!$A$2:$J$501,7,FALSE()),""))</f>
        <v/>
      </c>
      <c r="H1633" s="20"/>
      <c r="I1633" s="20"/>
      <c r="J1633" s="21" t="str">
        <f aca="false">IF(OR(H1633="",I1633=""),"",ROUND(MOD(I1633-H1633,1)*24,2))</f>
        <v/>
      </c>
      <c r="K1633" s="22" t="str">
        <f aca="false">IF(OR(H1633="",F1633=""),"",IF(ROUND(MAX(0,MOD(H1633-F1633+0.5,1)-0.5)*1440,0)&gt;IFERROR(VLOOKUP(E1633,الورديات!$A$2:$E$21,5,FALSE()),0),ROUND(MAX(0,MOD(H1633-F1633+0.5,1)-0.5)*1440,0),0))</f>
        <v/>
      </c>
      <c r="L1633" s="22" t="str">
        <f aca="false">IF(OR(I1633="",G1633=""),"",ROUND(MAX(0,MOD(G1633-I1633+0.5,1)-0.5)*1440,0))</f>
        <v/>
      </c>
      <c r="M1633" s="22" t="str">
        <f aca="false">IF(OR(I1633="",G1633=""),"",IF(ROUND(MAX(0,MOD(I1633-G1633+0.5,1)-0.5)*1440,0)&gt;=الإعدادات!$B$8,ROUND(MAX(0,MOD(I1633-G1633+0.5,1)-0.5)*1440,0),0))</f>
        <v/>
      </c>
      <c r="N1633" s="18" t="str">
        <f aca="false">IF(OR(A1633="",B1633=""),"",IF(COUNTIFS(الإجازات!$A$2:$A$1001,B1633,الإجازات!$D$2:$D$1001,"&lt;="&amp;A1633,الإجازات!$E$2:$E$1001,"&gt;="&amp;A1633,الإجازات!$G$2:$G$1001,"مقبولة")=0,"",LOOKUP(2,1/((الإجازات!$A$2:$A$1001=B1633)*(الإجازات!$D$2:$D$1001&lt;=A1633)*(الإجازات!$E$2:$E$1001&gt;=A1633)*(الإجازات!$G$2:$G$1001="مقبولة")),الإجازات!$C$2:$C$1001)))</f>
        <v/>
      </c>
      <c r="O1633" s="17"/>
      <c r="P1633" s="23" t="str">
        <f aca="false">IF(B1633="","",IF(ISNA(MATCH(B1633,الموظفين!$A$2:$A$501,0)),"⚠ كود غير موجود",IF(O1633&lt;&gt;"",O1633,IF(N1633&lt;&gt;"",N1633,IF(H1633="",IF(AND(A1633&lt;&gt;"",WEEKDAY(A1633)=الإعدادات!$B$11),"راحة أسبوعية","غائب"),IF(I1633="","بدون انصراف",IF(N(K1633)&gt;0,"متأخر","حاضر")))))))</f>
        <v/>
      </c>
      <c r="Q1633" s="24" t="str">
        <f aca="false">IF(B1633="","",IF(OR(P1633="غائب",P1633="غياب",P1633="إجازة بدون راتب"),IFERROR(VLOOKUP(B1633,الموظفين!$A$2:$J$501,8,FALSE()),0),0))</f>
        <v/>
      </c>
      <c r="R1633" s="24" t="str">
        <f aca="false">IF(B1633="","",ROUND((N(K1633)+N(L1633))/60*IFERROR(VLOOKUP(B1633,الموظفين!$A$2:$J$501,8,FALSE()),0)/الإعدادات!$B$6*الإعدادات!$B$9,2))</f>
        <v/>
      </c>
      <c r="S1633" s="24" t="str">
        <f aca="false">IF(OR(B1633="",M1633=""),"",ROUND(M1633/60*IFERROR(VLOOKUP(B1633,الموظفين!$A$2:$J$501,9,FALSE()),0),2))</f>
        <v/>
      </c>
      <c r="T1633" s="17"/>
      <c r="U1633" s="23" t="str">
        <f aca="false">IF(OR(A1633="",B1633=""),"",A1633&amp;"|"&amp;B1633)</f>
        <v/>
      </c>
    </row>
    <row r="1634" customFormat="false" ht="15" hidden="false" customHeight="false" outlineLevel="0" collapsed="false">
      <c r="A1634" s="16"/>
      <c r="B1634" s="17"/>
      <c r="C1634" s="18" t="str">
        <f aca="false">IF($B1634="","",IFERROR(VLOOKUP($B1634,الموظفين!$A$2:$J$501,2,FALSE())&amp;"","⚠ كود غير موجود"))</f>
        <v/>
      </c>
      <c r="D1634" s="18" t="str">
        <f aca="false">IF($B1634="","",IFERROR(VLOOKUP($B1634,الموظفين!$A$2:$J$501,3,FALSE())&amp;"",""))</f>
        <v/>
      </c>
      <c r="E1634" s="18" t="str">
        <f aca="false">IF($B1634="","",IFERROR(VLOOKUP($B1634,الموظفين!$A$2:$J$501,5,FALSE())&amp;"",""))</f>
        <v/>
      </c>
      <c r="F1634" s="19" t="str">
        <f aca="false">IF($B1634="","",IFERROR(VLOOKUP($B1634,الموظفين!$A$2:$J$501,6,FALSE()),""))</f>
        <v/>
      </c>
      <c r="G1634" s="19" t="str">
        <f aca="false">IF($B1634="","",IFERROR(VLOOKUP($B1634,الموظفين!$A$2:$J$501,7,FALSE()),""))</f>
        <v/>
      </c>
      <c r="H1634" s="20"/>
      <c r="I1634" s="20"/>
      <c r="J1634" s="21" t="str">
        <f aca="false">IF(OR(H1634="",I1634=""),"",ROUND(MOD(I1634-H1634,1)*24,2))</f>
        <v/>
      </c>
      <c r="K1634" s="22" t="str">
        <f aca="false">IF(OR(H1634="",F1634=""),"",IF(ROUND(MAX(0,MOD(H1634-F1634+0.5,1)-0.5)*1440,0)&gt;IFERROR(VLOOKUP(E1634,الورديات!$A$2:$E$21,5,FALSE()),0),ROUND(MAX(0,MOD(H1634-F1634+0.5,1)-0.5)*1440,0),0))</f>
        <v/>
      </c>
      <c r="L1634" s="22" t="str">
        <f aca="false">IF(OR(I1634="",G1634=""),"",ROUND(MAX(0,MOD(G1634-I1634+0.5,1)-0.5)*1440,0))</f>
        <v/>
      </c>
      <c r="M1634" s="22" t="str">
        <f aca="false">IF(OR(I1634="",G1634=""),"",IF(ROUND(MAX(0,MOD(I1634-G1634+0.5,1)-0.5)*1440,0)&gt;=الإعدادات!$B$8,ROUND(MAX(0,MOD(I1634-G1634+0.5,1)-0.5)*1440,0),0))</f>
        <v/>
      </c>
      <c r="N1634" s="18" t="str">
        <f aca="false">IF(OR(A1634="",B1634=""),"",IF(COUNTIFS(الإجازات!$A$2:$A$1001,B1634,الإجازات!$D$2:$D$1001,"&lt;="&amp;A1634,الإجازات!$E$2:$E$1001,"&gt;="&amp;A1634,الإجازات!$G$2:$G$1001,"مقبولة")=0,"",LOOKUP(2,1/((الإجازات!$A$2:$A$1001=B1634)*(الإجازات!$D$2:$D$1001&lt;=A1634)*(الإجازات!$E$2:$E$1001&gt;=A1634)*(الإجازات!$G$2:$G$1001="مقبولة")),الإجازات!$C$2:$C$1001)))</f>
        <v/>
      </c>
      <c r="O1634" s="17"/>
      <c r="P1634" s="23" t="str">
        <f aca="false">IF(B1634="","",IF(ISNA(MATCH(B1634,الموظفين!$A$2:$A$501,0)),"⚠ كود غير موجود",IF(O1634&lt;&gt;"",O1634,IF(N1634&lt;&gt;"",N1634,IF(H1634="",IF(AND(A1634&lt;&gt;"",WEEKDAY(A1634)=الإعدادات!$B$11),"راحة أسبوعية","غائب"),IF(I1634="","بدون انصراف",IF(N(K1634)&gt;0,"متأخر","حاضر")))))))</f>
        <v/>
      </c>
      <c r="Q1634" s="24" t="str">
        <f aca="false">IF(B1634="","",IF(OR(P1634="غائب",P1634="غياب",P1634="إجازة بدون راتب"),IFERROR(VLOOKUP(B1634,الموظفين!$A$2:$J$501,8,FALSE()),0),0))</f>
        <v/>
      </c>
      <c r="R1634" s="24" t="str">
        <f aca="false">IF(B1634="","",ROUND((N(K1634)+N(L1634))/60*IFERROR(VLOOKUP(B1634,الموظفين!$A$2:$J$501,8,FALSE()),0)/الإعدادات!$B$6*الإعدادات!$B$9,2))</f>
        <v/>
      </c>
      <c r="S1634" s="24" t="str">
        <f aca="false">IF(OR(B1634="",M1634=""),"",ROUND(M1634/60*IFERROR(VLOOKUP(B1634,الموظفين!$A$2:$J$501,9,FALSE()),0),2))</f>
        <v/>
      </c>
      <c r="T1634" s="17"/>
      <c r="U1634" s="23" t="str">
        <f aca="false">IF(OR(A1634="",B1634=""),"",A1634&amp;"|"&amp;B1634)</f>
        <v/>
      </c>
    </row>
    <row r="1635" customFormat="false" ht="15" hidden="false" customHeight="false" outlineLevel="0" collapsed="false">
      <c r="A1635" s="16"/>
      <c r="B1635" s="17"/>
      <c r="C1635" s="18" t="str">
        <f aca="false">IF($B1635="","",IFERROR(VLOOKUP($B1635,الموظفين!$A$2:$J$501,2,FALSE())&amp;"","⚠ كود غير موجود"))</f>
        <v/>
      </c>
      <c r="D1635" s="18" t="str">
        <f aca="false">IF($B1635="","",IFERROR(VLOOKUP($B1635,الموظفين!$A$2:$J$501,3,FALSE())&amp;"",""))</f>
        <v/>
      </c>
      <c r="E1635" s="18" t="str">
        <f aca="false">IF($B1635="","",IFERROR(VLOOKUP($B1635,الموظفين!$A$2:$J$501,5,FALSE())&amp;"",""))</f>
        <v/>
      </c>
      <c r="F1635" s="19" t="str">
        <f aca="false">IF($B1635="","",IFERROR(VLOOKUP($B1635,الموظفين!$A$2:$J$501,6,FALSE()),""))</f>
        <v/>
      </c>
      <c r="G1635" s="19" t="str">
        <f aca="false">IF($B1635="","",IFERROR(VLOOKUP($B1635,الموظفين!$A$2:$J$501,7,FALSE()),""))</f>
        <v/>
      </c>
      <c r="H1635" s="20"/>
      <c r="I1635" s="20"/>
      <c r="J1635" s="21" t="str">
        <f aca="false">IF(OR(H1635="",I1635=""),"",ROUND(MOD(I1635-H1635,1)*24,2))</f>
        <v/>
      </c>
      <c r="K1635" s="22" t="str">
        <f aca="false">IF(OR(H1635="",F1635=""),"",IF(ROUND(MAX(0,MOD(H1635-F1635+0.5,1)-0.5)*1440,0)&gt;IFERROR(VLOOKUP(E1635,الورديات!$A$2:$E$21,5,FALSE()),0),ROUND(MAX(0,MOD(H1635-F1635+0.5,1)-0.5)*1440,0),0))</f>
        <v/>
      </c>
      <c r="L1635" s="22" t="str">
        <f aca="false">IF(OR(I1635="",G1635=""),"",ROUND(MAX(0,MOD(G1635-I1635+0.5,1)-0.5)*1440,0))</f>
        <v/>
      </c>
      <c r="M1635" s="22" t="str">
        <f aca="false">IF(OR(I1635="",G1635=""),"",IF(ROUND(MAX(0,MOD(I1635-G1635+0.5,1)-0.5)*1440,0)&gt;=الإعدادات!$B$8,ROUND(MAX(0,MOD(I1635-G1635+0.5,1)-0.5)*1440,0),0))</f>
        <v/>
      </c>
      <c r="N1635" s="18" t="str">
        <f aca="false">IF(OR(A1635="",B1635=""),"",IF(COUNTIFS(الإجازات!$A$2:$A$1001,B1635,الإجازات!$D$2:$D$1001,"&lt;="&amp;A1635,الإجازات!$E$2:$E$1001,"&gt;="&amp;A1635,الإجازات!$G$2:$G$1001,"مقبولة")=0,"",LOOKUP(2,1/((الإجازات!$A$2:$A$1001=B1635)*(الإجازات!$D$2:$D$1001&lt;=A1635)*(الإجازات!$E$2:$E$1001&gt;=A1635)*(الإجازات!$G$2:$G$1001="مقبولة")),الإجازات!$C$2:$C$1001)))</f>
        <v/>
      </c>
      <c r="O1635" s="17"/>
      <c r="P1635" s="23" t="str">
        <f aca="false">IF(B1635="","",IF(ISNA(MATCH(B1635,الموظفين!$A$2:$A$501,0)),"⚠ كود غير موجود",IF(O1635&lt;&gt;"",O1635,IF(N1635&lt;&gt;"",N1635,IF(H1635="",IF(AND(A1635&lt;&gt;"",WEEKDAY(A1635)=الإعدادات!$B$11),"راحة أسبوعية","غائب"),IF(I1635="","بدون انصراف",IF(N(K1635)&gt;0,"متأخر","حاضر")))))))</f>
        <v/>
      </c>
      <c r="Q1635" s="24" t="str">
        <f aca="false">IF(B1635="","",IF(OR(P1635="غائب",P1635="غياب",P1635="إجازة بدون راتب"),IFERROR(VLOOKUP(B1635,الموظفين!$A$2:$J$501,8,FALSE()),0),0))</f>
        <v/>
      </c>
      <c r="R1635" s="24" t="str">
        <f aca="false">IF(B1635="","",ROUND((N(K1635)+N(L1635))/60*IFERROR(VLOOKUP(B1635,الموظفين!$A$2:$J$501,8,FALSE()),0)/الإعدادات!$B$6*الإعدادات!$B$9,2))</f>
        <v/>
      </c>
      <c r="S1635" s="24" t="str">
        <f aca="false">IF(OR(B1635="",M1635=""),"",ROUND(M1635/60*IFERROR(VLOOKUP(B1635,الموظفين!$A$2:$J$501,9,FALSE()),0),2))</f>
        <v/>
      </c>
      <c r="T1635" s="17"/>
      <c r="U1635" s="23" t="str">
        <f aca="false">IF(OR(A1635="",B1635=""),"",A1635&amp;"|"&amp;B1635)</f>
        <v/>
      </c>
    </row>
    <row r="1636" customFormat="false" ht="15" hidden="false" customHeight="false" outlineLevel="0" collapsed="false">
      <c r="A1636" s="16"/>
      <c r="B1636" s="17"/>
      <c r="C1636" s="18" t="str">
        <f aca="false">IF($B1636="","",IFERROR(VLOOKUP($B1636,الموظفين!$A$2:$J$501,2,FALSE())&amp;"","⚠ كود غير موجود"))</f>
        <v/>
      </c>
      <c r="D1636" s="18" t="str">
        <f aca="false">IF($B1636="","",IFERROR(VLOOKUP($B1636,الموظفين!$A$2:$J$501,3,FALSE())&amp;"",""))</f>
        <v/>
      </c>
      <c r="E1636" s="18" t="str">
        <f aca="false">IF($B1636="","",IFERROR(VLOOKUP($B1636,الموظفين!$A$2:$J$501,5,FALSE())&amp;"",""))</f>
        <v/>
      </c>
      <c r="F1636" s="19" t="str">
        <f aca="false">IF($B1636="","",IFERROR(VLOOKUP($B1636,الموظفين!$A$2:$J$501,6,FALSE()),""))</f>
        <v/>
      </c>
      <c r="G1636" s="19" t="str">
        <f aca="false">IF($B1636="","",IFERROR(VLOOKUP($B1636,الموظفين!$A$2:$J$501,7,FALSE()),""))</f>
        <v/>
      </c>
      <c r="H1636" s="20"/>
      <c r="I1636" s="20"/>
      <c r="J1636" s="21" t="str">
        <f aca="false">IF(OR(H1636="",I1636=""),"",ROUND(MOD(I1636-H1636,1)*24,2))</f>
        <v/>
      </c>
      <c r="K1636" s="22" t="str">
        <f aca="false">IF(OR(H1636="",F1636=""),"",IF(ROUND(MAX(0,MOD(H1636-F1636+0.5,1)-0.5)*1440,0)&gt;IFERROR(VLOOKUP(E1636,الورديات!$A$2:$E$21,5,FALSE()),0),ROUND(MAX(0,MOD(H1636-F1636+0.5,1)-0.5)*1440,0),0))</f>
        <v/>
      </c>
      <c r="L1636" s="22" t="str">
        <f aca="false">IF(OR(I1636="",G1636=""),"",ROUND(MAX(0,MOD(G1636-I1636+0.5,1)-0.5)*1440,0))</f>
        <v/>
      </c>
      <c r="M1636" s="22" t="str">
        <f aca="false">IF(OR(I1636="",G1636=""),"",IF(ROUND(MAX(0,MOD(I1636-G1636+0.5,1)-0.5)*1440,0)&gt;=الإعدادات!$B$8,ROUND(MAX(0,MOD(I1636-G1636+0.5,1)-0.5)*1440,0),0))</f>
        <v/>
      </c>
      <c r="N1636" s="18" t="str">
        <f aca="false">IF(OR(A1636="",B1636=""),"",IF(COUNTIFS(الإجازات!$A$2:$A$1001,B1636,الإجازات!$D$2:$D$1001,"&lt;="&amp;A1636,الإجازات!$E$2:$E$1001,"&gt;="&amp;A1636,الإجازات!$G$2:$G$1001,"مقبولة")=0,"",LOOKUP(2,1/((الإجازات!$A$2:$A$1001=B1636)*(الإجازات!$D$2:$D$1001&lt;=A1636)*(الإجازات!$E$2:$E$1001&gt;=A1636)*(الإجازات!$G$2:$G$1001="مقبولة")),الإجازات!$C$2:$C$1001)))</f>
        <v/>
      </c>
      <c r="O1636" s="17"/>
      <c r="P1636" s="23" t="str">
        <f aca="false">IF(B1636="","",IF(ISNA(MATCH(B1636,الموظفين!$A$2:$A$501,0)),"⚠ كود غير موجود",IF(O1636&lt;&gt;"",O1636,IF(N1636&lt;&gt;"",N1636,IF(H1636="",IF(AND(A1636&lt;&gt;"",WEEKDAY(A1636)=الإعدادات!$B$11),"راحة أسبوعية","غائب"),IF(I1636="","بدون انصراف",IF(N(K1636)&gt;0,"متأخر","حاضر")))))))</f>
        <v/>
      </c>
      <c r="Q1636" s="24" t="str">
        <f aca="false">IF(B1636="","",IF(OR(P1636="غائب",P1636="غياب",P1636="إجازة بدون راتب"),IFERROR(VLOOKUP(B1636,الموظفين!$A$2:$J$501,8,FALSE()),0),0))</f>
        <v/>
      </c>
      <c r="R1636" s="24" t="str">
        <f aca="false">IF(B1636="","",ROUND((N(K1636)+N(L1636))/60*IFERROR(VLOOKUP(B1636,الموظفين!$A$2:$J$501,8,FALSE()),0)/الإعدادات!$B$6*الإعدادات!$B$9,2))</f>
        <v/>
      </c>
      <c r="S1636" s="24" t="str">
        <f aca="false">IF(OR(B1636="",M1636=""),"",ROUND(M1636/60*IFERROR(VLOOKUP(B1636,الموظفين!$A$2:$J$501,9,FALSE()),0),2))</f>
        <v/>
      </c>
      <c r="T1636" s="17"/>
      <c r="U1636" s="23" t="str">
        <f aca="false">IF(OR(A1636="",B1636=""),"",A1636&amp;"|"&amp;B1636)</f>
        <v/>
      </c>
    </row>
    <row r="1637" customFormat="false" ht="15" hidden="false" customHeight="false" outlineLevel="0" collapsed="false">
      <c r="A1637" s="16"/>
      <c r="B1637" s="17"/>
      <c r="C1637" s="18" t="str">
        <f aca="false">IF($B1637="","",IFERROR(VLOOKUP($B1637,الموظفين!$A$2:$J$501,2,FALSE())&amp;"","⚠ كود غير موجود"))</f>
        <v/>
      </c>
      <c r="D1637" s="18" t="str">
        <f aca="false">IF($B1637="","",IFERROR(VLOOKUP($B1637,الموظفين!$A$2:$J$501,3,FALSE())&amp;"",""))</f>
        <v/>
      </c>
      <c r="E1637" s="18" t="str">
        <f aca="false">IF($B1637="","",IFERROR(VLOOKUP($B1637,الموظفين!$A$2:$J$501,5,FALSE())&amp;"",""))</f>
        <v/>
      </c>
      <c r="F1637" s="19" t="str">
        <f aca="false">IF($B1637="","",IFERROR(VLOOKUP($B1637,الموظفين!$A$2:$J$501,6,FALSE()),""))</f>
        <v/>
      </c>
      <c r="G1637" s="19" t="str">
        <f aca="false">IF($B1637="","",IFERROR(VLOOKUP($B1637,الموظفين!$A$2:$J$501,7,FALSE()),""))</f>
        <v/>
      </c>
      <c r="H1637" s="20"/>
      <c r="I1637" s="20"/>
      <c r="J1637" s="21" t="str">
        <f aca="false">IF(OR(H1637="",I1637=""),"",ROUND(MOD(I1637-H1637,1)*24,2))</f>
        <v/>
      </c>
      <c r="K1637" s="22" t="str">
        <f aca="false">IF(OR(H1637="",F1637=""),"",IF(ROUND(MAX(0,MOD(H1637-F1637+0.5,1)-0.5)*1440,0)&gt;IFERROR(VLOOKUP(E1637,الورديات!$A$2:$E$21,5,FALSE()),0),ROUND(MAX(0,MOD(H1637-F1637+0.5,1)-0.5)*1440,0),0))</f>
        <v/>
      </c>
      <c r="L1637" s="22" t="str">
        <f aca="false">IF(OR(I1637="",G1637=""),"",ROUND(MAX(0,MOD(G1637-I1637+0.5,1)-0.5)*1440,0))</f>
        <v/>
      </c>
      <c r="M1637" s="22" t="str">
        <f aca="false">IF(OR(I1637="",G1637=""),"",IF(ROUND(MAX(0,MOD(I1637-G1637+0.5,1)-0.5)*1440,0)&gt;=الإعدادات!$B$8,ROUND(MAX(0,MOD(I1637-G1637+0.5,1)-0.5)*1440,0),0))</f>
        <v/>
      </c>
      <c r="N1637" s="18" t="str">
        <f aca="false">IF(OR(A1637="",B1637=""),"",IF(COUNTIFS(الإجازات!$A$2:$A$1001,B1637,الإجازات!$D$2:$D$1001,"&lt;="&amp;A1637,الإجازات!$E$2:$E$1001,"&gt;="&amp;A1637,الإجازات!$G$2:$G$1001,"مقبولة")=0,"",LOOKUP(2,1/((الإجازات!$A$2:$A$1001=B1637)*(الإجازات!$D$2:$D$1001&lt;=A1637)*(الإجازات!$E$2:$E$1001&gt;=A1637)*(الإجازات!$G$2:$G$1001="مقبولة")),الإجازات!$C$2:$C$1001)))</f>
        <v/>
      </c>
      <c r="O1637" s="17"/>
      <c r="P1637" s="23" t="str">
        <f aca="false">IF(B1637="","",IF(ISNA(MATCH(B1637,الموظفين!$A$2:$A$501,0)),"⚠ كود غير موجود",IF(O1637&lt;&gt;"",O1637,IF(N1637&lt;&gt;"",N1637,IF(H1637="",IF(AND(A1637&lt;&gt;"",WEEKDAY(A1637)=الإعدادات!$B$11),"راحة أسبوعية","غائب"),IF(I1637="","بدون انصراف",IF(N(K1637)&gt;0,"متأخر","حاضر")))))))</f>
        <v/>
      </c>
      <c r="Q1637" s="24" t="str">
        <f aca="false">IF(B1637="","",IF(OR(P1637="غائب",P1637="غياب",P1637="إجازة بدون راتب"),IFERROR(VLOOKUP(B1637,الموظفين!$A$2:$J$501,8,FALSE()),0),0))</f>
        <v/>
      </c>
      <c r="R1637" s="24" t="str">
        <f aca="false">IF(B1637="","",ROUND((N(K1637)+N(L1637))/60*IFERROR(VLOOKUP(B1637,الموظفين!$A$2:$J$501,8,FALSE()),0)/الإعدادات!$B$6*الإعدادات!$B$9,2))</f>
        <v/>
      </c>
      <c r="S1637" s="24" t="str">
        <f aca="false">IF(OR(B1637="",M1637=""),"",ROUND(M1637/60*IFERROR(VLOOKUP(B1637,الموظفين!$A$2:$J$501,9,FALSE()),0),2))</f>
        <v/>
      </c>
      <c r="T1637" s="17"/>
      <c r="U1637" s="23" t="str">
        <f aca="false">IF(OR(A1637="",B1637=""),"",A1637&amp;"|"&amp;B1637)</f>
        <v/>
      </c>
    </row>
    <row r="1638" customFormat="false" ht="15" hidden="false" customHeight="false" outlineLevel="0" collapsed="false">
      <c r="A1638" s="16"/>
      <c r="B1638" s="17"/>
      <c r="C1638" s="18" t="str">
        <f aca="false">IF($B1638="","",IFERROR(VLOOKUP($B1638,الموظفين!$A$2:$J$501,2,FALSE())&amp;"","⚠ كود غير موجود"))</f>
        <v/>
      </c>
      <c r="D1638" s="18" t="str">
        <f aca="false">IF($B1638="","",IFERROR(VLOOKUP($B1638,الموظفين!$A$2:$J$501,3,FALSE())&amp;"",""))</f>
        <v/>
      </c>
      <c r="E1638" s="18" t="str">
        <f aca="false">IF($B1638="","",IFERROR(VLOOKUP($B1638,الموظفين!$A$2:$J$501,5,FALSE())&amp;"",""))</f>
        <v/>
      </c>
      <c r="F1638" s="19" t="str">
        <f aca="false">IF($B1638="","",IFERROR(VLOOKUP($B1638,الموظفين!$A$2:$J$501,6,FALSE()),""))</f>
        <v/>
      </c>
      <c r="G1638" s="19" t="str">
        <f aca="false">IF($B1638="","",IFERROR(VLOOKUP($B1638,الموظفين!$A$2:$J$501,7,FALSE()),""))</f>
        <v/>
      </c>
      <c r="H1638" s="20"/>
      <c r="I1638" s="20"/>
      <c r="J1638" s="21" t="str">
        <f aca="false">IF(OR(H1638="",I1638=""),"",ROUND(MOD(I1638-H1638,1)*24,2))</f>
        <v/>
      </c>
      <c r="K1638" s="22" t="str">
        <f aca="false">IF(OR(H1638="",F1638=""),"",IF(ROUND(MAX(0,MOD(H1638-F1638+0.5,1)-0.5)*1440,0)&gt;IFERROR(VLOOKUP(E1638,الورديات!$A$2:$E$21,5,FALSE()),0),ROUND(MAX(0,MOD(H1638-F1638+0.5,1)-0.5)*1440,0),0))</f>
        <v/>
      </c>
      <c r="L1638" s="22" t="str">
        <f aca="false">IF(OR(I1638="",G1638=""),"",ROUND(MAX(0,MOD(G1638-I1638+0.5,1)-0.5)*1440,0))</f>
        <v/>
      </c>
      <c r="M1638" s="22" t="str">
        <f aca="false">IF(OR(I1638="",G1638=""),"",IF(ROUND(MAX(0,MOD(I1638-G1638+0.5,1)-0.5)*1440,0)&gt;=الإعدادات!$B$8,ROUND(MAX(0,MOD(I1638-G1638+0.5,1)-0.5)*1440,0),0))</f>
        <v/>
      </c>
      <c r="N1638" s="18" t="str">
        <f aca="false">IF(OR(A1638="",B1638=""),"",IF(COUNTIFS(الإجازات!$A$2:$A$1001,B1638,الإجازات!$D$2:$D$1001,"&lt;="&amp;A1638,الإجازات!$E$2:$E$1001,"&gt;="&amp;A1638,الإجازات!$G$2:$G$1001,"مقبولة")=0,"",LOOKUP(2,1/((الإجازات!$A$2:$A$1001=B1638)*(الإجازات!$D$2:$D$1001&lt;=A1638)*(الإجازات!$E$2:$E$1001&gt;=A1638)*(الإجازات!$G$2:$G$1001="مقبولة")),الإجازات!$C$2:$C$1001)))</f>
        <v/>
      </c>
      <c r="O1638" s="17"/>
      <c r="P1638" s="23" t="str">
        <f aca="false">IF(B1638="","",IF(ISNA(MATCH(B1638,الموظفين!$A$2:$A$501,0)),"⚠ كود غير موجود",IF(O1638&lt;&gt;"",O1638,IF(N1638&lt;&gt;"",N1638,IF(H1638="",IF(AND(A1638&lt;&gt;"",WEEKDAY(A1638)=الإعدادات!$B$11),"راحة أسبوعية","غائب"),IF(I1638="","بدون انصراف",IF(N(K1638)&gt;0,"متأخر","حاضر")))))))</f>
        <v/>
      </c>
      <c r="Q1638" s="24" t="str">
        <f aca="false">IF(B1638="","",IF(OR(P1638="غائب",P1638="غياب",P1638="إجازة بدون راتب"),IFERROR(VLOOKUP(B1638,الموظفين!$A$2:$J$501,8,FALSE()),0),0))</f>
        <v/>
      </c>
      <c r="R1638" s="24" t="str">
        <f aca="false">IF(B1638="","",ROUND((N(K1638)+N(L1638))/60*IFERROR(VLOOKUP(B1638,الموظفين!$A$2:$J$501,8,FALSE()),0)/الإعدادات!$B$6*الإعدادات!$B$9,2))</f>
        <v/>
      </c>
      <c r="S1638" s="24" t="str">
        <f aca="false">IF(OR(B1638="",M1638=""),"",ROUND(M1638/60*IFERROR(VLOOKUP(B1638,الموظفين!$A$2:$J$501,9,FALSE()),0),2))</f>
        <v/>
      </c>
      <c r="T1638" s="17"/>
      <c r="U1638" s="23" t="str">
        <f aca="false">IF(OR(A1638="",B1638=""),"",A1638&amp;"|"&amp;B1638)</f>
        <v/>
      </c>
    </row>
    <row r="1639" customFormat="false" ht="15" hidden="false" customHeight="false" outlineLevel="0" collapsed="false">
      <c r="A1639" s="16"/>
      <c r="B1639" s="17"/>
      <c r="C1639" s="18" t="str">
        <f aca="false">IF($B1639="","",IFERROR(VLOOKUP($B1639,الموظفين!$A$2:$J$501,2,FALSE())&amp;"","⚠ كود غير موجود"))</f>
        <v/>
      </c>
      <c r="D1639" s="18" t="str">
        <f aca="false">IF($B1639="","",IFERROR(VLOOKUP($B1639,الموظفين!$A$2:$J$501,3,FALSE())&amp;"",""))</f>
        <v/>
      </c>
      <c r="E1639" s="18" t="str">
        <f aca="false">IF($B1639="","",IFERROR(VLOOKUP($B1639,الموظفين!$A$2:$J$501,5,FALSE())&amp;"",""))</f>
        <v/>
      </c>
      <c r="F1639" s="19" t="str">
        <f aca="false">IF($B1639="","",IFERROR(VLOOKUP($B1639,الموظفين!$A$2:$J$501,6,FALSE()),""))</f>
        <v/>
      </c>
      <c r="G1639" s="19" t="str">
        <f aca="false">IF($B1639="","",IFERROR(VLOOKUP($B1639,الموظفين!$A$2:$J$501,7,FALSE()),""))</f>
        <v/>
      </c>
      <c r="H1639" s="20"/>
      <c r="I1639" s="20"/>
      <c r="J1639" s="21" t="str">
        <f aca="false">IF(OR(H1639="",I1639=""),"",ROUND(MOD(I1639-H1639,1)*24,2))</f>
        <v/>
      </c>
      <c r="K1639" s="22" t="str">
        <f aca="false">IF(OR(H1639="",F1639=""),"",IF(ROUND(MAX(0,MOD(H1639-F1639+0.5,1)-0.5)*1440,0)&gt;IFERROR(VLOOKUP(E1639,الورديات!$A$2:$E$21,5,FALSE()),0),ROUND(MAX(0,MOD(H1639-F1639+0.5,1)-0.5)*1440,0),0))</f>
        <v/>
      </c>
      <c r="L1639" s="22" t="str">
        <f aca="false">IF(OR(I1639="",G1639=""),"",ROUND(MAX(0,MOD(G1639-I1639+0.5,1)-0.5)*1440,0))</f>
        <v/>
      </c>
      <c r="M1639" s="22" t="str">
        <f aca="false">IF(OR(I1639="",G1639=""),"",IF(ROUND(MAX(0,MOD(I1639-G1639+0.5,1)-0.5)*1440,0)&gt;=الإعدادات!$B$8,ROUND(MAX(0,MOD(I1639-G1639+0.5,1)-0.5)*1440,0),0))</f>
        <v/>
      </c>
      <c r="N1639" s="18" t="str">
        <f aca="false">IF(OR(A1639="",B1639=""),"",IF(COUNTIFS(الإجازات!$A$2:$A$1001,B1639,الإجازات!$D$2:$D$1001,"&lt;="&amp;A1639,الإجازات!$E$2:$E$1001,"&gt;="&amp;A1639,الإجازات!$G$2:$G$1001,"مقبولة")=0,"",LOOKUP(2,1/((الإجازات!$A$2:$A$1001=B1639)*(الإجازات!$D$2:$D$1001&lt;=A1639)*(الإجازات!$E$2:$E$1001&gt;=A1639)*(الإجازات!$G$2:$G$1001="مقبولة")),الإجازات!$C$2:$C$1001)))</f>
        <v/>
      </c>
      <c r="O1639" s="17"/>
      <c r="P1639" s="23" t="str">
        <f aca="false">IF(B1639="","",IF(ISNA(MATCH(B1639,الموظفين!$A$2:$A$501,0)),"⚠ كود غير موجود",IF(O1639&lt;&gt;"",O1639,IF(N1639&lt;&gt;"",N1639,IF(H1639="",IF(AND(A1639&lt;&gt;"",WEEKDAY(A1639)=الإعدادات!$B$11),"راحة أسبوعية","غائب"),IF(I1639="","بدون انصراف",IF(N(K1639)&gt;0,"متأخر","حاضر")))))))</f>
        <v/>
      </c>
      <c r="Q1639" s="24" t="str">
        <f aca="false">IF(B1639="","",IF(OR(P1639="غائب",P1639="غياب",P1639="إجازة بدون راتب"),IFERROR(VLOOKUP(B1639,الموظفين!$A$2:$J$501,8,FALSE()),0),0))</f>
        <v/>
      </c>
      <c r="R1639" s="24" t="str">
        <f aca="false">IF(B1639="","",ROUND((N(K1639)+N(L1639))/60*IFERROR(VLOOKUP(B1639,الموظفين!$A$2:$J$501,8,FALSE()),0)/الإعدادات!$B$6*الإعدادات!$B$9,2))</f>
        <v/>
      </c>
      <c r="S1639" s="24" t="str">
        <f aca="false">IF(OR(B1639="",M1639=""),"",ROUND(M1639/60*IFERROR(VLOOKUP(B1639,الموظفين!$A$2:$J$501,9,FALSE()),0),2))</f>
        <v/>
      </c>
      <c r="T1639" s="17"/>
      <c r="U1639" s="23" t="str">
        <f aca="false">IF(OR(A1639="",B1639=""),"",A1639&amp;"|"&amp;B1639)</f>
        <v/>
      </c>
    </row>
    <row r="1640" customFormat="false" ht="15" hidden="false" customHeight="false" outlineLevel="0" collapsed="false">
      <c r="A1640" s="16"/>
      <c r="B1640" s="17"/>
      <c r="C1640" s="18" t="str">
        <f aca="false">IF($B1640="","",IFERROR(VLOOKUP($B1640,الموظفين!$A$2:$J$501,2,FALSE())&amp;"","⚠ كود غير موجود"))</f>
        <v/>
      </c>
      <c r="D1640" s="18" t="str">
        <f aca="false">IF($B1640="","",IFERROR(VLOOKUP($B1640,الموظفين!$A$2:$J$501,3,FALSE())&amp;"",""))</f>
        <v/>
      </c>
      <c r="E1640" s="18" t="str">
        <f aca="false">IF($B1640="","",IFERROR(VLOOKUP($B1640,الموظفين!$A$2:$J$501,5,FALSE())&amp;"",""))</f>
        <v/>
      </c>
      <c r="F1640" s="19" t="str">
        <f aca="false">IF($B1640="","",IFERROR(VLOOKUP($B1640,الموظفين!$A$2:$J$501,6,FALSE()),""))</f>
        <v/>
      </c>
      <c r="G1640" s="19" t="str">
        <f aca="false">IF($B1640="","",IFERROR(VLOOKUP($B1640,الموظفين!$A$2:$J$501,7,FALSE()),""))</f>
        <v/>
      </c>
      <c r="H1640" s="20"/>
      <c r="I1640" s="20"/>
      <c r="J1640" s="21" t="str">
        <f aca="false">IF(OR(H1640="",I1640=""),"",ROUND(MOD(I1640-H1640,1)*24,2))</f>
        <v/>
      </c>
      <c r="K1640" s="22" t="str">
        <f aca="false">IF(OR(H1640="",F1640=""),"",IF(ROUND(MAX(0,MOD(H1640-F1640+0.5,1)-0.5)*1440,0)&gt;IFERROR(VLOOKUP(E1640,الورديات!$A$2:$E$21,5,FALSE()),0),ROUND(MAX(0,MOD(H1640-F1640+0.5,1)-0.5)*1440,0),0))</f>
        <v/>
      </c>
      <c r="L1640" s="22" t="str">
        <f aca="false">IF(OR(I1640="",G1640=""),"",ROUND(MAX(0,MOD(G1640-I1640+0.5,1)-0.5)*1440,0))</f>
        <v/>
      </c>
      <c r="M1640" s="22" t="str">
        <f aca="false">IF(OR(I1640="",G1640=""),"",IF(ROUND(MAX(0,MOD(I1640-G1640+0.5,1)-0.5)*1440,0)&gt;=الإعدادات!$B$8,ROUND(MAX(0,MOD(I1640-G1640+0.5,1)-0.5)*1440,0),0))</f>
        <v/>
      </c>
      <c r="N1640" s="18" t="str">
        <f aca="false">IF(OR(A1640="",B1640=""),"",IF(COUNTIFS(الإجازات!$A$2:$A$1001,B1640,الإجازات!$D$2:$D$1001,"&lt;="&amp;A1640,الإجازات!$E$2:$E$1001,"&gt;="&amp;A1640,الإجازات!$G$2:$G$1001,"مقبولة")=0,"",LOOKUP(2,1/((الإجازات!$A$2:$A$1001=B1640)*(الإجازات!$D$2:$D$1001&lt;=A1640)*(الإجازات!$E$2:$E$1001&gt;=A1640)*(الإجازات!$G$2:$G$1001="مقبولة")),الإجازات!$C$2:$C$1001)))</f>
        <v/>
      </c>
      <c r="O1640" s="17"/>
      <c r="P1640" s="23" t="str">
        <f aca="false">IF(B1640="","",IF(ISNA(MATCH(B1640,الموظفين!$A$2:$A$501,0)),"⚠ كود غير موجود",IF(O1640&lt;&gt;"",O1640,IF(N1640&lt;&gt;"",N1640,IF(H1640="",IF(AND(A1640&lt;&gt;"",WEEKDAY(A1640)=الإعدادات!$B$11),"راحة أسبوعية","غائب"),IF(I1640="","بدون انصراف",IF(N(K1640)&gt;0,"متأخر","حاضر")))))))</f>
        <v/>
      </c>
      <c r="Q1640" s="24" t="str">
        <f aca="false">IF(B1640="","",IF(OR(P1640="غائب",P1640="غياب",P1640="إجازة بدون راتب"),IFERROR(VLOOKUP(B1640,الموظفين!$A$2:$J$501,8,FALSE()),0),0))</f>
        <v/>
      </c>
      <c r="R1640" s="24" t="str">
        <f aca="false">IF(B1640="","",ROUND((N(K1640)+N(L1640))/60*IFERROR(VLOOKUP(B1640,الموظفين!$A$2:$J$501,8,FALSE()),0)/الإعدادات!$B$6*الإعدادات!$B$9,2))</f>
        <v/>
      </c>
      <c r="S1640" s="24" t="str">
        <f aca="false">IF(OR(B1640="",M1640=""),"",ROUND(M1640/60*IFERROR(VLOOKUP(B1640,الموظفين!$A$2:$J$501,9,FALSE()),0),2))</f>
        <v/>
      </c>
      <c r="T1640" s="17"/>
      <c r="U1640" s="23" t="str">
        <f aca="false">IF(OR(A1640="",B1640=""),"",A1640&amp;"|"&amp;B1640)</f>
        <v/>
      </c>
    </row>
    <row r="1641" customFormat="false" ht="15" hidden="false" customHeight="false" outlineLevel="0" collapsed="false">
      <c r="A1641" s="16"/>
      <c r="B1641" s="17"/>
      <c r="C1641" s="18" t="str">
        <f aca="false">IF($B1641="","",IFERROR(VLOOKUP($B1641,الموظفين!$A$2:$J$501,2,FALSE())&amp;"","⚠ كود غير موجود"))</f>
        <v/>
      </c>
      <c r="D1641" s="18" t="str">
        <f aca="false">IF($B1641="","",IFERROR(VLOOKUP($B1641,الموظفين!$A$2:$J$501,3,FALSE())&amp;"",""))</f>
        <v/>
      </c>
      <c r="E1641" s="18" t="str">
        <f aca="false">IF($B1641="","",IFERROR(VLOOKUP($B1641,الموظفين!$A$2:$J$501,5,FALSE())&amp;"",""))</f>
        <v/>
      </c>
      <c r="F1641" s="19" t="str">
        <f aca="false">IF($B1641="","",IFERROR(VLOOKUP($B1641,الموظفين!$A$2:$J$501,6,FALSE()),""))</f>
        <v/>
      </c>
      <c r="G1641" s="19" t="str">
        <f aca="false">IF($B1641="","",IFERROR(VLOOKUP($B1641,الموظفين!$A$2:$J$501,7,FALSE()),""))</f>
        <v/>
      </c>
      <c r="H1641" s="20"/>
      <c r="I1641" s="20"/>
      <c r="J1641" s="21" t="str">
        <f aca="false">IF(OR(H1641="",I1641=""),"",ROUND(MOD(I1641-H1641,1)*24,2))</f>
        <v/>
      </c>
      <c r="K1641" s="22" t="str">
        <f aca="false">IF(OR(H1641="",F1641=""),"",IF(ROUND(MAX(0,MOD(H1641-F1641+0.5,1)-0.5)*1440,0)&gt;IFERROR(VLOOKUP(E1641,الورديات!$A$2:$E$21,5,FALSE()),0),ROUND(MAX(0,MOD(H1641-F1641+0.5,1)-0.5)*1440,0),0))</f>
        <v/>
      </c>
      <c r="L1641" s="22" t="str">
        <f aca="false">IF(OR(I1641="",G1641=""),"",ROUND(MAX(0,MOD(G1641-I1641+0.5,1)-0.5)*1440,0))</f>
        <v/>
      </c>
      <c r="M1641" s="22" t="str">
        <f aca="false">IF(OR(I1641="",G1641=""),"",IF(ROUND(MAX(0,MOD(I1641-G1641+0.5,1)-0.5)*1440,0)&gt;=الإعدادات!$B$8,ROUND(MAX(0,MOD(I1641-G1641+0.5,1)-0.5)*1440,0),0))</f>
        <v/>
      </c>
      <c r="N1641" s="18" t="str">
        <f aca="false">IF(OR(A1641="",B1641=""),"",IF(COUNTIFS(الإجازات!$A$2:$A$1001,B1641,الإجازات!$D$2:$D$1001,"&lt;="&amp;A1641,الإجازات!$E$2:$E$1001,"&gt;="&amp;A1641,الإجازات!$G$2:$G$1001,"مقبولة")=0,"",LOOKUP(2,1/((الإجازات!$A$2:$A$1001=B1641)*(الإجازات!$D$2:$D$1001&lt;=A1641)*(الإجازات!$E$2:$E$1001&gt;=A1641)*(الإجازات!$G$2:$G$1001="مقبولة")),الإجازات!$C$2:$C$1001)))</f>
        <v/>
      </c>
      <c r="O1641" s="17"/>
      <c r="P1641" s="23" t="str">
        <f aca="false">IF(B1641="","",IF(ISNA(MATCH(B1641,الموظفين!$A$2:$A$501,0)),"⚠ كود غير موجود",IF(O1641&lt;&gt;"",O1641,IF(N1641&lt;&gt;"",N1641,IF(H1641="",IF(AND(A1641&lt;&gt;"",WEEKDAY(A1641)=الإعدادات!$B$11),"راحة أسبوعية","غائب"),IF(I1641="","بدون انصراف",IF(N(K1641)&gt;0,"متأخر","حاضر")))))))</f>
        <v/>
      </c>
      <c r="Q1641" s="24" t="str">
        <f aca="false">IF(B1641="","",IF(OR(P1641="غائب",P1641="غياب",P1641="إجازة بدون راتب"),IFERROR(VLOOKUP(B1641,الموظفين!$A$2:$J$501,8,FALSE()),0),0))</f>
        <v/>
      </c>
      <c r="R1641" s="24" t="str">
        <f aca="false">IF(B1641="","",ROUND((N(K1641)+N(L1641))/60*IFERROR(VLOOKUP(B1641,الموظفين!$A$2:$J$501,8,FALSE()),0)/الإعدادات!$B$6*الإعدادات!$B$9,2))</f>
        <v/>
      </c>
      <c r="S1641" s="24" t="str">
        <f aca="false">IF(OR(B1641="",M1641=""),"",ROUND(M1641/60*IFERROR(VLOOKUP(B1641,الموظفين!$A$2:$J$501,9,FALSE()),0),2))</f>
        <v/>
      </c>
      <c r="T1641" s="17"/>
      <c r="U1641" s="23" t="str">
        <f aca="false">IF(OR(A1641="",B1641=""),"",A1641&amp;"|"&amp;B1641)</f>
        <v/>
      </c>
    </row>
    <row r="1642" customFormat="false" ht="15" hidden="false" customHeight="false" outlineLevel="0" collapsed="false">
      <c r="A1642" s="16"/>
      <c r="B1642" s="17"/>
      <c r="C1642" s="18" t="str">
        <f aca="false">IF($B1642="","",IFERROR(VLOOKUP($B1642,الموظفين!$A$2:$J$501,2,FALSE())&amp;"","⚠ كود غير موجود"))</f>
        <v/>
      </c>
      <c r="D1642" s="18" t="str">
        <f aca="false">IF($B1642="","",IFERROR(VLOOKUP($B1642,الموظفين!$A$2:$J$501,3,FALSE())&amp;"",""))</f>
        <v/>
      </c>
      <c r="E1642" s="18" t="str">
        <f aca="false">IF($B1642="","",IFERROR(VLOOKUP($B1642,الموظفين!$A$2:$J$501,5,FALSE())&amp;"",""))</f>
        <v/>
      </c>
      <c r="F1642" s="19" t="str">
        <f aca="false">IF($B1642="","",IFERROR(VLOOKUP($B1642,الموظفين!$A$2:$J$501,6,FALSE()),""))</f>
        <v/>
      </c>
      <c r="G1642" s="19" t="str">
        <f aca="false">IF($B1642="","",IFERROR(VLOOKUP($B1642,الموظفين!$A$2:$J$501,7,FALSE()),""))</f>
        <v/>
      </c>
      <c r="H1642" s="20"/>
      <c r="I1642" s="20"/>
      <c r="J1642" s="21" t="str">
        <f aca="false">IF(OR(H1642="",I1642=""),"",ROUND(MOD(I1642-H1642,1)*24,2))</f>
        <v/>
      </c>
      <c r="K1642" s="22" t="str">
        <f aca="false">IF(OR(H1642="",F1642=""),"",IF(ROUND(MAX(0,MOD(H1642-F1642+0.5,1)-0.5)*1440,0)&gt;IFERROR(VLOOKUP(E1642,الورديات!$A$2:$E$21,5,FALSE()),0),ROUND(MAX(0,MOD(H1642-F1642+0.5,1)-0.5)*1440,0),0))</f>
        <v/>
      </c>
      <c r="L1642" s="22" t="str">
        <f aca="false">IF(OR(I1642="",G1642=""),"",ROUND(MAX(0,MOD(G1642-I1642+0.5,1)-0.5)*1440,0))</f>
        <v/>
      </c>
      <c r="M1642" s="22" t="str">
        <f aca="false">IF(OR(I1642="",G1642=""),"",IF(ROUND(MAX(0,MOD(I1642-G1642+0.5,1)-0.5)*1440,0)&gt;=الإعدادات!$B$8,ROUND(MAX(0,MOD(I1642-G1642+0.5,1)-0.5)*1440,0),0))</f>
        <v/>
      </c>
      <c r="N1642" s="18" t="str">
        <f aca="false">IF(OR(A1642="",B1642=""),"",IF(COUNTIFS(الإجازات!$A$2:$A$1001,B1642,الإجازات!$D$2:$D$1001,"&lt;="&amp;A1642,الإجازات!$E$2:$E$1001,"&gt;="&amp;A1642,الإجازات!$G$2:$G$1001,"مقبولة")=0,"",LOOKUP(2,1/((الإجازات!$A$2:$A$1001=B1642)*(الإجازات!$D$2:$D$1001&lt;=A1642)*(الإجازات!$E$2:$E$1001&gt;=A1642)*(الإجازات!$G$2:$G$1001="مقبولة")),الإجازات!$C$2:$C$1001)))</f>
        <v/>
      </c>
      <c r="O1642" s="17"/>
      <c r="P1642" s="23" t="str">
        <f aca="false">IF(B1642="","",IF(ISNA(MATCH(B1642,الموظفين!$A$2:$A$501,0)),"⚠ كود غير موجود",IF(O1642&lt;&gt;"",O1642,IF(N1642&lt;&gt;"",N1642,IF(H1642="",IF(AND(A1642&lt;&gt;"",WEEKDAY(A1642)=الإعدادات!$B$11),"راحة أسبوعية","غائب"),IF(I1642="","بدون انصراف",IF(N(K1642)&gt;0,"متأخر","حاضر")))))))</f>
        <v/>
      </c>
      <c r="Q1642" s="24" t="str">
        <f aca="false">IF(B1642="","",IF(OR(P1642="غائب",P1642="غياب",P1642="إجازة بدون راتب"),IFERROR(VLOOKUP(B1642,الموظفين!$A$2:$J$501,8,FALSE()),0),0))</f>
        <v/>
      </c>
      <c r="R1642" s="24" t="str">
        <f aca="false">IF(B1642="","",ROUND((N(K1642)+N(L1642))/60*IFERROR(VLOOKUP(B1642,الموظفين!$A$2:$J$501,8,FALSE()),0)/الإعدادات!$B$6*الإعدادات!$B$9,2))</f>
        <v/>
      </c>
      <c r="S1642" s="24" t="str">
        <f aca="false">IF(OR(B1642="",M1642=""),"",ROUND(M1642/60*IFERROR(VLOOKUP(B1642,الموظفين!$A$2:$J$501,9,FALSE()),0),2))</f>
        <v/>
      </c>
      <c r="T1642" s="17"/>
      <c r="U1642" s="23" t="str">
        <f aca="false">IF(OR(A1642="",B1642=""),"",A1642&amp;"|"&amp;B1642)</f>
        <v/>
      </c>
    </row>
    <row r="1643" customFormat="false" ht="15" hidden="false" customHeight="false" outlineLevel="0" collapsed="false">
      <c r="A1643" s="16"/>
      <c r="B1643" s="17"/>
      <c r="C1643" s="18" t="str">
        <f aca="false">IF($B1643="","",IFERROR(VLOOKUP($B1643,الموظفين!$A$2:$J$501,2,FALSE())&amp;"","⚠ كود غير موجود"))</f>
        <v/>
      </c>
      <c r="D1643" s="18" t="str">
        <f aca="false">IF($B1643="","",IFERROR(VLOOKUP($B1643,الموظفين!$A$2:$J$501,3,FALSE())&amp;"",""))</f>
        <v/>
      </c>
      <c r="E1643" s="18" t="str">
        <f aca="false">IF($B1643="","",IFERROR(VLOOKUP($B1643,الموظفين!$A$2:$J$501,5,FALSE())&amp;"",""))</f>
        <v/>
      </c>
      <c r="F1643" s="19" t="str">
        <f aca="false">IF($B1643="","",IFERROR(VLOOKUP($B1643,الموظفين!$A$2:$J$501,6,FALSE()),""))</f>
        <v/>
      </c>
      <c r="G1643" s="19" t="str">
        <f aca="false">IF($B1643="","",IFERROR(VLOOKUP($B1643,الموظفين!$A$2:$J$501,7,FALSE()),""))</f>
        <v/>
      </c>
      <c r="H1643" s="20"/>
      <c r="I1643" s="20"/>
      <c r="J1643" s="21" t="str">
        <f aca="false">IF(OR(H1643="",I1643=""),"",ROUND(MOD(I1643-H1643,1)*24,2))</f>
        <v/>
      </c>
      <c r="K1643" s="22" t="str">
        <f aca="false">IF(OR(H1643="",F1643=""),"",IF(ROUND(MAX(0,MOD(H1643-F1643+0.5,1)-0.5)*1440,0)&gt;IFERROR(VLOOKUP(E1643,الورديات!$A$2:$E$21,5,FALSE()),0),ROUND(MAX(0,MOD(H1643-F1643+0.5,1)-0.5)*1440,0),0))</f>
        <v/>
      </c>
      <c r="L1643" s="22" t="str">
        <f aca="false">IF(OR(I1643="",G1643=""),"",ROUND(MAX(0,MOD(G1643-I1643+0.5,1)-0.5)*1440,0))</f>
        <v/>
      </c>
      <c r="M1643" s="22" t="str">
        <f aca="false">IF(OR(I1643="",G1643=""),"",IF(ROUND(MAX(0,MOD(I1643-G1643+0.5,1)-0.5)*1440,0)&gt;=الإعدادات!$B$8,ROUND(MAX(0,MOD(I1643-G1643+0.5,1)-0.5)*1440,0),0))</f>
        <v/>
      </c>
      <c r="N1643" s="18" t="str">
        <f aca="false">IF(OR(A1643="",B1643=""),"",IF(COUNTIFS(الإجازات!$A$2:$A$1001,B1643,الإجازات!$D$2:$D$1001,"&lt;="&amp;A1643,الإجازات!$E$2:$E$1001,"&gt;="&amp;A1643,الإجازات!$G$2:$G$1001,"مقبولة")=0,"",LOOKUP(2,1/((الإجازات!$A$2:$A$1001=B1643)*(الإجازات!$D$2:$D$1001&lt;=A1643)*(الإجازات!$E$2:$E$1001&gt;=A1643)*(الإجازات!$G$2:$G$1001="مقبولة")),الإجازات!$C$2:$C$1001)))</f>
        <v/>
      </c>
      <c r="O1643" s="17"/>
      <c r="P1643" s="23" t="str">
        <f aca="false">IF(B1643="","",IF(ISNA(MATCH(B1643,الموظفين!$A$2:$A$501,0)),"⚠ كود غير موجود",IF(O1643&lt;&gt;"",O1643,IF(N1643&lt;&gt;"",N1643,IF(H1643="",IF(AND(A1643&lt;&gt;"",WEEKDAY(A1643)=الإعدادات!$B$11),"راحة أسبوعية","غائب"),IF(I1643="","بدون انصراف",IF(N(K1643)&gt;0,"متأخر","حاضر")))))))</f>
        <v/>
      </c>
      <c r="Q1643" s="24" t="str">
        <f aca="false">IF(B1643="","",IF(OR(P1643="غائب",P1643="غياب",P1643="إجازة بدون راتب"),IFERROR(VLOOKUP(B1643,الموظفين!$A$2:$J$501,8,FALSE()),0),0))</f>
        <v/>
      </c>
      <c r="R1643" s="24" t="str">
        <f aca="false">IF(B1643="","",ROUND((N(K1643)+N(L1643))/60*IFERROR(VLOOKUP(B1643,الموظفين!$A$2:$J$501,8,FALSE()),0)/الإعدادات!$B$6*الإعدادات!$B$9,2))</f>
        <v/>
      </c>
      <c r="S1643" s="24" t="str">
        <f aca="false">IF(OR(B1643="",M1643=""),"",ROUND(M1643/60*IFERROR(VLOOKUP(B1643,الموظفين!$A$2:$J$501,9,FALSE()),0),2))</f>
        <v/>
      </c>
      <c r="T1643" s="17"/>
      <c r="U1643" s="23" t="str">
        <f aca="false">IF(OR(A1643="",B1643=""),"",A1643&amp;"|"&amp;B1643)</f>
        <v/>
      </c>
    </row>
    <row r="1644" customFormat="false" ht="15" hidden="false" customHeight="false" outlineLevel="0" collapsed="false">
      <c r="A1644" s="16"/>
      <c r="B1644" s="17"/>
      <c r="C1644" s="18" t="str">
        <f aca="false">IF($B1644="","",IFERROR(VLOOKUP($B1644,الموظفين!$A$2:$J$501,2,FALSE())&amp;"","⚠ كود غير موجود"))</f>
        <v/>
      </c>
      <c r="D1644" s="18" t="str">
        <f aca="false">IF($B1644="","",IFERROR(VLOOKUP($B1644,الموظفين!$A$2:$J$501,3,FALSE())&amp;"",""))</f>
        <v/>
      </c>
      <c r="E1644" s="18" t="str">
        <f aca="false">IF($B1644="","",IFERROR(VLOOKUP($B1644,الموظفين!$A$2:$J$501,5,FALSE())&amp;"",""))</f>
        <v/>
      </c>
      <c r="F1644" s="19" t="str">
        <f aca="false">IF($B1644="","",IFERROR(VLOOKUP($B1644,الموظفين!$A$2:$J$501,6,FALSE()),""))</f>
        <v/>
      </c>
      <c r="G1644" s="19" t="str">
        <f aca="false">IF($B1644="","",IFERROR(VLOOKUP($B1644,الموظفين!$A$2:$J$501,7,FALSE()),""))</f>
        <v/>
      </c>
      <c r="H1644" s="20"/>
      <c r="I1644" s="20"/>
      <c r="J1644" s="21" t="str">
        <f aca="false">IF(OR(H1644="",I1644=""),"",ROUND(MOD(I1644-H1644,1)*24,2))</f>
        <v/>
      </c>
      <c r="K1644" s="22" t="str">
        <f aca="false">IF(OR(H1644="",F1644=""),"",IF(ROUND(MAX(0,MOD(H1644-F1644+0.5,1)-0.5)*1440,0)&gt;IFERROR(VLOOKUP(E1644,الورديات!$A$2:$E$21,5,FALSE()),0),ROUND(MAX(0,MOD(H1644-F1644+0.5,1)-0.5)*1440,0),0))</f>
        <v/>
      </c>
      <c r="L1644" s="22" t="str">
        <f aca="false">IF(OR(I1644="",G1644=""),"",ROUND(MAX(0,MOD(G1644-I1644+0.5,1)-0.5)*1440,0))</f>
        <v/>
      </c>
      <c r="M1644" s="22" t="str">
        <f aca="false">IF(OR(I1644="",G1644=""),"",IF(ROUND(MAX(0,MOD(I1644-G1644+0.5,1)-0.5)*1440,0)&gt;=الإعدادات!$B$8,ROUND(MAX(0,MOD(I1644-G1644+0.5,1)-0.5)*1440,0),0))</f>
        <v/>
      </c>
      <c r="N1644" s="18" t="str">
        <f aca="false">IF(OR(A1644="",B1644=""),"",IF(COUNTIFS(الإجازات!$A$2:$A$1001,B1644,الإجازات!$D$2:$D$1001,"&lt;="&amp;A1644,الإجازات!$E$2:$E$1001,"&gt;="&amp;A1644,الإجازات!$G$2:$G$1001,"مقبولة")=0,"",LOOKUP(2,1/((الإجازات!$A$2:$A$1001=B1644)*(الإجازات!$D$2:$D$1001&lt;=A1644)*(الإجازات!$E$2:$E$1001&gt;=A1644)*(الإجازات!$G$2:$G$1001="مقبولة")),الإجازات!$C$2:$C$1001)))</f>
        <v/>
      </c>
      <c r="O1644" s="17"/>
      <c r="P1644" s="23" t="str">
        <f aca="false">IF(B1644="","",IF(ISNA(MATCH(B1644,الموظفين!$A$2:$A$501,0)),"⚠ كود غير موجود",IF(O1644&lt;&gt;"",O1644,IF(N1644&lt;&gt;"",N1644,IF(H1644="",IF(AND(A1644&lt;&gt;"",WEEKDAY(A1644)=الإعدادات!$B$11),"راحة أسبوعية","غائب"),IF(I1644="","بدون انصراف",IF(N(K1644)&gt;0,"متأخر","حاضر")))))))</f>
        <v/>
      </c>
      <c r="Q1644" s="24" t="str">
        <f aca="false">IF(B1644="","",IF(OR(P1644="غائب",P1644="غياب",P1644="إجازة بدون راتب"),IFERROR(VLOOKUP(B1644,الموظفين!$A$2:$J$501,8,FALSE()),0),0))</f>
        <v/>
      </c>
      <c r="R1644" s="24" t="str">
        <f aca="false">IF(B1644="","",ROUND((N(K1644)+N(L1644))/60*IFERROR(VLOOKUP(B1644,الموظفين!$A$2:$J$501,8,FALSE()),0)/الإعدادات!$B$6*الإعدادات!$B$9,2))</f>
        <v/>
      </c>
      <c r="S1644" s="24" t="str">
        <f aca="false">IF(OR(B1644="",M1644=""),"",ROUND(M1644/60*IFERROR(VLOOKUP(B1644,الموظفين!$A$2:$J$501,9,FALSE()),0),2))</f>
        <v/>
      </c>
      <c r="T1644" s="17"/>
      <c r="U1644" s="23" t="str">
        <f aca="false">IF(OR(A1644="",B1644=""),"",A1644&amp;"|"&amp;B1644)</f>
        <v/>
      </c>
    </row>
    <row r="1645" customFormat="false" ht="15" hidden="false" customHeight="false" outlineLevel="0" collapsed="false">
      <c r="A1645" s="16"/>
      <c r="B1645" s="17"/>
      <c r="C1645" s="18" t="str">
        <f aca="false">IF($B1645="","",IFERROR(VLOOKUP($B1645,الموظفين!$A$2:$J$501,2,FALSE())&amp;"","⚠ كود غير موجود"))</f>
        <v/>
      </c>
      <c r="D1645" s="18" t="str">
        <f aca="false">IF($B1645="","",IFERROR(VLOOKUP($B1645,الموظفين!$A$2:$J$501,3,FALSE())&amp;"",""))</f>
        <v/>
      </c>
      <c r="E1645" s="18" t="str">
        <f aca="false">IF($B1645="","",IFERROR(VLOOKUP($B1645,الموظفين!$A$2:$J$501,5,FALSE())&amp;"",""))</f>
        <v/>
      </c>
      <c r="F1645" s="19" t="str">
        <f aca="false">IF($B1645="","",IFERROR(VLOOKUP($B1645,الموظفين!$A$2:$J$501,6,FALSE()),""))</f>
        <v/>
      </c>
      <c r="G1645" s="19" t="str">
        <f aca="false">IF($B1645="","",IFERROR(VLOOKUP($B1645,الموظفين!$A$2:$J$501,7,FALSE()),""))</f>
        <v/>
      </c>
      <c r="H1645" s="20"/>
      <c r="I1645" s="20"/>
      <c r="J1645" s="21" t="str">
        <f aca="false">IF(OR(H1645="",I1645=""),"",ROUND(MOD(I1645-H1645,1)*24,2))</f>
        <v/>
      </c>
      <c r="K1645" s="22" t="str">
        <f aca="false">IF(OR(H1645="",F1645=""),"",IF(ROUND(MAX(0,MOD(H1645-F1645+0.5,1)-0.5)*1440,0)&gt;IFERROR(VLOOKUP(E1645,الورديات!$A$2:$E$21,5,FALSE()),0),ROUND(MAX(0,MOD(H1645-F1645+0.5,1)-0.5)*1440,0),0))</f>
        <v/>
      </c>
      <c r="L1645" s="22" t="str">
        <f aca="false">IF(OR(I1645="",G1645=""),"",ROUND(MAX(0,MOD(G1645-I1645+0.5,1)-0.5)*1440,0))</f>
        <v/>
      </c>
      <c r="M1645" s="22" t="str">
        <f aca="false">IF(OR(I1645="",G1645=""),"",IF(ROUND(MAX(0,MOD(I1645-G1645+0.5,1)-0.5)*1440,0)&gt;=الإعدادات!$B$8,ROUND(MAX(0,MOD(I1645-G1645+0.5,1)-0.5)*1440,0),0))</f>
        <v/>
      </c>
      <c r="N1645" s="18" t="str">
        <f aca="false">IF(OR(A1645="",B1645=""),"",IF(COUNTIFS(الإجازات!$A$2:$A$1001,B1645,الإجازات!$D$2:$D$1001,"&lt;="&amp;A1645,الإجازات!$E$2:$E$1001,"&gt;="&amp;A1645,الإجازات!$G$2:$G$1001,"مقبولة")=0,"",LOOKUP(2,1/((الإجازات!$A$2:$A$1001=B1645)*(الإجازات!$D$2:$D$1001&lt;=A1645)*(الإجازات!$E$2:$E$1001&gt;=A1645)*(الإجازات!$G$2:$G$1001="مقبولة")),الإجازات!$C$2:$C$1001)))</f>
        <v/>
      </c>
      <c r="O1645" s="17"/>
      <c r="P1645" s="23" t="str">
        <f aca="false">IF(B1645="","",IF(ISNA(MATCH(B1645,الموظفين!$A$2:$A$501,0)),"⚠ كود غير موجود",IF(O1645&lt;&gt;"",O1645,IF(N1645&lt;&gt;"",N1645,IF(H1645="",IF(AND(A1645&lt;&gt;"",WEEKDAY(A1645)=الإعدادات!$B$11),"راحة أسبوعية","غائب"),IF(I1645="","بدون انصراف",IF(N(K1645)&gt;0,"متأخر","حاضر")))))))</f>
        <v/>
      </c>
      <c r="Q1645" s="24" t="str">
        <f aca="false">IF(B1645="","",IF(OR(P1645="غائب",P1645="غياب",P1645="إجازة بدون راتب"),IFERROR(VLOOKUP(B1645,الموظفين!$A$2:$J$501,8,FALSE()),0),0))</f>
        <v/>
      </c>
      <c r="R1645" s="24" t="str">
        <f aca="false">IF(B1645="","",ROUND((N(K1645)+N(L1645))/60*IFERROR(VLOOKUP(B1645,الموظفين!$A$2:$J$501,8,FALSE()),0)/الإعدادات!$B$6*الإعدادات!$B$9,2))</f>
        <v/>
      </c>
      <c r="S1645" s="24" t="str">
        <f aca="false">IF(OR(B1645="",M1645=""),"",ROUND(M1645/60*IFERROR(VLOOKUP(B1645,الموظفين!$A$2:$J$501,9,FALSE()),0),2))</f>
        <v/>
      </c>
      <c r="T1645" s="17"/>
      <c r="U1645" s="23" t="str">
        <f aca="false">IF(OR(A1645="",B1645=""),"",A1645&amp;"|"&amp;B1645)</f>
        <v/>
      </c>
    </row>
    <row r="1646" customFormat="false" ht="15" hidden="false" customHeight="false" outlineLevel="0" collapsed="false">
      <c r="A1646" s="16"/>
      <c r="B1646" s="17"/>
      <c r="C1646" s="18" t="str">
        <f aca="false">IF($B1646="","",IFERROR(VLOOKUP($B1646,الموظفين!$A$2:$J$501,2,FALSE())&amp;"","⚠ كود غير موجود"))</f>
        <v/>
      </c>
      <c r="D1646" s="18" t="str">
        <f aca="false">IF($B1646="","",IFERROR(VLOOKUP($B1646,الموظفين!$A$2:$J$501,3,FALSE())&amp;"",""))</f>
        <v/>
      </c>
      <c r="E1646" s="18" t="str">
        <f aca="false">IF($B1646="","",IFERROR(VLOOKUP($B1646,الموظفين!$A$2:$J$501,5,FALSE())&amp;"",""))</f>
        <v/>
      </c>
      <c r="F1646" s="19" t="str">
        <f aca="false">IF($B1646="","",IFERROR(VLOOKUP($B1646,الموظفين!$A$2:$J$501,6,FALSE()),""))</f>
        <v/>
      </c>
      <c r="G1646" s="19" t="str">
        <f aca="false">IF($B1646="","",IFERROR(VLOOKUP($B1646,الموظفين!$A$2:$J$501,7,FALSE()),""))</f>
        <v/>
      </c>
      <c r="H1646" s="20"/>
      <c r="I1646" s="20"/>
      <c r="J1646" s="21" t="str">
        <f aca="false">IF(OR(H1646="",I1646=""),"",ROUND(MOD(I1646-H1646,1)*24,2))</f>
        <v/>
      </c>
      <c r="K1646" s="22" t="str">
        <f aca="false">IF(OR(H1646="",F1646=""),"",IF(ROUND(MAX(0,MOD(H1646-F1646+0.5,1)-0.5)*1440,0)&gt;IFERROR(VLOOKUP(E1646,الورديات!$A$2:$E$21,5,FALSE()),0),ROUND(MAX(0,MOD(H1646-F1646+0.5,1)-0.5)*1440,0),0))</f>
        <v/>
      </c>
      <c r="L1646" s="22" t="str">
        <f aca="false">IF(OR(I1646="",G1646=""),"",ROUND(MAX(0,MOD(G1646-I1646+0.5,1)-0.5)*1440,0))</f>
        <v/>
      </c>
      <c r="M1646" s="22" t="str">
        <f aca="false">IF(OR(I1646="",G1646=""),"",IF(ROUND(MAX(0,MOD(I1646-G1646+0.5,1)-0.5)*1440,0)&gt;=الإعدادات!$B$8,ROUND(MAX(0,MOD(I1646-G1646+0.5,1)-0.5)*1440,0),0))</f>
        <v/>
      </c>
      <c r="N1646" s="18" t="str">
        <f aca="false">IF(OR(A1646="",B1646=""),"",IF(COUNTIFS(الإجازات!$A$2:$A$1001,B1646,الإجازات!$D$2:$D$1001,"&lt;="&amp;A1646,الإجازات!$E$2:$E$1001,"&gt;="&amp;A1646,الإجازات!$G$2:$G$1001,"مقبولة")=0,"",LOOKUP(2,1/((الإجازات!$A$2:$A$1001=B1646)*(الإجازات!$D$2:$D$1001&lt;=A1646)*(الإجازات!$E$2:$E$1001&gt;=A1646)*(الإجازات!$G$2:$G$1001="مقبولة")),الإجازات!$C$2:$C$1001)))</f>
        <v/>
      </c>
      <c r="O1646" s="17"/>
      <c r="P1646" s="23" t="str">
        <f aca="false">IF(B1646="","",IF(ISNA(MATCH(B1646,الموظفين!$A$2:$A$501,0)),"⚠ كود غير موجود",IF(O1646&lt;&gt;"",O1646,IF(N1646&lt;&gt;"",N1646,IF(H1646="",IF(AND(A1646&lt;&gt;"",WEEKDAY(A1646)=الإعدادات!$B$11),"راحة أسبوعية","غائب"),IF(I1646="","بدون انصراف",IF(N(K1646)&gt;0,"متأخر","حاضر")))))))</f>
        <v/>
      </c>
      <c r="Q1646" s="24" t="str">
        <f aca="false">IF(B1646="","",IF(OR(P1646="غائب",P1646="غياب",P1646="إجازة بدون راتب"),IFERROR(VLOOKUP(B1646,الموظفين!$A$2:$J$501,8,FALSE()),0),0))</f>
        <v/>
      </c>
      <c r="R1646" s="24" t="str">
        <f aca="false">IF(B1646="","",ROUND((N(K1646)+N(L1646))/60*IFERROR(VLOOKUP(B1646,الموظفين!$A$2:$J$501,8,FALSE()),0)/الإعدادات!$B$6*الإعدادات!$B$9,2))</f>
        <v/>
      </c>
      <c r="S1646" s="24" t="str">
        <f aca="false">IF(OR(B1646="",M1646=""),"",ROUND(M1646/60*IFERROR(VLOOKUP(B1646,الموظفين!$A$2:$J$501,9,FALSE()),0),2))</f>
        <v/>
      </c>
      <c r="T1646" s="17"/>
      <c r="U1646" s="23" t="str">
        <f aca="false">IF(OR(A1646="",B1646=""),"",A1646&amp;"|"&amp;B1646)</f>
        <v/>
      </c>
    </row>
    <row r="1647" customFormat="false" ht="15" hidden="false" customHeight="false" outlineLevel="0" collapsed="false">
      <c r="A1647" s="16"/>
      <c r="B1647" s="17"/>
      <c r="C1647" s="18" t="str">
        <f aca="false">IF($B1647="","",IFERROR(VLOOKUP($B1647,الموظفين!$A$2:$J$501,2,FALSE())&amp;"","⚠ كود غير موجود"))</f>
        <v/>
      </c>
      <c r="D1647" s="18" t="str">
        <f aca="false">IF($B1647="","",IFERROR(VLOOKUP($B1647,الموظفين!$A$2:$J$501,3,FALSE())&amp;"",""))</f>
        <v/>
      </c>
      <c r="E1647" s="18" t="str">
        <f aca="false">IF($B1647="","",IFERROR(VLOOKUP($B1647,الموظفين!$A$2:$J$501,5,FALSE())&amp;"",""))</f>
        <v/>
      </c>
      <c r="F1647" s="19" t="str">
        <f aca="false">IF($B1647="","",IFERROR(VLOOKUP($B1647,الموظفين!$A$2:$J$501,6,FALSE()),""))</f>
        <v/>
      </c>
      <c r="G1647" s="19" t="str">
        <f aca="false">IF($B1647="","",IFERROR(VLOOKUP($B1647,الموظفين!$A$2:$J$501,7,FALSE()),""))</f>
        <v/>
      </c>
      <c r="H1647" s="20"/>
      <c r="I1647" s="20"/>
      <c r="J1647" s="21" t="str">
        <f aca="false">IF(OR(H1647="",I1647=""),"",ROUND(MOD(I1647-H1647,1)*24,2))</f>
        <v/>
      </c>
      <c r="K1647" s="22" t="str">
        <f aca="false">IF(OR(H1647="",F1647=""),"",IF(ROUND(MAX(0,MOD(H1647-F1647+0.5,1)-0.5)*1440,0)&gt;IFERROR(VLOOKUP(E1647,الورديات!$A$2:$E$21,5,FALSE()),0),ROUND(MAX(0,MOD(H1647-F1647+0.5,1)-0.5)*1440,0),0))</f>
        <v/>
      </c>
      <c r="L1647" s="22" t="str">
        <f aca="false">IF(OR(I1647="",G1647=""),"",ROUND(MAX(0,MOD(G1647-I1647+0.5,1)-0.5)*1440,0))</f>
        <v/>
      </c>
      <c r="M1647" s="22" t="str">
        <f aca="false">IF(OR(I1647="",G1647=""),"",IF(ROUND(MAX(0,MOD(I1647-G1647+0.5,1)-0.5)*1440,0)&gt;=الإعدادات!$B$8,ROUND(MAX(0,MOD(I1647-G1647+0.5,1)-0.5)*1440,0),0))</f>
        <v/>
      </c>
      <c r="N1647" s="18" t="str">
        <f aca="false">IF(OR(A1647="",B1647=""),"",IF(COUNTIFS(الإجازات!$A$2:$A$1001,B1647,الإجازات!$D$2:$D$1001,"&lt;="&amp;A1647,الإجازات!$E$2:$E$1001,"&gt;="&amp;A1647,الإجازات!$G$2:$G$1001,"مقبولة")=0,"",LOOKUP(2,1/((الإجازات!$A$2:$A$1001=B1647)*(الإجازات!$D$2:$D$1001&lt;=A1647)*(الإجازات!$E$2:$E$1001&gt;=A1647)*(الإجازات!$G$2:$G$1001="مقبولة")),الإجازات!$C$2:$C$1001)))</f>
        <v/>
      </c>
      <c r="O1647" s="17"/>
      <c r="P1647" s="23" t="str">
        <f aca="false">IF(B1647="","",IF(ISNA(MATCH(B1647,الموظفين!$A$2:$A$501,0)),"⚠ كود غير موجود",IF(O1647&lt;&gt;"",O1647,IF(N1647&lt;&gt;"",N1647,IF(H1647="",IF(AND(A1647&lt;&gt;"",WEEKDAY(A1647)=الإعدادات!$B$11),"راحة أسبوعية","غائب"),IF(I1647="","بدون انصراف",IF(N(K1647)&gt;0,"متأخر","حاضر")))))))</f>
        <v/>
      </c>
      <c r="Q1647" s="24" t="str">
        <f aca="false">IF(B1647="","",IF(OR(P1647="غائب",P1647="غياب",P1647="إجازة بدون راتب"),IFERROR(VLOOKUP(B1647,الموظفين!$A$2:$J$501,8,FALSE()),0),0))</f>
        <v/>
      </c>
      <c r="R1647" s="24" t="str">
        <f aca="false">IF(B1647="","",ROUND((N(K1647)+N(L1647))/60*IFERROR(VLOOKUP(B1647,الموظفين!$A$2:$J$501,8,FALSE()),0)/الإعدادات!$B$6*الإعدادات!$B$9,2))</f>
        <v/>
      </c>
      <c r="S1647" s="24" t="str">
        <f aca="false">IF(OR(B1647="",M1647=""),"",ROUND(M1647/60*IFERROR(VLOOKUP(B1647,الموظفين!$A$2:$J$501,9,FALSE()),0),2))</f>
        <v/>
      </c>
      <c r="T1647" s="17"/>
      <c r="U1647" s="23" t="str">
        <f aca="false">IF(OR(A1647="",B1647=""),"",A1647&amp;"|"&amp;B1647)</f>
        <v/>
      </c>
    </row>
    <row r="1648" customFormat="false" ht="15" hidden="false" customHeight="false" outlineLevel="0" collapsed="false">
      <c r="A1648" s="16"/>
      <c r="B1648" s="17"/>
      <c r="C1648" s="18" t="str">
        <f aca="false">IF($B1648="","",IFERROR(VLOOKUP($B1648,الموظفين!$A$2:$J$501,2,FALSE())&amp;"","⚠ كود غير موجود"))</f>
        <v/>
      </c>
      <c r="D1648" s="18" t="str">
        <f aca="false">IF($B1648="","",IFERROR(VLOOKUP($B1648,الموظفين!$A$2:$J$501,3,FALSE())&amp;"",""))</f>
        <v/>
      </c>
      <c r="E1648" s="18" t="str">
        <f aca="false">IF($B1648="","",IFERROR(VLOOKUP($B1648,الموظفين!$A$2:$J$501,5,FALSE())&amp;"",""))</f>
        <v/>
      </c>
      <c r="F1648" s="19" t="str">
        <f aca="false">IF($B1648="","",IFERROR(VLOOKUP($B1648,الموظفين!$A$2:$J$501,6,FALSE()),""))</f>
        <v/>
      </c>
      <c r="G1648" s="19" t="str">
        <f aca="false">IF($B1648="","",IFERROR(VLOOKUP($B1648,الموظفين!$A$2:$J$501,7,FALSE()),""))</f>
        <v/>
      </c>
      <c r="H1648" s="20"/>
      <c r="I1648" s="20"/>
      <c r="J1648" s="21" t="str">
        <f aca="false">IF(OR(H1648="",I1648=""),"",ROUND(MOD(I1648-H1648,1)*24,2))</f>
        <v/>
      </c>
      <c r="K1648" s="22" t="str">
        <f aca="false">IF(OR(H1648="",F1648=""),"",IF(ROUND(MAX(0,MOD(H1648-F1648+0.5,1)-0.5)*1440,0)&gt;IFERROR(VLOOKUP(E1648,الورديات!$A$2:$E$21,5,FALSE()),0),ROUND(MAX(0,MOD(H1648-F1648+0.5,1)-0.5)*1440,0),0))</f>
        <v/>
      </c>
      <c r="L1648" s="22" t="str">
        <f aca="false">IF(OR(I1648="",G1648=""),"",ROUND(MAX(0,MOD(G1648-I1648+0.5,1)-0.5)*1440,0))</f>
        <v/>
      </c>
      <c r="M1648" s="22" t="str">
        <f aca="false">IF(OR(I1648="",G1648=""),"",IF(ROUND(MAX(0,MOD(I1648-G1648+0.5,1)-0.5)*1440,0)&gt;=الإعدادات!$B$8,ROUND(MAX(0,MOD(I1648-G1648+0.5,1)-0.5)*1440,0),0))</f>
        <v/>
      </c>
      <c r="N1648" s="18" t="str">
        <f aca="false">IF(OR(A1648="",B1648=""),"",IF(COUNTIFS(الإجازات!$A$2:$A$1001,B1648,الإجازات!$D$2:$D$1001,"&lt;="&amp;A1648,الإجازات!$E$2:$E$1001,"&gt;="&amp;A1648,الإجازات!$G$2:$G$1001,"مقبولة")=0,"",LOOKUP(2,1/((الإجازات!$A$2:$A$1001=B1648)*(الإجازات!$D$2:$D$1001&lt;=A1648)*(الإجازات!$E$2:$E$1001&gt;=A1648)*(الإجازات!$G$2:$G$1001="مقبولة")),الإجازات!$C$2:$C$1001)))</f>
        <v/>
      </c>
      <c r="O1648" s="17"/>
      <c r="P1648" s="23" t="str">
        <f aca="false">IF(B1648="","",IF(ISNA(MATCH(B1648,الموظفين!$A$2:$A$501,0)),"⚠ كود غير موجود",IF(O1648&lt;&gt;"",O1648,IF(N1648&lt;&gt;"",N1648,IF(H1648="",IF(AND(A1648&lt;&gt;"",WEEKDAY(A1648)=الإعدادات!$B$11),"راحة أسبوعية","غائب"),IF(I1648="","بدون انصراف",IF(N(K1648)&gt;0,"متأخر","حاضر")))))))</f>
        <v/>
      </c>
      <c r="Q1648" s="24" t="str">
        <f aca="false">IF(B1648="","",IF(OR(P1648="غائب",P1648="غياب",P1648="إجازة بدون راتب"),IFERROR(VLOOKUP(B1648,الموظفين!$A$2:$J$501,8,FALSE()),0),0))</f>
        <v/>
      </c>
      <c r="R1648" s="24" t="str">
        <f aca="false">IF(B1648="","",ROUND((N(K1648)+N(L1648))/60*IFERROR(VLOOKUP(B1648,الموظفين!$A$2:$J$501,8,FALSE()),0)/الإعدادات!$B$6*الإعدادات!$B$9,2))</f>
        <v/>
      </c>
      <c r="S1648" s="24" t="str">
        <f aca="false">IF(OR(B1648="",M1648=""),"",ROUND(M1648/60*IFERROR(VLOOKUP(B1648,الموظفين!$A$2:$J$501,9,FALSE()),0),2))</f>
        <v/>
      </c>
      <c r="T1648" s="17"/>
      <c r="U1648" s="23" t="str">
        <f aca="false">IF(OR(A1648="",B1648=""),"",A1648&amp;"|"&amp;B1648)</f>
        <v/>
      </c>
    </row>
    <row r="1649" customFormat="false" ht="15" hidden="false" customHeight="false" outlineLevel="0" collapsed="false">
      <c r="A1649" s="16"/>
      <c r="B1649" s="17"/>
      <c r="C1649" s="18" t="str">
        <f aca="false">IF($B1649="","",IFERROR(VLOOKUP($B1649,الموظفين!$A$2:$J$501,2,FALSE())&amp;"","⚠ كود غير موجود"))</f>
        <v/>
      </c>
      <c r="D1649" s="18" t="str">
        <f aca="false">IF($B1649="","",IFERROR(VLOOKUP($B1649,الموظفين!$A$2:$J$501,3,FALSE())&amp;"",""))</f>
        <v/>
      </c>
      <c r="E1649" s="18" t="str">
        <f aca="false">IF($B1649="","",IFERROR(VLOOKUP($B1649,الموظفين!$A$2:$J$501,5,FALSE())&amp;"",""))</f>
        <v/>
      </c>
      <c r="F1649" s="19" t="str">
        <f aca="false">IF($B1649="","",IFERROR(VLOOKUP($B1649,الموظفين!$A$2:$J$501,6,FALSE()),""))</f>
        <v/>
      </c>
      <c r="G1649" s="19" t="str">
        <f aca="false">IF($B1649="","",IFERROR(VLOOKUP($B1649,الموظفين!$A$2:$J$501,7,FALSE()),""))</f>
        <v/>
      </c>
      <c r="H1649" s="20"/>
      <c r="I1649" s="20"/>
      <c r="J1649" s="21" t="str">
        <f aca="false">IF(OR(H1649="",I1649=""),"",ROUND(MOD(I1649-H1649,1)*24,2))</f>
        <v/>
      </c>
      <c r="K1649" s="22" t="str">
        <f aca="false">IF(OR(H1649="",F1649=""),"",IF(ROUND(MAX(0,MOD(H1649-F1649+0.5,1)-0.5)*1440,0)&gt;IFERROR(VLOOKUP(E1649,الورديات!$A$2:$E$21,5,FALSE()),0),ROUND(MAX(0,MOD(H1649-F1649+0.5,1)-0.5)*1440,0),0))</f>
        <v/>
      </c>
      <c r="L1649" s="22" t="str">
        <f aca="false">IF(OR(I1649="",G1649=""),"",ROUND(MAX(0,MOD(G1649-I1649+0.5,1)-0.5)*1440,0))</f>
        <v/>
      </c>
      <c r="M1649" s="22" t="str">
        <f aca="false">IF(OR(I1649="",G1649=""),"",IF(ROUND(MAX(0,MOD(I1649-G1649+0.5,1)-0.5)*1440,0)&gt;=الإعدادات!$B$8,ROUND(MAX(0,MOD(I1649-G1649+0.5,1)-0.5)*1440,0),0))</f>
        <v/>
      </c>
      <c r="N1649" s="18" t="str">
        <f aca="false">IF(OR(A1649="",B1649=""),"",IF(COUNTIFS(الإجازات!$A$2:$A$1001,B1649,الإجازات!$D$2:$D$1001,"&lt;="&amp;A1649,الإجازات!$E$2:$E$1001,"&gt;="&amp;A1649,الإجازات!$G$2:$G$1001,"مقبولة")=0,"",LOOKUP(2,1/((الإجازات!$A$2:$A$1001=B1649)*(الإجازات!$D$2:$D$1001&lt;=A1649)*(الإجازات!$E$2:$E$1001&gt;=A1649)*(الإجازات!$G$2:$G$1001="مقبولة")),الإجازات!$C$2:$C$1001)))</f>
        <v/>
      </c>
      <c r="O1649" s="17"/>
      <c r="P1649" s="23" t="str">
        <f aca="false">IF(B1649="","",IF(ISNA(MATCH(B1649,الموظفين!$A$2:$A$501,0)),"⚠ كود غير موجود",IF(O1649&lt;&gt;"",O1649,IF(N1649&lt;&gt;"",N1649,IF(H1649="",IF(AND(A1649&lt;&gt;"",WEEKDAY(A1649)=الإعدادات!$B$11),"راحة أسبوعية","غائب"),IF(I1649="","بدون انصراف",IF(N(K1649)&gt;0,"متأخر","حاضر")))))))</f>
        <v/>
      </c>
      <c r="Q1649" s="24" t="str">
        <f aca="false">IF(B1649="","",IF(OR(P1649="غائب",P1649="غياب",P1649="إجازة بدون راتب"),IFERROR(VLOOKUP(B1649,الموظفين!$A$2:$J$501,8,FALSE()),0),0))</f>
        <v/>
      </c>
      <c r="R1649" s="24" t="str">
        <f aca="false">IF(B1649="","",ROUND((N(K1649)+N(L1649))/60*IFERROR(VLOOKUP(B1649,الموظفين!$A$2:$J$501,8,FALSE()),0)/الإعدادات!$B$6*الإعدادات!$B$9,2))</f>
        <v/>
      </c>
      <c r="S1649" s="24" t="str">
        <f aca="false">IF(OR(B1649="",M1649=""),"",ROUND(M1649/60*IFERROR(VLOOKUP(B1649,الموظفين!$A$2:$J$501,9,FALSE()),0),2))</f>
        <v/>
      </c>
      <c r="T1649" s="17"/>
      <c r="U1649" s="23" t="str">
        <f aca="false">IF(OR(A1649="",B1649=""),"",A1649&amp;"|"&amp;B1649)</f>
        <v/>
      </c>
    </row>
    <row r="1650" customFormat="false" ht="15" hidden="false" customHeight="false" outlineLevel="0" collapsed="false">
      <c r="A1650" s="16"/>
      <c r="B1650" s="17"/>
      <c r="C1650" s="18" t="str">
        <f aca="false">IF($B1650="","",IFERROR(VLOOKUP($B1650,الموظفين!$A$2:$J$501,2,FALSE())&amp;"","⚠ كود غير موجود"))</f>
        <v/>
      </c>
      <c r="D1650" s="18" t="str">
        <f aca="false">IF($B1650="","",IFERROR(VLOOKUP($B1650,الموظفين!$A$2:$J$501,3,FALSE())&amp;"",""))</f>
        <v/>
      </c>
      <c r="E1650" s="18" t="str">
        <f aca="false">IF($B1650="","",IFERROR(VLOOKUP($B1650,الموظفين!$A$2:$J$501,5,FALSE())&amp;"",""))</f>
        <v/>
      </c>
      <c r="F1650" s="19" t="str">
        <f aca="false">IF($B1650="","",IFERROR(VLOOKUP($B1650,الموظفين!$A$2:$J$501,6,FALSE()),""))</f>
        <v/>
      </c>
      <c r="G1650" s="19" t="str">
        <f aca="false">IF($B1650="","",IFERROR(VLOOKUP($B1650,الموظفين!$A$2:$J$501,7,FALSE()),""))</f>
        <v/>
      </c>
      <c r="H1650" s="20"/>
      <c r="I1650" s="20"/>
      <c r="J1650" s="21" t="str">
        <f aca="false">IF(OR(H1650="",I1650=""),"",ROUND(MOD(I1650-H1650,1)*24,2))</f>
        <v/>
      </c>
      <c r="K1650" s="22" t="str">
        <f aca="false">IF(OR(H1650="",F1650=""),"",IF(ROUND(MAX(0,MOD(H1650-F1650+0.5,1)-0.5)*1440,0)&gt;IFERROR(VLOOKUP(E1650,الورديات!$A$2:$E$21,5,FALSE()),0),ROUND(MAX(0,MOD(H1650-F1650+0.5,1)-0.5)*1440,0),0))</f>
        <v/>
      </c>
      <c r="L1650" s="22" t="str">
        <f aca="false">IF(OR(I1650="",G1650=""),"",ROUND(MAX(0,MOD(G1650-I1650+0.5,1)-0.5)*1440,0))</f>
        <v/>
      </c>
      <c r="M1650" s="22" t="str">
        <f aca="false">IF(OR(I1650="",G1650=""),"",IF(ROUND(MAX(0,MOD(I1650-G1650+0.5,1)-0.5)*1440,0)&gt;=الإعدادات!$B$8,ROUND(MAX(0,MOD(I1650-G1650+0.5,1)-0.5)*1440,0),0))</f>
        <v/>
      </c>
      <c r="N1650" s="18" t="str">
        <f aca="false">IF(OR(A1650="",B1650=""),"",IF(COUNTIFS(الإجازات!$A$2:$A$1001,B1650,الإجازات!$D$2:$D$1001,"&lt;="&amp;A1650,الإجازات!$E$2:$E$1001,"&gt;="&amp;A1650,الإجازات!$G$2:$G$1001,"مقبولة")=0,"",LOOKUP(2,1/((الإجازات!$A$2:$A$1001=B1650)*(الإجازات!$D$2:$D$1001&lt;=A1650)*(الإجازات!$E$2:$E$1001&gt;=A1650)*(الإجازات!$G$2:$G$1001="مقبولة")),الإجازات!$C$2:$C$1001)))</f>
        <v/>
      </c>
      <c r="O1650" s="17"/>
      <c r="P1650" s="23" t="str">
        <f aca="false">IF(B1650="","",IF(ISNA(MATCH(B1650,الموظفين!$A$2:$A$501,0)),"⚠ كود غير موجود",IF(O1650&lt;&gt;"",O1650,IF(N1650&lt;&gt;"",N1650,IF(H1650="",IF(AND(A1650&lt;&gt;"",WEEKDAY(A1650)=الإعدادات!$B$11),"راحة أسبوعية","غائب"),IF(I1650="","بدون انصراف",IF(N(K1650)&gt;0,"متأخر","حاضر")))))))</f>
        <v/>
      </c>
      <c r="Q1650" s="24" t="str">
        <f aca="false">IF(B1650="","",IF(OR(P1650="غائب",P1650="غياب",P1650="إجازة بدون راتب"),IFERROR(VLOOKUP(B1650,الموظفين!$A$2:$J$501,8,FALSE()),0),0))</f>
        <v/>
      </c>
      <c r="R1650" s="24" t="str">
        <f aca="false">IF(B1650="","",ROUND((N(K1650)+N(L1650))/60*IFERROR(VLOOKUP(B1650,الموظفين!$A$2:$J$501,8,FALSE()),0)/الإعدادات!$B$6*الإعدادات!$B$9,2))</f>
        <v/>
      </c>
      <c r="S1650" s="24" t="str">
        <f aca="false">IF(OR(B1650="",M1650=""),"",ROUND(M1650/60*IFERROR(VLOOKUP(B1650,الموظفين!$A$2:$J$501,9,FALSE()),0),2))</f>
        <v/>
      </c>
      <c r="T1650" s="17"/>
      <c r="U1650" s="23" t="str">
        <f aca="false">IF(OR(A1650="",B1650=""),"",A1650&amp;"|"&amp;B1650)</f>
        <v/>
      </c>
    </row>
    <row r="1651" customFormat="false" ht="15" hidden="false" customHeight="false" outlineLevel="0" collapsed="false">
      <c r="A1651" s="16"/>
      <c r="B1651" s="17"/>
      <c r="C1651" s="18" t="str">
        <f aca="false">IF($B1651="","",IFERROR(VLOOKUP($B1651,الموظفين!$A$2:$J$501,2,FALSE())&amp;"","⚠ كود غير موجود"))</f>
        <v/>
      </c>
      <c r="D1651" s="18" t="str">
        <f aca="false">IF($B1651="","",IFERROR(VLOOKUP($B1651,الموظفين!$A$2:$J$501,3,FALSE())&amp;"",""))</f>
        <v/>
      </c>
      <c r="E1651" s="18" t="str">
        <f aca="false">IF($B1651="","",IFERROR(VLOOKUP($B1651,الموظفين!$A$2:$J$501,5,FALSE())&amp;"",""))</f>
        <v/>
      </c>
      <c r="F1651" s="19" t="str">
        <f aca="false">IF($B1651="","",IFERROR(VLOOKUP($B1651,الموظفين!$A$2:$J$501,6,FALSE()),""))</f>
        <v/>
      </c>
      <c r="G1651" s="19" t="str">
        <f aca="false">IF($B1651="","",IFERROR(VLOOKUP($B1651,الموظفين!$A$2:$J$501,7,FALSE()),""))</f>
        <v/>
      </c>
      <c r="H1651" s="20"/>
      <c r="I1651" s="20"/>
      <c r="J1651" s="21" t="str">
        <f aca="false">IF(OR(H1651="",I1651=""),"",ROUND(MOD(I1651-H1651,1)*24,2))</f>
        <v/>
      </c>
      <c r="K1651" s="22" t="str">
        <f aca="false">IF(OR(H1651="",F1651=""),"",IF(ROUND(MAX(0,MOD(H1651-F1651+0.5,1)-0.5)*1440,0)&gt;IFERROR(VLOOKUP(E1651,الورديات!$A$2:$E$21,5,FALSE()),0),ROUND(MAX(0,MOD(H1651-F1651+0.5,1)-0.5)*1440,0),0))</f>
        <v/>
      </c>
      <c r="L1651" s="22" t="str">
        <f aca="false">IF(OR(I1651="",G1651=""),"",ROUND(MAX(0,MOD(G1651-I1651+0.5,1)-0.5)*1440,0))</f>
        <v/>
      </c>
      <c r="M1651" s="22" t="str">
        <f aca="false">IF(OR(I1651="",G1651=""),"",IF(ROUND(MAX(0,MOD(I1651-G1651+0.5,1)-0.5)*1440,0)&gt;=الإعدادات!$B$8,ROUND(MAX(0,MOD(I1651-G1651+0.5,1)-0.5)*1440,0),0))</f>
        <v/>
      </c>
      <c r="N1651" s="18" t="str">
        <f aca="false">IF(OR(A1651="",B1651=""),"",IF(COUNTIFS(الإجازات!$A$2:$A$1001,B1651,الإجازات!$D$2:$D$1001,"&lt;="&amp;A1651,الإجازات!$E$2:$E$1001,"&gt;="&amp;A1651,الإجازات!$G$2:$G$1001,"مقبولة")=0,"",LOOKUP(2,1/((الإجازات!$A$2:$A$1001=B1651)*(الإجازات!$D$2:$D$1001&lt;=A1651)*(الإجازات!$E$2:$E$1001&gt;=A1651)*(الإجازات!$G$2:$G$1001="مقبولة")),الإجازات!$C$2:$C$1001)))</f>
        <v/>
      </c>
      <c r="O1651" s="17"/>
      <c r="P1651" s="23" t="str">
        <f aca="false">IF(B1651="","",IF(ISNA(MATCH(B1651,الموظفين!$A$2:$A$501,0)),"⚠ كود غير موجود",IF(O1651&lt;&gt;"",O1651,IF(N1651&lt;&gt;"",N1651,IF(H1651="",IF(AND(A1651&lt;&gt;"",WEEKDAY(A1651)=الإعدادات!$B$11),"راحة أسبوعية","غائب"),IF(I1651="","بدون انصراف",IF(N(K1651)&gt;0,"متأخر","حاضر")))))))</f>
        <v/>
      </c>
      <c r="Q1651" s="24" t="str">
        <f aca="false">IF(B1651="","",IF(OR(P1651="غائب",P1651="غياب",P1651="إجازة بدون راتب"),IFERROR(VLOOKUP(B1651,الموظفين!$A$2:$J$501,8,FALSE()),0),0))</f>
        <v/>
      </c>
      <c r="R1651" s="24" t="str">
        <f aca="false">IF(B1651="","",ROUND((N(K1651)+N(L1651))/60*IFERROR(VLOOKUP(B1651,الموظفين!$A$2:$J$501,8,FALSE()),0)/الإعدادات!$B$6*الإعدادات!$B$9,2))</f>
        <v/>
      </c>
      <c r="S1651" s="24" t="str">
        <f aca="false">IF(OR(B1651="",M1651=""),"",ROUND(M1651/60*IFERROR(VLOOKUP(B1651,الموظفين!$A$2:$J$501,9,FALSE()),0),2))</f>
        <v/>
      </c>
      <c r="T1651" s="17"/>
      <c r="U1651" s="23" t="str">
        <f aca="false">IF(OR(A1651="",B1651=""),"",A1651&amp;"|"&amp;B1651)</f>
        <v/>
      </c>
    </row>
    <row r="1652" customFormat="false" ht="15" hidden="false" customHeight="false" outlineLevel="0" collapsed="false">
      <c r="A1652" s="16"/>
      <c r="B1652" s="17"/>
      <c r="C1652" s="18" t="str">
        <f aca="false">IF($B1652="","",IFERROR(VLOOKUP($B1652,الموظفين!$A$2:$J$501,2,FALSE())&amp;"","⚠ كود غير موجود"))</f>
        <v/>
      </c>
      <c r="D1652" s="18" t="str">
        <f aca="false">IF($B1652="","",IFERROR(VLOOKUP($B1652,الموظفين!$A$2:$J$501,3,FALSE())&amp;"",""))</f>
        <v/>
      </c>
      <c r="E1652" s="18" t="str">
        <f aca="false">IF($B1652="","",IFERROR(VLOOKUP($B1652,الموظفين!$A$2:$J$501,5,FALSE())&amp;"",""))</f>
        <v/>
      </c>
      <c r="F1652" s="19" t="str">
        <f aca="false">IF($B1652="","",IFERROR(VLOOKUP($B1652,الموظفين!$A$2:$J$501,6,FALSE()),""))</f>
        <v/>
      </c>
      <c r="G1652" s="19" t="str">
        <f aca="false">IF($B1652="","",IFERROR(VLOOKUP($B1652,الموظفين!$A$2:$J$501,7,FALSE()),""))</f>
        <v/>
      </c>
      <c r="H1652" s="20"/>
      <c r="I1652" s="20"/>
      <c r="J1652" s="21" t="str">
        <f aca="false">IF(OR(H1652="",I1652=""),"",ROUND(MOD(I1652-H1652,1)*24,2))</f>
        <v/>
      </c>
      <c r="K1652" s="22" t="str">
        <f aca="false">IF(OR(H1652="",F1652=""),"",IF(ROUND(MAX(0,MOD(H1652-F1652+0.5,1)-0.5)*1440,0)&gt;IFERROR(VLOOKUP(E1652,الورديات!$A$2:$E$21,5,FALSE()),0),ROUND(MAX(0,MOD(H1652-F1652+0.5,1)-0.5)*1440,0),0))</f>
        <v/>
      </c>
      <c r="L1652" s="22" t="str">
        <f aca="false">IF(OR(I1652="",G1652=""),"",ROUND(MAX(0,MOD(G1652-I1652+0.5,1)-0.5)*1440,0))</f>
        <v/>
      </c>
      <c r="M1652" s="22" t="str">
        <f aca="false">IF(OR(I1652="",G1652=""),"",IF(ROUND(MAX(0,MOD(I1652-G1652+0.5,1)-0.5)*1440,0)&gt;=الإعدادات!$B$8,ROUND(MAX(0,MOD(I1652-G1652+0.5,1)-0.5)*1440,0),0))</f>
        <v/>
      </c>
      <c r="N1652" s="18" t="str">
        <f aca="false">IF(OR(A1652="",B1652=""),"",IF(COUNTIFS(الإجازات!$A$2:$A$1001,B1652,الإجازات!$D$2:$D$1001,"&lt;="&amp;A1652,الإجازات!$E$2:$E$1001,"&gt;="&amp;A1652,الإجازات!$G$2:$G$1001,"مقبولة")=0,"",LOOKUP(2,1/((الإجازات!$A$2:$A$1001=B1652)*(الإجازات!$D$2:$D$1001&lt;=A1652)*(الإجازات!$E$2:$E$1001&gt;=A1652)*(الإجازات!$G$2:$G$1001="مقبولة")),الإجازات!$C$2:$C$1001)))</f>
        <v/>
      </c>
      <c r="O1652" s="17"/>
      <c r="P1652" s="23" t="str">
        <f aca="false">IF(B1652="","",IF(ISNA(MATCH(B1652,الموظفين!$A$2:$A$501,0)),"⚠ كود غير موجود",IF(O1652&lt;&gt;"",O1652,IF(N1652&lt;&gt;"",N1652,IF(H1652="",IF(AND(A1652&lt;&gt;"",WEEKDAY(A1652)=الإعدادات!$B$11),"راحة أسبوعية","غائب"),IF(I1652="","بدون انصراف",IF(N(K1652)&gt;0,"متأخر","حاضر")))))))</f>
        <v/>
      </c>
      <c r="Q1652" s="24" t="str">
        <f aca="false">IF(B1652="","",IF(OR(P1652="غائب",P1652="غياب",P1652="إجازة بدون راتب"),IFERROR(VLOOKUP(B1652,الموظفين!$A$2:$J$501,8,FALSE()),0),0))</f>
        <v/>
      </c>
      <c r="R1652" s="24" t="str">
        <f aca="false">IF(B1652="","",ROUND((N(K1652)+N(L1652))/60*IFERROR(VLOOKUP(B1652,الموظفين!$A$2:$J$501,8,FALSE()),0)/الإعدادات!$B$6*الإعدادات!$B$9,2))</f>
        <v/>
      </c>
      <c r="S1652" s="24" t="str">
        <f aca="false">IF(OR(B1652="",M1652=""),"",ROUND(M1652/60*IFERROR(VLOOKUP(B1652,الموظفين!$A$2:$J$501,9,FALSE()),0),2))</f>
        <v/>
      </c>
      <c r="T1652" s="17"/>
      <c r="U1652" s="23" t="str">
        <f aca="false">IF(OR(A1652="",B1652=""),"",A1652&amp;"|"&amp;B1652)</f>
        <v/>
      </c>
    </row>
    <row r="1653" customFormat="false" ht="15" hidden="false" customHeight="false" outlineLevel="0" collapsed="false">
      <c r="A1653" s="16"/>
      <c r="B1653" s="17"/>
      <c r="C1653" s="18" t="str">
        <f aca="false">IF($B1653="","",IFERROR(VLOOKUP($B1653,الموظفين!$A$2:$J$501,2,FALSE())&amp;"","⚠ كود غير موجود"))</f>
        <v/>
      </c>
      <c r="D1653" s="18" t="str">
        <f aca="false">IF($B1653="","",IFERROR(VLOOKUP($B1653,الموظفين!$A$2:$J$501,3,FALSE())&amp;"",""))</f>
        <v/>
      </c>
      <c r="E1653" s="18" t="str">
        <f aca="false">IF($B1653="","",IFERROR(VLOOKUP($B1653,الموظفين!$A$2:$J$501,5,FALSE())&amp;"",""))</f>
        <v/>
      </c>
      <c r="F1653" s="19" t="str">
        <f aca="false">IF($B1653="","",IFERROR(VLOOKUP($B1653,الموظفين!$A$2:$J$501,6,FALSE()),""))</f>
        <v/>
      </c>
      <c r="G1653" s="19" t="str">
        <f aca="false">IF($B1653="","",IFERROR(VLOOKUP($B1653,الموظفين!$A$2:$J$501,7,FALSE()),""))</f>
        <v/>
      </c>
      <c r="H1653" s="20"/>
      <c r="I1653" s="20"/>
      <c r="J1653" s="21" t="str">
        <f aca="false">IF(OR(H1653="",I1653=""),"",ROUND(MOD(I1653-H1653,1)*24,2))</f>
        <v/>
      </c>
      <c r="K1653" s="22" t="str">
        <f aca="false">IF(OR(H1653="",F1653=""),"",IF(ROUND(MAX(0,MOD(H1653-F1653+0.5,1)-0.5)*1440,0)&gt;IFERROR(VLOOKUP(E1653,الورديات!$A$2:$E$21,5,FALSE()),0),ROUND(MAX(0,MOD(H1653-F1653+0.5,1)-0.5)*1440,0),0))</f>
        <v/>
      </c>
      <c r="L1653" s="22" t="str">
        <f aca="false">IF(OR(I1653="",G1653=""),"",ROUND(MAX(0,MOD(G1653-I1653+0.5,1)-0.5)*1440,0))</f>
        <v/>
      </c>
      <c r="M1653" s="22" t="str">
        <f aca="false">IF(OR(I1653="",G1653=""),"",IF(ROUND(MAX(0,MOD(I1653-G1653+0.5,1)-0.5)*1440,0)&gt;=الإعدادات!$B$8,ROUND(MAX(0,MOD(I1653-G1653+0.5,1)-0.5)*1440,0),0))</f>
        <v/>
      </c>
      <c r="N1653" s="18" t="str">
        <f aca="false">IF(OR(A1653="",B1653=""),"",IF(COUNTIFS(الإجازات!$A$2:$A$1001,B1653,الإجازات!$D$2:$D$1001,"&lt;="&amp;A1653,الإجازات!$E$2:$E$1001,"&gt;="&amp;A1653,الإجازات!$G$2:$G$1001,"مقبولة")=0,"",LOOKUP(2,1/((الإجازات!$A$2:$A$1001=B1653)*(الإجازات!$D$2:$D$1001&lt;=A1653)*(الإجازات!$E$2:$E$1001&gt;=A1653)*(الإجازات!$G$2:$G$1001="مقبولة")),الإجازات!$C$2:$C$1001)))</f>
        <v/>
      </c>
      <c r="O1653" s="17"/>
      <c r="P1653" s="23" t="str">
        <f aca="false">IF(B1653="","",IF(ISNA(MATCH(B1653,الموظفين!$A$2:$A$501,0)),"⚠ كود غير موجود",IF(O1653&lt;&gt;"",O1653,IF(N1653&lt;&gt;"",N1653,IF(H1653="",IF(AND(A1653&lt;&gt;"",WEEKDAY(A1653)=الإعدادات!$B$11),"راحة أسبوعية","غائب"),IF(I1653="","بدون انصراف",IF(N(K1653)&gt;0,"متأخر","حاضر")))))))</f>
        <v/>
      </c>
      <c r="Q1653" s="24" t="str">
        <f aca="false">IF(B1653="","",IF(OR(P1653="غائب",P1653="غياب",P1653="إجازة بدون راتب"),IFERROR(VLOOKUP(B1653,الموظفين!$A$2:$J$501,8,FALSE()),0),0))</f>
        <v/>
      </c>
      <c r="R1653" s="24" t="str">
        <f aca="false">IF(B1653="","",ROUND((N(K1653)+N(L1653))/60*IFERROR(VLOOKUP(B1653,الموظفين!$A$2:$J$501,8,FALSE()),0)/الإعدادات!$B$6*الإعدادات!$B$9,2))</f>
        <v/>
      </c>
      <c r="S1653" s="24" t="str">
        <f aca="false">IF(OR(B1653="",M1653=""),"",ROUND(M1653/60*IFERROR(VLOOKUP(B1653,الموظفين!$A$2:$J$501,9,FALSE()),0),2))</f>
        <v/>
      </c>
      <c r="T1653" s="17"/>
      <c r="U1653" s="23" t="str">
        <f aca="false">IF(OR(A1653="",B1653=""),"",A1653&amp;"|"&amp;B1653)</f>
        <v/>
      </c>
    </row>
    <row r="1654" customFormat="false" ht="15" hidden="false" customHeight="false" outlineLevel="0" collapsed="false">
      <c r="A1654" s="16"/>
      <c r="B1654" s="17"/>
      <c r="C1654" s="18" t="str">
        <f aca="false">IF($B1654="","",IFERROR(VLOOKUP($B1654,الموظفين!$A$2:$J$501,2,FALSE())&amp;"","⚠ كود غير موجود"))</f>
        <v/>
      </c>
      <c r="D1654" s="18" t="str">
        <f aca="false">IF($B1654="","",IFERROR(VLOOKUP($B1654,الموظفين!$A$2:$J$501,3,FALSE())&amp;"",""))</f>
        <v/>
      </c>
      <c r="E1654" s="18" t="str">
        <f aca="false">IF($B1654="","",IFERROR(VLOOKUP($B1654,الموظفين!$A$2:$J$501,5,FALSE())&amp;"",""))</f>
        <v/>
      </c>
      <c r="F1654" s="19" t="str">
        <f aca="false">IF($B1654="","",IFERROR(VLOOKUP($B1654,الموظفين!$A$2:$J$501,6,FALSE()),""))</f>
        <v/>
      </c>
      <c r="G1654" s="19" t="str">
        <f aca="false">IF($B1654="","",IFERROR(VLOOKUP($B1654,الموظفين!$A$2:$J$501,7,FALSE()),""))</f>
        <v/>
      </c>
      <c r="H1654" s="20"/>
      <c r="I1654" s="20"/>
      <c r="J1654" s="21" t="str">
        <f aca="false">IF(OR(H1654="",I1654=""),"",ROUND(MOD(I1654-H1654,1)*24,2))</f>
        <v/>
      </c>
      <c r="K1654" s="22" t="str">
        <f aca="false">IF(OR(H1654="",F1654=""),"",IF(ROUND(MAX(0,MOD(H1654-F1654+0.5,1)-0.5)*1440,0)&gt;IFERROR(VLOOKUP(E1654,الورديات!$A$2:$E$21,5,FALSE()),0),ROUND(MAX(0,MOD(H1654-F1654+0.5,1)-0.5)*1440,0),0))</f>
        <v/>
      </c>
      <c r="L1654" s="22" t="str">
        <f aca="false">IF(OR(I1654="",G1654=""),"",ROUND(MAX(0,MOD(G1654-I1654+0.5,1)-0.5)*1440,0))</f>
        <v/>
      </c>
      <c r="M1654" s="22" t="str">
        <f aca="false">IF(OR(I1654="",G1654=""),"",IF(ROUND(MAX(0,MOD(I1654-G1654+0.5,1)-0.5)*1440,0)&gt;=الإعدادات!$B$8,ROUND(MAX(0,MOD(I1654-G1654+0.5,1)-0.5)*1440,0),0))</f>
        <v/>
      </c>
      <c r="N1654" s="18" t="str">
        <f aca="false">IF(OR(A1654="",B1654=""),"",IF(COUNTIFS(الإجازات!$A$2:$A$1001,B1654,الإجازات!$D$2:$D$1001,"&lt;="&amp;A1654,الإجازات!$E$2:$E$1001,"&gt;="&amp;A1654,الإجازات!$G$2:$G$1001,"مقبولة")=0,"",LOOKUP(2,1/((الإجازات!$A$2:$A$1001=B1654)*(الإجازات!$D$2:$D$1001&lt;=A1654)*(الإجازات!$E$2:$E$1001&gt;=A1654)*(الإجازات!$G$2:$G$1001="مقبولة")),الإجازات!$C$2:$C$1001)))</f>
        <v/>
      </c>
      <c r="O1654" s="17"/>
      <c r="P1654" s="23" t="str">
        <f aca="false">IF(B1654="","",IF(ISNA(MATCH(B1654,الموظفين!$A$2:$A$501,0)),"⚠ كود غير موجود",IF(O1654&lt;&gt;"",O1654,IF(N1654&lt;&gt;"",N1654,IF(H1654="",IF(AND(A1654&lt;&gt;"",WEEKDAY(A1654)=الإعدادات!$B$11),"راحة أسبوعية","غائب"),IF(I1654="","بدون انصراف",IF(N(K1654)&gt;0,"متأخر","حاضر")))))))</f>
        <v/>
      </c>
      <c r="Q1654" s="24" t="str">
        <f aca="false">IF(B1654="","",IF(OR(P1654="غائب",P1654="غياب",P1654="إجازة بدون راتب"),IFERROR(VLOOKUP(B1654,الموظفين!$A$2:$J$501,8,FALSE()),0),0))</f>
        <v/>
      </c>
      <c r="R1654" s="24" t="str">
        <f aca="false">IF(B1654="","",ROUND((N(K1654)+N(L1654))/60*IFERROR(VLOOKUP(B1654,الموظفين!$A$2:$J$501,8,FALSE()),0)/الإعدادات!$B$6*الإعدادات!$B$9,2))</f>
        <v/>
      </c>
      <c r="S1654" s="24" t="str">
        <f aca="false">IF(OR(B1654="",M1654=""),"",ROUND(M1654/60*IFERROR(VLOOKUP(B1654,الموظفين!$A$2:$J$501,9,FALSE()),0),2))</f>
        <v/>
      </c>
      <c r="T1654" s="17"/>
      <c r="U1654" s="23" t="str">
        <f aca="false">IF(OR(A1654="",B1654=""),"",A1654&amp;"|"&amp;B1654)</f>
        <v/>
      </c>
    </row>
    <row r="1655" customFormat="false" ht="15" hidden="false" customHeight="false" outlineLevel="0" collapsed="false">
      <c r="A1655" s="16"/>
      <c r="B1655" s="17"/>
      <c r="C1655" s="18" t="str">
        <f aca="false">IF($B1655="","",IFERROR(VLOOKUP($B1655,الموظفين!$A$2:$J$501,2,FALSE())&amp;"","⚠ كود غير موجود"))</f>
        <v/>
      </c>
      <c r="D1655" s="18" t="str">
        <f aca="false">IF($B1655="","",IFERROR(VLOOKUP($B1655,الموظفين!$A$2:$J$501,3,FALSE())&amp;"",""))</f>
        <v/>
      </c>
      <c r="E1655" s="18" t="str">
        <f aca="false">IF($B1655="","",IFERROR(VLOOKUP($B1655,الموظفين!$A$2:$J$501,5,FALSE())&amp;"",""))</f>
        <v/>
      </c>
      <c r="F1655" s="19" t="str">
        <f aca="false">IF($B1655="","",IFERROR(VLOOKUP($B1655,الموظفين!$A$2:$J$501,6,FALSE()),""))</f>
        <v/>
      </c>
      <c r="G1655" s="19" t="str">
        <f aca="false">IF($B1655="","",IFERROR(VLOOKUP($B1655,الموظفين!$A$2:$J$501,7,FALSE()),""))</f>
        <v/>
      </c>
      <c r="H1655" s="20"/>
      <c r="I1655" s="20"/>
      <c r="J1655" s="21" t="str">
        <f aca="false">IF(OR(H1655="",I1655=""),"",ROUND(MOD(I1655-H1655,1)*24,2))</f>
        <v/>
      </c>
      <c r="K1655" s="22" t="str">
        <f aca="false">IF(OR(H1655="",F1655=""),"",IF(ROUND(MAX(0,MOD(H1655-F1655+0.5,1)-0.5)*1440,0)&gt;IFERROR(VLOOKUP(E1655,الورديات!$A$2:$E$21,5,FALSE()),0),ROUND(MAX(0,MOD(H1655-F1655+0.5,1)-0.5)*1440,0),0))</f>
        <v/>
      </c>
      <c r="L1655" s="22" t="str">
        <f aca="false">IF(OR(I1655="",G1655=""),"",ROUND(MAX(0,MOD(G1655-I1655+0.5,1)-0.5)*1440,0))</f>
        <v/>
      </c>
      <c r="M1655" s="22" t="str">
        <f aca="false">IF(OR(I1655="",G1655=""),"",IF(ROUND(MAX(0,MOD(I1655-G1655+0.5,1)-0.5)*1440,0)&gt;=الإعدادات!$B$8,ROUND(MAX(0,MOD(I1655-G1655+0.5,1)-0.5)*1440,0),0))</f>
        <v/>
      </c>
      <c r="N1655" s="18" t="str">
        <f aca="false">IF(OR(A1655="",B1655=""),"",IF(COUNTIFS(الإجازات!$A$2:$A$1001,B1655,الإجازات!$D$2:$D$1001,"&lt;="&amp;A1655,الإجازات!$E$2:$E$1001,"&gt;="&amp;A1655,الإجازات!$G$2:$G$1001,"مقبولة")=0,"",LOOKUP(2,1/((الإجازات!$A$2:$A$1001=B1655)*(الإجازات!$D$2:$D$1001&lt;=A1655)*(الإجازات!$E$2:$E$1001&gt;=A1655)*(الإجازات!$G$2:$G$1001="مقبولة")),الإجازات!$C$2:$C$1001)))</f>
        <v/>
      </c>
      <c r="O1655" s="17"/>
      <c r="P1655" s="23" t="str">
        <f aca="false">IF(B1655="","",IF(ISNA(MATCH(B1655,الموظفين!$A$2:$A$501,0)),"⚠ كود غير موجود",IF(O1655&lt;&gt;"",O1655,IF(N1655&lt;&gt;"",N1655,IF(H1655="",IF(AND(A1655&lt;&gt;"",WEEKDAY(A1655)=الإعدادات!$B$11),"راحة أسبوعية","غائب"),IF(I1655="","بدون انصراف",IF(N(K1655)&gt;0,"متأخر","حاضر")))))))</f>
        <v/>
      </c>
      <c r="Q1655" s="24" t="str">
        <f aca="false">IF(B1655="","",IF(OR(P1655="غائب",P1655="غياب",P1655="إجازة بدون راتب"),IFERROR(VLOOKUP(B1655,الموظفين!$A$2:$J$501,8,FALSE()),0),0))</f>
        <v/>
      </c>
      <c r="R1655" s="24" t="str">
        <f aca="false">IF(B1655="","",ROUND((N(K1655)+N(L1655))/60*IFERROR(VLOOKUP(B1655,الموظفين!$A$2:$J$501,8,FALSE()),0)/الإعدادات!$B$6*الإعدادات!$B$9,2))</f>
        <v/>
      </c>
      <c r="S1655" s="24" t="str">
        <f aca="false">IF(OR(B1655="",M1655=""),"",ROUND(M1655/60*IFERROR(VLOOKUP(B1655,الموظفين!$A$2:$J$501,9,FALSE()),0),2))</f>
        <v/>
      </c>
      <c r="T1655" s="17"/>
      <c r="U1655" s="23" t="str">
        <f aca="false">IF(OR(A1655="",B1655=""),"",A1655&amp;"|"&amp;B1655)</f>
        <v/>
      </c>
    </row>
    <row r="1656" customFormat="false" ht="15" hidden="false" customHeight="false" outlineLevel="0" collapsed="false">
      <c r="A1656" s="16"/>
      <c r="B1656" s="17"/>
      <c r="C1656" s="18" t="str">
        <f aca="false">IF($B1656="","",IFERROR(VLOOKUP($B1656,الموظفين!$A$2:$J$501,2,FALSE())&amp;"","⚠ كود غير موجود"))</f>
        <v/>
      </c>
      <c r="D1656" s="18" t="str">
        <f aca="false">IF($B1656="","",IFERROR(VLOOKUP($B1656,الموظفين!$A$2:$J$501,3,FALSE())&amp;"",""))</f>
        <v/>
      </c>
      <c r="E1656" s="18" t="str">
        <f aca="false">IF($B1656="","",IFERROR(VLOOKUP($B1656,الموظفين!$A$2:$J$501,5,FALSE())&amp;"",""))</f>
        <v/>
      </c>
      <c r="F1656" s="19" t="str">
        <f aca="false">IF($B1656="","",IFERROR(VLOOKUP($B1656,الموظفين!$A$2:$J$501,6,FALSE()),""))</f>
        <v/>
      </c>
      <c r="G1656" s="19" t="str">
        <f aca="false">IF($B1656="","",IFERROR(VLOOKUP($B1656,الموظفين!$A$2:$J$501,7,FALSE()),""))</f>
        <v/>
      </c>
      <c r="H1656" s="20"/>
      <c r="I1656" s="20"/>
      <c r="J1656" s="21" t="str">
        <f aca="false">IF(OR(H1656="",I1656=""),"",ROUND(MOD(I1656-H1656,1)*24,2))</f>
        <v/>
      </c>
      <c r="K1656" s="22" t="str">
        <f aca="false">IF(OR(H1656="",F1656=""),"",IF(ROUND(MAX(0,MOD(H1656-F1656+0.5,1)-0.5)*1440,0)&gt;IFERROR(VLOOKUP(E1656,الورديات!$A$2:$E$21,5,FALSE()),0),ROUND(MAX(0,MOD(H1656-F1656+0.5,1)-0.5)*1440,0),0))</f>
        <v/>
      </c>
      <c r="L1656" s="22" t="str">
        <f aca="false">IF(OR(I1656="",G1656=""),"",ROUND(MAX(0,MOD(G1656-I1656+0.5,1)-0.5)*1440,0))</f>
        <v/>
      </c>
      <c r="M1656" s="22" t="str">
        <f aca="false">IF(OR(I1656="",G1656=""),"",IF(ROUND(MAX(0,MOD(I1656-G1656+0.5,1)-0.5)*1440,0)&gt;=الإعدادات!$B$8,ROUND(MAX(0,MOD(I1656-G1656+0.5,1)-0.5)*1440,0),0))</f>
        <v/>
      </c>
      <c r="N1656" s="18" t="str">
        <f aca="false">IF(OR(A1656="",B1656=""),"",IF(COUNTIFS(الإجازات!$A$2:$A$1001,B1656,الإجازات!$D$2:$D$1001,"&lt;="&amp;A1656,الإجازات!$E$2:$E$1001,"&gt;="&amp;A1656,الإجازات!$G$2:$G$1001,"مقبولة")=0,"",LOOKUP(2,1/((الإجازات!$A$2:$A$1001=B1656)*(الإجازات!$D$2:$D$1001&lt;=A1656)*(الإجازات!$E$2:$E$1001&gt;=A1656)*(الإجازات!$G$2:$G$1001="مقبولة")),الإجازات!$C$2:$C$1001)))</f>
        <v/>
      </c>
      <c r="O1656" s="17"/>
      <c r="P1656" s="23" t="str">
        <f aca="false">IF(B1656="","",IF(ISNA(MATCH(B1656,الموظفين!$A$2:$A$501,0)),"⚠ كود غير موجود",IF(O1656&lt;&gt;"",O1656,IF(N1656&lt;&gt;"",N1656,IF(H1656="",IF(AND(A1656&lt;&gt;"",WEEKDAY(A1656)=الإعدادات!$B$11),"راحة أسبوعية","غائب"),IF(I1656="","بدون انصراف",IF(N(K1656)&gt;0,"متأخر","حاضر")))))))</f>
        <v/>
      </c>
      <c r="Q1656" s="24" t="str">
        <f aca="false">IF(B1656="","",IF(OR(P1656="غائب",P1656="غياب",P1656="إجازة بدون راتب"),IFERROR(VLOOKUP(B1656,الموظفين!$A$2:$J$501,8,FALSE()),0),0))</f>
        <v/>
      </c>
      <c r="R1656" s="24" t="str">
        <f aca="false">IF(B1656="","",ROUND((N(K1656)+N(L1656))/60*IFERROR(VLOOKUP(B1656,الموظفين!$A$2:$J$501,8,FALSE()),0)/الإعدادات!$B$6*الإعدادات!$B$9,2))</f>
        <v/>
      </c>
      <c r="S1656" s="24" t="str">
        <f aca="false">IF(OR(B1656="",M1656=""),"",ROUND(M1656/60*IFERROR(VLOOKUP(B1656,الموظفين!$A$2:$J$501,9,FALSE()),0),2))</f>
        <v/>
      </c>
      <c r="T1656" s="17"/>
      <c r="U1656" s="23" t="str">
        <f aca="false">IF(OR(A1656="",B1656=""),"",A1656&amp;"|"&amp;B1656)</f>
        <v/>
      </c>
    </row>
    <row r="1657" customFormat="false" ht="15" hidden="false" customHeight="false" outlineLevel="0" collapsed="false">
      <c r="A1657" s="16"/>
      <c r="B1657" s="17"/>
      <c r="C1657" s="18" t="str">
        <f aca="false">IF($B1657="","",IFERROR(VLOOKUP($B1657,الموظفين!$A$2:$J$501,2,FALSE())&amp;"","⚠ كود غير موجود"))</f>
        <v/>
      </c>
      <c r="D1657" s="18" t="str">
        <f aca="false">IF($B1657="","",IFERROR(VLOOKUP($B1657,الموظفين!$A$2:$J$501,3,FALSE())&amp;"",""))</f>
        <v/>
      </c>
      <c r="E1657" s="18" t="str">
        <f aca="false">IF($B1657="","",IFERROR(VLOOKUP($B1657,الموظفين!$A$2:$J$501,5,FALSE())&amp;"",""))</f>
        <v/>
      </c>
      <c r="F1657" s="19" t="str">
        <f aca="false">IF($B1657="","",IFERROR(VLOOKUP($B1657,الموظفين!$A$2:$J$501,6,FALSE()),""))</f>
        <v/>
      </c>
      <c r="G1657" s="19" t="str">
        <f aca="false">IF($B1657="","",IFERROR(VLOOKUP($B1657,الموظفين!$A$2:$J$501,7,FALSE()),""))</f>
        <v/>
      </c>
      <c r="H1657" s="20"/>
      <c r="I1657" s="20"/>
      <c r="J1657" s="21" t="str">
        <f aca="false">IF(OR(H1657="",I1657=""),"",ROUND(MOD(I1657-H1657,1)*24,2))</f>
        <v/>
      </c>
      <c r="K1657" s="22" t="str">
        <f aca="false">IF(OR(H1657="",F1657=""),"",IF(ROUND(MAX(0,MOD(H1657-F1657+0.5,1)-0.5)*1440,0)&gt;IFERROR(VLOOKUP(E1657,الورديات!$A$2:$E$21,5,FALSE()),0),ROUND(MAX(0,MOD(H1657-F1657+0.5,1)-0.5)*1440,0),0))</f>
        <v/>
      </c>
      <c r="L1657" s="22" t="str">
        <f aca="false">IF(OR(I1657="",G1657=""),"",ROUND(MAX(0,MOD(G1657-I1657+0.5,1)-0.5)*1440,0))</f>
        <v/>
      </c>
      <c r="M1657" s="22" t="str">
        <f aca="false">IF(OR(I1657="",G1657=""),"",IF(ROUND(MAX(0,MOD(I1657-G1657+0.5,1)-0.5)*1440,0)&gt;=الإعدادات!$B$8,ROUND(MAX(0,MOD(I1657-G1657+0.5,1)-0.5)*1440,0),0))</f>
        <v/>
      </c>
      <c r="N1657" s="18" t="str">
        <f aca="false">IF(OR(A1657="",B1657=""),"",IF(COUNTIFS(الإجازات!$A$2:$A$1001,B1657,الإجازات!$D$2:$D$1001,"&lt;="&amp;A1657,الإجازات!$E$2:$E$1001,"&gt;="&amp;A1657,الإجازات!$G$2:$G$1001,"مقبولة")=0,"",LOOKUP(2,1/((الإجازات!$A$2:$A$1001=B1657)*(الإجازات!$D$2:$D$1001&lt;=A1657)*(الإجازات!$E$2:$E$1001&gt;=A1657)*(الإجازات!$G$2:$G$1001="مقبولة")),الإجازات!$C$2:$C$1001)))</f>
        <v/>
      </c>
      <c r="O1657" s="17"/>
      <c r="P1657" s="23" t="str">
        <f aca="false">IF(B1657="","",IF(ISNA(MATCH(B1657,الموظفين!$A$2:$A$501,0)),"⚠ كود غير موجود",IF(O1657&lt;&gt;"",O1657,IF(N1657&lt;&gt;"",N1657,IF(H1657="",IF(AND(A1657&lt;&gt;"",WEEKDAY(A1657)=الإعدادات!$B$11),"راحة أسبوعية","غائب"),IF(I1657="","بدون انصراف",IF(N(K1657)&gt;0,"متأخر","حاضر")))))))</f>
        <v/>
      </c>
      <c r="Q1657" s="24" t="str">
        <f aca="false">IF(B1657="","",IF(OR(P1657="غائب",P1657="غياب",P1657="إجازة بدون راتب"),IFERROR(VLOOKUP(B1657,الموظفين!$A$2:$J$501,8,FALSE()),0),0))</f>
        <v/>
      </c>
      <c r="R1657" s="24" t="str">
        <f aca="false">IF(B1657="","",ROUND((N(K1657)+N(L1657))/60*IFERROR(VLOOKUP(B1657,الموظفين!$A$2:$J$501,8,FALSE()),0)/الإعدادات!$B$6*الإعدادات!$B$9,2))</f>
        <v/>
      </c>
      <c r="S1657" s="24" t="str">
        <f aca="false">IF(OR(B1657="",M1657=""),"",ROUND(M1657/60*IFERROR(VLOOKUP(B1657,الموظفين!$A$2:$J$501,9,FALSE()),0),2))</f>
        <v/>
      </c>
      <c r="T1657" s="17"/>
      <c r="U1657" s="23" t="str">
        <f aca="false">IF(OR(A1657="",B1657=""),"",A1657&amp;"|"&amp;B1657)</f>
        <v/>
      </c>
    </row>
    <row r="1658" customFormat="false" ht="15" hidden="false" customHeight="false" outlineLevel="0" collapsed="false">
      <c r="A1658" s="16"/>
      <c r="B1658" s="17"/>
      <c r="C1658" s="18" t="str">
        <f aca="false">IF($B1658="","",IFERROR(VLOOKUP($B1658,الموظفين!$A$2:$J$501,2,FALSE())&amp;"","⚠ كود غير موجود"))</f>
        <v/>
      </c>
      <c r="D1658" s="18" t="str">
        <f aca="false">IF($B1658="","",IFERROR(VLOOKUP($B1658,الموظفين!$A$2:$J$501,3,FALSE())&amp;"",""))</f>
        <v/>
      </c>
      <c r="E1658" s="18" t="str">
        <f aca="false">IF($B1658="","",IFERROR(VLOOKUP($B1658,الموظفين!$A$2:$J$501,5,FALSE())&amp;"",""))</f>
        <v/>
      </c>
      <c r="F1658" s="19" t="str">
        <f aca="false">IF($B1658="","",IFERROR(VLOOKUP($B1658,الموظفين!$A$2:$J$501,6,FALSE()),""))</f>
        <v/>
      </c>
      <c r="G1658" s="19" t="str">
        <f aca="false">IF($B1658="","",IFERROR(VLOOKUP($B1658,الموظفين!$A$2:$J$501,7,FALSE()),""))</f>
        <v/>
      </c>
      <c r="H1658" s="20"/>
      <c r="I1658" s="20"/>
      <c r="J1658" s="21" t="str">
        <f aca="false">IF(OR(H1658="",I1658=""),"",ROUND(MOD(I1658-H1658,1)*24,2))</f>
        <v/>
      </c>
      <c r="K1658" s="22" t="str">
        <f aca="false">IF(OR(H1658="",F1658=""),"",IF(ROUND(MAX(0,MOD(H1658-F1658+0.5,1)-0.5)*1440,0)&gt;IFERROR(VLOOKUP(E1658,الورديات!$A$2:$E$21,5,FALSE()),0),ROUND(MAX(0,MOD(H1658-F1658+0.5,1)-0.5)*1440,0),0))</f>
        <v/>
      </c>
      <c r="L1658" s="22" t="str">
        <f aca="false">IF(OR(I1658="",G1658=""),"",ROUND(MAX(0,MOD(G1658-I1658+0.5,1)-0.5)*1440,0))</f>
        <v/>
      </c>
      <c r="M1658" s="22" t="str">
        <f aca="false">IF(OR(I1658="",G1658=""),"",IF(ROUND(MAX(0,MOD(I1658-G1658+0.5,1)-0.5)*1440,0)&gt;=الإعدادات!$B$8,ROUND(MAX(0,MOD(I1658-G1658+0.5,1)-0.5)*1440,0),0))</f>
        <v/>
      </c>
      <c r="N1658" s="18" t="str">
        <f aca="false">IF(OR(A1658="",B1658=""),"",IF(COUNTIFS(الإجازات!$A$2:$A$1001,B1658,الإجازات!$D$2:$D$1001,"&lt;="&amp;A1658,الإجازات!$E$2:$E$1001,"&gt;="&amp;A1658,الإجازات!$G$2:$G$1001,"مقبولة")=0,"",LOOKUP(2,1/((الإجازات!$A$2:$A$1001=B1658)*(الإجازات!$D$2:$D$1001&lt;=A1658)*(الإجازات!$E$2:$E$1001&gt;=A1658)*(الإجازات!$G$2:$G$1001="مقبولة")),الإجازات!$C$2:$C$1001)))</f>
        <v/>
      </c>
      <c r="O1658" s="17"/>
      <c r="P1658" s="23" t="str">
        <f aca="false">IF(B1658="","",IF(ISNA(MATCH(B1658,الموظفين!$A$2:$A$501,0)),"⚠ كود غير موجود",IF(O1658&lt;&gt;"",O1658,IF(N1658&lt;&gt;"",N1658,IF(H1658="",IF(AND(A1658&lt;&gt;"",WEEKDAY(A1658)=الإعدادات!$B$11),"راحة أسبوعية","غائب"),IF(I1658="","بدون انصراف",IF(N(K1658)&gt;0,"متأخر","حاضر")))))))</f>
        <v/>
      </c>
      <c r="Q1658" s="24" t="str">
        <f aca="false">IF(B1658="","",IF(OR(P1658="غائب",P1658="غياب",P1658="إجازة بدون راتب"),IFERROR(VLOOKUP(B1658,الموظفين!$A$2:$J$501,8,FALSE()),0),0))</f>
        <v/>
      </c>
      <c r="R1658" s="24" t="str">
        <f aca="false">IF(B1658="","",ROUND((N(K1658)+N(L1658))/60*IFERROR(VLOOKUP(B1658,الموظفين!$A$2:$J$501,8,FALSE()),0)/الإعدادات!$B$6*الإعدادات!$B$9,2))</f>
        <v/>
      </c>
      <c r="S1658" s="24" t="str">
        <f aca="false">IF(OR(B1658="",M1658=""),"",ROUND(M1658/60*IFERROR(VLOOKUP(B1658,الموظفين!$A$2:$J$501,9,FALSE()),0),2))</f>
        <v/>
      </c>
      <c r="T1658" s="17"/>
      <c r="U1658" s="23" t="str">
        <f aca="false">IF(OR(A1658="",B1658=""),"",A1658&amp;"|"&amp;B1658)</f>
        <v/>
      </c>
    </row>
    <row r="1659" customFormat="false" ht="15" hidden="false" customHeight="false" outlineLevel="0" collapsed="false">
      <c r="A1659" s="16"/>
      <c r="B1659" s="17"/>
      <c r="C1659" s="18" t="str">
        <f aca="false">IF($B1659="","",IFERROR(VLOOKUP($B1659,الموظفين!$A$2:$J$501,2,FALSE())&amp;"","⚠ كود غير موجود"))</f>
        <v/>
      </c>
      <c r="D1659" s="18" t="str">
        <f aca="false">IF($B1659="","",IFERROR(VLOOKUP($B1659,الموظفين!$A$2:$J$501,3,FALSE())&amp;"",""))</f>
        <v/>
      </c>
      <c r="E1659" s="18" t="str">
        <f aca="false">IF($B1659="","",IFERROR(VLOOKUP($B1659,الموظفين!$A$2:$J$501,5,FALSE())&amp;"",""))</f>
        <v/>
      </c>
      <c r="F1659" s="19" t="str">
        <f aca="false">IF($B1659="","",IFERROR(VLOOKUP($B1659,الموظفين!$A$2:$J$501,6,FALSE()),""))</f>
        <v/>
      </c>
      <c r="G1659" s="19" t="str">
        <f aca="false">IF($B1659="","",IFERROR(VLOOKUP($B1659,الموظفين!$A$2:$J$501,7,FALSE()),""))</f>
        <v/>
      </c>
      <c r="H1659" s="20"/>
      <c r="I1659" s="20"/>
      <c r="J1659" s="21" t="str">
        <f aca="false">IF(OR(H1659="",I1659=""),"",ROUND(MOD(I1659-H1659,1)*24,2))</f>
        <v/>
      </c>
      <c r="K1659" s="22" t="str">
        <f aca="false">IF(OR(H1659="",F1659=""),"",IF(ROUND(MAX(0,MOD(H1659-F1659+0.5,1)-0.5)*1440,0)&gt;IFERROR(VLOOKUP(E1659,الورديات!$A$2:$E$21,5,FALSE()),0),ROUND(MAX(0,MOD(H1659-F1659+0.5,1)-0.5)*1440,0),0))</f>
        <v/>
      </c>
      <c r="L1659" s="22" t="str">
        <f aca="false">IF(OR(I1659="",G1659=""),"",ROUND(MAX(0,MOD(G1659-I1659+0.5,1)-0.5)*1440,0))</f>
        <v/>
      </c>
      <c r="M1659" s="22" t="str">
        <f aca="false">IF(OR(I1659="",G1659=""),"",IF(ROUND(MAX(0,MOD(I1659-G1659+0.5,1)-0.5)*1440,0)&gt;=الإعدادات!$B$8,ROUND(MAX(0,MOD(I1659-G1659+0.5,1)-0.5)*1440,0),0))</f>
        <v/>
      </c>
      <c r="N1659" s="18" t="str">
        <f aca="false">IF(OR(A1659="",B1659=""),"",IF(COUNTIFS(الإجازات!$A$2:$A$1001,B1659,الإجازات!$D$2:$D$1001,"&lt;="&amp;A1659,الإجازات!$E$2:$E$1001,"&gt;="&amp;A1659,الإجازات!$G$2:$G$1001,"مقبولة")=0,"",LOOKUP(2,1/((الإجازات!$A$2:$A$1001=B1659)*(الإجازات!$D$2:$D$1001&lt;=A1659)*(الإجازات!$E$2:$E$1001&gt;=A1659)*(الإجازات!$G$2:$G$1001="مقبولة")),الإجازات!$C$2:$C$1001)))</f>
        <v/>
      </c>
      <c r="O1659" s="17"/>
      <c r="P1659" s="23" t="str">
        <f aca="false">IF(B1659="","",IF(ISNA(MATCH(B1659,الموظفين!$A$2:$A$501,0)),"⚠ كود غير موجود",IF(O1659&lt;&gt;"",O1659,IF(N1659&lt;&gt;"",N1659,IF(H1659="",IF(AND(A1659&lt;&gt;"",WEEKDAY(A1659)=الإعدادات!$B$11),"راحة أسبوعية","غائب"),IF(I1659="","بدون انصراف",IF(N(K1659)&gt;0,"متأخر","حاضر")))))))</f>
        <v/>
      </c>
      <c r="Q1659" s="24" t="str">
        <f aca="false">IF(B1659="","",IF(OR(P1659="غائب",P1659="غياب",P1659="إجازة بدون راتب"),IFERROR(VLOOKUP(B1659,الموظفين!$A$2:$J$501,8,FALSE()),0),0))</f>
        <v/>
      </c>
      <c r="R1659" s="24" t="str">
        <f aca="false">IF(B1659="","",ROUND((N(K1659)+N(L1659))/60*IFERROR(VLOOKUP(B1659,الموظفين!$A$2:$J$501,8,FALSE()),0)/الإعدادات!$B$6*الإعدادات!$B$9,2))</f>
        <v/>
      </c>
      <c r="S1659" s="24" t="str">
        <f aca="false">IF(OR(B1659="",M1659=""),"",ROUND(M1659/60*IFERROR(VLOOKUP(B1659,الموظفين!$A$2:$J$501,9,FALSE()),0),2))</f>
        <v/>
      </c>
      <c r="T1659" s="17"/>
      <c r="U1659" s="23" t="str">
        <f aca="false">IF(OR(A1659="",B1659=""),"",A1659&amp;"|"&amp;B1659)</f>
        <v/>
      </c>
    </row>
    <row r="1660" customFormat="false" ht="15" hidden="false" customHeight="false" outlineLevel="0" collapsed="false">
      <c r="A1660" s="16"/>
      <c r="B1660" s="17"/>
      <c r="C1660" s="18" t="str">
        <f aca="false">IF($B1660="","",IFERROR(VLOOKUP($B1660,الموظفين!$A$2:$J$501,2,FALSE())&amp;"","⚠ كود غير موجود"))</f>
        <v/>
      </c>
      <c r="D1660" s="18" t="str">
        <f aca="false">IF($B1660="","",IFERROR(VLOOKUP($B1660,الموظفين!$A$2:$J$501,3,FALSE())&amp;"",""))</f>
        <v/>
      </c>
      <c r="E1660" s="18" t="str">
        <f aca="false">IF($B1660="","",IFERROR(VLOOKUP($B1660,الموظفين!$A$2:$J$501,5,FALSE())&amp;"",""))</f>
        <v/>
      </c>
      <c r="F1660" s="19" t="str">
        <f aca="false">IF($B1660="","",IFERROR(VLOOKUP($B1660,الموظفين!$A$2:$J$501,6,FALSE()),""))</f>
        <v/>
      </c>
      <c r="G1660" s="19" t="str">
        <f aca="false">IF($B1660="","",IFERROR(VLOOKUP($B1660,الموظفين!$A$2:$J$501,7,FALSE()),""))</f>
        <v/>
      </c>
      <c r="H1660" s="20"/>
      <c r="I1660" s="20"/>
      <c r="J1660" s="21" t="str">
        <f aca="false">IF(OR(H1660="",I1660=""),"",ROUND(MOD(I1660-H1660,1)*24,2))</f>
        <v/>
      </c>
      <c r="K1660" s="22" t="str">
        <f aca="false">IF(OR(H1660="",F1660=""),"",IF(ROUND(MAX(0,MOD(H1660-F1660+0.5,1)-0.5)*1440,0)&gt;IFERROR(VLOOKUP(E1660,الورديات!$A$2:$E$21,5,FALSE()),0),ROUND(MAX(0,MOD(H1660-F1660+0.5,1)-0.5)*1440,0),0))</f>
        <v/>
      </c>
      <c r="L1660" s="22" t="str">
        <f aca="false">IF(OR(I1660="",G1660=""),"",ROUND(MAX(0,MOD(G1660-I1660+0.5,1)-0.5)*1440,0))</f>
        <v/>
      </c>
      <c r="M1660" s="22" t="str">
        <f aca="false">IF(OR(I1660="",G1660=""),"",IF(ROUND(MAX(0,MOD(I1660-G1660+0.5,1)-0.5)*1440,0)&gt;=الإعدادات!$B$8,ROUND(MAX(0,MOD(I1660-G1660+0.5,1)-0.5)*1440,0),0))</f>
        <v/>
      </c>
      <c r="N1660" s="18" t="str">
        <f aca="false">IF(OR(A1660="",B1660=""),"",IF(COUNTIFS(الإجازات!$A$2:$A$1001,B1660,الإجازات!$D$2:$D$1001,"&lt;="&amp;A1660,الإجازات!$E$2:$E$1001,"&gt;="&amp;A1660,الإجازات!$G$2:$G$1001,"مقبولة")=0,"",LOOKUP(2,1/((الإجازات!$A$2:$A$1001=B1660)*(الإجازات!$D$2:$D$1001&lt;=A1660)*(الإجازات!$E$2:$E$1001&gt;=A1660)*(الإجازات!$G$2:$G$1001="مقبولة")),الإجازات!$C$2:$C$1001)))</f>
        <v/>
      </c>
      <c r="O1660" s="17"/>
      <c r="P1660" s="23" t="str">
        <f aca="false">IF(B1660="","",IF(ISNA(MATCH(B1660,الموظفين!$A$2:$A$501,0)),"⚠ كود غير موجود",IF(O1660&lt;&gt;"",O1660,IF(N1660&lt;&gt;"",N1660,IF(H1660="",IF(AND(A1660&lt;&gt;"",WEEKDAY(A1660)=الإعدادات!$B$11),"راحة أسبوعية","غائب"),IF(I1660="","بدون انصراف",IF(N(K1660)&gt;0,"متأخر","حاضر")))))))</f>
        <v/>
      </c>
      <c r="Q1660" s="24" t="str">
        <f aca="false">IF(B1660="","",IF(OR(P1660="غائب",P1660="غياب",P1660="إجازة بدون راتب"),IFERROR(VLOOKUP(B1660,الموظفين!$A$2:$J$501,8,FALSE()),0),0))</f>
        <v/>
      </c>
      <c r="R1660" s="24" t="str">
        <f aca="false">IF(B1660="","",ROUND((N(K1660)+N(L1660))/60*IFERROR(VLOOKUP(B1660,الموظفين!$A$2:$J$501,8,FALSE()),0)/الإعدادات!$B$6*الإعدادات!$B$9,2))</f>
        <v/>
      </c>
      <c r="S1660" s="24" t="str">
        <f aca="false">IF(OR(B1660="",M1660=""),"",ROUND(M1660/60*IFERROR(VLOOKUP(B1660,الموظفين!$A$2:$J$501,9,FALSE()),0),2))</f>
        <v/>
      </c>
      <c r="T1660" s="17"/>
      <c r="U1660" s="23" t="str">
        <f aca="false">IF(OR(A1660="",B1660=""),"",A1660&amp;"|"&amp;B1660)</f>
        <v/>
      </c>
    </row>
    <row r="1661" customFormat="false" ht="15" hidden="false" customHeight="false" outlineLevel="0" collapsed="false">
      <c r="A1661" s="16"/>
      <c r="B1661" s="17"/>
      <c r="C1661" s="18" t="str">
        <f aca="false">IF($B1661="","",IFERROR(VLOOKUP($B1661,الموظفين!$A$2:$J$501,2,FALSE())&amp;"","⚠ كود غير موجود"))</f>
        <v/>
      </c>
      <c r="D1661" s="18" t="str">
        <f aca="false">IF($B1661="","",IFERROR(VLOOKUP($B1661,الموظفين!$A$2:$J$501,3,FALSE())&amp;"",""))</f>
        <v/>
      </c>
      <c r="E1661" s="18" t="str">
        <f aca="false">IF($B1661="","",IFERROR(VLOOKUP($B1661,الموظفين!$A$2:$J$501,5,FALSE())&amp;"",""))</f>
        <v/>
      </c>
      <c r="F1661" s="19" t="str">
        <f aca="false">IF($B1661="","",IFERROR(VLOOKUP($B1661,الموظفين!$A$2:$J$501,6,FALSE()),""))</f>
        <v/>
      </c>
      <c r="G1661" s="19" t="str">
        <f aca="false">IF($B1661="","",IFERROR(VLOOKUP($B1661,الموظفين!$A$2:$J$501,7,FALSE()),""))</f>
        <v/>
      </c>
      <c r="H1661" s="20"/>
      <c r="I1661" s="20"/>
      <c r="J1661" s="21" t="str">
        <f aca="false">IF(OR(H1661="",I1661=""),"",ROUND(MOD(I1661-H1661,1)*24,2))</f>
        <v/>
      </c>
      <c r="K1661" s="22" t="str">
        <f aca="false">IF(OR(H1661="",F1661=""),"",IF(ROUND(MAX(0,MOD(H1661-F1661+0.5,1)-0.5)*1440,0)&gt;IFERROR(VLOOKUP(E1661,الورديات!$A$2:$E$21,5,FALSE()),0),ROUND(MAX(0,MOD(H1661-F1661+0.5,1)-0.5)*1440,0),0))</f>
        <v/>
      </c>
      <c r="L1661" s="22" t="str">
        <f aca="false">IF(OR(I1661="",G1661=""),"",ROUND(MAX(0,MOD(G1661-I1661+0.5,1)-0.5)*1440,0))</f>
        <v/>
      </c>
      <c r="M1661" s="22" t="str">
        <f aca="false">IF(OR(I1661="",G1661=""),"",IF(ROUND(MAX(0,MOD(I1661-G1661+0.5,1)-0.5)*1440,0)&gt;=الإعدادات!$B$8,ROUND(MAX(0,MOD(I1661-G1661+0.5,1)-0.5)*1440,0),0))</f>
        <v/>
      </c>
      <c r="N1661" s="18" t="str">
        <f aca="false">IF(OR(A1661="",B1661=""),"",IF(COUNTIFS(الإجازات!$A$2:$A$1001,B1661,الإجازات!$D$2:$D$1001,"&lt;="&amp;A1661,الإجازات!$E$2:$E$1001,"&gt;="&amp;A1661,الإجازات!$G$2:$G$1001,"مقبولة")=0,"",LOOKUP(2,1/((الإجازات!$A$2:$A$1001=B1661)*(الإجازات!$D$2:$D$1001&lt;=A1661)*(الإجازات!$E$2:$E$1001&gt;=A1661)*(الإجازات!$G$2:$G$1001="مقبولة")),الإجازات!$C$2:$C$1001)))</f>
        <v/>
      </c>
      <c r="O1661" s="17"/>
      <c r="P1661" s="23" t="str">
        <f aca="false">IF(B1661="","",IF(ISNA(MATCH(B1661,الموظفين!$A$2:$A$501,0)),"⚠ كود غير موجود",IF(O1661&lt;&gt;"",O1661,IF(N1661&lt;&gt;"",N1661,IF(H1661="",IF(AND(A1661&lt;&gt;"",WEEKDAY(A1661)=الإعدادات!$B$11),"راحة أسبوعية","غائب"),IF(I1661="","بدون انصراف",IF(N(K1661)&gt;0,"متأخر","حاضر")))))))</f>
        <v/>
      </c>
      <c r="Q1661" s="24" t="str">
        <f aca="false">IF(B1661="","",IF(OR(P1661="غائب",P1661="غياب",P1661="إجازة بدون راتب"),IFERROR(VLOOKUP(B1661,الموظفين!$A$2:$J$501,8,FALSE()),0),0))</f>
        <v/>
      </c>
      <c r="R1661" s="24" t="str">
        <f aca="false">IF(B1661="","",ROUND((N(K1661)+N(L1661))/60*IFERROR(VLOOKUP(B1661,الموظفين!$A$2:$J$501,8,FALSE()),0)/الإعدادات!$B$6*الإعدادات!$B$9,2))</f>
        <v/>
      </c>
      <c r="S1661" s="24" t="str">
        <f aca="false">IF(OR(B1661="",M1661=""),"",ROUND(M1661/60*IFERROR(VLOOKUP(B1661,الموظفين!$A$2:$J$501,9,FALSE()),0),2))</f>
        <v/>
      </c>
      <c r="T1661" s="17"/>
      <c r="U1661" s="23" t="str">
        <f aca="false">IF(OR(A1661="",B1661=""),"",A1661&amp;"|"&amp;B1661)</f>
        <v/>
      </c>
    </row>
    <row r="1662" customFormat="false" ht="15" hidden="false" customHeight="false" outlineLevel="0" collapsed="false">
      <c r="A1662" s="16"/>
      <c r="B1662" s="17"/>
      <c r="C1662" s="18" t="str">
        <f aca="false">IF($B1662="","",IFERROR(VLOOKUP($B1662,الموظفين!$A$2:$J$501,2,FALSE())&amp;"","⚠ كود غير موجود"))</f>
        <v/>
      </c>
      <c r="D1662" s="18" t="str">
        <f aca="false">IF($B1662="","",IFERROR(VLOOKUP($B1662,الموظفين!$A$2:$J$501,3,FALSE())&amp;"",""))</f>
        <v/>
      </c>
      <c r="E1662" s="18" t="str">
        <f aca="false">IF($B1662="","",IFERROR(VLOOKUP($B1662,الموظفين!$A$2:$J$501,5,FALSE())&amp;"",""))</f>
        <v/>
      </c>
      <c r="F1662" s="19" t="str">
        <f aca="false">IF($B1662="","",IFERROR(VLOOKUP($B1662,الموظفين!$A$2:$J$501,6,FALSE()),""))</f>
        <v/>
      </c>
      <c r="G1662" s="19" t="str">
        <f aca="false">IF($B1662="","",IFERROR(VLOOKUP($B1662,الموظفين!$A$2:$J$501,7,FALSE()),""))</f>
        <v/>
      </c>
      <c r="H1662" s="20"/>
      <c r="I1662" s="20"/>
      <c r="J1662" s="21" t="str">
        <f aca="false">IF(OR(H1662="",I1662=""),"",ROUND(MOD(I1662-H1662,1)*24,2))</f>
        <v/>
      </c>
      <c r="K1662" s="22" t="str">
        <f aca="false">IF(OR(H1662="",F1662=""),"",IF(ROUND(MAX(0,MOD(H1662-F1662+0.5,1)-0.5)*1440,0)&gt;IFERROR(VLOOKUP(E1662,الورديات!$A$2:$E$21,5,FALSE()),0),ROUND(MAX(0,MOD(H1662-F1662+0.5,1)-0.5)*1440,0),0))</f>
        <v/>
      </c>
      <c r="L1662" s="22" t="str">
        <f aca="false">IF(OR(I1662="",G1662=""),"",ROUND(MAX(0,MOD(G1662-I1662+0.5,1)-0.5)*1440,0))</f>
        <v/>
      </c>
      <c r="M1662" s="22" t="str">
        <f aca="false">IF(OR(I1662="",G1662=""),"",IF(ROUND(MAX(0,MOD(I1662-G1662+0.5,1)-0.5)*1440,0)&gt;=الإعدادات!$B$8,ROUND(MAX(0,MOD(I1662-G1662+0.5,1)-0.5)*1440,0),0))</f>
        <v/>
      </c>
      <c r="N1662" s="18" t="str">
        <f aca="false">IF(OR(A1662="",B1662=""),"",IF(COUNTIFS(الإجازات!$A$2:$A$1001,B1662,الإجازات!$D$2:$D$1001,"&lt;="&amp;A1662,الإجازات!$E$2:$E$1001,"&gt;="&amp;A1662,الإجازات!$G$2:$G$1001,"مقبولة")=0,"",LOOKUP(2,1/((الإجازات!$A$2:$A$1001=B1662)*(الإجازات!$D$2:$D$1001&lt;=A1662)*(الإجازات!$E$2:$E$1001&gt;=A1662)*(الإجازات!$G$2:$G$1001="مقبولة")),الإجازات!$C$2:$C$1001)))</f>
        <v/>
      </c>
      <c r="O1662" s="17"/>
      <c r="P1662" s="23" t="str">
        <f aca="false">IF(B1662="","",IF(ISNA(MATCH(B1662,الموظفين!$A$2:$A$501,0)),"⚠ كود غير موجود",IF(O1662&lt;&gt;"",O1662,IF(N1662&lt;&gt;"",N1662,IF(H1662="",IF(AND(A1662&lt;&gt;"",WEEKDAY(A1662)=الإعدادات!$B$11),"راحة أسبوعية","غائب"),IF(I1662="","بدون انصراف",IF(N(K1662)&gt;0,"متأخر","حاضر")))))))</f>
        <v/>
      </c>
      <c r="Q1662" s="24" t="str">
        <f aca="false">IF(B1662="","",IF(OR(P1662="غائب",P1662="غياب",P1662="إجازة بدون راتب"),IFERROR(VLOOKUP(B1662,الموظفين!$A$2:$J$501,8,FALSE()),0),0))</f>
        <v/>
      </c>
      <c r="R1662" s="24" t="str">
        <f aca="false">IF(B1662="","",ROUND((N(K1662)+N(L1662))/60*IFERROR(VLOOKUP(B1662,الموظفين!$A$2:$J$501,8,FALSE()),0)/الإعدادات!$B$6*الإعدادات!$B$9,2))</f>
        <v/>
      </c>
      <c r="S1662" s="24" t="str">
        <f aca="false">IF(OR(B1662="",M1662=""),"",ROUND(M1662/60*IFERROR(VLOOKUP(B1662,الموظفين!$A$2:$J$501,9,FALSE()),0),2))</f>
        <v/>
      </c>
      <c r="T1662" s="17"/>
      <c r="U1662" s="23" t="str">
        <f aca="false">IF(OR(A1662="",B1662=""),"",A1662&amp;"|"&amp;B1662)</f>
        <v/>
      </c>
    </row>
    <row r="1663" customFormat="false" ht="15" hidden="false" customHeight="false" outlineLevel="0" collapsed="false">
      <c r="A1663" s="16"/>
      <c r="B1663" s="17"/>
      <c r="C1663" s="18" t="str">
        <f aca="false">IF($B1663="","",IFERROR(VLOOKUP($B1663,الموظفين!$A$2:$J$501,2,FALSE())&amp;"","⚠ كود غير موجود"))</f>
        <v/>
      </c>
      <c r="D1663" s="18" t="str">
        <f aca="false">IF($B1663="","",IFERROR(VLOOKUP($B1663,الموظفين!$A$2:$J$501,3,FALSE())&amp;"",""))</f>
        <v/>
      </c>
      <c r="E1663" s="18" t="str">
        <f aca="false">IF($B1663="","",IFERROR(VLOOKUP($B1663,الموظفين!$A$2:$J$501,5,FALSE())&amp;"",""))</f>
        <v/>
      </c>
      <c r="F1663" s="19" t="str">
        <f aca="false">IF($B1663="","",IFERROR(VLOOKUP($B1663,الموظفين!$A$2:$J$501,6,FALSE()),""))</f>
        <v/>
      </c>
      <c r="G1663" s="19" t="str">
        <f aca="false">IF($B1663="","",IFERROR(VLOOKUP($B1663,الموظفين!$A$2:$J$501,7,FALSE()),""))</f>
        <v/>
      </c>
      <c r="H1663" s="20"/>
      <c r="I1663" s="20"/>
      <c r="J1663" s="21" t="str">
        <f aca="false">IF(OR(H1663="",I1663=""),"",ROUND(MOD(I1663-H1663,1)*24,2))</f>
        <v/>
      </c>
      <c r="K1663" s="22" t="str">
        <f aca="false">IF(OR(H1663="",F1663=""),"",IF(ROUND(MAX(0,MOD(H1663-F1663+0.5,1)-0.5)*1440,0)&gt;IFERROR(VLOOKUP(E1663,الورديات!$A$2:$E$21,5,FALSE()),0),ROUND(MAX(0,MOD(H1663-F1663+0.5,1)-0.5)*1440,0),0))</f>
        <v/>
      </c>
      <c r="L1663" s="22" t="str">
        <f aca="false">IF(OR(I1663="",G1663=""),"",ROUND(MAX(0,MOD(G1663-I1663+0.5,1)-0.5)*1440,0))</f>
        <v/>
      </c>
      <c r="M1663" s="22" t="str">
        <f aca="false">IF(OR(I1663="",G1663=""),"",IF(ROUND(MAX(0,MOD(I1663-G1663+0.5,1)-0.5)*1440,0)&gt;=الإعدادات!$B$8,ROUND(MAX(0,MOD(I1663-G1663+0.5,1)-0.5)*1440,0),0))</f>
        <v/>
      </c>
      <c r="N1663" s="18" t="str">
        <f aca="false">IF(OR(A1663="",B1663=""),"",IF(COUNTIFS(الإجازات!$A$2:$A$1001,B1663,الإجازات!$D$2:$D$1001,"&lt;="&amp;A1663,الإجازات!$E$2:$E$1001,"&gt;="&amp;A1663,الإجازات!$G$2:$G$1001,"مقبولة")=0,"",LOOKUP(2,1/((الإجازات!$A$2:$A$1001=B1663)*(الإجازات!$D$2:$D$1001&lt;=A1663)*(الإجازات!$E$2:$E$1001&gt;=A1663)*(الإجازات!$G$2:$G$1001="مقبولة")),الإجازات!$C$2:$C$1001)))</f>
        <v/>
      </c>
      <c r="O1663" s="17"/>
      <c r="P1663" s="23" t="str">
        <f aca="false">IF(B1663="","",IF(ISNA(MATCH(B1663,الموظفين!$A$2:$A$501,0)),"⚠ كود غير موجود",IF(O1663&lt;&gt;"",O1663,IF(N1663&lt;&gt;"",N1663,IF(H1663="",IF(AND(A1663&lt;&gt;"",WEEKDAY(A1663)=الإعدادات!$B$11),"راحة أسبوعية","غائب"),IF(I1663="","بدون انصراف",IF(N(K1663)&gt;0,"متأخر","حاضر")))))))</f>
        <v/>
      </c>
      <c r="Q1663" s="24" t="str">
        <f aca="false">IF(B1663="","",IF(OR(P1663="غائب",P1663="غياب",P1663="إجازة بدون راتب"),IFERROR(VLOOKUP(B1663,الموظفين!$A$2:$J$501,8,FALSE()),0),0))</f>
        <v/>
      </c>
      <c r="R1663" s="24" t="str">
        <f aca="false">IF(B1663="","",ROUND((N(K1663)+N(L1663))/60*IFERROR(VLOOKUP(B1663,الموظفين!$A$2:$J$501,8,FALSE()),0)/الإعدادات!$B$6*الإعدادات!$B$9,2))</f>
        <v/>
      </c>
      <c r="S1663" s="24" t="str">
        <f aca="false">IF(OR(B1663="",M1663=""),"",ROUND(M1663/60*IFERROR(VLOOKUP(B1663,الموظفين!$A$2:$J$501,9,FALSE()),0),2))</f>
        <v/>
      </c>
      <c r="T1663" s="17"/>
      <c r="U1663" s="23" t="str">
        <f aca="false">IF(OR(A1663="",B1663=""),"",A1663&amp;"|"&amp;B1663)</f>
        <v/>
      </c>
    </row>
    <row r="1664" customFormat="false" ht="15" hidden="false" customHeight="false" outlineLevel="0" collapsed="false">
      <c r="A1664" s="16"/>
      <c r="B1664" s="17"/>
      <c r="C1664" s="18" t="str">
        <f aca="false">IF($B1664="","",IFERROR(VLOOKUP($B1664,الموظفين!$A$2:$J$501,2,FALSE())&amp;"","⚠ كود غير موجود"))</f>
        <v/>
      </c>
      <c r="D1664" s="18" t="str">
        <f aca="false">IF($B1664="","",IFERROR(VLOOKUP($B1664,الموظفين!$A$2:$J$501,3,FALSE())&amp;"",""))</f>
        <v/>
      </c>
      <c r="E1664" s="18" t="str">
        <f aca="false">IF($B1664="","",IFERROR(VLOOKUP($B1664,الموظفين!$A$2:$J$501,5,FALSE())&amp;"",""))</f>
        <v/>
      </c>
      <c r="F1664" s="19" t="str">
        <f aca="false">IF($B1664="","",IFERROR(VLOOKUP($B1664,الموظفين!$A$2:$J$501,6,FALSE()),""))</f>
        <v/>
      </c>
      <c r="G1664" s="19" t="str">
        <f aca="false">IF($B1664="","",IFERROR(VLOOKUP($B1664,الموظفين!$A$2:$J$501,7,FALSE()),""))</f>
        <v/>
      </c>
      <c r="H1664" s="20"/>
      <c r="I1664" s="20"/>
      <c r="J1664" s="21" t="str">
        <f aca="false">IF(OR(H1664="",I1664=""),"",ROUND(MOD(I1664-H1664,1)*24,2))</f>
        <v/>
      </c>
      <c r="K1664" s="22" t="str">
        <f aca="false">IF(OR(H1664="",F1664=""),"",IF(ROUND(MAX(0,MOD(H1664-F1664+0.5,1)-0.5)*1440,0)&gt;IFERROR(VLOOKUP(E1664,الورديات!$A$2:$E$21,5,FALSE()),0),ROUND(MAX(0,MOD(H1664-F1664+0.5,1)-0.5)*1440,0),0))</f>
        <v/>
      </c>
      <c r="L1664" s="22" t="str">
        <f aca="false">IF(OR(I1664="",G1664=""),"",ROUND(MAX(0,MOD(G1664-I1664+0.5,1)-0.5)*1440,0))</f>
        <v/>
      </c>
      <c r="M1664" s="22" t="str">
        <f aca="false">IF(OR(I1664="",G1664=""),"",IF(ROUND(MAX(0,MOD(I1664-G1664+0.5,1)-0.5)*1440,0)&gt;=الإعدادات!$B$8,ROUND(MAX(0,MOD(I1664-G1664+0.5,1)-0.5)*1440,0),0))</f>
        <v/>
      </c>
      <c r="N1664" s="18" t="str">
        <f aca="false">IF(OR(A1664="",B1664=""),"",IF(COUNTIFS(الإجازات!$A$2:$A$1001,B1664,الإجازات!$D$2:$D$1001,"&lt;="&amp;A1664,الإجازات!$E$2:$E$1001,"&gt;="&amp;A1664,الإجازات!$G$2:$G$1001,"مقبولة")=0,"",LOOKUP(2,1/((الإجازات!$A$2:$A$1001=B1664)*(الإجازات!$D$2:$D$1001&lt;=A1664)*(الإجازات!$E$2:$E$1001&gt;=A1664)*(الإجازات!$G$2:$G$1001="مقبولة")),الإجازات!$C$2:$C$1001)))</f>
        <v/>
      </c>
      <c r="O1664" s="17"/>
      <c r="P1664" s="23" t="str">
        <f aca="false">IF(B1664="","",IF(ISNA(MATCH(B1664,الموظفين!$A$2:$A$501,0)),"⚠ كود غير موجود",IF(O1664&lt;&gt;"",O1664,IF(N1664&lt;&gt;"",N1664,IF(H1664="",IF(AND(A1664&lt;&gt;"",WEEKDAY(A1664)=الإعدادات!$B$11),"راحة أسبوعية","غائب"),IF(I1664="","بدون انصراف",IF(N(K1664)&gt;0,"متأخر","حاضر")))))))</f>
        <v/>
      </c>
      <c r="Q1664" s="24" t="str">
        <f aca="false">IF(B1664="","",IF(OR(P1664="غائب",P1664="غياب",P1664="إجازة بدون راتب"),IFERROR(VLOOKUP(B1664,الموظفين!$A$2:$J$501,8,FALSE()),0),0))</f>
        <v/>
      </c>
      <c r="R1664" s="24" t="str">
        <f aca="false">IF(B1664="","",ROUND((N(K1664)+N(L1664))/60*IFERROR(VLOOKUP(B1664,الموظفين!$A$2:$J$501,8,FALSE()),0)/الإعدادات!$B$6*الإعدادات!$B$9,2))</f>
        <v/>
      </c>
      <c r="S1664" s="24" t="str">
        <f aca="false">IF(OR(B1664="",M1664=""),"",ROUND(M1664/60*IFERROR(VLOOKUP(B1664,الموظفين!$A$2:$J$501,9,FALSE()),0),2))</f>
        <v/>
      </c>
      <c r="T1664" s="17"/>
      <c r="U1664" s="23" t="str">
        <f aca="false">IF(OR(A1664="",B1664=""),"",A1664&amp;"|"&amp;B1664)</f>
        <v/>
      </c>
    </row>
    <row r="1665" customFormat="false" ht="15" hidden="false" customHeight="false" outlineLevel="0" collapsed="false">
      <c r="A1665" s="16"/>
      <c r="B1665" s="17"/>
      <c r="C1665" s="18" t="str">
        <f aca="false">IF($B1665="","",IFERROR(VLOOKUP($B1665,الموظفين!$A$2:$J$501,2,FALSE())&amp;"","⚠ كود غير موجود"))</f>
        <v/>
      </c>
      <c r="D1665" s="18" t="str">
        <f aca="false">IF($B1665="","",IFERROR(VLOOKUP($B1665,الموظفين!$A$2:$J$501,3,FALSE())&amp;"",""))</f>
        <v/>
      </c>
      <c r="E1665" s="18" t="str">
        <f aca="false">IF($B1665="","",IFERROR(VLOOKUP($B1665,الموظفين!$A$2:$J$501,5,FALSE())&amp;"",""))</f>
        <v/>
      </c>
      <c r="F1665" s="19" t="str">
        <f aca="false">IF($B1665="","",IFERROR(VLOOKUP($B1665,الموظفين!$A$2:$J$501,6,FALSE()),""))</f>
        <v/>
      </c>
      <c r="G1665" s="19" t="str">
        <f aca="false">IF($B1665="","",IFERROR(VLOOKUP($B1665,الموظفين!$A$2:$J$501,7,FALSE()),""))</f>
        <v/>
      </c>
      <c r="H1665" s="20"/>
      <c r="I1665" s="20"/>
      <c r="J1665" s="21" t="str">
        <f aca="false">IF(OR(H1665="",I1665=""),"",ROUND(MOD(I1665-H1665,1)*24,2))</f>
        <v/>
      </c>
      <c r="K1665" s="22" t="str">
        <f aca="false">IF(OR(H1665="",F1665=""),"",IF(ROUND(MAX(0,MOD(H1665-F1665+0.5,1)-0.5)*1440,0)&gt;IFERROR(VLOOKUP(E1665,الورديات!$A$2:$E$21,5,FALSE()),0),ROUND(MAX(0,MOD(H1665-F1665+0.5,1)-0.5)*1440,0),0))</f>
        <v/>
      </c>
      <c r="L1665" s="22" t="str">
        <f aca="false">IF(OR(I1665="",G1665=""),"",ROUND(MAX(0,MOD(G1665-I1665+0.5,1)-0.5)*1440,0))</f>
        <v/>
      </c>
      <c r="M1665" s="22" t="str">
        <f aca="false">IF(OR(I1665="",G1665=""),"",IF(ROUND(MAX(0,MOD(I1665-G1665+0.5,1)-0.5)*1440,0)&gt;=الإعدادات!$B$8,ROUND(MAX(0,MOD(I1665-G1665+0.5,1)-0.5)*1440,0),0))</f>
        <v/>
      </c>
      <c r="N1665" s="18" t="str">
        <f aca="false">IF(OR(A1665="",B1665=""),"",IF(COUNTIFS(الإجازات!$A$2:$A$1001,B1665,الإجازات!$D$2:$D$1001,"&lt;="&amp;A1665,الإجازات!$E$2:$E$1001,"&gt;="&amp;A1665,الإجازات!$G$2:$G$1001,"مقبولة")=0,"",LOOKUP(2,1/((الإجازات!$A$2:$A$1001=B1665)*(الإجازات!$D$2:$D$1001&lt;=A1665)*(الإجازات!$E$2:$E$1001&gt;=A1665)*(الإجازات!$G$2:$G$1001="مقبولة")),الإجازات!$C$2:$C$1001)))</f>
        <v/>
      </c>
      <c r="O1665" s="17"/>
      <c r="P1665" s="23" t="str">
        <f aca="false">IF(B1665="","",IF(ISNA(MATCH(B1665,الموظفين!$A$2:$A$501,0)),"⚠ كود غير موجود",IF(O1665&lt;&gt;"",O1665,IF(N1665&lt;&gt;"",N1665,IF(H1665="",IF(AND(A1665&lt;&gt;"",WEEKDAY(A1665)=الإعدادات!$B$11),"راحة أسبوعية","غائب"),IF(I1665="","بدون انصراف",IF(N(K1665)&gt;0,"متأخر","حاضر")))))))</f>
        <v/>
      </c>
      <c r="Q1665" s="24" t="str">
        <f aca="false">IF(B1665="","",IF(OR(P1665="غائب",P1665="غياب",P1665="إجازة بدون راتب"),IFERROR(VLOOKUP(B1665,الموظفين!$A$2:$J$501,8,FALSE()),0),0))</f>
        <v/>
      </c>
      <c r="R1665" s="24" t="str">
        <f aca="false">IF(B1665="","",ROUND((N(K1665)+N(L1665))/60*IFERROR(VLOOKUP(B1665,الموظفين!$A$2:$J$501,8,FALSE()),0)/الإعدادات!$B$6*الإعدادات!$B$9,2))</f>
        <v/>
      </c>
      <c r="S1665" s="24" t="str">
        <f aca="false">IF(OR(B1665="",M1665=""),"",ROUND(M1665/60*IFERROR(VLOOKUP(B1665,الموظفين!$A$2:$J$501,9,FALSE()),0),2))</f>
        <v/>
      </c>
      <c r="T1665" s="17"/>
      <c r="U1665" s="23" t="str">
        <f aca="false">IF(OR(A1665="",B1665=""),"",A1665&amp;"|"&amp;B1665)</f>
        <v/>
      </c>
    </row>
    <row r="1666" customFormat="false" ht="15" hidden="false" customHeight="false" outlineLevel="0" collapsed="false">
      <c r="A1666" s="16"/>
      <c r="B1666" s="17"/>
      <c r="C1666" s="18" t="str">
        <f aca="false">IF($B1666="","",IFERROR(VLOOKUP($B1666,الموظفين!$A$2:$J$501,2,FALSE())&amp;"","⚠ كود غير موجود"))</f>
        <v/>
      </c>
      <c r="D1666" s="18" t="str">
        <f aca="false">IF($B1666="","",IFERROR(VLOOKUP($B1666,الموظفين!$A$2:$J$501,3,FALSE())&amp;"",""))</f>
        <v/>
      </c>
      <c r="E1666" s="18" t="str">
        <f aca="false">IF($B1666="","",IFERROR(VLOOKUP($B1666,الموظفين!$A$2:$J$501,5,FALSE())&amp;"",""))</f>
        <v/>
      </c>
      <c r="F1666" s="19" t="str">
        <f aca="false">IF($B1666="","",IFERROR(VLOOKUP($B1666,الموظفين!$A$2:$J$501,6,FALSE()),""))</f>
        <v/>
      </c>
      <c r="G1666" s="19" t="str">
        <f aca="false">IF($B1666="","",IFERROR(VLOOKUP($B1666,الموظفين!$A$2:$J$501,7,FALSE()),""))</f>
        <v/>
      </c>
      <c r="H1666" s="20"/>
      <c r="I1666" s="20"/>
      <c r="J1666" s="21" t="str">
        <f aca="false">IF(OR(H1666="",I1666=""),"",ROUND(MOD(I1666-H1666,1)*24,2))</f>
        <v/>
      </c>
      <c r="K1666" s="22" t="str">
        <f aca="false">IF(OR(H1666="",F1666=""),"",IF(ROUND(MAX(0,MOD(H1666-F1666+0.5,1)-0.5)*1440,0)&gt;IFERROR(VLOOKUP(E1666,الورديات!$A$2:$E$21,5,FALSE()),0),ROUND(MAX(0,MOD(H1666-F1666+0.5,1)-0.5)*1440,0),0))</f>
        <v/>
      </c>
      <c r="L1666" s="22" t="str">
        <f aca="false">IF(OR(I1666="",G1666=""),"",ROUND(MAX(0,MOD(G1666-I1666+0.5,1)-0.5)*1440,0))</f>
        <v/>
      </c>
      <c r="M1666" s="22" t="str">
        <f aca="false">IF(OR(I1666="",G1666=""),"",IF(ROUND(MAX(0,MOD(I1666-G1666+0.5,1)-0.5)*1440,0)&gt;=الإعدادات!$B$8,ROUND(MAX(0,MOD(I1666-G1666+0.5,1)-0.5)*1440,0),0))</f>
        <v/>
      </c>
      <c r="N1666" s="18" t="str">
        <f aca="false">IF(OR(A1666="",B1666=""),"",IF(COUNTIFS(الإجازات!$A$2:$A$1001,B1666,الإجازات!$D$2:$D$1001,"&lt;="&amp;A1666,الإجازات!$E$2:$E$1001,"&gt;="&amp;A1666,الإجازات!$G$2:$G$1001,"مقبولة")=0,"",LOOKUP(2,1/((الإجازات!$A$2:$A$1001=B1666)*(الإجازات!$D$2:$D$1001&lt;=A1666)*(الإجازات!$E$2:$E$1001&gt;=A1666)*(الإجازات!$G$2:$G$1001="مقبولة")),الإجازات!$C$2:$C$1001)))</f>
        <v/>
      </c>
      <c r="O1666" s="17"/>
      <c r="P1666" s="23" t="str">
        <f aca="false">IF(B1666="","",IF(ISNA(MATCH(B1666,الموظفين!$A$2:$A$501,0)),"⚠ كود غير موجود",IF(O1666&lt;&gt;"",O1666,IF(N1666&lt;&gt;"",N1666,IF(H1666="",IF(AND(A1666&lt;&gt;"",WEEKDAY(A1666)=الإعدادات!$B$11),"راحة أسبوعية","غائب"),IF(I1666="","بدون انصراف",IF(N(K1666)&gt;0,"متأخر","حاضر")))))))</f>
        <v/>
      </c>
      <c r="Q1666" s="24" t="str">
        <f aca="false">IF(B1666="","",IF(OR(P1666="غائب",P1666="غياب",P1666="إجازة بدون راتب"),IFERROR(VLOOKUP(B1666,الموظفين!$A$2:$J$501,8,FALSE()),0),0))</f>
        <v/>
      </c>
      <c r="R1666" s="24" t="str">
        <f aca="false">IF(B1666="","",ROUND((N(K1666)+N(L1666))/60*IFERROR(VLOOKUP(B1666,الموظفين!$A$2:$J$501,8,FALSE()),0)/الإعدادات!$B$6*الإعدادات!$B$9,2))</f>
        <v/>
      </c>
      <c r="S1666" s="24" t="str">
        <f aca="false">IF(OR(B1666="",M1666=""),"",ROUND(M1666/60*IFERROR(VLOOKUP(B1666,الموظفين!$A$2:$J$501,9,FALSE()),0),2))</f>
        <v/>
      </c>
      <c r="T1666" s="17"/>
      <c r="U1666" s="23" t="str">
        <f aca="false">IF(OR(A1666="",B1666=""),"",A1666&amp;"|"&amp;B1666)</f>
        <v/>
      </c>
    </row>
    <row r="1667" customFormat="false" ht="15" hidden="false" customHeight="false" outlineLevel="0" collapsed="false">
      <c r="A1667" s="16"/>
      <c r="B1667" s="17"/>
      <c r="C1667" s="18" t="str">
        <f aca="false">IF($B1667="","",IFERROR(VLOOKUP($B1667,الموظفين!$A$2:$J$501,2,FALSE())&amp;"","⚠ كود غير موجود"))</f>
        <v/>
      </c>
      <c r="D1667" s="18" t="str">
        <f aca="false">IF($B1667="","",IFERROR(VLOOKUP($B1667,الموظفين!$A$2:$J$501,3,FALSE())&amp;"",""))</f>
        <v/>
      </c>
      <c r="E1667" s="18" t="str">
        <f aca="false">IF($B1667="","",IFERROR(VLOOKUP($B1667,الموظفين!$A$2:$J$501,5,FALSE())&amp;"",""))</f>
        <v/>
      </c>
      <c r="F1667" s="19" t="str">
        <f aca="false">IF($B1667="","",IFERROR(VLOOKUP($B1667,الموظفين!$A$2:$J$501,6,FALSE()),""))</f>
        <v/>
      </c>
      <c r="G1667" s="19" t="str">
        <f aca="false">IF($B1667="","",IFERROR(VLOOKUP($B1667,الموظفين!$A$2:$J$501,7,FALSE()),""))</f>
        <v/>
      </c>
      <c r="H1667" s="20"/>
      <c r="I1667" s="20"/>
      <c r="J1667" s="21" t="str">
        <f aca="false">IF(OR(H1667="",I1667=""),"",ROUND(MOD(I1667-H1667,1)*24,2))</f>
        <v/>
      </c>
      <c r="K1667" s="22" t="str">
        <f aca="false">IF(OR(H1667="",F1667=""),"",IF(ROUND(MAX(0,MOD(H1667-F1667+0.5,1)-0.5)*1440,0)&gt;IFERROR(VLOOKUP(E1667,الورديات!$A$2:$E$21,5,FALSE()),0),ROUND(MAX(0,MOD(H1667-F1667+0.5,1)-0.5)*1440,0),0))</f>
        <v/>
      </c>
      <c r="L1667" s="22" t="str">
        <f aca="false">IF(OR(I1667="",G1667=""),"",ROUND(MAX(0,MOD(G1667-I1667+0.5,1)-0.5)*1440,0))</f>
        <v/>
      </c>
      <c r="M1667" s="22" t="str">
        <f aca="false">IF(OR(I1667="",G1667=""),"",IF(ROUND(MAX(0,MOD(I1667-G1667+0.5,1)-0.5)*1440,0)&gt;=الإعدادات!$B$8,ROUND(MAX(0,MOD(I1667-G1667+0.5,1)-0.5)*1440,0),0))</f>
        <v/>
      </c>
      <c r="N1667" s="18" t="str">
        <f aca="false">IF(OR(A1667="",B1667=""),"",IF(COUNTIFS(الإجازات!$A$2:$A$1001,B1667,الإجازات!$D$2:$D$1001,"&lt;="&amp;A1667,الإجازات!$E$2:$E$1001,"&gt;="&amp;A1667,الإجازات!$G$2:$G$1001,"مقبولة")=0,"",LOOKUP(2,1/((الإجازات!$A$2:$A$1001=B1667)*(الإجازات!$D$2:$D$1001&lt;=A1667)*(الإجازات!$E$2:$E$1001&gt;=A1667)*(الإجازات!$G$2:$G$1001="مقبولة")),الإجازات!$C$2:$C$1001)))</f>
        <v/>
      </c>
      <c r="O1667" s="17"/>
      <c r="P1667" s="23" t="str">
        <f aca="false">IF(B1667="","",IF(ISNA(MATCH(B1667,الموظفين!$A$2:$A$501,0)),"⚠ كود غير موجود",IF(O1667&lt;&gt;"",O1667,IF(N1667&lt;&gt;"",N1667,IF(H1667="",IF(AND(A1667&lt;&gt;"",WEEKDAY(A1667)=الإعدادات!$B$11),"راحة أسبوعية","غائب"),IF(I1667="","بدون انصراف",IF(N(K1667)&gt;0,"متأخر","حاضر")))))))</f>
        <v/>
      </c>
      <c r="Q1667" s="24" t="str">
        <f aca="false">IF(B1667="","",IF(OR(P1667="غائب",P1667="غياب",P1667="إجازة بدون راتب"),IFERROR(VLOOKUP(B1667,الموظفين!$A$2:$J$501,8,FALSE()),0),0))</f>
        <v/>
      </c>
      <c r="R1667" s="24" t="str">
        <f aca="false">IF(B1667="","",ROUND((N(K1667)+N(L1667))/60*IFERROR(VLOOKUP(B1667,الموظفين!$A$2:$J$501,8,FALSE()),0)/الإعدادات!$B$6*الإعدادات!$B$9,2))</f>
        <v/>
      </c>
      <c r="S1667" s="24" t="str">
        <f aca="false">IF(OR(B1667="",M1667=""),"",ROUND(M1667/60*IFERROR(VLOOKUP(B1667,الموظفين!$A$2:$J$501,9,FALSE()),0),2))</f>
        <v/>
      </c>
      <c r="T1667" s="17"/>
      <c r="U1667" s="23" t="str">
        <f aca="false">IF(OR(A1667="",B1667=""),"",A1667&amp;"|"&amp;B1667)</f>
        <v/>
      </c>
    </row>
    <row r="1668" customFormat="false" ht="15" hidden="false" customHeight="false" outlineLevel="0" collapsed="false">
      <c r="A1668" s="16"/>
      <c r="B1668" s="17"/>
      <c r="C1668" s="18" t="str">
        <f aca="false">IF($B1668="","",IFERROR(VLOOKUP($B1668,الموظفين!$A$2:$J$501,2,FALSE())&amp;"","⚠ كود غير موجود"))</f>
        <v/>
      </c>
      <c r="D1668" s="18" t="str">
        <f aca="false">IF($B1668="","",IFERROR(VLOOKUP($B1668,الموظفين!$A$2:$J$501,3,FALSE())&amp;"",""))</f>
        <v/>
      </c>
      <c r="E1668" s="18" t="str">
        <f aca="false">IF($B1668="","",IFERROR(VLOOKUP($B1668,الموظفين!$A$2:$J$501,5,FALSE())&amp;"",""))</f>
        <v/>
      </c>
      <c r="F1668" s="19" t="str">
        <f aca="false">IF($B1668="","",IFERROR(VLOOKUP($B1668,الموظفين!$A$2:$J$501,6,FALSE()),""))</f>
        <v/>
      </c>
      <c r="G1668" s="19" t="str">
        <f aca="false">IF($B1668="","",IFERROR(VLOOKUP($B1668,الموظفين!$A$2:$J$501,7,FALSE()),""))</f>
        <v/>
      </c>
      <c r="H1668" s="20"/>
      <c r="I1668" s="20"/>
      <c r="J1668" s="21" t="str">
        <f aca="false">IF(OR(H1668="",I1668=""),"",ROUND(MOD(I1668-H1668,1)*24,2))</f>
        <v/>
      </c>
      <c r="K1668" s="22" t="str">
        <f aca="false">IF(OR(H1668="",F1668=""),"",IF(ROUND(MAX(0,MOD(H1668-F1668+0.5,1)-0.5)*1440,0)&gt;IFERROR(VLOOKUP(E1668,الورديات!$A$2:$E$21,5,FALSE()),0),ROUND(MAX(0,MOD(H1668-F1668+0.5,1)-0.5)*1440,0),0))</f>
        <v/>
      </c>
      <c r="L1668" s="22" t="str">
        <f aca="false">IF(OR(I1668="",G1668=""),"",ROUND(MAX(0,MOD(G1668-I1668+0.5,1)-0.5)*1440,0))</f>
        <v/>
      </c>
      <c r="M1668" s="22" t="str">
        <f aca="false">IF(OR(I1668="",G1668=""),"",IF(ROUND(MAX(0,MOD(I1668-G1668+0.5,1)-0.5)*1440,0)&gt;=الإعدادات!$B$8,ROUND(MAX(0,MOD(I1668-G1668+0.5,1)-0.5)*1440,0),0))</f>
        <v/>
      </c>
      <c r="N1668" s="18" t="str">
        <f aca="false">IF(OR(A1668="",B1668=""),"",IF(COUNTIFS(الإجازات!$A$2:$A$1001,B1668,الإجازات!$D$2:$D$1001,"&lt;="&amp;A1668,الإجازات!$E$2:$E$1001,"&gt;="&amp;A1668,الإجازات!$G$2:$G$1001,"مقبولة")=0,"",LOOKUP(2,1/((الإجازات!$A$2:$A$1001=B1668)*(الإجازات!$D$2:$D$1001&lt;=A1668)*(الإجازات!$E$2:$E$1001&gt;=A1668)*(الإجازات!$G$2:$G$1001="مقبولة")),الإجازات!$C$2:$C$1001)))</f>
        <v/>
      </c>
      <c r="O1668" s="17"/>
      <c r="P1668" s="23" t="str">
        <f aca="false">IF(B1668="","",IF(ISNA(MATCH(B1668,الموظفين!$A$2:$A$501,0)),"⚠ كود غير موجود",IF(O1668&lt;&gt;"",O1668,IF(N1668&lt;&gt;"",N1668,IF(H1668="",IF(AND(A1668&lt;&gt;"",WEEKDAY(A1668)=الإعدادات!$B$11),"راحة أسبوعية","غائب"),IF(I1668="","بدون انصراف",IF(N(K1668)&gt;0,"متأخر","حاضر")))))))</f>
        <v/>
      </c>
      <c r="Q1668" s="24" t="str">
        <f aca="false">IF(B1668="","",IF(OR(P1668="غائب",P1668="غياب",P1668="إجازة بدون راتب"),IFERROR(VLOOKUP(B1668,الموظفين!$A$2:$J$501,8,FALSE()),0),0))</f>
        <v/>
      </c>
      <c r="R1668" s="24" t="str">
        <f aca="false">IF(B1668="","",ROUND((N(K1668)+N(L1668))/60*IFERROR(VLOOKUP(B1668,الموظفين!$A$2:$J$501,8,FALSE()),0)/الإعدادات!$B$6*الإعدادات!$B$9,2))</f>
        <v/>
      </c>
      <c r="S1668" s="24" t="str">
        <f aca="false">IF(OR(B1668="",M1668=""),"",ROUND(M1668/60*IFERROR(VLOOKUP(B1668,الموظفين!$A$2:$J$501,9,FALSE()),0),2))</f>
        <v/>
      </c>
      <c r="T1668" s="17"/>
      <c r="U1668" s="23" t="str">
        <f aca="false">IF(OR(A1668="",B1668=""),"",A1668&amp;"|"&amp;B1668)</f>
        <v/>
      </c>
    </row>
    <row r="1669" customFormat="false" ht="15" hidden="false" customHeight="false" outlineLevel="0" collapsed="false">
      <c r="A1669" s="16"/>
      <c r="B1669" s="17"/>
      <c r="C1669" s="18" t="str">
        <f aca="false">IF($B1669="","",IFERROR(VLOOKUP($B1669,الموظفين!$A$2:$J$501,2,FALSE())&amp;"","⚠ كود غير موجود"))</f>
        <v/>
      </c>
      <c r="D1669" s="18" t="str">
        <f aca="false">IF($B1669="","",IFERROR(VLOOKUP($B1669,الموظفين!$A$2:$J$501,3,FALSE())&amp;"",""))</f>
        <v/>
      </c>
      <c r="E1669" s="18" t="str">
        <f aca="false">IF($B1669="","",IFERROR(VLOOKUP($B1669,الموظفين!$A$2:$J$501,5,FALSE())&amp;"",""))</f>
        <v/>
      </c>
      <c r="F1669" s="19" t="str">
        <f aca="false">IF($B1669="","",IFERROR(VLOOKUP($B1669,الموظفين!$A$2:$J$501,6,FALSE()),""))</f>
        <v/>
      </c>
      <c r="G1669" s="19" t="str">
        <f aca="false">IF($B1669="","",IFERROR(VLOOKUP($B1669,الموظفين!$A$2:$J$501,7,FALSE()),""))</f>
        <v/>
      </c>
      <c r="H1669" s="20"/>
      <c r="I1669" s="20"/>
      <c r="J1669" s="21" t="str">
        <f aca="false">IF(OR(H1669="",I1669=""),"",ROUND(MOD(I1669-H1669,1)*24,2))</f>
        <v/>
      </c>
      <c r="K1669" s="22" t="str">
        <f aca="false">IF(OR(H1669="",F1669=""),"",IF(ROUND(MAX(0,MOD(H1669-F1669+0.5,1)-0.5)*1440,0)&gt;IFERROR(VLOOKUP(E1669,الورديات!$A$2:$E$21,5,FALSE()),0),ROUND(MAX(0,MOD(H1669-F1669+0.5,1)-0.5)*1440,0),0))</f>
        <v/>
      </c>
      <c r="L1669" s="22" t="str">
        <f aca="false">IF(OR(I1669="",G1669=""),"",ROUND(MAX(0,MOD(G1669-I1669+0.5,1)-0.5)*1440,0))</f>
        <v/>
      </c>
      <c r="M1669" s="22" t="str">
        <f aca="false">IF(OR(I1669="",G1669=""),"",IF(ROUND(MAX(0,MOD(I1669-G1669+0.5,1)-0.5)*1440,0)&gt;=الإعدادات!$B$8,ROUND(MAX(0,MOD(I1669-G1669+0.5,1)-0.5)*1440,0),0))</f>
        <v/>
      </c>
      <c r="N1669" s="18" t="str">
        <f aca="false">IF(OR(A1669="",B1669=""),"",IF(COUNTIFS(الإجازات!$A$2:$A$1001,B1669,الإجازات!$D$2:$D$1001,"&lt;="&amp;A1669,الإجازات!$E$2:$E$1001,"&gt;="&amp;A1669,الإجازات!$G$2:$G$1001,"مقبولة")=0,"",LOOKUP(2,1/((الإجازات!$A$2:$A$1001=B1669)*(الإجازات!$D$2:$D$1001&lt;=A1669)*(الإجازات!$E$2:$E$1001&gt;=A1669)*(الإجازات!$G$2:$G$1001="مقبولة")),الإجازات!$C$2:$C$1001)))</f>
        <v/>
      </c>
      <c r="O1669" s="17"/>
      <c r="P1669" s="23" t="str">
        <f aca="false">IF(B1669="","",IF(ISNA(MATCH(B1669,الموظفين!$A$2:$A$501,0)),"⚠ كود غير موجود",IF(O1669&lt;&gt;"",O1669,IF(N1669&lt;&gt;"",N1669,IF(H1669="",IF(AND(A1669&lt;&gt;"",WEEKDAY(A1669)=الإعدادات!$B$11),"راحة أسبوعية","غائب"),IF(I1669="","بدون انصراف",IF(N(K1669)&gt;0,"متأخر","حاضر")))))))</f>
        <v/>
      </c>
      <c r="Q1669" s="24" t="str">
        <f aca="false">IF(B1669="","",IF(OR(P1669="غائب",P1669="غياب",P1669="إجازة بدون راتب"),IFERROR(VLOOKUP(B1669,الموظفين!$A$2:$J$501,8,FALSE()),0),0))</f>
        <v/>
      </c>
      <c r="R1669" s="24" t="str">
        <f aca="false">IF(B1669="","",ROUND((N(K1669)+N(L1669))/60*IFERROR(VLOOKUP(B1669,الموظفين!$A$2:$J$501,8,FALSE()),0)/الإعدادات!$B$6*الإعدادات!$B$9,2))</f>
        <v/>
      </c>
      <c r="S1669" s="24" t="str">
        <f aca="false">IF(OR(B1669="",M1669=""),"",ROUND(M1669/60*IFERROR(VLOOKUP(B1669,الموظفين!$A$2:$J$501,9,FALSE()),0),2))</f>
        <v/>
      </c>
      <c r="T1669" s="17"/>
      <c r="U1669" s="23" t="str">
        <f aca="false">IF(OR(A1669="",B1669=""),"",A1669&amp;"|"&amp;B1669)</f>
        <v/>
      </c>
    </row>
    <row r="1670" customFormat="false" ht="15" hidden="false" customHeight="false" outlineLevel="0" collapsed="false">
      <c r="A1670" s="16"/>
      <c r="B1670" s="17"/>
      <c r="C1670" s="18" t="str">
        <f aca="false">IF($B1670="","",IFERROR(VLOOKUP($B1670,الموظفين!$A$2:$J$501,2,FALSE())&amp;"","⚠ كود غير موجود"))</f>
        <v/>
      </c>
      <c r="D1670" s="18" t="str">
        <f aca="false">IF($B1670="","",IFERROR(VLOOKUP($B1670,الموظفين!$A$2:$J$501,3,FALSE())&amp;"",""))</f>
        <v/>
      </c>
      <c r="E1670" s="18" t="str">
        <f aca="false">IF($B1670="","",IFERROR(VLOOKUP($B1670,الموظفين!$A$2:$J$501,5,FALSE())&amp;"",""))</f>
        <v/>
      </c>
      <c r="F1670" s="19" t="str">
        <f aca="false">IF($B1670="","",IFERROR(VLOOKUP($B1670,الموظفين!$A$2:$J$501,6,FALSE()),""))</f>
        <v/>
      </c>
      <c r="G1670" s="19" t="str">
        <f aca="false">IF($B1670="","",IFERROR(VLOOKUP($B1670,الموظفين!$A$2:$J$501,7,FALSE()),""))</f>
        <v/>
      </c>
      <c r="H1670" s="20"/>
      <c r="I1670" s="20"/>
      <c r="J1670" s="21" t="str">
        <f aca="false">IF(OR(H1670="",I1670=""),"",ROUND(MOD(I1670-H1670,1)*24,2))</f>
        <v/>
      </c>
      <c r="K1670" s="22" t="str">
        <f aca="false">IF(OR(H1670="",F1670=""),"",IF(ROUND(MAX(0,MOD(H1670-F1670+0.5,1)-0.5)*1440,0)&gt;IFERROR(VLOOKUP(E1670,الورديات!$A$2:$E$21,5,FALSE()),0),ROUND(MAX(0,MOD(H1670-F1670+0.5,1)-0.5)*1440,0),0))</f>
        <v/>
      </c>
      <c r="L1670" s="22" t="str">
        <f aca="false">IF(OR(I1670="",G1670=""),"",ROUND(MAX(0,MOD(G1670-I1670+0.5,1)-0.5)*1440,0))</f>
        <v/>
      </c>
      <c r="M1670" s="22" t="str">
        <f aca="false">IF(OR(I1670="",G1670=""),"",IF(ROUND(MAX(0,MOD(I1670-G1670+0.5,1)-0.5)*1440,0)&gt;=الإعدادات!$B$8,ROUND(MAX(0,MOD(I1670-G1670+0.5,1)-0.5)*1440,0),0))</f>
        <v/>
      </c>
      <c r="N1670" s="18" t="str">
        <f aca="false">IF(OR(A1670="",B1670=""),"",IF(COUNTIFS(الإجازات!$A$2:$A$1001,B1670,الإجازات!$D$2:$D$1001,"&lt;="&amp;A1670,الإجازات!$E$2:$E$1001,"&gt;="&amp;A1670,الإجازات!$G$2:$G$1001,"مقبولة")=0,"",LOOKUP(2,1/((الإجازات!$A$2:$A$1001=B1670)*(الإجازات!$D$2:$D$1001&lt;=A1670)*(الإجازات!$E$2:$E$1001&gt;=A1670)*(الإجازات!$G$2:$G$1001="مقبولة")),الإجازات!$C$2:$C$1001)))</f>
        <v/>
      </c>
      <c r="O1670" s="17"/>
      <c r="P1670" s="23" t="str">
        <f aca="false">IF(B1670="","",IF(ISNA(MATCH(B1670,الموظفين!$A$2:$A$501,0)),"⚠ كود غير موجود",IF(O1670&lt;&gt;"",O1670,IF(N1670&lt;&gt;"",N1670,IF(H1670="",IF(AND(A1670&lt;&gt;"",WEEKDAY(A1670)=الإعدادات!$B$11),"راحة أسبوعية","غائب"),IF(I1670="","بدون انصراف",IF(N(K1670)&gt;0,"متأخر","حاضر")))))))</f>
        <v/>
      </c>
      <c r="Q1670" s="24" t="str">
        <f aca="false">IF(B1670="","",IF(OR(P1670="غائب",P1670="غياب",P1670="إجازة بدون راتب"),IFERROR(VLOOKUP(B1670,الموظفين!$A$2:$J$501,8,FALSE()),0),0))</f>
        <v/>
      </c>
      <c r="R1670" s="24" t="str">
        <f aca="false">IF(B1670="","",ROUND((N(K1670)+N(L1670))/60*IFERROR(VLOOKUP(B1670,الموظفين!$A$2:$J$501,8,FALSE()),0)/الإعدادات!$B$6*الإعدادات!$B$9,2))</f>
        <v/>
      </c>
      <c r="S1670" s="24" t="str">
        <f aca="false">IF(OR(B1670="",M1670=""),"",ROUND(M1670/60*IFERROR(VLOOKUP(B1670,الموظفين!$A$2:$J$501,9,FALSE()),0),2))</f>
        <v/>
      </c>
      <c r="T1670" s="17"/>
      <c r="U1670" s="23" t="str">
        <f aca="false">IF(OR(A1670="",B1670=""),"",A1670&amp;"|"&amp;B1670)</f>
        <v/>
      </c>
    </row>
    <row r="1671" customFormat="false" ht="15" hidden="false" customHeight="false" outlineLevel="0" collapsed="false">
      <c r="A1671" s="16"/>
      <c r="B1671" s="17"/>
      <c r="C1671" s="18" t="str">
        <f aca="false">IF($B1671="","",IFERROR(VLOOKUP($B1671,الموظفين!$A$2:$J$501,2,FALSE())&amp;"","⚠ كود غير موجود"))</f>
        <v/>
      </c>
      <c r="D1671" s="18" t="str">
        <f aca="false">IF($B1671="","",IFERROR(VLOOKUP($B1671,الموظفين!$A$2:$J$501,3,FALSE())&amp;"",""))</f>
        <v/>
      </c>
      <c r="E1671" s="18" t="str">
        <f aca="false">IF($B1671="","",IFERROR(VLOOKUP($B1671,الموظفين!$A$2:$J$501,5,FALSE())&amp;"",""))</f>
        <v/>
      </c>
      <c r="F1671" s="19" t="str">
        <f aca="false">IF($B1671="","",IFERROR(VLOOKUP($B1671,الموظفين!$A$2:$J$501,6,FALSE()),""))</f>
        <v/>
      </c>
      <c r="G1671" s="19" t="str">
        <f aca="false">IF($B1671="","",IFERROR(VLOOKUP($B1671,الموظفين!$A$2:$J$501,7,FALSE()),""))</f>
        <v/>
      </c>
      <c r="H1671" s="20"/>
      <c r="I1671" s="20"/>
      <c r="J1671" s="21" t="str">
        <f aca="false">IF(OR(H1671="",I1671=""),"",ROUND(MOD(I1671-H1671,1)*24,2))</f>
        <v/>
      </c>
      <c r="K1671" s="22" t="str">
        <f aca="false">IF(OR(H1671="",F1671=""),"",IF(ROUND(MAX(0,MOD(H1671-F1671+0.5,1)-0.5)*1440,0)&gt;IFERROR(VLOOKUP(E1671,الورديات!$A$2:$E$21,5,FALSE()),0),ROUND(MAX(0,MOD(H1671-F1671+0.5,1)-0.5)*1440,0),0))</f>
        <v/>
      </c>
      <c r="L1671" s="22" t="str">
        <f aca="false">IF(OR(I1671="",G1671=""),"",ROUND(MAX(0,MOD(G1671-I1671+0.5,1)-0.5)*1440,0))</f>
        <v/>
      </c>
      <c r="M1671" s="22" t="str">
        <f aca="false">IF(OR(I1671="",G1671=""),"",IF(ROUND(MAX(0,MOD(I1671-G1671+0.5,1)-0.5)*1440,0)&gt;=الإعدادات!$B$8,ROUND(MAX(0,MOD(I1671-G1671+0.5,1)-0.5)*1440,0),0))</f>
        <v/>
      </c>
      <c r="N1671" s="18" t="str">
        <f aca="false">IF(OR(A1671="",B1671=""),"",IF(COUNTIFS(الإجازات!$A$2:$A$1001,B1671,الإجازات!$D$2:$D$1001,"&lt;="&amp;A1671,الإجازات!$E$2:$E$1001,"&gt;="&amp;A1671,الإجازات!$G$2:$G$1001,"مقبولة")=0,"",LOOKUP(2,1/((الإجازات!$A$2:$A$1001=B1671)*(الإجازات!$D$2:$D$1001&lt;=A1671)*(الإجازات!$E$2:$E$1001&gt;=A1671)*(الإجازات!$G$2:$G$1001="مقبولة")),الإجازات!$C$2:$C$1001)))</f>
        <v/>
      </c>
      <c r="O1671" s="17"/>
      <c r="P1671" s="23" t="str">
        <f aca="false">IF(B1671="","",IF(ISNA(MATCH(B1671,الموظفين!$A$2:$A$501,0)),"⚠ كود غير موجود",IF(O1671&lt;&gt;"",O1671,IF(N1671&lt;&gt;"",N1671,IF(H1671="",IF(AND(A1671&lt;&gt;"",WEEKDAY(A1671)=الإعدادات!$B$11),"راحة أسبوعية","غائب"),IF(I1671="","بدون انصراف",IF(N(K1671)&gt;0,"متأخر","حاضر")))))))</f>
        <v/>
      </c>
      <c r="Q1671" s="24" t="str">
        <f aca="false">IF(B1671="","",IF(OR(P1671="غائب",P1671="غياب",P1671="إجازة بدون راتب"),IFERROR(VLOOKUP(B1671,الموظفين!$A$2:$J$501,8,FALSE()),0),0))</f>
        <v/>
      </c>
      <c r="R1671" s="24" t="str">
        <f aca="false">IF(B1671="","",ROUND((N(K1671)+N(L1671))/60*IFERROR(VLOOKUP(B1671,الموظفين!$A$2:$J$501,8,FALSE()),0)/الإعدادات!$B$6*الإعدادات!$B$9,2))</f>
        <v/>
      </c>
      <c r="S1671" s="24" t="str">
        <f aca="false">IF(OR(B1671="",M1671=""),"",ROUND(M1671/60*IFERROR(VLOOKUP(B1671,الموظفين!$A$2:$J$501,9,FALSE()),0),2))</f>
        <v/>
      </c>
      <c r="T1671" s="17"/>
      <c r="U1671" s="23" t="str">
        <f aca="false">IF(OR(A1671="",B1671=""),"",A1671&amp;"|"&amp;B1671)</f>
        <v/>
      </c>
    </row>
    <row r="1672" customFormat="false" ht="15" hidden="false" customHeight="false" outlineLevel="0" collapsed="false">
      <c r="A1672" s="16"/>
      <c r="B1672" s="17"/>
      <c r="C1672" s="18" t="str">
        <f aca="false">IF($B1672="","",IFERROR(VLOOKUP($B1672,الموظفين!$A$2:$J$501,2,FALSE())&amp;"","⚠ كود غير موجود"))</f>
        <v/>
      </c>
      <c r="D1672" s="18" t="str">
        <f aca="false">IF($B1672="","",IFERROR(VLOOKUP($B1672,الموظفين!$A$2:$J$501,3,FALSE())&amp;"",""))</f>
        <v/>
      </c>
      <c r="E1672" s="18" t="str">
        <f aca="false">IF($B1672="","",IFERROR(VLOOKUP($B1672,الموظفين!$A$2:$J$501,5,FALSE())&amp;"",""))</f>
        <v/>
      </c>
      <c r="F1672" s="19" t="str">
        <f aca="false">IF($B1672="","",IFERROR(VLOOKUP($B1672,الموظفين!$A$2:$J$501,6,FALSE()),""))</f>
        <v/>
      </c>
      <c r="G1672" s="19" t="str">
        <f aca="false">IF($B1672="","",IFERROR(VLOOKUP($B1672,الموظفين!$A$2:$J$501,7,FALSE()),""))</f>
        <v/>
      </c>
      <c r="H1672" s="20"/>
      <c r="I1672" s="20"/>
      <c r="J1672" s="21" t="str">
        <f aca="false">IF(OR(H1672="",I1672=""),"",ROUND(MOD(I1672-H1672,1)*24,2))</f>
        <v/>
      </c>
      <c r="K1672" s="22" t="str">
        <f aca="false">IF(OR(H1672="",F1672=""),"",IF(ROUND(MAX(0,MOD(H1672-F1672+0.5,1)-0.5)*1440,0)&gt;IFERROR(VLOOKUP(E1672,الورديات!$A$2:$E$21,5,FALSE()),0),ROUND(MAX(0,MOD(H1672-F1672+0.5,1)-0.5)*1440,0),0))</f>
        <v/>
      </c>
      <c r="L1672" s="22" t="str">
        <f aca="false">IF(OR(I1672="",G1672=""),"",ROUND(MAX(0,MOD(G1672-I1672+0.5,1)-0.5)*1440,0))</f>
        <v/>
      </c>
      <c r="M1672" s="22" t="str">
        <f aca="false">IF(OR(I1672="",G1672=""),"",IF(ROUND(MAX(0,MOD(I1672-G1672+0.5,1)-0.5)*1440,0)&gt;=الإعدادات!$B$8,ROUND(MAX(0,MOD(I1672-G1672+0.5,1)-0.5)*1440,0),0))</f>
        <v/>
      </c>
      <c r="N1672" s="18" t="str">
        <f aca="false">IF(OR(A1672="",B1672=""),"",IF(COUNTIFS(الإجازات!$A$2:$A$1001,B1672,الإجازات!$D$2:$D$1001,"&lt;="&amp;A1672,الإجازات!$E$2:$E$1001,"&gt;="&amp;A1672,الإجازات!$G$2:$G$1001,"مقبولة")=0,"",LOOKUP(2,1/((الإجازات!$A$2:$A$1001=B1672)*(الإجازات!$D$2:$D$1001&lt;=A1672)*(الإجازات!$E$2:$E$1001&gt;=A1672)*(الإجازات!$G$2:$G$1001="مقبولة")),الإجازات!$C$2:$C$1001)))</f>
        <v/>
      </c>
      <c r="O1672" s="17"/>
      <c r="P1672" s="23" t="str">
        <f aca="false">IF(B1672="","",IF(ISNA(MATCH(B1672,الموظفين!$A$2:$A$501,0)),"⚠ كود غير موجود",IF(O1672&lt;&gt;"",O1672,IF(N1672&lt;&gt;"",N1672,IF(H1672="",IF(AND(A1672&lt;&gt;"",WEEKDAY(A1672)=الإعدادات!$B$11),"راحة أسبوعية","غائب"),IF(I1672="","بدون انصراف",IF(N(K1672)&gt;0,"متأخر","حاضر")))))))</f>
        <v/>
      </c>
      <c r="Q1672" s="24" t="str">
        <f aca="false">IF(B1672="","",IF(OR(P1672="غائب",P1672="غياب",P1672="إجازة بدون راتب"),IFERROR(VLOOKUP(B1672,الموظفين!$A$2:$J$501,8,FALSE()),0),0))</f>
        <v/>
      </c>
      <c r="R1672" s="24" t="str">
        <f aca="false">IF(B1672="","",ROUND((N(K1672)+N(L1672))/60*IFERROR(VLOOKUP(B1672,الموظفين!$A$2:$J$501,8,FALSE()),0)/الإعدادات!$B$6*الإعدادات!$B$9,2))</f>
        <v/>
      </c>
      <c r="S1672" s="24" t="str">
        <f aca="false">IF(OR(B1672="",M1672=""),"",ROUND(M1672/60*IFERROR(VLOOKUP(B1672,الموظفين!$A$2:$J$501,9,FALSE()),0),2))</f>
        <v/>
      </c>
      <c r="T1672" s="17"/>
      <c r="U1672" s="23" t="str">
        <f aca="false">IF(OR(A1672="",B1672=""),"",A1672&amp;"|"&amp;B1672)</f>
        <v/>
      </c>
    </row>
    <row r="1673" customFormat="false" ht="15" hidden="false" customHeight="false" outlineLevel="0" collapsed="false">
      <c r="A1673" s="16"/>
      <c r="B1673" s="17"/>
      <c r="C1673" s="18" t="str">
        <f aca="false">IF($B1673="","",IFERROR(VLOOKUP($B1673,الموظفين!$A$2:$J$501,2,FALSE())&amp;"","⚠ كود غير موجود"))</f>
        <v/>
      </c>
      <c r="D1673" s="18" t="str">
        <f aca="false">IF($B1673="","",IFERROR(VLOOKUP($B1673,الموظفين!$A$2:$J$501,3,FALSE())&amp;"",""))</f>
        <v/>
      </c>
      <c r="E1673" s="18" t="str">
        <f aca="false">IF($B1673="","",IFERROR(VLOOKUP($B1673,الموظفين!$A$2:$J$501,5,FALSE())&amp;"",""))</f>
        <v/>
      </c>
      <c r="F1673" s="19" t="str">
        <f aca="false">IF($B1673="","",IFERROR(VLOOKUP($B1673,الموظفين!$A$2:$J$501,6,FALSE()),""))</f>
        <v/>
      </c>
      <c r="G1673" s="19" t="str">
        <f aca="false">IF($B1673="","",IFERROR(VLOOKUP($B1673,الموظفين!$A$2:$J$501,7,FALSE()),""))</f>
        <v/>
      </c>
      <c r="H1673" s="20"/>
      <c r="I1673" s="20"/>
      <c r="J1673" s="21" t="str">
        <f aca="false">IF(OR(H1673="",I1673=""),"",ROUND(MOD(I1673-H1673,1)*24,2))</f>
        <v/>
      </c>
      <c r="K1673" s="22" t="str">
        <f aca="false">IF(OR(H1673="",F1673=""),"",IF(ROUND(MAX(0,MOD(H1673-F1673+0.5,1)-0.5)*1440,0)&gt;IFERROR(VLOOKUP(E1673,الورديات!$A$2:$E$21,5,FALSE()),0),ROUND(MAX(0,MOD(H1673-F1673+0.5,1)-0.5)*1440,0),0))</f>
        <v/>
      </c>
      <c r="L1673" s="22" t="str">
        <f aca="false">IF(OR(I1673="",G1673=""),"",ROUND(MAX(0,MOD(G1673-I1673+0.5,1)-0.5)*1440,0))</f>
        <v/>
      </c>
      <c r="M1673" s="22" t="str">
        <f aca="false">IF(OR(I1673="",G1673=""),"",IF(ROUND(MAX(0,MOD(I1673-G1673+0.5,1)-0.5)*1440,0)&gt;=الإعدادات!$B$8,ROUND(MAX(0,MOD(I1673-G1673+0.5,1)-0.5)*1440,0),0))</f>
        <v/>
      </c>
      <c r="N1673" s="18" t="str">
        <f aca="false">IF(OR(A1673="",B1673=""),"",IF(COUNTIFS(الإجازات!$A$2:$A$1001,B1673,الإجازات!$D$2:$D$1001,"&lt;="&amp;A1673,الإجازات!$E$2:$E$1001,"&gt;="&amp;A1673,الإجازات!$G$2:$G$1001,"مقبولة")=0,"",LOOKUP(2,1/((الإجازات!$A$2:$A$1001=B1673)*(الإجازات!$D$2:$D$1001&lt;=A1673)*(الإجازات!$E$2:$E$1001&gt;=A1673)*(الإجازات!$G$2:$G$1001="مقبولة")),الإجازات!$C$2:$C$1001)))</f>
        <v/>
      </c>
      <c r="O1673" s="17"/>
      <c r="P1673" s="23" t="str">
        <f aca="false">IF(B1673="","",IF(ISNA(MATCH(B1673,الموظفين!$A$2:$A$501,0)),"⚠ كود غير موجود",IF(O1673&lt;&gt;"",O1673,IF(N1673&lt;&gt;"",N1673,IF(H1673="",IF(AND(A1673&lt;&gt;"",WEEKDAY(A1673)=الإعدادات!$B$11),"راحة أسبوعية","غائب"),IF(I1673="","بدون انصراف",IF(N(K1673)&gt;0,"متأخر","حاضر")))))))</f>
        <v/>
      </c>
      <c r="Q1673" s="24" t="str">
        <f aca="false">IF(B1673="","",IF(OR(P1673="غائب",P1673="غياب",P1673="إجازة بدون راتب"),IFERROR(VLOOKUP(B1673,الموظفين!$A$2:$J$501,8,FALSE()),0),0))</f>
        <v/>
      </c>
      <c r="R1673" s="24" t="str">
        <f aca="false">IF(B1673="","",ROUND((N(K1673)+N(L1673))/60*IFERROR(VLOOKUP(B1673,الموظفين!$A$2:$J$501,8,FALSE()),0)/الإعدادات!$B$6*الإعدادات!$B$9,2))</f>
        <v/>
      </c>
      <c r="S1673" s="24" t="str">
        <f aca="false">IF(OR(B1673="",M1673=""),"",ROUND(M1673/60*IFERROR(VLOOKUP(B1673,الموظفين!$A$2:$J$501,9,FALSE()),0),2))</f>
        <v/>
      </c>
      <c r="T1673" s="17"/>
      <c r="U1673" s="23" t="str">
        <f aca="false">IF(OR(A1673="",B1673=""),"",A1673&amp;"|"&amp;B1673)</f>
        <v/>
      </c>
    </row>
    <row r="1674" customFormat="false" ht="15" hidden="false" customHeight="false" outlineLevel="0" collapsed="false">
      <c r="A1674" s="16"/>
      <c r="B1674" s="17"/>
      <c r="C1674" s="18" t="str">
        <f aca="false">IF($B1674="","",IFERROR(VLOOKUP($B1674,الموظفين!$A$2:$J$501,2,FALSE())&amp;"","⚠ كود غير موجود"))</f>
        <v/>
      </c>
      <c r="D1674" s="18" t="str">
        <f aca="false">IF($B1674="","",IFERROR(VLOOKUP($B1674,الموظفين!$A$2:$J$501,3,FALSE())&amp;"",""))</f>
        <v/>
      </c>
      <c r="E1674" s="18" t="str">
        <f aca="false">IF($B1674="","",IFERROR(VLOOKUP($B1674,الموظفين!$A$2:$J$501,5,FALSE())&amp;"",""))</f>
        <v/>
      </c>
      <c r="F1674" s="19" t="str">
        <f aca="false">IF($B1674="","",IFERROR(VLOOKUP($B1674,الموظفين!$A$2:$J$501,6,FALSE()),""))</f>
        <v/>
      </c>
      <c r="G1674" s="19" t="str">
        <f aca="false">IF($B1674="","",IFERROR(VLOOKUP($B1674,الموظفين!$A$2:$J$501,7,FALSE()),""))</f>
        <v/>
      </c>
      <c r="H1674" s="20"/>
      <c r="I1674" s="20"/>
      <c r="J1674" s="21" t="str">
        <f aca="false">IF(OR(H1674="",I1674=""),"",ROUND(MOD(I1674-H1674,1)*24,2))</f>
        <v/>
      </c>
      <c r="K1674" s="22" t="str">
        <f aca="false">IF(OR(H1674="",F1674=""),"",IF(ROUND(MAX(0,MOD(H1674-F1674+0.5,1)-0.5)*1440,0)&gt;IFERROR(VLOOKUP(E1674,الورديات!$A$2:$E$21,5,FALSE()),0),ROUND(MAX(0,MOD(H1674-F1674+0.5,1)-0.5)*1440,0),0))</f>
        <v/>
      </c>
      <c r="L1674" s="22" t="str">
        <f aca="false">IF(OR(I1674="",G1674=""),"",ROUND(MAX(0,MOD(G1674-I1674+0.5,1)-0.5)*1440,0))</f>
        <v/>
      </c>
      <c r="M1674" s="22" t="str">
        <f aca="false">IF(OR(I1674="",G1674=""),"",IF(ROUND(MAX(0,MOD(I1674-G1674+0.5,1)-0.5)*1440,0)&gt;=الإعدادات!$B$8,ROUND(MAX(0,MOD(I1674-G1674+0.5,1)-0.5)*1440,0),0))</f>
        <v/>
      </c>
      <c r="N1674" s="18" t="str">
        <f aca="false">IF(OR(A1674="",B1674=""),"",IF(COUNTIFS(الإجازات!$A$2:$A$1001,B1674,الإجازات!$D$2:$D$1001,"&lt;="&amp;A1674,الإجازات!$E$2:$E$1001,"&gt;="&amp;A1674,الإجازات!$G$2:$G$1001,"مقبولة")=0,"",LOOKUP(2,1/((الإجازات!$A$2:$A$1001=B1674)*(الإجازات!$D$2:$D$1001&lt;=A1674)*(الإجازات!$E$2:$E$1001&gt;=A1674)*(الإجازات!$G$2:$G$1001="مقبولة")),الإجازات!$C$2:$C$1001)))</f>
        <v/>
      </c>
      <c r="O1674" s="17"/>
      <c r="P1674" s="23" t="str">
        <f aca="false">IF(B1674="","",IF(ISNA(MATCH(B1674,الموظفين!$A$2:$A$501,0)),"⚠ كود غير موجود",IF(O1674&lt;&gt;"",O1674,IF(N1674&lt;&gt;"",N1674,IF(H1674="",IF(AND(A1674&lt;&gt;"",WEEKDAY(A1674)=الإعدادات!$B$11),"راحة أسبوعية","غائب"),IF(I1674="","بدون انصراف",IF(N(K1674)&gt;0,"متأخر","حاضر")))))))</f>
        <v/>
      </c>
      <c r="Q1674" s="24" t="str">
        <f aca="false">IF(B1674="","",IF(OR(P1674="غائب",P1674="غياب",P1674="إجازة بدون راتب"),IFERROR(VLOOKUP(B1674,الموظفين!$A$2:$J$501,8,FALSE()),0),0))</f>
        <v/>
      </c>
      <c r="R1674" s="24" t="str">
        <f aca="false">IF(B1674="","",ROUND((N(K1674)+N(L1674))/60*IFERROR(VLOOKUP(B1674,الموظفين!$A$2:$J$501,8,FALSE()),0)/الإعدادات!$B$6*الإعدادات!$B$9,2))</f>
        <v/>
      </c>
      <c r="S1674" s="24" t="str">
        <f aca="false">IF(OR(B1674="",M1674=""),"",ROUND(M1674/60*IFERROR(VLOOKUP(B1674,الموظفين!$A$2:$J$501,9,FALSE()),0),2))</f>
        <v/>
      </c>
      <c r="T1674" s="17"/>
      <c r="U1674" s="23" t="str">
        <f aca="false">IF(OR(A1674="",B1674=""),"",A1674&amp;"|"&amp;B1674)</f>
        <v/>
      </c>
    </row>
    <row r="1675" customFormat="false" ht="15" hidden="false" customHeight="false" outlineLevel="0" collapsed="false">
      <c r="A1675" s="16"/>
      <c r="B1675" s="17"/>
      <c r="C1675" s="18" t="str">
        <f aca="false">IF($B1675="","",IFERROR(VLOOKUP($B1675,الموظفين!$A$2:$J$501,2,FALSE())&amp;"","⚠ كود غير موجود"))</f>
        <v/>
      </c>
      <c r="D1675" s="18" t="str">
        <f aca="false">IF($B1675="","",IFERROR(VLOOKUP($B1675,الموظفين!$A$2:$J$501,3,FALSE())&amp;"",""))</f>
        <v/>
      </c>
      <c r="E1675" s="18" t="str">
        <f aca="false">IF($B1675="","",IFERROR(VLOOKUP($B1675,الموظفين!$A$2:$J$501,5,FALSE())&amp;"",""))</f>
        <v/>
      </c>
      <c r="F1675" s="19" t="str">
        <f aca="false">IF($B1675="","",IFERROR(VLOOKUP($B1675,الموظفين!$A$2:$J$501,6,FALSE()),""))</f>
        <v/>
      </c>
      <c r="G1675" s="19" t="str">
        <f aca="false">IF($B1675="","",IFERROR(VLOOKUP($B1675,الموظفين!$A$2:$J$501,7,FALSE()),""))</f>
        <v/>
      </c>
      <c r="H1675" s="20"/>
      <c r="I1675" s="20"/>
      <c r="J1675" s="21" t="str">
        <f aca="false">IF(OR(H1675="",I1675=""),"",ROUND(MOD(I1675-H1675,1)*24,2))</f>
        <v/>
      </c>
      <c r="K1675" s="22" t="str">
        <f aca="false">IF(OR(H1675="",F1675=""),"",IF(ROUND(MAX(0,MOD(H1675-F1675+0.5,1)-0.5)*1440,0)&gt;IFERROR(VLOOKUP(E1675,الورديات!$A$2:$E$21,5,FALSE()),0),ROUND(MAX(0,MOD(H1675-F1675+0.5,1)-0.5)*1440,0),0))</f>
        <v/>
      </c>
      <c r="L1675" s="22" t="str">
        <f aca="false">IF(OR(I1675="",G1675=""),"",ROUND(MAX(0,MOD(G1675-I1675+0.5,1)-0.5)*1440,0))</f>
        <v/>
      </c>
      <c r="M1675" s="22" t="str">
        <f aca="false">IF(OR(I1675="",G1675=""),"",IF(ROUND(MAX(0,MOD(I1675-G1675+0.5,1)-0.5)*1440,0)&gt;=الإعدادات!$B$8,ROUND(MAX(0,MOD(I1675-G1675+0.5,1)-0.5)*1440,0),0))</f>
        <v/>
      </c>
      <c r="N1675" s="18" t="str">
        <f aca="false">IF(OR(A1675="",B1675=""),"",IF(COUNTIFS(الإجازات!$A$2:$A$1001,B1675,الإجازات!$D$2:$D$1001,"&lt;="&amp;A1675,الإجازات!$E$2:$E$1001,"&gt;="&amp;A1675,الإجازات!$G$2:$G$1001,"مقبولة")=0,"",LOOKUP(2,1/((الإجازات!$A$2:$A$1001=B1675)*(الإجازات!$D$2:$D$1001&lt;=A1675)*(الإجازات!$E$2:$E$1001&gt;=A1675)*(الإجازات!$G$2:$G$1001="مقبولة")),الإجازات!$C$2:$C$1001)))</f>
        <v/>
      </c>
      <c r="O1675" s="17"/>
      <c r="P1675" s="23" t="str">
        <f aca="false">IF(B1675="","",IF(ISNA(MATCH(B1675,الموظفين!$A$2:$A$501,0)),"⚠ كود غير موجود",IF(O1675&lt;&gt;"",O1675,IF(N1675&lt;&gt;"",N1675,IF(H1675="",IF(AND(A1675&lt;&gt;"",WEEKDAY(A1675)=الإعدادات!$B$11),"راحة أسبوعية","غائب"),IF(I1675="","بدون انصراف",IF(N(K1675)&gt;0,"متأخر","حاضر")))))))</f>
        <v/>
      </c>
      <c r="Q1675" s="24" t="str">
        <f aca="false">IF(B1675="","",IF(OR(P1675="غائب",P1675="غياب",P1675="إجازة بدون راتب"),IFERROR(VLOOKUP(B1675,الموظفين!$A$2:$J$501,8,FALSE()),0),0))</f>
        <v/>
      </c>
      <c r="R1675" s="24" t="str">
        <f aca="false">IF(B1675="","",ROUND((N(K1675)+N(L1675))/60*IFERROR(VLOOKUP(B1675,الموظفين!$A$2:$J$501,8,FALSE()),0)/الإعدادات!$B$6*الإعدادات!$B$9,2))</f>
        <v/>
      </c>
      <c r="S1675" s="24" t="str">
        <f aca="false">IF(OR(B1675="",M1675=""),"",ROUND(M1675/60*IFERROR(VLOOKUP(B1675,الموظفين!$A$2:$J$501,9,FALSE()),0),2))</f>
        <v/>
      </c>
      <c r="T1675" s="17"/>
      <c r="U1675" s="23" t="str">
        <f aca="false">IF(OR(A1675="",B1675=""),"",A1675&amp;"|"&amp;B1675)</f>
        <v/>
      </c>
    </row>
    <row r="1676" customFormat="false" ht="15" hidden="false" customHeight="false" outlineLevel="0" collapsed="false">
      <c r="A1676" s="16"/>
      <c r="B1676" s="17"/>
      <c r="C1676" s="18" t="str">
        <f aca="false">IF($B1676="","",IFERROR(VLOOKUP($B1676,الموظفين!$A$2:$J$501,2,FALSE())&amp;"","⚠ كود غير موجود"))</f>
        <v/>
      </c>
      <c r="D1676" s="18" t="str">
        <f aca="false">IF($B1676="","",IFERROR(VLOOKUP($B1676,الموظفين!$A$2:$J$501,3,FALSE())&amp;"",""))</f>
        <v/>
      </c>
      <c r="E1676" s="18" t="str">
        <f aca="false">IF($B1676="","",IFERROR(VLOOKUP($B1676,الموظفين!$A$2:$J$501,5,FALSE())&amp;"",""))</f>
        <v/>
      </c>
      <c r="F1676" s="19" t="str">
        <f aca="false">IF($B1676="","",IFERROR(VLOOKUP($B1676,الموظفين!$A$2:$J$501,6,FALSE()),""))</f>
        <v/>
      </c>
      <c r="G1676" s="19" t="str">
        <f aca="false">IF($B1676="","",IFERROR(VLOOKUP($B1676,الموظفين!$A$2:$J$501,7,FALSE()),""))</f>
        <v/>
      </c>
      <c r="H1676" s="20"/>
      <c r="I1676" s="20"/>
      <c r="J1676" s="21" t="str">
        <f aca="false">IF(OR(H1676="",I1676=""),"",ROUND(MOD(I1676-H1676,1)*24,2))</f>
        <v/>
      </c>
      <c r="K1676" s="22" t="str">
        <f aca="false">IF(OR(H1676="",F1676=""),"",IF(ROUND(MAX(0,MOD(H1676-F1676+0.5,1)-0.5)*1440,0)&gt;IFERROR(VLOOKUP(E1676,الورديات!$A$2:$E$21,5,FALSE()),0),ROUND(MAX(0,MOD(H1676-F1676+0.5,1)-0.5)*1440,0),0))</f>
        <v/>
      </c>
      <c r="L1676" s="22" t="str">
        <f aca="false">IF(OR(I1676="",G1676=""),"",ROUND(MAX(0,MOD(G1676-I1676+0.5,1)-0.5)*1440,0))</f>
        <v/>
      </c>
      <c r="M1676" s="22" t="str">
        <f aca="false">IF(OR(I1676="",G1676=""),"",IF(ROUND(MAX(0,MOD(I1676-G1676+0.5,1)-0.5)*1440,0)&gt;=الإعدادات!$B$8,ROUND(MAX(0,MOD(I1676-G1676+0.5,1)-0.5)*1440,0),0))</f>
        <v/>
      </c>
      <c r="N1676" s="18" t="str">
        <f aca="false">IF(OR(A1676="",B1676=""),"",IF(COUNTIFS(الإجازات!$A$2:$A$1001,B1676,الإجازات!$D$2:$D$1001,"&lt;="&amp;A1676,الإجازات!$E$2:$E$1001,"&gt;="&amp;A1676,الإجازات!$G$2:$G$1001,"مقبولة")=0,"",LOOKUP(2,1/((الإجازات!$A$2:$A$1001=B1676)*(الإجازات!$D$2:$D$1001&lt;=A1676)*(الإجازات!$E$2:$E$1001&gt;=A1676)*(الإجازات!$G$2:$G$1001="مقبولة")),الإجازات!$C$2:$C$1001)))</f>
        <v/>
      </c>
      <c r="O1676" s="17"/>
      <c r="P1676" s="23" t="str">
        <f aca="false">IF(B1676="","",IF(ISNA(MATCH(B1676,الموظفين!$A$2:$A$501,0)),"⚠ كود غير موجود",IF(O1676&lt;&gt;"",O1676,IF(N1676&lt;&gt;"",N1676,IF(H1676="",IF(AND(A1676&lt;&gt;"",WEEKDAY(A1676)=الإعدادات!$B$11),"راحة أسبوعية","غائب"),IF(I1676="","بدون انصراف",IF(N(K1676)&gt;0,"متأخر","حاضر")))))))</f>
        <v/>
      </c>
      <c r="Q1676" s="24" t="str">
        <f aca="false">IF(B1676="","",IF(OR(P1676="غائب",P1676="غياب",P1676="إجازة بدون راتب"),IFERROR(VLOOKUP(B1676,الموظفين!$A$2:$J$501,8,FALSE()),0),0))</f>
        <v/>
      </c>
      <c r="R1676" s="24" t="str">
        <f aca="false">IF(B1676="","",ROUND((N(K1676)+N(L1676))/60*IFERROR(VLOOKUP(B1676,الموظفين!$A$2:$J$501,8,FALSE()),0)/الإعدادات!$B$6*الإعدادات!$B$9,2))</f>
        <v/>
      </c>
      <c r="S1676" s="24" t="str">
        <f aca="false">IF(OR(B1676="",M1676=""),"",ROUND(M1676/60*IFERROR(VLOOKUP(B1676,الموظفين!$A$2:$J$501,9,FALSE()),0),2))</f>
        <v/>
      </c>
      <c r="T1676" s="17"/>
      <c r="U1676" s="23" t="str">
        <f aca="false">IF(OR(A1676="",B1676=""),"",A1676&amp;"|"&amp;B1676)</f>
        <v/>
      </c>
    </row>
    <row r="1677" customFormat="false" ht="15" hidden="false" customHeight="false" outlineLevel="0" collapsed="false">
      <c r="A1677" s="16"/>
      <c r="B1677" s="17"/>
      <c r="C1677" s="18" t="str">
        <f aca="false">IF($B1677="","",IFERROR(VLOOKUP($B1677,الموظفين!$A$2:$J$501,2,FALSE())&amp;"","⚠ كود غير موجود"))</f>
        <v/>
      </c>
      <c r="D1677" s="18" t="str">
        <f aca="false">IF($B1677="","",IFERROR(VLOOKUP($B1677,الموظفين!$A$2:$J$501,3,FALSE())&amp;"",""))</f>
        <v/>
      </c>
      <c r="E1677" s="18" t="str">
        <f aca="false">IF($B1677="","",IFERROR(VLOOKUP($B1677,الموظفين!$A$2:$J$501,5,FALSE())&amp;"",""))</f>
        <v/>
      </c>
      <c r="F1677" s="19" t="str">
        <f aca="false">IF($B1677="","",IFERROR(VLOOKUP($B1677,الموظفين!$A$2:$J$501,6,FALSE()),""))</f>
        <v/>
      </c>
      <c r="G1677" s="19" t="str">
        <f aca="false">IF($B1677="","",IFERROR(VLOOKUP($B1677,الموظفين!$A$2:$J$501,7,FALSE()),""))</f>
        <v/>
      </c>
      <c r="H1677" s="20"/>
      <c r="I1677" s="20"/>
      <c r="J1677" s="21" t="str">
        <f aca="false">IF(OR(H1677="",I1677=""),"",ROUND(MOD(I1677-H1677,1)*24,2))</f>
        <v/>
      </c>
      <c r="K1677" s="22" t="str">
        <f aca="false">IF(OR(H1677="",F1677=""),"",IF(ROUND(MAX(0,MOD(H1677-F1677+0.5,1)-0.5)*1440,0)&gt;IFERROR(VLOOKUP(E1677,الورديات!$A$2:$E$21,5,FALSE()),0),ROUND(MAX(0,MOD(H1677-F1677+0.5,1)-0.5)*1440,0),0))</f>
        <v/>
      </c>
      <c r="L1677" s="22" t="str">
        <f aca="false">IF(OR(I1677="",G1677=""),"",ROUND(MAX(0,MOD(G1677-I1677+0.5,1)-0.5)*1440,0))</f>
        <v/>
      </c>
      <c r="M1677" s="22" t="str">
        <f aca="false">IF(OR(I1677="",G1677=""),"",IF(ROUND(MAX(0,MOD(I1677-G1677+0.5,1)-0.5)*1440,0)&gt;=الإعدادات!$B$8,ROUND(MAX(0,MOD(I1677-G1677+0.5,1)-0.5)*1440,0),0))</f>
        <v/>
      </c>
      <c r="N1677" s="18" t="str">
        <f aca="false">IF(OR(A1677="",B1677=""),"",IF(COUNTIFS(الإجازات!$A$2:$A$1001,B1677,الإجازات!$D$2:$D$1001,"&lt;="&amp;A1677,الإجازات!$E$2:$E$1001,"&gt;="&amp;A1677,الإجازات!$G$2:$G$1001,"مقبولة")=0,"",LOOKUP(2,1/((الإجازات!$A$2:$A$1001=B1677)*(الإجازات!$D$2:$D$1001&lt;=A1677)*(الإجازات!$E$2:$E$1001&gt;=A1677)*(الإجازات!$G$2:$G$1001="مقبولة")),الإجازات!$C$2:$C$1001)))</f>
        <v/>
      </c>
      <c r="O1677" s="17"/>
      <c r="P1677" s="23" t="str">
        <f aca="false">IF(B1677="","",IF(ISNA(MATCH(B1677,الموظفين!$A$2:$A$501,0)),"⚠ كود غير موجود",IF(O1677&lt;&gt;"",O1677,IF(N1677&lt;&gt;"",N1677,IF(H1677="",IF(AND(A1677&lt;&gt;"",WEEKDAY(A1677)=الإعدادات!$B$11),"راحة أسبوعية","غائب"),IF(I1677="","بدون انصراف",IF(N(K1677)&gt;0,"متأخر","حاضر")))))))</f>
        <v/>
      </c>
      <c r="Q1677" s="24" t="str">
        <f aca="false">IF(B1677="","",IF(OR(P1677="غائب",P1677="غياب",P1677="إجازة بدون راتب"),IFERROR(VLOOKUP(B1677,الموظفين!$A$2:$J$501,8,FALSE()),0),0))</f>
        <v/>
      </c>
      <c r="R1677" s="24" t="str">
        <f aca="false">IF(B1677="","",ROUND((N(K1677)+N(L1677))/60*IFERROR(VLOOKUP(B1677,الموظفين!$A$2:$J$501,8,FALSE()),0)/الإعدادات!$B$6*الإعدادات!$B$9,2))</f>
        <v/>
      </c>
      <c r="S1677" s="24" t="str">
        <f aca="false">IF(OR(B1677="",M1677=""),"",ROUND(M1677/60*IFERROR(VLOOKUP(B1677,الموظفين!$A$2:$J$501,9,FALSE()),0),2))</f>
        <v/>
      </c>
      <c r="T1677" s="17"/>
      <c r="U1677" s="23" t="str">
        <f aca="false">IF(OR(A1677="",B1677=""),"",A1677&amp;"|"&amp;B1677)</f>
        <v/>
      </c>
    </row>
    <row r="1678" customFormat="false" ht="15" hidden="false" customHeight="false" outlineLevel="0" collapsed="false">
      <c r="A1678" s="16"/>
      <c r="B1678" s="17"/>
      <c r="C1678" s="18" t="str">
        <f aca="false">IF($B1678="","",IFERROR(VLOOKUP($B1678,الموظفين!$A$2:$J$501,2,FALSE())&amp;"","⚠ كود غير موجود"))</f>
        <v/>
      </c>
      <c r="D1678" s="18" t="str">
        <f aca="false">IF($B1678="","",IFERROR(VLOOKUP($B1678,الموظفين!$A$2:$J$501,3,FALSE())&amp;"",""))</f>
        <v/>
      </c>
      <c r="E1678" s="18" t="str">
        <f aca="false">IF($B1678="","",IFERROR(VLOOKUP($B1678,الموظفين!$A$2:$J$501,5,FALSE())&amp;"",""))</f>
        <v/>
      </c>
      <c r="F1678" s="19" t="str">
        <f aca="false">IF($B1678="","",IFERROR(VLOOKUP($B1678,الموظفين!$A$2:$J$501,6,FALSE()),""))</f>
        <v/>
      </c>
      <c r="G1678" s="19" t="str">
        <f aca="false">IF($B1678="","",IFERROR(VLOOKUP($B1678,الموظفين!$A$2:$J$501,7,FALSE()),""))</f>
        <v/>
      </c>
      <c r="H1678" s="20"/>
      <c r="I1678" s="20"/>
      <c r="J1678" s="21" t="str">
        <f aca="false">IF(OR(H1678="",I1678=""),"",ROUND(MOD(I1678-H1678,1)*24,2))</f>
        <v/>
      </c>
      <c r="K1678" s="22" t="str">
        <f aca="false">IF(OR(H1678="",F1678=""),"",IF(ROUND(MAX(0,MOD(H1678-F1678+0.5,1)-0.5)*1440,0)&gt;IFERROR(VLOOKUP(E1678,الورديات!$A$2:$E$21,5,FALSE()),0),ROUND(MAX(0,MOD(H1678-F1678+0.5,1)-0.5)*1440,0),0))</f>
        <v/>
      </c>
      <c r="L1678" s="22" t="str">
        <f aca="false">IF(OR(I1678="",G1678=""),"",ROUND(MAX(0,MOD(G1678-I1678+0.5,1)-0.5)*1440,0))</f>
        <v/>
      </c>
      <c r="M1678" s="22" t="str">
        <f aca="false">IF(OR(I1678="",G1678=""),"",IF(ROUND(MAX(0,MOD(I1678-G1678+0.5,1)-0.5)*1440,0)&gt;=الإعدادات!$B$8,ROUND(MAX(0,MOD(I1678-G1678+0.5,1)-0.5)*1440,0),0))</f>
        <v/>
      </c>
      <c r="N1678" s="18" t="str">
        <f aca="false">IF(OR(A1678="",B1678=""),"",IF(COUNTIFS(الإجازات!$A$2:$A$1001,B1678,الإجازات!$D$2:$D$1001,"&lt;="&amp;A1678,الإجازات!$E$2:$E$1001,"&gt;="&amp;A1678,الإجازات!$G$2:$G$1001,"مقبولة")=0,"",LOOKUP(2,1/((الإجازات!$A$2:$A$1001=B1678)*(الإجازات!$D$2:$D$1001&lt;=A1678)*(الإجازات!$E$2:$E$1001&gt;=A1678)*(الإجازات!$G$2:$G$1001="مقبولة")),الإجازات!$C$2:$C$1001)))</f>
        <v/>
      </c>
      <c r="O1678" s="17"/>
      <c r="P1678" s="23" t="str">
        <f aca="false">IF(B1678="","",IF(ISNA(MATCH(B1678,الموظفين!$A$2:$A$501,0)),"⚠ كود غير موجود",IF(O1678&lt;&gt;"",O1678,IF(N1678&lt;&gt;"",N1678,IF(H1678="",IF(AND(A1678&lt;&gt;"",WEEKDAY(A1678)=الإعدادات!$B$11),"راحة أسبوعية","غائب"),IF(I1678="","بدون انصراف",IF(N(K1678)&gt;0,"متأخر","حاضر")))))))</f>
        <v/>
      </c>
      <c r="Q1678" s="24" t="str">
        <f aca="false">IF(B1678="","",IF(OR(P1678="غائب",P1678="غياب",P1678="إجازة بدون راتب"),IFERROR(VLOOKUP(B1678,الموظفين!$A$2:$J$501,8,FALSE()),0),0))</f>
        <v/>
      </c>
      <c r="R1678" s="24" t="str">
        <f aca="false">IF(B1678="","",ROUND((N(K1678)+N(L1678))/60*IFERROR(VLOOKUP(B1678,الموظفين!$A$2:$J$501,8,FALSE()),0)/الإعدادات!$B$6*الإعدادات!$B$9,2))</f>
        <v/>
      </c>
      <c r="S1678" s="24" t="str">
        <f aca="false">IF(OR(B1678="",M1678=""),"",ROUND(M1678/60*IFERROR(VLOOKUP(B1678,الموظفين!$A$2:$J$501,9,FALSE()),0),2))</f>
        <v/>
      </c>
      <c r="T1678" s="17"/>
      <c r="U1678" s="23" t="str">
        <f aca="false">IF(OR(A1678="",B1678=""),"",A1678&amp;"|"&amp;B1678)</f>
        <v/>
      </c>
    </row>
    <row r="1679" customFormat="false" ht="15" hidden="false" customHeight="false" outlineLevel="0" collapsed="false">
      <c r="A1679" s="16"/>
      <c r="B1679" s="17"/>
      <c r="C1679" s="18" t="str">
        <f aca="false">IF($B1679="","",IFERROR(VLOOKUP($B1679,الموظفين!$A$2:$J$501,2,FALSE())&amp;"","⚠ كود غير موجود"))</f>
        <v/>
      </c>
      <c r="D1679" s="18" t="str">
        <f aca="false">IF($B1679="","",IFERROR(VLOOKUP($B1679,الموظفين!$A$2:$J$501,3,FALSE())&amp;"",""))</f>
        <v/>
      </c>
      <c r="E1679" s="18" t="str">
        <f aca="false">IF($B1679="","",IFERROR(VLOOKUP($B1679,الموظفين!$A$2:$J$501,5,FALSE())&amp;"",""))</f>
        <v/>
      </c>
      <c r="F1679" s="19" t="str">
        <f aca="false">IF($B1679="","",IFERROR(VLOOKUP($B1679,الموظفين!$A$2:$J$501,6,FALSE()),""))</f>
        <v/>
      </c>
      <c r="G1679" s="19" t="str">
        <f aca="false">IF($B1679="","",IFERROR(VLOOKUP($B1679,الموظفين!$A$2:$J$501,7,FALSE()),""))</f>
        <v/>
      </c>
      <c r="H1679" s="20"/>
      <c r="I1679" s="20"/>
      <c r="J1679" s="21" t="str">
        <f aca="false">IF(OR(H1679="",I1679=""),"",ROUND(MOD(I1679-H1679,1)*24,2))</f>
        <v/>
      </c>
      <c r="K1679" s="22" t="str">
        <f aca="false">IF(OR(H1679="",F1679=""),"",IF(ROUND(MAX(0,MOD(H1679-F1679+0.5,1)-0.5)*1440,0)&gt;IFERROR(VLOOKUP(E1679,الورديات!$A$2:$E$21,5,FALSE()),0),ROUND(MAX(0,MOD(H1679-F1679+0.5,1)-0.5)*1440,0),0))</f>
        <v/>
      </c>
      <c r="L1679" s="22" t="str">
        <f aca="false">IF(OR(I1679="",G1679=""),"",ROUND(MAX(0,MOD(G1679-I1679+0.5,1)-0.5)*1440,0))</f>
        <v/>
      </c>
      <c r="M1679" s="22" t="str">
        <f aca="false">IF(OR(I1679="",G1679=""),"",IF(ROUND(MAX(0,MOD(I1679-G1679+0.5,1)-0.5)*1440,0)&gt;=الإعدادات!$B$8,ROUND(MAX(0,MOD(I1679-G1679+0.5,1)-0.5)*1440,0),0))</f>
        <v/>
      </c>
      <c r="N1679" s="18" t="str">
        <f aca="false">IF(OR(A1679="",B1679=""),"",IF(COUNTIFS(الإجازات!$A$2:$A$1001,B1679,الإجازات!$D$2:$D$1001,"&lt;="&amp;A1679,الإجازات!$E$2:$E$1001,"&gt;="&amp;A1679,الإجازات!$G$2:$G$1001,"مقبولة")=0,"",LOOKUP(2,1/((الإجازات!$A$2:$A$1001=B1679)*(الإجازات!$D$2:$D$1001&lt;=A1679)*(الإجازات!$E$2:$E$1001&gt;=A1679)*(الإجازات!$G$2:$G$1001="مقبولة")),الإجازات!$C$2:$C$1001)))</f>
        <v/>
      </c>
      <c r="O1679" s="17"/>
      <c r="P1679" s="23" t="str">
        <f aca="false">IF(B1679="","",IF(ISNA(MATCH(B1679,الموظفين!$A$2:$A$501,0)),"⚠ كود غير موجود",IF(O1679&lt;&gt;"",O1679,IF(N1679&lt;&gt;"",N1679,IF(H1679="",IF(AND(A1679&lt;&gt;"",WEEKDAY(A1679)=الإعدادات!$B$11),"راحة أسبوعية","غائب"),IF(I1679="","بدون انصراف",IF(N(K1679)&gt;0,"متأخر","حاضر")))))))</f>
        <v/>
      </c>
      <c r="Q1679" s="24" t="str">
        <f aca="false">IF(B1679="","",IF(OR(P1679="غائب",P1679="غياب",P1679="إجازة بدون راتب"),IFERROR(VLOOKUP(B1679,الموظفين!$A$2:$J$501,8,FALSE()),0),0))</f>
        <v/>
      </c>
      <c r="R1679" s="24" t="str">
        <f aca="false">IF(B1679="","",ROUND((N(K1679)+N(L1679))/60*IFERROR(VLOOKUP(B1679,الموظفين!$A$2:$J$501,8,FALSE()),0)/الإعدادات!$B$6*الإعدادات!$B$9,2))</f>
        <v/>
      </c>
      <c r="S1679" s="24" t="str">
        <f aca="false">IF(OR(B1679="",M1679=""),"",ROUND(M1679/60*IFERROR(VLOOKUP(B1679,الموظفين!$A$2:$J$501,9,FALSE()),0),2))</f>
        <v/>
      </c>
      <c r="T1679" s="17"/>
      <c r="U1679" s="23" t="str">
        <f aca="false">IF(OR(A1679="",B1679=""),"",A1679&amp;"|"&amp;B1679)</f>
        <v/>
      </c>
    </row>
    <row r="1680" customFormat="false" ht="15" hidden="false" customHeight="false" outlineLevel="0" collapsed="false">
      <c r="A1680" s="16"/>
      <c r="B1680" s="17"/>
      <c r="C1680" s="18" t="str">
        <f aca="false">IF($B1680="","",IFERROR(VLOOKUP($B1680,الموظفين!$A$2:$J$501,2,FALSE())&amp;"","⚠ كود غير موجود"))</f>
        <v/>
      </c>
      <c r="D1680" s="18" t="str">
        <f aca="false">IF($B1680="","",IFERROR(VLOOKUP($B1680,الموظفين!$A$2:$J$501,3,FALSE())&amp;"",""))</f>
        <v/>
      </c>
      <c r="E1680" s="18" t="str">
        <f aca="false">IF($B1680="","",IFERROR(VLOOKUP($B1680,الموظفين!$A$2:$J$501,5,FALSE())&amp;"",""))</f>
        <v/>
      </c>
      <c r="F1680" s="19" t="str">
        <f aca="false">IF($B1680="","",IFERROR(VLOOKUP($B1680,الموظفين!$A$2:$J$501,6,FALSE()),""))</f>
        <v/>
      </c>
      <c r="G1680" s="19" t="str">
        <f aca="false">IF($B1680="","",IFERROR(VLOOKUP($B1680,الموظفين!$A$2:$J$501,7,FALSE()),""))</f>
        <v/>
      </c>
      <c r="H1680" s="20"/>
      <c r="I1680" s="20"/>
      <c r="J1680" s="21" t="str">
        <f aca="false">IF(OR(H1680="",I1680=""),"",ROUND(MOD(I1680-H1680,1)*24,2))</f>
        <v/>
      </c>
      <c r="K1680" s="22" t="str">
        <f aca="false">IF(OR(H1680="",F1680=""),"",IF(ROUND(MAX(0,MOD(H1680-F1680+0.5,1)-0.5)*1440,0)&gt;IFERROR(VLOOKUP(E1680,الورديات!$A$2:$E$21,5,FALSE()),0),ROUND(MAX(0,MOD(H1680-F1680+0.5,1)-0.5)*1440,0),0))</f>
        <v/>
      </c>
      <c r="L1680" s="22" t="str">
        <f aca="false">IF(OR(I1680="",G1680=""),"",ROUND(MAX(0,MOD(G1680-I1680+0.5,1)-0.5)*1440,0))</f>
        <v/>
      </c>
      <c r="M1680" s="22" t="str">
        <f aca="false">IF(OR(I1680="",G1680=""),"",IF(ROUND(MAX(0,MOD(I1680-G1680+0.5,1)-0.5)*1440,0)&gt;=الإعدادات!$B$8,ROUND(MAX(0,MOD(I1680-G1680+0.5,1)-0.5)*1440,0),0))</f>
        <v/>
      </c>
      <c r="N1680" s="18" t="str">
        <f aca="false">IF(OR(A1680="",B1680=""),"",IF(COUNTIFS(الإجازات!$A$2:$A$1001,B1680,الإجازات!$D$2:$D$1001,"&lt;="&amp;A1680,الإجازات!$E$2:$E$1001,"&gt;="&amp;A1680,الإجازات!$G$2:$G$1001,"مقبولة")=0,"",LOOKUP(2,1/((الإجازات!$A$2:$A$1001=B1680)*(الإجازات!$D$2:$D$1001&lt;=A1680)*(الإجازات!$E$2:$E$1001&gt;=A1680)*(الإجازات!$G$2:$G$1001="مقبولة")),الإجازات!$C$2:$C$1001)))</f>
        <v/>
      </c>
      <c r="O1680" s="17"/>
      <c r="P1680" s="23" t="str">
        <f aca="false">IF(B1680="","",IF(ISNA(MATCH(B1680,الموظفين!$A$2:$A$501,0)),"⚠ كود غير موجود",IF(O1680&lt;&gt;"",O1680,IF(N1680&lt;&gt;"",N1680,IF(H1680="",IF(AND(A1680&lt;&gt;"",WEEKDAY(A1680)=الإعدادات!$B$11),"راحة أسبوعية","غائب"),IF(I1680="","بدون انصراف",IF(N(K1680)&gt;0,"متأخر","حاضر")))))))</f>
        <v/>
      </c>
      <c r="Q1680" s="24" t="str">
        <f aca="false">IF(B1680="","",IF(OR(P1680="غائب",P1680="غياب",P1680="إجازة بدون راتب"),IFERROR(VLOOKUP(B1680,الموظفين!$A$2:$J$501,8,FALSE()),0),0))</f>
        <v/>
      </c>
      <c r="R1680" s="24" t="str">
        <f aca="false">IF(B1680="","",ROUND((N(K1680)+N(L1680))/60*IFERROR(VLOOKUP(B1680,الموظفين!$A$2:$J$501,8,FALSE()),0)/الإعدادات!$B$6*الإعدادات!$B$9,2))</f>
        <v/>
      </c>
      <c r="S1680" s="24" t="str">
        <f aca="false">IF(OR(B1680="",M1680=""),"",ROUND(M1680/60*IFERROR(VLOOKUP(B1680,الموظفين!$A$2:$J$501,9,FALSE()),0),2))</f>
        <v/>
      </c>
      <c r="T1680" s="17"/>
      <c r="U1680" s="23" t="str">
        <f aca="false">IF(OR(A1680="",B1680=""),"",A1680&amp;"|"&amp;B1680)</f>
        <v/>
      </c>
    </row>
    <row r="1681" customFormat="false" ht="15" hidden="false" customHeight="false" outlineLevel="0" collapsed="false">
      <c r="A1681" s="16"/>
      <c r="B1681" s="17"/>
      <c r="C1681" s="18" t="str">
        <f aca="false">IF($B1681="","",IFERROR(VLOOKUP($B1681,الموظفين!$A$2:$J$501,2,FALSE())&amp;"","⚠ كود غير موجود"))</f>
        <v/>
      </c>
      <c r="D1681" s="18" t="str">
        <f aca="false">IF($B1681="","",IFERROR(VLOOKUP($B1681,الموظفين!$A$2:$J$501,3,FALSE())&amp;"",""))</f>
        <v/>
      </c>
      <c r="E1681" s="18" t="str">
        <f aca="false">IF($B1681="","",IFERROR(VLOOKUP($B1681,الموظفين!$A$2:$J$501,5,FALSE())&amp;"",""))</f>
        <v/>
      </c>
      <c r="F1681" s="19" t="str">
        <f aca="false">IF($B1681="","",IFERROR(VLOOKUP($B1681,الموظفين!$A$2:$J$501,6,FALSE()),""))</f>
        <v/>
      </c>
      <c r="G1681" s="19" t="str">
        <f aca="false">IF($B1681="","",IFERROR(VLOOKUP($B1681,الموظفين!$A$2:$J$501,7,FALSE()),""))</f>
        <v/>
      </c>
      <c r="H1681" s="20"/>
      <c r="I1681" s="20"/>
      <c r="J1681" s="21" t="str">
        <f aca="false">IF(OR(H1681="",I1681=""),"",ROUND(MOD(I1681-H1681,1)*24,2))</f>
        <v/>
      </c>
      <c r="K1681" s="22" t="str">
        <f aca="false">IF(OR(H1681="",F1681=""),"",IF(ROUND(MAX(0,MOD(H1681-F1681+0.5,1)-0.5)*1440,0)&gt;IFERROR(VLOOKUP(E1681,الورديات!$A$2:$E$21,5,FALSE()),0),ROUND(MAX(0,MOD(H1681-F1681+0.5,1)-0.5)*1440,0),0))</f>
        <v/>
      </c>
      <c r="L1681" s="22" t="str">
        <f aca="false">IF(OR(I1681="",G1681=""),"",ROUND(MAX(0,MOD(G1681-I1681+0.5,1)-0.5)*1440,0))</f>
        <v/>
      </c>
      <c r="M1681" s="22" t="str">
        <f aca="false">IF(OR(I1681="",G1681=""),"",IF(ROUND(MAX(0,MOD(I1681-G1681+0.5,1)-0.5)*1440,0)&gt;=الإعدادات!$B$8,ROUND(MAX(0,MOD(I1681-G1681+0.5,1)-0.5)*1440,0),0))</f>
        <v/>
      </c>
      <c r="N1681" s="18" t="str">
        <f aca="false">IF(OR(A1681="",B1681=""),"",IF(COUNTIFS(الإجازات!$A$2:$A$1001,B1681,الإجازات!$D$2:$D$1001,"&lt;="&amp;A1681,الإجازات!$E$2:$E$1001,"&gt;="&amp;A1681,الإجازات!$G$2:$G$1001,"مقبولة")=0,"",LOOKUP(2,1/((الإجازات!$A$2:$A$1001=B1681)*(الإجازات!$D$2:$D$1001&lt;=A1681)*(الإجازات!$E$2:$E$1001&gt;=A1681)*(الإجازات!$G$2:$G$1001="مقبولة")),الإجازات!$C$2:$C$1001)))</f>
        <v/>
      </c>
      <c r="O1681" s="17"/>
      <c r="P1681" s="23" t="str">
        <f aca="false">IF(B1681="","",IF(ISNA(MATCH(B1681,الموظفين!$A$2:$A$501,0)),"⚠ كود غير موجود",IF(O1681&lt;&gt;"",O1681,IF(N1681&lt;&gt;"",N1681,IF(H1681="",IF(AND(A1681&lt;&gt;"",WEEKDAY(A1681)=الإعدادات!$B$11),"راحة أسبوعية","غائب"),IF(I1681="","بدون انصراف",IF(N(K1681)&gt;0,"متأخر","حاضر")))))))</f>
        <v/>
      </c>
      <c r="Q1681" s="24" t="str">
        <f aca="false">IF(B1681="","",IF(OR(P1681="غائب",P1681="غياب",P1681="إجازة بدون راتب"),IFERROR(VLOOKUP(B1681,الموظفين!$A$2:$J$501,8,FALSE()),0),0))</f>
        <v/>
      </c>
      <c r="R1681" s="24" t="str">
        <f aca="false">IF(B1681="","",ROUND((N(K1681)+N(L1681))/60*IFERROR(VLOOKUP(B1681,الموظفين!$A$2:$J$501,8,FALSE()),0)/الإعدادات!$B$6*الإعدادات!$B$9,2))</f>
        <v/>
      </c>
      <c r="S1681" s="24" t="str">
        <f aca="false">IF(OR(B1681="",M1681=""),"",ROUND(M1681/60*IFERROR(VLOOKUP(B1681,الموظفين!$A$2:$J$501,9,FALSE()),0),2))</f>
        <v/>
      </c>
      <c r="T1681" s="17"/>
      <c r="U1681" s="23" t="str">
        <f aca="false">IF(OR(A1681="",B1681=""),"",A1681&amp;"|"&amp;B1681)</f>
        <v/>
      </c>
    </row>
    <row r="1682" customFormat="false" ht="15" hidden="false" customHeight="false" outlineLevel="0" collapsed="false">
      <c r="A1682" s="16"/>
      <c r="B1682" s="17"/>
      <c r="C1682" s="18" t="str">
        <f aca="false">IF($B1682="","",IFERROR(VLOOKUP($B1682,الموظفين!$A$2:$J$501,2,FALSE())&amp;"","⚠ كود غير موجود"))</f>
        <v/>
      </c>
      <c r="D1682" s="18" t="str">
        <f aca="false">IF($B1682="","",IFERROR(VLOOKUP($B1682,الموظفين!$A$2:$J$501,3,FALSE())&amp;"",""))</f>
        <v/>
      </c>
      <c r="E1682" s="18" t="str">
        <f aca="false">IF($B1682="","",IFERROR(VLOOKUP($B1682,الموظفين!$A$2:$J$501,5,FALSE())&amp;"",""))</f>
        <v/>
      </c>
      <c r="F1682" s="19" t="str">
        <f aca="false">IF($B1682="","",IFERROR(VLOOKUP($B1682,الموظفين!$A$2:$J$501,6,FALSE()),""))</f>
        <v/>
      </c>
      <c r="G1682" s="19" t="str">
        <f aca="false">IF($B1682="","",IFERROR(VLOOKUP($B1682,الموظفين!$A$2:$J$501,7,FALSE()),""))</f>
        <v/>
      </c>
      <c r="H1682" s="20"/>
      <c r="I1682" s="20"/>
      <c r="J1682" s="21" t="str">
        <f aca="false">IF(OR(H1682="",I1682=""),"",ROUND(MOD(I1682-H1682,1)*24,2))</f>
        <v/>
      </c>
      <c r="K1682" s="22" t="str">
        <f aca="false">IF(OR(H1682="",F1682=""),"",IF(ROUND(MAX(0,MOD(H1682-F1682+0.5,1)-0.5)*1440,0)&gt;IFERROR(VLOOKUP(E1682,الورديات!$A$2:$E$21,5,FALSE()),0),ROUND(MAX(0,MOD(H1682-F1682+0.5,1)-0.5)*1440,0),0))</f>
        <v/>
      </c>
      <c r="L1682" s="22" t="str">
        <f aca="false">IF(OR(I1682="",G1682=""),"",ROUND(MAX(0,MOD(G1682-I1682+0.5,1)-0.5)*1440,0))</f>
        <v/>
      </c>
      <c r="M1682" s="22" t="str">
        <f aca="false">IF(OR(I1682="",G1682=""),"",IF(ROUND(MAX(0,MOD(I1682-G1682+0.5,1)-0.5)*1440,0)&gt;=الإعدادات!$B$8,ROUND(MAX(0,MOD(I1682-G1682+0.5,1)-0.5)*1440,0),0))</f>
        <v/>
      </c>
      <c r="N1682" s="18" t="str">
        <f aca="false">IF(OR(A1682="",B1682=""),"",IF(COUNTIFS(الإجازات!$A$2:$A$1001,B1682,الإجازات!$D$2:$D$1001,"&lt;="&amp;A1682,الإجازات!$E$2:$E$1001,"&gt;="&amp;A1682,الإجازات!$G$2:$G$1001,"مقبولة")=0,"",LOOKUP(2,1/((الإجازات!$A$2:$A$1001=B1682)*(الإجازات!$D$2:$D$1001&lt;=A1682)*(الإجازات!$E$2:$E$1001&gt;=A1682)*(الإجازات!$G$2:$G$1001="مقبولة")),الإجازات!$C$2:$C$1001)))</f>
        <v/>
      </c>
      <c r="O1682" s="17"/>
      <c r="P1682" s="23" t="str">
        <f aca="false">IF(B1682="","",IF(ISNA(MATCH(B1682,الموظفين!$A$2:$A$501,0)),"⚠ كود غير موجود",IF(O1682&lt;&gt;"",O1682,IF(N1682&lt;&gt;"",N1682,IF(H1682="",IF(AND(A1682&lt;&gt;"",WEEKDAY(A1682)=الإعدادات!$B$11),"راحة أسبوعية","غائب"),IF(I1682="","بدون انصراف",IF(N(K1682)&gt;0,"متأخر","حاضر")))))))</f>
        <v/>
      </c>
      <c r="Q1682" s="24" t="str">
        <f aca="false">IF(B1682="","",IF(OR(P1682="غائب",P1682="غياب",P1682="إجازة بدون راتب"),IFERROR(VLOOKUP(B1682,الموظفين!$A$2:$J$501,8,FALSE()),0),0))</f>
        <v/>
      </c>
      <c r="R1682" s="24" t="str">
        <f aca="false">IF(B1682="","",ROUND((N(K1682)+N(L1682))/60*IFERROR(VLOOKUP(B1682,الموظفين!$A$2:$J$501,8,FALSE()),0)/الإعدادات!$B$6*الإعدادات!$B$9,2))</f>
        <v/>
      </c>
      <c r="S1682" s="24" t="str">
        <f aca="false">IF(OR(B1682="",M1682=""),"",ROUND(M1682/60*IFERROR(VLOOKUP(B1682,الموظفين!$A$2:$J$501,9,FALSE()),0),2))</f>
        <v/>
      </c>
      <c r="T1682" s="17"/>
      <c r="U1682" s="23" t="str">
        <f aca="false">IF(OR(A1682="",B1682=""),"",A1682&amp;"|"&amp;B1682)</f>
        <v/>
      </c>
    </row>
    <row r="1683" customFormat="false" ht="15" hidden="false" customHeight="false" outlineLevel="0" collapsed="false">
      <c r="A1683" s="16"/>
      <c r="B1683" s="17"/>
      <c r="C1683" s="18" t="str">
        <f aca="false">IF($B1683="","",IFERROR(VLOOKUP($B1683,الموظفين!$A$2:$J$501,2,FALSE())&amp;"","⚠ كود غير موجود"))</f>
        <v/>
      </c>
      <c r="D1683" s="18" t="str">
        <f aca="false">IF($B1683="","",IFERROR(VLOOKUP($B1683,الموظفين!$A$2:$J$501,3,FALSE())&amp;"",""))</f>
        <v/>
      </c>
      <c r="E1683" s="18" t="str">
        <f aca="false">IF($B1683="","",IFERROR(VLOOKUP($B1683,الموظفين!$A$2:$J$501,5,FALSE())&amp;"",""))</f>
        <v/>
      </c>
      <c r="F1683" s="19" t="str">
        <f aca="false">IF($B1683="","",IFERROR(VLOOKUP($B1683,الموظفين!$A$2:$J$501,6,FALSE()),""))</f>
        <v/>
      </c>
      <c r="G1683" s="19" t="str">
        <f aca="false">IF($B1683="","",IFERROR(VLOOKUP($B1683,الموظفين!$A$2:$J$501,7,FALSE()),""))</f>
        <v/>
      </c>
      <c r="H1683" s="20"/>
      <c r="I1683" s="20"/>
      <c r="J1683" s="21" t="str">
        <f aca="false">IF(OR(H1683="",I1683=""),"",ROUND(MOD(I1683-H1683,1)*24,2))</f>
        <v/>
      </c>
      <c r="K1683" s="22" t="str">
        <f aca="false">IF(OR(H1683="",F1683=""),"",IF(ROUND(MAX(0,MOD(H1683-F1683+0.5,1)-0.5)*1440,0)&gt;IFERROR(VLOOKUP(E1683,الورديات!$A$2:$E$21,5,FALSE()),0),ROUND(MAX(0,MOD(H1683-F1683+0.5,1)-0.5)*1440,0),0))</f>
        <v/>
      </c>
      <c r="L1683" s="22" t="str">
        <f aca="false">IF(OR(I1683="",G1683=""),"",ROUND(MAX(0,MOD(G1683-I1683+0.5,1)-0.5)*1440,0))</f>
        <v/>
      </c>
      <c r="M1683" s="22" t="str">
        <f aca="false">IF(OR(I1683="",G1683=""),"",IF(ROUND(MAX(0,MOD(I1683-G1683+0.5,1)-0.5)*1440,0)&gt;=الإعدادات!$B$8,ROUND(MAX(0,MOD(I1683-G1683+0.5,1)-0.5)*1440,0),0))</f>
        <v/>
      </c>
      <c r="N1683" s="18" t="str">
        <f aca="false">IF(OR(A1683="",B1683=""),"",IF(COUNTIFS(الإجازات!$A$2:$A$1001,B1683,الإجازات!$D$2:$D$1001,"&lt;="&amp;A1683,الإجازات!$E$2:$E$1001,"&gt;="&amp;A1683,الإجازات!$G$2:$G$1001,"مقبولة")=0,"",LOOKUP(2,1/((الإجازات!$A$2:$A$1001=B1683)*(الإجازات!$D$2:$D$1001&lt;=A1683)*(الإجازات!$E$2:$E$1001&gt;=A1683)*(الإجازات!$G$2:$G$1001="مقبولة")),الإجازات!$C$2:$C$1001)))</f>
        <v/>
      </c>
      <c r="O1683" s="17"/>
      <c r="P1683" s="23" t="str">
        <f aca="false">IF(B1683="","",IF(ISNA(MATCH(B1683,الموظفين!$A$2:$A$501,0)),"⚠ كود غير موجود",IF(O1683&lt;&gt;"",O1683,IF(N1683&lt;&gt;"",N1683,IF(H1683="",IF(AND(A1683&lt;&gt;"",WEEKDAY(A1683)=الإعدادات!$B$11),"راحة أسبوعية","غائب"),IF(I1683="","بدون انصراف",IF(N(K1683)&gt;0,"متأخر","حاضر")))))))</f>
        <v/>
      </c>
      <c r="Q1683" s="24" t="str">
        <f aca="false">IF(B1683="","",IF(OR(P1683="غائب",P1683="غياب",P1683="إجازة بدون راتب"),IFERROR(VLOOKUP(B1683,الموظفين!$A$2:$J$501,8,FALSE()),0),0))</f>
        <v/>
      </c>
      <c r="R1683" s="24" t="str">
        <f aca="false">IF(B1683="","",ROUND((N(K1683)+N(L1683))/60*IFERROR(VLOOKUP(B1683,الموظفين!$A$2:$J$501,8,FALSE()),0)/الإعدادات!$B$6*الإعدادات!$B$9,2))</f>
        <v/>
      </c>
      <c r="S1683" s="24" t="str">
        <f aca="false">IF(OR(B1683="",M1683=""),"",ROUND(M1683/60*IFERROR(VLOOKUP(B1683,الموظفين!$A$2:$J$501,9,FALSE()),0),2))</f>
        <v/>
      </c>
      <c r="T1683" s="17"/>
      <c r="U1683" s="23" t="str">
        <f aca="false">IF(OR(A1683="",B1683=""),"",A1683&amp;"|"&amp;B1683)</f>
        <v/>
      </c>
    </row>
    <row r="1684" customFormat="false" ht="15" hidden="false" customHeight="false" outlineLevel="0" collapsed="false">
      <c r="A1684" s="16"/>
      <c r="B1684" s="17"/>
      <c r="C1684" s="18" t="str">
        <f aca="false">IF($B1684="","",IFERROR(VLOOKUP($B1684,الموظفين!$A$2:$J$501,2,FALSE())&amp;"","⚠ كود غير موجود"))</f>
        <v/>
      </c>
      <c r="D1684" s="18" t="str">
        <f aca="false">IF($B1684="","",IFERROR(VLOOKUP($B1684,الموظفين!$A$2:$J$501,3,FALSE())&amp;"",""))</f>
        <v/>
      </c>
      <c r="E1684" s="18" t="str">
        <f aca="false">IF($B1684="","",IFERROR(VLOOKUP($B1684,الموظفين!$A$2:$J$501,5,FALSE())&amp;"",""))</f>
        <v/>
      </c>
      <c r="F1684" s="19" t="str">
        <f aca="false">IF($B1684="","",IFERROR(VLOOKUP($B1684,الموظفين!$A$2:$J$501,6,FALSE()),""))</f>
        <v/>
      </c>
      <c r="G1684" s="19" t="str">
        <f aca="false">IF($B1684="","",IFERROR(VLOOKUP($B1684,الموظفين!$A$2:$J$501,7,FALSE()),""))</f>
        <v/>
      </c>
      <c r="H1684" s="20"/>
      <c r="I1684" s="20"/>
      <c r="J1684" s="21" t="str">
        <f aca="false">IF(OR(H1684="",I1684=""),"",ROUND(MOD(I1684-H1684,1)*24,2))</f>
        <v/>
      </c>
      <c r="K1684" s="22" t="str">
        <f aca="false">IF(OR(H1684="",F1684=""),"",IF(ROUND(MAX(0,MOD(H1684-F1684+0.5,1)-0.5)*1440,0)&gt;IFERROR(VLOOKUP(E1684,الورديات!$A$2:$E$21,5,FALSE()),0),ROUND(MAX(0,MOD(H1684-F1684+0.5,1)-0.5)*1440,0),0))</f>
        <v/>
      </c>
      <c r="L1684" s="22" t="str">
        <f aca="false">IF(OR(I1684="",G1684=""),"",ROUND(MAX(0,MOD(G1684-I1684+0.5,1)-0.5)*1440,0))</f>
        <v/>
      </c>
      <c r="M1684" s="22" t="str">
        <f aca="false">IF(OR(I1684="",G1684=""),"",IF(ROUND(MAX(0,MOD(I1684-G1684+0.5,1)-0.5)*1440,0)&gt;=الإعدادات!$B$8,ROUND(MAX(0,MOD(I1684-G1684+0.5,1)-0.5)*1440,0),0))</f>
        <v/>
      </c>
      <c r="N1684" s="18" t="str">
        <f aca="false">IF(OR(A1684="",B1684=""),"",IF(COUNTIFS(الإجازات!$A$2:$A$1001,B1684,الإجازات!$D$2:$D$1001,"&lt;="&amp;A1684,الإجازات!$E$2:$E$1001,"&gt;="&amp;A1684,الإجازات!$G$2:$G$1001,"مقبولة")=0,"",LOOKUP(2,1/((الإجازات!$A$2:$A$1001=B1684)*(الإجازات!$D$2:$D$1001&lt;=A1684)*(الإجازات!$E$2:$E$1001&gt;=A1684)*(الإجازات!$G$2:$G$1001="مقبولة")),الإجازات!$C$2:$C$1001)))</f>
        <v/>
      </c>
      <c r="O1684" s="17"/>
      <c r="P1684" s="23" t="str">
        <f aca="false">IF(B1684="","",IF(ISNA(MATCH(B1684,الموظفين!$A$2:$A$501,0)),"⚠ كود غير موجود",IF(O1684&lt;&gt;"",O1684,IF(N1684&lt;&gt;"",N1684,IF(H1684="",IF(AND(A1684&lt;&gt;"",WEEKDAY(A1684)=الإعدادات!$B$11),"راحة أسبوعية","غائب"),IF(I1684="","بدون انصراف",IF(N(K1684)&gt;0,"متأخر","حاضر")))))))</f>
        <v/>
      </c>
      <c r="Q1684" s="24" t="str">
        <f aca="false">IF(B1684="","",IF(OR(P1684="غائب",P1684="غياب",P1684="إجازة بدون راتب"),IFERROR(VLOOKUP(B1684,الموظفين!$A$2:$J$501,8,FALSE()),0),0))</f>
        <v/>
      </c>
      <c r="R1684" s="24" t="str">
        <f aca="false">IF(B1684="","",ROUND((N(K1684)+N(L1684))/60*IFERROR(VLOOKUP(B1684,الموظفين!$A$2:$J$501,8,FALSE()),0)/الإعدادات!$B$6*الإعدادات!$B$9,2))</f>
        <v/>
      </c>
      <c r="S1684" s="24" t="str">
        <f aca="false">IF(OR(B1684="",M1684=""),"",ROUND(M1684/60*IFERROR(VLOOKUP(B1684,الموظفين!$A$2:$J$501,9,FALSE()),0),2))</f>
        <v/>
      </c>
      <c r="T1684" s="17"/>
      <c r="U1684" s="23" t="str">
        <f aca="false">IF(OR(A1684="",B1684=""),"",A1684&amp;"|"&amp;B1684)</f>
        <v/>
      </c>
    </row>
    <row r="1685" customFormat="false" ht="15" hidden="false" customHeight="false" outlineLevel="0" collapsed="false">
      <c r="A1685" s="16"/>
      <c r="B1685" s="17"/>
      <c r="C1685" s="18" t="str">
        <f aca="false">IF($B1685="","",IFERROR(VLOOKUP($B1685,الموظفين!$A$2:$J$501,2,FALSE())&amp;"","⚠ كود غير موجود"))</f>
        <v/>
      </c>
      <c r="D1685" s="18" t="str">
        <f aca="false">IF($B1685="","",IFERROR(VLOOKUP($B1685,الموظفين!$A$2:$J$501,3,FALSE())&amp;"",""))</f>
        <v/>
      </c>
      <c r="E1685" s="18" t="str">
        <f aca="false">IF($B1685="","",IFERROR(VLOOKUP($B1685,الموظفين!$A$2:$J$501,5,FALSE())&amp;"",""))</f>
        <v/>
      </c>
      <c r="F1685" s="19" t="str">
        <f aca="false">IF($B1685="","",IFERROR(VLOOKUP($B1685,الموظفين!$A$2:$J$501,6,FALSE()),""))</f>
        <v/>
      </c>
      <c r="G1685" s="19" t="str">
        <f aca="false">IF($B1685="","",IFERROR(VLOOKUP($B1685,الموظفين!$A$2:$J$501,7,FALSE()),""))</f>
        <v/>
      </c>
      <c r="H1685" s="20"/>
      <c r="I1685" s="20"/>
      <c r="J1685" s="21" t="str">
        <f aca="false">IF(OR(H1685="",I1685=""),"",ROUND(MOD(I1685-H1685,1)*24,2))</f>
        <v/>
      </c>
      <c r="K1685" s="22" t="str">
        <f aca="false">IF(OR(H1685="",F1685=""),"",IF(ROUND(MAX(0,MOD(H1685-F1685+0.5,1)-0.5)*1440,0)&gt;IFERROR(VLOOKUP(E1685,الورديات!$A$2:$E$21,5,FALSE()),0),ROUND(MAX(0,MOD(H1685-F1685+0.5,1)-0.5)*1440,0),0))</f>
        <v/>
      </c>
      <c r="L1685" s="22" t="str">
        <f aca="false">IF(OR(I1685="",G1685=""),"",ROUND(MAX(0,MOD(G1685-I1685+0.5,1)-0.5)*1440,0))</f>
        <v/>
      </c>
      <c r="M1685" s="22" t="str">
        <f aca="false">IF(OR(I1685="",G1685=""),"",IF(ROUND(MAX(0,MOD(I1685-G1685+0.5,1)-0.5)*1440,0)&gt;=الإعدادات!$B$8,ROUND(MAX(0,MOD(I1685-G1685+0.5,1)-0.5)*1440,0),0))</f>
        <v/>
      </c>
      <c r="N1685" s="18" t="str">
        <f aca="false">IF(OR(A1685="",B1685=""),"",IF(COUNTIFS(الإجازات!$A$2:$A$1001,B1685,الإجازات!$D$2:$D$1001,"&lt;="&amp;A1685,الإجازات!$E$2:$E$1001,"&gt;="&amp;A1685,الإجازات!$G$2:$G$1001,"مقبولة")=0,"",LOOKUP(2,1/((الإجازات!$A$2:$A$1001=B1685)*(الإجازات!$D$2:$D$1001&lt;=A1685)*(الإجازات!$E$2:$E$1001&gt;=A1685)*(الإجازات!$G$2:$G$1001="مقبولة")),الإجازات!$C$2:$C$1001)))</f>
        <v/>
      </c>
      <c r="O1685" s="17"/>
      <c r="P1685" s="23" t="str">
        <f aca="false">IF(B1685="","",IF(ISNA(MATCH(B1685,الموظفين!$A$2:$A$501,0)),"⚠ كود غير موجود",IF(O1685&lt;&gt;"",O1685,IF(N1685&lt;&gt;"",N1685,IF(H1685="",IF(AND(A1685&lt;&gt;"",WEEKDAY(A1685)=الإعدادات!$B$11),"راحة أسبوعية","غائب"),IF(I1685="","بدون انصراف",IF(N(K1685)&gt;0,"متأخر","حاضر")))))))</f>
        <v/>
      </c>
      <c r="Q1685" s="24" t="str">
        <f aca="false">IF(B1685="","",IF(OR(P1685="غائب",P1685="غياب",P1685="إجازة بدون راتب"),IFERROR(VLOOKUP(B1685,الموظفين!$A$2:$J$501,8,FALSE()),0),0))</f>
        <v/>
      </c>
      <c r="R1685" s="24" t="str">
        <f aca="false">IF(B1685="","",ROUND((N(K1685)+N(L1685))/60*IFERROR(VLOOKUP(B1685,الموظفين!$A$2:$J$501,8,FALSE()),0)/الإعدادات!$B$6*الإعدادات!$B$9,2))</f>
        <v/>
      </c>
      <c r="S1685" s="24" t="str">
        <f aca="false">IF(OR(B1685="",M1685=""),"",ROUND(M1685/60*IFERROR(VLOOKUP(B1685,الموظفين!$A$2:$J$501,9,FALSE()),0),2))</f>
        <v/>
      </c>
      <c r="T1685" s="17"/>
      <c r="U1685" s="23" t="str">
        <f aca="false">IF(OR(A1685="",B1685=""),"",A1685&amp;"|"&amp;B1685)</f>
        <v/>
      </c>
    </row>
    <row r="1686" customFormat="false" ht="15" hidden="false" customHeight="false" outlineLevel="0" collapsed="false">
      <c r="A1686" s="16"/>
      <c r="B1686" s="17"/>
      <c r="C1686" s="18" t="str">
        <f aca="false">IF($B1686="","",IFERROR(VLOOKUP($B1686,الموظفين!$A$2:$J$501,2,FALSE())&amp;"","⚠ كود غير موجود"))</f>
        <v/>
      </c>
      <c r="D1686" s="18" t="str">
        <f aca="false">IF($B1686="","",IFERROR(VLOOKUP($B1686,الموظفين!$A$2:$J$501,3,FALSE())&amp;"",""))</f>
        <v/>
      </c>
      <c r="E1686" s="18" t="str">
        <f aca="false">IF($B1686="","",IFERROR(VLOOKUP($B1686,الموظفين!$A$2:$J$501,5,FALSE())&amp;"",""))</f>
        <v/>
      </c>
      <c r="F1686" s="19" t="str">
        <f aca="false">IF($B1686="","",IFERROR(VLOOKUP($B1686,الموظفين!$A$2:$J$501,6,FALSE()),""))</f>
        <v/>
      </c>
      <c r="G1686" s="19" t="str">
        <f aca="false">IF($B1686="","",IFERROR(VLOOKUP($B1686,الموظفين!$A$2:$J$501,7,FALSE()),""))</f>
        <v/>
      </c>
      <c r="H1686" s="20"/>
      <c r="I1686" s="20"/>
      <c r="J1686" s="21" t="str">
        <f aca="false">IF(OR(H1686="",I1686=""),"",ROUND(MOD(I1686-H1686,1)*24,2))</f>
        <v/>
      </c>
      <c r="K1686" s="22" t="str">
        <f aca="false">IF(OR(H1686="",F1686=""),"",IF(ROUND(MAX(0,MOD(H1686-F1686+0.5,1)-0.5)*1440,0)&gt;IFERROR(VLOOKUP(E1686,الورديات!$A$2:$E$21,5,FALSE()),0),ROUND(MAX(0,MOD(H1686-F1686+0.5,1)-0.5)*1440,0),0))</f>
        <v/>
      </c>
      <c r="L1686" s="22" t="str">
        <f aca="false">IF(OR(I1686="",G1686=""),"",ROUND(MAX(0,MOD(G1686-I1686+0.5,1)-0.5)*1440,0))</f>
        <v/>
      </c>
      <c r="M1686" s="22" t="str">
        <f aca="false">IF(OR(I1686="",G1686=""),"",IF(ROUND(MAX(0,MOD(I1686-G1686+0.5,1)-0.5)*1440,0)&gt;=الإعدادات!$B$8,ROUND(MAX(0,MOD(I1686-G1686+0.5,1)-0.5)*1440,0),0))</f>
        <v/>
      </c>
      <c r="N1686" s="18" t="str">
        <f aca="false">IF(OR(A1686="",B1686=""),"",IF(COUNTIFS(الإجازات!$A$2:$A$1001,B1686,الإجازات!$D$2:$D$1001,"&lt;="&amp;A1686,الإجازات!$E$2:$E$1001,"&gt;="&amp;A1686,الإجازات!$G$2:$G$1001,"مقبولة")=0,"",LOOKUP(2,1/((الإجازات!$A$2:$A$1001=B1686)*(الإجازات!$D$2:$D$1001&lt;=A1686)*(الإجازات!$E$2:$E$1001&gt;=A1686)*(الإجازات!$G$2:$G$1001="مقبولة")),الإجازات!$C$2:$C$1001)))</f>
        <v/>
      </c>
      <c r="O1686" s="17"/>
      <c r="P1686" s="23" t="str">
        <f aca="false">IF(B1686="","",IF(ISNA(MATCH(B1686,الموظفين!$A$2:$A$501,0)),"⚠ كود غير موجود",IF(O1686&lt;&gt;"",O1686,IF(N1686&lt;&gt;"",N1686,IF(H1686="",IF(AND(A1686&lt;&gt;"",WEEKDAY(A1686)=الإعدادات!$B$11),"راحة أسبوعية","غائب"),IF(I1686="","بدون انصراف",IF(N(K1686)&gt;0,"متأخر","حاضر")))))))</f>
        <v/>
      </c>
      <c r="Q1686" s="24" t="str">
        <f aca="false">IF(B1686="","",IF(OR(P1686="غائب",P1686="غياب",P1686="إجازة بدون راتب"),IFERROR(VLOOKUP(B1686,الموظفين!$A$2:$J$501,8,FALSE()),0),0))</f>
        <v/>
      </c>
      <c r="R1686" s="24" t="str">
        <f aca="false">IF(B1686="","",ROUND((N(K1686)+N(L1686))/60*IFERROR(VLOOKUP(B1686,الموظفين!$A$2:$J$501,8,FALSE()),0)/الإعدادات!$B$6*الإعدادات!$B$9,2))</f>
        <v/>
      </c>
      <c r="S1686" s="24" t="str">
        <f aca="false">IF(OR(B1686="",M1686=""),"",ROUND(M1686/60*IFERROR(VLOOKUP(B1686,الموظفين!$A$2:$J$501,9,FALSE()),0),2))</f>
        <v/>
      </c>
      <c r="T1686" s="17"/>
      <c r="U1686" s="23" t="str">
        <f aca="false">IF(OR(A1686="",B1686=""),"",A1686&amp;"|"&amp;B1686)</f>
        <v/>
      </c>
    </row>
    <row r="1687" customFormat="false" ht="15" hidden="false" customHeight="false" outlineLevel="0" collapsed="false">
      <c r="A1687" s="16"/>
      <c r="B1687" s="17"/>
      <c r="C1687" s="18" t="str">
        <f aca="false">IF($B1687="","",IFERROR(VLOOKUP($B1687,الموظفين!$A$2:$J$501,2,FALSE())&amp;"","⚠ كود غير موجود"))</f>
        <v/>
      </c>
      <c r="D1687" s="18" t="str">
        <f aca="false">IF($B1687="","",IFERROR(VLOOKUP($B1687,الموظفين!$A$2:$J$501,3,FALSE())&amp;"",""))</f>
        <v/>
      </c>
      <c r="E1687" s="18" t="str">
        <f aca="false">IF($B1687="","",IFERROR(VLOOKUP($B1687,الموظفين!$A$2:$J$501,5,FALSE())&amp;"",""))</f>
        <v/>
      </c>
      <c r="F1687" s="19" t="str">
        <f aca="false">IF($B1687="","",IFERROR(VLOOKUP($B1687,الموظفين!$A$2:$J$501,6,FALSE()),""))</f>
        <v/>
      </c>
      <c r="G1687" s="19" t="str">
        <f aca="false">IF($B1687="","",IFERROR(VLOOKUP($B1687,الموظفين!$A$2:$J$501,7,FALSE()),""))</f>
        <v/>
      </c>
      <c r="H1687" s="20"/>
      <c r="I1687" s="20"/>
      <c r="J1687" s="21" t="str">
        <f aca="false">IF(OR(H1687="",I1687=""),"",ROUND(MOD(I1687-H1687,1)*24,2))</f>
        <v/>
      </c>
      <c r="K1687" s="22" t="str">
        <f aca="false">IF(OR(H1687="",F1687=""),"",IF(ROUND(MAX(0,MOD(H1687-F1687+0.5,1)-0.5)*1440,0)&gt;IFERROR(VLOOKUP(E1687,الورديات!$A$2:$E$21,5,FALSE()),0),ROUND(MAX(0,MOD(H1687-F1687+0.5,1)-0.5)*1440,0),0))</f>
        <v/>
      </c>
      <c r="L1687" s="22" t="str">
        <f aca="false">IF(OR(I1687="",G1687=""),"",ROUND(MAX(0,MOD(G1687-I1687+0.5,1)-0.5)*1440,0))</f>
        <v/>
      </c>
      <c r="M1687" s="22" t="str">
        <f aca="false">IF(OR(I1687="",G1687=""),"",IF(ROUND(MAX(0,MOD(I1687-G1687+0.5,1)-0.5)*1440,0)&gt;=الإعدادات!$B$8,ROUND(MAX(0,MOD(I1687-G1687+0.5,1)-0.5)*1440,0),0))</f>
        <v/>
      </c>
      <c r="N1687" s="18" t="str">
        <f aca="false">IF(OR(A1687="",B1687=""),"",IF(COUNTIFS(الإجازات!$A$2:$A$1001,B1687,الإجازات!$D$2:$D$1001,"&lt;="&amp;A1687,الإجازات!$E$2:$E$1001,"&gt;="&amp;A1687,الإجازات!$G$2:$G$1001,"مقبولة")=0,"",LOOKUP(2,1/((الإجازات!$A$2:$A$1001=B1687)*(الإجازات!$D$2:$D$1001&lt;=A1687)*(الإجازات!$E$2:$E$1001&gt;=A1687)*(الإجازات!$G$2:$G$1001="مقبولة")),الإجازات!$C$2:$C$1001)))</f>
        <v/>
      </c>
      <c r="O1687" s="17"/>
      <c r="P1687" s="23" t="str">
        <f aca="false">IF(B1687="","",IF(ISNA(MATCH(B1687,الموظفين!$A$2:$A$501,0)),"⚠ كود غير موجود",IF(O1687&lt;&gt;"",O1687,IF(N1687&lt;&gt;"",N1687,IF(H1687="",IF(AND(A1687&lt;&gt;"",WEEKDAY(A1687)=الإعدادات!$B$11),"راحة أسبوعية","غائب"),IF(I1687="","بدون انصراف",IF(N(K1687)&gt;0,"متأخر","حاضر")))))))</f>
        <v/>
      </c>
      <c r="Q1687" s="24" t="str">
        <f aca="false">IF(B1687="","",IF(OR(P1687="غائب",P1687="غياب",P1687="إجازة بدون راتب"),IFERROR(VLOOKUP(B1687,الموظفين!$A$2:$J$501,8,FALSE()),0),0))</f>
        <v/>
      </c>
      <c r="R1687" s="24" t="str">
        <f aca="false">IF(B1687="","",ROUND((N(K1687)+N(L1687))/60*IFERROR(VLOOKUP(B1687,الموظفين!$A$2:$J$501,8,FALSE()),0)/الإعدادات!$B$6*الإعدادات!$B$9,2))</f>
        <v/>
      </c>
      <c r="S1687" s="24" t="str">
        <f aca="false">IF(OR(B1687="",M1687=""),"",ROUND(M1687/60*IFERROR(VLOOKUP(B1687,الموظفين!$A$2:$J$501,9,FALSE()),0),2))</f>
        <v/>
      </c>
      <c r="T1687" s="17"/>
      <c r="U1687" s="23" t="str">
        <f aca="false">IF(OR(A1687="",B1687=""),"",A1687&amp;"|"&amp;B1687)</f>
        <v/>
      </c>
    </row>
    <row r="1688" customFormat="false" ht="15" hidden="false" customHeight="false" outlineLevel="0" collapsed="false">
      <c r="A1688" s="16"/>
      <c r="B1688" s="17"/>
      <c r="C1688" s="18" t="str">
        <f aca="false">IF($B1688="","",IFERROR(VLOOKUP($B1688,الموظفين!$A$2:$J$501,2,FALSE())&amp;"","⚠ كود غير موجود"))</f>
        <v/>
      </c>
      <c r="D1688" s="18" t="str">
        <f aca="false">IF($B1688="","",IFERROR(VLOOKUP($B1688,الموظفين!$A$2:$J$501,3,FALSE())&amp;"",""))</f>
        <v/>
      </c>
      <c r="E1688" s="18" t="str">
        <f aca="false">IF($B1688="","",IFERROR(VLOOKUP($B1688,الموظفين!$A$2:$J$501,5,FALSE())&amp;"",""))</f>
        <v/>
      </c>
      <c r="F1688" s="19" t="str">
        <f aca="false">IF($B1688="","",IFERROR(VLOOKUP($B1688,الموظفين!$A$2:$J$501,6,FALSE()),""))</f>
        <v/>
      </c>
      <c r="G1688" s="19" t="str">
        <f aca="false">IF($B1688="","",IFERROR(VLOOKUP($B1688,الموظفين!$A$2:$J$501,7,FALSE()),""))</f>
        <v/>
      </c>
      <c r="H1688" s="20"/>
      <c r="I1688" s="20"/>
      <c r="J1688" s="21" t="str">
        <f aca="false">IF(OR(H1688="",I1688=""),"",ROUND(MOD(I1688-H1688,1)*24,2))</f>
        <v/>
      </c>
      <c r="K1688" s="22" t="str">
        <f aca="false">IF(OR(H1688="",F1688=""),"",IF(ROUND(MAX(0,MOD(H1688-F1688+0.5,1)-0.5)*1440,0)&gt;IFERROR(VLOOKUP(E1688,الورديات!$A$2:$E$21,5,FALSE()),0),ROUND(MAX(0,MOD(H1688-F1688+0.5,1)-0.5)*1440,0),0))</f>
        <v/>
      </c>
      <c r="L1688" s="22" t="str">
        <f aca="false">IF(OR(I1688="",G1688=""),"",ROUND(MAX(0,MOD(G1688-I1688+0.5,1)-0.5)*1440,0))</f>
        <v/>
      </c>
      <c r="M1688" s="22" t="str">
        <f aca="false">IF(OR(I1688="",G1688=""),"",IF(ROUND(MAX(0,MOD(I1688-G1688+0.5,1)-0.5)*1440,0)&gt;=الإعدادات!$B$8,ROUND(MAX(0,MOD(I1688-G1688+0.5,1)-0.5)*1440,0),0))</f>
        <v/>
      </c>
      <c r="N1688" s="18" t="str">
        <f aca="false">IF(OR(A1688="",B1688=""),"",IF(COUNTIFS(الإجازات!$A$2:$A$1001,B1688,الإجازات!$D$2:$D$1001,"&lt;="&amp;A1688,الإجازات!$E$2:$E$1001,"&gt;="&amp;A1688,الإجازات!$G$2:$G$1001,"مقبولة")=0,"",LOOKUP(2,1/((الإجازات!$A$2:$A$1001=B1688)*(الإجازات!$D$2:$D$1001&lt;=A1688)*(الإجازات!$E$2:$E$1001&gt;=A1688)*(الإجازات!$G$2:$G$1001="مقبولة")),الإجازات!$C$2:$C$1001)))</f>
        <v/>
      </c>
      <c r="O1688" s="17"/>
      <c r="P1688" s="23" t="str">
        <f aca="false">IF(B1688="","",IF(ISNA(MATCH(B1688,الموظفين!$A$2:$A$501,0)),"⚠ كود غير موجود",IF(O1688&lt;&gt;"",O1688,IF(N1688&lt;&gt;"",N1688,IF(H1688="",IF(AND(A1688&lt;&gt;"",WEEKDAY(A1688)=الإعدادات!$B$11),"راحة أسبوعية","غائب"),IF(I1688="","بدون انصراف",IF(N(K1688)&gt;0,"متأخر","حاضر")))))))</f>
        <v/>
      </c>
      <c r="Q1688" s="24" t="str">
        <f aca="false">IF(B1688="","",IF(OR(P1688="غائب",P1688="غياب",P1688="إجازة بدون راتب"),IFERROR(VLOOKUP(B1688,الموظفين!$A$2:$J$501,8,FALSE()),0),0))</f>
        <v/>
      </c>
      <c r="R1688" s="24" t="str">
        <f aca="false">IF(B1688="","",ROUND((N(K1688)+N(L1688))/60*IFERROR(VLOOKUP(B1688,الموظفين!$A$2:$J$501,8,FALSE()),0)/الإعدادات!$B$6*الإعدادات!$B$9,2))</f>
        <v/>
      </c>
      <c r="S1688" s="24" t="str">
        <f aca="false">IF(OR(B1688="",M1688=""),"",ROUND(M1688/60*IFERROR(VLOOKUP(B1688,الموظفين!$A$2:$J$501,9,FALSE()),0),2))</f>
        <v/>
      </c>
      <c r="T1688" s="17"/>
      <c r="U1688" s="23" t="str">
        <f aca="false">IF(OR(A1688="",B1688=""),"",A1688&amp;"|"&amp;B1688)</f>
        <v/>
      </c>
    </row>
    <row r="1689" customFormat="false" ht="15" hidden="false" customHeight="false" outlineLevel="0" collapsed="false">
      <c r="A1689" s="16"/>
      <c r="B1689" s="17"/>
      <c r="C1689" s="18" t="str">
        <f aca="false">IF($B1689="","",IFERROR(VLOOKUP($B1689,الموظفين!$A$2:$J$501,2,FALSE())&amp;"","⚠ كود غير موجود"))</f>
        <v/>
      </c>
      <c r="D1689" s="18" t="str">
        <f aca="false">IF($B1689="","",IFERROR(VLOOKUP($B1689,الموظفين!$A$2:$J$501,3,FALSE())&amp;"",""))</f>
        <v/>
      </c>
      <c r="E1689" s="18" t="str">
        <f aca="false">IF($B1689="","",IFERROR(VLOOKUP($B1689,الموظفين!$A$2:$J$501,5,FALSE())&amp;"",""))</f>
        <v/>
      </c>
      <c r="F1689" s="19" t="str">
        <f aca="false">IF($B1689="","",IFERROR(VLOOKUP($B1689,الموظفين!$A$2:$J$501,6,FALSE()),""))</f>
        <v/>
      </c>
      <c r="G1689" s="19" t="str">
        <f aca="false">IF($B1689="","",IFERROR(VLOOKUP($B1689,الموظفين!$A$2:$J$501,7,FALSE()),""))</f>
        <v/>
      </c>
      <c r="H1689" s="20"/>
      <c r="I1689" s="20"/>
      <c r="J1689" s="21" t="str">
        <f aca="false">IF(OR(H1689="",I1689=""),"",ROUND(MOD(I1689-H1689,1)*24,2))</f>
        <v/>
      </c>
      <c r="K1689" s="22" t="str">
        <f aca="false">IF(OR(H1689="",F1689=""),"",IF(ROUND(MAX(0,MOD(H1689-F1689+0.5,1)-0.5)*1440,0)&gt;IFERROR(VLOOKUP(E1689,الورديات!$A$2:$E$21,5,FALSE()),0),ROUND(MAX(0,MOD(H1689-F1689+0.5,1)-0.5)*1440,0),0))</f>
        <v/>
      </c>
      <c r="L1689" s="22" t="str">
        <f aca="false">IF(OR(I1689="",G1689=""),"",ROUND(MAX(0,MOD(G1689-I1689+0.5,1)-0.5)*1440,0))</f>
        <v/>
      </c>
      <c r="M1689" s="22" t="str">
        <f aca="false">IF(OR(I1689="",G1689=""),"",IF(ROUND(MAX(0,MOD(I1689-G1689+0.5,1)-0.5)*1440,0)&gt;=الإعدادات!$B$8,ROUND(MAX(0,MOD(I1689-G1689+0.5,1)-0.5)*1440,0),0))</f>
        <v/>
      </c>
      <c r="N1689" s="18" t="str">
        <f aca="false">IF(OR(A1689="",B1689=""),"",IF(COUNTIFS(الإجازات!$A$2:$A$1001,B1689,الإجازات!$D$2:$D$1001,"&lt;="&amp;A1689,الإجازات!$E$2:$E$1001,"&gt;="&amp;A1689,الإجازات!$G$2:$G$1001,"مقبولة")=0,"",LOOKUP(2,1/((الإجازات!$A$2:$A$1001=B1689)*(الإجازات!$D$2:$D$1001&lt;=A1689)*(الإجازات!$E$2:$E$1001&gt;=A1689)*(الإجازات!$G$2:$G$1001="مقبولة")),الإجازات!$C$2:$C$1001)))</f>
        <v/>
      </c>
      <c r="O1689" s="17"/>
      <c r="P1689" s="23" t="str">
        <f aca="false">IF(B1689="","",IF(ISNA(MATCH(B1689,الموظفين!$A$2:$A$501,0)),"⚠ كود غير موجود",IF(O1689&lt;&gt;"",O1689,IF(N1689&lt;&gt;"",N1689,IF(H1689="",IF(AND(A1689&lt;&gt;"",WEEKDAY(A1689)=الإعدادات!$B$11),"راحة أسبوعية","غائب"),IF(I1689="","بدون انصراف",IF(N(K1689)&gt;0,"متأخر","حاضر")))))))</f>
        <v/>
      </c>
      <c r="Q1689" s="24" t="str">
        <f aca="false">IF(B1689="","",IF(OR(P1689="غائب",P1689="غياب",P1689="إجازة بدون راتب"),IFERROR(VLOOKUP(B1689,الموظفين!$A$2:$J$501,8,FALSE()),0),0))</f>
        <v/>
      </c>
      <c r="R1689" s="24" t="str">
        <f aca="false">IF(B1689="","",ROUND((N(K1689)+N(L1689))/60*IFERROR(VLOOKUP(B1689,الموظفين!$A$2:$J$501,8,FALSE()),0)/الإعدادات!$B$6*الإعدادات!$B$9,2))</f>
        <v/>
      </c>
      <c r="S1689" s="24" t="str">
        <f aca="false">IF(OR(B1689="",M1689=""),"",ROUND(M1689/60*IFERROR(VLOOKUP(B1689,الموظفين!$A$2:$J$501,9,FALSE()),0),2))</f>
        <v/>
      </c>
      <c r="T1689" s="17"/>
      <c r="U1689" s="23" t="str">
        <f aca="false">IF(OR(A1689="",B1689=""),"",A1689&amp;"|"&amp;B1689)</f>
        <v/>
      </c>
    </row>
    <row r="1690" customFormat="false" ht="15" hidden="false" customHeight="false" outlineLevel="0" collapsed="false">
      <c r="A1690" s="16"/>
      <c r="B1690" s="17"/>
      <c r="C1690" s="18" t="str">
        <f aca="false">IF($B1690="","",IFERROR(VLOOKUP($B1690,الموظفين!$A$2:$J$501,2,FALSE())&amp;"","⚠ كود غير موجود"))</f>
        <v/>
      </c>
      <c r="D1690" s="18" t="str">
        <f aca="false">IF($B1690="","",IFERROR(VLOOKUP($B1690,الموظفين!$A$2:$J$501,3,FALSE())&amp;"",""))</f>
        <v/>
      </c>
      <c r="E1690" s="18" t="str">
        <f aca="false">IF($B1690="","",IFERROR(VLOOKUP($B1690,الموظفين!$A$2:$J$501,5,FALSE())&amp;"",""))</f>
        <v/>
      </c>
      <c r="F1690" s="19" t="str">
        <f aca="false">IF($B1690="","",IFERROR(VLOOKUP($B1690,الموظفين!$A$2:$J$501,6,FALSE()),""))</f>
        <v/>
      </c>
      <c r="G1690" s="19" t="str">
        <f aca="false">IF($B1690="","",IFERROR(VLOOKUP($B1690,الموظفين!$A$2:$J$501,7,FALSE()),""))</f>
        <v/>
      </c>
      <c r="H1690" s="20"/>
      <c r="I1690" s="20"/>
      <c r="J1690" s="21" t="str">
        <f aca="false">IF(OR(H1690="",I1690=""),"",ROUND(MOD(I1690-H1690,1)*24,2))</f>
        <v/>
      </c>
      <c r="K1690" s="22" t="str">
        <f aca="false">IF(OR(H1690="",F1690=""),"",IF(ROUND(MAX(0,MOD(H1690-F1690+0.5,1)-0.5)*1440,0)&gt;IFERROR(VLOOKUP(E1690,الورديات!$A$2:$E$21,5,FALSE()),0),ROUND(MAX(0,MOD(H1690-F1690+0.5,1)-0.5)*1440,0),0))</f>
        <v/>
      </c>
      <c r="L1690" s="22" t="str">
        <f aca="false">IF(OR(I1690="",G1690=""),"",ROUND(MAX(0,MOD(G1690-I1690+0.5,1)-0.5)*1440,0))</f>
        <v/>
      </c>
      <c r="M1690" s="22" t="str">
        <f aca="false">IF(OR(I1690="",G1690=""),"",IF(ROUND(MAX(0,MOD(I1690-G1690+0.5,1)-0.5)*1440,0)&gt;=الإعدادات!$B$8,ROUND(MAX(0,MOD(I1690-G1690+0.5,1)-0.5)*1440,0),0))</f>
        <v/>
      </c>
      <c r="N1690" s="18" t="str">
        <f aca="false">IF(OR(A1690="",B1690=""),"",IF(COUNTIFS(الإجازات!$A$2:$A$1001,B1690,الإجازات!$D$2:$D$1001,"&lt;="&amp;A1690,الإجازات!$E$2:$E$1001,"&gt;="&amp;A1690,الإجازات!$G$2:$G$1001,"مقبولة")=0,"",LOOKUP(2,1/((الإجازات!$A$2:$A$1001=B1690)*(الإجازات!$D$2:$D$1001&lt;=A1690)*(الإجازات!$E$2:$E$1001&gt;=A1690)*(الإجازات!$G$2:$G$1001="مقبولة")),الإجازات!$C$2:$C$1001)))</f>
        <v/>
      </c>
      <c r="O1690" s="17"/>
      <c r="P1690" s="23" t="str">
        <f aca="false">IF(B1690="","",IF(ISNA(MATCH(B1690,الموظفين!$A$2:$A$501,0)),"⚠ كود غير موجود",IF(O1690&lt;&gt;"",O1690,IF(N1690&lt;&gt;"",N1690,IF(H1690="",IF(AND(A1690&lt;&gt;"",WEEKDAY(A1690)=الإعدادات!$B$11),"راحة أسبوعية","غائب"),IF(I1690="","بدون انصراف",IF(N(K1690)&gt;0,"متأخر","حاضر")))))))</f>
        <v/>
      </c>
      <c r="Q1690" s="24" t="str">
        <f aca="false">IF(B1690="","",IF(OR(P1690="غائب",P1690="غياب",P1690="إجازة بدون راتب"),IFERROR(VLOOKUP(B1690,الموظفين!$A$2:$J$501,8,FALSE()),0),0))</f>
        <v/>
      </c>
      <c r="R1690" s="24" t="str">
        <f aca="false">IF(B1690="","",ROUND((N(K1690)+N(L1690))/60*IFERROR(VLOOKUP(B1690,الموظفين!$A$2:$J$501,8,FALSE()),0)/الإعدادات!$B$6*الإعدادات!$B$9,2))</f>
        <v/>
      </c>
      <c r="S1690" s="24" t="str">
        <f aca="false">IF(OR(B1690="",M1690=""),"",ROUND(M1690/60*IFERROR(VLOOKUP(B1690,الموظفين!$A$2:$J$501,9,FALSE()),0),2))</f>
        <v/>
      </c>
      <c r="T1690" s="17"/>
      <c r="U1690" s="23" t="str">
        <f aca="false">IF(OR(A1690="",B1690=""),"",A1690&amp;"|"&amp;B1690)</f>
        <v/>
      </c>
    </row>
    <row r="1691" customFormat="false" ht="15" hidden="false" customHeight="false" outlineLevel="0" collapsed="false">
      <c r="A1691" s="16"/>
      <c r="B1691" s="17"/>
      <c r="C1691" s="18" t="str">
        <f aca="false">IF($B1691="","",IFERROR(VLOOKUP($B1691,الموظفين!$A$2:$J$501,2,FALSE())&amp;"","⚠ كود غير موجود"))</f>
        <v/>
      </c>
      <c r="D1691" s="18" t="str">
        <f aca="false">IF($B1691="","",IFERROR(VLOOKUP($B1691,الموظفين!$A$2:$J$501,3,FALSE())&amp;"",""))</f>
        <v/>
      </c>
      <c r="E1691" s="18" t="str">
        <f aca="false">IF($B1691="","",IFERROR(VLOOKUP($B1691,الموظفين!$A$2:$J$501,5,FALSE())&amp;"",""))</f>
        <v/>
      </c>
      <c r="F1691" s="19" t="str">
        <f aca="false">IF($B1691="","",IFERROR(VLOOKUP($B1691,الموظفين!$A$2:$J$501,6,FALSE()),""))</f>
        <v/>
      </c>
      <c r="G1691" s="19" t="str">
        <f aca="false">IF($B1691="","",IFERROR(VLOOKUP($B1691,الموظفين!$A$2:$J$501,7,FALSE()),""))</f>
        <v/>
      </c>
      <c r="H1691" s="20"/>
      <c r="I1691" s="20"/>
      <c r="J1691" s="21" t="str">
        <f aca="false">IF(OR(H1691="",I1691=""),"",ROUND(MOD(I1691-H1691,1)*24,2))</f>
        <v/>
      </c>
      <c r="K1691" s="22" t="str">
        <f aca="false">IF(OR(H1691="",F1691=""),"",IF(ROUND(MAX(0,MOD(H1691-F1691+0.5,1)-0.5)*1440,0)&gt;IFERROR(VLOOKUP(E1691,الورديات!$A$2:$E$21,5,FALSE()),0),ROUND(MAX(0,MOD(H1691-F1691+0.5,1)-0.5)*1440,0),0))</f>
        <v/>
      </c>
      <c r="L1691" s="22" t="str">
        <f aca="false">IF(OR(I1691="",G1691=""),"",ROUND(MAX(0,MOD(G1691-I1691+0.5,1)-0.5)*1440,0))</f>
        <v/>
      </c>
      <c r="M1691" s="22" t="str">
        <f aca="false">IF(OR(I1691="",G1691=""),"",IF(ROUND(MAX(0,MOD(I1691-G1691+0.5,1)-0.5)*1440,0)&gt;=الإعدادات!$B$8,ROUND(MAX(0,MOD(I1691-G1691+0.5,1)-0.5)*1440,0),0))</f>
        <v/>
      </c>
      <c r="N1691" s="18" t="str">
        <f aca="false">IF(OR(A1691="",B1691=""),"",IF(COUNTIFS(الإجازات!$A$2:$A$1001,B1691,الإجازات!$D$2:$D$1001,"&lt;="&amp;A1691,الإجازات!$E$2:$E$1001,"&gt;="&amp;A1691,الإجازات!$G$2:$G$1001,"مقبولة")=0,"",LOOKUP(2,1/((الإجازات!$A$2:$A$1001=B1691)*(الإجازات!$D$2:$D$1001&lt;=A1691)*(الإجازات!$E$2:$E$1001&gt;=A1691)*(الإجازات!$G$2:$G$1001="مقبولة")),الإجازات!$C$2:$C$1001)))</f>
        <v/>
      </c>
      <c r="O1691" s="17"/>
      <c r="P1691" s="23" t="str">
        <f aca="false">IF(B1691="","",IF(ISNA(MATCH(B1691,الموظفين!$A$2:$A$501,0)),"⚠ كود غير موجود",IF(O1691&lt;&gt;"",O1691,IF(N1691&lt;&gt;"",N1691,IF(H1691="",IF(AND(A1691&lt;&gt;"",WEEKDAY(A1691)=الإعدادات!$B$11),"راحة أسبوعية","غائب"),IF(I1691="","بدون انصراف",IF(N(K1691)&gt;0,"متأخر","حاضر")))))))</f>
        <v/>
      </c>
      <c r="Q1691" s="24" t="str">
        <f aca="false">IF(B1691="","",IF(OR(P1691="غائب",P1691="غياب",P1691="إجازة بدون راتب"),IFERROR(VLOOKUP(B1691,الموظفين!$A$2:$J$501,8,FALSE()),0),0))</f>
        <v/>
      </c>
      <c r="R1691" s="24" t="str">
        <f aca="false">IF(B1691="","",ROUND((N(K1691)+N(L1691))/60*IFERROR(VLOOKUP(B1691,الموظفين!$A$2:$J$501,8,FALSE()),0)/الإعدادات!$B$6*الإعدادات!$B$9,2))</f>
        <v/>
      </c>
      <c r="S1691" s="24" t="str">
        <f aca="false">IF(OR(B1691="",M1691=""),"",ROUND(M1691/60*IFERROR(VLOOKUP(B1691,الموظفين!$A$2:$J$501,9,FALSE()),0),2))</f>
        <v/>
      </c>
      <c r="T1691" s="17"/>
      <c r="U1691" s="23" t="str">
        <f aca="false">IF(OR(A1691="",B1691=""),"",A1691&amp;"|"&amp;B1691)</f>
        <v/>
      </c>
    </row>
    <row r="1692" customFormat="false" ht="15" hidden="false" customHeight="false" outlineLevel="0" collapsed="false">
      <c r="A1692" s="16"/>
      <c r="B1692" s="17"/>
      <c r="C1692" s="18" t="str">
        <f aca="false">IF($B1692="","",IFERROR(VLOOKUP($B1692,الموظفين!$A$2:$J$501,2,FALSE())&amp;"","⚠ كود غير موجود"))</f>
        <v/>
      </c>
      <c r="D1692" s="18" t="str">
        <f aca="false">IF($B1692="","",IFERROR(VLOOKUP($B1692,الموظفين!$A$2:$J$501,3,FALSE())&amp;"",""))</f>
        <v/>
      </c>
      <c r="E1692" s="18" t="str">
        <f aca="false">IF($B1692="","",IFERROR(VLOOKUP($B1692,الموظفين!$A$2:$J$501,5,FALSE())&amp;"",""))</f>
        <v/>
      </c>
      <c r="F1692" s="19" t="str">
        <f aca="false">IF($B1692="","",IFERROR(VLOOKUP($B1692,الموظفين!$A$2:$J$501,6,FALSE()),""))</f>
        <v/>
      </c>
      <c r="G1692" s="19" t="str">
        <f aca="false">IF($B1692="","",IFERROR(VLOOKUP($B1692,الموظفين!$A$2:$J$501,7,FALSE()),""))</f>
        <v/>
      </c>
      <c r="H1692" s="20"/>
      <c r="I1692" s="20"/>
      <c r="J1692" s="21" t="str">
        <f aca="false">IF(OR(H1692="",I1692=""),"",ROUND(MOD(I1692-H1692,1)*24,2))</f>
        <v/>
      </c>
      <c r="K1692" s="22" t="str">
        <f aca="false">IF(OR(H1692="",F1692=""),"",IF(ROUND(MAX(0,MOD(H1692-F1692+0.5,1)-0.5)*1440,0)&gt;IFERROR(VLOOKUP(E1692,الورديات!$A$2:$E$21,5,FALSE()),0),ROUND(MAX(0,MOD(H1692-F1692+0.5,1)-0.5)*1440,0),0))</f>
        <v/>
      </c>
      <c r="L1692" s="22" t="str">
        <f aca="false">IF(OR(I1692="",G1692=""),"",ROUND(MAX(0,MOD(G1692-I1692+0.5,1)-0.5)*1440,0))</f>
        <v/>
      </c>
      <c r="M1692" s="22" t="str">
        <f aca="false">IF(OR(I1692="",G1692=""),"",IF(ROUND(MAX(0,MOD(I1692-G1692+0.5,1)-0.5)*1440,0)&gt;=الإعدادات!$B$8,ROUND(MAX(0,MOD(I1692-G1692+0.5,1)-0.5)*1440,0),0))</f>
        <v/>
      </c>
      <c r="N1692" s="18" t="str">
        <f aca="false">IF(OR(A1692="",B1692=""),"",IF(COUNTIFS(الإجازات!$A$2:$A$1001,B1692,الإجازات!$D$2:$D$1001,"&lt;="&amp;A1692,الإجازات!$E$2:$E$1001,"&gt;="&amp;A1692,الإجازات!$G$2:$G$1001,"مقبولة")=0,"",LOOKUP(2,1/((الإجازات!$A$2:$A$1001=B1692)*(الإجازات!$D$2:$D$1001&lt;=A1692)*(الإجازات!$E$2:$E$1001&gt;=A1692)*(الإجازات!$G$2:$G$1001="مقبولة")),الإجازات!$C$2:$C$1001)))</f>
        <v/>
      </c>
      <c r="O1692" s="17"/>
      <c r="P1692" s="23" t="str">
        <f aca="false">IF(B1692="","",IF(ISNA(MATCH(B1692,الموظفين!$A$2:$A$501,0)),"⚠ كود غير موجود",IF(O1692&lt;&gt;"",O1692,IF(N1692&lt;&gt;"",N1692,IF(H1692="",IF(AND(A1692&lt;&gt;"",WEEKDAY(A1692)=الإعدادات!$B$11),"راحة أسبوعية","غائب"),IF(I1692="","بدون انصراف",IF(N(K1692)&gt;0,"متأخر","حاضر")))))))</f>
        <v/>
      </c>
      <c r="Q1692" s="24" t="str">
        <f aca="false">IF(B1692="","",IF(OR(P1692="غائب",P1692="غياب",P1692="إجازة بدون راتب"),IFERROR(VLOOKUP(B1692,الموظفين!$A$2:$J$501,8,FALSE()),0),0))</f>
        <v/>
      </c>
      <c r="R1692" s="24" t="str">
        <f aca="false">IF(B1692="","",ROUND((N(K1692)+N(L1692))/60*IFERROR(VLOOKUP(B1692,الموظفين!$A$2:$J$501,8,FALSE()),0)/الإعدادات!$B$6*الإعدادات!$B$9,2))</f>
        <v/>
      </c>
      <c r="S1692" s="24" t="str">
        <f aca="false">IF(OR(B1692="",M1692=""),"",ROUND(M1692/60*IFERROR(VLOOKUP(B1692,الموظفين!$A$2:$J$501,9,FALSE()),0),2))</f>
        <v/>
      </c>
      <c r="T1692" s="17"/>
      <c r="U1692" s="23" t="str">
        <f aca="false">IF(OR(A1692="",B1692=""),"",A1692&amp;"|"&amp;B1692)</f>
        <v/>
      </c>
    </row>
    <row r="1693" customFormat="false" ht="15" hidden="false" customHeight="false" outlineLevel="0" collapsed="false">
      <c r="A1693" s="16"/>
      <c r="B1693" s="17"/>
      <c r="C1693" s="18" t="str">
        <f aca="false">IF($B1693="","",IFERROR(VLOOKUP($B1693,الموظفين!$A$2:$J$501,2,FALSE())&amp;"","⚠ كود غير موجود"))</f>
        <v/>
      </c>
      <c r="D1693" s="18" t="str">
        <f aca="false">IF($B1693="","",IFERROR(VLOOKUP($B1693,الموظفين!$A$2:$J$501,3,FALSE())&amp;"",""))</f>
        <v/>
      </c>
      <c r="E1693" s="18" t="str">
        <f aca="false">IF($B1693="","",IFERROR(VLOOKUP($B1693,الموظفين!$A$2:$J$501,5,FALSE())&amp;"",""))</f>
        <v/>
      </c>
      <c r="F1693" s="19" t="str">
        <f aca="false">IF($B1693="","",IFERROR(VLOOKUP($B1693,الموظفين!$A$2:$J$501,6,FALSE()),""))</f>
        <v/>
      </c>
      <c r="G1693" s="19" t="str">
        <f aca="false">IF($B1693="","",IFERROR(VLOOKUP($B1693,الموظفين!$A$2:$J$501,7,FALSE()),""))</f>
        <v/>
      </c>
      <c r="H1693" s="20"/>
      <c r="I1693" s="20"/>
      <c r="J1693" s="21" t="str">
        <f aca="false">IF(OR(H1693="",I1693=""),"",ROUND(MOD(I1693-H1693,1)*24,2))</f>
        <v/>
      </c>
      <c r="K1693" s="22" t="str">
        <f aca="false">IF(OR(H1693="",F1693=""),"",IF(ROUND(MAX(0,MOD(H1693-F1693+0.5,1)-0.5)*1440,0)&gt;IFERROR(VLOOKUP(E1693,الورديات!$A$2:$E$21,5,FALSE()),0),ROUND(MAX(0,MOD(H1693-F1693+0.5,1)-0.5)*1440,0),0))</f>
        <v/>
      </c>
      <c r="L1693" s="22" t="str">
        <f aca="false">IF(OR(I1693="",G1693=""),"",ROUND(MAX(0,MOD(G1693-I1693+0.5,1)-0.5)*1440,0))</f>
        <v/>
      </c>
      <c r="M1693" s="22" t="str">
        <f aca="false">IF(OR(I1693="",G1693=""),"",IF(ROUND(MAX(0,MOD(I1693-G1693+0.5,1)-0.5)*1440,0)&gt;=الإعدادات!$B$8,ROUND(MAX(0,MOD(I1693-G1693+0.5,1)-0.5)*1440,0),0))</f>
        <v/>
      </c>
      <c r="N1693" s="18" t="str">
        <f aca="false">IF(OR(A1693="",B1693=""),"",IF(COUNTIFS(الإجازات!$A$2:$A$1001,B1693,الإجازات!$D$2:$D$1001,"&lt;="&amp;A1693,الإجازات!$E$2:$E$1001,"&gt;="&amp;A1693,الإجازات!$G$2:$G$1001,"مقبولة")=0,"",LOOKUP(2,1/((الإجازات!$A$2:$A$1001=B1693)*(الإجازات!$D$2:$D$1001&lt;=A1693)*(الإجازات!$E$2:$E$1001&gt;=A1693)*(الإجازات!$G$2:$G$1001="مقبولة")),الإجازات!$C$2:$C$1001)))</f>
        <v/>
      </c>
      <c r="O1693" s="17"/>
      <c r="P1693" s="23" t="str">
        <f aca="false">IF(B1693="","",IF(ISNA(MATCH(B1693,الموظفين!$A$2:$A$501,0)),"⚠ كود غير موجود",IF(O1693&lt;&gt;"",O1693,IF(N1693&lt;&gt;"",N1693,IF(H1693="",IF(AND(A1693&lt;&gt;"",WEEKDAY(A1693)=الإعدادات!$B$11),"راحة أسبوعية","غائب"),IF(I1693="","بدون انصراف",IF(N(K1693)&gt;0,"متأخر","حاضر")))))))</f>
        <v/>
      </c>
      <c r="Q1693" s="24" t="str">
        <f aca="false">IF(B1693="","",IF(OR(P1693="غائب",P1693="غياب",P1693="إجازة بدون راتب"),IFERROR(VLOOKUP(B1693,الموظفين!$A$2:$J$501,8,FALSE()),0),0))</f>
        <v/>
      </c>
      <c r="R1693" s="24" t="str">
        <f aca="false">IF(B1693="","",ROUND((N(K1693)+N(L1693))/60*IFERROR(VLOOKUP(B1693,الموظفين!$A$2:$J$501,8,FALSE()),0)/الإعدادات!$B$6*الإعدادات!$B$9,2))</f>
        <v/>
      </c>
      <c r="S1693" s="24" t="str">
        <f aca="false">IF(OR(B1693="",M1693=""),"",ROUND(M1693/60*IFERROR(VLOOKUP(B1693,الموظفين!$A$2:$J$501,9,FALSE()),0),2))</f>
        <v/>
      </c>
      <c r="T1693" s="17"/>
      <c r="U1693" s="23" t="str">
        <f aca="false">IF(OR(A1693="",B1693=""),"",A1693&amp;"|"&amp;B1693)</f>
        <v/>
      </c>
    </row>
    <row r="1694" customFormat="false" ht="15" hidden="false" customHeight="false" outlineLevel="0" collapsed="false">
      <c r="A1694" s="16"/>
      <c r="B1694" s="17"/>
      <c r="C1694" s="18" t="str">
        <f aca="false">IF($B1694="","",IFERROR(VLOOKUP($B1694,الموظفين!$A$2:$J$501,2,FALSE())&amp;"","⚠ كود غير موجود"))</f>
        <v/>
      </c>
      <c r="D1694" s="18" t="str">
        <f aca="false">IF($B1694="","",IFERROR(VLOOKUP($B1694,الموظفين!$A$2:$J$501,3,FALSE())&amp;"",""))</f>
        <v/>
      </c>
      <c r="E1694" s="18" t="str">
        <f aca="false">IF($B1694="","",IFERROR(VLOOKUP($B1694,الموظفين!$A$2:$J$501,5,FALSE())&amp;"",""))</f>
        <v/>
      </c>
      <c r="F1694" s="19" t="str">
        <f aca="false">IF($B1694="","",IFERROR(VLOOKUP($B1694,الموظفين!$A$2:$J$501,6,FALSE()),""))</f>
        <v/>
      </c>
      <c r="G1694" s="19" t="str">
        <f aca="false">IF($B1694="","",IFERROR(VLOOKUP($B1694,الموظفين!$A$2:$J$501,7,FALSE()),""))</f>
        <v/>
      </c>
      <c r="H1694" s="20"/>
      <c r="I1694" s="20"/>
      <c r="J1694" s="21" t="str">
        <f aca="false">IF(OR(H1694="",I1694=""),"",ROUND(MOD(I1694-H1694,1)*24,2))</f>
        <v/>
      </c>
      <c r="K1694" s="22" t="str">
        <f aca="false">IF(OR(H1694="",F1694=""),"",IF(ROUND(MAX(0,MOD(H1694-F1694+0.5,1)-0.5)*1440,0)&gt;IFERROR(VLOOKUP(E1694,الورديات!$A$2:$E$21,5,FALSE()),0),ROUND(MAX(0,MOD(H1694-F1694+0.5,1)-0.5)*1440,0),0))</f>
        <v/>
      </c>
      <c r="L1694" s="22" t="str">
        <f aca="false">IF(OR(I1694="",G1694=""),"",ROUND(MAX(0,MOD(G1694-I1694+0.5,1)-0.5)*1440,0))</f>
        <v/>
      </c>
      <c r="M1694" s="22" t="str">
        <f aca="false">IF(OR(I1694="",G1694=""),"",IF(ROUND(MAX(0,MOD(I1694-G1694+0.5,1)-0.5)*1440,0)&gt;=الإعدادات!$B$8,ROUND(MAX(0,MOD(I1694-G1694+0.5,1)-0.5)*1440,0),0))</f>
        <v/>
      </c>
      <c r="N1694" s="18" t="str">
        <f aca="false">IF(OR(A1694="",B1694=""),"",IF(COUNTIFS(الإجازات!$A$2:$A$1001,B1694,الإجازات!$D$2:$D$1001,"&lt;="&amp;A1694,الإجازات!$E$2:$E$1001,"&gt;="&amp;A1694,الإجازات!$G$2:$G$1001,"مقبولة")=0,"",LOOKUP(2,1/((الإجازات!$A$2:$A$1001=B1694)*(الإجازات!$D$2:$D$1001&lt;=A1694)*(الإجازات!$E$2:$E$1001&gt;=A1694)*(الإجازات!$G$2:$G$1001="مقبولة")),الإجازات!$C$2:$C$1001)))</f>
        <v/>
      </c>
      <c r="O1694" s="17"/>
      <c r="P1694" s="23" t="str">
        <f aca="false">IF(B1694="","",IF(ISNA(MATCH(B1694,الموظفين!$A$2:$A$501,0)),"⚠ كود غير موجود",IF(O1694&lt;&gt;"",O1694,IF(N1694&lt;&gt;"",N1694,IF(H1694="",IF(AND(A1694&lt;&gt;"",WEEKDAY(A1694)=الإعدادات!$B$11),"راحة أسبوعية","غائب"),IF(I1694="","بدون انصراف",IF(N(K1694)&gt;0,"متأخر","حاضر")))))))</f>
        <v/>
      </c>
      <c r="Q1694" s="24" t="str">
        <f aca="false">IF(B1694="","",IF(OR(P1694="غائب",P1694="غياب",P1694="إجازة بدون راتب"),IFERROR(VLOOKUP(B1694,الموظفين!$A$2:$J$501,8,FALSE()),0),0))</f>
        <v/>
      </c>
      <c r="R1694" s="24" t="str">
        <f aca="false">IF(B1694="","",ROUND((N(K1694)+N(L1694))/60*IFERROR(VLOOKUP(B1694,الموظفين!$A$2:$J$501,8,FALSE()),0)/الإعدادات!$B$6*الإعدادات!$B$9,2))</f>
        <v/>
      </c>
      <c r="S1694" s="24" t="str">
        <f aca="false">IF(OR(B1694="",M1694=""),"",ROUND(M1694/60*IFERROR(VLOOKUP(B1694,الموظفين!$A$2:$J$501,9,FALSE()),0),2))</f>
        <v/>
      </c>
      <c r="T1694" s="17"/>
      <c r="U1694" s="23" t="str">
        <f aca="false">IF(OR(A1694="",B1694=""),"",A1694&amp;"|"&amp;B1694)</f>
        <v/>
      </c>
    </row>
    <row r="1695" customFormat="false" ht="15" hidden="false" customHeight="false" outlineLevel="0" collapsed="false">
      <c r="A1695" s="16"/>
      <c r="B1695" s="17"/>
      <c r="C1695" s="18" t="str">
        <f aca="false">IF($B1695="","",IFERROR(VLOOKUP($B1695,الموظفين!$A$2:$J$501,2,FALSE())&amp;"","⚠ كود غير موجود"))</f>
        <v/>
      </c>
      <c r="D1695" s="18" t="str">
        <f aca="false">IF($B1695="","",IFERROR(VLOOKUP($B1695,الموظفين!$A$2:$J$501,3,FALSE())&amp;"",""))</f>
        <v/>
      </c>
      <c r="E1695" s="18" t="str">
        <f aca="false">IF($B1695="","",IFERROR(VLOOKUP($B1695,الموظفين!$A$2:$J$501,5,FALSE())&amp;"",""))</f>
        <v/>
      </c>
      <c r="F1695" s="19" t="str">
        <f aca="false">IF($B1695="","",IFERROR(VLOOKUP($B1695,الموظفين!$A$2:$J$501,6,FALSE()),""))</f>
        <v/>
      </c>
      <c r="G1695" s="19" t="str">
        <f aca="false">IF($B1695="","",IFERROR(VLOOKUP($B1695,الموظفين!$A$2:$J$501,7,FALSE()),""))</f>
        <v/>
      </c>
      <c r="H1695" s="20"/>
      <c r="I1695" s="20"/>
      <c r="J1695" s="21" t="str">
        <f aca="false">IF(OR(H1695="",I1695=""),"",ROUND(MOD(I1695-H1695,1)*24,2))</f>
        <v/>
      </c>
      <c r="K1695" s="22" t="str">
        <f aca="false">IF(OR(H1695="",F1695=""),"",IF(ROUND(MAX(0,MOD(H1695-F1695+0.5,1)-0.5)*1440,0)&gt;IFERROR(VLOOKUP(E1695,الورديات!$A$2:$E$21,5,FALSE()),0),ROUND(MAX(0,MOD(H1695-F1695+0.5,1)-0.5)*1440,0),0))</f>
        <v/>
      </c>
      <c r="L1695" s="22" t="str">
        <f aca="false">IF(OR(I1695="",G1695=""),"",ROUND(MAX(0,MOD(G1695-I1695+0.5,1)-0.5)*1440,0))</f>
        <v/>
      </c>
      <c r="M1695" s="22" t="str">
        <f aca="false">IF(OR(I1695="",G1695=""),"",IF(ROUND(MAX(0,MOD(I1695-G1695+0.5,1)-0.5)*1440,0)&gt;=الإعدادات!$B$8,ROUND(MAX(0,MOD(I1695-G1695+0.5,1)-0.5)*1440,0),0))</f>
        <v/>
      </c>
      <c r="N1695" s="18" t="str">
        <f aca="false">IF(OR(A1695="",B1695=""),"",IF(COUNTIFS(الإجازات!$A$2:$A$1001,B1695,الإجازات!$D$2:$D$1001,"&lt;="&amp;A1695,الإجازات!$E$2:$E$1001,"&gt;="&amp;A1695,الإجازات!$G$2:$G$1001,"مقبولة")=0,"",LOOKUP(2,1/((الإجازات!$A$2:$A$1001=B1695)*(الإجازات!$D$2:$D$1001&lt;=A1695)*(الإجازات!$E$2:$E$1001&gt;=A1695)*(الإجازات!$G$2:$G$1001="مقبولة")),الإجازات!$C$2:$C$1001)))</f>
        <v/>
      </c>
      <c r="O1695" s="17"/>
      <c r="P1695" s="23" t="str">
        <f aca="false">IF(B1695="","",IF(ISNA(MATCH(B1695,الموظفين!$A$2:$A$501,0)),"⚠ كود غير موجود",IF(O1695&lt;&gt;"",O1695,IF(N1695&lt;&gt;"",N1695,IF(H1695="",IF(AND(A1695&lt;&gt;"",WEEKDAY(A1695)=الإعدادات!$B$11),"راحة أسبوعية","غائب"),IF(I1695="","بدون انصراف",IF(N(K1695)&gt;0,"متأخر","حاضر")))))))</f>
        <v/>
      </c>
      <c r="Q1695" s="24" t="str">
        <f aca="false">IF(B1695="","",IF(OR(P1695="غائب",P1695="غياب",P1695="إجازة بدون راتب"),IFERROR(VLOOKUP(B1695,الموظفين!$A$2:$J$501,8,FALSE()),0),0))</f>
        <v/>
      </c>
      <c r="R1695" s="24" t="str">
        <f aca="false">IF(B1695="","",ROUND((N(K1695)+N(L1695))/60*IFERROR(VLOOKUP(B1695,الموظفين!$A$2:$J$501,8,FALSE()),0)/الإعدادات!$B$6*الإعدادات!$B$9,2))</f>
        <v/>
      </c>
      <c r="S1695" s="24" t="str">
        <f aca="false">IF(OR(B1695="",M1695=""),"",ROUND(M1695/60*IFERROR(VLOOKUP(B1695,الموظفين!$A$2:$J$501,9,FALSE()),0),2))</f>
        <v/>
      </c>
      <c r="T1695" s="17"/>
      <c r="U1695" s="23" t="str">
        <f aca="false">IF(OR(A1695="",B1695=""),"",A1695&amp;"|"&amp;B1695)</f>
        <v/>
      </c>
    </row>
    <row r="1696" customFormat="false" ht="15" hidden="false" customHeight="false" outlineLevel="0" collapsed="false">
      <c r="A1696" s="16"/>
      <c r="B1696" s="17"/>
      <c r="C1696" s="18" t="str">
        <f aca="false">IF($B1696="","",IFERROR(VLOOKUP($B1696,الموظفين!$A$2:$J$501,2,FALSE())&amp;"","⚠ كود غير موجود"))</f>
        <v/>
      </c>
      <c r="D1696" s="18" t="str">
        <f aca="false">IF($B1696="","",IFERROR(VLOOKUP($B1696,الموظفين!$A$2:$J$501,3,FALSE())&amp;"",""))</f>
        <v/>
      </c>
      <c r="E1696" s="18" t="str">
        <f aca="false">IF($B1696="","",IFERROR(VLOOKUP($B1696,الموظفين!$A$2:$J$501,5,FALSE())&amp;"",""))</f>
        <v/>
      </c>
      <c r="F1696" s="19" t="str">
        <f aca="false">IF($B1696="","",IFERROR(VLOOKUP($B1696,الموظفين!$A$2:$J$501,6,FALSE()),""))</f>
        <v/>
      </c>
      <c r="G1696" s="19" t="str">
        <f aca="false">IF($B1696="","",IFERROR(VLOOKUP($B1696,الموظفين!$A$2:$J$501,7,FALSE()),""))</f>
        <v/>
      </c>
      <c r="H1696" s="20"/>
      <c r="I1696" s="20"/>
      <c r="J1696" s="21" t="str">
        <f aca="false">IF(OR(H1696="",I1696=""),"",ROUND(MOD(I1696-H1696,1)*24,2))</f>
        <v/>
      </c>
      <c r="K1696" s="22" t="str">
        <f aca="false">IF(OR(H1696="",F1696=""),"",IF(ROUND(MAX(0,MOD(H1696-F1696+0.5,1)-0.5)*1440,0)&gt;IFERROR(VLOOKUP(E1696,الورديات!$A$2:$E$21,5,FALSE()),0),ROUND(MAX(0,MOD(H1696-F1696+0.5,1)-0.5)*1440,0),0))</f>
        <v/>
      </c>
      <c r="L1696" s="22" t="str">
        <f aca="false">IF(OR(I1696="",G1696=""),"",ROUND(MAX(0,MOD(G1696-I1696+0.5,1)-0.5)*1440,0))</f>
        <v/>
      </c>
      <c r="M1696" s="22" t="str">
        <f aca="false">IF(OR(I1696="",G1696=""),"",IF(ROUND(MAX(0,MOD(I1696-G1696+0.5,1)-0.5)*1440,0)&gt;=الإعدادات!$B$8,ROUND(MAX(0,MOD(I1696-G1696+0.5,1)-0.5)*1440,0),0))</f>
        <v/>
      </c>
      <c r="N1696" s="18" t="str">
        <f aca="false">IF(OR(A1696="",B1696=""),"",IF(COUNTIFS(الإجازات!$A$2:$A$1001,B1696,الإجازات!$D$2:$D$1001,"&lt;="&amp;A1696,الإجازات!$E$2:$E$1001,"&gt;="&amp;A1696,الإجازات!$G$2:$G$1001,"مقبولة")=0,"",LOOKUP(2,1/((الإجازات!$A$2:$A$1001=B1696)*(الإجازات!$D$2:$D$1001&lt;=A1696)*(الإجازات!$E$2:$E$1001&gt;=A1696)*(الإجازات!$G$2:$G$1001="مقبولة")),الإجازات!$C$2:$C$1001)))</f>
        <v/>
      </c>
      <c r="O1696" s="17"/>
      <c r="P1696" s="23" t="str">
        <f aca="false">IF(B1696="","",IF(ISNA(MATCH(B1696,الموظفين!$A$2:$A$501,0)),"⚠ كود غير موجود",IF(O1696&lt;&gt;"",O1696,IF(N1696&lt;&gt;"",N1696,IF(H1696="",IF(AND(A1696&lt;&gt;"",WEEKDAY(A1696)=الإعدادات!$B$11),"راحة أسبوعية","غائب"),IF(I1696="","بدون انصراف",IF(N(K1696)&gt;0,"متأخر","حاضر")))))))</f>
        <v/>
      </c>
      <c r="Q1696" s="24" t="str">
        <f aca="false">IF(B1696="","",IF(OR(P1696="غائب",P1696="غياب",P1696="إجازة بدون راتب"),IFERROR(VLOOKUP(B1696,الموظفين!$A$2:$J$501,8,FALSE()),0),0))</f>
        <v/>
      </c>
      <c r="R1696" s="24" t="str">
        <f aca="false">IF(B1696="","",ROUND((N(K1696)+N(L1696))/60*IFERROR(VLOOKUP(B1696,الموظفين!$A$2:$J$501,8,FALSE()),0)/الإعدادات!$B$6*الإعدادات!$B$9,2))</f>
        <v/>
      </c>
      <c r="S1696" s="24" t="str">
        <f aca="false">IF(OR(B1696="",M1696=""),"",ROUND(M1696/60*IFERROR(VLOOKUP(B1696,الموظفين!$A$2:$J$501,9,FALSE()),0),2))</f>
        <v/>
      </c>
      <c r="T1696" s="17"/>
      <c r="U1696" s="23" t="str">
        <f aca="false">IF(OR(A1696="",B1696=""),"",A1696&amp;"|"&amp;B1696)</f>
        <v/>
      </c>
    </row>
    <row r="1697" customFormat="false" ht="15" hidden="false" customHeight="false" outlineLevel="0" collapsed="false">
      <c r="A1697" s="16"/>
      <c r="B1697" s="17"/>
      <c r="C1697" s="18" t="str">
        <f aca="false">IF($B1697="","",IFERROR(VLOOKUP($B1697,الموظفين!$A$2:$J$501,2,FALSE())&amp;"","⚠ كود غير موجود"))</f>
        <v/>
      </c>
      <c r="D1697" s="18" t="str">
        <f aca="false">IF($B1697="","",IFERROR(VLOOKUP($B1697,الموظفين!$A$2:$J$501,3,FALSE())&amp;"",""))</f>
        <v/>
      </c>
      <c r="E1697" s="18" t="str">
        <f aca="false">IF($B1697="","",IFERROR(VLOOKUP($B1697,الموظفين!$A$2:$J$501,5,FALSE())&amp;"",""))</f>
        <v/>
      </c>
      <c r="F1697" s="19" t="str">
        <f aca="false">IF($B1697="","",IFERROR(VLOOKUP($B1697,الموظفين!$A$2:$J$501,6,FALSE()),""))</f>
        <v/>
      </c>
      <c r="G1697" s="19" t="str">
        <f aca="false">IF($B1697="","",IFERROR(VLOOKUP($B1697,الموظفين!$A$2:$J$501,7,FALSE()),""))</f>
        <v/>
      </c>
      <c r="H1697" s="20"/>
      <c r="I1697" s="20"/>
      <c r="J1697" s="21" t="str">
        <f aca="false">IF(OR(H1697="",I1697=""),"",ROUND(MOD(I1697-H1697,1)*24,2))</f>
        <v/>
      </c>
      <c r="K1697" s="22" t="str">
        <f aca="false">IF(OR(H1697="",F1697=""),"",IF(ROUND(MAX(0,MOD(H1697-F1697+0.5,1)-0.5)*1440,0)&gt;IFERROR(VLOOKUP(E1697,الورديات!$A$2:$E$21,5,FALSE()),0),ROUND(MAX(0,MOD(H1697-F1697+0.5,1)-0.5)*1440,0),0))</f>
        <v/>
      </c>
      <c r="L1697" s="22" t="str">
        <f aca="false">IF(OR(I1697="",G1697=""),"",ROUND(MAX(0,MOD(G1697-I1697+0.5,1)-0.5)*1440,0))</f>
        <v/>
      </c>
      <c r="M1697" s="22" t="str">
        <f aca="false">IF(OR(I1697="",G1697=""),"",IF(ROUND(MAX(0,MOD(I1697-G1697+0.5,1)-0.5)*1440,0)&gt;=الإعدادات!$B$8,ROUND(MAX(0,MOD(I1697-G1697+0.5,1)-0.5)*1440,0),0))</f>
        <v/>
      </c>
      <c r="N1697" s="18" t="str">
        <f aca="false">IF(OR(A1697="",B1697=""),"",IF(COUNTIFS(الإجازات!$A$2:$A$1001,B1697,الإجازات!$D$2:$D$1001,"&lt;="&amp;A1697,الإجازات!$E$2:$E$1001,"&gt;="&amp;A1697,الإجازات!$G$2:$G$1001,"مقبولة")=0,"",LOOKUP(2,1/((الإجازات!$A$2:$A$1001=B1697)*(الإجازات!$D$2:$D$1001&lt;=A1697)*(الإجازات!$E$2:$E$1001&gt;=A1697)*(الإجازات!$G$2:$G$1001="مقبولة")),الإجازات!$C$2:$C$1001)))</f>
        <v/>
      </c>
      <c r="O1697" s="17"/>
      <c r="P1697" s="23" t="str">
        <f aca="false">IF(B1697="","",IF(ISNA(MATCH(B1697,الموظفين!$A$2:$A$501,0)),"⚠ كود غير موجود",IF(O1697&lt;&gt;"",O1697,IF(N1697&lt;&gt;"",N1697,IF(H1697="",IF(AND(A1697&lt;&gt;"",WEEKDAY(A1697)=الإعدادات!$B$11),"راحة أسبوعية","غائب"),IF(I1697="","بدون انصراف",IF(N(K1697)&gt;0,"متأخر","حاضر")))))))</f>
        <v/>
      </c>
      <c r="Q1697" s="24" t="str">
        <f aca="false">IF(B1697="","",IF(OR(P1697="غائب",P1697="غياب",P1697="إجازة بدون راتب"),IFERROR(VLOOKUP(B1697,الموظفين!$A$2:$J$501,8,FALSE()),0),0))</f>
        <v/>
      </c>
      <c r="R1697" s="24" t="str">
        <f aca="false">IF(B1697="","",ROUND((N(K1697)+N(L1697))/60*IFERROR(VLOOKUP(B1697,الموظفين!$A$2:$J$501,8,FALSE()),0)/الإعدادات!$B$6*الإعدادات!$B$9,2))</f>
        <v/>
      </c>
      <c r="S1697" s="24" t="str">
        <f aca="false">IF(OR(B1697="",M1697=""),"",ROUND(M1697/60*IFERROR(VLOOKUP(B1697,الموظفين!$A$2:$J$501,9,FALSE()),0),2))</f>
        <v/>
      </c>
      <c r="T1697" s="17"/>
      <c r="U1697" s="23" t="str">
        <f aca="false">IF(OR(A1697="",B1697=""),"",A1697&amp;"|"&amp;B1697)</f>
        <v/>
      </c>
    </row>
    <row r="1698" customFormat="false" ht="15" hidden="false" customHeight="false" outlineLevel="0" collapsed="false">
      <c r="A1698" s="16"/>
      <c r="B1698" s="17"/>
      <c r="C1698" s="18" t="str">
        <f aca="false">IF($B1698="","",IFERROR(VLOOKUP($B1698,الموظفين!$A$2:$J$501,2,FALSE())&amp;"","⚠ كود غير موجود"))</f>
        <v/>
      </c>
      <c r="D1698" s="18" t="str">
        <f aca="false">IF($B1698="","",IFERROR(VLOOKUP($B1698,الموظفين!$A$2:$J$501,3,FALSE())&amp;"",""))</f>
        <v/>
      </c>
      <c r="E1698" s="18" t="str">
        <f aca="false">IF($B1698="","",IFERROR(VLOOKUP($B1698,الموظفين!$A$2:$J$501,5,FALSE())&amp;"",""))</f>
        <v/>
      </c>
      <c r="F1698" s="19" t="str">
        <f aca="false">IF($B1698="","",IFERROR(VLOOKUP($B1698,الموظفين!$A$2:$J$501,6,FALSE()),""))</f>
        <v/>
      </c>
      <c r="G1698" s="19" t="str">
        <f aca="false">IF($B1698="","",IFERROR(VLOOKUP($B1698,الموظفين!$A$2:$J$501,7,FALSE()),""))</f>
        <v/>
      </c>
      <c r="H1698" s="20"/>
      <c r="I1698" s="20"/>
      <c r="J1698" s="21" t="str">
        <f aca="false">IF(OR(H1698="",I1698=""),"",ROUND(MOD(I1698-H1698,1)*24,2))</f>
        <v/>
      </c>
      <c r="K1698" s="22" t="str">
        <f aca="false">IF(OR(H1698="",F1698=""),"",IF(ROUND(MAX(0,MOD(H1698-F1698+0.5,1)-0.5)*1440,0)&gt;IFERROR(VLOOKUP(E1698,الورديات!$A$2:$E$21,5,FALSE()),0),ROUND(MAX(0,MOD(H1698-F1698+0.5,1)-0.5)*1440,0),0))</f>
        <v/>
      </c>
      <c r="L1698" s="22" t="str">
        <f aca="false">IF(OR(I1698="",G1698=""),"",ROUND(MAX(0,MOD(G1698-I1698+0.5,1)-0.5)*1440,0))</f>
        <v/>
      </c>
      <c r="M1698" s="22" t="str">
        <f aca="false">IF(OR(I1698="",G1698=""),"",IF(ROUND(MAX(0,MOD(I1698-G1698+0.5,1)-0.5)*1440,0)&gt;=الإعدادات!$B$8,ROUND(MAX(0,MOD(I1698-G1698+0.5,1)-0.5)*1440,0),0))</f>
        <v/>
      </c>
      <c r="N1698" s="18" t="str">
        <f aca="false">IF(OR(A1698="",B1698=""),"",IF(COUNTIFS(الإجازات!$A$2:$A$1001,B1698,الإجازات!$D$2:$D$1001,"&lt;="&amp;A1698,الإجازات!$E$2:$E$1001,"&gt;="&amp;A1698,الإجازات!$G$2:$G$1001,"مقبولة")=0,"",LOOKUP(2,1/((الإجازات!$A$2:$A$1001=B1698)*(الإجازات!$D$2:$D$1001&lt;=A1698)*(الإجازات!$E$2:$E$1001&gt;=A1698)*(الإجازات!$G$2:$G$1001="مقبولة")),الإجازات!$C$2:$C$1001)))</f>
        <v/>
      </c>
      <c r="O1698" s="17"/>
      <c r="P1698" s="23" t="str">
        <f aca="false">IF(B1698="","",IF(ISNA(MATCH(B1698,الموظفين!$A$2:$A$501,0)),"⚠ كود غير موجود",IF(O1698&lt;&gt;"",O1698,IF(N1698&lt;&gt;"",N1698,IF(H1698="",IF(AND(A1698&lt;&gt;"",WEEKDAY(A1698)=الإعدادات!$B$11),"راحة أسبوعية","غائب"),IF(I1698="","بدون انصراف",IF(N(K1698)&gt;0,"متأخر","حاضر")))))))</f>
        <v/>
      </c>
      <c r="Q1698" s="24" t="str">
        <f aca="false">IF(B1698="","",IF(OR(P1698="غائب",P1698="غياب",P1698="إجازة بدون راتب"),IFERROR(VLOOKUP(B1698,الموظفين!$A$2:$J$501,8,FALSE()),0),0))</f>
        <v/>
      </c>
      <c r="R1698" s="24" t="str">
        <f aca="false">IF(B1698="","",ROUND((N(K1698)+N(L1698))/60*IFERROR(VLOOKUP(B1698,الموظفين!$A$2:$J$501,8,FALSE()),0)/الإعدادات!$B$6*الإعدادات!$B$9,2))</f>
        <v/>
      </c>
      <c r="S1698" s="24" t="str">
        <f aca="false">IF(OR(B1698="",M1698=""),"",ROUND(M1698/60*IFERROR(VLOOKUP(B1698,الموظفين!$A$2:$J$501,9,FALSE()),0),2))</f>
        <v/>
      </c>
      <c r="T1698" s="17"/>
      <c r="U1698" s="23" t="str">
        <f aca="false">IF(OR(A1698="",B1698=""),"",A1698&amp;"|"&amp;B1698)</f>
        <v/>
      </c>
    </row>
    <row r="1699" customFormat="false" ht="15" hidden="false" customHeight="false" outlineLevel="0" collapsed="false">
      <c r="A1699" s="16"/>
      <c r="B1699" s="17"/>
      <c r="C1699" s="18" t="str">
        <f aca="false">IF($B1699="","",IFERROR(VLOOKUP($B1699,الموظفين!$A$2:$J$501,2,FALSE())&amp;"","⚠ كود غير موجود"))</f>
        <v/>
      </c>
      <c r="D1699" s="18" t="str">
        <f aca="false">IF($B1699="","",IFERROR(VLOOKUP($B1699,الموظفين!$A$2:$J$501,3,FALSE())&amp;"",""))</f>
        <v/>
      </c>
      <c r="E1699" s="18" t="str">
        <f aca="false">IF($B1699="","",IFERROR(VLOOKUP($B1699,الموظفين!$A$2:$J$501,5,FALSE())&amp;"",""))</f>
        <v/>
      </c>
      <c r="F1699" s="19" t="str">
        <f aca="false">IF($B1699="","",IFERROR(VLOOKUP($B1699,الموظفين!$A$2:$J$501,6,FALSE()),""))</f>
        <v/>
      </c>
      <c r="G1699" s="19" t="str">
        <f aca="false">IF($B1699="","",IFERROR(VLOOKUP($B1699,الموظفين!$A$2:$J$501,7,FALSE()),""))</f>
        <v/>
      </c>
      <c r="H1699" s="20"/>
      <c r="I1699" s="20"/>
      <c r="J1699" s="21" t="str">
        <f aca="false">IF(OR(H1699="",I1699=""),"",ROUND(MOD(I1699-H1699,1)*24,2))</f>
        <v/>
      </c>
      <c r="K1699" s="22" t="str">
        <f aca="false">IF(OR(H1699="",F1699=""),"",IF(ROUND(MAX(0,MOD(H1699-F1699+0.5,1)-0.5)*1440,0)&gt;IFERROR(VLOOKUP(E1699,الورديات!$A$2:$E$21,5,FALSE()),0),ROUND(MAX(0,MOD(H1699-F1699+0.5,1)-0.5)*1440,0),0))</f>
        <v/>
      </c>
      <c r="L1699" s="22" t="str">
        <f aca="false">IF(OR(I1699="",G1699=""),"",ROUND(MAX(0,MOD(G1699-I1699+0.5,1)-0.5)*1440,0))</f>
        <v/>
      </c>
      <c r="M1699" s="22" t="str">
        <f aca="false">IF(OR(I1699="",G1699=""),"",IF(ROUND(MAX(0,MOD(I1699-G1699+0.5,1)-0.5)*1440,0)&gt;=الإعدادات!$B$8,ROUND(MAX(0,MOD(I1699-G1699+0.5,1)-0.5)*1440,0),0))</f>
        <v/>
      </c>
      <c r="N1699" s="18" t="str">
        <f aca="false">IF(OR(A1699="",B1699=""),"",IF(COUNTIFS(الإجازات!$A$2:$A$1001,B1699,الإجازات!$D$2:$D$1001,"&lt;="&amp;A1699,الإجازات!$E$2:$E$1001,"&gt;="&amp;A1699,الإجازات!$G$2:$G$1001,"مقبولة")=0,"",LOOKUP(2,1/((الإجازات!$A$2:$A$1001=B1699)*(الإجازات!$D$2:$D$1001&lt;=A1699)*(الإجازات!$E$2:$E$1001&gt;=A1699)*(الإجازات!$G$2:$G$1001="مقبولة")),الإجازات!$C$2:$C$1001)))</f>
        <v/>
      </c>
      <c r="O1699" s="17"/>
      <c r="P1699" s="23" t="str">
        <f aca="false">IF(B1699="","",IF(ISNA(MATCH(B1699,الموظفين!$A$2:$A$501,0)),"⚠ كود غير موجود",IF(O1699&lt;&gt;"",O1699,IF(N1699&lt;&gt;"",N1699,IF(H1699="",IF(AND(A1699&lt;&gt;"",WEEKDAY(A1699)=الإعدادات!$B$11),"راحة أسبوعية","غائب"),IF(I1699="","بدون انصراف",IF(N(K1699)&gt;0,"متأخر","حاضر")))))))</f>
        <v/>
      </c>
      <c r="Q1699" s="24" t="str">
        <f aca="false">IF(B1699="","",IF(OR(P1699="غائب",P1699="غياب",P1699="إجازة بدون راتب"),IFERROR(VLOOKUP(B1699,الموظفين!$A$2:$J$501,8,FALSE()),0),0))</f>
        <v/>
      </c>
      <c r="R1699" s="24" t="str">
        <f aca="false">IF(B1699="","",ROUND((N(K1699)+N(L1699))/60*IFERROR(VLOOKUP(B1699,الموظفين!$A$2:$J$501,8,FALSE()),0)/الإعدادات!$B$6*الإعدادات!$B$9,2))</f>
        <v/>
      </c>
      <c r="S1699" s="24" t="str">
        <f aca="false">IF(OR(B1699="",M1699=""),"",ROUND(M1699/60*IFERROR(VLOOKUP(B1699,الموظفين!$A$2:$J$501,9,FALSE()),0),2))</f>
        <v/>
      </c>
      <c r="T1699" s="17"/>
      <c r="U1699" s="23" t="str">
        <f aca="false">IF(OR(A1699="",B1699=""),"",A1699&amp;"|"&amp;B1699)</f>
        <v/>
      </c>
    </row>
    <row r="1700" customFormat="false" ht="15" hidden="false" customHeight="false" outlineLevel="0" collapsed="false">
      <c r="A1700" s="16"/>
      <c r="B1700" s="17"/>
      <c r="C1700" s="18" t="str">
        <f aca="false">IF($B1700="","",IFERROR(VLOOKUP($B1700,الموظفين!$A$2:$J$501,2,FALSE())&amp;"","⚠ كود غير موجود"))</f>
        <v/>
      </c>
      <c r="D1700" s="18" t="str">
        <f aca="false">IF($B1700="","",IFERROR(VLOOKUP($B1700,الموظفين!$A$2:$J$501,3,FALSE())&amp;"",""))</f>
        <v/>
      </c>
      <c r="E1700" s="18" t="str">
        <f aca="false">IF($B1700="","",IFERROR(VLOOKUP($B1700,الموظفين!$A$2:$J$501,5,FALSE())&amp;"",""))</f>
        <v/>
      </c>
      <c r="F1700" s="19" t="str">
        <f aca="false">IF($B1700="","",IFERROR(VLOOKUP($B1700,الموظفين!$A$2:$J$501,6,FALSE()),""))</f>
        <v/>
      </c>
      <c r="G1700" s="19" t="str">
        <f aca="false">IF($B1700="","",IFERROR(VLOOKUP($B1700,الموظفين!$A$2:$J$501,7,FALSE()),""))</f>
        <v/>
      </c>
      <c r="H1700" s="20"/>
      <c r="I1700" s="20"/>
      <c r="J1700" s="21" t="str">
        <f aca="false">IF(OR(H1700="",I1700=""),"",ROUND(MOD(I1700-H1700,1)*24,2))</f>
        <v/>
      </c>
      <c r="K1700" s="22" t="str">
        <f aca="false">IF(OR(H1700="",F1700=""),"",IF(ROUND(MAX(0,MOD(H1700-F1700+0.5,1)-0.5)*1440,0)&gt;IFERROR(VLOOKUP(E1700,الورديات!$A$2:$E$21,5,FALSE()),0),ROUND(MAX(0,MOD(H1700-F1700+0.5,1)-0.5)*1440,0),0))</f>
        <v/>
      </c>
      <c r="L1700" s="22" t="str">
        <f aca="false">IF(OR(I1700="",G1700=""),"",ROUND(MAX(0,MOD(G1700-I1700+0.5,1)-0.5)*1440,0))</f>
        <v/>
      </c>
      <c r="M1700" s="22" t="str">
        <f aca="false">IF(OR(I1700="",G1700=""),"",IF(ROUND(MAX(0,MOD(I1700-G1700+0.5,1)-0.5)*1440,0)&gt;=الإعدادات!$B$8,ROUND(MAX(0,MOD(I1700-G1700+0.5,1)-0.5)*1440,0),0))</f>
        <v/>
      </c>
      <c r="N1700" s="18" t="str">
        <f aca="false">IF(OR(A1700="",B1700=""),"",IF(COUNTIFS(الإجازات!$A$2:$A$1001,B1700,الإجازات!$D$2:$D$1001,"&lt;="&amp;A1700,الإجازات!$E$2:$E$1001,"&gt;="&amp;A1700,الإجازات!$G$2:$G$1001,"مقبولة")=0,"",LOOKUP(2,1/((الإجازات!$A$2:$A$1001=B1700)*(الإجازات!$D$2:$D$1001&lt;=A1700)*(الإجازات!$E$2:$E$1001&gt;=A1700)*(الإجازات!$G$2:$G$1001="مقبولة")),الإجازات!$C$2:$C$1001)))</f>
        <v/>
      </c>
      <c r="O1700" s="17"/>
      <c r="P1700" s="23" t="str">
        <f aca="false">IF(B1700="","",IF(ISNA(MATCH(B1700,الموظفين!$A$2:$A$501,0)),"⚠ كود غير موجود",IF(O1700&lt;&gt;"",O1700,IF(N1700&lt;&gt;"",N1700,IF(H1700="",IF(AND(A1700&lt;&gt;"",WEEKDAY(A1700)=الإعدادات!$B$11),"راحة أسبوعية","غائب"),IF(I1700="","بدون انصراف",IF(N(K1700)&gt;0,"متأخر","حاضر")))))))</f>
        <v/>
      </c>
      <c r="Q1700" s="24" t="str">
        <f aca="false">IF(B1700="","",IF(OR(P1700="غائب",P1700="غياب",P1700="إجازة بدون راتب"),IFERROR(VLOOKUP(B1700,الموظفين!$A$2:$J$501,8,FALSE()),0),0))</f>
        <v/>
      </c>
      <c r="R1700" s="24" t="str">
        <f aca="false">IF(B1700="","",ROUND((N(K1700)+N(L1700))/60*IFERROR(VLOOKUP(B1700,الموظفين!$A$2:$J$501,8,FALSE()),0)/الإعدادات!$B$6*الإعدادات!$B$9,2))</f>
        <v/>
      </c>
      <c r="S1700" s="24" t="str">
        <f aca="false">IF(OR(B1700="",M1700=""),"",ROUND(M1700/60*IFERROR(VLOOKUP(B1700,الموظفين!$A$2:$J$501,9,FALSE()),0),2))</f>
        <v/>
      </c>
      <c r="T1700" s="17"/>
      <c r="U1700" s="23" t="str">
        <f aca="false">IF(OR(A1700="",B1700=""),"",A1700&amp;"|"&amp;B1700)</f>
        <v/>
      </c>
    </row>
    <row r="1701" customFormat="false" ht="15" hidden="false" customHeight="false" outlineLevel="0" collapsed="false">
      <c r="A1701" s="16"/>
      <c r="B1701" s="17"/>
      <c r="C1701" s="18" t="str">
        <f aca="false">IF($B1701="","",IFERROR(VLOOKUP($B1701,الموظفين!$A$2:$J$501,2,FALSE())&amp;"","⚠ كود غير موجود"))</f>
        <v/>
      </c>
      <c r="D1701" s="18" t="str">
        <f aca="false">IF($B1701="","",IFERROR(VLOOKUP($B1701,الموظفين!$A$2:$J$501,3,FALSE())&amp;"",""))</f>
        <v/>
      </c>
      <c r="E1701" s="18" t="str">
        <f aca="false">IF($B1701="","",IFERROR(VLOOKUP($B1701,الموظفين!$A$2:$J$501,5,FALSE())&amp;"",""))</f>
        <v/>
      </c>
      <c r="F1701" s="19" t="str">
        <f aca="false">IF($B1701="","",IFERROR(VLOOKUP($B1701,الموظفين!$A$2:$J$501,6,FALSE()),""))</f>
        <v/>
      </c>
      <c r="G1701" s="19" t="str">
        <f aca="false">IF($B1701="","",IFERROR(VLOOKUP($B1701,الموظفين!$A$2:$J$501,7,FALSE()),""))</f>
        <v/>
      </c>
      <c r="H1701" s="20"/>
      <c r="I1701" s="20"/>
      <c r="J1701" s="21" t="str">
        <f aca="false">IF(OR(H1701="",I1701=""),"",ROUND(MOD(I1701-H1701,1)*24,2))</f>
        <v/>
      </c>
      <c r="K1701" s="22" t="str">
        <f aca="false">IF(OR(H1701="",F1701=""),"",IF(ROUND(MAX(0,MOD(H1701-F1701+0.5,1)-0.5)*1440,0)&gt;IFERROR(VLOOKUP(E1701,الورديات!$A$2:$E$21,5,FALSE()),0),ROUND(MAX(0,MOD(H1701-F1701+0.5,1)-0.5)*1440,0),0))</f>
        <v/>
      </c>
      <c r="L1701" s="22" t="str">
        <f aca="false">IF(OR(I1701="",G1701=""),"",ROUND(MAX(0,MOD(G1701-I1701+0.5,1)-0.5)*1440,0))</f>
        <v/>
      </c>
      <c r="M1701" s="22" t="str">
        <f aca="false">IF(OR(I1701="",G1701=""),"",IF(ROUND(MAX(0,MOD(I1701-G1701+0.5,1)-0.5)*1440,0)&gt;=الإعدادات!$B$8,ROUND(MAX(0,MOD(I1701-G1701+0.5,1)-0.5)*1440,0),0))</f>
        <v/>
      </c>
      <c r="N1701" s="18" t="str">
        <f aca="false">IF(OR(A1701="",B1701=""),"",IF(COUNTIFS(الإجازات!$A$2:$A$1001,B1701,الإجازات!$D$2:$D$1001,"&lt;="&amp;A1701,الإجازات!$E$2:$E$1001,"&gt;="&amp;A1701,الإجازات!$G$2:$G$1001,"مقبولة")=0,"",LOOKUP(2,1/((الإجازات!$A$2:$A$1001=B1701)*(الإجازات!$D$2:$D$1001&lt;=A1701)*(الإجازات!$E$2:$E$1001&gt;=A1701)*(الإجازات!$G$2:$G$1001="مقبولة")),الإجازات!$C$2:$C$1001)))</f>
        <v/>
      </c>
      <c r="O1701" s="17"/>
      <c r="P1701" s="23" t="str">
        <f aca="false">IF(B1701="","",IF(ISNA(MATCH(B1701,الموظفين!$A$2:$A$501,0)),"⚠ كود غير موجود",IF(O1701&lt;&gt;"",O1701,IF(N1701&lt;&gt;"",N1701,IF(H1701="",IF(AND(A1701&lt;&gt;"",WEEKDAY(A1701)=الإعدادات!$B$11),"راحة أسبوعية","غائب"),IF(I1701="","بدون انصراف",IF(N(K1701)&gt;0,"متأخر","حاضر")))))))</f>
        <v/>
      </c>
      <c r="Q1701" s="24" t="str">
        <f aca="false">IF(B1701="","",IF(OR(P1701="غائب",P1701="غياب",P1701="إجازة بدون راتب"),IFERROR(VLOOKUP(B1701,الموظفين!$A$2:$J$501,8,FALSE()),0),0))</f>
        <v/>
      </c>
      <c r="R1701" s="24" t="str">
        <f aca="false">IF(B1701="","",ROUND((N(K1701)+N(L1701))/60*IFERROR(VLOOKUP(B1701,الموظفين!$A$2:$J$501,8,FALSE()),0)/الإعدادات!$B$6*الإعدادات!$B$9,2))</f>
        <v/>
      </c>
      <c r="S1701" s="24" t="str">
        <f aca="false">IF(OR(B1701="",M1701=""),"",ROUND(M1701/60*IFERROR(VLOOKUP(B1701,الموظفين!$A$2:$J$501,9,FALSE()),0),2))</f>
        <v/>
      </c>
      <c r="T1701" s="17"/>
      <c r="U1701" s="23" t="str">
        <f aca="false">IF(OR(A1701="",B1701=""),"",A1701&amp;"|"&amp;B1701)</f>
        <v/>
      </c>
    </row>
    <row r="1702" customFormat="false" ht="15" hidden="false" customHeight="false" outlineLevel="0" collapsed="false">
      <c r="A1702" s="16"/>
      <c r="B1702" s="17"/>
      <c r="C1702" s="18" t="str">
        <f aca="false">IF($B1702="","",IFERROR(VLOOKUP($B1702,الموظفين!$A$2:$J$501,2,FALSE())&amp;"","⚠ كود غير موجود"))</f>
        <v/>
      </c>
      <c r="D1702" s="18" t="str">
        <f aca="false">IF($B1702="","",IFERROR(VLOOKUP($B1702,الموظفين!$A$2:$J$501,3,FALSE())&amp;"",""))</f>
        <v/>
      </c>
      <c r="E1702" s="18" t="str">
        <f aca="false">IF($B1702="","",IFERROR(VLOOKUP($B1702,الموظفين!$A$2:$J$501,5,FALSE())&amp;"",""))</f>
        <v/>
      </c>
      <c r="F1702" s="19" t="str">
        <f aca="false">IF($B1702="","",IFERROR(VLOOKUP($B1702,الموظفين!$A$2:$J$501,6,FALSE()),""))</f>
        <v/>
      </c>
      <c r="G1702" s="19" t="str">
        <f aca="false">IF($B1702="","",IFERROR(VLOOKUP($B1702,الموظفين!$A$2:$J$501,7,FALSE()),""))</f>
        <v/>
      </c>
      <c r="H1702" s="20"/>
      <c r="I1702" s="20"/>
      <c r="J1702" s="21" t="str">
        <f aca="false">IF(OR(H1702="",I1702=""),"",ROUND(MOD(I1702-H1702,1)*24,2))</f>
        <v/>
      </c>
      <c r="K1702" s="22" t="str">
        <f aca="false">IF(OR(H1702="",F1702=""),"",IF(ROUND(MAX(0,MOD(H1702-F1702+0.5,1)-0.5)*1440,0)&gt;IFERROR(VLOOKUP(E1702,الورديات!$A$2:$E$21,5,FALSE()),0),ROUND(MAX(0,MOD(H1702-F1702+0.5,1)-0.5)*1440,0),0))</f>
        <v/>
      </c>
      <c r="L1702" s="22" t="str">
        <f aca="false">IF(OR(I1702="",G1702=""),"",ROUND(MAX(0,MOD(G1702-I1702+0.5,1)-0.5)*1440,0))</f>
        <v/>
      </c>
      <c r="M1702" s="22" t="str">
        <f aca="false">IF(OR(I1702="",G1702=""),"",IF(ROUND(MAX(0,MOD(I1702-G1702+0.5,1)-0.5)*1440,0)&gt;=الإعدادات!$B$8,ROUND(MAX(0,MOD(I1702-G1702+0.5,1)-0.5)*1440,0),0))</f>
        <v/>
      </c>
      <c r="N1702" s="18" t="str">
        <f aca="false">IF(OR(A1702="",B1702=""),"",IF(COUNTIFS(الإجازات!$A$2:$A$1001,B1702,الإجازات!$D$2:$D$1001,"&lt;="&amp;A1702,الإجازات!$E$2:$E$1001,"&gt;="&amp;A1702,الإجازات!$G$2:$G$1001,"مقبولة")=0,"",LOOKUP(2,1/((الإجازات!$A$2:$A$1001=B1702)*(الإجازات!$D$2:$D$1001&lt;=A1702)*(الإجازات!$E$2:$E$1001&gt;=A1702)*(الإجازات!$G$2:$G$1001="مقبولة")),الإجازات!$C$2:$C$1001)))</f>
        <v/>
      </c>
      <c r="O1702" s="17"/>
      <c r="P1702" s="23" t="str">
        <f aca="false">IF(B1702="","",IF(ISNA(MATCH(B1702,الموظفين!$A$2:$A$501,0)),"⚠ كود غير موجود",IF(O1702&lt;&gt;"",O1702,IF(N1702&lt;&gt;"",N1702,IF(H1702="",IF(AND(A1702&lt;&gt;"",WEEKDAY(A1702)=الإعدادات!$B$11),"راحة أسبوعية","غائب"),IF(I1702="","بدون انصراف",IF(N(K1702)&gt;0,"متأخر","حاضر")))))))</f>
        <v/>
      </c>
      <c r="Q1702" s="24" t="str">
        <f aca="false">IF(B1702="","",IF(OR(P1702="غائب",P1702="غياب",P1702="إجازة بدون راتب"),IFERROR(VLOOKUP(B1702,الموظفين!$A$2:$J$501,8,FALSE()),0),0))</f>
        <v/>
      </c>
      <c r="R1702" s="24" t="str">
        <f aca="false">IF(B1702="","",ROUND((N(K1702)+N(L1702))/60*IFERROR(VLOOKUP(B1702,الموظفين!$A$2:$J$501,8,FALSE()),0)/الإعدادات!$B$6*الإعدادات!$B$9,2))</f>
        <v/>
      </c>
      <c r="S1702" s="24" t="str">
        <f aca="false">IF(OR(B1702="",M1702=""),"",ROUND(M1702/60*IFERROR(VLOOKUP(B1702,الموظفين!$A$2:$J$501,9,FALSE()),0),2))</f>
        <v/>
      </c>
      <c r="T1702" s="17"/>
      <c r="U1702" s="23" t="str">
        <f aca="false">IF(OR(A1702="",B1702=""),"",A1702&amp;"|"&amp;B1702)</f>
        <v/>
      </c>
    </row>
    <row r="1703" customFormat="false" ht="15" hidden="false" customHeight="false" outlineLevel="0" collapsed="false">
      <c r="A1703" s="16"/>
      <c r="B1703" s="17"/>
      <c r="C1703" s="18" t="str">
        <f aca="false">IF($B1703="","",IFERROR(VLOOKUP($B1703,الموظفين!$A$2:$J$501,2,FALSE())&amp;"","⚠ كود غير موجود"))</f>
        <v/>
      </c>
      <c r="D1703" s="18" t="str">
        <f aca="false">IF($B1703="","",IFERROR(VLOOKUP($B1703,الموظفين!$A$2:$J$501,3,FALSE())&amp;"",""))</f>
        <v/>
      </c>
      <c r="E1703" s="18" t="str">
        <f aca="false">IF($B1703="","",IFERROR(VLOOKUP($B1703,الموظفين!$A$2:$J$501,5,FALSE())&amp;"",""))</f>
        <v/>
      </c>
      <c r="F1703" s="19" t="str">
        <f aca="false">IF($B1703="","",IFERROR(VLOOKUP($B1703,الموظفين!$A$2:$J$501,6,FALSE()),""))</f>
        <v/>
      </c>
      <c r="G1703" s="19" t="str">
        <f aca="false">IF($B1703="","",IFERROR(VLOOKUP($B1703,الموظفين!$A$2:$J$501,7,FALSE()),""))</f>
        <v/>
      </c>
      <c r="H1703" s="20"/>
      <c r="I1703" s="20"/>
      <c r="J1703" s="21" t="str">
        <f aca="false">IF(OR(H1703="",I1703=""),"",ROUND(MOD(I1703-H1703,1)*24,2))</f>
        <v/>
      </c>
      <c r="K1703" s="22" t="str">
        <f aca="false">IF(OR(H1703="",F1703=""),"",IF(ROUND(MAX(0,MOD(H1703-F1703+0.5,1)-0.5)*1440,0)&gt;IFERROR(VLOOKUP(E1703,الورديات!$A$2:$E$21,5,FALSE()),0),ROUND(MAX(0,MOD(H1703-F1703+0.5,1)-0.5)*1440,0),0))</f>
        <v/>
      </c>
      <c r="L1703" s="22" t="str">
        <f aca="false">IF(OR(I1703="",G1703=""),"",ROUND(MAX(0,MOD(G1703-I1703+0.5,1)-0.5)*1440,0))</f>
        <v/>
      </c>
      <c r="M1703" s="22" t="str">
        <f aca="false">IF(OR(I1703="",G1703=""),"",IF(ROUND(MAX(0,MOD(I1703-G1703+0.5,1)-0.5)*1440,0)&gt;=الإعدادات!$B$8,ROUND(MAX(0,MOD(I1703-G1703+0.5,1)-0.5)*1440,0),0))</f>
        <v/>
      </c>
      <c r="N1703" s="18" t="str">
        <f aca="false">IF(OR(A1703="",B1703=""),"",IF(COUNTIFS(الإجازات!$A$2:$A$1001,B1703,الإجازات!$D$2:$D$1001,"&lt;="&amp;A1703,الإجازات!$E$2:$E$1001,"&gt;="&amp;A1703,الإجازات!$G$2:$G$1001,"مقبولة")=0,"",LOOKUP(2,1/((الإجازات!$A$2:$A$1001=B1703)*(الإجازات!$D$2:$D$1001&lt;=A1703)*(الإجازات!$E$2:$E$1001&gt;=A1703)*(الإجازات!$G$2:$G$1001="مقبولة")),الإجازات!$C$2:$C$1001)))</f>
        <v/>
      </c>
      <c r="O1703" s="17"/>
      <c r="P1703" s="23" t="str">
        <f aca="false">IF(B1703="","",IF(ISNA(MATCH(B1703,الموظفين!$A$2:$A$501,0)),"⚠ كود غير موجود",IF(O1703&lt;&gt;"",O1703,IF(N1703&lt;&gt;"",N1703,IF(H1703="",IF(AND(A1703&lt;&gt;"",WEEKDAY(A1703)=الإعدادات!$B$11),"راحة أسبوعية","غائب"),IF(I1703="","بدون انصراف",IF(N(K1703)&gt;0,"متأخر","حاضر")))))))</f>
        <v/>
      </c>
      <c r="Q1703" s="24" t="str">
        <f aca="false">IF(B1703="","",IF(OR(P1703="غائب",P1703="غياب",P1703="إجازة بدون راتب"),IFERROR(VLOOKUP(B1703,الموظفين!$A$2:$J$501,8,FALSE()),0),0))</f>
        <v/>
      </c>
      <c r="R1703" s="24" t="str">
        <f aca="false">IF(B1703="","",ROUND((N(K1703)+N(L1703))/60*IFERROR(VLOOKUP(B1703,الموظفين!$A$2:$J$501,8,FALSE()),0)/الإعدادات!$B$6*الإعدادات!$B$9,2))</f>
        <v/>
      </c>
      <c r="S1703" s="24" t="str">
        <f aca="false">IF(OR(B1703="",M1703=""),"",ROUND(M1703/60*IFERROR(VLOOKUP(B1703,الموظفين!$A$2:$J$501,9,FALSE()),0),2))</f>
        <v/>
      </c>
      <c r="T1703" s="17"/>
      <c r="U1703" s="23" t="str">
        <f aca="false">IF(OR(A1703="",B1703=""),"",A1703&amp;"|"&amp;B1703)</f>
        <v/>
      </c>
    </row>
    <row r="1704" customFormat="false" ht="15" hidden="false" customHeight="false" outlineLevel="0" collapsed="false">
      <c r="A1704" s="16"/>
      <c r="B1704" s="17"/>
      <c r="C1704" s="18" t="str">
        <f aca="false">IF($B1704="","",IFERROR(VLOOKUP($B1704,الموظفين!$A$2:$J$501,2,FALSE())&amp;"","⚠ كود غير موجود"))</f>
        <v/>
      </c>
      <c r="D1704" s="18" t="str">
        <f aca="false">IF($B1704="","",IFERROR(VLOOKUP($B1704,الموظفين!$A$2:$J$501,3,FALSE())&amp;"",""))</f>
        <v/>
      </c>
      <c r="E1704" s="18" t="str">
        <f aca="false">IF($B1704="","",IFERROR(VLOOKUP($B1704,الموظفين!$A$2:$J$501,5,FALSE())&amp;"",""))</f>
        <v/>
      </c>
      <c r="F1704" s="19" t="str">
        <f aca="false">IF($B1704="","",IFERROR(VLOOKUP($B1704,الموظفين!$A$2:$J$501,6,FALSE()),""))</f>
        <v/>
      </c>
      <c r="G1704" s="19" t="str">
        <f aca="false">IF($B1704="","",IFERROR(VLOOKUP($B1704,الموظفين!$A$2:$J$501,7,FALSE()),""))</f>
        <v/>
      </c>
      <c r="H1704" s="20"/>
      <c r="I1704" s="20"/>
      <c r="J1704" s="21" t="str">
        <f aca="false">IF(OR(H1704="",I1704=""),"",ROUND(MOD(I1704-H1704,1)*24,2))</f>
        <v/>
      </c>
      <c r="K1704" s="22" t="str">
        <f aca="false">IF(OR(H1704="",F1704=""),"",IF(ROUND(MAX(0,MOD(H1704-F1704+0.5,1)-0.5)*1440,0)&gt;IFERROR(VLOOKUP(E1704,الورديات!$A$2:$E$21,5,FALSE()),0),ROUND(MAX(0,MOD(H1704-F1704+0.5,1)-0.5)*1440,0),0))</f>
        <v/>
      </c>
      <c r="L1704" s="22" t="str">
        <f aca="false">IF(OR(I1704="",G1704=""),"",ROUND(MAX(0,MOD(G1704-I1704+0.5,1)-0.5)*1440,0))</f>
        <v/>
      </c>
      <c r="M1704" s="22" t="str">
        <f aca="false">IF(OR(I1704="",G1704=""),"",IF(ROUND(MAX(0,MOD(I1704-G1704+0.5,1)-0.5)*1440,0)&gt;=الإعدادات!$B$8,ROUND(MAX(0,MOD(I1704-G1704+0.5,1)-0.5)*1440,0),0))</f>
        <v/>
      </c>
      <c r="N1704" s="18" t="str">
        <f aca="false">IF(OR(A1704="",B1704=""),"",IF(COUNTIFS(الإجازات!$A$2:$A$1001,B1704,الإجازات!$D$2:$D$1001,"&lt;="&amp;A1704,الإجازات!$E$2:$E$1001,"&gt;="&amp;A1704,الإجازات!$G$2:$G$1001,"مقبولة")=0,"",LOOKUP(2,1/((الإجازات!$A$2:$A$1001=B1704)*(الإجازات!$D$2:$D$1001&lt;=A1704)*(الإجازات!$E$2:$E$1001&gt;=A1704)*(الإجازات!$G$2:$G$1001="مقبولة")),الإجازات!$C$2:$C$1001)))</f>
        <v/>
      </c>
      <c r="O1704" s="17"/>
      <c r="P1704" s="23" t="str">
        <f aca="false">IF(B1704="","",IF(ISNA(MATCH(B1704,الموظفين!$A$2:$A$501,0)),"⚠ كود غير موجود",IF(O1704&lt;&gt;"",O1704,IF(N1704&lt;&gt;"",N1704,IF(H1704="",IF(AND(A1704&lt;&gt;"",WEEKDAY(A1704)=الإعدادات!$B$11),"راحة أسبوعية","غائب"),IF(I1704="","بدون انصراف",IF(N(K1704)&gt;0,"متأخر","حاضر")))))))</f>
        <v/>
      </c>
      <c r="Q1704" s="24" t="str">
        <f aca="false">IF(B1704="","",IF(OR(P1704="غائب",P1704="غياب",P1704="إجازة بدون راتب"),IFERROR(VLOOKUP(B1704,الموظفين!$A$2:$J$501,8,FALSE()),0),0))</f>
        <v/>
      </c>
      <c r="R1704" s="24" t="str">
        <f aca="false">IF(B1704="","",ROUND((N(K1704)+N(L1704))/60*IFERROR(VLOOKUP(B1704,الموظفين!$A$2:$J$501,8,FALSE()),0)/الإعدادات!$B$6*الإعدادات!$B$9,2))</f>
        <v/>
      </c>
      <c r="S1704" s="24" t="str">
        <f aca="false">IF(OR(B1704="",M1704=""),"",ROUND(M1704/60*IFERROR(VLOOKUP(B1704,الموظفين!$A$2:$J$501,9,FALSE()),0),2))</f>
        <v/>
      </c>
      <c r="T1704" s="17"/>
      <c r="U1704" s="23" t="str">
        <f aca="false">IF(OR(A1704="",B1704=""),"",A1704&amp;"|"&amp;B1704)</f>
        <v/>
      </c>
    </row>
    <row r="1705" customFormat="false" ht="15" hidden="false" customHeight="false" outlineLevel="0" collapsed="false">
      <c r="A1705" s="16"/>
      <c r="B1705" s="17"/>
      <c r="C1705" s="18" t="str">
        <f aca="false">IF($B1705="","",IFERROR(VLOOKUP($B1705,الموظفين!$A$2:$J$501,2,FALSE())&amp;"","⚠ كود غير موجود"))</f>
        <v/>
      </c>
      <c r="D1705" s="18" t="str">
        <f aca="false">IF($B1705="","",IFERROR(VLOOKUP($B1705,الموظفين!$A$2:$J$501,3,FALSE())&amp;"",""))</f>
        <v/>
      </c>
      <c r="E1705" s="18" t="str">
        <f aca="false">IF($B1705="","",IFERROR(VLOOKUP($B1705,الموظفين!$A$2:$J$501,5,FALSE())&amp;"",""))</f>
        <v/>
      </c>
      <c r="F1705" s="19" t="str">
        <f aca="false">IF($B1705="","",IFERROR(VLOOKUP($B1705,الموظفين!$A$2:$J$501,6,FALSE()),""))</f>
        <v/>
      </c>
      <c r="G1705" s="19" t="str">
        <f aca="false">IF($B1705="","",IFERROR(VLOOKUP($B1705,الموظفين!$A$2:$J$501,7,FALSE()),""))</f>
        <v/>
      </c>
      <c r="H1705" s="20"/>
      <c r="I1705" s="20"/>
      <c r="J1705" s="21" t="str">
        <f aca="false">IF(OR(H1705="",I1705=""),"",ROUND(MOD(I1705-H1705,1)*24,2))</f>
        <v/>
      </c>
      <c r="K1705" s="22" t="str">
        <f aca="false">IF(OR(H1705="",F1705=""),"",IF(ROUND(MAX(0,MOD(H1705-F1705+0.5,1)-0.5)*1440,0)&gt;IFERROR(VLOOKUP(E1705,الورديات!$A$2:$E$21,5,FALSE()),0),ROUND(MAX(0,MOD(H1705-F1705+0.5,1)-0.5)*1440,0),0))</f>
        <v/>
      </c>
      <c r="L1705" s="22" t="str">
        <f aca="false">IF(OR(I1705="",G1705=""),"",ROUND(MAX(0,MOD(G1705-I1705+0.5,1)-0.5)*1440,0))</f>
        <v/>
      </c>
      <c r="M1705" s="22" t="str">
        <f aca="false">IF(OR(I1705="",G1705=""),"",IF(ROUND(MAX(0,MOD(I1705-G1705+0.5,1)-0.5)*1440,0)&gt;=الإعدادات!$B$8,ROUND(MAX(0,MOD(I1705-G1705+0.5,1)-0.5)*1440,0),0))</f>
        <v/>
      </c>
      <c r="N1705" s="18" t="str">
        <f aca="false">IF(OR(A1705="",B1705=""),"",IF(COUNTIFS(الإجازات!$A$2:$A$1001,B1705,الإجازات!$D$2:$D$1001,"&lt;="&amp;A1705,الإجازات!$E$2:$E$1001,"&gt;="&amp;A1705,الإجازات!$G$2:$G$1001,"مقبولة")=0,"",LOOKUP(2,1/((الإجازات!$A$2:$A$1001=B1705)*(الإجازات!$D$2:$D$1001&lt;=A1705)*(الإجازات!$E$2:$E$1001&gt;=A1705)*(الإجازات!$G$2:$G$1001="مقبولة")),الإجازات!$C$2:$C$1001)))</f>
        <v/>
      </c>
      <c r="O1705" s="17"/>
      <c r="P1705" s="23" t="str">
        <f aca="false">IF(B1705="","",IF(ISNA(MATCH(B1705,الموظفين!$A$2:$A$501,0)),"⚠ كود غير موجود",IF(O1705&lt;&gt;"",O1705,IF(N1705&lt;&gt;"",N1705,IF(H1705="",IF(AND(A1705&lt;&gt;"",WEEKDAY(A1705)=الإعدادات!$B$11),"راحة أسبوعية","غائب"),IF(I1705="","بدون انصراف",IF(N(K1705)&gt;0,"متأخر","حاضر")))))))</f>
        <v/>
      </c>
      <c r="Q1705" s="24" t="str">
        <f aca="false">IF(B1705="","",IF(OR(P1705="غائب",P1705="غياب",P1705="إجازة بدون راتب"),IFERROR(VLOOKUP(B1705,الموظفين!$A$2:$J$501,8,FALSE()),0),0))</f>
        <v/>
      </c>
      <c r="R1705" s="24" t="str">
        <f aca="false">IF(B1705="","",ROUND((N(K1705)+N(L1705))/60*IFERROR(VLOOKUP(B1705,الموظفين!$A$2:$J$501,8,FALSE()),0)/الإعدادات!$B$6*الإعدادات!$B$9,2))</f>
        <v/>
      </c>
      <c r="S1705" s="24" t="str">
        <f aca="false">IF(OR(B1705="",M1705=""),"",ROUND(M1705/60*IFERROR(VLOOKUP(B1705,الموظفين!$A$2:$J$501,9,FALSE()),0),2))</f>
        <v/>
      </c>
      <c r="T1705" s="17"/>
      <c r="U1705" s="23" t="str">
        <f aca="false">IF(OR(A1705="",B1705=""),"",A1705&amp;"|"&amp;B1705)</f>
        <v/>
      </c>
    </row>
    <row r="1706" customFormat="false" ht="15" hidden="false" customHeight="false" outlineLevel="0" collapsed="false">
      <c r="A1706" s="16"/>
      <c r="B1706" s="17"/>
      <c r="C1706" s="18" t="str">
        <f aca="false">IF($B1706="","",IFERROR(VLOOKUP($B1706,الموظفين!$A$2:$J$501,2,FALSE())&amp;"","⚠ كود غير موجود"))</f>
        <v/>
      </c>
      <c r="D1706" s="18" t="str">
        <f aca="false">IF($B1706="","",IFERROR(VLOOKUP($B1706,الموظفين!$A$2:$J$501,3,FALSE())&amp;"",""))</f>
        <v/>
      </c>
      <c r="E1706" s="18" t="str">
        <f aca="false">IF($B1706="","",IFERROR(VLOOKUP($B1706,الموظفين!$A$2:$J$501,5,FALSE())&amp;"",""))</f>
        <v/>
      </c>
      <c r="F1706" s="19" t="str">
        <f aca="false">IF($B1706="","",IFERROR(VLOOKUP($B1706,الموظفين!$A$2:$J$501,6,FALSE()),""))</f>
        <v/>
      </c>
      <c r="G1706" s="19" t="str">
        <f aca="false">IF($B1706="","",IFERROR(VLOOKUP($B1706,الموظفين!$A$2:$J$501,7,FALSE()),""))</f>
        <v/>
      </c>
      <c r="H1706" s="20"/>
      <c r="I1706" s="20"/>
      <c r="J1706" s="21" t="str">
        <f aca="false">IF(OR(H1706="",I1706=""),"",ROUND(MOD(I1706-H1706,1)*24,2))</f>
        <v/>
      </c>
      <c r="K1706" s="22" t="str">
        <f aca="false">IF(OR(H1706="",F1706=""),"",IF(ROUND(MAX(0,MOD(H1706-F1706+0.5,1)-0.5)*1440,0)&gt;IFERROR(VLOOKUP(E1706,الورديات!$A$2:$E$21,5,FALSE()),0),ROUND(MAX(0,MOD(H1706-F1706+0.5,1)-0.5)*1440,0),0))</f>
        <v/>
      </c>
      <c r="L1706" s="22" t="str">
        <f aca="false">IF(OR(I1706="",G1706=""),"",ROUND(MAX(0,MOD(G1706-I1706+0.5,1)-0.5)*1440,0))</f>
        <v/>
      </c>
      <c r="M1706" s="22" t="str">
        <f aca="false">IF(OR(I1706="",G1706=""),"",IF(ROUND(MAX(0,MOD(I1706-G1706+0.5,1)-0.5)*1440,0)&gt;=الإعدادات!$B$8,ROUND(MAX(0,MOD(I1706-G1706+0.5,1)-0.5)*1440,0),0))</f>
        <v/>
      </c>
      <c r="N1706" s="18" t="str">
        <f aca="false">IF(OR(A1706="",B1706=""),"",IF(COUNTIFS(الإجازات!$A$2:$A$1001,B1706,الإجازات!$D$2:$D$1001,"&lt;="&amp;A1706,الإجازات!$E$2:$E$1001,"&gt;="&amp;A1706,الإجازات!$G$2:$G$1001,"مقبولة")=0,"",LOOKUP(2,1/((الإجازات!$A$2:$A$1001=B1706)*(الإجازات!$D$2:$D$1001&lt;=A1706)*(الإجازات!$E$2:$E$1001&gt;=A1706)*(الإجازات!$G$2:$G$1001="مقبولة")),الإجازات!$C$2:$C$1001)))</f>
        <v/>
      </c>
      <c r="O1706" s="17"/>
      <c r="P1706" s="23" t="str">
        <f aca="false">IF(B1706="","",IF(ISNA(MATCH(B1706,الموظفين!$A$2:$A$501,0)),"⚠ كود غير موجود",IF(O1706&lt;&gt;"",O1706,IF(N1706&lt;&gt;"",N1706,IF(H1706="",IF(AND(A1706&lt;&gt;"",WEEKDAY(A1706)=الإعدادات!$B$11),"راحة أسبوعية","غائب"),IF(I1706="","بدون انصراف",IF(N(K1706)&gt;0,"متأخر","حاضر")))))))</f>
        <v/>
      </c>
      <c r="Q1706" s="24" t="str">
        <f aca="false">IF(B1706="","",IF(OR(P1706="غائب",P1706="غياب",P1706="إجازة بدون راتب"),IFERROR(VLOOKUP(B1706,الموظفين!$A$2:$J$501,8,FALSE()),0),0))</f>
        <v/>
      </c>
      <c r="R1706" s="24" t="str">
        <f aca="false">IF(B1706="","",ROUND((N(K1706)+N(L1706))/60*IFERROR(VLOOKUP(B1706,الموظفين!$A$2:$J$501,8,FALSE()),0)/الإعدادات!$B$6*الإعدادات!$B$9,2))</f>
        <v/>
      </c>
      <c r="S1706" s="24" t="str">
        <f aca="false">IF(OR(B1706="",M1706=""),"",ROUND(M1706/60*IFERROR(VLOOKUP(B1706,الموظفين!$A$2:$J$501,9,FALSE()),0),2))</f>
        <v/>
      </c>
      <c r="T1706" s="17"/>
      <c r="U1706" s="23" t="str">
        <f aca="false">IF(OR(A1706="",B1706=""),"",A1706&amp;"|"&amp;B1706)</f>
        <v/>
      </c>
    </row>
    <row r="1707" customFormat="false" ht="15" hidden="false" customHeight="false" outlineLevel="0" collapsed="false">
      <c r="A1707" s="16"/>
      <c r="B1707" s="17"/>
      <c r="C1707" s="18" t="str">
        <f aca="false">IF($B1707="","",IFERROR(VLOOKUP($B1707,الموظفين!$A$2:$J$501,2,FALSE())&amp;"","⚠ كود غير موجود"))</f>
        <v/>
      </c>
      <c r="D1707" s="18" t="str">
        <f aca="false">IF($B1707="","",IFERROR(VLOOKUP($B1707,الموظفين!$A$2:$J$501,3,FALSE())&amp;"",""))</f>
        <v/>
      </c>
      <c r="E1707" s="18" t="str">
        <f aca="false">IF($B1707="","",IFERROR(VLOOKUP($B1707,الموظفين!$A$2:$J$501,5,FALSE())&amp;"",""))</f>
        <v/>
      </c>
      <c r="F1707" s="19" t="str">
        <f aca="false">IF($B1707="","",IFERROR(VLOOKUP($B1707,الموظفين!$A$2:$J$501,6,FALSE()),""))</f>
        <v/>
      </c>
      <c r="G1707" s="19" t="str">
        <f aca="false">IF($B1707="","",IFERROR(VLOOKUP($B1707,الموظفين!$A$2:$J$501,7,FALSE()),""))</f>
        <v/>
      </c>
      <c r="H1707" s="20"/>
      <c r="I1707" s="20"/>
      <c r="J1707" s="21" t="str">
        <f aca="false">IF(OR(H1707="",I1707=""),"",ROUND(MOD(I1707-H1707,1)*24,2))</f>
        <v/>
      </c>
      <c r="K1707" s="22" t="str">
        <f aca="false">IF(OR(H1707="",F1707=""),"",IF(ROUND(MAX(0,MOD(H1707-F1707+0.5,1)-0.5)*1440,0)&gt;IFERROR(VLOOKUP(E1707,الورديات!$A$2:$E$21,5,FALSE()),0),ROUND(MAX(0,MOD(H1707-F1707+0.5,1)-0.5)*1440,0),0))</f>
        <v/>
      </c>
      <c r="L1707" s="22" t="str">
        <f aca="false">IF(OR(I1707="",G1707=""),"",ROUND(MAX(0,MOD(G1707-I1707+0.5,1)-0.5)*1440,0))</f>
        <v/>
      </c>
      <c r="M1707" s="22" t="str">
        <f aca="false">IF(OR(I1707="",G1707=""),"",IF(ROUND(MAX(0,MOD(I1707-G1707+0.5,1)-0.5)*1440,0)&gt;=الإعدادات!$B$8,ROUND(MAX(0,MOD(I1707-G1707+0.5,1)-0.5)*1440,0),0))</f>
        <v/>
      </c>
      <c r="N1707" s="18" t="str">
        <f aca="false">IF(OR(A1707="",B1707=""),"",IF(COUNTIFS(الإجازات!$A$2:$A$1001,B1707,الإجازات!$D$2:$D$1001,"&lt;="&amp;A1707,الإجازات!$E$2:$E$1001,"&gt;="&amp;A1707,الإجازات!$G$2:$G$1001,"مقبولة")=0,"",LOOKUP(2,1/((الإجازات!$A$2:$A$1001=B1707)*(الإجازات!$D$2:$D$1001&lt;=A1707)*(الإجازات!$E$2:$E$1001&gt;=A1707)*(الإجازات!$G$2:$G$1001="مقبولة")),الإجازات!$C$2:$C$1001)))</f>
        <v/>
      </c>
      <c r="O1707" s="17"/>
      <c r="P1707" s="23" t="str">
        <f aca="false">IF(B1707="","",IF(ISNA(MATCH(B1707,الموظفين!$A$2:$A$501,0)),"⚠ كود غير موجود",IF(O1707&lt;&gt;"",O1707,IF(N1707&lt;&gt;"",N1707,IF(H1707="",IF(AND(A1707&lt;&gt;"",WEEKDAY(A1707)=الإعدادات!$B$11),"راحة أسبوعية","غائب"),IF(I1707="","بدون انصراف",IF(N(K1707)&gt;0,"متأخر","حاضر")))))))</f>
        <v/>
      </c>
      <c r="Q1707" s="24" t="str">
        <f aca="false">IF(B1707="","",IF(OR(P1707="غائب",P1707="غياب",P1707="إجازة بدون راتب"),IFERROR(VLOOKUP(B1707,الموظفين!$A$2:$J$501,8,FALSE()),0),0))</f>
        <v/>
      </c>
      <c r="R1707" s="24" t="str">
        <f aca="false">IF(B1707="","",ROUND((N(K1707)+N(L1707))/60*IFERROR(VLOOKUP(B1707,الموظفين!$A$2:$J$501,8,FALSE()),0)/الإعدادات!$B$6*الإعدادات!$B$9,2))</f>
        <v/>
      </c>
      <c r="S1707" s="24" t="str">
        <f aca="false">IF(OR(B1707="",M1707=""),"",ROUND(M1707/60*IFERROR(VLOOKUP(B1707,الموظفين!$A$2:$J$501,9,FALSE()),0),2))</f>
        <v/>
      </c>
      <c r="T1707" s="17"/>
      <c r="U1707" s="23" t="str">
        <f aca="false">IF(OR(A1707="",B1707=""),"",A1707&amp;"|"&amp;B1707)</f>
        <v/>
      </c>
    </row>
    <row r="1708" customFormat="false" ht="15" hidden="false" customHeight="false" outlineLevel="0" collapsed="false">
      <c r="A1708" s="16"/>
      <c r="B1708" s="17"/>
      <c r="C1708" s="18" t="str">
        <f aca="false">IF($B1708="","",IFERROR(VLOOKUP($B1708,الموظفين!$A$2:$J$501,2,FALSE())&amp;"","⚠ كود غير موجود"))</f>
        <v/>
      </c>
      <c r="D1708" s="18" t="str">
        <f aca="false">IF($B1708="","",IFERROR(VLOOKUP($B1708,الموظفين!$A$2:$J$501,3,FALSE())&amp;"",""))</f>
        <v/>
      </c>
      <c r="E1708" s="18" t="str">
        <f aca="false">IF($B1708="","",IFERROR(VLOOKUP($B1708,الموظفين!$A$2:$J$501,5,FALSE())&amp;"",""))</f>
        <v/>
      </c>
      <c r="F1708" s="19" t="str">
        <f aca="false">IF($B1708="","",IFERROR(VLOOKUP($B1708,الموظفين!$A$2:$J$501,6,FALSE()),""))</f>
        <v/>
      </c>
      <c r="G1708" s="19" t="str">
        <f aca="false">IF($B1708="","",IFERROR(VLOOKUP($B1708,الموظفين!$A$2:$J$501,7,FALSE()),""))</f>
        <v/>
      </c>
      <c r="H1708" s="20"/>
      <c r="I1708" s="20"/>
      <c r="J1708" s="21" t="str">
        <f aca="false">IF(OR(H1708="",I1708=""),"",ROUND(MOD(I1708-H1708,1)*24,2))</f>
        <v/>
      </c>
      <c r="K1708" s="22" t="str">
        <f aca="false">IF(OR(H1708="",F1708=""),"",IF(ROUND(MAX(0,MOD(H1708-F1708+0.5,1)-0.5)*1440,0)&gt;IFERROR(VLOOKUP(E1708,الورديات!$A$2:$E$21,5,FALSE()),0),ROUND(MAX(0,MOD(H1708-F1708+0.5,1)-0.5)*1440,0),0))</f>
        <v/>
      </c>
      <c r="L1708" s="22" t="str">
        <f aca="false">IF(OR(I1708="",G1708=""),"",ROUND(MAX(0,MOD(G1708-I1708+0.5,1)-0.5)*1440,0))</f>
        <v/>
      </c>
      <c r="M1708" s="22" t="str">
        <f aca="false">IF(OR(I1708="",G1708=""),"",IF(ROUND(MAX(0,MOD(I1708-G1708+0.5,1)-0.5)*1440,0)&gt;=الإعدادات!$B$8,ROUND(MAX(0,MOD(I1708-G1708+0.5,1)-0.5)*1440,0),0))</f>
        <v/>
      </c>
      <c r="N1708" s="18" t="str">
        <f aca="false">IF(OR(A1708="",B1708=""),"",IF(COUNTIFS(الإجازات!$A$2:$A$1001,B1708,الإجازات!$D$2:$D$1001,"&lt;="&amp;A1708,الإجازات!$E$2:$E$1001,"&gt;="&amp;A1708,الإجازات!$G$2:$G$1001,"مقبولة")=0,"",LOOKUP(2,1/((الإجازات!$A$2:$A$1001=B1708)*(الإجازات!$D$2:$D$1001&lt;=A1708)*(الإجازات!$E$2:$E$1001&gt;=A1708)*(الإجازات!$G$2:$G$1001="مقبولة")),الإجازات!$C$2:$C$1001)))</f>
        <v/>
      </c>
      <c r="O1708" s="17"/>
      <c r="P1708" s="23" t="str">
        <f aca="false">IF(B1708="","",IF(ISNA(MATCH(B1708,الموظفين!$A$2:$A$501,0)),"⚠ كود غير موجود",IF(O1708&lt;&gt;"",O1708,IF(N1708&lt;&gt;"",N1708,IF(H1708="",IF(AND(A1708&lt;&gt;"",WEEKDAY(A1708)=الإعدادات!$B$11),"راحة أسبوعية","غائب"),IF(I1708="","بدون انصراف",IF(N(K1708)&gt;0,"متأخر","حاضر")))))))</f>
        <v/>
      </c>
      <c r="Q1708" s="24" t="str">
        <f aca="false">IF(B1708="","",IF(OR(P1708="غائب",P1708="غياب",P1708="إجازة بدون راتب"),IFERROR(VLOOKUP(B1708,الموظفين!$A$2:$J$501,8,FALSE()),0),0))</f>
        <v/>
      </c>
      <c r="R1708" s="24" t="str">
        <f aca="false">IF(B1708="","",ROUND((N(K1708)+N(L1708))/60*IFERROR(VLOOKUP(B1708,الموظفين!$A$2:$J$501,8,FALSE()),0)/الإعدادات!$B$6*الإعدادات!$B$9,2))</f>
        <v/>
      </c>
      <c r="S1708" s="24" t="str">
        <f aca="false">IF(OR(B1708="",M1708=""),"",ROUND(M1708/60*IFERROR(VLOOKUP(B1708,الموظفين!$A$2:$J$501,9,FALSE()),0),2))</f>
        <v/>
      </c>
      <c r="T1708" s="17"/>
      <c r="U1708" s="23" t="str">
        <f aca="false">IF(OR(A1708="",B1708=""),"",A1708&amp;"|"&amp;B1708)</f>
        <v/>
      </c>
    </row>
    <row r="1709" customFormat="false" ht="15" hidden="false" customHeight="false" outlineLevel="0" collapsed="false">
      <c r="A1709" s="16"/>
      <c r="B1709" s="17"/>
      <c r="C1709" s="18" t="str">
        <f aca="false">IF($B1709="","",IFERROR(VLOOKUP($B1709,الموظفين!$A$2:$J$501,2,FALSE())&amp;"","⚠ كود غير موجود"))</f>
        <v/>
      </c>
      <c r="D1709" s="18" t="str">
        <f aca="false">IF($B1709="","",IFERROR(VLOOKUP($B1709,الموظفين!$A$2:$J$501,3,FALSE())&amp;"",""))</f>
        <v/>
      </c>
      <c r="E1709" s="18" t="str">
        <f aca="false">IF($B1709="","",IFERROR(VLOOKUP($B1709,الموظفين!$A$2:$J$501,5,FALSE())&amp;"",""))</f>
        <v/>
      </c>
      <c r="F1709" s="19" t="str">
        <f aca="false">IF($B1709="","",IFERROR(VLOOKUP($B1709,الموظفين!$A$2:$J$501,6,FALSE()),""))</f>
        <v/>
      </c>
      <c r="G1709" s="19" t="str">
        <f aca="false">IF($B1709="","",IFERROR(VLOOKUP($B1709,الموظفين!$A$2:$J$501,7,FALSE()),""))</f>
        <v/>
      </c>
      <c r="H1709" s="20"/>
      <c r="I1709" s="20"/>
      <c r="J1709" s="21" t="str">
        <f aca="false">IF(OR(H1709="",I1709=""),"",ROUND(MOD(I1709-H1709,1)*24,2))</f>
        <v/>
      </c>
      <c r="K1709" s="22" t="str">
        <f aca="false">IF(OR(H1709="",F1709=""),"",IF(ROUND(MAX(0,MOD(H1709-F1709+0.5,1)-0.5)*1440,0)&gt;IFERROR(VLOOKUP(E1709,الورديات!$A$2:$E$21,5,FALSE()),0),ROUND(MAX(0,MOD(H1709-F1709+0.5,1)-0.5)*1440,0),0))</f>
        <v/>
      </c>
      <c r="L1709" s="22" t="str">
        <f aca="false">IF(OR(I1709="",G1709=""),"",ROUND(MAX(0,MOD(G1709-I1709+0.5,1)-0.5)*1440,0))</f>
        <v/>
      </c>
      <c r="M1709" s="22" t="str">
        <f aca="false">IF(OR(I1709="",G1709=""),"",IF(ROUND(MAX(0,MOD(I1709-G1709+0.5,1)-0.5)*1440,0)&gt;=الإعدادات!$B$8,ROUND(MAX(0,MOD(I1709-G1709+0.5,1)-0.5)*1440,0),0))</f>
        <v/>
      </c>
      <c r="N1709" s="18" t="str">
        <f aca="false">IF(OR(A1709="",B1709=""),"",IF(COUNTIFS(الإجازات!$A$2:$A$1001,B1709,الإجازات!$D$2:$D$1001,"&lt;="&amp;A1709,الإجازات!$E$2:$E$1001,"&gt;="&amp;A1709,الإجازات!$G$2:$G$1001,"مقبولة")=0,"",LOOKUP(2,1/((الإجازات!$A$2:$A$1001=B1709)*(الإجازات!$D$2:$D$1001&lt;=A1709)*(الإجازات!$E$2:$E$1001&gt;=A1709)*(الإجازات!$G$2:$G$1001="مقبولة")),الإجازات!$C$2:$C$1001)))</f>
        <v/>
      </c>
      <c r="O1709" s="17"/>
      <c r="P1709" s="23" t="str">
        <f aca="false">IF(B1709="","",IF(ISNA(MATCH(B1709,الموظفين!$A$2:$A$501,0)),"⚠ كود غير موجود",IF(O1709&lt;&gt;"",O1709,IF(N1709&lt;&gt;"",N1709,IF(H1709="",IF(AND(A1709&lt;&gt;"",WEEKDAY(A1709)=الإعدادات!$B$11),"راحة أسبوعية","غائب"),IF(I1709="","بدون انصراف",IF(N(K1709)&gt;0,"متأخر","حاضر")))))))</f>
        <v/>
      </c>
      <c r="Q1709" s="24" t="str">
        <f aca="false">IF(B1709="","",IF(OR(P1709="غائب",P1709="غياب",P1709="إجازة بدون راتب"),IFERROR(VLOOKUP(B1709,الموظفين!$A$2:$J$501,8,FALSE()),0),0))</f>
        <v/>
      </c>
      <c r="R1709" s="24" t="str">
        <f aca="false">IF(B1709="","",ROUND((N(K1709)+N(L1709))/60*IFERROR(VLOOKUP(B1709,الموظفين!$A$2:$J$501,8,FALSE()),0)/الإعدادات!$B$6*الإعدادات!$B$9,2))</f>
        <v/>
      </c>
      <c r="S1709" s="24" t="str">
        <f aca="false">IF(OR(B1709="",M1709=""),"",ROUND(M1709/60*IFERROR(VLOOKUP(B1709,الموظفين!$A$2:$J$501,9,FALSE()),0),2))</f>
        <v/>
      </c>
      <c r="T1709" s="17"/>
      <c r="U1709" s="23" t="str">
        <f aca="false">IF(OR(A1709="",B1709=""),"",A1709&amp;"|"&amp;B1709)</f>
        <v/>
      </c>
    </row>
    <row r="1710" customFormat="false" ht="15" hidden="false" customHeight="false" outlineLevel="0" collapsed="false">
      <c r="A1710" s="16"/>
      <c r="B1710" s="17"/>
      <c r="C1710" s="18" t="str">
        <f aca="false">IF($B1710="","",IFERROR(VLOOKUP($B1710,الموظفين!$A$2:$J$501,2,FALSE())&amp;"","⚠ كود غير موجود"))</f>
        <v/>
      </c>
      <c r="D1710" s="18" t="str">
        <f aca="false">IF($B1710="","",IFERROR(VLOOKUP($B1710,الموظفين!$A$2:$J$501,3,FALSE())&amp;"",""))</f>
        <v/>
      </c>
      <c r="E1710" s="18" t="str">
        <f aca="false">IF($B1710="","",IFERROR(VLOOKUP($B1710,الموظفين!$A$2:$J$501,5,FALSE())&amp;"",""))</f>
        <v/>
      </c>
      <c r="F1710" s="19" t="str">
        <f aca="false">IF($B1710="","",IFERROR(VLOOKUP($B1710,الموظفين!$A$2:$J$501,6,FALSE()),""))</f>
        <v/>
      </c>
      <c r="G1710" s="19" t="str">
        <f aca="false">IF($B1710="","",IFERROR(VLOOKUP($B1710,الموظفين!$A$2:$J$501,7,FALSE()),""))</f>
        <v/>
      </c>
      <c r="H1710" s="20"/>
      <c r="I1710" s="20"/>
      <c r="J1710" s="21" t="str">
        <f aca="false">IF(OR(H1710="",I1710=""),"",ROUND(MOD(I1710-H1710,1)*24,2))</f>
        <v/>
      </c>
      <c r="K1710" s="22" t="str">
        <f aca="false">IF(OR(H1710="",F1710=""),"",IF(ROUND(MAX(0,MOD(H1710-F1710+0.5,1)-0.5)*1440,0)&gt;IFERROR(VLOOKUP(E1710,الورديات!$A$2:$E$21,5,FALSE()),0),ROUND(MAX(0,MOD(H1710-F1710+0.5,1)-0.5)*1440,0),0))</f>
        <v/>
      </c>
      <c r="L1710" s="22" t="str">
        <f aca="false">IF(OR(I1710="",G1710=""),"",ROUND(MAX(0,MOD(G1710-I1710+0.5,1)-0.5)*1440,0))</f>
        <v/>
      </c>
      <c r="M1710" s="22" t="str">
        <f aca="false">IF(OR(I1710="",G1710=""),"",IF(ROUND(MAX(0,MOD(I1710-G1710+0.5,1)-0.5)*1440,0)&gt;=الإعدادات!$B$8,ROUND(MAX(0,MOD(I1710-G1710+0.5,1)-0.5)*1440,0),0))</f>
        <v/>
      </c>
      <c r="N1710" s="18" t="str">
        <f aca="false">IF(OR(A1710="",B1710=""),"",IF(COUNTIFS(الإجازات!$A$2:$A$1001,B1710,الإجازات!$D$2:$D$1001,"&lt;="&amp;A1710,الإجازات!$E$2:$E$1001,"&gt;="&amp;A1710,الإجازات!$G$2:$G$1001,"مقبولة")=0,"",LOOKUP(2,1/((الإجازات!$A$2:$A$1001=B1710)*(الإجازات!$D$2:$D$1001&lt;=A1710)*(الإجازات!$E$2:$E$1001&gt;=A1710)*(الإجازات!$G$2:$G$1001="مقبولة")),الإجازات!$C$2:$C$1001)))</f>
        <v/>
      </c>
      <c r="O1710" s="17"/>
      <c r="P1710" s="23" t="str">
        <f aca="false">IF(B1710="","",IF(ISNA(MATCH(B1710,الموظفين!$A$2:$A$501,0)),"⚠ كود غير موجود",IF(O1710&lt;&gt;"",O1710,IF(N1710&lt;&gt;"",N1710,IF(H1710="",IF(AND(A1710&lt;&gt;"",WEEKDAY(A1710)=الإعدادات!$B$11),"راحة أسبوعية","غائب"),IF(I1710="","بدون انصراف",IF(N(K1710)&gt;0,"متأخر","حاضر")))))))</f>
        <v/>
      </c>
      <c r="Q1710" s="24" t="str">
        <f aca="false">IF(B1710="","",IF(OR(P1710="غائب",P1710="غياب",P1710="إجازة بدون راتب"),IFERROR(VLOOKUP(B1710,الموظفين!$A$2:$J$501,8,FALSE()),0),0))</f>
        <v/>
      </c>
      <c r="R1710" s="24" t="str">
        <f aca="false">IF(B1710="","",ROUND((N(K1710)+N(L1710))/60*IFERROR(VLOOKUP(B1710,الموظفين!$A$2:$J$501,8,FALSE()),0)/الإعدادات!$B$6*الإعدادات!$B$9,2))</f>
        <v/>
      </c>
      <c r="S1710" s="24" t="str">
        <f aca="false">IF(OR(B1710="",M1710=""),"",ROUND(M1710/60*IFERROR(VLOOKUP(B1710,الموظفين!$A$2:$J$501,9,FALSE()),0),2))</f>
        <v/>
      </c>
      <c r="T1710" s="17"/>
      <c r="U1710" s="23" t="str">
        <f aca="false">IF(OR(A1710="",B1710=""),"",A1710&amp;"|"&amp;B1710)</f>
        <v/>
      </c>
    </row>
    <row r="1711" customFormat="false" ht="15" hidden="false" customHeight="false" outlineLevel="0" collapsed="false">
      <c r="A1711" s="16"/>
      <c r="B1711" s="17"/>
      <c r="C1711" s="18" t="str">
        <f aca="false">IF($B1711="","",IFERROR(VLOOKUP($B1711,الموظفين!$A$2:$J$501,2,FALSE())&amp;"","⚠ كود غير موجود"))</f>
        <v/>
      </c>
      <c r="D1711" s="18" t="str">
        <f aca="false">IF($B1711="","",IFERROR(VLOOKUP($B1711,الموظفين!$A$2:$J$501,3,FALSE())&amp;"",""))</f>
        <v/>
      </c>
      <c r="E1711" s="18" t="str">
        <f aca="false">IF($B1711="","",IFERROR(VLOOKUP($B1711,الموظفين!$A$2:$J$501,5,FALSE())&amp;"",""))</f>
        <v/>
      </c>
      <c r="F1711" s="19" t="str">
        <f aca="false">IF($B1711="","",IFERROR(VLOOKUP($B1711,الموظفين!$A$2:$J$501,6,FALSE()),""))</f>
        <v/>
      </c>
      <c r="G1711" s="19" t="str">
        <f aca="false">IF($B1711="","",IFERROR(VLOOKUP($B1711,الموظفين!$A$2:$J$501,7,FALSE()),""))</f>
        <v/>
      </c>
      <c r="H1711" s="20"/>
      <c r="I1711" s="20"/>
      <c r="J1711" s="21" t="str">
        <f aca="false">IF(OR(H1711="",I1711=""),"",ROUND(MOD(I1711-H1711,1)*24,2))</f>
        <v/>
      </c>
      <c r="K1711" s="22" t="str">
        <f aca="false">IF(OR(H1711="",F1711=""),"",IF(ROUND(MAX(0,MOD(H1711-F1711+0.5,1)-0.5)*1440,0)&gt;IFERROR(VLOOKUP(E1711,الورديات!$A$2:$E$21,5,FALSE()),0),ROUND(MAX(0,MOD(H1711-F1711+0.5,1)-0.5)*1440,0),0))</f>
        <v/>
      </c>
      <c r="L1711" s="22" t="str">
        <f aca="false">IF(OR(I1711="",G1711=""),"",ROUND(MAX(0,MOD(G1711-I1711+0.5,1)-0.5)*1440,0))</f>
        <v/>
      </c>
      <c r="M1711" s="22" t="str">
        <f aca="false">IF(OR(I1711="",G1711=""),"",IF(ROUND(MAX(0,MOD(I1711-G1711+0.5,1)-0.5)*1440,0)&gt;=الإعدادات!$B$8,ROUND(MAX(0,MOD(I1711-G1711+0.5,1)-0.5)*1440,0),0))</f>
        <v/>
      </c>
      <c r="N1711" s="18" t="str">
        <f aca="false">IF(OR(A1711="",B1711=""),"",IF(COUNTIFS(الإجازات!$A$2:$A$1001,B1711,الإجازات!$D$2:$D$1001,"&lt;="&amp;A1711,الإجازات!$E$2:$E$1001,"&gt;="&amp;A1711,الإجازات!$G$2:$G$1001,"مقبولة")=0,"",LOOKUP(2,1/((الإجازات!$A$2:$A$1001=B1711)*(الإجازات!$D$2:$D$1001&lt;=A1711)*(الإجازات!$E$2:$E$1001&gt;=A1711)*(الإجازات!$G$2:$G$1001="مقبولة")),الإجازات!$C$2:$C$1001)))</f>
        <v/>
      </c>
      <c r="O1711" s="17"/>
      <c r="P1711" s="23" t="str">
        <f aca="false">IF(B1711="","",IF(ISNA(MATCH(B1711,الموظفين!$A$2:$A$501,0)),"⚠ كود غير موجود",IF(O1711&lt;&gt;"",O1711,IF(N1711&lt;&gt;"",N1711,IF(H1711="",IF(AND(A1711&lt;&gt;"",WEEKDAY(A1711)=الإعدادات!$B$11),"راحة أسبوعية","غائب"),IF(I1711="","بدون انصراف",IF(N(K1711)&gt;0,"متأخر","حاضر")))))))</f>
        <v/>
      </c>
      <c r="Q1711" s="24" t="str">
        <f aca="false">IF(B1711="","",IF(OR(P1711="غائب",P1711="غياب",P1711="إجازة بدون راتب"),IFERROR(VLOOKUP(B1711,الموظفين!$A$2:$J$501,8,FALSE()),0),0))</f>
        <v/>
      </c>
      <c r="R1711" s="24" t="str">
        <f aca="false">IF(B1711="","",ROUND((N(K1711)+N(L1711))/60*IFERROR(VLOOKUP(B1711,الموظفين!$A$2:$J$501,8,FALSE()),0)/الإعدادات!$B$6*الإعدادات!$B$9,2))</f>
        <v/>
      </c>
      <c r="S1711" s="24" t="str">
        <f aca="false">IF(OR(B1711="",M1711=""),"",ROUND(M1711/60*IFERROR(VLOOKUP(B1711,الموظفين!$A$2:$J$501,9,FALSE()),0),2))</f>
        <v/>
      </c>
      <c r="T1711" s="17"/>
      <c r="U1711" s="23" t="str">
        <f aca="false">IF(OR(A1711="",B1711=""),"",A1711&amp;"|"&amp;B1711)</f>
        <v/>
      </c>
    </row>
    <row r="1712" customFormat="false" ht="15" hidden="false" customHeight="false" outlineLevel="0" collapsed="false">
      <c r="A1712" s="16"/>
      <c r="B1712" s="17"/>
      <c r="C1712" s="18" t="str">
        <f aca="false">IF($B1712="","",IFERROR(VLOOKUP($B1712,الموظفين!$A$2:$J$501,2,FALSE())&amp;"","⚠ كود غير موجود"))</f>
        <v/>
      </c>
      <c r="D1712" s="18" t="str">
        <f aca="false">IF($B1712="","",IFERROR(VLOOKUP($B1712,الموظفين!$A$2:$J$501,3,FALSE())&amp;"",""))</f>
        <v/>
      </c>
      <c r="E1712" s="18" t="str">
        <f aca="false">IF($B1712="","",IFERROR(VLOOKUP($B1712,الموظفين!$A$2:$J$501,5,FALSE())&amp;"",""))</f>
        <v/>
      </c>
      <c r="F1712" s="19" t="str">
        <f aca="false">IF($B1712="","",IFERROR(VLOOKUP($B1712,الموظفين!$A$2:$J$501,6,FALSE()),""))</f>
        <v/>
      </c>
      <c r="G1712" s="19" t="str">
        <f aca="false">IF($B1712="","",IFERROR(VLOOKUP($B1712,الموظفين!$A$2:$J$501,7,FALSE()),""))</f>
        <v/>
      </c>
      <c r="H1712" s="20"/>
      <c r="I1712" s="20"/>
      <c r="J1712" s="21" t="str">
        <f aca="false">IF(OR(H1712="",I1712=""),"",ROUND(MOD(I1712-H1712,1)*24,2))</f>
        <v/>
      </c>
      <c r="K1712" s="22" t="str">
        <f aca="false">IF(OR(H1712="",F1712=""),"",IF(ROUND(MAX(0,MOD(H1712-F1712+0.5,1)-0.5)*1440,0)&gt;IFERROR(VLOOKUP(E1712,الورديات!$A$2:$E$21,5,FALSE()),0),ROUND(MAX(0,MOD(H1712-F1712+0.5,1)-0.5)*1440,0),0))</f>
        <v/>
      </c>
      <c r="L1712" s="22" t="str">
        <f aca="false">IF(OR(I1712="",G1712=""),"",ROUND(MAX(0,MOD(G1712-I1712+0.5,1)-0.5)*1440,0))</f>
        <v/>
      </c>
      <c r="M1712" s="22" t="str">
        <f aca="false">IF(OR(I1712="",G1712=""),"",IF(ROUND(MAX(0,MOD(I1712-G1712+0.5,1)-0.5)*1440,0)&gt;=الإعدادات!$B$8,ROUND(MAX(0,MOD(I1712-G1712+0.5,1)-0.5)*1440,0),0))</f>
        <v/>
      </c>
      <c r="N1712" s="18" t="str">
        <f aca="false">IF(OR(A1712="",B1712=""),"",IF(COUNTIFS(الإجازات!$A$2:$A$1001,B1712,الإجازات!$D$2:$D$1001,"&lt;="&amp;A1712,الإجازات!$E$2:$E$1001,"&gt;="&amp;A1712,الإجازات!$G$2:$G$1001,"مقبولة")=0,"",LOOKUP(2,1/((الإجازات!$A$2:$A$1001=B1712)*(الإجازات!$D$2:$D$1001&lt;=A1712)*(الإجازات!$E$2:$E$1001&gt;=A1712)*(الإجازات!$G$2:$G$1001="مقبولة")),الإجازات!$C$2:$C$1001)))</f>
        <v/>
      </c>
      <c r="O1712" s="17"/>
      <c r="P1712" s="23" t="str">
        <f aca="false">IF(B1712="","",IF(ISNA(MATCH(B1712,الموظفين!$A$2:$A$501,0)),"⚠ كود غير موجود",IF(O1712&lt;&gt;"",O1712,IF(N1712&lt;&gt;"",N1712,IF(H1712="",IF(AND(A1712&lt;&gt;"",WEEKDAY(A1712)=الإعدادات!$B$11),"راحة أسبوعية","غائب"),IF(I1712="","بدون انصراف",IF(N(K1712)&gt;0,"متأخر","حاضر")))))))</f>
        <v/>
      </c>
      <c r="Q1712" s="24" t="str">
        <f aca="false">IF(B1712="","",IF(OR(P1712="غائب",P1712="غياب",P1712="إجازة بدون راتب"),IFERROR(VLOOKUP(B1712,الموظفين!$A$2:$J$501,8,FALSE()),0),0))</f>
        <v/>
      </c>
      <c r="R1712" s="24" t="str">
        <f aca="false">IF(B1712="","",ROUND((N(K1712)+N(L1712))/60*IFERROR(VLOOKUP(B1712,الموظفين!$A$2:$J$501,8,FALSE()),0)/الإعدادات!$B$6*الإعدادات!$B$9,2))</f>
        <v/>
      </c>
      <c r="S1712" s="24" t="str">
        <f aca="false">IF(OR(B1712="",M1712=""),"",ROUND(M1712/60*IFERROR(VLOOKUP(B1712,الموظفين!$A$2:$J$501,9,FALSE()),0),2))</f>
        <v/>
      </c>
      <c r="T1712" s="17"/>
      <c r="U1712" s="23" t="str">
        <f aca="false">IF(OR(A1712="",B1712=""),"",A1712&amp;"|"&amp;B1712)</f>
        <v/>
      </c>
    </row>
    <row r="1713" customFormat="false" ht="15" hidden="false" customHeight="false" outlineLevel="0" collapsed="false">
      <c r="A1713" s="16"/>
      <c r="B1713" s="17"/>
      <c r="C1713" s="18" t="str">
        <f aca="false">IF($B1713="","",IFERROR(VLOOKUP($B1713,الموظفين!$A$2:$J$501,2,FALSE())&amp;"","⚠ كود غير موجود"))</f>
        <v/>
      </c>
      <c r="D1713" s="18" t="str">
        <f aca="false">IF($B1713="","",IFERROR(VLOOKUP($B1713,الموظفين!$A$2:$J$501,3,FALSE())&amp;"",""))</f>
        <v/>
      </c>
      <c r="E1713" s="18" t="str">
        <f aca="false">IF($B1713="","",IFERROR(VLOOKUP($B1713,الموظفين!$A$2:$J$501,5,FALSE())&amp;"",""))</f>
        <v/>
      </c>
      <c r="F1713" s="19" t="str">
        <f aca="false">IF($B1713="","",IFERROR(VLOOKUP($B1713,الموظفين!$A$2:$J$501,6,FALSE()),""))</f>
        <v/>
      </c>
      <c r="G1713" s="19" t="str">
        <f aca="false">IF($B1713="","",IFERROR(VLOOKUP($B1713,الموظفين!$A$2:$J$501,7,FALSE()),""))</f>
        <v/>
      </c>
      <c r="H1713" s="20"/>
      <c r="I1713" s="20"/>
      <c r="J1713" s="21" t="str">
        <f aca="false">IF(OR(H1713="",I1713=""),"",ROUND(MOD(I1713-H1713,1)*24,2))</f>
        <v/>
      </c>
      <c r="K1713" s="22" t="str">
        <f aca="false">IF(OR(H1713="",F1713=""),"",IF(ROUND(MAX(0,MOD(H1713-F1713+0.5,1)-0.5)*1440,0)&gt;IFERROR(VLOOKUP(E1713,الورديات!$A$2:$E$21,5,FALSE()),0),ROUND(MAX(0,MOD(H1713-F1713+0.5,1)-0.5)*1440,0),0))</f>
        <v/>
      </c>
      <c r="L1713" s="22" t="str">
        <f aca="false">IF(OR(I1713="",G1713=""),"",ROUND(MAX(0,MOD(G1713-I1713+0.5,1)-0.5)*1440,0))</f>
        <v/>
      </c>
      <c r="M1713" s="22" t="str">
        <f aca="false">IF(OR(I1713="",G1713=""),"",IF(ROUND(MAX(0,MOD(I1713-G1713+0.5,1)-0.5)*1440,0)&gt;=الإعدادات!$B$8,ROUND(MAX(0,MOD(I1713-G1713+0.5,1)-0.5)*1440,0),0))</f>
        <v/>
      </c>
      <c r="N1713" s="18" t="str">
        <f aca="false">IF(OR(A1713="",B1713=""),"",IF(COUNTIFS(الإجازات!$A$2:$A$1001,B1713,الإجازات!$D$2:$D$1001,"&lt;="&amp;A1713,الإجازات!$E$2:$E$1001,"&gt;="&amp;A1713,الإجازات!$G$2:$G$1001,"مقبولة")=0,"",LOOKUP(2,1/((الإجازات!$A$2:$A$1001=B1713)*(الإجازات!$D$2:$D$1001&lt;=A1713)*(الإجازات!$E$2:$E$1001&gt;=A1713)*(الإجازات!$G$2:$G$1001="مقبولة")),الإجازات!$C$2:$C$1001)))</f>
        <v/>
      </c>
      <c r="O1713" s="17"/>
      <c r="P1713" s="23" t="str">
        <f aca="false">IF(B1713="","",IF(ISNA(MATCH(B1713,الموظفين!$A$2:$A$501,0)),"⚠ كود غير موجود",IF(O1713&lt;&gt;"",O1713,IF(N1713&lt;&gt;"",N1713,IF(H1713="",IF(AND(A1713&lt;&gt;"",WEEKDAY(A1713)=الإعدادات!$B$11),"راحة أسبوعية","غائب"),IF(I1713="","بدون انصراف",IF(N(K1713)&gt;0,"متأخر","حاضر")))))))</f>
        <v/>
      </c>
      <c r="Q1713" s="24" t="str">
        <f aca="false">IF(B1713="","",IF(OR(P1713="غائب",P1713="غياب",P1713="إجازة بدون راتب"),IFERROR(VLOOKUP(B1713,الموظفين!$A$2:$J$501,8,FALSE()),0),0))</f>
        <v/>
      </c>
      <c r="R1713" s="24" t="str">
        <f aca="false">IF(B1713="","",ROUND((N(K1713)+N(L1713))/60*IFERROR(VLOOKUP(B1713,الموظفين!$A$2:$J$501,8,FALSE()),0)/الإعدادات!$B$6*الإعدادات!$B$9,2))</f>
        <v/>
      </c>
      <c r="S1713" s="24" t="str">
        <f aca="false">IF(OR(B1713="",M1713=""),"",ROUND(M1713/60*IFERROR(VLOOKUP(B1713,الموظفين!$A$2:$J$501,9,FALSE()),0),2))</f>
        <v/>
      </c>
      <c r="T1713" s="17"/>
      <c r="U1713" s="23" t="str">
        <f aca="false">IF(OR(A1713="",B1713=""),"",A1713&amp;"|"&amp;B1713)</f>
        <v/>
      </c>
    </row>
    <row r="1714" customFormat="false" ht="15" hidden="false" customHeight="false" outlineLevel="0" collapsed="false">
      <c r="A1714" s="16"/>
      <c r="B1714" s="17"/>
      <c r="C1714" s="18" t="str">
        <f aca="false">IF($B1714="","",IFERROR(VLOOKUP($B1714,الموظفين!$A$2:$J$501,2,FALSE())&amp;"","⚠ كود غير موجود"))</f>
        <v/>
      </c>
      <c r="D1714" s="18" t="str">
        <f aca="false">IF($B1714="","",IFERROR(VLOOKUP($B1714,الموظفين!$A$2:$J$501,3,FALSE())&amp;"",""))</f>
        <v/>
      </c>
      <c r="E1714" s="18" t="str">
        <f aca="false">IF($B1714="","",IFERROR(VLOOKUP($B1714,الموظفين!$A$2:$J$501,5,FALSE())&amp;"",""))</f>
        <v/>
      </c>
      <c r="F1714" s="19" t="str">
        <f aca="false">IF($B1714="","",IFERROR(VLOOKUP($B1714,الموظفين!$A$2:$J$501,6,FALSE()),""))</f>
        <v/>
      </c>
      <c r="G1714" s="19" t="str">
        <f aca="false">IF($B1714="","",IFERROR(VLOOKUP($B1714,الموظفين!$A$2:$J$501,7,FALSE()),""))</f>
        <v/>
      </c>
      <c r="H1714" s="20"/>
      <c r="I1714" s="20"/>
      <c r="J1714" s="21" t="str">
        <f aca="false">IF(OR(H1714="",I1714=""),"",ROUND(MOD(I1714-H1714,1)*24,2))</f>
        <v/>
      </c>
      <c r="K1714" s="22" t="str">
        <f aca="false">IF(OR(H1714="",F1714=""),"",IF(ROUND(MAX(0,MOD(H1714-F1714+0.5,1)-0.5)*1440,0)&gt;IFERROR(VLOOKUP(E1714,الورديات!$A$2:$E$21,5,FALSE()),0),ROUND(MAX(0,MOD(H1714-F1714+0.5,1)-0.5)*1440,0),0))</f>
        <v/>
      </c>
      <c r="L1714" s="22" t="str">
        <f aca="false">IF(OR(I1714="",G1714=""),"",ROUND(MAX(0,MOD(G1714-I1714+0.5,1)-0.5)*1440,0))</f>
        <v/>
      </c>
      <c r="M1714" s="22" t="str">
        <f aca="false">IF(OR(I1714="",G1714=""),"",IF(ROUND(MAX(0,MOD(I1714-G1714+0.5,1)-0.5)*1440,0)&gt;=الإعدادات!$B$8,ROUND(MAX(0,MOD(I1714-G1714+0.5,1)-0.5)*1440,0),0))</f>
        <v/>
      </c>
      <c r="N1714" s="18" t="str">
        <f aca="false">IF(OR(A1714="",B1714=""),"",IF(COUNTIFS(الإجازات!$A$2:$A$1001,B1714,الإجازات!$D$2:$D$1001,"&lt;="&amp;A1714,الإجازات!$E$2:$E$1001,"&gt;="&amp;A1714,الإجازات!$G$2:$G$1001,"مقبولة")=0,"",LOOKUP(2,1/((الإجازات!$A$2:$A$1001=B1714)*(الإجازات!$D$2:$D$1001&lt;=A1714)*(الإجازات!$E$2:$E$1001&gt;=A1714)*(الإجازات!$G$2:$G$1001="مقبولة")),الإجازات!$C$2:$C$1001)))</f>
        <v/>
      </c>
      <c r="O1714" s="17"/>
      <c r="P1714" s="23" t="str">
        <f aca="false">IF(B1714="","",IF(ISNA(MATCH(B1714,الموظفين!$A$2:$A$501,0)),"⚠ كود غير موجود",IF(O1714&lt;&gt;"",O1714,IF(N1714&lt;&gt;"",N1714,IF(H1714="",IF(AND(A1714&lt;&gt;"",WEEKDAY(A1714)=الإعدادات!$B$11),"راحة أسبوعية","غائب"),IF(I1714="","بدون انصراف",IF(N(K1714)&gt;0,"متأخر","حاضر")))))))</f>
        <v/>
      </c>
      <c r="Q1714" s="24" t="str">
        <f aca="false">IF(B1714="","",IF(OR(P1714="غائب",P1714="غياب",P1714="إجازة بدون راتب"),IFERROR(VLOOKUP(B1714,الموظفين!$A$2:$J$501,8,FALSE()),0),0))</f>
        <v/>
      </c>
      <c r="R1714" s="24" t="str">
        <f aca="false">IF(B1714="","",ROUND((N(K1714)+N(L1714))/60*IFERROR(VLOOKUP(B1714,الموظفين!$A$2:$J$501,8,FALSE()),0)/الإعدادات!$B$6*الإعدادات!$B$9,2))</f>
        <v/>
      </c>
      <c r="S1714" s="24" t="str">
        <f aca="false">IF(OR(B1714="",M1714=""),"",ROUND(M1714/60*IFERROR(VLOOKUP(B1714,الموظفين!$A$2:$J$501,9,FALSE()),0),2))</f>
        <v/>
      </c>
      <c r="T1714" s="17"/>
      <c r="U1714" s="23" t="str">
        <f aca="false">IF(OR(A1714="",B1714=""),"",A1714&amp;"|"&amp;B1714)</f>
        <v/>
      </c>
    </row>
    <row r="1715" customFormat="false" ht="15" hidden="false" customHeight="false" outlineLevel="0" collapsed="false">
      <c r="A1715" s="16"/>
      <c r="B1715" s="17"/>
      <c r="C1715" s="18" t="str">
        <f aca="false">IF($B1715="","",IFERROR(VLOOKUP($B1715,الموظفين!$A$2:$J$501,2,FALSE())&amp;"","⚠ كود غير موجود"))</f>
        <v/>
      </c>
      <c r="D1715" s="18" t="str">
        <f aca="false">IF($B1715="","",IFERROR(VLOOKUP($B1715,الموظفين!$A$2:$J$501,3,FALSE())&amp;"",""))</f>
        <v/>
      </c>
      <c r="E1715" s="18" t="str">
        <f aca="false">IF($B1715="","",IFERROR(VLOOKUP($B1715,الموظفين!$A$2:$J$501,5,FALSE())&amp;"",""))</f>
        <v/>
      </c>
      <c r="F1715" s="19" t="str">
        <f aca="false">IF($B1715="","",IFERROR(VLOOKUP($B1715,الموظفين!$A$2:$J$501,6,FALSE()),""))</f>
        <v/>
      </c>
      <c r="G1715" s="19" t="str">
        <f aca="false">IF($B1715="","",IFERROR(VLOOKUP($B1715,الموظفين!$A$2:$J$501,7,FALSE()),""))</f>
        <v/>
      </c>
      <c r="H1715" s="20"/>
      <c r="I1715" s="20"/>
      <c r="J1715" s="21" t="str">
        <f aca="false">IF(OR(H1715="",I1715=""),"",ROUND(MOD(I1715-H1715,1)*24,2))</f>
        <v/>
      </c>
      <c r="K1715" s="22" t="str">
        <f aca="false">IF(OR(H1715="",F1715=""),"",IF(ROUND(MAX(0,MOD(H1715-F1715+0.5,1)-0.5)*1440,0)&gt;IFERROR(VLOOKUP(E1715,الورديات!$A$2:$E$21,5,FALSE()),0),ROUND(MAX(0,MOD(H1715-F1715+0.5,1)-0.5)*1440,0),0))</f>
        <v/>
      </c>
      <c r="L1715" s="22" t="str">
        <f aca="false">IF(OR(I1715="",G1715=""),"",ROUND(MAX(0,MOD(G1715-I1715+0.5,1)-0.5)*1440,0))</f>
        <v/>
      </c>
      <c r="M1715" s="22" t="str">
        <f aca="false">IF(OR(I1715="",G1715=""),"",IF(ROUND(MAX(0,MOD(I1715-G1715+0.5,1)-0.5)*1440,0)&gt;=الإعدادات!$B$8,ROUND(MAX(0,MOD(I1715-G1715+0.5,1)-0.5)*1440,0),0))</f>
        <v/>
      </c>
      <c r="N1715" s="18" t="str">
        <f aca="false">IF(OR(A1715="",B1715=""),"",IF(COUNTIFS(الإجازات!$A$2:$A$1001,B1715,الإجازات!$D$2:$D$1001,"&lt;="&amp;A1715,الإجازات!$E$2:$E$1001,"&gt;="&amp;A1715,الإجازات!$G$2:$G$1001,"مقبولة")=0,"",LOOKUP(2,1/((الإجازات!$A$2:$A$1001=B1715)*(الإجازات!$D$2:$D$1001&lt;=A1715)*(الإجازات!$E$2:$E$1001&gt;=A1715)*(الإجازات!$G$2:$G$1001="مقبولة")),الإجازات!$C$2:$C$1001)))</f>
        <v/>
      </c>
      <c r="O1715" s="17"/>
      <c r="P1715" s="23" t="str">
        <f aca="false">IF(B1715="","",IF(ISNA(MATCH(B1715,الموظفين!$A$2:$A$501,0)),"⚠ كود غير موجود",IF(O1715&lt;&gt;"",O1715,IF(N1715&lt;&gt;"",N1715,IF(H1715="",IF(AND(A1715&lt;&gt;"",WEEKDAY(A1715)=الإعدادات!$B$11),"راحة أسبوعية","غائب"),IF(I1715="","بدون انصراف",IF(N(K1715)&gt;0,"متأخر","حاضر")))))))</f>
        <v/>
      </c>
      <c r="Q1715" s="24" t="str">
        <f aca="false">IF(B1715="","",IF(OR(P1715="غائب",P1715="غياب",P1715="إجازة بدون راتب"),IFERROR(VLOOKUP(B1715,الموظفين!$A$2:$J$501,8,FALSE()),0),0))</f>
        <v/>
      </c>
      <c r="R1715" s="24" t="str">
        <f aca="false">IF(B1715="","",ROUND((N(K1715)+N(L1715))/60*IFERROR(VLOOKUP(B1715,الموظفين!$A$2:$J$501,8,FALSE()),0)/الإعدادات!$B$6*الإعدادات!$B$9,2))</f>
        <v/>
      </c>
      <c r="S1715" s="24" t="str">
        <f aca="false">IF(OR(B1715="",M1715=""),"",ROUND(M1715/60*IFERROR(VLOOKUP(B1715,الموظفين!$A$2:$J$501,9,FALSE()),0),2))</f>
        <v/>
      </c>
      <c r="T1715" s="17"/>
      <c r="U1715" s="23" t="str">
        <f aca="false">IF(OR(A1715="",B1715=""),"",A1715&amp;"|"&amp;B1715)</f>
        <v/>
      </c>
    </row>
    <row r="1716" customFormat="false" ht="15" hidden="false" customHeight="false" outlineLevel="0" collapsed="false">
      <c r="A1716" s="16"/>
      <c r="B1716" s="17"/>
      <c r="C1716" s="18" t="str">
        <f aca="false">IF($B1716="","",IFERROR(VLOOKUP($B1716,الموظفين!$A$2:$J$501,2,FALSE())&amp;"","⚠ كود غير موجود"))</f>
        <v/>
      </c>
      <c r="D1716" s="18" t="str">
        <f aca="false">IF($B1716="","",IFERROR(VLOOKUP($B1716,الموظفين!$A$2:$J$501,3,FALSE())&amp;"",""))</f>
        <v/>
      </c>
      <c r="E1716" s="18" t="str">
        <f aca="false">IF($B1716="","",IFERROR(VLOOKUP($B1716,الموظفين!$A$2:$J$501,5,FALSE())&amp;"",""))</f>
        <v/>
      </c>
      <c r="F1716" s="19" t="str">
        <f aca="false">IF($B1716="","",IFERROR(VLOOKUP($B1716,الموظفين!$A$2:$J$501,6,FALSE()),""))</f>
        <v/>
      </c>
      <c r="G1716" s="19" t="str">
        <f aca="false">IF($B1716="","",IFERROR(VLOOKUP($B1716,الموظفين!$A$2:$J$501,7,FALSE()),""))</f>
        <v/>
      </c>
      <c r="H1716" s="20"/>
      <c r="I1716" s="20"/>
      <c r="J1716" s="21" t="str">
        <f aca="false">IF(OR(H1716="",I1716=""),"",ROUND(MOD(I1716-H1716,1)*24,2))</f>
        <v/>
      </c>
      <c r="K1716" s="22" t="str">
        <f aca="false">IF(OR(H1716="",F1716=""),"",IF(ROUND(MAX(0,MOD(H1716-F1716+0.5,1)-0.5)*1440,0)&gt;IFERROR(VLOOKUP(E1716,الورديات!$A$2:$E$21,5,FALSE()),0),ROUND(MAX(0,MOD(H1716-F1716+0.5,1)-0.5)*1440,0),0))</f>
        <v/>
      </c>
      <c r="L1716" s="22" t="str">
        <f aca="false">IF(OR(I1716="",G1716=""),"",ROUND(MAX(0,MOD(G1716-I1716+0.5,1)-0.5)*1440,0))</f>
        <v/>
      </c>
      <c r="M1716" s="22" t="str">
        <f aca="false">IF(OR(I1716="",G1716=""),"",IF(ROUND(MAX(0,MOD(I1716-G1716+0.5,1)-0.5)*1440,0)&gt;=الإعدادات!$B$8,ROUND(MAX(0,MOD(I1716-G1716+0.5,1)-0.5)*1440,0),0))</f>
        <v/>
      </c>
      <c r="N1716" s="18" t="str">
        <f aca="false">IF(OR(A1716="",B1716=""),"",IF(COUNTIFS(الإجازات!$A$2:$A$1001,B1716,الإجازات!$D$2:$D$1001,"&lt;="&amp;A1716,الإجازات!$E$2:$E$1001,"&gt;="&amp;A1716,الإجازات!$G$2:$G$1001,"مقبولة")=0,"",LOOKUP(2,1/((الإجازات!$A$2:$A$1001=B1716)*(الإجازات!$D$2:$D$1001&lt;=A1716)*(الإجازات!$E$2:$E$1001&gt;=A1716)*(الإجازات!$G$2:$G$1001="مقبولة")),الإجازات!$C$2:$C$1001)))</f>
        <v/>
      </c>
      <c r="O1716" s="17"/>
      <c r="P1716" s="23" t="str">
        <f aca="false">IF(B1716="","",IF(ISNA(MATCH(B1716,الموظفين!$A$2:$A$501,0)),"⚠ كود غير موجود",IF(O1716&lt;&gt;"",O1716,IF(N1716&lt;&gt;"",N1716,IF(H1716="",IF(AND(A1716&lt;&gt;"",WEEKDAY(A1716)=الإعدادات!$B$11),"راحة أسبوعية","غائب"),IF(I1716="","بدون انصراف",IF(N(K1716)&gt;0,"متأخر","حاضر")))))))</f>
        <v/>
      </c>
      <c r="Q1716" s="24" t="str">
        <f aca="false">IF(B1716="","",IF(OR(P1716="غائب",P1716="غياب",P1716="إجازة بدون راتب"),IFERROR(VLOOKUP(B1716,الموظفين!$A$2:$J$501,8,FALSE()),0),0))</f>
        <v/>
      </c>
      <c r="R1716" s="24" t="str">
        <f aca="false">IF(B1716="","",ROUND((N(K1716)+N(L1716))/60*IFERROR(VLOOKUP(B1716,الموظفين!$A$2:$J$501,8,FALSE()),0)/الإعدادات!$B$6*الإعدادات!$B$9,2))</f>
        <v/>
      </c>
      <c r="S1716" s="24" t="str">
        <f aca="false">IF(OR(B1716="",M1716=""),"",ROUND(M1716/60*IFERROR(VLOOKUP(B1716,الموظفين!$A$2:$J$501,9,FALSE()),0),2))</f>
        <v/>
      </c>
      <c r="T1716" s="17"/>
      <c r="U1716" s="23" t="str">
        <f aca="false">IF(OR(A1716="",B1716=""),"",A1716&amp;"|"&amp;B1716)</f>
        <v/>
      </c>
    </row>
    <row r="1717" customFormat="false" ht="15" hidden="false" customHeight="false" outlineLevel="0" collapsed="false">
      <c r="A1717" s="16"/>
      <c r="B1717" s="17"/>
      <c r="C1717" s="18" t="str">
        <f aca="false">IF($B1717="","",IFERROR(VLOOKUP($B1717,الموظفين!$A$2:$J$501,2,FALSE())&amp;"","⚠ كود غير موجود"))</f>
        <v/>
      </c>
      <c r="D1717" s="18" t="str">
        <f aca="false">IF($B1717="","",IFERROR(VLOOKUP($B1717,الموظفين!$A$2:$J$501,3,FALSE())&amp;"",""))</f>
        <v/>
      </c>
      <c r="E1717" s="18" t="str">
        <f aca="false">IF($B1717="","",IFERROR(VLOOKUP($B1717,الموظفين!$A$2:$J$501,5,FALSE())&amp;"",""))</f>
        <v/>
      </c>
      <c r="F1717" s="19" t="str">
        <f aca="false">IF($B1717="","",IFERROR(VLOOKUP($B1717,الموظفين!$A$2:$J$501,6,FALSE()),""))</f>
        <v/>
      </c>
      <c r="G1717" s="19" t="str">
        <f aca="false">IF($B1717="","",IFERROR(VLOOKUP($B1717,الموظفين!$A$2:$J$501,7,FALSE()),""))</f>
        <v/>
      </c>
      <c r="H1717" s="20"/>
      <c r="I1717" s="20"/>
      <c r="J1717" s="21" t="str">
        <f aca="false">IF(OR(H1717="",I1717=""),"",ROUND(MOD(I1717-H1717,1)*24,2))</f>
        <v/>
      </c>
      <c r="K1717" s="22" t="str">
        <f aca="false">IF(OR(H1717="",F1717=""),"",IF(ROUND(MAX(0,MOD(H1717-F1717+0.5,1)-0.5)*1440,0)&gt;IFERROR(VLOOKUP(E1717,الورديات!$A$2:$E$21,5,FALSE()),0),ROUND(MAX(0,MOD(H1717-F1717+0.5,1)-0.5)*1440,0),0))</f>
        <v/>
      </c>
      <c r="L1717" s="22" t="str">
        <f aca="false">IF(OR(I1717="",G1717=""),"",ROUND(MAX(0,MOD(G1717-I1717+0.5,1)-0.5)*1440,0))</f>
        <v/>
      </c>
      <c r="M1717" s="22" t="str">
        <f aca="false">IF(OR(I1717="",G1717=""),"",IF(ROUND(MAX(0,MOD(I1717-G1717+0.5,1)-0.5)*1440,0)&gt;=الإعدادات!$B$8,ROUND(MAX(0,MOD(I1717-G1717+0.5,1)-0.5)*1440,0),0))</f>
        <v/>
      </c>
      <c r="N1717" s="18" t="str">
        <f aca="false">IF(OR(A1717="",B1717=""),"",IF(COUNTIFS(الإجازات!$A$2:$A$1001,B1717,الإجازات!$D$2:$D$1001,"&lt;="&amp;A1717,الإجازات!$E$2:$E$1001,"&gt;="&amp;A1717,الإجازات!$G$2:$G$1001,"مقبولة")=0,"",LOOKUP(2,1/((الإجازات!$A$2:$A$1001=B1717)*(الإجازات!$D$2:$D$1001&lt;=A1717)*(الإجازات!$E$2:$E$1001&gt;=A1717)*(الإجازات!$G$2:$G$1001="مقبولة")),الإجازات!$C$2:$C$1001)))</f>
        <v/>
      </c>
      <c r="O1717" s="17"/>
      <c r="P1717" s="23" t="str">
        <f aca="false">IF(B1717="","",IF(ISNA(MATCH(B1717,الموظفين!$A$2:$A$501,0)),"⚠ كود غير موجود",IF(O1717&lt;&gt;"",O1717,IF(N1717&lt;&gt;"",N1717,IF(H1717="",IF(AND(A1717&lt;&gt;"",WEEKDAY(A1717)=الإعدادات!$B$11),"راحة أسبوعية","غائب"),IF(I1717="","بدون انصراف",IF(N(K1717)&gt;0,"متأخر","حاضر")))))))</f>
        <v/>
      </c>
      <c r="Q1717" s="24" t="str">
        <f aca="false">IF(B1717="","",IF(OR(P1717="غائب",P1717="غياب",P1717="إجازة بدون راتب"),IFERROR(VLOOKUP(B1717,الموظفين!$A$2:$J$501,8,FALSE()),0),0))</f>
        <v/>
      </c>
      <c r="R1717" s="24" t="str">
        <f aca="false">IF(B1717="","",ROUND((N(K1717)+N(L1717))/60*IFERROR(VLOOKUP(B1717,الموظفين!$A$2:$J$501,8,FALSE()),0)/الإعدادات!$B$6*الإعدادات!$B$9,2))</f>
        <v/>
      </c>
      <c r="S1717" s="24" t="str">
        <f aca="false">IF(OR(B1717="",M1717=""),"",ROUND(M1717/60*IFERROR(VLOOKUP(B1717,الموظفين!$A$2:$J$501,9,FALSE()),0),2))</f>
        <v/>
      </c>
      <c r="T1717" s="17"/>
      <c r="U1717" s="23" t="str">
        <f aca="false">IF(OR(A1717="",B1717=""),"",A1717&amp;"|"&amp;B1717)</f>
        <v/>
      </c>
    </row>
    <row r="1718" customFormat="false" ht="15" hidden="false" customHeight="false" outlineLevel="0" collapsed="false">
      <c r="A1718" s="16"/>
      <c r="B1718" s="17"/>
      <c r="C1718" s="18" t="str">
        <f aca="false">IF($B1718="","",IFERROR(VLOOKUP($B1718,الموظفين!$A$2:$J$501,2,FALSE())&amp;"","⚠ كود غير موجود"))</f>
        <v/>
      </c>
      <c r="D1718" s="18" t="str">
        <f aca="false">IF($B1718="","",IFERROR(VLOOKUP($B1718,الموظفين!$A$2:$J$501,3,FALSE())&amp;"",""))</f>
        <v/>
      </c>
      <c r="E1718" s="18" t="str">
        <f aca="false">IF($B1718="","",IFERROR(VLOOKUP($B1718,الموظفين!$A$2:$J$501,5,FALSE())&amp;"",""))</f>
        <v/>
      </c>
      <c r="F1718" s="19" t="str">
        <f aca="false">IF($B1718="","",IFERROR(VLOOKUP($B1718,الموظفين!$A$2:$J$501,6,FALSE()),""))</f>
        <v/>
      </c>
      <c r="G1718" s="19" t="str">
        <f aca="false">IF($B1718="","",IFERROR(VLOOKUP($B1718,الموظفين!$A$2:$J$501,7,FALSE()),""))</f>
        <v/>
      </c>
      <c r="H1718" s="20"/>
      <c r="I1718" s="20"/>
      <c r="J1718" s="21" t="str">
        <f aca="false">IF(OR(H1718="",I1718=""),"",ROUND(MOD(I1718-H1718,1)*24,2))</f>
        <v/>
      </c>
      <c r="K1718" s="22" t="str">
        <f aca="false">IF(OR(H1718="",F1718=""),"",IF(ROUND(MAX(0,MOD(H1718-F1718+0.5,1)-0.5)*1440,0)&gt;IFERROR(VLOOKUP(E1718,الورديات!$A$2:$E$21,5,FALSE()),0),ROUND(MAX(0,MOD(H1718-F1718+0.5,1)-0.5)*1440,0),0))</f>
        <v/>
      </c>
      <c r="L1718" s="22" t="str">
        <f aca="false">IF(OR(I1718="",G1718=""),"",ROUND(MAX(0,MOD(G1718-I1718+0.5,1)-0.5)*1440,0))</f>
        <v/>
      </c>
      <c r="M1718" s="22" t="str">
        <f aca="false">IF(OR(I1718="",G1718=""),"",IF(ROUND(MAX(0,MOD(I1718-G1718+0.5,1)-0.5)*1440,0)&gt;=الإعدادات!$B$8,ROUND(MAX(0,MOD(I1718-G1718+0.5,1)-0.5)*1440,0),0))</f>
        <v/>
      </c>
      <c r="N1718" s="18" t="str">
        <f aca="false">IF(OR(A1718="",B1718=""),"",IF(COUNTIFS(الإجازات!$A$2:$A$1001,B1718,الإجازات!$D$2:$D$1001,"&lt;="&amp;A1718,الإجازات!$E$2:$E$1001,"&gt;="&amp;A1718,الإجازات!$G$2:$G$1001,"مقبولة")=0,"",LOOKUP(2,1/((الإجازات!$A$2:$A$1001=B1718)*(الإجازات!$D$2:$D$1001&lt;=A1718)*(الإجازات!$E$2:$E$1001&gt;=A1718)*(الإجازات!$G$2:$G$1001="مقبولة")),الإجازات!$C$2:$C$1001)))</f>
        <v/>
      </c>
      <c r="O1718" s="17"/>
      <c r="P1718" s="23" t="str">
        <f aca="false">IF(B1718="","",IF(ISNA(MATCH(B1718,الموظفين!$A$2:$A$501,0)),"⚠ كود غير موجود",IF(O1718&lt;&gt;"",O1718,IF(N1718&lt;&gt;"",N1718,IF(H1718="",IF(AND(A1718&lt;&gt;"",WEEKDAY(A1718)=الإعدادات!$B$11),"راحة أسبوعية","غائب"),IF(I1718="","بدون انصراف",IF(N(K1718)&gt;0,"متأخر","حاضر")))))))</f>
        <v/>
      </c>
      <c r="Q1718" s="24" t="str">
        <f aca="false">IF(B1718="","",IF(OR(P1718="غائب",P1718="غياب",P1718="إجازة بدون راتب"),IFERROR(VLOOKUP(B1718,الموظفين!$A$2:$J$501,8,FALSE()),0),0))</f>
        <v/>
      </c>
      <c r="R1718" s="24" t="str">
        <f aca="false">IF(B1718="","",ROUND((N(K1718)+N(L1718))/60*IFERROR(VLOOKUP(B1718,الموظفين!$A$2:$J$501,8,FALSE()),0)/الإعدادات!$B$6*الإعدادات!$B$9,2))</f>
        <v/>
      </c>
      <c r="S1718" s="24" t="str">
        <f aca="false">IF(OR(B1718="",M1718=""),"",ROUND(M1718/60*IFERROR(VLOOKUP(B1718,الموظفين!$A$2:$J$501,9,FALSE()),0),2))</f>
        <v/>
      </c>
      <c r="T1718" s="17"/>
      <c r="U1718" s="23" t="str">
        <f aca="false">IF(OR(A1718="",B1718=""),"",A1718&amp;"|"&amp;B1718)</f>
        <v/>
      </c>
    </row>
    <row r="1719" customFormat="false" ht="15" hidden="false" customHeight="false" outlineLevel="0" collapsed="false">
      <c r="A1719" s="16"/>
      <c r="B1719" s="17"/>
      <c r="C1719" s="18" t="str">
        <f aca="false">IF($B1719="","",IFERROR(VLOOKUP($B1719,الموظفين!$A$2:$J$501,2,FALSE())&amp;"","⚠ كود غير موجود"))</f>
        <v/>
      </c>
      <c r="D1719" s="18" t="str">
        <f aca="false">IF($B1719="","",IFERROR(VLOOKUP($B1719,الموظفين!$A$2:$J$501,3,FALSE())&amp;"",""))</f>
        <v/>
      </c>
      <c r="E1719" s="18" t="str">
        <f aca="false">IF($B1719="","",IFERROR(VLOOKUP($B1719,الموظفين!$A$2:$J$501,5,FALSE())&amp;"",""))</f>
        <v/>
      </c>
      <c r="F1719" s="19" t="str">
        <f aca="false">IF($B1719="","",IFERROR(VLOOKUP($B1719,الموظفين!$A$2:$J$501,6,FALSE()),""))</f>
        <v/>
      </c>
      <c r="G1719" s="19" t="str">
        <f aca="false">IF($B1719="","",IFERROR(VLOOKUP($B1719,الموظفين!$A$2:$J$501,7,FALSE()),""))</f>
        <v/>
      </c>
      <c r="H1719" s="20"/>
      <c r="I1719" s="20"/>
      <c r="J1719" s="21" t="str">
        <f aca="false">IF(OR(H1719="",I1719=""),"",ROUND(MOD(I1719-H1719,1)*24,2))</f>
        <v/>
      </c>
      <c r="K1719" s="22" t="str">
        <f aca="false">IF(OR(H1719="",F1719=""),"",IF(ROUND(MAX(0,MOD(H1719-F1719+0.5,1)-0.5)*1440,0)&gt;IFERROR(VLOOKUP(E1719,الورديات!$A$2:$E$21,5,FALSE()),0),ROUND(MAX(0,MOD(H1719-F1719+0.5,1)-0.5)*1440,0),0))</f>
        <v/>
      </c>
      <c r="L1719" s="22" t="str">
        <f aca="false">IF(OR(I1719="",G1719=""),"",ROUND(MAX(0,MOD(G1719-I1719+0.5,1)-0.5)*1440,0))</f>
        <v/>
      </c>
      <c r="M1719" s="22" t="str">
        <f aca="false">IF(OR(I1719="",G1719=""),"",IF(ROUND(MAX(0,MOD(I1719-G1719+0.5,1)-0.5)*1440,0)&gt;=الإعدادات!$B$8,ROUND(MAX(0,MOD(I1719-G1719+0.5,1)-0.5)*1440,0),0))</f>
        <v/>
      </c>
      <c r="N1719" s="18" t="str">
        <f aca="false">IF(OR(A1719="",B1719=""),"",IF(COUNTIFS(الإجازات!$A$2:$A$1001,B1719,الإجازات!$D$2:$D$1001,"&lt;="&amp;A1719,الإجازات!$E$2:$E$1001,"&gt;="&amp;A1719,الإجازات!$G$2:$G$1001,"مقبولة")=0,"",LOOKUP(2,1/((الإجازات!$A$2:$A$1001=B1719)*(الإجازات!$D$2:$D$1001&lt;=A1719)*(الإجازات!$E$2:$E$1001&gt;=A1719)*(الإجازات!$G$2:$G$1001="مقبولة")),الإجازات!$C$2:$C$1001)))</f>
        <v/>
      </c>
      <c r="O1719" s="17"/>
      <c r="P1719" s="23" t="str">
        <f aca="false">IF(B1719="","",IF(ISNA(MATCH(B1719,الموظفين!$A$2:$A$501,0)),"⚠ كود غير موجود",IF(O1719&lt;&gt;"",O1719,IF(N1719&lt;&gt;"",N1719,IF(H1719="",IF(AND(A1719&lt;&gt;"",WEEKDAY(A1719)=الإعدادات!$B$11),"راحة أسبوعية","غائب"),IF(I1719="","بدون انصراف",IF(N(K1719)&gt;0,"متأخر","حاضر")))))))</f>
        <v/>
      </c>
      <c r="Q1719" s="24" t="str">
        <f aca="false">IF(B1719="","",IF(OR(P1719="غائب",P1719="غياب",P1719="إجازة بدون راتب"),IFERROR(VLOOKUP(B1719,الموظفين!$A$2:$J$501,8,FALSE()),0),0))</f>
        <v/>
      </c>
      <c r="R1719" s="24" t="str">
        <f aca="false">IF(B1719="","",ROUND((N(K1719)+N(L1719))/60*IFERROR(VLOOKUP(B1719,الموظفين!$A$2:$J$501,8,FALSE()),0)/الإعدادات!$B$6*الإعدادات!$B$9,2))</f>
        <v/>
      </c>
      <c r="S1719" s="24" t="str">
        <f aca="false">IF(OR(B1719="",M1719=""),"",ROUND(M1719/60*IFERROR(VLOOKUP(B1719,الموظفين!$A$2:$J$501,9,FALSE()),0),2))</f>
        <v/>
      </c>
      <c r="T1719" s="17"/>
      <c r="U1719" s="23" t="str">
        <f aca="false">IF(OR(A1719="",B1719=""),"",A1719&amp;"|"&amp;B1719)</f>
        <v/>
      </c>
    </row>
    <row r="1720" customFormat="false" ht="15" hidden="false" customHeight="false" outlineLevel="0" collapsed="false">
      <c r="A1720" s="16"/>
      <c r="B1720" s="17"/>
      <c r="C1720" s="18" t="str">
        <f aca="false">IF($B1720="","",IFERROR(VLOOKUP($B1720,الموظفين!$A$2:$J$501,2,FALSE())&amp;"","⚠ كود غير موجود"))</f>
        <v/>
      </c>
      <c r="D1720" s="18" t="str">
        <f aca="false">IF($B1720="","",IFERROR(VLOOKUP($B1720,الموظفين!$A$2:$J$501,3,FALSE())&amp;"",""))</f>
        <v/>
      </c>
      <c r="E1720" s="18" t="str">
        <f aca="false">IF($B1720="","",IFERROR(VLOOKUP($B1720,الموظفين!$A$2:$J$501,5,FALSE())&amp;"",""))</f>
        <v/>
      </c>
      <c r="F1720" s="19" t="str">
        <f aca="false">IF($B1720="","",IFERROR(VLOOKUP($B1720,الموظفين!$A$2:$J$501,6,FALSE()),""))</f>
        <v/>
      </c>
      <c r="G1720" s="19" t="str">
        <f aca="false">IF($B1720="","",IFERROR(VLOOKUP($B1720,الموظفين!$A$2:$J$501,7,FALSE()),""))</f>
        <v/>
      </c>
      <c r="H1720" s="20"/>
      <c r="I1720" s="20"/>
      <c r="J1720" s="21" t="str">
        <f aca="false">IF(OR(H1720="",I1720=""),"",ROUND(MOD(I1720-H1720,1)*24,2))</f>
        <v/>
      </c>
      <c r="K1720" s="22" t="str">
        <f aca="false">IF(OR(H1720="",F1720=""),"",IF(ROUND(MAX(0,MOD(H1720-F1720+0.5,1)-0.5)*1440,0)&gt;IFERROR(VLOOKUP(E1720,الورديات!$A$2:$E$21,5,FALSE()),0),ROUND(MAX(0,MOD(H1720-F1720+0.5,1)-0.5)*1440,0),0))</f>
        <v/>
      </c>
      <c r="L1720" s="22" t="str">
        <f aca="false">IF(OR(I1720="",G1720=""),"",ROUND(MAX(0,MOD(G1720-I1720+0.5,1)-0.5)*1440,0))</f>
        <v/>
      </c>
      <c r="M1720" s="22" t="str">
        <f aca="false">IF(OR(I1720="",G1720=""),"",IF(ROUND(MAX(0,MOD(I1720-G1720+0.5,1)-0.5)*1440,0)&gt;=الإعدادات!$B$8,ROUND(MAX(0,MOD(I1720-G1720+0.5,1)-0.5)*1440,0),0))</f>
        <v/>
      </c>
      <c r="N1720" s="18" t="str">
        <f aca="false">IF(OR(A1720="",B1720=""),"",IF(COUNTIFS(الإجازات!$A$2:$A$1001,B1720,الإجازات!$D$2:$D$1001,"&lt;="&amp;A1720,الإجازات!$E$2:$E$1001,"&gt;="&amp;A1720,الإجازات!$G$2:$G$1001,"مقبولة")=0,"",LOOKUP(2,1/((الإجازات!$A$2:$A$1001=B1720)*(الإجازات!$D$2:$D$1001&lt;=A1720)*(الإجازات!$E$2:$E$1001&gt;=A1720)*(الإجازات!$G$2:$G$1001="مقبولة")),الإجازات!$C$2:$C$1001)))</f>
        <v/>
      </c>
      <c r="O1720" s="17"/>
      <c r="P1720" s="23" t="str">
        <f aca="false">IF(B1720="","",IF(ISNA(MATCH(B1720,الموظفين!$A$2:$A$501,0)),"⚠ كود غير موجود",IF(O1720&lt;&gt;"",O1720,IF(N1720&lt;&gt;"",N1720,IF(H1720="",IF(AND(A1720&lt;&gt;"",WEEKDAY(A1720)=الإعدادات!$B$11),"راحة أسبوعية","غائب"),IF(I1720="","بدون انصراف",IF(N(K1720)&gt;0,"متأخر","حاضر")))))))</f>
        <v/>
      </c>
      <c r="Q1720" s="24" t="str">
        <f aca="false">IF(B1720="","",IF(OR(P1720="غائب",P1720="غياب",P1720="إجازة بدون راتب"),IFERROR(VLOOKUP(B1720,الموظفين!$A$2:$J$501,8,FALSE()),0),0))</f>
        <v/>
      </c>
      <c r="R1720" s="24" t="str">
        <f aca="false">IF(B1720="","",ROUND((N(K1720)+N(L1720))/60*IFERROR(VLOOKUP(B1720,الموظفين!$A$2:$J$501,8,FALSE()),0)/الإعدادات!$B$6*الإعدادات!$B$9,2))</f>
        <v/>
      </c>
      <c r="S1720" s="24" t="str">
        <f aca="false">IF(OR(B1720="",M1720=""),"",ROUND(M1720/60*IFERROR(VLOOKUP(B1720,الموظفين!$A$2:$J$501,9,FALSE()),0),2))</f>
        <v/>
      </c>
      <c r="T1720" s="17"/>
      <c r="U1720" s="23" t="str">
        <f aca="false">IF(OR(A1720="",B1720=""),"",A1720&amp;"|"&amp;B1720)</f>
        <v/>
      </c>
    </row>
    <row r="1721" customFormat="false" ht="15" hidden="false" customHeight="false" outlineLevel="0" collapsed="false">
      <c r="A1721" s="16"/>
      <c r="B1721" s="17"/>
      <c r="C1721" s="18" t="str">
        <f aca="false">IF($B1721="","",IFERROR(VLOOKUP($B1721,الموظفين!$A$2:$J$501,2,FALSE())&amp;"","⚠ كود غير موجود"))</f>
        <v/>
      </c>
      <c r="D1721" s="18" t="str">
        <f aca="false">IF($B1721="","",IFERROR(VLOOKUP($B1721,الموظفين!$A$2:$J$501,3,FALSE())&amp;"",""))</f>
        <v/>
      </c>
      <c r="E1721" s="18" t="str">
        <f aca="false">IF($B1721="","",IFERROR(VLOOKUP($B1721,الموظفين!$A$2:$J$501,5,FALSE())&amp;"",""))</f>
        <v/>
      </c>
      <c r="F1721" s="19" t="str">
        <f aca="false">IF($B1721="","",IFERROR(VLOOKUP($B1721,الموظفين!$A$2:$J$501,6,FALSE()),""))</f>
        <v/>
      </c>
      <c r="G1721" s="19" t="str">
        <f aca="false">IF($B1721="","",IFERROR(VLOOKUP($B1721,الموظفين!$A$2:$J$501,7,FALSE()),""))</f>
        <v/>
      </c>
      <c r="H1721" s="20"/>
      <c r="I1721" s="20"/>
      <c r="J1721" s="21" t="str">
        <f aca="false">IF(OR(H1721="",I1721=""),"",ROUND(MOD(I1721-H1721,1)*24,2))</f>
        <v/>
      </c>
      <c r="K1721" s="22" t="str">
        <f aca="false">IF(OR(H1721="",F1721=""),"",IF(ROUND(MAX(0,MOD(H1721-F1721+0.5,1)-0.5)*1440,0)&gt;IFERROR(VLOOKUP(E1721,الورديات!$A$2:$E$21,5,FALSE()),0),ROUND(MAX(0,MOD(H1721-F1721+0.5,1)-0.5)*1440,0),0))</f>
        <v/>
      </c>
      <c r="L1721" s="22" t="str">
        <f aca="false">IF(OR(I1721="",G1721=""),"",ROUND(MAX(0,MOD(G1721-I1721+0.5,1)-0.5)*1440,0))</f>
        <v/>
      </c>
      <c r="M1721" s="22" t="str">
        <f aca="false">IF(OR(I1721="",G1721=""),"",IF(ROUND(MAX(0,MOD(I1721-G1721+0.5,1)-0.5)*1440,0)&gt;=الإعدادات!$B$8,ROUND(MAX(0,MOD(I1721-G1721+0.5,1)-0.5)*1440,0),0))</f>
        <v/>
      </c>
      <c r="N1721" s="18" t="str">
        <f aca="false">IF(OR(A1721="",B1721=""),"",IF(COUNTIFS(الإجازات!$A$2:$A$1001,B1721,الإجازات!$D$2:$D$1001,"&lt;="&amp;A1721,الإجازات!$E$2:$E$1001,"&gt;="&amp;A1721,الإجازات!$G$2:$G$1001,"مقبولة")=0,"",LOOKUP(2,1/((الإجازات!$A$2:$A$1001=B1721)*(الإجازات!$D$2:$D$1001&lt;=A1721)*(الإجازات!$E$2:$E$1001&gt;=A1721)*(الإجازات!$G$2:$G$1001="مقبولة")),الإجازات!$C$2:$C$1001)))</f>
        <v/>
      </c>
      <c r="O1721" s="17"/>
      <c r="P1721" s="23" t="str">
        <f aca="false">IF(B1721="","",IF(ISNA(MATCH(B1721,الموظفين!$A$2:$A$501,0)),"⚠ كود غير موجود",IF(O1721&lt;&gt;"",O1721,IF(N1721&lt;&gt;"",N1721,IF(H1721="",IF(AND(A1721&lt;&gt;"",WEEKDAY(A1721)=الإعدادات!$B$11),"راحة أسبوعية","غائب"),IF(I1721="","بدون انصراف",IF(N(K1721)&gt;0,"متأخر","حاضر")))))))</f>
        <v/>
      </c>
      <c r="Q1721" s="24" t="str">
        <f aca="false">IF(B1721="","",IF(OR(P1721="غائب",P1721="غياب",P1721="إجازة بدون راتب"),IFERROR(VLOOKUP(B1721,الموظفين!$A$2:$J$501,8,FALSE()),0),0))</f>
        <v/>
      </c>
      <c r="R1721" s="24" t="str">
        <f aca="false">IF(B1721="","",ROUND((N(K1721)+N(L1721))/60*IFERROR(VLOOKUP(B1721,الموظفين!$A$2:$J$501,8,FALSE()),0)/الإعدادات!$B$6*الإعدادات!$B$9,2))</f>
        <v/>
      </c>
      <c r="S1721" s="24" t="str">
        <f aca="false">IF(OR(B1721="",M1721=""),"",ROUND(M1721/60*IFERROR(VLOOKUP(B1721,الموظفين!$A$2:$J$501,9,FALSE()),0),2))</f>
        <v/>
      </c>
      <c r="T1721" s="17"/>
      <c r="U1721" s="23" t="str">
        <f aca="false">IF(OR(A1721="",B1721=""),"",A1721&amp;"|"&amp;B1721)</f>
        <v/>
      </c>
    </row>
    <row r="1722" customFormat="false" ht="15" hidden="false" customHeight="false" outlineLevel="0" collapsed="false">
      <c r="A1722" s="16"/>
      <c r="B1722" s="17"/>
      <c r="C1722" s="18" t="str">
        <f aca="false">IF($B1722="","",IFERROR(VLOOKUP($B1722,الموظفين!$A$2:$J$501,2,FALSE())&amp;"","⚠ كود غير موجود"))</f>
        <v/>
      </c>
      <c r="D1722" s="18" t="str">
        <f aca="false">IF($B1722="","",IFERROR(VLOOKUP($B1722,الموظفين!$A$2:$J$501,3,FALSE())&amp;"",""))</f>
        <v/>
      </c>
      <c r="E1722" s="18" t="str">
        <f aca="false">IF($B1722="","",IFERROR(VLOOKUP($B1722,الموظفين!$A$2:$J$501,5,FALSE())&amp;"",""))</f>
        <v/>
      </c>
      <c r="F1722" s="19" t="str">
        <f aca="false">IF($B1722="","",IFERROR(VLOOKUP($B1722,الموظفين!$A$2:$J$501,6,FALSE()),""))</f>
        <v/>
      </c>
      <c r="G1722" s="19" t="str">
        <f aca="false">IF($B1722="","",IFERROR(VLOOKUP($B1722,الموظفين!$A$2:$J$501,7,FALSE()),""))</f>
        <v/>
      </c>
      <c r="H1722" s="20"/>
      <c r="I1722" s="20"/>
      <c r="J1722" s="21" t="str">
        <f aca="false">IF(OR(H1722="",I1722=""),"",ROUND(MOD(I1722-H1722,1)*24,2))</f>
        <v/>
      </c>
      <c r="K1722" s="22" t="str">
        <f aca="false">IF(OR(H1722="",F1722=""),"",IF(ROUND(MAX(0,MOD(H1722-F1722+0.5,1)-0.5)*1440,0)&gt;IFERROR(VLOOKUP(E1722,الورديات!$A$2:$E$21,5,FALSE()),0),ROUND(MAX(0,MOD(H1722-F1722+0.5,1)-0.5)*1440,0),0))</f>
        <v/>
      </c>
      <c r="L1722" s="22" t="str">
        <f aca="false">IF(OR(I1722="",G1722=""),"",ROUND(MAX(0,MOD(G1722-I1722+0.5,1)-0.5)*1440,0))</f>
        <v/>
      </c>
      <c r="M1722" s="22" t="str">
        <f aca="false">IF(OR(I1722="",G1722=""),"",IF(ROUND(MAX(0,MOD(I1722-G1722+0.5,1)-0.5)*1440,0)&gt;=الإعدادات!$B$8,ROUND(MAX(0,MOD(I1722-G1722+0.5,1)-0.5)*1440,0),0))</f>
        <v/>
      </c>
      <c r="N1722" s="18" t="str">
        <f aca="false">IF(OR(A1722="",B1722=""),"",IF(COUNTIFS(الإجازات!$A$2:$A$1001,B1722,الإجازات!$D$2:$D$1001,"&lt;="&amp;A1722,الإجازات!$E$2:$E$1001,"&gt;="&amp;A1722,الإجازات!$G$2:$G$1001,"مقبولة")=0,"",LOOKUP(2,1/((الإجازات!$A$2:$A$1001=B1722)*(الإجازات!$D$2:$D$1001&lt;=A1722)*(الإجازات!$E$2:$E$1001&gt;=A1722)*(الإجازات!$G$2:$G$1001="مقبولة")),الإجازات!$C$2:$C$1001)))</f>
        <v/>
      </c>
      <c r="O1722" s="17"/>
      <c r="P1722" s="23" t="str">
        <f aca="false">IF(B1722="","",IF(ISNA(MATCH(B1722,الموظفين!$A$2:$A$501,0)),"⚠ كود غير موجود",IF(O1722&lt;&gt;"",O1722,IF(N1722&lt;&gt;"",N1722,IF(H1722="",IF(AND(A1722&lt;&gt;"",WEEKDAY(A1722)=الإعدادات!$B$11),"راحة أسبوعية","غائب"),IF(I1722="","بدون انصراف",IF(N(K1722)&gt;0,"متأخر","حاضر")))))))</f>
        <v/>
      </c>
      <c r="Q1722" s="24" t="str">
        <f aca="false">IF(B1722="","",IF(OR(P1722="غائب",P1722="غياب",P1722="إجازة بدون راتب"),IFERROR(VLOOKUP(B1722,الموظفين!$A$2:$J$501,8,FALSE()),0),0))</f>
        <v/>
      </c>
      <c r="R1722" s="24" t="str">
        <f aca="false">IF(B1722="","",ROUND((N(K1722)+N(L1722))/60*IFERROR(VLOOKUP(B1722,الموظفين!$A$2:$J$501,8,FALSE()),0)/الإعدادات!$B$6*الإعدادات!$B$9,2))</f>
        <v/>
      </c>
      <c r="S1722" s="24" t="str">
        <f aca="false">IF(OR(B1722="",M1722=""),"",ROUND(M1722/60*IFERROR(VLOOKUP(B1722,الموظفين!$A$2:$J$501,9,FALSE()),0),2))</f>
        <v/>
      </c>
      <c r="T1722" s="17"/>
      <c r="U1722" s="23" t="str">
        <f aca="false">IF(OR(A1722="",B1722=""),"",A1722&amp;"|"&amp;B1722)</f>
        <v/>
      </c>
    </row>
    <row r="1723" customFormat="false" ht="15" hidden="false" customHeight="false" outlineLevel="0" collapsed="false">
      <c r="A1723" s="16"/>
      <c r="B1723" s="17"/>
      <c r="C1723" s="18" t="str">
        <f aca="false">IF($B1723="","",IFERROR(VLOOKUP($B1723,الموظفين!$A$2:$J$501,2,FALSE())&amp;"","⚠ كود غير موجود"))</f>
        <v/>
      </c>
      <c r="D1723" s="18" t="str">
        <f aca="false">IF($B1723="","",IFERROR(VLOOKUP($B1723,الموظفين!$A$2:$J$501,3,FALSE())&amp;"",""))</f>
        <v/>
      </c>
      <c r="E1723" s="18" t="str">
        <f aca="false">IF($B1723="","",IFERROR(VLOOKUP($B1723,الموظفين!$A$2:$J$501,5,FALSE())&amp;"",""))</f>
        <v/>
      </c>
      <c r="F1723" s="19" t="str">
        <f aca="false">IF($B1723="","",IFERROR(VLOOKUP($B1723,الموظفين!$A$2:$J$501,6,FALSE()),""))</f>
        <v/>
      </c>
      <c r="G1723" s="19" t="str">
        <f aca="false">IF($B1723="","",IFERROR(VLOOKUP($B1723,الموظفين!$A$2:$J$501,7,FALSE()),""))</f>
        <v/>
      </c>
      <c r="H1723" s="20"/>
      <c r="I1723" s="20"/>
      <c r="J1723" s="21" t="str">
        <f aca="false">IF(OR(H1723="",I1723=""),"",ROUND(MOD(I1723-H1723,1)*24,2))</f>
        <v/>
      </c>
      <c r="K1723" s="22" t="str">
        <f aca="false">IF(OR(H1723="",F1723=""),"",IF(ROUND(MAX(0,MOD(H1723-F1723+0.5,1)-0.5)*1440,0)&gt;IFERROR(VLOOKUP(E1723,الورديات!$A$2:$E$21,5,FALSE()),0),ROUND(MAX(0,MOD(H1723-F1723+0.5,1)-0.5)*1440,0),0))</f>
        <v/>
      </c>
      <c r="L1723" s="22" t="str">
        <f aca="false">IF(OR(I1723="",G1723=""),"",ROUND(MAX(0,MOD(G1723-I1723+0.5,1)-0.5)*1440,0))</f>
        <v/>
      </c>
      <c r="M1723" s="22" t="str">
        <f aca="false">IF(OR(I1723="",G1723=""),"",IF(ROUND(MAX(0,MOD(I1723-G1723+0.5,1)-0.5)*1440,0)&gt;=الإعدادات!$B$8,ROUND(MAX(0,MOD(I1723-G1723+0.5,1)-0.5)*1440,0),0))</f>
        <v/>
      </c>
      <c r="N1723" s="18" t="str">
        <f aca="false">IF(OR(A1723="",B1723=""),"",IF(COUNTIFS(الإجازات!$A$2:$A$1001,B1723,الإجازات!$D$2:$D$1001,"&lt;="&amp;A1723,الإجازات!$E$2:$E$1001,"&gt;="&amp;A1723,الإجازات!$G$2:$G$1001,"مقبولة")=0,"",LOOKUP(2,1/((الإجازات!$A$2:$A$1001=B1723)*(الإجازات!$D$2:$D$1001&lt;=A1723)*(الإجازات!$E$2:$E$1001&gt;=A1723)*(الإجازات!$G$2:$G$1001="مقبولة")),الإجازات!$C$2:$C$1001)))</f>
        <v/>
      </c>
      <c r="O1723" s="17"/>
      <c r="P1723" s="23" t="str">
        <f aca="false">IF(B1723="","",IF(ISNA(MATCH(B1723,الموظفين!$A$2:$A$501,0)),"⚠ كود غير موجود",IF(O1723&lt;&gt;"",O1723,IF(N1723&lt;&gt;"",N1723,IF(H1723="",IF(AND(A1723&lt;&gt;"",WEEKDAY(A1723)=الإعدادات!$B$11),"راحة أسبوعية","غائب"),IF(I1723="","بدون انصراف",IF(N(K1723)&gt;0,"متأخر","حاضر")))))))</f>
        <v/>
      </c>
      <c r="Q1723" s="24" t="str">
        <f aca="false">IF(B1723="","",IF(OR(P1723="غائب",P1723="غياب",P1723="إجازة بدون راتب"),IFERROR(VLOOKUP(B1723,الموظفين!$A$2:$J$501,8,FALSE()),0),0))</f>
        <v/>
      </c>
      <c r="R1723" s="24" t="str">
        <f aca="false">IF(B1723="","",ROUND((N(K1723)+N(L1723))/60*IFERROR(VLOOKUP(B1723,الموظفين!$A$2:$J$501,8,FALSE()),0)/الإعدادات!$B$6*الإعدادات!$B$9,2))</f>
        <v/>
      </c>
      <c r="S1723" s="24" t="str">
        <f aca="false">IF(OR(B1723="",M1723=""),"",ROUND(M1723/60*IFERROR(VLOOKUP(B1723,الموظفين!$A$2:$J$501,9,FALSE()),0),2))</f>
        <v/>
      </c>
      <c r="T1723" s="17"/>
      <c r="U1723" s="23" t="str">
        <f aca="false">IF(OR(A1723="",B1723=""),"",A1723&amp;"|"&amp;B1723)</f>
        <v/>
      </c>
    </row>
    <row r="1724" customFormat="false" ht="15" hidden="false" customHeight="false" outlineLevel="0" collapsed="false">
      <c r="A1724" s="16"/>
      <c r="B1724" s="17"/>
      <c r="C1724" s="18" t="str">
        <f aca="false">IF($B1724="","",IFERROR(VLOOKUP($B1724,الموظفين!$A$2:$J$501,2,FALSE())&amp;"","⚠ كود غير موجود"))</f>
        <v/>
      </c>
      <c r="D1724" s="18" t="str">
        <f aca="false">IF($B1724="","",IFERROR(VLOOKUP($B1724,الموظفين!$A$2:$J$501,3,FALSE())&amp;"",""))</f>
        <v/>
      </c>
      <c r="E1724" s="18" t="str">
        <f aca="false">IF($B1724="","",IFERROR(VLOOKUP($B1724,الموظفين!$A$2:$J$501,5,FALSE())&amp;"",""))</f>
        <v/>
      </c>
      <c r="F1724" s="19" t="str">
        <f aca="false">IF($B1724="","",IFERROR(VLOOKUP($B1724,الموظفين!$A$2:$J$501,6,FALSE()),""))</f>
        <v/>
      </c>
      <c r="G1724" s="19" t="str">
        <f aca="false">IF($B1724="","",IFERROR(VLOOKUP($B1724,الموظفين!$A$2:$J$501,7,FALSE()),""))</f>
        <v/>
      </c>
      <c r="H1724" s="20"/>
      <c r="I1724" s="20"/>
      <c r="J1724" s="21" t="str">
        <f aca="false">IF(OR(H1724="",I1724=""),"",ROUND(MOD(I1724-H1724,1)*24,2))</f>
        <v/>
      </c>
      <c r="K1724" s="22" t="str">
        <f aca="false">IF(OR(H1724="",F1724=""),"",IF(ROUND(MAX(0,MOD(H1724-F1724+0.5,1)-0.5)*1440,0)&gt;IFERROR(VLOOKUP(E1724,الورديات!$A$2:$E$21,5,FALSE()),0),ROUND(MAX(0,MOD(H1724-F1724+0.5,1)-0.5)*1440,0),0))</f>
        <v/>
      </c>
      <c r="L1724" s="22" t="str">
        <f aca="false">IF(OR(I1724="",G1724=""),"",ROUND(MAX(0,MOD(G1724-I1724+0.5,1)-0.5)*1440,0))</f>
        <v/>
      </c>
      <c r="M1724" s="22" t="str">
        <f aca="false">IF(OR(I1724="",G1724=""),"",IF(ROUND(MAX(0,MOD(I1724-G1724+0.5,1)-0.5)*1440,0)&gt;=الإعدادات!$B$8,ROUND(MAX(0,MOD(I1724-G1724+0.5,1)-0.5)*1440,0),0))</f>
        <v/>
      </c>
      <c r="N1724" s="18" t="str">
        <f aca="false">IF(OR(A1724="",B1724=""),"",IF(COUNTIFS(الإجازات!$A$2:$A$1001,B1724,الإجازات!$D$2:$D$1001,"&lt;="&amp;A1724,الإجازات!$E$2:$E$1001,"&gt;="&amp;A1724,الإجازات!$G$2:$G$1001,"مقبولة")=0,"",LOOKUP(2,1/((الإجازات!$A$2:$A$1001=B1724)*(الإجازات!$D$2:$D$1001&lt;=A1724)*(الإجازات!$E$2:$E$1001&gt;=A1724)*(الإجازات!$G$2:$G$1001="مقبولة")),الإجازات!$C$2:$C$1001)))</f>
        <v/>
      </c>
      <c r="O1724" s="17"/>
      <c r="P1724" s="23" t="str">
        <f aca="false">IF(B1724="","",IF(ISNA(MATCH(B1724,الموظفين!$A$2:$A$501,0)),"⚠ كود غير موجود",IF(O1724&lt;&gt;"",O1724,IF(N1724&lt;&gt;"",N1724,IF(H1724="",IF(AND(A1724&lt;&gt;"",WEEKDAY(A1724)=الإعدادات!$B$11),"راحة أسبوعية","غائب"),IF(I1724="","بدون انصراف",IF(N(K1724)&gt;0,"متأخر","حاضر")))))))</f>
        <v/>
      </c>
      <c r="Q1724" s="24" t="str">
        <f aca="false">IF(B1724="","",IF(OR(P1724="غائب",P1724="غياب",P1724="إجازة بدون راتب"),IFERROR(VLOOKUP(B1724,الموظفين!$A$2:$J$501,8,FALSE()),0),0))</f>
        <v/>
      </c>
      <c r="R1724" s="24" t="str">
        <f aca="false">IF(B1724="","",ROUND((N(K1724)+N(L1724))/60*IFERROR(VLOOKUP(B1724,الموظفين!$A$2:$J$501,8,FALSE()),0)/الإعدادات!$B$6*الإعدادات!$B$9,2))</f>
        <v/>
      </c>
      <c r="S1724" s="24" t="str">
        <f aca="false">IF(OR(B1724="",M1724=""),"",ROUND(M1724/60*IFERROR(VLOOKUP(B1724,الموظفين!$A$2:$J$501,9,FALSE()),0),2))</f>
        <v/>
      </c>
      <c r="T1724" s="17"/>
      <c r="U1724" s="23" t="str">
        <f aca="false">IF(OR(A1724="",B1724=""),"",A1724&amp;"|"&amp;B1724)</f>
        <v/>
      </c>
    </row>
    <row r="1725" customFormat="false" ht="15" hidden="false" customHeight="false" outlineLevel="0" collapsed="false">
      <c r="A1725" s="16"/>
      <c r="B1725" s="17"/>
      <c r="C1725" s="18" t="str">
        <f aca="false">IF($B1725="","",IFERROR(VLOOKUP($B1725,الموظفين!$A$2:$J$501,2,FALSE())&amp;"","⚠ كود غير موجود"))</f>
        <v/>
      </c>
      <c r="D1725" s="18" t="str">
        <f aca="false">IF($B1725="","",IFERROR(VLOOKUP($B1725,الموظفين!$A$2:$J$501,3,FALSE())&amp;"",""))</f>
        <v/>
      </c>
      <c r="E1725" s="18" t="str">
        <f aca="false">IF($B1725="","",IFERROR(VLOOKUP($B1725,الموظفين!$A$2:$J$501,5,FALSE())&amp;"",""))</f>
        <v/>
      </c>
      <c r="F1725" s="19" t="str">
        <f aca="false">IF($B1725="","",IFERROR(VLOOKUP($B1725,الموظفين!$A$2:$J$501,6,FALSE()),""))</f>
        <v/>
      </c>
      <c r="G1725" s="19" t="str">
        <f aca="false">IF($B1725="","",IFERROR(VLOOKUP($B1725,الموظفين!$A$2:$J$501,7,FALSE()),""))</f>
        <v/>
      </c>
      <c r="H1725" s="20"/>
      <c r="I1725" s="20"/>
      <c r="J1725" s="21" t="str">
        <f aca="false">IF(OR(H1725="",I1725=""),"",ROUND(MOD(I1725-H1725,1)*24,2))</f>
        <v/>
      </c>
      <c r="K1725" s="22" t="str">
        <f aca="false">IF(OR(H1725="",F1725=""),"",IF(ROUND(MAX(0,MOD(H1725-F1725+0.5,1)-0.5)*1440,0)&gt;IFERROR(VLOOKUP(E1725,الورديات!$A$2:$E$21,5,FALSE()),0),ROUND(MAX(0,MOD(H1725-F1725+0.5,1)-0.5)*1440,0),0))</f>
        <v/>
      </c>
      <c r="L1725" s="22" t="str">
        <f aca="false">IF(OR(I1725="",G1725=""),"",ROUND(MAX(0,MOD(G1725-I1725+0.5,1)-0.5)*1440,0))</f>
        <v/>
      </c>
      <c r="M1725" s="22" t="str">
        <f aca="false">IF(OR(I1725="",G1725=""),"",IF(ROUND(MAX(0,MOD(I1725-G1725+0.5,1)-0.5)*1440,0)&gt;=الإعدادات!$B$8,ROUND(MAX(0,MOD(I1725-G1725+0.5,1)-0.5)*1440,0),0))</f>
        <v/>
      </c>
      <c r="N1725" s="18" t="str">
        <f aca="false">IF(OR(A1725="",B1725=""),"",IF(COUNTIFS(الإجازات!$A$2:$A$1001,B1725,الإجازات!$D$2:$D$1001,"&lt;="&amp;A1725,الإجازات!$E$2:$E$1001,"&gt;="&amp;A1725,الإجازات!$G$2:$G$1001,"مقبولة")=0,"",LOOKUP(2,1/((الإجازات!$A$2:$A$1001=B1725)*(الإجازات!$D$2:$D$1001&lt;=A1725)*(الإجازات!$E$2:$E$1001&gt;=A1725)*(الإجازات!$G$2:$G$1001="مقبولة")),الإجازات!$C$2:$C$1001)))</f>
        <v/>
      </c>
      <c r="O1725" s="17"/>
      <c r="P1725" s="23" t="str">
        <f aca="false">IF(B1725="","",IF(ISNA(MATCH(B1725,الموظفين!$A$2:$A$501,0)),"⚠ كود غير موجود",IF(O1725&lt;&gt;"",O1725,IF(N1725&lt;&gt;"",N1725,IF(H1725="",IF(AND(A1725&lt;&gt;"",WEEKDAY(A1725)=الإعدادات!$B$11),"راحة أسبوعية","غائب"),IF(I1725="","بدون انصراف",IF(N(K1725)&gt;0,"متأخر","حاضر")))))))</f>
        <v/>
      </c>
      <c r="Q1725" s="24" t="str">
        <f aca="false">IF(B1725="","",IF(OR(P1725="غائب",P1725="غياب",P1725="إجازة بدون راتب"),IFERROR(VLOOKUP(B1725,الموظفين!$A$2:$J$501,8,FALSE()),0),0))</f>
        <v/>
      </c>
      <c r="R1725" s="24" t="str">
        <f aca="false">IF(B1725="","",ROUND((N(K1725)+N(L1725))/60*IFERROR(VLOOKUP(B1725,الموظفين!$A$2:$J$501,8,FALSE()),0)/الإعدادات!$B$6*الإعدادات!$B$9,2))</f>
        <v/>
      </c>
      <c r="S1725" s="24" t="str">
        <f aca="false">IF(OR(B1725="",M1725=""),"",ROUND(M1725/60*IFERROR(VLOOKUP(B1725,الموظفين!$A$2:$J$501,9,FALSE()),0),2))</f>
        <v/>
      </c>
      <c r="T1725" s="17"/>
      <c r="U1725" s="23" t="str">
        <f aca="false">IF(OR(A1725="",B1725=""),"",A1725&amp;"|"&amp;B1725)</f>
        <v/>
      </c>
    </row>
    <row r="1726" customFormat="false" ht="15" hidden="false" customHeight="false" outlineLevel="0" collapsed="false">
      <c r="A1726" s="16"/>
      <c r="B1726" s="17"/>
      <c r="C1726" s="18" t="str">
        <f aca="false">IF($B1726="","",IFERROR(VLOOKUP($B1726,الموظفين!$A$2:$J$501,2,FALSE())&amp;"","⚠ كود غير موجود"))</f>
        <v/>
      </c>
      <c r="D1726" s="18" t="str">
        <f aca="false">IF($B1726="","",IFERROR(VLOOKUP($B1726,الموظفين!$A$2:$J$501,3,FALSE())&amp;"",""))</f>
        <v/>
      </c>
      <c r="E1726" s="18" t="str">
        <f aca="false">IF($B1726="","",IFERROR(VLOOKUP($B1726,الموظفين!$A$2:$J$501,5,FALSE())&amp;"",""))</f>
        <v/>
      </c>
      <c r="F1726" s="19" t="str">
        <f aca="false">IF($B1726="","",IFERROR(VLOOKUP($B1726,الموظفين!$A$2:$J$501,6,FALSE()),""))</f>
        <v/>
      </c>
      <c r="G1726" s="19" t="str">
        <f aca="false">IF($B1726="","",IFERROR(VLOOKUP($B1726,الموظفين!$A$2:$J$501,7,FALSE()),""))</f>
        <v/>
      </c>
      <c r="H1726" s="20"/>
      <c r="I1726" s="20"/>
      <c r="J1726" s="21" t="str">
        <f aca="false">IF(OR(H1726="",I1726=""),"",ROUND(MOD(I1726-H1726,1)*24,2))</f>
        <v/>
      </c>
      <c r="K1726" s="22" t="str">
        <f aca="false">IF(OR(H1726="",F1726=""),"",IF(ROUND(MAX(0,MOD(H1726-F1726+0.5,1)-0.5)*1440,0)&gt;IFERROR(VLOOKUP(E1726,الورديات!$A$2:$E$21,5,FALSE()),0),ROUND(MAX(0,MOD(H1726-F1726+0.5,1)-0.5)*1440,0),0))</f>
        <v/>
      </c>
      <c r="L1726" s="22" t="str">
        <f aca="false">IF(OR(I1726="",G1726=""),"",ROUND(MAX(0,MOD(G1726-I1726+0.5,1)-0.5)*1440,0))</f>
        <v/>
      </c>
      <c r="M1726" s="22" t="str">
        <f aca="false">IF(OR(I1726="",G1726=""),"",IF(ROUND(MAX(0,MOD(I1726-G1726+0.5,1)-0.5)*1440,0)&gt;=الإعدادات!$B$8,ROUND(MAX(0,MOD(I1726-G1726+0.5,1)-0.5)*1440,0),0))</f>
        <v/>
      </c>
      <c r="N1726" s="18" t="str">
        <f aca="false">IF(OR(A1726="",B1726=""),"",IF(COUNTIFS(الإجازات!$A$2:$A$1001,B1726,الإجازات!$D$2:$D$1001,"&lt;="&amp;A1726,الإجازات!$E$2:$E$1001,"&gt;="&amp;A1726,الإجازات!$G$2:$G$1001,"مقبولة")=0,"",LOOKUP(2,1/((الإجازات!$A$2:$A$1001=B1726)*(الإجازات!$D$2:$D$1001&lt;=A1726)*(الإجازات!$E$2:$E$1001&gt;=A1726)*(الإجازات!$G$2:$G$1001="مقبولة")),الإجازات!$C$2:$C$1001)))</f>
        <v/>
      </c>
      <c r="O1726" s="17"/>
      <c r="P1726" s="23" t="str">
        <f aca="false">IF(B1726="","",IF(ISNA(MATCH(B1726,الموظفين!$A$2:$A$501,0)),"⚠ كود غير موجود",IF(O1726&lt;&gt;"",O1726,IF(N1726&lt;&gt;"",N1726,IF(H1726="",IF(AND(A1726&lt;&gt;"",WEEKDAY(A1726)=الإعدادات!$B$11),"راحة أسبوعية","غائب"),IF(I1726="","بدون انصراف",IF(N(K1726)&gt;0,"متأخر","حاضر")))))))</f>
        <v/>
      </c>
      <c r="Q1726" s="24" t="str">
        <f aca="false">IF(B1726="","",IF(OR(P1726="غائب",P1726="غياب",P1726="إجازة بدون راتب"),IFERROR(VLOOKUP(B1726,الموظفين!$A$2:$J$501,8,FALSE()),0),0))</f>
        <v/>
      </c>
      <c r="R1726" s="24" t="str">
        <f aca="false">IF(B1726="","",ROUND((N(K1726)+N(L1726))/60*IFERROR(VLOOKUP(B1726,الموظفين!$A$2:$J$501,8,FALSE()),0)/الإعدادات!$B$6*الإعدادات!$B$9,2))</f>
        <v/>
      </c>
      <c r="S1726" s="24" t="str">
        <f aca="false">IF(OR(B1726="",M1726=""),"",ROUND(M1726/60*IFERROR(VLOOKUP(B1726,الموظفين!$A$2:$J$501,9,FALSE()),0),2))</f>
        <v/>
      </c>
      <c r="T1726" s="17"/>
      <c r="U1726" s="23" t="str">
        <f aca="false">IF(OR(A1726="",B1726=""),"",A1726&amp;"|"&amp;B1726)</f>
        <v/>
      </c>
    </row>
    <row r="1727" customFormat="false" ht="15" hidden="false" customHeight="false" outlineLevel="0" collapsed="false">
      <c r="A1727" s="16"/>
      <c r="B1727" s="17"/>
      <c r="C1727" s="18" t="str">
        <f aca="false">IF($B1727="","",IFERROR(VLOOKUP($B1727,الموظفين!$A$2:$J$501,2,FALSE())&amp;"","⚠ كود غير موجود"))</f>
        <v/>
      </c>
      <c r="D1727" s="18" t="str">
        <f aca="false">IF($B1727="","",IFERROR(VLOOKUP($B1727,الموظفين!$A$2:$J$501,3,FALSE())&amp;"",""))</f>
        <v/>
      </c>
      <c r="E1727" s="18" t="str">
        <f aca="false">IF($B1727="","",IFERROR(VLOOKUP($B1727,الموظفين!$A$2:$J$501,5,FALSE())&amp;"",""))</f>
        <v/>
      </c>
      <c r="F1727" s="19" t="str">
        <f aca="false">IF($B1727="","",IFERROR(VLOOKUP($B1727,الموظفين!$A$2:$J$501,6,FALSE()),""))</f>
        <v/>
      </c>
      <c r="G1727" s="19" t="str">
        <f aca="false">IF($B1727="","",IFERROR(VLOOKUP($B1727,الموظفين!$A$2:$J$501,7,FALSE()),""))</f>
        <v/>
      </c>
      <c r="H1727" s="20"/>
      <c r="I1727" s="20"/>
      <c r="J1727" s="21" t="str">
        <f aca="false">IF(OR(H1727="",I1727=""),"",ROUND(MOD(I1727-H1727,1)*24,2))</f>
        <v/>
      </c>
      <c r="K1727" s="22" t="str">
        <f aca="false">IF(OR(H1727="",F1727=""),"",IF(ROUND(MAX(0,MOD(H1727-F1727+0.5,1)-0.5)*1440,0)&gt;IFERROR(VLOOKUP(E1727,الورديات!$A$2:$E$21,5,FALSE()),0),ROUND(MAX(0,MOD(H1727-F1727+0.5,1)-0.5)*1440,0),0))</f>
        <v/>
      </c>
      <c r="L1727" s="22" t="str">
        <f aca="false">IF(OR(I1727="",G1727=""),"",ROUND(MAX(0,MOD(G1727-I1727+0.5,1)-0.5)*1440,0))</f>
        <v/>
      </c>
      <c r="M1727" s="22" t="str">
        <f aca="false">IF(OR(I1727="",G1727=""),"",IF(ROUND(MAX(0,MOD(I1727-G1727+0.5,1)-0.5)*1440,0)&gt;=الإعدادات!$B$8,ROUND(MAX(0,MOD(I1727-G1727+0.5,1)-0.5)*1440,0),0))</f>
        <v/>
      </c>
      <c r="N1727" s="18" t="str">
        <f aca="false">IF(OR(A1727="",B1727=""),"",IF(COUNTIFS(الإجازات!$A$2:$A$1001,B1727,الإجازات!$D$2:$D$1001,"&lt;="&amp;A1727,الإجازات!$E$2:$E$1001,"&gt;="&amp;A1727,الإجازات!$G$2:$G$1001,"مقبولة")=0,"",LOOKUP(2,1/((الإجازات!$A$2:$A$1001=B1727)*(الإجازات!$D$2:$D$1001&lt;=A1727)*(الإجازات!$E$2:$E$1001&gt;=A1727)*(الإجازات!$G$2:$G$1001="مقبولة")),الإجازات!$C$2:$C$1001)))</f>
        <v/>
      </c>
      <c r="O1727" s="17"/>
      <c r="P1727" s="23" t="str">
        <f aca="false">IF(B1727="","",IF(ISNA(MATCH(B1727,الموظفين!$A$2:$A$501,0)),"⚠ كود غير موجود",IF(O1727&lt;&gt;"",O1727,IF(N1727&lt;&gt;"",N1727,IF(H1727="",IF(AND(A1727&lt;&gt;"",WEEKDAY(A1727)=الإعدادات!$B$11),"راحة أسبوعية","غائب"),IF(I1727="","بدون انصراف",IF(N(K1727)&gt;0,"متأخر","حاضر")))))))</f>
        <v/>
      </c>
      <c r="Q1727" s="24" t="str">
        <f aca="false">IF(B1727="","",IF(OR(P1727="غائب",P1727="غياب",P1727="إجازة بدون راتب"),IFERROR(VLOOKUP(B1727,الموظفين!$A$2:$J$501,8,FALSE()),0),0))</f>
        <v/>
      </c>
      <c r="R1727" s="24" t="str">
        <f aca="false">IF(B1727="","",ROUND((N(K1727)+N(L1727))/60*IFERROR(VLOOKUP(B1727,الموظفين!$A$2:$J$501,8,FALSE()),0)/الإعدادات!$B$6*الإعدادات!$B$9,2))</f>
        <v/>
      </c>
      <c r="S1727" s="24" t="str">
        <f aca="false">IF(OR(B1727="",M1727=""),"",ROUND(M1727/60*IFERROR(VLOOKUP(B1727,الموظفين!$A$2:$J$501,9,FALSE()),0),2))</f>
        <v/>
      </c>
      <c r="T1727" s="17"/>
      <c r="U1727" s="23" t="str">
        <f aca="false">IF(OR(A1727="",B1727=""),"",A1727&amp;"|"&amp;B1727)</f>
        <v/>
      </c>
    </row>
    <row r="1728" customFormat="false" ht="15" hidden="false" customHeight="false" outlineLevel="0" collapsed="false">
      <c r="A1728" s="16"/>
      <c r="B1728" s="17"/>
      <c r="C1728" s="18" t="str">
        <f aca="false">IF($B1728="","",IFERROR(VLOOKUP($B1728,الموظفين!$A$2:$J$501,2,FALSE())&amp;"","⚠ كود غير موجود"))</f>
        <v/>
      </c>
      <c r="D1728" s="18" t="str">
        <f aca="false">IF($B1728="","",IFERROR(VLOOKUP($B1728,الموظفين!$A$2:$J$501,3,FALSE())&amp;"",""))</f>
        <v/>
      </c>
      <c r="E1728" s="18" t="str">
        <f aca="false">IF($B1728="","",IFERROR(VLOOKUP($B1728,الموظفين!$A$2:$J$501,5,FALSE())&amp;"",""))</f>
        <v/>
      </c>
      <c r="F1728" s="19" t="str">
        <f aca="false">IF($B1728="","",IFERROR(VLOOKUP($B1728,الموظفين!$A$2:$J$501,6,FALSE()),""))</f>
        <v/>
      </c>
      <c r="G1728" s="19" t="str">
        <f aca="false">IF($B1728="","",IFERROR(VLOOKUP($B1728,الموظفين!$A$2:$J$501,7,FALSE()),""))</f>
        <v/>
      </c>
      <c r="H1728" s="20"/>
      <c r="I1728" s="20"/>
      <c r="J1728" s="21" t="str">
        <f aca="false">IF(OR(H1728="",I1728=""),"",ROUND(MOD(I1728-H1728,1)*24,2))</f>
        <v/>
      </c>
      <c r="K1728" s="22" t="str">
        <f aca="false">IF(OR(H1728="",F1728=""),"",IF(ROUND(MAX(0,MOD(H1728-F1728+0.5,1)-0.5)*1440,0)&gt;IFERROR(VLOOKUP(E1728,الورديات!$A$2:$E$21,5,FALSE()),0),ROUND(MAX(0,MOD(H1728-F1728+0.5,1)-0.5)*1440,0),0))</f>
        <v/>
      </c>
      <c r="L1728" s="22" t="str">
        <f aca="false">IF(OR(I1728="",G1728=""),"",ROUND(MAX(0,MOD(G1728-I1728+0.5,1)-0.5)*1440,0))</f>
        <v/>
      </c>
      <c r="M1728" s="22" t="str">
        <f aca="false">IF(OR(I1728="",G1728=""),"",IF(ROUND(MAX(0,MOD(I1728-G1728+0.5,1)-0.5)*1440,0)&gt;=الإعدادات!$B$8,ROUND(MAX(0,MOD(I1728-G1728+0.5,1)-0.5)*1440,0),0))</f>
        <v/>
      </c>
      <c r="N1728" s="18" t="str">
        <f aca="false">IF(OR(A1728="",B1728=""),"",IF(COUNTIFS(الإجازات!$A$2:$A$1001,B1728,الإجازات!$D$2:$D$1001,"&lt;="&amp;A1728,الإجازات!$E$2:$E$1001,"&gt;="&amp;A1728,الإجازات!$G$2:$G$1001,"مقبولة")=0,"",LOOKUP(2,1/((الإجازات!$A$2:$A$1001=B1728)*(الإجازات!$D$2:$D$1001&lt;=A1728)*(الإجازات!$E$2:$E$1001&gt;=A1728)*(الإجازات!$G$2:$G$1001="مقبولة")),الإجازات!$C$2:$C$1001)))</f>
        <v/>
      </c>
      <c r="O1728" s="17"/>
      <c r="P1728" s="23" t="str">
        <f aca="false">IF(B1728="","",IF(ISNA(MATCH(B1728,الموظفين!$A$2:$A$501,0)),"⚠ كود غير موجود",IF(O1728&lt;&gt;"",O1728,IF(N1728&lt;&gt;"",N1728,IF(H1728="",IF(AND(A1728&lt;&gt;"",WEEKDAY(A1728)=الإعدادات!$B$11),"راحة أسبوعية","غائب"),IF(I1728="","بدون انصراف",IF(N(K1728)&gt;0,"متأخر","حاضر")))))))</f>
        <v/>
      </c>
      <c r="Q1728" s="24" t="str">
        <f aca="false">IF(B1728="","",IF(OR(P1728="غائب",P1728="غياب",P1728="إجازة بدون راتب"),IFERROR(VLOOKUP(B1728,الموظفين!$A$2:$J$501,8,FALSE()),0),0))</f>
        <v/>
      </c>
      <c r="R1728" s="24" t="str">
        <f aca="false">IF(B1728="","",ROUND((N(K1728)+N(L1728))/60*IFERROR(VLOOKUP(B1728,الموظفين!$A$2:$J$501,8,FALSE()),0)/الإعدادات!$B$6*الإعدادات!$B$9,2))</f>
        <v/>
      </c>
      <c r="S1728" s="24" t="str">
        <f aca="false">IF(OR(B1728="",M1728=""),"",ROUND(M1728/60*IFERROR(VLOOKUP(B1728,الموظفين!$A$2:$J$501,9,FALSE()),0),2))</f>
        <v/>
      </c>
      <c r="T1728" s="17"/>
      <c r="U1728" s="23" t="str">
        <f aca="false">IF(OR(A1728="",B1728=""),"",A1728&amp;"|"&amp;B1728)</f>
        <v/>
      </c>
    </row>
    <row r="1729" customFormat="false" ht="15" hidden="false" customHeight="false" outlineLevel="0" collapsed="false">
      <c r="A1729" s="16"/>
      <c r="B1729" s="17"/>
      <c r="C1729" s="18" t="str">
        <f aca="false">IF($B1729="","",IFERROR(VLOOKUP($B1729,الموظفين!$A$2:$J$501,2,FALSE())&amp;"","⚠ كود غير موجود"))</f>
        <v/>
      </c>
      <c r="D1729" s="18" t="str">
        <f aca="false">IF($B1729="","",IFERROR(VLOOKUP($B1729,الموظفين!$A$2:$J$501,3,FALSE())&amp;"",""))</f>
        <v/>
      </c>
      <c r="E1729" s="18" t="str">
        <f aca="false">IF($B1729="","",IFERROR(VLOOKUP($B1729,الموظفين!$A$2:$J$501,5,FALSE())&amp;"",""))</f>
        <v/>
      </c>
      <c r="F1729" s="19" t="str">
        <f aca="false">IF($B1729="","",IFERROR(VLOOKUP($B1729,الموظفين!$A$2:$J$501,6,FALSE()),""))</f>
        <v/>
      </c>
      <c r="G1729" s="19" t="str">
        <f aca="false">IF($B1729="","",IFERROR(VLOOKUP($B1729,الموظفين!$A$2:$J$501,7,FALSE()),""))</f>
        <v/>
      </c>
      <c r="H1729" s="20"/>
      <c r="I1729" s="20"/>
      <c r="J1729" s="21" t="str">
        <f aca="false">IF(OR(H1729="",I1729=""),"",ROUND(MOD(I1729-H1729,1)*24,2))</f>
        <v/>
      </c>
      <c r="K1729" s="22" t="str">
        <f aca="false">IF(OR(H1729="",F1729=""),"",IF(ROUND(MAX(0,MOD(H1729-F1729+0.5,1)-0.5)*1440,0)&gt;IFERROR(VLOOKUP(E1729,الورديات!$A$2:$E$21,5,FALSE()),0),ROUND(MAX(0,MOD(H1729-F1729+0.5,1)-0.5)*1440,0),0))</f>
        <v/>
      </c>
      <c r="L1729" s="22" t="str">
        <f aca="false">IF(OR(I1729="",G1729=""),"",ROUND(MAX(0,MOD(G1729-I1729+0.5,1)-0.5)*1440,0))</f>
        <v/>
      </c>
      <c r="M1729" s="22" t="str">
        <f aca="false">IF(OR(I1729="",G1729=""),"",IF(ROUND(MAX(0,MOD(I1729-G1729+0.5,1)-0.5)*1440,0)&gt;=الإعدادات!$B$8,ROUND(MAX(0,MOD(I1729-G1729+0.5,1)-0.5)*1440,0),0))</f>
        <v/>
      </c>
      <c r="N1729" s="18" t="str">
        <f aca="false">IF(OR(A1729="",B1729=""),"",IF(COUNTIFS(الإجازات!$A$2:$A$1001,B1729,الإجازات!$D$2:$D$1001,"&lt;="&amp;A1729,الإجازات!$E$2:$E$1001,"&gt;="&amp;A1729,الإجازات!$G$2:$G$1001,"مقبولة")=0,"",LOOKUP(2,1/((الإجازات!$A$2:$A$1001=B1729)*(الإجازات!$D$2:$D$1001&lt;=A1729)*(الإجازات!$E$2:$E$1001&gt;=A1729)*(الإجازات!$G$2:$G$1001="مقبولة")),الإجازات!$C$2:$C$1001)))</f>
        <v/>
      </c>
      <c r="O1729" s="17"/>
      <c r="P1729" s="23" t="str">
        <f aca="false">IF(B1729="","",IF(ISNA(MATCH(B1729,الموظفين!$A$2:$A$501,0)),"⚠ كود غير موجود",IF(O1729&lt;&gt;"",O1729,IF(N1729&lt;&gt;"",N1729,IF(H1729="",IF(AND(A1729&lt;&gt;"",WEEKDAY(A1729)=الإعدادات!$B$11),"راحة أسبوعية","غائب"),IF(I1729="","بدون انصراف",IF(N(K1729)&gt;0,"متأخر","حاضر")))))))</f>
        <v/>
      </c>
      <c r="Q1729" s="24" t="str">
        <f aca="false">IF(B1729="","",IF(OR(P1729="غائب",P1729="غياب",P1729="إجازة بدون راتب"),IFERROR(VLOOKUP(B1729,الموظفين!$A$2:$J$501,8,FALSE()),0),0))</f>
        <v/>
      </c>
      <c r="R1729" s="24" t="str">
        <f aca="false">IF(B1729="","",ROUND((N(K1729)+N(L1729))/60*IFERROR(VLOOKUP(B1729,الموظفين!$A$2:$J$501,8,FALSE()),0)/الإعدادات!$B$6*الإعدادات!$B$9,2))</f>
        <v/>
      </c>
      <c r="S1729" s="24" t="str">
        <f aca="false">IF(OR(B1729="",M1729=""),"",ROUND(M1729/60*IFERROR(VLOOKUP(B1729,الموظفين!$A$2:$J$501,9,FALSE()),0),2))</f>
        <v/>
      </c>
      <c r="T1729" s="17"/>
      <c r="U1729" s="23" t="str">
        <f aca="false">IF(OR(A1729="",B1729=""),"",A1729&amp;"|"&amp;B1729)</f>
        <v/>
      </c>
    </row>
    <row r="1730" customFormat="false" ht="15" hidden="false" customHeight="false" outlineLevel="0" collapsed="false">
      <c r="A1730" s="16"/>
      <c r="B1730" s="17"/>
      <c r="C1730" s="18" t="str">
        <f aca="false">IF($B1730="","",IFERROR(VLOOKUP($B1730,الموظفين!$A$2:$J$501,2,FALSE())&amp;"","⚠ كود غير موجود"))</f>
        <v/>
      </c>
      <c r="D1730" s="18" t="str">
        <f aca="false">IF($B1730="","",IFERROR(VLOOKUP($B1730,الموظفين!$A$2:$J$501,3,FALSE())&amp;"",""))</f>
        <v/>
      </c>
      <c r="E1730" s="18" t="str">
        <f aca="false">IF($B1730="","",IFERROR(VLOOKUP($B1730,الموظفين!$A$2:$J$501,5,FALSE())&amp;"",""))</f>
        <v/>
      </c>
      <c r="F1730" s="19" t="str">
        <f aca="false">IF($B1730="","",IFERROR(VLOOKUP($B1730,الموظفين!$A$2:$J$501,6,FALSE()),""))</f>
        <v/>
      </c>
      <c r="G1730" s="19" t="str">
        <f aca="false">IF($B1730="","",IFERROR(VLOOKUP($B1730,الموظفين!$A$2:$J$501,7,FALSE()),""))</f>
        <v/>
      </c>
      <c r="H1730" s="20"/>
      <c r="I1730" s="20"/>
      <c r="J1730" s="21" t="str">
        <f aca="false">IF(OR(H1730="",I1730=""),"",ROUND(MOD(I1730-H1730,1)*24,2))</f>
        <v/>
      </c>
      <c r="K1730" s="22" t="str">
        <f aca="false">IF(OR(H1730="",F1730=""),"",IF(ROUND(MAX(0,MOD(H1730-F1730+0.5,1)-0.5)*1440,0)&gt;IFERROR(VLOOKUP(E1730,الورديات!$A$2:$E$21,5,FALSE()),0),ROUND(MAX(0,MOD(H1730-F1730+0.5,1)-0.5)*1440,0),0))</f>
        <v/>
      </c>
      <c r="L1730" s="22" t="str">
        <f aca="false">IF(OR(I1730="",G1730=""),"",ROUND(MAX(0,MOD(G1730-I1730+0.5,1)-0.5)*1440,0))</f>
        <v/>
      </c>
      <c r="M1730" s="22" t="str">
        <f aca="false">IF(OR(I1730="",G1730=""),"",IF(ROUND(MAX(0,MOD(I1730-G1730+0.5,1)-0.5)*1440,0)&gt;=الإعدادات!$B$8,ROUND(MAX(0,MOD(I1730-G1730+0.5,1)-0.5)*1440,0),0))</f>
        <v/>
      </c>
      <c r="N1730" s="18" t="str">
        <f aca="false">IF(OR(A1730="",B1730=""),"",IF(COUNTIFS(الإجازات!$A$2:$A$1001,B1730,الإجازات!$D$2:$D$1001,"&lt;="&amp;A1730,الإجازات!$E$2:$E$1001,"&gt;="&amp;A1730,الإجازات!$G$2:$G$1001,"مقبولة")=0,"",LOOKUP(2,1/((الإجازات!$A$2:$A$1001=B1730)*(الإجازات!$D$2:$D$1001&lt;=A1730)*(الإجازات!$E$2:$E$1001&gt;=A1730)*(الإجازات!$G$2:$G$1001="مقبولة")),الإجازات!$C$2:$C$1001)))</f>
        <v/>
      </c>
      <c r="O1730" s="17"/>
      <c r="P1730" s="23" t="str">
        <f aca="false">IF(B1730="","",IF(ISNA(MATCH(B1730,الموظفين!$A$2:$A$501,0)),"⚠ كود غير موجود",IF(O1730&lt;&gt;"",O1730,IF(N1730&lt;&gt;"",N1730,IF(H1730="",IF(AND(A1730&lt;&gt;"",WEEKDAY(A1730)=الإعدادات!$B$11),"راحة أسبوعية","غائب"),IF(I1730="","بدون انصراف",IF(N(K1730)&gt;0,"متأخر","حاضر")))))))</f>
        <v/>
      </c>
      <c r="Q1730" s="24" t="str">
        <f aca="false">IF(B1730="","",IF(OR(P1730="غائب",P1730="غياب",P1730="إجازة بدون راتب"),IFERROR(VLOOKUP(B1730,الموظفين!$A$2:$J$501,8,FALSE()),0),0))</f>
        <v/>
      </c>
      <c r="R1730" s="24" t="str">
        <f aca="false">IF(B1730="","",ROUND((N(K1730)+N(L1730))/60*IFERROR(VLOOKUP(B1730,الموظفين!$A$2:$J$501,8,FALSE()),0)/الإعدادات!$B$6*الإعدادات!$B$9,2))</f>
        <v/>
      </c>
      <c r="S1730" s="24" t="str">
        <f aca="false">IF(OR(B1730="",M1730=""),"",ROUND(M1730/60*IFERROR(VLOOKUP(B1730,الموظفين!$A$2:$J$501,9,FALSE()),0),2))</f>
        <v/>
      </c>
      <c r="T1730" s="17"/>
      <c r="U1730" s="23" t="str">
        <f aca="false">IF(OR(A1730="",B1730=""),"",A1730&amp;"|"&amp;B1730)</f>
        <v/>
      </c>
    </row>
    <row r="1731" customFormat="false" ht="15" hidden="false" customHeight="false" outlineLevel="0" collapsed="false">
      <c r="A1731" s="16"/>
      <c r="B1731" s="17"/>
      <c r="C1731" s="18" t="str">
        <f aca="false">IF($B1731="","",IFERROR(VLOOKUP($B1731,الموظفين!$A$2:$J$501,2,FALSE())&amp;"","⚠ كود غير موجود"))</f>
        <v/>
      </c>
      <c r="D1731" s="18" t="str">
        <f aca="false">IF($B1731="","",IFERROR(VLOOKUP($B1731,الموظفين!$A$2:$J$501,3,FALSE())&amp;"",""))</f>
        <v/>
      </c>
      <c r="E1731" s="18" t="str">
        <f aca="false">IF($B1731="","",IFERROR(VLOOKUP($B1731,الموظفين!$A$2:$J$501,5,FALSE())&amp;"",""))</f>
        <v/>
      </c>
      <c r="F1731" s="19" t="str">
        <f aca="false">IF($B1731="","",IFERROR(VLOOKUP($B1731,الموظفين!$A$2:$J$501,6,FALSE()),""))</f>
        <v/>
      </c>
      <c r="G1731" s="19" t="str">
        <f aca="false">IF($B1731="","",IFERROR(VLOOKUP($B1731,الموظفين!$A$2:$J$501,7,FALSE()),""))</f>
        <v/>
      </c>
      <c r="H1731" s="20"/>
      <c r="I1731" s="20"/>
      <c r="J1731" s="21" t="str">
        <f aca="false">IF(OR(H1731="",I1731=""),"",ROUND(MOD(I1731-H1731,1)*24,2))</f>
        <v/>
      </c>
      <c r="K1731" s="22" t="str">
        <f aca="false">IF(OR(H1731="",F1731=""),"",IF(ROUND(MAX(0,MOD(H1731-F1731+0.5,1)-0.5)*1440,0)&gt;IFERROR(VLOOKUP(E1731,الورديات!$A$2:$E$21,5,FALSE()),0),ROUND(MAX(0,MOD(H1731-F1731+0.5,1)-0.5)*1440,0),0))</f>
        <v/>
      </c>
      <c r="L1731" s="22" t="str">
        <f aca="false">IF(OR(I1731="",G1731=""),"",ROUND(MAX(0,MOD(G1731-I1731+0.5,1)-0.5)*1440,0))</f>
        <v/>
      </c>
      <c r="M1731" s="22" t="str">
        <f aca="false">IF(OR(I1731="",G1731=""),"",IF(ROUND(MAX(0,MOD(I1731-G1731+0.5,1)-0.5)*1440,0)&gt;=الإعدادات!$B$8,ROUND(MAX(0,MOD(I1731-G1731+0.5,1)-0.5)*1440,0),0))</f>
        <v/>
      </c>
      <c r="N1731" s="18" t="str">
        <f aca="false">IF(OR(A1731="",B1731=""),"",IF(COUNTIFS(الإجازات!$A$2:$A$1001,B1731,الإجازات!$D$2:$D$1001,"&lt;="&amp;A1731,الإجازات!$E$2:$E$1001,"&gt;="&amp;A1731,الإجازات!$G$2:$G$1001,"مقبولة")=0,"",LOOKUP(2,1/((الإجازات!$A$2:$A$1001=B1731)*(الإجازات!$D$2:$D$1001&lt;=A1731)*(الإجازات!$E$2:$E$1001&gt;=A1731)*(الإجازات!$G$2:$G$1001="مقبولة")),الإجازات!$C$2:$C$1001)))</f>
        <v/>
      </c>
      <c r="O1731" s="17"/>
      <c r="P1731" s="23" t="str">
        <f aca="false">IF(B1731="","",IF(ISNA(MATCH(B1731,الموظفين!$A$2:$A$501,0)),"⚠ كود غير موجود",IF(O1731&lt;&gt;"",O1731,IF(N1731&lt;&gt;"",N1731,IF(H1731="",IF(AND(A1731&lt;&gt;"",WEEKDAY(A1731)=الإعدادات!$B$11),"راحة أسبوعية","غائب"),IF(I1731="","بدون انصراف",IF(N(K1731)&gt;0,"متأخر","حاضر")))))))</f>
        <v/>
      </c>
      <c r="Q1731" s="24" t="str">
        <f aca="false">IF(B1731="","",IF(OR(P1731="غائب",P1731="غياب",P1731="إجازة بدون راتب"),IFERROR(VLOOKUP(B1731,الموظفين!$A$2:$J$501,8,FALSE()),0),0))</f>
        <v/>
      </c>
      <c r="R1731" s="24" t="str">
        <f aca="false">IF(B1731="","",ROUND((N(K1731)+N(L1731))/60*IFERROR(VLOOKUP(B1731,الموظفين!$A$2:$J$501,8,FALSE()),0)/الإعدادات!$B$6*الإعدادات!$B$9,2))</f>
        <v/>
      </c>
      <c r="S1731" s="24" t="str">
        <f aca="false">IF(OR(B1731="",M1731=""),"",ROUND(M1731/60*IFERROR(VLOOKUP(B1731,الموظفين!$A$2:$J$501,9,FALSE()),0),2))</f>
        <v/>
      </c>
      <c r="T1731" s="17"/>
      <c r="U1731" s="23" t="str">
        <f aca="false">IF(OR(A1731="",B1731=""),"",A1731&amp;"|"&amp;B1731)</f>
        <v/>
      </c>
    </row>
    <row r="1732" customFormat="false" ht="15" hidden="false" customHeight="false" outlineLevel="0" collapsed="false">
      <c r="A1732" s="16"/>
      <c r="B1732" s="17"/>
      <c r="C1732" s="18" t="str">
        <f aca="false">IF($B1732="","",IFERROR(VLOOKUP($B1732,الموظفين!$A$2:$J$501,2,FALSE())&amp;"","⚠ كود غير موجود"))</f>
        <v/>
      </c>
      <c r="D1732" s="18" t="str">
        <f aca="false">IF($B1732="","",IFERROR(VLOOKUP($B1732,الموظفين!$A$2:$J$501,3,FALSE())&amp;"",""))</f>
        <v/>
      </c>
      <c r="E1732" s="18" t="str">
        <f aca="false">IF($B1732="","",IFERROR(VLOOKUP($B1732,الموظفين!$A$2:$J$501,5,FALSE())&amp;"",""))</f>
        <v/>
      </c>
      <c r="F1732" s="19" t="str">
        <f aca="false">IF($B1732="","",IFERROR(VLOOKUP($B1732,الموظفين!$A$2:$J$501,6,FALSE()),""))</f>
        <v/>
      </c>
      <c r="G1732" s="19" t="str">
        <f aca="false">IF($B1732="","",IFERROR(VLOOKUP($B1732,الموظفين!$A$2:$J$501,7,FALSE()),""))</f>
        <v/>
      </c>
      <c r="H1732" s="20"/>
      <c r="I1732" s="20"/>
      <c r="J1732" s="21" t="str">
        <f aca="false">IF(OR(H1732="",I1732=""),"",ROUND(MOD(I1732-H1732,1)*24,2))</f>
        <v/>
      </c>
      <c r="K1732" s="22" t="str">
        <f aca="false">IF(OR(H1732="",F1732=""),"",IF(ROUND(MAX(0,MOD(H1732-F1732+0.5,1)-0.5)*1440,0)&gt;IFERROR(VLOOKUP(E1732,الورديات!$A$2:$E$21,5,FALSE()),0),ROUND(MAX(0,MOD(H1732-F1732+0.5,1)-0.5)*1440,0),0))</f>
        <v/>
      </c>
      <c r="L1732" s="22" t="str">
        <f aca="false">IF(OR(I1732="",G1732=""),"",ROUND(MAX(0,MOD(G1732-I1732+0.5,1)-0.5)*1440,0))</f>
        <v/>
      </c>
      <c r="M1732" s="22" t="str">
        <f aca="false">IF(OR(I1732="",G1732=""),"",IF(ROUND(MAX(0,MOD(I1732-G1732+0.5,1)-0.5)*1440,0)&gt;=الإعدادات!$B$8,ROUND(MAX(0,MOD(I1732-G1732+0.5,1)-0.5)*1440,0),0))</f>
        <v/>
      </c>
      <c r="N1732" s="18" t="str">
        <f aca="false">IF(OR(A1732="",B1732=""),"",IF(COUNTIFS(الإجازات!$A$2:$A$1001,B1732,الإجازات!$D$2:$D$1001,"&lt;="&amp;A1732,الإجازات!$E$2:$E$1001,"&gt;="&amp;A1732,الإجازات!$G$2:$G$1001,"مقبولة")=0,"",LOOKUP(2,1/((الإجازات!$A$2:$A$1001=B1732)*(الإجازات!$D$2:$D$1001&lt;=A1732)*(الإجازات!$E$2:$E$1001&gt;=A1732)*(الإجازات!$G$2:$G$1001="مقبولة")),الإجازات!$C$2:$C$1001)))</f>
        <v/>
      </c>
      <c r="O1732" s="17"/>
      <c r="P1732" s="23" t="str">
        <f aca="false">IF(B1732="","",IF(ISNA(MATCH(B1732,الموظفين!$A$2:$A$501,0)),"⚠ كود غير موجود",IF(O1732&lt;&gt;"",O1732,IF(N1732&lt;&gt;"",N1732,IF(H1732="",IF(AND(A1732&lt;&gt;"",WEEKDAY(A1732)=الإعدادات!$B$11),"راحة أسبوعية","غائب"),IF(I1732="","بدون انصراف",IF(N(K1732)&gt;0,"متأخر","حاضر")))))))</f>
        <v/>
      </c>
      <c r="Q1732" s="24" t="str">
        <f aca="false">IF(B1732="","",IF(OR(P1732="غائب",P1732="غياب",P1732="إجازة بدون راتب"),IFERROR(VLOOKUP(B1732,الموظفين!$A$2:$J$501,8,FALSE()),0),0))</f>
        <v/>
      </c>
      <c r="R1732" s="24" t="str">
        <f aca="false">IF(B1732="","",ROUND((N(K1732)+N(L1732))/60*IFERROR(VLOOKUP(B1732,الموظفين!$A$2:$J$501,8,FALSE()),0)/الإعدادات!$B$6*الإعدادات!$B$9,2))</f>
        <v/>
      </c>
      <c r="S1732" s="24" t="str">
        <f aca="false">IF(OR(B1732="",M1732=""),"",ROUND(M1732/60*IFERROR(VLOOKUP(B1732,الموظفين!$A$2:$J$501,9,FALSE()),0),2))</f>
        <v/>
      </c>
      <c r="T1732" s="17"/>
      <c r="U1732" s="23" t="str">
        <f aca="false">IF(OR(A1732="",B1732=""),"",A1732&amp;"|"&amp;B1732)</f>
        <v/>
      </c>
    </row>
    <row r="1733" customFormat="false" ht="15" hidden="false" customHeight="false" outlineLevel="0" collapsed="false">
      <c r="A1733" s="16"/>
      <c r="B1733" s="17"/>
      <c r="C1733" s="18" t="str">
        <f aca="false">IF($B1733="","",IFERROR(VLOOKUP($B1733,الموظفين!$A$2:$J$501,2,FALSE())&amp;"","⚠ كود غير موجود"))</f>
        <v/>
      </c>
      <c r="D1733" s="18" t="str">
        <f aca="false">IF($B1733="","",IFERROR(VLOOKUP($B1733,الموظفين!$A$2:$J$501,3,FALSE())&amp;"",""))</f>
        <v/>
      </c>
      <c r="E1733" s="18" t="str">
        <f aca="false">IF($B1733="","",IFERROR(VLOOKUP($B1733,الموظفين!$A$2:$J$501,5,FALSE())&amp;"",""))</f>
        <v/>
      </c>
      <c r="F1733" s="19" t="str">
        <f aca="false">IF($B1733="","",IFERROR(VLOOKUP($B1733,الموظفين!$A$2:$J$501,6,FALSE()),""))</f>
        <v/>
      </c>
      <c r="G1733" s="19" t="str">
        <f aca="false">IF($B1733="","",IFERROR(VLOOKUP($B1733,الموظفين!$A$2:$J$501,7,FALSE()),""))</f>
        <v/>
      </c>
      <c r="H1733" s="20"/>
      <c r="I1733" s="20"/>
      <c r="J1733" s="21" t="str">
        <f aca="false">IF(OR(H1733="",I1733=""),"",ROUND(MOD(I1733-H1733,1)*24,2))</f>
        <v/>
      </c>
      <c r="K1733" s="22" t="str">
        <f aca="false">IF(OR(H1733="",F1733=""),"",IF(ROUND(MAX(0,MOD(H1733-F1733+0.5,1)-0.5)*1440,0)&gt;IFERROR(VLOOKUP(E1733,الورديات!$A$2:$E$21,5,FALSE()),0),ROUND(MAX(0,MOD(H1733-F1733+0.5,1)-0.5)*1440,0),0))</f>
        <v/>
      </c>
      <c r="L1733" s="22" t="str">
        <f aca="false">IF(OR(I1733="",G1733=""),"",ROUND(MAX(0,MOD(G1733-I1733+0.5,1)-0.5)*1440,0))</f>
        <v/>
      </c>
      <c r="M1733" s="22" t="str">
        <f aca="false">IF(OR(I1733="",G1733=""),"",IF(ROUND(MAX(0,MOD(I1733-G1733+0.5,1)-0.5)*1440,0)&gt;=الإعدادات!$B$8,ROUND(MAX(0,MOD(I1733-G1733+0.5,1)-0.5)*1440,0),0))</f>
        <v/>
      </c>
      <c r="N1733" s="18" t="str">
        <f aca="false">IF(OR(A1733="",B1733=""),"",IF(COUNTIFS(الإجازات!$A$2:$A$1001,B1733,الإجازات!$D$2:$D$1001,"&lt;="&amp;A1733,الإجازات!$E$2:$E$1001,"&gt;="&amp;A1733,الإجازات!$G$2:$G$1001,"مقبولة")=0,"",LOOKUP(2,1/((الإجازات!$A$2:$A$1001=B1733)*(الإجازات!$D$2:$D$1001&lt;=A1733)*(الإجازات!$E$2:$E$1001&gt;=A1733)*(الإجازات!$G$2:$G$1001="مقبولة")),الإجازات!$C$2:$C$1001)))</f>
        <v/>
      </c>
      <c r="O1733" s="17"/>
      <c r="P1733" s="23" t="str">
        <f aca="false">IF(B1733="","",IF(ISNA(MATCH(B1733,الموظفين!$A$2:$A$501,0)),"⚠ كود غير موجود",IF(O1733&lt;&gt;"",O1733,IF(N1733&lt;&gt;"",N1733,IF(H1733="",IF(AND(A1733&lt;&gt;"",WEEKDAY(A1733)=الإعدادات!$B$11),"راحة أسبوعية","غائب"),IF(I1733="","بدون انصراف",IF(N(K1733)&gt;0,"متأخر","حاضر")))))))</f>
        <v/>
      </c>
      <c r="Q1733" s="24" t="str">
        <f aca="false">IF(B1733="","",IF(OR(P1733="غائب",P1733="غياب",P1733="إجازة بدون راتب"),IFERROR(VLOOKUP(B1733,الموظفين!$A$2:$J$501,8,FALSE()),0),0))</f>
        <v/>
      </c>
      <c r="R1733" s="24" t="str">
        <f aca="false">IF(B1733="","",ROUND((N(K1733)+N(L1733))/60*IFERROR(VLOOKUP(B1733,الموظفين!$A$2:$J$501,8,FALSE()),0)/الإعدادات!$B$6*الإعدادات!$B$9,2))</f>
        <v/>
      </c>
      <c r="S1733" s="24" t="str">
        <f aca="false">IF(OR(B1733="",M1733=""),"",ROUND(M1733/60*IFERROR(VLOOKUP(B1733,الموظفين!$A$2:$J$501,9,FALSE()),0),2))</f>
        <v/>
      </c>
      <c r="T1733" s="17"/>
      <c r="U1733" s="23" t="str">
        <f aca="false">IF(OR(A1733="",B1733=""),"",A1733&amp;"|"&amp;B1733)</f>
        <v/>
      </c>
    </row>
    <row r="1734" customFormat="false" ht="15" hidden="false" customHeight="false" outlineLevel="0" collapsed="false">
      <c r="A1734" s="16"/>
      <c r="B1734" s="17"/>
      <c r="C1734" s="18" t="str">
        <f aca="false">IF($B1734="","",IFERROR(VLOOKUP($B1734,الموظفين!$A$2:$J$501,2,FALSE())&amp;"","⚠ كود غير موجود"))</f>
        <v/>
      </c>
      <c r="D1734" s="18" t="str">
        <f aca="false">IF($B1734="","",IFERROR(VLOOKUP($B1734,الموظفين!$A$2:$J$501,3,FALSE())&amp;"",""))</f>
        <v/>
      </c>
      <c r="E1734" s="18" t="str">
        <f aca="false">IF($B1734="","",IFERROR(VLOOKUP($B1734,الموظفين!$A$2:$J$501,5,FALSE())&amp;"",""))</f>
        <v/>
      </c>
      <c r="F1734" s="19" t="str">
        <f aca="false">IF($B1734="","",IFERROR(VLOOKUP($B1734,الموظفين!$A$2:$J$501,6,FALSE()),""))</f>
        <v/>
      </c>
      <c r="G1734" s="19" t="str">
        <f aca="false">IF($B1734="","",IFERROR(VLOOKUP($B1734,الموظفين!$A$2:$J$501,7,FALSE()),""))</f>
        <v/>
      </c>
      <c r="H1734" s="20"/>
      <c r="I1734" s="20"/>
      <c r="J1734" s="21" t="str">
        <f aca="false">IF(OR(H1734="",I1734=""),"",ROUND(MOD(I1734-H1734,1)*24,2))</f>
        <v/>
      </c>
      <c r="K1734" s="22" t="str">
        <f aca="false">IF(OR(H1734="",F1734=""),"",IF(ROUND(MAX(0,MOD(H1734-F1734+0.5,1)-0.5)*1440,0)&gt;IFERROR(VLOOKUP(E1734,الورديات!$A$2:$E$21,5,FALSE()),0),ROUND(MAX(0,MOD(H1734-F1734+0.5,1)-0.5)*1440,0),0))</f>
        <v/>
      </c>
      <c r="L1734" s="22" t="str">
        <f aca="false">IF(OR(I1734="",G1734=""),"",ROUND(MAX(0,MOD(G1734-I1734+0.5,1)-0.5)*1440,0))</f>
        <v/>
      </c>
      <c r="M1734" s="22" t="str">
        <f aca="false">IF(OR(I1734="",G1734=""),"",IF(ROUND(MAX(0,MOD(I1734-G1734+0.5,1)-0.5)*1440,0)&gt;=الإعدادات!$B$8,ROUND(MAX(0,MOD(I1734-G1734+0.5,1)-0.5)*1440,0),0))</f>
        <v/>
      </c>
      <c r="N1734" s="18" t="str">
        <f aca="false">IF(OR(A1734="",B1734=""),"",IF(COUNTIFS(الإجازات!$A$2:$A$1001,B1734,الإجازات!$D$2:$D$1001,"&lt;="&amp;A1734,الإجازات!$E$2:$E$1001,"&gt;="&amp;A1734,الإجازات!$G$2:$G$1001,"مقبولة")=0,"",LOOKUP(2,1/((الإجازات!$A$2:$A$1001=B1734)*(الإجازات!$D$2:$D$1001&lt;=A1734)*(الإجازات!$E$2:$E$1001&gt;=A1734)*(الإجازات!$G$2:$G$1001="مقبولة")),الإجازات!$C$2:$C$1001)))</f>
        <v/>
      </c>
      <c r="O1734" s="17"/>
      <c r="P1734" s="23" t="str">
        <f aca="false">IF(B1734="","",IF(ISNA(MATCH(B1734,الموظفين!$A$2:$A$501,0)),"⚠ كود غير موجود",IF(O1734&lt;&gt;"",O1734,IF(N1734&lt;&gt;"",N1734,IF(H1734="",IF(AND(A1734&lt;&gt;"",WEEKDAY(A1734)=الإعدادات!$B$11),"راحة أسبوعية","غائب"),IF(I1734="","بدون انصراف",IF(N(K1734)&gt;0,"متأخر","حاضر")))))))</f>
        <v/>
      </c>
      <c r="Q1734" s="24" t="str">
        <f aca="false">IF(B1734="","",IF(OR(P1734="غائب",P1734="غياب",P1734="إجازة بدون راتب"),IFERROR(VLOOKUP(B1734,الموظفين!$A$2:$J$501,8,FALSE()),0),0))</f>
        <v/>
      </c>
      <c r="R1734" s="24" t="str">
        <f aca="false">IF(B1734="","",ROUND((N(K1734)+N(L1734))/60*IFERROR(VLOOKUP(B1734,الموظفين!$A$2:$J$501,8,FALSE()),0)/الإعدادات!$B$6*الإعدادات!$B$9,2))</f>
        <v/>
      </c>
      <c r="S1734" s="24" t="str">
        <f aca="false">IF(OR(B1734="",M1734=""),"",ROUND(M1734/60*IFERROR(VLOOKUP(B1734,الموظفين!$A$2:$J$501,9,FALSE()),0),2))</f>
        <v/>
      </c>
      <c r="T1734" s="17"/>
      <c r="U1734" s="23" t="str">
        <f aca="false">IF(OR(A1734="",B1734=""),"",A1734&amp;"|"&amp;B1734)</f>
        <v/>
      </c>
    </row>
    <row r="1735" customFormat="false" ht="15" hidden="false" customHeight="false" outlineLevel="0" collapsed="false">
      <c r="A1735" s="16"/>
      <c r="B1735" s="17"/>
      <c r="C1735" s="18" t="str">
        <f aca="false">IF($B1735="","",IFERROR(VLOOKUP($B1735,الموظفين!$A$2:$J$501,2,FALSE())&amp;"","⚠ كود غير موجود"))</f>
        <v/>
      </c>
      <c r="D1735" s="18" t="str">
        <f aca="false">IF($B1735="","",IFERROR(VLOOKUP($B1735,الموظفين!$A$2:$J$501,3,FALSE())&amp;"",""))</f>
        <v/>
      </c>
      <c r="E1735" s="18" t="str">
        <f aca="false">IF($B1735="","",IFERROR(VLOOKUP($B1735,الموظفين!$A$2:$J$501,5,FALSE())&amp;"",""))</f>
        <v/>
      </c>
      <c r="F1735" s="19" t="str">
        <f aca="false">IF($B1735="","",IFERROR(VLOOKUP($B1735,الموظفين!$A$2:$J$501,6,FALSE()),""))</f>
        <v/>
      </c>
      <c r="G1735" s="19" t="str">
        <f aca="false">IF($B1735="","",IFERROR(VLOOKUP($B1735,الموظفين!$A$2:$J$501,7,FALSE()),""))</f>
        <v/>
      </c>
      <c r="H1735" s="20"/>
      <c r="I1735" s="20"/>
      <c r="J1735" s="21" t="str">
        <f aca="false">IF(OR(H1735="",I1735=""),"",ROUND(MOD(I1735-H1735,1)*24,2))</f>
        <v/>
      </c>
      <c r="K1735" s="22" t="str">
        <f aca="false">IF(OR(H1735="",F1735=""),"",IF(ROUND(MAX(0,MOD(H1735-F1735+0.5,1)-0.5)*1440,0)&gt;IFERROR(VLOOKUP(E1735,الورديات!$A$2:$E$21,5,FALSE()),0),ROUND(MAX(0,MOD(H1735-F1735+0.5,1)-0.5)*1440,0),0))</f>
        <v/>
      </c>
      <c r="L1735" s="22" t="str">
        <f aca="false">IF(OR(I1735="",G1735=""),"",ROUND(MAX(0,MOD(G1735-I1735+0.5,1)-0.5)*1440,0))</f>
        <v/>
      </c>
      <c r="M1735" s="22" t="str">
        <f aca="false">IF(OR(I1735="",G1735=""),"",IF(ROUND(MAX(0,MOD(I1735-G1735+0.5,1)-0.5)*1440,0)&gt;=الإعدادات!$B$8,ROUND(MAX(0,MOD(I1735-G1735+0.5,1)-0.5)*1440,0),0))</f>
        <v/>
      </c>
      <c r="N1735" s="18" t="str">
        <f aca="false">IF(OR(A1735="",B1735=""),"",IF(COUNTIFS(الإجازات!$A$2:$A$1001,B1735,الإجازات!$D$2:$D$1001,"&lt;="&amp;A1735,الإجازات!$E$2:$E$1001,"&gt;="&amp;A1735,الإجازات!$G$2:$G$1001,"مقبولة")=0,"",LOOKUP(2,1/((الإجازات!$A$2:$A$1001=B1735)*(الإجازات!$D$2:$D$1001&lt;=A1735)*(الإجازات!$E$2:$E$1001&gt;=A1735)*(الإجازات!$G$2:$G$1001="مقبولة")),الإجازات!$C$2:$C$1001)))</f>
        <v/>
      </c>
      <c r="O1735" s="17"/>
      <c r="P1735" s="23" t="str">
        <f aca="false">IF(B1735="","",IF(ISNA(MATCH(B1735,الموظفين!$A$2:$A$501,0)),"⚠ كود غير موجود",IF(O1735&lt;&gt;"",O1735,IF(N1735&lt;&gt;"",N1735,IF(H1735="",IF(AND(A1735&lt;&gt;"",WEEKDAY(A1735)=الإعدادات!$B$11),"راحة أسبوعية","غائب"),IF(I1735="","بدون انصراف",IF(N(K1735)&gt;0,"متأخر","حاضر")))))))</f>
        <v/>
      </c>
      <c r="Q1735" s="24" t="str">
        <f aca="false">IF(B1735="","",IF(OR(P1735="غائب",P1735="غياب",P1735="إجازة بدون راتب"),IFERROR(VLOOKUP(B1735,الموظفين!$A$2:$J$501,8,FALSE()),0),0))</f>
        <v/>
      </c>
      <c r="R1735" s="24" t="str">
        <f aca="false">IF(B1735="","",ROUND((N(K1735)+N(L1735))/60*IFERROR(VLOOKUP(B1735,الموظفين!$A$2:$J$501,8,FALSE()),0)/الإعدادات!$B$6*الإعدادات!$B$9,2))</f>
        <v/>
      </c>
      <c r="S1735" s="24" t="str">
        <f aca="false">IF(OR(B1735="",M1735=""),"",ROUND(M1735/60*IFERROR(VLOOKUP(B1735,الموظفين!$A$2:$J$501,9,FALSE()),0),2))</f>
        <v/>
      </c>
      <c r="T1735" s="17"/>
      <c r="U1735" s="23" t="str">
        <f aca="false">IF(OR(A1735="",B1735=""),"",A1735&amp;"|"&amp;B1735)</f>
        <v/>
      </c>
    </row>
    <row r="1736" customFormat="false" ht="15" hidden="false" customHeight="false" outlineLevel="0" collapsed="false">
      <c r="A1736" s="16"/>
      <c r="B1736" s="17"/>
      <c r="C1736" s="18" t="str">
        <f aca="false">IF($B1736="","",IFERROR(VLOOKUP($B1736,الموظفين!$A$2:$J$501,2,FALSE())&amp;"","⚠ كود غير موجود"))</f>
        <v/>
      </c>
      <c r="D1736" s="18" t="str">
        <f aca="false">IF($B1736="","",IFERROR(VLOOKUP($B1736,الموظفين!$A$2:$J$501,3,FALSE())&amp;"",""))</f>
        <v/>
      </c>
      <c r="E1736" s="18" t="str">
        <f aca="false">IF($B1736="","",IFERROR(VLOOKUP($B1736,الموظفين!$A$2:$J$501,5,FALSE())&amp;"",""))</f>
        <v/>
      </c>
      <c r="F1736" s="19" t="str">
        <f aca="false">IF($B1736="","",IFERROR(VLOOKUP($B1736,الموظفين!$A$2:$J$501,6,FALSE()),""))</f>
        <v/>
      </c>
      <c r="G1736" s="19" t="str">
        <f aca="false">IF($B1736="","",IFERROR(VLOOKUP($B1736,الموظفين!$A$2:$J$501,7,FALSE()),""))</f>
        <v/>
      </c>
      <c r="H1736" s="20"/>
      <c r="I1736" s="20"/>
      <c r="J1736" s="21" t="str">
        <f aca="false">IF(OR(H1736="",I1736=""),"",ROUND(MOD(I1736-H1736,1)*24,2))</f>
        <v/>
      </c>
      <c r="K1736" s="22" t="str">
        <f aca="false">IF(OR(H1736="",F1736=""),"",IF(ROUND(MAX(0,MOD(H1736-F1736+0.5,1)-0.5)*1440,0)&gt;IFERROR(VLOOKUP(E1736,الورديات!$A$2:$E$21,5,FALSE()),0),ROUND(MAX(0,MOD(H1736-F1736+0.5,1)-0.5)*1440,0),0))</f>
        <v/>
      </c>
      <c r="L1736" s="22" t="str">
        <f aca="false">IF(OR(I1736="",G1736=""),"",ROUND(MAX(0,MOD(G1736-I1736+0.5,1)-0.5)*1440,0))</f>
        <v/>
      </c>
      <c r="M1736" s="22" t="str">
        <f aca="false">IF(OR(I1736="",G1736=""),"",IF(ROUND(MAX(0,MOD(I1736-G1736+0.5,1)-0.5)*1440,0)&gt;=الإعدادات!$B$8,ROUND(MAX(0,MOD(I1736-G1736+0.5,1)-0.5)*1440,0),0))</f>
        <v/>
      </c>
      <c r="N1736" s="18" t="str">
        <f aca="false">IF(OR(A1736="",B1736=""),"",IF(COUNTIFS(الإجازات!$A$2:$A$1001,B1736,الإجازات!$D$2:$D$1001,"&lt;="&amp;A1736,الإجازات!$E$2:$E$1001,"&gt;="&amp;A1736,الإجازات!$G$2:$G$1001,"مقبولة")=0,"",LOOKUP(2,1/((الإجازات!$A$2:$A$1001=B1736)*(الإجازات!$D$2:$D$1001&lt;=A1736)*(الإجازات!$E$2:$E$1001&gt;=A1736)*(الإجازات!$G$2:$G$1001="مقبولة")),الإجازات!$C$2:$C$1001)))</f>
        <v/>
      </c>
      <c r="O1736" s="17"/>
      <c r="P1736" s="23" t="str">
        <f aca="false">IF(B1736="","",IF(ISNA(MATCH(B1736,الموظفين!$A$2:$A$501,0)),"⚠ كود غير موجود",IF(O1736&lt;&gt;"",O1736,IF(N1736&lt;&gt;"",N1736,IF(H1736="",IF(AND(A1736&lt;&gt;"",WEEKDAY(A1736)=الإعدادات!$B$11),"راحة أسبوعية","غائب"),IF(I1736="","بدون انصراف",IF(N(K1736)&gt;0,"متأخر","حاضر")))))))</f>
        <v/>
      </c>
      <c r="Q1736" s="24" t="str">
        <f aca="false">IF(B1736="","",IF(OR(P1736="غائب",P1736="غياب",P1736="إجازة بدون راتب"),IFERROR(VLOOKUP(B1736,الموظفين!$A$2:$J$501,8,FALSE()),0),0))</f>
        <v/>
      </c>
      <c r="R1736" s="24" t="str">
        <f aca="false">IF(B1736="","",ROUND((N(K1736)+N(L1736))/60*IFERROR(VLOOKUP(B1736,الموظفين!$A$2:$J$501,8,FALSE()),0)/الإعدادات!$B$6*الإعدادات!$B$9,2))</f>
        <v/>
      </c>
      <c r="S1736" s="24" t="str">
        <f aca="false">IF(OR(B1736="",M1736=""),"",ROUND(M1736/60*IFERROR(VLOOKUP(B1736,الموظفين!$A$2:$J$501,9,FALSE()),0),2))</f>
        <v/>
      </c>
      <c r="T1736" s="17"/>
      <c r="U1736" s="23" t="str">
        <f aca="false">IF(OR(A1736="",B1736=""),"",A1736&amp;"|"&amp;B1736)</f>
        <v/>
      </c>
    </row>
    <row r="1737" customFormat="false" ht="15" hidden="false" customHeight="false" outlineLevel="0" collapsed="false">
      <c r="A1737" s="16"/>
      <c r="B1737" s="17"/>
      <c r="C1737" s="18" t="str">
        <f aca="false">IF($B1737="","",IFERROR(VLOOKUP($B1737,الموظفين!$A$2:$J$501,2,FALSE())&amp;"","⚠ كود غير موجود"))</f>
        <v/>
      </c>
      <c r="D1737" s="18" t="str">
        <f aca="false">IF($B1737="","",IFERROR(VLOOKUP($B1737,الموظفين!$A$2:$J$501,3,FALSE())&amp;"",""))</f>
        <v/>
      </c>
      <c r="E1737" s="18" t="str">
        <f aca="false">IF($B1737="","",IFERROR(VLOOKUP($B1737,الموظفين!$A$2:$J$501,5,FALSE())&amp;"",""))</f>
        <v/>
      </c>
      <c r="F1737" s="19" t="str">
        <f aca="false">IF($B1737="","",IFERROR(VLOOKUP($B1737,الموظفين!$A$2:$J$501,6,FALSE()),""))</f>
        <v/>
      </c>
      <c r="G1737" s="19" t="str">
        <f aca="false">IF($B1737="","",IFERROR(VLOOKUP($B1737,الموظفين!$A$2:$J$501,7,FALSE()),""))</f>
        <v/>
      </c>
      <c r="H1737" s="20"/>
      <c r="I1737" s="20"/>
      <c r="J1737" s="21" t="str">
        <f aca="false">IF(OR(H1737="",I1737=""),"",ROUND(MOD(I1737-H1737,1)*24,2))</f>
        <v/>
      </c>
      <c r="K1737" s="22" t="str">
        <f aca="false">IF(OR(H1737="",F1737=""),"",IF(ROUND(MAX(0,MOD(H1737-F1737+0.5,1)-0.5)*1440,0)&gt;IFERROR(VLOOKUP(E1737,الورديات!$A$2:$E$21,5,FALSE()),0),ROUND(MAX(0,MOD(H1737-F1737+0.5,1)-0.5)*1440,0),0))</f>
        <v/>
      </c>
      <c r="L1737" s="22" t="str">
        <f aca="false">IF(OR(I1737="",G1737=""),"",ROUND(MAX(0,MOD(G1737-I1737+0.5,1)-0.5)*1440,0))</f>
        <v/>
      </c>
      <c r="M1737" s="22" t="str">
        <f aca="false">IF(OR(I1737="",G1737=""),"",IF(ROUND(MAX(0,MOD(I1737-G1737+0.5,1)-0.5)*1440,0)&gt;=الإعدادات!$B$8,ROUND(MAX(0,MOD(I1737-G1737+0.5,1)-0.5)*1440,0),0))</f>
        <v/>
      </c>
      <c r="N1737" s="18" t="str">
        <f aca="false">IF(OR(A1737="",B1737=""),"",IF(COUNTIFS(الإجازات!$A$2:$A$1001,B1737,الإجازات!$D$2:$D$1001,"&lt;="&amp;A1737,الإجازات!$E$2:$E$1001,"&gt;="&amp;A1737,الإجازات!$G$2:$G$1001,"مقبولة")=0,"",LOOKUP(2,1/((الإجازات!$A$2:$A$1001=B1737)*(الإجازات!$D$2:$D$1001&lt;=A1737)*(الإجازات!$E$2:$E$1001&gt;=A1737)*(الإجازات!$G$2:$G$1001="مقبولة")),الإجازات!$C$2:$C$1001)))</f>
        <v/>
      </c>
      <c r="O1737" s="17"/>
      <c r="P1737" s="23" t="str">
        <f aca="false">IF(B1737="","",IF(ISNA(MATCH(B1737,الموظفين!$A$2:$A$501,0)),"⚠ كود غير موجود",IF(O1737&lt;&gt;"",O1737,IF(N1737&lt;&gt;"",N1737,IF(H1737="",IF(AND(A1737&lt;&gt;"",WEEKDAY(A1737)=الإعدادات!$B$11),"راحة أسبوعية","غائب"),IF(I1737="","بدون انصراف",IF(N(K1737)&gt;0,"متأخر","حاضر")))))))</f>
        <v/>
      </c>
      <c r="Q1737" s="24" t="str">
        <f aca="false">IF(B1737="","",IF(OR(P1737="غائب",P1737="غياب",P1737="إجازة بدون راتب"),IFERROR(VLOOKUP(B1737,الموظفين!$A$2:$J$501,8,FALSE()),0),0))</f>
        <v/>
      </c>
      <c r="R1737" s="24" t="str">
        <f aca="false">IF(B1737="","",ROUND((N(K1737)+N(L1737))/60*IFERROR(VLOOKUP(B1737,الموظفين!$A$2:$J$501,8,FALSE()),0)/الإعدادات!$B$6*الإعدادات!$B$9,2))</f>
        <v/>
      </c>
      <c r="S1737" s="24" t="str">
        <f aca="false">IF(OR(B1737="",M1737=""),"",ROUND(M1737/60*IFERROR(VLOOKUP(B1737,الموظفين!$A$2:$J$501,9,FALSE()),0),2))</f>
        <v/>
      </c>
      <c r="T1737" s="17"/>
      <c r="U1737" s="23" t="str">
        <f aca="false">IF(OR(A1737="",B1737=""),"",A1737&amp;"|"&amp;B1737)</f>
        <v/>
      </c>
    </row>
    <row r="1738" customFormat="false" ht="15" hidden="false" customHeight="false" outlineLevel="0" collapsed="false">
      <c r="A1738" s="16"/>
      <c r="B1738" s="17"/>
      <c r="C1738" s="18" t="str">
        <f aca="false">IF($B1738="","",IFERROR(VLOOKUP($B1738,الموظفين!$A$2:$J$501,2,FALSE())&amp;"","⚠ كود غير موجود"))</f>
        <v/>
      </c>
      <c r="D1738" s="18" t="str">
        <f aca="false">IF($B1738="","",IFERROR(VLOOKUP($B1738,الموظفين!$A$2:$J$501,3,FALSE())&amp;"",""))</f>
        <v/>
      </c>
      <c r="E1738" s="18" t="str">
        <f aca="false">IF($B1738="","",IFERROR(VLOOKUP($B1738,الموظفين!$A$2:$J$501,5,FALSE())&amp;"",""))</f>
        <v/>
      </c>
      <c r="F1738" s="19" t="str">
        <f aca="false">IF($B1738="","",IFERROR(VLOOKUP($B1738,الموظفين!$A$2:$J$501,6,FALSE()),""))</f>
        <v/>
      </c>
      <c r="G1738" s="19" t="str">
        <f aca="false">IF($B1738="","",IFERROR(VLOOKUP($B1738,الموظفين!$A$2:$J$501,7,FALSE()),""))</f>
        <v/>
      </c>
      <c r="H1738" s="20"/>
      <c r="I1738" s="20"/>
      <c r="J1738" s="21" t="str">
        <f aca="false">IF(OR(H1738="",I1738=""),"",ROUND(MOD(I1738-H1738,1)*24,2))</f>
        <v/>
      </c>
      <c r="K1738" s="22" t="str">
        <f aca="false">IF(OR(H1738="",F1738=""),"",IF(ROUND(MAX(0,MOD(H1738-F1738+0.5,1)-0.5)*1440,0)&gt;IFERROR(VLOOKUP(E1738,الورديات!$A$2:$E$21,5,FALSE()),0),ROUND(MAX(0,MOD(H1738-F1738+0.5,1)-0.5)*1440,0),0))</f>
        <v/>
      </c>
      <c r="L1738" s="22" t="str">
        <f aca="false">IF(OR(I1738="",G1738=""),"",ROUND(MAX(0,MOD(G1738-I1738+0.5,1)-0.5)*1440,0))</f>
        <v/>
      </c>
      <c r="M1738" s="22" t="str">
        <f aca="false">IF(OR(I1738="",G1738=""),"",IF(ROUND(MAX(0,MOD(I1738-G1738+0.5,1)-0.5)*1440,0)&gt;=الإعدادات!$B$8,ROUND(MAX(0,MOD(I1738-G1738+0.5,1)-0.5)*1440,0),0))</f>
        <v/>
      </c>
      <c r="N1738" s="18" t="str">
        <f aca="false">IF(OR(A1738="",B1738=""),"",IF(COUNTIFS(الإجازات!$A$2:$A$1001,B1738,الإجازات!$D$2:$D$1001,"&lt;="&amp;A1738,الإجازات!$E$2:$E$1001,"&gt;="&amp;A1738,الإجازات!$G$2:$G$1001,"مقبولة")=0,"",LOOKUP(2,1/((الإجازات!$A$2:$A$1001=B1738)*(الإجازات!$D$2:$D$1001&lt;=A1738)*(الإجازات!$E$2:$E$1001&gt;=A1738)*(الإجازات!$G$2:$G$1001="مقبولة")),الإجازات!$C$2:$C$1001)))</f>
        <v/>
      </c>
      <c r="O1738" s="17"/>
      <c r="P1738" s="23" t="str">
        <f aca="false">IF(B1738="","",IF(ISNA(MATCH(B1738,الموظفين!$A$2:$A$501,0)),"⚠ كود غير موجود",IF(O1738&lt;&gt;"",O1738,IF(N1738&lt;&gt;"",N1738,IF(H1738="",IF(AND(A1738&lt;&gt;"",WEEKDAY(A1738)=الإعدادات!$B$11),"راحة أسبوعية","غائب"),IF(I1738="","بدون انصراف",IF(N(K1738)&gt;0,"متأخر","حاضر")))))))</f>
        <v/>
      </c>
      <c r="Q1738" s="24" t="str">
        <f aca="false">IF(B1738="","",IF(OR(P1738="غائب",P1738="غياب",P1738="إجازة بدون راتب"),IFERROR(VLOOKUP(B1738,الموظفين!$A$2:$J$501,8,FALSE()),0),0))</f>
        <v/>
      </c>
      <c r="R1738" s="24" t="str">
        <f aca="false">IF(B1738="","",ROUND((N(K1738)+N(L1738))/60*IFERROR(VLOOKUP(B1738,الموظفين!$A$2:$J$501,8,FALSE()),0)/الإعدادات!$B$6*الإعدادات!$B$9,2))</f>
        <v/>
      </c>
      <c r="S1738" s="24" t="str">
        <f aca="false">IF(OR(B1738="",M1738=""),"",ROUND(M1738/60*IFERROR(VLOOKUP(B1738,الموظفين!$A$2:$J$501,9,FALSE()),0),2))</f>
        <v/>
      </c>
      <c r="T1738" s="17"/>
      <c r="U1738" s="23" t="str">
        <f aca="false">IF(OR(A1738="",B1738=""),"",A1738&amp;"|"&amp;B1738)</f>
        <v/>
      </c>
    </row>
    <row r="1739" customFormat="false" ht="15" hidden="false" customHeight="false" outlineLevel="0" collapsed="false">
      <c r="A1739" s="16"/>
      <c r="B1739" s="17"/>
      <c r="C1739" s="18" t="str">
        <f aca="false">IF($B1739="","",IFERROR(VLOOKUP($B1739,الموظفين!$A$2:$J$501,2,FALSE())&amp;"","⚠ كود غير موجود"))</f>
        <v/>
      </c>
      <c r="D1739" s="18" t="str">
        <f aca="false">IF($B1739="","",IFERROR(VLOOKUP($B1739,الموظفين!$A$2:$J$501,3,FALSE())&amp;"",""))</f>
        <v/>
      </c>
      <c r="E1739" s="18" t="str">
        <f aca="false">IF($B1739="","",IFERROR(VLOOKUP($B1739,الموظفين!$A$2:$J$501,5,FALSE())&amp;"",""))</f>
        <v/>
      </c>
      <c r="F1739" s="19" t="str">
        <f aca="false">IF($B1739="","",IFERROR(VLOOKUP($B1739,الموظفين!$A$2:$J$501,6,FALSE()),""))</f>
        <v/>
      </c>
      <c r="G1739" s="19" t="str">
        <f aca="false">IF($B1739="","",IFERROR(VLOOKUP($B1739,الموظفين!$A$2:$J$501,7,FALSE()),""))</f>
        <v/>
      </c>
      <c r="H1739" s="20"/>
      <c r="I1739" s="20"/>
      <c r="J1739" s="21" t="str">
        <f aca="false">IF(OR(H1739="",I1739=""),"",ROUND(MOD(I1739-H1739,1)*24,2))</f>
        <v/>
      </c>
      <c r="K1739" s="22" t="str">
        <f aca="false">IF(OR(H1739="",F1739=""),"",IF(ROUND(MAX(0,MOD(H1739-F1739+0.5,1)-0.5)*1440,0)&gt;IFERROR(VLOOKUP(E1739,الورديات!$A$2:$E$21,5,FALSE()),0),ROUND(MAX(0,MOD(H1739-F1739+0.5,1)-0.5)*1440,0),0))</f>
        <v/>
      </c>
      <c r="L1739" s="22" t="str">
        <f aca="false">IF(OR(I1739="",G1739=""),"",ROUND(MAX(0,MOD(G1739-I1739+0.5,1)-0.5)*1440,0))</f>
        <v/>
      </c>
      <c r="M1739" s="22" t="str">
        <f aca="false">IF(OR(I1739="",G1739=""),"",IF(ROUND(MAX(0,MOD(I1739-G1739+0.5,1)-0.5)*1440,0)&gt;=الإعدادات!$B$8,ROUND(MAX(0,MOD(I1739-G1739+0.5,1)-0.5)*1440,0),0))</f>
        <v/>
      </c>
      <c r="N1739" s="18" t="str">
        <f aca="false">IF(OR(A1739="",B1739=""),"",IF(COUNTIFS(الإجازات!$A$2:$A$1001,B1739,الإجازات!$D$2:$D$1001,"&lt;="&amp;A1739,الإجازات!$E$2:$E$1001,"&gt;="&amp;A1739,الإجازات!$G$2:$G$1001,"مقبولة")=0,"",LOOKUP(2,1/((الإجازات!$A$2:$A$1001=B1739)*(الإجازات!$D$2:$D$1001&lt;=A1739)*(الإجازات!$E$2:$E$1001&gt;=A1739)*(الإجازات!$G$2:$G$1001="مقبولة")),الإجازات!$C$2:$C$1001)))</f>
        <v/>
      </c>
      <c r="O1739" s="17"/>
      <c r="P1739" s="23" t="str">
        <f aca="false">IF(B1739="","",IF(ISNA(MATCH(B1739,الموظفين!$A$2:$A$501,0)),"⚠ كود غير موجود",IF(O1739&lt;&gt;"",O1739,IF(N1739&lt;&gt;"",N1739,IF(H1739="",IF(AND(A1739&lt;&gt;"",WEEKDAY(A1739)=الإعدادات!$B$11),"راحة أسبوعية","غائب"),IF(I1739="","بدون انصراف",IF(N(K1739)&gt;0,"متأخر","حاضر")))))))</f>
        <v/>
      </c>
      <c r="Q1739" s="24" t="str">
        <f aca="false">IF(B1739="","",IF(OR(P1739="غائب",P1739="غياب",P1739="إجازة بدون راتب"),IFERROR(VLOOKUP(B1739,الموظفين!$A$2:$J$501,8,FALSE()),0),0))</f>
        <v/>
      </c>
      <c r="R1739" s="24" t="str">
        <f aca="false">IF(B1739="","",ROUND((N(K1739)+N(L1739))/60*IFERROR(VLOOKUP(B1739,الموظفين!$A$2:$J$501,8,FALSE()),0)/الإعدادات!$B$6*الإعدادات!$B$9,2))</f>
        <v/>
      </c>
      <c r="S1739" s="24" t="str">
        <f aca="false">IF(OR(B1739="",M1739=""),"",ROUND(M1739/60*IFERROR(VLOOKUP(B1739,الموظفين!$A$2:$J$501,9,FALSE()),0),2))</f>
        <v/>
      </c>
      <c r="T1739" s="17"/>
      <c r="U1739" s="23" t="str">
        <f aca="false">IF(OR(A1739="",B1739=""),"",A1739&amp;"|"&amp;B1739)</f>
        <v/>
      </c>
    </row>
    <row r="1740" customFormat="false" ht="15" hidden="false" customHeight="false" outlineLevel="0" collapsed="false">
      <c r="A1740" s="16"/>
      <c r="B1740" s="17"/>
      <c r="C1740" s="18" t="str">
        <f aca="false">IF($B1740="","",IFERROR(VLOOKUP($B1740,الموظفين!$A$2:$J$501,2,FALSE())&amp;"","⚠ كود غير موجود"))</f>
        <v/>
      </c>
      <c r="D1740" s="18" t="str">
        <f aca="false">IF($B1740="","",IFERROR(VLOOKUP($B1740,الموظفين!$A$2:$J$501,3,FALSE())&amp;"",""))</f>
        <v/>
      </c>
      <c r="E1740" s="18" t="str">
        <f aca="false">IF($B1740="","",IFERROR(VLOOKUP($B1740,الموظفين!$A$2:$J$501,5,FALSE())&amp;"",""))</f>
        <v/>
      </c>
      <c r="F1740" s="19" t="str">
        <f aca="false">IF($B1740="","",IFERROR(VLOOKUP($B1740,الموظفين!$A$2:$J$501,6,FALSE()),""))</f>
        <v/>
      </c>
      <c r="G1740" s="19" t="str">
        <f aca="false">IF($B1740="","",IFERROR(VLOOKUP($B1740,الموظفين!$A$2:$J$501,7,FALSE()),""))</f>
        <v/>
      </c>
      <c r="H1740" s="20"/>
      <c r="I1740" s="20"/>
      <c r="J1740" s="21" t="str">
        <f aca="false">IF(OR(H1740="",I1740=""),"",ROUND(MOD(I1740-H1740,1)*24,2))</f>
        <v/>
      </c>
      <c r="K1740" s="22" t="str">
        <f aca="false">IF(OR(H1740="",F1740=""),"",IF(ROUND(MAX(0,MOD(H1740-F1740+0.5,1)-0.5)*1440,0)&gt;IFERROR(VLOOKUP(E1740,الورديات!$A$2:$E$21,5,FALSE()),0),ROUND(MAX(0,MOD(H1740-F1740+0.5,1)-0.5)*1440,0),0))</f>
        <v/>
      </c>
      <c r="L1740" s="22" t="str">
        <f aca="false">IF(OR(I1740="",G1740=""),"",ROUND(MAX(0,MOD(G1740-I1740+0.5,1)-0.5)*1440,0))</f>
        <v/>
      </c>
      <c r="M1740" s="22" t="str">
        <f aca="false">IF(OR(I1740="",G1740=""),"",IF(ROUND(MAX(0,MOD(I1740-G1740+0.5,1)-0.5)*1440,0)&gt;=الإعدادات!$B$8,ROUND(MAX(0,MOD(I1740-G1740+0.5,1)-0.5)*1440,0),0))</f>
        <v/>
      </c>
      <c r="N1740" s="18" t="str">
        <f aca="false">IF(OR(A1740="",B1740=""),"",IF(COUNTIFS(الإجازات!$A$2:$A$1001,B1740,الإجازات!$D$2:$D$1001,"&lt;="&amp;A1740,الإجازات!$E$2:$E$1001,"&gt;="&amp;A1740,الإجازات!$G$2:$G$1001,"مقبولة")=0,"",LOOKUP(2,1/((الإجازات!$A$2:$A$1001=B1740)*(الإجازات!$D$2:$D$1001&lt;=A1740)*(الإجازات!$E$2:$E$1001&gt;=A1740)*(الإجازات!$G$2:$G$1001="مقبولة")),الإجازات!$C$2:$C$1001)))</f>
        <v/>
      </c>
      <c r="O1740" s="17"/>
      <c r="P1740" s="23" t="str">
        <f aca="false">IF(B1740="","",IF(ISNA(MATCH(B1740,الموظفين!$A$2:$A$501,0)),"⚠ كود غير موجود",IF(O1740&lt;&gt;"",O1740,IF(N1740&lt;&gt;"",N1740,IF(H1740="",IF(AND(A1740&lt;&gt;"",WEEKDAY(A1740)=الإعدادات!$B$11),"راحة أسبوعية","غائب"),IF(I1740="","بدون انصراف",IF(N(K1740)&gt;0,"متأخر","حاضر")))))))</f>
        <v/>
      </c>
      <c r="Q1740" s="24" t="str">
        <f aca="false">IF(B1740="","",IF(OR(P1740="غائب",P1740="غياب",P1740="إجازة بدون راتب"),IFERROR(VLOOKUP(B1740,الموظفين!$A$2:$J$501,8,FALSE()),0),0))</f>
        <v/>
      </c>
      <c r="R1740" s="24" t="str">
        <f aca="false">IF(B1740="","",ROUND((N(K1740)+N(L1740))/60*IFERROR(VLOOKUP(B1740,الموظفين!$A$2:$J$501,8,FALSE()),0)/الإعدادات!$B$6*الإعدادات!$B$9,2))</f>
        <v/>
      </c>
      <c r="S1740" s="24" t="str">
        <f aca="false">IF(OR(B1740="",M1740=""),"",ROUND(M1740/60*IFERROR(VLOOKUP(B1740,الموظفين!$A$2:$J$501,9,FALSE()),0),2))</f>
        <v/>
      </c>
      <c r="T1740" s="17"/>
      <c r="U1740" s="23" t="str">
        <f aca="false">IF(OR(A1740="",B1740=""),"",A1740&amp;"|"&amp;B1740)</f>
        <v/>
      </c>
    </row>
    <row r="1741" customFormat="false" ht="15" hidden="false" customHeight="false" outlineLevel="0" collapsed="false">
      <c r="A1741" s="16"/>
      <c r="B1741" s="17"/>
      <c r="C1741" s="18" t="str">
        <f aca="false">IF($B1741="","",IFERROR(VLOOKUP($B1741,الموظفين!$A$2:$J$501,2,FALSE())&amp;"","⚠ كود غير موجود"))</f>
        <v/>
      </c>
      <c r="D1741" s="18" t="str">
        <f aca="false">IF($B1741="","",IFERROR(VLOOKUP($B1741,الموظفين!$A$2:$J$501,3,FALSE())&amp;"",""))</f>
        <v/>
      </c>
      <c r="E1741" s="18" t="str">
        <f aca="false">IF($B1741="","",IFERROR(VLOOKUP($B1741,الموظفين!$A$2:$J$501,5,FALSE())&amp;"",""))</f>
        <v/>
      </c>
      <c r="F1741" s="19" t="str">
        <f aca="false">IF($B1741="","",IFERROR(VLOOKUP($B1741,الموظفين!$A$2:$J$501,6,FALSE()),""))</f>
        <v/>
      </c>
      <c r="G1741" s="19" t="str">
        <f aca="false">IF($B1741="","",IFERROR(VLOOKUP($B1741,الموظفين!$A$2:$J$501,7,FALSE()),""))</f>
        <v/>
      </c>
      <c r="H1741" s="20"/>
      <c r="I1741" s="20"/>
      <c r="J1741" s="21" t="str">
        <f aca="false">IF(OR(H1741="",I1741=""),"",ROUND(MOD(I1741-H1741,1)*24,2))</f>
        <v/>
      </c>
      <c r="K1741" s="22" t="str">
        <f aca="false">IF(OR(H1741="",F1741=""),"",IF(ROUND(MAX(0,MOD(H1741-F1741+0.5,1)-0.5)*1440,0)&gt;IFERROR(VLOOKUP(E1741,الورديات!$A$2:$E$21,5,FALSE()),0),ROUND(MAX(0,MOD(H1741-F1741+0.5,1)-0.5)*1440,0),0))</f>
        <v/>
      </c>
      <c r="L1741" s="22" t="str">
        <f aca="false">IF(OR(I1741="",G1741=""),"",ROUND(MAX(0,MOD(G1741-I1741+0.5,1)-0.5)*1440,0))</f>
        <v/>
      </c>
      <c r="M1741" s="22" t="str">
        <f aca="false">IF(OR(I1741="",G1741=""),"",IF(ROUND(MAX(0,MOD(I1741-G1741+0.5,1)-0.5)*1440,0)&gt;=الإعدادات!$B$8,ROUND(MAX(0,MOD(I1741-G1741+0.5,1)-0.5)*1440,0),0))</f>
        <v/>
      </c>
      <c r="N1741" s="18" t="str">
        <f aca="false">IF(OR(A1741="",B1741=""),"",IF(COUNTIFS(الإجازات!$A$2:$A$1001,B1741,الإجازات!$D$2:$D$1001,"&lt;="&amp;A1741,الإجازات!$E$2:$E$1001,"&gt;="&amp;A1741,الإجازات!$G$2:$G$1001,"مقبولة")=0,"",LOOKUP(2,1/((الإجازات!$A$2:$A$1001=B1741)*(الإجازات!$D$2:$D$1001&lt;=A1741)*(الإجازات!$E$2:$E$1001&gt;=A1741)*(الإجازات!$G$2:$G$1001="مقبولة")),الإجازات!$C$2:$C$1001)))</f>
        <v/>
      </c>
      <c r="O1741" s="17"/>
      <c r="P1741" s="23" t="str">
        <f aca="false">IF(B1741="","",IF(ISNA(MATCH(B1741,الموظفين!$A$2:$A$501,0)),"⚠ كود غير موجود",IF(O1741&lt;&gt;"",O1741,IF(N1741&lt;&gt;"",N1741,IF(H1741="",IF(AND(A1741&lt;&gt;"",WEEKDAY(A1741)=الإعدادات!$B$11),"راحة أسبوعية","غائب"),IF(I1741="","بدون انصراف",IF(N(K1741)&gt;0,"متأخر","حاضر")))))))</f>
        <v/>
      </c>
      <c r="Q1741" s="24" t="str">
        <f aca="false">IF(B1741="","",IF(OR(P1741="غائب",P1741="غياب",P1741="إجازة بدون راتب"),IFERROR(VLOOKUP(B1741,الموظفين!$A$2:$J$501,8,FALSE()),0),0))</f>
        <v/>
      </c>
      <c r="R1741" s="24" t="str">
        <f aca="false">IF(B1741="","",ROUND((N(K1741)+N(L1741))/60*IFERROR(VLOOKUP(B1741,الموظفين!$A$2:$J$501,8,FALSE()),0)/الإعدادات!$B$6*الإعدادات!$B$9,2))</f>
        <v/>
      </c>
      <c r="S1741" s="24" t="str">
        <f aca="false">IF(OR(B1741="",M1741=""),"",ROUND(M1741/60*IFERROR(VLOOKUP(B1741,الموظفين!$A$2:$J$501,9,FALSE()),0),2))</f>
        <v/>
      </c>
      <c r="T1741" s="17"/>
      <c r="U1741" s="23" t="str">
        <f aca="false">IF(OR(A1741="",B1741=""),"",A1741&amp;"|"&amp;B1741)</f>
        <v/>
      </c>
    </row>
    <row r="1742" customFormat="false" ht="15" hidden="false" customHeight="false" outlineLevel="0" collapsed="false">
      <c r="A1742" s="16"/>
      <c r="B1742" s="17"/>
      <c r="C1742" s="18" t="str">
        <f aca="false">IF($B1742="","",IFERROR(VLOOKUP($B1742,الموظفين!$A$2:$J$501,2,FALSE())&amp;"","⚠ كود غير موجود"))</f>
        <v/>
      </c>
      <c r="D1742" s="18" t="str">
        <f aca="false">IF($B1742="","",IFERROR(VLOOKUP($B1742,الموظفين!$A$2:$J$501,3,FALSE())&amp;"",""))</f>
        <v/>
      </c>
      <c r="E1742" s="18" t="str">
        <f aca="false">IF($B1742="","",IFERROR(VLOOKUP($B1742,الموظفين!$A$2:$J$501,5,FALSE())&amp;"",""))</f>
        <v/>
      </c>
      <c r="F1742" s="19" t="str">
        <f aca="false">IF($B1742="","",IFERROR(VLOOKUP($B1742,الموظفين!$A$2:$J$501,6,FALSE()),""))</f>
        <v/>
      </c>
      <c r="G1742" s="19" t="str">
        <f aca="false">IF($B1742="","",IFERROR(VLOOKUP($B1742,الموظفين!$A$2:$J$501,7,FALSE()),""))</f>
        <v/>
      </c>
      <c r="H1742" s="20"/>
      <c r="I1742" s="20"/>
      <c r="J1742" s="21" t="str">
        <f aca="false">IF(OR(H1742="",I1742=""),"",ROUND(MOD(I1742-H1742,1)*24,2))</f>
        <v/>
      </c>
      <c r="K1742" s="22" t="str">
        <f aca="false">IF(OR(H1742="",F1742=""),"",IF(ROUND(MAX(0,MOD(H1742-F1742+0.5,1)-0.5)*1440,0)&gt;IFERROR(VLOOKUP(E1742,الورديات!$A$2:$E$21,5,FALSE()),0),ROUND(MAX(0,MOD(H1742-F1742+0.5,1)-0.5)*1440,0),0))</f>
        <v/>
      </c>
      <c r="L1742" s="22" t="str">
        <f aca="false">IF(OR(I1742="",G1742=""),"",ROUND(MAX(0,MOD(G1742-I1742+0.5,1)-0.5)*1440,0))</f>
        <v/>
      </c>
      <c r="M1742" s="22" t="str">
        <f aca="false">IF(OR(I1742="",G1742=""),"",IF(ROUND(MAX(0,MOD(I1742-G1742+0.5,1)-0.5)*1440,0)&gt;=الإعدادات!$B$8,ROUND(MAX(0,MOD(I1742-G1742+0.5,1)-0.5)*1440,0),0))</f>
        <v/>
      </c>
      <c r="N1742" s="18" t="str">
        <f aca="false">IF(OR(A1742="",B1742=""),"",IF(COUNTIFS(الإجازات!$A$2:$A$1001,B1742,الإجازات!$D$2:$D$1001,"&lt;="&amp;A1742,الإجازات!$E$2:$E$1001,"&gt;="&amp;A1742,الإجازات!$G$2:$G$1001,"مقبولة")=0,"",LOOKUP(2,1/((الإجازات!$A$2:$A$1001=B1742)*(الإجازات!$D$2:$D$1001&lt;=A1742)*(الإجازات!$E$2:$E$1001&gt;=A1742)*(الإجازات!$G$2:$G$1001="مقبولة")),الإجازات!$C$2:$C$1001)))</f>
        <v/>
      </c>
      <c r="O1742" s="17"/>
      <c r="P1742" s="23" t="str">
        <f aca="false">IF(B1742="","",IF(ISNA(MATCH(B1742,الموظفين!$A$2:$A$501,0)),"⚠ كود غير موجود",IF(O1742&lt;&gt;"",O1742,IF(N1742&lt;&gt;"",N1742,IF(H1742="",IF(AND(A1742&lt;&gt;"",WEEKDAY(A1742)=الإعدادات!$B$11),"راحة أسبوعية","غائب"),IF(I1742="","بدون انصراف",IF(N(K1742)&gt;0,"متأخر","حاضر")))))))</f>
        <v/>
      </c>
      <c r="Q1742" s="24" t="str">
        <f aca="false">IF(B1742="","",IF(OR(P1742="غائب",P1742="غياب",P1742="إجازة بدون راتب"),IFERROR(VLOOKUP(B1742,الموظفين!$A$2:$J$501,8,FALSE()),0),0))</f>
        <v/>
      </c>
      <c r="R1742" s="24" t="str">
        <f aca="false">IF(B1742="","",ROUND((N(K1742)+N(L1742))/60*IFERROR(VLOOKUP(B1742,الموظفين!$A$2:$J$501,8,FALSE()),0)/الإعدادات!$B$6*الإعدادات!$B$9,2))</f>
        <v/>
      </c>
      <c r="S1742" s="24" t="str">
        <f aca="false">IF(OR(B1742="",M1742=""),"",ROUND(M1742/60*IFERROR(VLOOKUP(B1742,الموظفين!$A$2:$J$501,9,FALSE()),0),2))</f>
        <v/>
      </c>
      <c r="T1742" s="17"/>
      <c r="U1742" s="23" t="str">
        <f aca="false">IF(OR(A1742="",B1742=""),"",A1742&amp;"|"&amp;B1742)</f>
        <v/>
      </c>
    </row>
    <row r="1743" customFormat="false" ht="15" hidden="false" customHeight="false" outlineLevel="0" collapsed="false">
      <c r="A1743" s="16"/>
      <c r="B1743" s="17"/>
      <c r="C1743" s="18" t="str">
        <f aca="false">IF($B1743="","",IFERROR(VLOOKUP($B1743,الموظفين!$A$2:$J$501,2,FALSE())&amp;"","⚠ كود غير موجود"))</f>
        <v/>
      </c>
      <c r="D1743" s="18" t="str">
        <f aca="false">IF($B1743="","",IFERROR(VLOOKUP($B1743,الموظفين!$A$2:$J$501,3,FALSE())&amp;"",""))</f>
        <v/>
      </c>
      <c r="E1743" s="18" t="str">
        <f aca="false">IF($B1743="","",IFERROR(VLOOKUP($B1743,الموظفين!$A$2:$J$501,5,FALSE())&amp;"",""))</f>
        <v/>
      </c>
      <c r="F1743" s="19" t="str">
        <f aca="false">IF($B1743="","",IFERROR(VLOOKUP($B1743,الموظفين!$A$2:$J$501,6,FALSE()),""))</f>
        <v/>
      </c>
      <c r="G1743" s="19" t="str">
        <f aca="false">IF($B1743="","",IFERROR(VLOOKUP($B1743,الموظفين!$A$2:$J$501,7,FALSE()),""))</f>
        <v/>
      </c>
      <c r="H1743" s="20"/>
      <c r="I1743" s="20"/>
      <c r="J1743" s="21" t="str">
        <f aca="false">IF(OR(H1743="",I1743=""),"",ROUND(MOD(I1743-H1743,1)*24,2))</f>
        <v/>
      </c>
      <c r="K1743" s="22" t="str">
        <f aca="false">IF(OR(H1743="",F1743=""),"",IF(ROUND(MAX(0,MOD(H1743-F1743+0.5,1)-0.5)*1440,0)&gt;IFERROR(VLOOKUP(E1743,الورديات!$A$2:$E$21,5,FALSE()),0),ROUND(MAX(0,MOD(H1743-F1743+0.5,1)-0.5)*1440,0),0))</f>
        <v/>
      </c>
      <c r="L1743" s="22" t="str">
        <f aca="false">IF(OR(I1743="",G1743=""),"",ROUND(MAX(0,MOD(G1743-I1743+0.5,1)-0.5)*1440,0))</f>
        <v/>
      </c>
      <c r="M1743" s="22" t="str">
        <f aca="false">IF(OR(I1743="",G1743=""),"",IF(ROUND(MAX(0,MOD(I1743-G1743+0.5,1)-0.5)*1440,0)&gt;=الإعدادات!$B$8,ROUND(MAX(0,MOD(I1743-G1743+0.5,1)-0.5)*1440,0),0))</f>
        <v/>
      </c>
      <c r="N1743" s="18" t="str">
        <f aca="false">IF(OR(A1743="",B1743=""),"",IF(COUNTIFS(الإجازات!$A$2:$A$1001,B1743,الإجازات!$D$2:$D$1001,"&lt;="&amp;A1743,الإجازات!$E$2:$E$1001,"&gt;="&amp;A1743,الإجازات!$G$2:$G$1001,"مقبولة")=0,"",LOOKUP(2,1/((الإجازات!$A$2:$A$1001=B1743)*(الإجازات!$D$2:$D$1001&lt;=A1743)*(الإجازات!$E$2:$E$1001&gt;=A1743)*(الإجازات!$G$2:$G$1001="مقبولة")),الإجازات!$C$2:$C$1001)))</f>
        <v/>
      </c>
      <c r="O1743" s="17"/>
      <c r="P1743" s="23" t="str">
        <f aca="false">IF(B1743="","",IF(ISNA(MATCH(B1743,الموظفين!$A$2:$A$501,0)),"⚠ كود غير موجود",IF(O1743&lt;&gt;"",O1743,IF(N1743&lt;&gt;"",N1743,IF(H1743="",IF(AND(A1743&lt;&gt;"",WEEKDAY(A1743)=الإعدادات!$B$11),"راحة أسبوعية","غائب"),IF(I1743="","بدون انصراف",IF(N(K1743)&gt;0,"متأخر","حاضر")))))))</f>
        <v/>
      </c>
      <c r="Q1743" s="24" t="str">
        <f aca="false">IF(B1743="","",IF(OR(P1743="غائب",P1743="غياب",P1743="إجازة بدون راتب"),IFERROR(VLOOKUP(B1743,الموظفين!$A$2:$J$501,8,FALSE()),0),0))</f>
        <v/>
      </c>
      <c r="R1743" s="24" t="str">
        <f aca="false">IF(B1743="","",ROUND((N(K1743)+N(L1743))/60*IFERROR(VLOOKUP(B1743,الموظفين!$A$2:$J$501,8,FALSE()),0)/الإعدادات!$B$6*الإعدادات!$B$9,2))</f>
        <v/>
      </c>
      <c r="S1743" s="24" t="str">
        <f aca="false">IF(OR(B1743="",M1743=""),"",ROUND(M1743/60*IFERROR(VLOOKUP(B1743,الموظفين!$A$2:$J$501,9,FALSE()),0),2))</f>
        <v/>
      </c>
      <c r="T1743" s="17"/>
      <c r="U1743" s="23" t="str">
        <f aca="false">IF(OR(A1743="",B1743=""),"",A1743&amp;"|"&amp;B1743)</f>
        <v/>
      </c>
    </row>
    <row r="1744" customFormat="false" ht="15" hidden="false" customHeight="false" outlineLevel="0" collapsed="false">
      <c r="A1744" s="16"/>
      <c r="B1744" s="17"/>
      <c r="C1744" s="18" t="str">
        <f aca="false">IF($B1744="","",IFERROR(VLOOKUP($B1744,الموظفين!$A$2:$J$501,2,FALSE())&amp;"","⚠ كود غير موجود"))</f>
        <v/>
      </c>
      <c r="D1744" s="18" t="str">
        <f aca="false">IF($B1744="","",IFERROR(VLOOKUP($B1744,الموظفين!$A$2:$J$501,3,FALSE())&amp;"",""))</f>
        <v/>
      </c>
      <c r="E1744" s="18" t="str">
        <f aca="false">IF($B1744="","",IFERROR(VLOOKUP($B1744,الموظفين!$A$2:$J$501,5,FALSE())&amp;"",""))</f>
        <v/>
      </c>
      <c r="F1744" s="19" t="str">
        <f aca="false">IF($B1744="","",IFERROR(VLOOKUP($B1744,الموظفين!$A$2:$J$501,6,FALSE()),""))</f>
        <v/>
      </c>
      <c r="G1744" s="19" t="str">
        <f aca="false">IF($B1744="","",IFERROR(VLOOKUP($B1744,الموظفين!$A$2:$J$501,7,FALSE()),""))</f>
        <v/>
      </c>
      <c r="H1744" s="20"/>
      <c r="I1744" s="20"/>
      <c r="J1744" s="21" t="str">
        <f aca="false">IF(OR(H1744="",I1744=""),"",ROUND(MOD(I1744-H1744,1)*24,2))</f>
        <v/>
      </c>
      <c r="K1744" s="22" t="str">
        <f aca="false">IF(OR(H1744="",F1744=""),"",IF(ROUND(MAX(0,MOD(H1744-F1744+0.5,1)-0.5)*1440,0)&gt;IFERROR(VLOOKUP(E1744,الورديات!$A$2:$E$21,5,FALSE()),0),ROUND(MAX(0,MOD(H1744-F1744+0.5,1)-0.5)*1440,0),0))</f>
        <v/>
      </c>
      <c r="L1744" s="22" t="str">
        <f aca="false">IF(OR(I1744="",G1744=""),"",ROUND(MAX(0,MOD(G1744-I1744+0.5,1)-0.5)*1440,0))</f>
        <v/>
      </c>
      <c r="M1744" s="22" t="str">
        <f aca="false">IF(OR(I1744="",G1744=""),"",IF(ROUND(MAX(0,MOD(I1744-G1744+0.5,1)-0.5)*1440,0)&gt;=الإعدادات!$B$8,ROUND(MAX(0,MOD(I1744-G1744+0.5,1)-0.5)*1440,0),0))</f>
        <v/>
      </c>
      <c r="N1744" s="18" t="str">
        <f aca="false">IF(OR(A1744="",B1744=""),"",IF(COUNTIFS(الإجازات!$A$2:$A$1001,B1744,الإجازات!$D$2:$D$1001,"&lt;="&amp;A1744,الإجازات!$E$2:$E$1001,"&gt;="&amp;A1744,الإجازات!$G$2:$G$1001,"مقبولة")=0,"",LOOKUP(2,1/((الإجازات!$A$2:$A$1001=B1744)*(الإجازات!$D$2:$D$1001&lt;=A1744)*(الإجازات!$E$2:$E$1001&gt;=A1744)*(الإجازات!$G$2:$G$1001="مقبولة")),الإجازات!$C$2:$C$1001)))</f>
        <v/>
      </c>
      <c r="O1744" s="17"/>
      <c r="P1744" s="23" t="str">
        <f aca="false">IF(B1744="","",IF(ISNA(MATCH(B1744,الموظفين!$A$2:$A$501,0)),"⚠ كود غير موجود",IF(O1744&lt;&gt;"",O1744,IF(N1744&lt;&gt;"",N1744,IF(H1744="",IF(AND(A1744&lt;&gt;"",WEEKDAY(A1744)=الإعدادات!$B$11),"راحة أسبوعية","غائب"),IF(I1744="","بدون انصراف",IF(N(K1744)&gt;0,"متأخر","حاضر")))))))</f>
        <v/>
      </c>
      <c r="Q1744" s="24" t="str">
        <f aca="false">IF(B1744="","",IF(OR(P1744="غائب",P1744="غياب",P1744="إجازة بدون راتب"),IFERROR(VLOOKUP(B1744,الموظفين!$A$2:$J$501,8,FALSE()),0),0))</f>
        <v/>
      </c>
      <c r="R1744" s="24" t="str">
        <f aca="false">IF(B1744="","",ROUND((N(K1744)+N(L1744))/60*IFERROR(VLOOKUP(B1744,الموظفين!$A$2:$J$501,8,FALSE()),0)/الإعدادات!$B$6*الإعدادات!$B$9,2))</f>
        <v/>
      </c>
      <c r="S1744" s="24" t="str">
        <f aca="false">IF(OR(B1744="",M1744=""),"",ROUND(M1744/60*IFERROR(VLOOKUP(B1744,الموظفين!$A$2:$J$501,9,FALSE()),0),2))</f>
        <v/>
      </c>
      <c r="T1744" s="17"/>
      <c r="U1744" s="23" t="str">
        <f aca="false">IF(OR(A1744="",B1744=""),"",A1744&amp;"|"&amp;B1744)</f>
        <v/>
      </c>
    </row>
    <row r="1745" customFormat="false" ht="15" hidden="false" customHeight="false" outlineLevel="0" collapsed="false">
      <c r="A1745" s="16"/>
      <c r="B1745" s="17"/>
      <c r="C1745" s="18" t="str">
        <f aca="false">IF($B1745="","",IFERROR(VLOOKUP($B1745,الموظفين!$A$2:$J$501,2,FALSE())&amp;"","⚠ كود غير موجود"))</f>
        <v/>
      </c>
      <c r="D1745" s="18" t="str">
        <f aca="false">IF($B1745="","",IFERROR(VLOOKUP($B1745,الموظفين!$A$2:$J$501,3,FALSE())&amp;"",""))</f>
        <v/>
      </c>
      <c r="E1745" s="18" t="str">
        <f aca="false">IF($B1745="","",IFERROR(VLOOKUP($B1745,الموظفين!$A$2:$J$501,5,FALSE())&amp;"",""))</f>
        <v/>
      </c>
      <c r="F1745" s="19" t="str">
        <f aca="false">IF($B1745="","",IFERROR(VLOOKUP($B1745,الموظفين!$A$2:$J$501,6,FALSE()),""))</f>
        <v/>
      </c>
      <c r="G1745" s="19" t="str">
        <f aca="false">IF($B1745="","",IFERROR(VLOOKUP($B1745,الموظفين!$A$2:$J$501,7,FALSE()),""))</f>
        <v/>
      </c>
      <c r="H1745" s="20"/>
      <c r="I1745" s="20"/>
      <c r="J1745" s="21" t="str">
        <f aca="false">IF(OR(H1745="",I1745=""),"",ROUND(MOD(I1745-H1745,1)*24,2))</f>
        <v/>
      </c>
      <c r="K1745" s="22" t="str">
        <f aca="false">IF(OR(H1745="",F1745=""),"",IF(ROUND(MAX(0,MOD(H1745-F1745+0.5,1)-0.5)*1440,0)&gt;IFERROR(VLOOKUP(E1745,الورديات!$A$2:$E$21,5,FALSE()),0),ROUND(MAX(0,MOD(H1745-F1745+0.5,1)-0.5)*1440,0),0))</f>
        <v/>
      </c>
      <c r="L1745" s="22" t="str">
        <f aca="false">IF(OR(I1745="",G1745=""),"",ROUND(MAX(0,MOD(G1745-I1745+0.5,1)-0.5)*1440,0))</f>
        <v/>
      </c>
      <c r="M1745" s="22" t="str">
        <f aca="false">IF(OR(I1745="",G1745=""),"",IF(ROUND(MAX(0,MOD(I1745-G1745+0.5,1)-0.5)*1440,0)&gt;=الإعدادات!$B$8,ROUND(MAX(0,MOD(I1745-G1745+0.5,1)-0.5)*1440,0),0))</f>
        <v/>
      </c>
      <c r="N1745" s="18" t="str">
        <f aca="false">IF(OR(A1745="",B1745=""),"",IF(COUNTIFS(الإجازات!$A$2:$A$1001,B1745,الإجازات!$D$2:$D$1001,"&lt;="&amp;A1745,الإجازات!$E$2:$E$1001,"&gt;="&amp;A1745,الإجازات!$G$2:$G$1001,"مقبولة")=0,"",LOOKUP(2,1/((الإجازات!$A$2:$A$1001=B1745)*(الإجازات!$D$2:$D$1001&lt;=A1745)*(الإجازات!$E$2:$E$1001&gt;=A1745)*(الإجازات!$G$2:$G$1001="مقبولة")),الإجازات!$C$2:$C$1001)))</f>
        <v/>
      </c>
      <c r="O1745" s="17"/>
      <c r="P1745" s="23" t="str">
        <f aca="false">IF(B1745="","",IF(ISNA(MATCH(B1745,الموظفين!$A$2:$A$501,0)),"⚠ كود غير موجود",IF(O1745&lt;&gt;"",O1745,IF(N1745&lt;&gt;"",N1745,IF(H1745="",IF(AND(A1745&lt;&gt;"",WEEKDAY(A1745)=الإعدادات!$B$11),"راحة أسبوعية","غائب"),IF(I1745="","بدون انصراف",IF(N(K1745)&gt;0,"متأخر","حاضر")))))))</f>
        <v/>
      </c>
      <c r="Q1745" s="24" t="str">
        <f aca="false">IF(B1745="","",IF(OR(P1745="غائب",P1745="غياب",P1745="إجازة بدون راتب"),IFERROR(VLOOKUP(B1745,الموظفين!$A$2:$J$501,8,FALSE()),0),0))</f>
        <v/>
      </c>
      <c r="R1745" s="24" t="str">
        <f aca="false">IF(B1745="","",ROUND((N(K1745)+N(L1745))/60*IFERROR(VLOOKUP(B1745,الموظفين!$A$2:$J$501,8,FALSE()),0)/الإعدادات!$B$6*الإعدادات!$B$9,2))</f>
        <v/>
      </c>
      <c r="S1745" s="24" t="str">
        <f aca="false">IF(OR(B1745="",M1745=""),"",ROUND(M1745/60*IFERROR(VLOOKUP(B1745,الموظفين!$A$2:$J$501,9,FALSE()),0),2))</f>
        <v/>
      </c>
      <c r="T1745" s="17"/>
      <c r="U1745" s="23" t="str">
        <f aca="false">IF(OR(A1745="",B1745=""),"",A1745&amp;"|"&amp;B1745)</f>
        <v/>
      </c>
    </row>
    <row r="1746" customFormat="false" ht="15" hidden="false" customHeight="false" outlineLevel="0" collapsed="false">
      <c r="A1746" s="16"/>
      <c r="B1746" s="17"/>
      <c r="C1746" s="18" t="str">
        <f aca="false">IF($B1746="","",IFERROR(VLOOKUP($B1746,الموظفين!$A$2:$J$501,2,FALSE())&amp;"","⚠ كود غير موجود"))</f>
        <v/>
      </c>
      <c r="D1746" s="18" t="str">
        <f aca="false">IF($B1746="","",IFERROR(VLOOKUP($B1746,الموظفين!$A$2:$J$501,3,FALSE())&amp;"",""))</f>
        <v/>
      </c>
      <c r="E1746" s="18" t="str">
        <f aca="false">IF($B1746="","",IFERROR(VLOOKUP($B1746,الموظفين!$A$2:$J$501,5,FALSE())&amp;"",""))</f>
        <v/>
      </c>
      <c r="F1746" s="19" t="str">
        <f aca="false">IF($B1746="","",IFERROR(VLOOKUP($B1746,الموظفين!$A$2:$J$501,6,FALSE()),""))</f>
        <v/>
      </c>
      <c r="G1746" s="19" t="str">
        <f aca="false">IF($B1746="","",IFERROR(VLOOKUP($B1746,الموظفين!$A$2:$J$501,7,FALSE()),""))</f>
        <v/>
      </c>
      <c r="H1746" s="20"/>
      <c r="I1746" s="20"/>
      <c r="J1746" s="21" t="str">
        <f aca="false">IF(OR(H1746="",I1746=""),"",ROUND(MOD(I1746-H1746,1)*24,2))</f>
        <v/>
      </c>
      <c r="K1746" s="22" t="str">
        <f aca="false">IF(OR(H1746="",F1746=""),"",IF(ROUND(MAX(0,MOD(H1746-F1746+0.5,1)-0.5)*1440,0)&gt;IFERROR(VLOOKUP(E1746,الورديات!$A$2:$E$21,5,FALSE()),0),ROUND(MAX(0,MOD(H1746-F1746+0.5,1)-0.5)*1440,0),0))</f>
        <v/>
      </c>
      <c r="L1746" s="22" t="str">
        <f aca="false">IF(OR(I1746="",G1746=""),"",ROUND(MAX(0,MOD(G1746-I1746+0.5,1)-0.5)*1440,0))</f>
        <v/>
      </c>
      <c r="M1746" s="22" t="str">
        <f aca="false">IF(OR(I1746="",G1746=""),"",IF(ROUND(MAX(0,MOD(I1746-G1746+0.5,1)-0.5)*1440,0)&gt;=الإعدادات!$B$8,ROUND(MAX(0,MOD(I1746-G1746+0.5,1)-0.5)*1440,0),0))</f>
        <v/>
      </c>
      <c r="N1746" s="18" t="str">
        <f aca="false">IF(OR(A1746="",B1746=""),"",IF(COUNTIFS(الإجازات!$A$2:$A$1001,B1746,الإجازات!$D$2:$D$1001,"&lt;="&amp;A1746,الإجازات!$E$2:$E$1001,"&gt;="&amp;A1746,الإجازات!$G$2:$G$1001,"مقبولة")=0,"",LOOKUP(2,1/((الإجازات!$A$2:$A$1001=B1746)*(الإجازات!$D$2:$D$1001&lt;=A1746)*(الإجازات!$E$2:$E$1001&gt;=A1746)*(الإجازات!$G$2:$G$1001="مقبولة")),الإجازات!$C$2:$C$1001)))</f>
        <v/>
      </c>
      <c r="O1746" s="17"/>
      <c r="P1746" s="23" t="str">
        <f aca="false">IF(B1746="","",IF(ISNA(MATCH(B1746,الموظفين!$A$2:$A$501,0)),"⚠ كود غير موجود",IF(O1746&lt;&gt;"",O1746,IF(N1746&lt;&gt;"",N1746,IF(H1746="",IF(AND(A1746&lt;&gt;"",WEEKDAY(A1746)=الإعدادات!$B$11),"راحة أسبوعية","غائب"),IF(I1746="","بدون انصراف",IF(N(K1746)&gt;0,"متأخر","حاضر")))))))</f>
        <v/>
      </c>
      <c r="Q1746" s="24" t="str">
        <f aca="false">IF(B1746="","",IF(OR(P1746="غائب",P1746="غياب",P1746="إجازة بدون راتب"),IFERROR(VLOOKUP(B1746,الموظفين!$A$2:$J$501,8,FALSE()),0),0))</f>
        <v/>
      </c>
      <c r="R1746" s="24" t="str">
        <f aca="false">IF(B1746="","",ROUND((N(K1746)+N(L1746))/60*IFERROR(VLOOKUP(B1746,الموظفين!$A$2:$J$501,8,FALSE()),0)/الإعدادات!$B$6*الإعدادات!$B$9,2))</f>
        <v/>
      </c>
      <c r="S1746" s="24" t="str">
        <f aca="false">IF(OR(B1746="",M1746=""),"",ROUND(M1746/60*IFERROR(VLOOKUP(B1746,الموظفين!$A$2:$J$501,9,FALSE()),0),2))</f>
        <v/>
      </c>
      <c r="T1746" s="17"/>
      <c r="U1746" s="23" t="str">
        <f aca="false">IF(OR(A1746="",B1746=""),"",A1746&amp;"|"&amp;B1746)</f>
        <v/>
      </c>
    </row>
    <row r="1747" customFormat="false" ht="15" hidden="false" customHeight="false" outlineLevel="0" collapsed="false">
      <c r="A1747" s="16"/>
      <c r="B1747" s="17"/>
      <c r="C1747" s="18" t="str">
        <f aca="false">IF($B1747="","",IFERROR(VLOOKUP($B1747,الموظفين!$A$2:$J$501,2,FALSE())&amp;"","⚠ كود غير موجود"))</f>
        <v/>
      </c>
      <c r="D1747" s="18" t="str">
        <f aca="false">IF($B1747="","",IFERROR(VLOOKUP($B1747,الموظفين!$A$2:$J$501,3,FALSE())&amp;"",""))</f>
        <v/>
      </c>
      <c r="E1747" s="18" t="str">
        <f aca="false">IF($B1747="","",IFERROR(VLOOKUP($B1747,الموظفين!$A$2:$J$501,5,FALSE())&amp;"",""))</f>
        <v/>
      </c>
      <c r="F1747" s="19" t="str">
        <f aca="false">IF($B1747="","",IFERROR(VLOOKUP($B1747,الموظفين!$A$2:$J$501,6,FALSE()),""))</f>
        <v/>
      </c>
      <c r="G1747" s="19" t="str">
        <f aca="false">IF($B1747="","",IFERROR(VLOOKUP($B1747,الموظفين!$A$2:$J$501,7,FALSE()),""))</f>
        <v/>
      </c>
      <c r="H1747" s="20"/>
      <c r="I1747" s="20"/>
      <c r="J1747" s="21" t="str">
        <f aca="false">IF(OR(H1747="",I1747=""),"",ROUND(MOD(I1747-H1747,1)*24,2))</f>
        <v/>
      </c>
      <c r="K1747" s="22" t="str">
        <f aca="false">IF(OR(H1747="",F1747=""),"",IF(ROUND(MAX(0,MOD(H1747-F1747+0.5,1)-0.5)*1440,0)&gt;IFERROR(VLOOKUP(E1747,الورديات!$A$2:$E$21,5,FALSE()),0),ROUND(MAX(0,MOD(H1747-F1747+0.5,1)-0.5)*1440,0),0))</f>
        <v/>
      </c>
      <c r="L1747" s="22" t="str">
        <f aca="false">IF(OR(I1747="",G1747=""),"",ROUND(MAX(0,MOD(G1747-I1747+0.5,1)-0.5)*1440,0))</f>
        <v/>
      </c>
      <c r="M1747" s="22" t="str">
        <f aca="false">IF(OR(I1747="",G1747=""),"",IF(ROUND(MAX(0,MOD(I1747-G1747+0.5,1)-0.5)*1440,0)&gt;=الإعدادات!$B$8,ROUND(MAX(0,MOD(I1747-G1747+0.5,1)-0.5)*1440,0),0))</f>
        <v/>
      </c>
      <c r="N1747" s="18" t="str">
        <f aca="false">IF(OR(A1747="",B1747=""),"",IF(COUNTIFS(الإجازات!$A$2:$A$1001,B1747,الإجازات!$D$2:$D$1001,"&lt;="&amp;A1747,الإجازات!$E$2:$E$1001,"&gt;="&amp;A1747,الإجازات!$G$2:$G$1001,"مقبولة")=0,"",LOOKUP(2,1/((الإجازات!$A$2:$A$1001=B1747)*(الإجازات!$D$2:$D$1001&lt;=A1747)*(الإجازات!$E$2:$E$1001&gt;=A1747)*(الإجازات!$G$2:$G$1001="مقبولة")),الإجازات!$C$2:$C$1001)))</f>
        <v/>
      </c>
      <c r="O1747" s="17"/>
      <c r="P1747" s="23" t="str">
        <f aca="false">IF(B1747="","",IF(ISNA(MATCH(B1747,الموظفين!$A$2:$A$501,0)),"⚠ كود غير موجود",IF(O1747&lt;&gt;"",O1747,IF(N1747&lt;&gt;"",N1747,IF(H1747="",IF(AND(A1747&lt;&gt;"",WEEKDAY(A1747)=الإعدادات!$B$11),"راحة أسبوعية","غائب"),IF(I1747="","بدون انصراف",IF(N(K1747)&gt;0,"متأخر","حاضر")))))))</f>
        <v/>
      </c>
      <c r="Q1747" s="24" t="str">
        <f aca="false">IF(B1747="","",IF(OR(P1747="غائب",P1747="غياب",P1747="إجازة بدون راتب"),IFERROR(VLOOKUP(B1747,الموظفين!$A$2:$J$501,8,FALSE()),0),0))</f>
        <v/>
      </c>
      <c r="R1747" s="24" t="str">
        <f aca="false">IF(B1747="","",ROUND((N(K1747)+N(L1747))/60*IFERROR(VLOOKUP(B1747,الموظفين!$A$2:$J$501,8,FALSE()),0)/الإعدادات!$B$6*الإعدادات!$B$9,2))</f>
        <v/>
      </c>
      <c r="S1747" s="24" t="str">
        <f aca="false">IF(OR(B1747="",M1747=""),"",ROUND(M1747/60*IFERROR(VLOOKUP(B1747,الموظفين!$A$2:$J$501,9,FALSE()),0),2))</f>
        <v/>
      </c>
      <c r="T1747" s="17"/>
      <c r="U1747" s="23" t="str">
        <f aca="false">IF(OR(A1747="",B1747=""),"",A1747&amp;"|"&amp;B1747)</f>
        <v/>
      </c>
    </row>
    <row r="1748" customFormat="false" ht="15" hidden="false" customHeight="false" outlineLevel="0" collapsed="false">
      <c r="A1748" s="16"/>
      <c r="B1748" s="17"/>
      <c r="C1748" s="18" t="str">
        <f aca="false">IF($B1748="","",IFERROR(VLOOKUP($B1748,الموظفين!$A$2:$J$501,2,FALSE())&amp;"","⚠ كود غير موجود"))</f>
        <v/>
      </c>
      <c r="D1748" s="18" t="str">
        <f aca="false">IF($B1748="","",IFERROR(VLOOKUP($B1748,الموظفين!$A$2:$J$501,3,FALSE())&amp;"",""))</f>
        <v/>
      </c>
      <c r="E1748" s="18" t="str">
        <f aca="false">IF($B1748="","",IFERROR(VLOOKUP($B1748,الموظفين!$A$2:$J$501,5,FALSE())&amp;"",""))</f>
        <v/>
      </c>
      <c r="F1748" s="19" t="str">
        <f aca="false">IF($B1748="","",IFERROR(VLOOKUP($B1748,الموظفين!$A$2:$J$501,6,FALSE()),""))</f>
        <v/>
      </c>
      <c r="G1748" s="19" t="str">
        <f aca="false">IF($B1748="","",IFERROR(VLOOKUP($B1748,الموظفين!$A$2:$J$501,7,FALSE()),""))</f>
        <v/>
      </c>
      <c r="H1748" s="20"/>
      <c r="I1748" s="20"/>
      <c r="J1748" s="21" t="str">
        <f aca="false">IF(OR(H1748="",I1748=""),"",ROUND(MOD(I1748-H1748,1)*24,2))</f>
        <v/>
      </c>
      <c r="K1748" s="22" t="str">
        <f aca="false">IF(OR(H1748="",F1748=""),"",IF(ROUND(MAX(0,MOD(H1748-F1748+0.5,1)-0.5)*1440,0)&gt;IFERROR(VLOOKUP(E1748,الورديات!$A$2:$E$21,5,FALSE()),0),ROUND(MAX(0,MOD(H1748-F1748+0.5,1)-0.5)*1440,0),0))</f>
        <v/>
      </c>
      <c r="L1748" s="22" t="str">
        <f aca="false">IF(OR(I1748="",G1748=""),"",ROUND(MAX(0,MOD(G1748-I1748+0.5,1)-0.5)*1440,0))</f>
        <v/>
      </c>
      <c r="M1748" s="22" t="str">
        <f aca="false">IF(OR(I1748="",G1748=""),"",IF(ROUND(MAX(0,MOD(I1748-G1748+0.5,1)-0.5)*1440,0)&gt;=الإعدادات!$B$8,ROUND(MAX(0,MOD(I1748-G1748+0.5,1)-0.5)*1440,0),0))</f>
        <v/>
      </c>
      <c r="N1748" s="18" t="str">
        <f aca="false">IF(OR(A1748="",B1748=""),"",IF(COUNTIFS(الإجازات!$A$2:$A$1001,B1748,الإجازات!$D$2:$D$1001,"&lt;="&amp;A1748,الإجازات!$E$2:$E$1001,"&gt;="&amp;A1748,الإجازات!$G$2:$G$1001,"مقبولة")=0,"",LOOKUP(2,1/((الإجازات!$A$2:$A$1001=B1748)*(الإجازات!$D$2:$D$1001&lt;=A1748)*(الإجازات!$E$2:$E$1001&gt;=A1748)*(الإجازات!$G$2:$G$1001="مقبولة")),الإجازات!$C$2:$C$1001)))</f>
        <v/>
      </c>
      <c r="O1748" s="17"/>
      <c r="P1748" s="23" t="str">
        <f aca="false">IF(B1748="","",IF(ISNA(MATCH(B1748,الموظفين!$A$2:$A$501,0)),"⚠ كود غير موجود",IF(O1748&lt;&gt;"",O1748,IF(N1748&lt;&gt;"",N1748,IF(H1748="",IF(AND(A1748&lt;&gt;"",WEEKDAY(A1748)=الإعدادات!$B$11),"راحة أسبوعية","غائب"),IF(I1748="","بدون انصراف",IF(N(K1748)&gt;0,"متأخر","حاضر")))))))</f>
        <v/>
      </c>
      <c r="Q1748" s="24" t="str">
        <f aca="false">IF(B1748="","",IF(OR(P1748="غائب",P1748="غياب",P1748="إجازة بدون راتب"),IFERROR(VLOOKUP(B1748,الموظفين!$A$2:$J$501,8,FALSE()),0),0))</f>
        <v/>
      </c>
      <c r="R1748" s="24" t="str">
        <f aca="false">IF(B1748="","",ROUND((N(K1748)+N(L1748))/60*IFERROR(VLOOKUP(B1748,الموظفين!$A$2:$J$501,8,FALSE()),0)/الإعدادات!$B$6*الإعدادات!$B$9,2))</f>
        <v/>
      </c>
      <c r="S1748" s="24" t="str">
        <f aca="false">IF(OR(B1748="",M1748=""),"",ROUND(M1748/60*IFERROR(VLOOKUP(B1748,الموظفين!$A$2:$J$501,9,FALSE()),0),2))</f>
        <v/>
      </c>
      <c r="T1748" s="17"/>
      <c r="U1748" s="23" t="str">
        <f aca="false">IF(OR(A1748="",B1748=""),"",A1748&amp;"|"&amp;B1748)</f>
        <v/>
      </c>
    </row>
    <row r="1749" customFormat="false" ht="15" hidden="false" customHeight="false" outlineLevel="0" collapsed="false">
      <c r="A1749" s="16"/>
      <c r="B1749" s="17"/>
      <c r="C1749" s="18" t="str">
        <f aca="false">IF($B1749="","",IFERROR(VLOOKUP($B1749,الموظفين!$A$2:$J$501,2,FALSE())&amp;"","⚠ كود غير موجود"))</f>
        <v/>
      </c>
      <c r="D1749" s="18" t="str">
        <f aca="false">IF($B1749="","",IFERROR(VLOOKUP($B1749,الموظفين!$A$2:$J$501,3,FALSE())&amp;"",""))</f>
        <v/>
      </c>
      <c r="E1749" s="18" t="str">
        <f aca="false">IF($B1749="","",IFERROR(VLOOKUP($B1749,الموظفين!$A$2:$J$501,5,FALSE())&amp;"",""))</f>
        <v/>
      </c>
      <c r="F1749" s="19" t="str">
        <f aca="false">IF($B1749="","",IFERROR(VLOOKUP($B1749,الموظفين!$A$2:$J$501,6,FALSE()),""))</f>
        <v/>
      </c>
      <c r="G1749" s="19" t="str">
        <f aca="false">IF($B1749="","",IFERROR(VLOOKUP($B1749,الموظفين!$A$2:$J$501,7,FALSE()),""))</f>
        <v/>
      </c>
      <c r="H1749" s="20"/>
      <c r="I1749" s="20"/>
      <c r="J1749" s="21" t="str">
        <f aca="false">IF(OR(H1749="",I1749=""),"",ROUND(MOD(I1749-H1749,1)*24,2))</f>
        <v/>
      </c>
      <c r="K1749" s="22" t="str">
        <f aca="false">IF(OR(H1749="",F1749=""),"",IF(ROUND(MAX(0,MOD(H1749-F1749+0.5,1)-0.5)*1440,0)&gt;IFERROR(VLOOKUP(E1749,الورديات!$A$2:$E$21,5,FALSE()),0),ROUND(MAX(0,MOD(H1749-F1749+0.5,1)-0.5)*1440,0),0))</f>
        <v/>
      </c>
      <c r="L1749" s="22" t="str">
        <f aca="false">IF(OR(I1749="",G1749=""),"",ROUND(MAX(0,MOD(G1749-I1749+0.5,1)-0.5)*1440,0))</f>
        <v/>
      </c>
      <c r="M1749" s="22" t="str">
        <f aca="false">IF(OR(I1749="",G1749=""),"",IF(ROUND(MAX(0,MOD(I1749-G1749+0.5,1)-0.5)*1440,0)&gt;=الإعدادات!$B$8,ROUND(MAX(0,MOD(I1749-G1749+0.5,1)-0.5)*1440,0),0))</f>
        <v/>
      </c>
      <c r="N1749" s="18" t="str">
        <f aca="false">IF(OR(A1749="",B1749=""),"",IF(COUNTIFS(الإجازات!$A$2:$A$1001,B1749,الإجازات!$D$2:$D$1001,"&lt;="&amp;A1749,الإجازات!$E$2:$E$1001,"&gt;="&amp;A1749,الإجازات!$G$2:$G$1001,"مقبولة")=0,"",LOOKUP(2,1/((الإجازات!$A$2:$A$1001=B1749)*(الإجازات!$D$2:$D$1001&lt;=A1749)*(الإجازات!$E$2:$E$1001&gt;=A1749)*(الإجازات!$G$2:$G$1001="مقبولة")),الإجازات!$C$2:$C$1001)))</f>
        <v/>
      </c>
      <c r="O1749" s="17"/>
      <c r="P1749" s="23" t="str">
        <f aca="false">IF(B1749="","",IF(ISNA(MATCH(B1749,الموظفين!$A$2:$A$501,0)),"⚠ كود غير موجود",IF(O1749&lt;&gt;"",O1749,IF(N1749&lt;&gt;"",N1749,IF(H1749="",IF(AND(A1749&lt;&gt;"",WEEKDAY(A1749)=الإعدادات!$B$11),"راحة أسبوعية","غائب"),IF(I1749="","بدون انصراف",IF(N(K1749)&gt;0,"متأخر","حاضر")))))))</f>
        <v/>
      </c>
      <c r="Q1749" s="24" t="str">
        <f aca="false">IF(B1749="","",IF(OR(P1749="غائب",P1749="غياب",P1749="إجازة بدون راتب"),IFERROR(VLOOKUP(B1749,الموظفين!$A$2:$J$501,8,FALSE()),0),0))</f>
        <v/>
      </c>
      <c r="R1749" s="24" t="str">
        <f aca="false">IF(B1749="","",ROUND((N(K1749)+N(L1749))/60*IFERROR(VLOOKUP(B1749,الموظفين!$A$2:$J$501,8,FALSE()),0)/الإعدادات!$B$6*الإعدادات!$B$9,2))</f>
        <v/>
      </c>
      <c r="S1749" s="24" t="str">
        <f aca="false">IF(OR(B1749="",M1749=""),"",ROUND(M1749/60*IFERROR(VLOOKUP(B1749,الموظفين!$A$2:$J$501,9,FALSE()),0),2))</f>
        <v/>
      </c>
      <c r="T1749" s="17"/>
      <c r="U1749" s="23" t="str">
        <f aca="false">IF(OR(A1749="",B1749=""),"",A1749&amp;"|"&amp;B1749)</f>
        <v/>
      </c>
    </row>
    <row r="1750" customFormat="false" ht="15" hidden="false" customHeight="false" outlineLevel="0" collapsed="false">
      <c r="A1750" s="16"/>
      <c r="B1750" s="17"/>
      <c r="C1750" s="18" t="str">
        <f aca="false">IF($B1750="","",IFERROR(VLOOKUP($B1750,الموظفين!$A$2:$J$501,2,FALSE())&amp;"","⚠ كود غير موجود"))</f>
        <v/>
      </c>
      <c r="D1750" s="18" t="str">
        <f aca="false">IF($B1750="","",IFERROR(VLOOKUP($B1750,الموظفين!$A$2:$J$501,3,FALSE())&amp;"",""))</f>
        <v/>
      </c>
      <c r="E1750" s="18" t="str">
        <f aca="false">IF($B1750="","",IFERROR(VLOOKUP($B1750,الموظفين!$A$2:$J$501,5,FALSE())&amp;"",""))</f>
        <v/>
      </c>
      <c r="F1750" s="19" t="str">
        <f aca="false">IF($B1750="","",IFERROR(VLOOKUP($B1750,الموظفين!$A$2:$J$501,6,FALSE()),""))</f>
        <v/>
      </c>
      <c r="G1750" s="19" t="str">
        <f aca="false">IF($B1750="","",IFERROR(VLOOKUP($B1750,الموظفين!$A$2:$J$501,7,FALSE()),""))</f>
        <v/>
      </c>
      <c r="H1750" s="20"/>
      <c r="I1750" s="20"/>
      <c r="J1750" s="21" t="str">
        <f aca="false">IF(OR(H1750="",I1750=""),"",ROUND(MOD(I1750-H1750,1)*24,2))</f>
        <v/>
      </c>
      <c r="K1750" s="22" t="str">
        <f aca="false">IF(OR(H1750="",F1750=""),"",IF(ROUND(MAX(0,MOD(H1750-F1750+0.5,1)-0.5)*1440,0)&gt;IFERROR(VLOOKUP(E1750,الورديات!$A$2:$E$21,5,FALSE()),0),ROUND(MAX(0,MOD(H1750-F1750+0.5,1)-0.5)*1440,0),0))</f>
        <v/>
      </c>
      <c r="L1750" s="22" t="str">
        <f aca="false">IF(OR(I1750="",G1750=""),"",ROUND(MAX(0,MOD(G1750-I1750+0.5,1)-0.5)*1440,0))</f>
        <v/>
      </c>
      <c r="M1750" s="22" t="str">
        <f aca="false">IF(OR(I1750="",G1750=""),"",IF(ROUND(MAX(0,MOD(I1750-G1750+0.5,1)-0.5)*1440,0)&gt;=الإعدادات!$B$8,ROUND(MAX(0,MOD(I1750-G1750+0.5,1)-0.5)*1440,0),0))</f>
        <v/>
      </c>
      <c r="N1750" s="18" t="str">
        <f aca="false">IF(OR(A1750="",B1750=""),"",IF(COUNTIFS(الإجازات!$A$2:$A$1001,B1750,الإجازات!$D$2:$D$1001,"&lt;="&amp;A1750,الإجازات!$E$2:$E$1001,"&gt;="&amp;A1750,الإجازات!$G$2:$G$1001,"مقبولة")=0,"",LOOKUP(2,1/((الإجازات!$A$2:$A$1001=B1750)*(الإجازات!$D$2:$D$1001&lt;=A1750)*(الإجازات!$E$2:$E$1001&gt;=A1750)*(الإجازات!$G$2:$G$1001="مقبولة")),الإجازات!$C$2:$C$1001)))</f>
        <v/>
      </c>
      <c r="O1750" s="17"/>
      <c r="P1750" s="23" t="str">
        <f aca="false">IF(B1750="","",IF(ISNA(MATCH(B1750,الموظفين!$A$2:$A$501,0)),"⚠ كود غير موجود",IF(O1750&lt;&gt;"",O1750,IF(N1750&lt;&gt;"",N1750,IF(H1750="",IF(AND(A1750&lt;&gt;"",WEEKDAY(A1750)=الإعدادات!$B$11),"راحة أسبوعية","غائب"),IF(I1750="","بدون انصراف",IF(N(K1750)&gt;0,"متأخر","حاضر")))))))</f>
        <v/>
      </c>
      <c r="Q1750" s="24" t="str">
        <f aca="false">IF(B1750="","",IF(OR(P1750="غائب",P1750="غياب",P1750="إجازة بدون راتب"),IFERROR(VLOOKUP(B1750,الموظفين!$A$2:$J$501,8,FALSE()),0),0))</f>
        <v/>
      </c>
      <c r="R1750" s="24" t="str">
        <f aca="false">IF(B1750="","",ROUND((N(K1750)+N(L1750))/60*IFERROR(VLOOKUP(B1750,الموظفين!$A$2:$J$501,8,FALSE()),0)/الإعدادات!$B$6*الإعدادات!$B$9,2))</f>
        <v/>
      </c>
      <c r="S1750" s="24" t="str">
        <f aca="false">IF(OR(B1750="",M1750=""),"",ROUND(M1750/60*IFERROR(VLOOKUP(B1750,الموظفين!$A$2:$J$501,9,FALSE()),0),2))</f>
        <v/>
      </c>
      <c r="T1750" s="17"/>
      <c r="U1750" s="23" t="str">
        <f aca="false">IF(OR(A1750="",B1750=""),"",A1750&amp;"|"&amp;B1750)</f>
        <v/>
      </c>
    </row>
    <row r="1751" customFormat="false" ht="15" hidden="false" customHeight="false" outlineLevel="0" collapsed="false">
      <c r="A1751" s="16"/>
      <c r="B1751" s="17"/>
      <c r="C1751" s="18" t="str">
        <f aca="false">IF($B1751="","",IFERROR(VLOOKUP($B1751,الموظفين!$A$2:$J$501,2,FALSE())&amp;"","⚠ كود غير موجود"))</f>
        <v/>
      </c>
      <c r="D1751" s="18" t="str">
        <f aca="false">IF($B1751="","",IFERROR(VLOOKUP($B1751,الموظفين!$A$2:$J$501,3,FALSE())&amp;"",""))</f>
        <v/>
      </c>
      <c r="E1751" s="18" t="str">
        <f aca="false">IF($B1751="","",IFERROR(VLOOKUP($B1751,الموظفين!$A$2:$J$501,5,FALSE())&amp;"",""))</f>
        <v/>
      </c>
      <c r="F1751" s="19" t="str">
        <f aca="false">IF($B1751="","",IFERROR(VLOOKUP($B1751,الموظفين!$A$2:$J$501,6,FALSE()),""))</f>
        <v/>
      </c>
      <c r="G1751" s="19" t="str">
        <f aca="false">IF($B1751="","",IFERROR(VLOOKUP($B1751,الموظفين!$A$2:$J$501,7,FALSE()),""))</f>
        <v/>
      </c>
      <c r="H1751" s="20"/>
      <c r="I1751" s="20"/>
      <c r="J1751" s="21" t="str">
        <f aca="false">IF(OR(H1751="",I1751=""),"",ROUND(MOD(I1751-H1751,1)*24,2))</f>
        <v/>
      </c>
      <c r="K1751" s="22" t="str">
        <f aca="false">IF(OR(H1751="",F1751=""),"",IF(ROUND(MAX(0,MOD(H1751-F1751+0.5,1)-0.5)*1440,0)&gt;IFERROR(VLOOKUP(E1751,الورديات!$A$2:$E$21,5,FALSE()),0),ROUND(MAX(0,MOD(H1751-F1751+0.5,1)-0.5)*1440,0),0))</f>
        <v/>
      </c>
      <c r="L1751" s="22" t="str">
        <f aca="false">IF(OR(I1751="",G1751=""),"",ROUND(MAX(0,MOD(G1751-I1751+0.5,1)-0.5)*1440,0))</f>
        <v/>
      </c>
      <c r="M1751" s="22" t="str">
        <f aca="false">IF(OR(I1751="",G1751=""),"",IF(ROUND(MAX(0,MOD(I1751-G1751+0.5,1)-0.5)*1440,0)&gt;=الإعدادات!$B$8,ROUND(MAX(0,MOD(I1751-G1751+0.5,1)-0.5)*1440,0),0))</f>
        <v/>
      </c>
      <c r="N1751" s="18" t="str">
        <f aca="false">IF(OR(A1751="",B1751=""),"",IF(COUNTIFS(الإجازات!$A$2:$A$1001,B1751,الإجازات!$D$2:$D$1001,"&lt;="&amp;A1751,الإجازات!$E$2:$E$1001,"&gt;="&amp;A1751,الإجازات!$G$2:$G$1001,"مقبولة")=0,"",LOOKUP(2,1/((الإجازات!$A$2:$A$1001=B1751)*(الإجازات!$D$2:$D$1001&lt;=A1751)*(الإجازات!$E$2:$E$1001&gt;=A1751)*(الإجازات!$G$2:$G$1001="مقبولة")),الإجازات!$C$2:$C$1001)))</f>
        <v/>
      </c>
      <c r="O1751" s="17"/>
      <c r="P1751" s="23" t="str">
        <f aca="false">IF(B1751="","",IF(ISNA(MATCH(B1751,الموظفين!$A$2:$A$501,0)),"⚠ كود غير موجود",IF(O1751&lt;&gt;"",O1751,IF(N1751&lt;&gt;"",N1751,IF(H1751="",IF(AND(A1751&lt;&gt;"",WEEKDAY(A1751)=الإعدادات!$B$11),"راحة أسبوعية","غائب"),IF(I1751="","بدون انصراف",IF(N(K1751)&gt;0,"متأخر","حاضر")))))))</f>
        <v/>
      </c>
      <c r="Q1751" s="24" t="str">
        <f aca="false">IF(B1751="","",IF(OR(P1751="غائب",P1751="غياب",P1751="إجازة بدون راتب"),IFERROR(VLOOKUP(B1751,الموظفين!$A$2:$J$501,8,FALSE()),0),0))</f>
        <v/>
      </c>
      <c r="R1751" s="24" t="str">
        <f aca="false">IF(B1751="","",ROUND((N(K1751)+N(L1751))/60*IFERROR(VLOOKUP(B1751,الموظفين!$A$2:$J$501,8,FALSE()),0)/الإعدادات!$B$6*الإعدادات!$B$9,2))</f>
        <v/>
      </c>
      <c r="S1751" s="24" t="str">
        <f aca="false">IF(OR(B1751="",M1751=""),"",ROUND(M1751/60*IFERROR(VLOOKUP(B1751,الموظفين!$A$2:$J$501,9,FALSE()),0),2))</f>
        <v/>
      </c>
      <c r="T1751" s="17"/>
      <c r="U1751" s="23" t="str">
        <f aca="false">IF(OR(A1751="",B1751=""),"",A1751&amp;"|"&amp;B1751)</f>
        <v/>
      </c>
    </row>
    <row r="1752" customFormat="false" ht="15" hidden="false" customHeight="false" outlineLevel="0" collapsed="false">
      <c r="A1752" s="16"/>
      <c r="B1752" s="17"/>
      <c r="C1752" s="18" t="str">
        <f aca="false">IF($B1752="","",IFERROR(VLOOKUP($B1752,الموظفين!$A$2:$J$501,2,FALSE())&amp;"","⚠ كود غير موجود"))</f>
        <v/>
      </c>
      <c r="D1752" s="18" t="str">
        <f aca="false">IF($B1752="","",IFERROR(VLOOKUP($B1752,الموظفين!$A$2:$J$501,3,FALSE())&amp;"",""))</f>
        <v/>
      </c>
      <c r="E1752" s="18" t="str">
        <f aca="false">IF($B1752="","",IFERROR(VLOOKUP($B1752,الموظفين!$A$2:$J$501,5,FALSE())&amp;"",""))</f>
        <v/>
      </c>
      <c r="F1752" s="19" t="str">
        <f aca="false">IF($B1752="","",IFERROR(VLOOKUP($B1752,الموظفين!$A$2:$J$501,6,FALSE()),""))</f>
        <v/>
      </c>
      <c r="G1752" s="19" t="str">
        <f aca="false">IF($B1752="","",IFERROR(VLOOKUP($B1752,الموظفين!$A$2:$J$501,7,FALSE()),""))</f>
        <v/>
      </c>
      <c r="H1752" s="20"/>
      <c r="I1752" s="20"/>
      <c r="J1752" s="21" t="str">
        <f aca="false">IF(OR(H1752="",I1752=""),"",ROUND(MOD(I1752-H1752,1)*24,2))</f>
        <v/>
      </c>
      <c r="K1752" s="22" t="str">
        <f aca="false">IF(OR(H1752="",F1752=""),"",IF(ROUND(MAX(0,MOD(H1752-F1752+0.5,1)-0.5)*1440,0)&gt;IFERROR(VLOOKUP(E1752,الورديات!$A$2:$E$21,5,FALSE()),0),ROUND(MAX(0,MOD(H1752-F1752+0.5,1)-0.5)*1440,0),0))</f>
        <v/>
      </c>
      <c r="L1752" s="22" t="str">
        <f aca="false">IF(OR(I1752="",G1752=""),"",ROUND(MAX(0,MOD(G1752-I1752+0.5,1)-0.5)*1440,0))</f>
        <v/>
      </c>
      <c r="M1752" s="22" t="str">
        <f aca="false">IF(OR(I1752="",G1752=""),"",IF(ROUND(MAX(0,MOD(I1752-G1752+0.5,1)-0.5)*1440,0)&gt;=الإعدادات!$B$8,ROUND(MAX(0,MOD(I1752-G1752+0.5,1)-0.5)*1440,0),0))</f>
        <v/>
      </c>
      <c r="N1752" s="18" t="str">
        <f aca="false">IF(OR(A1752="",B1752=""),"",IF(COUNTIFS(الإجازات!$A$2:$A$1001,B1752,الإجازات!$D$2:$D$1001,"&lt;="&amp;A1752,الإجازات!$E$2:$E$1001,"&gt;="&amp;A1752,الإجازات!$G$2:$G$1001,"مقبولة")=0,"",LOOKUP(2,1/((الإجازات!$A$2:$A$1001=B1752)*(الإجازات!$D$2:$D$1001&lt;=A1752)*(الإجازات!$E$2:$E$1001&gt;=A1752)*(الإجازات!$G$2:$G$1001="مقبولة")),الإجازات!$C$2:$C$1001)))</f>
        <v/>
      </c>
      <c r="O1752" s="17"/>
      <c r="P1752" s="23" t="str">
        <f aca="false">IF(B1752="","",IF(ISNA(MATCH(B1752,الموظفين!$A$2:$A$501,0)),"⚠ كود غير موجود",IF(O1752&lt;&gt;"",O1752,IF(N1752&lt;&gt;"",N1752,IF(H1752="",IF(AND(A1752&lt;&gt;"",WEEKDAY(A1752)=الإعدادات!$B$11),"راحة أسبوعية","غائب"),IF(I1752="","بدون انصراف",IF(N(K1752)&gt;0,"متأخر","حاضر")))))))</f>
        <v/>
      </c>
      <c r="Q1752" s="24" t="str">
        <f aca="false">IF(B1752="","",IF(OR(P1752="غائب",P1752="غياب",P1752="إجازة بدون راتب"),IFERROR(VLOOKUP(B1752,الموظفين!$A$2:$J$501,8,FALSE()),0),0))</f>
        <v/>
      </c>
      <c r="R1752" s="24" t="str">
        <f aca="false">IF(B1752="","",ROUND((N(K1752)+N(L1752))/60*IFERROR(VLOOKUP(B1752,الموظفين!$A$2:$J$501,8,FALSE()),0)/الإعدادات!$B$6*الإعدادات!$B$9,2))</f>
        <v/>
      </c>
      <c r="S1752" s="24" t="str">
        <f aca="false">IF(OR(B1752="",M1752=""),"",ROUND(M1752/60*IFERROR(VLOOKUP(B1752,الموظفين!$A$2:$J$501,9,FALSE()),0),2))</f>
        <v/>
      </c>
      <c r="T1752" s="17"/>
      <c r="U1752" s="23" t="str">
        <f aca="false">IF(OR(A1752="",B1752=""),"",A1752&amp;"|"&amp;B1752)</f>
        <v/>
      </c>
    </row>
    <row r="1753" customFormat="false" ht="15" hidden="false" customHeight="false" outlineLevel="0" collapsed="false">
      <c r="A1753" s="16"/>
      <c r="B1753" s="17"/>
      <c r="C1753" s="18" t="str">
        <f aca="false">IF($B1753="","",IFERROR(VLOOKUP($B1753,الموظفين!$A$2:$J$501,2,FALSE())&amp;"","⚠ كود غير موجود"))</f>
        <v/>
      </c>
      <c r="D1753" s="18" t="str">
        <f aca="false">IF($B1753="","",IFERROR(VLOOKUP($B1753,الموظفين!$A$2:$J$501,3,FALSE())&amp;"",""))</f>
        <v/>
      </c>
      <c r="E1753" s="18" t="str">
        <f aca="false">IF($B1753="","",IFERROR(VLOOKUP($B1753,الموظفين!$A$2:$J$501,5,FALSE())&amp;"",""))</f>
        <v/>
      </c>
      <c r="F1753" s="19" t="str">
        <f aca="false">IF($B1753="","",IFERROR(VLOOKUP($B1753,الموظفين!$A$2:$J$501,6,FALSE()),""))</f>
        <v/>
      </c>
      <c r="G1753" s="19" t="str">
        <f aca="false">IF($B1753="","",IFERROR(VLOOKUP($B1753,الموظفين!$A$2:$J$501,7,FALSE()),""))</f>
        <v/>
      </c>
      <c r="H1753" s="20"/>
      <c r="I1753" s="20"/>
      <c r="J1753" s="21" t="str">
        <f aca="false">IF(OR(H1753="",I1753=""),"",ROUND(MOD(I1753-H1753,1)*24,2))</f>
        <v/>
      </c>
      <c r="K1753" s="22" t="str">
        <f aca="false">IF(OR(H1753="",F1753=""),"",IF(ROUND(MAX(0,MOD(H1753-F1753+0.5,1)-0.5)*1440,0)&gt;IFERROR(VLOOKUP(E1753,الورديات!$A$2:$E$21,5,FALSE()),0),ROUND(MAX(0,MOD(H1753-F1753+0.5,1)-0.5)*1440,0),0))</f>
        <v/>
      </c>
      <c r="L1753" s="22" t="str">
        <f aca="false">IF(OR(I1753="",G1753=""),"",ROUND(MAX(0,MOD(G1753-I1753+0.5,1)-0.5)*1440,0))</f>
        <v/>
      </c>
      <c r="M1753" s="22" t="str">
        <f aca="false">IF(OR(I1753="",G1753=""),"",IF(ROUND(MAX(0,MOD(I1753-G1753+0.5,1)-0.5)*1440,0)&gt;=الإعدادات!$B$8,ROUND(MAX(0,MOD(I1753-G1753+0.5,1)-0.5)*1440,0),0))</f>
        <v/>
      </c>
      <c r="N1753" s="18" t="str">
        <f aca="false">IF(OR(A1753="",B1753=""),"",IF(COUNTIFS(الإجازات!$A$2:$A$1001,B1753,الإجازات!$D$2:$D$1001,"&lt;="&amp;A1753,الإجازات!$E$2:$E$1001,"&gt;="&amp;A1753,الإجازات!$G$2:$G$1001,"مقبولة")=0,"",LOOKUP(2,1/((الإجازات!$A$2:$A$1001=B1753)*(الإجازات!$D$2:$D$1001&lt;=A1753)*(الإجازات!$E$2:$E$1001&gt;=A1753)*(الإجازات!$G$2:$G$1001="مقبولة")),الإجازات!$C$2:$C$1001)))</f>
        <v/>
      </c>
      <c r="O1753" s="17"/>
      <c r="P1753" s="23" t="str">
        <f aca="false">IF(B1753="","",IF(ISNA(MATCH(B1753,الموظفين!$A$2:$A$501,0)),"⚠ كود غير موجود",IF(O1753&lt;&gt;"",O1753,IF(N1753&lt;&gt;"",N1753,IF(H1753="",IF(AND(A1753&lt;&gt;"",WEEKDAY(A1753)=الإعدادات!$B$11),"راحة أسبوعية","غائب"),IF(I1753="","بدون انصراف",IF(N(K1753)&gt;0,"متأخر","حاضر")))))))</f>
        <v/>
      </c>
      <c r="Q1753" s="24" t="str">
        <f aca="false">IF(B1753="","",IF(OR(P1753="غائب",P1753="غياب",P1753="إجازة بدون راتب"),IFERROR(VLOOKUP(B1753,الموظفين!$A$2:$J$501,8,FALSE()),0),0))</f>
        <v/>
      </c>
      <c r="R1753" s="24" t="str">
        <f aca="false">IF(B1753="","",ROUND((N(K1753)+N(L1753))/60*IFERROR(VLOOKUP(B1753,الموظفين!$A$2:$J$501,8,FALSE()),0)/الإعدادات!$B$6*الإعدادات!$B$9,2))</f>
        <v/>
      </c>
      <c r="S1753" s="24" t="str">
        <f aca="false">IF(OR(B1753="",M1753=""),"",ROUND(M1753/60*IFERROR(VLOOKUP(B1753,الموظفين!$A$2:$J$501,9,FALSE()),0),2))</f>
        <v/>
      </c>
      <c r="T1753" s="17"/>
      <c r="U1753" s="23" t="str">
        <f aca="false">IF(OR(A1753="",B1753=""),"",A1753&amp;"|"&amp;B1753)</f>
        <v/>
      </c>
    </row>
    <row r="1754" customFormat="false" ht="15" hidden="false" customHeight="false" outlineLevel="0" collapsed="false">
      <c r="A1754" s="16"/>
      <c r="B1754" s="17"/>
      <c r="C1754" s="18" t="str">
        <f aca="false">IF($B1754="","",IFERROR(VLOOKUP($B1754,الموظفين!$A$2:$J$501,2,FALSE())&amp;"","⚠ كود غير موجود"))</f>
        <v/>
      </c>
      <c r="D1754" s="18" t="str">
        <f aca="false">IF($B1754="","",IFERROR(VLOOKUP($B1754,الموظفين!$A$2:$J$501,3,FALSE())&amp;"",""))</f>
        <v/>
      </c>
      <c r="E1754" s="18" t="str">
        <f aca="false">IF($B1754="","",IFERROR(VLOOKUP($B1754,الموظفين!$A$2:$J$501,5,FALSE())&amp;"",""))</f>
        <v/>
      </c>
      <c r="F1754" s="19" t="str">
        <f aca="false">IF($B1754="","",IFERROR(VLOOKUP($B1754,الموظفين!$A$2:$J$501,6,FALSE()),""))</f>
        <v/>
      </c>
      <c r="G1754" s="19" t="str">
        <f aca="false">IF($B1754="","",IFERROR(VLOOKUP($B1754,الموظفين!$A$2:$J$501,7,FALSE()),""))</f>
        <v/>
      </c>
      <c r="H1754" s="20"/>
      <c r="I1754" s="20"/>
      <c r="J1754" s="21" t="str">
        <f aca="false">IF(OR(H1754="",I1754=""),"",ROUND(MOD(I1754-H1754,1)*24,2))</f>
        <v/>
      </c>
      <c r="K1754" s="22" t="str">
        <f aca="false">IF(OR(H1754="",F1754=""),"",IF(ROUND(MAX(0,MOD(H1754-F1754+0.5,1)-0.5)*1440,0)&gt;IFERROR(VLOOKUP(E1754,الورديات!$A$2:$E$21,5,FALSE()),0),ROUND(MAX(0,MOD(H1754-F1754+0.5,1)-0.5)*1440,0),0))</f>
        <v/>
      </c>
      <c r="L1754" s="22" t="str">
        <f aca="false">IF(OR(I1754="",G1754=""),"",ROUND(MAX(0,MOD(G1754-I1754+0.5,1)-0.5)*1440,0))</f>
        <v/>
      </c>
      <c r="M1754" s="22" t="str">
        <f aca="false">IF(OR(I1754="",G1754=""),"",IF(ROUND(MAX(0,MOD(I1754-G1754+0.5,1)-0.5)*1440,0)&gt;=الإعدادات!$B$8,ROUND(MAX(0,MOD(I1754-G1754+0.5,1)-0.5)*1440,0),0))</f>
        <v/>
      </c>
      <c r="N1754" s="18" t="str">
        <f aca="false">IF(OR(A1754="",B1754=""),"",IF(COUNTIFS(الإجازات!$A$2:$A$1001,B1754,الإجازات!$D$2:$D$1001,"&lt;="&amp;A1754,الإجازات!$E$2:$E$1001,"&gt;="&amp;A1754,الإجازات!$G$2:$G$1001,"مقبولة")=0,"",LOOKUP(2,1/((الإجازات!$A$2:$A$1001=B1754)*(الإجازات!$D$2:$D$1001&lt;=A1754)*(الإجازات!$E$2:$E$1001&gt;=A1754)*(الإجازات!$G$2:$G$1001="مقبولة")),الإجازات!$C$2:$C$1001)))</f>
        <v/>
      </c>
      <c r="O1754" s="17"/>
      <c r="P1754" s="23" t="str">
        <f aca="false">IF(B1754="","",IF(ISNA(MATCH(B1754,الموظفين!$A$2:$A$501,0)),"⚠ كود غير موجود",IF(O1754&lt;&gt;"",O1754,IF(N1754&lt;&gt;"",N1754,IF(H1754="",IF(AND(A1754&lt;&gt;"",WEEKDAY(A1754)=الإعدادات!$B$11),"راحة أسبوعية","غائب"),IF(I1754="","بدون انصراف",IF(N(K1754)&gt;0,"متأخر","حاضر")))))))</f>
        <v/>
      </c>
      <c r="Q1754" s="24" t="str">
        <f aca="false">IF(B1754="","",IF(OR(P1754="غائب",P1754="غياب",P1754="إجازة بدون راتب"),IFERROR(VLOOKUP(B1754,الموظفين!$A$2:$J$501,8,FALSE()),0),0))</f>
        <v/>
      </c>
      <c r="R1754" s="24" t="str">
        <f aca="false">IF(B1754="","",ROUND((N(K1754)+N(L1754))/60*IFERROR(VLOOKUP(B1754,الموظفين!$A$2:$J$501,8,FALSE()),0)/الإعدادات!$B$6*الإعدادات!$B$9,2))</f>
        <v/>
      </c>
      <c r="S1754" s="24" t="str">
        <f aca="false">IF(OR(B1754="",M1754=""),"",ROUND(M1754/60*IFERROR(VLOOKUP(B1754,الموظفين!$A$2:$J$501,9,FALSE()),0),2))</f>
        <v/>
      </c>
      <c r="T1754" s="17"/>
      <c r="U1754" s="23" t="str">
        <f aca="false">IF(OR(A1754="",B1754=""),"",A1754&amp;"|"&amp;B1754)</f>
        <v/>
      </c>
    </row>
    <row r="1755" customFormat="false" ht="15" hidden="false" customHeight="false" outlineLevel="0" collapsed="false">
      <c r="A1755" s="16"/>
      <c r="B1755" s="17"/>
      <c r="C1755" s="18" t="str">
        <f aca="false">IF($B1755="","",IFERROR(VLOOKUP($B1755,الموظفين!$A$2:$J$501,2,FALSE())&amp;"","⚠ كود غير موجود"))</f>
        <v/>
      </c>
      <c r="D1755" s="18" t="str">
        <f aca="false">IF($B1755="","",IFERROR(VLOOKUP($B1755,الموظفين!$A$2:$J$501,3,FALSE())&amp;"",""))</f>
        <v/>
      </c>
      <c r="E1755" s="18" t="str">
        <f aca="false">IF($B1755="","",IFERROR(VLOOKUP($B1755,الموظفين!$A$2:$J$501,5,FALSE())&amp;"",""))</f>
        <v/>
      </c>
      <c r="F1755" s="19" t="str">
        <f aca="false">IF($B1755="","",IFERROR(VLOOKUP($B1755,الموظفين!$A$2:$J$501,6,FALSE()),""))</f>
        <v/>
      </c>
      <c r="G1755" s="19" t="str">
        <f aca="false">IF($B1755="","",IFERROR(VLOOKUP($B1755,الموظفين!$A$2:$J$501,7,FALSE()),""))</f>
        <v/>
      </c>
      <c r="H1755" s="20"/>
      <c r="I1755" s="20"/>
      <c r="J1755" s="21" t="str">
        <f aca="false">IF(OR(H1755="",I1755=""),"",ROUND(MOD(I1755-H1755,1)*24,2))</f>
        <v/>
      </c>
      <c r="K1755" s="22" t="str">
        <f aca="false">IF(OR(H1755="",F1755=""),"",IF(ROUND(MAX(0,MOD(H1755-F1755+0.5,1)-0.5)*1440,0)&gt;IFERROR(VLOOKUP(E1755,الورديات!$A$2:$E$21,5,FALSE()),0),ROUND(MAX(0,MOD(H1755-F1755+0.5,1)-0.5)*1440,0),0))</f>
        <v/>
      </c>
      <c r="L1755" s="22" t="str">
        <f aca="false">IF(OR(I1755="",G1755=""),"",ROUND(MAX(0,MOD(G1755-I1755+0.5,1)-0.5)*1440,0))</f>
        <v/>
      </c>
      <c r="M1755" s="22" t="str">
        <f aca="false">IF(OR(I1755="",G1755=""),"",IF(ROUND(MAX(0,MOD(I1755-G1755+0.5,1)-0.5)*1440,0)&gt;=الإعدادات!$B$8,ROUND(MAX(0,MOD(I1755-G1755+0.5,1)-0.5)*1440,0),0))</f>
        <v/>
      </c>
      <c r="N1755" s="18" t="str">
        <f aca="false">IF(OR(A1755="",B1755=""),"",IF(COUNTIFS(الإجازات!$A$2:$A$1001,B1755,الإجازات!$D$2:$D$1001,"&lt;="&amp;A1755,الإجازات!$E$2:$E$1001,"&gt;="&amp;A1755,الإجازات!$G$2:$G$1001,"مقبولة")=0,"",LOOKUP(2,1/((الإجازات!$A$2:$A$1001=B1755)*(الإجازات!$D$2:$D$1001&lt;=A1755)*(الإجازات!$E$2:$E$1001&gt;=A1755)*(الإجازات!$G$2:$G$1001="مقبولة")),الإجازات!$C$2:$C$1001)))</f>
        <v/>
      </c>
      <c r="O1755" s="17"/>
      <c r="P1755" s="23" t="str">
        <f aca="false">IF(B1755="","",IF(ISNA(MATCH(B1755,الموظفين!$A$2:$A$501,0)),"⚠ كود غير موجود",IF(O1755&lt;&gt;"",O1755,IF(N1755&lt;&gt;"",N1755,IF(H1755="",IF(AND(A1755&lt;&gt;"",WEEKDAY(A1755)=الإعدادات!$B$11),"راحة أسبوعية","غائب"),IF(I1755="","بدون انصراف",IF(N(K1755)&gt;0,"متأخر","حاضر")))))))</f>
        <v/>
      </c>
      <c r="Q1755" s="24" t="str">
        <f aca="false">IF(B1755="","",IF(OR(P1755="غائب",P1755="غياب",P1755="إجازة بدون راتب"),IFERROR(VLOOKUP(B1755,الموظفين!$A$2:$J$501,8,FALSE()),0),0))</f>
        <v/>
      </c>
      <c r="R1755" s="24" t="str">
        <f aca="false">IF(B1755="","",ROUND((N(K1755)+N(L1755))/60*IFERROR(VLOOKUP(B1755,الموظفين!$A$2:$J$501,8,FALSE()),0)/الإعدادات!$B$6*الإعدادات!$B$9,2))</f>
        <v/>
      </c>
      <c r="S1755" s="24" t="str">
        <f aca="false">IF(OR(B1755="",M1755=""),"",ROUND(M1755/60*IFERROR(VLOOKUP(B1755,الموظفين!$A$2:$J$501,9,FALSE()),0),2))</f>
        <v/>
      </c>
      <c r="T1755" s="17"/>
      <c r="U1755" s="23" t="str">
        <f aca="false">IF(OR(A1755="",B1755=""),"",A1755&amp;"|"&amp;B1755)</f>
        <v/>
      </c>
    </row>
    <row r="1756" customFormat="false" ht="15" hidden="false" customHeight="false" outlineLevel="0" collapsed="false">
      <c r="A1756" s="16"/>
      <c r="B1756" s="17"/>
      <c r="C1756" s="18" t="str">
        <f aca="false">IF($B1756="","",IFERROR(VLOOKUP($B1756,الموظفين!$A$2:$J$501,2,FALSE())&amp;"","⚠ كود غير موجود"))</f>
        <v/>
      </c>
      <c r="D1756" s="18" t="str">
        <f aca="false">IF($B1756="","",IFERROR(VLOOKUP($B1756,الموظفين!$A$2:$J$501,3,FALSE())&amp;"",""))</f>
        <v/>
      </c>
      <c r="E1756" s="18" t="str">
        <f aca="false">IF($B1756="","",IFERROR(VLOOKUP($B1756,الموظفين!$A$2:$J$501,5,FALSE())&amp;"",""))</f>
        <v/>
      </c>
      <c r="F1756" s="19" t="str">
        <f aca="false">IF($B1756="","",IFERROR(VLOOKUP($B1756,الموظفين!$A$2:$J$501,6,FALSE()),""))</f>
        <v/>
      </c>
      <c r="G1756" s="19" t="str">
        <f aca="false">IF($B1756="","",IFERROR(VLOOKUP($B1756,الموظفين!$A$2:$J$501,7,FALSE()),""))</f>
        <v/>
      </c>
      <c r="H1756" s="20"/>
      <c r="I1756" s="20"/>
      <c r="J1756" s="21" t="str">
        <f aca="false">IF(OR(H1756="",I1756=""),"",ROUND(MOD(I1756-H1756,1)*24,2))</f>
        <v/>
      </c>
      <c r="K1756" s="22" t="str">
        <f aca="false">IF(OR(H1756="",F1756=""),"",IF(ROUND(MAX(0,MOD(H1756-F1756+0.5,1)-0.5)*1440,0)&gt;IFERROR(VLOOKUP(E1756,الورديات!$A$2:$E$21,5,FALSE()),0),ROUND(MAX(0,MOD(H1756-F1756+0.5,1)-0.5)*1440,0),0))</f>
        <v/>
      </c>
      <c r="L1756" s="22" t="str">
        <f aca="false">IF(OR(I1756="",G1756=""),"",ROUND(MAX(0,MOD(G1756-I1756+0.5,1)-0.5)*1440,0))</f>
        <v/>
      </c>
      <c r="M1756" s="22" t="str">
        <f aca="false">IF(OR(I1756="",G1756=""),"",IF(ROUND(MAX(0,MOD(I1756-G1756+0.5,1)-0.5)*1440,0)&gt;=الإعدادات!$B$8,ROUND(MAX(0,MOD(I1756-G1756+0.5,1)-0.5)*1440,0),0))</f>
        <v/>
      </c>
      <c r="N1756" s="18" t="str">
        <f aca="false">IF(OR(A1756="",B1756=""),"",IF(COUNTIFS(الإجازات!$A$2:$A$1001,B1756,الإجازات!$D$2:$D$1001,"&lt;="&amp;A1756,الإجازات!$E$2:$E$1001,"&gt;="&amp;A1756,الإجازات!$G$2:$G$1001,"مقبولة")=0,"",LOOKUP(2,1/((الإجازات!$A$2:$A$1001=B1756)*(الإجازات!$D$2:$D$1001&lt;=A1756)*(الإجازات!$E$2:$E$1001&gt;=A1756)*(الإجازات!$G$2:$G$1001="مقبولة")),الإجازات!$C$2:$C$1001)))</f>
        <v/>
      </c>
      <c r="O1756" s="17"/>
      <c r="P1756" s="23" t="str">
        <f aca="false">IF(B1756="","",IF(ISNA(MATCH(B1756,الموظفين!$A$2:$A$501,0)),"⚠ كود غير موجود",IF(O1756&lt;&gt;"",O1756,IF(N1756&lt;&gt;"",N1756,IF(H1756="",IF(AND(A1756&lt;&gt;"",WEEKDAY(A1756)=الإعدادات!$B$11),"راحة أسبوعية","غائب"),IF(I1756="","بدون انصراف",IF(N(K1756)&gt;0,"متأخر","حاضر")))))))</f>
        <v/>
      </c>
      <c r="Q1756" s="24" t="str">
        <f aca="false">IF(B1756="","",IF(OR(P1756="غائب",P1756="غياب",P1756="إجازة بدون راتب"),IFERROR(VLOOKUP(B1756,الموظفين!$A$2:$J$501,8,FALSE()),0),0))</f>
        <v/>
      </c>
      <c r="R1756" s="24" t="str">
        <f aca="false">IF(B1756="","",ROUND((N(K1756)+N(L1756))/60*IFERROR(VLOOKUP(B1756,الموظفين!$A$2:$J$501,8,FALSE()),0)/الإعدادات!$B$6*الإعدادات!$B$9,2))</f>
        <v/>
      </c>
      <c r="S1756" s="24" t="str">
        <f aca="false">IF(OR(B1756="",M1756=""),"",ROUND(M1756/60*IFERROR(VLOOKUP(B1756,الموظفين!$A$2:$J$501,9,FALSE()),0),2))</f>
        <v/>
      </c>
      <c r="T1756" s="17"/>
      <c r="U1756" s="23" t="str">
        <f aca="false">IF(OR(A1756="",B1756=""),"",A1756&amp;"|"&amp;B1756)</f>
        <v/>
      </c>
    </row>
    <row r="1757" customFormat="false" ht="15" hidden="false" customHeight="false" outlineLevel="0" collapsed="false">
      <c r="A1757" s="16"/>
      <c r="B1757" s="17"/>
      <c r="C1757" s="18" t="str">
        <f aca="false">IF($B1757="","",IFERROR(VLOOKUP($B1757,الموظفين!$A$2:$J$501,2,FALSE())&amp;"","⚠ كود غير موجود"))</f>
        <v/>
      </c>
      <c r="D1757" s="18" t="str">
        <f aca="false">IF($B1757="","",IFERROR(VLOOKUP($B1757,الموظفين!$A$2:$J$501,3,FALSE())&amp;"",""))</f>
        <v/>
      </c>
      <c r="E1757" s="18" t="str">
        <f aca="false">IF($B1757="","",IFERROR(VLOOKUP($B1757,الموظفين!$A$2:$J$501,5,FALSE())&amp;"",""))</f>
        <v/>
      </c>
      <c r="F1757" s="19" t="str">
        <f aca="false">IF($B1757="","",IFERROR(VLOOKUP($B1757,الموظفين!$A$2:$J$501,6,FALSE()),""))</f>
        <v/>
      </c>
      <c r="G1757" s="19" t="str">
        <f aca="false">IF($B1757="","",IFERROR(VLOOKUP($B1757,الموظفين!$A$2:$J$501,7,FALSE()),""))</f>
        <v/>
      </c>
      <c r="H1757" s="20"/>
      <c r="I1757" s="20"/>
      <c r="J1757" s="21" t="str">
        <f aca="false">IF(OR(H1757="",I1757=""),"",ROUND(MOD(I1757-H1757,1)*24,2))</f>
        <v/>
      </c>
      <c r="K1757" s="22" t="str">
        <f aca="false">IF(OR(H1757="",F1757=""),"",IF(ROUND(MAX(0,MOD(H1757-F1757+0.5,1)-0.5)*1440,0)&gt;IFERROR(VLOOKUP(E1757,الورديات!$A$2:$E$21,5,FALSE()),0),ROUND(MAX(0,MOD(H1757-F1757+0.5,1)-0.5)*1440,0),0))</f>
        <v/>
      </c>
      <c r="L1757" s="22" t="str">
        <f aca="false">IF(OR(I1757="",G1757=""),"",ROUND(MAX(0,MOD(G1757-I1757+0.5,1)-0.5)*1440,0))</f>
        <v/>
      </c>
      <c r="M1757" s="22" t="str">
        <f aca="false">IF(OR(I1757="",G1757=""),"",IF(ROUND(MAX(0,MOD(I1757-G1757+0.5,1)-0.5)*1440,0)&gt;=الإعدادات!$B$8,ROUND(MAX(0,MOD(I1757-G1757+0.5,1)-0.5)*1440,0),0))</f>
        <v/>
      </c>
      <c r="N1757" s="18" t="str">
        <f aca="false">IF(OR(A1757="",B1757=""),"",IF(COUNTIFS(الإجازات!$A$2:$A$1001,B1757,الإجازات!$D$2:$D$1001,"&lt;="&amp;A1757,الإجازات!$E$2:$E$1001,"&gt;="&amp;A1757,الإجازات!$G$2:$G$1001,"مقبولة")=0,"",LOOKUP(2,1/((الإجازات!$A$2:$A$1001=B1757)*(الإجازات!$D$2:$D$1001&lt;=A1757)*(الإجازات!$E$2:$E$1001&gt;=A1757)*(الإجازات!$G$2:$G$1001="مقبولة")),الإجازات!$C$2:$C$1001)))</f>
        <v/>
      </c>
      <c r="O1757" s="17"/>
      <c r="P1757" s="23" t="str">
        <f aca="false">IF(B1757="","",IF(ISNA(MATCH(B1757,الموظفين!$A$2:$A$501,0)),"⚠ كود غير موجود",IF(O1757&lt;&gt;"",O1757,IF(N1757&lt;&gt;"",N1757,IF(H1757="",IF(AND(A1757&lt;&gt;"",WEEKDAY(A1757)=الإعدادات!$B$11),"راحة أسبوعية","غائب"),IF(I1757="","بدون انصراف",IF(N(K1757)&gt;0,"متأخر","حاضر")))))))</f>
        <v/>
      </c>
      <c r="Q1757" s="24" t="str">
        <f aca="false">IF(B1757="","",IF(OR(P1757="غائب",P1757="غياب",P1757="إجازة بدون راتب"),IFERROR(VLOOKUP(B1757,الموظفين!$A$2:$J$501,8,FALSE()),0),0))</f>
        <v/>
      </c>
      <c r="R1757" s="24" t="str">
        <f aca="false">IF(B1757="","",ROUND((N(K1757)+N(L1757))/60*IFERROR(VLOOKUP(B1757,الموظفين!$A$2:$J$501,8,FALSE()),0)/الإعدادات!$B$6*الإعدادات!$B$9,2))</f>
        <v/>
      </c>
      <c r="S1757" s="24" t="str">
        <f aca="false">IF(OR(B1757="",M1757=""),"",ROUND(M1757/60*IFERROR(VLOOKUP(B1757,الموظفين!$A$2:$J$501,9,FALSE()),0),2))</f>
        <v/>
      </c>
      <c r="T1757" s="17"/>
      <c r="U1757" s="23" t="str">
        <f aca="false">IF(OR(A1757="",B1757=""),"",A1757&amp;"|"&amp;B1757)</f>
        <v/>
      </c>
    </row>
    <row r="1758" customFormat="false" ht="15" hidden="false" customHeight="false" outlineLevel="0" collapsed="false">
      <c r="A1758" s="16"/>
      <c r="B1758" s="17"/>
      <c r="C1758" s="18" t="str">
        <f aca="false">IF($B1758="","",IFERROR(VLOOKUP($B1758,الموظفين!$A$2:$J$501,2,FALSE())&amp;"","⚠ كود غير موجود"))</f>
        <v/>
      </c>
      <c r="D1758" s="18" t="str">
        <f aca="false">IF($B1758="","",IFERROR(VLOOKUP($B1758,الموظفين!$A$2:$J$501,3,FALSE())&amp;"",""))</f>
        <v/>
      </c>
      <c r="E1758" s="18" t="str">
        <f aca="false">IF($B1758="","",IFERROR(VLOOKUP($B1758,الموظفين!$A$2:$J$501,5,FALSE())&amp;"",""))</f>
        <v/>
      </c>
      <c r="F1758" s="19" t="str">
        <f aca="false">IF($B1758="","",IFERROR(VLOOKUP($B1758,الموظفين!$A$2:$J$501,6,FALSE()),""))</f>
        <v/>
      </c>
      <c r="G1758" s="19" t="str">
        <f aca="false">IF($B1758="","",IFERROR(VLOOKUP($B1758,الموظفين!$A$2:$J$501,7,FALSE()),""))</f>
        <v/>
      </c>
      <c r="H1758" s="20"/>
      <c r="I1758" s="20"/>
      <c r="J1758" s="21" t="str">
        <f aca="false">IF(OR(H1758="",I1758=""),"",ROUND(MOD(I1758-H1758,1)*24,2))</f>
        <v/>
      </c>
      <c r="K1758" s="22" t="str">
        <f aca="false">IF(OR(H1758="",F1758=""),"",IF(ROUND(MAX(0,MOD(H1758-F1758+0.5,1)-0.5)*1440,0)&gt;IFERROR(VLOOKUP(E1758,الورديات!$A$2:$E$21,5,FALSE()),0),ROUND(MAX(0,MOD(H1758-F1758+0.5,1)-0.5)*1440,0),0))</f>
        <v/>
      </c>
      <c r="L1758" s="22" t="str">
        <f aca="false">IF(OR(I1758="",G1758=""),"",ROUND(MAX(0,MOD(G1758-I1758+0.5,1)-0.5)*1440,0))</f>
        <v/>
      </c>
      <c r="M1758" s="22" t="str">
        <f aca="false">IF(OR(I1758="",G1758=""),"",IF(ROUND(MAX(0,MOD(I1758-G1758+0.5,1)-0.5)*1440,0)&gt;=الإعدادات!$B$8,ROUND(MAX(0,MOD(I1758-G1758+0.5,1)-0.5)*1440,0),0))</f>
        <v/>
      </c>
      <c r="N1758" s="18" t="str">
        <f aca="false">IF(OR(A1758="",B1758=""),"",IF(COUNTIFS(الإجازات!$A$2:$A$1001,B1758,الإجازات!$D$2:$D$1001,"&lt;="&amp;A1758,الإجازات!$E$2:$E$1001,"&gt;="&amp;A1758,الإجازات!$G$2:$G$1001,"مقبولة")=0,"",LOOKUP(2,1/((الإجازات!$A$2:$A$1001=B1758)*(الإجازات!$D$2:$D$1001&lt;=A1758)*(الإجازات!$E$2:$E$1001&gt;=A1758)*(الإجازات!$G$2:$G$1001="مقبولة")),الإجازات!$C$2:$C$1001)))</f>
        <v/>
      </c>
      <c r="O1758" s="17"/>
      <c r="P1758" s="23" t="str">
        <f aca="false">IF(B1758="","",IF(ISNA(MATCH(B1758,الموظفين!$A$2:$A$501,0)),"⚠ كود غير موجود",IF(O1758&lt;&gt;"",O1758,IF(N1758&lt;&gt;"",N1758,IF(H1758="",IF(AND(A1758&lt;&gt;"",WEEKDAY(A1758)=الإعدادات!$B$11),"راحة أسبوعية","غائب"),IF(I1758="","بدون انصراف",IF(N(K1758)&gt;0,"متأخر","حاضر")))))))</f>
        <v/>
      </c>
      <c r="Q1758" s="24" t="str">
        <f aca="false">IF(B1758="","",IF(OR(P1758="غائب",P1758="غياب",P1758="إجازة بدون راتب"),IFERROR(VLOOKUP(B1758,الموظفين!$A$2:$J$501,8,FALSE()),0),0))</f>
        <v/>
      </c>
      <c r="R1758" s="24" t="str">
        <f aca="false">IF(B1758="","",ROUND((N(K1758)+N(L1758))/60*IFERROR(VLOOKUP(B1758,الموظفين!$A$2:$J$501,8,FALSE()),0)/الإعدادات!$B$6*الإعدادات!$B$9,2))</f>
        <v/>
      </c>
      <c r="S1758" s="24" t="str">
        <f aca="false">IF(OR(B1758="",M1758=""),"",ROUND(M1758/60*IFERROR(VLOOKUP(B1758,الموظفين!$A$2:$J$501,9,FALSE()),0),2))</f>
        <v/>
      </c>
      <c r="T1758" s="17"/>
      <c r="U1758" s="23" t="str">
        <f aca="false">IF(OR(A1758="",B1758=""),"",A1758&amp;"|"&amp;B1758)</f>
        <v/>
      </c>
    </row>
    <row r="1759" customFormat="false" ht="15" hidden="false" customHeight="false" outlineLevel="0" collapsed="false">
      <c r="A1759" s="16"/>
      <c r="B1759" s="17"/>
      <c r="C1759" s="18" t="str">
        <f aca="false">IF($B1759="","",IFERROR(VLOOKUP($B1759,الموظفين!$A$2:$J$501,2,FALSE())&amp;"","⚠ كود غير موجود"))</f>
        <v/>
      </c>
      <c r="D1759" s="18" t="str">
        <f aca="false">IF($B1759="","",IFERROR(VLOOKUP($B1759,الموظفين!$A$2:$J$501,3,FALSE())&amp;"",""))</f>
        <v/>
      </c>
      <c r="E1759" s="18" t="str">
        <f aca="false">IF($B1759="","",IFERROR(VLOOKUP($B1759,الموظفين!$A$2:$J$501,5,FALSE())&amp;"",""))</f>
        <v/>
      </c>
      <c r="F1759" s="19" t="str">
        <f aca="false">IF($B1759="","",IFERROR(VLOOKUP($B1759,الموظفين!$A$2:$J$501,6,FALSE()),""))</f>
        <v/>
      </c>
      <c r="G1759" s="19" t="str">
        <f aca="false">IF($B1759="","",IFERROR(VLOOKUP($B1759,الموظفين!$A$2:$J$501,7,FALSE()),""))</f>
        <v/>
      </c>
      <c r="H1759" s="20"/>
      <c r="I1759" s="20"/>
      <c r="J1759" s="21" t="str">
        <f aca="false">IF(OR(H1759="",I1759=""),"",ROUND(MOD(I1759-H1759,1)*24,2))</f>
        <v/>
      </c>
      <c r="K1759" s="22" t="str">
        <f aca="false">IF(OR(H1759="",F1759=""),"",IF(ROUND(MAX(0,MOD(H1759-F1759+0.5,1)-0.5)*1440,0)&gt;IFERROR(VLOOKUP(E1759,الورديات!$A$2:$E$21,5,FALSE()),0),ROUND(MAX(0,MOD(H1759-F1759+0.5,1)-0.5)*1440,0),0))</f>
        <v/>
      </c>
      <c r="L1759" s="22" t="str">
        <f aca="false">IF(OR(I1759="",G1759=""),"",ROUND(MAX(0,MOD(G1759-I1759+0.5,1)-0.5)*1440,0))</f>
        <v/>
      </c>
      <c r="M1759" s="22" t="str">
        <f aca="false">IF(OR(I1759="",G1759=""),"",IF(ROUND(MAX(0,MOD(I1759-G1759+0.5,1)-0.5)*1440,0)&gt;=الإعدادات!$B$8,ROUND(MAX(0,MOD(I1759-G1759+0.5,1)-0.5)*1440,0),0))</f>
        <v/>
      </c>
      <c r="N1759" s="18" t="str">
        <f aca="false">IF(OR(A1759="",B1759=""),"",IF(COUNTIFS(الإجازات!$A$2:$A$1001,B1759,الإجازات!$D$2:$D$1001,"&lt;="&amp;A1759,الإجازات!$E$2:$E$1001,"&gt;="&amp;A1759,الإجازات!$G$2:$G$1001,"مقبولة")=0,"",LOOKUP(2,1/((الإجازات!$A$2:$A$1001=B1759)*(الإجازات!$D$2:$D$1001&lt;=A1759)*(الإجازات!$E$2:$E$1001&gt;=A1759)*(الإجازات!$G$2:$G$1001="مقبولة")),الإجازات!$C$2:$C$1001)))</f>
        <v/>
      </c>
      <c r="O1759" s="17"/>
      <c r="P1759" s="23" t="str">
        <f aca="false">IF(B1759="","",IF(ISNA(MATCH(B1759,الموظفين!$A$2:$A$501,0)),"⚠ كود غير موجود",IF(O1759&lt;&gt;"",O1759,IF(N1759&lt;&gt;"",N1759,IF(H1759="",IF(AND(A1759&lt;&gt;"",WEEKDAY(A1759)=الإعدادات!$B$11),"راحة أسبوعية","غائب"),IF(I1759="","بدون انصراف",IF(N(K1759)&gt;0,"متأخر","حاضر")))))))</f>
        <v/>
      </c>
      <c r="Q1759" s="24" t="str">
        <f aca="false">IF(B1759="","",IF(OR(P1759="غائب",P1759="غياب",P1759="إجازة بدون راتب"),IFERROR(VLOOKUP(B1759,الموظفين!$A$2:$J$501,8,FALSE()),0),0))</f>
        <v/>
      </c>
      <c r="R1759" s="24" t="str">
        <f aca="false">IF(B1759="","",ROUND((N(K1759)+N(L1759))/60*IFERROR(VLOOKUP(B1759,الموظفين!$A$2:$J$501,8,FALSE()),0)/الإعدادات!$B$6*الإعدادات!$B$9,2))</f>
        <v/>
      </c>
      <c r="S1759" s="24" t="str">
        <f aca="false">IF(OR(B1759="",M1759=""),"",ROUND(M1759/60*IFERROR(VLOOKUP(B1759,الموظفين!$A$2:$J$501,9,FALSE()),0),2))</f>
        <v/>
      </c>
      <c r="T1759" s="17"/>
      <c r="U1759" s="23" t="str">
        <f aca="false">IF(OR(A1759="",B1759=""),"",A1759&amp;"|"&amp;B1759)</f>
        <v/>
      </c>
    </row>
    <row r="1760" customFormat="false" ht="15" hidden="false" customHeight="false" outlineLevel="0" collapsed="false">
      <c r="A1760" s="16"/>
      <c r="B1760" s="17"/>
      <c r="C1760" s="18" t="str">
        <f aca="false">IF($B1760="","",IFERROR(VLOOKUP($B1760,الموظفين!$A$2:$J$501,2,FALSE())&amp;"","⚠ كود غير موجود"))</f>
        <v/>
      </c>
      <c r="D1760" s="18" t="str">
        <f aca="false">IF($B1760="","",IFERROR(VLOOKUP($B1760,الموظفين!$A$2:$J$501,3,FALSE())&amp;"",""))</f>
        <v/>
      </c>
      <c r="E1760" s="18" t="str">
        <f aca="false">IF($B1760="","",IFERROR(VLOOKUP($B1760,الموظفين!$A$2:$J$501,5,FALSE())&amp;"",""))</f>
        <v/>
      </c>
      <c r="F1760" s="19" t="str">
        <f aca="false">IF($B1760="","",IFERROR(VLOOKUP($B1760,الموظفين!$A$2:$J$501,6,FALSE()),""))</f>
        <v/>
      </c>
      <c r="G1760" s="19" t="str">
        <f aca="false">IF($B1760="","",IFERROR(VLOOKUP($B1760,الموظفين!$A$2:$J$501,7,FALSE()),""))</f>
        <v/>
      </c>
      <c r="H1760" s="20"/>
      <c r="I1760" s="20"/>
      <c r="J1760" s="21" t="str">
        <f aca="false">IF(OR(H1760="",I1760=""),"",ROUND(MOD(I1760-H1760,1)*24,2))</f>
        <v/>
      </c>
      <c r="K1760" s="22" t="str">
        <f aca="false">IF(OR(H1760="",F1760=""),"",IF(ROUND(MAX(0,MOD(H1760-F1760+0.5,1)-0.5)*1440,0)&gt;IFERROR(VLOOKUP(E1760,الورديات!$A$2:$E$21,5,FALSE()),0),ROUND(MAX(0,MOD(H1760-F1760+0.5,1)-0.5)*1440,0),0))</f>
        <v/>
      </c>
      <c r="L1760" s="22" t="str">
        <f aca="false">IF(OR(I1760="",G1760=""),"",ROUND(MAX(0,MOD(G1760-I1760+0.5,1)-0.5)*1440,0))</f>
        <v/>
      </c>
      <c r="M1760" s="22" t="str">
        <f aca="false">IF(OR(I1760="",G1760=""),"",IF(ROUND(MAX(0,MOD(I1760-G1760+0.5,1)-0.5)*1440,0)&gt;=الإعدادات!$B$8,ROUND(MAX(0,MOD(I1760-G1760+0.5,1)-0.5)*1440,0),0))</f>
        <v/>
      </c>
      <c r="N1760" s="18" t="str">
        <f aca="false">IF(OR(A1760="",B1760=""),"",IF(COUNTIFS(الإجازات!$A$2:$A$1001,B1760,الإجازات!$D$2:$D$1001,"&lt;="&amp;A1760,الإجازات!$E$2:$E$1001,"&gt;="&amp;A1760,الإجازات!$G$2:$G$1001,"مقبولة")=0,"",LOOKUP(2,1/((الإجازات!$A$2:$A$1001=B1760)*(الإجازات!$D$2:$D$1001&lt;=A1760)*(الإجازات!$E$2:$E$1001&gt;=A1760)*(الإجازات!$G$2:$G$1001="مقبولة")),الإجازات!$C$2:$C$1001)))</f>
        <v/>
      </c>
      <c r="O1760" s="17"/>
      <c r="P1760" s="23" t="str">
        <f aca="false">IF(B1760="","",IF(ISNA(MATCH(B1760,الموظفين!$A$2:$A$501,0)),"⚠ كود غير موجود",IF(O1760&lt;&gt;"",O1760,IF(N1760&lt;&gt;"",N1760,IF(H1760="",IF(AND(A1760&lt;&gt;"",WEEKDAY(A1760)=الإعدادات!$B$11),"راحة أسبوعية","غائب"),IF(I1760="","بدون انصراف",IF(N(K1760)&gt;0,"متأخر","حاضر")))))))</f>
        <v/>
      </c>
      <c r="Q1760" s="24" t="str">
        <f aca="false">IF(B1760="","",IF(OR(P1760="غائب",P1760="غياب",P1760="إجازة بدون راتب"),IFERROR(VLOOKUP(B1760,الموظفين!$A$2:$J$501,8,FALSE()),0),0))</f>
        <v/>
      </c>
      <c r="R1760" s="24" t="str">
        <f aca="false">IF(B1760="","",ROUND((N(K1760)+N(L1760))/60*IFERROR(VLOOKUP(B1760,الموظفين!$A$2:$J$501,8,FALSE()),0)/الإعدادات!$B$6*الإعدادات!$B$9,2))</f>
        <v/>
      </c>
      <c r="S1760" s="24" t="str">
        <f aca="false">IF(OR(B1760="",M1760=""),"",ROUND(M1760/60*IFERROR(VLOOKUP(B1760,الموظفين!$A$2:$J$501,9,FALSE()),0),2))</f>
        <v/>
      </c>
      <c r="T1760" s="17"/>
      <c r="U1760" s="23" t="str">
        <f aca="false">IF(OR(A1760="",B1760=""),"",A1760&amp;"|"&amp;B1760)</f>
        <v/>
      </c>
    </row>
    <row r="1761" customFormat="false" ht="15" hidden="false" customHeight="false" outlineLevel="0" collapsed="false">
      <c r="A1761" s="16"/>
      <c r="B1761" s="17"/>
      <c r="C1761" s="18" t="str">
        <f aca="false">IF($B1761="","",IFERROR(VLOOKUP($B1761,الموظفين!$A$2:$J$501,2,FALSE())&amp;"","⚠ كود غير موجود"))</f>
        <v/>
      </c>
      <c r="D1761" s="18" t="str">
        <f aca="false">IF($B1761="","",IFERROR(VLOOKUP($B1761,الموظفين!$A$2:$J$501,3,FALSE())&amp;"",""))</f>
        <v/>
      </c>
      <c r="E1761" s="18" t="str">
        <f aca="false">IF($B1761="","",IFERROR(VLOOKUP($B1761,الموظفين!$A$2:$J$501,5,FALSE())&amp;"",""))</f>
        <v/>
      </c>
      <c r="F1761" s="19" t="str">
        <f aca="false">IF($B1761="","",IFERROR(VLOOKUP($B1761,الموظفين!$A$2:$J$501,6,FALSE()),""))</f>
        <v/>
      </c>
      <c r="G1761" s="19" t="str">
        <f aca="false">IF($B1761="","",IFERROR(VLOOKUP($B1761,الموظفين!$A$2:$J$501,7,FALSE()),""))</f>
        <v/>
      </c>
      <c r="H1761" s="20"/>
      <c r="I1761" s="20"/>
      <c r="J1761" s="21" t="str">
        <f aca="false">IF(OR(H1761="",I1761=""),"",ROUND(MOD(I1761-H1761,1)*24,2))</f>
        <v/>
      </c>
      <c r="K1761" s="22" t="str">
        <f aca="false">IF(OR(H1761="",F1761=""),"",IF(ROUND(MAX(0,MOD(H1761-F1761+0.5,1)-0.5)*1440,0)&gt;IFERROR(VLOOKUP(E1761,الورديات!$A$2:$E$21,5,FALSE()),0),ROUND(MAX(0,MOD(H1761-F1761+0.5,1)-0.5)*1440,0),0))</f>
        <v/>
      </c>
      <c r="L1761" s="22" t="str">
        <f aca="false">IF(OR(I1761="",G1761=""),"",ROUND(MAX(0,MOD(G1761-I1761+0.5,1)-0.5)*1440,0))</f>
        <v/>
      </c>
      <c r="M1761" s="22" t="str">
        <f aca="false">IF(OR(I1761="",G1761=""),"",IF(ROUND(MAX(0,MOD(I1761-G1761+0.5,1)-0.5)*1440,0)&gt;=الإعدادات!$B$8,ROUND(MAX(0,MOD(I1761-G1761+0.5,1)-0.5)*1440,0),0))</f>
        <v/>
      </c>
      <c r="N1761" s="18" t="str">
        <f aca="false">IF(OR(A1761="",B1761=""),"",IF(COUNTIFS(الإجازات!$A$2:$A$1001,B1761,الإجازات!$D$2:$D$1001,"&lt;="&amp;A1761,الإجازات!$E$2:$E$1001,"&gt;="&amp;A1761,الإجازات!$G$2:$G$1001,"مقبولة")=0,"",LOOKUP(2,1/((الإجازات!$A$2:$A$1001=B1761)*(الإجازات!$D$2:$D$1001&lt;=A1761)*(الإجازات!$E$2:$E$1001&gt;=A1761)*(الإجازات!$G$2:$G$1001="مقبولة")),الإجازات!$C$2:$C$1001)))</f>
        <v/>
      </c>
      <c r="O1761" s="17"/>
      <c r="P1761" s="23" t="str">
        <f aca="false">IF(B1761="","",IF(ISNA(MATCH(B1761,الموظفين!$A$2:$A$501,0)),"⚠ كود غير موجود",IF(O1761&lt;&gt;"",O1761,IF(N1761&lt;&gt;"",N1761,IF(H1761="",IF(AND(A1761&lt;&gt;"",WEEKDAY(A1761)=الإعدادات!$B$11),"راحة أسبوعية","غائب"),IF(I1761="","بدون انصراف",IF(N(K1761)&gt;0,"متأخر","حاضر")))))))</f>
        <v/>
      </c>
      <c r="Q1761" s="24" t="str">
        <f aca="false">IF(B1761="","",IF(OR(P1761="غائب",P1761="غياب",P1761="إجازة بدون راتب"),IFERROR(VLOOKUP(B1761,الموظفين!$A$2:$J$501,8,FALSE()),0),0))</f>
        <v/>
      </c>
      <c r="R1761" s="24" t="str">
        <f aca="false">IF(B1761="","",ROUND((N(K1761)+N(L1761))/60*IFERROR(VLOOKUP(B1761,الموظفين!$A$2:$J$501,8,FALSE()),0)/الإعدادات!$B$6*الإعدادات!$B$9,2))</f>
        <v/>
      </c>
      <c r="S1761" s="24" t="str">
        <f aca="false">IF(OR(B1761="",M1761=""),"",ROUND(M1761/60*IFERROR(VLOOKUP(B1761,الموظفين!$A$2:$J$501,9,FALSE()),0),2))</f>
        <v/>
      </c>
      <c r="T1761" s="17"/>
      <c r="U1761" s="23" t="str">
        <f aca="false">IF(OR(A1761="",B1761=""),"",A1761&amp;"|"&amp;B1761)</f>
        <v/>
      </c>
    </row>
    <row r="1762" customFormat="false" ht="15" hidden="false" customHeight="false" outlineLevel="0" collapsed="false">
      <c r="A1762" s="16"/>
      <c r="B1762" s="17"/>
      <c r="C1762" s="18" t="str">
        <f aca="false">IF($B1762="","",IFERROR(VLOOKUP($B1762,الموظفين!$A$2:$J$501,2,FALSE())&amp;"","⚠ كود غير موجود"))</f>
        <v/>
      </c>
      <c r="D1762" s="18" t="str">
        <f aca="false">IF($B1762="","",IFERROR(VLOOKUP($B1762,الموظفين!$A$2:$J$501,3,FALSE())&amp;"",""))</f>
        <v/>
      </c>
      <c r="E1762" s="18" t="str">
        <f aca="false">IF($B1762="","",IFERROR(VLOOKUP($B1762,الموظفين!$A$2:$J$501,5,FALSE())&amp;"",""))</f>
        <v/>
      </c>
      <c r="F1762" s="19" t="str">
        <f aca="false">IF($B1762="","",IFERROR(VLOOKUP($B1762,الموظفين!$A$2:$J$501,6,FALSE()),""))</f>
        <v/>
      </c>
      <c r="G1762" s="19" t="str">
        <f aca="false">IF($B1762="","",IFERROR(VLOOKUP($B1762,الموظفين!$A$2:$J$501,7,FALSE()),""))</f>
        <v/>
      </c>
      <c r="H1762" s="20"/>
      <c r="I1762" s="20"/>
      <c r="J1762" s="21" t="str">
        <f aca="false">IF(OR(H1762="",I1762=""),"",ROUND(MOD(I1762-H1762,1)*24,2))</f>
        <v/>
      </c>
      <c r="K1762" s="22" t="str">
        <f aca="false">IF(OR(H1762="",F1762=""),"",IF(ROUND(MAX(0,MOD(H1762-F1762+0.5,1)-0.5)*1440,0)&gt;IFERROR(VLOOKUP(E1762,الورديات!$A$2:$E$21,5,FALSE()),0),ROUND(MAX(0,MOD(H1762-F1762+0.5,1)-0.5)*1440,0),0))</f>
        <v/>
      </c>
      <c r="L1762" s="22" t="str">
        <f aca="false">IF(OR(I1762="",G1762=""),"",ROUND(MAX(0,MOD(G1762-I1762+0.5,1)-0.5)*1440,0))</f>
        <v/>
      </c>
      <c r="M1762" s="22" t="str">
        <f aca="false">IF(OR(I1762="",G1762=""),"",IF(ROUND(MAX(0,MOD(I1762-G1762+0.5,1)-0.5)*1440,0)&gt;=الإعدادات!$B$8,ROUND(MAX(0,MOD(I1762-G1762+0.5,1)-0.5)*1440,0),0))</f>
        <v/>
      </c>
      <c r="N1762" s="18" t="str">
        <f aca="false">IF(OR(A1762="",B1762=""),"",IF(COUNTIFS(الإجازات!$A$2:$A$1001,B1762,الإجازات!$D$2:$D$1001,"&lt;="&amp;A1762,الإجازات!$E$2:$E$1001,"&gt;="&amp;A1762,الإجازات!$G$2:$G$1001,"مقبولة")=0,"",LOOKUP(2,1/((الإجازات!$A$2:$A$1001=B1762)*(الإجازات!$D$2:$D$1001&lt;=A1762)*(الإجازات!$E$2:$E$1001&gt;=A1762)*(الإجازات!$G$2:$G$1001="مقبولة")),الإجازات!$C$2:$C$1001)))</f>
        <v/>
      </c>
      <c r="O1762" s="17"/>
      <c r="P1762" s="23" t="str">
        <f aca="false">IF(B1762="","",IF(ISNA(MATCH(B1762,الموظفين!$A$2:$A$501,0)),"⚠ كود غير موجود",IF(O1762&lt;&gt;"",O1762,IF(N1762&lt;&gt;"",N1762,IF(H1762="",IF(AND(A1762&lt;&gt;"",WEEKDAY(A1762)=الإعدادات!$B$11),"راحة أسبوعية","غائب"),IF(I1762="","بدون انصراف",IF(N(K1762)&gt;0,"متأخر","حاضر")))))))</f>
        <v/>
      </c>
      <c r="Q1762" s="24" t="str">
        <f aca="false">IF(B1762="","",IF(OR(P1762="غائب",P1762="غياب",P1762="إجازة بدون راتب"),IFERROR(VLOOKUP(B1762,الموظفين!$A$2:$J$501,8,FALSE()),0),0))</f>
        <v/>
      </c>
      <c r="R1762" s="24" t="str">
        <f aca="false">IF(B1762="","",ROUND((N(K1762)+N(L1762))/60*IFERROR(VLOOKUP(B1762,الموظفين!$A$2:$J$501,8,FALSE()),0)/الإعدادات!$B$6*الإعدادات!$B$9,2))</f>
        <v/>
      </c>
      <c r="S1762" s="24" t="str">
        <f aca="false">IF(OR(B1762="",M1762=""),"",ROUND(M1762/60*IFERROR(VLOOKUP(B1762,الموظفين!$A$2:$J$501,9,FALSE()),0),2))</f>
        <v/>
      </c>
      <c r="T1762" s="17"/>
      <c r="U1762" s="23" t="str">
        <f aca="false">IF(OR(A1762="",B1762=""),"",A1762&amp;"|"&amp;B1762)</f>
        <v/>
      </c>
    </row>
    <row r="1763" customFormat="false" ht="15" hidden="false" customHeight="false" outlineLevel="0" collapsed="false">
      <c r="A1763" s="16"/>
      <c r="B1763" s="17"/>
      <c r="C1763" s="18" t="str">
        <f aca="false">IF($B1763="","",IFERROR(VLOOKUP($B1763,الموظفين!$A$2:$J$501,2,FALSE())&amp;"","⚠ كود غير موجود"))</f>
        <v/>
      </c>
      <c r="D1763" s="18" t="str">
        <f aca="false">IF($B1763="","",IFERROR(VLOOKUP($B1763,الموظفين!$A$2:$J$501,3,FALSE())&amp;"",""))</f>
        <v/>
      </c>
      <c r="E1763" s="18" t="str">
        <f aca="false">IF($B1763="","",IFERROR(VLOOKUP($B1763,الموظفين!$A$2:$J$501,5,FALSE())&amp;"",""))</f>
        <v/>
      </c>
      <c r="F1763" s="19" t="str">
        <f aca="false">IF($B1763="","",IFERROR(VLOOKUP($B1763,الموظفين!$A$2:$J$501,6,FALSE()),""))</f>
        <v/>
      </c>
      <c r="G1763" s="19" t="str">
        <f aca="false">IF($B1763="","",IFERROR(VLOOKUP($B1763,الموظفين!$A$2:$J$501,7,FALSE()),""))</f>
        <v/>
      </c>
      <c r="H1763" s="20"/>
      <c r="I1763" s="20"/>
      <c r="J1763" s="21" t="str">
        <f aca="false">IF(OR(H1763="",I1763=""),"",ROUND(MOD(I1763-H1763,1)*24,2))</f>
        <v/>
      </c>
      <c r="K1763" s="22" t="str">
        <f aca="false">IF(OR(H1763="",F1763=""),"",IF(ROUND(MAX(0,MOD(H1763-F1763+0.5,1)-0.5)*1440,0)&gt;IFERROR(VLOOKUP(E1763,الورديات!$A$2:$E$21,5,FALSE()),0),ROUND(MAX(0,MOD(H1763-F1763+0.5,1)-0.5)*1440,0),0))</f>
        <v/>
      </c>
      <c r="L1763" s="22" t="str">
        <f aca="false">IF(OR(I1763="",G1763=""),"",ROUND(MAX(0,MOD(G1763-I1763+0.5,1)-0.5)*1440,0))</f>
        <v/>
      </c>
      <c r="M1763" s="22" t="str">
        <f aca="false">IF(OR(I1763="",G1763=""),"",IF(ROUND(MAX(0,MOD(I1763-G1763+0.5,1)-0.5)*1440,0)&gt;=الإعدادات!$B$8,ROUND(MAX(0,MOD(I1763-G1763+0.5,1)-0.5)*1440,0),0))</f>
        <v/>
      </c>
      <c r="N1763" s="18" t="str">
        <f aca="false">IF(OR(A1763="",B1763=""),"",IF(COUNTIFS(الإجازات!$A$2:$A$1001,B1763,الإجازات!$D$2:$D$1001,"&lt;="&amp;A1763,الإجازات!$E$2:$E$1001,"&gt;="&amp;A1763,الإجازات!$G$2:$G$1001,"مقبولة")=0,"",LOOKUP(2,1/((الإجازات!$A$2:$A$1001=B1763)*(الإجازات!$D$2:$D$1001&lt;=A1763)*(الإجازات!$E$2:$E$1001&gt;=A1763)*(الإجازات!$G$2:$G$1001="مقبولة")),الإجازات!$C$2:$C$1001)))</f>
        <v/>
      </c>
      <c r="O1763" s="17"/>
      <c r="P1763" s="23" t="str">
        <f aca="false">IF(B1763="","",IF(ISNA(MATCH(B1763,الموظفين!$A$2:$A$501,0)),"⚠ كود غير موجود",IF(O1763&lt;&gt;"",O1763,IF(N1763&lt;&gt;"",N1763,IF(H1763="",IF(AND(A1763&lt;&gt;"",WEEKDAY(A1763)=الإعدادات!$B$11),"راحة أسبوعية","غائب"),IF(I1763="","بدون انصراف",IF(N(K1763)&gt;0,"متأخر","حاضر")))))))</f>
        <v/>
      </c>
      <c r="Q1763" s="24" t="str">
        <f aca="false">IF(B1763="","",IF(OR(P1763="غائب",P1763="غياب",P1763="إجازة بدون راتب"),IFERROR(VLOOKUP(B1763,الموظفين!$A$2:$J$501,8,FALSE()),0),0))</f>
        <v/>
      </c>
      <c r="R1763" s="24" t="str">
        <f aca="false">IF(B1763="","",ROUND((N(K1763)+N(L1763))/60*IFERROR(VLOOKUP(B1763,الموظفين!$A$2:$J$501,8,FALSE()),0)/الإعدادات!$B$6*الإعدادات!$B$9,2))</f>
        <v/>
      </c>
      <c r="S1763" s="24" t="str">
        <f aca="false">IF(OR(B1763="",M1763=""),"",ROUND(M1763/60*IFERROR(VLOOKUP(B1763,الموظفين!$A$2:$J$501,9,FALSE()),0),2))</f>
        <v/>
      </c>
      <c r="T1763" s="17"/>
      <c r="U1763" s="23" t="str">
        <f aca="false">IF(OR(A1763="",B1763=""),"",A1763&amp;"|"&amp;B1763)</f>
        <v/>
      </c>
    </row>
    <row r="1764" customFormat="false" ht="15" hidden="false" customHeight="false" outlineLevel="0" collapsed="false">
      <c r="A1764" s="16"/>
      <c r="B1764" s="17"/>
      <c r="C1764" s="18" t="str">
        <f aca="false">IF($B1764="","",IFERROR(VLOOKUP($B1764,الموظفين!$A$2:$J$501,2,FALSE())&amp;"","⚠ كود غير موجود"))</f>
        <v/>
      </c>
      <c r="D1764" s="18" t="str">
        <f aca="false">IF($B1764="","",IFERROR(VLOOKUP($B1764,الموظفين!$A$2:$J$501,3,FALSE())&amp;"",""))</f>
        <v/>
      </c>
      <c r="E1764" s="18" t="str">
        <f aca="false">IF($B1764="","",IFERROR(VLOOKUP($B1764,الموظفين!$A$2:$J$501,5,FALSE())&amp;"",""))</f>
        <v/>
      </c>
      <c r="F1764" s="19" t="str">
        <f aca="false">IF($B1764="","",IFERROR(VLOOKUP($B1764,الموظفين!$A$2:$J$501,6,FALSE()),""))</f>
        <v/>
      </c>
      <c r="G1764" s="19" t="str">
        <f aca="false">IF($B1764="","",IFERROR(VLOOKUP($B1764,الموظفين!$A$2:$J$501,7,FALSE()),""))</f>
        <v/>
      </c>
      <c r="H1764" s="20"/>
      <c r="I1764" s="20"/>
      <c r="J1764" s="21" t="str">
        <f aca="false">IF(OR(H1764="",I1764=""),"",ROUND(MOD(I1764-H1764,1)*24,2))</f>
        <v/>
      </c>
      <c r="K1764" s="22" t="str">
        <f aca="false">IF(OR(H1764="",F1764=""),"",IF(ROUND(MAX(0,MOD(H1764-F1764+0.5,1)-0.5)*1440,0)&gt;IFERROR(VLOOKUP(E1764,الورديات!$A$2:$E$21,5,FALSE()),0),ROUND(MAX(0,MOD(H1764-F1764+0.5,1)-0.5)*1440,0),0))</f>
        <v/>
      </c>
      <c r="L1764" s="22" t="str">
        <f aca="false">IF(OR(I1764="",G1764=""),"",ROUND(MAX(0,MOD(G1764-I1764+0.5,1)-0.5)*1440,0))</f>
        <v/>
      </c>
      <c r="M1764" s="22" t="str">
        <f aca="false">IF(OR(I1764="",G1764=""),"",IF(ROUND(MAX(0,MOD(I1764-G1764+0.5,1)-0.5)*1440,0)&gt;=الإعدادات!$B$8,ROUND(MAX(0,MOD(I1764-G1764+0.5,1)-0.5)*1440,0),0))</f>
        <v/>
      </c>
      <c r="N1764" s="18" t="str">
        <f aca="false">IF(OR(A1764="",B1764=""),"",IF(COUNTIFS(الإجازات!$A$2:$A$1001,B1764,الإجازات!$D$2:$D$1001,"&lt;="&amp;A1764,الإجازات!$E$2:$E$1001,"&gt;="&amp;A1764,الإجازات!$G$2:$G$1001,"مقبولة")=0,"",LOOKUP(2,1/((الإجازات!$A$2:$A$1001=B1764)*(الإجازات!$D$2:$D$1001&lt;=A1764)*(الإجازات!$E$2:$E$1001&gt;=A1764)*(الإجازات!$G$2:$G$1001="مقبولة")),الإجازات!$C$2:$C$1001)))</f>
        <v/>
      </c>
      <c r="O1764" s="17"/>
      <c r="P1764" s="23" t="str">
        <f aca="false">IF(B1764="","",IF(ISNA(MATCH(B1764,الموظفين!$A$2:$A$501,0)),"⚠ كود غير موجود",IF(O1764&lt;&gt;"",O1764,IF(N1764&lt;&gt;"",N1764,IF(H1764="",IF(AND(A1764&lt;&gt;"",WEEKDAY(A1764)=الإعدادات!$B$11),"راحة أسبوعية","غائب"),IF(I1764="","بدون انصراف",IF(N(K1764)&gt;0,"متأخر","حاضر")))))))</f>
        <v/>
      </c>
      <c r="Q1764" s="24" t="str">
        <f aca="false">IF(B1764="","",IF(OR(P1764="غائب",P1764="غياب",P1764="إجازة بدون راتب"),IFERROR(VLOOKUP(B1764,الموظفين!$A$2:$J$501,8,FALSE()),0),0))</f>
        <v/>
      </c>
      <c r="R1764" s="24" t="str">
        <f aca="false">IF(B1764="","",ROUND((N(K1764)+N(L1764))/60*IFERROR(VLOOKUP(B1764,الموظفين!$A$2:$J$501,8,FALSE()),0)/الإعدادات!$B$6*الإعدادات!$B$9,2))</f>
        <v/>
      </c>
      <c r="S1764" s="24" t="str">
        <f aca="false">IF(OR(B1764="",M1764=""),"",ROUND(M1764/60*IFERROR(VLOOKUP(B1764,الموظفين!$A$2:$J$501,9,FALSE()),0),2))</f>
        <v/>
      </c>
      <c r="T1764" s="17"/>
      <c r="U1764" s="23" t="str">
        <f aca="false">IF(OR(A1764="",B1764=""),"",A1764&amp;"|"&amp;B1764)</f>
        <v/>
      </c>
    </row>
    <row r="1765" customFormat="false" ht="15" hidden="false" customHeight="false" outlineLevel="0" collapsed="false">
      <c r="A1765" s="16"/>
      <c r="B1765" s="17"/>
      <c r="C1765" s="18" t="str">
        <f aca="false">IF($B1765="","",IFERROR(VLOOKUP($B1765,الموظفين!$A$2:$J$501,2,FALSE())&amp;"","⚠ كود غير موجود"))</f>
        <v/>
      </c>
      <c r="D1765" s="18" t="str">
        <f aca="false">IF($B1765="","",IFERROR(VLOOKUP($B1765,الموظفين!$A$2:$J$501,3,FALSE())&amp;"",""))</f>
        <v/>
      </c>
      <c r="E1765" s="18" t="str">
        <f aca="false">IF($B1765="","",IFERROR(VLOOKUP($B1765,الموظفين!$A$2:$J$501,5,FALSE())&amp;"",""))</f>
        <v/>
      </c>
      <c r="F1765" s="19" t="str">
        <f aca="false">IF($B1765="","",IFERROR(VLOOKUP($B1765,الموظفين!$A$2:$J$501,6,FALSE()),""))</f>
        <v/>
      </c>
      <c r="G1765" s="19" t="str">
        <f aca="false">IF($B1765="","",IFERROR(VLOOKUP($B1765,الموظفين!$A$2:$J$501,7,FALSE()),""))</f>
        <v/>
      </c>
      <c r="H1765" s="20"/>
      <c r="I1765" s="20"/>
      <c r="J1765" s="21" t="str">
        <f aca="false">IF(OR(H1765="",I1765=""),"",ROUND(MOD(I1765-H1765,1)*24,2))</f>
        <v/>
      </c>
      <c r="K1765" s="22" t="str">
        <f aca="false">IF(OR(H1765="",F1765=""),"",IF(ROUND(MAX(0,MOD(H1765-F1765+0.5,1)-0.5)*1440,0)&gt;IFERROR(VLOOKUP(E1765,الورديات!$A$2:$E$21,5,FALSE()),0),ROUND(MAX(0,MOD(H1765-F1765+0.5,1)-0.5)*1440,0),0))</f>
        <v/>
      </c>
      <c r="L1765" s="22" t="str">
        <f aca="false">IF(OR(I1765="",G1765=""),"",ROUND(MAX(0,MOD(G1765-I1765+0.5,1)-0.5)*1440,0))</f>
        <v/>
      </c>
      <c r="M1765" s="22" t="str">
        <f aca="false">IF(OR(I1765="",G1765=""),"",IF(ROUND(MAX(0,MOD(I1765-G1765+0.5,1)-0.5)*1440,0)&gt;=الإعدادات!$B$8,ROUND(MAX(0,MOD(I1765-G1765+0.5,1)-0.5)*1440,0),0))</f>
        <v/>
      </c>
      <c r="N1765" s="18" t="str">
        <f aca="false">IF(OR(A1765="",B1765=""),"",IF(COUNTIFS(الإجازات!$A$2:$A$1001,B1765,الإجازات!$D$2:$D$1001,"&lt;="&amp;A1765,الإجازات!$E$2:$E$1001,"&gt;="&amp;A1765,الإجازات!$G$2:$G$1001,"مقبولة")=0,"",LOOKUP(2,1/((الإجازات!$A$2:$A$1001=B1765)*(الإجازات!$D$2:$D$1001&lt;=A1765)*(الإجازات!$E$2:$E$1001&gt;=A1765)*(الإجازات!$G$2:$G$1001="مقبولة")),الإجازات!$C$2:$C$1001)))</f>
        <v/>
      </c>
      <c r="O1765" s="17"/>
      <c r="P1765" s="23" t="str">
        <f aca="false">IF(B1765="","",IF(ISNA(MATCH(B1765,الموظفين!$A$2:$A$501,0)),"⚠ كود غير موجود",IF(O1765&lt;&gt;"",O1765,IF(N1765&lt;&gt;"",N1765,IF(H1765="",IF(AND(A1765&lt;&gt;"",WEEKDAY(A1765)=الإعدادات!$B$11),"راحة أسبوعية","غائب"),IF(I1765="","بدون انصراف",IF(N(K1765)&gt;0,"متأخر","حاضر")))))))</f>
        <v/>
      </c>
      <c r="Q1765" s="24" t="str">
        <f aca="false">IF(B1765="","",IF(OR(P1765="غائب",P1765="غياب",P1765="إجازة بدون راتب"),IFERROR(VLOOKUP(B1765,الموظفين!$A$2:$J$501,8,FALSE()),0),0))</f>
        <v/>
      </c>
      <c r="R1765" s="24" t="str">
        <f aca="false">IF(B1765="","",ROUND((N(K1765)+N(L1765))/60*IFERROR(VLOOKUP(B1765,الموظفين!$A$2:$J$501,8,FALSE()),0)/الإعدادات!$B$6*الإعدادات!$B$9,2))</f>
        <v/>
      </c>
      <c r="S1765" s="24" t="str">
        <f aca="false">IF(OR(B1765="",M1765=""),"",ROUND(M1765/60*IFERROR(VLOOKUP(B1765,الموظفين!$A$2:$J$501,9,FALSE()),0),2))</f>
        <v/>
      </c>
      <c r="T1765" s="17"/>
      <c r="U1765" s="23" t="str">
        <f aca="false">IF(OR(A1765="",B1765=""),"",A1765&amp;"|"&amp;B1765)</f>
        <v/>
      </c>
    </row>
    <row r="1766" customFormat="false" ht="15" hidden="false" customHeight="false" outlineLevel="0" collapsed="false">
      <c r="A1766" s="16"/>
      <c r="B1766" s="17"/>
      <c r="C1766" s="18" t="str">
        <f aca="false">IF($B1766="","",IFERROR(VLOOKUP($B1766,الموظفين!$A$2:$J$501,2,FALSE())&amp;"","⚠ كود غير موجود"))</f>
        <v/>
      </c>
      <c r="D1766" s="18" t="str">
        <f aca="false">IF($B1766="","",IFERROR(VLOOKUP($B1766,الموظفين!$A$2:$J$501,3,FALSE())&amp;"",""))</f>
        <v/>
      </c>
      <c r="E1766" s="18" t="str">
        <f aca="false">IF($B1766="","",IFERROR(VLOOKUP($B1766,الموظفين!$A$2:$J$501,5,FALSE())&amp;"",""))</f>
        <v/>
      </c>
      <c r="F1766" s="19" t="str">
        <f aca="false">IF($B1766="","",IFERROR(VLOOKUP($B1766,الموظفين!$A$2:$J$501,6,FALSE()),""))</f>
        <v/>
      </c>
      <c r="G1766" s="19" t="str">
        <f aca="false">IF($B1766="","",IFERROR(VLOOKUP($B1766,الموظفين!$A$2:$J$501,7,FALSE()),""))</f>
        <v/>
      </c>
      <c r="H1766" s="20"/>
      <c r="I1766" s="20"/>
      <c r="J1766" s="21" t="str">
        <f aca="false">IF(OR(H1766="",I1766=""),"",ROUND(MOD(I1766-H1766,1)*24,2))</f>
        <v/>
      </c>
      <c r="K1766" s="22" t="str">
        <f aca="false">IF(OR(H1766="",F1766=""),"",IF(ROUND(MAX(0,MOD(H1766-F1766+0.5,1)-0.5)*1440,0)&gt;IFERROR(VLOOKUP(E1766,الورديات!$A$2:$E$21,5,FALSE()),0),ROUND(MAX(0,MOD(H1766-F1766+0.5,1)-0.5)*1440,0),0))</f>
        <v/>
      </c>
      <c r="L1766" s="22" t="str">
        <f aca="false">IF(OR(I1766="",G1766=""),"",ROUND(MAX(0,MOD(G1766-I1766+0.5,1)-0.5)*1440,0))</f>
        <v/>
      </c>
      <c r="M1766" s="22" t="str">
        <f aca="false">IF(OR(I1766="",G1766=""),"",IF(ROUND(MAX(0,MOD(I1766-G1766+0.5,1)-0.5)*1440,0)&gt;=الإعدادات!$B$8,ROUND(MAX(0,MOD(I1766-G1766+0.5,1)-0.5)*1440,0),0))</f>
        <v/>
      </c>
      <c r="N1766" s="18" t="str">
        <f aca="false">IF(OR(A1766="",B1766=""),"",IF(COUNTIFS(الإجازات!$A$2:$A$1001,B1766,الإجازات!$D$2:$D$1001,"&lt;="&amp;A1766,الإجازات!$E$2:$E$1001,"&gt;="&amp;A1766,الإجازات!$G$2:$G$1001,"مقبولة")=0,"",LOOKUP(2,1/((الإجازات!$A$2:$A$1001=B1766)*(الإجازات!$D$2:$D$1001&lt;=A1766)*(الإجازات!$E$2:$E$1001&gt;=A1766)*(الإجازات!$G$2:$G$1001="مقبولة")),الإجازات!$C$2:$C$1001)))</f>
        <v/>
      </c>
      <c r="O1766" s="17"/>
      <c r="P1766" s="23" t="str">
        <f aca="false">IF(B1766="","",IF(ISNA(MATCH(B1766,الموظفين!$A$2:$A$501,0)),"⚠ كود غير موجود",IF(O1766&lt;&gt;"",O1766,IF(N1766&lt;&gt;"",N1766,IF(H1766="",IF(AND(A1766&lt;&gt;"",WEEKDAY(A1766)=الإعدادات!$B$11),"راحة أسبوعية","غائب"),IF(I1766="","بدون انصراف",IF(N(K1766)&gt;0,"متأخر","حاضر")))))))</f>
        <v/>
      </c>
      <c r="Q1766" s="24" t="str">
        <f aca="false">IF(B1766="","",IF(OR(P1766="غائب",P1766="غياب",P1766="إجازة بدون راتب"),IFERROR(VLOOKUP(B1766,الموظفين!$A$2:$J$501,8,FALSE()),0),0))</f>
        <v/>
      </c>
      <c r="R1766" s="24" t="str">
        <f aca="false">IF(B1766="","",ROUND((N(K1766)+N(L1766))/60*IFERROR(VLOOKUP(B1766,الموظفين!$A$2:$J$501,8,FALSE()),0)/الإعدادات!$B$6*الإعدادات!$B$9,2))</f>
        <v/>
      </c>
      <c r="S1766" s="24" t="str">
        <f aca="false">IF(OR(B1766="",M1766=""),"",ROUND(M1766/60*IFERROR(VLOOKUP(B1766,الموظفين!$A$2:$J$501,9,FALSE()),0),2))</f>
        <v/>
      </c>
      <c r="T1766" s="17"/>
      <c r="U1766" s="23" t="str">
        <f aca="false">IF(OR(A1766="",B1766=""),"",A1766&amp;"|"&amp;B1766)</f>
        <v/>
      </c>
    </row>
    <row r="1767" customFormat="false" ht="15" hidden="false" customHeight="false" outlineLevel="0" collapsed="false">
      <c r="A1767" s="16"/>
      <c r="B1767" s="17"/>
      <c r="C1767" s="18" t="str">
        <f aca="false">IF($B1767="","",IFERROR(VLOOKUP($B1767,الموظفين!$A$2:$J$501,2,FALSE())&amp;"","⚠ كود غير موجود"))</f>
        <v/>
      </c>
      <c r="D1767" s="18" t="str">
        <f aca="false">IF($B1767="","",IFERROR(VLOOKUP($B1767,الموظفين!$A$2:$J$501,3,FALSE())&amp;"",""))</f>
        <v/>
      </c>
      <c r="E1767" s="18" t="str">
        <f aca="false">IF($B1767="","",IFERROR(VLOOKUP($B1767,الموظفين!$A$2:$J$501,5,FALSE())&amp;"",""))</f>
        <v/>
      </c>
      <c r="F1767" s="19" t="str">
        <f aca="false">IF($B1767="","",IFERROR(VLOOKUP($B1767,الموظفين!$A$2:$J$501,6,FALSE()),""))</f>
        <v/>
      </c>
      <c r="G1767" s="19" t="str">
        <f aca="false">IF($B1767="","",IFERROR(VLOOKUP($B1767,الموظفين!$A$2:$J$501,7,FALSE()),""))</f>
        <v/>
      </c>
      <c r="H1767" s="20"/>
      <c r="I1767" s="20"/>
      <c r="J1767" s="21" t="str">
        <f aca="false">IF(OR(H1767="",I1767=""),"",ROUND(MOD(I1767-H1767,1)*24,2))</f>
        <v/>
      </c>
      <c r="K1767" s="22" t="str">
        <f aca="false">IF(OR(H1767="",F1767=""),"",IF(ROUND(MAX(0,MOD(H1767-F1767+0.5,1)-0.5)*1440,0)&gt;IFERROR(VLOOKUP(E1767,الورديات!$A$2:$E$21,5,FALSE()),0),ROUND(MAX(0,MOD(H1767-F1767+0.5,1)-0.5)*1440,0),0))</f>
        <v/>
      </c>
      <c r="L1767" s="22" t="str">
        <f aca="false">IF(OR(I1767="",G1767=""),"",ROUND(MAX(0,MOD(G1767-I1767+0.5,1)-0.5)*1440,0))</f>
        <v/>
      </c>
      <c r="M1767" s="22" t="str">
        <f aca="false">IF(OR(I1767="",G1767=""),"",IF(ROUND(MAX(0,MOD(I1767-G1767+0.5,1)-0.5)*1440,0)&gt;=الإعدادات!$B$8,ROUND(MAX(0,MOD(I1767-G1767+0.5,1)-0.5)*1440,0),0))</f>
        <v/>
      </c>
      <c r="N1767" s="18" t="str">
        <f aca="false">IF(OR(A1767="",B1767=""),"",IF(COUNTIFS(الإجازات!$A$2:$A$1001,B1767,الإجازات!$D$2:$D$1001,"&lt;="&amp;A1767,الإجازات!$E$2:$E$1001,"&gt;="&amp;A1767,الإجازات!$G$2:$G$1001,"مقبولة")=0,"",LOOKUP(2,1/((الإجازات!$A$2:$A$1001=B1767)*(الإجازات!$D$2:$D$1001&lt;=A1767)*(الإجازات!$E$2:$E$1001&gt;=A1767)*(الإجازات!$G$2:$G$1001="مقبولة")),الإجازات!$C$2:$C$1001)))</f>
        <v/>
      </c>
      <c r="O1767" s="17"/>
      <c r="P1767" s="23" t="str">
        <f aca="false">IF(B1767="","",IF(ISNA(MATCH(B1767,الموظفين!$A$2:$A$501,0)),"⚠ كود غير موجود",IF(O1767&lt;&gt;"",O1767,IF(N1767&lt;&gt;"",N1767,IF(H1767="",IF(AND(A1767&lt;&gt;"",WEEKDAY(A1767)=الإعدادات!$B$11),"راحة أسبوعية","غائب"),IF(I1767="","بدون انصراف",IF(N(K1767)&gt;0,"متأخر","حاضر")))))))</f>
        <v/>
      </c>
      <c r="Q1767" s="24" t="str">
        <f aca="false">IF(B1767="","",IF(OR(P1767="غائب",P1767="غياب",P1767="إجازة بدون راتب"),IFERROR(VLOOKUP(B1767,الموظفين!$A$2:$J$501,8,FALSE()),0),0))</f>
        <v/>
      </c>
      <c r="R1767" s="24" t="str">
        <f aca="false">IF(B1767="","",ROUND((N(K1767)+N(L1767))/60*IFERROR(VLOOKUP(B1767,الموظفين!$A$2:$J$501,8,FALSE()),0)/الإعدادات!$B$6*الإعدادات!$B$9,2))</f>
        <v/>
      </c>
      <c r="S1767" s="24" t="str">
        <f aca="false">IF(OR(B1767="",M1767=""),"",ROUND(M1767/60*IFERROR(VLOOKUP(B1767,الموظفين!$A$2:$J$501,9,FALSE()),0),2))</f>
        <v/>
      </c>
      <c r="T1767" s="17"/>
      <c r="U1767" s="23" t="str">
        <f aca="false">IF(OR(A1767="",B1767=""),"",A1767&amp;"|"&amp;B1767)</f>
        <v/>
      </c>
    </row>
    <row r="1768" customFormat="false" ht="15" hidden="false" customHeight="false" outlineLevel="0" collapsed="false">
      <c r="A1768" s="16"/>
      <c r="B1768" s="17"/>
      <c r="C1768" s="18" t="str">
        <f aca="false">IF($B1768="","",IFERROR(VLOOKUP($B1768,الموظفين!$A$2:$J$501,2,FALSE())&amp;"","⚠ كود غير موجود"))</f>
        <v/>
      </c>
      <c r="D1768" s="18" t="str">
        <f aca="false">IF($B1768="","",IFERROR(VLOOKUP($B1768,الموظفين!$A$2:$J$501,3,FALSE())&amp;"",""))</f>
        <v/>
      </c>
      <c r="E1768" s="18" t="str">
        <f aca="false">IF($B1768="","",IFERROR(VLOOKUP($B1768,الموظفين!$A$2:$J$501,5,FALSE())&amp;"",""))</f>
        <v/>
      </c>
      <c r="F1768" s="19" t="str">
        <f aca="false">IF($B1768="","",IFERROR(VLOOKUP($B1768,الموظفين!$A$2:$J$501,6,FALSE()),""))</f>
        <v/>
      </c>
      <c r="G1768" s="19" t="str">
        <f aca="false">IF($B1768="","",IFERROR(VLOOKUP($B1768,الموظفين!$A$2:$J$501,7,FALSE()),""))</f>
        <v/>
      </c>
      <c r="H1768" s="20"/>
      <c r="I1768" s="20"/>
      <c r="J1768" s="21" t="str">
        <f aca="false">IF(OR(H1768="",I1768=""),"",ROUND(MOD(I1768-H1768,1)*24,2))</f>
        <v/>
      </c>
      <c r="K1768" s="22" t="str">
        <f aca="false">IF(OR(H1768="",F1768=""),"",IF(ROUND(MAX(0,MOD(H1768-F1768+0.5,1)-0.5)*1440,0)&gt;IFERROR(VLOOKUP(E1768,الورديات!$A$2:$E$21,5,FALSE()),0),ROUND(MAX(0,MOD(H1768-F1768+0.5,1)-0.5)*1440,0),0))</f>
        <v/>
      </c>
      <c r="L1768" s="22" t="str">
        <f aca="false">IF(OR(I1768="",G1768=""),"",ROUND(MAX(0,MOD(G1768-I1768+0.5,1)-0.5)*1440,0))</f>
        <v/>
      </c>
      <c r="M1768" s="22" t="str">
        <f aca="false">IF(OR(I1768="",G1768=""),"",IF(ROUND(MAX(0,MOD(I1768-G1768+0.5,1)-0.5)*1440,0)&gt;=الإعدادات!$B$8,ROUND(MAX(0,MOD(I1768-G1768+0.5,1)-0.5)*1440,0),0))</f>
        <v/>
      </c>
      <c r="N1768" s="18" t="str">
        <f aca="false">IF(OR(A1768="",B1768=""),"",IF(COUNTIFS(الإجازات!$A$2:$A$1001,B1768,الإجازات!$D$2:$D$1001,"&lt;="&amp;A1768,الإجازات!$E$2:$E$1001,"&gt;="&amp;A1768,الإجازات!$G$2:$G$1001,"مقبولة")=0,"",LOOKUP(2,1/((الإجازات!$A$2:$A$1001=B1768)*(الإجازات!$D$2:$D$1001&lt;=A1768)*(الإجازات!$E$2:$E$1001&gt;=A1768)*(الإجازات!$G$2:$G$1001="مقبولة")),الإجازات!$C$2:$C$1001)))</f>
        <v/>
      </c>
      <c r="O1768" s="17"/>
      <c r="P1768" s="23" t="str">
        <f aca="false">IF(B1768="","",IF(ISNA(MATCH(B1768,الموظفين!$A$2:$A$501,0)),"⚠ كود غير موجود",IF(O1768&lt;&gt;"",O1768,IF(N1768&lt;&gt;"",N1768,IF(H1768="",IF(AND(A1768&lt;&gt;"",WEEKDAY(A1768)=الإعدادات!$B$11),"راحة أسبوعية","غائب"),IF(I1768="","بدون انصراف",IF(N(K1768)&gt;0,"متأخر","حاضر")))))))</f>
        <v/>
      </c>
      <c r="Q1768" s="24" t="str">
        <f aca="false">IF(B1768="","",IF(OR(P1768="غائب",P1768="غياب",P1768="إجازة بدون راتب"),IFERROR(VLOOKUP(B1768,الموظفين!$A$2:$J$501,8,FALSE()),0),0))</f>
        <v/>
      </c>
      <c r="R1768" s="24" t="str">
        <f aca="false">IF(B1768="","",ROUND((N(K1768)+N(L1768))/60*IFERROR(VLOOKUP(B1768,الموظفين!$A$2:$J$501,8,FALSE()),0)/الإعدادات!$B$6*الإعدادات!$B$9,2))</f>
        <v/>
      </c>
      <c r="S1768" s="24" t="str">
        <f aca="false">IF(OR(B1768="",M1768=""),"",ROUND(M1768/60*IFERROR(VLOOKUP(B1768,الموظفين!$A$2:$J$501,9,FALSE()),0),2))</f>
        <v/>
      </c>
      <c r="T1768" s="17"/>
      <c r="U1768" s="23" t="str">
        <f aca="false">IF(OR(A1768="",B1768=""),"",A1768&amp;"|"&amp;B1768)</f>
        <v/>
      </c>
    </row>
    <row r="1769" customFormat="false" ht="15" hidden="false" customHeight="false" outlineLevel="0" collapsed="false">
      <c r="A1769" s="16"/>
      <c r="B1769" s="17"/>
      <c r="C1769" s="18" t="str">
        <f aca="false">IF($B1769="","",IFERROR(VLOOKUP($B1769,الموظفين!$A$2:$J$501,2,FALSE())&amp;"","⚠ كود غير موجود"))</f>
        <v/>
      </c>
      <c r="D1769" s="18" t="str">
        <f aca="false">IF($B1769="","",IFERROR(VLOOKUP($B1769,الموظفين!$A$2:$J$501,3,FALSE())&amp;"",""))</f>
        <v/>
      </c>
      <c r="E1769" s="18" t="str">
        <f aca="false">IF($B1769="","",IFERROR(VLOOKUP($B1769,الموظفين!$A$2:$J$501,5,FALSE())&amp;"",""))</f>
        <v/>
      </c>
      <c r="F1769" s="19" t="str">
        <f aca="false">IF($B1769="","",IFERROR(VLOOKUP($B1769,الموظفين!$A$2:$J$501,6,FALSE()),""))</f>
        <v/>
      </c>
      <c r="G1769" s="19" t="str">
        <f aca="false">IF($B1769="","",IFERROR(VLOOKUP($B1769,الموظفين!$A$2:$J$501,7,FALSE()),""))</f>
        <v/>
      </c>
      <c r="H1769" s="20"/>
      <c r="I1769" s="20"/>
      <c r="J1769" s="21" t="str">
        <f aca="false">IF(OR(H1769="",I1769=""),"",ROUND(MOD(I1769-H1769,1)*24,2))</f>
        <v/>
      </c>
      <c r="K1769" s="22" t="str">
        <f aca="false">IF(OR(H1769="",F1769=""),"",IF(ROUND(MAX(0,MOD(H1769-F1769+0.5,1)-0.5)*1440,0)&gt;IFERROR(VLOOKUP(E1769,الورديات!$A$2:$E$21,5,FALSE()),0),ROUND(MAX(0,MOD(H1769-F1769+0.5,1)-0.5)*1440,0),0))</f>
        <v/>
      </c>
      <c r="L1769" s="22" t="str">
        <f aca="false">IF(OR(I1769="",G1769=""),"",ROUND(MAX(0,MOD(G1769-I1769+0.5,1)-0.5)*1440,0))</f>
        <v/>
      </c>
      <c r="M1769" s="22" t="str">
        <f aca="false">IF(OR(I1769="",G1769=""),"",IF(ROUND(MAX(0,MOD(I1769-G1769+0.5,1)-0.5)*1440,0)&gt;=الإعدادات!$B$8,ROUND(MAX(0,MOD(I1769-G1769+0.5,1)-0.5)*1440,0),0))</f>
        <v/>
      </c>
      <c r="N1769" s="18" t="str">
        <f aca="false">IF(OR(A1769="",B1769=""),"",IF(COUNTIFS(الإجازات!$A$2:$A$1001,B1769,الإجازات!$D$2:$D$1001,"&lt;="&amp;A1769,الإجازات!$E$2:$E$1001,"&gt;="&amp;A1769,الإجازات!$G$2:$G$1001,"مقبولة")=0,"",LOOKUP(2,1/((الإجازات!$A$2:$A$1001=B1769)*(الإجازات!$D$2:$D$1001&lt;=A1769)*(الإجازات!$E$2:$E$1001&gt;=A1769)*(الإجازات!$G$2:$G$1001="مقبولة")),الإجازات!$C$2:$C$1001)))</f>
        <v/>
      </c>
      <c r="O1769" s="17"/>
      <c r="P1769" s="23" t="str">
        <f aca="false">IF(B1769="","",IF(ISNA(MATCH(B1769,الموظفين!$A$2:$A$501,0)),"⚠ كود غير موجود",IF(O1769&lt;&gt;"",O1769,IF(N1769&lt;&gt;"",N1769,IF(H1769="",IF(AND(A1769&lt;&gt;"",WEEKDAY(A1769)=الإعدادات!$B$11),"راحة أسبوعية","غائب"),IF(I1769="","بدون انصراف",IF(N(K1769)&gt;0,"متأخر","حاضر")))))))</f>
        <v/>
      </c>
      <c r="Q1769" s="24" t="str">
        <f aca="false">IF(B1769="","",IF(OR(P1769="غائب",P1769="غياب",P1769="إجازة بدون راتب"),IFERROR(VLOOKUP(B1769,الموظفين!$A$2:$J$501,8,FALSE()),0),0))</f>
        <v/>
      </c>
      <c r="R1769" s="24" t="str">
        <f aca="false">IF(B1769="","",ROUND((N(K1769)+N(L1769))/60*IFERROR(VLOOKUP(B1769,الموظفين!$A$2:$J$501,8,FALSE()),0)/الإعدادات!$B$6*الإعدادات!$B$9,2))</f>
        <v/>
      </c>
      <c r="S1769" s="24" t="str">
        <f aca="false">IF(OR(B1769="",M1769=""),"",ROUND(M1769/60*IFERROR(VLOOKUP(B1769,الموظفين!$A$2:$J$501,9,FALSE()),0),2))</f>
        <v/>
      </c>
      <c r="T1769" s="17"/>
      <c r="U1769" s="23" t="str">
        <f aca="false">IF(OR(A1769="",B1769=""),"",A1769&amp;"|"&amp;B1769)</f>
        <v/>
      </c>
    </row>
    <row r="1770" customFormat="false" ht="15" hidden="false" customHeight="false" outlineLevel="0" collapsed="false">
      <c r="A1770" s="16"/>
      <c r="B1770" s="17"/>
      <c r="C1770" s="18" t="str">
        <f aca="false">IF($B1770="","",IFERROR(VLOOKUP($B1770,الموظفين!$A$2:$J$501,2,FALSE())&amp;"","⚠ كود غير موجود"))</f>
        <v/>
      </c>
      <c r="D1770" s="18" t="str">
        <f aca="false">IF($B1770="","",IFERROR(VLOOKUP($B1770,الموظفين!$A$2:$J$501,3,FALSE())&amp;"",""))</f>
        <v/>
      </c>
      <c r="E1770" s="18" t="str">
        <f aca="false">IF($B1770="","",IFERROR(VLOOKUP($B1770,الموظفين!$A$2:$J$501,5,FALSE())&amp;"",""))</f>
        <v/>
      </c>
      <c r="F1770" s="19" t="str">
        <f aca="false">IF($B1770="","",IFERROR(VLOOKUP($B1770,الموظفين!$A$2:$J$501,6,FALSE()),""))</f>
        <v/>
      </c>
      <c r="G1770" s="19" t="str">
        <f aca="false">IF($B1770="","",IFERROR(VLOOKUP($B1770,الموظفين!$A$2:$J$501,7,FALSE()),""))</f>
        <v/>
      </c>
      <c r="H1770" s="20"/>
      <c r="I1770" s="20"/>
      <c r="J1770" s="21" t="str">
        <f aca="false">IF(OR(H1770="",I1770=""),"",ROUND(MOD(I1770-H1770,1)*24,2))</f>
        <v/>
      </c>
      <c r="K1770" s="22" t="str">
        <f aca="false">IF(OR(H1770="",F1770=""),"",IF(ROUND(MAX(0,MOD(H1770-F1770+0.5,1)-0.5)*1440,0)&gt;IFERROR(VLOOKUP(E1770,الورديات!$A$2:$E$21,5,FALSE()),0),ROUND(MAX(0,MOD(H1770-F1770+0.5,1)-0.5)*1440,0),0))</f>
        <v/>
      </c>
      <c r="L1770" s="22" t="str">
        <f aca="false">IF(OR(I1770="",G1770=""),"",ROUND(MAX(0,MOD(G1770-I1770+0.5,1)-0.5)*1440,0))</f>
        <v/>
      </c>
      <c r="M1770" s="22" t="str">
        <f aca="false">IF(OR(I1770="",G1770=""),"",IF(ROUND(MAX(0,MOD(I1770-G1770+0.5,1)-0.5)*1440,0)&gt;=الإعدادات!$B$8,ROUND(MAX(0,MOD(I1770-G1770+0.5,1)-0.5)*1440,0),0))</f>
        <v/>
      </c>
      <c r="N1770" s="18" t="str">
        <f aca="false">IF(OR(A1770="",B1770=""),"",IF(COUNTIFS(الإجازات!$A$2:$A$1001,B1770,الإجازات!$D$2:$D$1001,"&lt;="&amp;A1770,الإجازات!$E$2:$E$1001,"&gt;="&amp;A1770,الإجازات!$G$2:$G$1001,"مقبولة")=0,"",LOOKUP(2,1/((الإجازات!$A$2:$A$1001=B1770)*(الإجازات!$D$2:$D$1001&lt;=A1770)*(الإجازات!$E$2:$E$1001&gt;=A1770)*(الإجازات!$G$2:$G$1001="مقبولة")),الإجازات!$C$2:$C$1001)))</f>
        <v/>
      </c>
      <c r="O1770" s="17"/>
      <c r="P1770" s="23" t="str">
        <f aca="false">IF(B1770="","",IF(ISNA(MATCH(B1770,الموظفين!$A$2:$A$501,0)),"⚠ كود غير موجود",IF(O1770&lt;&gt;"",O1770,IF(N1770&lt;&gt;"",N1770,IF(H1770="",IF(AND(A1770&lt;&gt;"",WEEKDAY(A1770)=الإعدادات!$B$11),"راحة أسبوعية","غائب"),IF(I1770="","بدون انصراف",IF(N(K1770)&gt;0,"متأخر","حاضر")))))))</f>
        <v/>
      </c>
      <c r="Q1770" s="24" t="str">
        <f aca="false">IF(B1770="","",IF(OR(P1770="غائب",P1770="غياب",P1770="إجازة بدون راتب"),IFERROR(VLOOKUP(B1770,الموظفين!$A$2:$J$501,8,FALSE()),0),0))</f>
        <v/>
      </c>
      <c r="R1770" s="24" t="str">
        <f aca="false">IF(B1770="","",ROUND((N(K1770)+N(L1770))/60*IFERROR(VLOOKUP(B1770,الموظفين!$A$2:$J$501,8,FALSE()),0)/الإعدادات!$B$6*الإعدادات!$B$9,2))</f>
        <v/>
      </c>
      <c r="S1770" s="24" t="str">
        <f aca="false">IF(OR(B1770="",M1770=""),"",ROUND(M1770/60*IFERROR(VLOOKUP(B1770,الموظفين!$A$2:$J$501,9,FALSE()),0),2))</f>
        <v/>
      </c>
      <c r="T1770" s="17"/>
      <c r="U1770" s="23" t="str">
        <f aca="false">IF(OR(A1770="",B1770=""),"",A1770&amp;"|"&amp;B1770)</f>
        <v/>
      </c>
    </row>
    <row r="1771" customFormat="false" ht="15" hidden="false" customHeight="false" outlineLevel="0" collapsed="false">
      <c r="A1771" s="16"/>
      <c r="B1771" s="17"/>
      <c r="C1771" s="18" t="str">
        <f aca="false">IF($B1771="","",IFERROR(VLOOKUP($B1771,الموظفين!$A$2:$J$501,2,FALSE())&amp;"","⚠ كود غير موجود"))</f>
        <v/>
      </c>
      <c r="D1771" s="18" t="str">
        <f aca="false">IF($B1771="","",IFERROR(VLOOKUP($B1771,الموظفين!$A$2:$J$501,3,FALSE())&amp;"",""))</f>
        <v/>
      </c>
      <c r="E1771" s="18" t="str">
        <f aca="false">IF($B1771="","",IFERROR(VLOOKUP($B1771,الموظفين!$A$2:$J$501,5,FALSE())&amp;"",""))</f>
        <v/>
      </c>
      <c r="F1771" s="19" t="str">
        <f aca="false">IF($B1771="","",IFERROR(VLOOKUP($B1771,الموظفين!$A$2:$J$501,6,FALSE()),""))</f>
        <v/>
      </c>
      <c r="G1771" s="19" t="str">
        <f aca="false">IF($B1771="","",IFERROR(VLOOKUP($B1771,الموظفين!$A$2:$J$501,7,FALSE()),""))</f>
        <v/>
      </c>
      <c r="H1771" s="20"/>
      <c r="I1771" s="20"/>
      <c r="J1771" s="21" t="str">
        <f aca="false">IF(OR(H1771="",I1771=""),"",ROUND(MOD(I1771-H1771,1)*24,2))</f>
        <v/>
      </c>
      <c r="K1771" s="22" t="str">
        <f aca="false">IF(OR(H1771="",F1771=""),"",IF(ROUND(MAX(0,MOD(H1771-F1771+0.5,1)-0.5)*1440,0)&gt;IFERROR(VLOOKUP(E1771,الورديات!$A$2:$E$21,5,FALSE()),0),ROUND(MAX(0,MOD(H1771-F1771+0.5,1)-0.5)*1440,0),0))</f>
        <v/>
      </c>
      <c r="L1771" s="22" t="str">
        <f aca="false">IF(OR(I1771="",G1771=""),"",ROUND(MAX(0,MOD(G1771-I1771+0.5,1)-0.5)*1440,0))</f>
        <v/>
      </c>
      <c r="M1771" s="22" t="str">
        <f aca="false">IF(OR(I1771="",G1771=""),"",IF(ROUND(MAX(0,MOD(I1771-G1771+0.5,1)-0.5)*1440,0)&gt;=الإعدادات!$B$8,ROUND(MAX(0,MOD(I1771-G1771+0.5,1)-0.5)*1440,0),0))</f>
        <v/>
      </c>
      <c r="N1771" s="18" t="str">
        <f aca="false">IF(OR(A1771="",B1771=""),"",IF(COUNTIFS(الإجازات!$A$2:$A$1001,B1771,الإجازات!$D$2:$D$1001,"&lt;="&amp;A1771,الإجازات!$E$2:$E$1001,"&gt;="&amp;A1771,الإجازات!$G$2:$G$1001,"مقبولة")=0,"",LOOKUP(2,1/((الإجازات!$A$2:$A$1001=B1771)*(الإجازات!$D$2:$D$1001&lt;=A1771)*(الإجازات!$E$2:$E$1001&gt;=A1771)*(الإجازات!$G$2:$G$1001="مقبولة")),الإجازات!$C$2:$C$1001)))</f>
        <v/>
      </c>
      <c r="O1771" s="17"/>
      <c r="P1771" s="23" t="str">
        <f aca="false">IF(B1771="","",IF(ISNA(MATCH(B1771,الموظفين!$A$2:$A$501,0)),"⚠ كود غير موجود",IF(O1771&lt;&gt;"",O1771,IF(N1771&lt;&gt;"",N1771,IF(H1771="",IF(AND(A1771&lt;&gt;"",WEEKDAY(A1771)=الإعدادات!$B$11),"راحة أسبوعية","غائب"),IF(I1771="","بدون انصراف",IF(N(K1771)&gt;0,"متأخر","حاضر")))))))</f>
        <v/>
      </c>
      <c r="Q1771" s="24" t="str">
        <f aca="false">IF(B1771="","",IF(OR(P1771="غائب",P1771="غياب",P1771="إجازة بدون راتب"),IFERROR(VLOOKUP(B1771,الموظفين!$A$2:$J$501,8,FALSE()),0),0))</f>
        <v/>
      </c>
      <c r="R1771" s="24" t="str">
        <f aca="false">IF(B1771="","",ROUND((N(K1771)+N(L1771))/60*IFERROR(VLOOKUP(B1771,الموظفين!$A$2:$J$501,8,FALSE()),0)/الإعدادات!$B$6*الإعدادات!$B$9,2))</f>
        <v/>
      </c>
      <c r="S1771" s="24" t="str">
        <f aca="false">IF(OR(B1771="",M1771=""),"",ROUND(M1771/60*IFERROR(VLOOKUP(B1771,الموظفين!$A$2:$J$501,9,FALSE()),0),2))</f>
        <v/>
      </c>
      <c r="T1771" s="17"/>
      <c r="U1771" s="23" t="str">
        <f aca="false">IF(OR(A1771="",B1771=""),"",A1771&amp;"|"&amp;B1771)</f>
        <v/>
      </c>
    </row>
    <row r="1772" customFormat="false" ht="15" hidden="false" customHeight="false" outlineLevel="0" collapsed="false">
      <c r="A1772" s="16"/>
      <c r="B1772" s="17"/>
      <c r="C1772" s="18" t="str">
        <f aca="false">IF($B1772="","",IFERROR(VLOOKUP($B1772,الموظفين!$A$2:$J$501,2,FALSE())&amp;"","⚠ كود غير موجود"))</f>
        <v/>
      </c>
      <c r="D1772" s="18" t="str">
        <f aca="false">IF($B1772="","",IFERROR(VLOOKUP($B1772,الموظفين!$A$2:$J$501,3,FALSE())&amp;"",""))</f>
        <v/>
      </c>
      <c r="E1772" s="18" t="str">
        <f aca="false">IF($B1772="","",IFERROR(VLOOKUP($B1772,الموظفين!$A$2:$J$501,5,FALSE())&amp;"",""))</f>
        <v/>
      </c>
      <c r="F1772" s="19" t="str">
        <f aca="false">IF($B1772="","",IFERROR(VLOOKUP($B1772,الموظفين!$A$2:$J$501,6,FALSE()),""))</f>
        <v/>
      </c>
      <c r="G1772" s="19" t="str">
        <f aca="false">IF($B1772="","",IFERROR(VLOOKUP($B1772,الموظفين!$A$2:$J$501,7,FALSE()),""))</f>
        <v/>
      </c>
      <c r="H1772" s="20"/>
      <c r="I1772" s="20"/>
      <c r="J1772" s="21" t="str">
        <f aca="false">IF(OR(H1772="",I1772=""),"",ROUND(MOD(I1772-H1772,1)*24,2))</f>
        <v/>
      </c>
      <c r="K1772" s="22" t="str">
        <f aca="false">IF(OR(H1772="",F1772=""),"",IF(ROUND(MAX(0,MOD(H1772-F1772+0.5,1)-0.5)*1440,0)&gt;IFERROR(VLOOKUP(E1772,الورديات!$A$2:$E$21,5,FALSE()),0),ROUND(MAX(0,MOD(H1772-F1772+0.5,1)-0.5)*1440,0),0))</f>
        <v/>
      </c>
      <c r="L1772" s="22" t="str">
        <f aca="false">IF(OR(I1772="",G1772=""),"",ROUND(MAX(0,MOD(G1772-I1772+0.5,1)-0.5)*1440,0))</f>
        <v/>
      </c>
      <c r="M1772" s="22" t="str">
        <f aca="false">IF(OR(I1772="",G1772=""),"",IF(ROUND(MAX(0,MOD(I1772-G1772+0.5,1)-0.5)*1440,0)&gt;=الإعدادات!$B$8,ROUND(MAX(0,MOD(I1772-G1772+0.5,1)-0.5)*1440,0),0))</f>
        <v/>
      </c>
      <c r="N1772" s="18" t="str">
        <f aca="false">IF(OR(A1772="",B1772=""),"",IF(COUNTIFS(الإجازات!$A$2:$A$1001,B1772,الإجازات!$D$2:$D$1001,"&lt;="&amp;A1772,الإجازات!$E$2:$E$1001,"&gt;="&amp;A1772,الإجازات!$G$2:$G$1001,"مقبولة")=0,"",LOOKUP(2,1/((الإجازات!$A$2:$A$1001=B1772)*(الإجازات!$D$2:$D$1001&lt;=A1772)*(الإجازات!$E$2:$E$1001&gt;=A1772)*(الإجازات!$G$2:$G$1001="مقبولة")),الإجازات!$C$2:$C$1001)))</f>
        <v/>
      </c>
      <c r="O1772" s="17"/>
      <c r="P1772" s="23" t="str">
        <f aca="false">IF(B1772="","",IF(ISNA(MATCH(B1772,الموظفين!$A$2:$A$501,0)),"⚠ كود غير موجود",IF(O1772&lt;&gt;"",O1772,IF(N1772&lt;&gt;"",N1772,IF(H1772="",IF(AND(A1772&lt;&gt;"",WEEKDAY(A1772)=الإعدادات!$B$11),"راحة أسبوعية","غائب"),IF(I1772="","بدون انصراف",IF(N(K1772)&gt;0,"متأخر","حاضر")))))))</f>
        <v/>
      </c>
      <c r="Q1772" s="24" t="str">
        <f aca="false">IF(B1772="","",IF(OR(P1772="غائب",P1772="غياب",P1772="إجازة بدون راتب"),IFERROR(VLOOKUP(B1772,الموظفين!$A$2:$J$501,8,FALSE()),0),0))</f>
        <v/>
      </c>
      <c r="R1772" s="24" t="str">
        <f aca="false">IF(B1772="","",ROUND((N(K1772)+N(L1772))/60*IFERROR(VLOOKUP(B1772,الموظفين!$A$2:$J$501,8,FALSE()),0)/الإعدادات!$B$6*الإعدادات!$B$9,2))</f>
        <v/>
      </c>
      <c r="S1772" s="24" t="str">
        <f aca="false">IF(OR(B1772="",M1772=""),"",ROUND(M1772/60*IFERROR(VLOOKUP(B1772,الموظفين!$A$2:$J$501,9,FALSE()),0),2))</f>
        <v/>
      </c>
      <c r="T1772" s="17"/>
      <c r="U1772" s="23" t="str">
        <f aca="false">IF(OR(A1772="",B1772=""),"",A1772&amp;"|"&amp;B1772)</f>
        <v/>
      </c>
    </row>
    <row r="1773" customFormat="false" ht="15" hidden="false" customHeight="false" outlineLevel="0" collapsed="false">
      <c r="A1773" s="16"/>
      <c r="B1773" s="17"/>
      <c r="C1773" s="18" t="str">
        <f aca="false">IF($B1773="","",IFERROR(VLOOKUP($B1773,الموظفين!$A$2:$J$501,2,FALSE())&amp;"","⚠ كود غير موجود"))</f>
        <v/>
      </c>
      <c r="D1773" s="18" t="str">
        <f aca="false">IF($B1773="","",IFERROR(VLOOKUP($B1773,الموظفين!$A$2:$J$501,3,FALSE())&amp;"",""))</f>
        <v/>
      </c>
      <c r="E1773" s="18" t="str">
        <f aca="false">IF($B1773="","",IFERROR(VLOOKUP($B1773,الموظفين!$A$2:$J$501,5,FALSE())&amp;"",""))</f>
        <v/>
      </c>
      <c r="F1773" s="19" t="str">
        <f aca="false">IF($B1773="","",IFERROR(VLOOKUP($B1773,الموظفين!$A$2:$J$501,6,FALSE()),""))</f>
        <v/>
      </c>
      <c r="G1773" s="19" t="str">
        <f aca="false">IF($B1773="","",IFERROR(VLOOKUP($B1773,الموظفين!$A$2:$J$501,7,FALSE()),""))</f>
        <v/>
      </c>
      <c r="H1773" s="20"/>
      <c r="I1773" s="20"/>
      <c r="J1773" s="21" t="str">
        <f aca="false">IF(OR(H1773="",I1773=""),"",ROUND(MOD(I1773-H1773,1)*24,2))</f>
        <v/>
      </c>
      <c r="K1773" s="22" t="str">
        <f aca="false">IF(OR(H1773="",F1773=""),"",IF(ROUND(MAX(0,MOD(H1773-F1773+0.5,1)-0.5)*1440,0)&gt;IFERROR(VLOOKUP(E1773,الورديات!$A$2:$E$21,5,FALSE()),0),ROUND(MAX(0,MOD(H1773-F1773+0.5,1)-0.5)*1440,0),0))</f>
        <v/>
      </c>
      <c r="L1773" s="22" t="str">
        <f aca="false">IF(OR(I1773="",G1773=""),"",ROUND(MAX(0,MOD(G1773-I1773+0.5,1)-0.5)*1440,0))</f>
        <v/>
      </c>
      <c r="M1773" s="22" t="str">
        <f aca="false">IF(OR(I1773="",G1773=""),"",IF(ROUND(MAX(0,MOD(I1773-G1773+0.5,1)-0.5)*1440,0)&gt;=الإعدادات!$B$8,ROUND(MAX(0,MOD(I1773-G1773+0.5,1)-0.5)*1440,0),0))</f>
        <v/>
      </c>
      <c r="N1773" s="18" t="str">
        <f aca="false">IF(OR(A1773="",B1773=""),"",IF(COUNTIFS(الإجازات!$A$2:$A$1001,B1773,الإجازات!$D$2:$D$1001,"&lt;="&amp;A1773,الإجازات!$E$2:$E$1001,"&gt;="&amp;A1773,الإجازات!$G$2:$G$1001,"مقبولة")=0,"",LOOKUP(2,1/((الإجازات!$A$2:$A$1001=B1773)*(الإجازات!$D$2:$D$1001&lt;=A1773)*(الإجازات!$E$2:$E$1001&gt;=A1773)*(الإجازات!$G$2:$G$1001="مقبولة")),الإجازات!$C$2:$C$1001)))</f>
        <v/>
      </c>
      <c r="O1773" s="17"/>
      <c r="P1773" s="23" t="str">
        <f aca="false">IF(B1773="","",IF(ISNA(MATCH(B1773,الموظفين!$A$2:$A$501,0)),"⚠ كود غير موجود",IF(O1773&lt;&gt;"",O1773,IF(N1773&lt;&gt;"",N1773,IF(H1773="",IF(AND(A1773&lt;&gt;"",WEEKDAY(A1773)=الإعدادات!$B$11),"راحة أسبوعية","غائب"),IF(I1773="","بدون انصراف",IF(N(K1773)&gt;0,"متأخر","حاضر")))))))</f>
        <v/>
      </c>
      <c r="Q1773" s="24" t="str">
        <f aca="false">IF(B1773="","",IF(OR(P1773="غائب",P1773="غياب",P1773="إجازة بدون راتب"),IFERROR(VLOOKUP(B1773,الموظفين!$A$2:$J$501,8,FALSE()),0),0))</f>
        <v/>
      </c>
      <c r="R1773" s="24" t="str">
        <f aca="false">IF(B1773="","",ROUND((N(K1773)+N(L1773))/60*IFERROR(VLOOKUP(B1773,الموظفين!$A$2:$J$501,8,FALSE()),0)/الإعدادات!$B$6*الإعدادات!$B$9,2))</f>
        <v/>
      </c>
      <c r="S1773" s="24" t="str">
        <f aca="false">IF(OR(B1773="",M1773=""),"",ROUND(M1773/60*IFERROR(VLOOKUP(B1773,الموظفين!$A$2:$J$501,9,FALSE()),0),2))</f>
        <v/>
      </c>
      <c r="T1773" s="17"/>
      <c r="U1773" s="23" t="str">
        <f aca="false">IF(OR(A1773="",B1773=""),"",A1773&amp;"|"&amp;B1773)</f>
        <v/>
      </c>
    </row>
    <row r="1774" customFormat="false" ht="15" hidden="false" customHeight="false" outlineLevel="0" collapsed="false">
      <c r="A1774" s="16"/>
      <c r="B1774" s="17"/>
      <c r="C1774" s="18" t="str">
        <f aca="false">IF($B1774="","",IFERROR(VLOOKUP($B1774,الموظفين!$A$2:$J$501,2,FALSE())&amp;"","⚠ كود غير موجود"))</f>
        <v/>
      </c>
      <c r="D1774" s="18" t="str">
        <f aca="false">IF($B1774="","",IFERROR(VLOOKUP($B1774,الموظفين!$A$2:$J$501,3,FALSE())&amp;"",""))</f>
        <v/>
      </c>
      <c r="E1774" s="18" t="str">
        <f aca="false">IF($B1774="","",IFERROR(VLOOKUP($B1774,الموظفين!$A$2:$J$501,5,FALSE())&amp;"",""))</f>
        <v/>
      </c>
      <c r="F1774" s="19" t="str">
        <f aca="false">IF($B1774="","",IFERROR(VLOOKUP($B1774,الموظفين!$A$2:$J$501,6,FALSE()),""))</f>
        <v/>
      </c>
      <c r="G1774" s="19" t="str">
        <f aca="false">IF($B1774="","",IFERROR(VLOOKUP($B1774,الموظفين!$A$2:$J$501,7,FALSE()),""))</f>
        <v/>
      </c>
      <c r="H1774" s="20"/>
      <c r="I1774" s="20"/>
      <c r="J1774" s="21" t="str">
        <f aca="false">IF(OR(H1774="",I1774=""),"",ROUND(MOD(I1774-H1774,1)*24,2))</f>
        <v/>
      </c>
      <c r="K1774" s="22" t="str">
        <f aca="false">IF(OR(H1774="",F1774=""),"",IF(ROUND(MAX(0,MOD(H1774-F1774+0.5,1)-0.5)*1440,0)&gt;IFERROR(VLOOKUP(E1774,الورديات!$A$2:$E$21,5,FALSE()),0),ROUND(MAX(0,MOD(H1774-F1774+0.5,1)-0.5)*1440,0),0))</f>
        <v/>
      </c>
      <c r="L1774" s="22" t="str">
        <f aca="false">IF(OR(I1774="",G1774=""),"",ROUND(MAX(0,MOD(G1774-I1774+0.5,1)-0.5)*1440,0))</f>
        <v/>
      </c>
      <c r="M1774" s="22" t="str">
        <f aca="false">IF(OR(I1774="",G1774=""),"",IF(ROUND(MAX(0,MOD(I1774-G1774+0.5,1)-0.5)*1440,0)&gt;=الإعدادات!$B$8,ROUND(MAX(0,MOD(I1774-G1774+0.5,1)-0.5)*1440,0),0))</f>
        <v/>
      </c>
      <c r="N1774" s="18" t="str">
        <f aca="false">IF(OR(A1774="",B1774=""),"",IF(COUNTIFS(الإجازات!$A$2:$A$1001,B1774,الإجازات!$D$2:$D$1001,"&lt;="&amp;A1774,الإجازات!$E$2:$E$1001,"&gt;="&amp;A1774,الإجازات!$G$2:$G$1001,"مقبولة")=0,"",LOOKUP(2,1/((الإجازات!$A$2:$A$1001=B1774)*(الإجازات!$D$2:$D$1001&lt;=A1774)*(الإجازات!$E$2:$E$1001&gt;=A1774)*(الإجازات!$G$2:$G$1001="مقبولة")),الإجازات!$C$2:$C$1001)))</f>
        <v/>
      </c>
      <c r="O1774" s="17"/>
      <c r="P1774" s="23" t="str">
        <f aca="false">IF(B1774="","",IF(ISNA(MATCH(B1774,الموظفين!$A$2:$A$501,0)),"⚠ كود غير موجود",IF(O1774&lt;&gt;"",O1774,IF(N1774&lt;&gt;"",N1774,IF(H1774="",IF(AND(A1774&lt;&gt;"",WEEKDAY(A1774)=الإعدادات!$B$11),"راحة أسبوعية","غائب"),IF(I1774="","بدون انصراف",IF(N(K1774)&gt;0,"متأخر","حاضر")))))))</f>
        <v/>
      </c>
      <c r="Q1774" s="24" t="str">
        <f aca="false">IF(B1774="","",IF(OR(P1774="غائب",P1774="غياب",P1774="إجازة بدون راتب"),IFERROR(VLOOKUP(B1774,الموظفين!$A$2:$J$501,8,FALSE()),0),0))</f>
        <v/>
      </c>
      <c r="R1774" s="24" t="str">
        <f aca="false">IF(B1774="","",ROUND((N(K1774)+N(L1774))/60*IFERROR(VLOOKUP(B1774,الموظفين!$A$2:$J$501,8,FALSE()),0)/الإعدادات!$B$6*الإعدادات!$B$9,2))</f>
        <v/>
      </c>
      <c r="S1774" s="24" t="str">
        <f aca="false">IF(OR(B1774="",M1774=""),"",ROUND(M1774/60*IFERROR(VLOOKUP(B1774,الموظفين!$A$2:$J$501,9,FALSE()),0),2))</f>
        <v/>
      </c>
      <c r="T1774" s="17"/>
      <c r="U1774" s="23" t="str">
        <f aca="false">IF(OR(A1774="",B1774=""),"",A1774&amp;"|"&amp;B1774)</f>
        <v/>
      </c>
    </row>
    <row r="1775" customFormat="false" ht="15" hidden="false" customHeight="false" outlineLevel="0" collapsed="false">
      <c r="A1775" s="16"/>
      <c r="B1775" s="17"/>
      <c r="C1775" s="18" t="str">
        <f aca="false">IF($B1775="","",IFERROR(VLOOKUP($B1775,الموظفين!$A$2:$J$501,2,FALSE())&amp;"","⚠ كود غير موجود"))</f>
        <v/>
      </c>
      <c r="D1775" s="18" t="str">
        <f aca="false">IF($B1775="","",IFERROR(VLOOKUP($B1775,الموظفين!$A$2:$J$501,3,FALSE())&amp;"",""))</f>
        <v/>
      </c>
      <c r="E1775" s="18" t="str">
        <f aca="false">IF($B1775="","",IFERROR(VLOOKUP($B1775,الموظفين!$A$2:$J$501,5,FALSE())&amp;"",""))</f>
        <v/>
      </c>
      <c r="F1775" s="19" t="str">
        <f aca="false">IF($B1775="","",IFERROR(VLOOKUP($B1775,الموظفين!$A$2:$J$501,6,FALSE()),""))</f>
        <v/>
      </c>
      <c r="G1775" s="19" t="str">
        <f aca="false">IF($B1775="","",IFERROR(VLOOKUP($B1775,الموظفين!$A$2:$J$501,7,FALSE()),""))</f>
        <v/>
      </c>
      <c r="H1775" s="20"/>
      <c r="I1775" s="20"/>
      <c r="J1775" s="21" t="str">
        <f aca="false">IF(OR(H1775="",I1775=""),"",ROUND(MOD(I1775-H1775,1)*24,2))</f>
        <v/>
      </c>
      <c r="K1775" s="22" t="str">
        <f aca="false">IF(OR(H1775="",F1775=""),"",IF(ROUND(MAX(0,MOD(H1775-F1775+0.5,1)-0.5)*1440,0)&gt;IFERROR(VLOOKUP(E1775,الورديات!$A$2:$E$21,5,FALSE()),0),ROUND(MAX(0,MOD(H1775-F1775+0.5,1)-0.5)*1440,0),0))</f>
        <v/>
      </c>
      <c r="L1775" s="22" t="str">
        <f aca="false">IF(OR(I1775="",G1775=""),"",ROUND(MAX(0,MOD(G1775-I1775+0.5,1)-0.5)*1440,0))</f>
        <v/>
      </c>
      <c r="M1775" s="22" t="str">
        <f aca="false">IF(OR(I1775="",G1775=""),"",IF(ROUND(MAX(0,MOD(I1775-G1775+0.5,1)-0.5)*1440,0)&gt;=الإعدادات!$B$8,ROUND(MAX(0,MOD(I1775-G1775+0.5,1)-0.5)*1440,0),0))</f>
        <v/>
      </c>
      <c r="N1775" s="18" t="str">
        <f aca="false">IF(OR(A1775="",B1775=""),"",IF(COUNTIFS(الإجازات!$A$2:$A$1001,B1775,الإجازات!$D$2:$D$1001,"&lt;="&amp;A1775,الإجازات!$E$2:$E$1001,"&gt;="&amp;A1775,الإجازات!$G$2:$G$1001,"مقبولة")=0,"",LOOKUP(2,1/((الإجازات!$A$2:$A$1001=B1775)*(الإجازات!$D$2:$D$1001&lt;=A1775)*(الإجازات!$E$2:$E$1001&gt;=A1775)*(الإجازات!$G$2:$G$1001="مقبولة")),الإجازات!$C$2:$C$1001)))</f>
        <v/>
      </c>
      <c r="O1775" s="17"/>
      <c r="P1775" s="23" t="str">
        <f aca="false">IF(B1775="","",IF(ISNA(MATCH(B1775,الموظفين!$A$2:$A$501,0)),"⚠ كود غير موجود",IF(O1775&lt;&gt;"",O1775,IF(N1775&lt;&gt;"",N1775,IF(H1775="",IF(AND(A1775&lt;&gt;"",WEEKDAY(A1775)=الإعدادات!$B$11),"راحة أسبوعية","غائب"),IF(I1775="","بدون انصراف",IF(N(K1775)&gt;0,"متأخر","حاضر")))))))</f>
        <v/>
      </c>
      <c r="Q1775" s="24" t="str">
        <f aca="false">IF(B1775="","",IF(OR(P1775="غائب",P1775="غياب",P1775="إجازة بدون راتب"),IFERROR(VLOOKUP(B1775,الموظفين!$A$2:$J$501,8,FALSE()),0),0))</f>
        <v/>
      </c>
      <c r="R1775" s="24" t="str">
        <f aca="false">IF(B1775="","",ROUND((N(K1775)+N(L1775))/60*IFERROR(VLOOKUP(B1775,الموظفين!$A$2:$J$501,8,FALSE()),0)/الإعدادات!$B$6*الإعدادات!$B$9,2))</f>
        <v/>
      </c>
      <c r="S1775" s="24" t="str">
        <f aca="false">IF(OR(B1775="",M1775=""),"",ROUND(M1775/60*IFERROR(VLOOKUP(B1775,الموظفين!$A$2:$J$501,9,FALSE()),0),2))</f>
        <v/>
      </c>
      <c r="T1775" s="17"/>
      <c r="U1775" s="23" t="str">
        <f aca="false">IF(OR(A1775="",B1775=""),"",A1775&amp;"|"&amp;B1775)</f>
        <v/>
      </c>
    </row>
    <row r="1776" customFormat="false" ht="15" hidden="false" customHeight="false" outlineLevel="0" collapsed="false">
      <c r="A1776" s="16"/>
      <c r="B1776" s="17"/>
      <c r="C1776" s="18" t="str">
        <f aca="false">IF($B1776="","",IFERROR(VLOOKUP($B1776,الموظفين!$A$2:$J$501,2,FALSE())&amp;"","⚠ كود غير موجود"))</f>
        <v/>
      </c>
      <c r="D1776" s="18" t="str">
        <f aca="false">IF($B1776="","",IFERROR(VLOOKUP($B1776,الموظفين!$A$2:$J$501,3,FALSE())&amp;"",""))</f>
        <v/>
      </c>
      <c r="E1776" s="18" t="str">
        <f aca="false">IF($B1776="","",IFERROR(VLOOKUP($B1776,الموظفين!$A$2:$J$501,5,FALSE())&amp;"",""))</f>
        <v/>
      </c>
      <c r="F1776" s="19" t="str">
        <f aca="false">IF($B1776="","",IFERROR(VLOOKUP($B1776,الموظفين!$A$2:$J$501,6,FALSE()),""))</f>
        <v/>
      </c>
      <c r="G1776" s="19" t="str">
        <f aca="false">IF($B1776="","",IFERROR(VLOOKUP($B1776,الموظفين!$A$2:$J$501,7,FALSE()),""))</f>
        <v/>
      </c>
      <c r="H1776" s="20"/>
      <c r="I1776" s="20"/>
      <c r="J1776" s="21" t="str">
        <f aca="false">IF(OR(H1776="",I1776=""),"",ROUND(MOD(I1776-H1776,1)*24,2))</f>
        <v/>
      </c>
      <c r="K1776" s="22" t="str">
        <f aca="false">IF(OR(H1776="",F1776=""),"",IF(ROUND(MAX(0,MOD(H1776-F1776+0.5,1)-0.5)*1440,0)&gt;IFERROR(VLOOKUP(E1776,الورديات!$A$2:$E$21,5,FALSE()),0),ROUND(MAX(0,MOD(H1776-F1776+0.5,1)-0.5)*1440,0),0))</f>
        <v/>
      </c>
      <c r="L1776" s="22" t="str">
        <f aca="false">IF(OR(I1776="",G1776=""),"",ROUND(MAX(0,MOD(G1776-I1776+0.5,1)-0.5)*1440,0))</f>
        <v/>
      </c>
      <c r="M1776" s="22" t="str">
        <f aca="false">IF(OR(I1776="",G1776=""),"",IF(ROUND(MAX(0,MOD(I1776-G1776+0.5,1)-0.5)*1440,0)&gt;=الإعدادات!$B$8,ROUND(MAX(0,MOD(I1776-G1776+0.5,1)-0.5)*1440,0),0))</f>
        <v/>
      </c>
      <c r="N1776" s="18" t="str">
        <f aca="false">IF(OR(A1776="",B1776=""),"",IF(COUNTIFS(الإجازات!$A$2:$A$1001,B1776,الإجازات!$D$2:$D$1001,"&lt;="&amp;A1776,الإجازات!$E$2:$E$1001,"&gt;="&amp;A1776,الإجازات!$G$2:$G$1001,"مقبولة")=0,"",LOOKUP(2,1/((الإجازات!$A$2:$A$1001=B1776)*(الإجازات!$D$2:$D$1001&lt;=A1776)*(الإجازات!$E$2:$E$1001&gt;=A1776)*(الإجازات!$G$2:$G$1001="مقبولة")),الإجازات!$C$2:$C$1001)))</f>
        <v/>
      </c>
      <c r="O1776" s="17"/>
      <c r="P1776" s="23" t="str">
        <f aca="false">IF(B1776="","",IF(ISNA(MATCH(B1776,الموظفين!$A$2:$A$501,0)),"⚠ كود غير موجود",IF(O1776&lt;&gt;"",O1776,IF(N1776&lt;&gt;"",N1776,IF(H1776="",IF(AND(A1776&lt;&gt;"",WEEKDAY(A1776)=الإعدادات!$B$11),"راحة أسبوعية","غائب"),IF(I1776="","بدون انصراف",IF(N(K1776)&gt;0,"متأخر","حاضر")))))))</f>
        <v/>
      </c>
      <c r="Q1776" s="24" t="str">
        <f aca="false">IF(B1776="","",IF(OR(P1776="غائب",P1776="غياب",P1776="إجازة بدون راتب"),IFERROR(VLOOKUP(B1776,الموظفين!$A$2:$J$501,8,FALSE()),0),0))</f>
        <v/>
      </c>
      <c r="R1776" s="24" t="str">
        <f aca="false">IF(B1776="","",ROUND((N(K1776)+N(L1776))/60*IFERROR(VLOOKUP(B1776,الموظفين!$A$2:$J$501,8,FALSE()),0)/الإعدادات!$B$6*الإعدادات!$B$9,2))</f>
        <v/>
      </c>
      <c r="S1776" s="24" t="str">
        <f aca="false">IF(OR(B1776="",M1776=""),"",ROUND(M1776/60*IFERROR(VLOOKUP(B1776,الموظفين!$A$2:$J$501,9,FALSE()),0),2))</f>
        <v/>
      </c>
      <c r="T1776" s="17"/>
      <c r="U1776" s="23" t="str">
        <f aca="false">IF(OR(A1776="",B1776=""),"",A1776&amp;"|"&amp;B1776)</f>
        <v/>
      </c>
    </row>
    <row r="1777" customFormat="false" ht="15" hidden="false" customHeight="false" outlineLevel="0" collapsed="false">
      <c r="A1777" s="16"/>
      <c r="B1777" s="17"/>
      <c r="C1777" s="18" t="str">
        <f aca="false">IF($B1777="","",IFERROR(VLOOKUP($B1777,الموظفين!$A$2:$J$501,2,FALSE())&amp;"","⚠ كود غير موجود"))</f>
        <v/>
      </c>
      <c r="D1777" s="18" t="str">
        <f aca="false">IF($B1777="","",IFERROR(VLOOKUP($B1777,الموظفين!$A$2:$J$501,3,FALSE())&amp;"",""))</f>
        <v/>
      </c>
      <c r="E1777" s="18" t="str">
        <f aca="false">IF($B1777="","",IFERROR(VLOOKUP($B1777,الموظفين!$A$2:$J$501,5,FALSE())&amp;"",""))</f>
        <v/>
      </c>
      <c r="F1777" s="19" t="str">
        <f aca="false">IF($B1777="","",IFERROR(VLOOKUP($B1777,الموظفين!$A$2:$J$501,6,FALSE()),""))</f>
        <v/>
      </c>
      <c r="G1777" s="19" t="str">
        <f aca="false">IF($B1777="","",IFERROR(VLOOKUP($B1777,الموظفين!$A$2:$J$501,7,FALSE()),""))</f>
        <v/>
      </c>
      <c r="H1777" s="20"/>
      <c r="I1777" s="20"/>
      <c r="J1777" s="21" t="str">
        <f aca="false">IF(OR(H1777="",I1777=""),"",ROUND(MOD(I1777-H1777,1)*24,2))</f>
        <v/>
      </c>
      <c r="K1777" s="22" t="str">
        <f aca="false">IF(OR(H1777="",F1777=""),"",IF(ROUND(MAX(0,MOD(H1777-F1777+0.5,1)-0.5)*1440,0)&gt;IFERROR(VLOOKUP(E1777,الورديات!$A$2:$E$21,5,FALSE()),0),ROUND(MAX(0,MOD(H1777-F1777+0.5,1)-0.5)*1440,0),0))</f>
        <v/>
      </c>
      <c r="L1777" s="22" t="str">
        <f aca="false">IF(OR(I1777="",G1777=""),"",ROUND(MAX(0,MOD(G1777-I1777+0.5,1)-0.5)*1440,0))</f>
        <v/>
      </c>
      <c r="M1777" s="22" t="str">
        <f aca="false">IF(OR(I1777="",G1777=""),"",IF(ROUND(MAX(0,MOD(I1777-G1777+0.5,1)-0.5)*1440,0)&gt;=الإعدادات!$B$8,ROUND(MAX(0,MOD(I1777-G1777+0.5,1)-0.5)*1440,0),0))</f>
        <v/>
      </c>
      <c r="N1777" s="18" t="str">
        <f aca="false">IF(OR(A1777="",B1777=""),"",IF(COUNTIFS(الإجازات!$A$2:$A$1001,B1777,الإجازات!$D$2:$D$1001,"&lt;="&amp;A1777,الإجازات!$E$2:$E$1001,"&gt;="&amp;A1777,الإجازات!$G$2:$G$1001,"مقبولة")=0,"",LOOKUP(2,1/((الإجازات!$A$2:$A$1001=B1777)*(الإجازات!$D$2:$D$1001&lt;=A1777)*(الإجازات!$E$2:$E$1001&gt;=A1777)*(الإجازات!$G$2:$G$1001="مقبولة")),الإجازات!$C$2:$C$1001)))</f>
        <v/>
      </c>
      <c r="O1777" s="17"/>
      <c r="P1777" s="23" t="str">
        <f aca="false">IF(B1777="","",IF(ISNA(MATCH(B1777,الموظفين!$A$2:$A$501,0)),"⚠ كود غير موجود",IF(O1777&lt;&gt;"",O1777,IF(N1777&lt;&gt;"",N1777,IF(H1777="",IF(AND(A1777&lt;&gt;"",WEEKDAY(A1777)=الإعدادات!$B$11),"راحة أسبوعية","غائب"),IF(I1777="","بدون انصراف",IF(N(K1777)&gt;0,"متأخر","حاضر")))))))</f>
        <v/>
      </c>
      <c r="Q1777" s="24" t="str">
        <f aca="false">IF(B1777="","",IF(OR(P1777="غائب",P1777="غياب",P1777="إجازة بدون راتب"),IFERROR(VLOOKUP(B1777,الموظفين!$A$2:$J$501,8,FALSE()),0),0))</f>
        <v/>
      </c>
      <c r="R1777" s="24" t="str">
        <f aca="false">IF(B1777="","",ROUND((N(K1777)+N(L1777))/60*IFERROR(VLOOKUP(B1777,الموظفين!$A$2:$J$501,8,FALSE()),0)/الإعدادات!$B$6*الإعدادات!$B$9,2))</f>
        <v/>
      </c>
      <c r="S1777" s="24" t="str">
        <f aca="false">IF(OR(B1777="",M1777=""),"",ROUND(M1777/60*IFERROR(VLOOKUP(B1777,الموظفين!$A$2:$J$501,9,FALSE()),0),2))</f>
        <v/>
      </c>
      <c r="T1777" s="17"/>
      <c r="U1777" s="23" t="str">
        <f aca="false">IF(OR(A1777="",B1777=""),"",A1777&amp;"|"&amp;B1777)</f>
        <v/>
      </c>
    </row>
    <row r="1778" customFormat="false" ht="15" hidden="false" customHeight="false" outlineLevel="0" collapsed="false">
      <c r="A1778" s="16"/>
      <c r="B1778" s="17"/>
      <c r="C1778" s="18" t="str">
        <f aca="false">IF($B1778="","",IFERROR(VLOOKUP($B1778,الموظفين!$A$2:$J$501,2,FALSE())&amp;"","⚠ كود غير موجود"))</f>
        <v/>
      </c>
      <c r="D1778" s="18" t="str">
        <f aca="false">IF($B1778="","",IFERROR(VLOOKUP($B1778,الموظفين!$A$2:$J$501,3,FALSE())&amp;"",""))</f>
        <v/>
      </c>
      <c r="E1778" s="18" t="str">
        <f aca="false">IF($B1778="","",IFERROR(VLOOKUP($B1778,الموظفين!$A$2:$J$501,5,FALSE())&amp;"",""))</f>
        <v/>
      </c>
      <c r="F1778" s="19" t="str">
        <f aca="false">IF($B1778="","",IFERROR(VLOOKUP($B1778,الموظفين!$A$2:$J$501,6,FALSE()),""))</f>
        <v/>
      </c>
      <c r="G1778" s="19" t="str">
        <f aca="false">IF($B1778="","",IFERROR(VLOOKUP($B1778,الموظفين!$A$2:$J$501,7,FALSE()),""))</f>
        <v/>
      </c>
      <c r="H1778" s="20"/>
      <c r="I1778" s="20"/>
      <c r="J1778" s="21" t="str">
        <f aca="false">IF(OR(H1778="",I1778=""),"",ROUND(MOD(I1778-H1778,1)*24,2))</f>
        <v/>
      </c>
      <c r="K1778" s="22" t="str">
        <f aca="false">IF(OR(H1778="",F1778=""),"",IF(ROUND(MAX(0,MOD(H1778-F1778+0.5,1)-0.5)*1440,0)&gt;IFERROR(VLOOKUP(E1778,الورديات!$A$2:$E$21,5,FALSE()),0),ROUND(MAX(0,MOD(H1778-F1778+0.5,1)-0.5)*1440,0),0))</f>
        <v/>
      </c>
      <c r="L1778" s="22" t="str">
        <f aca="false">IF(OR(I1778="",G1778=""),"",ROUND(MAX(0,MOD(G1778-I1778+0.5,1)-0.5)*1440,0))</f>
        <v/>
      </c>
      <c r="M1778" s="22" t="str">
        <f aca="false">IF(OR(I1778="",G1778=""),"",IF(ROUND(MAX(0,MOD(I1778-G1778+0.5,1)-0.5)*1440,0)&gt;=الإعدادات!$B$8,ROUND(MAX(0,MOD(I1778-G1778+0.5,1)-0.5)*1440,0),0))</f>
        <v/>
      </c>
      <c r="N1778" s="18" t="str">
        <f aca="false">IF(OR(A1778="",B1778=""),"",IF(COUNTIFS(الإجازات!$A$2:$A$1001,B1778,الإجازات!$D$2:$D$1001,"&lt;="&amp;A1778,الإجازات!$E$2:$E$1001,"&gt;="&amp;A1778,الإجازات!$G$2:$G$1001,"مقبولة")=0,"",LOOKUP(2,1/((الإجازات!$A$2:$A$1001=B1778)*(الإجازات!$D$2:$D$1001&lt;=A1778)*(الإجازات!$E$2:$E$1001&gt;=A1778)*(الإجازات!$G$2:$G$1001="مقبولة")),الإجازات!$C$2:$C$1001)))</f>
        <v/>
      </c>
      <c r="O1778" s="17"/>
      <c r="P1778" s="23" t="str">
        <f aca="false">IF(B1778="","",IF(ISNA(MATCH(B1778,الموظفين!$A$2:$A$501,0)),"⚠ كود غير موجود",IF(O1778&lt;&gt;"",O1778,IF(N1778&lt;&gt;"",N1778,IF(H1778="",IF(AND(A1778&lt;&gt;"",WEEKDAY(A1778)=الإعدادات!$B$11),"راحة أسبوعية","غائب"),IF(I1778="","بدون انصراف",IF(N(K1778)&gt;0,"متأخر","حاضر")))))))</f>
        <v/>
      </c>
      <c r="Q1778" s="24" t="str">
        <f aca="false">IF(B1778="","",IF(OR(P1778="غائب",P1778="غياب",P1778="إجازة بدون راتب"),IFERROR(VLOOKUP(B1778,الموظفين!$A$2:$J$501,8,FALSE()),0),0))</f>
        <v/>
      </c>
      <c r="R1778" s="24" t="str">
        <f aca="false">IF(B1778="","",ROUND((N(K1778)+N(L1778))/60*IFERROR(VLOOKUP(B1778,الموظفين!$A$2:$J$501,8,FALSE()),0)/الإعدادات!$B$6*الإعدادات!$B$9,2))</f>
        <v/>
      </c>
      <c r="S1778" s="24" t="str">
        <f aca="false">IF(OR(B1778="",M1778=""),"",ROUND(M1778/60*IFERROR(VLOOKUP(B1778,الموظفين!$A$2:$J$501,9,FALSE()),0),2))</f>
        <v/>
      </c>
      <c r="T1778" s="17"/>
      <c r="U1778" s="23" t="str">
        <f aca="false">IF(OR(A1778="",B1778=""),"",A1778&amp;"|"&amp;B1778)</f>
        <v/>
      </c>
    </row>
    <row r="1779" customFormat="false" ht="15" hidden="false" customHeight="false" outlineLevel="0" collapsed="false">
      <c r="A1779" s="16"/>
      <c r="B1779" s="17"/>
      <c r="C1779" s="18" t="str">
        <f aca="false">IF($B1779="","",IFERROR(VLOOKUP($B1779,الموظفين!$A$2:$J$501,2,FALSE())&amp;"","⚠ كود غير موجود"))</f>
        <v/>
      </c>
      <c r="D1779" s="18" t="str">
        <f aca="false">IF($B1779="","",IFERROR(VLOOKUP($B1779,الموظفين!$A$2:$J$501,3,FALSE())&amp;"",""))</f>
        <v/>
      </c>
      <c r="E1779" s="18" t="str">
        <f aca="false">IF($B1779="","",IFERROR(VLOOKUP($B1779,الموظفين!$A$2:$J$501,5,FALSE())&amp;"",""))</f>
        <v/>
      </c>
      <c r="F1779" s="19" t="str">
        <f aca="false">IF($B1779="","",IFERROR(VLOOKUP($B1779,الموظفين!$A$2:$J$501,6,FALSE()),""))</f>
        <v/>
      </c>
      <c r="G1779" s="19" t="str">
        <f aca="false">IF($B1779="","",IFERROR(VLOOKUP($B1779,الموظفين!$A$2:$J$501,7,FALSE()),""))</f>
        <v/>
      </c>
      <c r="H1779" s="20"/>
      <c r="I1779" s="20"/>
      <c r="J1779" s="21" t="str">
        <f aca="false">IF(OR(H1779="",I1779=""),"",ROUND(MOD(I1779-H1779,1)*24,2))</f>
        <v/>
      </c>
      <c r="K1779" s="22" t="str">
        <f aca="false">IF(OR(H1779="",F1779=""),"",IF(ROUND(MAX(0,MOD(H1779-F1779+0.5,1)-0.5)*1440,0)&gt;IFERROR(VLOOKUP(E1779,الورديات!$A$2:$E$21,5,FALSE()),0),ROUND(MAX(0,MOD(H1779-F1779+0.5,1)-0.5)*1440,0),0))</f>
        <v/>
      </c>
      <c r="L1779" s="22" t="str">
        <f aca="false">IF(OR(I1779="",G1779=""),"",ROUND(MAX(0,MOD(G1779-I1779+0.5,1)-0.5)*1440,0))</f>
        <v/>
      </c>
      <c r="M1779" s="22" t="str">
        <f aca="false">IF(OR(I1779="",G1779=""),"",IF(ROUND(MAX(0,MOD(I1779-G1779+0.5,1)-0.5)*1440,0)&gt;=الإعدادات!$B$8,ROUND(MAX(0,MOD(I1779-G1779+0.5,1)-0.5)*1440,0),0))</f>
        <v/>
      </c>
      <c r="N1779" s="18" t="str">
        <f aca="false">IF(OR(A1779="",B1779=""),"",IF(COUNTIFS(الإجازات!$A$2:$A$1001,B1779,الإجازات!$D$2:$D$1001,"&lt;="&amp;A1779,الإجازات!$E$2:$E$1001,"&gt;="&amp;A1779,الإجازات!$G$2:$G$1001,"مقبولة")=0,"",LOOKUP(2,1/((الإجازات!$A$2:$A$1001=B1779)*(الإجازات!$D$2:$D$1001&lt;=A1779)*(الإجازات!$E$2:$E$1001&gt;=A1779)*(الإجازات!$G$2:$G$1001="مقبولة")),الإجازات!$C$2:$C$1001)))</f>
        <v/>
      </c>
      <c r="O1779" s="17"/>
      <c r="P1779" s="23" t="str">
        <f aca="false">IF(B1779="","",IF(ISNA(MATCH(B1779,الموظفين!$A$2:$A$501,0)),"⚠ كود غير موجود",IF(O1779&lt;&gt;"",O1779,IF(N1779&lt;&gt;"",N1779,IF(H1779="",IF(AND(A1779&lt;&gt;"",WEEKDAY(A1779)=الإعدادات!$B$11),"راحة أسبوعية","غائب"),IF(I1779="","بدون انصراف",IF(N(K1779)&gt;0,"متأخر","حاضر")))))))</f>
        <v/>
      </c>
      <c r="Q1779" s="24" t="str">
        <f aca="false">IF(B1779="","",IF(OR(P1779="غائب",P1779="غياب",P1779="إجازة بدون راتب"),IFERROR(VLOOKUP(B1779,الموظفين!$A$2:$J$501,8,FALSE()),0),0))</f>
        <v/>
      </c>
      <c r="R1779" s="24" t="str">
        <f aca="false">IF(B1779="","",ROUND((N(K1779)+N(L1779))/60*IFERROR(VLOOKUP(B1779,الموظفين!$A$2:$J$501,8,FALSE()),0)/الإعدادات!$B$6*الإعدادات!$B$9,2))</f>
        <v/>
      </c>
      <c r="S1779" s="24" t="str">
        <f aca="false">IF(OR(B1779="",M1779=""),"",ROUND(M1779/60*IFERROR(VLOOKUP(B1779,الموظفين!$A$2:$J$501,9,FALSE()),0),2))</f>
        <v/>
      </c>
      <c r="T1779" s="17"/>
      <c r="U1779" s="23" t="str">
        <f aca="false">IF(OR(A1779="",B1779=""),"",A1779&amp;"|"&amp;B1779)</f>
        <v/>
      </c>
    </row>
    <row r="1780" customFormat="false" ht="15" hidden="false" customHeight="false" outlineLevel="0" collapsed="false">
      <c r="A1780" s="16"/>
      <c r="B1780" s="17"/>
      <c r="C1780" s="18" t="str">
        <f aca="false">IF($B1780="","",IFERROR(VLOOKUP($B1780,الموظفين!$A$2:$J$501,2,FALSE())&amp;"","⚠ كود غير موجود"))</f>
        <v/>
      </c>
      <c r="D1780" s="18" t="str">
        <f aca="false">IF($B1780="","",IFERROR(VLOOKUP($B1780,الموظفين!$A$2:$J$501,3,FALSE())&amp;"",""))</f>
        <v/>
      </c>
      <c r="E1780" s="18" t="str">
        <f aca="false">IF($B1780="","",IFERROR(VLOOKUP($B1780,الموظفين!$A$2:$J$501,5,FALSE())&amp;"",""))</f>
        <v/>
      </c>
      <c r="F1780" s="19" t="str">
        <f aca="false">IF($B1780="","",IFERROR(VLOOKUP($B1780,الموظفين!$A$2:$J$501,6,FALSE()),""))</f>
        <v/>
      </c>
      <c r="G1780" s="19" t="str">
        <f aca="false">IF($B1780="","",IFERROR(VLOOKUP($B1780,الموظفين!$A$2:$J$501,7,FALSE()),""))</f>
        <v/>
      </c>
      <c r="H1780" s="20"/>
      <c r="I1780" s="20"/>
      <c r="J1780" s="21" t="str">
        <f aca="false">IF(OR(H1780="",I1780=""),"",ROUND(MOD(I1780-H1780,1)*24,2))</f>
        <v/>
      </c>
      <c r="K1780" s="22" t="str">
        <f aca="false">IF(OR(H1780="",F1780=""),"",IF(ROUND(MAX(0,MOD(H1780-F1780+0.5,1)-0.5)*1440,0)&gt;IFERROR(VLOOKUP(E1780,الورديات!$A$2:$E$21,5,FALSE()),0),ROUND(MAX(0,MOD(H1780-F1780+0.5,1)-0.5)*1440,0),0))</f>
        <v/>
      </c>
      <c r="L1780" s="22" t="str">
        <f aca="false">IF(OR(I1780="",G1780=""),"",ROUND(MAX(0,MOD(G1780-I1780+0.5,1)-0.5)*1440,0))</f>
        <v/>
      </c>
      <c r="M1780" s="22" t="str">
        <f aca="false">IF(OR(I1780="",G1780=""),"",IF(ROUND(MAX(0,MOD(I1780-G1780+0.5,1)-0.5)*1440,0)&gt;=الإعدادات!$B$8,ROUND(MAX(0,MOD(I1780-G1780+0.5,1)-0.5)*1440,0),0))</f>
        <v/>
      </c>
      <c r="N1780" s="18" t="str">
        <f aca="false">IF(OR(A1780="",B1780=""),"",IF(COUNTIFS(الإجازات!$A$2:$A$1001,B1780,الإجازات!$D$2:$D$1001,"&lt;="&amp;A1780,الإجازات!$E$2:$E$1001,"&gt;="&amp;A1780,الإجازات!$G$2:$G$1001,"مقبولة")=0,"",LOOKUP(2,1/((الإجازات!$A$2:$A$1001=B1780)*(الإجازات!$D$2:$D$1001&lt;=A1780)*(الإجازات!$E$2:$E$1001&gt;=A1780)*(الإجازات!$G$2:$G$1001="مقبولة")),الإجازات!$C$2:$C$1001)))</f>
        <v/>
      </c>
      <c r="O1780" s="17"/>
      <c r="P1780" s="23" t="str">
        <f aca="false">IF(B1780="","",IF(ISNA(MATCH(B1780,الموظفين!$A$2:$A$501,0)),"⚠ كود غير موجود",IF(O1780&lt;&gt;"",O1780,IF(N1780&lt;&gt;"",N1780,IF(H1780="",IF(AND(A1780&lt;&gt;"",WEEKDAY(A1780)=الإعدادات!$B$11),"راحة أسبوعية","غائب"),IF(I1780="","بدون انصراف",IF(N(K1780)&gt;0,"متأخر","حاضر")))))))</f>
        <v/>
      </c>
      <c r="Q1780" s="24" t="str">
        <f aca="false">IF(B1780="","",IF(OR(P1780="غائب",P1780="غياب",P1780="إجازة بدون راتب"),IFERROR(VLOOKUP(B1780,الموظفين!$A$2:$J$501,8,FALSE()),0),0))</f>
        <v/>
      </c>
      <c r="R1780" s="24" t="str">
        <f aca="false">IF(B1780="","",ROUND((N(K1780)+N(L1780))/60*IFERROR(VLOOKUP(B1780,الموظفين!$A$2:$J$501,8,FALSE()),0)/الإعدادات!$B$6*الإعدادات!$B$9,2))</f>
        <v/>
      </c>
      <c r="S1780" s="24" t="str">
        <f aca="false">IF(OR(B1780="",M1780=""),"",ROUND(M1780/60*IFERROR(VLOOKUP(B1780,الموظفين!$A$2:$J$501,9,FALSE()),0),2))</f>
        <v/>
      </c>
      <c r="T1780" s="17"/>
      <c r="U1780" s="23" t="str">
        <f aca="false">IF(OR(A1780="",B1780=""),"",A1780&amp;"|"&amp;B1780)</f>
        <v/>
      </c>
    </row>
    <row r="1781" customFormat="false" ht="15" hidden="false" customHeight="false" outlineLevel="0" collapsed="false">
      <c r="A1781" s="16"/>
      <c r="B1781" s="17"/>
      <c r="C1781" s="18" t="str">
        <f aca="false">IF($B1781="","",IFERROR(VLOOKUP($B1781,الموظفين!$A$2:$J$501,2,FALSE())&amp;"","⚠ كود غير موجود"))</f>
        <v/>
      </c>
      <c r="D1781" s="18" t="str">
        <f aca="false">IF($B1781="","",IFERROR(VLOOKUP($B1781,الموظفين!$A$2:$J$501,3,FALSE())&amp;"",""))</f>
        <v/>
      </c>
      <c r="E1781" s="18" t="str">
        <f aca="false">IF($B1781="","",IFERROR(VLOOKUP($B1781,الموظفين!$A$2:$J$501,5,FALSE())&amp;"",""))</f>
        <v/>
      </c>
      <c r="F1781" s="19" t="str">
        <f aca="false">IF($B1781="","",IFERROR(VLOOKUP($B1781,الموظفين!$A$2:$J$501,6,FALSE()),""))</f>
        <v/>
      </c>
      <c r="G1781" s="19" t="str">
        <f aca="false">IF($B1781="","",IFERROR(VLOOKUP($B1781,الموظفين!$A$2:$J$501,7,FALSE()),""))</f>
        <v/>
      </c>
      <c r="H1781" s="20"/>
      <c r="I1781" s="20"/>
      <c r="J1781" s="21" t="str">
        <f aca="false">IF(OR(H1781="",I1781=""),"",ROUND(MOD(I1781-H1781,1)*24,2))</f>
        <v/>
      </c>
      <c r="K1781" s="22" t="str">
        <f aca="false">IF(OR(H1781="",F1781=""),"",IF(ROUND(MAX(0,MOD(H1781-F1781+0.5,1)-0.5)*1440,0)&gt;IFERROR(VLOOKUP(E1781,الورديات!$A$2:$E$21,5,FALSE()),0),ROUND(MAX(0,MOD(H1781-F1781+0.5,1)-0.5)*1440,0),0))</f>
        <v/>
      </c>
      <c r="L1781" s="22" t="str">
        <f aca="false">IF(OR(I1781="",G1781=""),"",ROUND(MAX(0,MOD(G1781-I1781+0.5,1)-0.5)*1440,0))</f>
        <v/>
      </c>
      <c r="M1781" s="22" t="str">
        <f aca="false">IF(OR(I1781="",G1781=""),"",IF(ROUND(MAX(0,MOD(I1781-G1781+0.5,1)-0.5)*1440,0)&gt;=الإعدادات!$B$8,ROUND(MAX(0,MOD(I1781-G1781+0.5,1)-0.5)*1440,0),0))</f>
        <v/>
      </c>
      <c r="N1781" s="18" t="str">
        <f aca="false">IF(OR(A1781="",B1781=""),"",IF(COUNTIFS(الإجازات!$A$2:$A$1001,B1781,الإجازات!$D$2:$D$1001,"&lt;="&amp;A1781,الإجازات!$E$2:$E$1001,"&gt;="&amp;A1781,الإجازات!$G$2:$G$1001,"مقبولة")=0,"",LOOKUP(2,1/((الإجازات!$A$2:$A$1001=B1781)*(الإجازات!$D$2:$D$1001&lt;=A1781)*(الإجازات!$E$2:$E$1001&gt;=A1781)*(الإجازات!$G$2:$G$1001="مقبولة")),الإجازات!$C$2:$C$1001)))</f>
        <v/>
      </c>
      <c r="O1781" s="17"/>
      <c r="P1781" s="23" t="str">
        <f aca="false">IF(B1781="","",IF(ISNA(MATCH(B1781,الموظفين!$A$2:$A$501,0)),"⚠ كود غير موجود",IF(O1781&lt;&gt;"",O1781,IF(N1781&lt;&gt;"",N1781,IF(H1781="",IF(AND(A1781&lt;&gt;"",WEEKDAY(A1781)=الإعدادات!$B$11),"راحة أسبوعية","غائب"),IF(I1781="","بدون انصراف",IF(N(K1781)&gt;0,"متأخر","حاضر")))))))</f>
        <v/>
      </c>
      <c r="Q1781" s="24" t="str">
        <f aca="false">IF(B1781="","",IF(OR(P1781="غائب",P1781="غياب",P1781="إجازة بدون راتب"),IFERROR(VLOOKUP(B1781,الموظفين!$A$2:$J$501,8,FALSE()),0),0))</f>
        <v/>
      </c>
      <c r="R1781" s="24" t="str">
        <f aca="false">IF(B1781="","",ROUND((N(K1781)+N(L1781))/60*IFERROR(VLOOKUP(B1781,الموظفين!$A$2:$J$501,8,FALSE()),0)/الإعدادات!$B$6*الإعدادات!$B$9,2))</f>
        <v/>
      </c>
      <c r="S1781" s="24" t="str">
        <f aca="false">IF(OR(B1781="",M1781=""),"",ROUND(M1781/60*IFERROR(VLOOKUP(B1781,الموظفين!$A$2:$J$501,9,FALSE()),0),2))</f>
        <v/>
      </c>
      <c r="T1781" s="17"/>
      <c r="U1781" s="23" t="str">
        <f aca="false">IF(OR(A1781="",B1781=""),"",A1781&amp;"|"&amp;B1781)</f>
        <v/>
      </c>
    </row>
    <row r="1782" customFormat="false" ht="15" hidden="false" customHeight="false" outlineLevel="0" collapsed="false">
      <c r="A1782" s="16"/>
      <c r="B1782" s="17"/>
      <c r="C1782" s="18" t="str">
        <f aca="false">IF($B1782="","",IFERROR(VLOOKUP($B1782,الموظفين!$A$2:$J$501,2,FALSE())&amp;"","⚠ كود غير موجود"))</f>
        <v/>
      </c>
      <c r="D1782" s="18" t="str">
        <f aca="false">IF($B1782="","",IFERROR(VLOOKUP($B1782,الموظفين!$A$2:$J$501,3,FALSE())&amp;"",""))</f>
        <v/>
      </c>
      <c r="E1782" s="18" t="str">
        <f aca="false">IF($B1782="","",IFERROR(VLOOKUP($B1782,الموظفين!$A$2:$J$501,5,FALSE())&amp;"",""))</f>
        <v/>
      </c>
      <c r="F1782" s="19" t="str">
        <f aca="false">IF($B1782="","",IFERROR(VLOOKUP($B1782,الموظفين!$A$2:$J$501,6,FALSE()),""))</f>
        <v/>
      </c>
      <c r="G1782" s="19" t="str">
        <f aca="false">IF($B1782="","",IFERROR(VLOOKUP($B1782,الموظفين!$A$2:$J$501,7,FALSE()),""))</f>
        <v/>
      </c>
      <c r="H1782" s="20"/>
      <c r="I1782" s="20"/>
      <c r="J1782" s="21" t="str">
        <f aca="false">IF(OR(H1782="",I1782=""),"",ROUND(MOD(I1782-H1782,1)*24,2))</f>
        <v/>
      </c>
      <c r="K1782" s="22" t="str">
        <f aca="false">IF(OR(H1782="",F1782=""),"",IF(ROUND(MAX(0,MOD(H1782-F1782+0.5,1)-0.5)*1440,0)&gt;IFERROR(VLOOKUP(E1782,الورديات!$A$2:$E$21,5,FALSE()),0),ROUND(MAX(0,MOD(H1782-F1782+0.5,1)-0.5)*1440,0),0))</f>
        <v/>
      </c>
      <c r="L1782" s="22" t="str">
        <f aca="false">IF(OR(I1782="",G1782=""),"",ROUND(MAX(0,MOD(G1782-I1782+0.5,1)-0.5)*1440,0))</f>
        <v/>
      </c>
      <c r="M1782" s="22" t="str">
        <f aca="false">IF(OR(I1782="",G1782=""),"",IF(ROUND(MAX(0,MOD(I1782-G1782+0.5,1)-0.5)*1440,0)&gt;=الإعدادات!$B$8,ROUND(MAX(0,MOD(I1782-G1782+0.5,1)-0.5)*1440,0),0))</f>
        <v/>
      </c>
      <c r="N1782" s="18" t="str">
        <f aca="false">IF(OR(A1782="",B1782=""),"",IF(COUNTIFS(الإجازات!$A$2:$A$1001,B1782,الإجازات!$D$2:$D$1001,"&lt;="&amp;A1782,الإجازات!$E$2:$E$1001,"&gt;="&amp;A1782,الإجازات!$G$2:$G$1001,"مقبولة")=0,"",LOOKUP(2,1/((الإجازات!$A$2:$A$1001=B1782)*(الإجازات!$D$2:$D$1001&lt;=A1782)*(الإجازات!$E$2:$E$1001&gt;=A1782)*(الإجازات!$G$2:$G$1001="مقبولة")),الإجازات!$C$2:$C$1001)))</f>
        <v/>
      </c>
      <c r="O1782" s="17"/>
      <c r="P1782" s="23" t="str">
        <f aca="false">IF(B1782="","",IF(ISNA(MATCH(B1782,الموظفين!$A$2:$A$501,0)),"⚠ كود غير موجود",IF(O1782&lt;&gt;"",O1782,IF(N1782&lt;&gt;"",N1782,IF(H1782="",IF(AND(A1782&lt;&gt;"",WEEKDAY(A1782)=الإعدادات!$B$11),"راحة أسبوعية","غائب"),IF(I1782="","بدون انصراف",IF(N(K1782)&gt;0,"متأخر","حاضر")))))))</f>
        <v/>
      </c>
      <c r="Q1782" s="24" t="str">
        <f aca="false">IF(B1782="","",IF(OR(P1782="غائب",P1782="غياب",P1782="إجازة بدون راتب"),IFERROR(VLOOKUP(B1782,الموظفين!$A$2:$J$501,8,FALSE()),0),0))</f>
        <v/>
      </c>
      <c r="R1782" s="24" t="str">
        <f aca="false">IF(B1782="","",ROUND((N(K1782)+N(L1782))/60*IFERROR(VLOOKUP(B1782,الموظفين!$A$2:$J$501,8,FALSE()),0)/الإعدادات!$B$6*الإعدادات!$B$9,2))</f>
        <v/>
      </c>
      <c r="S1782" s="24" t="str">
        <f aca="false">IF(OR(B1782="",M1782=""),"",ROUND(M1782/60*IFERROR(VLOOKUP(B1782,الموظفين!$A$2:$J$501,9,FALSE()),0),2))</f>
        <v/>
      </c>
      <c r="T1782" s="17"/>
      <c r="U1782" s="23" t="str">
        <f aca="false">IF(OR(A1782="",B1782=""),"",A1782&amp;"|"&amp;B1782)</f>
        <v/>
      </c>
    </row>
    <row r="1783" customFormat="false" ht="15" hidden="false" customHeight="false" outlineLevel="0" collapsed="false">
      <c r="A1783" s="16"/>
      <c r="B1783" s="17"/>
      <c r="C1783" s="18" t="str">
        <f aca="false">IF($B1783="","",IFERROR(VLOOKUP($B1783,الموظفين!$A$2:$J$501,2,FALSE())&amp;"","⚠ كود غير موجود"))</f>
        <v/>
      </c>
      <c r="D1783" s="18" t="str">
        <f aca="false">IF($B1783="","",IFERROR(VLOOKUP($B1783,الموظفين!$A$2:$J$501,3,FALSE())&amp;"",""))</f>
        <v/>
      </c>
      <c r="E1783" s="18" t="str">
        <f aca="false">IF($B1783="","",IFERROR(VLOOKUP($B1783,الموظفين!$A$2:$J$501,5,FALSE())&amp;"",""))</f>
        <v/>
      </c>
      <c r="F1783" s="19" t="str">
        <f aca="false">IF($B1783="","",IFERROR(VLOOKUP($B1783,الموظفين!$A$2:$J$501,6,FALSE()),""))</f>
        <v/>
      </c>
      <c r="G1783" s="19" t="str">
        <f aca="false">IF($B1783="","",IFERROR(VLOOKUP($B1783,الموظفين!$A$2:$J$501,7,FALSE()),""))</f>
        <v/>
      </c>
      <c r="H1783" s="20"/>
      <c r="I1783" s="20"/>
      <c r="J1783" s="21" t="str">
        <f aca="false">IF(OR(H1783="",I1783=""),"",ROUND(MOD(I1783-H1783,1)*24,2))</f>
        <v/>
      </c>
      <c r="K1783" s="22" t="str">
        <f aca="false">IF(OR(H1783="",F1783=""),"",IF(ROUND(MAX(0,MOD(H1783-F1783+0.5,1)-0.5)*1440,0)&gt;IFERROR(VLOOKUP(E1783,الورديات!$A$2:$E$21,5,FALSE()),0),ROUND(MAX(0,MOD(H1783-F1783+0.5,1)-0.5)*1440,0),0))</f>
        <v/>
      </c>
      <c r="L1783" s="22" t="str">
        <f aca="false">IF(OR(I1783="",G1783=""),"",ROUND(MAX(0,MOD(G1783-I1783+0.5,1)-0.5)*1440,0))</f>
        <v/>
      </c>
      <c r="M1783" s="22" t="str">
        <f aca="false">IF(OR(I1783="",G1783=""),"",IF(ROUND(MAX(0,MOD(I1783-G1783+0.5,1)-0.5)*1440,0)&gt;=الإعدادات!$B$8,ROUND(MAX(0,MOD(I1783-G1783+0.5,1)-0.5)*1440,0),0))</f>
        <v/>
      </c>
      <c r="N1783" s="18" t="str">
        <f aca="false">IF(OR(A1783="",B1783=""),"",IF(COUNTIFS(الإجازات!$A$2:$A$1001,B1783,الإجازات!$D$2:$D$1001,"&lt;="&amp;A1783,الإجازات!$E$2:$E$1001,"&gt;="&amp;A1783,الإجازات!$G$2:$G$1001,"مقبولة")=0,"",LOOKUP(2,1/((الإجازات!$A$2:$A$1001=B1783)*(الإجازات!$D$2:$D$1001&lt;=A1783)*(الإجازات!$E$2:$E$1001&gt;=A1783)*(الإجازات!$G$2:$G$1001="مقبولة")),الإجازات!$C$2:$C$1001)))</f>
        <v/>
      </c>
      <c r="O1783" s="17"/>
      <c r="P1783" s="23" t="str">
        <f aca="false">IF(B1783="","",IF(ISNA(MATCH(B1783,الموظفين!$A$2:$A$501,0)),"⚠ كود غير موجود",IF(O1783&lt;&gt;"",O1783,IF(N1783&lt;&gt;"",N1783,IF(H1783="",IF(AND(A1783&lt;&gt;"",WEEKDAY(A1783)=الإعدادات!$B$11),"راحة أسبوعية","غائب"),IF(I1783="","بدون انصراف",IF(N(K1783)&gt;0,"متأخر","حاضر")))))))</f>
        <v/>
      </c>
      <c r="Q1783" s="24" t="str">
        <f aca="false">IF(B1783="","",IF(OR(P1783="غائب",P1783="غياب",P1783="إجازة بدون راتب"),IFERROR(VLOOKUP(B1783,الموظفين!$A$2:$J$501,8,FALSE()),0),0))</f>
        <v/>
      </c>
      <c r="R1783" s="24" t="str">
        <f aca="false">IF(B1783="","",ROUND((N(K1783)+N(L1783))/60*IFERROR(VLOOKUP(B1783,الموظفين!$A$2:$J$501,8,FALSE()),0)/الإعدادات!$B$6*الإعدادات!$B$9,2))</f>
        <v/>
      </c>
      <c r="S1783" s="24" t="str">
        <f aca="false">IF(OR(B1783="",M1783=""),"",ROUND(M1783/60*IFERROR(VLOOKUP(B1783,الموظفين!$A$2:$J$501,9,FALSE()),0),2))</f>
        <v/>
      </c>
      <c r="T1783" s="17"/>
      <c r="U1783" s="23" t="str">
        <f aca="false">IF(OR(A1783="",B1783=""),"",A1783&amp;"|"&amp;B1783)</f>
        <v/>
      </c>
    </row>
    <row r="1784" customFormat="false" ht="15" hidden="false" customHeight="false" outlineLevel="0" collapsed="false">
      <c r="A1784" s="16"/>
      <c r="B1784" s="17"/>
      <c r="C1784" s="18" t="str">
        <f aca="false">IF($B1784="","",IFERROR(VLOOKUP($B1784,الموظفين!$A$2:$J$501,2,FALSE())&amp;"","⚠ كود غير موجود"))</f>
        <v/>
      </c>
      <c r="D1784" s="18" t="str">
        <f aca="false">IF($B1784="","",IFERROR(VLOOKUP($B1784,الموظفين!$A$2:$J$501,3,FALSE())&amp;"",""))</f>
        <v/>
      </c>
      <c r="E1784" s="18" t="str">
        <f aca="false">IF($B1784="","",IFERROR(VLOOKUP($B1784,الموظفين!$A$2:$J$501,5,FALSE())&amp;"",""))</f>
        <v/>
      </c>
      <c r="F1784" s="19" t="str">
        <f aca="false">IF($B1784="","",IFERROR(VLOOKUP($B1784,الموظفين!$A$2:$J$501,6,FALSE()),""))</f>
        <v/>
      </c>
      <c r="G1784" s="19" t="str">
        <f aca="false">IF($B1784="","",IFERROR(VLOOKUP($B1784,الموظفين!$A$2:$J$501,7,FALSE()),""))</f>
        <v/>
      </c>
      <c r="H1784" s="20"/>
      <c r="I1784" s="20"/>
      <c r="J1784" s="21" t="str">
        <f aca="false">IF(OR(H1784="",I1784=""),"",ROUND(MOD(I1784-H1784,1)*24,2))</f>
        <v/>
      </c>
      <c r="K1784" s="22" t="str">
        <f aca="false">IF(OR(H1784="",F1784=""),"",IF(ROUND(MAX(0,MOD(H1784-F1784+0.5,1)-0.5)*1440,0)&gt;IFERROR(VLOOKUP(E1784,الورديات!$A$2:$E$21,5,FALSE()),0),ROUND(MAX(0,MOD(H1784-F1784+0.5,1)-0.5)*1440,0),0))</f>
        <v/>
      </c>
      <c r="L1784" s="22" t="str">
        <f aca="false">IF(OR(I1784="",G1784=""),"",ROUND(MAX(0,MOD(G1784-I1784+0.5,1)-0.5)*1440,0))</f>
        <v/>
      </c>
      <c r="M1784" s="22" t="str">
        <f aca="false">IF(OR(I1784="",G1784=""),"",IF(ROUND(MAX(0,MOD(I1784-G1784+0.5,1)-0.5)*1440,0)&gt;=الإعدادات!$B$8,ROUND(MAX(0,MOD(I1784-G1784+0.5,1)-0.5)*1440,0),0))</f>
        <v/>
      </c>
      <c r="N1784" s="18" t="str">
        <f aca="false">IF(OR(A1784="",B1784=""),"",IF(COUNTIFS(الإجازات!$A$2:$A$1001,B1784,الإجازات!$D$2:$D$1001,"&lt;="&amp;A1784,الإجازات!$E$2:$E$1001,"&gt;="&amp;A1784,الإجازات!$G$2:$G$1001,"مقبولة")=0,"",LOOKUP(2,1/((الإجازات!$A$2:$A$1001=B1784)*(الإجازات!$D$2:$D$1001&lt;=A1784)*(الإجازات!$E$2:$E$1001&gt;=A1784)*(الإجازات!$G$2:$G$1001="مقبولة")),الإجازات!$C$2:$C$1001)))</f>
        <v/>
      </c>
      <c r="O1784" s="17"/>
      <c r="P1784" s="23" t="str">
        <f aca="false">IF(B1784="","",IF(ISNA(MATCH(B1784,الموظفين!$A$2:$A$501,0)),"⚠ كود غير موجود",IF(O1784&lt;&gt;"",O1784,IF(N1784&lt;&gt;"",N1784,IF(H1784="",IF(AND(A1784&lt;&gt;"",WEEKDAY(A1784)=الإعدادات!$B$11),"راحة أسبوعية","غائب"),IF(I1784="","بدون انصراف",IF(N(K1784)&gt;0,"متأخر","حاضر")))))))</f>
        <v/>
      </c>
      <c r="Q1784" s="24" t="str">
        <f aca="false">IF(B1784="","",IF(OR(P1784="غائب",P1784="غياب",P1784="إجازة بدون راتب"),IFERROR(VLOOKUP(B1784,الموظفين!$A$2:$J$501,8,FALSE()),0),0))</f>
        <v/>
      </c>
      <c r="R1784" s="24" t="str">
        <f aca="false">IF(B1784="","",ROUND((N(K1784)+N(L1784))/60*IFERROR(VLOOKUP(B1784,الموظفين!$A$2:$J$501,8,FALSE()),0)/الإعدادات!$B$6*الإعدادات!$B$9,2))</f>
        <v/>
      </c>
      <c r="S1784" s="24" t="str">
        <f aca="false">IF(OR(B1784="",M1784=""),"",ROUND(M1784/60*IFERROR(VLOOKUP(B1784,الموظفين!$A$2:$J$501,9,FALSE()),0),2))</f>
        <v/>
      </c>
      <c r="T1784" s="17"/>
      <c r="U1784" s="23" t="str">
        <f aca="false">IF(OR(A1784="",B1784=""),"",A1784&amp;"|"&amp;B1784)</f>
        <v/>
      </c>
    </row>
    <row r="1785" customFormat="false" ht="15" hidden="false" customHeight="false" outlineLevel="0" collapsed="false">
      <c r="A1785" s="16"/>
      <c r="B1785" s="17"/>
      <c r="C1785" s="18" t="str">
        <f aca="false">IF($B1785="","",IFERROR(VLOOKUP($B1785,الموظفين!$A$2:$J$501,2,FALSE())&amp;"","⚠ كود غير موجود"))</f>
        <v/>
      </c>
      <c r="D1785" s="18" t="str">
        <f aca="false">IF($B1785="","",IFERROR(VLOOKUP($B1785,الموظفين!$A$2:$J$501,3,FALSE())&amp;"",""))</f>
        <v/>
      </c>
      <c r="E1785" s="18" t="str">
        <f aca="false">IF($B1785="","",IFERROR(VLOOKUP($B1785,الموظفين!$A$2:$J$501,5,FALSE())&amp;"",""))</f>
        <v/>
      </c>
      <c r="F1785" s="19" t="str">
        <f aca="false">IF($B1785="","",IFERROR(VLOOKUP($B1785,الموظفين!$A$2:$J$501,6,FALSE()),""))</f>
        <v/>
      </c>
      <c r="G1785" s="19" t="str">
        <f aca="false">IF($B1785="","",IFERROR(VLOOKUP($B1785,الموظفين!$A$2:$J$501,7,FALSE()),""))</f>
        <v/>
      </c>
      <c r="H1785" s="20"/>
      <c r="I1785" s="20"/>
      <c r="J1785" s="21" t="str">
        <f aca="false">IF(OR(H1785="",I1785=""),"",ROUND(MOD(I1785-H1785,1)*24,2))</f>
        <v/>
      </c>
      <c r="K1785" s="22" t="str">
        <f aca="false">IF(OR(H1785="",F1785=""),"",IF(ROUND(MAX(0,MOD(H1785-F1785+0.5,1)-0.5)*1440,0)&gt;IFERROR(VLOOKUP(E1785,الورديات!$A$2:$E$21,5,FALSE()),0),ROUND(MAX(0,MOD(H1785-F1785+0.5,1)-0.5)*1440,0),0))</f>
        <v/>
      </c>
      <c r="L1785" s="22" t="str">
        <f aca="false">IF(OR(I1785="",G1785=""),"",ROUND(MAX(0,MOD(G1785-I1785+0.5,1)-0.5)*1440,0))</f>
        <v/>
      </c>
      <c r="M1785" s="22" t="str">
        <f aca="false">IF(OR(I1785="",G1785=""),"",IF(ROUND(MAX(0,MOD(I1785-G1785+0.5,1)-0.5)*1440,0)&gt;=الإعدادات!$B$8,ROUND(MAX(0,MOD(I1785-G1785+0.5,1)-0.5)*1440,0),0))</f>
        <v/>
      </c>
      <c r="N1785" s="18" t="str">
        <f aca="false">IF(OR(A1785="",B1785=""),"",IF(COUNTIFS(الإجازات!$A$2:$A$1001,B1785,الإجازات!$D$2:$D$1001,"&lt;="&amp;A1785,الإجازات!$E$2:$E$1001,"&gt;="&amp;A1785,الإجازات!$G$2:$G$1001,"مقبولة")=0,"",LOOKUP(2,1/((الإجازات!$A$2:$A$1001=B1785)*(الإجازات!$D$2:$D$1001&lt;=A1785)*(الإجازات!$E$2:$E$1001&gt;=A1785)*(الإجازات!$G$2:$G$1001="مقبولة")),الإجازات!$C$2:$C$1001)))</f>
        <v/>
      </c>
      <c r="O1785" s="17"/>
      <c r="P1785" s="23" t="str">
        <f aca="false">IF(B1785="","",IF(ISNA(MATCH(B1785,الموظفين!$A$2:$A$501,0)),"⚠ كود غير موجود",IF(O1785&lt;&gt;"",O1785,IF(N1785&lt;&gt;"",N1785,IF(H1785="",IF(AND(A1785&lt;&gt;"",WEEKDAY(A1785)=الإعدادات!$B$11),"راحة أسبوعية","غائب"),IF(I1785="","بدون انصراف",IF(N(K1785)&gt;0,"متأخر","حاضر")))))))</f>
        <v/>
      </c>
      <c r="Q1785" s="24" t="str">
        <f aca="false">IF(B1785="","",IF(OR(P1785="غائب",P1785="غياب",P1785="إجازة بدون راتب"),IFERROR(VLOOKUP(B1785,الموظفين!$A$2:$J$501,8,FALSE()),0),0))</f>
        <v/>
      </c>
      <c r="R1785" s="24" t="str">
        <f aca="false">IF(B1785="","",ROUND((N(K1785)+N(L1785))/60*IFERROR(VLOOKUP(B1785,الموظفين!$A$2:$J$501,8,FALSE()),0)/الإعدادات!$B$6*الإعدادات!$B$9,2))</f>
        <v/>
      </c>
      <c r="S1785" s="24" t="str">
        <f aca="false">IF(OR(B1785="",M1785=""),"",ROUND(M1785/60*IFERROR(VLOOKUP(B1785,الموظفين!$A$2:$J$501,9,FALSE()),0),2))</f>
        <v/>
      </c>
      <c r="T1785" s="17"/>
      <c r="U1785" s="23" t="str">
        <f aca="false">IF(OR(A1785="",B1785=""),"",A1785&amp;"|"&amp;B1785)</f>
        <v/>
      </c>
    </row>
    <row r="1786" customFormat="false" ht="15" hidden="false" customHeight="false" outlineLevel="0" collapsed="false">
      <c r="A1786" s="16"/>
      <c r="B1786" s="17"/>
      <c r="C1786" s="18" t="str">
        <f aca="false">IF($B1786="","",IFERROR(VLOOKUP($B1786,الموظفين!$A$2:$J$501,2,FALSE())&amp;"","⚠ كود غير موجود"))</f>
        <v/>
      </c>
      <c r="D1786" s="18" t="str">
        <f aca="false">IF($B1786="","",IFERROR(VLOOKUP($B1786,الموظفين!$A$2:$J$501,3,FALSE())&amp;"",""))</f>
        <v/>
      </c>
      <c r="E1786" s="18" t="str">
        <f aca="false">IF($B1786="","",IFERROR(VLOOKUP($B1786,الموظفين!$A$2:$J$501,5,FALSE())&amp;"",""))</f>
        <v/>
      </c>
      <c r="F1786" s="19" t="str">
        <f aca="false">IF($B1786="","",IFERROR(VLOOKUP($B1786,الموظفين!$A$2:$J$501,6,FALSE()),""))</f>
        <v/>
      </c>
      <c r="G1786" s="19" t="str">
        <f aca="false">IF($B1786="","",IFERROR(VLOOKUP($B1786,الموظفين!$A$2:$J$501,7,FALSE()),""))</f>
        <v/>
      </c>
      <c r="H1786" s="20"/>
      <c r="I1786" s="20"/>
      <c r="J1786" s="21" t="str">
        <f aca="false">IF(OR(H1786="",I1786=""),"",ROUND(MOD(I1786-H1786,1)*24,2))</f>
        <v/>
      </c>
      <c r="K1786" s="22" t="str">
        <f aca="false">IF(OR(H1786="",F1786=""),"",IF(ROUND(MAX(0,MOD(H1786-F1786+0.5,1)-0.5)*1440,0)&gt;IFERROR(VLOOKUP(E1786,الورديات!$A$2:$E$21,5,FALSE()),0),ROUND(MAX(0,MOD(H1786-F1786+0.5,1)-0.5)*1440,0),0))</f>
        <v/>
      </c>
      <c r="L1786" s="22" t="str">
        <f aca="false">IF(OR(I1786="",G1786=""),"",ROUND(MAX(0,MOD(G1786-I1786+0.5,1)-0.5)*1440,0))</f>
        <v/>
      </c>
      <c r="M1786" s="22" t="str">
        <f aca="false">IF(OR(I1786="",G1786=""),"",IF(ROUND(MAX(0,MOD(I1786-G1786+0.5,1)-0.5)*1440,0)&gt;=الإعدادات!$B$8,ROUND(MAX(0,MOD(I1786-G1786+0.5,1)-0.5)*1440,0),0))</f>
        <v/>
      </c>
      <c r="N1786" s="18" t="str">
        <f aca="false">IF(OR(A1786="",B1786=""),"",IF(COUNTIFS(الإجازات!$A$2:$A$1001,B1786,الإجازات!$D$2:$D$1001,"&lt;="&amp;A1786,الإجازات!$E$2:$E$1001,"&gt;="&amp;A1786,الإجازات!$G$2:$G$1001,"مقبولة")=0,"",LOOKUP(2,1/((الإجازات!$A$2:$A$1001=B1786)*(الإجازات!$D$2:$D$1001&lt;=A1786)*(الإجازات!$E$2:$E$1001&gt;=A1786)*(الإجازات!$G$2:$G$1001="مقبولة")),الإجازات!$C$2:$C$1001)))</f>
        <v/>
      </c>
      <c r="O1786" s="17"/>
      <c r="P1786" s="23" t="str">
        <f aca="false">IF(B1786="","",IF(ISNA(MATCH(B1786,الموظفين!$A$2:$A$501,0)),"⚠ كود غير موجود",IF(O1786&lt;&gt;"",O1786,IF(N1786&lt;&gt;"",N1786,IF(H1786="",IF(AND(A1786&lt;&gt;"",WEEKDAY(A1786)=الإعدادات!$B$11),"راحة أسبوعية","غائب"),IF(I1786="","بدون انصراف",IF(N(K1786)&gt;0,"متأخر","حاضر")))))))</f>
        <v/>
      </c>
      <c r="Q1786" s="24" t="str">
        <f aca="false">IF(B1786="","",IF(OR(P1786="غائب",P1786="غياب",P1786="إجازة بدون راتب"),IFERROR(VLOOKUP(B1786,الموظفين!$A$2:$J$501,8,FALSE()),0),0))</f>
        <v/>
      </c>
      <c r="R1786" s="24" t="str">
        <f aca="false">IF(B1786="","",ROUND((N(K1786)+N(L1786))/60*IFERROR(VLOOKUP(B1786,الموظفين!$A$2:$J$501,8,FALSE()),0)/الإعدادات!$B$6*الإعدادات!$B$9,2))</f>
        <v/>
      </c>
      <c r="S1786" s="24" t="str">
        <f aca="false">IF(OR(B1786="",M1786=""),"",ROUND(M1786/60*IFERROR(VLOOKUP(B1786,الموظفين!$A$2:$J$501,9,FALSE()),0),2))</f>
        <v/>
      </c>
      <c r="T1786" s="17"/>
      <c r="U1786" s="23" t="str">
        <f aca="false">IF(OR(A1786="",B1786=""),"",A1786&amp;"|"&amp;B1786)</f>
        <v/>
      </c>
    </row>
    <row r="1787" customFormat="false" ht="15" hidden="false" customHeight="false" outlineLevel="0" collapsed="false">
      <c r="A1787" s="16"/>
      <c r="B1787" s="17"/>
      <c r="C1787" s="18" t="str">
        <f aca="false">IF($B1787="","",IFERROR(VLOOKUP($B1787,الموظفين!$A$2:$J$501,2,FALSE())&amp;"","⚠ كود غير موجود"))</f>
        <v/>
      </c>
      <c r="D1787" s="18" t="str">
        <f aca="false">IF($B1787="","",IFERROR(VLOOKUP($B1787,الموظفين!$A$2:$J$501,3,FALSE())&amp;"",""))</f>
        <v/>
      </c>
      <c r="E1787" s="18" t="str">
        <f aca="false">IF($B1787="","",IFERROR(VLOOKUP($B1787,الموظفين!$A$2:$J$501,5,FALSE())&amp;"",""))</f>
        <v/>
      </c>
      <c r="F1787" s="19" t="str">
        <f aca="false">IF($B1787="","",IFERROR(VLOOKUP($B1787,الموظفين!$A$2:$J$501,6,FALSE()),""))</f>
        <v/>
      </c>
      <c r="G1787" s="19" t="str">
        <f aca="false">IF($B1787="","",IFERROR(VLOOKUP($B1787,الموظفين!$A$2:$J$501,7,FALSE()),""))</f>
        <v/>
      </c>
      <c r="H1787" s="20"/>
      <c r="I1787" s="20"/>
      <c r="J1787" s="21" t="str">
        <f aca="false">IF(OR(H1787="",I1787=""),"",ROUND(MOD(I1787-H1787,1)*24,2))</f>
        <v/>
      </c>
      <c r="K1787" s="22" t="str">
        <f aca="false">IF(OR(H1787="",F1787=""),"",IF(ROUND(MAX(0,MOD(H1787-F1787+0.5,1)-0.5)*1440,0)&gt;IFERROR(VLOOKUP(E1787,الورديات!$A$2:$E$21,5,FALSE()),0),ROUND(MAX(0,MOD(H1787-F1787+0.5,1)-0.5)*1440,0),0))</f>
        <v/>
      </c>
      <c r="L1787" s="22" t="str">
        <f aca="false">IF(OR(I1787="",G1787=""),"",ROUND(MAX(0,MOD(G1787-I1787+0.5,1)-0.5)*1440,0))</f>
        <v/>
      </c>
      <c r="M1787" s="22" t="str">
        <f aca="false">IF(OR(I1787="",G1787=""),"",IF(ROUND(MAX(0,MOD(I1787-G1787+0.5,1)-0.5)*1440,0)&gt;=الإعدادات!$B$8,ROUND(MAX(0,MOD(I1787-G1787+0.5,1)-0.5)*1440,0),0))</f>
        <v/>
      </c>
      <c r="N1787" s="18" t="str">
        <f aca="false">IF(OR(A1787="",B1787=""),"",IF(COUNTIFS(الإجازات!$A$2:$A$1001,B1787,الإجازات!$D$2:$D$1001,"&lt;="&amp;A1787,الإجازات!$E$2:$E$1001,"&gt;="&amp;A1787,الإجازات!$G$2:$G$1001,"مقبولة")=0,"",LOOKUP(2,1/((الإجازات!$A$2:$A$1001=B1787)*(الإجازات!$D$2:$D$1001&lt;=A1787)*(الإجازات!$E$2:$E$1001&gt;=A1787)*(الإجازات!$G$2:$G$1001="مقبولة")),الإجازات!$C$2:$C$1001)))</f>
        <v/>
      </c>
      <c r="O1787" s="17"/>
      <c r="P1787" s="23" t="str">
        <f aca="false">IF(B1787="","",IF(ISNA(MATCH(B1787,الموظفين!$A$2:$A$501,0)),"⚠ كود غير موجود",IF(O1787&lt;&gt;"",O1787,IF(N1787&lt;&gt;"",N1787,IF(H1787="",IF(AND(A1787&lt;&gt;"",WEEKDAY(A1787)=الإعدادات!$B$11),"راحة أسبوعية","غائب"),IF(I1787="","بدون انصراف",IF(N(K1787)&gt;0,"متأخر","حاضر")))))))</f>
        <v/>
      </c>
      <c r="Q1787" s="24" t="str">
        <f aca="false">IF(B1787="","",IF(OR(P1787="غائب",P1787="غياب",P1787="إجازة بدون راتب"),IFERROR(VLOOKUP(B1787,الموظفين!$A$2:$J$501,8,FALSE()),0),0))</f>
        <v/>
      </c>
      <c r="R1787" s="24" t="str">
        <f aca="false">IF(B1787="","",ROUND((N(K1787)+N(L1787))/60*IFERROR(VLOOKUP(B1787,الموظفين!$A$2:$J$501,8,FALSE()),0)/الإعدادات!$B$6*الإعدادات!$B$9,2))</f>
        <v/>
      </c>
      <c r="S1787" s="24" t="str">
        <f aca="false">IF(OR(B1787="",M1787=""),"",ROUND(M1787/60*IFERROR(VLOOKUP(B1787,الموظفين!$A$2:$J$501,9,FALSE()),0),2))</f>
        <v/>
      </c>
      <c r="T1787" s="17"/>
      <c r="U1787" s="23" t="str">
        <f aca="false">IF(OR(A1787="",B1787=""),"",A1787&amp;"|"&amp;B1787)</f>
        <v/>
      </c>
    </row>
    <row r="1788" customFormat="false" ht="15" hidden="false" customHeight="false" outlineLevel="0" collapsed="false">
      <c r="A1788" s="16"/>
      <c r="B1788" s="17"/>
      <c r="C1788" s="18" t="str">
        <f aca="false">IF($B1788="","",IFERROR(VLOOKUP($B1788,الموظفين!$A$2:$J$501,2,FALSE())&amp;"","⚠ كود غير موجود"))</f>
        <v/>
      </c>
      <c r="D1788" s="18" t="str">
        <f aca="false">IF($B1788="","",IFERROR(VLOOKUP($B1788,الموظفين!$A$2:$J$501,3,FALSE())&amp;"",""))</f>
        <v/>
      </c>
      <c r="E1788" s="18" t="str">
        <f aca="false">IF($B1788="","",IFERROR(VLOOKUP($B1788,الموظفين!$A$2:$J$501,5,FALSE())&amp;"",""))</f>
        <v/>
      </c>
      <c r="F1788" s="19" t="str">
        <f aca="false">IF($B1788="","",IFERROR(VLOOKUP($B1788,الموظفين!$A$2:$J$501,6,FALSE()),""))</f>
        <v/>
      </c>
      <c r="G1788" s="19" t="str">
        <f aca="false">IF($B1788="","",IFERROR(VLOOKUP($B1788,الموظفين!$A$2:$J$501,7,FALSE()),""))</f>
        <v/>
      </c>
      <c r="H1788" s="20"/>
      <c r="I1788" s="20"/>
      <c r="J1788" s="21" t="str">
        <f aca="false">IF(OR(H1788="",I1788=""),"",ROUND(MOD(I1788-H1788,1)*24,2))</f>
        <v/>
      </c>
      <c r="K1788" s="22" t="str">
        <f aca="false">IF(OR(H1788="",F1788=""),"",IF(ROUND(MAX(0,MOD(H1788-F1788+0.5,1)-0.5)*1440,0)&gt;IFERROR(VLOOKUP(E1788,الورديات!$A$2:$E$21,5,FALSE()),0),ROUND(MAX(0,MOD(H1788-F1788+0.5,1)-0.5)*1440,0),0))</f>
        <v/>
      </c>
      <c r="L1788" s="22" t="str">
        <f aca="false">IF(OR(I1788="",G1788=""),"",ROUND(MAX(0,MOD(G1788-I1788+0.5,1)-0.5)*1440,0))</f>
        <v/>
      </c>
      <c r="M1788" s="22" t="str">
        <f aca="false">IF(OR(I1788="",G1788=""),"",IF(ROUND(MAX(0,MOD(I1788-G1788+0.5,1)-0.5)*1440,0)&gt;=الإعدادات!$B$8,ROUND(MAX(0,MOD(I1788-G1788+0.5,1)-0.5)*1440,0),0))</f>
        <v/>
      </c>
      <c r="N1788" s="18" t="str">
        <f aca="false">IF(OR(A1788="",B1788=""),"",IF(COUNTIFS(الإجازات!$A$2:$A$1001,B1788,الإجازات!$D$2:$D$1001,"&lt;="&amp;A1788,الإجازات!$E$2:$E$1001,"&gt;="&amp;A1788,الإجازات!$G$2:$G$1001,"مقبولة")=0,"",LOOKUP(2,1/((الإجازات!$A$2:$A$1001=B1788)*(الإجازات!$D$2:$D$1001&lt;=A1788)*(الإجازات!$E$2:$E$1001&gt;=A1788)*(الإجازات!$G$2:$G$1001="مقبولة")),الإجازات!$C$2:$C$1001)))</f>
        <v/>
      </c>
      <c r="O1788" s="17"/>
      <c r="P1788" s="23" t="str">
        <f aca="false">IF(B1788="","",IF(ISNA(MATCH(B1788,الموظفين!$A$2:$A$501,0)),"⚠ كود غير موجود",IF(O1788&lt;&gt;"",O1788,IF(N1788&lt;&gt;"",N1788,IF(H1788="",IF(AND(A1788&lt;&gt;"",WEEKDAY(A1788)=الإعدادات!$B$11),"راحة أسبوعية","غائب"),IF(I1788="","بدون انصراف",IF(N(K1788)&gt;0,"متأخر","حاضر")))))))</f>
        <v/>
      </c>
      <c r="Q1788" s="24" t="str">
        <f aca="false">IF(B1788="","",IF(OR(P1788="غائب",P1788="غياب",P1788="إجازة بدون راتب"),IFERROR(VLOOKUP(B1788,الموظفين!$A$2:$J$501,8,FALSE()),0),0))</f>
        <v/>
      </c>
      <c r="R1788" s="24" t="str">
        <f aca="false">IF(B1788="","",ROUND((N(K1788)+N(L1788))/60*IFERROR(VLOOKUP(B1788,الموظفين!$A$2:$J$501,8,FALSE()),0)/الإعدادات!$B$6*الإعدادات!$B$9,2))</f>
        <v/>
      </c>
      <c r="S1788" s="24" t="str">
        <f aca="false">IF(OR(B1788="",M1788=""),"",ROUND(M1788/60*IFERROR(VLOOKUP(B1788,الموظفين!$A$2:$J$501,9,FALSE()),0),2))</f>
        <v/>
      </c>
      <c r="T1788" s="17"/>
      <c r="U1788" s="23" t="str">
        <f aca="false">IF(OR(A1788="",B1788=""),"",A1788&amp;"|"&amp;B1788)</f>
        <v/>
      </c>
    </row>
    <row r="1789" customFormat="false" ht="15" hidden="false" customHeight="false" outlineLevel="0" collapsed="false">
      <c r="A1789" s="16"/>
      <c r="B1789" s="17"/>
      <c r="C1789" s="18" t="str">
        <f aca="false">IF($B1789="","",IFERROR(VLOOKUP($B1789,الموظفين!$A$2:$J$501,2,FALSE())&amp;"","⚠ كود غير موجود"))</f>
        <v/>
      </c>
      <c r="D1789" s="18" t="str">
        <f aca="false">IF($B1789="","",IFERROR(VLOOKUP($B1789,الموظفين!$A$2:$J$501,3,FALSE())&amp;"",""))</f>
        <v/>
      </c>
      <c r="E1789" s="18" t="str">
        <f aca="false">IF($B1789="","",IFERROR(VLOOKUP($B1789,الموظفين!$A$2:$J$501,5,FALSE())&amp;"",""))</f>
        <v/>
      </c>
      <c r="F1789" s="19" t="str">
        <f aca="false">IF($B1789="","",IFERROR(VLOOKUP($B1789,الموظفين!$A$2:$J$501,6,FALSE()),""))</f>
        <v/>
      </c>
      <c r="G1789" s="19" t="str">
        <f aca="false">IF($B1789="","",IFERROR(VLOOKUP($B1789,الموظفين!$A$2:$J$501,7,FALSE()),""))</f>
        <v/>
      </c>
      <c r="H1789" s="20"/>
      <c r="I1789" s="20"/>
      <c r="J1789" s="21" t="str">
        <f aca="false">IF(OR(H1789="",I1789=""),"",ROUND(MOD(I1789-H1789,1)*24,2))</f>
        <v/>
      </c>
      <c r="K1789" s="22" t="str">
        <f aca="false">IF(OR(H1789="",F1789=""),"",IF(ROUND(MAX(0,MOD(H1789-F1789+0.5,1)-0.5)*1440,0)&gt;IFERROR(VLOOKUP(E1789,الورديات!$A$2:$E$21,5,FALSE()),0),ROUND(MAX(0,MOD(H1789-F1789+0.5,1)-0.5)*1440,0),0))</f>
        <v/>
      </c>
      <c r="L1789" s="22" t="str">
        <f aca="false">IF(OR(I1789="",G1789=""),"",ROUND(MAX(0,MOD(G1789-I1789+0.5,1)-0.5)*1440,0))</f>
        <v/>
      </c>
      <c r="M1789" s="22" t="str">
        <f aca="false">IF(OR(I1789="",G1789=""),"",IF(ROUND(MAX(0,MOD(I1789-G1789+0.5,1)-0.5)*1440,0)&gt;=الإعدادات!$B$8,ROUND(MAX(0,MOD(I1789-G1789+0.5,1)-0.5)*1440,0),0))</f>
        <v/>
      </c>
      <c r="N1789" s="18" t="str">
        <f aca="false">IF(OR(A1789="",B1789=""),"",IF(COUNTIFS(الإجازات!$A$2:$A$1001,B1789,الإجازات!$D$2:$D$1001,"&lt;="&amp;A1789,الإجازات!$E$2:$E$1001,"&gt;="&amp;A1789,الإجازات!$G$2:$G$1001,"مقبولة")=0,"",LOOKUP(2,1/((الإجازات!$A$2:$A$1001=B1789)*(الإجازات!$D$2:$D$1001&lt;=A1789)*(الإجازات!$E$2:$E$1001&gt;=A1789)*(الإجازات!$G$2:$G$1001="مقبولة")),الإجازات!$C$2:$C$1001)))</f>
        <v/>
      </c>
      <c r="O1789" s="17"/>
      <c r="P1789" s="23" t="str">
        <f aca="false">IF(B1789="","",IF(ISNA(MATCH(B1789,الموظفين!$A$2:$A$501,0)),"⚠ كود غير موجود",IF(O1789&lt;&gt;"",O1789,IF(N1789&lt;&gt;"",N1789,IF(H1789="",IF(AND(A1789&lt;&gt;"",WEEKDAY(A1789)=الإعدادات!$B$11),"راحة أسبوعية","غائب"),IF(I1789="","بدون انصراف",IF(N(K1789)&gt;0,"متأخر","حاضر")))))))</f>
        <v/>
      </c>
      <c r="Q1789" s="24" t="str">
        <f aca="false">IF(B1789="","",IF(OR(P1789="غائب",P1789="غياب",P1789="إجازة بدون راتب"),IFERROR(VLOOKUP(B1789,الموظفين!$A$2:$J$501,8,FALSE()),0),0))</f>
        <v/>
      </c>
      <c r="R1789" s="24" t="str">
        <f aca="false">IF(B1789="","",ROUND((N(K1789)+N(L1789))/60*IFERROR(VLOOKUP(B1789,الموظفين!$A$2:$J$501,8,FALSE()),0)/الإعدادات!$B$6*الإعدادات!$B$9,2))</f>
        <v/>
      </c>
      <c r="S1789" s="24" t="str">
        <f aca="false">IF(OR(B1789="",M1789=""),"",ROUND(M1789/60*IFERROR(VLOOKUP(B1789,الموظفين!$A$2:$J$501,9,FALSE()),0),2))</f>
        <v/>
      </c>
      <c r="T1789" s="17"/>
      <c r="U1789" s="23" t="str">
        <f aca="false">IF(OR(A1789="",B1789=""),"",A1789&amp;"|"&amp;B1789)</f>
        <v/>
      </c>
    </row>
    <row r="1790" customFormat="false" ht="15" hidden="false" customHeight="false" outlineLevel="0" collapsed="false">
      <c r="A1790" s="16"/>
      <c r="B1790" s="17"/>
      <c r="C1790" s="18" t="str">
        <f aca="false">IF($B1790="","",IFERROR(VLOOKUP($B1790,الموظفين!$A$2:$J$501,2,FALSE())&amp;"","⚠ كود غير موجود"))</f>
        <v/>
      </c>
      <c r="D1790" s="18" t="str">
        <f aca="false">IF($B1790="","",IFERROR(VLOOKUP($B1790,الموظفين!$A$2:$J$501,3,FALSE())&amp;"",""))</f>
        <v/>
      </c>
      <c r="E1790" s="18" t="str">
        <f aca="false">IF($B1790="","",IFERROR(VLOOKUP($B1790,الموظفين!$A$2:$J$501,5,FALSE())&amp;"",""))</f>
        <v/>
      </c>
      <c r="F1790" s="19" t="str">
        <f aca="false">IF($B1790="","",IFERROR(VLOOKUP($B1790,الموظفين!$A$2:$J$501,6,FALSE()),""))</f>
        <v/>
      </c>
      <c r="G1790" s="19" t="str">
        <f aca="false">IF($B1790="","",IFERROR(VLOOKUP($B1790,الموظفين!$A$2:$J$501,7,FALSE()),""))</f>
        <v/>
      </c>
      <c r="H1790" s="20"/>
      <c r="I1790" s="20"/>
      <c r="J1790" s="21" t="str">
        <f aca="false">IF(OR(H1790="",I1790=""),"",ROUND(MOD(I1790-H1790,1)*24,2))</f>
        <v/>
      </c>
      <c r="K1790" s="22" t="str">
        <f aca="false">IF(OR(H1790="",F1790=""),"",IF(ROUND(MAX(0,MOD(H1790-F1790+0.5,1)-0.5)*1440,0)&gt;IFERROR(VLOOKUP(E1790,الورديات!$A$2:$E$21,5,FALSE()),0),ROUND(MAX(0,MOD(H1790-F1790+0.5,1)-0.5)*1440,0),0))</f>
        <v/>
      </c>
      <c r="L1790" s="22" t="str">
        <f aca="false">IF(OR(I1790="",G1790=""),"",ROUND(MAX(0,MOD(G1790-I1790+0.5,1)-0.5)*1440,0))</f>
        <v/>
      </c>
      <c r="M1790" s="22" t="str">
        <f aca="false">IF(OR(I1790="",G1790=""),"",IF(ROUND(MAX(0,MOD(I1790-G1790+0.5,1)-0.5)*1440,0)&gt;=الإعدادات!$B$8,ROUND(MAX(0,MOD(I1790-G1790+0.5,1)-0.5)*1440,0),0))</f>
        <v/>
      </c>
      <c r="N1790" s="18" t="str">
        <f aca="false">IF(OR(A1790="",B1790=""),"",IF(COUNTIFS(الإجازات!$A$2:$A$1001,B1790,الإجازات!$D$2:$D$1001,"&lt;="&amp;A1790,الإجازات!$E$2:$E$1001,"&gt;="&amp;A1790,الإجازات!$G$2:$G$1001,"مقبولة")=0,"",LOOKUP(2,1/((الإجازات!$A$2:$A$1001=B1790)*(الإجازات!$D$2:$D$1001&lt;=A1790)*(الإجازات!$E$2:$E$1001&gt;=A1790)*(الإجازات!$G$2:$G$1001="مقبولة")),الإجازات!$C$2:$C$1001)))</f>
        <v/>
      </c>
      <c r="O1790" s="17"/>
      <c r="P1790" s="23" t="str">
        <f aca="false">IF(B1790="","",IF(ISNA(MATCH(B1790,الموظفين!$A$2:$A$501,0)),"⚠ كود غير موجود",IF(O1790&lt;&gt;"",O1790,IF(N1790&lt;&gt;"",N1790,IF(H1790="",IF(AND(A1790&lt;&gt;"",WEEKDAY(A1790)=الإعدادات!$B$11),"راحة أسبوعية","غائب"),IF(I1790="","بدون انصراف",IF(N(K1790)&gt;0,"متأخر","حاضر")))))))</f>
        <v/>
      </c>
      <c r="Q1790" s="24" t="str">
        <f aca="false">IF(B1790="","",IF(OR(P1790="غائب",P1790="غياب",P1790="إجازة بدون راتب"),IFERROR(VLOOKUP(B1790,الموظفين!$A$2:$J$501,8,FALSE()),0),0))</f>
        <v/>
      </c>
      <c r="R1790" s="24" t="str">
        <f aca="false">IF(B1790="","",ROUND((N(K1790)+N(L1790))/60*IFERROR(VLOOKUP(B1790,الموظفين!$A$2:$J$501,8,FALSE()),0)/الإعدادات!$B$6*الإعدادات!$B$9,2))</f>
        <v/>
      </c>
      <c r="S1790" s="24" t="str">
        <f aca="false">IF(OR(B1790="",M1790=""),"",ROUND(M1790/60*IFERROR(VLOOKUP(B1790,الموظفين!$A$2:$J$501,9,FALSE()),0),2))</f>
        <v/>
      </c>
      <c r="T1790" s="17"/>
      <c r="U1790" s="23" t="str">
        <f aca="false">IF(OR(A1790="",B1790=""),"",A1790&amp;"|"&amp;B1790)</f>
        <v/>
      </c>
    </row>
    <row r="1791" customFormat="false" ht="15" hidden="false" customHeight="false" outlineLevel="0" collapsed="false">
      <c r="A1791" s="16"/>
      <c r="B1791" s="17"/>
      <c r="C1791" s="18" t="str">
        <f aca="false">IF($B1791="","",IFERROR(VLOOKUP($B1791,الموظفين!$A$2:$J$501,2,FALSE())&amp;"","⚠ كود غير موجود"))</f>
        <v/>
      </c>
      <c r="D1791" s="18" t="str">
        <f aca="false">IF($B1791="","",IFERROR(VLOOKUP($B1791,الموظفين!$A$2:$J$501,3,FALSE())&amp;"",""))</f>
        <v/>
      </c>
      <c r="E1791" s="18" t="str">
        <f aca="false">IF($B1791="","",IFERROR(VLOOKUP($B1791,الموظفين!$A$2:$J$501,5,FALSE())&amp;"",""))</f>
        <v/>
      </c>
      <c r="F1791" s="19" t="str">
        <f aca="false">IF($B1791="","",IFERROR(VLOOKUP($B1791,الموظفين!$A$2:$J$501,6,FALSE()),""))</f>
        <v/>
      </c>
      <c r="G1791" s="19" t="str">
        <f aca="false">IF($B1791="","",IFERROR(VLOOKUP($B1791,الموظفين!$A$2:$J$501,7,FALSE()),""))</f>
        <v/>
      </c>
      <c r="H1791" s="20"/>
      <c r="I1791" s="20"/>
      <c r="J1791" s="21" t="str">
        <f aca="false">IF(OR(H1791="",I1791=""),"",ROUND(MOD(I1791-H1791,1)*24,2))</f>
        <v/>
      </c>
      <c r="K1791" s="22" t="str">
        <f aca="false">IF(OR(H1791="",F1791=""),"",IF(ROUND(MAX(0,MOD(H1791-F1791+0.5,1)-0.5)*1440,0)&gt;IFERROR(VLOOKUP(E1791,الورديات!$A$2:$E$21,5,FALSE()),0),ROUND(MAX(0,MOD(H1791-F1791+0.5,1)-0.5)*1440,0),0))</f>
        <v/>
      </c>
      <c r="L1791" s="22" t="str">
        <f aca="false">IF(OR(I1791="",G1791=""),"",ROUND(MAX(0,MOD(G1791-I1791+0.5,1)-0.5)*1440,0))</f>
        <v/>
      </c>
      <c r="M1791" s="22" t="str">
        <f aca="false">IF(OR(I1791="",G1791=""),"",IF(ROUND(MAX(0,MOD(I1791-G1791+0.5,1)-0.5)*1440,0)&gt;=الإعدادات!$B$8,ROUND(MAX(0,MOD(I1791-G1791+0.5,1)-0.5)*1440,0),0))</f>
        <v/>
      </c>
      <c r="N1791" s="18" t="str">
        <f aca="false">IF(OR(A1791="",B1791=""),"",IF(COUNTIFS(الإجازات!$A$2:$A$1001,B1791,الإجازات!$D$2:$D$1001,"&lt;="&amp;A1791,الإجازات!$E$2:$E$1001,"&gt;="&amp;A1791,الإجازات!$G$2:$G$1001,"مقبولة")=0,"",LOOKUP(2,1/((الإجازات!$A$2:$A$1001=B1791)*(الإجازات!$D$2:$D$1001&lt;=A1791)*(الإجازات!$E$2:$E$1001&gt;=A1791)*(الإجازات!$G$2:$G$1001="مقبولة")),الإجازات!$C$2:$C$1001)))</f>
        <v/>
      </c>
      <c r="O1791" s="17"/>
      <c r="P1791" s="23" t="str">
        <f aca="false">IF(B1791="","",IF(ISNA(MATCH(B1791,الموظفين!$A$2:$A$501,0)),"⚠ كود غير موجود",IF(O1791&lt;&gt;"",O1791,IF(N1791&lt;&gt;"",N1791,IF(H1791="",IF(AND(A1791&lt;&gt;"",WEEKDAY(A1791)=الإعدادات!$B$11),"راحة أسبوعية","غائب"),IF(I1791="","بدون انصراف",IF(N(K1791)&gt;0,"متأخر","حاضر")))))))</f>
        <v/>
      </c>
      <c r="Q1791" s="24" t="str">
        <f aca="false">IF(B1791="","",IF(OR(P1791="غائب",P1791="غياب",P1791="إجازة بدون راتب"),IFERROR(VLOOKUP(B1791,الموظفين!$A$2:$J$501,8,FALSE()),0),0))</f>
        <v/>
      </c>
      <c r="R1791" s="24" t="str">
        <f aca="false">IF(B1791="","",ROUND((N(K1791)+N(L1791))/60*IFERROR(VLOOKUP(B1791,الموظفين!$A$2:$J$501,8,FALSE()),0)/الإعدادات!$B$6*الإعدادات!$B$9,2))</f>
        <v/>
      </c>
      <c r="S1791" s="24" t="str">
        <f aca="false">IF(OR(B1791="",M1791=""),"",ROUND(M1791/60*IFERROR(VLOOKUP(B1791,الموظفين!$A$2:$J$501,9,FALSE()),0),2))</f>
        <v/>
      </c>
      <c r="T1791" s="17"/>
      <c r="U1791" s="23" t="str">
        <f aca="false">IF(OR(A1791="",B1791=""),"",A1791&amp;"|"&amp;B1791)</f>
        <v/>
      </c>
    </row>
    <row r="1792" customFormat="false" ht="15" hidden="false" customHeight="false" outlineLevel="0" collapsed="false">
      <c r="A1792" s="16"/>
      <c r="B1792" s="17"/>
      <c r="C1792" s="18" t="str">
        <f aca="false">IF($B1792="","",IFERROR(VLOOKUP($B1792,الموظفين!$A$2:$J$501,2,FALSE())&amp;"","⚠ كود غير موجود"))</f>
        <v/>
      </c>
      <c r="D1792" s="18" t="str">
        <f aca="false">IF($B1792="","",IFERROR(VLOOKUP($B1792,الموظفين!$A$2:$J$501,3,FALSE())&amp;"",""))</f>
        <v/>
      </c>
      <c r="E1792" s="18" t="str">
        <f aca="false">IF($B1792="","",IFERROR(VLOOKUP($B1792,الموظفين!$A$2:$J$501,5,FALSE())&amp;"",""))</f>
        <v/>
      </c>
      <c r="F1792" s="19" t="str">
        <f aca="false">IF($B1792="","",IFERROR(VLOOKUP($B1792,الموظفين!$A$2:$J$501,6,FALSE()),""))</f>
        <v/>
      </c>
      <c r="G1792" s="19" t="str">
        <f aca="false">IF($B1792="","",IFERROR(VLOOKUP($B1792,الموظفين!$A$2:$J$501,7,FALSE()),""))</f>
        <v/>
      </c>
      <c r="H1792" s="20"/>
      <c r="I1792" s="20"/>
      <c r="J1792" s="21" t="str">
        <f aca="false">IF(OR(H1792="",I1792=""),"",ROUND(MOD(I1792-H1792,1)*24,2))</f>
        <v/>
      </c>
      <c r="K1792" s="22" t="str">
        <f aca="false">IF(OR(H1792="",F1792=""),"",IF(ROUND(MAX(0,MOD(H1792-F1792+0.5,1)-0.5)*1440,0)&gt;IFERROR(VLOOKUP(E1792,الورديات!$A$2:$E$21,5,FALSE()),0),ROUND(MAX(0,MOD(H1792-F1792+0.5,1)-0.5)*1440,0),0))</f>
        <v/>
      </c>
      <c r="L1792" s="22" t="str">
        <f aca="false">IF(OR(I1792="",G1792=""),"",ROUND(MAX(0,MOD(G1792-I1792+0.5,1)-0.5)*1440,0))</f>
        <v/>
      </c>
      <c r="M1792" s="22" t="str">
        <f aca="false">IF(OR(I1792="",G1792=""),"",IF(ROUND(MAX(0,MOD(I1792-G1792+0.5,1)-0.5)*1440,0)&gt;=الإعدادات!$B$8,ROUND(MAX(0,MOD(I1792-G1792+0.5,1)-0.5)*1440,0),0))</f>
        <v/>
      </c>
      <c r="N1792" s="18" t="str">
        <f aca="false">IF(OR(A1792="",B1792=""),"",IF(COUNTIFS(الإجازات!$A$2:$A$1001,B1792,الإجازات!$D$2:$D$1001,"&lt;="&amp;A1792,الإجازات!$E$2:$E$1001,"&gt;="&amp;A1792,الإجازات!$G$2:$G$1001,"مقبولة")=0,"",LOOKUP(2,1/((الإجازات!$A$2:$A$1001=B1792)*(الإجازات!$D$2:$D$1001&lt;=A1792)*(الإجازات!$E$2:$E$1001&gt;=A1792)*(الإجازات!$G$2:$G$1001="مقبولة")),الإجازات!$C$2:$C$1001)))</f>
        <v/>
      </c>
      <c r="O1792" s="17"/>
      <c r="P1792" s="23" t="str">
        <f aca="false">IF(B1792="","",IF(ISNA(MATCH(B1792,الموظفين!$A$2:$A$501,0)),"⚠ كود غير موجود",IF(O1792&lt;&gt;"",O1792,IF(N1792&lt;&gt;"",N1792,IF(H1792="",IF(AND(A1792&lt;&gt;"",WEEKDAY(A1792)=الإعدادات!$B$11),"راحة أسبوعية","غائب"),IF(I1792="","بدون انصراف",IF(N(K1792)&gt;0,"متأخر","حاضر")))))))</f>
        <v/>
      </c>
      <c r="Q1792" s="24" t="str">
        <f aca="false">IF(B1792="","",IF(OR(P1792="غائب",P1792="غياب",P1792="إجازة بدون راتب"),IFERROR(VLOOKUP(B1792,الموظفين!$A$2:$J$501,8,FALSE()),0),0))</f>
        <v/>
      </c>
      <c r="R1792" s="24" t="str">
        <f aca="false">IF(B1792="","",ROUND((N(K1792)+N(L1792))/60*IFERROR(VLOOKUP(B1792,الموظفين!$A$2:$J$501,8,FALSE()),0)/الإعدادات!$B$6*الإعدادات!$B$9,2))</f>
        <v/>
      </c>
      <c r="S1792" s="24" t="str">
        <f aca="false">IF(OR(B1792="",M1792=""),"",ROUND(M1792/60*IFERROR(VLOOKUP(B1792,الموظفين!$A$2:$J$501,9,FALSE()),0),2))</f>
        <v/>
      </c>
      <c r="T1792" s="17"/>
      <c r="U1792" s="23" t="str">
        <f aca="false">IF(OR(A1792="",B1792=""),"",A1792&amp;"|"&amp;B1792)</f>
        <v/>
      </c>
    </row>
    <row r="1793" customFormat="false" ht="15" hidden="false" customHeight="false" outlineLevel="0" collapsed="false">
      <c r="A1793" s="16"/>
      <c r="B1793" s="17"/>
      <c r="C1793" s="18" t="str">
        <f aca="false">IF($B1793="","",IFERROR(VLOOKUP($B1793,الموظفين!$A$2:$J$501,2,FALSE())&amp;"","⚠ كود غير موجود"))</f>
        <v/>
      </c>
      <c r="D1793" s="18" t="str">
        <f aca="false">IF($B1793="","",IFERROR(VLOOKUP($B1793,الموظفين!$A$2:$J$501,3,FALSE())&amp;"",""))</f>
        <v/>
      </c>
      <c r="E1793" s="18" t="str">
        <f aca="false">IF($B1793="","",IFERROR(VLOOKUP($B1793,الموظفين!$A$2:$J$501,5,FALSE())&amp;"",""))</f>
        <v/>
      </c>
      <c r="F1793" s="19" t="str">
        <f aca="false">IF($B1793="","",IFERROR(VLOOKUP($B1793,الموظفين!$A$2:$J$501,6,FALSE()),""))</f>
        <v/>
      </c>
      <c r="G1793" s="19" t="str">
        <f aca="false">IF($B1793="","",IFERROR(VLOOKUP($B1793,الموظفين!$A$2:$J$501,7,FALSE()),""))</f>
        <v/>
      </c>
      <c r="H1793" s="20"/>
      <c r="I1793" s="20"/>
      <c r="J1793" s="21" t="str">
        <f aca="false">IF(OR(H1793="",I1793=""),"",ROUND(MOD(I1793-H1793,1)*24,2))</f>
        <v/>
      </c>
      <c r="K1793" s="22" t="str">
        <f aca="false">IF(OR(H1793="",F1793=""),"",IF(ROUND(MAX(0,MOD(H1793-F1793+0.5,1)-0.5)*1440,0)&gt;IFERROR(VLOOKUP(E1793,الورديات!$A$2:$E$21,5,FALSE()),0),ROUND(MAX(0,MOD(H1793-F1793+0.5,1)-0.5)*1440,0),0))</f>
        <v/>
      </c>
      <c r="L1793" s="22" t="str">
        <f aca="false">IF(OR(I1793="",G1793=""),"",ROUND(MAX(0,MOD(G1793-I1793+0.5,1)-0.5)*1440,0))</f>
        <v/>
      </c>
      <c r="M1793" s="22" t="str">
        <f aca="false">IF(OR(I1793="",G1793=""),"",IF(ROUND(MAX(0,MOD(I1793-G1793+0.5,1)-0.5)*1440,0)&gt;=الإعدادات!$B$8,ROUND(MAX(0,MOD(I1793-G1793+0.5,1)-0.5)*1440,0),0))</f>
        <v/>
      </c>
      <c r="N1793" s="18" t="str">
        <f aca="false">IF(OR(A1793="",B1793=""),"",IF(COUNTIFS(الإجازات!$A$2:$A$1001,B1793,الإجازات!$D$2:$D$1001,"&lt;="&amp;A1793,الإجازات!$E$2:$E$1001,"&gt;="&amp;A1793,الإجازات!$G$2:$G$1001,"مقبولة")=0,"",LOOKUP(2,1/((الإجازات!$A$2:$A$1001=B1793)*(الإجازات!$D$2:$D$1001&lt;=A1793)*(الإجازات!$E$2:$E$1001&gt;=A1793)*(الإجازات!$G$2:$G$1001="مقبولة")),الإجازات!$C$2:$C$1001)))</f>
        <v/>
      </c>
      <c r="O1793" s="17"/>
      <c r="P1793" s="23" t="str">
        <f aca="false">IF(B1793="","",IF(ISNA(MATCH(B1793,الموظفين!$A$2:$A$501,0)),"⚠ كود غير موجود",IF(O1793&lt;&gt;"",O1793,IF(N1793&lt;&gt;"",N1793,IF(H1793="",IF(AND(A1793&lt;&gt;"",WEEKDAY(A1793)=الإعدادات!$B$11),"راحة أسبوعية","غائب"),IF(I1793="","بدون انصراف",IF(N(K1793)&gt;0,"متأخر","حاضر")))))))</f>
        <v/>
      </c>
      <c r="Q1793" s="24" t="str">
        <f aca="false">IF(B1793="","",IF(OR(P1793="غائب",P1793="غياب",P1793="إجازة بدون راتب"),IFERROR(VLOOKUP(B1793,الموظفين!$A$2:$J$501,8,FALSE()),0),0))</f>
        <v/>
      </c>
      <c r="R1793" s="24" t="str">
        <f aca="false">IF(B1793="","",ROUND((N(K1793)+N(L1793))/60*IFERROR(VLOOKUP(B1793,الموظفين!$A$2:$J$501,8,FALSE()),0)/الإعدادات!$B$6*الإعدادات!$B$9,2))</f>
        <v/>
      </c>
      <c r="S1793" s="24" t="str">
        <f aca="false">IF(OR(B1793="",M1793=""),"",ROUND(M1793/60*IFERROR(VLOOKUP(B1793,الموظفين!$A$2:$J$501,9,FALSE()),0),2))</f>
        <v/>
      </c>
      <c r="T1793" s="17"/>
      <c r="U1793" s="23" t="str">
        <f aca="false">IF(OR(A1793="",B1793=""),"",A1793&amp;"|"&amp;B1793)</f>
        <v/>
      </c>
    </row>
    <row r="1794" customFormat="false" ht="15" hidden="false" customHeight="false" outlineLevel="0" collapsed="false">
      <c r="A1794" s="16"/>
      <c r="B1794" s="17"/>
      <c r="C1794" s="18" t="str">
        <f aca="false">IF($B1794="","",IFERROR(VLOOKUP($B1794,الموظفين!$A$2:$J$501,2,FALSE())&amp;"","⚠ كود غير موجود"))</f>
        <v/>
      </c>
      <c r="D1794" s="18" t="str">
        <f aca="false">IF($B1794="","",IFERROR(VLOOKUP($B1794,الموظفين!$A$2:$J$501,3,FALSE())&amp;"",""))</f>
        <v/>
      </c>
      <c r="E1794" s="18" t="str">
        <f aca="false">IF($B1794="","",IFERROR(VLOOKUP($B1794,الموظفين!$A$2:$J$501,5,FALSE())&amp;"",""))</f>
        <v/>
      </c>
      <c r="F1794" s="19" t="str">
        <f aca="false">IF($B1794="","",IFERROR(VLOOKUP($B1794,الموظفين!$A$2:$J$501,6,FALSE()),""))</f>
        <v/>
      </c>
      <c r="G1794" s="19" t="str">
        <f aca="false">IF($B1794="","",IFERROR(VLOOKUP($B1794,الموظفين!$A$2:$J$501,7,FALSE()),""))</f>
        <v/>
      </c>
      <c r="H1794" s="20"/>
      <c r="I1794" s="20"/>
      <c r="J1794" s="21" t="str">
        <f aca="false">IF(OR(H1794="",I1794=""),"",ROUND(MOD(I1794-H1794,1)*24,2))</f>
        <v/>
      </c>
      <c r="K1794" s="22" t="str">
        <f aca="false">IF(OR(H1794="",F1794=""),"",IF(ROUND(MAX(0,MOD(H1794-F1794+0.5,1)-0.5)*1440,0)&gt;IFERROR(VLOOKUP(E1794,الورديات!$A$2:$E$21,5,FALSE()),0),ROUND(MAX(0,MOD(H1794-F1794+0.5,1)-0.5)*1440,0),0))</f>
        <v/>
      </c>
      <c r="L1794" s="22" t="str">
        <f aca="false">IF(OR(I1794="",G1794=""),"",ROUND(MAX(0,MOD(G1794-I1794+0.5,1)-0.5)*1440,0))</f>
        <v/>
      </c>
      <c r="M1794" s="22" t="str">
        <f aca="false">IF(OR(I1794="",G1794=""),"",IF(ROUND(MAX(0,MOD(I1794-G1794+0.5,1)-0.5)*1440,0)&gt;=الإعدادات!$B$8,ROUND(MAX(0,MOD(I1794-G1794+0.5,1)-0.5)*1440,0),0))</f>
        <v/>
      </c>
      <c r="N1794" s="18" t="str">
        <f aca="false">IF(OR(A1794="",B1794=""),"",IF(COUNTIFS(الإجازات!$A$2:$A$1001,B1794,الإجازات!$D$2:$D$1001,"&lt;="&amp;A1794,الإجازات!$E$2:$E$1001,"&gt;="&amp;A1794,الإجازات!$G$2:$G$1001,"مقبولة")=0,"",LOOKUP(2,1/((الإجازات!$A$2:$A$1001=B1794)*(الإجازات!$D$2:$D$1001&lt;=A1794)*(الإجازات!$E$2:$E$1001&gt;=A1794)*(الإجازات!$G$2:$G$1001="مقبولة")),الإجازات!$C$2:$C$1001)))</f>
        <v/>
      </c>
      <c r="O1794" s="17"/>
      <c r="P1794" s="23" t="str">
        <f aca="false">IF(B1794="","",IF(ISNA(MATCH(B1794,الموظفين!$A$2:$A$501,0)),"⚠ كود غير موجود",IF(O1794&lt;&gt;"",O1794,IF(N1794&lt;&gt;"",N1794,IF(H1794="",IF(AND(A1794&lt;&gt;"",WEEKDAY(A1794)=الإعدادات!$B$11),"راحة أسبوعية","غائب"),IF(I1794="","بدون انصراف",IF(N(K1794)&gt;0,"متأخر","حاضر")))))))</f>
        <v/>
      </c>
      <c r="Q1794" s="24" t="str">
        <f aca="false">IF(B1794="","",IF(OR(P1794="غائب",P1794="غياب",P1794="إجازة بدون راتب"),IFERROR(VLOOKUP(B1794,الموظفين!$A$2:$J$501,8,FALSE()),0),0))</f>
        <v/>
      </c>
      <c r="R1794" s="24" t="str">
        <f aca="false">IF(B1794="","",ROUND((N(K1794)+N(L1794))/60*IFERROR(VLOOKUP(B1794,الموظفين!$A$2:$J$501,8,FALSE()),0)/الإعدادات!$B$6*الإعدادات!$B$9,2))</f>
        <v/>
      </c>
      <c r="S1794" s="24" t="str">
        <f aca="false">IF(OR(B1794="",M1794=""),"",ROUND(M1794/60*IFERROR(VLOOKUP(B1794,الموظفين!$A$2:$J$501,9,FALSE()),0),2))</f>
        <v/>
      </c>
      <c r="T1794" s="17"/>
      <c r="U1794" s="23" t="str">
        <f aca="false">IF(OR(A1794="",B1794=""),"",A1794&amp;"|"&amp;B1794)</f>
        <v/>
      </c>
    </row>
    <row r="1795" customFormat="false" ht="15" hidden="false" customHeight="false" outlineLevel="0" collapsed="false">
      <c r="A1795" s="16"/>
      <c r="B1795" s="17"/>
      <c r="C1795" s="18" t="str">
        <f aca="false">IF($B1795="","",IFERROR(VLOOKUP($B1795,الموظفين!$A$2:$J$501,2,FALSE())&amp;"","⚠ كود غير موجود"))</f>
        <v/>
      </c>
      <c r="D1795" s="18" t="str">
        <f aca="false">IF($B1795="","",IFERROR(VLOOKUP($B1795,الموظفين!$A$2:$J$501,3,FALSE())&amp;"",""))</f>
        <v/>
      </c>
      <c r="E1795" s="18" t="str">
        <f aca="false">IF($B1795="","",IFERROR(VLOOKUP($B1795,الموظفين!$A$2:$J$501,5,FALSE())&amp;"",""))</f>
        <v/>
      </c>
      <c r="F1795" s="19" t="str">
        <f aca="false">IF($B1795="","",IFERROR(VLOOKUP($B1795,الموظفين!$A$2:$J$501,6,FALSE()),""))</f>
        <v/>
      </c>
      <c r="G1795" s="19" t="str">
        <f aca="false">IF($B1795="","",IFERROR(VLOOKUP($B1795,الموظفين!$A$2:$J$501,7,FALSE()),""))</f>
        <v/>
      </c>
      <c r="H1795" s="20"/>
      <c r="I1795" s="20"/>
      <c r="J1795" s="21" t="str">
        <f aca="false">IF(OR(H1795="",I1795=""),"",ROUND(MOD(I1795-H1795,1)*24,2))</f>
        <v/>
      </c>
      <c r="K1795" s="22" t="str">
        <f aca="false">IF(OR(H1795="",F1795=""),"",IF(ROUND(MAX(0,MOD(H1795-F1795+0.5,1)-0.5)*1440,0)&gt;IFERROR(VLOOKUP(E1795,الورديات!$A$2:$E$21,5,FALSE()),0),ROUND(MAX(0,MOD(H1795-F1795+0.5,1)-0.5)*1440,0),0))</f>
        <v/>
      </c>
      <c r="L1795" s="22" t="str">
        <f aca="false">IF(OR(I1795="",G1795=""),"",ROUND(MAX(0,MOD(G1795-I1795+0.5,1)-0.5)*1440,0))</f>
        <v/>
      </c>
      <c r="M1795" s="22" t="str">
        <f aca="false">IF(OR(I1795="",G1795=""),"",IF(ROUND(MAX(0,MOD(I1795-G1795+0.5,1)-0.5)*1440,0)&gt;=الإعدادات!$B$8,ROUND(MAX(0,MOD(I1795-G1795+0.5,1)-0.5)*1440,0),0))</f>
        <v/>
      </c>
      <c r="N1795" s="18" t="str">
        <f aca="false">IF(OR(A1795="",B1795=""),"",IF(COUNTIFS(الإجازات!$A$2:$A$1001,B1795,الإجازات!$D$2:$D$1001,"&lt;="&amp;A1795,الإجازات!$E$2:$E$1001,"&gt;="&amp;A1795,الإجازات!$G$2:$G$1001,"مقبولة")=0,"",LOOKUP(2,1/((الإجازات!$A$2:$A$1001=B1795)*(الإجازات!$D$2:$D$1001&lt;=A1795)*(الإجازات!$E$2:$E$1001&gt;=A1795)*(الإجازات!$G$2:$G$1001="مقبولة")),الإجازات!$C$2:$C$1001)))</f>
        <v/>
      </c>
      <c r="O1795" s="17"/>
      <c r="P1795" s="23" t="str">
        <f aca="false">IF(B1795="","",IF(ISNA(MATCH(B1795,الموظفين!$A$2:$A$501,0)),"⚠ كود غير موجود",IF(O1795&lt;&gt;"",O1795,IF(N1795&lt;&gt;"",N1795,IF(H1795="",IF(AND(A1795&lt;&gt;"",WEEKDAY(A1795)=الإعدادات!$B$11),"راحة أسبوعية","غائب"),IF(I1795="","بدون انصراف",IF(N(K1795)&gt;0,"متأخر","حاضر")))))))</f>
        <v/>
      </c>
      <c r="Q1795" s="24" t="str">
        <f aca="false">IF(B1795="","",IF(OR(P1795="غائب",P1795="غياب",P1795="إجازة بدون راتب"),IFERROR(VLOOKUP(B1795,الموظفين!$A$2:$J$501,8,FALSE()),0),0))</f>
        <v/>
      </c>
      <c r="R1795" s="24" t="str">
        <f aca="false">IF(B1795="","",ROUND((N(K1795)+N(L1795))/60*IFERROR(VLOOKUP(B1795,الموظفين!$A$2:$J$501,8,FALSE()),0)/الإعدادات!$B$6*الإعدادات!$B$9,2))</f>
        <v/>
      </c>
      <c r="S1795" s="24" t="str">
        <f aca="false">IF(OR(B1795="",M1795=""),"",ROUND(M1795/60*IFERROR(VLOOKUP(B1795,الموظفين!$A$2:$J$501,9,FALSE()),0),2))</f>
        <v/>
      </c>
      <c r="T1795" s="17"/>
      <c r="U1795" s="23" t="str">
        <f aca="false">IF(OR(A1795="",B1795=""),"",A1795&amp;"|"&amp;B1795)</f>
        <v/>
      </c>
    </row>
    <row r="1796" customFormat="false" ht="15" hidden="false" customHeight="false" outlineLevel="0" collapsed="false">
      <c r="A1796" s="16"/>
      <c r="B1796" s="17"/>
      <c r="C1796" s="18" t="str">
        <f aca="false">IF($B1796="","",IFERROR(VLOOKUP($B1796,الموظفين!$A$2:$J$501,2,FALSE())&amp;"","⚠ كود غير موجود"))</f>
        <v/>
      </c>
      <c r="D1796" s="18" t="str">
        <f aca="false">IF($B1796="","",IFERROR(VLOOKUP($B1796,الموظفين!$A$2:$J$501,3,FALSE())&amp;"",""))</f>
        <v/>
      </c>
      <c r="E1796" s="18" t="str">
        <f aca="false">IF($B1796="","",IFERROR(VLOOKUP($B1796,الموظفين!$A$2:$J$501,5,FALSE())&amp;"",""))</f>
        <v/>
      </c>
      <c r="F1796" s="19" t="str">
        <f aca="false">IF($B1796="","",IFERROR(VLOOKUP($B1796,الموظفين!$A$2:$J$501,6,FALSE()),""))</f>
        <v/>
      </c>
      <c r="G1796" s="19" t="str">
        <f aca="false">IF($B1796="","",IFERROR(VLOOKUP($B1796,الموظفين!$A$2:$J$501,7,FALSE()),""))</f>
        <v/>
      </c>
      <c r="H1796" s="20"/>
      <c r="I1796" s="20"/>
      <c r="J1796" s="21" t="str">
        <f aca="false">IF(OR(H1796="",I1796=""),"",ROUND(MOD(I1796-H1796,1)*24,2))</f>
        <v/>
      </c>
      <c r="K1796" s="22" t="str">
        <f aca="false">IF(OR(H1796="",F1796=""),"",IF(ROUND(MAX(0,MOD(H1796-F1796+0.5,1)-0.5)*1440,0)&gt;IFERROR(VLOOKUP(E1796,الورديات!$A$2:$E$21,5,FALSE()),0),ROUND(MAX(0,MOD(H1796-F1796+0.5,1)-0.5)*1440,0),0))</f>
        <v/>
      </c>
      <c r="L1796" s="22" t="str">
        <f aca="false">IF(OR(I1796="",G1796=""),"",ROUND(MAX(0,MOD(G1796-I1796+0.5,1)-0.5)*1440,0))</f>
        <v/>
      </c>
      <c r="M1796" s="22" t="str">
        <f aca="false">IF(OR(I1796="",G1796=""),"",IF(ROUND(MAX(0,MOD(I1796-G1796+0.5,1)-0.5)*1440,0)&gt;=الإعدادات!$B$8,ROUND(MAX(0,MOD(I1796-G1796+0.5,1)-0.5)*1440,0),0))</f>
        <v/>
      </c>
      <c r="N1796" s="18" t="str">
        <f aca="false">IF(OR(A1796="",B1796=""),"",IF(COUNTIFS(الإجازات!$A$2:$A$1001,B1796,الإجازات!$D$2:$D$1001,"&lt;="&amp;A1796,الإجازات!$E$2:$E$1001,"&gt;="&amp;A1796,الإجازات!$G$2:$G$1001,"مقبولة")=0,"",LOOKUP(2,1/((الإجازات!$A$2:$A$1001=B1796)*(الإجازات!$D$2:$D$1001&lt;=A1796)*(الإجازات!$E$2:$E$1001&gt;=A1796)*(الإجازات!$G$2:$G$1001="مقبولة")),الإجازات!$C$2:$C$1001)))</f>
        <v/>
      </c>
      <c r="O1796" s="17"/>
      <c r="P1796" s="23" t="str">
        <f aca="false">IF(B1796="","",IF(ISNA(MATCH(B1796,الموظفين!$A$2:$A$501,0)),"⚠ كود غير موجود",IF(O1796&lt;&gt;"",O1796,IF(N1796&lt;&gt;"",N1796,IF(H1796="",IF(AND(A1796&lt;&gt;"",WEEKDAY(A1796)=الإعدادات!$B$11),"راحة أسبوعية","غائب"),IF(I1796="","بدون انصراف",IF(N(K1796)&gt;0,"متأخر","حاضر")))))))</f>
        <v/>
      </c>
      <c r="Q1796" s="24" t="str">
        <f aca="false">IF(B1796="","",IF(OR(P1796="غائب",P1796="غياب",P1796="إجازة بدون راتب"),IFERROR(VLOOKUP(B1796,الموظفين!$A$2:$J$501,8,FALSE()),0),0))</f>
        <v/>
      </c>
      <c r="R1796" s="24" t="str">
        <f aca="false">IF(B1796="","",ROUND((N(K1796)+N(L1796))/60*IFERROR(VLOOKUP(B1796,الموظفين!$A$2:$J$501,8,FALSE()),0)/الإعدادات!$B$6*الإعدادات!$B$9,2))</f>
        <v/>
      </c>
      <c r="S1796" s="24" t="str">
        <f aca="false">IF(OR(B1796="",M1796=""),"",ROUND(M1796/60*IFERROR(VLOOKUP(B1796,الموظفين!$A$2:$J$501,9,FALSE()),0),2))</f>
        <v/>
      </c>
      <c r="T1796" s="17"/>
      <c r="U1796" s="23" t="str">
        <f aca="false">IF(OR(A1796="",B1796=""),"",A1796&amp;"|"&amp;B1796)</f>
        <v/>
      </c>
    </row>
    <row r="1797" customFormat="false" ht="15" hidden="false" customHeight="false" outlineLevel="0" collapsed="false">
      <c r="A1797" s="16"/>
      <c r="B1797" s="17"/>
      <c r="C1797" s="18" t="str">
        <f aca="false">IF($B1797="","",IFERROR(VLOOKUP($B1797,الموظفين!$A$2:$J$501,2,FALSE())&amp;"","⚠ كود غير موجود"))</f>
        <v/>
      </c>
      <c r="D1797" s="18" t="str">
        <f aca="false">IF($B1797="","",IFERROR(VLOOKUP($B1797,الموظفين!$A$2:$J$501,3,FALSE())&amp;"",""))</f>
        <v/>
      </c>
      <c r="E1797" s="18" t="str">
        <f aca="false">IF($B1797="","",IFERROR(VLOOKUP($B1797,الموظفين!$A$2:$J$501,5,FALSE())&amp;"",""))</f>
        <v/>
      </c>
      <c r="F1797" s="19" t="str">
        <f aca="false">IF($B1797="","",IFERROR(VLOOKUP($B1797,الموظفين!$A$2:$J$501,6,FALSE()),""))</f>
        <v/>
      </c>
      <c r="G1797" s="19" t="str">
        <f aca="false">IF($B1797="","",IFERROR(VLOOKUP($B1797,الموظفين!$A$2:$J$501,7,FALSE()),""))</f>
        <v/>
      </c>
      <c r="H1797" s="20"/>
      <c r="I1797" s="20"/>
      <c r="J1797" s="21" t="str">
        <f aca="false">IF(OR(H1797="",I1797=""),"",ROUND(MOD(I1797-H1797,1)*24,2))</f>
        <v/>
      </c>
      <c r="K1797" s="22" t="str">
        <f aca="false">IF(OR(H1797="",F1797=""),"",IF(ROUND(MAX(0,MOD(H1797-F1797+0.5,1)-0.5)*1440,0)&gt;IFERROR(VLOOKUP(E1797,الورديات!$A$2:$E$21,5,FALSE()),0),ROUND(MAX(0,MOD(H1797-F1797+0.5,1)-0.5)*1440,0),0))</f>
        <v/>
      </c>
      <c r="L1797" s="22" t="str">
        <f aca="false">IF(OR(I1797="",G1797=""),"",ROUND(MAX(0,MOD(G1797-I1797+0.5,1)-0.5)*1440,0))</f>
        <v/>
      </c>
      <c r="M1797" s="22" t="str">
        <f aca="false">IF(OR(I1797="",G1797=""),"",IF(ROUND(MAX(0,MOD(I1797-G1797+0.5,1)-0.5)*1440,0)&gt;=الإعدادات!$B$8,ROUND(MAX(0,MOD(I1797-G1797+0.5,1)-0.5)*1440,0),0))</f>
        <v/>
      </c>
      <c r="N1797" s="18" t="str">
        <f aca="false">IF(OR(A1797="",B1797=""),"",IF(COUNTIFS(الإجازات!$A$2:$A$1001,B1797,الإجازات!$D$2:$D$1001,"&lt;="&amp;A1797,الإجازات!$E$2:$E$1001,"&gt;="&amp;A1797,الإجازات!$G$2:$G$1001,"مقبولة")=0,"",LOOKUP(2,1/((الإجازات!$A$2:$A$1001=B1797)*(الإجازات!$D$2:$D$1001&lt;=A1797)*(الإجازات!$E$2:$E$1001&gt;=A1797)*(الإجازات!$G$2:$G$1001="مقبولة")),الإجازات!$C$2:$C$1001)))</f>
        <v/>
      </c>
      <c r="O1797" s="17"/>
      <c r="P1797" s="23" t="str">
        <f aca="false">IF(B1797="","",IF(ISNA(MATCH(B1797,الموظفين!$A$2:$A$501,0)),"⚠ كود غير موجود",IF(O1797&lt;&gt;"",O1797,IF(N1797&lt;&gt;"",N1797,IF(H1797="",IF(AND(A1797&lt;&gt;"",WEEKDAY(A1797)=الإعدادات!$B$11),"راحة أسبوعية","غائب"),IF(I1797="","بدون انصراف",IF(N(K1797)&gt;0,"متأخر","حاضر")))))))</f>
        <v/>
      </c>
      <c r="Q1797" s="24" t="str">
        <f aca="false">IF(B1797="","",IF(OR(P1797="غائب",P1797="غياب",P1797="إجازة بدون راتب"),IFERROR(VLOOKUP(B1797,الموظفين!$A$2:$J$501,8,FALSE()),0),0))</f>
        <v/>
      </c>
      <c r="R1797" s="24" t="str">
        <f aca="false">IF(B1797="","",ROUND((N(K1797)+N(L1797))/60*IFERROR(VLOOKUP(B1797,الموظفين!$A$2:$J$501,8,FALSE()),0)/الإعدادات!$B$6*الإعدادات!$B$9,2))</f>
        <v/>
      </c>
      <c r="S1797" s="24" t="str">
        <f aca="false">IF(OR(B1797="",M1797=""),"",ROUND(M1797/60*IFERROR(VLOOKUP(B1797,الموظفين!$A$2:$J$501,9,FALSE()),0),2))</f>
        <v/>
      </c>
      <c r="T1797" s="17"/>
      <c r="U1797" s="23" t="str">
        <f aca="false">IF(OR(A1797="",B1797=""),"",A1797&amp;"|"&amp;B1797)</f>
        <v/>
      </c>
    </row>
    <row r="1798" customFormat="false" ht="15" hidden="false" customHeight="false" outlineLevel="0" collapsed="false">
      <c r="A1798" s="16"/>
      <c r="B1798" s="17"/>
      <c r="C1798" s="18" t="str">
        <f aca="false">IF($B1798="","",IFERROR(VLOOKUP($B1798,الموظفين!$A$2:$J$501,2,FALSE())&amp;"","⚠ كود غير موجود"))</f>
        <v/>
      </c>
      <c r="D1798" s="18" t="str">
        <f aca="false">IF($B1798="","",IFERROR(VLOOKUP($B1798,الموظفين!$A$2:$J$501,3,FALSE())&amp;"",""))</f>
        <v/>
      </c>
      <c r="E1798" s="18" t="str">
        <f aca="false">IF($B1798="","",IFERROR(VLOOKUP($B1798,الموظفين!$A$2:$J$501,5,FALSE())&amp;"",""))</f>
        <v/>
      </c>
      <c r="F1798" s="19" t="str">
        <f aca="false">IF($B1798="","",IFERROR(VLOOKUP($B1798,الموظفين!$A$2:$J$501,6,FALSE()),""))</f>
        <v/>
      </c>
      <c r="G1798" s="19" t="str">
        <f aca="false">IF($B1798="","",IFERROR(VLOOKUP($B1798,الموظفين!$A$2:$J$501,7,FALSE()),""))</f>
        <v/>
      </c>
      <c r="H1798" s="20"/>
      <c r="I1798" s="20"/>
      <c r="J1798" s="21" t="str">
        <f aca="false">IF(OR(H1798="",I1798=""),"",ROUND(MOD(I1798-H1798,1)*24,2))</f>
        <v/>
      </c>
      <c r="K1798" s="22" t="str">
        <f aca="false">IF(OR(H1798="",F1798=""),"",IF(ROUND(MAX(0,MOD(H1798-F1798+0.5,1)-0.5)*1440,0)&gt;IFERROR(VLOOKUP(E1798,الورديات!$A$2:$E$21,5,FALSE()),0),ROUND(MAX(0,MOD(H1798-F1798+0.5,1)-0.5)*1440,0),0))</f>
        <v/>
      </c>
      <c r="L1798" s="22" t="str">
        <f aca="false">IF(OR(I1798="",G1798=""),"",ROUND(MAX(0,MOD(G1798-I1798+0.5,1)-0.5)*1440,0))</f>
        <v/>
      </c>
      <c r="M1798" s="22" t="str">
        <f aca="false">IF(OR(I1798="",G1798=""),"",IF(ROUND(MAX(0,MOD(I1798-G1798+0.5,1)-0.5)*1440,0)&gt;=الإعدادات!$B$8,ROUND(MAX(0,MOD(I1798-G1798+0.5,1)-0.5)*1440,0),0))</f>
        <v/>
      </c>
      <c r="N1798" s="18" t="str">
        <f aca="false">IF(OR(A1798="",B1798=""),"",IF(COUNTIFS(الإجازات!$A$2:$A$1001,B1798,الإجازات!$D$2:$D$1001,"&lt;="&amp;A1798,الإجازات!$E$2:$E$1001,"&gt;="&amp;A1798,الإجازات!$G$2:$G$1001,"مقبولة")=0,"",LOOKUP(2,1/((الإجازات!$A$2:$A$1001=B1798)*(الإجازات!$D$2:$D$1001&lt;=A1798)*(الإجازات!$E$2:$E$1001&gt;=A1798)*(الإجازات!$G$2:$G$1001="مقبولة")),الإجازات!$C$2:$C$1001)))</f>
        <v/>
      </c>
      <c r="O1798" s="17"/>
      <c r="P1798" s="23" t="str">
        <f aca="false">IF(B1798="","",IF(ISNA(MATCH(B1798,الموظفين!$A$2:$A$501,0)),"⚠ كود غير موجود",IF(O1798&lt;&gt;"",O1798,IF(N1798&lt;&gt;"",N1798,IF(H1798="",IF(AND(A1798&lt;&gt;"",WEEKDAY(A1798)=الإعدادات!$B$11),"راحة أسبوعية","غائب"),IF(I1798="","بدون انصراف",IF(N(K1798)&gt;0,"متأخر","حاضر")))))))</f>
        <v/>
      </c>
      <c r="Q1798" s="24" t="str">
        <f aca="false">IF(B1798="","",IF(OR(P1798="غائب",P1798="غياب",P1798="إجازة بدون راتب"),IFERROR(VLOOKUP(B1798,الموظفين!$A$2:$J$501,8,FALSE()),0),0))</f>
        <v/>
      </c>
      <c r="R1798" s="24" t="str">
        <f aca="false">IF(B1798="","",ROUND((N(K1798)+N(L1798))/60*IFERROR(VLOOKUP(B1798,الموظفين!$A$2:$J$501,8,FALSE()),0)/الإعدادات!$B$6*الإعدادات!$B$9,2))</f>
        <v/>
      </c>
      <c r="S1798" s="24" t="str">
        <f aca="false">IF(OR(B1798="",M1798=""),"",ROUND(M1798/60*IFERROR(VLOOKUP(B1798,الموظفين!$A$2:$J$501,9,FALSE()),0),2))</f>
        <v/>
      </c>
      <c r="T1798" s="17"/>
      <c r="U1798" s="23" t="str">
        <f aca="false">IF(OR(A1798="",B1798=""),"",A1798&amp;"|"&amp;B1798)</f>
        <v/>
      </c>
    </row>
    <row r="1799" customFormat="false" ht="15" hidden="false" customHeight="false" outlineLevel="0" collapsed="false">
      <c r="A1799" s="16"/>
      <c r="B1799" s="17"/>
      <c r="C1799" s="18" t="str">
        <f aca="false">IF($B1799="","",IFERROR(VLOOKUP($B1799,الموظفين!$A$2:$J$501,2,FALSE())&amp;"","⚠ كود غير موجود"))</f>
        <v/>
      </c>
      <c r="D1799" s="18" t="str">
        <f aca="false">IF($B1799="","",IFERROR(VLOOKUP($B1799,الموظفين!$A$2:$J$501,3,FALSE())&amp;"",""))</f>
        <v/>
      </c>
      <c r="E1799" s="18" t="str">
        <f aca="false">IF($B1799="","",IFERROR(VLOOKUP($B1799,الموظفين!$A$2:$J$501,5,FALSE())&amp;"",""))</f>
        <v/>
      </c>
      <c r="F1799" s="19" t="str">
        <f aca="false">IF($B1799="","",IFERROR(VLOOKUP($B1799,الموظفين!$A$2:$J$501,6,FALSE()),""))</f>
        <v/>
      </c>
      <c r="G1799" s="19" t="str">
        <f aca="false">IF($B1799="","",IFERROR(VLOOKUP($B1799,الموظفين!$A$2:$J$501,7,FALSE()),""))</f>
        <v/>
      </c>
      <c r="H1799" s="20"/>
      <c r="I1799" s="20"/>
      <c r="J1799" s="21" t="str">
        <f aca="false">IF(OR(H1799="",I1799=""),"",ROUND(MOD(I1799-H1799,1)*24,2))</f>
        <v/>
      </c>
      <c r="K1799" s="22" t="str">
        <f aca="false">IF(OR(H1799="",F1799=""),"",IF(ROUND(MAX(0,MOD(H1799-F1799+0.5,1)-0.5)*1440,0)&gt;IFERROR(VLOOKUP(E1799,الورديات!$A$2:$E$21,5,FALSE()),0),ROUND(MAX(0,MOD(H1799-F1799+0.5,1)-0.5)*1440,0),0))</f>
        <v/>
      </c>
      <c r="L1799" s="22" t="str">
        <f aca="false">IF(OR(I1799="",G1799=""),"",ROUND(MAX(0,MOD(G1799-I1799+0.5,1)-0.5)*1440,0))</f>
        <v/>
      </c>
      <c r="M1799" s="22" t="str">
        <f aca="false">IF(OR(I1799="",G1799=""),"",IF(ROUND(MAX(0,MOD(I1799-G1799+0.5,1)-0.5)*1440,0)&gt;=الإعدادات!$B$8,ROUND(MAX(0,MOD(I1799-G1799+0.5,1)-0.5)*1440,0),0))</f>
        <v/>
      </c>
      <c r="N1799" s="18" t="str">
        <f aca="false">IF(OR(A1799="",B1799=""),"",IF(COUNTIFS(الإجازات!$A$2:$A$1001,B1799,الإجازات!$D$2:$D$1001,"&lt;="&amp;A1799,الإجازات!$E$2:$E$1001,"&gt;="&amp;A1799,الإجازات!$G$2:$G$1001,"مقبولة")=0,"",LOOKUP(2,1/((الإجازات!$A$2:$A$1001=B1799)*(الإجازات!$D$2:$D$1001&lt;=A1799)*(الإجازات!$E$2:$E$1001&gt;=A1799)*(الإجازات!$G$2:$G$1001="مقبولة")),الإجازات!$C$2:$C$1001)))</f>
        <v/>
      </c>
      <c r="O1799" s="17"/>
      <c r="P1799" s="23" t="str">
        <f aca="false">IF(B1799="","",IF(ISNA(MATCH(B1799,الموظفين!$A$2:$A$501,0)),"⚠ كود غير موجود",IF(O1799&lt;&gt;"",O1799,IF(N1799&lt;&gt;"",N1799,IF(H1799="",IF(AND(A1799&lt;&gt;"",WEEKDAY(A1799)=الإعدادات!$B$11),"راحة أسبوعية","غائب"),IF(I1799="","بدون انصراف",IF(N(K1799)&gt;0,"متأخر","حاضر")))))))</f>
        <v/>
      </c>
      <c r="Q1799" s="24" t="str">
        <f aca="false">IF(B1799="","",IF(OR(P1799="غائب",P1799="غياب",P1799="إجازة بدون راتب"),IFERROR(VLOOKUP(B1799,الموظفين!$A$2:$J$501,8,FALSE()),0),0))</f>
        <v/>
      </c>
      <c r="R1799" s="24" t="str">
        <f aca="false">IF(B1799="","",ROUND((N(K1799)+N(L1799))/60*IFERROR(VLOOKUP(B1799,الموظفين!$A$2:$J$501,8,FALSE()),0)/الإعدادات!$B$6*الإعدادات!$B$9,2))</f>
        <v/>
      </c>
      <c r="S1799" s="24" t="str">
        <f aca="false">IF(OR(B1799="",M1799=""),"",ROUND(M1799/60*IFERROR(VLOOKUP(B1799,الموظفين!$A$2:$J$501,9,FALSE()),0),2))</f>
        <v/>
      </c>
      <c r="T1799" s="17"/>
      <c r="U1799" s="23" t="str">
        <f aca="false">IF(OR(A1799="",B1799=""),"",A1799&amp;"|"&amp;B1799)</f>
        <v/>
      </c>
    </row>
    <row r="1800" customFormat="false" ht="15" hidden="false" customHeight="false" outlineLevel="0" collapsed="false">
      <c r="A1800" s="16"/>
      <c r="B1800" s="17"/>
      <c r="C1800" s="18" t="str">
        <f aca="false">IF($B1800="","",IFERROR(VLOOKUP($B1800,الموظفين!$A$2:$J$501,2,FALSE())&amp;"","⚠ كود غير موجود"))</f>
        <v/>
      </c>
      <c r="D1800" s="18" t="str">
        <f aca="false">IF($B1800="","",IFERROR(VLOOKUP($B1800,الموظفين!$A$2:$J$501,3,FALSE())&amp;"",""))</f>
        <v/>
      </c>
      <c r="E1800" s="18" t="str">
        <f aca="false">IF($B1800="","",IFERROR(VLOOKUP($B1800,الموظفين!$A$2:$J$501,5,FALSE())&amp;"",""))</f>
        <v/>
      </c>
      <c r="F1800" s="19" t="str">
        <f aca="false">IF($B1800="","",IFERROR(VLOOKUP($B1800,الموظفين!$A$2:$J$501,6,FALSE()),""))</f>
        <v/>
      </c>
      <c r="G1800" s="19" t="str">
        <f aca="false">IF($B1800="","",IFERROR(VLOOKUP($B1800,الموظفين!$A$2:$J$501,7,FALSE()),""))</f>
        <v/>
      </c>
      <c r="H1800" s="20"/>
      <c r="I1800" s="20"/>
      <c r="J1800" s="21" t="str">
        <f aca="false">IF(OR(H1800="",I1800=""),"",ROUND(MOD(I1800-H1800,1)*24,2))</f>
        <v/>
      </c>
      <c r="K1800" s="22" t="str">
        <f aca="false">IF(OR(H1800="",F1800=""),"",IF(ROUND(MAX(0,MOD(H1800-F1800+0.5,1)-0.5)*1440,0)&gt;IFERROR(VLOOKUP(E1800,الورديات!$A$2:$E$21,5,FALSE()),0),ROUND(MAX(0,MOD(H1800-F1800+0.5,1)-0.5)*1440,0),0))</f>
        <v/>
      </c>
      <c r="L1800" s="22" t="str">
        <f aca="false">IF(OR(I1800="",G1800=""),"",ROUND(MAX(0,MOD(G1800-I1800+0.5,1)-0.5)*1440,0))</f>
        <v/>
      </c>
      <c r="M1800" s="22" t="str">
        <f aca="false">IF(OR(I1800="",G1800=""),"",IF(ROUND(MAX(0,MOD(I1800-G1800+0.5,1)-0.5)*1440,0)&gt;=الإعدادات!$B$8,ROUND(MAX(0,MOD(I1800-G1800+0.5,1)-0.5)*1440,0),0))</f>
        <v/>
      </c>
      <c r="N1800" s="18" t="str">
        <f aca="false">IF(OR(A1800="",B1800=""),"",IF(COUNTIFS(الإجازات!$A$2:$A$1001,B1800,الإجازات!$D$2:$D$1001,"&lt;="&amp;A1800,الإجازات!$E$2:$E$1001,"&gt;="&amp;A1800,الإجازات!$G$2:$G$1001,"مقبولة")=0,"",LOOKUP(2,1/((الإجازات!$A$2:$A$1001=B1800)*(الإجازات!$D$2:$D$1001&lt;=A1800)*(الإجازات!$E$2:$E$1001&gt;=A1800)*(الإجازات!$G$2:$G$1001="مقبولة")),الإجازات!$C$2:$C$1001)))</f>
        <v/>
      </c>
      <c r="O1800" s="17"/>
      <c r="P1800" s="23" t="str">
        <f aca="false">IF(B1800="","",IF(ISNA(MATCH(B1800,الموظفين!$A$2:$A$501,0)),"⚠ كود غير موجود",IF(O1800&lt;&gt;"",O1800,IF(N1800&lt;&gt;"",N1800,IF(H1800="",IF(AND(A1800&lt;&gt;"",WEEKDAY(A1800)=الإعدادات!$B$11),"راحة أسبوعية","غائب"),IF(I1800="","بدون انصراف",IF(N(K1800)&gt;0,"متأخر","حاضر")))))))</f>
        <v/>
      </c>
      <c r="Q1800" s="24" t="str">
        <f aca="false">IF(B1800="","",IF(OR(P1800="غائب",P1800="غياب",P1800="إجازة بدون راتب"),IFERROR(VLOOKUP(B1800,الموظفين!$A$2:$J$501,8,FALSE()),0),0))</f>
        <v/>
      </c>
      <c r="R1800" s="24" t="str">
        <f aca="false">IF(B1800="","",ROUND((N(K1800)+N(L1800))/60*IFERROR(VLOOKUP(B1800,الموظفين!$A$2:$J$501,8,FALSE()),0)/الإعدادات!$B$6*الإعدادات!$B$9,2))</f>
        <v/>
      </c>
      <c r="S1800" s="24" t="str">
        <f aca="false">IF(OR(B1800="",M1800=""),"",ROUND(M1800/60*IFERROR(VLOOKUP(B1800,الموظفين!$A$2:$J$501,9,FALSE()),0),2))</f>
        <v/>
      </c>
      <c r="T1800" s="17"/>
      <c r="U1800" s="23" t="str">
        <f aca="false">IF(OR(A1800="",B1800=""),"",A1800&amp;"|"&amp;B1800)</f>
        <v/>
      </c>
    </row>
    <row r="1801" customFormat="false" ht="15" hidden="false" customHeight="false" outlineLevel="0" collapsed="false">
      <c r="A1801" s="16"/>
      <c r="B1801" s="17"/>
      <c r="C1801" s="18" t="str">
        <f aca="false">IF($B1801="","",IFERROR(VLOOKUP($B1801,الموظفين!$A$2:$J$501,2,FALSE())&amp;"","⚠ كود غير موجود"))</f>
        <v/>
      </c>
      <c r="D1801" s="18" t="str">
        <f aca="false">IF($B1801="","",IFERROR(VLOOKUP($B1801,الموظفين!$A$2:$J$501,3,FALSE())&amp;"",""))</f>
        <v/>
      </c>
      <c r="E1801" s="18" t="str">
        <f aca="false">IF($B1801="","",IFERROR(VLOOKUP($B1801,الموظفين!$A$2:$J$501,5,FALSE())&amp;"",""))</f>
        <v/>
      </c>
      <c r="F1801" s="19" t="str">
        <f aca="false">IF($B1801="","",IFERROR(VLOOKUP($B1801,الموظفين!$A$2:$J$501,6,FALSE()),""))</f>
        <v/>
      </c>
      <c r="G1801" s="19" t="str">
        <f aca="false">IF($B1801="","",IFERROR(VLOOKUP($B1801,الموظفين!$A$2:$J$501,7,FALSE()),""))</f>
        <v/>
      </c>
      <c r="H1801" s="20"/>
      <c r="I1801" s="20"/>
      <c r="J1801" s="21" t="str">
        <f aca="false">IF(OR(H1801="",I1801=""),"",ROUND(MOD(I1801-H1801,1)*24,2))</f>
        <v/>
      </c>
      <c r="K1801" s="22" t="str">
        <f aca="false">IF(OR(H1801="",F1801=""),"",IF(ROUND(MAX(0,MOD(H1801-F1801+0.5,1)-0.5)*1440,0)&gt;IFERROR(VLOOKUP(E1801,الورديات!$A$2:$E$21,5,FALSE()),0),ROUND(MAX(0,MOD(H1801-F1801+0.5,1)-0.5)*1440,0),0))</f>
        <v/>
      </c>
      <c r="L1801" s="22" t="str">
        <f aca="false">IF(OR(I1801="",G1801=""),"",ROUND(MAX(0,MOD(G1801-I1801+0.5,1)-0.5)*1440,0))</f>
        <v/>
      </c>
      <c r="M1801" s="22" t="str">
        <f aca="false">IF(OR(I1801="",G1801=""),"",IF(ROUND(MAX(0,MOD(I1801-G1801+0.5,1)-0.5)*1440,0)&gt;=الإعدادات!$B$8,ROUND(MAX(0,MOD(I1801-G1801+0.5,1)-0.5)*1440,0),0))</f>
        <v/>
      </c>
      <c r="N1801" s="18" t="str">
        <f aca="false">IF(OR(A1801="",B1801=""),"",IF(COUNTIFS(الإجازات!$A$2:$A$1001,B1801,الإجازات!$D$2:$D$1001,"&lt;="&amp;A1801,الإجازات!$E$2:$E$1001,"&gt;="&amp;A1801,الإجازات!$G$2:$G$1001,"مقبولة")=0,"",LOOKUP(2,1/((الإجازات!$A$2:$A$1001=B1801)*(الإجازات!$D$2:$D$1001&lt;=A1801)*(الإجازات!$E$2:$E$1001&gt;=A1801)*(الإجازات!$G$2:$G$1001="مقبولة")),الإجازات!$C$2:$C$1001)))</f>
        <v/>
      </c>
      <c r="O1801" s="17"/>
      <c r="P1801" s="23" t="str">
        <f aca="false">IF(B1801="","",IF(ISNA(MATCH(B1801,الموظفين!$A$2:$A$501,0)),"⚠ كود غير موجود",IF(O1801&lt;&gt;"",O1801,IF(N1801&lt;&gt;"",N1801,IF(H1801="",IF(AND(A1801&lt;&gt;"",WEEKDAY(A1801)=الإعدادات!$B$11),"راحة أسبوعية","غائب"),IF(I1801="","بدون انصراف",IF(N(K1801)&gt;0,"متأخر","حاضر")))))))</f>
        <v/>
      </c>
      <c r="Q1801" s="24" t="str">
        <f aca="false">IF(B1801="","",IF(OR(P1801="غائب",P1801="غياب",P1801="إجازة بدون راتب"),IFERROR(VLOOKUP(B1801,الموظفين!$A$2:$J$501,8,FALSE()),0),0))</f>
        <v/>
      </c>
      <c r="R1801" s="24" t="str">
        <f aca="false">IF(B1801="","",ROUND((N(K1801)+N(L1801))/60*IFERROR(VLOOKUP(B1801,الموظفين!$A$2:$J$501,8,FALSE()),0)/الإعدادات!$B$6*الإعدادات!$B$9,2))</f>
        <v/>
      </c>
      <c r="S1801" s="24" t="str">
        <f aca="false">IF(OR(B1801="",M1801=""),"",ROUND(M1801/60*IFERROR(VLOOKUP(B1801,الموظفين!$A$2:$J$501,9,FALSE()),0),2))</f>
        <v/>
      </c>
      <c r="T1801" s="17"/>
      <c r="U1801" s="23" t="str">
        <f aca="false">IF(OR(A1801="",B1801=""),"",A1801&amp;"|"&amp;B1801)</f>
        <v/>
      </c>
    </row>
    <row r="1802" customFormat="false" ht="15" hidden="false" customHeight="false" outlineLevel="0" collapsed="false">
      <c r="A1802" s="16"/>
      <c r="B1802" s="17"/>
      <c r="C1802" s="18" t="str">
        <f aca="false">IF($B1802="","",IFERROR(VLOOKUP($B1802,الموظفين!$A$2:$J$501,2,FALSE())&amp;"","⚠ كود غير موجود"))</f>
        <v/>
      </c>
      <c r="D1802" s="18" t="str">
        <f aca="false">IF($B1802="","",IFERROR(VLOOKUP($B1802,الموظفين!$A$2:$J$501,3,FALSE())&amp;"",""))</f>
        <v/>
      </c>
      <c r="E1802" s="18" t="str">
        <f aca="false">IF($B1802="","",IFERROR(VLOOKUP($B1802,الموظفين!$A$2:$J$501,5,FALSE())&amp;"",""))</f>
        <v/>
      </c>
      <c r="F1802" s="19" t="str">
        <f aca="false">IF($B1802="","",IFERROR(VLOOKUP($B1802,الموظفين!$A$2:$J$501,6,FALSE()),""))</f>
        <v/>
      </c>
      <c r="G1802" s="19" t="str">
        <f aca="false">IF($B1802="","",IFERROR(VLOOKUP($B1802,الموظفين!$A$2:$J$501,7,FALSE()),""))</f>
        <v/>
      </c>
      <c r="H1802" s="20"/>
      <c r="I1802" s="20"/>
      <c r="J1802" s="21" t="str">
        <f aca="false">IF(OR(H1802="",I1802=""),"",ROUND(MOD(I1802-H1802,1)*24,2))</f>
        <v/>
      </c>
      <c r="K1802" s="22" t="str">
        <f aca="false">IF(OR(H1802="",F1802=""),"",IF(ROUND(MAX(0,MOD(H1802-F1802+0.5,1)-0.5)*1440,0)&gt;IFERROR(VLOOKUP(E1802,الورديات!$A$2:$E$21,5,FALSE()),0),ROUND(MAX(0,MOD(H1802-F1802+0.5,1)-0.5)*1440,0),0))</f>
        <v/>
      </c>
      <c r="L1802" s="22" t="str">
        <f aca="false">IF(OR(I1802="",G1802=""),"",ROUND(MAX(0,MOD(G1802-I1802+0.5,1)-0.5)*1440,0))</f>
        <v/>
      </c>
      <c r="M1802" s="22" t="str">
        <f aca="false">IF(OR(I1802="",G1802=""),"",IF(ROUND(MAX(0,MOD(I1802-G1802+0.5,1)-0.5)*1440,0)&gt;=الإعدادات!$B$8,ROUND(MAX(0,MOD(I1802-G1802+0.5,1)-0.5)*1440,0),0))</f>
        <v/>
      </c>
      <c r="N1802" s="18" t="str">
        <f aca="false">IF(OR(A1802="",B1802=""),"",IF(COUNTIFS(الإجازات!$A$2:$A$1001,B1802,الإجازات!$D$2:$D$1001,"&lt;="&amp;A1802,الإجازات!$E$2:$E$1001,"&gt;="&amp;A1802,الإجازات!$G$2:$G$1001,"مقبولة")=0,"",LOOKUP(2,1/((الإجازات!$A$2:$A$1001=B1802)*(الإجازات!$D$2:$D$1001&lt;=A1802)*(الإجازات!$E$2:$E$1001&gt;=A1802)*(الإجازات!$G$2:$G$1001="مقبولة")),الإجازات!$C$2:$C$1001)))</f>
        <v/>
      </c>
      <c r="O1802" s="17"/>
      <c r="P1802" s="23" t="str">
        <f aca="false">IF(B1802="","",IF(ISNA(MATCH(B1802,الموظفين!$A$2:$A$501,0)),"⚠ كود غير موجود",IF(O1802&lt;&gt;"",O1802,IF(N1802&lt;&gt;"",N1802,IF(H1802="",IF(AND(A1802&lt;&gt;"",WEEKDAY(A1802)=الإعدادات!$B$11),"راحة أسبوعية","غائب"),IF(I1802="","بدون انصراف",IF(N(K1802)&gt;0,"متأخر","حاضر")))))))</f>
        <v/>
      </c>
      <c r="Q1802" s="24" t="str">
        <f aca="false">IF(B1802="","",IF(OR(P1802="غائب",P1802="غياب",P1802="إجازة بدون راتب"),IFERROR(VLOOKUP(B1802,الموظفين!$A$2:$J$501,8,FALSE()),0),0))</f>
        <v/>
      </c>
      <c r="R1802" s="24" t="str">
        <f aca="false">IF(B1802="","",ROUND((N(K1802)+N(L1802))/60*IFERROR(VLOOKUP(B1802,الموظفين!$A$2:$J$501,8,FALSE()),0)/الإعدادات!$B$6*الإعدادات!$B$9,2))</f>
        <v/>
      </c>
      <c r="S1802" s="24" t="str">
        <f aca="false">IF(OR(B1802="",M1802=""),"",ROUND(M1802/60*IFERROR(VLOOKUP(B1802,الموظفين!$A$2:$J$501,9,FALSE()),0),2))</f>
        <v/>
      </c>
      <c r="T1802" s="17"/>
      <c r="U1802" s="23" t="str">
        <f aca="false">IF(OR(A1802="",B1802=""),"",A1802&amp;"|"&amp;B1802)</f>
        <v/>
      </c>
    </row>
    <row r="1803" customFormat="false" ht="15" hidden="false" customHeight="false" outlineLevel="0" collapsed="false">
      <c r="A1803" s="16"/>
      <c r="B1803" s="17"/>
      <c r="C1803" s="18" t="str">
        <f aca="false">IF($B1803="","",IFERROR(VLOOKUP($B1803,الموظفين!$A$2:$J$501,2,FALSE())&amp;"","⚠ كود غير موجود"))</f>
        <v/>
      </c>
      <c r="D1803" s="18" t="str">
        <f aca="false">IF($B1803="","",IFERROR(VLOOKUP($B1803,الموظفين!$A$2:$J$501,3,FALSE())&amp;"",""))</f>
        <v/>
      </c>
      <c r="E1803" s="18" t="str">
        <f aca="false">IF($B1803="","",IFERROR(VLOOKUP($B1803,الموظفين!$A$2:$J$501,5,FALSE())&amp;"",""))</f>
        <v/>
      </c>
      <c r="F1803" s="19" t="str">
        <f aca="false">IF($B1803="","",IFERROR(VLOOKUP($B1803,الموظفين!$A$2:$J$501,6,FALSE()),""))</f>
        <v/>
      </c>
      <c r="G1803" s="19" t="str">
        <f aca="false">IF($B1803="","",IFERROR(VLOOKUP($B1803,الموظفين!$A$2:$J$501,7,FALSE()),""))</f>
        <v/>
      </c>
      <c r="H1803" s="20"/>
      <c r="I1803" s="20"/>
      <c r="J1803" s="21" t="str">
        <f aca="false">IF(OR(H1803="",I1803=""),"",ROUND(MOD(I1803-H1803,1)*24,2))</f>
        <v/>
      </c>
      <c r="K1803" s="22" t="str">
        <f aca="false">IF(OR(H1803="",F1803=""),"",IF(ROUND(MAX(0,MOD(H1803-F1803+0.5,1)-0.5)*1440,0)&gt;IFERROR(VLOOKUP(E1803,الورديات!$A$2:$E$21,5,FALSE()),0),ROUND(MAX(0,MOD(H1803-F1803+0.5,1)-0.5)*1440,0),0))</f>
        <v/>
      </c>
      <c r="L1803" s="22" t="str">
        <f aca="false">IF(OR(I1803="",G1803=""),"",ROUND(MAX(0,MOD(G1803-I1803+0.5,1)-0.5)*1440,0))</f>
        <v/>
      </c>
      <c r="M1803" s="22" t="str">
        <f aca="false">IF(OR(I1803="",G1803=""),"",IF(ROUND(MAX(0,MOD(I1803-G1803+0.5,1)-0.5)*1440,0)&gt;=الإعدادات!$B$8,ROUND(MAX(0,MOD(I1803-G1803+0.5,1)-0.5)*1440,0),0))</f>
        <v/>
      </c>
      <c r="N1803" s="18" t="str">
        <f aca="false">IF(OR(A1803="",B1803=""),"",IF(COUNTIFS(الإجازات!$A$2:$A$1001,B1803,الإجازات!$D$2:$D$1001,"&lt;="&amp;A1803,الإجازات!$E$2:$E$1001,"&gt;="&amp;A1803,الإجازات!$G$2:$G$1001,"مقبولة")=0,"",LOOKUP(2,1/((الإجازات!$A$2:$A$1001=B1803)*(الإجازات!$D$2:$D$1001&lt;=A1803)*(الإجازات!$E$2:$E$1001&gt;=A1803)*(الإجازات!$G$2:$G$1001="مقبولة")),الإجازات!$C$2:$C$1001)))</f>
        <v/>
      </c>
      <c r="O1803" s="17"/>
      <c r="P1803" s="23" t="str">
        <f aca="false">IF(B1803="","",IF(ISNA(MATCH(B1803,الموظفين!$A$2:$A$501,0)),"⚠ كود غير موجود",IF(O1803&lt;&gt;"",O1803,IF(N1803&lt;&gt;"",N1803,IF(H1803="",IF(AND(A1803&lt;&gt;"",WEEKDAY(A1803)=الإعدادات!$B$11),"راحة أسبوعية","غائب"),IF(I1803="","بدون انصراف",IF(N(K1803)&gt;0,"متأخر","حاضر")))))))</f>
        <v/>
      </c>
      <c r="Q1803" s="24" t="str">
        <f aca="false">IF(B1803="","",IF(OR(P1803="غائب",P1803="غياب",P1803="إجازة بدون راتب"),IFERROR(VLOOKUP(B1803,الموظفين!$A$2:$J$501,8,FALSE()),0),0))</f>
        <v/>
      </c>
      <c r="R1803" s="24" t="str">
        <f aca="false">IF(B1803="","",ROUND((N(K1803)+N(L1803))/60*IFERROR(VLOOKUP(B1803,الموظفين!$A$2:$J$501,8,FALSE()),0)/الإعدادات!$B$6*الإعدادات!$B$9,2))</f>
        <v/>
      </c>
      <c r="S1803" s="24" t="str">
        <f aca="false">IF(OR(B1803="",M1803=""),"",ROUND(M1803/60*IFERROR(VLOOKUP(B1803,الموظفين!$A$2:$J$501,9,FALSE()),0),2))</f>
        <v/>
      </c>
      <c r="T1803" s="17"/>
      <c r="U1803" s="23" t="str">
        <f aca="false">IF(OR(A1803="",B1803=""),"",A1803&amp;"|"&amp;B1803)</f>
        <v/>
      </c>
    </row>
    <row r="1804" customFormat="false" ht="15" hidden="false" customHeight="false" outlineLevel="0" collapsed="false">
      <c r="A1804" s="16"/>
      <c r="B1804" s="17"/>
      <c r="C1804" s="18" t="str">
        <f aca="false">IF($B1804="","",IFERROR(VLOOKUP($B1804,الموظفين!$A$2:$J$501,2,FALSE())&amp;"","⚠ كود غير موجود"))</f>
        <v/>
      </c>
      <c r="D1804" s="18" t="str">
        <f aca="false">IF($B1804="","",IFERROR(VLOOKUP($B1804,الموظفين!$A$2:$J$501,3,FALSE())&amp;"",""))</f>
        <v/>
      </c>
      <c r="E1804" s="18" t="str">
        <f aca="false">IF($B1804="","",IFERROR(VLOOKUP($B1804,الموظفين!$A$2:$J$501,5,FALSE())&amp;"",""))</f>
        <v/>
      </c>
      <c r="F1804" s="19" t="str">
        <f aca="false">IF($B1804="","",IFERROR(VLOOKUP($B1804,الموظفين!$A$2:$J$501,6,FALSE()),""))</f>
        <v/>
      </c>
      <c r="G1804" s="19" t="str">
        <f aca="false">IF($B1804="","",IFERROR(VLOOKUP($B1804,الموظفين!$A$2:$J$501,7,FALSE()),""))</f>
        <v/>
      </c>
      <c r="H1804" s="20"/>
      <c r="I1804" s="20"/>
      <c r="J1804" s="21" t="str">
        <f aca="false">IF(OR(H1804="",I1804=""),"",ROUND(MOD(I1804-H1804,1)*24,2))</f>
        <v/>
      </c>
      <c r="K1804" s="22" t="str">
        <f aca="false">IF(OR(H1804="",F1804=""),"",IF(ROUND(MAX(0,MOD(H1804-F1804+0.5,1)-0.5)*1440,0)&gt;IFERROR(VLOOKUP(E1804,الورديات!$A$2:$E$21,5,FALSE()),0),ROUND(MAX(0,MOD(H1804-F1804+0.5,1)-0.5)*1440,0),0))</f>
        <v/>
      </c>
      <c r="L1804" s="22" t="str">
        <f aca="false">IF(OR(I1804="",G1804=""),"",ROUND(MAX(0,MOD(G1804-I1804+0.5,1)-0.5)*1440,0))</f>
        <v/>
      </c>
      <c r="M1804" s="22" t="str">
        <f aca="false">IF(OR(I1804="",G1804=""),"",IF(ROUND(MAX(0,MOD(I1804-G1804+0.5,1)-0.5)*1440,0)&gt;=الإعدادات!$B$8,ROUND(MAX(0,MOD(I1804-G1804+0.5,1)-0.5)*1440,0),0))</f>
        <v/>
      </c>
      <c r="N1804" s="18" t="str">
        <f aca="false">IF(OR(A1804="",B1804=""),"",IF(COUNTIFS(الإجازات!$A$2:$A$1001,B1804,الإجازات!$D$2:$D$1001,"&lt;="&amp;A1804,الإجازات!$E$2:$E$1001,"&gt;="&amp;A1804,الإجازات!$G$2:$G$1001,"مقبولة")=0,"",LOOKUP(2,1/((الإجازات!$A$2:$A$1001=B1804)*(الإجازات!$D$2:$D$1001&lt;=A1804)*(الإجازات!$E$2:$E$1001&gt;=A1804)*(الإجازات!$G$2:$G$1001="مقبولة")),الإجازات!$C$2:$C$1001)))</f>
        <v/>
      </c>
      <c r="O1804" s="17"/>
      <c r="P1804" s="23" t="str">
        <f aca="false">IF(B1804="","",IF(ISNA(MATCH(B1804,الموظفين!$A$2:$A$501,0)),"⚠ كود غير موجود",IF(O1804&lt;&gt;"",O1804,IF(N1804&lt;&gt;"",N1804,IF(H1804="",IF(AND(A1804&lt;&gt;"",WEEKDAY(A1804)=الإعدادات!$B$11),"راحة أسبوعية","غائب"),IF(I1804="","بدون انصراف",IF(N(K1804)&gt;0,"متأخر","حاضر")))))))</f>
        <v/>
      </c>
      <c r="Q1804" s="24" t="str">
        <f aca="false">IF(B1804="","",IF(OR(P1804="غائب",P1804="غياب",P1804="إجازة بدون راتب"),IFERROR(VLOOKUP(B1804,الموظفين!$A$2:$J$501,8,FALSE()),0),0))</f>
        <v/>
      </c>
      <c r="R1804" s="24" t="str">
        <f aca="false">IF(B1804="","",ROUND((N(K1804)+N(L1804))/60*IFERROR(VLOOKUP(B1804,الموظفين!$A$2:$J$501,8,FALSE()),0)/الإعدادات!$B$6*الإعدادات!$B$9,2))</f>
        <v/>
      </c>
      <c r="S1804" s="24" t="str">
        <f aca="false">IF(OR(B1804="",M1804=""),"",ROUND(M1804/60*IFERROR(VLOOKUP(B1804,الموظفين!$A$2:$J$501,9,FALSE()),0),2))</f>
        <v/>
      </c>
      <c r="T1804" s="17"/>
      <c r="U1804" s="23" t="str">
        <f aca="false">IF(OR(A1804="",B1804=""),"",A1804&amp;"|"&amp;B1804)</f>
        <v/>
      </c>
    </row>
    <row r="1805" customFormat="false" ht="15" hidden="false" customHeight="false" outlineLevel="0" collapsed="false">
      <c r="A1805" s="16"/>
      <c r="B1805" s="17"/>
      <c r="C1805" s="18" t="str">
        <f aca="false">IF($B1805="","",IFERROR(VLOOKUP($B1805,الموظفين!$A$2:$J$501,2,FALSE())&amp;"","⚠ كود غير موجود"))</f>
        <v/>
      </c>
      <c r="D1805" s="18" t="str">
        <f aca="false">IF($B1805="","",IFERROR(VLOOKUP($B1805,الموظفين!$A$2:$J$501,3,FALSE())&amp;"",""))</f>
        <v/>
      </c>
      <c r="E1805" s="18" t="str">
        <f aca="false">IF($B1805="","",IFERROR(VLOOKUP($B1805,الموظفين!$A$2:$J$501,5,FALSE())&amp;"",""))</f>
        <v/>
      </c>
      <c r="F1805" s="19" t="str">
        <f aca="false">IF($B1805="","",IFERROR(VLOOKUP($B1805,الموظفين!$A$2:$J$501,6,FALSE()),""))</f>
        <v/>
      </c>
      <c r="G1805" s="19" t="str">
        <f aca="false">IF($B1805="","",IFERROR(VLOOKUP($B1805,الموظفين!$A$2:$J$501,7,FALSE()),""))</f>
        <v/>
      </c>
      <c r="H1805" s="20"/>
      <c r="I1805" s="20"/>
      <c r="J1805" s="21" t="str">
        <f aca="false">IF(OR(H1805="",I1805=""),"",ROUND(MOD(I1805-H1805,1)*24,2))</f>
        <v/>
      </c>
      <c r="K1805" s="22" t="str">
        <f aca="false">IF(OR(H1805="",F1805=""),"",IF(ROUND(MAX(0,MOD(H1805-F1805+0.5,1)-0.5)*1440,0)&gt;IFERROR(VLOOKUP(E1805,الورديات!$A$2:$E$21,5,FALSE()),0),ROUND(MAX(0,MOD(H1805-F1805+0.5,1)-0.5)*1440,0),0))</f>
        <v/>
      </c>
      <c r="L1805" s="22" t="str">
        <f aca="false">IF(OR(I1805="",G1805=""),"",ROUND(MAX(0,MOD(G1805-I1805+0.5,1)-0.5)*1440,0))</f>
        <v/>
      </c>
      <c r="M1805" s="22" t="str">
        <f aca="false">IF(OR(I1805="",G1805=""),"",IF(ROUND(MAX(0,MOD(I1805-G1805+0.5,1)-0.5)*1440,0)&gt;=الإعدادات!$B$8,ROUND(MAX(0,MOD(I1805-G1805+0.5,1)-0.5)*1440,0),0))</f>
        <v/>
      </c>
      <c r="N1805" s="18" t="str">
        <f aca="false">IF(OR(A1805="",B1805=""),"",IF(COUNTIFS(الإجازات!$A$2:$A$1001,B1805,الإجازات!$D$2:$D$1001,"&lt;="&amp;A1805,الإجازات!$E$2:$E$1001,"&gt;="&amp;A1805,الإجازات!$G$2:$G$1001,"مقبولة")=0,"",LOOKUP(2,1/((الإجازات!$A$2:$A$1001=B1805)*(الإجازات!$D$2:$D$1001&lt;=A1805)*(الإجازات!$E$2:$E$1001&gt;=A1805)*(الإجازات!$G$2:$G$1001="مقبولة")),الإجازات!$C$2:$C$1001)))</f>
        <v/>
      </c>
      <c r="O1805" s="17"/>
      <c r="P1805" s="23" t="str">
        <f aca="false">IF(B1805="","",IF(ISNA(MATCH(B1805,الموظفين!$A$2:$A$501,0)),"⚠ كود غير موجود",IF(O1805&lt;&gt;"",O1805,IF(N1805&lt;&gt;"",N1805,IF(H1805="",IF(AND(A1805&lt;&gt;"",WEEKDAY(A1805)=الإعدادات!$B$11),"راحة أسبوعية","غائب"),IF(I1805="","بدون انصراف",IF(N(K1805)&gt;0,"متأخر","حاضر")))))))</f>
        <v/>
      </c>
      <c r="Q1805" s="24" t="str">
        <f aca="false">IF(B1805="","",IF(OR(P1805="غائب",P1805="غياب",P1805="إجازة بدون راتب"),IFERROR(VLOOKUP(B1805,الموظفين!$A$2:$J$501,8,FALSE()),0),0))</f>
        <v/>
      </c>
      <c r="R1805" s="24" t="str">
        <f aca="false">IF(B1805="","",ROUND((N(K1805)+N(L1805))/60*IFERROR(VLOOKUP(B1805,الموظفين!$A$2:$J$501,8,FALSE()),0)/الإعدادات!$B$6*الإعدادات!$B$9,2))</f>
        <v/>
      </c>
      <c r="S1805" s="24" t="str">
        <f aca="false">IF(OR(B1805="",M1805=""),"",ROUND(M1805/60*IFERROR(VLOOKUP(B1805,الموظفين!$A$2:$J$501,9,FALSE()),0),2))</f>
        <v/>
      </c>
      <c r="T1805" s="17"/>
      <c r="U1805" s="23" t="str">
        <f aca="false">IF(OR(A1805="",B1805=""),"",A1805&amp;"|"&amp;B1805)</f>
        <v/>
      </c>
    </row>
    <row r="1806" customFormat="false" ht="15" hidden="false" customHeight="false" outlineLevel="0" collapsed="false">
      <c r="A1806" s="16"/>
      <c r="B1806" s="17"/>
      <c r="C1806" s="18" t="str">
        <f aca="false">IF($B1806="","",IFERROR(VLOOKUP($B1806,الموظفين!$A$2:$J$501,2,FALSE())&amp;"","⚠ كود غير موجود"))</f>
        <v/>
      </c>
      <c r="D1806" s="18" t="str">
        <f aca="false">IF($B1806="","",IFERROR(VLOOKUP($B1806,الموظفين!$A$2:$J$501,3,FALSE())&amp;"",""))</f>
        <v/>
      </c>
      <c r="E1806" s="18" t="str">
        <f aca="false">IF($B1806="","",IFERROR(VLOOKUP($B1806,الموظفين!$A$2:$J$501,5,FALSE())&amp;"",""))</f>
        <v/>
      </c>
      <c r="F1806" s="19" t="str">
        <f aca="false">IF($B1806="","",IFERROR(VLOOKUP($B1806,الموظفين!$A$2:$J$501,6,FALSE()),""))</f>
        <v/>
      </c>
      <c r="G1806" s="19" t="str">
        <f aca="false">IF($B1806="","",IFERROR(VLOOKUP($B1806,الموظفين!$A$2:$J$501,7,FALSE()),""))</f>
        <v/>
      </c>
      <c r="H1806" s="20"/>
      <c r="I1806" s="20"/>
      <c r="J1806" s="21" t="str">
        <f aca="false">IF(OR(H1806="",I1806=""),"",ROUND(MOD(I1806-H1806,1)*24,2))</f>
        <v/>
      </c>
      <c r="K1806" s="22" t="str">
        <f aca="false">IF(OR(H1806="",F1806=""),"",IF(ROUND(MAX(0,MOD(H1806-F1806+0.5,1)-0.5)*1440,0)&gt;IFERROR(VLOOKUP(E1806,الورديات!$A$2:$E$21,5,FALSE()),0),ROUND(MAX(0,MOD(H1806-F1806+0.5,1)-0.5)*1440,0),0))</f>
        <v/>
      </c>
      <c r="L1806" s="22" t="str">
        <f aca="false">IF(OR(I1806="",G1806=""),"",ROUND(MAX(0,MOD(G1806-I1806+0.5,1)-0.5)*1440,0))</f>
        <v/>
      </c>
      <c r="M1806" s="22" t="str">
        <f aca="false">IF(OR(I1806="",G1806=""),"",IF(ROUND(MAX(0,MOD(I1806-G1806+0.5,1)-0.5)*1440,0)&gt;=الإعدادات!$B$8,ROUND(MAX(0,MOD(I1806-G1806+0.5,1)-0.5)*1440,0),0))</f>
        <v/>
      </c>
      <c r="N1806" s="18" t="str">
        <f aca="false">IF(OR(A1806="",B1806=""),"",IF(COUNTIFS(الإجازات!$A$2:$A$1001,B1806,الإجازات!$D$2:$D$1001,"&lt;="&amp;A1806,الإجازات!$E$2:$E$1001,"&gt;="&amp;A1806,الإجازات!$G$2:$G$1001,"مقبولة")=0,"",LOOKUP(2,1/((الإجازات!$A$2:$A$1001=B1806)*(الإجازات!$D$2:$D$1001&lt;=A1806)*(الإجازات!$E$2:$E$1001&gt;=A1806)*(الإجازات!$G$2:$G$1001="مقبولة")),الإجازات!$C$2:$C$1001)))</f>
        <v/>
      </c>
      <c r="O1806" s="17"/>
      <c r="P1806" s="23" t="str">
        <f aca="false">IF(B1806="","",IF(ISNA(MATCH(B1806,الموظفين!$A$2:$A$501,0)),"⚠ كود غير موجود",IF(O1806&lt;&gt;"",O1806,IF(N1806&lt;&gt;"",N1806,IF(H1806="",IF(AND(A1806&lt;&gt;"",WEEKDAY(A1806)=الإعدادات!$B$11),"راحة أسبوعية","غائب"),IF(I1806="","بدون انصراف",IF(N(K1806)&gt;0,"متأخر","حاضر")))))))</f>
        <v/>
      </c>
      <c r="Q1806" s="24" t="str">
        <f aca="false">IF(B1806="","",IF(OR(P1806="غائب",P1806="غياب",P1806="إجازة بدون راتب"),IFERROR(VLOOKUP(B1806,الموظفين!$A$2:$J$501,8,FALSE()),0),0))</f>
        <v/>
      </c>
      <c r="R1806" s="24" t="str">
        <f aca="false">IF(B1806="","",ROUND((N(K1806)+N(L1806))/60*IFERROR(VLOOKUP(B1806,الموظفين!$A$2:$J$501,8,FALSE()),0)/الإعدادات!$B$6*الإعدادات!$B$9,2))</f>
        <v/>
      </c>
      <c r="S1806" s="24" t="str">
        <f aca="false">IF(OR(B1806="",M1806=""),"",ROUND(M1806/60*IFERROR(VLOOKUP(B1806,الموظفين!$A$2:$J$501,9,FALSE()),0),2))</f>
        <v/>
      </c>
      <c r="T1806" s="17"/>
      <c r="U1806" s="23" t="str">
        <f aca="false">IF(OR(A1806="",B1806=""),"",A1806&amp;"|"&amp;B1806)</f>
        <v/>
      </c>
    </row>
    <row r="1807" customFormat="false" ht="15" hidden="false" customHeight="false" outlineLevel="0" collapsed="false">
      <c r="A1807" s="16"/>
      <c r="B1807" s="17"/>
      <c r="C1807" s="18" t="str">
        <f aca="false">IF($B1807="","",IFERROR(VLOOKUP($B1807,الموظفين!$A$2:$J$501,2,FALSE())&amp;"","⚠ كود غير موجود"))</f>
        <v/>
      </c>
      <c r="D1807" s="18" t="str">
        <f aca="false">IF($B1807="","",IFERROR(VLOOKUP($B1807,الموظفين!$A$2:$J$501,3,FALSE())&amp;"",""))</f>
        <v/>
      </c>
      <c r="E1807" s="18" t="str">
        <f aca="false">IF($B1807="","",IFERROR(VLOOKUP($B1807,الموظفين!$A$2:$J$501,5,FALSE())&amp;"",""))</f>
        <v/>
      </c>
      <c r="F1807" s="19" t="str">
        <f aca="false">IF($B1807="","",IFERROR(VLOOKUP($B1807,الموظفين!$A$2:$J$501,6,FALSE()),""))</f>
        <v/>
      </c>
      <c r="G1807" s="19" t="str">
        <f aca="false">IF($B1807="","",IFERROR(VLOOKUP($B1807,الموظفين!$A$2:$J$501,7,FALSE()),""))</f>
        <v/>
      </c>
      <c r="H1807" s="20"/>
      <c r="I1807" s="20"/>
      <c r="J1807" s="21" t="str">
        <f aca="false">IF(OR(H1807="",I1807=""),"",ROUND(MOD(I1807-H1807,1)*24,2))</f>
        <v/>
      </c>
      <c r="K1807" s="22" t="str">
        <f aca="false">IF(OR(H1807="",F1807=""),"",IF(ROUND(MAX(0,MOD(H1807-F1807+0.5,1)-0.5)*1440,0)&gt;IFERROR(VLOOKUP(E1807,الورديات!$A$2:$E$21,5,FALSE()),0),ROUND(MAX(0,MOD(H1807-F1807+0.5,1)-0.5)*1440,0),0))</f>
        <v/>
      </c>
      <c r="L1807" s="22" t="str">
        <f aca="false">IF(OR(I1807="",G1807=""),"",ROUND(MAX(0,MOD(G1807-I1807+0.5,1)-0.5)*1440,0))</f>
        <v/>
      </c>
      <c r="M1807" s="22" t="str">
        <f aca="false">IF(OR(I1807="",G1807=""),"",IF(ROUND(MAX(0,MOD(I1807-G1807+0.5,1)-0.5)*1440,0)&gt;=الإعدادات!$B$8,ROUND(MAX(0,MOD(I1807-G1807+0.5,1)-0.5)*1440,0),0))</f>
        <v/>
      </c>
      <c r="N1807" s="18" t="str">
        <f aca="false">IF(OR(A1807="",B1807=""),"",IF(COUNTIFS(الإجازات!$A$2:$A$1001,B1807,الإجازات!$D$2:$D$1001,"&lt;="&amp;A1807,الإجازات!$E$2:$E$1001,"&gt;="&amp;A1807,الإجازات!$G$2:$G$1001,"مقبولة")=0,"",LOOKUP(2,1/((الإجازات!$A$2:$A$1001=B1807)*(الإجازات!$D$2:$D$1001&lt;=A1807)*(الإجازات!$E$2:$E$1001&gt;=A1807)*(الإجازات!$G$2:$G$1001="مقبولة")),الإجازات!$C$2:$C$1001)))</f>
        <v/>
      </c>
      <c r="O1807" s="17"/>
      <c r="P1807" s="23" t="str">
        <f aca="false">IF(B1807="","",IF(ISNA(MATCH(B1807,الموظفين!$A$2:$A$501,0)),"⚠ كود غير موجود",IF(O1807&lt;&gt;"",O1807,IF(N1807&lt;&gt;"",N1807,IF(H1807="",IF(AND(A1807&lt;&gt;"",WEEKDAY(A1807)=الإعدادات!$B$11),"راحة أسبوعية","غائب"),IF(I1807="","بدون انصراف",IF(N(K1807)&gt;0,"متأخر","حاضر")))))))</f>
        <v/>
      </c>
      <c r="Q1807" s="24" t="str">
        <f aca="false">IF(B1807="","",IF(OR(P1807="غائب",P1807="غياب",P1807="إجازة بدون راتب"),IFERROR(VLOOKUP(B1807,الموظفين!$A$2:$J$501,8,FALSE()),0),0))</f>
        <v/>
      </c>
      <c r="R1807" s="24" t="str">
        <f aca="false">IF(B1807="","",ROUND((N(K1807)+N(L1807))/60*IFERROR(VLOOKUP(B1807,الموظفين!$A$2:$J$501,8,FALSE()),0)/الإعدادات!$B$6*الإعدادات!$B$9,2))</f>
        <v/>
      </c>
      <c r="S1807" s="24" t="str">
        <f aca="false">IF(OR(B1807="",M1807=""),"",ROUND(M1807/60*IFERROR(VLOOKUP(B1807,الموظفين!$A$2:$J$501,9,FALSE()),0),2))</f>
        <v/>
      </c>
      <c r="T1807" s="17"/>
      <c r="U1807" s="23" t="str">
        <f aca="false">IF(OR(A1807="",B1807=""),"",A1807&amp;"|"&amp;B1807)</f>
        <v/>
      </c>
    </row>
    <row r="1808" customFormat="false" ht="15" hidden="false" customHeight="false" outlineLevel="0" collapsed="false">
      <c r="A1808" s="16"/>
      <c r="B1808" s="17"/>
      <c r="C1808" s="18" t="str">
        <f aca="false">IF($B1808="","",IFERROR(VLOOKUP($B1808,الموظفين!$A$2:$J$501,2,FALSE())&amp;"","⚠ كود غير موجود"))</f>
        <v/>
      </c>
      <c r="D1808" s="18" t="str">
        <f aca="false">IF($B1808="","",IFERROR(VLOOKUP($B1808,الموظفين!$A$2:$J$501,3,FALSE())&amp;"",""))</f>
        <v/>
      </c>
      <c r="E1808" s="18" t="str">
        <f aca="false">IF($B1808="","",IFERROR(VLOOKUP($B1808,الموظفين!$A$2:$J$501,5,FALSE())&amp;"",""))</f>
        <v/>
      </c>
      <c r="F1808" s="19" t="str">
        <f aca="false">IF($B1808="","",IFERROR(VLOOKUP($B1808,الموظفين!$A$2:$J$501,6,FALSE()),""))</f>
        <v/>
      </c>
      <c r="G1808" s="19" t="str">
        <f aca="false">IF($B1808="","",IFERROR(VLOOKUP($B1808,الموظفين!$A$2:$J$501,7,FALSE()),""))</f>
        <v/>
      </c>
      <c r="H1808" s="20"/>
      <c r="I1808" s="20"/>
      <c r="J1808" s="21" t="str">
        <f aca="false">IF(OR(H1808="",I1808=""),"",ROUND(MOD(I1808-H1808,1)*24,2))</f>
        <v/>
      </c>
      <c r="K1808" s="22" t="str">
        <f aca="false">IF(OR(H1808="",F1808=""),"",IF(ROUND(MAX(0,MOD(H1808-F1808+0.5,1)-0.5)*1440,0)&gt;IFERROR(VLOOKUP(E1808,الورديات!$A$2:$E$21,5,FALSE()),0),ROUND(MAX(0,MOD(H1808-F1808+0.5,1)-0.5)*1440,0),0))</f>
        <v/>
      </c>
      <c r="L1808" s="22" t="str">
        <f aca="false">IF(OR(I1808="",G1808=""),"",ROUND(MAX(0,MOD(G1808-I1808+0.5,1)-0.5)*1440,0))</f>
        <v/>
      </c>
      <c r="M1808" s="22" t="str">
        <f aca="false">IF(OR(I1808="",G1808=""),"",IF(ROUND(MAX(0,MOD(I1808-G1808+0.5,1)-0.5)*1440,0)&gt;=الإعدادات!$B$8,ROUND(MAX(0,MOD(I1808-G1808+0.5,1)-0.5)*1440,0),0))</f>
        <v/>
      </c>
      <c r="N1808" s="18" t="str">
        <f aca="false">IF(OR(A1808="",B1808=""),"",IF(COUNTIFS(الإجازات!$A$2:$A$1001,B1808,الإجازات!$D$2:$D$1001,"&lt;="&amp;A1808,الإجازات!$E$2:$E$1001,"&gt;="&amp;A1808,الإجازات!$G$2:$G$1001,"مقبولة")=0,"",LOOKUP(2,1/((الإجازات!$A$2:$A$1001=B1808)*(الإجازات!$D$2:$D$1001&lt;=A1808)*(الإجازات!$E$2:$E$1001&gt;=A1808)*(الإجازات!$G$2:$G$1001="مقبولة")),الإجازات!$C$2:$C$1001)))</f>
        <v/>
      </c>
      <c r="O1808" s="17"/>
      <c r="P1808" s="23" t="str">
        <f aca="false">IF(B1808="","",IF(ISNA(MATCH(B1808,الموظفين!$A$2:$A$501,0)),"⚠ كود غير موجود",IF(O1808&lt;&gt;"",O1808,IF(N1808&lt;&gt;"",N1808,IF(H1808="",IF(AND(A1808&lt;&gt;"",WEEKDAY(A1808)=الإعدادات!$B$11),"راحة أسبوعية","غائب"),IF(I1808="","بدون انصراف",IF(N(K1808)&gt;0,"متأخر","حاضر")))))))</f>
        <v/>
      </c>
      <c r="Q1808" s="24" t="str">
        <f aca="false">IF(B1808="","",IF(OR(P1808="غائب",P1808="غياب",P1808="إجازة بدون راتب"),IFERROR(VLOOKUP(B1808,الموظفين!$A$2:$J$501,8,FALSE()),0),0))</f>
        <v/>
      </c>
      <c r="R1808" s="24" t="str">
        <f aca="false">IF(B1808="","",ROUND((N(K1808)+N(L1808))/60*IFERROR(VLOOKUP(B1808,الموظفين!$A$2:$J$501,8,FALSE()),0)/الإعدادات!$B$6*الإعدادات!$B$9,2))</f>
        <v/>
      </c>
      <c r="S1808" s="24" t="str">
        <f aca="false">IF(OR(B1808="",M1808=""),"",ROUND(M1808/60*IFERROR(VLOOKUP(B1808,الموظفين!$A$2:$J$501,9,FALSE()),0),2))</f>
        <v/>
      </c>
      <c r="T1808" s="17"/>
      <c r="U1808" s="23" t="str">
        <f aca="false">IF(OR(A1808="",B1808=""),"",A1808&amp;"|"&amp;B1808)</f>
        <v/>
      </c>
    </row>
    <row r="1809" customFormat="false" ht="15" hidden="false" customHeight="false" outlineLevel="0" collapsed="false">
      <c r="A1809" s="16"/>
      <c r="B1809" s="17"/>
      <c r="C1809" s="18" t="str">
        <f aca="false">IF($B1809="","",IFERROR(VLOOKUP($B1809,الموظفين!$A$2:$J$501,2,FALSE())&amp;"","⚠ كود غير موجود"))</f>
        <v/>
      </c>
      <c r="D1809" s="18" t="str">
        <f aca="false">IF($B1809="","",IFERROR(VLOOKUP($B1809,الموظفين!$A$2:$J$501,3,FALSE())&amp;"",""))</f>
        <v/>
      </c>
      <c r="E1809" s="18" t="str">
        <f aca="false">IF($B1809="","",IFERROR(VLOOKUP($B1809,الموظفين!$A$2:$J$501,5,FALSE())&amp;"",""))</f>
        <v/>
      </c>
      <c r="F1809" s="19" t="str">
        <f aca="false">IF($B1809="","",IFERROR(VLOOKUP($B1809,الموظفين!$A$2:$J$501,6,FALSE()),""))</f>
        <v/>
      </c>
      <c r="G1809" s="19" t="str">
        <f aca="false">IF($B1809="","",IFERROR(VLOOKUP($B1809,الموظفين!$A$2:$J$501,7,FALSE()),""))</f>
        <v/>
      </c>
      <c r="H1809" s="20"/>
      <c r="I1809" s="20"/>
      <c r="J1809" s="21" t="str">
        <f aca="false">IF(OR(H1809="",I1809=""),"",ROUND(MOD(I1809-H1809,1)*24,2))</f>
        <v/>
      </c>
      <c r="K1809" s="22" t="str">
        <f aca="false">IF(OR(H1809="",F1809=""),"",IF(ROUND(MAX(0,MOD(H1809-F1809+0.5,1)-0.5)*1440,0)&gt;IFERROR(VLOOKUP(E1809,الورديات!$A$2:$E$21,5,FALSE()),0),ROUND(MAX(0,MOD(H1809-F1809+0.5,1)-0.5)*1440,0),0))</f>
        <v/>
      </c>
      <c r="L1809" s="22" t="str">
        <f aca="false">IF(OR(I1809="",G1809=""),"",ROUND(MAX(0,MOD(G1809-I1809+0.5,1)-0.5)*1440,0))</f>
        <v/>
      </c>
      <c r="M1809" s="22" t="str">
        <f aca="false">IF(OR(I1809="",G1809=""),"",IF(ROUND(MAX(0,MOD(I1809-G1809+0.5,1)-0.5)*1440,0)&gt;=الإعدادات!$B$8,ROUND(MAX(0,MOD(I1809-G1809+0.5,1)-0.5)*1440,0),0))</f>
        <v/>
      </c>
      <c r="N1809" s="18" t="str">
        <f aca="false">IF(OR(A1809="",B1809=""),"",IF(COUNTIFS(الإجازات!$A$2:$A$1001,B1809,الإجازات!$D$2:$D$1001,"&lt;="&amp;A1809,الإجازات!$E$2:$E$1001,"&gt;="&amp;A1809,الإجازات!$G$2:$G$1001,"مقبولة")=0,"",LOOKUP(2,1/((الإجازات!$A$2:$A$1001=B1809)*(الإجازات!$D$2:$D$1001&lt;=A1809)*(الإجازات!$E$2:$E$1001&gt;=A1809)*(الإجازات!$G$2:$G$1001="مقبولة")),الإجازات!$C$2:$C$1001)))</f>
        <v/>
      </c>
      <c r="O1809" s="17"/>
      <c r="P1809" s="23" t="str">
        <f aca="false">IF(B1809="","",IF(ISNA(MATCH(B1809,الموظفين!$A$2:$A$501,0)),"⚠ كود غير موجود",IF(O1809&lt;&gt;"",O1809,IF(N1809&lt;&gt;"",N1809,IF(H1809="",IF(AND(A1809&lt;&gt;"",WEEKDAY(A1809)=الإعدادات!$B$11),"راحة أسبوعية","غائب"),IF(I1809="","بدون انصراف",IF(N(K1809)&gt;0,"متأخر","حاضر")))))))</f>
        <v/>
      </c>
      <c r="Q1809" s="24" t="str">
        <f aca="false">IF(B1809="","",IF(OR(P1809="غائب",P1809="غياب",P1809="إجازة بدون راتب"),IFERROR(VLOOKUP(B1809,الموظفين!$A$2:$J$501,8,FALSE()),0),0))</f>
        <v/>
      </c>
      <c r="R1809" s="24" t="str">
        <f aca="false">IF(B1809="","",ROUND((N(K1809)+N(L1809))/60*IFERROR(VLOOKUP(B1809,الموظفين!$A$2:$J$501,8,FALSE()),0)/الإعدادات!$B$6*الإعدادات!$B$9,2))</f>
        <v/>
      </c>
      <c r="S1809" s="24" t="str">
        <f aca="false">IF(OR(B1809="",M1809=""),"",ROUND(M1809/60*IFERROR(VLOOKUP(B1809,الموظفين!$A$2:$J$501,9,FALSE()),0),2))</f>
        <v/>
      </c>
      <c r="T1809" s="17"/>
      <c r="U1809" s="23" t="str">
        <f aca="false">IF(OR(A1809="",B1809=""),"",A1809&amp;"|"&amp;B1809)</f>
        <v/>
      </c>
    </row>
    <row r="1810" customFormat="false" ht="15" hidden="false" customHeight="false" outlineLevel="0" collapsed="false">
      <c r="A1810" s="16"/>
      <c r="B1810" s="17"/>
      <c r="C1810" s="18" t="str">
        <f aca="false">IF($B1810="","",IFERROR(VLOOKUP($B1810,الموظفين!$A$2:$J$501,2,FALSE())&amp;"","⚠ كود غير موجود"))</f>
        <v/>
      </c>
      <c r="D1810" s="18" t="str">
        <f aca="false">IF($B1810="","",IFERROR(VLOOKUP($B1810,الموظفين!$A$2:$J$501,3,FALSE())&amp;"",""))</f>
        <v/>
      </c>
      <c r="E1810" s="18" t="str">
        <f aca="false">IF($B1810="","",IFERROR(VLOOKUP($B1810,الموظفين!$A$2:$J$501,5,FALSE())&amp;"",""))</f>
        <v/>
      </c>
      <c r="F1810" s="19" t="str">
        <f aca="false">IF($B1810="","",IFERROR(VLOOKUP($B1810,الموظفين!$A$2:$J$501,6,FALSE()),""))</f>
        <v/>
      </c>
      <c r="G1810" s="19" t="str">
        <f aca="false">IF($B1810="","",IFERROR(VLOOKUP($B1810,الموظفين!$A$2:$J$501,7,FALSE()),""))</f>
        <v/>
      </c>
      <c r="H1810" s="20"/>
      <c r="I1810" s="20"/>
      <c r="J1810" s="21" t="str">
        <f aca="false">IF(OR(H1810="",I1810=""),"",ROUND(MOD(I1810-H1810,1)*24,2))</f>
        <v/>
      </c>
      <c r="K1810" s="22" t="str">
        <f aca="false">IF(OR(H1810="",F1810=""),"",IF(ROUND(MAX(0,MOD(H1810-F1810+0.5,1)-0.5)*1440,0)&gt;IFERROR(VLOOKUP(E1810,الورديات!$A$2:$E$21,5,FALSE()),0),ROUND(MAX(0,MOD(H1810-F1810+0.5,1)-0.5)*1440,0),0))</f>
        <v/>
      </c>
      <c r="L1810" s="22" t="str">
        <f aca="false">IF(OR(I1810="",G1810=""),"",ROUND(MAX(0,MOD(G1810-I1810+0.5,1)-0.5)*1440,0))</f>
        <v/>
      </c>
      <c r="M1810" s="22" t="str">
        <f aca="false">IF(OR(I1810="",G1810=""),"",IF(ROUND(MAX(0,MOD(I1810-G1810+0.5,1)-0.5)*1440,0)&gt;=الإعدادات!$B$8,ROUND(MAX(0,MOD(I1810-G1810+0.5,1)-0.5)*1440,0),0))</f>
        <v/>
      </c>
      <c r="N1810" s="18" t="str">
        <f aca="false">IF(OR(A1810="",B1810=""),"",IF(COUNTIFS(الإجازات!$A$2:$A$1001,B1810,الإجازات!$D$2:$D$1001,"&lt;="&amp;A1810,الإجازات!$E$2:$E$1001,"&gt;="&amp;A1810,الإجازات!$G$2:$G$1001,"مقبولة")=0,"",LOOKUP(2,1/((الإجازات!$A$2:$A$1001=B1810)*(الإجازات!$D$2:$D$1001&lt;=A1810)*(الإجازات!$E$2:$E$1001&gt;=A1810)*(الإجازات!$G$2:$G$1001="مقبولة")),الإجازات!$C$2:$C$1001)))</f>
        <v/>
      </c>
      <c r="O1810" s="17"/>
      <c r="P1810" s="23" t="str">
        <f aca="false">IF(B1810="","",IF(ISNA(MATCH(B1810,الموظفين!$A$2:$A$501,0)),"⚠ كود غير موجود",IF(O1810&lt;&gt;"",O1810,IF(N1810&lt;&gt;"",N1810,IF(H1810="",IF(AND(A1810&lt;&gt;"",WEEKDAY(A1810)=الإعدادات!$B$11),"راحة أسبوعية","غائب"),IF(I1810="","بدون انصراف",IF(N(K1810)&gt;0,"متأخر","حاضر")))))))</f>
        <v/>
      </c>
      <c r="Q1810" s="24" t="str">
        <f aca="false">IF(B1810="","",IF(OR(P1810="غائب",P1810="غياب",P1810="إجازة بدون راتب"),IFERROR(VLOOKUP(B1810,الموظفين!$A$2:$J$501,8,FALSE()),0),0))</f>
        <v/>
      </c>
      <c r="R1810" s="24" t="str">
        <f aca="false">IF(B1810="","",ROUND((N(K1810)+N(L1810))/60*IFERROR(VLOOKUP(B1810,الموظفين!$A$2:$J$501,8,FALSE()),0)/الإعدادات!$B$6*الإعدادات!$B$9,2))</f>
        <v/>
      </c>
      <c r="S1810" s="24" t="str">
        <f aca="false">IF(OR(B1810="",M1810=""),"",ROUND(M1810/60*IFERROR(VLOOKUP(B1810,الموظفين!$A$2:$J$501,9,FALSE()),0),2))</f>
        <v/>
      </c>
      <c r="T1810" s="17"/>
      <c r="U1810" s="23" t="str">
        <f aca="false">IF(OR(A1810="",B1810=""),"",A1810&amp;"|"&amp;B1810)</f>
        <v/>
      </c>
    </row>
    <row r="1811" customFormat="false" ht="15" hidden="false" customHeight="false" outlineLevel="0" collapsed="false">
      <c r="A1811" s="16"/>
      <c r="B1811" s="17"/>
      <c r="C1811" s="18" t="str">
        <f aca="false">IF($B1811="","",IFERROR(VLOOKUP($B1811,الموظفين!$A$2:$J$501,2,FALSE())&amp;"","⚠ كود غير موجود"))</f>
        <v/>
      </c>
      <c r="D1811" s="18" t="str">
        <f aca="false">IF($B1811="","",IFERROR(VLOOKUP($B1811,الموظفين!$A$2:$J$501,3,FALSE())&amp;"",""))</f>
        <v/>
      </c>
      <c r="E1811" s="18" t="str">
        <f aca="false">IF($B1811="","",IFERROR(VLOOKUP($B1811,الموظفين!$A$2:$J$501,5,FALSE())&amp;"",""))</f>
        <v/>
      </c>
      <c r="F1811" s="19" t="str">
        <f aca="false">IF($B1811="","",IFERROR(VLOOKUP($B1811,الموظفين!$A$2:$J$501,6,FALSE()),""))</f>
        <v/>
      </c>
      <c r="G1811" s="19" t="str">
        <f aca="false">IF($B1811="","",IFERROR(VLOOKUP($B1811,الموظفين!$A$2:$J$501,7,FALSE()),""))</f>
        <v/>
      </c>
      <c r="H1811" s="20"/>
      <c r="I1811" s="20"/>
      <c r="J1811" s="21" t="str">
        <f aca="false">IF(OR(H1811="",I1811=""),"",ROUND(MOD(I1811-H1811,1)*24,2))</f>
        <v/>
      </c>
      <c r="K1811" s="22" t="str">
        <f aca="false">IF(OR(H1811="",F1811=""),"",IF(ROUND(MAX(0,MOD(H1811-F1811+0.5,1)-0.5)*1440,0)&gt;IFERROR(VLOOKUP(E1811,الورديات!$A$2:$E$21,5,FALSE()),0),ROUND(MAX(0,MOD(H1811-F1811+0.5,1)-0.5)*1440,0),0))</f>
        <v/>
      </c>
      <c r="L1811" s="22" t="str">
        <f aca="false">IF(OR(I1811="",G1811=""),"",ROUND(MAX(0,MOD(G1811-I1811+0.5,1)-0.5)*1440,0))</f>
        <v/>
      </c>
      <c r="M1811" s="22" t="str">
        <f aca="false">IF(OR(I1811="",G1811=""),"",IF(ROUND(MAX(0,MOD(I1811-G1811+0.5,1)-0.5)*1440,0)&gt;=الإعدادات!$B$8,ROUND(MAX(0,MOD(I1811-G1811+0.5,1)-0.5)*1440,0),0))</f>
        <v/>
      </c>
      <c r="N1811" s="18" t="str">
        <f aca="false">IF(OR(A1811="",B1811=""),"",IF(COUNTIFS(الإجازات!$A$2:$A$1001,B1811,الإجازات!$D$2:$D$1001,"&lt;="&amp;A1811,الإجازات!$E$2:$E$1001,"&gt;="&amp;A1811,الإجازات!$G$2:$G$1001,"مقبولة")=0,"",LOOKUP(2,1/((الإجازات!$A$2:$A$1001=B1811)*(الإجازات!$D$2:$D$1001&lt;=A1811)*(الإجازات!$E$2:$E$1001&gt;=A1811)*(الإجازات!$G$2:$G$1001="مقبولة")),الإجازات!$C$2:$C$1001)))</f>
        <v/>
      </c>
      <c r="O1811" s="17"/>
      <c r="P1811" s="23" t="str">
        <f aca="false">IF(B1811="","",IF(ISNA(MATCH(B1811,الموظفين!$A$2:$A$501,0)),"⚠ كود غير موجود",IF(O1811&lt;&gt;"",O1811,IF(N1811&lt;&gt;"",N1811,IF(H1811="",IF(AND(A1811&lt;&gt;"",WEEKDAY(A1811)=الإعدادات!$B$11),"راحة أسبوعية","غائب"),IF(I1811="","بدون انصراف",IF(N(K1811)&gt;0,"متأخر","حاضر")))))))</f>
        <v/>
      </c>
      <c r="Q1811" s="24" t="str">
        <f aca="false">IF(B1811="","",IF(OR(P1811="غائب",P1811="غياب",P1811="إجازة بدون راتب"),IFERROR(VLOOKUP(B1811,الموظفين!$A$2:$J$501,8,FALSE()),0),0))</f>
        <v/>
      </c>
      <c r="R1811" s="24" t="str">
        <f aca="false">IF(B1811="","",ROUND((N(K1811)+N(L1811))/60*IFERROR(VLOOKUP(B1811,الموظفين!$A$2:$J$501,8,FALSE()),0)/الإعدادات!$B$6*الإعدادات!$B$9,2))</f>
        <v/>
      </c>
      <c r="S1811" s="24" t="str">
        <f aca="false">IF(OR(B1811="",M1811=""),"",ROUND(M1811/60*IFERROR(VLOOKUP(B1811,الموظفين!$A$2:$J$501,9,FALSE()),0),2))</f>
        <v/>
      </c>
      <c r="T1811" s="17"/>
      <c r="U1811" s="23" t="str">
        <f aca="false">IF(OR(A1811="",B1811=""),"",A1811&amp;"|"&amp;B1811)</f>
        <v/>
      </c>
    </row>
    <row r="1812" customFormat="false" ht="15" hidden="false" customHeight="false" outlineLevel="0" collapsed="false">
      <c r="A1812" s="16"/>
      <c r="B1812" s="17"/>
      <c r="C1812" s="18" t="str">
        <f aca="false">IF($B1812="","",IFERROR(VLOOKUP($B1812,الموظفين!$A$2:$J$501,2,FALSE())&amp;"","⚠ كود غير موجود"))</f>
        <v/>
      </c>
      <c r="D1812" s="18" t="str">
        <f aca="false">IF($B1812="","",IFERROR(VLOOKUP($B1812,الموظفين!$A$2:$J$501,3,FALSE())&amp;"",""))</f>
        <v/>
      </c>
      <c r="E1812" s="18" t="str">
        <f aca="false">IF($B1812="","",IFERROR(VLOOKUP($B1812,الموظفين!$A$2:$J$501,5,FALSE())&amp;"",""))</f>
        <v/>
      </c>
      <c r="F1812" s="19" t="str">
        <f aca="false">IF($B1812="","",IFERROR(VLOOKUP($B1812,الموظفين!$A$2:$J$501,6,FALSE()),""))</f>
        <v/>
      </c>
      <c r="G1812" s="19" t="str">
        <f aca="false">IF($B1812="","",IFERROR(VLOOKUP($B1812,الموظفين!$A$2:$J$501,7,FALSE()),""))</f>
        <v/>
      </c>
      <c r="H1812" s="20"/>
      <c r="I1812" s="20"/>
      <c r="J1812" s="21" t="str">
        <f aca="false">IF(OR(H1812="",I1812=""),"",ROUND(MOD(I1812-H1812,1)*24,2))</f>
        <v/>
      </c>
      <c r="K1812" s="22" t="str">
        <f aca="false">IF(OR(H1812="",F1812=""),"",IF(ROUND(MAX(0,MOD(H1812-F1812+0.5,1)-0.5)*1440,0)&gt;IFERROR(VLOOKUP(E1812,الورديات!$A$2:$E$21,5,FALSE()),0),ROUND(MAX(0,MOD(H1812-F1812+0.5,1)-0.5)*1440,0),0))</f>
        <v/>
      </c>
      <c r="L1812" s="22" t="str">
        <f aca="false">IF(OR(I1812="",G1812=""),"",ROUND(MAX(0,MOD(G1812-I1812+0.5,1)-0.5)*1440,0))</f>
        <v/>
      </c>
      <c r="M1812" s="22" t="str">
        <f aca="false">IF(OR(I1812="",G1812=""),"",IF(ROUND(MAX(0,MOD(I1812-G1812+0.5,1)-0.5)*1440,0)&gt;=الإعدادات!$B$8,ROUND(MAX(0,MOD(I1812-G1812+0.5,1)-0.5)*1440,0),0))</f>
        <v/>
      </c>
      <c r="N1812" s="18" t="str">
        <f aca="false">IF(OR(A1812="",B1812=""),"",IF(COUNTIFS(الإجازات!$A$2:$A$1001,B1812,الإجازات!$D$2:$D$1001,"&lt;="&amp;A1812,الإجازات!$E$2:$E$1001,"&gt;="&amp;A1812,الإجازات!$G$2:$G$1001,"مقبولة")=0,"",LOOKUP(2,1/((الإجازات!$A$2:$A$1001=B1812)*(الإجازات!$D$2:$D$1001&lt;=A1812)*(الإجازات!$E$2:$E$1001&gt;=A1812)*(الإجازات!$G$2:$G$1001="مقبولة")),الإجازات!$C$2:$C$1001)))</f>
        <v/>
      </c>
      <c r="O1812" s="17"/>
      <c r="P1812" s="23" t="str">
        <f aca="false">IF(B1812="","",IF(ISNA(MATCH(B1812,الموظفين!$A$2:$A$501,0)),"⚠ كود غير موجود",IF(O1812&lt;&gt;"",O1812,IF(N1812&lt;&gt;"",N1812,IF(H1812="",IF(AND(A1812&lt;&gt;"",WEEKDAY(A1812)=الإعدادات!$B$11),"راحة أسبوعية","غائب"),IF(I1812="","بدون انصراف",IF(N(K1812)&gt;0,"متأخر","حاضر")))))))</f>
        <v/>
      </c>
      <c r="Q1812" s="24" t="str">
        <f aca="false">IF(B1812="","",IF(OR(P1812="غائب",P1812="غياب",P1812="إجازة بدون راتب"),IFERROR(VLOOKUP(B1812,الموظفين!$A$2:$J$501,8,FALSE()),0),0))</f>
        <v/>
      </c>
      <c r="R1812" s="24" t="str">
        <f aca="false">IF(B1812="","",ROUND((N(K1812)+N(L1812))/60*IFERROR(VLOOKUP(B1812,الموظفين!$A$2:$J$501,8,FALSE()),0)/الإعدادات!$B$6*الإعدادات!$B$9,2))</f>
        <v/>
      </c>
      <c r="S1812" s="24" t="str">
        <f aca="false">IF(OR(B1812="",M1812=""),"",ROUND(M1812/60*IFERROR(VLOOKUP(B1812,الموظفين!$A$2:$J$501,9,FALSE()),0),2))</f>
        <v/>
      </c>
      <c r="T1812" s="17"/>
      <c r="U1812" s="23" t="str">
        <f aca="false">IF(OR(A1812="",B1812=""),"",A1812&amp;"|"&amp;B1812)</f>
        <v/>
      </c>
    </row>
    <row r="1813" customFormat="false" ht="15" hidden="false" customHeight="false" outlineLevel="0" collapsed="false">
      <c r="A1813" s="16"/>
      <c r="B1813" s="17"/>
      <c r="C1813" s="18" t="str">
        <f aca="false">IF($B1813="","",IFERROR(VLOOKUP($B1813,الموظفين!$A$2:$J$501,2,FALSE())&amp;"","⚠ كود غير موجود"))</f>
        <v/>
      </c>
      <c r="D1813" s="18" t="str">
        <f aca="false">IF($B1813="","",IFERROR(VLOOKUP($B1813,الموظفين!$A$2:$J$501,3,FALSE())&amp;"",""))</f>
        <v/>
      </c>
      <c r="E1813" s="18" t="str">
        <f aca="false">IF($B1813="","",IFERROR(VLOOKUP($B1813,الموظفين!$A$2:$J$501,5,FALSE())&amp;"",""))</f>
        <v/>
      </c>
      <c r="F1813" s="19" t="str">
        <f aca="false">IF($B1813="","",IFERROR(VLOOKUP($B1813,الموظفين!$A$2:$J$501,6,FALSE()),""))</f>
        <v/>
      </c>
      <c r="G1813" s="19" t="str">
        <f aca="false">IF($B1813="","",IFERROR(VLOOKUP($B1813,الموظفين!$A$2:$J$501,7,FALSE()),""))</f>
        <v/>
      </c>
      <c r="H1813" s="20"/>
      <c r="I1813" s="20"/>
      <c r="J1813" s="21" t="str">
        <f aca="false">IF(OR(H1813="",I1813=""),"",ROUND(MOD(I1813-H1813,1)*24,2))</f>
        <v/>
      </c>
      <c r="K1813" s="22" t="str">
        <f aca="false">IF(OR(H1813="",F1813=""),"",IF(ROUND(MAX(0,MOD(H1813-F1813+0.5,1)-0.5)*1440,0)&gt;IFERROR(VLOOKUP(E1813,الورديات!$A$2:$E$21,5,FALSE()),0),ROUND(MAX(0,MOD(H1813-F1813+0.5,1)-0.5)*1440,0),0))</f>
        <v/>
      </c>
      <c r="L1813" s="22" t="str">
        <f aca="false">IF(OR(I1813="",G1813=""),"",ROUND(MAX(0,MOD(G1813-I1813+0.5,1)-0.5)*1440,0))</f>
        <v/>
      </c>
      <c r="M1813" s="22" t="str">
        <f aca="false">IF(OR(I1813="",G1813=""),"",IF(ROUND(MAX(0,MOD(I1813-G1813+0.5,1)-0.5)*1440,0)&gt;=الإعدادات!$B$8,ROUND(MAX(0,MOD(I1813-G1813+0.5,1)-0.5)*1440,0),0))</f>
        <v/>
      </c>
      <c r="N1813" s="18" t="str">
        <f aca="false">IF(OR(A1813="",B1813=""),"",IF(COUNTIFS(الإجازات!$A$2:$A$1001,B1813,الإجازات!$D$2:$D$1001,"&lt;="&amp;A1813,الإجازات!$E$2:$E$1001,"&gt;="&amp;A1813,الإجازات!$G$2:$G$1001,"مقبولة")=0,"",LOOKUP(2,1/((الإجازات!$A$2:$A$1001=B1813)*(الإجازات!$D$2:$D$1001&lt;=A1813)*(الإجازات!$E$2:$E$1001&gt;=A1813)*(الإجازات!$G$2:$G$1001="مقبولة")),الإجازات!$C$2:$C$1001)))</f>
        <v/>
      </c>
      <c r="O1813" s="17"/>
      <c r="P1813" s="23" t="str">
        <f aca="false">IF(B1813="","",IF(ISNA(MATCH(B1813,الموظفين!$A$2:$A$501,0)),"⚠ كود غير موجود",IF(O1813&lt;&gt;"",O1813,IF(N1813&lt;&gt;"",N1813,IF(H1813="",IF(AND(A1813&lt;&gt;"",WEEKDAY(A1813)=الإعدادات!$B$11),"راحة أسبوعية","غائب"),IF(I1813="","بدون انصراف",IF(N(K1813)&gt;0,"متأخر","حاضر")))))))</f>
        <v/>
      </c>
      <c r="Q1813" s="24" t="str">
        <f aca="false">IF(B1813="","",IF(OR(P1813="غائب",P1813="غياب",P1813="إجازة بدون راتب"),IFERROR(VLOOKUP(B1813,الموظفين!$A$2:$J$501,8,FALSE()),0),0))</f>
        <v/>
      </c>
      <c r="R1813" s="24" t="str">
        <f aca="false">IF(B1813="","",ROUND((N(K1813)+N(L1813))/60*IFERROR(VLOOKUP(B1813,الموظفين!$A$2:$J$501,8,FALSE()),0)/الإعدادات!$B$6*الإعدادات!$B$9,2))</f>
        <v/>
      </c>
      <c r="S1813" s="24" t="str">
        <f aca="false">IF(OR(B1813="",M1813=""),"",ROUND(M1813/60*IFERROR(VLOOKUP(B1813,الموظفين!$A$2:$J$501,9,FALSE()),0),2))</f>
        <v/>
      </c>
      <c r="T1813" s="17"/>
      <c r="U1813" s="23" t="str">
        <f aca="false">IF(OR(A1813="",B1813=""),"",A1813&amp;"|"&amp;B1813)</f>
        <v/>
      </c>
    </row>
    <row r="1814" customFormat="false" ht="15" hidden="false" customHeight="false" outlineLevel="0" collapsed="false">
      <c r="A1814" s="16"/>
      <c r="B1814" s="17"/>
      <c r="C1814" s="18" t="str">
        <f aca="false">IF($B1814="","",IFERROR(VLOOKUP($B1814,الموظفين!$A$2:$J$501,2,FALSE())&amp;"","⚠ كود غير موجود"))</f>
        <v/>
      </c>
      <c r="D1814" s="18" t="str">
        <f aca="false">IF($B1814="","",IFERROR(VLOOKUP($B1814,الموظفين!$A$2:$J$501,3,FALSE())&amp;"",""))</f>
        <v/>
      </c>
      <c r="E1814" s="18" t="str">
        <f aca="false">IF($B1814="","",IFERROR(VLOOKUP($B1814,الموظفين!$A$2:$J$501,5,FALSE())&amp;"",""))</f>
        <v/>
      </c>
      <c r="F1814" s="19" t="str">
        <f aca="false">IF($B1814="","",IFERROR(VLOOKUP($B1814,الموظفين!$A$2:$J$501,6,FALSE()),""))</f>
        <v/>
      </c>
      <c r="G1814" s="19" t="str">
        <f aca="false">IF($B1814="","",IFERROR(VLOOKUP($B1814,الموظفين!$A$2:$J$501,7,FALSE()),""))</f>
        <v/>
      </c>
      <c r="H1814" s="20"/>
      <c r="I1814" s="20"/>
      <c r="J1814" s="21" t="str">
        <f aca="false">IF(OR(H1814="",I1814=""),"",ROUND(MOD(I1814-H1814,1)*24,2))</f>
        <v/>
      </c>
      <c r="K1814" s="22" t="str">
        <f aca="false">IF(OR(H1814="",F1814=""),"",IF(ROUND(MAX(0,MOD(H1814-F1814+0.5,1)-0.5)*1440,0)&gt;IFERROR(VLOOKUP(E1814,الورديات!$A$2:$E$21,5,FALSE()),0),ROUND(MAX(0,MOD(H1814-F1814+0.5,1)-0.5)*1440,0),0))</f>
        <v/>
      </c>
      <c r="L1814" s="22" t="str">
        <f aca="false">IF(OR(I1814="",G1814=""),"",ROUND(MAX(0,MOD(G1814-I1814+0.5,1)-0.5)*1440,0))</f>
        <v/>
      </c>
      <c r="M1814" s="22" t="str">
        <f aca="false">IF(OR(I1814="",G1814=""),"",IF(ROUND(MAX(0,MOD(I1814-G1814+0.5,1)-0.5)*1440,0)&gt;=الإعدادات!$B$8,ROUND(MAX(0,MOD(I1814-G1814+0.5,1)-0.5)*1440,0),0))</f>
        <v/>
      </c>
      <c r="N1814" s="18" t="str">
        <f aca="false">IF(OR(A1814="",B1814=""),"",IF(COUNTIFS(الإجازات!$A$2:$A$1001,B1814,الإجازات!$D$2:$D$1001,"&lt;="&amp;A1814,الإجازات!$E$2:$E$1001,"&gt;="&amp;A1814,الإجازات!$G$2:$G$1001,"مقبولة")=0,"",LOOKUP(2,1/((الإجازات!$A$2:$A$1001=B1814)*(الإجازات!$D$2:$D$1001&lt;=A1814)*(الإجازات!$E$2:$E$1001&gt;=A1814)*(الإجازات!$G$2:$G$1001="مقبولة")),الإجازات!$C$2:$C$1001)))</f>
        <v/>
      </c>
      <c r="O1814" s="17"/>
      <c r="P1814" s="23" t="str">
        <f aca="false">IF(B1814="","",IF(ISNA(MATCH(B1814,الموظفين!$A$2:$A$501,0)),"⚠ كود غير موجود",IF(O1814&lt;&gt;"",O1814,IF(N1814&lt;&gt;"",N1814,IF(H1814="",IF(AND(A1814&lt;&gt;"",WEEKDAY(A1814)=الإعدادات!$B$11),"راحة أسبوعية","غائب"),IF(I1814="","بدون انصراف",IF(N(K1814)&gt;0,"متأخر","حاضر")))))))</f>
        <v/>
      </c>
      <c r="Q1814" s="24" t="str">
        <f aca="false">IF(B1814="","",IF(OR(P1814="غائب",P1814="غياب",P1814="إجازة بدون راتب"),IFERROR(VLOOKUP(B1814,الموظفين!$A$2:$J$501,8,FALSE()),0),0))</f>
        <v/>
      </c>
      <c r="R1814" s="24" t="str">
        <f aca="false">IF(B1814="","",ROUND((N(K1814)+N(L1814))/60*IFERROR(VLOOKUP(B1814,الموظفين!$A$2:$J$501,8,FALSE()),0)/الإعدادات!$B$6*الإعدادات!$B$9,2))</f>
        <v/>
      </c>
      <c r="S1814" s="24" t="str">
        <f aca="false">IF(OR(B1814="",M1814=""),"",ROUND(M1814/60*IFERROR(VLOOKUP(B1814,الموظفين!$A$2:$J$501,9,FALSE()),0),2))</f>
        <v/>
      </c>
      <c r="T1814" s="17"/>
      <c r="U1814" s="23" t="str">
        <f aca="false">IF(OR(A1814="",B1814=""),"",A1814&amp;"|"&amp;B1814)</f>
        <v/>
      </c>
    </row>
    <row r="1815" customFormat="false" ht="15" hidden="false" customHeight="false" outlineLevel="0" collapsed="false">
      <c r="A1815" s="16"/>
      <c r="B1815" s="17"/>
      <c r="C1815" s="18" t="str">
        <f aca="false">IF($B1815="","",IFERROR(VLOOKUP($B1815,الموظفين!$A$2:$J$501,2,FALSE())&amp;"","⚠ كود غير موجود"))</f>
        <v/>
      </c>
      <c r="D1815" s="18" t="str">
        <f aca="false">IF($B1815="","",IFERROR(VLOOKUP($B1815,الموظفين!$A$2:$J$501,3,FALSE())&amp;"",""))</f>
        <v/>
      </c>
      <c r="E1815" s="18" t="str">
        <f aca="false">IF($B1815="","",IFERROR(VLOOKUP($B1815,الموظفين!$A$2:$J$501,5,FALSE())&amp;"",""))</f>
        <v/>
      </c>
      <c r="F1815" s="19" t="str">
        <f aca="false">IF($B1815="","",IFERROR(VLOOKUP($B1815,الموظفين!$A$2:$J$501,6,FALSE()),""))</f>
        <v/>
      </c>
      <c r="G1815" s="19" t="str">
        <f aca="false">IF($B1815="","",IFERROR(VLOOKUP($B1815,الموظفين!$A$2:$J$501,7,FALSE()),""))</f>
        <v/>
      </c>
      <c r="H1815" s="20"/>
      <c r="I1815" s="20"/>
      <c r="J1815" s="21" t="str">
        <f aca="false">IF(OR(H1815="",I1815=""),"",ROUND(MOD(I1815-H1815,1)*24,2))</f>
        <v/>
      </c>
      <c r="K1815" s="22" t="str">
        <f aca="false">IF(OR(H1815="",F1815=""),"",IF(ROUND(MAX(0,MOD(H1815-F1815+0.5,1)-0.5)*1440,0)&gt;IFERROR(VLOOKUP(E1815,الورديات!$A$2:$E$21,5,FALSE()),0),ROUND(MAX(0,MOD(H1815-F1815+0.5,1)-0.5)*1440,0),0))</f>
        <v/>
      </c>
      <c r="L1815" s="22" t="str">
        <f aca="false">IF(OR(I1815="",G1815=""),"",ROUND(MAX(0,MOD(G1815-I1815+0.5,1)-0.5)*1440,0))</f>
        <v/>
      </c>
      <c r="M1815" s="22" t="str">
        <f aca="false">IF(OR(I1815="",G1815=""),"",IF(ROUND(MAX(0,MOD(I1815-G1815+0.5,1)-0.5)*1440,0)&gt;=الإعدادات!$B$8,ROUND(MAX(0,MOD(I1815-G1815+0.5,1)-0.5)*1440,0),0))</f>
        <v/>
      </c>
      <c r="N1815" s="18" t="str">
        <f aca="false">IF(OR(A1815="",B1815=""),"",IF(COUNTIFS(الإجازات!$A$2:$A$1001,B1815,الإجازات!$D$2:$D$1001,"&lt;="&amp;A1815,الإجازات!$E$2:$E$1001,"&gt;="&amp;A1815,الإجازات!$G$2:$G$1001,"مقبولة")=0,"",LOOKUP(2,1/((الإجازات!$A$2:$A$1001=B1815)*(الإجازات!$D$2:$D$1001&lt;=A1815)*(الإجازات!$E$2:$E$1001&gt;=A1815)*(الإجازات!$G$2:$G$1001="مقبولة")),الإجازات!$C$2:$C$1001)))</f>
        <v/>
      </c>
      <c r="O1815" s="17"/>
      <c r="P1815" s="23" t="str">
        <f aca="false">IF(B1815="","",IF(ISNA(MATCH(B1815,الموظفين!$A$2:$A$501,0)),"⚠ كود غير موجود",IF(O1815&lt;&gt;"",O1815,IF(N1815&lt;&gt;"",N1815,IF(H1815="",IF(AND(A1815&lt;&gt;"",WEEKDAY(A1815)=الإعدادات!$B$11),"راحة أسبوعية","غائب"),IF(I1815="","بدون انصراف",IF(N(K1815)&gt;0,"متأخر","حاضر")))))))</f>
        <v/>
      </c>
      <c r="Q1815" s="24" t="str">
        <f aca="false">IF(B1815="","",IF(OR(P1815="غائب",P1815="غياب",P1815="إجازة بدون راتب"),IFERROR(VLOOKUP(B1815,الموظفين!$A$2:$J$501,8,FALSE()),0),0))</f>
        <v/>
      </c>
      <c r="R1815" s="24" t="str">
        <f aca="false">IF(B1815="","",ROUND((N(K1815)+N(L1815))/60*IFERROR(VLOOKUP(B1815,الموظفين!$A$2:$J$501,8,FALSE()),0)/الإعدادات!$B$6*الإعدادات!$B$9,2))</f>
        <v/>
      </c>
      <c r="S1815" s="24" t="str">
        <f aca="false">IF(OR(B1815="",M1815=""),"",ROUND(M1815/60*IFERROR(VLOOKUP(B1815,الموظفين!$A$2:$J$501,9,FALSE()),0),2))</f>
        <v/>
      </c>
      <c r="T1815" s="17"/>
      <c r="U1815" s="23" t="str">
        <f aca="false">IF(OR(A1815="",B1815=""),"",A1815&amp;"|"&amp;B1815)</f>
        <v/>
      </c>
    </row>
    <row r="1816" customFormat="false" ht="15" hidden="false" customHeight="false" outlineLevel="0" collapsed="false">
      <c r="A1816" s="16"/>
      <c r="B1816" s="17"/>
      <c r="C1816" s="18" t="str">
        <f aca="false">IF($B1816="","",IFERROR(VLOOKUP($B1816,الموظفين!$A$2:$J$501,2,FALSE())&amp;"","⚠ كود غير موجود"))</f>
        <v/>
      </c>
      <c r="D1816" s="18" t="str">
        <f aca="false">IF($B1816="","",IFERROR(VLOOKUP($B1816,الموظفين!$A$2:$J$501,3,FALSE())&amp;"",""))</f>
        <v/>
      </c>
      <c r="E1816" s="18" t="str">
        <f aca="false">IF($B1816="","",IFERROR(VLOOKUP($B1816,الموظفين!$A$2:$J$501,5,FALSE())&amp;"",""))</f>
        <v/>
      </c>
      <c r="F1816" s="19" t="str">
        <f aca="false">IF($B1816="","",IFERROR(VLOOKUP($B1816,الموظفين!$A$2:$J$501,6,FALSE()),""))</f>
        <v/>
      </c>
      <c r="G1816" s="19" t="str">
        <f aca="false">IF($B1816="","",IFERROR(VLOOKUP($B1816,الموظفين!$A$2:$J$501,7,FALSE()),""))</f>
        <v/>
      </c>
      <c r="H1816" s="20"/>
      <c r="I1816" s="20"/>
      <c r="J1816" s="21" t="str">
        <f aca="false">IF(OR(H1816="",I1816=""),"",ROUND(MOD(I1816-H1816,1)*24,2))</f>
        <v/>
      </c>
      <c r="K1816" s="22" t="str">
        <f aca="false">IF(OR(H1816="",F1816=""),"",IF(ROUND(MAX(0,MOD(H1816-F1816+0.5,1)-0.5)*1440,0)&gt;IFERROR(VLOOKUP(E1816,الورديات!$A$2:$E$21,5,FALSE()),0),ROUND(MAX(0,MOD(H1816-F1816+0.5,1)-0.5)*1440,0),0))</f>
        <v/>
      </c>
      <c r="L1816" s="22" t="str">
        <f aca="false">IF(OR(I1816="",G1816=""),"",ROUND(MAX(0,MOD(G1816-I1816+0.5,1)-0.5)*1440,0))</f>
        <v/>
      </c>
      <c r="M1816" s="22" t="str">
        <f aca="false">IF(OR(I1816="",G1816=""),"",IF(ROUND(MAX(0,MOD(I1816-G1816+0.5,1)-0.5)*1440,0)&gt;=الإعدادات!$B$8,ROUND(MAX(0,MOD(I1816-G1816+0.5,1)-0.5)*1440,0),0))</f>
        <v/>
      </c>
      <c r="N1816" s="18" t="str">
        <f aca="false">IF(OR(A1816="",B1816=""),"",IF(COUNTIFS(الإجازات!$A$2:$A$1001,B1816,الإجازات!$D$2:$D$1001,"&lt;="&amp;A1816,الإجازات!$E$2:$E$1001,"&gt;="&amp;A1816,الإجازات!$G$2:$G$1001,"مقبولة")=0,"",LOOKUP(2,1/((الإجازات!$A$2:$A$1001=B1816)*(الإجازات!$D$2:$D$1001&lt;=A1816)*(الإجازات!$E$2:$E$1001&gt;=A1816)*(الإجازات!$G$2:$G$1001="مقبولة")),الإجازات!$C$2:$C$1001)))</f>
        <v/>
      </c>
      <c r="O1816" s="17"/>
      <c r="P1816" s="23" t="str">
        <f aca="false">IF(B1816="","",IF(ISNA(MATCH(B1816,الموظفين!$A$2:$A$501,0)),"⚠ كود غير موجود",IF(O1816&lt;&gt;"",O1816,IF(N1816&lt;&gt;"",N1816,IF(H1816="",IF(AND(A1816&lt;&gt;"",WEEKDAY(A1816)=الإعدادات!$B$11),"راحة أسبوعية","غائب"),IF(I1816="","بدون انصراف",IF(N(K1816)&gt;0,"متأخر","حاضر")))))))</f>
        <v/>
      </c>
      <c r="Q1816" s="24" t="str">
        <f aca="false">IF(B1816="","",IF(OR(P1816="غائب",P1816="غياب",P1816="إجازة بدون راتب"),IFERROR(VLOOKUP(B1816,الموظفين!$A$2:$J$501,8,FALSE()),0),0))</f>
        <v/>
      </c>
      <c r="R1816" s="24" t="str">
        <f aca="false">IF(B1816="","",ROUND((N(K1816)+N(L1816))/60*IFERROR(VLOOKUP(B1816,الموظفين!$A$2:$J$501,8,FALSE()),0)/الإعدادات!$B$6*الإعدادات!$B$9,2))</f>
        <v/>
      </c>
      <c r="S1816" s="24" t="str">
        <f aca="false">IF(OR(B1816="",M1816=""),"",ROUND(M1816/60*IFERROR(VLOOKUP(B1816,الموظفين!$A$2:$J$501,9,FALSE()),0),2))</f>
        <v/>
      </c>
      <c r="T1816" s="17"/>
      <c r="U1816" s="23" t="str">
        <f aca="false">IF(OR(A1816="",B1816=""),"",A1816&amp;"|"&amp;B1816)</f>
        <v/>
      </c>
    </row>
    <row r="1817" customFormat="false" ht="15" hidden="false" customHeight="false" outlineLevel="0" collapsed="false">
      <c r="A1817" s="16"/>
      <c r="B1817" s="17"/>
      <c r="C1817" s="18" t="str">
        <f aca="false">IF($B1817="","",IFERROR(VLOOKUP($B1817,الموظفين!$A$2:$J$501,2,FALSE())&amp;"","⚠ كود غير موجود"))</f>
        <v/>
      </c>
      <c r="D1817" s="18" t="str">
        <f aca="false">IF($B1817="","",IFERROR(VLOOKUP($B1817,الموظفين!$A$2:$J$501,3,FALSE())&amp;"",""))</f>
        <v/>
      </c>
      <c r="E1817" s="18" t="str">
        <f aca="false">IF($B1817="","",IFERROR(VLOOKUP($B1817,الموظفين!$A$2:$J$501,5,FALSE())&amp;"",""))</f>
        <v/>
      </c>
      <c r="F1817" s="19" t="str">
        <f aca="false">IF($B1817="","",IFERROR(VLOOKUP($B1817,الموظفين!$A$2:$J$501,6,FALSE()),""))</f>
        <v/>
      </c>
      <c r="G1817" s="19" t="str">
        <f aca="false">IF($B1817="","",IFERROR(VLOOKUP($B1817,الموظفين!$A$2:$J$501,7,FALSE()),""))</f>
        <v/>
      </c>
      <c r="H1817" s="20"/>
      <c r="I1817" s="20"/>
      <c r="J1817" s="21" t="str">
        <f aca="false">IF(OR(H1817="",I1817=""),"",ROUND(MOD(I1817-H1817,1)*24,2))</f>
        <v/>
      </c>
      <c r="K1817" s="22" t="str">
        <f aca="false">IF(OR(H1817="",F1817=""),"",IF(ROUND(MAX(0,MOD(H1817-F1817+0.5,1)-0.5)*1440,0)&gt;IFERROR(VLOOKUP(E1817,الورديات!$A$2:$E$21,5,FALSE()),0),ROUND(MAX(0,MOD(H1817-F1817+0.5,1)-0.5)*1440,0),0))</f>
        <v/>
      </c>
      <c r="L1817" s="22" t="str">
        <f aca="false">IF(OR(I1817="",G1817=""),"",ROUND(MAX(0,MOD(G1817-I1817+0.5,1)-0.5)*1440,0))</f>
        <v/>
      </c>
      <c r="M1817" s="22" t="str">
        <f aca="false">IF(OR(I1817="",G1817=""),"",IF(ROUND(MAX(0,MOD(I1817-G1817+0.5,1)-0.5)*1440,0)&gt;=الإعدادات!$B$8,ROUND(MAX(0,MOD(I1817-G1817+0.5,1)-0.5)*1440,0),0))</f>
        <v/>
      </c>
      <c r="N1817" s="18" t="str">
        <f aca="false">IF(OR(A1817="",B1817=""),"",IF(COUNTIFS(الإجازات!$A$2:$A$1001,B1817,الإجازات!$D$2:$D$1001,"&lt;="&amp;A1817,الإجازات!$E$2:$E$1001,"&gt;="&amp;A1817,الإجازات!$G$2:$G$1001,"مقبولة")=0,"",LOOKUP(2,1/((الإجازات!$A$2:$A$1001=B1817)*(الإجازات!$D$2:$D$1001&lt;=A1817)*(الإجازات!$E$2:$E$1001&gt;=A1817)*(الإجازات!$G$2:$G$1001="مقبولة")),الإجازات!$C$2:$C$1001)))</f>
        <v/>
      </c>
      <c r="O1817" s="17"/>
      <c r="P1817" s="23" t="str">
        <f aca="false">IF(B1817="","",IF(ISNA(MATCH(B1817,الموظفين!$A$2:$A$501,0)),"⚠ كود غير موجود",IF(O1817&lt;&gt;"",O1817,IF(N1817&lt;&gt;"",N1817,IF(H1817="",IF(AND(A1817&lt;&gt;"",WEEKDAY(A1817)=الإعدادات!$B$11),"راحة أسبوعية","غائب"),IF(I1817="","بدون انصراف",IF(N(K1817)&gt;0,"متأخر","حاضر")))))))</f>
        <v/>
      </c>
      <c r="Q1817" s="24" t="str">
        <f aca="false">IF(B1817="","",IF(OR(P1817="غائب",P1817="غياب",P1817="إجازة بدون راتب"),IFERROR(VLOOKUP(B1817,الموظفين!$A$2:$J$501,8,FALSE()),0),0))</f>
        <v/>
      </c>
      <c r="R1817" s="24" t="str">
        <f aca="false">IF(B1817="","",ROUND((N(K1817)+N(L1817))/60*IFERROR(VLOOKUP(B1817,الموظفين!$A$2:$J$501,8,FALSE()),0)/الإعدادات!$B$6*الإعدادات!$B$9,2))</f>
        <v/>
      </c>
      <c r="S1817" s="24" t="str">
        <f aca="false">IF(OR(B1817="",M1817=""),"",ROUND(M1817/60*IFERROR(VLOOKUP(B1817,الموظفين!$A$2:$J$501,9,FALSE()),0),2))</f>
        <v/>
      </c>
      <c r="T1817" s="17"/>
      <c r="U1817" s="23" t="str">
        <f aca="false">IF(OR(A1817="",B1817=""),"",A1817&amp;"|"&amp;B1817)</f>
        <v/>
      </c>
    </row>
    <row r="1818" customFormat="false" ht="15" hidden="false" customHeight="false" outlineLevel="0" collapsed="false">
      <c r="A1818" s="16"/>
      <c r="B1818" s="17"/>
      <c r="C1818" s="18" t="str">
        <f aca="false">IF($B1818="","",IFERROR(VLOOKUP($B1818,الموظفين!$A$2:$J$501,2,FALSE())&amp;"","⚠ كود غير موجود"))</f>
        <v/>
      </c>
      <c r="D1818" s="18" t="str">
        <f aca="false">IF($B1818="","",IFERROR(VLOOKUP($B1818,الموظفين!$A$2:$J$501,3,FALSE())&amp;"",""))</f>
        <v/>
      </c>
      <c r="E1818" s="18" t="str">
        <f aca="false">IF($B1818="","",IFERROR(VLOOKUP($B1818,الموظفين!$A$2:$J$501,5,FALSE())&amp;"",""))</f>
        <v/>
      </c>
      <c r="F1818" s="19" t="str">
        <f aca="false">IF($B1818="","",IFERROR(VLOOKUP($B1818,الموظفين!$A$2:$J$501,6,FALSE()),""))</f>
        <v/>
      </c>
      <c r="G1818" s="19" t="str">
        <f aca="false">IF($B1818="","",IFERROR(VLOOKUP($B1818,الموظفين!$A$2:$J$501,7,FALSE()),""))</f>
        <v/>
      </c>
      <c r="H1818" s="20"/>
      <c r="I1818" s="20"/>
      <c r="J1818" s="21" t="str">
        <f aca="false">IF(OR(H1818="",I1818=""),"",ROUND(MOD(I1818-H1818,1)*24,2))</f>
        <v/>
      </c>
      <c r="K1818" s="22" t="str">
        <f aca="false">IF(OR(H1818="",F1818=""),"",IF(ROUND(MAX(0,MOD(H1818-F1818+0.5,1)-0.5)*1440,0)&gt;IFERROR(VLOOKUP(E1818,الورديات!$A$2:$E$21,5,FALSE()),0),ROUND(MAX(0,MOD(H1818-F1818+0.5,1)-0.5)*1440,0),0))</f>
        <v/>
      </c>
      <c r="L1818" s="22" t="str">
        <f aca="false">IF(OR(I1818="",G1818=""),"",ROUND(MAX(0,MOD(G1818-I1818+0.5,1)-0.5)*1440,0))</f>
        <v/>
      </c>
      <c r="M1818" s="22" t="str">
        <f aca="false">IF(OR(I1818="",G1818=""),"",IF(ROUND(MAX(0,MOD(I1818-G1818+0.5,1)-0.5)*1440,0)&gt;=الإعدادات!$B$8,ROUND(MAX(0,MOD(I1818-G1818+0.5,1)-0.5)*1440,0),0))</f>
        <v/>
      </c>
      <c r="N1818" s="18" t="str">
        <f aca="false">IF(OR(A1818="",B1818=""),"",IF(COUNTIFS(الإجازات!$A$2:$A$1001,B1818,الإجازات!$D$2:$D$1001,"&lt;="&amp;A1818,الإجازات!$E$2:$E$1001,"&gt;="&amp;A1818,الإجازات!$G$2:$G$1001,"مقبولة")=0,"",LOOKUP(2,1/((الإجازات!$A$2:$A$1001=B1818)*(الإجازات!$D$2:$D$1001&lt;=A1818)*(الإجازات!$E$2:$E$1001&gt;=A1818)*(الإجازات!$G$2:$G$1001="مقبولة")),الإجازات!$C$2:$C$1001)))</f>
        <v/>
      </c>
      <c r="O1818" s="17"/>
      <c r="P1818" s="23" t="str">
        <f aca="false">IF(B1818="","",IF(ISNA(MATCH(B1818,الموظفين!$A$2:$A$501,0)),"⚠ كود غير موجود",IF(O1818&lt;&gt;"",O1818,IF(N1818&lt;&gt;"",N1818,IF(H1818="",IF(AND(A1818&lt;&gt;"",WEEKDAY(A1818)=الإعدادات!$B$11),"راحة أسبوعية","غائب"),IF(I1818="","بدون انصراف",IF(N(K1818)&gt;0,"متأخر","حاضر")))))))</f>
        <v/>
      </c>
      <c r="Q1818" s="24" t="str">
        <f aca="false">IF(B1818="","",IF(OR(P1818="غائب",P1818="غياب",P1818="إجازة بدون راتب"),IFERROR(VLOOKUP(B1818,الموظفين!$A$2:$J$501,8,FALSE()),0),0))</f>
        <v/>
      </c>
      <c r="R1818" s="24" t="str">
        <f aca="false">IF(B1818="","",ROUND((N(K1818)+N(L1818))/60*IFERROR(VLOOKUP(B1818,الموظفين!$A$2:$J$501,8,FALSE()),0)/الإعدادات!$B$6*الإعدادات!$B$9,2))</f>
        <v/>
      </c>
      <c r="S1818" s="24" t="str">
        <f aca="false">IF(OR(B1818="",M1818=""),"",ROUND(M1818/60*IFERROR(VLOOKUP(B1818,الموظفين!$A$2:$J$501,9,FALSE()),0),2))</f>
        <v/>
      </c>
      <c r="T1818" s="17"/>
      <c r="U1818" s="23" t="str">
        <f aca="false">IF(OR(A1818="",B1818=""),"",A1818&amp;"|"&amp;B1818)</f>
        <v/>
      </c>
    </row>
    <row r="1819" customFormat="false" ht="15" hidden="false" customHeight="false" outlineLevel="0" collapsed="false">
      <c r="A1819" s="16"/>
      <c r="B1819" s="17"/>
      <c r="C1819" s="18" t="str">
        <f aca="false">IF($B1819="","",IFERROR(VLOOKUP($B1819,الموظفين!$A$2:$J$501,2,FALSE())&amp;"","⚠ كود غير موجود"))</f>
        <v/>
      </c>
      <c r="D1819" s="18" t="str">
        <f aca="false">IF($B1819="","",IFERROR(VLOOKUP($B1819,الموظفين!$A$2:$J$501,3,FALSE())&amp;"",""))</f>
        <v/>
      </c>
      <c r="E1819" s="18" t="str">
        <f aca="false">IF($B1819="","",IFERROR(VLOOKUP($B1819,الموظفين!$A$2:$J$501,5,FALSE())&amp;"",""))</f>
        <v/>
      </c>
      <c r="F1819" s="19" t="str">
        <f aca="false">IF($B1819="","",IFERROR(VLOOKUP($B1819,الموظفين!$A$2:$J$501,6,FALSE()),""))</f>
        <v/>
      </c>
      <c r="G1819" s="19" t="str">
        <f aca="false">IF($B1819="","",IFERROR(VLOOKUP($B1819,الموظفين!$A$2:$J$501,7,FALSE()),""))</f>
        <v/>
      </c>
      <c r="H1819" s="20"/>
      <c r="I1819" s="20"/>
      <c r="J1819" s="21" t="str">
        <f aca="false">IF(OR(H1819="",I1819=""),"",ROUND(MOD(I1819-H1819,1)*24,2))</f>
        <v/>
      </c>
      <c r="K1819" s="22" t="str">
        <f aca="false">IF(OR(H1819="",F1819=""),"",IF(ROUND(MAX(0,MOD(H1819-F1819+0.5,1)-0.5)*1440,0)&gt;IFERROR(VLOOKUP(E1819,الورديات!$A$2:$E$21,5,FALSE()),0),ROUND(MAX(0,MOD(H1819-F1819+0.5,1)-0.5)*1440,0),0))</f>
        <v/>
      </c>
      <c r="L1819" s="22" t="str">
        <f aca="false">IF(OR(I1819="",G1819=""),"",ROUND(MAX(0,MOD(G1819-I1819+0.5,1)-0.5)*1440,0))</f>
        <v/>
      </c>
      <c r="M1819" s="22" t="str">
        <f aca="false">IF(OR(I1819="",G1819=""),"",IF(ROUND(MAX(0,MOD(I1819-G1819+0.5,1)-0.5)*1440,0)&gt;=الإعدادات!$B$8,ROUND(MAX(0,MOD(I1819-G1819+0.5,1)-0.5)*1440,0),0))</f>
        <v/>
      </c>
      <c r="N1819" s="18" t="str">
        <f aca="false">IF(OR(A1819="",B1819=""),"",IF(COUNTIFS(الإجازات!$A$2:$A$1001,B1819,الإجازات!$D$2:$D$1001,"&lt;="&amp;A1819,الإجازات!$E$2:$E$1001,"&gt;="&amp;A1819,الإجازات!$G$2:$G$1001,"مقبولة")=0,"",LOOKUP(2,1/((الإجازات!$A$2:$A$1001=B1819)*(الإجازات!$D$2:$D$1001&lt;=A1819)*(الإجازات!$E$2:$E$1001&gt;=A1819)*(الإجازات!$G$2:$G$1001="مقبولة")),الإجازات!$C$2:$C$1001)))</f>
        <v/>
      </c>
      <c r="O1819" s="17"/>
      <c r="P1819" s="23" t="str">
        <f aca="false">IF(B1819="","",IF(ISNA(MATCH(B1819,الموظفين!$A$2:$A$501,0)),"⚠ كود غير موجود",IF(O1819&lt;&gt;"",O1819,IF(N1819&lt;&gt;"",N1819,IF(H1819="",IF(AND(A1819&lt;&gt;"",WEEKDAY(A1819)=الإعدادات!$B$11),"راحة أسبوعية","غائب"),IF(I1819="","بدون انصراف",IF(N(K1819)&gt;0,"متأخر","حاضر")))))))</f>
        <v/>
      </c>
      <c r="Q1819" s="24" t="str">
        <f aca="false">IF(B1819="","",IF(OR(P1819="غائب",P1819="غياب",P1819="إجازة بدون راتب"),IFERROR(VLOOKUP(B1819,الموظفين!$A$2:$J$501,8,FALSE()),0),0))</f>
        <v/>
      </c>
      <c r="R1819" s="24" t="str">
        <f aca="false">IF(B1819="","",ROUND((N(K1819)+N(L1819))/60*IFERROR(VLOOKUP(B1819,الموظفين!$A$2:$J$501,8,FALSE()),0)/الإعدادات!$B$6*الإعدادات!$B$9,2))</f>
        <v/>
      </c>
      <c r="S1819" s="24" t="str">
        <f aca="false">IF(OR(B1819="",M1819=""),"",ROUND(M1819/60*IFERROR(VLOOKUP(B1819,الموظفين!$A$2:$J$501,9,FALSE()),0),2))</f>
        <v/>
      </c>
      <c r="T1819" s="17"/>
      <c r="U1819" s="23" t="str">
        <f aca="false">IF(OR(A1819="",B1819=""),"",A1819&amp;"|"&amp;B1819)</f>
        <v/>
      </c>
    </row>
    <row r="1820" customFormat="false" ht="15" hidden="false" customHeight="false" outlineLevel="0" collapsed="false">
      <c r="A1820" s="16"/>
      <c r="B1820" s="17"/>
      <c r="C1820" s="18" t="str">
        <f aca="false">IF($B1820="","",IFERROR(VLOOKUP($B1820,الموظفين!$A$2:$J$501,2,FALSE())&amp;"","⚠ كود غير موجود"))</f>
        <v/>
      </c>
      <c r="D1820" s="18" t="str">
        <f aca="false">IF($B1820="","",IFERROR(VLOOKUP($B1820,الموظفين!$A$2:$J$501,3,FALSE())&amp;"",""))</f>
        <v/>
      </c>
      <c r="E1820" s="18" t="str">
        <f aca="false">IF($B1820="","",IFERROR(VLOOKUP($B1820,الموظفين!$A$2:$J$501,5,FALSE())&amp;"",""))</f>
        <v/>
      </c>
      <c r="F1820" s="19" t="str">
        <f aca="false">IF($B1820="","",IFERROR(VLOOKUP($B1820,الموظفين!$A$2:$J$501,6,FALSE()),""))</f>
        <v/>
      </c>
      <c r="G1820" s="19" t="str">
        <f aca="false">IF($B1820="","",IFERROR(VLOOKUP($B1820,الموظفين!$A$2:$J$501,7,FALSE()),""))</f>
        <v/>
      </c>
      <c r="H1820" s="20"/>
      <c r="I1820" s="20"/>
      <c r="J1820" s="21" t="str">
        <f aca="false">IF(OR(H1820="",I1820=""),"",ROUND(MOD(I1820-H1820,1)*24,2))</f>
        <v/>
      </c>
      <c r="K1820" s="22" t="str">
        <f aca="false">IF(OR(H1820="",F1820=""),"",IF(ROUND(MAX(0,MOD(H1820-F1820+0.5,1)-0.5)*1440,0)&gt;IFERROR(VLOOKUP(E1820,الورديات!$A$2:$E$21,5,FALSE()),0),ROUND(MAX(0,MOD(H1820-F1820+0.5,1)-0.5)*1440,0),0))</f>
        <v/>
      </c>
      <c r="L1820" s="22" t="str">
        <f aca="false">IF(OR(I1820="",G1820=""),"",ROUND(MAX(0,MOD(G1820-I1820+0.5,1)-0.5)*1440,0))</f>
        <v/>
      </c>
      <c r="M1820" s="22" t="str">
        <f aca="false">IF(OR(I1820="",G1820=""),"",IF(ROUND(MAX(0,MOD(I1820-G1820+0.5,1)-0.5)*1440,0)&gt;=الإعدادات!$B$8,ROUND(MAX(0,MOD(I1820-G1820+0.5,1)-0.5)*1440,0),0))</f>
        <v/>
      </c>
      <c r="N1820" s="18" t="str">
        <f aca="false">IF(OR(A1820="",B1820=""),"",IF(COUNTIFS(الإجازات!$A$2:$A$1001,B1820,الإجازات!$D$2:$D$1001,"&lt;="&amp;A1820,الإجازات!$E$2:$E$1001,"&gt;="&amp;A1820,الإجازات!$G$2:$G$1001,"مقبولة")=0,"",LOOKUP(2,1/((الإجازات!$A$2:$A$1001=B1820)*(الإجازات!$D$2:$D$1001&lt;=A1820)*(الإجازات!$E$2:$E$1001&gt;=A1820)*(الإجازات!$G$2:$G$1001="مقبولة")),الإجازات!$C$2:$C$1001)))</f>
        <v/>
      </c>
      <c r="O1820" s="17"/>
      <c r="P1820" s="23" t="str">
        <f aca="false">IF(B1820="","",IF(ISNA(MATCH(B1820,الموظفين!$A$2:$A$501,0)),"⚠ كود غير موجود",IF(O1820&lt;&gt;"",O1820,IF(N1820&lt;&gt;"",N1820,IF(H1820="",IF(AND(A1820&lt;&gt;"",WEEKDAY(A1820)=الإعدادات!$B$11),"راحة أسبوعية","غائب"),IF(I1820="","بدون انصراف",IF(N(K1820)&gt;0,"متأخر","حاضر")))))))</f>
        <v/>
      </c>
      <c r="Q1820" s="24" t="str">
        <f aca="false">IF(B1820="","",IF(OR(P1820="غائب",P1820="غياب",P1820="إجازة بدون راتب"),IFERROR(VLOOKUP(B1820,الموظفين!$A$2:$J$501,8,FALSE()),0),0))</f>
        <v/>
      </c>
      <c r="R1820" s="24" t="str">
        <f aca="false">IF(B1820="","",ROUND((N(K1820)+N(L1820))/60*IFERROR(VLOOKUP(B1820,الموظفين!$A$2:$J$501,8,FALSE()),0)/الإعدادات!$B$6*الإعدادات!$B$9,2))</f>
        <v/>
      </c>
      <c r="S1820" s="24" t="str">
        <f aca="false">IF(OR(B1820="",M1820=""),"",ROUND(M1820/60*IFERROR(VLOOKUP(B1820,الموظفين!$A$2:$J$501,9,FALSE()),0),2))</f>
        <v/>
      </c>
      <c r="T1820" s="17"/>
      <c r="U1820" s="23" t="str">
        <f aca="false">IF(OR(A1820="",B1820=""),"",A1820&amp;"|"&amp;B1820)</f>
        <v/>
      </c>
    </row>
    <row r="1821" customFormat="false" ht="15" hidden="false" customHeight="false" outlineLevel="0" collapsed="false">
      <c r="A1821" s="16"/>
      <c r="B1821" s="17"/>
      <c r="C1821" s="18" t="str">
        <f aca="false">IF($B1821="","",IFERROR(VLOOKUP($B1821,الموظفين!$A$2:$J$501,2,FALSE())&amp;"","⚠ كود غير موجود"))</f>
        <v/>
      </c>
      <c r="D1821" s="18" t="str">
        <f aca="false">IF($B1821="","",IFERROR(VLOOKUP($B1821,الموظفين!$A$2:$J$501,3,FALSE())&amp;"",""))</f>
        <v/>
      </c>
      <c r="E1821" s="18" t="str">
        <f aca="false">IF($B1821="","",IFERROR(VLOOKUP($B1821,الموظفين!$A$2:$J$501,5,FALSE())&amp;"",""))</f>
        <v/>
      </c>
      <c r="F1821" s="19" t="str">
        <f aca="false">IF($B1821="","",IFERROR(VLOOKUP($B1821,الموظفين!$A$2:$J$501,6,FALSE()),""))</f>
        <v/>
      </c>
      <c r="G1821" s="19" t="str">
        <f aca="false">IF($B1821="","",IFERROR(VLOOKUP($B1821,الموظفين!$A$2:$J$501,7,FALSE()),""))</f>
        <v/>
      </c>
      <c r="H1821" s="20"/>
      <c r="I1821" s="20"/>
      <c r="J1821" s="21" t="str">
        <f aca="false">IF(OR(H1821="",I1821=""),"",ROUND(MOD(I1821-H1821,1)*24,2))</f>
        <v/>
      </c>
      <c r="K1821" s="22" t="str">
        <f aca="false">IF(OR(H1821="",F1821=""),"",IF(ROUND(MAX(0,MOD(H1821-F1821+0.5,1)-0.5)*1440,0)&gt;IFERROR(VLOOKUP(E1821,الورديات!$A$2:$E$21,5,FALSE()),0),ROUND(MAX(0,MOD(H1821-F1821+0.5,1)-0.5)*1440,0),0))</f>
        <v/>
      </c>
      <c r="L1821" s="22" t="str">
        <f aca="false">IF(OR(I1821="",G1821=""),"",ROUND(MAX(0,MOD(G1821-I1821+0.5,1)-0.5)*1440,0))</f>
        <v/>
      </c>
      <c r="M1821" s="22" t="str">
        <f aca="false">IF(OR(I1821="",G1821=""),"",IF(ROUND(MAX(0,MOD(I1821-G1821+0.5,1)-0.5)*1440,0)&gt;=الإعدادات!$B$8,ROUND(MAX(0,MOD(I1821-G1821+0.5,1)-0.5)*1440,0),0))</f>
        <v/>
      </c>
      <c r="N1821" s="18" t="str">
        <f aca="false">IF(OR(A1821="",B1821=""),"",IF(COUNTIFS(الإجازات!$A$2:$A$1001,B1821,الإجازات!$D$2:$D$1001,"&lt;="&amp;A1821,الإجازات!$E$2:$E$1001,"&gt;="&amp;A1821,الإجازات!$G$2:$G$1001,"مقبولة")=0,"",LOOKUP(2,1/((الإجازات!$A$2:$A$1001=B1821)*(الإجازات!$D$2:$D$1001&lt;=A1821)*(الإجازات!$E$2:$E$1001&gt;=A1821)*(الإجازات!$G$2:$G$1001="مقبولة")),الإجازات!$C$2:$C$1001)))</f>
        <v/>
      </c>
      <c r="O1821" s="17"/>
      <c r="P1821" s="23" t="str">
        <f aca="false">IF(B1821="","",IF(ISNA(MATCH(B1821,الموظفين!$A$2:$A$501,0)),"⚠ كود غير موجود",IF(O1821&lt;&gt;"",O1821,IF(N1821&lt;&gt;"",N1821,IF(H1821="",IF(AND(A1821&lt;&gt;"",WEEKDAY(A1821)=الإعدادات!$B$11),"راحة أسبوعية","غائب"),IF(I1821="","بدون انصراف",IF(N(K1821)&gt;0,"متأخر","حاضر")))))))</f>
        <v/>
      </c>
      <c r="Q1821" s="24" t="str">
        <f aca="false">IF(B1821="","",IF(OR(P1821="غائب",P1821="غياب",P1821="إجازة بدون راتب"),IFERROR(VLOOKUP(B1821,الموظفين!$A$2:$J$501,8,FALSE()),0),0))</f>
        <v/>
      </c>
      <c r="R1821" s="24" t="str">
        <f aca="false">IF(B1821="","",ROUND((N(K1821)+N(L1821))/60*IFERROR(VLOOKUP(B1821,الموظفين!$A$2:$J$501,8,FALSE()),0)/الإعدادات!$B$6*الإعدادات!$B$9,2))</f>
        <v/>
      </c>
      <c r="S1821" s="24" t="str">
        <f aca="false">IF(OR(B1821="",M1821=""),"",ROUND(M1821/60*IFERROR(VLOOKUP(B1821,الموظفين!$A$2:$J$501,9,FALSE()),0),2))</f>
        <v/>
      </c>
      <c r="T1821" s="17"/>
      <c r="U1821" s="23" t="str">
        <f aca="false">IF(OR(A1821="",B1821=""),"",A1821&amp;"|"&amp;B1821)</f>
        <v/>
      </c>
    </row>
    <row r="1822" customFormat="false" ht="15" hidden="false" customHeight="false" outlineLevel="0" collapsed="false">
      <c r="A1822" s="16"/>
      <c r="B1822" s="17"/>
      <c r="C1822" s="18" t="str">
        <f aca="false">IF($B1822="","",IFERROR(VLOOKUP($B1822,الموظفين!$A$2:$J$501,2,FALSE())&amp;"","⚠ كود غير موجود"))</f>
        <v/>
      </c>
      <c r="D1822" s="18" t="str">
        <f aca="false">IF($B1822="","",IFERROR(VLOOKUP($B1822,الموظفين!$A$2:$J$501,3,FALSE())&amp;"",""))</f>
        <v/>
      </c>
      <c r="E1822" s="18" t="str">
        <f aca="false">IF($B1822="","",IFERROR(VLOOKUP($B1822,الموظفين!$A$2:$J$501,5,FALSE())&amp;"",""))</f>
        <v/>
      </c>
      <c r="F1822" s="19" t="str">
        <f aca="false">IF($B1822="","",IFERROR(VLOOKUP($B1822,الموظفين!$A$2:$J$501,6,FALSE()),""))</f>
        <v/>
      </c>
      <c r="G1822" s="19" t="str">
        <f aca="false">IF($B1822="","",IFERROR(VLOOKUP($B1822,الموظفين!$A$2:$J$501,7,FALSE()),""))</f>
        <v/>
      </c>
      <c r="H1822" s="20"/>
      <c r="I1822" s="20"/>
      <c r="J1822" s="21" t="str">
        <f aca="false">IF(OR(H1822="",I1822=""),"",ROUND(MOD(I1822-H1822,1)*24,2))</f>
        <v/>
      </c>
      <c r="K1822" s="22" t="str">
        <f aca="false">IF(OR(H1822="",F1822=""),"",IF(ROUND(MAX(0,MOD(H1822-F1822+0.5,1)-0.5)*1440,0)&gt;IFERROR(VLOOKUP(E1822,الورديات!$A$2:$E$21,5,FALSE()),0),ROUND(MAX(0,MOD(H1822-F1822+0.5,1)-0.5)*1440,0),0))</f>
        <v/>
      </c>
      <c r="L1822" s="22" t="str">
        <f aca="false">IF(OR(I1822="",G1822=""),"",ROUND(MAX(0,MOD(G1822-I1822+0.5,1)-0.5)*1440,0))</f>
        <v/>
      </c>
      <c r="M1822" s="22" t="str">
        <f aca="false">IF(OR(I1822="",G1822=""),"",IF(ROUND(MAX(0,MOD(I1822-G1822+0.5,1)-0.5)*1440,0)&gt;=الإعدادات!$B$8,ROUND(MAX(0,MOD(I1822-G1822+0.5,1)-0.5)*1440,0),0))</f>
        <v/>
      </c>
      <c r="N1822" s="18" t="str">
        <f aca="false">IF(OR(A1822="",B1822=""),"",IF(COUNTIFS(الإجازات!$A$2:$A$1001,B1822,الإجازات!$D$2:$D$1001,"&lt;="&amp;A1822,الإجازات!$E$2:$E$1001,"&gt;="&amp;A1822,الإجازات!$G$2:$G$1001,"مقبولة")=0,"",LOOKUP(2,1/((الإجازات!$A$2:$A$1001=B1822)*(الإجازات!$D$2:$D$1001&lt;=A1822)*(الإجازات!$E$2:$E$1001&gt;=A1822)*(الإجازات!$G$2:$G$1001="مقبولة")),الإجازات!$C$2:$C$1001)))</f>
        <v/>
      </c>
      <c r="O1822" s="17"/>
      <c r="P1822" s="23" t="str">
        <f aca="false">IF(B1822="","",IF(ISNA(MATCH(B1822,الموظفين!$A$2:$A$501,0)),"⚠ كود غير موجود",IF(O1822&lt;&gt;"",O1822,IF(N1822&lt;&gt;"",N1822,IF(H1822="",IF(AND(A1822&lt;&gt;"",WEEKDAY(A1822)=الإعدادات!$B$11),"راحة أسبوعية","غائب"),IF(I1822="","بدون انصراف",IF(N(K1822)&gt;0,"متأخر","حاضر")))))))</f>
        <v/>
      </c>
      <c r="Q1822" s="24" t="str">
        <f aca="false">IF(B1822="","",IF(OR(P1822="غائب",P1822="غياب",P1822="إجازة بدون راتب"),IFERROR(VLOOKUP(B1822,الموظفين!$A$2:$J$501,8,FALSE()),0),0))</f>
        <v/>
      </c>
      <c r="R1822" s="24" t="str">
        <f aca="false">IF(B1822="","",ROUND((N(K1822)+N(L1822))/60*IFERROR(VLOOKUP(B1822,الموظفين!$A$2:$J$501,8,FALSE()),0)/الإعدادات!$B$6*الإعدادات!$B$9,2))</f>
        <v/>
      </c>
      <c r="S1822" s="24" t="str">
        <f aca="false">IF(OR(B1822="",M1822=""),"",ROUND(M1822/60*IFERROR(VLOOKUP(B1822,الموظفين!$A$2:$J$501,9,FALSE()),0),2))</f>
        <v/>
      </c>
      <c r="T1822" s="17"/>
      <c r="U1822" s="23" t="str">
        <f aca="false">IF(OR(A1822="",B1822=""),"",A1822&amp;"|"&amp;B1822)</f>
        <v/>
      </c>
    </row>
    <row r="1823" customFormat="false" ht="15" hidden="false" customHeight="false" outlineLevel="0" collapsed="false">
      <c r="A1823" s="16"/>
      <c r="B1823" s="17"/>
      <c r="C1823" s="18" t="str">
        <f aca="false">IF($B1823="","",IFERROR(VLOOKUP($B1823,الموظفين!$A$2:$J$501,2,FALSE())&amp;"","⚠ كود غير موجود"))</f>
        <v/>
      </c>
      <c r="D1823" s="18" t="str">
        <f aca="false">IF($B1823="","",IFERROR(VLOOKUP($B1823,الموظفين!$A$2:$J$501,3,FALSE())&amp;"",""))</f>
        <v/>
      </c>
      <c r="E1823" s="18" t="str">
        <f aca="false">IF($B1823="","",IFERROR(VLOOKUP($B1823,الموظفين!$A$2:$J$501,5,FALSE())&amp;"",""))</f>
        <v/>
      </c>
      <c r="F1823" s="19" t="str">
        <f aca="false">IF($B1823="","",IFERROR(VLOOKUP($B1823,الموظفين!$A$2:$J$501,6,FALSE()),""))</f>
        <v/>
      </c>
      <c r="G1823" s="19" t="str">
        <f aca="false">IF($B1823="","",IFERROR(VLOOKUP($B1823,الموظفين!$A$2:$J$501,7,FALSE()),""))</f>
        <v/>
      </c>
      <c r="H1823" s="20"/>
      <c r="I1823" s="20"/>
      <c r="J1823" s="21" t="str">
        <f aca="false">IF(OR(H1823="",I1823=""),"",ROUND(MOD(I1823-H1823,1)*24,2))</f>
        <v/>
      </c>
      <c r="K1823" s="22" t="str">
        <f aca="false">IF(OR(H1823="",F1823=""),"",IF(ROUND(MAX(0,MOD(H1823-F1823+0.5,1)-0.5)*1440,0)&gt;IFERROR(VLOOKUP(E1823,الورديات!$A$2:$E$21,5,FALSE()),0),ROUND(MAX(0,MOD(H1823-F1823+0.5,1)-0.5)*1440,0),0))</f>
        <v/>
      </c>
      <c r="L1823" s="22" t="str">
        <f aca="false">IF(OR(I1823="",G1823=""),"",ROUND(MAX(0,MOD(G1823-I1823+0.5,1)-0.5)*1440,0))</f>
        <v/>
      </c>
      <c r="M1823" s="22" t="str">
        <f aca="false">IF(OR(I1823="",G1823=""),"",IF(ROUND(MAX(0,MOD(I1823-G1823+0.5,1)-0.5)*1440,0)&gt;=الإعدادات!$B$8,ROUND(MAX(0,MOD(I1823-G1823+0.5,1)-0.5)*1440,0),0))</f>
        <v/>
      </c>
      <c r="N1823" s="18" t="str">
        <f aca="false">IF(OR(A1823="",B1823=""),"",IF(COUNTIFS(الإجازات!$A$2:$A$1001,B1823,الإجازات!$D$2:$D$1001,"&lt;="&amp;A1823,الإجازات!$E$2:$E$1001,"&gt;="&amp;A1823,الإجازات!$G$2:$G$1001,"مقبولة")=0,"",LOOKUP(2,1/((الإجازات!$A$2:$A$1001=B1823)*(الإجازات!$D$2:$D$1001&lt;=A1823)*(الإجازات!$E$2:$E$1001&gt;=A1823)*(الإجازات!$G$2:$G$1001="مقبولة")),الإجازات!$C$2:$C$1001)))</f>
        <v/>
      </c>
      <c r="O1823" s="17"/>
      <c r="P1823" s="23" t="str">
        <f aca="false">IF(B1823="","",IF(ISNA(MATCH(B1823,الموظفين!$A$2:$A$501,0)),"⚠ كود غير موجود",IF(O1823&lt;&gt;"",O1823,IF(N1823&lt;&gt;"",N1823,IF(H1823="",IF(AND(A1823&lt;&gt;"",WEEKDAY(A1823)=الإعدادات!$B$11),"راحة أسبوعية","غائب"),IF(I1823="","بدون انصراف",IF(N(K1823)&gt;0,"متأخر","حاضر")))))))</f>
        <v/>
      </c>
      <c r="Q1823" s="24" t="str">
        <f aca="false">IF(B1823="","",IF(OR(P1823="غائب",P1823="غياب",P1823="إجازة بدون راتب"),IFERROR(VLOOKUP(B1823,الموظفين!$A$2:$J$501,8,FALSE()),0),0))</f>
        <v/>
      </c>
      <c r="R1823" s="24" t="str">
        <f aca="false">IF(B1823="","",ROUND((N(K1823)+N(L1823))/60*IFERROR(VLOOKUP(B1823,الموظفين!$A$2:$J$501,8,FALSE()),0)/الإعدادات!$B$6*الإعدادات!$B$9,2))</f>
        <v/>
      </c>
      <c r="S1823" s="24" t="str">
        <f aca="false">IF(OR(B1823="",M1823=""),"",ROUND(M1823/60*IFERROR(VLOOKUP(B1823,الموظفين!$A$2:$J$501,9,FALSE()),0),2))</f>
        <v/>
      </c>
      <c r="T1823" s="17"/>
      <c r="U1823" s="23" t="str">
        <f aca="false">IF(OR(A1823="",B1823=""),"",A1823&amp;"|"&amp;B1823)</f>
        <v/>
      </c>
    </row>
    <row r="1824" customFormat="false" ht="15" hidden="false" customHeight="false" outlineLevel="0" collapsed="false">
      <c r="A1824" s="16"/>
      <c r="B1824" s="17"/>
      <c r="C1824" s="18" t="str">
        <f aca="false">IF($B1824="","",IFERROR(VLOOKUP($B1824,الموظفين!$A$2:$J$501,2,FALSE())&amp;"","⚠ كود غير موجود"))</f>
        <v/>
      </c>
      <c r="D1824" s="18" t="str">
        <f aca="false">IF($B1824="","",IFERROR(VLOOKUP($B1824,الموظفين!$A$2:$J$501,3,FALSE())&amp;"",""))</f>
        <v/>
      </c>
      <c r="E1824" s="18" t="str">
        <f aca="false">IF($B1824="","",IFERROR(VLOOKUP($B1824,الموظفين!$A$2:$J$501,5,FALSE())&amp;"",""))</f>
        <v/>
      </c>
      <c r="F1824" s="19" t="str">
        <f aca="false">IF($B1824="","",IFERROR(VLOOKUP($B1824,الموظفين!$A$2:$J$501,6,FALSE()),""))</f>
        <v/>
      </c>
      <c r="G1824" s="19" t="str">
        <f aca="false">IF($B1824="","",IFERROR(VLOOKUP($B1824,الموظفين!$A$2:$J$501,7,FALSE()),""))</f>
        <v/>
      </c>
      <c r="H1824" s="20"/>
      <c r="I1824" s="20"/>
      <c r="J1824" s="21" t="str">
        <f aca="false">IF(OR(H1824="",I1824=""),"",ROUND(MOD(I1824-H1824,1)*24,2))</f>
        <v/>
      </c>
      <c r="K1824" s="22" t="str">
        <f aca="false">IF(OR(H1824="",F1824=""),"",IF(ROUND(MAX(0,MOD(H1824-F1824+0.5,1)-0.5)*1440,0)&gt;IFERROR(VLOOKUP(E1824,الورديات!$A$2:$E$21,5,FALSE()),0),ROUND(MAX(0,MOD(H1824-F1824+0.5,1)-0.5)*1440,0),0))</f>
        <v/>
      </c>
      <c r="L1824" s="22" t="str">
        <f aca="false">IF(OR(I1824="",G1824=""),"",ROUND(MAX(0,MOD(G1824-I1824+0.5,1)-0.5)*1440,0))</f>
        <v/>
      </c>
      <c r="M1824" s="22" t="str">
        <f aca="false">IF(OR(I1824="",G1824=""),"",IF(ROUND(MAX(0,MOD(I1824-G1824+0.5,1)-0.5)*1440,0)&gt;=الإعدادات!$B$8,ROUND(MAX(0,MOD(I1824-G1824+0.5,1)-0.5)*1440,0),0))</f>
        <v/>
      </c>
      <c r="N1824" s="18" t="str">
        <f aca="false">IF(OR(A1824="",B1824=""),"",IF(COUNTIFS(الإجازات!$A$2:$A$1001,B1824,الإجازات!$D$2:$D$1001,"&lt;="&amp;A1824,الإجازات!$E$2:$E$1001,"&gt;="&amp;A1824,الإجازات!$G$2:$G$1001,"مقبولة")=0,"",LOOKUP(2,1/((الإجازات!$A$2:$A$1001=B1824)*(الإجازات!$D$2:$D$1001&lt;=A1824)*(الإجازات!$E$2:$E$1001&gt;=A1824)*(الإجازات!$G$2:$G$1001="مقبولة")),الإجازات!$C$2:$C$1001)))</f>
        <v/>
      </c>
      <c r="O1824" s="17"/>
      <c r="P1824" s="23" t="str">
        <f aca="false">IF(B1824="","",IF(ISNA(MATCH(B1824,الموظفين!$A$2:$A$501,0)),"⚠ كود غير موجود",IF(O1824&lt;&gt;"",O1824,IF(N1824&lt;&gt;"",N1824,IF(H1824="",IF(AND(A1824&lt;&gt;"",WEEKDAY(A1824)=الإعدادات!$B$11),"راحة أسبوعية","غائب"),IF(I1824="","بدون انصراف",IF(N(K1824)&gt;0,"متأخر","حاضر")))))))</f>
        <v/>
      </c>
      <c r="Q1824" s="24" t="str">
        <f aca="false">IF(B1824="","",IF(OR(P1824="غائب",P1824="غياب",P1824="إجازة بدون راتب"),IFERROR(VLOOKUP(B1824,الموظفين!$A$2:$J$501,8,FALSE()),0),0))</f>
        <v/>
      </c>
      <c r="R1824" s="24" t="str">
        <f aca="false">IF(B1824="","",ROUND((N(K1824)+N(L1824))/60*IFERROR(VLOOKUP(B1824,الموظفين!$A$2:$J$501,8,FALSE()),0)/الإعدادات!$B$6*الإعدادات!$B$9,2))</f>
        <v/>
      </c>
      <c r="S1824" s="24" t="str">
        <f aca="false">IF(OR(B1824="",M1824=""),"",ROUND(M1824/60*IFERROR(VLOOKUP(B1824,الموظفين!$A$2:$J$501,9,FALSE()),0),2))</f>
        <v/>
      </c>
      <c r="T1824" s="17"/>
      <c r="U1824" s="23" t="str">
        <f aca="false">IF(OR(A1824="",B1824=""),"",A1824&amp;"|"&amp;B1824)</f>
        <v/>
      </c>
    </row>
    <row r="1825" customFormat="false" ht="15" hidden="false" customHeight="false" outlineLevel="0" collapsed="false">
      <c r="A1825" s="16"/>
      <c r="B1825" s="17"/>
      <c r="C1825" s="18" t="str">
        <f aca="false">IF($B1825="","",IFERROR(VLOOKUP($B1825,الموظفين!$A$2:$J$501,2,FALSE())&amp;"","⚠ كود غير موجود"))</f>
        <v/>
      </c>
      <c r="D1825" s="18" t="str">
        <f aca="false">IF($B1825="","",IFERROR(VLOOKUP($B1825,الموظفين!$A$2:$J$501,3,FALSE())&amp;"",""))</f>
        <v/>
      </c>
      <c r="E1825" s="18" t="str">
        <f aca="false">IF($B1825="","",IFERROR(VLOOKUP($B1825,الموظفين!$A$2:$J$501,5,FALSE())&amp;"",""))</f>
        <v/>
      </c>
      <c r="F1825" s="19" t="str">
        <f aca="false">IF($B1825="","",IFERROR(VLOOKUP($B1825,الموظفين!$A$2:$J$501,6,FALSE()),""))</f>
        <v/>
      </c>
      <c r="G1825" s="19" t="str">
        <f aca="false">IF($B1825="","",IFERROR(VLOOKUP($B1825,الموظفين!$A$2:$J$501,7,FALSE()),""))</f>
        <v/>
      </c>
      <c r="H1825" s="20"/>
      <c r="I1825" s="20"/>
      <c r="J1825" s="21" t="str">
        <f aca="false">IF(OR(H1825="",I1825=""),"",ROUND(MOD(I1825-H1825,1)*24,2))</f>
        <v/>
      </c>
      <c r="K1825" s="22" t="str">
        <f aca="false">IF(OR(H1825="",F1825=""),"",IF(ROUND(MAX(0,MOD(H1825-F1825+0.5,1)-0.5)*1440,0)&gt;IFERROR(VLOOKUP(E1825,الورديات!$A$2:$E$21,5,FALSE()),0),ROUND(MAX(0,MOD(H1825-F1825+0.5,1)-0.5)*1440,0),0))</f>
        <v/>
      </c>
      <c r="L1825" s="22" t="str">
        <f aca="false">IF(OR(I1825="",G1825=""),"",ROUND(MAX(0,MOD(G1825-I1825+0.5,1)-0.5)*1440,0))</f>
        <v/>
      </c>
      <c r="M1825" s="22" t="str">
        <f aca="false">IF(OR(I1825="",G1825=""),"",IF(ROUND(MAX(0,MOD(I1825-G1825+0.5,1)-0.5)*1440,0)&gt;=الإعدادات!$B$8,ROUND(MAX(0,MOD(I1825-G1825+0.5,1)-0.5)*1440,0),0))</f>
        <v/>
      </c>
      <c r="N1825" s="18" t="str">
        <f aca="false">IF(OR(A1825="",B1825=""),"",IF(COUNTIFS(الإجازات!$A$2:$A$1001,B1825,الإجازات!$D$2:$D$1001,"&lt;="&amp;A1825,الإجازات!$E$2:$E$1001,"&gt;="&amp;A1825,الإجازات!$G$2:$G$1001,"مقبولة")=0,"",LOOKUP(2,1/((الإجازات!$A$2:$A$1001=B1825)*(الإجازات!$D$2:$D$1001&lt;=A1825)*(الإجازات!$E$2:$E$1001&gt;=A1825)*(الإجازات!$G$2:$G$1001="مقبولة")),الإجازات!$C$2:$C$1001)))</f>
        <v/>
      </c>
      <c r="O1825" s="17"/>
      <c r="P1825" s="23" t="str">
        <f aca="false">IF(B1825="","",IF(ISNA(MATCH(B1825,الموظفين!$A$2:$A$501,0)),"⚠ كود غير موجود",IF(O1825&lt;&gt;"",O1825,IF(N1825&lt;&gt;"",N1825,IF(H1825="",IF(AND(A1825&lt;&gt;"",WEEKDAY(A1825)=الإعدادات!$B$11),"راحة أسبوعية","غائب"),IF(I1825="","بدون انصراف",IF(N(K1825)&gt;0,"متأخر","حاضر")))))))</f>
        <v/>
      </c>
      <c r="Q1825" s="24" t="str">
        <f aca="false">IF(B1825="","",IF(OR(P1825="غائب",P1825="غياب",P1825="إجازة بدون راتب"),IFERROR(VLOOKUP(B1825,الموظفين!$A$2:$J$501,8,FALSE()),0),0))</f>
        <v/>
      </c>
      <c r="R1825" s="24" t="str">
        <f aca="false">IF(B1825="","",ROUND((N(K1825)+N(L1825))/60*IFERROR(VLOOKUP(B1825,الموظفين!$A$2:$J$501,8,FALSE()),0)/الإعدادات!$B$6*الإعدادات!$B$9,2))</f>
        <v/>
      </c>
      <c r="S1825" s="24" t="str">
        <f aca="false">IF(OR(B1825="",M1825=""),"",ROUND(M1825/60*IFERROR(VLOOKUP(B1825,الموظفين!$A$2:$J$501,9,FALSE()),0),2))</f>
        <v/>
      </c>
      <c r="T1825" s="17"/>
      <c r="U1825" s="23" t="str">
        <f aca="false">IF(OR(A1825="",B1825=""),"",A1825&amp;"|"&amp;B1825)</f>
        <v/>
      </c>
    </row>
    <row r="1826" customFormat="false" ht="15" hidden="false" customHeight="false" outlineLevel="0" collapsed="false">
      <c r="A1826" s="16"/>
      <c r="B1826" s="17"/>
      <c r="C1826" s="18" t="str">
        <f aca="false">IF($B1826="","",IFERROR(VLOOKUP($B1826,الموظفين!$A$2:$J$501,2,FALSE())&amp;"","⚠ كود غير موجود"))</f>
        <v/>
      </c>
      <c r="D1826" s="18" t="str">
        <f aca="false">IF($B1826="","",IFERROR(VLOOKUP($B1826,الموظفين!$A$2:$J$501,3,FALSE())&amp;"",""))</f>
        <v/>
      </c>
      <c r="E1826" s="18" t="str">
        <f aca="false">IF($B1826="","",IFERROR(VLOOKUP($B1826,الموظفين!$A$2:$J$501,5,FALSE())&amp;"",""))</f>
        <v/>
      </c>
      <c r="F1826" s="19" t="str">
        <f aca="false">IF($B1826="","",IFERROR(VLOOKUP($B1826,الموظفين!$A$2:$J$501,6,FALSE()),""))</f>
        <v/>
      </c>
      <c r="G1826" s="19" t="str">
        <f aca="false">IF($B1826="","",IFERROR(VLOOKUP($B1826,الموظفين!$A$2:$J$501,7,FALSE()),""))</f>
        <v/>
      </c>
      <c r="H1826" s="20"/>
      <c r="I1826" s="20"/>
      <c r="J1826" s="21" t="str">
        <f aca="false">IF(OR(H1826="",I1826=""),"",ROUND(MOD(I1826-H1826,1)*24,2))</f>
        <v/>
      </c>
      <c r="K1826" s="22" t="str">
        <f aca="false">IF(OR(H1826="",F1826=""),"",IF(ROUND(MAX(0,MOD(H1826-F1826+0.5,1)-0.5)*1440,0)&gt;IFERROR(VLOOKUP(E1826,الورديات!$A$2:$E$21,5,FALSE()),0),ROUND(MAX(0,MOD(H1826-F1826+0.5,1)-0.5)*1440,0),0))</f>
        <v/>
      </c>
      <c r="L1826" s="22" t="str">
        <f aca="false">IF(OR(I1826="",G1826=""),"",ROUND(MAX(0,MOD(G1826-I1826+0.5,1)-0.5)*1440,0))</f>
        <v/>
      </c>
      <c r="M1826" s="22" t="str">
        <f aca="false">IF(OR(I1826="",G1826=""),"",IF(ROUND(MAX(0,MOD(I1826-G1826+0.5,1)-0.5)*1440,0)&gt;=الإعدادات!$B$8,ROUND(MAX(0,MOD(I1826-G1826+0.5,1)-0.5)*1440,0),0))</f>
        <v/>
      </c>
      <c r="N1826" s="18" t="str">
        <f aca="false">IF(OR(A1826="",B1826=""),"",IF(COUNTIFS(الإجازات!$A$2:$A$1001,B1826,الإجازات!$D$2:$D$1001,"&lt;="&amp;A1826,الإجازات!$E$2:$E$1001,"&gt;="&amp;A1826,الإجازات!$G$2:$G$1001,"مقبولة")=0,"",LOOKUP(2,1/((الإجازات!$A$2:$A$1001=B1826)*(الإجازات!$D$2:$D$1001&lt;=A1826)*(الإجازات!$E$2:$E$1001&gt;=A1826)*(الإجازات!$G$2:$G$1001="مقبولة")),الإجازات!$C$2:$C$1001)))</f>
        <v/>
      </c>
      <c r="O1826" s="17"/>
      <c r="P1826" s="23" t="str">
        <f aca="false">IF(B1826="","",IF(ISNA(MATCH(B1826,الموظفين!$A$2:$A$501,0)),"⚠ كود غير موجود",IF(O1826&lt;&gt;"",O1826,IF(N1826&lt;&gt;"",N1826,IF(H1826="",IF(AND(A1826&lt;&gt;"",WEEKDAY(A1826)=الإعدادات!$B$11),"راحة أسبوعية","غائب"),IF(I1826="","بدون انصراف",IF(N(K1826)&gt;0,"متأخر","حاضر")))))))</f>
        <v/>
      </c>
      <c r="Q1826" s="24" t="str">
        <f aca="false">IF(B1826="","",IF(OR(P1826="غائب",P1826="غياب",P1826="إجازة بدون راتب"),IFERROR(VLOOKUP(B1826,الموظفين!$A$2:$J$501,8,FALSE()),0),0))</f>
        <v/>
      </c>
      <c r="R1826" s="24" t="str">
        <f aca="false">IF(B1826="","",ROUND((N(K1826)+N(L1826))/60*IFERROR(VLOOKUP(B1826,الموظفين!$A$2:$J$501,8,FALSE()),0)/الإعدادات!$B$6*الإعدادات!$B$9,2))</f>
        <v/>
      </c>
      <c r="S1826" s="24" t="str">
        <f aca="false">IF(OR(B1826="",M1826=""),"",ROUND(M1826/60*IFERROR(VLOOKUP(B1826,الموظفين!$A$2:$J$501,9,FALSE()),0),2))</f>
        <v/>
      </c>
      <c r="T1826" s="17"/>
      <c r="U1826" s="23" t="str">
        <f aca="false">IF(OR(A1826="",B1826=""),"",A1826&amp;"|"&amp;B1826)</f>
        <v/>
      </c>
    </row>
    <row r="1827" customFormat="false" ht="15" hidden="false" customHeight="false" outlineLevel="0" collapsed="false">
      <c r="A1827" s="16"/>
      <c r="B1827" s="17"/>
      <c r="C1827" s="18" t="str">
        <f aca="false">IF($B1827="","",IFERROR(VLOOKUP($B1827,الموظفين!$A$2:$J$501,2,FALSE())&amp;"","⚠ كود غير موجود"))</f>
        <v/>
      </c>
      <c r="D1827" s="18" t="str">
        <f aca="false">IF($B1827="","",IFERROR(VLOOKUP($B1827,الموظفين!$A$2:$J$501,3,FALSE())&amp;"",""))</f>
        <v/>
      </c>
      <c r="E1827" s="18" t="str">
        <f aca="false">IF($B1827="","",IFERROR(VLOOKUP($B1827,الموظفين!$A$2:$J$501,5,FALSE())&amp;"",""))</f>
        <v/>
      </c>
      <c r="F1827" s="19" t="str">
        <f aca="false">IF($B1827="","",IFERROR(VLOOKUP($B1827,الموظفين!$A$2:$J$501,6,FALSE()),""))</f>
        <v/>
      </c>
      <c r="G1827" s="19" t="str">
        <f aca="false">IF($B1827="","",IFERROR(VLOOKUP($B1827,الموظفين!$A$2:$J$501,7,FALSE()),""))</f>
        <v/>
      </c>
      <c r="H1827" s="20"/>
      <c r="I1827" s="20"/>
      <c r="J1827" s="21" t="str">
        <f aca="false">IF(OR(H1827="",I1827=""),"",ROUND(MOD(I1827-H1827,1)*24,2))</f>
        <v/>
      </c>
      <c r="K1827" s="22" t="str">
        <f aca="false">IF(OR(H1827="",F1827=""),"",IF(ROUND(MAX(0,MOD(H1827-F1827+0.5,1)-0.5)*1440,0)&gt;IFERROR(VLOOKUP(E1827,الورديات!$A$2:$E$21,5,FALSE()),0),ROUND(MAX(0,MOD(H1827-F1827+0.5,1)-0.5)*1440,0),0))</f>
        <v/>
      </c>
      <c r="L1827" s="22" t="str">
        <f aca="false">IF(OR(I1827="",G1827=""),"",ROUND(MAX(0,MOD(G1827-I1827+0.5,1)-0.5)*1440,0))</f>
        <v/>
      </c>
      <c r="M1827" s="22" t="str">
        <f aca="false">IF(OR(I1827="",G1827=""),"",IF(ROUND(MAX(0,MOD(I1827-G1827+0.5,1)-0.5)*1440,0)&gt;=الإعدادات!$B$8,ROUND(MAX(0,MOD(I1827-G1827+0.5,1)-0.5)*1440,0),0))</f>
        <v/>
      </c>
      <c r="N1827" s="18" t="str">
        <f aca="false">IF(OR(A1827="",B1827=""),"",IF(COUNTIFS(الإجازات!$A$2:$A$1001,B1827,الإجازات!$D$2:$D$1001,"&lt;="&amp;A1827,الإجازات!$E$2:$E$1001,"&gt;="&amp;A1827,الإجازات!$G$2:$G$1001,"مقبولة")=0,"",LOOKUP(2,1/((الإجازات!$A$2:$A$1001=B1827)*(الإجازات!$D$2:$D$1001&lt;=A1827)*(الإجازات!$E$2:$E$1001&gt;=A1827)*(الإجازات!$G$2:$G$1001="مقبولة")),الإجازات!$C$2:$C$1001)))</f>
        <v/>
      </c>
      <c r="O1827" s="17"/>
      <c r="P1827" s="23" t="str">
        <f aca="false">IF(B1827="","",IF(ISNA(MATCH(B1827,الموظفين!$A$2:$A$501,0)),"⚠ كود غير موجود",IF(O1827&lt;&gt;"",O1827,IF(N1827&lt;&gt;"",N1827,IF(H1827="",IF(AND(A1827&lt;&gt;"",WEEKDAY(A1827)=الإعدادات!$B$11),"راحة أسبوعية","غائب"),IF(I1827="","بدون انصراف",IF(N(K1827)&gt;0,"متأخر","حاضر")))))))</f>
        <v/>
      </c>
      <c r="Q1827" s="24" t="str">
        <f aca="false">IF(B1827="","",IF(OR(P1827="غائب",P1827="غياب",P1827="إجازة بدون راتب"),IFERROR(VLOOKUP(B1827,الموظفين!$A$2:$J$501,8,FALSE()),0),0))</f>
        <v/>
      </c>
      <c r="R1827" s="24" t="str">
        <f aca="false">IF(B1827="","",ROUND((N(K1827)+N(L1827))/60*IFERROR(VLOOKUP(B1827,الموظفين!$A$2:$J$501,8,FALSE()),0)/الإعدادات!$B$6*الإعدادات!$B$9,2))</f>
        <v/>
      </c>
      <c r="S1827" s="24" t="str">
        <f aca="false">IF(OR(B1827="",M1827=""),"",ROUND(M1827/60*IFERROR(VLOOKUP(B1827,الموظفين!$A$2:$J$501,9,FALSE()),0),2))</f>
        <v/>
      </c>
      <c r="T1827" s="17"/>
      <c r="U1827" s="23" t="str">
        <f aca="false">IF(OR(A1827="",B1827=""),"",A1827&amp;"|"&amp;B1827)</f>
        <v/>
      </c>
    </row>
    <row r="1828" customFormat="false" ht="15" hidden="false" customHeight="false" outlineLevel="0" collapsed="false">
      <c r="A1828" s="16"/>
      <c r="B1828" s="17"/>
      <c r="C1828" s="18" t="str">
        <f aca="false">IF($B1828="","",IFERROR(VLOOKUP($B1828,الموظفين!$A$2:$J$501,2,FALSE())&amp;"","⚠ كود غير موجود"))</f>
        <v/>
      </c>
      <c r="D1828" s="18" t="str">
        <f aca="false">IF($B1828="","",IFERROR(VLOOKUP($B1828,الموظفين!$A$2:$J$501,3,FALSE())&amp;"",""))</f>
        <v/>
      </c>
      <c r="E1828" s="18" t="str">
        <f aca="false">IF($B1828="","",IFERROR(VLOOKUP($B1828,الموظفين!$A$2:$J$501,5,FALSE())&amp;"",""))</f>
        <v/>
      </c>
      <c r="F1828" s="19" t="str">
        <f aca="false">IF($B1828="","",IFERROR(VLOOKUP($B1828,الموظفين!$A$2:$J$501,6,FALSE()),""))</f>
        <v/>
      </c>
      <c r="G1828" s="19" t="str">
        <f aca="false">IF($B1828="","",IFERROR(VLOOKUP($B1828,الموظفين!$A$2:$J$501,7,FALSE()),""))</f>
        <v/>
      </c>
      <c r="H1828" s="20"/>
      <c r="I1828" s="20"/>
      <c r="J1828" s="21" t="str">
        <f aca="false">IF(OR(H1828="",I1828=""),"",ROUND(MOD(I1828-H1828,1)*24,2))</f>
        <v/>
      </c>
      <c r="K1828" s="22" t="str">
        <f aca="false">IF(OR(H1828="",F1828=""),"",IF(ROUND(MAX(0,MOD(H1828-F1828+0.5,1)-0.5)*1440,0)&gt;IFERROR(VLOOKUP(E1828,الورديات!$A$2:$E$21,5,FALSE()),0),ROUND(MAX(0,MOD(H1828-F1828+0.5,1)-0.5)*1440,0),0))</f>
        <v/>
      </c>
      <c r="L1828" s="22" t="str">
        <f aca="false">IF(OR(I1828="",G1828=""),"",ROUND(MAX(0,MOD(G1828-I1828+0.5,1)-0.5)*1440,0))</f>
        <v/>
      </c>
      <c r="M1828" s="22" t="str">
        <f aca="false">IF(OR(I1828="",G1828=""),"",IF(ROUND(MAX(0,MOD(I1828-G1828+0.5,1)-0.5)*1440,0)&gt;=الإعدادات!$B$8,ROUND(MAX(0,MOD(I1828-G1828+0.5,1)-0.5)*1440,0),0))</f>
        <v/>
      </c>
      <c r="N1828" s="18" t="str">
        <f aca="false">IF(OR(A1828="",B1828=""),"",IF(COUNTIFS(الإجازات!$A$2:$A$1001,B1828,الإجازات!$D$2:$D$1001,"&lt;="&amp;A1828,الإجازات!$E$2:$E$1001,"&gt;="&amp;A1828,الإجازات!$G$2:$G$1001,"مقبولة")=0,"",LOOKUP(2,1/((الإجازات!$A$2:$A$1001=B1828)*(الإجازات!$D$2:$D$1001&lt;=A1828)*(الإجازات!$E$2:$E$1001&gt;=A1828)*(الإجازات!$G$2:$G$1001="مقبولة")),الإجازات!$C$2:$C$1001)))</f>
        <v/>
      </c>
      <c r="O1828" s="17"/>
      <c r="P1828" s="23" t="str">
        <f aca="false">IF(B1828="","",IF(ISNA(MATCH(B1828,الموظفين!$A$2:$A$501,0)),"⚠ كود غير موجود",IF(O1828&lt;&gt;"",O1828,IF(N1828&lt;&gt;"",N1828,IF(H1828="",IF(AND(A1828&lt;&gt;"",WEEKDAY(A1828)=الإعدادات!$B$11),"راحة أسبوعية","غائب"),IF(I1828="","بدون انصراف",IF(N(K1828)&gt;0,"متأخر","حاضر")))))))</f>
        <v/>
      </c>
      <c r="Q1828" s="24" t="str">
        <f aca="false">IF(B1828="","",IF(OR(P1828="غائب",P1828="غياب",P1828="إجازة بدون راتب"),IFERROR(VLOOKUP(B1828,الموظفين!$A$2:$J$501,8,FALSE()),0),0))</f>
        <v/>
      </c>
      <c r="R1828" s="24" t="str">
        <f aca="false">IF(B1828="","",ROUND((N(K1828)+N(L1828))/60*IFERROR(VLOOKUP(B1828,الموظفين!$A$2:$J$501,8,FALSE()),0)/الإعدادات!$B$6*الإعدادات!$B$9,2))</f>
        <v/>
      </c>
      <c r="S1828" s="24" t="str">
        <f aca="false">IF(OR(B1828="",M1828=""),"",ROUND(M1828/60*IFERROR(VLOOKUP(B1828,الموظفين!$A$2:$J$501,9,FALSE()),0),2))</f>
        <v/>
      </c>
      <c r="T1828" s="17"/>
      <c r="U1828" s="23" t="str">
        <f aca="false">IF(OR(A1828="",B1828=""),"",A1828&amp;"|"&amp;B1828)</f>
        <v/>
      </c>
    </row>
    <row r="1829" customFormat="false" ht="15" hidden="false" customHeight="false" outlineLevel="0" collapsed="false">
      <c r="A1829" s="16"/>
      <c r="B1829" s="17"/>
      <c r="C1829" s="18" t="str">
        <f aca="false">IF($B1829="","",IFERROR(VLOOKUP($B1829,الموظفين!$A$2:$J$501,2,FALSE())&amp;"","⚠ كود غير موجود"))</f>
        <v/>
      </c>
      <c r="D1829" s="18" t="str">
        <f aca="false">IF($B1829="","",IFERROR(VLOOKUP($B1829,الموظفين!$A$2:$J$501,3,FALSE())&amp;"",""))</f>
        <v/>
      </c>
      <c r="E1829" s="18" t="str">
        <f aca="false">IF($B1829="","",IFERROR(VLOOKUP($B1829,الموظفين!$A$2:$J$501,5,FALSE())&amp;"",""))</f>
        <v/>
      </c>
      <c r="F1829" s="19" t="str">
        <f aca="false">IF($B1829="","",IFERROR(VLOOKUP($B1829,الموظفين!$A$2:$J$501,6,FALSE()),""))</f>
        <v/>
      </c>
      <c r="G1829" s="19" t="str">
        <f aca="false">IF($B1829="","",IFERROR(VLOOKUP($B1829,الموظفين!$A$2:$J$501,7,FALSE()),""))</f>
        <v/>
      </c>
      <c r="H1829" s="20"/>
      <c r="I1829" s="20"/>
      <c r="J1829" s="21" t="str">
        <f aca="false">IF(OR(H1829="",I1829=""),"",ROUND(MOD(I1829-H1829,1)*24,2))</f>
        <v/>
      </c>
      <c r="K1829" s="22" t="str">
        <f aca="false">IF(OR(H1829="",F1829=""),"",IF(ROUND(MAX(0,MOD(H1829-F1829+0.5,1)-0.5)*1440,0)&gt;IFERROR(VLOOKUP(E1829,الورديات!$A$2:$E$21,5,FALSE()),0),ROUND(MAX(0,MOD(H1829-F1829+0.5,1)-0.5)*1440,0),0))</f>
        <v/>
      </c>
      <c r="L1829" s="22" t="str">
        <f aca="false">IF(OR(I1829="",G1829=""),"",ROUND(MAX(0,MOD(G1829-I1829+0.5,1)-0.5)*1440,0))</f>
        <v/>
      </c>
      <c r="M1829" s="22" t="str">
        <f aca="false">IF(OR(I1829="",G1829=""),"",IF(ROUND(MAX(0,MOD(I1829-G1829+0.5,1)-0.5)*1440,0)&gt;=الإعدادات!$B$8,ROUND(MAX(0,MOD(I1829-G1829+0.5,1)-0.5)*1440,0),0))</f>
        <v/>
      </c>
      <c r="N1829" s="18" t="str">
        <f aca="false">IF(OR(A1829="",B1829=""),"",IF(COUNTIFS(الإجازات!$A$2:$A$1001,B1829,الإجازات!$D$2:$D$1001,"&lt;="&amp;A1829,الإجازات!$E$2:$E$1001,"&gt;="&amp;A1829,الإجازات!$G$2:$G$1001,"مقبولة")=0,"",LOOKUP(2,1/((الإجازات!$A$2:$A$1001=B1829)*(الإجازات!$D$2:$D$1001&lt;=A1829)*(الإجازات!$E$2:$E$1001&gt;=A1829)*(الإجازات!$G$2:$G$1001="مقبولة")),الإجازات!$C$2:$C$1001)))</f>
        <v/>
      </c>
      <c r="O1829" s="17"/>
      <c r="P1829" s="23" t="str">
        <f aca="false">IF(B1829="","",IF(ISNA(MATCH(B1829,الموظفين!$A$2:$A$501,0)),"⚠ كود غير موجود",IF(O1829&lt;&gt;"",O1829,IF(N1829&lt;&gt;"",N1829,IF(H1829="",IF(AND(A1829&lt;&gt;"",WEEKDAY(A1829)=الإعدادات!$B$11),"راحة أسبوعية","غائب"),IF(I1829="","بدون انصراف",IF(N(K1829)&gt;0,"متأخر","حاضر")))))))</f>
        <v/>
      </c>
      <c r="Q1829" s="24" t="str">
        <f aca="false">IF(B1829="","",IF(OR(P1829="غائب",P1829="غياب",P1829="إجازة بدون راتب"),IFERROR(VLOOKUP(B1829,الموظفين!$A$2:$J$501,8,FALSE()),0),0))</f>
        <v/>
      </c>
      <c r="R1829" s="24" t="str">
        <f aca="false">IF(B1829="","",ROUND((N(K1829)+N(L1829))/60*IFERROR(VLOOKUP(B1829,الموظفين!$A$2:$J$501,8,FALSE()),0)/الإعدادات!$B$6*الإعدادات!$B$9,2))</f>
        <v/>
      </c>
      <c r="S1829" s="24" t="str">
        <f aca="false">IF(OR(B1829="",M1829=""),"",ROUND(M1829/60*IFERROR(VLOOKUP(B1829,الموظفين!$A$2:$J$501,9,FALSE()),0),2))</f>
        <v/>
      </c>
      <c r="T1829" s="17"/>
      <c r="U1829" s="23" t="str">
        <f aca="false">IF(OR(A1829="",B1829=""),"",A1829&amp;"|"&amp;B1829)</f>
        <v/>
      </c>
    </row>
    <row r="1830" customFormat="false" ht="15" hidden="false" customHeight="false" outlineLevel="0" collapsed="false">
      <c r="A1830" s="16"/>
      <c r="B1830" s="17"/>
      <c r="C1830" s="18" t="str">
        <f aca="false">IF($B1830="","",IFERROR(VLOOKUP($B1830,الموظفين!$A$2:$J$501,2,FALSE())&amp;"","⚠ كود غير موجود"))</f>
        <v/>
      </c>
      <c r="D1830" s="18" t="str">
        <f aca="false">IF($B1830="","",IFERROR(VLOOKUP($B1830,الموظفين!$A$2:$J$501,3,FALSE())&amp;"",""))</f>
        <v/>
      </c>
      <c r="E1830" s="18" t="str">
        <f aca="false">IF($B1830="","",IFERROR(VLOOKUP($B1830,الموظفين!$A$2:$J$501,5,FALSE())&amp;"",""))</f>
        <v/>
      </c>
      <c r="F1830" s="19" t="str">
        <f aca="false">IF($B1830="","",IFERROR(VLOOKUP($B1830,الموظفين!$A$2:$J$501,6,FALSE()),""))</f>
        <v/>
      </c>
      <c r="G1830" s="19" t="str">
        <f aca="false">IF($B1830="","",IFERROR(VLOOKUP($B1830,الموظفين!$A$2:$J$501,7,FALSE()),""))</f>
        <v/>
      </c>
      <c r="H1830" s="20"/>
      <c r="I1830" s="20"/>
      <c r="J1830" s="21" t="str">
        <f aca="false">IF(OR(H1830="",I1830=""),"",ROUND(MOD(I1830-H1830,1)*24,2))</f>
        <v/>
      </c>
      <c r="K1830" s="22" t="str">
        <f aca="false">IF(OR(H1830="",F1830=""),"",IF(ROUND(MAX(0,MOD(H1830-F1830+0.5,1)-0.5)*1440,0)&gt;IFERROR(VLOOKUP(E1830,الورديات!$A$2:$E$21,5,FALSE()),0),ROUND(MAX(0,MOD(H1830-F1830+0.5,1)-0.5)*1440,0),0))</f>
        <v/>
      </c>
      <c r="L1830" s="22" t="str">
        <f aca="false">IF(OR(I1830="",G1830=""),"",ROUND(MAX(0,MOD(G1830-I1830+0.5,1)-0.5)*1440,0))</f>
        <v/>
      </c>
      <c r="M1830" s="22" t="str">
        <f aca="false">IF(OR(I1830="",G1830=""),"",IF(ROUND(MAX(0,MOD(I1830-G1830+0.5,1)-0.5)*1440,0)&gt;=الإعدادات!$B$8,ROUND(MAX(0,MOD(I1830-G1830+0.5,1)-0.5)*1440,0),0))</f>
        <v/>
      </c>
      <c r="N1830" s="18" t="str">
        <f aca="false">IF(OR(A1830="",B1830=""),"",IF(COUNTIFS(الإجازات!$A$2:$A$1001,B1830,الإجازات!$D$2:$D$1001,"&lt;="&amp;A1830,الإجازات!$E$2:$E$1001,"&gt;="&amp;A1830,الإجازات!$G$2:$G$1001,"مقبولة")=0,"",LOOKUP(2,1/((الإجازات!$A$2:$A$1001=B1830)*(الإجازات!$D$2:$D$1001&lt;=A1830)*(الإجازات!$E$2:$E$1001&gt;=A1830)*(الإجازات!$G$2:$G$1001="مقبولة")),الإجازات!$C$2:$C$1001)))</f>
        <v/>
      </c>
      <c r="O1830" s="17"/>
      <c r="P1830" s="23" t="str">
        <f aca="false">IF(B1830="","",IF(ISNA(MATCH(B1830,الموظفين!$A$2:$A$501,0)),"⚠ كود غير موجود",IF(O1830&lt;&gt;"",O1830,IF(N1830&lt;&gt;"",N1830,IF(H1830="",IF(AND(A1830&lt;&gt;"",WEEKDAY(A1830)=الإعدادات!$B$11),"راحة أسبوعية","غائب"),IF(I1830="","بدون انصراف",IF(N(K1830)&gt;0,"متأخر","حاضر")))))))</f>
        <v/>
      </c>
      <c r="Q1830" s="24" t="str">
        <f aca="false">IF(B1830="","",IF(OR(P1830="غائب",P1830="غياب",P1830="إجازة بدون راتب"),IFERROR(VLOOKUP(B1830,الموظفين!$A$2:$J$501,8,FALSE()),0),0))</f>
        <v/>
      </c>
      <c r="R1830" s="24" t="str">
        <f aca="false">IF(B1830="","",ROUND((N(K1830)+N(L1830))/60*IFERROR(VLOOKUP(B1830,الموظفين!$A$2:$J$501,8,FALSE()),0)/الإعدادات!$B$6*الإعدادات!$B$9,2))</f>
        <v/>
      </c>
      <c r="S1830" s="24" t="str">
        <f aca="false">IF(OR(B1830="",M1830=""),"",ROUND(M1830/60*IFERROR(VLOOKUP(B1830,الموظفين!$A$2:$J$501,9,FALSE()),0),2))</f>
        <v/>
      </c>
      <c r="T1830" s="17"/>
      <c r="U1830" s="23" t="str">
        <f aca="false">IF(OR(A1830="",B1830=""),"",A1830&amp;"|"&amp;B1830)</f>
        <v/>
      </c>
    </row>
    <row r="1831" customFormat="false" ht="15" hidden="false" customHeight="false" outlineLevel="0" collapsed="false">
      <c r="A1831" s="16"/>
      <c r="B1831" s="17"/>
      <c r="C1831" s="18" t="str">
        <f aca="false">IF($B1831="","",IFERROR(VLOOKUP($B1831,الموظفين!$A$2:$J$501,2,FALSE())&amp;"","⚠ كود غير موجود"))</f>
        <v/>
      </c>
      <c r="D1831" s="18" t="str">
        <f aca="false">IF($B1831="","",IFERROR(VLOOKUP($B1831,الموظفين!$A$2:$J$501,3,FALSE())&amp;"",""))</f>
        <v/>
      </c>
      <c r="E1831" s="18" t="str">
        <f aca="false">IF($B1831="","",IFERROR(VLOOKUP($B1831,الموظفين!$A$2:$J$501,5,FALSE())&amp;"",""))</f>
        <v/>
      </c>
      <c r="F1831" s="19" t="str">
        <f aca="false">IF($B1831="","",IFERROR(VLOOKUP($B1831,الموظفين!$A$2:$J$501,6,FALSE()),""))</f>
        <v/>
      </c>
      <c r="G1831" s="19" t="str">
        <f aca="false">IF($B1831="","",IFERROR(VLOOKUP($B1831,الموظفين!$A$2:$J$501,7,FALSE()),""))</f>
        <v/>
      </c>
      <c r="H1831" s="20"/>
      <c r="I1831" s="20"/>
      <c r="J1831" s="21" t="str">
        <f aca="false">IF(OR(H1831="",I1831=""),"",ROUND(MOD(I1831-H1831,1)*24,2))</f>
        <v/>
      </c>
      <c r="K1831" s="22" t="str">
        <f aca="false">IF(OR(H1831="",F1831=""),"",IF(ROUND(MAX(0,MOD(H1831-F1831+0.5,1)-0.5)*1440,0)&gt;IFERROR(VLOOKUP(E1831,الورديات!$A$2:$E$21,5,FALSE()),0),ROUND(MAX(0,MOD(H1831-F1831+0.5,1)-0.5)*1440,0),0))</f>
        <v/>
      </c>
      <c r="L1831" s="22" t="str">
        <f aca="false">IF(OR(I1831="",G1831=""),"",ROUND(MAX(0,MOD(G1831-I1831+0.5,1)-0.5)*1440,0))</f>
        <v/>
      </c>
      <c r="M1831" s="22" t="str">
        <f aca="false">IF(OR(I1831="",G1831=""),"",IF(ROUND(MAX(0,MOD(I1831-G1831+0.5,1)-0.5)*1440,0)&gt;=الإعدادات!$B$8,ROUND(MAX(0,MOD(I1831-G1831+0.5,1)-0.5)*1440,0),0))</f>
        <v/>
      </c>
      <c r="N1831" s="18" t="str">
        <f aca="false">IF(OR(A1831="",B1831=""),"",IF(COUNTIFS(الإجازات!$A$2:$A$1001,B1831,الإجازات!$D$2:$D$1001,"&lt;="&amp;A1831,الإجازات!$E$2:$E$1001,"&gt;="&amp;A1831,الإجازات!$G$2:$G$1001,"مقبولة")=0,"",LOOKUP(2,1/((الإجازات!$A$2:$A$1001=B1831)*(الإجازات!$D$2:$D$1001&lt;=A1831)*(الإجازات!$E$2:$E$1001&gt;=A1831)*(الإجازات!$G$2:$G$1001="مقبولة")),الإجازات!$C$2:$C$1001)))</f>
        <v/>
      </c>
      <c r="O1831" s="17"/>
      <c r="P1831" s="23" t="str">
        <f aca="false">IF(B1831="","",IF(ISNA(MATCH(B1831,الموظفين!$A$2:$A$501,0)),"⚠ كود غير موجود",IF(O1831&lt;&gt;"",O1831,IF(N1831&lt;&gt;"",N1831,IF(H1831="",IF(AND(A1831&lt;&gt;"",WEEKDAY(A1831)=الإعدادات!$B$11),"راحة أسبوعية","غائب"),IF(I1831="","بدون انصراف",IF(N(K1831)&gt;0,"متأخر","حاضر")))))))</f>
        <v/>
      </c>
      <c r="Q1831" s="24" t="str">
        <f aca="false">IF(B1831="","",IF(OR(P1831="غائب",P1831="غياب",P1831="إجازة بدون راتب"),IFERROR(VLOOKUP(B1831,الموظفين!$A$2:$J$501,8,FALSE()),0),0))</f>
        <v/>
      </c>
      <c r="R1831" s="24" t="str">
        <f aca="false">IF(B1831="","",ROUND((N(K1831)+N(L1831))/60*IFERROR(VLOOKUP(B1831,الموظفين!$A$2:$J$501,8,FALSE()),0)/الإعدادات!$B$6*الإعدادات!$B$9,2))</f>
        <v/>
      </c>
      <c r="S1831" s="24" t="str">
        <f aca="false">IF(OR(B1831="",M1831=""),"",ROUND(M1831/60*IFERROR(VLOOKUP(B1831,الموظفين!$A$2:$J$501,9,FALSE()),0),2))</f>
        <v/>
      </c>
      <c r="T1831" s="17"/>
      <c r="U1831" s="23" t="str">
        <f aca="false">IF(OR(A1831="",B1831=""),"",A1831&amp;"|"&amp;B1831)</f>
        <v/>
      </c>
    </row>
    <row r="1832" customFormat="false" ht="15" hidden="false" customHeight="false" outlineLevel="0" collapsed="false">
      <c r="A1832" s="16"/>
      <c r="B1832" s="17"/>
      <c r="C1832" s="18" t="str">
        <f aca="false">IF($B1832="","",IFERROR(VLOOKUP($B1832,الموظفين!$A$2:$J$501,2,FALSE())&amp;"","⚠ كود غير موجود"))</f>
        <v/>
      </c>
      <c r="D1832" s="18" t="str">
        <f aca="false">IF($B1832="","",IFERROR(VLOOKUP($B1832,الموظفين!$A$2:$J$501,3,FALSE())&amp;"",""))</f>
        <v/>
      </c>
      <c r="E1832" s="18" t="str">
        <f aca="false">IF($B1832="","",IFERROR(VLOOKUP($B1832,الموظفين!$A$2:$J$501,5,FALSE())&amp;"",""))</f>
        <v/>
      </c>
      <c r="F1832" s="19" t="str">
        <f aca="false">IF($B1832="","",IFERROR(VLOOKUP($B1832,الموظفين!$A$2:$J$501,6,FALSE()),""))</f>
        <v/>
      </c>
      <c r="G1832" s="19" t="str">
        <f aca="false">IF($B1832="","",IFERROR(VLOOKUP($B1832,الموظفين!$A$2:$J$501,7,FALSE()),""))</f>
        <v/>
      </c>
      <c r="H1832" s="20"/>
      <c r="I1832" s="20"/>
      <c r="J1832" s="21" t="str">
        <f aca="false">IF(OR(H1832="",I1832=""),"",ROUND(MOD(I1832-H1832,1)*24,2))</f>
        <v/>
      </c>
      <c r="K1832" s="22" t="str">
        <f aca="false">IF(OR(H1832="",F1832=""),"",IF(ROUND(MAX(0,MOD(H1832-F1832+0.5,1)-0.5)*1440,0)&gt;IFERROR(VLOOKUP(E1832,الورديات!$A$2:$E$21,5,FALSE()),0),ROUND(MAX(0,MOD(H1832-F1832+0.5,1)-0.5)*1440,0),0))</f>
        <v/>
      </c>
      <c r="L1832" s="22" t="str">
        <f aca="false">IF(OR(I1832="",G1832=""),"",ROUND(MAX(0,MOD(G1832-I1832+0.5,1)-0.5)*1440,0))</f>
        <v/>
      </c>
      <c r="M1832" s="22" t="str">
        <f aca="false">IF(OR(I1832="",G1832=""),"",IF(ROUND(MAX(0,MOD(I1832-G1832+0.5,1)-0.5)*1440,0)&gt;=الإعدادات!$B$8,ROUND(MAX(0,MOD(I1832-G1832+0.5,1)-0.5)*1440,0),0))</f>
        <v/>
      </c>
      <c r="N1832" s="18" t="str">
        <f aca="false">IF(OR(A1832="",B1832=""),"",IF(COUNTIFS(الإجازات!$A$2:$A$1001,B1832,الإجازات!$D$2:$D$1001,"&lt;="&amp;A1832,الإجازات!$E$2:$E$1001,"&gt;="&amp;A1832,الإجازات!$G$2:$G$1001,"مقبولة")=0,"",LOOKUP(2,1/((الإجازات!$A$2:$A$1001=B1832)*(الإجازات!$D$2:$D$1001&lt;=A1832)*(الإجازات!$E$2:$E$1001&gt;=A1832)*(الإجازات!$G$2:$G$1001="مقبولة")),الإجازات!$C$2:$C$1001)))</f>
        <v/>
      </c>
      <c r="O1832" s="17"/>
      <c r="P1832" s="23" t="str">
        <f aca="false">IF(B1832="","",IF(ISNA(MATCH(B1832,الموظفين!$A$2:$A$501,0)),"⚠ كود غير موجود",IF(O1832&lt;&gt;"",O1832,IF(N1832&lt;&gt;"",N1832,IF(H1832="",IF(AND(A1832&lt;&gt;"",WEEKDAY(A1832)=الإعدادات!$B$11),"راحة أسبوعية","غائب"),IF(I1832="","بدون انصراف",IF(N(K1832)&gt;0,"متأخر","حاضر")))))))</f>
        <v/>
      </c>
      <c r="Q1832" s="24" t="str">
        <f aca="false">IF(B1832="","",IF(OR(P1832="غائب",P1832="غياب",P1832="إجازة بدون راتب"),IFERROR(VLOOKUP(B1832,الموظفين!$A$2:$J$501,8,FALSE()),0),0))</f>
        <v/>
      </c>
      <c r="R1832" s="24" t="str">
        <f aca="false">IF(B1832="","",ROUND((N(K1832)+N(L1832))/60*IFERROR(VLOOKUP(B1832,الموظفين!$A$2:$J$501,8,FALSE()),0)/الإعدادات!$B$6*الإعدادات!$B$9,2))</f>
        <v/>
      </c>
      <c r="S1832" s="24" t="str">
        <f aca="false">IF(OR(B1832="",M1832=""),"",ROUND(M1832/60*IFERROR(VLOOKUP(B1832,الموظفين!$A$2:$J$501,9,FALSE()),0),2))</f>
        <v/>
      </c>
      <c r="T1832" s="17"/>
      <c r="U1832" s="23" t="str">
        <f aca="false">IF(OR(A1832="",B1832=""),"",A1832&amp;"|"&amp;B1832)</f>
        <v/>
      </c>
    </row>
    <row r="1833" customFormat="false" ht="15" hidden="false" customHeight="false" outlineLevel="0" collapsed="false">
      <c r="A1833" s="16"/>
      <c r="B1833" s="17"/>
      <c r="C1833" s="18" t="str">
        <f aca="false">IF($B1833="","",IFERROR(VLOOKUP($B1833,الموظفين!$A$2:$J$501,2,FALSE())&amp;"","⚠ كود غير موجود"))</f>
        <v/>
      </c>
      <c r="D1833" s="18" t="str">
        <f aca="false">IF($B1833="","",IFERROR(VLOOKUP($B1833,الموظفين!$A$2:$J$501,3,FALSE())&amp;"",""))</f>
        <v/>
      </c>
      <c r="E1833" s="18" t="str">
        <f aca="false">IF($B1833="","",IFERROR(VLOOKUP($B1833,الموظفين!$A$2:$J$501,5,FALSE())&amp;"",""))</f>
        <v/>
      </c>
      <c r="F1833" s="19" t="str">
        <f aca="false">IF($B1833="","",IFERROR(VLOOKUP($B1833,الموظفين!$A$2:$J$501,6,FALSE()),""))</f>
        <v/>
      </c>
      <c r="G1833" s="19" t="str">
        <f aca="false">IF($B1833="","",IFERROR(VLOOKUP($B1833,الموظفين!$A$2:$J$501,7,FALSE()),""))</f>
        <v/>
      </c>
      <c r="H1833" s="20"/>
      <c r="I1833" s="20"/>
      <c r="J1833" s="21" t="str">
        <f aca="false">IF(OR(H1833="",I1833=""),"",ROUND(MOD(I1833-H1833,1)*24,2))</f>
        <v/>
      </c>
      <c r="K1833" s="22" t="str">
        <f aca="false">IF(OR(H1833="",F1833=""),"",IF(ROUND(MAX(0,MOD(H1833-F1833+0.5,1)-0.5)*1440,0)&gt;IFERROR(VLOOKUP(E1833,الورديات!$A$2:$E$21,5,FALSE()),0),ROUND(MAX(0,MOD(H1833-F1833+0.5,1)-0.5)*1440,0),0))</f>
        <v/>
      </c>
      <c r="L1833" s="22" t="str">
        <f aca="false">IF(OR(I1833="",G1833=""),"",ROUND(MAX(0,MOD(G1833-I1833+0.5,1)-0.5)*1440,0))</f>
        <v/>
      </c>
      <c r="M1833" s="22" t="str">
        <f aca="false">IF(OR(I1833="",G1833=""),"",IF(ROUND(MAX(0,MOD(I1833-G1833+0.5,1)-0.5)*1440,0)&gt;=الإعدادات!$B$8,ROUND(MAX(0,MOD(I1833-G1833+0.5,1)-0.5)*1440,0),0))</f>
        <v/>
      </c>
      <c r="N1833" s="18" t="str">
        <f aca="false">IF(OR(A1833="",B1833=""),"",IF(COUNTIFS(الإجازات!$A$2:$A$1001,B1833,الإجازات!$D$2:$D$1001,"&lt;="&amp;A1833,الإجازات!$E$2:$E$1001,"&gt;="&amp;A1833,الإجازات!$G$2:$G$1001,"مقبولة")=0,"",LOOKUP(2,1/((الإجازات!$A$2:$A$1001=B1833)*(الإجازات!$D$2:$D$1001&lt;=A1833)*(الإجازات!$E$2:$E$1001&gt;=A1833)*(الإجازات!$G$2:$G$1001="مقبولة")),الإجازات!$C$2:$C$1001)))</f>
        <v/>
      </c>
      <c r="O1833" s="17"/>
      <c r="P1833" s="23" t="str">
        <f aca="false">IF(B1833="","",IF(ISNA(MATCH(B1833,الموظفين!$A$2:$A$501,0)),"⚠ كود غير موجود",IF(O1833&lt;&gt;"",O1833,IF(N1833&lt;&gt;"",N1833,IF(H1833="",IF(AND(A1833&lt;&gt;"",WEEKDAY(A1833)=الإعدادات!$B$11),"راحة أسبوعية","غائب"),IF(I1833="","بدون انصراف",IF(N(K1833)&gt;0,"متأخر","حاضر")))))))</f>
        <v/>
      </c>
      <c r="Q1833" s="24" t="str">
        <f aca="false">IF(B1833="","",IF(OR(P1833="غائب",P1833="غياب",P1833="إجازة بدون راتب"),IFERROR(VLOOKUP(B1833,الموظفين!$A$2:$J$501,8,FALSE()),0),0))</f>
        <v/>
      </c>
      <c r="R1833" s="24" t="str">
        <f aca="false">IF(B1833="","",ROUND((N(K1833)+N(L1833))/60*IFERROR(VLOOKUP(B1833,الموظفين!$A$2:$J$501,8,FALSE()),0)/الإعدادات!$B$6*الإعدادات!$B$9,2))</f>
        <v/>
      </c>
      <c r="S1833" s="24" t="str">
        <f aca="false">IF(OR(B1833="",M1833=""),"",ROUND(M1833/60*IFERROR(VLOOKUP(B1833,الموظفين!$A$2:$J$501,9,FALSE()),0),2))</f>
        <v/>
      </c>
      <c r="T1833" s="17"/>
      <c r="U1833" s="23" t="str">
        <f aca="false">IF(OR(A1833="",B1833=""),"",A1833&amp;"|"&amp;B1833)</f>
        <v/>
      </c>
    </row>
    <row r="1834" customFormat="false" ht="15" hidden="false" customHeight="false" outlineLevel="0" collapsed="false">
      <c r="A1834" s="16"/>
      <c r="B1834" s="17"/>
      <c r="C1834" s="18" t="str">
        <f aca="false">IF($B1834="","",IFERROR(VLOOKUP($B1834,الموظفين!$A$2:$J$501,2,FALSE())&amp;"","⚠ كود غير موجود"))</f>
        <v/>
      </c>
      <c r="D1834" s="18" t="str">
        <f aca="false">IF($B1834="","",IFERROR(VLOOKUP($B1834,الموظفين!$A$2:$J$501,3,FALSE())&amp;"",""))</f>
        <v/>
      </c>
      <c r="E1834" s="18" t="str">
        <f aca="false">IF($B1834="","",IFERROR(VLOOKUP($B1834,الموظفين!$A$2:$J$501,5,FALSE())&amp;"",""))</f>
        <v/>
      </c>
      <c r="F1834" s="19" t="str">
        <f aca="false">IF($B1834="","",IFERROR(VLOOKUP($B1834,الموظفين!$A$2:$J$501,6,FALSE()),""))</f>
        <v/>
      </c>
      <c r="G1834" s="19" t="str">
        <f aca="false">IF($B1834="","",IFERROR(VLOOKUP($B1834,الموظفين!$A$2:$J$501,7,FALSE()),""))</f>
        <v/>
      </c>
      <c r="H1834" s="20"/>
      <c r="I1834" s="20"/>
      <c r="J1834" s="21" t="str">
        <f aca="false">IF(OR(H1834="",I1834=""),"",ROUND(MOD(I1834-H1834,1)*24,2))</f>
        <v/>
      </c>
      <c r="K1834" s="22" t="str">
        <f aca="false">IF(OR(H1834="",F1834=""),"",IF(ROUND(MAX(0,MOD(H1834-F1834+0.5,1)-0.5)*1440,0)&gt;IFERROR(VLOOKUP(E1834,الورديات!$A$2:$E$21,5,FALSE()),0),ROUND(MAX(0,MOD(H1834-F1834+0.5,1)-0.5)*1440,0),0))</f>
        <v/>
      </c>
      <c r="L1834" s="22" t="str">
        <f aca="false">IF(OR(I1834="",G1834=""),"",ROUND(MAX(0,MOD(G1834-I1834+0.5,1)-0.5)*1440,0))</f>
        <v/>
      </c>
      <c r="M1834" s="22" t="str">
        <f aca="false">IF(OR(I1834="",G1834=""),"",IF(ROUND(MAX(0,MOD(I1834-G1834+0.5,1)-0.5)*1440,0)&gt;=الإعدادات!$B$8,ROUND(MAX(0,MOD(I1834-G1834+0.5,1)-0.5)*1440,0),0))</f>
        <v/>
      </c>
      <c r="N1834" s="18" t="str">
        <f aca="false">IF(OR(A1834="",B1834=""),"",IF(COUNTIFS(الإجازات!$A$2:$A$1001,B1834,الإجازات!$D$2:$D$1001,"&lt;="&amp;A1834,الإجازات!$E$2:$E$1001,"&gt;="&amp;A1834,الإجازات!$G$2:$G$1001,"مقبولة")=0,"",LOOKUP(2,1/((الإجازات!$A$2:$A$1001=B1834)*(الإجازات!$D$2:$D$1001&lt;=A1834)*(الإجازات!$E$2:$E$1001&gt;=A1834)*(الإجازات!$G$2:$G$1001="مقبولة")),الإجازات!$C$2:$C$1001)))</f>
        <v/>
      </c>
      <c r="O1834" s="17"/>
      <c r="P1834" s="23" t="str">
        <f aca="false">IF(B1834="","",IF(ISNA(MATCH(B1834,الموظفين!$A$2:$A$501,0)),"⚠ كود غير موجود",IF(O1834&lt;&gt;"",O1834,IF(N1834&lt;&gt;"",N1834,IF(H1834="",IF(AND(A1834&lt;&gt;"",WEEKDAY(A1834)=الإعدادات!$B$11),"راحة أسبوعية","غائب"),IF(I1834="","بدون انصراف",IF(N(K1834)&gt;0,"متأخر","حاضر")))))))</f>
        <v/>
      </c>
      <c r="Q1834" s="24" t="str">
        <f aca="false">IF(B1834="","",IF(OR(P1834="غائب",P1834="غياب",P1834="إجازة بدون راتب"),IFERROR(VLOOKUP(B1834,الموظفين!$A$2:$J$501,8,FALSE()),0),0))</f>
        <v/>
      </c>
      <c r="R1834" s="24" t="str">
        <f aca="false">IF(B1834="","",ROUND((N(K1834)+N(L1834))/60*IFERROR(VLOOKUP(B1834,الموظفين!$A$2:$J$501,8,FALSE()),0)/الإعدادات!$B$6*الإعدادات!$B$9,2))</f>
        <v/>
      </c>
      <c r="S1834" s="24" t="str">
        <f aca="false">IF(OR(B1834="",M1834=""),"",ROUND(M1834/60*IFERROR(VLOOKUP(B1834,الموظفين!$A$2:$J$501,9,FALSE()),0),2))</f>
        <v/>
      </c>
      <c r="T1834" s="17"/>
      <c r="U1834" s="23" t="str">
        <f aca="false">IF(OR(A1834="",B1834=""),"",A1834&amp;"|"&amp;B1834)</f>
        <v/>
      </c>
    </row>
    <row r="1835" customFormat="false" ht="15" hidden="false" customHeight="false" outlineLevel="0" collapsed="false">
      <c r="A1835" s="16"/>
      <c r="B1835" s="17"/>
      <c r="C1835" s="18" t="str">
        <f aca="false">IF($B1835="","",IFERROR(VLOOKUP($B1835,الموظفين!$A$2:$J$501,2,FALSE())&amp;"","⚠ كود غير موجود"))</f>
        <v/>
      </c>
      <c r="D1835" s="18" t="str">
        <f aca="false">IF($B1835="","",IFERROR(VLOOKUP($B1835,الموظفين!$A$2:$J$501,3,FALSE())&amp;"",""))</f>
        <v/>
      </c>
      <c r="E1835" s="18" t="str">
        <f aca="false">IF($B1835="","",IFERROR(VLOOKUP($B1835,الموظفين!$A$2:$J$501,5,FALSE())&amp;"",""))</f>
        <v/>
      </c>
      <c r="F1835" s="19" t="str">
        <f aca="false">IF($B1835="","",IFERROR(VLOOKUP($B1835,الموظفين!$A$2:$J$501,6,FALSE()),""))</f>
        <v/>
      </c>
      <c r="G1835" s="19" t="str">
        <f aca="false">IF($B1835="","",IFERROR(VLOOKUP($B1835,الموظفين!$A$2:$J$501,7,FALSE()),""))</f>
        <v/>
      </c>
      <c r="H1835" s="20"/>
      <c r="I1835" s="20"/>
      <c r="J1835" s="21" t="str">
        <f aca="false">IF(OR(H1835="",I1835=""),"",ROUND(MOD(I1835-H1835,1)*24,2))</f>
        <v/>
      </c>
      <c r="K1835" s="22" t="str">
        <f aca="false">IF(OR(H1835="",F1835=""),"",IF(ROUND(MAX(0,MOD(H1835-F1835+0.5,1)-0.5)*1440,0)&gt;IFERROR(VLOOKUP(E1835,الورديات!$A$2:$E$21,5,FALSE()),0),ROUND(MAX(0,MOD(H1835-F1835+0.5,1)-0.5)*1440,0),0))</f>
        <v/>
      </c>
      <c r="L1835" s="22" t="str">
        <f aca="false">IF(OR(I1835="",G1835=""),"",ROUND(MAX(0,MOD(G1835-I1835+0.5,1)-0.5)*1440,0))</f>
        <v/>
      </c>
      <c r="M1835" s="22" t="str">
        <f aca="false">IF(OR(I1835="",G1835=""),"",IF(ROUND(MAX(0,MOD(I1835-G1835+0.5,1)-0.5)*1440,0)&gt;=الإعدادات!$B$8,ROUND(MAX(0,MOD(I1835-G1835+0.5,1)-0.5)*1440,0),0))</f>
        <v/>
      </c>
      <c r="N1835" s="18" t="str">
        <f aca="false">IF(OR(A1835="",B1835=""),"",IF(COUNTIFS(الإجازات!$A$2:$A$1001,B1835,الإجازات!$D$2:$D$1001,"&lt;="&amp;A1835,الإجازات!$E$2:$E$1001,"&gt;="&amp;A1835,الإجازات!$G$2:$G$1001,"مقبولة")=0,"",LOOKUP(2,1/((الإجازات!$A$2:$A$1001=B1835)*(الإجازات!$D$2:$D$1001&lt;=A1835)*(الإجازات!$E$2:$E$1001&gt;=A1835)*(الإجازات!$G$2:$G$1001="مقبولة")),الإجازات!$C$2:$C$1001)))</f>
        <v/>
      </c>
      <c r="O1835" s="17"/>
      <c r="P1835" s="23" t="str">
        <f aca="false">IF(B1835="","",IF(ISNA(MATCH(B1835,الموظفين!$A$2:$A$501,0)),"⚠ كود غير موجود",IF(O1835&lt;&gt;"",O1835,IF(N1835&lt;&gt;"",N1835,IF(H1835="",IF(AND(A1835&lt;&gt;"",WEEKDAY(A1835)=الإعدادات!$B$11),"راحة أسبوعية","غائب"),IF(I1835="","بدون انصراف",IF(N(K1835)&gt;0,"متأخر","حاضر")))))))</f>
        <v/>
      </c>
      <c r="Q1835" s="24" t="str">
        <f aca="false">IF(B1835="","",IF(OR(P1835="غائب",P1835="غياب",P1835="إجازة بدون راتب"),IFERROR(VLOOKUP(B1835,الموظفين!$A$2:$J$501,8,FALSE()),0),0))</f>
        <v/>
      </c>
      <c r="R1835" s="24" t="str">
        <f aca="false">IF(B1835="","",ROUND((N(K1835)+N(L1835))/60*IFERROR(VLOOKUP(B1835,الموظفين!$A$2:$J$501,8,FALSE()),0)/الإعدادات!$B$6*الإعدادات!$B$9,2))</f>
        <v/>
      </c>
      <c r="S1835" s="24" t="str">
        <f aca="false">IF(OR(B1835="",M1835=""),"",ROUND(M1835/60*IFERROR(VLOOKUP(B1835,الموظفين!$A$2:$J$501,9,FALSE()),0),2))</f>
        <v/>
      </c>
      <c r="T1835" s="17"/>
      <c r="U1835" s="23" t="str">
        <f aca="false">IF(OR(A1835="",B1835=""),"",A1835&amp;"|"&amp;B1835)</f>
        <v/>
      </c>
    </row>
    <row r="1836" customFormat="false" ht="15" hidden="false" customHeight="false" outlineLevel="0" collapsed="false">
      <c r="A1836" s="16"/>
      <c r="B1836" s="17"/>
      <c r="C1836" s="18" t="str">
        <f aca="false">IF($B1836="","",IFERROR(VLOOKUP($B1836,الموظفين!$A$2:$J$501,2,FALSE())&amp;"","⚠ كود غير موجود"))</f>
        <v/>
      </c>
      <c r="D1836" s="18" t="str">
        <f aca="false">IF($B1836="","",IFERROR(VLOOKUP($B1836,الموظفين!$A$2:$J$501,3,FALSE())&amp;"",""))</f>
        <v/>
      </c>
      <c r="E1836" s="18" t="str">
        <f aca="false">IF($B1836="","",IFERROR(VLOOKUP($B1836,الموظفين!$A$2:$J$501,5,FALSE())&amp;"",""))</f>
        <v/>
      </c>
      <c r="F1836" s="19" t="str">
        <f aca="false">IF($B1836="","",IFERROR(VLOOKUP($B1836,الموظفين!$A$2:$J$501,6,FALSE()),""))</f>
        <v/>
      </c>
      <c r="G1836" s="19" t="str">
        <f aca="false">IF($B1836="","",IFERROR(VLOOKUP($B1836,الموظفين!$A$2:$J$501,7,FALSE()),""))</f>
        <v/>
      </c>
      <c r="H1836" s="20"/>
      <c r="I1836" s="20"/>
      <c r="J1836" s="21" t="str">
        <f aca="false">IF(OR(H1836="",I1836=""),"",ROUND(MOD(I1836-H1836,1)*24,2))</f>
        <v/>
      </c>
      <c r="K1836" s="22" t="str">
        <f aca="false">IF(OR(H1836="",F1836=""),"",IF(ROUND(MAX(0,MOD(H1836-F1836+0.5,1)-0.5)*1440,0)&gt;IFERROR(VLOOKUP(E1836,الورديات!$A$2:$E$21,5,FALSE()),0),ROUND(MAX(0,MOD(H1836-F1836+0.5,1)-0.5)*1440,0),0))</f>
        <v/>
      </c>
      <c r="L1836" s="22" t="str">
        <f aca="false">IF(OR(I1836="",G1836=""),"",ROUND(MAX(0,MOD(G1836-I1836+0.5,1)-0.5)*1440,0))</f>
        <v/>
      </c>
      <c r="M1836" s="22" t="str">
        <f aca="false">IF(OR(I1836="",G1836=""),"",IF(ROUND(MAX(0,MOD(I1836-G1836+0.5,1)-0.5)*1440,0)&gt;=الإعدادات!$B$8,ROUND(MAX(0,MOD(I1836-G1836+0.5,1)-0.5)*1440,0),0))</f>
        <v/>
      </c>
      <c r="N1836" s="18" t="str">
        <f aca="false">IF(OR(A1836="",B1836=""),"",IF(COUNTIFS(الإجازات!$A$2:$A$1001,B1836,الإجازات!$D$2:$D$1001,"&lt;="&amp;A1836,الإجازات!$E$2:$E$1001,"&gt;="&amp;A1836,الإجازات!$G$2:$G$1001,"مقبولة")=0,"",LOOKUP(2,1/((الإجازات!$A$2:$A$1001=B1836)*(الإجازات!$D$2:$D$1001&lt;=A1836)*(الإجازات!$E$2:$E$1001&gt;=A1836)*(الإجازات!$G$2:$G$1001="مقبولة")),الإجازات!$C$2:$C$1001)))</f>
        <v/>
      </c>
      <c r="O1836" s="17"/>
      <c r="P1836" s="23" t="str">
        <f aca="false">IF(B1836="","",IF(ISNA(MATCH(B1836,الموظفين!$A$2:$A$501,0)),"⚠ كود غير موجود",IF(O1836&lt;&gt;"",O1836,IF(N1836&lt;&gt;"",N1836,IF(H1836="",IF(AND(A1836&lt;&gt;"",WEEKDAY(A1836)=الإعدادات!$B$11),"راحة أسبوعية","غائب"),IF(I1836="","بدون انصراف",IF(N(K1836)&gt;0,"متأخر","حاضر")))))))</f>
        <v/>
      </c>
      <c r="Q1836" s="24" t="str">
        <f aca="false">IF(B1836="","",IF(OR(P1836="غائب",P1836="غياب",P1836="إجازة بدون راتب"),IFERROR(VLOOKUP(B1836,الموظفين!$A$2:$J$501,8,FALSE()),0),0))</f>
        <v/>
      </c>
      <c r="R1836" s="24" t="str">
        <f aca="false">IF(B1836="","",ROUND((N(K1836)+N(L1836))/60*IFERROR(VLOOKUP(B1836,الموظفين!$A$2:$J$501,8,FALSE()),0)/الإعدادات!$B$6*الإعدادات!$B$9,2))</f>
        <v/>
      </c>
      <c r="S1836" s="24" t="str">
        <f aca="false">IF(OR(B1836="",M1836=""),"",ROUND(M1836/60*IFERROR(VLOOKUP(B1836,الموظفين!$A$2:$J$501,9,FALSE()),0),2))</f>
        <v/>
      </c>
      <c r="T1836" s="17"/>
      <c r="U1836" s="23" t="str">
        <f aca="false">IF(OR(A1836="",B1836=""),"",A1836&amp;"|"&amp;B1836)</f>
        <v/>
      </c>
    </row>
    <row r="1837" customFormat="false" ht="15" hidden="false" customHeight="false" outlineLevel="0" collapsed="false">
      <c r="A1837" s="16"/>
      <c r="B1837" s="17"/>
      <c r="C1837" s="18" t="str">
        <f aca="false">IF($B1837="","",IFERROR(VLOOKUP($B1837,الموظفين!$A$2:$J$501,2,FALSE())&amp;"","⚠ كود غير موجود"))</f>
        <v/>
      </c>
      <c r="D1837" s="18" t="str">
        <f aca="false">IF($B1837="","",IFERROR(VLOOKUP($B1837,الموظفين!$A$2:$J$501,3,FALSE())&amp;"",""))</f>
        <v/>
      </c>
      <c r="E1837" s="18" t="str">
        <f aca="false">IF($B1837="","",IFERROR(VLOOKUP($B1837,الموظفين!$A$2:$J$501,5,FALSE())&amp;"",""))</f>
        <v/>
      </c>
      <c r="F1837" s="19" t="str">
        <f aca="false">IF($B1837="","",IFERROR(VLOOKUP($B1837,الموظفين!$A$2:$J$501,6,FALSE()),""))</f>
        <v/>
      </c>
      <c r="G1837" s="19" t="str">
        <f aca="false">IF($B1837="","",IFERROR(VLOOKUP($B1837,الموظفين!$A$2:$J$501,7,FALSE()),""))</f>
        <v/>
      </c>
      <c r="H1837" s="20"/>
      <c r="I1837" s="20"/>
      <c r="J1837" s="21" t="str">
        <f aca="false">IF(OR(H1837="",I1837=""),"",ROUND(MOD(I1837-H1837,1)*24,2))</f>
        <v/>
      </c>
      <c r="K1837" s="22" t="str">
        <f aca="false">IF(OR(H1837="",F1837=""),"",IF(ROUND(MAX(0,MOD(H1837-F1837+0.5,1)-0.5)*1440,0)&gt;IFERROR(VLOOKUP(E1837,الورديات!$A$2:$E$21,5,FALSE()),0),ROUND(MAX(0,MOD(H1837-F1837+0.5,1)-0.5)*1440,0),0))</f>
        <v/>
      </c>
      <c r="L1837" s="22" t="str">
        <f aca="false">IF(OR(I1837="",G1837=""),"",ROUND(MAX(0,MOD(G1837-I1837+0.5,1)-0.5)*1440,0))</f>
        <v/>
      </c>
      <c r="M1837" s="22" t="str">
        <f aca="false">IF(OR(I1837="",G1837=""),"",IF(ROUND(MAX(0,MOD(I1837-G1837+0.5,1)-0.5)*1440,0)&gt;=الإعدادات!$B$8,ROUND(MAX(0,MOD(I1837-G1837+0.5,1)-0.5)*1440,0),0))</f>
        <v/>
      </c>
      <c r="N1837" s="18" t="str">
        <f aca="false">IF(OR(A1837="",B1837=""),"",IF(COUNTIFS(الإجازات!$A$2:$A$1001,B1837,الإجازات!$D$2:$D$1001,"&lt;="&amp;A1837,الإجازات!$E$2:$E$1001,"&gt;="&amp;A1837,الإجازات!$G$2:$G$1001,"مقبولة")=0,"",LOOKUP(2,1/((الإجازات!$A$2:$A$1001=B1837)*(الإجازات!$D$2:$D$1001&lt;=A1837)*(الإجازات!$E$2:$E$1001&gt;=A1837)*(الإجازات!$G$2:$G$1001="مقبولة")),الإجازات!$C$2:$C$1001)))</f>
        <v/>
      </c>
      <c r="O1837" s="17"/>
      <c r="P1837" s="23" t="str">
        <f aca="false">IF(B1837="","",IF(ISNA(MATCH(B1837,الموظفين!$A$2:$A$501,0)),"⚠ كود غير موجود",IF(O1837&lt;&gt;"",O1837,IF(N1837&lt;&gt;"",N1837,IF(H1837="",IF(AND(A1837&lt;&gt;"",WEEKDAY(A1837)=الإعدادات!$B$11),"راحة أسبوعية","غائب"),IF(I1837="","بدون انصراف",IF(N(K1837)&gt;0,"متأخر","حاضر")))))))</f>
        <v/>
      </c>
      <c r="Q1837" s="24" t="str">
        <f aca="false">IF(B1837="","",IF(OR(P1837="غائب",P1837="غياب",P1837="إجازة بدون راتب"),IFERROR(VLOOKUP(B1837,الموظفين!$A$2:$J$501,8,FALSE()),0),0))</f>
        <v/>
      </c>
      <c r="R1837" s="24" t="str">
        <f aca="false">IF(B1837="","",ROUND((N(K1837)+N(L1837))/60*IFERROR(VLOOKUP(B1837,الموظفين!$A$2:$J$501,8,FALSE()),0)/الإعدادات!$B$6*الإعدادات!$B$9,2))</f>
        <v/>
      </c>
      <c r="S1837" s="24" t="str">
        <f aca="false">IF(OR(B1837="",M1837=""),"",ROUND(M1837/60*IFERROR(VLOOKUP(B1837,الموظفين!$A$2:$J$501,9,FALSE()),0),2))</f>
        <v/>
      </c>
      <c r="T1837" s="17"/>
      <c r="U1837" s="23" t="str">
        <f aca="false">IF(OR(A1837="",B1837=""),"",A1837&amp;"|"&amp;B1837)</f>
        <v/>
      </c>
    </row>
    <row r="1838" customFormat="false" ht="15" hidden="false" customHeight="false" outlineLevel="0" collapsed="false">
      <c r="A1838" s="16"/>
      <c r="B1838" s="17"/>
      <c r="C1838" s="18" t="str">
        <f aca="false">IF($B1838="","",IFERROR(VLOOKUP($B1838,الموظفين!$A$2:$J$501,2,FALSE())&amp;"","⚠ كود غير موجود"))</f>
        <v/>
      </c>
      <c r="D1838" s="18" t="str">
        <f aca="false">IF($B1838="","",IFERROR(VLOOKUP($B1838,الموظفين!$A$2:$J$501,3,FALSE())&amp;"",""))</f>
        <v/>
      </c>
      <c r="E1838" s="18" t="str">
        <f aca="false">IF($B1838="","",IFERROR(VLOOKUP($B1838,الموظفين!$A$2:$J$501,5,FALSE())&amp;"",""))</f>
        <v/>
      </c>
      <c r="F1838" s="19" t="str">
        <f aca="false">IF($B1838="","",IFERROR(VLOOKUP($B1838,الموظفين!$A$2:$J$501,6,FALSE()),""))</f>
        <v/>
      </c>
      <c r="G1838" s="19" t="str">
        <f aca="false">IF($B1838="","",IFERROR(VLOOKUP($B1838,الموظفين!$A$2:$J$501,7,FALSE()),""))</f>
        <v/>
      </c>
      <c r="H1838" s="20"/>
      <c r="I1838" s="20"/>
      <c r="J1838" s="21" t="str">
        <f aca="false">IF(OR(H1838="",I1838=""),"",ROUND(MOD(I1838-H1838,1)*24,2))</f>
        <v/>
      </c>
      <c r="K1838" s="22" t="str">
        <f aca="false">IF(OR(H1838="",F1838=""),"",IF(ROUND(MAX(0,MOD(H1838-F1838+0.5,1)-0.5)*1440,0)&gt;IFERROR(VLOOKUP(E1838,الورديات!$A$2:$E$21,5,FALSE()),0),ROUND(MAX(0,MOD(H1838-F1838+0.5,1)-0.5)*1440,0),0))</f>
        <v/>
      </c>
      <c r="L1838" s="22" t="str">
        <f aca="false">IF(OR(I1838="",G1838=""),"",ROUND(MAX(0,MOD(G1838-I1838+0.5,1)-0.5)*1440,0))</f>
        <v/>
      </c>
      <c r="M1838" s="22" t="str">
        <f aca="false">IF(OR(I1838="",G1838=""),"",IF(ROUND(MAX(0,MOD(I1838-G1838+0.5,1)-0.5)*1440,0)&gt;=الإعدادات!$B$8,ROUND(MAX(0,MOD(I1838-G1838+0.5,1)-0.5)*1440,0),0))</f>
        <v/>
      </c>
      <c r="N1838" s="18" t="str">
        <f aca="false">IF(OR(A1838="",B1838=""),"",IF(COUNTIFS(الإجازات!$A$2:$A$1001,B1838,الإجازات!$D$2:$D$1001,"&lt;="&amp;A1838,الإجازات!$E$2:$E$1001,"&gt;="&amp;A1838,الإجازات!$G$2:$G$1001,"مقبولة")=0,"",LOOKUP(2,1/((الإجازات!$A$2:$A$1001=B1838)*(الإجازات!$D$2:$D$1001&lt;=A1838)*(الإجازات!$E$2:$E$1001&gt;=A1838)*(الإجازات!$G$2:$G$1001="مقبولة")),الإجازات!$C$2:$C$1001)))</f>
        <v/>
      </c>
      <c r="O1838" s="17"/>
      <c r="P1838" s="23" t="str">
        <f aca="false">IF(B1838="","",IF(ISNA(MATCH(B1838,الموظفين!$A$2:$A$501,0)),"⚠ كود غير موجود",IF(O1838&lt;&gt;"",O1838,IF(N1838&lt;&gt;"",N1838,IF(H1838="",IF(AND(A1838&lt;&gt;"",WEEKDAY(A1838)=الإعدادات!$B$11),"راحة أسبوعية","غائب"),IF(I1838="","بدون انصراف",IF(N(K1838)&gt;0,"متأخر","حاضر")))))))</f>
        <v/>
      </c>
      <c r="Q1838" s="24" t="str">
        <f aca="false">IF(B1838="","",IF(OR(P1838="غائب",P1838="غياب",P1838="إجازة بدون راتب"),IFERROR(VLOOKUP(B1838,الموظفين!$A$2:$J$501,8,FALSE()),0),0))</f>
        <v/>
      </c>
      <c r="R1838" s="24" t="str">
        <f aca="false">IF(B1838="","",ROUND((N(K1838)+N(L1838))/60*IFERROR(VLOOKUP(B1838,الموظفين!$A$2:$J$501,8,FALSE()),0)/الإعدادات!$B$6*الإعدادات!$B$9,2))</f>
        <v/>
      </c>
      <c r="S1838" s="24" t="str">
        <f aca="false">IF(OR(B1838="",M1838=""),"",ROUND(M1838/60*IFERROR(VLOOKUP(B1838,الموظفين!$A$2:$J$501,9,FALSE()),0),2))</f>
        <v/>
      </c>
      <c r="T1838" s="17"/>
      <c r="U1838" s="23" t="str">
        <f aca="false">IF(OR(A1838="",B1838=""),"",A1838&amp;"|"&amp;B1838)</f>
        <v/>
      </c>
    </row>
    <row r="1839" customFormat="false" ht="15" hidden="false" customHeight="false" outlineLevel="0" collapsed="false">
      <c r="A1839" s="16"/>
      <c r="B1839" s="17"/>
      <c r="C1839" s="18" t="str">
        <f aca="false">IF($B1839="","",IFERROR(VLOOKUP($B1839,الموظفين!$A$2:$J$501,2,FALSE())&amp;"","⚠ كود غير موجود"))</f>
        <v/>
      </c>
      <c r="D1839" s="18" t="str">
        <f aca="false">IF($B1839="","",IFERROR(VLOOKUP($B1839,الموظفين!$A$2:$J$501,3,FALSE())&amp;"",""))</f>
        <v/>
      </c>
      <c r="E1839" s="18" t="str">
        <f aca="false">IF($B1839="","",IFERROR(VLOOKUP($B1839,الموظفين!$A$2:$J$501,5,FALSE())&amp;"",""))</f>
        <v/>
      </c>
      <c r="F1839" s="19" t="str">
        <f aca="false">IF($B1839="","",IFERROR(VLOOKUP($B1839,الموظفين!$A$2:$J$501,6,FALSE()),""))</f>
        <v/>
      </c>
      <c r="G1839" s="19" t="str">
        <f aca="false">IF($B1839="","",IFERROR(VLOOKUP($B1839,الموظفين!$A$2:$J$501,7,FALSE()),""))</f>
        <v/>
      </c>
      <c r="H1839" s="20"/>
      <c r="I1839" s="20"/>
      <c r="J1839" s="21" t="str">
        <f aca="false">IF(OR(H1839="",I1839=""),"",ROUND(MOD(I1839-H1839,1)*24,2))</f>
        <v/>
      </c>
      <c r="K1839" s="22" t="str">
        <f aca="false">IF(OR(H1839="",F1839=""),"",IF(ROUND(MAX(0,MOD(H1839-F1839+0.5,1)-0.5)*1440,0)&gt;IFERROR(VLOOKUP(E1839,الورديات!$A$2:$E$21,5,FALSE()),0),ROUND(MAX(0,MOD(H1839-F1839+0.5,1)-0.5)*1440,0),0))</f>
        <v/>
      </c>
      <c r="L1839" s="22" t="str">
        <f aca="false">IF(OR(I1839="",G1839=""),"",ROUND(MAX(0,MOD(G1839-I1839+0.5,1)-0.5)*1440,0))</f>
        <v/>
      </c>
      <c r="M1839" s="22" t="str">
        <f aca="false">IF(OR(I1839="",G1839=""),"",IF(ROUND(MAX(0,MOD(I1839-G1839+0.5,1)-0.5)*1440,0)&gt;=الإعدادات!$B$8,ROUND(MAX(0,MOD(I1839-G1839+0.5,1)-0.5)*1440,0),0))</f>
        <v/>
      </c>
      <c r="N1839" s="18" t="str">
        <f aca="false">IF(OR(A1839="",B1839=""),"",IF(COUNTIFS(الإجازات!$A$2:$A$1001,B1839,الإجازات!$D$2:$D$1001,"&lt;="&amp;A1839,الإجازات!$E$2:$E$1001,"&gt;="&amp;A1839,الإجازات!$G$2:$G$1001,"مقبولة")=0,"",LOOKUP(2,1/((الإجازات!$A$2:$A$1001=B1839)*(الإجازات!$D$2:$D$1001&lt;=A1839)*(الإجازات!$E$2:$E$1001&gt;=A1839)*(الإجازات!$G$2:$G$1001="مقبولة")),الإجازات!$C$2:$C$1001)))</f>
        <v/>
      </c>
      <c r="O1839" s="17"/>
      <c r="P1839" s="23" t="str">
        <f aca="false">IF(B1839="","",IF(ISNA(MATCH(B1839,الموظفين!$A$2:$A$501,0)),"⚠ كود غير موجود",IF(O1839&lt;&gt;"",O1839,IF(N1839&lt;&gt;"",N1839,IF(H1839="",IF(AND(A1839&lt;&gt;"",WEEKDAY(A1839)=الإعدادات!$B$11),"راحة أسبوعية","غائب"),IF(I1839="","بدون انصراف",IF(N(K1839)&gt;0,"متأخر","حاضر")))))))</f>
        <v/>
      </c>
      <c r="Q1839" s="24" t="str">
        <f aca="false">IF(B1839="","",IF(OR(P1839="غائب",P1839="غياب",P1839="إجازة بدون راتب"),IFERROR(VLOOKUP(B1839,الموظفين!$A$2:$J$501,8,FALSE()),0),0))</f>
        <v/>
      </c>
      <c r="R1839" s="24" t="str">
        <f aca="false">IF(B1839="","",ROUND((N(K1839)+N(L1839))/60*IFERROR(VLOOKUP(B1839,الموظفين!$A$2:$J$501,8,FALSE()),0)/الإعدادات!$B$6*الإعدادات!$B$9,2))</f>
        <v/>
      </c>
      <c r="S1839" s="24" t="str">
        <f aca="false">IF(OR(B1839="",M1839=""),"",ROUND(M1839/60*IFERROR(VLOOKUP(B1839,الموظفين!$A$2:$J$501,9,FALSE()),0),2))</f>
        <v/>
      </c>
      <c r="T1839" s="17"/>
      <c r="U1839" s="23" t="str">
        <f aca="false">IF(OR(A1839="",B1839=""),"",A1839&amp;"|"&amp;B1839)</f>
        <v/>
      </c>
    </row>
    <row r="1840" customFormat="false" ht="15" hidden="false" customHeight="false" outlineLevel="0" collapsed="false">
      <c r="A1840" s="16"/>
      <c r="B1840" s="17"/>
      <c r="C1840" s="18" t="str">
        <f aca="false">IF($B1840="","",IFERROR(VLOOKUP($B1840,الموظفين!$A$2:$J$501,2,FALSE())&amp;"","⚠ كود غير موجود"))</f>
        <v/>
      </c>
      <c r="D1840" s="18" t="str">
        <f aca="false">IF($B1840="","",IFERROR(VLOOKUP($B1840,الموظفين!$A$2:$J$501,3,FALSE())&amp;"",""))</f>
        <v/>
      </c>
      <c r="E1840" s="18" t="str">
        <f aca="false">IF($B1840="","",IFERROR(VLOOKUP($B1840,الموظفين!$A$2:$J$501,5,FALSE())&amp;"",""))</f>
        <v/>
      </c>
      <c r="F1840" s="19" t="str">
        <f aca="false">IF($B1840="","",IFERROR(VLOOKUP($B1840,الموظفين!$A$2:$J$501,6,FALSE()),""))</f>
        <v/>
      </c>
      <c r="G1840" s="19" t="str">
        <f aca="false">IF($B1840="","",IFERROR(VLOOKUP($B1840,الموظفين!$A$2:$J$501,7,FALSE()),""))</f>
        <v/>
      </c>
      <c r="H1840" s="20"/>
      <c r="I1840" s="20"/>
      <c r="J1840" s="21" t="str">
        <f aca="false">IF(OR(H1840="",I1840=""),"",ROUND(MOD(I1840-H1840,1)*24,2))</f>
        <v/>
      </c>
      <c r="K1840" s="22" t="str">
        <f aca="false">IF(OR(H1840="",F1840=""),"",IF(ROUND(MAX(0,MOD(H1840-F1840+0.5,1)-0.5)*1440,0)&gt;IFERROR(VLOOKUP(E1840,الورديات!$A$2:$E$21,5,FALSE()),0),ROUND(MAX(0,MOD(H1840-F1840+0.5,1)-0.5)*1440,0),0))</f>
        <v/>
      </c>
      <c r="L1840" s="22" t="str">
        <f aca="false">IF(OR(I1840="",G1840=""),"",ROUND(MAX(0,MOD(G1840-I1840+0.5,1)-0.5)*1440,0))</f>
        <v/>
      </c>
      <c r="M1840" s="22" t="str">
        <f aca="false">IF(OR(I1840="",G1840=""),"",IF(ROUND(MAX(0,MOD(I1840-G1840+0.5,1)-0.5)*1440,0)&gt;=الإعدادات!$B$8,ROUND(MAX(0,MOD(I1840-G1840+0.5,1)-0.5)*1440,0),0))</f>
        <v/>
      </c>
      <c r="N1840" s="18" t="str">
        <f aca="false">IF(OR(A1840="",B1840=""),"",IF(COUNTIFS(الإجازات!$A$2:$A$1001,B1840,الإجازات!$D$2:$D$1001,"&lt;="&amp;A1840,الإجازات!$E$2:$E$1001,"&gt;="&amp;A1840,الإجازات!$G$2:$G$1001,"مقبولة")=0,"",LOOKUP(2,1/((الإجازات!$A$2:$A$1001=B1840)*(الإجازات!$D$2:$D$1001&lt;=A1840)*(الإجازات!$E$2:$E$1001&gt;=A1840)*(الإجازات!$G$2:$G$1001="مقبولة")),الإجازات!$C$2:$C$1001)))</f>
        <v/>
      </c>
      <c r="O1840" s="17"/>
      <c r="P1840" s="23" t="str">
        <f aca="false">IF(B1840="","",IF(ISNA(MATCH(B1840,الموظفين!$A$2:$A$501,0)),"⚠ كود غير موجود",IF(O1840&lt;&gt;"",O1840,IF(N1840&lt;&gt;"",N1840,IF(H1840="",IF(AND(A1840&lt;&gt;"",WEEKDAY(A1840)=الإعدادات!$B$11),"راحة أسبوعية","غائب"),IF(I1840="","بدون انصراف",IF(N(K1840)&gt;0,"متأخر","حاضر")))))))</f>
        <v/>
      </c>
      <c r="Q1840" s="24" t="str">
        <f aca="false">IF(B1840="","",IF(OR(P1840="غائب",P1840="غياب",P1840="إجازة بدون راتب"),IFERROR(VLOOKUP(B1840,الموظفين!$A$2:$J$501,8,FALSE()),0),0))</f>
        <v/>
      </c>
      <c r="R1840" s="24" t="str">
        <f aca="false">IF(B1840="","",ROUND((N(K1840)+N(L1840))/60*IFERROR(VLOOKUP(B1840,الموظفين!$A$2:$J$501,8,FALSE()),0)/الإعدادات!$B$6*الإعدادات!$B$9,2))</f>
        <v/>
      </c>
      <c r="S1840" s="24" t="str">
        <f aca="false">IF(OR(B1840="",M1840=""),"",ROUND(M1840/60*IFERROR(VLOOKUP(B1840,الموظفين!$A$2:$J$501,9,FALSE()),0),2))</f>
        <v/>
      </c>
      <c r="T1840" s="17"/>
      <c r="U1840" s="23" t="str">
        <f aca="false">IF(OR(A1840="",B1840=""),"",A1840&amp;"|"&amp;B1840)</f>
        <v/>
      </c>
    </row>
    <row r="1841" customFormat="false" ht="15" hidden="false" customHeight="false" outlineLevel="0" collapsed="false">
      <c r="A1841" s="16"/>
      <c r="B1841" s="17"/>
      <c r="C1841" s="18" t="str">
        <f aca="false">IF($B1841="","",IFERROR(VLOOKUP($B1841,الموظفين!$A$2:$J$501,2,FALSE())&amp;"","⚠ كود غير موجود"))</f>
        <v/>
      </c>
      <c r="D1841" s="18" t="str">
        <f aca="false">IF($B1841="","",IFERROR(VLOOKUP($B1841,الموظفين!$A$2:$J$501,3,FALSE())&amp;"",""))</f>
        <v/>
      </c>
      <c r="E1841" s="18" t="str">
        <f aca="false">IF($B1841="","",IFERROR(VLOOKUP($B1841,الموظفين!$A$2:$J$501,5,FALSE())&amp;"",""))</f>
        <v/>
      </c>
      <c r="F1841" s="19" t="str">
        <f aca="false">IF($B1841="","",IFERROR(VLOOKUP($B1841,الموظفين!$A$2:$J$501,6,FALSE()),""))</f>
        <v/>
      </c>
      <c r="G1841" s="19" t="str">
        <f aca="false">IF($B1841="","",IFERROR(VLOOKUP($B1841,الموظفين!$A$2:$J$501,7,FALSE()),""))</f>
        <v/>
      </c>
      <c r="H1841" s="20"/>
      <c r="I1841" s="20"/>
      <c r="J1841" s="21" t="str">
        <f aca="false">IF(OR(H1841="",I1841=""),"",ROUND(MOD(I1841-H1841,1)*24,2))</f>
        <v/>
      </c>
      <c r="K1841" s="22" t="str">
        <f aca="false">IF(OR(H1841="",F1841=""),"",IF(ROUND(MAX(0,MOD(H1841-F1841+0.5,1)-0.5)*1440,0)&gt;IFERROR(VLOOKUP(E1841,الورديات!$A$2:$E$21,5,FALSE()),0),ROUND(MAX(0,MOD(H1841-F1841+0.5,1)-0.5)*1440,0),0))</f>
        <v/>
      </c>
      <c r="L1841" s="22" t="str">
        <f aca="false">IF(OR(I1841="",G1841=""),"",ROUND(MAX(0,MOD(G1841-I1841+0.5,1)-0.5)*1440,0))</f>
        <v/>
      </c>
      <c r="M1841" s="22" t="str">
        <f aca="false">IF(OR(I1841="",G1841=""),"",IF(ROUND(MAX(0,MOD(I1841-G1841+0.5,1)-0.5)*1440,0)&gt;=الإعدادات!$B$8,ROUND(MAX(0,MOD(I1841-G1841+0.5,1)-0.5)*1440,0),0))</f>
        <v/>
      </c>
      <c r="N1841" s="18" t="str">
        <f aca="false">IF(OR(A1841="",B1841=""),"",IF(COUNTIFS(الإجازات!$A$2:$A$1001,B1841,الإجازات!$D$2:$D$1001,"&lt;="&amp;A1841,الإجازات!$E$2:$E$1001,"&gt;="&amp;A1841,الإجازات!$G$2:$G$1001,"مقبولة")=0,"",LOOKUP(2,1/((الإجازات!$A$2:$A$1001=B1841)*(الإجازات!$D$2:$D$1001&lt;=A1841)*(الإجازات!$E$2:$E$1001&gt;=A1841)*(الإجازات!$G$2:$G$1001="مقبولة")),الإجازات!$C$2:$C$1001)))</f>
        <v/>
      </c>
      <c r="O1841" s="17"/>
      <c r="P1841" s="23" t="str">
        <f aca="false">IF(B1841="","",IF(ISNA(MATCH(B1841,الموظفين!$A$2:$A$501,0)),"⚠ كود غير موجود",IF(O1841&lt;&gt;"",O1841,IF(N1841&lt;&gt;"",N1841,IF(H1841="",IF(AND(A1841&lt;&gt;"",WEEKDAY(A1841)=الإعدادات!$B$11),"راحة أسبوعية","غائب"),IF(I1841="","بدون انصراف",IF(N(K1841)&gt;0,"متأخر","حاضر")))))))</f>
        <v/>
      </c>
      <c r="Q1841" s="24" t="str">
        <f aca="false">IF(B1841="","",IF(OR(P1841="غائب",P1841="غياب",P1841="إجازة بدون راتب"),IFERROR(VLOOKUP(B1841,الموظفين!$A$2:$J$501,8,FALSE()),0),0))</f>
        <v/>
      </c>
      <c r="R1841" s="24" t="str">
        <f aca="false">IF(B1841="","",ROUND((N(K1841)+N(L1841))/60*IFERROR(VLOOKUP(B1841,الموظفين!$A$2:$J$501,8,FALSE()),0)/الإعدادات!$B$6*الإعدادات!$B$9,2))</f>
        <v/>
      </c>
      <c r="S1841" s="24" t="str">
        <f aca="false">IF(OR(B1841="",M1841=""),"",ROUND(M1841/60*IFERROR(VLOOKUP(B1841,الموظفين!$A$2:$J$501,9,FALSE()),0),2))</f>
        <v/>
      </c>
      <c r="T1841" s="17"/>
      <c r="U1841" s="23" t="str">
        <f aca="false">IF(OR(A1841="",B1841=""),"",A1841&amp;"|"&amp;B1841)</f>
        <v/>
      </c>
    </row>
    <row r="1842" customFormat="false" ht="15" hidden="false" customHeight="false" outlineLevel="0" collapsed="false">
      <c r="A1842" s="16"/>
      <c r="B1842" s="17"/>
      <c r="C1842" s="18" t="str">
        <f aca="false">IF($B1842="","",IFERROR(VLOOKUP($B1842,الموظفين!$A$2:$J$501,2,FALSE())&amp;"","⚠ كود غير موجود"))</f>
        <v/>
      </c>
      <c r="D1842" s="18" t="str">
        <f aca="false">IF($B1842="","",IFERROR(VLOOKUP($B1842,الموظفين!$A$2:$J$501,3,FALSE())&amp;"",""))</f>
        <v/>
      </c>
      <c r="E1842" s="18" t="str">
        <f aca="false">IF($B1842="","",IFERROR(VLOOKUP($B1842,الموظفين!$A$2:$J$501,5,FALSE())&amp;"",""))</f>
        <v/>
      </c>
      <c r="F1842" s="19" t="str">
        <f aca="false">IF($B1842="","",IFERROR(VLOOKUP($B1842,الموظفين!$A$2:$J$501,6,FALSE()),""))</f>
        <v/>
      </c>
      <c r="G1842" s="19" t="str">
        <f aca="false">IF($B1842="","",IFERROR(VLOOKUP($B1842,الموظفين!$A$2:$J$501,7,FALSE()),""))</f>
        <v/>
      </c>
      <c r="H1842" s="20"/>
      <c r="I1842" s="20"/>
      <c r="J1842" s="21" t="str">
        <f aca="false">IF(OR(H1842="",I1842=""),"",ROUND(MOD(I1842-H1842,1)*24,2))</f>
        <v/>
      </c>
      <c r="K1842" s="22" t="str">
        <f aca="false">IF(OR(H1842="",F1842=""),"",IF(ROUND(MAX(0,MOD(H1842-F1842+0.5,1)-0.5)*1440,0)&gt;IFERROR(VLOOKUP(E1842,الورديات!$A$2:$E$21,5,FALSE()),0),ROUND(MAX(0,MOD(H1842-F1842+0.5,1)-0.5)*1440,0),0))</f>
        <v/>
      </c>
      <c r="L1842" s="22" t="str">
        <f aca="false">IF(OR(I1842="",G1842=""),"",ROUND(MAX(0,MOD(G1842-I1842+0.5,1)-0.5)*1440,0))</f>
        <v/>
      </c>
      <c r="M1842" s="22" t="str">
        <f aca="false">IF(OR(I1842="",G1842=""),"",IF(ROUND(MAX(0,MOD(I1842-G1842+0.5,1)-0.5)*1440,0)&gt;=الإعدادات!$B$8,ROUND(MAX(0,MOD(I1842-G1842+0.5,1)-0.5)*1440,0),0))</f>
        <v/>
      </c>
      <c r="N1842" s="18" t="str">
        <f aca="false">IF(OR(A1842="",B1842=""),"",IF(COUNTIFS(الإجازات!$A$2:$A$1001,B1842,الإجازات!$D$2:$D$1001,"&lt;="&amp;A1842,الإجازات!$E$2:$E$1001,"&gt;="&amp;A1842,الإجازات!$G$2:$G$1001,"مقبولة")=0,"",LOOKUP(2,1/((الإجازات!$A$2:$A$1001=B1842)*(الإجازات!$D$2:$D$1001&lt;=A1842)*(الإجازات!$E$2:$E$1001&gt;=A1842)*(الإجازات!$G$2:$G$1001="مقبولة")),الإجازات!$C$2:$C$1001)))</f>
        <v/>
      </c>
      <c r="O1842" s="17"/>
      <c r="P1842" s="23" t="str">
        <f aca="false">IF(B1842="","",IF(ISNA(MATCH(B1842,الموظفين!$A$2:$A$501,0)),"⚠ كود غير موجود",IF(O1842&lt;&gt;"",O1842,IF(N1842&lt;&gt;"",N1842,IF(H1842="",IF(AND(A1842&lt;&gt;"",WEEKDAY(A1842)=الإعدادات!$B$11),"راحة أسبوعية","غائب"),IF(I1842="","بدون انصراف",IF(N(K1842)&gt;0,"متأخر","حاضر")))))))</f>
        <v/>
      </c>
      <c r="Q1842" s="24" t="str">
        <f aca="false">IF(B1842="","",IF(OR(P1842="غائب",P1842="غياب",P1842="إجازة بدون راتب"),IFERROR(VLOOKUP(B1842,الموظفين!$A$2:$J$501,8,FALSE()),0),0))</f>
        <v/>
      </c>
      <c r="R1842" s="24" t="str">
        <f aca="false">IF(B1842="","",ROUND((N(K1842)+N(L1842))/60*IFERROR(VLOOKUP(B1842,الموظفين!$A$2:$J$501,8,FALSE()),0)/الإعدادات!$B$6*الإعدادات!$B$9,2))</f>
        <v/>
      </c>
      <c r="S1842" s="24" t="str">
        <f aca="false">IF(OR(B1842="",M1842=""),"",ROUND(M1842/60*IFERROR(VLOOKUP(B1842,الموظفين!$A$2:$J$501,9,FALSE()),0),2))</f>
        <v/>
      </c>
      <c r="T1842" s="17"/>
      <c r="U1842" s="23" t="str">
        <f aca="false">IF(OR(A1842="",B1842=""),"",A1842&amp;"|"&amp;B1842)</f>
        <v/>
      </c>
    </row>
    <row r="1843" customFormat="false" ht="15" hidden="false" customHeight="false" outlineLevel="0" collapsed="false">
      <c r="A1843" s="16"/>
      <c r="B1843" s="17"/>
      <c r="C1843" s="18" t="str">
        <f aca="false">IF($B1843="","",IFERROR(VLOOKUP($B1843,الموظفين!$A$2:$J$501,2,FALSE())&amp;"","⚠ كود غير موجود"))</f>
        <v/>
      </c>
      <c r="D1843" s="18" t="str">
        <f aca="false">IF($B1843="","",IFERROR(VLOOKUP($B1843,الموظفين!$A$2:$J$501,3,FALSE())&amp;"",""))</f>
        <v/>
      </c>
      <c r="E1843" s="18" t="str">
        <f aca="false">IF($B1843="","",IFERROR(VLOOKUP($B1843,الموظفين!$A$2:$J$501,5,FALSE())&amp;"",""))</f>
        <v/>
      </c>
      <c r="F1843" s="19" t="str">
        <f aca="false">IF($B1843="","",IFERROR(VLOOKUP($B1843,الموظفين!$A$2:$J$501,6,FALSE()),""))</f>
        <v/>
      </c>
      <c r="G1843" s="19" t="str">
        <f aca="false">IF($B1843="","",IFERROR(VLOOKUP($B1843,الموظفين!$A$2:$J$501,7,FALSE()),""))</f>
        <v/>
      </c>
      <c r="H1843" s="20"/>
      <c r="I1843" s="20"/>
      <c r="J1843" s="21" t="str">
        <f aca="false">IF(OR(H1843="",I1843=""),"",ROUND(MOD(I1843-H1843,1)*24,2))</f>
        <v/>
      </c>
      <c r="K1843" s="22" t="str">
        <f aca="false">IF(OR(H1843="",F1843=""),"",IF(ROUND(MAX(0,MOD(H1843-F1843+0.5,1)-0.5)*1440,0)&gt;IFERROR(VLOOKUP(E1843,الورديات!$A$2:$E$21,5,FALSE()),0),ROUND(MAX(0,MOD(H1843-F1843+0.5,1)-0.5)*1440,0),0))</f>
        <v/>
      </c>
      <c r="L1843" s="22" t="str">
        <f aca="false">IF(OR(I1843="",G1843=""),"",ROUND(MAX(0,MOD(G1843-I1843+0.5,1)-0.5)*1440,0))</f>
        <v/>
      </c>
      <c r="M1843" s="22" t="str">
        <f aca="false">IF(OR(I1843="",G1843=""),"",IF(ROUND(MAX(0,MOD(I1843-G1843+0.5,1)-0.5)*1440,0)&gt;=الإعدادات!$B$8,ROUND(MAX(0,MOD(I1843-G1843+0.5,1)-0.5)*1440,0),0))</f>
        <v/>
      </c>
      <c r="N1843" s="18" t="str">
        <f aca="false">IF(OR(A1843="",B1843=""),"",IF(COUNTIFS(الإجازات!$A$2:$A$1001,B1843,الإجازات!$D$2:$D$1001,"&lt;="&amp;A1843,الإجازات!$E$2:$E$1001,"&gt;="&amp;A1843,الإجازات!$G$2:$G$1001,"مقبولة")=0,"",LOOKUP(2,1/((الإجازات!$A$2:$A$1001=B1843)*(الإجازات!$D$2:$D$1001&lt;=A1843)*(الإجازات!$E$2:$E$1001&gt;=A1843)*(الإجازات!$G$2:$G$1001="مقبولة")),الإجازات!$C$2:$C$1001)))</f>
        <v/>
      </c>
      <c r="O1843" s="17"/>
      <c r="P1843" s="23" t="str">
        <f aca="false">IF(B1843="","",IF(ISNA(MATCH(B1843,الموظفين!$A$2:$A$501,0)),"⚠ كود غير موجود",IF(O1843&lt;&gt;"",O1843,IF(N1843&lt;&gt;"",N1843,IF(H1843="",IF(AND(A1843&lt;&gt;"",WEEKDAY(A1843)=الإعدادات!$B$11),"راحة أسبوعية","غائب"),IF(I1843="","بدون انصراف",IF(N(K1843)&gt;0,"متأخر","حاضر")))))))</f>
        <v/>
      </c>
      <c r="Q1843" s="24" t="str">
        <f aca="false">IF(B1843="","",IF(OR(P1843="غائب",P1843="غياب",P1843="إجازة بدون راتب"),IFERROR(VLOOKUP(B1843,الموظفين!$A$2:$J$501,8,FALSE()),0),0))</f>
        <v/>
      </c>
      <c r="R1843" s="24" t="str">
        <f aca="false">IF(B1843="","",ROUND((N(K1843)+N(L1843))/60*IFERROR(VLOOKUP(B1843,الموظفين!$A$2:$J$501,8,FALSE()),0)/الإعدادات!$B$6*الإعدادات!$B$9,2))</f>
        <v/>
      </c>
      <c r="S1843" s="24" t="str">
        <f aca="false">IF(OR(B1843="",M1843=""),"",ROUND(M1843/60*IFERROR(VLOOKUP(B1843,الموظفين!$A$2:$J$501,9,FALSE()),0),2))</f>
        <v/>
      </c>
      <c r="T1843" s="17"/>
      <c r="U1843" s="23" t="str">
        <f aca="false">IF(OR(A1843="",B1843=""),"",A1843&amp;"|"&amp;B1843)</f>
        <v/>
      </c>
    </row>
    <row r="1844" customFormat="false" ht="15" hidden="false" customHeight="false" outlineLevel="0" collapsed="false">
      <c r="A1844" s="16"/>
      <c r="B1844" s="17"/>
      <c r="C1844" s="18" t="str">
        <f aca="false">IF($B1844="","",IFERROR(VLOOKUP($B1844,الموظفين!$A$2:$J$501,2,FALSE())&amp;"","⚠ كود غير موجود"))</f>
        <v/>
      </c>
      <c r="D1844" s="18" t="str">
        <f aca="false">IF($B1844="","",IFERROR(VLOOKUP($B1844,الموظفين!$A$2:$J$501,3,FALSE())&amp;"",""))</f>
        <v/>
      </c>
      <c r="E1844" s="18" t="str">
        <f aca="false">IF($B1844="","",IFERROR(VLOOKUP($B1844,الموظفين!$A$2:$J$501,5,FALSE())&amp;"",""))</f>
        <v/>
      </c>
      <c r="F1844" s="19" t="str">
        <f aca="false">IF($B1844="","",IFERROR(VLOOKUP($B1844,الموظفين!$A$2:$J$501,6,FALSE()),""))</f>
        <v/>
      </c>
      <c r="G1844" s="19" t="str">
        <f aca="false">IF($B1844="","",IFERROR(VLOOKUP($B1844,الموظفين!$A$2:$J$501,7,FALSE()),""))</f>
        <v/>
      </c>
      <c r="H1844" s="20"/>
      <c r="I1844" s="20"/>
      <c r="J1844" s="21" t="str">
        <f aca="false">IF(OR(H1844="",I1844=""),"",ROUND(MOD(I1844-H1844,1)*24,2))</f>
        <v/>
      </c>
      <c r="K1844" s="22" t="str">
        <f aca="false">IF(OR(H1844="",F1844=""),"",IF(ROUND(MAX(0,MOD(H1844-F1844+0.5,1)-0.5)*1440,0)&gt;IFERROR(VLOOKUP(E1844,الورديات!$A$2:$E$21,5,FALSE()),0),ROUND(MAX(0,MOD(H1844-F1844+0.5,1)-0.5)*1440,0),0))</f>
        <v/>
      </c>
      <c r="L1844" s="22" t="str">
        <f aca="false">IF(OR(I1844="",G1844=""),"",ROUND(MAX(0,MOD(G1844-I1844+0.5,1)-0.5)*1440,0))</f>
        <v/>
      </c>
      <c r="M1844" s="22" t="str">
        <f aca="false">IF(OR(I1844="",G1844=""),"",IF(ROUND(MAX(0,MOD(I1844-G1844+0.5,1)-0.5)*1440,0)&gt;=الإعدادات!$B$8,ROUND(MAX(0,MOD(I1844-G1844+0.5,1)-0.5)*1440,0),0))</f>
        <v/>
      </c>
      <c r="N1844" s="18" t="str">
        <f aca="false">IF(OR(A1844="",B1844=""),"",IF(COUNTIFS(الإجازات!$A$2:$A$1001,B1844,الإجازات!$D$2:$D$1001,"&lt;="&amp;A1844,الإجازات!$E$2:$E$1001,"&gt;="&amp;A1844,الإجازات!$G$2:$G$1001,"مقبولة")=0,"",LOOKUP(2,1/((الإجازات!$A$2:$A$1001=B1844)*(الإجازات!$D$2:$D$1001&lt;=A1844)*(الإجازات!$E$2:$E$1001&gt;=A1844)*(الإجازات!$G$2:$G$1001="مقبولة")),الإجازات!$C$2:$C$1001)))</f>
        <v/>
      </c>
      <c r="O1844" s="17"/>
      <c r="P1844" s="23" t="str">
        <f aca="false">IF(B1844="","",IF(ISNA(MATCH(B1844,الموظفين!$A$2:$A$501,0)),"⚠ كود غير موجود",IF(O1844&lt;&gt;"",O1844,IF(N1844&lt;&gt;"",N1844,IF(H1844="",IF(AND(A1844&lt;&gt;"",WEEKDAY(A1844)=الإعدادات!$B$11),"راحة أسبوعية","غائب"),IF(I1844="","بدون انصراف",IF(N(K1844)&gt;0,"متأخر","حاضر")))))))</f>
        <v/>
      </c>
      <c r="Q1844" s="24" t="str">
        <f aca="false">IF(B1844="","",IF(OR(P1844="غائب",P1844="غياب",P1844="إجازة بدون راتب"),IFERROR(VLOOKUP(B1844,الموظفين!$A$2:$J$501,8,FALSE()),0),0))</f>
        <v/>
      </c>
      <c r="R1844" s="24" t="str">
        <f aca="false">IF(B1844="","",ROUND((N(K1844)+N(L1844))/60*IFERROR(VLOOKUP(B1844,الموظفين!$A$2:$J$501,8,FALSE()),0)/الإعدادات!$B$6*الإعدادات!$B$9,2))</f>
        <v/>
      </c>
      <c r="S1844" s="24" t="str">
        <f aca="false">IF(OR(B1844="",M1844=""),"",ROUND(M1844/60*IFERROR(VLOOKUP(B1844,الموظفين!$A$2:$J$501,9,FALSE()),0),2))</f>
        <v/>
      </c>
      <c r="T1844" s="17"/>
      <c r="U1844" s="23" t="str">
        <f aca="false">IF(OR(A1844="",B1844=""),"",A1844&amp;"|"&amp;B1844)</f>
        <v/>
      </c>
    </row>
    <row r="1845" customFormat="false" ht="15" hidden="false" customHeight="false" outlineLevel="0" collapsed="false">
      <c r="A1845" s="16"/>
      <c r="B1845" s="17"/>
      <c r="C1845" s="18" t="str">
        <f aca="false">IF($B1845="","",IFERROR(VLOOKUP($B1845,الموظفين!$A$2:$J$501,2,FALSE())&amp;"","⚠ كود غير موجود"))</f>
        <v/>
      </c>
      <c r="D1845" s="18" t="str">
        <f aca="false">IF($B1845="","",IFERROR(VLOOKUP($B1845,الموظفين!$A$2:$J$501,3,FALSE())&amp;"",""))</f>
        <v/>
      </c>
      <c r="E1845" s="18" t="str">
        <f aca="false">IF($B1845="","",IFERROR(VLOOKUP($B1845,الموظفين!$A$2:$J$501,5,FALSE())&amp;"",""))</f>
        <v/>
      </c>
      <c r="F1845" s="19" t="str">
        <f aca="false">IF($B1845="","",IFERROR(VLOOKUP($B1845,الموظفين!$A$2:$J$501,6,FALSE()),""))</f>
        <v/>
      </c>
      <c r="G1845" s="19" t="str">
        <f aca="false">IF($B1845="","",IFERROR(VLOOKUP($B1845,الموظفين!$A$2:$J$501,7,FALSE()),""))</f>
        <v/>
      </c>
      <c r="H1845" s="20"/>
      <c r="I1845" s="20"/>
      <c r="J1845" s="21" t="str">
        <f aca="false">IF(OR(H1845="",I1845=""),"",ROUND(MOD(I1845-H1845,1)*24,2))</f>
        <v/>
      </c>
      <c r="K1845" s="22" t="str">
        <f aca="false">IF(OR(H1845="",F1845=""),"",IF(ROUND(MAX(0,MOD(H1845-F1845+0.5,1)-0.5)*1440,0)&gt;IFERROR(VLOOKUP(E1845,الورديات!$A$2:$E$21,5,FALSE()),0),ROUND(MAX(0,MOD(H1845-F1845+0.5,1)-0.5)*1440,0),0))</f>
        <v/>
      </c>
      <c r="L1845" s="22" t="str">
        <f aca="false">IF(OR(I1845="",G1845=""),"",ROUND(MAX(0,MOD(G1845-I1845+0.5,1)-0.5)*1440,0))</f>
        <v/>
      </c>
      <c r="M1845" s="22" t="str">
        <f aca="false">IF(OR(I1845="",G1845=""),"",IF(ROUND(MAX(0,MOD(I1845-G1845+0.5,1)-0.5)*1440,0)&gt;=الإعدادات!$B$8,ROUND(MAX(0,MOD(I1845-G1845+0.5,1)-0.5)*1440,0),0))</f>
        <v/>
      </c>
      <c r="N1845" s="18" t="str">
        <f aca="false">IF(OR(A1845="",B1845=""),"",IF(COUNTIFS(الإجازات!$A$2:$A$1001,B1845,الإجازات!$D$2:$D$1001,"&lt;="&amp;A1845,الإجازات!$E$2:$E$1001,"&gt;="&amp;A1845,الإجازات!$G$2:$G$1001,"مقبولة")=0,"",LOOKUP(2,1/((الإجازات!$A$2:$A$1001=B1845)*(الإجازات!$D$2:$D$1001&lt;=A1845)*(الإجازات!$E$2:$E$1001&gt;=A1845)*(الإجازات!$G$2:$G$1001="مقبولة")),الإجازات!$C$2:$C$1001)))</f>
        <v/>
      </c>
      <c r="O1845" s="17"/>
      <c r="P1845" s="23" t="str">
        <f aca="false">IF(B1845="","",IF(ISNA(MATCH(B1845,الموظفين!$A$2:$A$501,0)),"⚠ كود غير موجود",IF(O1845&lt;&gt;"",O1845,IF(N1845&lt;&gt;"",N1845,IF(H1845="",IF(AND(A1845&lt;&gt;"",WEEKDAY(A1845)=الإعدادات!$B$11),"راحة أسبوعية","غائب"),IF(I1845="","بدون انصراف",IF(N(K1845)&gt;0,"متأخر","حاضر")))))))</f>
        <v/>
      </c>
      <c r="Q1845" s="24" t="str">
        <f aca="false">IF(B1845="","",IF(OR(P1845="غائب",P1845="غياب",P1845="إجازة بدون راتب"),IFERROR(VLOOKUP(B1845,الموظفين!$A$2:$J$501,8,FALSE()),0),0))</f>
        <v/>
      </c>
      <c r="R1845" s="24" t="str">
        <f aca="false">IF(B1845="","",ROUND((N(K1845)+N(L1845))/60*IFERROR(VLOOKUP(B1845,الموظفين!$A$2:$J$501,8,FALSE()),0)/الإعدادات!$B$6*الإعدادات!$B$9,2))</f>
        <v/>
      </c>
      <c r="S1845" s="24" t="str">
        <f aca="false">IF(OR(B1845="",M1845=""),"",ROUND(M1845/60*IFERROR(VLOOKUP(B1845,الموظفين!$A$2:$J$501,9,FALSE()),0),2))</f>
        <v/>
      </c>
      <c r="T1845" s="17"/>
      <c r="U1845" s="23" t="str">
        <f aca="false">IF(OR(A1845="",B1845=""),"",A1845&amp;"|"&amp;B1845)</f>
        <v/>
      </c>
    </row>
    <row r="1846" customFormat="false" ht="15" hidden="false" customHeight="false" outlineLevel="0" collapsed="false">
      <c r="A1846" s="16"/>
      <c r="B1846" s="17"/>
      <c r="C1846" s="18" t="str">
        <f aca="false">IF($B1846="","",IFERROR(VLOOKUP($B1846,الموظفين!$A$2:$J$501,2,FALSE())&amp;"","⚠ كود غير موجود"))</f>
        <v/>
      </c>
      <c r="D1846" s="18" t="str">
        <f aca="false">IF($B1846="","",IFERROR(VLOOKUP($B1846,الموظفين!$A$2:$J$501,3,FALSE())&amp;"",""))</f>
        <v/>
      </c>
      <c r="E1846" s="18" t="str">
        <f aca="false">IF($B1846="","",IFERROR(VLOOKUP($B1846,الموظفين!$A$2:$J$501,5,FALSE())&amp;"",""))</f>
        <v/>
      </c>
      <c r="F1846" s="19" t="str">
        <f aca="false">IF($B1846="","",IFERROR(VLOOKUP($B1846,الموظفين!$A$2:$J$501,6,FALSE()),""))</f>
        <v/>
      </c>
      <c r="G1846" s="19" t="str">
        <f aca="false">IF($B1846="","",IFERROR(VLOOKUP($B1846,الموظفين!$A$2:$J$501,7,FALSE()),""))</f>
        <v/>
      </c>
      <c r="H1846" s="20"/>
      <c r="I1846" s="20"/>
      <c r="J1846" s="21" t="str">
        <f aca="false">IF(OR(H1846="",I1846=""),"",ROUND(MOD(I1846-H1846,1)*24,2))</f>
        <v/>
      </c>
      <c r="K1846" s="22" t="str">
        <f aca="false">IF(OR(H1846="",F1846=""),"",IF(ROUND(MAX(0,MOD(H1846-F1846+0.5,1)-0.5)*1440,0)&gt;IFERROR(VLOOKUP(E1846,الورديات!$A$2:$E$21,5,FALSE()),0),ROUND(MAX(0,MOD(H1846-F1846+0.5,1)-0.5)*1440,0),0))</f>
        <v/>
      </c>
      <c r="L1846" s="22" t="str">
        <f aca="false">IF(OR(I1846="",G1846=""),"",ROUND(MAX(0,MOD(G1846-I1846+0.5,1)-0.5)*1440,0))</f>
        <v/>
      </c>
      <c r="M1846" s="22" t="str">
        <f aca="false">IF(OR(I1846="",G1846=""),"",IF(ROUND(MAX(0,MOD(I1846-G1846+0.5,1)-0.5)*1440,0)&gt;=الإعدادات!$B$8,ROUND(MAX(0,MOD(I1846-G1846+0.5,1)-0.5)*1440,0),0))</f>
        <v/>
      </c>
      <c r="N1846" s="18" t="str">
        <f aca="false">IF(OR(A1846="",B1846=""),"",IF(COUNTIFS(الإجازات!$A$2:$A$1001,B1846,الإجازات!$D$2:$D$1001,"&lt;="&amp;A1846,الإجازات!$E$2:$E$1001,"&gt;="&amp;A1846,الإجازات!$G$2:$G$1001,"مقبولة")=0,"",LOOKUP(2,1/((الإجازات!$A$2:$A$1001=B1846)*(الإجازات!$D$2:$D$1001&lt;=A1846)*(الإجازات!$E$2:$E$1001&gt;=A1846)*(الإجازات!$G$2:$G$1001="مقبولة")),الإجازات!$C$2:$C$1001)))</f>
        <v/>
      </c>
      <c r="O1846" s="17"/>
      <c r="P1846" s="23" t="str">
        <f aca="false">IF(B1846="","",IF(ISNA(MATCH(B1846,الموظفين!$A$2:$A$501,0)),"⚠ كود غير موجود",IF(O1846&lt;&gt;"",O1846,IF(N1846&lt;&gt;"",N1846,IF(H1846="",IF(AND(A1846&lt;&gt;"",WEEKDAY(A1846)=الإعدادات!$B$11),"راحة أسبوعية","غائب"),IF(I1846="","بدون انصراف",IF(N(K1846)&gt;0,"متأخر","حاضر")))))))</f>
        <v/>
      </c>
      <c r="Q1846" s="24" t="str">
        <f aca="false">IF(B1846="","",IF(OR(P1846="غائب",P1846="غياب",P1846="إجازة بدون راتب"),IFERROR(VLOOKUP(B1846,الموظفين!$A$2:$J$501,8,FALSE()),0),0))</f>
        <v/>
      </c>
      <c r="R1846" s="24" t="str">
        <f aca="false">IF(B1846="","",ROUND((N(K1846)+N(L1846))/60*IFERROR(VLOOKUP(B1846,الموظفين!$A$2:$J$501,8,FALSE()),0)/الإعدادات!$B$6*الإعدادات!$B$9,2))</f>
        <v/>
      </c>
      <c r="S1846" s="24" t="str">
        <f aca="false">IF(OR(B1846="",M1846=""),"",ROUND(M1846/60*IFERROR(VLOOKUP(B1846,الموظفين!$A$2:$J$501,9,FALSE()),0),2))</f>
        <v/>
      </c>
      <c r="T1846" s="17"/>
      <c r="U1846" s="23" t="str">
        <f aca="false">IF(OR(A1846="",B1846=""),"",A1846&amp;"|"&amp;B1846)</f>
        <v/>
      </c>
    </row>
    <row r="1847" customFormat="false" ht="15" hidden="false" customHeight="false" outlineLevel="0" collapsed="false">
      <c r="A1847" s="16"/>
      <c r="B1847" s="17"/>
      <c r="C1847" s="18" t="str">
        <f aca="false">IF($B1847="","",IFERROR(VLOOKUP($B1847,الموظفين!$A$2:$J$501,2,FALSE())&amp;"","⚠ كود غير موجود"))</f>
        <v/>
      </c>
      <c r="D1847" s="18" t="str">
        <f aca="false">IF($B1847="","",IFERROR(VLOOKUP($B1847,الموظفين!$A$2:$J$501,3,FALSE())&amp;"",""))</f>
        <v/>
      </c>
      <c r="E1847" s="18" t="str">
        <f aca="false">IF($B1847="","",IFERROR(VLOOKUP($B1847,الموظفين!$A$2:$J$501,5,FALSE())&amp;"",""))</f>
        <v/>
      </c>
      <c r="F1847" s="19" t="str">
        <f aca="false">IF($B1847="","",IFERROR(VLOOKUP($B1847,الموظفين!$A$2:$J$501,6,FALSE()),""))</f>
        <v/>
      </c>
      <c r="G1847" s="19" t="str">
        <f aca="false">IF($B1847="","",IFERROR(VLOOKUP($B1847,الموظفين!$A$2:$J$501,7,FALSE()),""))</f>
        <v/>
      </c>
      <c r="H1847" s="20"/>
      <c r="I1847" s="20"/>
      <c r="J1847" s="21" t="str">
        <f aca="false">IF(OR(H1847="",I1847=""),"",ROUND(MOD(I1847-H1847,1)*24,2))</f>
        <v/>
      </c>
      <c r="K1847" s="22" t="str">
        <f aca="false">IF(OR(H1847="",F1847=""),"",IF(ROUND(MAX(0,MOD(H1847-F1847+0.5,1)-0.5)*1440,0)&gt;IFERROR(VLOOKUP(E1847,الورديات!$A$2:$E$21,5,FALSE()),0),ROUND(MAX(0,MOD(H1847-F1847+0.5,1)-0.5)*1440,0),0))</f>
        <v/>
      </c>
      <c r="L1847" s="22" t="str">
        <f aca="false">IF(OR(I1847="",G1847=""),"",ROUND(MAX(0,MOD(G1847-I1847+0.5,1)-0.5)*1440,0))</f>
        <v/>
      </c>
      <c r="M1847" s="22" t="str">
        <f aca="false">IF(OR(I1847="",G1847=""),"",IF(ROUND(MAX(0,MOD(I1847-G1847+0.5,1)-0.5)*1440,0)&gt;=الإعدادات!$B$8,ROUND(MAX(0,MOD(I1847-G1847+0.5,1)-0.5)*1440,0),0))</f>
        <v/>
      </c>
      <c r="N1847" s="18" t="str">
        <f aca="false">IF(OR(A1847="",B1847=""),"",IF(COUNTIFS(الإجازات!$A$2:$A$1001,B1847,الإجازات!$D$2:$D$1001,"&lt;="&amp;A1847,الإجازات!$E$2:$E$1001,"&gt;="&amp;A1847,الإجازات!$G$2:$G$1001,"مقبولة")=0,"",LOOKUP(2,1/((الإجازات!$A$2:$A$1001=B1847)*(الإجازات!$D$2:$D$1001&lt;=A1847)*(الإجازات!$E$2:$E$1001&gt;=A1847)*(الإجازات!$G$2:$G$1001="مقبولة")),الإجازات!$C$2:$C$1001)))</f>
        <v/>
      </c>
      <c r="O1847" s="17"/>
      <c r="P1847" s="23" t="str">
        <f aca="false">IF(B1847="","",IF(ISNA(MATCH(B1847,الموظفين!$A$2:$A$501,0)),"⚠ كود غير موجود",IF(O1847&lt;&gt;"",O1847,IF(N1847&lt;&gt;"",N1847,IF(H1847="",IF(AND(A1847&lt;&gt;"",WEEKDAY(A1847)=الإعدادات!$B$11),"راحة أسبوعية","غائب"),IF(I1847="","بدون انصراف",IF(N(K1847)&gt;0,"متأخر","حاضر")))))))</f>
        <v/>
      </c>
      <c r="Q1847" s="24" t="str">
        <f aca="false">IF(B1847="","",IF(OR(P1847="غائب",P1847="غياب",P1847="إجازة بدون راتب"),IFERROR(VLOOKUP(B1847,الموظفين!$A$2:$J$501,8,FALSE()),0),0))</f>
        <v/>
      </c>
      <c r="R1847" s="24" t="str">
        <f aca="false">IF(B1847="","",ROUND((N(K1847)+N(L1847))/60*IFERROR(VLOOKUP(B1847,الموظفين!$A$2:$J$501,8,FALSE()),0)/الإعدادات!$B$6*الإعدادات!$B$9,2))</f>
        <v/>
      </c>
      <c r="S1847" s="24" t="str">
        <f aca="false">IF(OR(B1847="",M1847=""),"",ROUND(M1847/60*IFERROR(VLOOKUP(B1847,الموظفين!$A$2:$J$501,9,FALSE()),0),2))</f>
        <v/>
      </c>
      <c r="T1847" s="17"/>
      <c r="U1847" s="23" t="str">
        <f aca="false">IF(OR(A1847="",B1847=""),"",A1847&amp;"|"&amp;B1847)</f>
        <v/>
      </c>
    </row>
    <row r="1848" customFormat="false" ht="15" hidden="false" customHeight="false" outlineLevel="0" collapsed="false">
      <c r="A1848" s="16"/>
      <c r="B1848" s="17"/>
      <c r="C1848" s="18" t="str">
        <f aca="false">IF($B1848="","",IFERROR(VLOOKUP($B1848,الموظفين!$A$2:$J$501,2,FALSE())&amp;"","⚠ كود غير موجود"))</f>
        <v/>
      </c>
      <c r="D1848" s="18" t="str">
        <f aca="false">IF($B1848="","",IFERROR(VLOOKUP($B1848,الموظفين!$A$2:$J$501,3,FALSE())&amp;"",""))</f>
        <v/>
      </c>
      <c r="E1848" s="18" t="str">
        <f aca="false">IF($B1848="","",IFERROR(VLOOKUP($B1848,الموظفين!$A$2:$J$501,5,FALSE())&amp;"",""))</f>
        <v/>
      </c>
      <c r="F1848" s="19" t="str">
        <f aca="false">IF($B1848="","",IFERROR(VLOOKUP($B1848,الموظفين!$A$2:$J$501,6,FALSE()),""))</f>
        <v/>
      </c>
      <c r="G1848" s="19" t="str">
        <f aca="false">IF($B1848="","",IFERROR(VLOOKUP($B1848,الموظفين!$A$2:$J$501,7,FALSE()),""))</f>
        <v/>
      </c>
      <c r="H1848" s="20"/>
      <c r="I1848" s="20"/>
      <c r="J1848" s="21" t="str">
        <f aca="false">IF(OR(H1848="",I1848=""),"",ROUND(MOD(I1848-H1848,1)*24,2))</f>
        <v/>
      </c>
      <c r="K1848" s="22" t="str">
        <f aca="false">IF(OR(H1848="",F1848=""),"",IF(ROUND(MAX(0,MOD(H1848-F1848+0.5,1)-0.5)*1440,0)&gt;IFERROR(VLOOKUP(E1848,الورديات!$A$2:$E$21,5,FALSE()),0),ROUND(MAX(0,MOD(H1848-F1848+0.5,1)-0.5)*1440,0),0))</f>
        <v/>
      </c>
      <c r="L1848" s="22" t="str">
        <f aca="false">IF(OR(I1848="",G1848=""),"",ROUND(MAX(0,MOD(G1848-I1848+0.5,1)-0.5)*1440,0))</f>
        <v/>
      </c>
      <c r="M1848" s="22" t="str">
        <f aca="false">IF(OR(I1848="",G1848=""),"",IF(ROUND(MAX(0,MOD(I1848-G1848+0.5,1)-0.5)*1440,0)&gt;=الإعدادات!$B$8,ROUND(MAX(0,MOD(I1848-G1848+0.5,1)-0.5)*1440,0),0))</f>
        <v/>
      </c>
      <c r="N1848" s="18" t="str">
        <f aca="false">IF(OR(A1848="",B1848=""),"",IF(COUNTIFS(الإجازات!$A$2:$A$1001,B1848,الإجازات!$D$2:$D$1001,"&lt;="&amp;A1848,الإجازات!$E$2:$E$1001,"&gt;="&amp;A1848,الإجازات!$G$2:$G$1001,"مقبولة")=0,"",LOOKUP(2,1/((الإجازات!$A$2:$A$1001=B1848)*(الإجازات!$D$2:$D$1001&lt;=A1848)*(الإجازات!$E$2:$E$1001&gt;=A1848)*(الإجازات!$G$2:$G$1001="مقبولة")),الإجازات!$C$2:$C$1001)))</f>
        <v/>
      </c>
      <c r="O1848" s="17"/>
      <c r="P1848" s="23" t="str">
        <f aca="false">IF(B1848="","",IF(ISNA(MATCH(B1848,الموظفين!$A$2:$A$501,0)),"⚠ كود غير موجود",IF(O1848&lt;&gt;"",O1848,IF(N1848&lt;&gt;"",N1848,IF(H1848="",IF(AND(A1848&lt;&gt;"",WEEKDAY(A1848)=الإعدادات!$B$11),"راحة أسبوعية","غائب"),IF(I1848="","بدون انصراف",IF(N(K1848)&gt;0,"متأخر","حاضر")))))))</f>
        <v/>
      </c>
      <c r="Q1848" s="24" t="str">
        <f aca="false">IF(B1848="","",IF(OR(P1848="غائب",P1848="غياب",P1848="إجازة بدون راتب"),IFERROR(VLOOKUP(B1848,الموظفين!$A$2:$J$501,8,FALSE()),0),0))</f>
        <v/>
      </c>
      <c r="R1848" s="24" t="str">
        <f aca="false">IF(B1848="","",ROUND((N(K1848)+N(L1848))/60*IFERROR(VLOOKUP(B1848,الموظفين!$A$2:$J$501,8,FALSE()),0)/الإعدادات!$B$6*الإعدادات!$B$9,2))</f>
        <v/>
      </c>
      <c r="S1848" s="24" t="str">
        <f aca="false">IF(OR(B1848="",M1848=""),"",ROUND(M1848/60*IFERROR(VLOOKUP(B1848,الموظفين!$A$2:$J$501,9,FALSE()),0),2))</f>
        <v/>
      </c>
      <c r="T1848" s="17"/>
      <c r="U1848" s="23" t="str">
        <f aca="false">IF(OR(A1848="",B1848=""),"",A1848&amp;"|"&amp;B1848)</f>
        <v/>
      </c>
    </row>
    <row r="1849" customFormat="false" ht="15" hidden="false" customHeight="false" outlineLevel="0" collapsed="false">
      <c r="A1849" s="16"/>
      <c r="B1849" s="17"/>
      <c r="C1849" s="18" t="str">
        <f aca="false">IF($B1849="","",IFERROR(VLOOKUP($B1849,الموظفين!$A$2:$J$501,2,FALSE())&amp;"","⚠ كود غير موجود"))</f>
        <v/>
      </c>
      <c r="D1849" s="18" t="str">
        <f aca="false">IF($B1849="","",IFERROR(VLOOKUP($B1849,الموظفين!$A$2:$J$501,3,FALSE())&amp;"",""))</f>
        <v/>
      </c>
      <c r="E1849" s="18" t="str">
        <f aca="false">IF($B1849="","",IFERROR(VLOOKUP($B1849,الموظفين!$A$2:$J$501,5,FALSE())&amp;"",""))</f>
        <v/>
      </c>
      <c r="F1849" s="19" t="str">
        <f aca="false">IF($B1849="","",IFERROR(VLOOKUP($B1849,الموظفين!$A$2:$J$501,6,FALSE()),""))</f>
        <v/>
      </c>
      <c r="G1849" s="19" t="str">
        <f aca="false">IF($B1849="","",IFERROR(VLOOKUP($B1849,الموظفين!$A$2:$J$501,7,FALSE()),""))</f>
        <v/>
      </c>
      <c r="H1849" s="20"/>
      <c r="I1849" s="20"/>
      <c r="J1849" s="21" t="str">
        <f aca="false">IF(OR(H1849="",I1849=""),"",ROUND(MOD(I1849-H1849,1)*24,2))</f>
        <v/>
      </c>
      <c r="K1849" s="22" t="str">
        <f aca="false">IF(OR(H1849="",F1849=""),"",IF(ROUND(MAX(0,MOD(H1849-F1849+0.5,1)-0.5)*1440,0)&gt;IFERROR(VLOOKUP(E1849,الورديات!$A$2:$E$21,5,FALSE()),0),ROUND(MAX(0,MOD(H1849-F1849+0.5,1)-0.5)*1440,0),0))</f>
        <v/>
      </c>
      <c r="L1849" s="22" t="str">
        <f aca="false">IF(OR(I1849="",G1849=""),"",ROUND(MAX(0,MOD(G1849-I1849+0.5,1)-0.5)*1440,0))</f>
        <v/>
      </c>
      <c r="M1849" s="22" t="str">
        <f aca="false">IF(OR(I1849="",G1849=""),"",IF(ROUND(MAX(0,MOD(I1849-G1849+0.5,1)-0.5)*1440,0)&gt;=الإعدادات!$B$8,ROUND(MAX(0,MOD(I1849-G1849+0.5,1)-0.5)*1440,0),0))</f>
        <v/>
      </c>
      <c r="N1849" s="18" t="str">
        <f aca="false">IF(OR(A1849="",B1849=""),"",IF(COUNTIFS(الإجازات!$A$2:$A$1001,B1849,الإجازات!$D$2:$D$1001,"&lt;="&amp;A1849,الإجازات!$E$2:$E$1001,"&gt;="&amp;A1849,الإجازات!$G$2:$G$1001,"مقبولة")=0,"",LOOKUP(2,1/((الإجازات!$A$2:$A$1001=B1849)*(الإجازات!$D$2:$D$1001&lt;=A1849)*(الإجازات!$E$2:$E$1001&gt;=A1849)*(الإجازات!$G$2:$G$1001="مقبولة")),الإجازات!$C$2:$C$1001)))</f>
        <v/>
      </c>
      <c r="O1849" s="17"/>
      <c r="P1849" s="23" t="str">
        <f aca="false">IF(B1849="","",IF(ISNA(MATCH(B1849,الموظفين!$A$2:$A$501,0)),"⚠ كود غير موجود",IF(O1849&lt;&gt;"",O1849,IF(N1849&lt;&gt;"",N1849,IF(H1849="",IF(AND(A1849&lt;&gt;"",WEEKDAY(A1849)=الإعدادات!$B$11),"راحة أسبوعية","غائب"),IF(I1849="","بدون انصراف",IF(N(K1849)&gt;0,"متأخر","حاضر")))))))</f>
        <v/>
      </c>
      <c r="Q1849" s="24" t="str">
        <f aca="false">IF(B1849="","",IF(OR(P1849="غائب",P1849="غياب",P1849="إجازة بدون راتب"),IFERROR(VLOOKUP(B1849,الموظفين!$A$2:$J$501,8,FALSE()),0),0))</f>
        <v/>
      </c>
      <c r="R1849" s="24" t="str">
        <f aca="false">IF(B1849="","",ROUND((N(K1849)+N(L1849))/60*IFERROR(VLOOKUP(B1849,الموظفين!$A$2:$J$501,8,FALSE()),0)/الإعدادات!$B$6*الإعدادات!$B$9,2))</f>
        <v/>
      </c>
      <c r="S1849" s="24" t="str">
        <f aca="false">IF(OR(B1849="",M1849=""),"",ROUND(M1849/60*IFERROR(VLOOKUP(B1849,الموظفين!$A$2:$J$501,9,FALSE()),0),2))</f>
        <v/>
      </c>
      <c r="T1849" s="17"/>
      <c r="U1849" s="23" t="str">
        <f aca="false">IF(OR(A1849="",B1849=""),"",A1849&amp;"|"&amp;B1849)</f>
        <v/>
      </c>
    </row>
    <row r="1850" customFormat="false" ht="15" hidden="false" customHeight="false" outlineLevel="0" collapsed="false">
      <c r="A1850" s="16"/>
      <c r="B1850" s="17"/>
      <c r="C1850" s="18" t="str">
        <f aca="false">IF($B1850="","",IFERROR(VLOOKUP($B1850,الموظفين!$A$2:$J$501,2,FALSE())&amp;"","⚠ كود غير موجود"))</f>
        <v/>
      </c>
      <c r="D1850" s="18" t="str">
        <f aca="false">IF($B1850="","",IFERROR(VLOOKUP($B1850,الموظفين!$A$2:$J$501,3,FALSE())&amp;"",""))</f>
        <v/>
      </c>
      <c r="E1850" s="18" t="str">
        <f aca="false">IF($B1850="","",IFERROR(VLOOKUP($B1850,الموظفين!$A$2:$J$501,5,FALSE())&amp;"",""))</f>
        <v/>
      </c>
      <c r="F1850" s="19" t="str">
        <f aca="false">IF($B1850="","",IFERROR(VLOOKUP($B1850,الموظفين!$A$2:$J$501,6,FALSE()),""))</f>
        <v/>
      </c>
      <c r="G1850" s="19" t="str">
        <f aca="false">IF($B1850="","",IFERROR(VLOOKUP($B1850,الموظفين!$A$2:$J$501,7,FALSE()),""))</f>
        <v/>
      </c>
      <c r="H1850" s="20"/>
      <c r="I1850" s="20"/>
      <c r="J1850" s="21" t="str">
        <f aca="false">IF(OR(H1850="",I1850=""),"",ROUND(MOD(I1850-H1850,1)*24,2))</f>
        <v/>
      </c>
      <c r="K1850" s="22" t="str">
        <f aca="false">IF(OR(H1850="",F1850=""),"",IF(ROUND(MAX(0,MOD(H1850-F1850+0.5,1)-0.5)*1440,0)&gt;IFERROR(VLOOKUP(E1850,الورديات!$A$2:$E$21,5,FALSE()),0),ROUND(MAX(0,MOD(H1850-F1850+0.5,1)-0.5)*1440,0),0))</f>
        <v/>
      </c>
      <c r="L1850" s="22" t="str">
        <f aca="false">IF(OR(I1850="",G1850=""),"",ROUND(MAX(0,MOD(G1850-I1850+0.5,1)-0.5)*1440,0))</f>
        <v/>
      </c>
      <c r="M1850" s="22" t="str">
        <f aca="false">IF(OR(I1850="",G1850=""),"",IF(ROUND(MAX(0,MOD(I1850-G1850+0.5,1)-0.5)*1440,0)&gt;=الإعدادات!$B$8,ROUND(MAX(0,MOD(I1850-G1850+0.5,1)-0.5)*1440,0),0))</f>
        <v/>
      </c>
      <c r="N1850" s="18" t="str">
        <f aca="false">IF(OR(A1850="",B1850=""),"",IF(COUNTIFS(الإجازات!$A$2:$A$1001,B1850,الإجازات!$D$2:$D$1001,"&lt;="&amp;A1850,الإجازات!$E$2:$E$1001,"&gt;="&amp;A1850,الإجازات!$G$2:$G$1001,"مقبولة")=0,"",LOOKUP(2,1/((الإجازات!$A$2:$A$1001=B1850)*(الإجازات!$D$2:$D$1001&lt;=A1850)*(الإجازات!$E$2:$E$1001&gt;=A1850)*(الإجازات!$G$2:$G$1001="مقبولة")),الإجازات!$C$2:$C$1001)))</f>
        <v/>
      </c>
      <c r="O1850" s="17"/>
      <c r="P1850" s="23" t="str">
        <f aca="false">IF(B1850="","",IF(ISNA(MATCH(B1850,الموظفين!$A$2:$A$501,0)),"⚠ كود غير موجود",IF(O1850&lt;&gt;"",O1850,IF(N1850&lt;&gt;"",N1850,IF(H1850="",IF(AND(A1850&lt;&gt;"",WEEKDAY(A1850)=الإعدادات!$B$11),"راحة أسبوعية","غائب"),IF(I1850="","بدون انصراف",IF(N(K1850)&gt;0,"متأخر","حاضر")))))))</f>
        <v/>
      </c>
      <c r="Q1850" s="24" t="str">
        <f aca="false">IF(B1850="","",IF(OR(P1850="غائب",P1850="غياب",P1850="إجازة بدون راتب"),IFERROR(VLOOKUP(B1850,الموظفين!$A$2:$J$501,8,FALSE()),0),0))</f>
        <v/>
      </c>
      <c r="R1850" s="24" t="str">
        <f aca="false">IF(B1850="","",ROUND((N(K1850)+N(L1850))/60*IFERROR(VLOOKUP(B1850,الموظفين!$A$2:$J$501,8,FALSE()),0)/الإعدادات!$B$6*الإعدادات!$B$9,2))</f>
        <v/>
      </c>
      <c r="S1850" s="24" t="str">
        <f aca="false">IF(OR(B1850="",M1850=""),"",ROUND(M1850/60*IFERROR(VLOOKUP(B1850,الموظفين!$A$2:$J$501,9,FALSE()),0),2))</f>
        <v/>
      </c>
      <c r="T1850" s="17"/>
      <c r="U1850" s="23" t="str">
        <f aca="false">IF(OR(A1850="",B1850=""),"",A1850&amp;"|"&amp;B1850)</f>
        <v/>
      </c>
    </row>
    <row r="1851" customFormat="false" ht="15" hidden="false" customHeight="false" outlineLevel="0" collapsed="false">
      <c r="A1851" s="16"/>
      <c r="B1851" s="17"/>
      <c r="C1851" s="18" t="str">
        <f aca="false">IF($B1851="","",IFERROR(VLOOKUP($B1851,الموظفين!$A$2:$J$501,2,FALSE())&amp;"","⚠ كود غير موجود"))</f>
        <v/>
      </c>
      <c r="D1851" s="18" t="str">
        <f aca="false">IF($B1851="","",IFERROR(VLOOKUP($B1851,الموظفين!$A$2:$J$501,3,FALSE())&amp;"",""))</f>
        <v/>
      </c>
      <c r="E1851" s="18" t="str">
        <f aca="false">IF($B1851="","",IFERROR(VLOOKUP($B1851,الموظفين!$A$2:$J$501,5,FALSE())&amp;"",""))</f>
        <v/>
      </c>
      <c r="F1851" s="19" t="str">
        <f aca="false">IF($B1851="","",IFERROR(VLOOKUP($B1851,الموظفين!$A$2:$J$501,6,FALSE()),""))</f>
        <v/>
      </c>
      <c r="G1851" s="19" t="str">
        <f aca="false">IF($B1851="","",IFERROR(VLOOKUP($B1851,الموظفين!$A$2:$J$501,7,FALSE()),""))</f>
        <v/>
      </c>
      <c r="H1851" s="20"/>
      <c r="I1851" s="20"/>
      <c r="J1851" s="21" t="str">
        <f aca="false">IF(OR(H1851="",I1851=""),"",ROUND(MOD(I1851-H1851,1)*24,2))</f>
        <v/>
      </c>
      <c r="K1851" s="22" t="str">
        <f aca="false">IF(OR(H1851="",F1851=""),"",IF(ROUND(MAX(0,MOD(H1851-F1851+0.5,1)-0.5)*1440,0)&gt;IFERROR(VLOOKUP(E1851,الورديات!$A$2:$E$21,5,FALSE()),0),ROUND(MAX(0,MOD(H1851-F1851+0.5,1)-0.5)*1440,0),0))</f>
        <v/>
      </c>
      <c r="L1851" s="22" t="str">
        <f aca="false">IF(OR(I1851="",G1851=""),"",ROUND(MAX(0,MOD(G1851-I1851+0.5,1)-0.5)*1440,0))</f>
        <v/>
      </c>
      <c r="M1851" s="22" t="str">
        <f aca="false">IF(OR(I1851="",G1851=""),"",IF(ROUND(MAX(0,MOD(I1851-G1851+0.5,1)-0.5)*1440,0)&gt;=الإعدادات!$B$8,ROUND(MAX(0,MOD(I1851-G1851+0.5,1)-0.5)*1440,0),0))</f>
        <v/>
      </c>
      <c r="N1851" s="18" t="str">
        <f aca="false">IF(OR(A1851="",B1851=""),"",IF(COUNTIFS(الإجازات!$A$2:$A$1001,B1851,الإجازات!$D$2:$D$1001,"&lt;="&amp;A1851,الإجازات!$E$2:$E$1001,"&gt;="&amp;A1851,الإجازات!$G$2:$G$1001,"مقبولة")=0,"",LOOKUP(2,1/((الإجازات!$A$2:$A$1001=B1851)*(الإجازات!$D$2:$D$1001&lt;=A1851)*(الإجازات!$E$2:$E$1001&gt;=A1851)*(الإجازات!$G$2:$G$1001="مقبولة")),الإجازات!$C$2:$C$1001)))</f>
        <v/>
      </c>
      <c r="O1851" s="17"/>
      <c r="P1851" s="23" t="str">
        <f aca="false">IF(B1851="","",IF(ISNA(MATCH(B1851,الموظفين!$A$2:$A$501,0)),"⚠ كود غير موجود",IF(O1851&lt;&gt;"",O1851,IF(N1851&lt;&gt;"",N1851,IF(H1851="",IF(AND(A1851&lt;&gt;"",WEEKDAY(A1851)=الإعدادات!$B$11),"راحة أسبوعية","غائب"),IF(I1851="","بدون انصراف",IF(N(K1851)&gt;0,"متأخر","حاضر")))))))</f>
        <v/>
      </c>
      <c r="Q1851" s="24" t="str">
        <f aca="false">IF(B1851="","",IF(OR(P1851="غائب",P1851="غياب",P1851="إجازة بدون راتب"),IFERROR(VLOOKUP(B1851,الموظفين!$A$2:$J$501,8,FALSE()),0),0))</f>
        <v/>
      </c>
      <c r="R1851" s="24" t="str">
        <f aca="false">IF(B1851="","",ROUND((N(K1851)+N(L1851))/60*IFERROR(VLOOKUP(B1851,الموظفين!$A$2:$J$501,8,FALSE()),0)/الإعدادات!$B$6*الإعدادات!$B$9,2))</f>
        <v/>
      </c>
      <c r="S1851" s="24" t="str">
        <f aca="false">IF(OR(B1851="",M1851=""),"",ROUND(M1851/60*IFERROR(VLOOKUP(B1851,الموظفين!$A$2:$J$501,9,FALSE()),0),2))</f>
        <v/>
      </c>
      <c r="T1851" s="17"/>
      <c r="U1851" s="23" t="str">
        <f aca="false">IF(OR(A1851="",B1851=""),"",A1851&amp;"|"&amp;B1851)</f>
        <v/>
      </c>
    </row>
    <row r="1852" customFormat="false" ht="15" hidden="false" customHeight="false" outlineLevel="0" collapsed="false">
      <c r="A1852" s="16"/>
      <c r="B1852" s="17"/>
      <c r="C1852" s="18" t="str">
        <f aca="false">IF($B1852="","",IFERROR(VLOOKUP($B1852,الموظفين!$A$2:$J$501,2,FALSE())&amp;"","⚠ كود غير موجود"))</f>
        <v/>
      </c>
      <c r="D1852" s="18" t="str">
        <f aca="false">IF($B1852="","",IFERROR(VLOOKUP($B1852,الموظفين!$A$2:$J$501,3,FALSE())&amp;"",""))</f>
        <v/>
      </c>
      <c r="E1852" s="18" t="str">
        <f aca="false">IF($B1852="","",IFERROR(VLOOKUP($B1852,الموظفين!$A$2:$J$501,5,FALSE())&amp;"",""))</f>
        <v/>
      </c>
      <c r="F1852" s="19" t="str">
        <f aca="false">IF($B1852="","",IFERROR(VLOOKUP($B1852,الموظفين!$A$2:$J$501,6,FALSE()),""))</f>
        <v/>
      </c>
      <c r="G1852" s="19" t="str">
        <f aca="false">IF($B1852="","",IFERROR(VLOOKUP($B1852,الموظفين!$A$2:$J$501,7,FALSE()),""))</f>
        <v/>
      </c>
      <c r="H1852" s="20"/>
      <c r="I1852" s="20"/>
      <c r="J1852" s="21" t="str">
        <f aca="false">IF(OR(H1852="",I1852=""),"",ROUND(MOD(I1852-H1852,1)*24,2))</f>
        <v/>
      </c>
      <c r="K1852" s="22" t="str">
        <f aca="false">IF(OR(H1852="",F1852=""),"",IF(ROUND(MAX(0,MOD(H1852-F1852+0.5,1)-0.5)*1440,0)&gt;IFERROR(VLOOKUP(E1852,الورديات!$A$2:$E$21,5,FALSE()),0),ROUND(MAX(0,MOD(H1852-F1852+0.5,1)-0.5)*1440,0),0))</f>
        <v/>
      </c>
      <c r="L1852" s="22" t="str">
        <f aca="false">IF(OR(I1852="",G1852=""),"",ROUND(MAX(0,MOD(G1852-I1852+0.5,1)-0.5)*1440,0))</f>
        <v/>
      </c>
      <c r="M1852" s="22" t="str">
        <f aca="false">IF(OR(I1852="",G1852=""),"",IF(ROUND(MAX(0,MOD(I1852-G1852+0.5,1)-0.5)*1440,0)&gt;=الإعدادات!$B$8,ROUND(MAX(0,MOD(I1852-G1852+0.5,1)-0.5)*1440,0),0))</f>
        <v/>
      </c>
      <c r="N1852" s="18" t="str">
        <f aca="false">IF(OR(A1852="",B1852=""),"",IF(COUNTIFS(الإجازات!$A$2:$A$1001,B1852,الإجازات!$D$2:$D$1001,"&lt;="&amp;A1852,الإجازات!$E$2:$E$1001,"&gt;="&amp;A1852,الإجازات!$G$2:$G$1001,"مقبولة")=0,"",LOOKUP(2,1/((الإجازات!$A$2:$A$1001=B1852)*(الإجازات!$D$2:$D$1001&lt;=A1852)*(الإجازات!$E$2:$E$1001&gt;=A1852)*(الإجازات!$G$2:$G$1001="مقبولة")),الإجازات!$C$2:$C$1001)))</f>
        <v/>
      </c>
      <c r="O1852" s="17"/>
      <c r="P1852" s="23" t="str">
        <f aca="false">IF(B1852="","",IF(ISNA(MATCH(B1852,الموظفين!$A$2:$A$501,0)),"⚠ كود غير موجود",IF(O1852&lt;&gt;"",O1852,IF(N1852&lt;&gt;"",N1852,IF(H1852="",IF(AND(A1852&lt;&gt;"",WEEKDAY(A1852)=الإعدادات!$B$11),"راحة أسبوعية","غائب"),IF(I1852="","بدون انصراف",IF(N(K1852)&gt;0,"متأخر","حاضر")))))))</f>
        <v/>
      </c>
      <c r="Q1852" s="24" t="str">
        <f aca="false">IF(B1852="","",IF(OR(P1852="غائب",P1852="غياب",P1852="إجازة بدون راتب"),IFERROR(VLOOKUP(B1852,الموظفين!$A$2:$J$501,8,FALSE()),0),0))</f>
        <v/>
      </c>
      <c r="R1852" s="24" t="str">
        <f aca="false">IF(B1852="","",ROUND((N(K1852)+N(L1852))/60*IFERROR(VLOOKUP(B1852,الموظفين!$A$2:$J$501,8,FALSE()),0)/الإعدادات!$B$6*الإعدادات!$B$9,2))</f>
        <v/>
      </c>
      <c r="S1852" s="24" t="str">
        <f aca="false">IF(OR(B1852="",M1852=""),"",ROUND(M1852/60*IFERROR(VLOOKUP(B1852,الموظفين!$A$2:$J$501,9,FALSE()),0),2))</f>
        <v/>
      </c>
      <c r="T1852" s="17"/>
      <c r="U1852" s="23" t="str">
        <f aca="false">IF(OR(A1852="",B1852=""),"",A1852&amp;"|"&amp;B1852)</f>
        <v/>
      </c>
    </row>
    <row r="1853" customFormat="false" ht="15" hidden="false" customHeight="false" outlineLevel="0" collapsed="false">
      <c r="A1853" s="16"/>
      <c r="B1853" s="17"/>
      <c r="C1853" s="18" t="str">
        <f aca="false">IF($B1853="","",IFERROR(VLOOKUP($B1853,الموظفين!$A$2:$J$501,2,FALSE())&amp;"","⚠ كود غير موجود"))</f>
        <v/>
      </c>
      <c r="D1853" s="18" t="str">
        <f aca="false">IF($B1853="","",IFERROR(VLOOKUP($B1853,الموظفين!$A$2:$J$501,3,FALSE())&amp;"",""))</f>
        <v/>
      </c>
      <c r="E1853" s="18" t="str">
        <f aca="false">IF($B1853="","",IFERROR(VLOOKUP($B1853,الموظفين!$A$2:$J$501,5,FALSE())&amp;"",""))</f>
        <v/>
      </c>
      <c r="F1853" s="19" t="str">
        <f aca="false">IF($B1853="","",IFERROR(VLOOKUP($B1853,الموظفين!$A$2:$J$501,6,FALSE()),""))</f>
        <v/>
      </c>
      <c r="G1853" s="19" t="str">
        <f aca="false">IF($B1853="","",IFERROR(VLOOKUP($B1853,الموظفين!$A$2:$J$501,7,FALSE()),""))</f>
        <v/>
      </c>
      <c r="H1853" s="20"/>
      <c r="I1853" s="20"/>
      <c r="J1853" s="21" t="str">
        <f aca="false">IF(OR(H1853="",I1853=""),"",ROUND(MOD(I1853-H1853,1)*24,2))</f>
        <v/>
      </c>
      <c r="K1853" s="22" t="str">
        <f aca="false">IF(OR(H1853="",F1853=""),"",IF(ROUND(MAX(0,MOD(H1853-F1853+0.5,1)-0.5)*1440,0)&gt;IFERROR(VLOOKUP(E1853,الورديات!$A$2:$E$21,5,FALSE()),0),ROUND(MAX(0,MOD(H1853-F1853+0.5,1)-0.5)*1440,0),0))</f>
        <v/>
      </c>
      <c r="L1853" s="22" t="str">
        <f aca="false">IF(OR(I1853="",G1853=""),"",ROUND(MAX(0,MOD(G1853-I1853+0.5,1)-0.5)*1440,0))</f>
        <v/>
      </c>
      <c r="M1853" s="22" t="str">
        <f aca="false">IF(OR(I1853="",G1853=""),"",IF(ROUND(MAX(0,MOD(I1853-G1853+0.5,1)-0.5)*1440,0)&gt;=الإعدادات!$B$8,ROUND(MAX(0,MOD(I1853-G1853+0.5,1)-0.5)*1440,0),0))</f>
        <v/>
      </c>
      <c r="N1853" s="18" t="str">
        <f aca="false">IF(OR(A1853="",B1853=""),"",IF(COUNTIFS(الإجازات!$A$2:$A$1001,B1853,الإجازات!$D$2:$D$1001,"&lt;="&amp;A1853,الإجازات!$E$2:$E$1001,"&gt;="&amp;A1853,الإجازات!$G$2:$G$1001,"مقبولة")=0,"",LOOKUP(2,1/((الإجازات!$A$2:$A$1001=B1853)*(الإجازات!$D$2:$D$1001&lt;=A1853)*(الإجازات!$E$2:$E$1001&gt;=A1853)*(الإجازات!$G$2:$G$1001="مقبولة")),الإجازات!$C$2:$C$1001)))</f>
        <v/>
      </c>
      <c r="O1853" s="17"/>
      <c r="P1853" s="23" t="str">
        <f aca="false">IF(B1853="","",IF(ISNA(MATCH(B1853,الموظفين!$A$2:$A$501,0)),"⚠ كود غير موجود",IF(O1853&lt;&gt;"",O1853,IF(N1853&lt;&gt;"",N1853,IF(H1853="",IF(AND(A1853&lt;&gt;"",WEEKDAY(A1853)=الإعدادات!$B$11),"راحة أسبوعية","غائب"),IF(I1853="","بدون انصراف",IF(N(K1853)&gt;0,"متأخر","حاضر")))))))</f>
        <v/>
      </c>
      <c r="Q1853" s="24" t="str">
        <f aca="false">IF(B1853="","",IF(OR(P1853="غائب",P1853="غياب",P1853="إجازة بدون راتب"),IFERROR(VLOOKUP(B1853,الموظفين!$A$2:$J$501,8,FALSE()),0),0))</f>
        <v/>
      </c>
      <c r="R1853" s="24" t="str">
        <f aca="false">IF(B1853="","",ROUND((N(K1853)+N(L1853))/60*IFERROR(VLOOKUP(B1853,الموظفين!$A$2:$J$501,8,FALSE()),0)/الإعدادات!$B$6*الإعدادات!$B$9,2))</f>
        <v/>
      </c>
      <c r="S1853" s="24" t="str">
        <f aca="false">IF(OR(B1853="",M1853=""),"",ROUND(M1853/60*IFERROR(VLOOKUP(B1853,الموظفين!$A$2:$J$501,9,FALSE()),0),2))</f>
        <v/>
      </c>
      <c r="T1853" s="17"/>
      <c r="U1853" s="23" t="str">
        <f aca="false">IF(OR(A1853="",B1853=""),"",A1853&amp;"|"&amp;B1853)</f>
        <v/>
      </c>
    </row>
    <row r="1854" customFormat="false" ht="15" hidden="false" customHeight="false" outlineLevel="0" collapsed="false">
      <c r="A1854" s="16"/>
      <c r="B1854" s="17"/>
      <c r="C1854" s="18" t="str">
        <f aca="false">IF($B1854="","",IFERROR(VLOOKUP($B1854,الموظفين!$A$2:$J$501,2,FALSE())&amp;"","⚠ كود غير موجود"))</f>
        <v/>
      </c>
      <c r="D1854" s="18" t="str">
        <f aca="false">IF($B1854="","",IFERROR(VLOOKUP($B1854,الموظفين!$A$2:$J$501,3,FALSE())&amp;"",""))</f>
        <v/>
      </c>
      <c r="E1854" s="18" t="str">
        <f aca="false">IF($B1854="","",IFERROR(VLOOKUP($B1854,الموظفين!$A$2:$J$501,5,FALSE())&amp;"",""))</f>
        <v/>
      </c>
      <c r="F1854" s="19" t="str">
        <f aca="false">IF($B1854="","",IFERROR(VLOOKUP($B1854,الموظفين!$A$2:$J$501,6,FALSE()),""))</f>
        <v/>
      </c>
      <c r="G1854" s="19" t="str">
        <f aca="false">IF($B1854="","",IFERROR(VLOOKUP($B1854,الموظفين!$A$2:$J$501,7,FALSE()),""))</f>
        <v/>
      </c>
      <c r="H1854" s="20"/>
      <c r="I1854" s="20"/>
      <c r="J1854" s="21" t="str">
        <f aca="false">IF(OR(H1854="",I1854=""),"",ROUND(MOD(I1854-H1854,1)*24,2))</f>
        <v/>
      </c>
      <c r="K1854" s="22" t="str">
        <f aca="false">IF(OR(H1854="",F1854=""),"",IF(ROUND(MAX(0,MOD(H1854-F1854+0.5,1)-0.5)*1440,0)&gt;IFERROR(VLOOKUP(E1854,الورديات!$A$2:$E$21,5,FALSE()),0),ROUND(MAX(0,MOD(H1854-F1854+0.5,1)-0.5)*1440,0),0))</f>
        <v/>
      </c>
      <c r="L1854" s="22" t="str">
        <f aca="false">IF(OR(I1854="",G1854=""),"",ROUND(MAX(0,MOD(G1854-I1854+0.5,1)-0.5)*1440,0))</f>
        <v/>
      </c>
      <c r="M1854" s="22" t="str">
        <f aca="false">IF(OR(I1854="",G1854=""),"",IF(ROUND(MAX(0,MOD(I1854-G1854+0.5,1)-0.5)*1440,0)&gt;=الإعدادات!$B$8,ROUND(MAX(0,MOD(I1854-G1854+0.5,1)-0.5)*1440,0),0))</f>
        <v/>
      </c>
      <c r="N1854" s="18" t="str">
        <f aca="false">IF(OR(A1854="",B1854=""),"",IF(COUNTIFS(الإجازات!$A$2:$A$1001,B1854,الإجازات!$D$2:$D$1001,"&lt;="&amp;A1854,الإجازات!$E$2:$E$1001,"&gt;="&amp;A1854,الإجازات!$G$2:$G$1001,"مقبولة")=0,"",LOOKUP(2,1/((الإجازات!$A$2:$A$1001=B1854)*(الإجازات!$D$2:$D$1001&lt;=A1854)*(الإجازات!$E$2:$E$1001&gt;=A1854)*(الإجازات!$G$2:$G$1001="مقبولة")),الإجازات!$C$2:$C$1001)))</f>
        <v/>
      </c>
      <c r="O1854" s="17"/>
      <c r="P1854" s="23" t="str">
        <f aca="false">IF(B1854="","",IF(ISNA(MATCH(B1854,الموظفين!$A$2:$A$501,0)),"⚠ كود غير موجود",IF(O1854&lt;&gt;"",O1854,IF(N1854&lt;&gt;"",N1854,IF(H1854="",IF(AND(A1854&lt;&gt;"",WEEKDAY(A1854)=الإعدادات!$B$11),"راحة أسبوعية","غائب"),IF(I1854="","بدون انصراف",IF(N(K1854)&gt;0,"متأخر","حاضر")))))))</f>
        <v/>
      </c>
      <c r="Q1854" s="24" t="str">
        <f aca="false">IF(B1854="","",IF(OR(P1854="غائب",P1854="غياب",P1854="إجازة بدون راتب"),IFERROR(VLOOKUP(B1854,الموظفين!$A$2:$J$501,8,FALSE()),0),0))</f>
        <v/>
      </c>
      <c r="R1854" s="24" t="str">
        <f aca="false">IF(B1854="","",ROUND((N(K1854)+N(L1854))/60*IFERROR(VLOOKUP(B1854,الموظفين!$A$2:$J$501,8,FALSE()),0)/الإعدادات!$B$6*الإعدادات!$B$9,2))</f>
        <v/>
      </c>
      <c r="S1854" s="24" t="str">
        <f aca="false">IF(OR(B1854="",M1854=""),"",ROUND(M1854/60*IFERROR(VLOOKUP(B1854,الموظفين!$A$2:$J$501,9,FALSE()),0),2))</f>
        <v/>
      </c>
      <c r="T1854" s="17"/>
      <c r="U1854" s="23" t="str">
        <f aca="false">IF(OR(A1854="",B1854=""),"",A1854&amp;"|"&amp;B1854)</f>
        <v/>
      </c>
    </row>
    <row r="1855" customFormat="false" ht="15" hidden="false" customHeight="false" outlineLevel="0" collapsed="false">
      <c r="A1855" s="16"/>
      <c r="B1855" s="17"/>
      <c r="C1855" s="18" t="str">
        <f aca="false">IF($B1855="","",IFERROR(VLOOKUP($B1855,الموظفين!$A$2:$J$501,2,FALSE())&amp;"","⚠ كود غير موجود"))</f>
        <v/>
      </c>
      <c r="D1855" s="18" t="str">
        <f aca="false">IF($B1855="","",IFERROR(VLOOKUP($B1855,الموظفين!$A$2:$J$501,3,FALSE())&amp;"",""))</f>
        <v/>
      </c>
      <c r="E1855" s="18" t="str">
        <f aca="false">IF($B1855="","",IFERROR(VLOOKUP($B1855,الموظفين!$A$2:$J$501,5,FALSE())&amp;"",""))</f>
        <v/>
      </c>
      <c r="F1855" s="19" t="str">
        <f aca="false">IF($B1855="","",IFERROR(VLOOKUP($B1855,الموظفين!$A$2:$J$501,6,FALSE()),""))</f>
        <v/>
      </c>
      <c r="G1855" s="19" t="str">
        <f aca="false">IF($B1855="","",IFERROR(VLOOKUP($B1855,الموظفين!$A$2:$J$501,7,FALSE()),""))</f>
        <v/>
      </c>
      <c r="H1855" s="20"/>
      <c r="I1855" s="20"/>
      <c r="J1855" s="21" t="str">
        <f aca="false">IF(OR(H1855="",I1855=""),"",ROUND(MOD(I1855-H1855,1)*24,2))</f>
        <v/>
      </c>
      <c r="K1855" s="22" t="str">
        <f aca="false">IF(OR(H1855="",F1855=""),"",IF(ROUND(MAX(0,MOD(H1855-F1855+0.5,1)-0.5)*1440,0)&gt;IFERROR(VLOOKUP(E1855,الورديات!$A$2:$E$21,5,FALSE()),0),ROUND(MAX(0,MOD(H1855-F1855+0.5,1)-0.5)*1440,0),0))</f>
        <v/>
      </c>
      <c r="L1855" s="22" t="str">
        <f aca="false">IF(OR(I1855="",G1855=""),"",ROUND(MAX(0,MOD(G1855-I1855+0.5,1)-0.5)*1440,0))</f>
        <v/>
      </c>
      <c r="M1855" s="22" t="str">
        <f aca="false">IF(OR(I1855="",G1855=""),"",IF(ROUND(MAX(0,MOD(I1855-G1855+0.5,1)-0.5)*1440,0)&gt;=الإعدادات!$B$8,ROUND(MAX(0,MOD(I1855-G1855+0.5,1)-0.5)*1440,0),0))</f>
        <v/>
      </c>
      <c r="N1855" s="18" t="str">
        <f aca="false">IF(OR(A1855="",B1855=""),"",IF(COUNTIFS(الإجازات!$A$2:$A$1001,B1855,الإجازات!$D$2:$D$1001,"&lt;="&amp;A1855,الإجازات!$E$2:$E$1001,"&gt;="&amp;A1855,الإجازات!$G$2:$G$1001,"مقبولة")=0,"",LOOKUP(2,1/((الإجازات!$A$2:$A$1001=B1855)*(الإجازات!$D$2:$D$1001&lt;=A1855)*(الإجازات!$E$2:$E$1001&gt;=A1855)*(الإجازات!$G$2:$G$1001="مقبولة")),الإجازات!$C$2:$C$1001)))</f>
        <v/>
      </c>
      <c r="O1855" s="17"/>
      <c r="P1855" s="23" t="str">
        <f aca="false">IF(B1855="","",IF(ISNA(MATCH(B1855,الموظفين!$A$2:$A$501,0)),"⚠ كود غير موجود",IF(O1855&lt;&gt;"",O1855,IF(N1855&lt;&gt;"",N1855,IF(H1855="",IF(AND(A1855&lt;&gt;"",WEEKDAY(A1855)=الإعدادات!$B$11),"راحة أسبوعية","غائب"),IF(I1855="","بدون انصراف",IF(N(K1855)&gt;0,"متأخر","حاضر")))))))</f>
        <v/>
      </c>
      <c r="Q1855" s="24" t="str">
        <f aca="false">IF(B1855="","",IF(OR(P1855="غائب",P1855="غياب",P1855="إجازة بدون راتب"),IFERROR(VLOOKUP(B1855,الموظفين!$A$2:$J$501,8,FALSE()),0),0))</f>
        <v/>
      </c>
      <c r="R1855" s="24" t="str">
        <f aca="false">IF(B1855="","",ROUND((N(K1855)+N(L1855))/60*IFERROR(VLOOKUP(B1855,الموظفين!$A$2:$J$501,8,FALSE()),0)/الإعدادات!$B$6*الإعدادات!$B$9,2))</f>
        <v/>
      </c>
      <c r="S1855" s="24" t="str">
        <f aca="false">IF(OR(B1855="",M1855=""),"",ROUND(M1855/60*IFERROR(VLOOKUP(B1855,الموظفين!$A$2:$J$501,9,FALSE()),0),2))</f>
        <v/>
      </c>
      <c r="T1855" s="17"/>
      <c r="U1855" s="23" t="str">
        <f aca="false">IF(OR(A1855="",B1855=""),"",A1855&amp;"|"&amp;B1855)</f>
        <v/>
      </c>
    </row>
    <row r="1856" customFormat="false" ht="15" hidden="false" customHeight="false" outlineLevel="0" collapsed="false">
      <c r="A1856" s="16"/>
      <c r="B1856" s="17"/>
      <c r="C1856" s="18" t="str">
        <f aca="false">IF($B1856="","",IFERROR(VLOOKUP($B1856,الموظفين!$A$2:$J$501,2,FALSE())&amp;"","⚠ كود غير موجود"))</f>
        <v/>
      </c>
      <c r="D1856" s="18" t="str">
        <f aca="false">IF($B1856="","",IFERROR(VLOOKUP($B1856,الموظفين!$A$2:$J$501,3,FALSE())&amp;"",""))</f>
        <v/>
      </c>
      <c r="E1856" s="18" t="str">
        <f aca="false">IF($B1856="","",IFERROR(VLOOKUP($B1856,الموظفين!$A$2:$J$501,5,FALSE())&amp;"",""))</f>
        <v/>
      </c>
      <c r="F1856" s="19" t="str">
        <f aca="false">IF($B1856="","",IFERROR(VLOOKUP($B1856,الموظفين!$A$2:$J$501,6,FALSE()),""))</f>
        <v/>
      </c>
      <c r="G1856" s="19" t="str">
        <f aca="false">IF($B1856="","",IFERROR(VLOOKUP($B1856,الموظفين!$A$2:$J$501,7,FALSE()),""))</f>
        <v/>
      </c>
      <c r="H1856" s="20"/>
      <c r="I1856" s="20"/>
      <c r="J1856" s="21" t="str">
        <f aca="false">IF(OR(H1856="",I1856=""),"",ROUND(MOD(I1856-H1856,1)*24,2))</f>
        <v/>
      </c>
      <c r="K1856" s="22" t="str">
        <f aca="false">IF(OR(H1856="",F1856=""),"",IF(ROUND(MAX(0,MOD(H1856-F1856+0.5,1)-0.5)*1440,0)&gt;IFERROR(VLOOKUP(E1856,الورديات!$A$2:$E$21,5,FALSE()),0),ROUND(MAX(0,MOD(H1856-F1856+0.5,1)-0.5)*1440,0),0))</f>
        <v/>
      </c>
      <c r="L1856" s="22" t="str">
        <f aca="false">IF(OR(I1856="",G1856=""),"",ROUND(MAX(0,MOD(G1856-I1856+0.5,1)-0.5)*1440,0))</f>
        <v/>
      </c>
      <c r="M1856" s="22" t="str">
        <f aca="false">IF(OR(I1856="",G1856=""),"",IF(ROUND(MAX(0,MOD(I1856-G1856+0.5,1)-0.5)*1440,0)&gt;=الإعدادات!$B$8,ROUND(MAX(0,MOD(I1856-G1856+0.5,1)-0.5)*1440,0),0))</f>
        <v/>
      </c>
      <c r="N1856" s="18" t="str">
        <f aca="false">IF(OR(A1856="",B1856=""),"",IF(COUNTIFS(الإجازات!$A$2:$A$1001,B1856,الإجازات!$D$2:$D$1001,"&lt;="&amp;A1856,الإجازات!$E$2:$E$1001,"&gt;="&amp;A1856,الإجازات!$G$2:$G$1001,"مقبولة")=0,"",LOOKUP(2,1/((الإجازات!$A$2:$A$1001=B1856)*(الإجازات!$D$2:$D$1001&lt;=A1856)*(الإجازات!$E$2:$E$1001&gt;=A1856)*(الإجازات!$G$2:$G$1001="مقبولة")),الإجازات!$C$2:$C$1001)))</f>
        <v/>
      </c>
      <c r="O1856" s="17"/>
      <c r="P1856" s="23" t="str">
        <f aca="false">IF(B1856="","",IF(ISNA(MATCH(B1856,الموظفين!$A$2:$A$501,0)),"⚠ كود غير موجود",IF(O1856&lt;&gt;"",O1856,IF(N1856&lt;&gt;"",N1856,IF(H1856="",IF(AND(A1856&lt;&gt;"",WEEKDAY(A1856)=الإعدادات!$B$11),"راحة أسبوعية","غائب"),IF(I1856="","بدون انصراف",IF(N(K1856)&gt;0,"متأخر","حاضر")))))))</f>
        <v/>
      </c>
      <c r="Q1856" s="24" t="str">
        <f aca="false">IF(B1856="","",IF(OR(P1856="غائب",P1856="غياب",P1856="إجازة بدون راتب"),IFERROR(VLOOKUP(B1856,الموظفين!$A$2:$J$501,8,FALSE()),0),0))</f>
        <v/>
      </c>
      <c r="R1856" s="24" t="str">
        <f aca="false">IF(B1856="","",ROUND((N(K1856)+N(L1856))/60*IFERROR(VLOOKUP(B1856,الموظفين!$A$2:$J$501,8,FALSE()),0)/الإعدادات!$B$6*الإعدادات!$B$9,2))</f>
        <v/>
      </c>
      <c r="S1856" s="24" t="str">
        <f aca="false">IF(OR(B1856="",M1856=""),"",ROUND(M1856/60*IFERROR(VLOOKUP(B1856,الموظفين!$A$2:$J$501,9,FALSE()),0),2))</f>
        <v/>
      </c>
      <c r="T1856" s="17"/>
      <c r="U1856" s="23" t="str">
        <f aca="false">IF(OR(A1856="",B1856=""),"",A1856&amp;"|"&amp;B1856)</f>
        <v/>
      </c>
    </row>
    <row r="1857" customFormat="false" ht="15" hidden="false" customHeight="false" outlineLevel="0" collapsed="false">
      <c r="A1857" s="16"/>
      <c r="B1857" s="17"/>
      <c r="C1857" s="18" t="str">
        <f aca="false">IF($B1857="","",IFERROR(VLOOKUP($B1857,الموظفين!$A$2:$J$501,2,FALSE())&amp;"","⚠ كود غير موجود"))</f>
        <v/>
      </c>
      <c r="D1857" s="18" t="str">
        <f aca="false">IF($B1857="","",IFERROR(VLOOKUP($B1857,الموظفين!$A$2:$J$501,3,FALSE())&amp;"",""))</f>
        <v/>
      </c>
      <c r="E1857" s="18" t="str">
        <f aca="false">IF($B1857="","",IFERROR(VLOOKUP($B1857,الموظفين!$A$2:$J$501,5,FALSE())&amp;"",""))</f>
        <v/>
      </c>
      <c r="F1857" s="19" t="str">
        <f aca="false">IF($B1857="","",IFERROR(VLOOKUP($B1857,الموظفين!$A$2:$J$501,6,FALSE()),""))</f>
        <v/>
      </c>
      <c r="G1857" s="19" t="str">
        <f aca="false">IF($B1857="","",IFERROR(VLOOKUP($B1857,الموظفين!$A$2:$J$501,7,FALSE()),""))</f>
        <v/>
      </c>
      <c r="H1857" s="20"/>
      <c r="I1857" s="20"/>
      <c r="J1857" s="21" t="str">
        <f aca="false">IF(OR(H1857="",I1857=""),"",ROUND(MOD(I1857-H1857,1)*24,2))</f>
        <v/>
      </c>
      <c r="K1857" s="22" t="str">
        <f aca="false">IF(OR(H1857="",F1857=""),"",IF(ROUND(MAX(0,MOD(H1857-F1857+0.5,1)-0.5)*1440,0)&gt;IFERROR(VLOOKUP(E1857,الورديات!$A$2:$E$21,5,FALSE()),0),ROUND(MAX(0,MOD(H1857-F1857+0.5,1)-0.5)*1440,0),0))</f>
        <v/>
      </c>
      <c r="L1857" s="22" t="str">
        <f aca="false">IF(OR(I1857="",G1857=""),"",ROUND(MAX(0,MOD(G1857-I1857+0.5,1)-0.5)*1440,0))</f>
        <v/>
      </c>
      <c r="M1857" s="22" t="str">
        <f aca="false">IF(OR(I1857="",G1857=""),"",IF(ROUND(MAX(0,MOD(I1857-G1857+0.5,1)-0.5)*1440,0)&gt;=الإعدادات!$B$8,ROUND(MAX(0,MOD(I1857-G1857+0.5,1)-0.5)*1440,0),0))</f>
        <v/>
      </c>
      <c r="N1857" s="18" t="str">
        <f aca="false">IF(OR(A1857="",B1857=""),"",IF(COUNTIFS(الإجازات!$A$2:$A$1001,B1857,الإجازات!$D$2:$D$1001,"&lt;="&amp;A1857,الإجازات!$E$2:$E$1001,"&gt;="&amp;A1857,الإجازات!$G$2:$G$1001,"مقبولة")=0,"",LOOKUP(2,1/((الإجازات!$A$2:$A$1001=B1857)*(الإجازات!$D$2:$D$1001&lt;=A1857)*(الإجازات!$E$2:$E$1001&gt;=A1857)*(الإجازات!$G$2:$G$1001="مقبولة")),الإجازات!$C$2:$C$1001)))</f>
        <v/>
      </c>
      <c r="O1857" s="17"/>
      <c r="P1857" s="23" t="str">
        <f aca="false">IF(B1857="","",IF(ISNA(MATCH(B1857,الموظفين!$A$2:$A$501,0)),"⚠ كود غير موجود",IF(O1857&lt;&gt;"",O1857,IF(N1857&lt;&gt;"",N1857,IF(H1857="",IF(AND(A1857&lt;&gt;"",WEEKDAY(A1857)=الإعدادات!$B$11),"راحة أسبوعية","غائب"),IF(I1857="","بدون انصراف",IF(N(K1857)&gt;0,"متأخر","حاضر")))))))</f>
        <v/>
      </c>
      <c r="Q1857" s="24" t="str">
        <f aca="false">IF(B1857="","",IF(OR(P1857="غائب",P1857="غياب",P1857="إجازة بدون راتب"),IFERROR(VLOOKUP(B1857,الموظفين!$A$2:$J$501,8,FALSE()),0),0))</f>
        <v/>
      </c>
      <c r="R1857" s="24" t="str">
        <f aca="false">IF(B1857="","",ROUND((N(K1857)+N(L1857))/60*IFERROR(VLOOKUP(B1857,الموظفين!$A$2:$J$501,8,FALSE()),0)/الإعدادات!$B$6*الإعدادات!$B$9,2))</f>
        <v/>
      </c>
      <c r="S1857" s="24" t="str">
        <f aca="false">IF(OR(B1857="",M1857=""),"",ROUND(M1857/60*IFERROR(VLOOKUP(B1857,الموظفين!$A$2:$J$501,9,FALSE()),0),2))</f>
        <v/>
      </c>
      <c r="T1857" s="17"/>
      <c r="U1857" s="23" t="str">
        <f aca="false">IF(OR(A1857="",B1857=""),"",A1857&amp;"|"&amp;B1857)</f>
        <v/>
      </c>
    </row>
    <row r="1858" customFormat="false" ht="15" hidden="false" customHeight="false" outlineLevel="0" collapsed="false">
      <c r="A1858" s="16"/>
      <c r="B1858" s="17"/>
      <c r="C1858" s="18" t="str">
        <f aca="false">IF($B1858="","",IFERROR(VLOOKUP($B1858,الموظفين!$A$2:$J$501,2,FALSE())&amp;"","⚠ كود غير موجود"))</f>
        <v/>
      </c>
      <c r="D1858" s="18" t="str">
        <f aca="false">IF($B1858="","",IFERROR(VLOOKUP($B1858,الموظفين!$A$2:$J$501,3,FALSE())&amp;"",""))</f>
        <v/>
      </c>
      <c r="E1858" s="18" t="str">
        <f aca="false">IF($B1858="","",IFERROR(VLOOKUP($B1858,الموظفين!$A$2:$J$501,5,FALSE())&amp;"",""))</f>
        <v/>
      </c>
      <c r="F1858" s="19" t="str">
        <f aca="false">IF($B1858="","",IFERROR(VLOOKUP($B1858,الموظفين!$A$2:$J$501,6,FALSE()),""))</f>
        <v/>
      </c>
      <c r="G1858" s="19" t="str">
        <f aca="false">IF($B1858="","",IFERROR(VLOOKUP($B1858,الموظفين!$A$2:$J$501,7,FALSE()),""))</f>
        <v/>
      </c>
      <c r="H1858" s="20"/>
      <c r="I1858" s="20"/>
      <c r="J1858" s="21" t="str">
        <f aca="false">IF(OR(H1858="",I1858=""),"",ROUND(MOD(I1858-H1858,1)*24,2))</f>
        <v/>
      </c>
      <c r="K1858" s="22" t="str">
        <f aca="false">IF(OR(H1858="",F1858=""),"",IF(ROUND(MAX(0,MOD(H1858-F1858+0.5,1)-0.5)*1440,0)&gt;IFERROR(VLOOKUP(E1858,الورديات!$A$2:$E$21,5,FALSE()),0),ROUND(MAX(0,MOD(H1858-F1858+0.5,1)-0.5)*1440,0),0))</f>
        <v/>
      </c>
      <c r="L1858" s="22" t="str">
        <f aca="false">IF(OR(I1858="",G1858=""),"",ROUND(MAX(0,MOD(G1858-I1858+0.5,1)-0.5)*1440,0))</f>
        <v/>
      </c>
      <c r="M1858" s="22" t="str">
        <f aca="false">IF(OR(I1858="",G1858=""),"",IF(ROUND(MAX(0,MOD(I1858-G1858+0.5,1)-0.5)*1440,0)&gt;=الإعدادات!$B$8,ROUND(MAX(0,MOD(I1858-G1858+0.5,1)-0.5)*1440,0),0))</f>
        <v/>
      </c>
      <c r="N1858" s="18" t="str">
        <f aca="false">IF(OR(A1858="",B1858=""),"",IF(COUNTIFS(الإجازات!$A$2:$A$1001,B1858,الإجازات!$D$2:$D$1001,"&lt;="&amp;A1858,الإجازات!$E$2:$E$1001,"&gt;="&amp;A1858,الإجازات!$G$2:$G$1001,"مقبولة")=0,"",LOOKUP(2,1/((الإجازات!$A$2:$A$1001=B1858)*(الإجازات!$D$2:$D$1001&lt;=A1858)*(الإجازات!$E$2:$E$1001&gt;=A1858)*(الإجازات!$G$2:$G$1001="مقبولة")),الإجازات!$C$2:$C$1001)))</f>
        <v/>
      </c>
      <c r="O1858" s="17"/>
      <c r="P1858" s="23" t="str">
        <f aca="false">IF(B1858="","",IF(ISNA(MATCH(B1858,الموظفين!$A$2:$A$501,0)),"⚠ كود غير موجود",IF(O1858&lt;&gt;"",O1858,IF(N1858&lt;&gt;"",N1858,IF(H1858="",IF(AND(A1858&lt;&gt;"",WEEKDAY(A1858)=الإعدادات!$B$11),"راحة أسبوعية","غائب"),IF(I1858="","بدون انصراف",IF(N(K1858)&gt;0,"متأخر","حاضر")))))))</f>
        <v/>
      </c>
      <c r="Q1858" s="24" t="str">
        <f aca="false">IF(B1858="","",IF(OR(P1858="غائب",P1858="غياب",P1858="إجازة بدون راتب"),IFERROR(VLOOKUP(B1858,الموظفين!$A$2:$J$501,8,FALSE()),0),0))</f>
        <v/>
      </c>
      <c r="R1858" s="24" t="str">
        <f aca="false">IF(B1858="","",ROUND((N(K1858)+N(L1858))/60*IFERROR(VLOOKUP(B1858,الموظفين!$A$2:$J$501,8,FALSE()),0)/الإعدادات!$B$6*الإعدادات!$B$9,2))</f>
        <v/>
      </c>
      <c r="S1858" s="24" t="str">
        <f aca="false">IF(OR(B1858="",M1858=""),"",ROUND(M1858/60*IFERROR(VLOOKUP(B1858,الموظفين!$A$2:$J$501,9,FALSE()),0),2))</f>
        <v/>
      </c>
      <c r="T1858" s="17"/>
      <c r="U1858" s="23" t="str">
        <f aca="false">IF(OR(A1858="",B1858=""),"",A1858&amp;"|"&amp;B1858)</f>
        <v/>
      </c>
    </row>
    <row r="1859" customFormat="false" ht="15" hidden="false" customHeight="false" outlineLevel="0" collapsed="false">
      <c r="A1859" s="16"/>
      <c r="B1859" s="17"/>
      <c r="C1859" s="18" t="str">
        <f aca="false">IF($B1859="","",IFERROR(VLOOKUP($B1859,الموظفين!$A$2:$J$501,2,FALSE())&amp;"","⚠ كود غير موجود"))</f>
        <v/>
      </c>
      <c r="D1859" s="18" t="str">
        <f aca="false">IF($B1859="","",IFERROR(VLOOKUP($B1859,الموظفين!$A$2:$J$501,3,FALSE())&amp;"",""))</f>
        <v/>
      </c>
      <c r="E1859" s="18" t="str">
        <f aca="false">IF($B1859="","",IFERROR(VLOOKUP($B1859,الموظفين!$A$2:$J$501,5,FALSE())&amp;"",""))</f>
        <v/>
      </c>
      <c r="F1859" s="19" t="str">
        <f aca="false">IF($B1859="","",IFERROR(VLOOKUP($B1859,الموظفين!$A$2:$J$501,6,FALSE()),""))</f>
        <v/>
      </c>
      <c r="G1859" s="19" t="str">
        <f aca="false">IF($B1859="","",IFERROR(VLOOKUP($B1859,الموظفين!$A$2:$J$501,7,FALSE()),""))</f>
        <v/>
      </c>
      <c r="H1859" s="20"/>
      <c r="I1859" s="20"/>
      <c r="J1859" s="21" t="str">
        <f aca="false">IF(OR(H1859="",I1859=""),"",ROUND(MOD(I1859-H1859,1)*24,2))</f>
        <v/>
      </c>
      <c r="K1859" s="22" t="str">
        <f aca="false">IF(OR(H1859="",F1859=""),"",IF(ROUND(MAX(0,MOD(H1859-F1859+0.5,1)-0.5)*1440,0)&gt;IFERROR(VLOOKUP(E1859,الورديات!$A$2:$E$21,5,FALSE()),0),ROUND(MAX(0,MOD(H1859-F1859+0.5,1)-0.5)*1440,0),0))</f>
        <v/>
      </c>
      <c r="L1859" s="22" t="str">
        <f aca="false">IF(OR(I1859="",G1859=""),"",ROUND(MAX(0,MOD(G1859-I1859+0.5,1)-0.5)*1440,0))</f>
        <v/>
      </c>
      <c r="M1859" s="22" t="str">
        <f aca="false">IF(OR(I1859="",G1859=""),"",IF(ROUND(MAX(0,MOD(I1859-G1859+0.5,1)-0.5)*1440,0)&gt;=الإعدادات!$B$8,ROUND(MAX(0,MOD(I1859-G1859+0.5,1)-0.5)*1440,0),0))</f>
        <v/>
      </c>
      <c r="N1859" s="18" t="str">
        <f aca="false">IF(OR(A1859="",B1859=""),"",IF(COUNTIFS(الإجازات!$A$2:$A$1001,B1859,الإجازات!$D$2:$D$1001,"&lt;="&amp;A1859,الإجازات!$E$2:$E$1001,"&gt;="&amp;A1859,الإجازات!$G$2:$G$1001,"مقبولة")=0,"",LOOKUP(2,1/((الإجازات!$A$2:$A$1001=B1859)*(الإجازات!$D$2:$D$1001&lt;=A1859)*(الإجازات!$E$2:$E$1001&gt;=A1859)*(الإجازات!$G$2:$G$1001="مقبولة")),الإجازات!$C$2:$C$1001)))</f>
        <v/>
      </c>
      <c r="O1859" s="17"/>
      <c r="P1859" s="23" t="str">
        <f aca="false">IF(B1859="","",IF(ISNA(MATCH(B1859,الموظفين!$A$2:$A$501,0)),"⚠ كود غير موجود",IF(O1859&lt;&gt;"",O1859,IF(N1859&lt;&gt;"",N1859,IF(H1859="",IF(AND(A1859&lt;&gt;"",WEEKDAY(A1859)=الإعدادات!$B$11),"راحة أسبوعية","غائب"),IF(I1859="","بدون انصراف",IF(N(K1859)&gt;0,"متأخر","حاضر")))))))</f>
        <v/>
      </c>
      <c r="Q1859" s="24" t="str">
        <f aca="false">IF(B1859="","",IF(OR(P1859="غائب",P1859="غياب",P1859="إجازة بدون راتب"),IFERROR(VLOOKUP(B1859,الموظفين!$A$2:$J$501,8,FALSE()),0),0))</f>
        <v/>
      </c>
      <c r="R1859" s="24" t="str">
        <f aca="false">IF(B1859="","",ROUND((N(K1859)+N(L1859))/60*IFERROR(VLOOKUP(B1859,الموظفين!$A$2:$J$501,8,FALSE()),0)/الإعدادات!$B$6*الإعدادات!$B$9,2))</f>
        <v/>
      </c>
      <c r="S1859" s="24" t="str">
        <f aca="false">IF(OR(B1859="",M1859=""),"",ROUND(M1859/60*IFERROR(VLOOKUP(B1859,الموظفين!$A$2:$J$501,9,FALSE()),0),2))</f>
        <v/>
      </c>
      <c r="T1859" s="17"/>
      <c r="U1859" s="23" t="str">
        <f aca="false">IF(OR(A1859="",B1859=""),"",A1859&amp;"|"&amp;B1859)</f>
        <v/>
      </c>
    </row>
    <row r="1860" customFormat="false" ht="15" hidden="false" customHeight="false" outlineLevel="0" collapsed="false">
      <c r="A1860" s="16"/>
      <c r="B1860" s="17"/>
      <c r="C1860" s="18" t="str">
        <f aca="false">IF($B1860="","",IFERROR(VLOOKUP($B1860,الموظفين!$A$2:$J$501,2,FALSE())&amp;"","⚠ كود غير موجود"))</f>
        <v/>
      </c>
      <c r="D1860" s="18" t="str">
        <f aca="false">IF($B1860="","",IFERROR(VLOOKUP($B1860,الموظفين!$A$2:$J$501,3,FALSE())&amp;"",""))</f>
        <v/>
      </c>
      <c r="E1860" s="18" t="str">
        <f aca="false">IF($B1860="","",IFERROR(VLOOKUP($B1860,الموظفين!$A$2:$J$501,5,FALSE())&amp;"",""))</f>
        <v/>
      </c>
      <c r="F1860" s="19" t="str">
        <f aca="false">IF($B1860="","",IFERROR(VLOOKUP($B1860,الموظفين!$A$2:$J$501,6,FALSE()),""))</f>
        <v/>
      </c>
      <c r="G1860" s="19" t="str">
        <f aca="false">IF($B1860="","",IFERROR(VLOOKUP($B1860,الموظفين!$A$2:$J$501,7,FALSE()),""))</f>
        <v/>
      </c>
      <c r="H1860" s="20"/>
      <c r="I1860" s="20"/>
      <c r="J1860" s="21" t="str">
        <f aca="false">IF(OR(H1860="",I1860=""),"",ROUND(MOD(I1860-H1860,1)*24,2))</f>
        <v/>
      </c>
      <c r="K1860" s="22" t="str">
        <f aca="false">IF(OR(H1860="",F1860=""),"",IF(ROUND(MAX(0,MOD(H1860-F1860+0.5,1)-0.5)*1440,0)&gt;IFERROR(VLOOKUP(E1860,الورديات!$A$2:$E$21,5,FALSE()),0),ROUND(MAX(0,MOD(H1860-F1860+0.5,1)-0.5)*1440,0),0))</f>
        <v/>
      </c>
      <c r="L1860" s="22" t="str">
        <f aca="false">IF(OR(I1860="",G1860=""),"",ROUND(MAX(0,MOD(G1860-I1860+0.5,1)-0.5)*1440,0))</f>
        <v/>
      </c>
      <c r="M1860" s="22" t="str">
        <f aca="false">IF(OR(I1860="",G1860=""),"",IF(ROUND(MAX(0,MOD(I1860-G1860+0.5,1)-0.5)*1440,0)&gt;=الإعدادات!$B$8,ROUND(MAX(0,MOD(I1860-G1860+0.5,1)-0.5)*1440,0),0))</f>
        <v/>
      </c>
      <c r="N1860" s="18" t="str">
        <f aca="false">IF(OR(A1860="",B1860=""),"",IF(COUNTIFS(الإجازات!$A$2:$A$1001,B1860,الإجازات!$D$2:$D$1001,"&lt;="&amp;A1860,الإجازات!$E$2:$E$1001,"&gt;="&amp;A1860,الإجازات!$G$2:$G$1001,"مقبولة")=0,"",LOOKUP(2,1/((الإجازات!$A$2:$A$1001=B1860)*(الإجازات!$D$2:$D$1001&lt;=A1860)*(الإجازات!$E$2:$E$1001&gt;=A1860)*(الإجازات!$G$2:$G$1001="مقبولة")),الإجازات!$C$2:$C$1001)))</f>
        <v/>
      </c>
      <c r="O1860" s="17"/>
      <c r="P1860" s="23" t="str">
        <f aca="false">IF(B1860="","",IF(ISNA(MATCH(B1860,الموظفين!$A$2:$A$501,0)),"⚠ كود غير موجود",IF(O1860&lt;&gt;"",O1860,IF(N1860&lt;&gt;"",N1860,IF(H1860="",IF(AND(A1860&lt;&gt;"",WEEKDAY(A1860)=الإعدادات!$B$11),"راحة أسبوعية","غائب"),IF(I1860="","بدون انصراف",IF(N(K1860)&gt;0,"متأخر","حاضر")))))))</f>
        <v/>
      </c>
      <c r="Q1860" s="24" t="str">
        <f aca="false">IF(B1860="","",IF(OR(P1860="غائب",P1860="غياب",P1860="إجازة بدون راتب"),IFERROR(VLOOKUP(B1860,الموظفين!$A$2:$J$501,8,FALSE()),0),0))</f>
        <v/>
      </c>
      <c r="R1860" s="24" t="str">
        <f aca="false">IF(B1860="","",ROUND((N(K1860)+N(L1860))/60*IFERROR(VLOOKUP(B1860,الموظفين!$A$2:$J$501,8,FALSE()),0)/الإعدادات!$B$6*الإعدادات!$B$9,2))</f>
        <v/>
      </c>
      <c r="S1860" s="24" t="str">
        <f aca="false">IF(OR(B1860="",M1860=""),"",ROUND(M1860/60*IFERROR(VLOOKUP(B1860,الموظفين!$A$2:$J$501,9,FALSE()),0),2))</f>
        <v/>
      </c>
      <c r="T1860" s="17"/>
      <c r="U1860" s="23" t="str">
        <f aca="false">IF(OR(A1860="",B1860=""),"",A1860&amp;"|"&amp;B1860)</f>
        <v/>
      </c>
    </row>
    <row r="1861" customFormat="false" ht="15" hidden="false" customHeight="false" outlineLevel="0" collapsed="false">
      <c r="A1861" s="16"/>
      <c r="B1861" s="17"/>
      <c r="C1861" s="18" t="str">
        <f aca="false">IF($B1861="","",IFERROR(VLOOKUP($B1861,الموظفين!$A$2:$J$501,2,FALSE())&amp;"","⚠ كود غير موجود"))</f>
        <v/>
      </c>
      <c r="D1861" s="18" t="str">
        <f aca="false">IF($B1861="","",IFERROR(VLOOKUP($B1861,الموظفين!$A$2:$J$501,3,FALSE())&amp;"",""))</f>
        <v/>
      </c>
      <c r="E1861" s="18" t="str">
        <f aca="false">IF($B1861="","",IFERROR(VLOOKUP($B1861,الموظفين!$A$2:$J$501,5,FALSE())&amp;"",""))</f>
        <v/>
      </c>
      <c r="F1861" s="19" t="str">
        <f aca="false">IF($B1861="","",IFERROR(VLOOKUP($B1861,الموظفين!$A$2:$J$501,6,FALSE()),""))</f>
        <v/>
      </c>
      <c r="G1861" s="19" t="str">
        <f aca="false">IF($B1861="","",IFERROR(VLOOKUP($B1861,الموظفين!$A$2:$J$501,7,FALSE()),""))</f>
        <v/>
      </c>
      <c r="H1861" s="20"/>
      <c r="I1861" s="20"/>
      <c r="J1861" s="21" t="str">
        <f aca="false">IF(OR(H1861="",I1861=""),"",ROUND(MOD(I1861-H1861,1)*24,2))</f>
        <v/>
      </c>
      <c r="K1861" s="22" t="str">
        <f aca="false">IF(OR(H1861="",F1861=""),"",IF(ROUND(MAX(0,MOD(H1861-F1861+0.5,1)-0.5)*1440,0)&gt;IFERROR(VLOOKUP(E1861,الورديات!$A$2:$E$21,5,FALSE()),0),ROUND(MAX(0,MOD(H1861-F1861+0.5,1)-0.5)*1440,0),0))</f>
        <v/>
      </c>
      <c r="L1861" s="22" t="str">
        <f aca="false">IF(OR(I1861="",G1861=""),"",ROUND(MAX(0,MOD(G1861-I1861+0.5,1)-0.5)*1440,0))</f>
        <v/>
      </c>
      <c r="M1861" s="22" t="str">
        <f aca="false">IF(OR(I1861="",G1861=""),"",IF(ROUND(MAX(0,MOD(I1861-G1861+0.5,1)-0.5)*1440,0)&gt;=الإعدادات!$B$8,ROUND(MAX(0,MOD(I1861-G1861+0.5,1)-0.5)*1440,0),0))</f>
        <v/>
      </c>
      <c r="N1861" s="18" t="str">
        <f aca="false">IF(OR(A1861="",B1861=""),"",IF(COUNTIFS(الإجازات!$A$2:$A$1001,B1861,الإجازات!$D$2:$D$1001,"&lt;="&amp;A1861,الإجازات!$E$2:$E$1001,"&gt;="&amp;A1861,الإجازات!$G$2:$G$1001,"مقبولة")=0,"",LOOKUP(2,1/((الإجازات!$A$2:$A$1001=B1861)*(الإجازات!$D$2:$D$1001&lt;=A1861)*(الإجازات!$E$2:$E$1001&gt;=A1861)*(الإجازات!$G$2:$G$1001="مقبولة")),الإجازات!$C$2:$C$1001)))</f>
        <v/>
      </c>
      <c r="O1861" s="17"/>
      <c r="P1861" s="23" t="str">
        <f aca="false">IF(B1861="","",IF(ISNA(MATCH(B1861,الموظفين!$A$2:$A$501,0)),"⚠ كود غير موجود",IF(O1861&lt;&gt;"",O1861,IF(N1861&lt;&gt;"",N1861,IF(H1861="",IF(AND(A1861&lt;&gt;"",WEEKDAY(A1861)=الإعدادات!$B$11),"راحة أسبوعية","غائب"),IF(I1861="","بدون انصراف",IF(N(K1861)&gt;0,"متأخر","حاضر")))))))</f>
        <v/>
      </c>
      <c r="Q1861" s="24" t="str">
        <f aca="false">IF(B1861="","",IF(OR(P1861="غائب",P1861="غياب",P1861="إجازة بدون راتب"),IFERROR(VLOOKUP(B1861,الموظفين!$A$2:$J$501,8,FALSE()),0),0))</f>
        <v/>
      </c>
      <c r="R1861" s="24" t="str">
        <f aca="false">IF(B1861="","",ROUND((N(K1861)+N(L1861))/60*IFERROR(VLOOKUP(B1861,الموظفين!$A$2:$J$501,8,FALSE()),0)/الإعدادات!$B$6*الإعدادات!$B$9,2))</f>
        <v/>
      </c>
      <c r="S1861" s="24" t="str">
        <f aca="false">IF(OR(B1861="",M1861=""),"",ROUND(M1861/60*IFERROR(VLOOKUP(B1861,الموظفين!$A$2:$J$501,9,FALSE()),0),2))</f>
        <v/>
      </c>
      <c r="T1861" s="17"/>
      <c r="U1861" s="23" t="str">
        <f aca="false">IF(OR(A1861="",B1861=""),"",A1861&amp;"|"&amp;B1861)</f>
        <v/>
      </c>
    </row>
    <row r="1862" customFormat="false" ht="15" hidden="false" customHeight="false" outlineLevel="0" collapsed="false">
      <c r="A1862" s="16"/>
      <c r="B1862" s="17"/>
      <c r="C1862" s="18" t="str">
        <f aca="false">IF($B1862="","",IFERROR(VLOOKUP($B1862,الموظفين!$A$2:$J$501,2,FALSE())&amp;"","⚠ كود غير موجود"))</f>
        <v/>
      </c>
      <c r="D1862" s="18" t="str">
        <f aca="false">IF($B1862="","",IFERROR(VLOOKUP($B1862,الموظفين!$A$2:$J$501,3,FALSE())&amp;"",""))</f>
        <v/>
      </c>
      <c r="E1862" s="18" t="str">
        <f aca="false">IF($B1862="","",IFERROR(VLOOKUP($B1862,الموظفين!$A$2:$J$501,5,FALSE())&amp;"",""))</f>
        <v/>
      </c>
      <c r="F1862" s="19" t="str">
        <f aca="false">IF($B1862="","",IFERROR(VLOOKUP($B1862,الموظفين!$A$2:$J$501,6,FALSE()),""))</f>
        <v/>
      </c>
      <c r="G1862" s="19" t="str">
        <f aca="false">IF($B1862="","",IFERROR(VLOOKUP($B1862,الموظفين!$A$2:$J$501,7,FALSE()),""))</f>
        <v/>
      </c>
      <c r="H1862" s="20"/>
      <c r="I1862" s="20"/>
      <c r="J1862" s="21" t="str">
        <f aca="false">IF(OR(H1862="",I1862=""),"",ROUND(MOD(I1862-H1862,1)*24,2))</f>
        <v/>
      </c>
      <c r="K1862" s="22" t="str">
        <f aca="false">IF(OR(H1862="",F1862=""),"",IF(ROUND(MAX(0,MOD(H1862-F1862+0.5,1)-0.5)*1440,0)&gt;IFERROR(VLOOKUP(E1862,الورديات!$A$2:$E$21,5,FALSE()),0),ROUND(MAX(0,MOD(H1862-F1862+0.5,1)-0.5)*1440,0),0))</f>
        <v/>
      </c>
      <c r="L1862" s="22" t="str">
        <f aca="false">IF(OR(I1862="",G1862=""),"",ROUND(MAX(0,MOD(G1862-I1862+0.5,1)-0.5)*1440,0))</f>
        <v/>
      </c>
      <c r="M1862" s="22" t="str">
        <f aca="false">IF(OR(I1862="",G1862=""),"",IF(ROUND(MAX(0,MOD(I1862-G1862+0.5,1)-0.5)*1440,0)&gt;=الإعدادات!$B$8,ROUND(MAX(0,MOD(I1862-G1862+0.5,1)-0.5)*1440,0),0))</f>
        <v/>
      </c>
      <c r="N1862" s="18" t="str">
        <f aca="false">IF(OR(A1862="",B1862=""),"",IF(COUNTIFS(الإجازات!$A$2:$A$1001,B1862,الإجازات!$D$2:$D$1001,"&lt;="&amp;A1862,الإجازات!$E$2:$E$1001,"&gt;="&amp;A1862,الإجازات!$G$2:$G$1001,"مقبولة")=0,"",LOOKUP(2,1/((الإجازات!$A$2:$A$1001=B1862)*(الإجازات!$D$2:$D$1001&lt;=A1862)*(الإجازات!$E$2:$E$1001&gt;=A1862)*(الإجازات!$G$2:$G$1001="مقبولة")),الإجازات!$C$2:$C$1001)))</f>
        <v/>
      </c>
      <c r="O1862" s="17"/>
      <c r="P1862" s="23" t="str">
        <f aca="false">IF(B1862="","",IF(ISNA(MATCH(B1862,الموظفين!$A$2:$A$501,0)),"⚠ كود غير موجود",IF(O1862&lt;&gt;"",O1862,IF(N1862&lt;&gt;"",N1862,IF(H1862="",IF(AND(A1862&lt;&gt;"",WEEKDAY(A1862)=الإعدادات!$B$11),"راحة أسبوعية","غائب"),IF(I1862="","بدون انصراف",IF(N(K1862)&gt;0,"متأخر","حاضر")))))))</f>
        <v/>
      </c>
      <c r="Q1862" s="24" t="str">
        <f aca="false">IF(B1862="","",IF(OR(P1862="غائب",P1862="غياب",P1862="إجازة بدون راتب"),IFERROR(VLOOKUP(B1862,الموظفين!$A$2:$J$501,8,FALSE()),0),0))</f>
        <v/>
      </c>
      <c r="R1862" s="24" t="str">
        <f aca="false">IF(B1862="","",ROUND((N(K1862)+N(L1862))/60*IFERROR(VLOOKUP(B1862,الموظفين!$A$2:$J$501,8,FALSE()),0)/الإعدادات!$B$6*الإعدادات!$B$9,2))</f>
        <v/>
      </c>
      <c r="S1862" s="24" t="str">
        <f aca="false">IF(OR(B1862="",M1862=""),"",ROUND(M1862/60*IFERROR(VLOOKUP(B1862,الموظفين!$A$2:$J$501,9,FALSE()),0),2))</f>
        <v/>
      </c>
      <c r="T1862" s="17"/>
      <c r="U1862" s="23" t="str">
        <f aca="false">IF(OR(A1862="",B1862=""),"",A1862&amp;"|"&amp;B1862)</f>
        <v/>
      </c>
    </row>
    <row r="1863" customFormat="false" ht="15" hidden="false" customHeight="false" outlineLevel="0" collapsed="false">
      <c r="A1863" s="16"/>
      <c r="B1863" s="17"/>
      <c r="C1863" s="18" t="str">
        <f aca="false">IF($B1863="","",IFERROR(VLOOKUP($B1863,الموظفين!$A$2:$J$501,2,FALSE())&amp;"","⚠ كود غير موجود"))</f>
        <v/>
      </c>
      <c r="D1863" s="18" t="str">
        <f aca="false">IF($B1863="","",IFERROR(VLOOKUP($B1863,الموظفين!$A$2:$J$501,3,FALSE())&amp;"",""))</f>
        <v/>
      </c>
      <c r="E1863" s="18" t="str">
        <f aca="false">IF($B1863="","",IFERROR(VLOOKUP($B1863,الموظفين!$A$2:$J$501,5,FALSE())&amp;"",""))</f>
        <v/>
      </c>
      <c r="F1863" s="19" t="str">
        <f aca="false">IF($B1863="","",IFERROR(VLOOKUP($B1863,الموظفين!$A$2:$J$501,6,FALSE()),""))</f>
        <v/>
      </c>
      <c r="G1863" s="19" t="str">
        <f aca="false">IF($B1863="","",IFERROR(VLOOKUP($B1863,الموظفين!$A$2:$J$501,7,FALSE()),""))</f>
        <v/>
      </c>
      <c r="H1863" s="20"/>
      <c r="I1863" s="20"/>
      <c r="J1863" s="21" t="str">
        <f aca="false">IF(OR(H1863="",I1863=""),"",ROUND(MOD(I1863-H1863,1)*24,2))</f>
        <v/>
      </c>
      <c r="K1863" s="22" t="str">
        <f aca="false">IF(OR(H1863="",F1863=""),"",IF(ROUND(MAX(0,MOD(H1863-F1863+0.5,1)-0.5)*1440,0)&gt;IFERROR(VLOOKUP(E1863,الورديات!$A$2:$E$21,5,FALSE()),0),ROUND(MAX(0,MOD(H1863-F1863+0.5,1)-0.5)*1440,0),0))</f>
        <v/>
      </c>
      <c r="L1863" s="22" t="str">
        <f aca="false">IF(OR(I1863="",G1863=""),"",ROUND(MAX(0,MOD(G1863-I1863+0.5,1)-0.5)*1440,0))</f>
        <v/>
      </c>
      <c r="M1863" s="22" t="str">
        <f aca="false">IF(OR(I1863="",G1863=""),"",IF(ROUND(MAX(0,MOD(I1863-G1863+0.5,1)-0.5)*1440,0)&gt;=الإعدادات!$B$8,ROUND(MAX(0,MOD(I1863-G1863+0.5,1)-0.5)*1440,0),0))</f>
        <v/>
      </c>
      <c r="N1863" s="18" t="str">
        <f aca="false">IF(OR(A1863="",B1863=""),"",IF(COUNTIFS(الإجازات!$A$2:$A$1001,B1863,الإجازات!$D$2:$D$1001,"&lt;="&amp;A1863,الإجازات!$E$2:$E$1001,"&gt;="&amp;A1863,الإجازات!$G$2:$G$1001,"مقبولة")=0,"",LOOKUP(2,1/((الإجازات!$A$2:$A$1001=B1863)*(الإجازات!$D$2:$D$1001&lt;=A1863)*(الإجازات!$E$2:$E$1001&gt;=A1863)*(الإجازات!$G$2:$G$1001="مقبولة")),الإجازات!$C$2:$C$1001)))</f>
        <v/>
      </c>
      <c r="O1863" s="17"/>
      <c r="P1863" s="23" t="str">
        <f aca="false">IF(B1863="","",IF(ISNA(MATCH(B1863,الموظفين!$A$2:$A$501,0)),"⚠ كود غير موجود",IF(O1863&lt;&gt;"",O1863,IF(N1863&lt;&gt;"",N1863,IF(H1863="",IF(AND(A1863&lt;&gt;"",WEEKDAY(A1863)=الإعدادات!$B$11),"راحة أسبوعية","غائب"),IF(I1863="","بدون انصراف",IF(N(K1863)&gt;0,"متأخر","حاضر")))))))</f>
        <v/>
      </c>
      <c r="Q1863" s="24" t="str">
        <f aca="false">IF(B1863="","",IF(OR(P1863="غائب",P1863="غياب",P1863="إجازة بدون راتب"),IFERROR(VLOOKUP(B1863,الموظفين!$A$2:$J$501,8,FALSE()),0),0))</f>
        <v/>
      </c>
      <c r="R1863" s="24" t="str">
        <f aca="false">IF(B1863="","",ROUND((N(K1863)+N(L1863))/60*IFERROR(VLOOKUP(B1863,الموظفين!$A$2:$J$501,8,FALSE()),0)/الإعدادات!$B$6*الإعدادات!$B$9,2))</f>
        <v/>
      </c>
      <c r="S1863" s="24" t="str">
        <f aca="false">IF(OR(B1863="",M1863=""),"",ROUND(M1863/60*IFERROR(VLOOKUP(B1863,الموظفين!$A$2:$J$501,9,FALSE()),0),2))</f>
        <v/>
      </c>
      <c r="T1863" s="17"/>
      <c r="U1863" s="23" t="str">
        <f aca="false">IF(OR(A1863="",B1863=""),"",A1863&amp;"|"&amp;B1863)</f>
        <v/>
      </c>
    </row>
    <row r="1864" customFormat="false" ht="15" hidden="false" customHeight="false" outlineLevel="0" collapsed="false">
      <c r="A1864" s="16"/>
      <c r="B1864" s="17"/>
      <c r="C1864" s="18" t="str">
        <f aca="false">IF($B1864="","",IFERROR(VLOOKUP($B1864,الموظفين!$A$2:$J$501,2,FALSE())&amp;"","⚠ كود غير موجود"))</f>
        <v/>
      </c>
      <c r="D1864" s="18" t="str">
        <f aca="false">IF($B1864="","",IFERROR(VLOOKUP($B1864,الموظفين!$A$2:$J$501,3,FALSE())&amp;"",""))</f>
        <v/>
      </c>
      <c r="E1864" s="18" t="str">
        <f aca="false">IF($B1864="","",IFERROR(VLOOKUP($B1864,الموظفين!$A$2:$J$501,5,FALSE())&amp;"",""))</f>
        <v/>
      </c>
      <c r="F1864" s="19" t="str">
        <f aca="false">IF($B1864="","",IFERROR(VLOOKUP($B1864,الموظفين!$A$2:$J$501,6,FALSE()),""))</f>
        <v/>
      </c>
      <c r="G1864" s="19" t="str">
        <f aca="false">IF($B1864="","",IFERROR(VLOOKUP($B1864,الموظفين!$A$2:$J$501,7,FALSE()),""))</f>
        <v/>
      </c>
      <c r="H1864" s="20"/>
      <c r="I1864" s="20"/>
      <c r="J1864" s="21" t="str">
        <f aca="false">IF(OR(H1864="",I1864=""),"",ROUND(MOD(I1864-H1864,1)*24,2))</f>
        <v/>
      </c>
      <c r="K1864" s="22" t="str">
        <f aca="false">IF(OR(H1864="",F1864=""),"",IF(ROUND(MAX(0,MOD(H1864-F1864+0.5,1)-0.5)*1440,0)&gt;IFERROR(VLOOKUP(E1864,الورديات!$A$2:$E$21,5,FALSE()),0),ROUND(MAX(0,MOD(H1864-F1864+0.5,1)-0.5)*1440,0),0))</f>
        <v/>
      </c>
      <c r="L1864" s="22" t="str">
        <f aca="false">IF(OR(I1864="",G1864=""),"",ROUND(MAX(0,MOD(G1864-I1864+0.5,1)-0.5)*1440,0))</f>
        <v/>
      </c>
      <c r="M1864" s="22" t="str">
        <f aca="false">IF(OR(I1864="",G1864=""),"",IF(ROUND(MAX(0,MOD(I1864-G1864+0.5,1)-0.5)*1440,0)&gt;=الإعدادات!$B$8,ROUND(MAX(0,MOD(I1864-G1864+0.5,1)-0.5)*1440,0),0))</f>
        <v/>
      </c>
      <c r="N1864" s="18" t="str">
        <f aca="false">IF(OR(A1864="",B1864=""),"",IF(COUNTIFS(الإجازات!$A$2:$A$1001,B1864,الإجازات!$D$2:$D$1001,"&lt;="&amp;A1864,الإجازات!$E$2:$E$1001,"&gt;="&amp;A1864,الإجازات!$G$2:$G$1001,"مقبولة")=0,"",LOOKUP(2,1/((الإجازات!$A$2:$A$1001=B1864)*(الإجازات!$D$2:$D$1001&lt;=A1864)*(الإجازات!$E$2:$E$1001&gt;=A1864)*(الإجازات!$G$2:$G$1001="مقبولة")),الإجازات!$C$2:$C$1001)))</f>
        <v/>
      </c>
      <c r="O1864" s="17"/>
      <c r="P1864" s="23" t="str">
        <f aca="false">IF(B1864="","",IF(ISNA(MATCH(B1864,الموظفين!$A$2:$A$501,0)),"⚠ كود غير موجود",IF(O1864&lt;&gt;"",O1864,IF(N1864&lt;&gt;"",N1864,IF(H1864="",IF(AND(A1864&lt;&gt;"",WEEKDAY(A1864)=الإعدادات!$B$11),"راحة أسبوعية","غائب"),IF(I1864="","بدون انصراف",IF(N(K1864)&gt;0,"متأخر","حاضر")))))))</f>
        <v/>
      </c>
      <c r="Q1864" s="24" t="str">
        <f aca="false">IF(B1864="","",IF(OR(P1864="غائب",P1864="غياب",P1864="إجازة بدون راتب"),IFERROR(VLOOKUP(B1864,الموظفين!$A$2:$J$501,8,FALSE()),0),0))</f>
        <v/>
      </c>
      <c r="R1864" s="24" t="str">
        <f aca="false">IF(B1864="","",ROUND((N(K1864)+N(L1864))/60*IFERROR(VLOOKUP(B1864,الموظفين!$A$2:$J$501,8,FALSE()),0)/الإعدادات!$B$6*الإعدادات!$B$9,2))</f>
        <v/>
      </c>
      <c r="S1864" s="24" t="str">
        <f aca="false">IF(OR(B1864="",M1864=""),"",ROUND(M1864/60*IFERROR(VLOOKUP(B1864,الموظفين!$A$2:$J$501,9,FALSE()),0),2))</f>
        <v/>
      </c>
      <c r="T1864" s="17"/>
      <c r="U1864" s="23" t="str">
        <f aca="false">IF(OR(A1864="",B1864=""),"",A1864&amp;"|"&amp;B1864)</f>
        <v/>
      </c>
    </row>
    <row r="1865" customFormat="false" ht="15" hidden="false" customHeight="false" outlineLevel="0" collapsed="false">
      <c r="A1865" s="16"/>
      <c r="B1865" s="17"/>
      <c r="C1865" s="18" t="str">
        <f aca="false">IF($B1865="","",IFERROR(VLOOKUP($B1865,الموظفين!$A$2:$J$501,2,FALSE())&amp;"","⚠ كود غير موجود"))</f>
        <v/>
      </c>
      <c r="D1865" s="18" t="str">
        <f aca="false">IF($B1865="","",IFERROR(VLOOKUP($B1865,الموظفين!$A$2:$J$501,3,FALSE())&amp;"",""))</f>
        <v/>
      </c>
      <c r="E1865" s="18" t="str">
        <f aca="false">IF($B1865="","",IFERROR(VLOOKUP($B1865,الموظفين!$A$2:$J$501,5,FALSE())&amp;"",""))</f>
        <v/>
      </c>
      <c r="F1865" s="19" t="str">
        <f aca="false">IF($B1865="","",IFERROR(VLOOKUP($B1865,الموظفين!$A$2:$J$501,6,FALSE()),""))</f>
        <v/>
      </c>
      <c r="G1865" s="19" t="str">
        <f aca="false">IF($B1865="","",IFERROR(VLOOKUP($B1865,الموظفين!$A$2:$J$501,7,FALSE()),""))</f>
        <v/>
      </c>
      <c r="H1865" s="20"/>
      <c r="I1865" s="20"/>
      <c r="J1865" s="21" t="str">
        <f aca="false">IF(OR(H1865="",I1865=""),"",ROUND(MOD(I1865-H1865,1)*24,2))</f>
        <v/>
      </c>
      <c r="K1865" s="22" t="str">
        <f aca="false">IF(OR(H1865="",F1865=""),"",IF(ROUND(MAX(0,MOD(H1865-F1865+0.5,1)-0.5)*1440,0)&gt;IFERROR(VLOOKUP(E1865,الورديات!$A$2:$E$21,5,FALSE()),0),ROUND(MAX(0,MOD(H1865-F1865+0.5,1)-0.5)*1440,0),0))</f>
        <v/>
      </c>
      <c r="L1865" s="22" t="str">
        <f aca="false">IF(OR(I1865="",G1865=""),"",ROUND(MAX(0,MOD(G1865-I1865+0.5,1)-0.5)*1440,0))</f>
        <v/>
      </c>
      <c r="M1865" s="22" t="str">
        <f aca="false">IF(OR(I1865="",G1865=""),"",IF(ROUND(MAX(0,MOD(I1865-G1865+0.5,1)-0.5)*1440,0)&gt;=الإعدادات!$B$8,ROUND(MAX(0,MOD(I1865-G1865+0.5,1)-0.5)*1440,0),0))</f>
        <v/>
      </c>
      <c r="N1865" s="18" t="str">
        <f aca="false">IF(OR(A1865="",B1865=""),"",IF(COUNTIFS(الإجازات!$A$2:$A$1001,B1865,الإجازات!$D$2:$D$1001,"&lt;="&amp;A1865,الإجازات!$E$2:$E$1001,"&gt;="&amp;A1865,الإجازات!$G$2:$G$1001,"مقبولة")=0,"",LOOKUP(2,1/((الإجازات!$A$2:$A$1001=B1865)*(الإجازات!$D$2:$D$1001&lt;=A1865)*(الإجازات!$E$2:$E$1001&gt;=A1865)*(الإجازات!$G$2:$G$1001="مقبولة")),الإجازات!$C$2:$C$1001)))</f>
        <v/>
      </c>
      <c r="O1865" s="17"/>
      <c r="P1865" s="23" t="str">
        <f aca="false">IF(B1865="","",IF(ISNA(MATCH(B1865,الموظفين!$A$2:$A$501,0)),"⚠ كود غير موجود",IF(O1865&lt;&gt;"",O1865,IF(N1865&lt;&gt;"",N1865,IF(H1865="",IF(AND(A1865&lt;&gt;"",WEEKDAY(A1865)=الإعدادات!$B$11),"راحة أسبوعية","غائب"),IF(I1865="","بدون انصراف",IF(N(K1865)&gt;0,"متأخر","حاضر")))))))</f>
        <v/>
      </c>
      <c r="Q1865" s="24" t="str">
        <f aca="false">IF(B1865="","",IF(OR(P1865="غائب",P1865="غياب",P1865="إجازة بدون راتب"),IFERROR(VLOOKUP(B1865,الموظفين!$A$2:$J$501,8,FALSE()),0),0))</f>
        <v/>
      </c>
      <c r="R1865" s="24" t="str">
        <f aca="false">IF(B1865="","",ROUND((N(K1865)+N(L1865))/60*IFERROR(VLOOKUP(B1865,الموظفين!$A$2:$J$501,8,FALSE()),0)/الإعدادات!$B$6*الإعدادات!$B$9,2))</f>
        <v/>
      </c>
      <c r="S1865" s="24" t="str">
        <f aca="false">IF(OR(B1865="",M1865=""),"",ROUND(M1865/60*IFERROR(VLOOKUP(B1865,الموظفين!$A$2:$J$501,9,FALSE()),0),2))</f>
        <v/>
      </c>
      <c r="T1865" s="17"/>
      <c r="U1865" s="23" t="str">
        <f aca="false">IF(OR(A1865="",B1865=""),"",A1865&amp;"|"&amp;B1865)</f>
        <v/>
      </c>
    </row>
    <row r="1866" customFormat="false" ht="15" hidden="false" customHeight="false" outlineLevel="0" collapsed="false">
      <c r="A1866" s="16"/>
      <c r="B1866" s="17"/>
      <c r="C1866" s="18" t="str">
        <f aca="false">IF($B1866="","",IFERROR(VLOOKUP($B1866,الموظفين!$A$2:$J$501,2,FALSE())&amp;"","⚠ كود غير موجود"))</f>
        <v/>
      </c>
      <c r="D1866" s="18" t="str">
        <f aca="false">IF($B1866="","",IFERROR(VLOOKUP($B1866,الموظفين!$A$2:$J$501,3,FALSE())&amp;"",""))</f>
        <v/>
      </c>
      <c r="E1866" s="18" t="str">
        <f aca="false">IF($B1866="","",IFERROR(VLOOKUP($B1866,الموظفين!$A$2:$J$501,5,FALSE())&amp;"",""))</f>
        <v/>
      </c>
      <c r="F1866" s="19" t="str">
        <f aca="false">IF($B1866="","",IFERROR(VLOOKUP($B1866,الموظفين!$A$2:$J$501,6,FALSE()),""))</f>
        <v/>
      </c>
      <c r="G1866" s="19" t="str">
        <f aca="false">IF($B1866="","",IFERROR(VLOOKUP($B1866,الموظفين!$A$2:$J$501,7,FALSE()),""))</f>
        <v/>
      </c>
      <c r="H1866" s="20"/>
      <c r="I1866" s="20"/>
      <c r="J1866" s="21" t="str">
        <f aca="false">IF(OR(H1866="",I1866=""),"",ROUND(MOD(I1866-H1866,1)*24,2))</f>
        <v/>
      </c>
      <c r="K1866" s="22" t="str">
        <f aca="false">IF(OR(H1866="",F1866=""),"",IF(ROUND(MAX(0,MOD(H1866-F1866+0.5,1)-0.5)*1440,0)&gt;IFERROR(VLOOKUP(E1866,الورديات!$A$2:$E$21,5,FALSE()),0),ROUND(MAX(0,MOD(H1866-F1866+0.5,1)-0.5)*1440,0),0))</f>
        <v/>
      </c>
      <c r="L1866" s="22" t="str">
        <f aca="false">IF(OR(I1866="",G1866=""),"",ROUND(MAX(0,MOD(G1866-I1866+0.5,1)-0.5)*1440,0))</f>
        <v/>
      </c>
      <c r="M1866" s="22" t="str">
        <f aca="false">IF(OR(I1866="",G1866=""),"",IF(ROUND(MAX(0,MOD(I1866-G1866+0.5,1)-0.5)*1440,0)&gt;=الإعدادات!$B$8,ROUND(MAX(0,MOD(I1866-G1866+0.5,1)-0.5)*1440,0),0))</f>
        <v/>
      </c>
      <c r="N1866" s="18" t="str">
        <f aca="false">IF(OR(A1866="",B1866=""),"",IF(COUNTIFS(الإجازات!$A$2:$A$1001,B1866,الإجازات!$D$2:$D$1001,"&lt;="&amp;A1866,الإجازات!$E$2:$E$1001,"&gt;="&amp;A1866,الإجازات!$G$2:$G$1001,"مقبولة")=0,"",LOOKUP(2,1/((الإجازات!$A$2:$A$1001=B1866)*(الإجازات!$D$2:$D$1001&lt;=A1866)*(الإجازات!$E$2:$E$1001&gt;=A1866)*(الإجازات!$G$2:$G$1001="مقبولة")),الإجازات!$C$2:$C$1001)))</f>
        <v/>
      </c>
      <c r="O1866" s="17"/>
      <c r="P1866" s="23" t="str">
        <f aca="false">IF(B1866="","",IF(ISNA(MATCH(B1866,الموظفين!$A$2:$A$501,0)),"⚠ كود غير موجود",IF(O1866&lt;&gt;"",O1866,IF(N1866&lt;&gt;"",N1866,IF(H1866="",IF(AND(A1866&lt;&gt;"",WEEKDAY(A1866)=الإعدادات!$B$11),"راحة أسبوعية","غائب"),IF(I1866="","بدون انصراف",IF(N(K1866)&gt;0,"متأخر","حاضر")))))))</f>
        <v/>
      </c>
      <c r="Q1866" s="24" t="str">
        <f aca="false">IF(B1866="","",IF(OR(P1866="غائب",P1866="غياب",P1866="إجازة بدون راتب"),IFERROR(VLOOKUP(B1866,الموظفين!$A$2:$J$501,8,FALSE()),0),0))</f>
        <v/>
      </c>
      <c r="R1866" s="24" t="str">
        <f aca="false">IF(B1866="","",ROUND((N(K1866)+N(L1866))/60*IFERROR(VLOOKUP(B1866,الموظفين!$A$2:$J$501,8,FALSE()),0)/الإعدادات!$B$6*الإعدادات!$B$9,2))</f>
        <v/>
      </c>
      <c r="S1866" s="24" t="str">
        <f aca="false">IF(OR(B1866="",M1866=""),"",ROUND(M1866/60*IFERROR(VLOOKUP(B1866,الموظفين!$A$2:$J$501,9,FALSE()),0),2))</f>
        <v/>
      </c>
      <c r="T1866" s="17"/>
      <c r="U1866" s="23" t="str">
        <f aca="false">IF(OR(A1866="",B1866=""),"",A1866&amp;"|"&amp;B1866)</f>
        <v/>
      </c>
    </row>
    <row r="1867" customFormat="false" ht="15" hidden="false" customHeight="false" outlineLevel="0" collapsed="false">
      <c r="A1867" s="16"/>
      <c r="B1867" s="17"/>
      <c r="C1867" s="18" t="str">
        <f aca="false">IF($B1867="","",IFERROR(VLOOKUP($B1867,الموظفين!$A$2:$J$501,2,FALSE())&amp;"","⚠ كود غير موجود"))</f>
        <v/>
      </c>
      <c r="D1867" s="18" t="str">
        <f aca="false">IF($B1867="","",IFERROR(VLOOKUP($B1867,الموظفين!$A$2:$J$501,3,FALSE())&amp;"",""))</f>
        <v/>
      </c>
      <c r="E1867" s="18" t="str">
        <f aca="false">IF($B1867="","",IFERROR(VLOOKUP($B1867,الموظفين!$A$2:$J$501,5,FALSE())&amp;"",""))</f>
        <v/>
      </c>
      <c r="F1867" s="19" t="str">
        <f aca="false">IF($B1867="","",IFERROR(VLOOKUP($B1867,الموظفين!$A$2:$J$501,6,FALSE()),""))</f>
        <v/>
      </c>
      <c r="G1867" s="19" t="str">
        <f aca="false">IF($B1867="","",IFERROR(VLOOKUP($B1867,الموظفين!$A$2:$J$501,7,FALSE()),""))</f>
        <v/>
      </c>
      <c r="H1867" s="20"/>
      <c r="I1867" s="20"/>
      <c r="J1867" s="21" t="str">
        <f aca="false">IF(OR(H1867="",I1867=""),"",ROUND(MOD(I1867-H1867,1)*24,2))</f>
        <v/>
      </c>
      <c r="K1867" s="22" t="str">
        <f aca="false">IF(OR(H1867="",F1867=""),"",IF(ROUND(MAX(0,MOD(H1867-F1867+0.5,1)-0.5)*1440,0)&gt;IFERROR(VLOOKUP(E1867,الورديات!$A$2:$E$21,5,FALSE()),0),ROUND(MAX(0,MOD(H1867-F1867+0.5,1)-0.5)*1440,0),0))</f>
        <v/>
      </c>
      <c r="L1867" s="22" t="str">
        <f aca="false">IF(OR(I1867="",G1867=""),"",ROUND(MAX(0,MOD(G1867-I1867+0.5,1)-0.5)*1440,0))</f>
        <v/>
      </c>
      <c r="M1867" s="22" t="str">
        <f aca="false">IF(OR(I1867="",G1867=""),"",IF(ROUND(MAX(0,MOD(I1867-G1867+0.5,1)-0.5)*1440,0)&gt;=الإعدادات!$B$8,ROUND(MAX(0,MOD(I1867-G1867+0.5,1)-0.5)*1440,0),0))</f>
        <v/>
      </c>
      <c r="N1867" s="18" t="str">
        <f aca="false">IF(OR(A1867="",B1867=""),"",IF(COUNTIFS(الإجازات!$A$2:$A$1001,B1867,الإجازات!$D$2:$D$1001,"&lt;="&amp;A1867,الإجازات!$E$2:$E$1001,"&gt;="&amp;A1867,الإجازات!$G$2:$G$1001,"مقبولة")=0,"",LOOKUP(2,1/((الإجازات!$A$2:$A$1001=B1867)*(الإجازات!$D$2:$D$1001&lt;=A1867)*(الإجازات!$E$2:$E$1001&gt;=A1867)*(الإجازات!$G$2:$G$1001="مقبولة")),الإجازات!$C$2:$C$1001)))</f>
        <v/>
      </c>
      <c r="O1867" s="17"/>
      <c r="P1867" s="23" t="str">
        <f aca="false">IF(B1867="","",IF(ISNA(MATCH(B1867,الموظفين!$A$2:$A$501,0)),"⚠ كود غير موجود",IF(O1867&lt;&gt;"",O1867,IF(N1867&lt;&gt;"",N1867,IF(H1867="",IF(AND(A1867&lt;&gt;"",WEEKDAY(A1867)=الإعدادات!$B$11),"راحة أسبوعية","غائب"),IF(I1867="","بدون انصراف",IF(N(K1867)&gt;0,"متأخر","حاضر")))))))</f>
        <v/>
      </c>
      <c r="Q1867" s="24" t="str">
        <f aca="false">IF(B1867="","",IF(OR(P1867="غائب",P1867="غياب",P1867="إجازة بدون راتب"),IFERROR(VLOOKUP(B1867,الموظفين!$A$2:$J$501,8,FALSE()),0),0))</f>
        <v/>
      </c>
      <c r="R1867" s="24" t="str">
        <f aca="false">IF(B1867="","",ROUND((N(K1867)+N(L1867))/60*IFERROR(VLOOKUP(B1867,الموظفين!$A$2:$J$501,8,FALSE()),0)/الإعدادات!$B$6*الإعدادات!$B$9,2))</f>
        <v/>
      </c>
      <c r="S1867" s="24" t="str">
        <f aca="false">IF(OR(B1867="",M1867=""),"",ROUND(M1867/60*IFERROR(VLOOKUP(B1867,الموظفين!$A$2:$J$501,9,FALSE()),0),2))</f>
        <v/>
      </c>
      <c r="T1867" s="17"/>
      <c r="U1867" s="23" t="str">
        <f aca="false">IF(OR(A1867="",B1867=""),"",A1867&amp;"|"&amp;B1867)</f>
        <v/>
      </c>
    </row>
    <row r="1868" customFormat="false" ht="15" hidden="false" customHeight="false" outlineLevel="0" collapsed="false">
      <c r="A1868" s="16"/>
      <c r="B1868" s="17"/>
      <c r="C1868" s="18" t="str">
        <f aca="false">IF($B1868="","",IFERROR(VLOOKUP($B1868,الموظفين!$A$2:$J$501,2,FALSE())&amp;"","⚠ كود غير موجود"))</f>
        <v/>
      </c>
      <c r="D1868" s="18" t="str">
        <f aca="false">IF($B1868="","",IFERROR(VLOOKUP($B1868,الموظفين!$A$2:$J$501,3,FALSE())&amp;"",""))</f>
        <v/>
      </c>
      <c r="E1868" s="18" t="str">
        <f aca="false">IF($B1868="","",IFERROR(VLOOKUP($B1868,الموظفين!$A$2:$J$501,5,FALSE())&amp;"",""))</f>
        <v/>
      </c>
      <c r="F1868" s="19" t="str">
        <f aca="false">IF($B1868="","",IFERROR(VLOOKUP($B1868,الموظفين!$A$2:$J$501,6,FALSE()),""))</f>
        <v/>
      </c>
      <c r="G1868" s="19" t="str">
        <f aca="false">IF($B1868="","",IFERROR(VLOOKUP($B1868,الموظفين!$A$2:$J$501,7,FALSE()),""))</f>
        <v/>
      </c>
      <c r="H1868" s="20"/>
      <c r="I1868" s="20"/>
      <c r="J1868" s="21" t="str">
        <f aca="false">IF(OR(H1868="",I1868=""),"",ROUND(MOD(I1868-H1868,1)*24,2))</f>
        <v/>
      </c>
      <c r="K1868" s="22" t="str">
        <f aca="false">IF(OR(H1868="",F1868=""),"",IF(ROUND(MAX(0,MOD(H1868-F1868+0.5,1)-0.5)*1440,0)&gt;IFERROR(VLOOKUP(E1868,الورديات!$A$2:$E$21,5,FALSE()),0),ROUND(MAX(0,MOD(H1868-F1868+0.5,1)-0.5)*1440,0),0))</f>
        <v/>
      </c>
      <c r="L1868" s="22" t="str">
        <f aca="false">IF(OR(I1868="",G1868=""),"",ROUND(MAX(0,MOD(G1868-I1868+0.5,1)-0.5)*1440,0))</f>
        <v/>
      </c>
      <c r="M1868" s="22" t="str">
        <f aca="false">IF(OR(I1868="",G1868=""),"",IF(ROUND(MAX(0,MOD(I1868-G1868+0.5,1)-0.5)*1440,0)&gt;=الإعدادات!$B$8,ROUND(MAX(0,MOD(I1868-G1868+0.5,1)-0.5)*1440,0),0))</f>
        <v/>
      </c>
      <c r="N1868" s="18" t="str">
        <f aca="false">IF(OR(A1868="",B1868=""),"",IF(COUNTIFS(الإجازات!$A$2:$A$1001,B1868,الإجازات!$D$2:$D$1001,"&lt;="&amp;A1868,الإجازات!$E$2:$E$1001,"&gt;="&amp;A1868,الإجازات!$G$2:$G$1001,"مقبولة")=0,"",LOOKUP(2,1/((الإجازات!$A$2:$A$1001=B1868)*(الإجازات!$D$2:$D$1001&lt;=A1868)*(الإجازات!$E$2:$E$1001&gt;=A1868)*(الإجازات!$G$2:$G$1001="مقبولة")),الإجازات!$C$2:$C$1001)))</f>
        <v/>
      </c>
      <c r="O1868" s="17"/>
      <c r="P1868" s="23" t="str">
        <f aca="false">IF(B1868="","",IF(ISNA(MATCH(B1868,الموظفين!$A$2:$A$501,0)),"⚠ كود غير موجود",IF(O1868&lt;&gt;"",O1868,IF(N1868&lt;&gt;"",N1868,IF(H1868="",IF(AND(A1868&lt;&gt;"",WEEKDAY(A1868)=الإعدادات!$B$11),"راحة أسبوعية","غائب"),IF(I1868="","بدون انصراف",IF(N(K1868)&gt;0,"متأخر","حاضر")))))))</f>
        <v/>
      </c>
      <c r="Q1868" s="24" t="str">
        <f aca="false">IF(B1868="","",IF(OR(P1868="غائب",P1868="غياب",P1868="إجازة بدون راتب"),IFERROR(VLOOKUP(B1868,الموظفين!$A$2:$J$501,8,FALSE()),0),0))</f>
        <v/>
      </c>
      <c r="R1868" s="24" t="str">
        <f aca="false">IF(B1868="","",ROUND((N(K1868)+N(L1868))/60*IFERROR(VLOOKUP(B1868,الموظفين!$A$2:$J$501,8,FALSE()),0)/الإعدادات!$B$6*الإعدادات!$B$9,2))</f>
        <v/>
      </c>
      <c r="S1868" s="24" t="str">
        <f aca="false">IF(OR(B1868="",M1868=""),"",ROUND(M1868/60*IFERROR(VLOOKUP(B1868,الموظفين!$A$2:$J$501,9,FALSE()),0),2))</f>
        <v/>
      </c>
      <c r="T1868" s="17"/>
      <c r="U1868" s="23" t="str">
        <f aca="false">IF(OR(A1868="",B1868=""),"",A1868&amp;"|"&amp;B1868)</f>
        <v/>
      </c>
    </row>
    <row r="1869" customFormat="false" ht="15" hidden="false" customHeight="false" outlineLevel="0" collapsed="false">
      <c r="A1869" s="16"/>
      <c r="B1869" s="17"/>
      <c r="C1869" s="18" t="str">
        <f aca="false">IF($B1869="","",IFERROR(VLOOKUP($B1869,الموظفين!$A$2:$J$501,2,FALSE())&amp;"","⚠ كود غير موجود"))</f>
        <v/>
      </c>
      <c r="D1869" s="18" t="str">
        <f aca="false">IF($B1869="","",IFERROR(VLOOKUP($B1869,الموظفين!$A$2:$J$501,3,FALSE())&amp;"",""))</f>
        <v/>
      </c>
      <c r="E1869" s="18" t="str">
        <f aca="false">IF($B1869="","",IFERROR(VLOOKUP($B1869,الموظفين!$A$2:$J$501,5,FALSE())&amp;"",""))</f>
        <v/>
      </c>
      <c r="F1869" s="19" t="str">
        <f aca="false">IF($B1869="","",IFERROR(VLOOKUP($B1869,الموظفين!$A$2:$J$501,6,FALSE()),""))</f>
        <v/>
      </c>
      <c r="G1869" s="19" t="str">
        <f aca="false">IF($B1869="","",IFERROR(VLOOKUP($B1869,الموظفين!$A$2:$J$501,7,FALSE()),""))</f>
        <v/>
      </c>
      <c r="H1869" s="20"/>
      <c r="I1869" s="20"/>
      <c r="J1869" s="21" t="str">
        <f aca="false">IF(OR(H1869="",I1869=""),"",ROUND(MOD(I1869-H1869,1)*24,2))</f>
        <v/>
      </c>
      <c r="K1869" s="22" t="str">
        <f aca="false">IF(OR(H1869="",F1869=""),"",IF(ROUND(MAX(0,MOD(H1869-F1869+0.5,1)-0.5)*1440,0)&gt;IFERROR(VLOOKUP(E1869,الورديات!$A$2:$E$21,5,FALSE()),0),ROUND(MAX(0,MOD(H1869-F1869+0.5,1)-0.5)*1440,0),0))</f>
        <v/>
      </c>
      <c r="L1869" s="22" t="str">
        <f aca="false">IF(OR(I1869="",G1869=""),"",ROUND(MAX(0,MOD(G1869-I1869+0.5,1)-0.5)*1440,0))</f>
        <v/>
      </c>
      <c r="M1869" s="22" t="str">
        <f aca="false">IF(OR(I1869="",G1869=""),"",IF(ROUND(MAX(0,MOD(I1869-G1869+0.5,1)-0.5)*1440,0)&gt;=الإعدادات!$B$8,ROUND(MAX(0,MOD(I1869-G1869+0.5,1)-0.5)*1440,0),0))</f>
        <v/>
      </c>
      <c r="N1869" s="18" t="str">
        <f aca="false">IF(OR(A1869="",B1869=""),"",IF(COUNTIFS(الإجازات!$A$2:$A$1001,B1869,الإجازات!$D$2:$D$1001,"&lt;="&amp;A1869,الإجازات!$E$2:$E$1001,"&gt;="&amp;A1869,الإجازات!$G$2:$G$1001,"مقبولة")=0,"",LOOKUP(2,1/((الإجازات!$A$2:$A$1001=B1869)*(الإجازات!$D$2:$D$1001&lt;=A1869)*(الإجازات!$E$2:$E$1001&gt;=A1869)*(الإجازات!$G$2:$G$1001="مقبولة")),الإجازات!$C$2:$C$1001)))</f>
        <v/>
      </c>
      <c r="O1869" s="17"/>
      <c r="P1869" s="23" t="str">
        <f aca="false">IF(B1869="","",IF(ISNA(MATCH(B1869,الموظفين!$A$2:$A$501,0)),"⚠ كود غير موجود",IF(O1869&lt;&gt;"",O1869,IF(N1869&lt;&gt;"",N1869,IF(H1869="",IF(AND(A1869&lt;&gt;"",WEEKDAY(A1869)=الإعدادات!$B$11),"راحة أسبوعية","غائب"),IF(I1869="","بدون انصراف",IF(N(K1869)&gt;0,"متأخر","حاضر")))))))</f>
        <v/>
      </c>
      <c r="Q1869" s="24" t="str">
        <f aca="false">IF(B1869="","",IF(OR(P1869="غائب",P1869="غياب",P1869="إجازة بدون راتب"),IFERROR(VLOOKUP(B1869,الموظفين!$A$2:$J$501,8,FALSE()),0),0))</f>
        <v/>
      </c>
      <c r="R1869" s="24" t="str">
        <f aca="false">IF(B1869="","",ROUND((N(K1869)+N(L1869))/60*IFERROR(VLOOKUP(B1869,الموظفين!$A$2:$J$501,8,FALSE()),0)/الإعدادات!$B$6*الإعدادات!$B$9,2))</f>
        <v/>
      </c>
      <c r="S1869" s="24" t="str">
        <f aca="false">IF(OR(B1869="",M1869=""),"",ROUND(M1869/60*IFERROR(VLOOKUP(B1869,الموظفين!$A$2:$J$501,9,FALSE()),0),2))</f>
        <v/>
      </c>
      <c r="T1869" s="17"/>
      <c r="U1869" s="23" t="str">
        <f aca="false">IF(OR(A1869="",B1869=""),"",A1869&amp;"|"&amp;B1869)</f>
        <v/>
      </c>
    </row>
    <row r="1870" customFormat="false" ht="15" hidden="false" customHeight="false" outlineLevel="0" collapsed="false">
      <c r="A1870" s="16"/>
      <c r="B1870" s="17"/>
      <c r="C1870" s="18" t="str">
        <f aca="false">IF($B1870="","",IFERROR(VLOOKUP($B1870,الموظفين!$A$2:$J$501,2,FALSE())&amp;"","⚠ كود غير موجود"))</f>
        <v/>
      </c>
      <c r="D1870" s="18" t="str">
        <f aca="false">IF($B1870="","",IFERROR(VLOOKUP($B1870,الموظفين!$A$2:$J$501,3,FALSE())&amp;"",""))</f>
        <v/>
      </c>
      <c r="E1870" s="18" t="str">
        <f aca="false">IF($B1870="","",IFERROR(VLOOKUP($B1870,الموظفين!$A$2:$J$501,5,FALSE())&amp;"",""))</f>
        <v/>
      </c>
      <c r="F1870" s="19" t="str">
        <f aca="false">IF($B1870="","",IFERROR(VLOOKUP($B1870,الموظفين!$A$2:$J$501,6,FALSE()),""))</f>
        <v/>
      </c>
      <c r="G1870" s="19" t="str">
        <f aca="false">IF($B1870="","",IFERROR(VLOOKUP($B1870,الموظفين!$A$2:$J$501,7,FALSE()),""))</f>
        <v/>
      </c>
      <c r="H1870" s="20"/>
      <c r="I1870" s="20"/>
      <c r="J1870" s="21" t="str">
        <f aca="false">IF(OR(H1870="",I1870=""),"",ROUND(MOD(I1870-H1870,1)*24,2))</f>
        <v/>
      </c>
      <c r="K1870" s="22" t="str">
        <f aca="false">IF(OR(H1870="",F1870=""),"",IF(ROUND(MAX(0,MOD(H1870-F1870+0.5,1)-0.5)*1440,0)&gt;IFERROR(VLOOKUP(E1870,الورديات!$A$2:$E$21,5,FALSE()),0),ROUND(MAX(0,MOD(H1870-F1870+0.5,1)-0.5)*1440,0),0))</f>
        <v/>
      </c>
      <c r="L1870" s="22" t="str">
        <f aca="false">IF(OR(I1870="",G1870=""),"",ROUND(MAX(0,MOD(G1870-I1870+0.5,1)-0.5)*1440,0))</f>
        <v/>
      </c>
      <c r="M1870" s="22" t="str">
        <f aca="false">IF(OR(I1870="",G1870=""),"",IF(ROUND(MAX(0,MOD(I1870-G1870+0.5,1)-0.5)*1440,0)&gt;=الإعدادات!$B$8,ROUND(MAX(0,MOD(I1870-G1870+0.5,1)-0.5)*1440,0),0))</f>
        <v/>
      </c>
      <c r="N1870" s="18" t="str">
        <f aca="false">IF(OR(A1870="",B1870=""),"",IF(COUNTIFS(الإجازات!$A$2:$A$1001,B1870,الإجازات!$D$2:$D$1001,"&lt;="&amp;A1870,الإجازات!$E$2:$E$1001,"&gt;="&amp;A1870,الإجازات!$G$2:$G$1001,"مقبولة")=0,"",LOOKUP(2,1/((الإجازات!$A$2:$A$1001=B1870)*(الإجازات!$D$2:$D$1001&lt;=A1870)*(الإجازات!$E$2:$E$1001&gt;=A1870)*(الإجازات!$G$2:$G$1001="مقبولة")),الإجازات!$C$2:$C$1001)))</f>
        <v/>
      </c>
      <c r="O1870" s="17"/>
      <c r="P1870" s="23" t="str">
        <f aca="false">IF(B1870="","",IF(ISNA(MATCH(B1870,الموظفين!$A$2:$A$501,0)),"⚠ كود غير موجود",IF(O1870&lt;&gt;"",O1870,IF(N1870&lt;&gt;"",N1870,IF(H1870="",IF(AND(A1870&lt;&gt;"",WEEKDAY(A1870)=الإعدادات!$B$11),"راحة أسبوعية","غائب"),IF(I1870="","بدون انصراف",IF(N(K1870)&gt;0,"متأخر","حاضر")))))))</f>
        <v/>
      </c>
      <c r="Q1870" s="24" t="str">
        <f aca="false">IF(B1870="","",IF(OR(P1870="غائب",P1870="غياب",P1870="إجازة بدون راتب"),IFERROR(VLOOKUP(B1870,الموظفين!$A$2:$J$501,8,FALSE()),0),0))</f>
        <v/>
      </c>
      <c r="R1870" s="24" t="str">
        <f aca="false">IF(B1870="","",ROUND((N(K1870)+N(L1870))/60*IFERROR(VLOOKUP(B1870,الموظفين!$A$2:$J$501,8,FALSE()),0)/الإعدادات!$B$6*الإعدادات!$B$9,2))</f>
        <v/>
      </c>
      <c r="S1870" s="24" t="str">
        <f aca="false">IF(OR(B1870="",M1870=""),"",ROUND(M1870/60*IFERROR(VLOOKUP(B1870,الموظفين!$A$2:$J$501,9,FALSE()),0),2))</f>
        <v/>
      </c>
      <c r="T1870" s="17"/>
      <c r="U1870" s="23" t="str">
        <f aca="false">IF(OR(A1870="",B1870=""),"",A1870&amp;"|"&amp;B1870)</f>
        <v/>
      </c>
    </row>
    <row r="1871" customFormat="false" ht="15" hidden="false" customHeight="false" outlineLevel="0" collapsed="false">
      <c r="A1871" s="16"/>
      <c r="B1871" s="17"/>
      <c r="C1871" s="18" t="str">
        <f aca="false">IF($B1871="","",IFERROR(VLOOKUP($B1871,الموظفين!$A$2:$J$501,2,FALSE())&amp;"","⚠ كود غير موجود"))</f>
        <v/>
      </c>
      <c r="D1871" s="18" t="str">
        <f aca="false">IF($B1871="","",IFERROR(VLOOKUP($B1871,الموظفين!$A$2:$J$501,3,FALSE())&amp;"",""))</f>
        <v/>
      </c>
      <c r="E1871" s="18" t="str">
        <f aca="false">IF($B1871="","",IFERROR(VLOOKUP($B1871,الموظفين!$A$2:$J$501,5,FALSE())&amp;"",""))</f>
        <v/>
      </c>
      <c r="F1871" s="19" t="str">
        <f aca="false">IF($B1871="","",IFERROR(VLOOKUP($B1871,الموظفين!$A$2:$J$501,6,FALSE()),""))</f>
        <v/>
      </c>
      <c r="G1871" s="19" t="str">
        <f aca="false">IF($B1871="","",IFERROR(VLOOKUP($B1871,الموظفين!$A$2:$J$501,7,FALSE()),""))</f>
        <v/>
      </c>
      <c r="H1871" s="20"/>
      <c r="I1871" s="20"/>
      <c r="J1871" s="21" t="str">
        <f aca="false">IF(OR(H1871="",I1871=""),"",ROUND(MOD(I1871-H1871,1)*24,2))</f>
        <v/>
      </c>
      <c r="K1871" s="22" t="str">
        <f aca="false">IF(OR(H1871="",F1871=""),"",IF(ROUND(MAX(0,MOD(H1871-F1871+0.5,1)-0.5)*1440,0)&gt;IFERROR(VLOOKUP(E1871,الورديات!$A$2:$E$21,5,FALSE()),0),ROUND(MAX(0,MOD(H1871-F1871+0.5,1)-0.5)*1440,0),0))</f>
        <v/>
      </c>
      <c r="L1871" s="22" t="str">
        <f aca="false">IF(OR(I1871="",G1871=""),"",ROUND(MAX(0,MOD(G1871-I1871+0.5,1)-0.5)*1440,0))</f>
        <v/>
      </c>
      <c r="M1871" s="22" t="str">
        <f aca="false">IF(OR(I1871="",G1871=""),"",IF(ROUND(MAX(0,MOD(I1871-G1871+0.5,1)-0.5)*1440,0)&gt;=الإعدادات!$B$8,ROUND(MAX(0,MOD(I1871-G1871+0.5,1)-0.5)*1440,0),0))</f>
        <v/>
      </c>
      <c r="N1871" s="18" t="str">
        <f aca="false">IF(OR(A1871="",B1871=""),"",IF(COUNTIFS(الإجازات!$A$2:$A$1001,B1871,الإجازات!$D$2:$D$1001,"&lt;="&amp;A1871,الإجازات!$E$2:$E$1001,"&gt;="&amp;A1871,الإجازات!$G$2:$G$1001,"مقبولة")=0,"",LOOKUP(2,1/((الإجازات!$A$2:$A$1001=B1871)*(الإجازات!$D$2:$D$1001&lt;=A1871)*(الإجازات!$E$2:$E$1001&gt;=A1871)*(الإجازات!$G$2:$G$1001="مقبولة")),الإجازات!$C$2:$C$1001)))</f>
        <v/>
      </c>
      <c r="O1871" s="17"/>
      <c r="P1871" s="23" t="str">
        <f aca="false">IF(B1871="","",IF(ISNA(MATCH(B1871,الموظفين!$A$2:$A$501,0)),"⚠ كود غير موجود",IF(O1871&lt;&gt;"",O1871,IF(N1871&lt;&gt;"",N1871,IF(H1871="",IF(AND(A1871&lt;&gt;"",WEEKDAY(A1871)=الإعدادات!$B$11),"راحة أسبوعية","غائب"),IF(I1871="","بدون انصراف",IF(N(K1871)&gt;0,"متأخر","حاضر")))))))</f>
        <v/>
      </c>
      <c r="Q1871" s="24" t="str">
        <f aca="false">IF(B1871="","",IF(OR(P1871="غائب",P1871="غياب",P1871="إجازة بدون راتب"),IFERROR(VLOOKUP(B1871,الموظفين!$A$2:$J$501,8,FALSE()),0),0))</f>
        <v/>
      </c>
      <c r="R1871" s="24" t="str">
        <f aca="false">IF(B1871="","",ROUND((N(K1871)+N(L1871))/60*IFERROR(VLOOKUP(B1871,الموظفين!$A$2:$J$501,8,FALSE()),0)/الإعدادات!$B$6*الإعدادات!$B$9,2))</f>
        <v/>
      </c>
      <c r="S1871" s="24" t="str">
        <f aca="false">IF(OR(B1871="",M1871=""),"",ROUND(M1871/60*IFERROR(VLOOKUP(B1871,الموظفين!$A$2:$J$501,9,FALSE()),0),2))</f>
        <v/>
      </c>
      <c r="T1871" s="17"/>
      <c r="U1871" s="23" t="str">
        <f aca="false">IF(OR(A1871="",B1871=""),"",A1871&amp;"|"&amp;B1871)</f>
        <v/>
      </c>
    </row>
    <row r="1872" customFormat="false" ht="15" hidden="false" customHeight="false" outlineLevel="0" collapsed="false">
      <c r="A1872" s="16"/>
      <c r="B1872" s="17"/>
      <c r="C1872" s="18" t="str">
        <f aca="false">IF($B1872="","",IFERROR(VLOOKUP($B1872,الموظفين!$A$2:$J$501,2,FALSE())&amp;"","⚠ كود غير موجود"))</f>
        <v/>
      </c>
      <c r="D1872" s="18" t="str">
        <f aca="false">IF($B1872="","",IFERROR(VLOOKUP($B1872,الموظفين!$A$2:$J$501,3,FALSE())&amp;"",""))</f>
        <v/>
      </c>
      <c r="E1872" s="18" t="str">
        <f aca="false">IF($B1872="","",IFERROR(VLOOKUP($B1872,الموظفين!$A$2:$J$501,5,FALSE())&amp;"",""))</f>
        <v/>
      </c>
      <c r="F1872" s="19" t="str">
        <f aca="false">IF($B1872="","",IFERROR(VLOOKUP($B1872,الموظفين!$A$2:$J$501,6,FALSE()),""))</f>
        <v/>
      </c>
      <c r="G1872" s="19" t="str">
        <f aca="false">IF($B1872="","",IFERROR(VLOOKUP($B1872,الموظفين!$A$2:$J$501,7,FALSE()),""))</f>
        <v/>
      </c>
      <c r="H1872" s="20"/>
      <c r="I1872" s="20"/>
      <c r="J1872" s="21" t="str">
        <f aca="false">IF(OR(H1872="",I1872=""),"",ROUND(MOD(I1872-H1872,1)*24,2))</f>
        <v/>
      </c>
      <c r="K1872" s="22" t="str">
        <f aca="false">IF(OR(H1872="",F1872=""),"",IF(ROUND(MAX(0,MOD(H1872-F1872+0.5,1)-0.5)*1440,0)&gt;IFERROR(VLOOKUP(E1872,الورديات!$A$2:$E$21,5,FALSE()),0),ROUND(MAX(0,MOD(H1872-F1872+0.5,1)-0.5)*1440,0),0))</f>
        <v/>
      </c>
      <c r="L1872" s="22" t="str">
        <f aca="false">IF(OR(I1872="",G1872=""),"",ROUND(MAX(0,MOD(G1872-I1872+0.5,1)-0.5)*1440,0))</f>
        <v/>
      </c>
      <c r="M1872" s="22" t="str">
        <f aca="false">IF(OR(I1872="",G1872=""),"",IF(ROUND(MAX(0,MOD(I1872-G1872+0.5,1)-0.5)*1440,0)&gt;=الإعدادات!$B$8,ROUND(MAX(0,MOD(I1872-G1872+0.5,1)-0.5)*1440,0),0))</f>
        <v/>
      </c>
      <c r="N1872" s="18" t="str">
        <f aca="false">IF(OR(A1872="",B1872=""),"",IF(COUNTIFS(الإجازات!$A$2:$A$1001,B1872,الإجازات!$D$2:$D$1001,"&lt;="&amp;A1872,الإجازات!$E$2:$E$1001,"&gt;="&amp;A1872,الإجازات!$G$2:$G$1001,"مقبولة")=0,"",LOOKUP(2,1/((الإجازات!$A$2:$A$1001=B1872)*(الإجازات!$D$2:$D$1001&lt;=A1872)*(الإجازات!$E$2:$E$1001&gt;=A1872)*(الإجازات!$G$2:$G$1001="مقبولة")),الإجازات!$C$2:$C$1001)))</f>
        <v/>
      </c>
      <c r="O1872" s="17"/>
      <c r="P1872" s="23" t="str">
        <f aca="false">IF(B1872="","",IF(ISNA(MATCH(B1872,الموظفين!$A$2:$A$501,0)),"⚠ كود غير موجود",IF(O1872&lt;&gt;"",O1872,IF(N1872&lt;&gt;"",N1872,IF(H1872="",IF(AND(A1872&lt;&gt;"",WEEKDAY(A1872)=الإعدادات!$B$11),"راحة أسبوعية","غائب"),IF(I1872="","بدون انصراف",IF(N(K1872)&gt;0,"متأخر","حاضر")))))))</f>
        <v/>
      </c>
      <c r="Q1872" s="24" t="str">
        <f aca="false">IF(B1872="","",IF(OR(P1872="غائب",P1872="غياب",P1872="إجازة بدون راتب"),IFERROR(VLOOKUP(B1872,الموظفين!$A$2:$J$501,8,FALSE()),0),0))</f>
        <v/>
      </c>
      <c r="R1872" s="24" t="str">
        <f aca="false">IF(B1872="","",ROUND((N(K1872)+N(L1872))/60*IFERROR(VLOOKUP(B1872,الموظفين!$A$2:$J$501,8,FALSE()),0)/الإعدادات!$B$6*الإعدادات!$B$9,2))</f>
        <v/>
      </c>
      <c r="S1872" s="24" t="str">
        <f aca="false">IF(OR(B1872="",M1872=""),"",ROUND(M1872/60*IFERROR(VLOOKUP(B1872,الموظفين!$A$2:$J$501,9,FALSE()),0),2))</f>
        <v/>
      </c>
      <c r="T1872" s="17"/>
      <c r="U1872" s="23" t="str">
        <f aca="false">IF(OR(A1872="",B1872=""),"",A1872&amp;"|"&amp;B1872)</f>
        <v/>
      </c>
    </row>
    <row r="1873" customFormat="false" ht="15" hidden="false" customHeight="false" outlineLevel="0" collapsed="false">
      <c r="A1873" s="16"/>
      <c r="B1873" s="17"/>
      <c r="C1873" s="18" t="str">
        <f aca="false">IF($B1873="","",IFERROR(VLOOKUP($B1873,الموظفين!$A$2:$J$501,2,FALSE())&amp;"","⚠ كود غير موجود"))</f>
        <v/>
      </c>
      <c r="D1873" s="18" t="str">
        <f aca="false">IF($B1873="","",IFERROR(VLOOKUP($B1873,الموظفين!$A$2:$J$501,3,FALSE())&amp;"",""))</f>
        <v/>
      </c>
      <c r="E1873" s="18" t="str">
        <f aca="false">IF($B1873="","",IFERROR(VLOOKUP($B1873,الموظفين!$A$2:$J$501,5,FALSE())&amp;"",""))</f>
        <v/>
      </c>
      <c r="F1873" s="19" t="str">
        <f aca="false">IF($B1873="","",IFERROR(VLOOKUP($B1873,الموظفين!$A$2:$J$501,6,FALSE()),""))</f>
        <v/>
      </c>
      <c r="G1873" s="19" t="str">
        <f aca="false">IF($B1873="","",IFERROR(VLOOKUP($B1873,الموظفين!$A$2:$J$501,7,FALSE()),""))</f>
        <v/>
      </c>
      <c r="H1873" s="20"/>
      <c r="I1873" s="20"/>
      <c r="J1873" s="21" t="str">
        <f aca="false">IF(OR(H1873="",I1873=""),"",ROUND(MOD(I1873-H1873,1)*24,2))</f>
        <v/>
      </c>
      <c r="K1873" s="22" t="str">
        <f aca="false">IF(OR(H1873="",F1873=""),"",IF(ROUND(MAX(0,MOD(H1873-F1873+0.5,1)-0.5)*1440,0)&gt;IFERROR(VLOOKUP(E1873,الورديات!$A$2:$E$21,5,FALSE()),0),ROUND(MAX(0,MOD(H1873-F1873+0.5,1)-0.5)*1440,0),0))</f>
        <v/>
      </c>
      <c r="L1873" s="22" t="str">
        <f aca="false">IF(OR(I1873="",G1873=""),"",ROUND(MAX(0,MOD(G1873-I1873+0.5,1)-0.5)*1440,0))</f>
        <v/>
      </c>
      <c r="M1873" s="22" t="str">
        <f aca="false">IF(OR(I1873="",G1873=""),"",IF(ROUND(MAX(0,MOD(I1873-G1873+0.5,1)-0.5)*1440,0)&gt;=الإعدادات!$B$8,ROUND(MAX(0,MOD(I1873-G1873+0.5,1)-0.5)*1440,0),0))</f>
        <v/>
      </c>
      <c r="N1873" s="18" t="str">
        <f aca="false">IF(OR(A1873="",B1873=""),"",IF(COUNTIFS(الإجازات!$A$2:$A$1001,B1873,الإجازات!$D$2:$D$1001,"&lt;="&amp;A1873,الإجازات!$E$2:$E$1001,"&gt;="&amp;A1873,الإجازات!$G$2:$G$1001,"مقبولة")=0,"",LOOKUP(2,1/((الإجازات!$A$2:$A$1001=B1873)*(الإجازات!$D$2:$D$1001&lt;=A1873)*(الإجازات!$E$2:$E$1001&gt;=A1873)*(الإجازات!$G$2:$G$1001="مقبولة")),الإجازات!$C$2:$C$1001)))</f>
        <v/>
      </c>
      <c r="O1873" s="17"/>
      <c r="P1873" s="23" t="str">
        <f aca="false">IF(B1873="","",IF(ISNA(MATCH(B1873,الموظفين!$A$2:$A$501,0)),"⚠ كود غير موجود",IF(O1873&lt;&gt;"",O1873,IF(N1873&lt;&gt;"",N1873,IF(H1873="",IF(AND(A1873&lt;&gt;"",WEEKDAY(A1873)=الإعدادات!$B$11),"راحة أسبوعية","غائب"),IF(I1873="","بدون انصراف",IF(N(K1873)&gt;0,"متأخر","حاضر")))))))</f>
        <v/>
      </c>
      <c r="Q1873" s="24" t="str">
        <f aca="false">IF(B1873="","",IF(OR(P1873="غائب",P1873="غياب",P1873="إجازة بدون راتب"),IFERROR(VLOOKUP(B1873,الموظفين!$A$2:$J$501,8,FALSE()),0),0))</f>
        <v/>
      </c>
      <c r="R1873" s="24" t="str">
        <f aca="false">IF(B1873="","",ROUND((N(K1873)+N(L1873))/60*IFERROR(VLOOKUP(B1873,الموظفين!$A$2:$J$501,8,FALSE()),0)/الإعدادات!$B$6*الإعدادات!$B$9,2))</f>
        <v/>
      </c>
      <c r="S1873" s="24" t="str">
        <f aca="false">IF(OR(B1873="",M1873=""),"",ROUND(M1873/60*IFERROR(VLOOKUP(B1873,الموظفين!$A$2:$J$501,9,FALSE()),0),2))</f>
        <v/>
      </c>
      <c r="T1873" s="17"/>
      <c r="U1873" s="23" t="str">
        <f aca="false">IF(OR(A1873="",B1873=""),"",A1873&amp;"|"&amp;B1873)</f>
        <v/>
      </c>
    </row>
    <row r="1874" customFormat="false" ht="15" hidden="false" customHeight="false" outlineLevel="0" collapsed="false">
      <c r="A1874" s="16"/>
      <c r="B1874" s="17"/>
      <c r="C1874" s="18" t="str">
        <f aca="false">IF($B1874="","",IFERROR(VLOOKUP($B1874,الموظفين!$A$2:$J$501,2,FALSE())&amp;"","⚠ كود غير موجود"))</f>
        <v/>
      </c>
      <c r="D1874" s="18" t="str">
        <f aca="false">IF($B1874="","",IFERROR(VLOOKUP($B1874,الموظفين!$A$2:$J$501,3,FALSE())&amp;"",""))</f>
        <v/>
      </c>
      <c r="E1874" s="18" t="str">
        <f aca="false">IF($B1874="","",IFERROR(VLOOKUP($B1874,الموظفين!$A$2:$J$501,5,FALSE())&amp;"",""))</f>
        <v/>
      </c>
      <c r="F1874" s="19" t="str">
        <f aca="false">IF($B1874="","",IFERROR(VLOOKUP($B1874,الموظفين!$A$2:$J$501,6,FALSE()),""))</f>
        <v/>
      </c>
      <c r="G1874" s="19" t="str">
        <f aca="false">IF($B1874="","",IFERROR(VLOOKUP($B1874,الموظفين!$A$2:$J$501,7,FALSE()),""))</f>
        <v/>
      </c>
      <c r="H1874" s="20"/>
      <c r="I1874" s="20"/>
      <c r="J1874" s="21" t="str">
        <f aca="false">IF(OR(H1874="",I1874=""),"",ROUND(MOD(I1874-H1874,1)*24,2))</f>
        <v/>
      </c>
      <c r="K1874" s="22" t="str">
        <f aca="false">IF(OR(H1874="",F1874=""),"",IF(ROUND(MAX(0,MOD(H1874-F1874+0.5,1)-0.5)*1440,0)&gt;IFERROR(VLOOKUP(E1874,الورديات!$A$2:$E$21,5,FALSE()),0),ROUND(MAX(0,MOD(H1874-F1874+0.5,1)-0.5)*1440,0),0))</f>
        <v/>
      </c>
      <c r="L1874" s="22" t="str">
        <f aca="false">IF(OR(I1874="",G1874=""),"",ROUND(MAX(0,MOD(G1874-I1874+0.5,1)-0.5)*1440,0))</f>
        <v/>
      </c>
      <c r="M1874" s="22" t="str">
        <f aca="false">IF(OR(I1874="",G1874=""),"",IF(ROUND(MAX(0,MOD(I1874-G1874+0.5,1)-0.5)*1440,0)&gt;=الإعدادات!$B$8,ROUND(MAX(0,MOD(I1874-G1874+0.5,1)-0.5)*1440,0),0))</f>
        <v/>
      </c>
      <c r="N1874" s="18" t="str">
        <f aca="false">IF(OR(A1874="",B1874=""),"",IF(COUNTIFS(الإجازات!$A$2:$A$1001,B1874,الإجازات!$D$2:$D$1001,"&lt;="&amp;A1874,الإجازات!$E$2:$E$1001,"&gt;="&amp;A1874,الإجازات!$G$2:$G$1001,"مقبولة")=0,"",LOOKUP(2,1/((الإجازات!$A$2:$A$1001=B1874)*(الإجازات!$D$2:$D$1001&lt;=A1874)*(الإجازات!$E$2:$E$1001&gt;=A1874)*(الإجازات!$G$2:$G$1001="مقبولة")),الإجازات!$C$2:$C$1001)))</f>
        <v/>
      </c>
      <c r="O1874" s="17"/>
      <c r="P1874" s="23" t="str">
        <f aca="false">IF(B1874="","",IF(ISNA(MATCH(B1874,الموظفين!$A$2:$A$501,0)),"⚠ كود غير موجود",IF(O1874&lt;&gt;"",O1874,IF(N1874&lt;&gt;"",N1874,IF(H1874="",IF(AND(A1874&lt;&gt;"",WEEKDAY(A1874)=الإعدادات!$B$11),"راحة أسبوعية","غائب"),IF(I1874="","بدون انصراف",IF(N(K1874)&gt;0,"متأخر","حاضر")))))))</f>
        <v/>
      </c>
      <c r="Q1874" s="24" t="str">
        <f aca="false">IF(B1874="","",IF(OR(P1874="غائب",P1874="غياب",P1874="إجازة بدون راتب"),IFERROR(VLOOKUP(B1874,الموظفين!$A$2:$J$501,8,FALSE()),0),0))</f>
        <v/>
      </c>
      <c r="R1874" s="24" t="str">
        <f aca="false">IF(B1874="","",ROUND((N(K1874)+N(L1874))/60*IFERROR(VLOOKUP(B1874,الموظفين!$A$2:$J$501,8,FALSE()),0)/الإعدادات!$B$6*الإعدادات!$B$9,2))</f>
        <v/>
      </c>
      <c r="S1874" s="24" t="str">
        <f aca="false">IF(OR(B1874="",M1874=""),"",ROUND(M1874/60*IFERROR(VLOOKUP(B1874,الموظفين!$A$2:$J$501,9,FALSE()),0),2))</f>
        <v/>
      </c>
      <c r="T1874" s="17"/>
      <c r="U1874" s="23" t="str">
        <f aca="false">IF(OR(A1874="",B1874=""),"",A1874&amp;"|"&amp;B1874)</f>
        <v/>
      </c>
    </row>
    <row r="1875" customFormat="false" ht="15" hidden="false" customHeight="false" outlineLevel="0" collapsed="false">
      <c r="A1875" s="16"/>
      <c r="B1875" s="17"/>
      <c r="C1875" s="18" t="str">
        <f aca="false">IF($B1875="","",IFERROR(VLOOKUP($B1875,الموظفين!$A$2:$J$501,2,FALSE())&amp;"","⚠ كود غير موجود"))</f>
        <v/>
      </c>
      <c r="D1875" s="18" t="str">
        <f aca="false">IF($B1875="","",IFERROR(VLOOKUP($B1875,الموظفين!$A$2:$J$501,3,FALSE())&amp;"",""))</f>
        <v/>
      </c>
      <c r="E1875" s="18" t="str">
        <f aca="false">IF($B1875="","",IFERROR(VLOOKUP($B1875,الموظفين!$A$2:$J$501,5,FALSE())&amp;"",""))</f>
        <v/>
      </c>
      <c r="F1875" s="19" t="str">
        <f aca="false">IF($B1875="","",IFERROR(VLOOKUP($B1875,الموظفين!$A$2:$J$501,6,FALSE()),""))</f>
        <v/>
      </c>
      <c r="G1875" s="19" t="str">
        <f aca="false">IF($B1875="","",IFERROR(VLOOKUP($B1875,الموظفين!$A$2:$J$501,7,FALSE()),""))</f>
        <v/>
      </c>
      <c r="H1875" s="20"/>
      <c r="I1875" s="20"/>
      <c r="J1875" s="21" t="str">
        <f aca="false">IF(OR(H1875="",I1875=""),"",ROUND(MOD(I1875-H1875,1)*24,2))</f>
        <v/>
      </c>
      <c r="K1875" s="22" t="str">
        <f aca="false">IF(OR(H1875="",F1875=""),"",IF(ROUND(MAX(0,MOD(H1875-F1875+0.5,1)-0.5)*1440,0)&gt;IFERROR(VLOOKUP(E1875,الورديات!$A$2:$E$21,5,FALSE()),0),ROUND(MAX(0,MOD(H1875-F1875+0.5,1)-0.5)*1440,0),0))</f>
        <v/>
      </c>
      <c r="L1875" s="22" t="str">
        <f aca="false">IF(OR(I1875="",G1875=""),"",ROUND(MAX(0,MOD(G1875-I1875+0.5,1)-0.5)*1440,0))</f>
        <v/>
      </c>
      <c r="M1875" s="22" t="str">
        <f aca="false">IF(OR(I1875="",G1875=""),"",IF(ROUND(MAX(0,MOD(I1875-G1875+0.5,1)-0.5)*1440,0)&gt;=الإعدادات!$B$8,ROUND(MAX(0,MOD(I1875-G1875+0.5,1)-0.5)*1440,0),0))</f>
        <v/>
      </c>
      <c r="N1875" s="18" t="str">
        <f aca="false">IF(OR(A1875="",B1875=""),"",IF(COUNTIFS(الإجازات!$A$2:$A$1001,B1875,الإجازات!$D$2:$D$1001,"&lt;="&amp;A1875,الإجازات!$E$2:$E$1001,"&gt;="&amp;A1875,الإجازات!$G$2:$G$1001,"مقبولة")=0,"",LOOKUP(2,1/((الإجازات!$A$2:$A$1001=B1875)*(الإجازات!$D$2:$D$1001&lt;=A1875)*(الإجازات!$E$2:$E$1001&gt;=A1875)*(الإجازات!$G$2:$G$1001="مقبولة")),الإجازات!$C$2:$C$1001)))</f>
        <v/>
      </c>
      <c r="O1875" s="17"/>
      <c r="P1875" s="23" t="str">
        <f aca="false">IF(B1875="","",IF(ISNA(MATCH(B1875,الموظفين!$A$2:$A$501,0)),"⚠ كود غير موجود",IF(O1875&lt;&gt;"",O1875,IF(N1875&lt;&gt;"",N1875,IF(H1875="",IF(AND(A1875&lt;&gt;"",WEEKDAY(A1875)=الإعدادات!$B$11),"راحة أسبوعية","غائب"),IF(I1875="","بدون انصراف",IF(N(K1875)&gt;0,"متأخر","حاضر")))))))</f>
        <v/>
      </c>
      <c r="Q1875" s="24" t="str">
        <f aca="false">IF(B1875="","",IF(OR(P1875="غائب",P1875="غياب",P1875="إجازة بدون راتب"),IFERROR(VLOOKUP(B1875,الموظفين!$A$2:$J$501,8,FALSE()),0),0))</f>
        <v/>
      </c>
      <c r="R1875" s="24" t="str">
        <f aca="false">IF(B1875="","",ROUND((N(K1875)+N(L1875))/60*IFERROR(VLOOKUP(B1875,الموظفين!$A$2:$J$501,8,FALSE()),0)/الإعدادات!$B$6*الإعدادات!$B$9,2))</f>
        <v/>
      </c>
      <c r="S1875" s="24" t="str">
        <f aca="false">IF(OR(B1875="",M1875=""),"",ROUND(M1875/60*IFERROR(VLOOKUP(B1875,الموظفين!$A$2:$J$501,9,FALSE()),0),2))</f>
        <v/>
      </c>
      <c r="T1875" s="17"/>
      <c r="U1875" s="23" t="str">
        <f aca="false">IF(OR(A1875="",B1875=""),"",A1875&amp;"|"&amp;B1875)</f>
        <v/>
      </c>
    </row>
    <row r="1876" customFormat="false" ht="15" hidden="false" customHeight="false" outlineLevel="0" collapsed="false">
      <c r="A1876" s="16"/>
      <c r="B1876" s="17"/>
      <c r="C1876" s="18" t="str">
        <f aca="false">IF($B1876="","",IFERROR(VLOOKUP($B1876,الموظفين!$A$2:$J$501,2,FALSE())&amp;"","⚠ كود غير موجود"))</f>
        <v/>
      </c>
      <c r="D1876" s="18" t="str">
        <f aca="false">IF($B1876="","",IFERROR(VLOOKUP($B1876,الموظفين!$A$2:$J$501,3,FALSE())&amp;"",""))</f>
        <v/>
      </c>
      <c r="E1876" s="18" t="str">
        <f aca="false">IF($B1876="","",IFERROR(VLOOKUP($B1876,الموظفين!$A$2:$J$501,5,FALSE())&amp;"",""))</f>
        <v/>
      </c>
      <c r="F1876" s="19" t="str">
        <f aca="false">IF($B1876="","",IFERROR(VLOOKUP($B1876,الموظفين!$A$2:$J$501,6,FALSE()),""))</f>
        <v/>
      </c>
      <c r="G1876" s="19" t="str">
        <f aca="false">IF($B1876="","",IFERROR(VLOOKUP($B1876,الموظفين!$A$2:$J$501,7,FALSE()),""))</f>
        <v/>
      </c>
      <c r="H1876" s="20"/>
      <c r="I1876" s="20"/>
      <c r="J1876" s="21" t="str">
        <f aca="false">IF(OR(H1876="",I1876=""),"",ROUND(MOD(I1876-H1876,1)*24,2))</f>
        <v/>
      </c>
      <c r="K1876" s="22" t="str">
        <f aca="false">IF(OR(H1876="",F1876=""),"",IF(ROUND(MAX(0,MOD(H1876-F1876+0.5,1)-0.5)*1440,0)&gt;IFERROR(VLOOKUP(E1876,الورديات!$A$2:$E$21,5,FALSE()),0),ROUND(MAX(0,MOD(H1876-F1876+0.5,1)-0.5)*1440,0),0))</f>
        <v/>
      </c>
      <c r="L1876" s="22" t="str">
        <f aca="false">IF(OR(I1876="",G1876=""),"",ROUND(MAX(0,MOD(G1876-I1876+0.5,1)-0.5)*1440,0))</f>
        <v/>
      </c>
      <c r="M1876" s="22" t="str">
        <f aca="false">IF(OR(I1876="",G1876=""),"",IF(ROUND(MAX(0,MOD(I1876-G1876+0.5,1)-0.5)*1440,0)&gt;=الإعدادات!$B$8,ROUND(MAX(0,MOD(I1876-G1876+0.5,1)-0.5)*1440,0),0))</f>
        <v/>
      </c>
      <c r="N1876" s="18" t="str">
        <f aca="false">IF(OR(A1876="",B1876=""),"",IF(COUNTIFS(الإجازات!$A$2:$A$1001,B1876,الإجازات!$D$2:$D$1001,"&lt;="&amp;A1876,الإجازات!$E$2:$E$1001,"&gt;="&amp;A1876,الإجازات!$G$2:$G$1001,"مقبولة")=0,"",LOOKUP(2,1/((الإجازات!$A$2:$A$1001=B1876)*(الإجازات!$D$2:$D$1001&lt;=A1876)*(الإجازات!$E$2:$E$1001&gt;=A1876)*(الإجازات!$G$2:$G$1001="مقبولة")),الإجازات!$C$2:$C$1001)))</f>
        <v/>
      </c>
      <c r="O1876" s="17"/>
      <c r="P1876" s="23" t="str">
        <f aca="false">IF(B1876="","",IF(ISNA(MATCH(B1876,الموظفين!$A$2:$A$501,0)),"⚠ كود غير موجود",IF(O1876&lt;&gt;"",O1876,IF(N1876&lt;&gt;"",N1876,IF(H1876="",IF(AND(A1876&lt;&gt;"",WEEKDAY(A1876)=الإعدادات!$B$11),"راحة أسبوعية","غائب"),IF(I1876="","بدون انصراف",IF(N(K1876)&gt;0,"متأخر","حاضر")))))))</f>
        <v/>
      </c>
      <c r="Q1876" s="24" t="str">
        <f aca="false">IF(B1876="","",IF(OR(P1876="غائب",P1876="غياب",P1876="إجازة بدون راتب"),IFERROR(VLOOKUP(B1876,الموظفين!$A$2:$J$501,8,FALSE()),0),0))</f>
        <v/>
      </c>
      <c r="R1876" s="24" t="str">
        <f aca="false">IF(B1876="","",ROUND((N(K1876)+N(L1876))/60*IFERROR(VLOOKUP(B1876,الموظفين!$A$2:$J$501,8,FALSE()),0)/الإعدادات!$B$6*الإعدادات!$B$9,2))</f>
        <v/>
      </c>
      <c r="S1876" s="24" t="str">
        <f aca="false">IF(OR(B1876="",M1876=""),"",ROUND(M1876/60*IFERROR(VLOOKUP(B1876,الموظفين!$A$2:$J$501,9,FALSE()),0),2))</f>
        <v/>
      </c>
      <c r="T1876" s="17"/>
      <c r="U1876" s="23" t="str">
        <f aca="false">IF(OR(A1876="",B1876=""),"",A1876&amp;"|"&amp;B1876)</f>
        <v/>
      </c>
    </row>
    <row r="1877" customFormat="false" ht="15" hidden="false" customHeight="false" outlineLevel="0" collapsed="false">
      <c r="A1877" s="16"/>
      <c r="B1877" s="17"/>
      <c r="C1877" s="18" t="str">
        <f aca="false">IF($B1877="","",IFERROR(VLOOKUP($B1877,الموظفين!$A$2:$J$501,2,FALSE())&amp;"","⚠ كود غير موجود"))</f>
        <v/>
      </c>
      <c r="D1877" s="18" t="str">
        <f aca="false">IF($B1877="","",IFERROR(VLOOKUP($B1877,الموظفين!$A$2:$J$501,3,FALSE())&amp;"",""))</f>
        <v/>
      </c>
      <c r="E1877" s="18" t="str">
        <f aca="false">IF($B1877="","",IFERROR(VLOOKUP($B1877,الموظفين!$A$2:$J$501,5,FALSE())&amp;"",""))</f>
        <v/>
      </c>
      <c r="F1877" s="19" t="str">
        <f aca="false">IF($B1877="","",IFERROR(VLOOKUP($B1877,الموظفين!$A$2:$J$501,6,FALSE()),""))</f>
        <v/>
      </c>
      <c r="G1877" s="19" t="str">
        <f aca="false">IF($B1877="","",IFERROR(VLOOKUP($B1877,الموظفين!$A$2:$J$501,7,FALSE()),""))</f>
        <v/>
      </c>
      <c r="H1877" s="20"/>
      <c r="I1877" s="20"/>
      <c r="J1877" s="21" t="str">
        <f aca="false">IF(OR(H1877="",I1877=""),"",ROUND(MOD(I1877-H1877,1)*24,2))</f>
        <v/>
      </c>
      <c r="K1877" s="22" t="str">
        <f aca="false">IF(OR(H1877="",F1877=""),"",IF(ROUND(MAX(0,MOD(H1877-F1877+0.5,1)-0.5)*1440,0)&gt;IFERROR(VLOOKUP(E1877,الورديات!$A$2:$E$21,5,FALSE()),0),ROUND(MAX(0,MOD(H1877-F1877+0.5,1)-0.5)*1440,0),0))</f>
        <v/>
      </c>
      <c r="L1877" s="22" t="str">
        <f aca="false">IF(OR(I1877="",G1877=""),"",ROUND(MAX(0,MOD(G1877-I1877+0.5,1)-0.5)*1440,0))</f>
        <v/>
      </c>
      <c r="M1877" s="22" t="str">
        <f aca="false">IF(OR(I1877="",G1877=""),"",IF(ROUND(MAX(0,MOD(I1877-G1877+0.5,1)-0.5)*1440,0)&gt;=الإعدادات!$B$8,ROUND(MAX(0,MOD(I1877-G1877+0.5,1)-0.5)*1440,0),0))</f>
        <v/>
      </c>
      <c r="N1877" s="18" t="str">
        <f aca="false">IF(OR(A1877="",B1877=""),"",IF(COUNTIFS(الإجازات!$A$2:$A$1001,B1877,الإجازات!$D$2:$D$1001,"&lt;="&amp;A1877,الإجازات!$E$2:$E$1001,"&gt;="&amp;A1877,الإجازات!$G$2:$G$1001,"مقبولة")=0,"",LOOKUP(2,1/((الإجازات!$A$2:$A$1001=B1877)*(الإجازات!$D$2:$D$1001&lt;=A1877)*(الإجازات!$E$2:$E$1001&gt;=A1877)*(الإجازات!$G$2:$G$1001="مقبولة")),الإجازات!$C$2:$C$1001)))</f>
        <v/>
      </c>
      <c r="O1877" s="17"/>
      <c r="P1877" s="23" t="str">
        <f aca="false">IF(B1877="","",IF(ISNA(MATCH(B1877,الموظفين!$A$2:$A$501,0)),"⚠ كود غير موجود",IF(O1877&lt;&gt;"",O1877,IF(N1877&lt;&gt;"",N1877,IF(H1877="",IF(AND(A1877&lt;&gt;"",WEEKDAY(A1877)=الإعدادات!$B$11),"راحة أسبوعية","غائب"),IF(I1877="","بدون انصراف",IF(N(K1877)&gt;0,"متأخر","حاضر")))))))</f>
        <v/>
      </c>
      <c r="Q1877" s="24" t="str">
        <f aca="false">IF(B1877="","",IF(OR(P1877="غائب",P1877="غياب",P1877="إجازة بدون راتب"),IFERROR(VLOOKUP(B1877,الموظفين!$A$2:$J$501,8,FALSE()),0),0))</f>
        <v/>
      </c>
      <c r="R1877" s="24" t="str">
        <f aca="false">IF(B1877="","",ROUND((N(K1877)+N(L1877))/60*IFERROR(VLOOKUP(B1877,الموظفين!$A$2:$J$501,8,FALSE()),0)/الإعدادات!$B$6*الإعدادات!$B$9,2))</f>
        <v/>
      </c>
      <c r="S1877" s="24" t="str">
        <f aca="false">IF(OR(B1877="",M1877=""),"",ROUND(M1877/60*IFERROR(VLOOKUP(B1877,الموظفين!$A$2:$J$501,9,FALSE()),0),2))</f>
        <v/>
      </c>
      <c r="T1877" s="17"/>
      <c r="U1877" s="23" t="str">
        <f aca="false">IF(OR(A1877="",B1877=""),"",A1877&amp;"|"&amp;B1877)</f>
        <v/>
      </c>
    </row>
    <row r="1878" customFormat="false" ht="15" hidden="false" customHeight="false" outlineLevel="0" collapsed="false">
      <c r="A1878" s="16"/>
      <c r="B1878" s="17"/>
      <c r="C1878" s="18" t="str">
        <f aca="false">IF($B1878="","",IFERROR(VLOOKUP($B1878,الموظفين!$A$2:$J$501,2,FALSE())&amp;"","⚠ كود غير موجود"))</f>
        <v/>
      </c>
      <c r="D1878" s="18" t="str">
        <f aca="false">IF($B1878="","",IFERROR(VLOOKUP($B1878,الموظفين!$A$2:$J$501,3,FALSE())&amp;"",""))</f>
        <v/>
      </c>
      <c r="E1878" s="18" t="str">
        <f aca="false">IF($B1878="","",IFERROR(VLOOKUP($B1878,الموظفين!$A$2:$J$501,5,FALSE())&amp;"",""))</f>
        <v/>
      </c>
      <c r="F1878" s="19" t="str">
        <f aca="false">IF($B1878="","",IFERROR(VLOOKUP($B1878,الموظفين!$A$2:$J$501,6,FALSE()),""))</f>
        <v/>
      </c>
      <c r="G1878" s="19" t="str">
        <f aca="false">IF($B1878="","",IFERROR(VLOOKUP($B1878,الموظفين!$A$2:$J$501,7,FALSE()),""))</f>
        <v/>
      </c>
      <c r="H1878" s="20"/>
      <c r="I1878" s="20"/>
      <c r="J1878" s="21" t="str">
        <f aca="false">IF(OR(H1878="",I1878=""),"",ROUND(MOD(I1878-H1878,1)*24,2))</f>
        <v/>
      </c>
      <c r="K1878" s="22" t="str">
        <f aca="false">IF(OR(H1878="",F1878=""),"",IF(ROUND(MAX(0,MOD(H1878-F1878+0.5,1)-0.5)*1440,0)&gt;IFERROR(VLOOKUP(E1878,الورديات!$A$2:$E$21,5,FALSE()),0),ROUND(MAX(0,MOD(H1878-F1878+0.5,1)-0.5)*1440,0),0))</f>
        <v/>
      </c>
      <c r="L1878" s="22" t="str">
        <f aca="false">IF(OR(I1878="",G1878=""),"",ROUND(MAX(0,MOD(G1878-I1878+0.5,1)-0.5)*1440,0))</f>
        <v/>
      </c>
      <c r="M1878" s="22" t="str">
        <f aca="false">IF(OR(I1878="",G1878=""),"",IF(ROUND(MAX(0,MOD(I1878-G1878+0.5,1)-0.5)*1440,0)&gt;=الإعدادات!$B$8,ROUND(MAX(0,MOD(I1878-G1878+0.5,1)-0.5)*1440,0),0))</f>
        <v/>
      </c>
      <c r="N1878" s="18" t="str">
        <f aca="false">IF(OR(A1878="",B1878=""),"",IF(COUNTIFS(الإجازات!$A$2:$A$1001,B1878,الإجازات!$D$2:$D$1001,"&lt;="&amp;A1878,الإجازات!$E$2:$E$1001,"&gt;="&amp;A1878,الإجازات!$G$2:$G$1001,"مقبولة")=0,"",LOOKUP(2,1/((الإجازات!$A$2:$A$1001=B1878)*(الإجازات!$D$2:$D$1001&lt;=A1878)*(الإجازات!$E$2:$E$1001&gt;=A1878)*(الإجازات!$G$2:$G$1001="مقبولة")),الإجازات!$C$2:$C$1001)))</f>
        <v/>
      </c>
      <c r="O1878" s="17"/>
      <c r="P1878" s="23" t="str">
        <f aca="false">IF(B1878="","",IF(ISNA(MATCH(B1878,الموظفين!$A$2:$A$501,0)),"⚠ كود غير موجود",IF(O1878&lt;&gt;"",O1878,IF(N1878&lt;&gt;"",N1878,IF(H1878="",IF(AND(A1878&lt;&gt;"",WEEKDAY(A1878)=الإعدادات!$B$11),"راحة أسبوعية","غائب"),IF(I1878="","بدون انصراف",IF(N(K1878)&gt;0,"متأخر","حاضر")))))))</f>
        <v/>
      </c>
      <c r="Q1878" s="24" t="str">
        <f aca="false">IF(B1878="","",IF(OR(P1878="غائب",P1878="غياب",P1878="إجازة بدون راتب"),IFERROR(VLOOKUP(B1878,الموظفين!$A$2:$J$501,8,FALSE()),0),0))</f>
        <v/>
      </c>
      <c r="R1878" s="24" t="str">
        <f aca="false">IF(B1878="","",ROUND((N(K1878)+N(L1878))/60*IFERROR(VLOOKUP(B1878,الموظفين!$A$2:$J$501,8,FALSE()),0)/الإعدادات!$B$6*الإعدادات!$B$9,2))</f>
        <v/>
      </c>
      <c r="S1878" s="24" t="str">
        <f aca="false">IF(OR(B1878="",M1878=""),"",ROUND(M1878/60*IFERROR(VLOOKUP(B1878,الموظفين!$A$2:$J$501,9,FALSE()),0),2))</f>
        <v/>
      </c>
      <c r="T1878" s="17"/>
      <c r="U1878" s="23" t="str">
        <f aca="false">IF(OR(A1878="",B1878=""),"",A1878&amp;"|"&amp;B1878)</f>
        <v/>
      </c>
    </row>
    <row r="1879" customFormat="false" ht="15" hidden="false" customHeight="false" outlineLevel="0" collapsed="false">
      <c r="A1879" s="16"/>
      <c r="B1879" s="17"/>
      <c r="C1879" s="18" t="str">
        <f aca="false">IF($B1879="","",IFERROR(VLOOKUP($B1879,الموظفين!$A$2:$J$501,2,FALSE())&amp;"","⚠ كود غير موجود"))</f>
        <v/>
      </c>
      <c r="D1879" s="18" t="str">
        <f aca="false">IF($B1879="","",IFERROR(VLOOKUP($B1879,الموظفين!$A$2:$J$501,3,FALSE())&amp;"",""))</f>
        <v/>
      </c>
      <c r="E1879" s="18" t="str">
        <f aca="false">IF($B1879="","",IFERROR(VLOOKUP($B1879,الموظفين!$A$2:$J$501,5,FALSE())&amp;"",""))</f>
        <v/>
      </c>
      <c r="F1879" s="19" t="str">
        <f aca="false">IF($B1879="","",IFERROR(VLOOKUP($B1879,الموظفين!$A$2:$J$501,6,FALSE()),""))</f>
        <v/>
      </c>
      <c r="G1879" s="19" t="str">
        <f aca="false">IF($B1879="","",IFERROR(VLOOKUP($B1879,الموظفين!$A$2:$J$501,7,FALSE()),""))</f>
        <v/>
      </c>
      <c r="H1879" s="20"/>
      <c r="I1879" s="20"/>
      <c r="J1879" s="21" t="str">
        <f aca="false">IF(OR(H1879="",I1879=""),"",ROUND(MOD(I1879-H1879,1)*24,2))</f>
        <v/>
      </c>
      <c r="K1879" s="22" t="str">
        <f aca="false">IF(OR(H1879="",F1879=""),"",IF(ROUND(MAX(0,MOD(H1879-F1879+0.5,1)-0.5)*1440,0)&gt;IFERROR(VLOOKUP(E1879,الورديات!$A$2:$E$21,5,FALSE()),0),ROUND(MAX(0,MOD(H1879-F1879+0.5,1)-0.5)*1440,0),0))</f>
        <v/>
      </c>
      <c r="L1879" s="22" t="str">
        <f aca="false">IF(OR(I1879="",G1879=""),"",ROUND(MAX(0,MOD(G1879-I1879+0.5,1)-0.5)*1440,0))</f>
        <v/>
      </c>
      <c r="M1879" s="22" t="str">
        <f aca="false">IF(OR(I1879="",G1879=""),"",IF(ROUND(MAX(0,MOD(I1879-G1879+0.5,1)-0.5)*1440,0)&gt;=الإعدادات!$B$8,ROUND(MAX(0,MOD(I1879-G1879+0.5,1)-0.5)*1440,0),0))</f>
        <v/>
      </c>
      <c r="N1879" s="18" t="str">
        <f aca="false">IF(OR(A1879="",B1879=""),"",IF(COUNTIFS(الإجازات!$A$2:$A$1001,B1879,الإجازات!$D$2:$D$1001,"&lt;="&amp;A1879,الإجازات!$E$2:$E$1001,"&gt;="&amp;A1879,الإجازات!$G$2:$G$1001,"مقبولة")=0,"",LOOKUP(2,1/((الإجازات!$A$2:$A$1001=B1879)*(الإجازات!$D$2:$D$1001&lt;=A1879)*(الإجازات!$E$2:$E$1001&gt;=A1879)*(الإجازات!$G$2:$G$1001="مقبولة")),الإجازات!$C$2:$C$1001)))</f>
        <v/>
      </c>
      <c r="O1879" s="17"/>
      <c r="P1879" s="23" t="str">
        <f aca="false">IF(B1879="","",IF(ISNA(MATCH(B1879,الموظفين!$A$2:$A$501,0)),"⚠ كود غير موجود",IF(O1879&lt;&gt;"",O1879,IF(N1879&lt;&gt;"",N1879,IF(H1879="",IF(AND(A1879&lt;&gt;"",WEEKDAY(A1879)=الإعدادات!$B$11),"راحة أسبوعية","غائب"),IF(I1879="","بدون انصراف",IF(N(K1879)&gt;0,"متأخر","حاضر")))))))</f>
        <v/>
      </c>
      <c r="Q1879" s="24" t="str">
        <f aca="false">IF(B1879="","",IF(OR(P1879="غائب",P1879="غياب",P1879="إجازة بدون راتب"),IFERROR(VLOOKUP(B1879,الموظفين!$A$2:$J$501,8,FALSE()),0),0))</f>
        <v/>
      </c>
      <c r="R1879" s="24" t="str">
        <f aca="false">IF(B1879="","",ROUND((N(K1879)+N(L1879))/60*IFERROR(VLOOKUP(B1879,الموظفين!$A$2:$J$501,8,FALSE()),0)/الإعدادات!$B$6*الإعدادات!$B$9,2))</f>
        <v/>
      </c>
      <c r="S1879" s="24" t="str">
        <f aca="false">IF(OR(B1879="",M1879=""),"",ROUND(M1879/60*IFERROR(VLOOKUP(B1879,الموظفين!$A$2:$J$501,9,FALSE()),0),2))</f>
        <v/>
      </c>
      <c r="T1879" s="17"/>
      <c r="U1879" s="23" t="str">
        <f aca="false">IF(OR(A1879="",B1879=""),"",A1879&amp;"|"&amp;B1879)</f>
        <v/>
      </c>
    </row>
    <row r="1880" customFormat="false" ht="15" hidden="false" customHeight="false" outlineLevel="0" collapsed="false">
      <c r="A1880" s="16"/>
      <c r="B1880" s="17"/>
      <c r="C1880" s="18" t="str">
        <f aca="false">IF($B1880="","",IFERROR(VLOOKUP($B1880,الموظفين!$A$2:$J$501,2,FALSE())&amp;"","⚠ كود غير موجود"))</f>
        <v/>
      </c>
      <c r="D1880" s="18" t="str">
        <f aca="false">IF($B1880="","",IFERROR(VLOOKUP($B1880,الموظفين!$A$2:$J$501,3,FALSE())&amp;"",""))</f>
        <v/>
      </c>
      <c r="E1880" s="18" t="str">
        <f aca="false">IF($B1880="","",IFERROR(VLOOKUP($B1880,الموظفين!$A$2:$J$501,5,FALSE())&amp;"",""))</f>
        <v/>
      </c>
      <c r="F1880" s="19" t="str">
        <f aca="false">IF($B1880="","",IFERROR(VLOOKUP($B1880,الموظفين!$A$2:$J$501,6,FALSE()),""))</f>
        <v/>
      </c>
      <c r="G1880" s="19" t="str">
        <f aca="false">IF($B1880="","",IFERROR(VLOOKUP($B1880,الموظفين!$A$2:$J$501,7,FALSE()),""))</f>
        <v/>
      </c>
      <c r="H1880" s="20"/>
      <c r="I1880" s="20"/>
      <c r="J1880" s="21" t="str">
        <f aca="false">IF(OR(H1880="",I1880=""),"",ROUND(MOD(I1880-H1880,1)*24,2))</f>
        <v/>
      </c>
      <c r="K1880" s="22" t="str">
        <f aca="false">IF(OR(H1880="",F1880=""),"",IF(ROUND(MAX(0,MOD(H1880-F1880+0.5,1)-0.5)*1440,0)&gt;IFERROR(VLOOKUP(E1880,الورديات!$A$2:$E$21,5,FALSE()),0),ROUND(MAX(0,MOD(H1880-F1880+0.5,1)-0.5)*1440,0),0))</f>
        <v/>
      </c>
      <c r="L1880" s="22" t="str">
        <f aca="false">IF(OR(I1880="",G1880=""),"",ROUND(MAX(0,MOD(G1880-I1880+0.5,1)-0.5)*1440,0))</f>
        <v/>
      </c>
      <c r="M1880" s="22" t="str">
        <f aca="false">IF(OR(I1880="",G1880=""),"",IF(ROUND(MAX(0,MOD(I1880-G1880+0.5,1)-0.5)*1440,0)&gt;=الإعدادات!$B$8,ROUND(MAX(0,MOD(I1880-G1880+0.5,1)-0.5)*1440,0),0))</f>
        <v/>
      </c>
      <c r="N1880" s="18" t="str">
        <f aca="false">IF(OR(A1880="",B1880=""),"",IF(COUNTIFS(الإجازات!$A$2:$A$1001,B1880,الإجازات!$D$2:$D$1001,"&lt;="&amp;A1880,الإجازات!$E$2:$E$1001,"&gt;="&amp;A1880,الإجازات!$G$2:$G$1001,"مقبولة")=0,"",LOOKUP(2,1/((الإجازات!$A$2:$A$1001=B1880)*(الإجازات!$D$2:$D$1001&lt;=A1880)*(الإجازات!$E$2:$E$1001&gt;=A1880)*(الإجازات!$G$2:$G$1001="مقبولة")),الإجازات!$C$2:$C$1001)))</f>
        <v/>
      </c>
      <c r="O1880" s="17"/>
      <c r="P1880" s="23" t="str">
        <f aca="false">IF(B1880="","",IF(ISNA(MATCH(B1880,الموظفين!$A$2:$A$501,0)),"⚠ كود غير موجود",IF(O1880&lt;&gt;"",O1880,IF(N1880&lt;&gt;"",N1880,IF(H1880="",IF(AND(A1880&lt;&gt;"",WEEKDAY(A1880)=الإعدادات!$B$11),"راحة أسبوعية","غائب"),IF(I1880="","بدون انصراف",IF(N(K1880)&gt;0,"متأخر","حاضر")))))))</f>
        <v/>
      </c>
      <c r="Q1880" s="24" t="str">
        <f aca="false">IF(B1880="","",IF(OR(P1880="غائب",P1880="غياب",P1880="إجازة بدون راتب"),IFERROR(VLOOKUP(B1880,الموظفين!$A$2:$J$501,8,FALSE()),0),0))</f>
        <v/>
      </c>
      <c r="R1880" s="24" t="str">
        <f aca="false">IF(B1880="","",ROUND((N(K1880)+N(L1880))/60*IFERROR(VLOOKUP(B1880,الموظفين!$A$2:$J$501,8,FALSE()),0)/الإعدادات!$B$6*الإعدادات!$B$9,2))</f>
        <v/>
      </c>
      <c r="S1880" s="24" t="str">
        <f aca="false">IF(OR(B1880="",M1880=""),"",ROUND(M1880/60*IFERROR(VLOOKUP(B1880,الموظفين!$A$2:$J$501,9,FALSE()),0),2))</f>
        <v/>
      </c>
      <c r="T1880" s="17"/>
      <c r="U1880" s="23" t="str">
        <f aca="false">IF(OR(A1880="",B1880=""),"",A1880&amp;"|"&amp;B1880)</f>
        <v/>
      </c>
    </row>
    <row r="1881" customFormat="false" ht="15" hidden="false" customHeight="false" outlineLevel="0" collapsed="false">
      <c r="A1881" s="16"/>
      <c r="B1881" s="17"/>
      <c r="C1881" s="18" t="str">
        <f aca="false">IF($B1881="","",IFERROR(VLOOKUP($B1881,الموظفين!$A$2:$J$501,2,FALSE())&amp;"","⚠ كود غير موجود"))</f>
        <v/>
      </c>
      <c r="D1881" s="18" t="str">
        <f aca="false">IF($B1881="","",IFERROR(VLOOKUP($B1881,الموظفين!$A$2:$J$501,3,FALSE())&amp;"",""))</f>
        <v/>
      </c>
      <c r="E1881" s="18" t="str">
        <f aca="false">IF($B1881="","",IFERROR(VLOOKUP($B1881,الموظفين!$A$2:$J$501,5,FALSE())&amp;"",""))</f>
        <v/>
      </c>
      <c r="F1881" s="19" t="str">
        <f aca="false">IF($B1881="","",IFERROR(VLOOKUP($B1881,الموظفين!$A$2:$J$501,6,FALSE()),""))</f>
        <v/>
      </c>
      <c r="G1881" s="19" t="str">
        <f aca="false">IF($B1881="","",IFERROR(VLOOKUP($B1881,الموظفين!$A$2:$J$501,7,FALSE()),""))</f>
        <v/>
      </c>
      <c r="H1881" s="20"/>
      <c r="I1881" s="20"/>
      <c r="J1881" s="21" t="str">
        <f aca="false">IF(OR(H1881="",I1881=""),"",ROUND(MOD(I1881-H1881,1)*24,2))</f>
        <v/>
      </c>
      <c r="K1881" s="22" t="str">
        <f aca="false">IF(OR(H1881="",F1881=""),"",IF(ROUND(MAX(0,MOD(H1881-F1881+0.5,1)-0.5)*1440,0)&gt;IFERROR(VLOOKUP(E1881,الورديات!$A$2:$E$21,5,FALSE()),0),ROUND(MAX(0,MOD(H1881-F1881+0.5,1)-0.5)*1440,0),0))</f>
        <v/>
      </c>
      <c r="L1881" s="22" t="str">
        <f aca="false">IF(OR(I1881="",G1881=""),"",ROUND(MAX(0,MOD(G1881-I1881+0.5,1)-0.5)*1440,0))</f>
        <v/>
      </c>
      <c r="M1881" s="22" t="str">
        <f aca="false">IF(OR(I1881="",G1881=""),"",IF(ROUND(MAX(0,MOD(I1881-G1881+0.5,1)-0.5)*1440,0)&gt;=الإعدادات!$B$8,ROUND(MAX(0,MOD(I1881-G1881+0.5,1)-0.5)*1440,0),0))</f>
        <v/>
      </c>
      <c r="N1881" s="18" t="str">
        <f aca="false">IF(OR(A1881="",B1881=""),"",IF(COUNTIFS(الإجازات!$A$2:$A$1001,B1881,الإجازات!$D$2:$D$1001,"&lt;="&amp;A1881,الإجازات!$E$2:$E$1001,"&gt;="&amp;A1881,الإجازات!$G$2:$G$1001,"مقبولة")=0,"",LOOKUP(2,1/((الإجازات!$A$2:$A$1001=B1881)*(الإجازات!$D$2:$D$1001&lt;=A1881)*(الإجازات!$E$2:$E$1001&gt;=A1881)*(الإجازات!$G$2:$G$1001="مقبولة")),الإجازات!$C$2:$C$1001)))</f>
        <v/>
      </c>
      <c r="O1881" s="17"/>
      <c r="P1881" s="23" t="str">
        <f aca="false">IF(B1881="","",IF(ISNA(MATCH(B1881,الموظفين!$A$2:$A$501,0)),"⚠ كود غير موجود",IF(O1881&lt;&gt;"",O1881,IF(N1881&lt;&gt;"",N1881,IF(H1881="",IF(AND(A1881&lt;&gt;"",WEEKDAY(A1881)=الإعدادات!$B$11),"راحة أسبوعية","غائب"),IF(I1881="","بدون انصراف",IF(N(K1881)&gt;0,"متأخر","حاضر")))))))</f>
        <v/>
      </c>
      <c r="Q1881" s="24" t="str">
        <f aca="false">IF(B1881="","",IF(OR(P1881="غائب",P1881="غياب",P1881="إجازة بدون راتب"),IFERROR(VLOOKUP(B1881,الموظفين!$A$2:$J$501,8,FALSE()),0),0))</f>
        <v/>
      </c>
      <c r="R1881" s="24" t="str">
        <f aca="false">IF(B1881="","",ROUND((N(K1881)+N(L1881))/60*IFERROR(VLOOKUP(B1881,الموظفين!$A$2:$J$501,8,FALSE()),0)/الإعدادات!$B$6*الإعدادات!$B$9,2))</f>
        <v/>
      </c>
      <c r="S1881" s="24" t="str">
        <f aca="false">IF(OR(B1881="",M1881=""),"",ROUND(M1881/60*IFERROR(VLOOKUP(B1881,الموظفين!$A$2:$J$501,9,FALSE()),0),2))</f>
        <v/>
      </c>
      <c r="T1881" s="17"/>
      <c r="U1881" s="23" t="str">
        <f aca="false">IF(OR(A1881="",B1881=""),"",A1881&amp;"|"&amp;B1881)</f>
        <v/>
      </c>
    </row>
    <row r="1882" customFormat="false" ht="15" hidden="false" customHeight="false" outlineLevel="0" collapsed="false">
      <c r="A1882" s="16"/>
      <c r="B1882" s="17"/>
      <c r="C1882" s="18" t="str">
        <f aca="false">IF($B1882="","",IFERROR(VLOOKUP($B1882,الموظفين!$A$2:$J$501,2,FALSE())&amp;"","⚠ كود غير موجود"))</f>
        <v/>
      </c>
      <c r="D1882" s="18" t="str">
        <f aca="false">IF($B1882="","",IFERROR(VLOOKUP($B1882,الموظفين!$A$2:$J$501,3,FALSE())&amp;"",""))</f>
        <v/>
      </c>
      <c r="E1882" s="18" t="str">
        <f aca="false">IF($B1882="","",IFERROR(VLOOKUP($B1882,الموظفين!$A$2:$J$501,5,FALSE())&amp;"",""))</f>
        <v/>
      </c>
      <c r="F1882" s="19" t="str">
        <f aca="false">IF($B1882="","",IFERROR(VLOOKUP($B1882,الموظفين!$A$2:$J$501,6,FALSE()),""))</f>
        <v/>
      </c>
      <c r="G1882" s="19" t="str">
        <f aca="false">IF($B1882="","",IFERROR(VLOOKUP($B1882,الموظفين!$A$2:$J$501,7,FALSE()),""))</f>
        <v/>
      </c>
      <c r="H1882" s="20"/>
      <c r="I1882" s="20"/>
      <c r="J1882" s="21" t="str">
        <f aca="false">IF(OR(H1882="",I1882=""),"",ROUND(MOD(I1882-H1882,1)*24,2))</f>
        <v/>
      </c>
      <c r="K1882" s="22" t="str">
        <f aca="false">IF(OR(H1882="",F1882=""),"",IF(ROUND(MAX(0,MOD(H1882-F1882+0.5,1)-0.5)*1440,0)&gt;IFERROR(VLOOKUP(E1882,الورديات!$A$2:$E$21,5,FALSE()),0),ROUND(MAX(0,MOD(H1882-F1882+0.5,1)-0.5)*1440,0),0))</f>
        <v/>
      </c>
      <c r="L1882" s="22" t="str">
        <f aca="false">IF(OR(I1882="",G1882=""),"",ROUND(MAX(0,MOD(G1882-I1882+0.5,1)-0.5)*1440,0))</f>
        <v/>
      </c>
      <c r="M1882" s="22" t="str">
        <f aca="false">IF(OR(I1882="",G1882=""),"",IF(ROUND(MAX(0,MOD(I1882-G1882+0.5,1)-0.5)*1440,0)&gt;=الإعدادات!$B$8,ROUND(MAX(0,MOD(I1882-G1882+0.5,1)-0.5)*1440,0),0))</f>
        <v/>
      </c>
      <c r="N1882" s="18" t="str">
        <f aca="false">IF(OR(A1882="",B1882=""),"",IF(COUNTIFS(الإجازات!$A$2:$A$1001,B1882,الإجازات!$D$2:$D$1001,"&lt;="&amp;A1882,الإجازات!$E$2:$E$1001,"&gt;="&amp;A1882,الإجازات!$G$2:$G$1001,"مقبولة")=0,"",LOOKUP(2,1/((الإجازات!$A$2:$A$1001=B1882)*(الإجازات!$D$2:$D$1001&lt;=A1882)*(الإجازات!$E$2:$E$1001&gt;=A1882)*(الإجازات!$G$2:$G$1001="مقبولة")),الإجازات!$C$2:$C$1001)))</f>
        <v/>
      </c>
      <c r="O1882" s="17"/>
      <c r="P1882" s="23" t="str">
        <f aca="false">IF(B1882="","",IF(ISNA(MATCH(B1882,الموظفين!$A$2:$A$501,0)),"⚠ كود غير موجود",IF(O1882&lt;&gt;"",O1882,IF(N1882&lt;&gt;"",N1882,IF(H1882="",IF(AND(A1882&lt;&gt;"",WEEKDAY(A1882)=الإعدادات!$B$11),"راحة أسبوعية","غائب"),IF(I1882="","بدون انصراف",IF(N(K1882)&gt;0,"متأخر","حاضر")))))))</f>
        <v/>
      </c>
      <c r="Q1882" s="24" t="str">
        <f aca="false">IF(B1882="","",IF(OR(P1882="غائب",P1882="غياب",P1882="إجازة بدون راتب"),IFERROR(VLOOKUP(B1882,الموظفين!$A$2:$J$501,8,FALSE()),0),0))</f>
        <v/>
      </c>
      <c r="R1882" s="24" t="str">
        <f aca="false">IF(B1882="","",ROUND((N(K1882)+N(L1882))/60*IFERROR(VLOOKUP(B1882,الموظفين!$A$2:$J$501,8,FALSE()),0)/الإعدادات!$B$6*الإعدادات!$B$9,2))</f>
        <v/>
      </c>
      <c r="S1882" s="24" t="str">
        <f aca="false">IF(OR(B1882="",M1882=""),"",ROUND(M1882/60*IFERROR(VLOOKUP(B1882,الموظفين!$A$2:$J$501,9,FALSE()),0),2))</f>
        <v/>
      </c>
      <c r="T1882" s="17"/>
      <c r="U1882" s="23" t="str">
        <f aca="false">IF(OR(A1882="",B1882=""),"",A1882&amp;"|"&amp;B1882)</f>
        <v/>
      </c>
    </row>
    <row r="1883" customFormat="false" ht="15" hidden="false" customHeight="false" outlineLevel="0" collapsed="false">
      <c r="A1883" s="16"/>
      <c r="B1883" s="17"/>
      <c r="C1883" s="18" t="str">
        <f aca="false">IF($B1883="","",IFERROR(VLOOKUP($B1883,الموظفين!$A$2:$J$501,2,FALSE())&amp;"","⚠ كود غير موجود"))</f>
        <v/>
      </c>
      <c r="D1883" s="18" t="str">
        <f aca="false">IF($B1883="","",IFERROR(VLOOKUP($B1883,الموظفين!$A$2:$J$501,3,FALSE())&amp;"",""))</f>
        <v/>
      </c>
      <c r="E1883" s="18" t="str">
        <f aca="false">IF($B1883="","",IFERROR(VLOOKUP($B1883,الموظفين!$A$2:$J$501,5,FALSE())&amp;"",""))</f>
        <v/>
      </c>
      <c r="F1883" s="19" t="str">
        <f aca="false">IF($B1883="","",IFERROR(VLOOKUP($B1883,الموظفين!$A$2:$J$501,6,FALSE()),""))</f>
        <v/>
      </c>
      <c r="G1883" s="19" t="str">
        <f aca="false">IF($B1883="","",IFERROR(VLOOKUP($B1883,الموظفين!$A$2:$J$501,7,FALSE()),""))</f>
        <v/>
      </c>
      <c r="H1883" s="20"/>
      <c r="I1883" s="20"/>
      <c r="J1883" s="21" t="str">
        <f aca="false">IF(OR(H1883="",I1883=""),"",ROUND(MOD(I1883-H1883,1)*24,2))</f>
        <v/>
      </c>
      <c r="K1883" s="22" t="str">
        <f aca="false">IF(OR(H1883="",F1883=""),"",IF(ROUND(MAX(0,MOD(H1883-F1883+0.5,1)-0.5)*1440,0)&gt;IFERROR(VLOOKUP(E1883,الورديات!$A$2:$E$21,5,FALSE()),0),ROUND(MAX(0,MOD(H1883-F1883+0.5,1)-0.5)*1440,0),0))</f>
        <v/>
      </c>
      <c r="L1883" s="22" t="str">
        <f aca="false">IF(OR(I1883="",G1883=""),"",ROUND(MAX(0,MOD(G1883-I1883+0.5,1)-0.5)*1440,0))</f>
        <v/>
      </c>
      <c r="M1883" s="22" t="str">
        <f aca="false">IF(OR(I1883="",G1883=""),"",IF(ROUND(MAX(0,MOD(I1883-G1883+0.5,1)-0.5)*1440,0)&gt;=الإعدادات!$B$8,ROUND(MAX(0,MOD(I1883-G1883+0.5,1)-0.5)*1440,0),0))</f>
        <v/>
      </c>
      <c r="N1883" s="18" t="str">
        <f aca="false">IF(OR(A1883="",B1883=""),"",IF(COUNTIFS(الإجازات!$A$2:$A$1001,B1883,الإجازات!$D$2:$D$1001,"&lt;="&amp;A1883,الإجازات!$E$2:$E$1001,"&gt;="&amp;A1883,الإجازات!$G$2:$G$1001,"مقبولة")=0,"",LOOKUP(2,1/((الإجازات!$A$2:$A$1001=B1883)*(الإجازات!$D$2:$D$1001&lt;=A1883)*(الإجازات!$E$2:$E$1001&gt;=A1883)*(الإجازات!$G$2:$G$1001="مقبولة")),الإجازات!$C$2:$C$1001)))</f>
        <v/>
      </c>
      <c r="O1883" s="17"/>
      <c r="P1883" s="23" t="str">
        <f aca="false">IF(B1883="","",IF(ISNA(MATCH(B1883,الموظفين!$A$2:$A$501,0)),"⚠ كود غير موجود",IF(O1883&lt;&gt;"",O1883,IF(N1883&lt;&gt;"",N1883,IF(H1883="",IF(AND(A1883&lt;&gt;"",WEEKDAY(A1883)=الإعدادات!$B$11),"راحة أسبوعية","غائب"),IF(I1883="","بدون انصراف",IF(N(K1883)&gt;0,"متأخر","حاضر")))))))</f>
        <v/>
      </c>
      <c r="Q1883" s="24" t="str">
        <f aca="false">IF(B1883="","",IF(OR(P1883="غائب",P1883="غياب",P1883="إجازة بدون راتب"),IFERROR(VLOOKUP(B1883,الموظفين!$A$2:$J$501,8,FALSE()),0),0))</f>
        <v/>
      </c>
      <c r="R1883" s="24" t="str">
        <f aca="false">IF(B1883="","",ROUND((N(K1883)+N(L1883))/60*IFERROR(VLOOKUP(B1883,الموظفين!$A$2:$J$501,8,FALSE()),0)/الإعدادات!$B$6*الإعدادات!$B$9,2))</f>
        <v/>
      </c>
      <c r="S1883" s="24" t="str">
        <f aca="false">IF(OR(B1883="",M1883=""),"",ROUND(M1883/60*IFERROR(VLOOKUP(B1883,الموظفين!$A$2:$J$501,9,FALSE()),0),2))</f>
        <v/>
      </c>
      <c r="T1883" s="17"/>
      <c r="U1883" s="23" t="str">
        <f aca="false">IF(OR(A1883="",B1883=""),"",A1883&amp;"|"&amp;B1883)</f>
        <v/>
      </c>
    </row>
    <row r="1884" customFormat="false" ht="15" hidden="false" customHeight="false" outlineLevel="0" collapsed="false">
      <c r="A1884" s="16"/>
      <c r="B1884" s="17"/>
      <c r="C1884" s="18" t="str">
        <f aca="false">IF($B1884="","",IFERROR(VLOOKUP($B1884,الموظفين!$A$2:$J$501,2,FALSE())&amp;"","⚠ كود غير موجود"))</f>
        <v/>
      </c>
      <c r="D1884" s="18" t="str">
        <f aca="false">IF($B1884="","",IFERROR(VLOOKUP($B1884,الموظفين!$A$2:$J$501,3,FALSE())&amp;"",""))</f>
        <v/>
      </c>
      <c r="E1884" s="18" t="str">
        <f aca="false">IF($B1884="","",IFERROR(VLOOKUP($B1884,الموظفين!$A$2:$J$501,5,FALSE())&amp;"",""))</f>
        <v/>
      </c>
      <c r="F1884" s="19" t="str">
        <f aca="false">IF($B1884="","",IFERROR(VLOOKUP($B1884,الموظفين!$A$2:$J$501,6,FALSE()),""))</f>
        <v/>
      </c>
      <c r="G1884" s="19" t="str">
        <f aca="false">IF($B1884="","",IFERROR(VLOOKUP($B1884,الموظفين!$A$2:$J$501,7,FALSE()),""))</f>
        <v/>
      </c>
      <c r="H1884" s="20"/>
      <c r="I1884" s="20"/>
      <c r="J1884" s="21" t="str">
        <f aca="false">IF(OR(H1884="",I1884=""),"",ROUND(MOD(I1884-H1884,1)*24,2))</f>
        <v/>
      </c>
      <c r="K1884" s="22" t="str">
        <f aca="false">IF(OR(H1884="",F1884=""),"",IF(ROUND(MAX(0,MOD(H1884-F1884+0.5,1)-0.5)*1440,0)&gt;IFERROR(VLOOKUP(E1884,الورديات!$A$2:$E$21,5,FALSE()),0),ROUND(MAX(0,MOD(H1884-F1884+0.5,1)-0.5)*1440,0),0))</f>
        <v/>
      </c>
      <c r="L1884" s="22" t="str">
        <f aca="false">IF(OR(I1884="",G1884=""),"",ROUND(MAX(0,MOD(G1884-I1884+0.5,1)-0.5)*1440,0))</f>
        <v/>
      </c>
      <c r="M1884" s="22" t="str">
        <f aca="false">IF(OR(I1884="",G1884=""),"",IF(ROUND(MAX(0,MOD(I1884-G1884+0.5,1)-0.5)*1440,0)&gt;=الإعدادات!$B$8,ROUND(MAX(0,MOD(I1884-G1884+0.5,1)-0.5)*1440,0),0))</f>
        <v/>
      </c>
      <c r="N1884" s="18" t="str">
        <f aca="false">IF(OR(A1884="",B1884=""),"",IF(COUNTIFS(الإجازات!$A$2:$A$1001,B1884,الإجازات!$D$2:$D$1001,"&lt;="&amp;A1884,الإجازات!$E$2:$E$1001,"&gt;="&amp;A1884,الإجازات!$G$2:$G$1001,"مقبولة")=0,"",LOOKUP(2,1/((الإجازات!$A$2:$A$1001=B1884)*(الإجازات!$D$2:$D$1001&lt;=A1884)*(الإجازات!$E$2:$E$1001&gt;=A1884)*(الإجازات!$G$2:$G$1001="مقبولة")),الإجازات!$C$2:$C$1001)))</f>
        <v/>
      </c>
      <c r="O1884" s="17"/>
      <c r="P1884" s="23" t="str">
        <f aca="false">IF(B1884="","",IF(ISNA(MATCH(B1884,الموظفين!$A$2:$A$501,0)),"⚠ كود غير موجود",IF(O1884&lt;&gt;"",O1884,IF(N1884&lt;&gt;"",N1884,IF(H1884="",IF(AND(A1884&lt;&gt;"",WEEKDAY(A1884)=الإعدادات!$B$11),"راحة أسبوعية","غائب"),IF(I1884="","بدون انصراف",IF(N(K1884)&gt;0,"متأخر","حاضر")))))))</f>
        <v/>
      </c>
      <c r="Q1884" s="24" t="str">
        <f aca="false">IF(B1884="","",IF(OR(P1884="غائب",P1884="غياب",P1884="إجازة بدون راتب"),IFERROR(VLOOKUP(B1884,الموظفين!$A$2:$J$501,8,FALSE()),0),0))</f>
        <v/>
      </c>
      <c r="R1884" s="24" t="str">
        <f aca="false">IF(B1884="","",ROUND((N(K1884)+N(L1884))/60*IFERROR(VLOOKUP(B1884,الموظفين!$A$2:$J$501,8,FALSE()),0)/الإعدادات!$B$6*الإعدادات!$B$9,2))</f>
        <v/>
      </c>
      <c r="S1884" s="24" t="str">
        <f aca="false">IF(OR(B1884="",M1884=""),"",ROUND(M1884/60*IFERROR(VLOOKUP(B1884,الموظفين!$A$2:$J$501,9,FALSE()),0),2))</f>
        <v/>
      </c>
      <c r="T1884" s="17"/>
      <c r="U1884" s="23" t="str">
        <f aca="false">IF(OR(A1884="",B1884=""),"",A1884&amp;"|"&amp;B1884)</f>
        <v/>
      </c>
    </row>
    <row r="1885" customFormat="false" ht="15" hidden="false" customHeight="false" outlineLevel="0" collapsed="false">
      <c r="A1885" s="16"/>
      <c r="B1885" s="17"/>
      <c r="C1885" s="18" t="str">
        <f aca="false">IF($B1885="","",IFERROR(VLOOKUP($B1885,الموظفين!$A$2:$J$501,2,FALSE())&amp;"","⚠ كود غير موجود"))</f>
        <v/>
      </c>
      <c r="D1885" s="18" t="str">
        <f aca="false">IF($B1885="","",IFERROR(VLOOKUP($B1885,الموظفين!$A$2:$J$501,3,FALSE())&amp;"",""))</f>
        <v/>
      </c>
      <c r="E1885" s="18" t="str">
        <f aca="false">IF($B1885="","",IFERROR(VLOOKUP($B1885,الموظفين!$A$2:$J$501,5,FALSE())&amp;"",""))</f>
        <v/>
      </c>
      <c r="F1885" s="19" t="str">
        <f aca="false">IF($B1885="","",IFERROR(VLOOKUP($B1885,الموظفين!$A$2:$J$501,6,FALSE()),""))</f>
        <v/>
      </c>
      <c r="G1885" s="19" t="str">
        <f aca="false">IF($B1885="","",IFERROR(VLOOKUP($B1885,الموظفين!$A$2:$J$501,7,FALSE()),""))</f>
        <v/>
      </c>
      <c r="H1885" s="20"/>
      <c r="I1885" s="20"/>
      <c r="J1885" s="21" t="str">
        <f aca="false">IF(OR(H1885="",I1885=""),"",ROUND(MOD(I1885-H1885,1)*24,2))</f>
        <v/>
      </c>
      <c r="K1885" s="22" t="str">
        <f aca="false">IF(OR(H1885="",F1885=""),"",IF(ROUND(MAX(0,MOD(H1885-F1885+0.5,1)-0.5)*1440,0)&gt;IFERROR(VLOOKUP(E1885,الورديات!$A$2:$E$21,5,FALSE()),0),ROUND(MAX(0,MOD(H1885-F1885+0.5,1)-0.5)*1440,0),0))</f>
        <v/>
      </c>
      <c r="L1885" s="22" t="str">
        <f aca="false">IF(OR(I1885="",G1885=""),"",ROUND(MAX(0,MOD(G1885-I1885+0.5,1)-0.5)*1440,0))</f>
        <v/>
      </c>
      <c r="M1885" s="22" t="str">
        <f aca="false">IF(OR(I1885="",G1885=""),"",IF(ROUND(MAX(0,MOD(I1885-G1885+0.5,1)-0.5)*1440,0)&gt;=الإعدادات!$B$8,ROUND(MAX(0,MOD(I1885-G1885+0.5,1)-0.5)*1440,0),0))</f>
        <v/>
      </c>
      <c r="N1885" s="18" t="str">
        <f aca="false">IF(OR(A1885="",B1885=""),"",IF(COUNTIFS(الإجازات!$A$2:$A$1001,B1885,الإجازات!$D$2:$D$1001,"&lt;="&amp;A1885,الإجازات!$E$2:$E$1001,"&gt;="&amp;A1885,الإجازات!$G$2:$G$1001,"مقبولة")=0,"",LOOKUP(2,1/((الإجازات!$A$2:$A$1001=B1885)*(الإجازات!$D$2:$D$1001&lt;=A1885)*(الإجازات!$E$2:$E$1001&gt;=A1885)*(الإجازات!$G$2:$G$1001="مقبولة")),الإجازات!$C$2:$C$1001)))</f>
        <v/>
      </c>
      <c r="O1885" s="17"/>
      <c r="P1885" s="23" t="str">
        <f aca="false">IF(B1885="","",IF(ISNA(MATCH(B1885,الموظفين!$A$2:$A$501,0)),"⚠ كود غير موجود",IF(O1885&lt;&gt;"",O1885,IF(N1885&lt;&gt;"",N1885,IF(H1885="",IF(AND(A1885&lt;&gt;"",WEEKDAY(A1885)=الإعدادات!$B$11),"راحة أسبوعية","غائب"),IF(I1885="","بدون انصراف",IF(N(K1885)&gt;0,"متأخر","حاضر")))))))</f>
        <v/>
      </c>
      <c r="Q1885" s="24" t="str">
        <f aca="false">IF(B1885="","",IF(OR(P1885="غائب",P1885="غياب",P1885="إجازة بدون راتب"),IFERROR(VLOOKUP(B1885,الموظفين!$A$2:$J$501,8,FALSE()),0),0))</f>
        <v/>
      </c>
      <c r="R1885" s="24" t="str">
        <f aca="false">IF(B1885="","",ROUND((N(K1885)+N(L1885))/60*IFERROR(VLOOKUP(B1885,الموظفين!$A$2:$J$501,8,FALSE()),0)/الإعدادات!$B$6*الإعدادات!$B$9,2))</f>
        <v/>
      </c>
      <c r="S1885" s="24" t="str">
        <f aca="false">IF(OR(B1885="",M1885=""),"",ROUND(M1885/60*IFERROR(VLOOKUP(B1885,الموظفين!$A$2:$J$501,9,FALSE()),0),2))</f>
        <v/>
      </c>
      <c r="T1885" s="17"/>
      <c r="U1885" s="23" t="str">
        <f aca="false">IF(OR(A1885="",B1885=""),"",A1885&amp;"|"&amp;B1885)</f>
        <v/>
      </c>
    </row>
    <row r="1886" customFormat="false" ht="15" hidden="false" customHeight="false" outlineLevel="0" collapsed="false">
      <c r="A1886" s="16"/>
      <c r="B1886" s="17"/>
      <c r="C1886" s="18" t="str">
        <f aca="false">IF($B1886="","",IFERROR(VLOOKUP($B1886,الموظفين!$A$2:$J$501,2,FALSE())&amp;"","⚠ كود غير موجود"))</f>
        <v/>
      </c>
      <c r="D1886" s="18" t="str">
        <f aca="false">IF($B1886="","",IFERROR(VLOOKUP($B1886,الموظفين!$A$2:$J$501,3,FALSE())&amp;"",""))</f>
        <v/>
      </c>
      <c r="E1886" s="18" t="str">
        <f aca="false">IF($B1886="","",IFERROR(VLOOKUP($B1886,الموظفين!$A$2:$J$501,5,FALSE())&amp;"",""))</f>
        <v/>
      </c>
      <c r="F1886" s="19" t="str">
        <f aca="false">IF($B1886="","",IFERROR(VLOOKUP($B1886,الموظفين!$A$2:$J$501,6,FALSE()),""))</f>
        <v/>
      </c>
      <c r="G1886" s="19" t="str">
        <f aca="false">IF($B1886="","",IFERROR(VLOOKUP($B1886,الموظفين!$A$2:$J$501,7,FALSE()),""))</f>
        <v/>
      </c>
      <c r="H1886" s="20"/>
      <c r="I1886" s="20"/>
      <c r="J1886" s="21" t="str">
        <f aca="false">IF(OR(H1886="",I1886=""),"",ROUND(MOD(I1886-H1886,1)*24,2))</f>
        <v/>
      </c>
      <c r="K1886" s="22" t="str">
        <f aca="false">IF(OR(H1886="",F1886=""),"",IF(ROUND(MAX(0,MOD(H1886-F1886+0.5,1)-0.5)*1440,0)&gt;IFERROR(VLOOKUP(E1886,الورديات!$A$2:$E$21,5,FALSE()),0),ROUND(MAX(0,MOD(H1886-F1886+0.5,1)-0.5)*1440,0),0))</f>
        <v/>
      </c>
      <c r="L1886" s="22" t="str">
        <f aca="false">IF(OR(I1886="",G1886=""),"",ROUND(MAX(0,MOD(G1886-I1886+0.5,1)-0.5)*1440,0))</f>
        <v/>
      </c>
      <c r="M1886" s="22" t="str">
        <f aca="false">IF(OR(I1886="",G1886=""),"",IF(ROUND(MAX(0,MOD(I1886-G1886+0.5,1)-0.5)*1440,0)&gt;=الإعدادات!$B$8,ROUND(MAX(0,MOD(I1886-G1886+0.5,1)-0.5)*1440,0),0))</f>
        <v/>
      </c>
      <c r="N1886" s="18" t="str">
        <f aca="false">IF(OR(A1886="",B1886=""),"",IF(COUNTIFS(الإجازات!$A$2:$A$1001,B1886,الإجازات!$D$2:$D$1001,"&lt;="&amp;A1886,الإجازات!$E$2:$E$1001,"&gt;="&amp;A1886,الإجازات!$G$2:$G$1001,"مقبولة")=0,"",LOOKUP(2,1/((الإجازات!$A$2:$A$1001=B1886)*(الإجازات!$D$2:$D$1001&lt;=A1886)*(الإجازات!$E$2:$E$1001&gt;=A1886)*(الإجازات!$G$2:$G$1001="مقبولة")),الإجازات!$C$2:$C$1001)))</f>
        <v/>
      </c>
      <c r="O1886" s="17"/>
      <c r="P1886" s="23" t="str">
        <f aca="false">IF(B1886="","",IF(ISNA(MATCH(B1886,الموظفين!$A$2:$A$501,0)),"⚠ كود غير موجود",IF(O1886&lt;&gt;"",O1886,IF(N1886&lt;&gt;"",N1886,IF(H1886="",IF(AND(A1886&lt;&gt;"",WEEKDAY(A1886)=الإعدادات!$B$11),"راحة أسبوعية","غائب"),IF(I1886="","بدون انصراف",IF(N(K1886)&gt;0,"متأخر","حاضر")))))))</f>
        <v/>
      </c>
      <c r="Q1886" s="24" t="str">
        <f aca="false">IF(B1886="","",IF(OR(P1886="غائب",P1886="غياب",P1886="إجازة بدون راتب"),IFERROR(VLOOKUP(B1886,الموظفين!$A$2:$J$501,8,FALSE()),0),0))</f>
        <v/>
      </c>
      <c r="R1886" s="24" t="str">
        <f aca="false">IF(B1886="","",ROUND((N(K1886)+N(L1886))/60*IFERROR(VLOOKUP(B1886,الموظفين!$A$2:$J$501,8,FALSE()),0)/الإعدادات!$B$6*الإعدادات!$B$9,2))</f>
        <v/>
      </c>
      <c r="S1886" s="24" t="str">
        <f aca="false">IF(OR(B1886="",M1886=""),"",ROUND(M1886/60*IFERROR(VLOOKUP(B1886,الموظفين!$A$2:$J$501,9,FALSE()),0),2))</f>
        <v/>
      </c>
      <c r="T1886" s="17"/>
      <c r="U1886" s="23" t="str">
        <f aca="false">IF(OR(A1886="",B1886=""),"",A1886&amp;"|"&amp;B1886)</f>
        <v/>
      </c>
    </row>
    <row r="1887" customFormat="false" ht="15" hidden="false" customHeight="false" outlineLevel="0" collapsed="false">
      <c r="A1887" s="16"/>
      <c r="B1887" s="17"/>
      <c r="C1887" s="18" t="str">
        <f aca="false">IF($B1887="","",IFERROR(VLOOKUP($B1887,الموظفين!$A$2:$J$501,2,FALSE())&amp;"","⚠ كود غير موجود"))</f>
        <v/>
      </c>
      <c r="D1887" s="18" t="str">
        <f aca="false">IF($B1887="","",IFERROR(VLOOKUP($B1887,الموظفين!$A$2:$J$501,3,FALSE())&amp;"",""))</f>
        <v/>
      </c>
      <c r="E1887" s="18" t="str">
        <f aca="false">IF($B1887="","",IFERROR(VLOOKUP($B1887,الموظفين!$A$2:$J$501,5,FALSE())&amp;"",""))</f>
        <v/>
      </c>
      <c r="F1887" s="19" t="str">
        <f aca="false">IF($B1887="","",IFERROR(VLOOKUP($B1887,الموظفين!$A$2:$J$501,6,FALSE()),""))</f>
        <v/>
      </c>
      <c r="G1887" s="19" t="str">
        <f aca="false">IF($B1887="","",IFERROR(VLOOKUP($B1887,الموظفين!$A$2:$J$501,7,FALSE()),""))</f>
        <v/>
      </c>
      <c r="H1887" s="20"/>
      <c r="I1887" s="20"/>
      <c r="J1887" s="21" t="str">
        <f aca="false">IF(OR(H1887="",I1887=""),"",ROUND(MOD(I1887-H1887,1)*24,2))</f>
        <v/>
      </c>
      <c r="K1887" s="22" t="str">
        <f aca="false">IF(OR(H1887="",F1887=""),"",IF(ROUND(MAX(0,MOD(H1887-F1887+0.5,1)-0.5)*1440,0)&gt;IFERROR(VLOOKUP(E1887,الورديات!$A$2:$E$21,5,FALSE()),0),ROUND(MAX(0,MOD(H1887-F1887+0.5,1)-0.5)*1440,0),0))</f>
        <v/>
      </c>
      <c r="L1887" s="22" t="str">
        <f aca="false">IF(OR(I1887="",G1887=""),"",ROUND(MAX(0,MOD(G1887-I1887+0.5,1)-0.5)*1440,0))</f>
        <v/>
      </c>
      <c r="M1887" s="22" t="str">
        <f aca="false">IF(OR(I1887="",G1887=""),"",IF(ROUND(MAX(0,MOD(I1887-G1887+0.5,1)-0.5)*1440,0)&gt;=الإعدادات!$B$8,ROUND(MAX(0,MOD(I1887-G1887+0.5,1)-0.5)*1440,0),0))</f>
        <v/>
      </c>
      <c r="N1887" s="18" t="str">
        <f aca="false">IF(OR(A1887="",B1887=""),"",IF(COUNTIFS(الإجازات!$A$2:$A$1001,B1887,الإجازات!$D$2:$D$1001,"&lt;="&amp;A1887,الإجازات!$E$2:$E$1001,"&gt;="&amp;A1887,الإجازات!$G$2:$G$1001,"مقبولة")=0,"",LOOKUP(2,1/((الإجازات!$A$2:$A$1001=B1887)*(الإجازات!$D$2:$D$1001&lt;=A1887)*(الإجازات!$E$2:$E$1001&gt;=A1887)*(الإجازات!$G$2:$G$1001="مقبولة")),الإجازات!$C$2:$C$1001)))</f>
        <v/>
      </c>
      <c r="O1887" s="17"/>
      <c r="P1887" s="23" t="str">
        <f aca="false">IF(B1887="","",IF(ISNA(MATCH(B1887,الموظفين!$A$2:$A$501,0)),"⚠ كود غير موجود",IF(O1887&lt;&gt;"",O1887,IF(N1887&lt;&gt;"",N1887,IF(H1887="",IF(AND(A1887&lt;&gt;"",WEEKDAY(A1887)=الإعدادات!$B$11),"راحة أسبوعية","غائب"),IF(I1887="","بدون انصراف",IF(N(K1887)&gt;0,"متأخر","حاضر")))))))</f>
        <v/>
      </c>
      <c r="Q1887" s="24" t="str">
        <f aca="false">IF(B1887="","",IF(OR(P1887="غائب",P1887="غياب",P1887="إجازة بدون راتب"),IFERROR(VLOOKUP(B1887,الموظفين!$A$2:$J$501,8,FALSE()),0),0))</f>
        <v/>
      </c>
      <c r="R1887" s="24" t="str">
        <f aca="false">IF(B1887="","",ROUND((N(K1887)+N(L1887))/60*IFERROR(VLOOKUP(B1887,الموظفين!$A$2:$J$501,8,FALSE()),0)/الإعدادات!$B$6*الإعدادات!$B$9,2))</f>
        <v/>
      </c>
      <c r="S1887" s="24" t="str">
        <f aca="false">IF(OR(B1887="",M1887=""),"",ROUND(M1887/60*IFERROR(VLOOKUP(B1887,الموظفين!$A$2:$J$501,9,FALSE()),0),2))</f>
        <v/>
      </c>
      <c r="T1887" s="17"/>
      <c r="U1887" s="23" t="str">
        <f aca="false">IF(OR(A1887="",B1887=""),"",A1887&amp;"|"&amp;B1887)</f>
        <v/>
      </c>
    </row>
    <row r="1888" customFormat="false" ht="15" hidden="false" customHeight="false" outlineLevel="0" collapsed="false">
      <c r="A1888" s="16"/>
      <c r="B1888" s="17"/>
      <c r="C1888" s="18" t="str">
        <f aca="false">IF($B1888="","",IFERROR(VLOOKUP($B1888,الموظفين!$A$2:$J$501,2,FALSE())&amp;"","⚠ كود غير موجود"))</f>
        <v/>
      </c>
      <c r="D1888" s="18" t="str">
        <f aca="false">IF($B1888="","",IFERROR(VLOOKUP($B1888,الموظفين!$A$2:$J$501,3,FALSE())&amp;"",""))</f>
        <v/>
      </c>
      <c r="E1888" s="18" t="str">
        <f aca="false">IF($B1888="","",IFERROR(VLOOKUP($B1888,الموظفين!$A$2:$J$501,5,FALSE())&amp;"",""))</f>
        <v/>
      </c>
      <c r="F1888" s="19" t="str">
        <f aca="false">IF($B1888="","",IFERROR(VLOOKUP($B1888,الموظفين!$A$2:$J$501,6,FALSE()),""))</f>
        <v/>
      </c>
      <c r="G1888" s="19" t="str">
        <f aca="false">IF($B1888="","",IFERROR(VLOOKUP($B1888,الموظفين!$A$2:$J$501,7,FALSE()),""))</f>
        <v/>
      </c>
      <c r="H1888" s="20"/>
      <c r="I1888" s="20"/>
      <c r="J1888" s="21" t="str">
        <f aca="false">IF(OR(H1888="",I1888=""),"",ROUND(MOD(I1888-H1888,1)*24,2))</f>
        <v/>
      </c>
      <c r="K1888" s="22" t="str">
        <f aca="false">IF(OR(H1888="",F1888=""),"",IF(ROUND(MAX(0,MOD(H1888-F1888+0.5,1)-0.5)*1440,0)&gt;IFERROR(VLOOKUP(E1888,الورديات!$A$2:$E$21,5,FALSE()),0),ROUND(MAX(0,MOD(H1888-F1888+0.5,1)-0.5)*1440,0),0))</f>
        <v/>
      </c>
      <c r="L1888" s="22" t="str">
        <f aca="false">IF(OR(I1888="",G1888=""),"",ROUND(MAX(0,MOD(G1888-I1888+0.5,1)-0.5)*1440,0))</f>
        <v/>
      </c>
      <c r="M1888" s="22" t="str">
        <f aca="false">IF(OR(I1888="",G1888=""),"",IF(ROUND(MAX(0,MOD(I1888-G1888+0.5,1)-0.5)*1440,0)&gt;=الإعدادات!$B$8,ROUND(MAX(0,MOD(I1888-G1888+0.5,1)-0.5)*1440,0),0))</f>
        <v/>
      </c>
      <c r="N1888" s="18" t="str">
        <f aca="false">IF(OR(A1888="",B1888=""),"",IF(COUNTIFS(الإجازات!$A$2:$A$1001,B1888,الإجازات!$D$2:$D$1001,"&lt;="&amp;A1888,الإجازات!$E$2:$E$1001,"&gt;="&amp;A1888,الإجازات!$G$2:$G$1001,"مقبولة")=0,"",LOOKUP(2,1/((الإجازات!$A$2:$A$1001=B1888)*(الإجازات!$D$2:$D$1001&lt;=A1888)*(الإجازات!$E$2:$E$1001&gt;=A1888)*(الإجازات!$G$2:$G$1001="مقبولة")),الإجازات!$C$2:$C$1001)))</f>
        <v/>
      </c>
      <c r="O1888" s="17"/>
      <c r="P1888" s="23" t="str">
        <f aca="false">IF(B1888="","",IF(ISNA(MATCH(B1888,الموظفين!$A$2:$A$501,0)),"⚠ كود غير موجود",IF(O1888&lt;&gt;"",O1888,IF(N1888&lt;&gt;"",N1888,IF(H1888="",IF(AND(A1888&lt;&gt;"",WEEKDAY(A1888)=الإعدادات!$B$11),"راحة أسبوعية","غائب"),IF(I1888="","بدون انصراف",IF(N(K1888)&gt;0,"متأخر","حاضر")))))))</f>
        <v/>
      </c>
      <c r="Q1888" s="24" t="str">
        <f aca="false">IF(B1888="","",IF(OR(P1888="غائب",P1888="غياب",P1888="إجازة بدون راتب"),IFERROR(VLOOKUP(B1888,الموظفين!$A$2:$J$501,8,FALSE()),0),0))</f>
        <v/>
      </c>
      <c r="R1888" s="24" t="str">
        <f aca="false">IF(B1888="","",ROUND((N(K1888)+N(L1888))/60*IFERROR(VLOOKUP(B1888,الموظفين!$A$2:$J$501,8,FALSE()),0)/الإعدادات!$B$6*الإعدادات!$B$9,2))</f>
        <v/>
      </c>
      <c r="S1888" s="24" t="str">
        <f aca="false">IF(OR(B1888="",M1888=""),"",ROUND(M1888/60*IFERROR(VLOOKUP(B1888,الموظفين!$A$2:$J$501,9,FALSE()),0),2))</f>
        <v/>
      </c>
      <c r="T1888" s="17"/>
      <c r="U1888" s="23" t="str">
        <f aca="false">IF(OR(A1888="",B1888=""),"",A1888&amp;"|"&amp;B1888)</f>
        <v/>
      </c>
    </row>
    <row r="1889" customFormat="false" ht="15" hidden="false" customHeight="false" outlineLevel="0" collapsed="false">
      <c r="A1889" s="16"/>
      <c r="B1889" s="17"/>
      <c r="C1889" s="18" t="str">
        <f aca="false">IF($B1889="","",IFERROR(VLOOKUP($B1889,الموظفين!$A$2:$J$501,2,FALSE())&amp;"","⚠ كود غير موجود"))</f>
        <v/>
      </c>
      <c r="D1889" s="18" t="str">
        <f aca="false">IF($B1889="","",IFERROR(VLOOKUP($B1889,الموظفين!$A$2:$J$501,3,FALSE())&amp;"",""))</f>
        <v/>
      </c>
      <c r="E1889" s="18" t="str">
        <f aca="false">IF($B1889="","",IFERROR(VLOOKUP($B1889,الموظفين!$A$2:$J$501,5,FALSE())&amp;"",""))</f>
        <v/>
      </c>
      <c r="F1889" s="19" t="str">
        <f aca="false">IF($B1889="","",IFERROR(VLOOKUP($B1889,الموظفين!$A$2:$J$501,6,FALSE()),""))</f>
        <v/>
      </c>
      <c r="G1889" s="19" t="str">
        <f aca="false">IF($B1889="","",IFERROR(VLOOKUP($B1889,الموظفين!$A$2:$J$501,7,FALSE()),""))</f>
        <v/>
      </c>
      <c r="H1889" s="20"/>
      <c r="I1889" s="20"/>
      <c r="J1889" s="21" t="str">
        <f aca="false">IF(OR(H1889="",I1889=""),"",ROUND(MOD(I1889-H1889,1)*24,2))</f>
        <v/>
      </c>
      <c r="K1889" s="22" t="str">
        <f aca="false">IF(OR(H1889="",F1889=""),"",IF(ROUND(MAX(0,MOD(H1889-F1889+0.5,1)-0.5)*1440,0)&gt;IFERROR(VLOOKUP(E1889,الورديات!$A$2:$E$21,5,FALSE()),0),ROUND(MAX(0,MOD(H1889-F1889+0.5,1)-0.5)*1440,0),0))</f>
        <v/>
      </c>
      <c r="L1889" s="22" t="str">
        <f aca="false">IF(OR(I1889="",G1889=""),"",ROUND(MAX(0,MOD(G1889-I1889+0.5,1)-0.5)*1440,0))</f>
        <v/>
      </c>
      <c r="M1889" s="22" t="str">
        <f aca="false">IF(OR(I1889="",G1889=""),"",IF(ROUND(MAX(0,MOD(I1889-G1889+0.5,1)-0.5)*1440,0)&gt;=الإعدادات!$B$8,ROUND(MAX(0,MOD(I1889-G1889+0.5,1)-0.5)*1440,0),0))</f>
        <v/>
      </c>
      <c r="N1889" s="18" t="str">
        <f aca="false">IF(OR(A1889="",B1889=""),"",IF(COUNTIFS(الإجازات!$A$2:$A$1001,B1889,الإجازات!$D$2:$D$1001,"&lt;="&amp;A1889,الإجازات!$E$2:$E$1001,"&gt;="&amp;A1889,الإجازات!$G$2:$G$1001,"مقبولة")=0,"",LOOKUP(2,1/((الإجازات!$A$2:$A$1001=B1889)*(الإجازات!$D$2:$D$1001&lt;=A1889)*(الإجازات!$E$2:$E$1001&gt;=A1889)*(الإجازات!$G$2:$G$1001="مقبولة")),الإجازات!$C$2:$C$1001)))</f>
        <v/>
      </c>
      <c r="O1889" s="17"/>
      <c r="P1889" s="23" t="str">
        <f aca="false">IF(B1889="","",IF(ISNA(MATCH(B1889,الموظفين!$A$2:$A$501,0)),"⚠ كود غير موجود",IF(O1889&lt;&gt;"",O1889,IF(N1889&lt;&gt;"",N1889,IF(H1889="",IF(AND(A1889&lt;&gt;"",WEEKDAY(A1889)=الإعدادات!$B$11),"راحة أسبوعية","غائب"),IF(I1889="","بدون انصراف",IF(N(K1889)&gt;0,"متأخر","حاضر")))))))</f>
        <v/>
      </c>
      <c r="Q1889" s="24" t="str">
        <f aca="false">IF(B1889="","",IF(OR(P1889="غائب",P1889="غياب",P1889="إجازة بدون راتب"),IFERROR(VLOOKUP(B1889,الموظفين!$A$2:$J$501,8,FALSE()),0),0))</f>
        <v/>
      </c>
      <c r="R1889" s="24" t="str">
        <f aca="false">IF(B1889="","",ROUND((N(K1889)+N(L1889))/60*IFERROR(VLOOKUP(B1889,الموظفين!$A$2:$J$501,8,FALSE()),0)/الإعدادات!$B$6*الإعدادات!$B$9,2))</f>
        <v/>
      </c>
      <c r="S1889" s="24" t="str">
        <f aca="false">IF(OR(B1889="",M1889=""),"",ROUND(M1889/60*IFERROR(VLOOKUP(B1889,الموظفين!$A$2:$J$501,9,FALSE()),0),2))</f>
        <v/>
      </c>
      <c r="T1889" s="17"/>
      <c r="U1889" s="23" t="str">
        <f aca="false">IF(OR(A1889="",B1889=""),"",A1889&amp;"|"&amp;B1889)</f>
        <v/>
      </c>
    </row>
    <row r="1890" customFormat="false" ht="15" hidden="false" customHeight="false" outlineLevel="0" collapsed="false">
      <c r="A1890" s="16"/>
      <c r="B1890" s="17"/>
      <c r="C1890" s="18" t="str">
        <f aca="false">IF($B1890="","",IFERROR(VLOOKUP($B1890,الموظفين!$A$2:$J$501,2,FALSE())&amp;"","⚠ كود غير موجود"))</f>
        <v/>
      </c>
      <c r="D1890" s="18" t="str">
        <f aca="false">IF($B1890="","",IFERROR(VLOOKUP($B1890,الموظفين!$A$2:$J$501,3,FALSE())&amp;"",""))</f>
        <v/>
      </c>
      <c r="E1890" s="18" t="str">
        <f aca="false">IF($B1890="","",IFERROR(VLOOKUP($B1890,الموظفين!$A$2:$J$501,5,FALSE())&amp;"",""))</f>
        <v/>
      </c>
      <c r="F1890" s="19" t="str">
        <f aca="false">IF($B1890="","",IFERROR(VLOOKUP($B1890,الموظفين!$A$2:$J$501,6,FALSE()),""))</f>
        <v/>
      </c>
      <c r="G1890" s="19" t="str">
        <f aca="false">IF($B1890="","",IFERROR(VLOOKUP($B1890,الموظفين!$A$2:$J$501,7,FALSE()),""))</f>
        <v/>
      </c>
      <c r="H1890" s="20"/>
      <c r="I1890" s="20"/>
      <c r="J1890" s="21" t="str">
        <f aca="false">IF(OR(H1890="",I1890=""),"",ROUND(MOD(I1890-H1890,1)*24,2))</f>
        <v/>
      </c>
      <c r="K1890" s="22" t="str">
        <f aca="false">IF(OR(H1890="",F1890=""),"",IF(ROUND(MAX(0,MOD(H1890-F1890+0.5,1)-0.5)*1440,0)&gt;IFERROR(VLOOKUP(E1890,الورديات!$A$2:$E$21,5,FALSE()),0),ROUND(MAX(0,MOD(H1890-F1890+0.5,1)-0.5)*1440,0),0))</f>
        <v/>
      </c>
      <c r="L1890" s="22" t="str">
        <f aca="false">IF(OR(I1890="",G1890=""),"",ROUND(MAX(0,MOD(G1890-I1890+0.5,1)-0.5)*1440,0))</f>
        <v/>
      </c>
      <c r="M1890" s="22" t="str">
        <f aca="false">IF(OR(I1890="",G1890=""),"",IF(ROUND(MAX(0,MOD(I1890-G1890+0.5,1)-0.5)*1440,0)&gt;=الإعدادات!$B$8,ROUND(MAX(0,MOD(I1890-G1890+0.5,1)-0.5)*1440,0),0))</f>
        <v/>
      </c>
      <c r="N1890" s="18" t="str">
        <f aca="false">IF(OR(A1890="",B1890=""),"",IF(COUNTIFS(الإجازات!$A$2:$A$1001,B1890,الإجازات!$D$2:$D$1001,"&lt;="&amp;A1890,الإجازات!$E$2:$E$1001,"&gt;="&amp;A1890,الإجازات!$G$2:$G$1001,"مقبولة")=0,"",LOOKUP(2,1/((الإجازات!$A$2:$A$1001=B1890)*(الإجازات!$D$2:$D$1001&lt;=A1890)*(الإجازات!$E$2:$E$1001&gt;=A1890)*(الإجازات!$G$2:$G$1001="مقبولة")),الإجازات!$C$2:$C$1001)))</f>
        <v/>
      </c>
      <c r="O1890" s="17"/>
      <c r="P1890" s="23" t="str">
        <f aca="false">IF(B1890="","",IF(ISNA(MATCH(B1890,الموظفين!$A$2:$A$501,0)),"⚠ كود غير موجود",IF(O1890&lt;&gt;"",O1890,IF(N1890&lt;&gt;"",N1890,IF(H1890="",IF(AND(A1890&lt;&gt;"",WEEKDAY(A1890)=الإعدادات!$B$11),"راحة أسبوعية","غائب"),IF(I1890="","بدون انصراف",IF(N(K1890)&gt;0,"متأخر","حاضر")))))))</f>
        <v/>
      </c>
      <c r="Q1890" s="24" t="str">
        <f aca="false">IF(B1890="","",IF(OR(P1890="غائب",P1890="غياب",P1890="إجازة بدون راتب"),IFERROR(VLOOKUP(B1890,الموظفين!$A$2:$J$501,8,FALSE()),0),0))</f>
        <v/>
      </c>
      <c r="R1890" s="24" t="str">
        <f aca="false">IF(B1890="","",ROUND((N(K1890)+N(L1890))/60*IFERROR(VLOOKUP(B1890,الموظفين!$A$2:$J$501,8,FALSE()),0)/الإعدادات!$B$6*الإعدادات!$B$9,2))</f>
        <v/>
      </c>
      <c r="S1890" s="24" t="str">
        <f aca="false">IF(OR(B1890="",M1890=""),"",ROUND(M1890/60*IFERROR(VLOOKUP(B1890,الموظفين!$A$2:$J$501,9,FALSE()),0),2))</f>
        <v/>
      </c>
      <c r="T1890" s="17"/>
      <c r="U1890" s="23" t="str">
        <f aca="false">IF(OR(A1890="",B1890=""),"",A1890&amp;"|"&amp;B1890)</f>
        <v/>
      </c>
    </row>
    <row r="1891" customFormat="false" ht="15" hidden="false" customHeight="false" outlineLevel="0" collapsed="false">
      <c r="A1891" s="16"/>
      <c r="B1891" s="17"/>
      <c r="C1891" s="18" t="str">
        <f aca="false">IF($B1891="","",IFERROR(VLOOKUP($B1891,الموظفين!$A$2:$J$501,2,FALSE())&amp;"","⚠ كود غير موجود"))</f>
        <v/>
      </c>
      <c r="D1891" s="18" t="str">
        <f aca="false">IF($B1891="","",IFERROR(VLOOKUP($B1891,الموظفين!$A$2:$J$501,3,FALSE())&amp;"",""))</f>
        <v/>
      </c>
      <c r="E1891" s="18" t="str">
        <f aca="false">IF($B1891="","",IFERROR(VLOOKUP($B1891,الموظفين!$A$2:$J$501,5,FALSE())&amp;"",""))</f>
        <v/>
      </c>
      <c r="F1891" s="19" t="str">
        <f aca="false">IF($B1891="","",IFERROR(VLOOKUP($B1891,الموظفين!$A$2:$J$501,6,FALSE()),""))</f>
        <v/>
      </c>
      <c r="G1891" s="19" t="str">
        <f aca="false">IF($B1891="","",IFERROR(VLOOKUP($B1891,الموظفين!$A$2:$J$501,7,FALSE()),""))</f>
        <v/>
      </c>
      <c r="H1891" s="20"/>
      <c r="I1891" s="20"/>
      <c r="J1891" s="21" t="str">
        <f aca="false">IF(OR(H1891="",I1891=""),"",ROUND(MOD(I1891-H1891,1)*24,2))</f>
        <v/>
      </c>
      <c r="K1891" s="22" t="str">
        <f aca="false">IF(OR(H1891="",F1891=""),"",IF(ROUND(MAX(0,MOD(H1891-F1891+0.5,1)-0.5)*1440,0)&gt;IFERROR(VLOOKUP(E1891,الورديات!$A$2:$E$21,5,FALSE()),0),ROUND(MAX(0,MOD(H1891-F1891+0.5,1)-0.5)*1440,0),0))</f>
        <v/>
      </c>
      <c r="L1891" s="22" t="str">
        <f aca="false">IF(OR(I1891="",G1891=""),"",ROUND(MAX(0,MOD(G1891-I1891+0.5,1)-0.5)*1440,0))</f>
        <v/>
      </c>
      <c r="M1891" s="22" t="str">
        <f aca="false">IF(OR(I1891="",G1891=""),"",IF(ROUND(MAX(0,MOD(I1891-G1891+0.5,1)-0.5)*1440,0)&gt;=الإعدادات!$B$8,ROUND(MAX(0,MOD(I1891-G1891+0.5,1)-0.5)*1440,0),0))</f>
        <v/>
      </c>
      <c r="N1891" s="18" t="str">
        <f aca="false">IF(OR(A1891="",B1891=""),"",IF(COUNTIFS(الإجازات!$A$2:$A$1001,B1891,الإجازات!$D$2:$D$1001,"&lt;="&amp;A1891,الإجازات!$E$2:$E$1001,"&gt;="&amp;A1891,الإجازات!$G$2:$G$1001,"مقبولة")=0,"",LOOKUP(2,1/((الإجازات!$A$2:$A$1001=B1891)*(الإجازات!$D$2:$D$1001&lt;=A1891)*(الإجازات!$E$2:$E$1001&gt;=A1891)*(الإجازات!$G$2:$G$1001="مقبولة")),الإجازات!$C$2:$C$1001)))</f>
        <v/>
      </c>
      <c r="O1891" s="17"/>
      <c r="P1891" s="23" t="str">
        <f aca="false">IF(B1891="","",IF(ISNA(MATCH(B1891,الموظفين!$A$2:$A$501,0)),"⚠ كود غير موجود",IF(O1891&lt;&gt;"",O1891,IF(N1891&lt;&gt;"",N1891,IF(H1891="",IF(AND(A1891&lt;&gt;"",WEEKDAY(A1891)=الإعدادات!$B$11),"راحة أسبوعية","غائب"),IF(I1891="","بدون انصراف",IF(N(K1891)&gt;0,"متأخر","حاضر")))))))</f>
        <v/>
      </c>
      <c r="Q1891" s="24" t="str">
        <f aca="false">IF(B1891="","",IF(OR(P1891="غائب",P1891="غياب",P1891="إجازة بدون راتب"),IFERROR(VLOOKUP(B1891,الموظفين!$A$2:$J$501,8,FALSE()),0),0))</f>
        <v/>
      </c>
      <c r="R1891" s="24" t="str">
        <f aca="false">IF(B1891="","",ROUND((N(K1891)+N(L1891))/60*IFERROR(VLOOKUP(B1891,الموظفين!$A$2:$J$501,8,FALSE()),0)/الإعدادات!$B$6*الإعدادات!$B$9,2))</f>
        <v/>
      </c>
      <c r="S1891" s="24" t="str">
        <f aca="false">IF(OR(B1891="",M1891=""),"",ROUND(M1891/60*IFERROR(VLOOKUP(B1891,الموظفين!$A$2:$J$501,9,FALSE()),0),2))</f>
        <v/>
      </c>
      <c r="T1891" s="17"/>
      <c r="U1891" s="23" t="str">
        <f aca="false">IF(OR(A1891="",B1891=""),"",A1891&amp;"|"&amp;B1891)</f>
        <v/>
      </c>
    </row>
    <row r="1892" customFormat="false" ht="15" hidden="false" customHeight="false" outlineLevel="0" collapsed="false">
      <c r="A1892" s="16"/>
      <c r="B1892" s="17"/>
      <c r="C1892" s="18" t="str">
        <f aca="false">IF($B1892="","",IFERROR(VLOOKUP($B1892,الموظفين!$A$2:$J$501,2,FALSE())&amp;"","⚠ كود غير موجود"))</f>
        <v/>
      </c>
      <c r="D1892" s="18" t="str">
        <f aca="false">IF($B1892="","",IFERROR(VLOOKUP($B1892,الموظفين!$A$2:$J$501,3,FALSE())&amp;"",""))</f>
        <v/>
      </c>
      <c r="E1892" s="18" t="str">
        <f aca="false">IF($B1892="","",IFERROR(VLOOKUP($B1892,الموظفين!$A$2:$J$501,5,FALSE())&amp;"",""))</f>
        <v/>
      </c>
      <c r="F1892" s="19" t="str">
        <f aca="false">IF($B1892="","",IFERROR(VLOOKUP($B1892,الموظفين!$A$2:$J$501,6,FALSE()),""))</f>
        <v/>
      </c>
      <c r="G1892" s="19" t="str">
        <f aca="false">IF($B1892="","",IFERROR(VLOOKUP($B1892,الموظفين!$A$2:$J$501,7,FALSE()),""))</f>
        <v/>
      </c>
      <c r="H1892" s="20"/>
      <c r="I1892" s="20"/>
      <c r="J1892" s="21" t="str">
        <f aca="false">IF(OR(H1892="",I1892=""),"",ROUND(MOD(I1892-H1892,1)*24,2))</f>
        <v/>
      </c>
      <c r="K1892" s="22" t="str">
        <f aca="false">IF(OR(H1892="",F1892=""),"",IF(ROUND(MAX(0,MOD(H1892-F1892+0.5,1)-0.5)*1440,0)&gt;IFERROR(VLOOKUP(E1892,الورديات!$A$2:$E$21,5,FALSE()),0),ROUND(MAX(0,MOD(H1892-F1892+0.5,1)-0.5)*1440,0),0))</f>
        <v/>
      </c>
      <c r="L1892" s="22" t="str">
        <f aca="false">IF(OR(I1892="",G1892=""),"",ROUND(MAX(0,MOD(G1892-I1892+0.5,1)-0.5)*1440,0))</f>
        <v/>
      </c>
      <c r="M1892" s="22" t="str">
        <f aca="false">IF(OR(I1892="",G1892=""),"",IF(ROUND(MAX(0,MOD(I1892-G1892+0.5,1)-0.5)*1440,0)&gt;=الإعدادات!$B$8,ROUND(MAX(0,MOD(I1892-G1892+0.5,1)-0.5)*1440,0),0))</f>
        <v/>
      </c>
      <c r="N1892" s="18" t="str">
        <f aca="false">IF(OR(A1892="",B1892=""),"",IF(COUNTIFS(الإجازات!$A$2:$A$1001,B1892,الإجازات!$D$2:$D$1001,"&lt;="&amp;A1892,الإجازات!$E$2:$E$1001,"&gt;="&amp;A1892,الإجازات!$G$2:$G$1001,"مقبولة")=0,"",LOOKUP(2,1/((الإجازات!$A$2:$A$1001=B1892)*(الإجازات!$D$2:$D$1001&lt;=A1892)*(الإجازات!$E$2:$E$1001&gt;=A1892)*(الإجازات!$G$2:$G$1001="مقبولة")),الإجازات!$C$2:$C$1001)))</f>
        <v/>
      </c>
      <c r="O1892" s="17"/>
      <c r="P1892" s="23" t="str">
        <f aca="false">IF(B1892="","",IF(ISNA(MATCH(B1892,الموظفين!$A$2:$A$501,0)),"⚠ كود غير موجود",IF(O1892&lt;&gt;"",O1892,IF(N1892&lt;&gt;"",N1892,IF(H1892="",IF(AND(A1892&lt;&gt;"",WEEKDAY(A1892)=الإعدادات!$B$11),"راحة أسبوعية","غائب"),IF(I1892="","بدون انصراف",IF(N(K1892)&gt;0,"متأخر","حاضر")))))))</f>
        <v/>
      </c>
      <c r="Q1892" s="24" t="str">
        <f aca="false">IF(B1892="","",IF(OR(P1892="غائب",P1892="غياب",P1892="إجازة بدون راتب"),IFERROR(VLOOKUP(B1892,الموظفين!$A$2:$J$501,8,FALSE()),0),0))</f>
        <v/>
      </c>
      <c r="R1892" s="24" t="str">
        <f aca="false">IF(B1892="","",ROUND((N(K1892)+N(L1892))/60*IFERROR(VLOOKUP(B1892,الموظفين!$A$2:$J$501,8,FALSE()),0)/الإعدادات!$B$6*الإعدادات!$B$9,2))</f>
        <v/>
      </c>
      <c r="S1892" s="24" t="str">
        <f aca="false">IF(OR(B1892="",M1892=""),"",ROUND(M1892/60*IFERROR(VLOOKUP(B1892,الموظفين!$A$2:$J$501,9,FALSE()),0),2))</f>
        <v/>
      </c>
      <c r="T1892" s="17"/>
      <c r="U1892" s="23" t="str">
        <f aca="false">IF(OR(A1892="",B1892=""),"",A1892&amp;"|"&amp;B1892)</f>
        <v/>
      </c>
    </row>
    <row r="1893" customFormat="false" ht="15" hidden="false" customHeight="false" outlineLevel="0" collapsed="false">
      <c r="A1893" s="16"/>
      <c r="B1893" s="17"/>
      <c r="C1893" s="18" t="str">
        <f aca="false">IF($B1893="","",IFERROR(VLOOKUP($B1893,الموظفين!$A$2:$J$501,2,FALSE())&amp;"","⚠ كود غير موجود"))</f>
        <v/>
      </c>
      <c r="D1893" s="18" t="str">
        <f aca="false">IF($B1893="","",IFERROR(VLOOKUP($B1893,الموظفين!$A$2:$J$501,3,FALSE())&amp;"",""))</f>
        <v/>
      </c>
      <c r="E1893" s="18" t="str">
        <f aca="false">IF($B1893="","",IFERROR(VLOOKUP($B1893,الموظفين!$A$2:$J$501,5,FALSE())&amp;"",""))</f>
        <v/>
      </c>
      <c r="F1893" s="19" t="str">
        <f aca="false">IF($B1893="","",IFERROR(VLOOKUP($B1893,الموظفين!$A$2:$J$501,6,FALSE()),""))</f>
        <v/>
      </c>
      <c r="G1893" s="19" t="str">
        <f aca="false">IF($B1893="","",IFERROR(VLOOKUP($B1893,الموظفين!$A$2:$J$501,7,FALSE()),""))</f>
        <v/>
      </c>
      <c r="H1893" s="20"/>
      <c r="I1893" s="20"/>
      <c r="J1893" s="21" t="str">
        <f aca="false">IF(OR(H1893="",I1893=""),"",ROUND(MOD(I1893-H1893,1)*24,2))</f>
        <v/>
      </c>
      <c r="K1893" s="22" t="str">
        <f aca="false">IF(OR(H1893="",F1893=""),"",IF(ROUND(MAX(0,MOD(H1893-F1893+0.5,1)-0.5)*1440,0)&gt;IFERROR(VLOOKUP(E1893,الورديات!$A$2:$E$21,5,FALSE()),0),ROUND(MAX(0,MOD(H1893-F1893+0.5,1)-0.5)*1440,0),0))</f>
        <v/>
      </c>
      <c r="L1893" s="22" t="str">
        <f aca="false">IF(OR(I1893="",G1893=""),"",ROUND(MAX(0,MOD(G1893-I1893+0.5,1)-0.5)*1440,0))</f>
        <v/>
      </c>
      <c r="M1893" s="22" t="str">
        <f aca="false">IF(OR(I1893="",G1893=""),"",IF(ROUND(MAX(0,MOD(I1893-G1893+0.5,1)-0.5)*1440,0)&gt;=الإعدادات!$B$8,ROUND(MAX(0,MOD(I1893-G1893+0.5,1)-0.5)*1440,0),0))</f>
        <v/>
      </c>
      <c r="N1893" s="18" t="str">
        <f aca="false">IF(OR(A1893="",B1893=""),"",IF(COUNTIFS(الإجازات!$A$2:$A$1001,B1893,الإجازات!$D$2:$D$1001,"&lt;="&amp;A1893,الإجازات!$E$2:$E$1001,"&gt;="&amp;A1893,الإجازات!$G$2:$G$1001,"مقبولة")=0,"",LOOKUP(2,1/((الإجازات!$A$2:$A$1001=B1893)*(الإجازات!$D$2:$D$1001&lt;=A1893)*(الإجازات!$E$2:$E$1001&gt;=A1893)*(الإجازات!$G$2:$G$1001="مقبولة")),الإجازات!$C$2:$C$1001)))</f>
        <v/>
      </c>
      <c r="O1893" s="17"/>
      <c r="P1893" s="23" t="str">
        <f aca="false">IF(B1893="","",IF(ISNA(MATCH(B1893,الموظفين!$A$2:$A$501,0)),"⚠ كود غير موجود",IF(O1893&lt;&gt;"",O1893,IF(N1893&lt;&gt;"",N1893,IF(H1893="",IF(AND(A1893&lt;&gt;"",WEEKDAY(A1893)=الإعدادات!$B$11),"راحة أسبوعية","غائب"),IF(I1893="","بدون انصراف",IF(N(K1893)&gt;0,"متأخر","حاضر")))))))</f>
        <v/>
      </c>
      <c r="Q1893" s="24" t="str">
        <f aca="false">IF(B1893="","",IF(OR(P1893="غائب",P1893="غياب",P1893="إجازة بدون راتب"),IFERROR(VLOOKUP(B1893,الموظفين!$A$2:$J$501,8,FALSE()),0),0))</f>
        <v/>
      </c>
      <c r="R1893" s="24" t="str">
        <f aca="false">IF(B1893="","",ROUND((N(K1893)+N(L1893))/60*IFERROR(VLOOKUP(B1893,الموظفين!$A$2:$J$501,8,FALSE()),0)/الإعدادات!$B$6*الإعدادات!$B$9,2))</f>
        <v/>
      </c>
      <c r="S1893" s="24" t="str">
        <f aca="false">IF(OR(B1893="",M1893=""),"",ROUND(M1893/60*IFERROR(VLOOKUP(B1893,الموظفين!$A$2:$J$501,9,FALSE()),0),2))</f>
        <v/>
      </c>
      <c r="T1893" s="17"/>
      <c r="U1893" s="23" t="str">
        <f aca="false">IF(OR(A1893="",B1893=""),"",A1893&amp;"|"&amp;B1893)</f>
        <v/>
      </c>
    </row>
    <row r="1894" customFormat="false" ht="15" hidden="false" customHeight="false" outlineLevel="0" collapsed="false">
      <c r="A1894" s="16"/>
      <c r="B1894" s="17"/>
      <c r="C1894" s="18" t="str">
        <f aca="false">IF($B1894="","",IFERROR(VLOOKUP($B1894,الموظفين!$A$2:$J$501,2,FALSE())&amp;"","⚠ كود غير موجود"))</f>
        <v/>
      </c>
      <c r="D1894" s="18" t="str">
        <f aca="false">IF($B1894="","",IFERROR(VLOOKUP($B1894,الموظفين!$A$2:$J$501,3,FALSE())&amp;"",""))</f>
        <v/>
      </c>
      <c r="E1894" s="18" t="str">
        <f aca="false">IF($B1894="","",IFERROR(VLOOKUP($B1894,الموظفين!$A$2:$J$501,5,FALSE())&amp;"",""))</f>
        <v/>
      </c>
      <c r="F1894" s="19" t="str">
        <f aca="false">IF($B1894="","",IFERROR(VLOOKUP($B1894,الموظفين!$A$2:$J$501,6,FALSE()),""))</f>
        <v/>
      </c>
      <c r="G1894" s="19" t="str">
        <f aca="false">IF($B1894="","",IFERROR(VLOOKUP($B1894,الموظفين!$A$2:$J$501,7,FALSE()),""))</f>
        <v/>
      </c>
      <c r="H1894" s="20"/>
      <c r="I1894" s="20"/>
      <c r="J1894" s="21" t="str">
        <f aca="false">IF(OR(H1894="",I1894=""),"",ROUND(MOD(I1894-H1894,1)*24,2))</f>
        <v/>
      </c>
      <c r="K1894" s="22" t="str">
        <f aca="false">IF(OR(H1894="",F1894=""),"",IF(ROUND(MAX(0,MOD(H1894-F1894+0.5,1)-0.5)*1440,0)&gt;IFERROR(VLOOKUP(E1894,الورديات!$A$2:$E$21,5,FALSE()),0),ROUND(MAX(0,MOD(H1894-F1894+0.5,1)-0.5)*1440,0),0))</f>
        <v/>
      </c>
      <c r="L1894" s="22" t="str">
        <f aca="false">IF(OR(I1894="",G1894=""),"",ROUND(MAX(0,MOD(G1894-I1894+0.5,1)-0.5)*1440,0))</f>
        <v/>
      </c>
      <c r="M1894" s="22" t="str">
        <f aca="false">IF(OR(I1894="",G1894=""),"",IF(ROUND(MAX(0,MOD(I1894-G1894+0.5,1)-0.5)*1440,0)&gt;=الإعدادات!$B$8,ROUND(MAX(0,MOD(I1894-G1894+0.5,1)-0.5)*1440,0),0))</f>
        <v/>
      </c>
      <c r="N1894" s="18" t="str">
        <f aca="false">IF(OR(A1894="",B1894=""),"",IF(COUNTIFS(الإجازات!$A$2:$A$1001,B1894,الإجازات!$D$2:$D$1001,"&lt;="&amp;A1894,الإجازات!$E$2:$E$1001,"&gt;="&amp;A1894,الإجازات!$G$2:$G$1001,"مقبولة")=0,"",LOOKUP(2,1/((الإجازات!$A$2:$A$1001=B1894)*(الإجازات!$D$2:$D$1001&lt;=A1894)*(الإجازات!$E$2:$E$1001&gt;=A1894)*(الإجازات!$G$2:$G$1001="مقبولة")),الإجازات!$C$2:$C$1001)))</f>
        <v/>
      </c>
      <c r="O1894" s="17"/>
      <c r="P1894" s="23" t="str">
        <f aca="false">IF(B1894="","",IF(ISNA(MATCH(B1894,الموظفين!$A$2:$A$501,0)),"⚠ كود غير موجود",IF(O1894&lt;&gt;"",O1894,IF(N1894&lt;&gt;"",N1894,IF(H1894="",IF(AND(A1894&lt;&gt;"",WEEKDAY(A1894)=الإعدادات!$B$11),"راحة أسبوعية","غائب"),IF(I1894="","بدون انصراف",IF(N(K1894)&gt;0,"متأخر","حاضر")))))))</f>
        <v/>
      </c>
      <c r="Q1894" s="24" t="str">
        <f aca="false">IF(B1894="","",IF(OR(P1894="غائب",P1894="غياب",P1894="إجازة بدون راتب"),IFERROR(VLOOKUP(B1894,الموظفين!$A$2:$J$501,8,FALSE()),0),0))</f>
        <v/>
      </c>
      <c r="R1894" s="24" t="str">
        <f aca="false">IF(B1894="","",ROUND((N(K1894)+N(L1894))/60*IFERROR(VLOOKUP(B1894,الموظفين!$A$2:$J$501,8,FALSE()),0)/الإعدادات!$B$6*الإعدادات!$B$9,2))</f>
        <v/>
      </c>
      <c r="S1894" s="24" t="str">
        <f aca="false">IF(OR(B1894="",M1894=""),"",ROUND(M1894/60*IFERROR(VLOOKUP(B1894,الموظفين!$A$2:$J$501,9,FALSE()),0),2))</f>
        <v/>
      </c>
      <c r="T1894" s="17"/>
      <c r="U1894" s="23" t="str">
        <f aca="false">IF(OR(A1894="",B1894=""),"",A1894&amp;"|"&amp;B1894)</f>
        <v/>
      </c>
    </row>
    <row r="1895" customFormat="false" ht="15" hidden="false" customHeight="false" outlineLevel="0" collapsed="false">
      <c r="A1895" s="16"/>
      <c r="B1895" s="17"/>
      <c r="C1895" s="18" t="str">
        <f aca="false">IF($B1895="","",IFERROR(VLOOKUP($B1895,الموظفين!$A$2:$J$501,2,FALSE())&amp;"","⚠ كود غير موجود"))</f>
        <v/>
      </c>
      <c r="D1895" s="18" t="str">
        <f aca="false">IF($B1895="","",IFERROR(VLOOKUP($B1895,الموظفين!$A$2:$J$501,3,FALSE())&amp;"",""))</f>
        <v/>
      </c>
      <c r="E1895" s="18" t="str">
        <f aca="false">IF($B1895="","",IFERROR(VLOOKUP($B1895,الموظفين!$A$2:$J$501,5,FALSE())&amp;"",""))</f>
        <v/>
      </c>
      <c r="F1895" s="19" t="str">
        <f aca="false">IF($B1895="","",IFERROR(VLOOKUP($B1895,الموظفين!$A$2:$J$501,6,FALSE()),""))</f>
        <v/>
      </c>
      <c r="G1895" s="19" t="str">
        <f aca="false">IF($B1895="","",IFERROR(VLOOKUP($B1895,الموظفين!$A$2:$J$501,7,FALSE()),""))</f>
        <v/>
      </c>
      <c r="H1895" s="20"/>
      <c r="I1895" s="20"/>
      <c r="J1895" s="21" t="str">
        <f aca="false">IF(OR(H1895="",I1895=""),"",ROUND(MOD(I1895-H1895,1)*24,2))</f>
        <v/>
      </c>
      <c r="K1895" s="22" t="str">
        <f aca="false">IF(OR(H1895="",F1895=""),"",IF(ROUND(MAX(0,MOD(H1895-F1895+0.5,1)-0.5)*1440,0)&gt;IFERROR(VLOOKUP(E1895,الورديات!$A$2:$E$21,5,FALSE()),0),ROUND(MAX(0,MOD(H1895-F1895+0.5,1)-0.5)*1440,0),0))</f>
        <v/>
      </c>
      <c r="L1895" s="22" t="str">
        <f aca="false">IF(OR(I1895="",G1895=""),"",ROUND(MAX(0,MOD(G1895-I1895+0.5,1)-0.5)*1440,0))</f>
        <v/>
      </c>
      <c r="M1895" s="22" t="str">
        <f aca="false">IF(OR(I1895="",G1895=""),"",IF(ROUND(MAX(0,MOD(I1895-G1895+0.5,1)-0.5)*1440,0)&gt;=الإعدادات!$B$8,ROUND(MAX(0,MOD(I1895-G1895+0.5,1)-0.5)*1440,0),0))</f>
        <v/>
      </c>
      <c r="N1895" s="18" t="str">
        <f aca="false">IF(OR(A1895="",B1895=""),"",IF(COUNTIFS(الإجازات!$A$2:$A$1001,B1895,الإجازات!$D$2:$D$1001,"&lt;="&amp;A1895,الإجازات!$E$2:$E$1001,"&gt;="&amp;A1895,الإجازات!$G$2:$G$1001,"مقبولة")=0,"",LOOKUP(2,1/((الإجازات!$A$2:$A$1001=B1895)*(الإجازات!$D$2:$D$1001&lt;=A1895)*(الإجازات!$E$2:$E$1001&gt;=A1895)*(الإجازات!$G$2:$G$1001="مقبولة")),الإجازات!$C$2:$C$1001)))</f>
        <v/>
      </c>
      <c r="O1895" s="17"/>
      <c r="P1895" s="23" t="str">
        <f aca="false">IF(B1895="","",IF(ISNA(MATCH(B1895,الموظفين!$A$2:$A$501,0)),"⚠ كود غير موجود",IF(O1895&lt;&gt;"",O1895,IF(N1895&lt;&gt;"",N1895,IF(H1895="",IF(AND(A1895&lt;&gt;"",WEEKDAY(A1895)=الإعدادات!$B$11),"راحة أسبوعية","غائب"),IF(I1895="","بدون انصراف",IF(N(K1895)&gt;0,"متأخر","حاضر")))))))</f>
        <v/>
      </c>
      <c r="Q1895" s="24" t="str">
        <f aca="false">IF(B1895="","",IF(OR(P1895="غائب",P1895="غياب",P1895="إجازة بدون راتب"),IFERROR(VLOOKUP(B1895,الموظفين!$A$2:$J$501,8,FALSE()),0),0))</f>
        <v/>
      </c>
      <c r="R1895" s="24" t="str">
        <f aca="false">IF(B1895="","",ROUND((N(K1895)+N(L1895))/60*IFERROR(VLOOKUP(B1895,الموظفين!$A$2:$J$501,8,FALSE()),0)/الإعدادات!$B$6*الإعدادات!$B$9,2))</f>
        <v/>
      </c>
      <c r="S1895" s="24" t="str">
        <f aca="false">IF(OR(B1895="",M1895=""),"",ROUND(M1895/60*IFERROR(VLOOKUP(B1895,الموظفين!$A$2:$J$501,9,FALSE()),0),2))</f>
        <v/>
      </c>
      <c r="T1895" s="17"/>
      <c r="U1895" s="23" t="str">
        <f aca="false">IF(OR(A1895="",B1895=""),"",A1895&amp;"|"&amp;B1895)</f>
        <v/>
      </c>
    </row>
    <row r="1896" customFormat="false" ht="15" hidden="false" customHeight="false" outlineLevel="0" collapsed="false">
      <c r="A1896" s="16"/>
      <c r="B1896" s="17"/>
      <c r="C1896" s="18" t="str">
        <f aca="false">IF($B1896="","",IFERROR(VLOOKUP($B1896,الموظفين!$A$2:$J$501,2,FALSE())&amp;"","⚠ كود غير موجود"))</f>
        <v/>
      </c>
      <c r="D1896" s="18" t="str">
        <f aca="false">IF($B1896="","",IFERROR(VLOOKUP($B1896,الموظفين!$A$2:$J$501,3,FALSE())&amp;"",""))</f>
        <v/>
      </c>
      <c r="E1896" s="18" t="str">
        <f aca="false">IF($B1896="","",IFERROR(VLOOKUP($B1896,الموظفين!$A$2:$J$501,5,FALSE())&amp;"",""))</f>
        <v/>
      </c>
      <c r="F1896" s="19" t="str">
        <f aca="false">IF($B1896="","",IFERROR(VLOOKUP($B1896,الموظفين!$A$2:$J$501,6,FALSE()),""))</f>
        <v/>
      </c>
      <c r="G1896" s="19" t="str">
        <f aca="false">IF($B1896="","",IFERROR(VLOOKUP($B1896,الموظفين!$A$2:$J$501,7,FALSE()),""))</f>
        <v/>
      </c>
      <c r="H1896" s="20"/>
      <c r="I1896" s="20"/>
      <c r="J1896" s="21" t="str">
        <f aca="false">IF(OR(H1896="",I1896=""),"",ROUND(MOD(I1896-H1896,1)*24,2))</f>
        <v/>
      </c>
      <c r="K1896" s="22" t="str">
        <f aca="false">IF(OR(H1896="",F1896=""),"",IF(ROUND(MAX(0,MOD(H1896-F1896+0.5,1)-0.5)*1440,0)&gt;IFERROR(VLOOKUP(E1896,الورديات!$A$2:$E$21,5,FALSE()),0),ROUND(MAX(0,MOD(H1896-F1896+0.5,1)-0.5)*1440,0),0))</f>
        <v/>
      </c>
      <c r="L1896" s="22" t="str">
        <f aca="false">IF(OR(I1896="",G1896=""),"",ROUND(MAX(0,MOD(G1896-I1896+0.5,1)-0.5)*1440,0))</f>
        <v/>
      </c>
      <c r="M1896" s="22" t="str">
        <f aca="false">IF(OR(I1896="",G1896=""),"",IF(ROUND(MAX(0,MOD(I1896-G1896+0.5,1)-0.5)*1440,0)&gt;=الإعدادات!$B$8,ROUND(MAX(0,MOD(I1896-G1896+0.5,1)-0.5)*1440,0),0))</f>
        <v/>
      </c>
      <c r="N1896" s="18" t="str">
        <f aca="false">IF(OR(A1896="",B1896=""),"",IF(COUNTIFS(الإجازات!$A$2:$A$1001,B1896,الإجازات!$D$2:$D$1001,"&lt;="&amp;A1896,الإجازات!$E$2:$E$1001,"&gt;="&amp;A1896,الإجازات!$G$2:$G$1001,"مقبولة")=0,"",LOOKUP(2,1/((الإجازات!$A$2:$A$1001=B1896)*(الإجازات!$D$2:$D$1001&lt;=A1896)*(الإجازات!$E$2:$E$1001&gt;=A1896)*(الإجازات!$G$2:$G$1001="مقبولة")),الإجازات!$C$2:$C$1001)))</f>
        <v/>
      </c>
      <c r="O1896" s="17"/>
      <c r="P1896" s="23" t="str">
        <f aca="false">IF(B1896="","",IF(ISNA(MATCH(B1896,الموظفين!$A$2:$A$501,0)),"⚠ كود غير موجود",IF(O1896&lt;&gt;"",O1896,IF(N1896&lt;&gt;"",N1896,IF(H1896="",IF(AND(A1896&lt;&gt;"",WEEKDAY(A1896)=الإعدادات!$B$11),"راحة أسبوعية","غائب"),IF(I1896="","بدون انصراف",IF(N(K1896)&gt;0,"متأخر","حاضر")))))))</f>
        <v/>
      </c>
      <c r="Q1896" s="24" t="str">
        <f aca="false">IF(B1896="","",IF(OR(P1896="غائب",P1896="غياب",P1896="إجازة بدون راتب"),IFERROR(VLOOKUP(B1896,الموظفين!$A$2:$J$501,8,FALSE()),0),0))</f>
        <v/>
      </c>
      <c r="R1896" s="24" t="str">
        <f aca="false">IF(B1896="","",ROUND((N(K1896)+N(L1896))/60*IFERROR(VLOOKUP(B1896,الموظفين!$A$2:$J$501,8,FALSE()),0)/الإعدادات!$B$6*الإعدادات!$B$9,2))</f>
        <v/>
      </c>
      <c r="S1896" s="24" t="str">
        <f aca="false">IF(OR(B1896="",M1896=""),"",ROUND(M1896/60*IFERROR(VLOOKUP(B1896,الموظفين!$A$2:$J$501,9,FALSE()),0),2))</f>
        <v/>
      </c>
      <c r="T1896" s="17"/>
      <c r="U1896" s="23" t="str">
        <f aca="false">IF(OR(A1896="",B1896=""),"",A1896&amp;"|"&amp;B1896)</f>
        <v/>
      </c>
    </row>
    <row r="1897" customFormat="false" ht="15" hidden="false" customHeight="false" outlineLevel="0" collapsed="false">
      <c r="A1897" s="16"/>
      <c r="B1897" s="17"/>
      <c r="C1897" s="18" t="str">
        <f aca="false">IF($B1897="","",IFERROR(VLOOKUP($B1897,الموظفين!$A$2:$J$501,2,FALSE())&amp;"","⚠ كود غير موجود"))</f>
        <v/>
      </c>
      <c r="D1897" s="18" t="str">
        <f aca="false">IF($B1897="","",IFERROR(VLOOKUP($B1897,الموظفين!$A$2:$J$501,3,FALSE())&amp;"",""))</f>
        <v/>
      </c>
      <c r="E1897" s="18" t="str">
        <f aca="false">IF($B1897="","",IFERROR(VLOOKUP($B1897,الموظفين!$A$2:$J$501,5,FALSE())&amp;"",""))</f>
        <v/>
      </c>
      <c r="F1897" s="19" t="str">
        <f aca="false">IF($B1897="","",IFERROR(VLOOKUP($B1897,الموظفين!$A$2:$J$501,6,FALSE()),""))</f>
        <v/>
      </c>
      <c r="G1897" s="19" t="str">
        <f aca="false">IF($B1897="","",IFERROR(VLOOKUP($B1897,الموظفين!$A$2:$J$501,7,FALSE()),""))</f>
        <v/>
      </c>
      <c r="H1897" s="20"/>
      <c r="I1897" s="20"/>
      <c r="J1897" s="21" t="str">
        <f aca="false">IF(OR(H1897="",I1897=""),"",ROUND(MOD(I1897-H1897,1)*24,2))</f>
        <v/>
      </c>
      <c r="K1897" s="22" t="str">
        <f aca="false">IF(OR(H1897="",F1897=""),"",IF(ROUND(MAX(0,MOD(H1897-F1897+0.5,1)-0.5)*1440,0)&gt;IFERROR(VLOOKUP(E1897,الورديات!$A$2:$E$21,5,FALSE()),0),ROUND(MAX(0,MOD(H1897-F1897+0.5,1)-0.5)*1440,0),0))</f>
        <v/>
      </c>
      <c r="L1897" s="22" t="str">
        <f aca="false">IF(OR(I1897="",G1897=""),"",ROUND(MAX(0,MOD(G1897-I1897+0.5,1)-0.5)*1440,0))</f>
        <v/>
      </c>
      <c r="M1897" s="22" t="str">
        <f aca="false">IF(OR(I1897="",G1897=""),"",IF(ROUND(MAX(0,MOD(I1897-G1897+0.5,1)-0.5)*1440,0)&gt;=الإعدادات!$B$8,ROUND(MAX(0,MOD(I1897-G1897+0.5,1)-0.5)*1440,0),0))</f>
        <v/>
      </c>
      <c r="N1897" s="18" t="str">
        <f aca="false">IF(OR(A1897="",B1897=""),"",IF(COUNTIFS(الإجازات!$A$2:$A$1001,B1897,الإجازات!$D$2:$D$1001,"&lt;="&amp;A1897,الإجازات!$E$2:$E$1001,"&gt;="&amp;A1897,الإجازات!$G$2:$G$1001,"مقبولة")=0,"",LOOKUP(2,1/((الإجازات!$A$2:$A$1001=B1897)*(الإجازات!$D$2:$D$1001&lt;=A1897)*(الإجازات!$E$2:$E$1001&gt;=A1897)*(الإجازات!$G$2:$G$1001="مقبولة")),الإجازات!$C$2:$C$1001)))</f>
        <v/>
      </c>
      <c r="O1897" s="17"/>
      <c r="P1897" s="23" t="str">
        <f aca="false">IF(B1897="","",IF(ISNA(MATCH(B1897,الموظفين!$A$2:$A$501,0)),"⚠ كود غير موجود",IF(O1897&lt;&gt;"",O1897,IF(N1897&lt;&gt;"",N1897,IF(H1897="",IF(AND(A1897&lt;&gt;"",WEEKDAY(A1897)=الإعدادات!$B$11),"راحة أسبوعية","غائب"),IF(I1897="","بدون انصراف",IF(N(K1897)&gt;0,"متأخر","حاضر")))))))</f>
        <v/>
      </c>
      <c r="Q1897" s="24" t="str">
        <f aca="false">IF(B1897="","",IF(OR(P1897="غائب",P1897="غياب",P1897="إجازة بدون راتب"),IFERROR(VLOOKUP(B1897,الموظفين!$A$2:$J$501,8,FALSE()),0),0))</f>
        <v/>
      </c>
      <c r="R1897" s="24" t="str">
        <f aca="false">IF(B1897="","",ROUND((N(K1897)+N(L1897))/60*IFERROR(VLOOKUP(B1897,الموظفين!$A$2:$J$501,8,FALSE()),0)/الإعدادات!$B$6*الإعدادات!$B$9,2))</f>
        <v/>
      </c>
      <c r="S1897" s="24" t="str">
        <f aca="false">IF(OR(B1897="",M1897=""),"",ROUND(M1897/60*IFERROR(VLOOKUP(B1897,الموظفين!$A$2:$J$501,9,FALSE()),0),2))</f>
        <v/>
      </c>
      <c r="T1897" s="17"/>
      <c r="U1897" s="23" t="str">
        <f aca="false">IF(OR(A1897="",B1897=""),"",A1897&amp;"|"&amp;B1897)</f>
        <v/>
      </c>
    </row>
    <row r="1898" customFormat="false" ht="15" hidden="false" customHeight="false" outlineLevel="0" collapsed="false">
      <c r="A1898" s="16"/>
      <c r="B1898" s="17"/>
      <c r="C1898" s="18" t="str">
        <f aca="false">IF($B1898="","",IFERROR(VLOOKUP($B1898,الموظفين!$A$2:$J$501,2,FALSE())&amp;"","⚠ كود غير موجود"))</f>
        <v/>
      </c>
      <c r="D1898" s="18" t="str">
        <f aca="false">IF($B1898="","",IFERROR(VLOOKUP($B1898,الموظفين!$A$2:$J$501,3,FALSE())&amp;"",""))</f>
        <v/>
      </c>
      <c r="E1898" s="18" t="str">
        <f aca="false">IF($B1898="","",IFERROR(VLOOKUP($B1898,الموظفين!$A$2:$J$501,5,FALSE())&amp;"",""))</f>
        <v/>
      </c>
      <c r="F1898" s="19" t="str">
        <f aca="false">IF($B1898="","",IFERROR(VLOOKUP($B1898,الموظفين!$A$2:$J$501,6,FALSE()),""))</f>
        <v/>
      </c>
      <c r="G1898" s="19" t="str">
        <f aca="false">IF($B1898="","",IFERROR(VLOOKUP($B1898,الموظفين!$A$2:$J$501,7,FALSE()),""))</f>
        <v/>
      </c>
      <c r="H1898" s="20"/>
      <c r="I1898" s="20"/>
      <c r="J1898" s="21" t="str">
        <f aca="false">IF(OR(H1898="",I1898=""),"",ROUND(MOD(I1898-H1898,1)*24,2))</f>
        <v/>
      </c>
      <c r="K1898" s="22" t="str">
        <f aca="false">IF(OR(H1898="",F1898=""),"",IF(ROUND(MAX(0,MOD(H1898-F1898+0.5,1)-0.5)*1440,0)&gt;IFERROR(VLOOKUP(E1898,الورديات!$A$2:$E$21,5,FALSE()),0),ROUND(MAX(0,MOD(H1898-F1898+0.5,1)-0.5)*1440,0),0))</f>
        <v/>
      </c>
      <c r="L1898" s="22" t="str">
        <f aca="false">IF(OR(I1898="",G1898=""),"",ROUND(MAX(0,MOD(G1898-I1898+0.5,1)-0.5)*1440,0))</f>
        <v/>
      </c>
      <c r="M1898" s="22" t="str">
        <f aca="false">IF(OR(I1898="",G1898=""),"",IF(ROUND(MAX(0,MOD(I1898-G1898+0.5,1)-0.5)*1440,0)&gt;=الإعدادات!$B$8,ROUND(MAX(0,MOD(I1898-G1898+0.5,1)-0.5)*1440,0),0))</f>
        <v/>
      </c>
      <c r="N1898" s="18" t="str">
        <f aca="false">IF(OR(A1898="",B1898=""),"",IF(COUNTIFS(الإجازات!$A$2:$A$1001,B1898,الإجازات!$D$2:$D$1001,"&lt;="&amp;A1898,الإجازات!$E$2:$E$1001,"&gt;="&amp;A1898,الإجازات!$G$2:$G$1001,"مقبولة")=0,"",LOOKUP(2,1/((الإجازات!$A$2:$A$1001=B1898)*(الإجازات!$D$2:$D$1001&lt;=A1898)*(الإجازات!$E$2:$E$1001&gt;=A1898)*(الإجازات!$G$2:$G$1001="مقبولة")),الإجازات!$C$2:$C$1001)))</f>
        <v/>
      </c>
      <c r="O1898" s="17"/>
      <c r="P1898" s="23" t="str">
        <f aca="false">IF(B1898="","",IF(ISNA(MATCH(B1898,الموظفين!$A$2:$A$501,0)),"⚠ كود غير موجود",IF(O1898&lt;&gt;"",O1898,IF(N1898&lt;&gt;"",N1898,IF(H1898="",IF(AND(A1898&lt;&gt;"",WEEKDAY(A1898)=الإعدادات!$B$11),"راحة أسبوعية","غائب"),IF(I1898="","بدون انصراف",IF(N(K1898)&gt;0,"متأخر","حاضر")))))))</f>
        <v/>
      </c>
      <c r="Q1898" s="24" t="str">
        <f aca="false">IF(B1898="","",IF(OR(P1898="غائب",P1898="غياب",P1898="إجازة بدون راتب"),IFERROR(VLOOKUP(B1898,الموظفين!$A$2:$J$501,8,FALSE()),0),0))</f>
        <v/>
      </c>
      <c r="R1898" s="24" t="str">
        <f aca="false">IF(B1898="","",ROUND((N(K1898)+N(L1898))/60*IFERROR(VLOOKUP(B1898,الموظفين!$A$2:$J$501,8,FALSE()),0)/الإعدادات!$B$6*الإعدادات!$B$9,2))</f>
        <v/>
      </c>
      <c r="S1898" s="24" t="str">
        <f aca="false">IF(OR(B1898="",M1898=""),"",ROUND(M1898/60*IFERROR(VLOOKUP(B1898,الموظفين!$A$2:$J$501,9,FALSE()),0),2))</f>
        <v/>
      </c>
      <c r="T1898" s="17"/>
      <c r="U1898" s="23" t="str">
        <f aca="false">IF(OR(A1898="",B1898=""),"",A1898&amp;"|"&amp;B1898)</f>
        <v/>
      </c>
    </row>
    <row r="1899" customFormat="false" ht="15" hidden="false" customHeight="false" outlineLevel="0" collapsed="false">
      <c r="A1899" s="16"/>
      <c r="B1899" s="17"/>
      <c r="C1899" s="18" t="str">
        <f aca="false">IF($B1899="","",IFERROR(VLOOKUP($B1899,الموظفين!$A$2:$J$501,2,FALSE())&amp;"","⚠ كود غير موجود"))</f>
        <v/>
      </c>
      <c r="D1899" s="18" t="str">
        <f aca="false">IF($B1899="","",IFERROR(VLOOKUP($B1899,الموظفين!$A$2:$J$501,3,FALSE())&amp;"",""))</f>
        <v/>
      </c>
      <c r="E1899" s="18" t="str">
        <f aca="false">IF($B1899="","",IFERROR(VLOOKUP($B1899,الموظفين!$A$2:$J$501,5,FALSE())&amp;"",""))</f>
        <v/>
      </c>
      <c r="F1899" s="19" t="str">
        <f aca="false">IF($B1899="","",IFERROR(VLOOKUP($B1899,الموظفين!$A$2:$J$501,6,FALSE()),""))</f>
        <v/>
      </c>
      <c r="G1899" s="19" t="str">
        <f aca="false">IF($B1899="","",IFERROR(VLOOKUP($B1899,الموظفين!$A$2:$J$501,7,FALSE()),""))</f>
        <v/>
      </c>
      <c r="H1899" s="20"/>
      <c r="I1899" s="20"/>
      <c r="J1899" s="21" t="str">
        <f aca="false">IF(OR(H1899="",I1899=""),"",ROUND(MOD(I1899-H1899,1)*24,2))</f>
        <v/>
      </c>
      <c r="K1899" s="22" t="str">
        <f aca="false">IF(OR(H1899="",F1899=""),"",IF(ROUND(MAX(0,MOD(H1899-F1899+0.5,1)-0.5)*1440,0)&gt;IFERROR(VLOOKUP(E1899,الورديات!$A$2:$E$21,5,FALSE()),0),ROUND(MAX(0,MOD(H1899-F1899+0.5,1)-0.5)*1440,0),0))</f>
        <v/>
      </c>
      <c r="L1899" s="22" t="str">
        <f aca="false">IF(OR(I1899="",G1899=""),"",ROUND(MAX(0,MOD(G1899-I1899+0.5,1)-0.5)*1440,0))</f>
        <v/>
      </c>
      <c r="M1899" s="22" t="str">
        <f aca="false">IF(OR(I1899="",G1899=""),"",IF(ROUND(MAX(0,MOD(I1899-G1899+0.5,1)-0.5)*1440,0)&gt;=الإعدادات!$B$8,ROUND(MAX(0,MOD(I1899-G1899+0.5,1)-0.5)*1440,0),0))</f>
        <v/>
      </c>
      <c r="N1899" s="18" t="str">
        <f aca="false">IF(OR(A1899="",B1899=""),"",IF(COUNTIFS(الإجازات!$A$2:$A$1001,B1899,الإجازات!$D$2:$D$1001,"&lt;="&amp;A1899,الإجازات!$E$2:$E$1001,"&gt;="&amp;A1899,الإجازات!$G$2:$G$1001,"مقبولة")=0,"",LOOKUP(2,1/((الإجازات!$A$2:$A$1001=B1899)*(الإجازات!$D$2:$D$1001&lt;=A1899)*(الإجازات!$E$2:$E$1001&gt;=A1899)*(الإجازات!$G$2:$G$1001="مقبولة")),الإجازات!$C$2:$C$1001)))</f>
        <v/>
      </c>
      <c r="O1899" s="17"/>
      <c r="P1899" s="23" t="str">
        <f aca="false">IF(B1899="","",IF(ISNA(MATCH(B1899,الموظفين!$A$2:$A$501,0)),"⚠ كود غير موجود",IF(O1899&lt;&gt;"",O1899,IF(N1899&lt;&gt;"",N1899,IF(H1899="",IF(AND(A1899&lt;&gt;"",WEEKDAY(A1899)=الإعدادات!$B$11),"راحة أسبوعية","غائب"),IF(I1899="","بدون انصراف",IF(N(K1899)&gt;0,"متأخر","حاضر")))))))</f>
        <v/>
      </c>
      <c r="Q1899" s="24" t="str">
        <f aca="false">IF(B1899="","",IF(OR(P1899="غائب",P1899="غياب",P1899="إجازة بدون راتب"),IFERROR(VLOOKUP(B1899,الموظفين!$A$2:$J$501,8,FALSE()),0),0))</f>
        <v/>
      </c>
      <c r="R1899" s="24" t="str">
        <f aca="false">IF(B1899="","",ROUND((N(K1899)+N(L1899))/60*IFERROR(VLOOKUP(B1899,الموظفين!$A$2:$J$501,8,FALSE()),0)/الإعدادات!$B$6*الإعدادات!$B$9,2))</f>
        <v/>
      </c>
      <c r="S1899" s="24" t="str">
        <f aca="false">IF(OR(B1899="",M1899=""),"",ROUND(M1899/60*IFERROR(VLOOKUP(B1899,الموظفين!$A$2:$J$501,9,FALSE()),0),2))</f>
        <v/>
      </c>
      <c r="T1899" s="17"/>
      <c r="U1899" s="23" t="str">
        <f aca="false">IF(OR(A1899="",B1899=""),"",A1899&amp;"|"&amp;B1899)</f>
        <v/>
      </c>
    </row>
    <row r="1900" customFormat="false" ht="15" hidden="false" customHeight="false" outlineLevel="0" collapsed="false">
      <c r="A1900" s="16"/>
      <c r="B1900" s="17"/>
      <c r="C1900" s="18" t="str">
        <f aca="false">IF($B1900="","",IFERROR(VLOOKUP($B1900,الموظفين!$A$2:$J$501,2,FALSE())&amp;"","⚠ كود غير موجود"))</f>
        <v/>
      </c>
      <c r="D1900" s="18" t="str">
        <f aca="false">IF($B1900="","",IFERROR(VLOOKUP($B1900,الموظفين!$A$2:$J$501,3,FALSE())&amp;"",""))</f>
        <v/>
      </c>
      <c r="E1900" s="18" t="str">
        <f aca="false">IF($B1900="","",IFERROR(VLOOKUP($B1900,الموظفين!$A$2:$J$501,5,FALSE())&amp;"",""))</f>
        <v/>
      </c>
      <c r="F1900" s="19" t="str">
        <f aca="false">IF($B1900="","",IFERROR(VLOOKUP($B1900,الموظفين!$A$2:$J$501,6,FALSE()),""))</f>
        <v/>
      </c>
      <c r="G1900" s="19" t="str">
        <f aca="false">IF($B1900="","",IFERROR(VLOOKUP($B1900,الموظفين!$A$2:$J$501,7,FALSE()),""))</f>
        <v/>
      </c>
      <c r="H1900" s="20"/>
      <c r="I1900" s="20"/>
      <c r="J1900" s="21" t="str">
        <f aca="false">IF(OR(H1900="",I1900=""),"",ROUND(MOD(I1900-H1900,1)*24,2))</f>
        <v/>
      </c>
      <c r="K1900" s="22" t="str">
        <f aca="false">IF(OR(H1900="",F1900=""),"",IF(ROUND(MAX(0,MOD(H1900-F1900+0.5,1)-0.5)*1440,0)&gt;IFERROR(VLOOKUP(E1900,الورديات!$A$2:$E$21,5,FALSE()),0),ROUND(MAX(0,MOD(H1900-F1900+0.5,1)-0.5)*1440,0),0))</f>
        <v/>
      </c>
      <c r="L1900" s="22" t="str">
        <f aca="false">IF(OR(I1900="",G1900=""),"",ROUND(MAX(0,MOD(G1900-I1900+0.5,1)-0.5)*1440,0))</f>
        <v/>
      </c>
      <c r="M1900" s="22" t="str">
        <f aca="false">IF(OR(I1900="",G1900=""),"",IF(ROUND(MAX(0,MOD(I1900-G1900+0.5,1)-0.5)*1440,0)&gt;=الإعدادات!$B$8,ROUND(MAX(0,MOD(I1900-G1900+0.5,1)-0.5)*1440,0),0))</f>
        <v/>
      </c>
      <c r="N1900" s="18" t="str">
        <f aca="false">IF(OR(A1900="",B1900=""),"",IF(COUNTIFS(الإجازات!$A$2:$A$1001,B1900,الإجازات!$D$2:$D$1001,"&lt;="&amp;A1900,الإجازات!$E$2:$E$1001,"&gt;="&amp;A1900,الإجازات!$G$2:$G$1001,"مقبولة")=0,"",LOOKUP(2,1/((الإجازات!$A$2:$A$1001=B1900)*(الإجازات!$D$2:$D$1001&lt;=A1900)*(الإجازات!$E$2:$E$1001&gt;=A1900)*(الإجازات!$G$2:$G$1001="مقبولة")),الإجازات!$C$2:$C$1001)))</f>
        <v/>
      </c>
      <c r="O1900" s="17"/>
      <c r="P1900" s="23" t="str">
        <f aca="false">IF(B1900="","",IF(ISNA(MATCH(B1900,الموظفين!$A$2:$A$501,0)),"⚠ كود غير موجود",IF(O1900&lt;&gt;"",O1900,IF(N1900&lt;&gt;"",N1900,IF(H1900="",IF(AND(A1900&lt;&gt;"",WEEKDAY(A1900)=الإعدادات!$B$11),"راحة أسبوعية","غائب"),IF(I1900="","بدون انصراف",IF(N(K1900)&gt;0,"متأخر","حاضر")))))))</f>
        <v/>
      </c>
      <c r="Q1900" s="24" t="str">
        <f aca="false">IF(B1900="","",IF(OR(P1900="غائب",P1900="غياب",P1900="إجازة بدون راتب"),IFERROR(VLOOKUP(B1900,الموظفين!$A$2:$J$501,8,FALSE()),0),0))</f>
        <v/>
      </c>
      <c r="R1900" s="24" t="str">
        <f aca="false">IF(B1900="","",ROUND((N(K1900)+N(L1900))/60*IFERROR(VLOOKUP(B1900,الموظفين!$A$2:$J$501,8,FALSE()),0)/الإعدادات!$B$6*الإعدادات!$B$9,2))</f>
        <v/>
      </c>
      <c r="S1900" s="24" t="str">
        <f aca="false">IF(OR(B1900="",M1900=""),"",ROUND(M1900/60*IFERROR(VLOOKUP(B1900,الموظفين!$A$2:$J$501,9,FALSE()),0),2))</f>
        <v/>
      </c>
      <c r="T1900" s="17"/>
      <c r="U1900" s="23" t="str">
        <f aca="false">IF(OR(A1900="",B1900=""),"",A1900&amp;"|"&amp;B1900)</f>
        <v/>
      </c>
    </row>
    <row r="1901" customFormat="false" ht="15" hidden="false" customHeight="false" outlineLevel="0" collapsed="false">
      <c r="A1901" s="16"/>
      <c r="B1901" s="17"/>
      <c r="C1901" s="18" t="str">
        <f aca="false">IF($B1901="","",IFERROR(VLOOKUP($B1901,الموظفين!$A$2:$J$501,2,FALSE())&amp;"","⚠ كود غير موجود"))</f>
        <v/>
      </c>
      <c r="D1901" s="18" t="str">
        <f aca="false">IF($B1901="","",IFERROR(VLOOKUP($B1901,الموظفين!$A$2:$J$501,3,FALSE())&amp;"",""))</f>
        <v/>
      </c>
      <c r="E1901" s="18" t="str">
        <f aca="false">IF($B1901="","",IFERROR(VLOOKUP($B1901,الموظفين!$A$2:$J$501,5,FALSE())&amp;"",""))</f>
        <v/>
      </c>
      <c r="F1901" s="19" t="str">
        <f aca="false">IF($B1901="","",IFERROR(VLOOKUP($B1901,الموظفين!$A$2:$J$501,6,FALSE()),""))</f>
        <v/>
      </c>
      <c r="G1901" s="19" t="str">
        <f aca="false">IF($B1901="","",IFERROR(VLOOKUP($B1901,الموظفين!$A$2:$J$501,7,FALSE()),""))</f>
        <v/>
      </c>
      <c r="H1901" s="20"/>
      <c r="I1901" s="20"/>
      <c r="J1901" s="21" t="str">
        <f aca="false">IF(OR(H1901="",I1901=""),"",ROUND(MOD(I1901-H1901,1)*24,2))</f>
        <v/>
      </c>
      <c r="K1901" s="22" t="str">
        <f aca="false">IF(OR(H1901="",F1901=""),"",IF(ROUND(MAX(0,MOD(H1901-F1901+0.5,1)-0.5)*1440,0)&gt;IFERROR(VLOOKUP(E1901,الورديات!$A$2:$E$21,5,FALSE()),0),ROUND(MAX(0,MOD(H1901-F1901+0.5,1)-0.5)*1440,0),0))</f>
        <v/>
      </c>
      <c r="L1901" s="22" t="str">
        <f aca="false">IF(OR(I1901="",G1901=""),"",ROUND(MAX(0,MOD(G1901-I1901+0.5,1)-0.5)*1440,0))</f>
        <v/>
      </c>
      <c r="M1901" s="22" t="str">
        <f aca="false">IF(OR(I1901="",G1901=""),"",IF(ROUND(MAX(0,MOD(I1901-G1901+0.5,1)-0.5)*1440,0)&gt;=الإعدادات!$B$8,ROUND(MAX(0,MOD(I1901-G1901+0.5,1)-0.5)*1440,0),0))</f>
        <v/>
      </c>
      <c r="N1901" s="18" t="str">
        <f aca="false">IF(OR(A1901="",B1901=""),"",IF(COUNTIFS(الإجازات!$A$2:$A$1001,B1901,الإجازات!$D$2:$D$1001,"&lt;="&amp;A1901,الإجازات!$E$2:$E$1001,"&gt;="&amp;A1901,الإجازات!$G$2:$G$1001,"مقبولة")=0,"",LOOKUP(2,1/((الإجازات!$A$2:$A$1001=B1901)*(الإجازات!$D$2:$D$1001&lt;=A1901)*(الإجازات!$E$2:$E$1001&gt;=A1901)*(الإجازات!$G$2:$G$1001="مقبولة")),الإجازات!$C$2:$C$1001)))</f>
        <v/>
      </c>
      <c r="O1901" s="17"/>
      <c r="P1901" s="23" t="str">
        <f aca="false">IF(B1901="","",IF(ISNA(MATCH(B1901,الموظفين!$A$2:$A$501,0)),"⚠ كود غير موجود",IF(O1901&lt;&gt;"",O1901,IF(N1901&lt;&gt;"",N1901,IF(H1901="",IF(AND(A1901&lt;&gt;"",WEEKDAY(A1901)=الإعدادات!$B$11),"راحة أسبوعية","غائب"),IF(I1901="","بدون انصراف",IF(N(K1901)&gt;0,"متأخر","حاضر")))))))</f>
        <v/>
      </c>
      <c r="Q1901" s="24" t="str">
        <f aca="false">IF(B1901="","",IF(OR(P1901="غائب",P1901="غياب",P1901="إجازة بدون راتب"),IFERROR(VLOOKUP(B1901,الموظفين!$A$2:$J$501,8,FALSE()),0),0))</f>
        <v/>
      </c>
      <c r="R1901" s="24" t="str">
        <f aca="false">IF(B1901="","",ROUND((N(K1901)+N(L1901))/60*IFERROR(VLOOKUP(B1901,الموظفين!$A$2:$J$501,8,FALSE()),0)/الإعدادات!$B$6*الإعدادات!$B$9,2))</f>
        <v/>
      </c>
      <c r="S1901" s="24" t="str">
        <f aca="false">IF(OR(B1901="",M1901=""),"",ROUND(M1901/60*IFERROR(VLOOKUP(B1901,الموظفين!$A$2:$J$501,9,FALSE()),0),2))</f>
        <v/>
      </c>
      <c r="T1901" s="17"/>
      <c r="U1901" s="23" t="str">
        <f aca="false">IF(OR(A1901="",B1901=""),"",A1901&amp;"|"&amp;B1901)</f>
        <v/>
      </c>
    </row>
    <row r="1902" customFormat="false" ht="15" hidden="false" customHeight="false" outlineLevel="0" collapsed="false">
      <c r="A1902" s="16"/>
      <c r="B1902" s="17"/>
      <c r="C1902" s="18" t="str">
        <f aca="false">IF($B1902="","",IFERROR(VLOOKUP($B1902,الموظفين!$A$2:$J$501,2,FALSE())&amp;"","⚠ كود غير موجود"))</f>
        <v/>
      </c>
      <c r="D1902" s="18" t="str">
        <f aca="false">IF($B1902="","",IFERROR(VLOOKUP($B1902,الموظفين!$A$2:$J$501,3,FALSE())&amp;"",""))</f>
        <v/>
      </c>
      <c r="E1902" s="18" t="str">
        <f aca="false">IF($B1902="","",IFERROR(VLOOKUP($B1902,الموظفين!$A$2:$J$501,5,FALSE())&amp;"",""))</f>
        <v/>
      </c>
      <c r="F1902" s="19" t="str">
        <f aca="false">IF($B1902="","",IFERROR(VLOOKUP($B1902,الموظفين!$A$2:$J$501,6,FALSE()),""))</f>
        <v/>
      </c>
      <c r="G1902" s="19" t="str">
        <f aca="false">IF($B1902="","",IFERROR(VLOOKUP($B1902,الموظفين!$A$2:$J$501,7,FALSE()),""))</f>
        <v/>
      </c>
      <c r="H1902" s="20"/>
      <c r="I1902" s="20"/>
      <c r="J1902" s="21" t="str">
        <f aca="false">IF(OR(H1902="",I1902=""),"",ROUND(MOD(I1902-H1902,1)*24,2))</f>
        <v/>
      </c>
      <c r="K1902" s="22" t="str">
        <f aca="false">IF(OR(H1902="",F1902=""),"",IF(ROUND(MAX(0,MOD(H1902-F1902+0.5,1)-0.5)*1440,0)&gt;IFERROR(VLOOKUP(E1902,الورديات!$A$2:$E$21,5,FALSE()),0),ROUND(MAX(0,MOD(H1902-F1902+0.5,1)-0.5)*1440,0),0))</f>
        <v/>
      </c>
      <c r="L1902" s="22" t="str">
        <f aca="false">IF(OR(I1902="",G1902=""),"",ROUND(MAX(0,MOD(G1902-I1902+0.5,1)-0.5)*1440,0))</f>
        <v/>
      </c>
      <c r="M1902" s="22" t="str">
        <f aca="false">IF(OR(I1902="",G1902=""),"",IF(ROUND(MAX(0,MOD(I1902-G1902+0.5,1)-0.5)*1440,0)&gt;=الإعدادات!$B$8,ROUND(MAX(0,MOD(I1902-G1902+0.5,1)-0.5)*1440,0),0))</f>
        <v/>
      </c>
      <c r="N1902" s="18" t="str">
        <f aca="false">IF(OR(A1902="",B1902=""),"",IF(COUNTIFS(الإجازات!$A$2:$A$1001,B1902,الإجازات!$D$2:$D$1001,"&lt;="&amp;A1902,الإجازات!$E$2:$E$1001,"&gt;="&amp;A1902,الإجازات!$G$2:$G$1001,"مقبولة")=0,"",LOOKUP(2,1/((الإجازات!$A$2:$A$1001=B1902)*(الإجازات!$D$2:$D$1001&lt;=A1902)*(الإجازات!$E$2:$E$1001&gt;=A1902)*(الإجازات!$G$2:$G$1001="مقبولة")),الإجازات!$C$2:$C$1001)))</f>
        <v/>
      </c>
      <c r="O1902" s="17"/>
      <c r="P1902" s="23" t="str">
        <f aca="false">IF(B1902="","",IF(ISNA(MATCH(B1902,الموظفين!$A$2:$A$501,0)),"⚠ كود غير موجود",IF(O1902&lt;&gt;"",O1902,IF(N1902&lt;&gt;"",N1902,IF(H1902="",IF(AND(A1902&lt;&gt;"",WEEKDAY(A1902)=الإعدادات!$B$11),"راحة أسبوعية","غائب"),IF(I1902="","بدون انصراف",IF(N(K1902)&gt;0,"متأخر","حاضر")))))))</f>
        <v/>
      </c>
      <c r="Q1902" s="24" t="str">
        <f aca="false">IF(B1902="","",IF(OR(P1902="غائب",P1902="غياب",P1902="إجازة بدون راتب"),IFERROR(VLOOKUP(B1902,الموظفين!$A$2:$J$501,8,FALSE()),0),0))</f>
        <v/>
      </c>
      <c r="R1902" s="24" t="str">
        <f aca="false">IF(B1902="","",ROUND((N(K1902)+N(L1902))/60*IFERROR(VLOOKUP(B1902,الموظفين!$A$2:$J$501,8,FALSE()),0)/الإعدادات!$B$6*الإعدادات!$B$9,2))</f>
        <v/>
      </c>
      <c r="S1902" s="24" t="str">
        <f aca="false">IF(OR(B1902="",M1902=""),"",ROUND(M1902/60*IFERROR(VLOOKUP(B1902,الموظفين!$A$2:$J$501,9,FALSE()),0),2))</f>
        <v/>
      </c>
      <c r="T1902" s="17"/>
      <c r="U1902" s="23" t="str">
        <f aca="false">IF(OR(A1902="",B1902=""),"",A1902&amp;"|"&amp;B1902)</f>
        <v/>
      </c>
    </row>
    <row r="1903" customFormat="false" ht="15" hidden="false" customHeight="false" outlineLevel="0" collapsed="false">
      <c r="A1903" s="16"/>
      <c r="B1903" s="17"/>
      <c r="C1903" s="18" t="str">
        <f aca="false">IF($B1903="","",IFERROR(VLOOKUP($B1903,الموظفين!$A$2:$J$501,2,FALSE())&amp;"","⚠ كود غير موجود"))</f>
        <v/>
      </c>
      <c r="D1903" s="18" t="str">
        <f aca="false">IF($B1903="","",IFERROR(VLOOKUP($B1903,الموظفين!$A$2:$J$501,3,FALSE())&amp;"",""))</f>
        <v/>
      </c>
      <c r="E1903" s="18" t="str">
        <f aca="false">IF($B1903="","",IFERROR(VLOOKUP($B1903,الموظفين!$A$2:$J$501,5,FALSE())&amp;"",""))</f>
        <v/>
      </c>
      <c r="F1903" s="19" t="str">
        <f aca="false">IF($B1903="","",IFERROR(VLOOKUP($B1903,الموظفين!$A$2:$J$501,6,FALSE()),""))</f>
        <v/>
      </c>
      <c r="G1903" s="19" t="str">
        <f aca="false">IF($B1903="","",IFERROR(VLOOKUP($B1903,الموظفين!$A$2:$J$501,7,FALSE()),""))</f>
        <v/>
      </c>
      <c r="H1903" s="20"/>
      <c r="I1903" s="20"/>
      <c r="J1903" s="21" t="str">
        <f aca="false">IF(OR(H1903="",I1903=""),"",ROUND(MOD(I1903-H1903,1)*24,2))</f>
        <v/>
      </c>
      <c r="K1903" s="22" t="str">
        <f aca="false">IF(OR(H1903="",F1903=""),"",IF(ROUND(MAX(0,MOD(H1903-F1903+0.5,1)-0.5)*1440,0)&gt;IFERROR(VLOOKUP(E1903,الورديات!$A$2:$E$21,5,FALSE()),0),ROUND(MAX(0,MOD(H1903-F1903+0.5,1)-0.5)*1440,0),0))</f>
        <v/>
      </c>
      <c r="L1903" s="22" t="str">
        <f aca="false">IF(OR(I1903="",G1903=""),"",ROUND(MAX(0,MOD(G1903-I1903+0.5,1)-0.5)*1440,0))</f>
        <v/>
      </c>
      <c r="M1903" s="22" t="str">
        <f aca="false">IF(OR(I1903="",G1903=""),"",IF(ROUND(MAX(0,MOD(I1903-G1903+0.5,1)-0.5)*1440,0)&gt;=الإعدادات!$B$8,ROUND(MAX(0,MOD(I1903-G1903+0.5,1)-0.5)*1440,0),0))</f>
        <v/>
      </c>
      <c r="N1903" s="18" t="str">
        <f aca="false">IF(OR(A1903="",B1903=""),"",IF(COUNTIFS(الإجازات!$A$2:$A$1001,B1903,الإجازات!$D$2:$D$1001,"&lt;="&amp;A1903,الإجازات!$E$2:$E$1001,"&gt;="&amp;A1903,الإجازات!$G$2:$G$1001,"مقبولة")=0,"",LOOKUP(2,1/((الإجازات!$A$2:$A$1001=B1903)*(الإجازات!$D$2:$D$1001&lt;=A1903)*(الإجازات!$E$2:$E$1001&gt;=A1903)*(الإجازات!$G$2:$G$1001="مقبولة")),الإجازات!$C$2:$C$1001)))</f>
        <v/>
      </c>
      <c r="O1903" s="17"/>
      <c r="P1903" s="23" t="str">
        <f aca="false">IF(B1903="","",IF(ISNA(MATCH(B1903,الموظفين!$A$2:$A$501,0)),"⚠ كود غير موجود",IF(O1903&lt;&gt;"",O1903,IF(N1903&lt;&gt;"",N1903,IF(H1903="",IF(AND(A1903&lt;&gt;"",WEEKDAY(A1903)=الإعدادات!$B$11),"راحة أسبوعية","غائب"),IF(I1903="","بدون انصراف",IF(N(K1903)&gt;0,"متأخر","حاضر")))))))</f>
        <v/>
      </c>
      <c r="Q1903" s="24" t="str">
        <f aca="false">IF(B1903="","",IF(OR(P1903="غائب",P1903="غياب",P1903="إجازة بدون راتب"),IFERROR(VLOOKUP(B1903,الموظفين!$A$2:$J$501,8,FALSE()),0),0))</f>
        <v/>
      </c>
      <c r="R1903" s="24" t="str">
        <f aca="false">IF(B1903="","",ROUND((N(K1903)+N(L1903))/60*IFERROR(VLOOKUP(B1903,الموظفين!$A$2:$J$501,8,FALSE()),0)/الإعدادات!$B$6*الإعدادات!$B$9,2))</f>
        <v/>
      </c>
      <c r="S1903" s="24" t="str">
        <f aca="false">IF(OR(B1903="",M1903=""),"",ROUND(M1903/60*IFERROR(VLOOKUP(B1903,الموظفين!$A$2:$J$501,9,FALSE()),0),2))</f>
        <v/>
      </c>
      <c r="T1903" s="17"/>
      <c r="U1903" s="23" t="str">
        <f aca="false">IF(OR(A1903="",B1903=""),"",A1903&amp;"|"&amp;B1903)</f>
        <v/>
      </c>
    </row>
    <row r="1904" customFormat="false" ht="15" hidden="false" customHeight="false" outlineLevel="0" collapsed="false">
      <c r="A1904" s="16"/>
      <c r="B1904" s="17"/>
      <c r="C1904" s="18" t="str">
        <f aca="false">IF($B1904="","",IFERROR(VLOOKUP($B1904,الموظفين!$A$2:$J$501,2,FALSE())&amp;"","⚠ كود غير موجود"))</f>
        <v/>
      </c>
      <c r="D1904" s="18" t="str">
        <f aca="false">IF($B1904="","",IFERROR(VLOOKUP($B1904,الموظفين!$A$2:$J$501,3,FALSE())&amp;"",""))</f>
        <v/>
      </c>
      <c r="E1904" s="18" t="str">
        <f aca="false">IF($B1904="","",IFERROR(VLOOKUP($B1904,الموظفين!$A$2:$J$501,5,FALSE())&amp;"",""))</f>
        <v/>
      </c>
      <c r="F1904" s="19" t="str">
        <f aca="false">IF($B1904="","",IFERROR(VLOOKUP($B1904,الموظفين!$A$2:$J$501,6,FALSE()),""))</f>
        <v/>
      </c>
      <c r="G1904" s="19" t="str">
        <f aca="false">IF($B1904="","",IFERROR(VLOOKUP($B1904,الموظفين!$A$2:$J$501,7,FALSE()),""))</f>
        <v/>
      </c>
      <c r="H1904" s="20"/>
      <c r="I1904" s="20"/>
      <c r="J1904" s="21" t="str">
        <f aca="false">IF(OR(H1904="",I1904=""),"",ROUND(MOD(I1904-H1904,1)*24,2))</f>
        <v/>
      </c>
      <c r="K1904" s="22" t="str">
        <f aca="false">IF(OR(H1904="",F1904=""),"",IF(ROUND(MAX(0,MOD(H1904-F1904+0.5,1)-0.5)*1440,0)&gt;IFERROR(VLOOKUP(E1904,الورديات!$A$2:$E$21,5,FALSE()),0),ROUND(MAX(0,MOD(H1904-F1904+0.5,1)-0.5)*1440,0),0))</f>
        <v/>
      </c>
      <c r="L1904" s="22" t="str">
        <f aca="false">IF(OR(I1904="",G1904=""),"",ROUND(MAX(0,MOD(G1904-I1904+0.5,1)-0.5)*1440,0))</f>
        <v/>
      </c>
      <c r="M1904" s="22" t="str">
        <f aca="false">IF(OR(I1904="",G1904=""),"",IF(ROUND(MAX(0,MOD(I1904-G1904+0.5,1)-0.5)*1440,0)&gt;=الإعدادات!$B$8,ROUND(MAX(0,MOD(I1904-G1904+0.5,1)-0.5)*1440,0),0))</f>
        <v/>
      </c>
      <c r="N1904" s="18" t="str">
        <f aca="false">IF(OR(A1904="",B1904=""),"",IF(COUNTIFS(الإجازات!$A$2:$A$1001,B1904,الإجازات!$D$2:$D$1001,"&lt;="&amp;A1904,الإجازات!$E$2:$E$1001,"&gt;="&amp;A1904,الإجازات!$G$2:$G$1001,"مقبولة")=0,"",LOOKUP(2,1/((الإجازات!$A$2:$A$1001=B1904)*(الإجازات!$D$2:$D$1001&lt;=A1904)*(الإجازات!$E$2:$E$1001&gt;=A1904)*(الإجازات!$G$2:$G$1001="مقبولة")),الإجازات!$C$2:$C$1001)))</f>
        <v/>
      </c>
      <c r="O1904" s="17"/>
      <c r="P1904" s="23" t="str">
        <f aca="false">IF(B1904="","",IF(ISNA(MATCH(B1904,الموظفين!$A$2:$A$501,0)),"⚠ كود غير موجود",IF(O1904&lt;&gt;"",O1904,IF(N1904&lt;&gt;"",N1904,IF(H1904="",IF(AND(A1904&lt;&gt;"",WEEKDAY(A1904)=الإعدادات!$B$11),"راحة أسبوعية","غائب"),IF(I1904="","بدون انصراف",IF(N(K1904)&gt;0,"متأخر","حاضر")))))))</f>
        <v/>
      </c>
      <c r="Q1904" s="24" t="str">
        <f aca="false">IF(B1904="","",IF(OR(P1904="غائب",P1904="غياب",P1904="إجازة بدون راتب"),IFERROR(VLOOKUP(B1904,الموظفين!$A$2:$J$501,8,FALSE()),0),0))</f>
        <v/>
      </c>
      <c r="R1904" s="24" t="str">
        <f aca="false">IF(B1904="","",ROUND((N(K1904)+N(L1904))/60*IFERROR(VLOOKUP(B1904,الموظفين!$A$2:$J$501,8,FALSE()),0)/الإعدادات!$B$6*الإعدادات!$B$9,2))</f>
        <v/>
      </c>
      <c r="S1904" s="24" t="str">
        <f aca="false">IF(OR(B1904="",M1904=""),"",ROUND(M1904/60*IFERROR(VLOOKUP(B1904,الموظفين!$A$2:$J$501,9,FALSE()),0),2))</f>
        <v/>
      </c>
      <c r="T1904" s="17"/>
      <c r="U1904" s="23" t="str">
        <f aca="false">IF(OR(A1904="",B1904=""),"",A1904&amp;"|"&amp;B1904)</f>
        <v/>
      </c>
    </row>
    <row r="1905" customFormat="false" ht="15" hidden="false" customHeight="false" outlineLevel="0" collapsed="false">
      <c r="A1905" s="16"/>
      <c r="B1905" s="17"/>
      <c r="C1905" s="18" t="str">
        <f aca="false">IF($B1905="","",IFERROR(VLOOKUP($B1905,الموظفين!$A$2:$J$501,2,FALSE())&amp;"","⚠ كود غير موجود"))</f>
        <v/>
      </c>
      <c r="D1905" s="18" t="str">
        <f aca="false">IF($B1905="","",IFERROR(VLOOKUP($B1905,الموظفين!$A$2:$J$501,3,FALSE())&amp;"",""))</f>
        <v/>
      </c>
      <c r="E1905" s="18" t="str">
        <f aca="false">IF($B1905="","",IFERROR(VLOOKUP($B1905,الموظفين!$A$2:$J$501,5,FALSE())&amp;"",""))</f>
        <v/>
      </c>
      <c r="F1905" s="19" t="str">
        <f aca="false">IF($B1905="","",IFERROR(VLOOKUP($B1905,الموظفين!$A$2:$J$501,6,FALSE()),""))</f>
        <v/>
      </c>
      <c r="G1905" s="19" t="str">
        <f aca="false">IF($B1905="","",IFERROR(VLOOKUP($B1905,الموظفين!$A$2:$J$501,7,FALSE()),""))</f>
        <v/>
      </c>
      <c r="H1905" s="20"/>
      <c r="I1905" s="20"/>
      <c r="J1905" s="21" t="str">
        <f aca="false">IF(OR(H1905="",I1905=""),"",ROUND(MOD(I1905-H1905,1)*24,2))</f>
        <v/>
      </c>
      <c r="K1905" s="22" t="str">
        <f aca="false">IF(OR(H1905="",F1905=""),"",IF(ROUND(MAX(0,MOD(H1905-F1905+0.5,1)-0.5)*1440,0)&gt;IFERROR(VLOOKUP(E1905,الورديات!$A$2:$E$21,5,FALSE()),0),ROUND(MAX(0,MOD(H1905-F1905+0.5,1)-0.5)*1440,0),0))</f>
        <v/>
      </c>
      <c r="L1905" s="22" t="str">
        <f aca="false">IF(OR(I1905="",G1905=""),"",ROUND(MAX(0,MOD(G1905-I1905+0.5,1)-0.5)*1440,0))</f>
        <v/>
      </c>
      <c r="M1905" s="22" t="str">
        <f aca="false">IF(OR(I1905="",G1905=""),"",IF(ROUND(MAX(0,MOD(I1905-G1905+0.5,1)-0.5)*1440,0)&gt;=الإعدادات!$B$8,ROUND(MAX(0,MOD(I1905-G1905+0.5,1)-0.5)*1440,0),0))</f>
        <v/>
      </c>
      <c r="N1905" s="18" t="str">
        <f aca="false">IF(OR(A1905="",B1905=""),"",IF(COUNTIFS(الإجازات!$A$2:$A$1001,B1905,الإجازات!$D$2:$D$1001,"&lt;="&amp;A1905,الإجازات!$E$2:$E$1001,"&gt;="&amp;A1905,الإجازات!$G$2:$G$1001,"مقبولة")=0,"",LOOKUP(2,1/((الإجازات!$A$2:$A$1001=B1905)*(الإجازات!$D$2:$D$1001&lt;=A1905)*(الإجازات!$E$2:$E$1001&gt;=A1905)*(الإجازات!$G$2:$G$1001="مقبولة")),الإجازات!$C$2:$C$1001)))</f>
        <v/>
      </c>
      <c r="O1905" s="17"/>
      <c r="P1905" s="23" t="str">
        <f aca="false">IF(B1905="","",IF(ISNA(MATCH(B1905,الموظفين!$A$2:$A$501,0)),"⚠ كود غير موجود",IF(O1905&lt;&gt;"",O1905,IF(N1905&lt;&gt;"",N1905,IF(H1905="",IF(AND(A1905&lt;&gt;"",WEEKDAY(A1905)=الإعدادات!$B$11),"راحة أسبوعية","غائب"),IF(I1905="","بدون انصراف",IF(N(K1905)&gt;0,"متأخر","حاضر")))))))</f>
        <v/>
      </c>
      <c r="Q1905" s="24" t="str">
        <f aca="false">IF(B1905="","",IF(OR(P1905="غائب",P1905="غياب",P1905="إجازة بدون راتب"),IFERROR(VLOOKUP(B1905,الموظفين!$A$2:$J$501,8,FALSE()),0),0))</f>
        <v/>
      </c>
      <c r="R1905" s="24" t="str">
        <f aca="false">IF(B1905="","",ROUND((N(K1905)+N(L1905))/60*IFERROR(VLOOKUP(B1905,الموظفين!$A$2:$J$501,8,FALSE()),0)/الإعدادات!$B$6*الإعدادات!$B$9,2))</f>
        <v/>
      </c>
      <c r="S1905" s="24" t="str">
        <f aca="false">IF(OR(B1905="",M1905=""),"",ROUND(M1905/60*IFERROR(VLOOKUP(B1905,الموظفين!$A$2:$J$501,9,FALSE()),0),2))</f>
        <v/>
      </c>
      <c r="T1905" s="17"/>
      <c r="U1905" s="23" t="str">
        <f aca="false">IF(OR(A1905="",B1905=""),"",A1905&amp;"|"&amp;B1905)</f>
        <v/>
      </c>
    </row>
    <row r="1906" customFormat="false" ht="15" hidden="false" customHeight="false" outlineLevel="0" collapsed="false">
      <c r="A1906" s="16"/>
      <c r="B1906" s="17"/>
      <c r="C1906" s="18" t="str">
        <f aca="false">IF($B1906="","",IFERROR(VLOOKUP($B1906,الموظفين!$A$2:$J$501,2,FALSE())&amp;"","⚠ كود غير موجود"))</f>
        <v/>
      </c>
      <c r="D1906" s="18" t="str">
        <f aca="false">IF($B1906="","",IFERROR(VLOOKUP($B1906,الموظفين!$A$2:$J$501,3,FALSE())&amp;"",""))</f>
        <v/>
      </c>
      <c r="E1906" s="18" t="str">
        <f aca="false">IF($B1906="","",IFERROR(VLOOKUP($B1906,الموظفين!$A$2:$J$501,5,FALSE())&amp;"",""))</f>
        <v/>
      </c>
      <c r="F1906" s="19" t="str">
        <f aca="false">IF($B1906="","",IFERROR(VLOOKUP($B1906,الموظفين!$A$2:$J$501,6,FALSE()),""))</f>
        <v/>
      </c>
      <c r="G1906" s="19" t="str">
        <f aca="false">IF($B1906="","",IFERROR(VLOOKUP($B1906,الموظفين!$A$2:$J$501,7,FALSE()),""))</f>
        <v/>
      </c>
      <c r="H1906" s="20"/>
      <c r="I1906" s="20"/>
      <c r="J1906" s="21" t="str">
        <f aca="false">IF(OR(H1906="",I1906=""),"",ROUND(MOD(I1906-H1906,1)*24,2))</f>
        <v/>
      </c>
      <c r="K1906" s="22" t="str">
        <f aca="false">IF(OR(H1906="",F1906=""),"",IF(ROUND(MAX(0,MOD(H1906-F1906+0.5,1)-0.5)*1440,0)&gt;IFERROR(VLOOKUP(E1906,الورديات!$A$2:$E$21,5,FALSE()),0),ROUND(MAX(0,MOD(H1906-F1906+0.5,1)-0.5)*1440,0),0))</f>
        <v/>
      </c>
      <c r="L1906" s="22" t="str">
        <f aca="false">IF(OR(I1906="",G1906=""),"",ROUND(MAX(0,MOD(G1906-I1906+0.5,1)-0.5)*1440,0))</f>
        <v/>
      </c>
      <c r="M1906" s="22" t="str">
        <f aca="false">IF(OR(I1906="",G1906=""),"",IF(ROUND(MAX(0,MOD(I1906-G1906+0.5,1)-0.5)*1440,0)&gt;=الإعدادات!$B$8,ROUND(MAX(0,MOD(I1906-G1906+0.5,1)-0.5)*1440,0),0))</f>
        <v/>
      </c>
      <c r="N1906" s="18" t="str">
        <f aca="false">IF(OR(A1906="",B1906=""),"",IF(COUNTIFS(الإجازات!$A$2:$A$1001,B1906,الإجازات!$D$2:$D$1001,"&lt;="&amp;A1906,الإجازات!$E$2:$E$1001,"&gt;="&amp;A1906,الإجازات!$G$2:$G$1001,"مقبولة")=0,"",LOOKUP(2,1/((الإجازات!$A$2:$A$1001=B1906)*(الإجازات!$D$2:$D$1001&lt;=A1906)*(الإجازات!$E$2:$E$1001&gt;=A1906)*(الإجازات!$G$2:$G$1001="مقبولة")),الإجازات!$C$2:$C$1001)))</f>
        <v/>
      </c>
      <c r="O1906" s="17"/>
      <c r="P1906" s="23" t="str">
        <f aca="false">IF(B1906="","",IF(ISNA(MATCH(B1906,الموظفين!$A$2:$A$501,0)),"⚠ كود غير موجود",IF(O1906&lt;&gt;"",O1906,IF(N1906&lt;&gt;"",N1906,IF(H1906="",IF(AND(A1906&lt;&gt;"",WEEKDAY(A1906)=الإعدادات!$B$11),"راحة أسبوعية","غائب"),IF(I1906="","بدون انصراف",IF(N(K1906)&gt;0,"متأخر","حاضر")))))))</f>
        <v/>
      </c>
      <c r="Q1906" s="24" t="str">
        <f aca="false">IF(B1906="","",IF(OR(P1906="غائب",P1906="غياب",P1906="إجازة بدون راتب"),IFERROR(VLOOKUP(B1906,الموظفين!$A$2:$J$501,8,FALSE()),0),0))</f>
        <v/>
      </c>
      <c r="R1906" s="24" t="str">
        <f aca="false">IF(B1906="","",ROUND((N(K1906)+N(L1906))/60*IFERROR(VLOOKUP(B1906,الموظفين!$A$2:$J$501,8,FALSE()),0)/الإعدادات!$B$6*الإعدادات!$B$9,2))</f>
        <v/>
      </c>
      <c r="S1906" s="24" t="str">
        <f aca="false">IF(OR(B1906="",M1906=""),"",ROUND(M1906/60*IFERROR(VLOOKUP(B1906,الموظفين!$A$2:$J$501,9,FALSE()),0),2))</f>
        <v/>
      </c>
      <c r="T1906" s="17"/>
      <c r="U1906" s="23" t="str">
        <f aca="false">IF(OR(A1906="",B1906=""),"",A1906&amp;"|"&amp;B1906)</f>
        <v/>
      </c>
    </row>
    <row r="1907" customFormat="false" ht="15" hidden="false" customHeight="false" outlineLevel="0" collapsed="false">
      <c r="A1907" s="16"/>
      <c r="B1907" s="17"/>
      <c r="C1907" s="18" t="str">
        <f aca="false">IF($B1907="","",IFERROR(VLOOKUP($B1907,الموظفين!$A$2:$J$501,2,FALSE())&amp;"","⚠ كود غير موجود"))</f>
        <v/>
      </c>
      <c r="D1907" s="18" t="str">
        <f aca="false">IF($B1907="","",IFERROR(VLOOKUP($B1907,الموظفين!$A$2:$J$501,3,FALSE())&amp;"",""))</f>
        <v/>
      </c>
      <c r="E1907" s="18" t="str">
        <f aca="false">IF($B1907="","",IFERROR(VLOOKUP($B1907,الموظفين!$A$2:$J$501,5,FALSE())&amp;"",""))</f>
        <v/>
      </c>
      <c r="F1907" s="19" t="str">
        <f aca="false">IF($B1907="","",IFERROR(VLOOKUP($B1907,الموظفين!$A$2:$J$501,6,FALSE()),""))</f>
        <v/>
      </c>
      <c r="G1907" s="19" t="str">
        <f aca="false">IF($B1907="","",IFERROR(VLOOKUP($B1907,الموظفين!$A$2:$J$501,7,FALSE()),""))</f>
        <v/>
      </c>
      <c r="H1907" s="20"/>
      <c r="I1907" s="20"/>
      <c r="J1907" s="21" t="str">
        <f aca="false">IF(OR(H1907="",I1907=""),"",ROUND(MOD(I1907-H1907,1)*24,2))</f>
        <v/>
      </c>
      <c r="K1907" s="22" t="str">
        <f aca="false">IF(OR(H1907="",F1907=""),"",IF(ROUND(MAX(0,MOD(H1907-F1907+0.5,1)-0.5)*1440,0)&gt;IFERROR(VLOOKUP(E1907,الورديات!$A$2:$E$21,5,FALSE()),0),ROUND(MAX(0,MOD(H1907-F1907+0.5,1)-0.5)*1440,0),0))</f>
        <v/>
      </c>
      <c r="L1907" s="22" t="str">
        <f aca="false">IF(OR(I1907="",G1907=""),"",ROUND(MAX(0,MOD(G1907-I1907+0.5,1)-0.5)*1440,0))</f>
        <v/>
      </c>
      <c r="M1907" s="22" t="str">
        <f aca="false">IF(OR(I1907="",G1907=""),"",IF(ROUND(MAX(0,MOD(I1907-G1907+0.5,1)-0.5)*1440,0)&gt;=الإعدادات!$B$8,ROUND(MAX(0,MOD(I1907-G1907+0.5,1)-0.5)*1440,0),0))</f>
        <v/>
      </c>
      <c r="N1907" s="18" t="str">
        <f aca="false">IF(OR(A1907="",B1907=""),"",IF(COUNTIFS(الإجازات!$A$2:$A$1001,B1907,الإجازات!$D$2:$D$1001,"&lt;="&amp;A1907,الإجازات!$E$2:$E$1001,"&gt;="&amp;A1907,الإجازات!$G$2:$G$1001,"مقبولة")=0,"",LOOKUP(2,1/((الإجازات!$A$2:$A$1001=B1907)*(الإجازات!$D$2:$D$1001&lt;=A1907)*(الإجازات!$E$2:$E$1001&gt;=A1907)*(الإجازات!$G$2:$G$1001="مقبولة")),الإجازات!$C$2:$C$1001)))</f>
        <v/>
      </c>
      <c r="O1907" s="17"/>
      <c r="P1907" s="23" t="str">
        <f aca="false">IF(B1907="","",IF(ISNA(MATCH(B1907,الموظفين!$A$2:$A$501,0)),"⚠ كود غير موجود",IF(O1907&lt;&gt;"",O1907,IF(N1907&lt;&gt;"",N1907,IF(H1907="",IF(AND(A1907&lt;&gt;"",WEEKDAY(A1907)=الإعدادات!$B$11),"راحة أسبوعية","غائب"),IF(I1907="","بدون انصراف",IF(N(K1907)&gt;0,"متأخر","حاضر")))))))</f>
        <v/>
      </c>
      <c r="Q1907" s="24" t="str">
        <f aca="false">IF(B1907="","",IF(OR(P1907="غائب",P1907="غياب",P1907="إجازة بدون راتب"),IFERROR(VLOOKUP(B1907,الموظفين!$A$2:$J$501,8,FALSE()),0),0))</f>
        <v/>
      </c>
      <c r="R1907" s="24" t="str">
        <f aca="false">IF(B1907="","",ROUND((N(K1907)+N(L1907))/60*IFERROR(VLOOKUP(B1907,الموظفين!$A$2:$J$501,8,FALSE()),0)/الإعدادات!$B$6*الإعدادات!$B$9,2))</f>
        <v/>
      </c>
      <c r="S1907" s="24" t="str">
        <f aca="false">IF(OR(B1907="",M1907=""),"",ROUND(M1907/60*IFERROR(VLOOKUP(B1907,الموظفين!$A$2:$J$501,9,FALSE()),0),2))</f>
        <v/>
      </c>
      <c r="T1907" s="17"/>
      <c r="U1907" s="23" t="str">
        <f aca="false">IF(OR(A1907="",B1907=""),"",A1907&amp;"|"&amp;B1907)</f>
        <v/>
      </c>
    </row>
    <row r="1908" customFormat="false" ht="15" hidden="false" customHeight="false" outlineLevel="0" collapsed="false">
      <c r="A1908" s="16"/>
      <c r="B1908" s="17"/>
      <c r="C1908" s="18" t="str">
        <f aca="false">IF($B1908="","",IFERROR(VLOOKUP($B1908,الموظفين!$A$2:$J$501,2,FALSE())&amp;"","⚠ كود غير موجود"))</f>
        <v/>
      </c>
      <c r="D1908" s="18" t="str">
        <f aca="false">IF($B1908="","",IFERROR(VLOOKUP($B1908,الموظفين!$A$2:$J$501,3,FALSE())&amp;"",""))</f>
        <v/>
      </c>
      <c r="E1908" s="18" t="str">
        <f aca="false">IF($B1908="","",IFERROR(VLOOKUP($B1908,الموظفين!$A$2:$J$501,5,FALSE())&amp;"",""))</f>
        <v/>
      </c>
      <c r="F1908" s="19" t="str">
        <f aca="false">IF($B1908="","",IFERROR(VLOOKUP($B1908,الموظفين!$A$2:$J$501,6,FALSE()),""))</f>
        <v/>
      </c>
      <c r="G1908" s="19" t="str">
        <f aca="false">IF($B1908="","",IFERROR(VLOOKUP($B1908,الموظفين!$A$2:$J$501,7,FALSE()),""))</f>
        <v/>
      </c>
      <c r="H1908" s="20"/>
      <c r="I1908" s="20"/>
      <c r="J1908" s="21" t="str">
        <f aca="false">IF(OR(H1908="",I1908=""),"",ROUND(MOD(I1908-H1908,1)*24,2))</f>
        <v/>
      </c>
      <c r="K1908" s="22" t="str">
        <f aca="false">IF(OR(H1908="",F1908=""),"",IF(ROUND(MAX(0,MOD(H1908-F1908+0.5,1)-0.5)*1440,0)&gt;IFERROR(VLOOKUP(E1908,الورديات!$A$2:$E$21,5,FALSE()),0),ROUND(MAX(0,MOD(H1908-F1908+0.5,1)-0.5)*1440,0),0))</f>
        <v/>
      </c>
      <c r="L1908" s="22" t="str">
        <f aca="false">IF(OR(I1908="",G1908=""),"",ROUND(MAX(0,MOD(G1908-I1908+0.5,1)-0.5)*1440,0))</f>
        <v/>
      </c>
      <c r="M1908" s="22" t="str">
        <f aca="false">IF(OR(I1908="",G1908=""),"",IF(ROUND(MAX(0,MOD(I1908-G1908+0.5,1)-0.5)*1440,0)&gt;=الإعدادات!$B$8,ROUND(MAX(0,MOD(I1908-G1908+0.5,1)-0.5)*1440,0),0))</f>
        <v/>
      </c>
      <c r="N1908" s="18" t="str">
        <f aca="false">IF(OR(A1908="",B1908=""),"",IF(COUNTIFS(الإجازات!$A$2:$A$1001,B1908,الإجازات!$D$2:$D$1001,"&lt;="&amp;A1908,الإجازات!$E$2:$E$1001,"&gt;="&amp;A1908,الإجازات!$G$2:$G$1001,"مقبولة")=0,"",LOOKUP(2,1/((الإجازات!$A$2:$A$1001=B1908)*(الإجازات!$D$2:$D$1001&lt;=A1908)*(الإجازات!$E$2:$E$1001&gt;=A1908)*(الإجازات!$G$2:$G$1001="مقبولة")),الإجازات!$C$2:$C$1001)))</f>
        <v/>
      </c>
      <c r="O1908" s="17"/>
      <c r="P1908" s="23" t="str">
        <f aca="false">IF(B1908="","",IF(ISNA(MATCH(B1908,الموظفين!$A$2:$A$501,0)),"⚠ كود غير موجود",IF(O1908&lt;&gt;"",O1908,IF(N1908&lt;&gt;"",N1908,IF(H1908="",IF(AND(A1908&lt;&gt;"",WEEKDAY(A1908)=الإعدادات!$B$11),"راحة أسبوعية","غائب"),IF(I1908="","بدون انصراف",IF(N(K1908)&gt;0,"متأخر","حاضر")))))))</f>
        <v/>
      </c>
      <c r="Q1908" s="24" t="str">
        <f aca="false">IF(B1908="","",IF(OR(P1908="غائب",P1908="غياب",P1908="إجازة بدون راتب"),IFERROR(VLOOKUP(B1908,الموظفين!$A$2:$J$501,8,FALSE()),0),0))</f>
        <v/>
      </c>
      <c r="R1908" s="24" t="str">
        <f aca="false">IF(B1908="","",ROUND((N(K1908)+N(L1908))/60*IFERROR(VLOOKUP(B1908,الموظفين!$A$2:$J$501,8,FALSE()),0)/الإعدادات!$B$6*الإعدادات!$B$9,2))</f>
        <v/>
      </c>
      <c r="S1908" s="24" t="str">
        <f aca="false">IF(OR(B1908="",M1908=""),"",ROUND(M1908/60*IFERROR(VLOOKUP(B1908,الموظفين!$A$2:$J$501,9,FALSE()),0),2))</f>
        <v/>
      </c>
      <c r="T1908" s="17"/>
      <c r="U1908" s="23" t="str">
        <f aca="false">IF(OR(A1908="",B1908=""),"",A1908&amp;"|"&amp;B1908)</f>
        <v/>
      </c>
    </row>
    <row r="1909" customFormat="false" ht="15" hidden="false" customHeight="false" outlineLevel="0" collapsed="false">
      <c r="A1909" s="16"/>
      <c r="B1909" s="17"/>
      <c r="C1909" s="18" t="str">
        <f aca="false">IF($B1909="","",IFERROR(VLOOKUP($B1909,الموظفين!$A$2:$J$501,2,FALSE())&amp;"","⚠ كود غير موجود"))</f>
        <v/>
      </c>
      <c r="D1909" s="18" t="str">
        <f aca="false">IF($B1909="","",IFERROR(VLOOKUP($B1909,الموظفين!$A$2:$J$501,3,FALSE())&amp;"",""))</f>
        <v/>
      </c>
      <c r="E1909" s="18" t="str">
        <f aca="false">IF($B1909="","",IFERROR(VLOOKUP($B1909,الموظفين!$A$2:$J$501,5,FALSE())&amp;"",""))</f>
        <v/>
      </c>
      <c r="F1909" s="19" t="str">
        <f aca="false">IF($B1909="","",IFERROR(VLOOKUP($B1909,الموظفين!$A$2:$J$501,6,FALSE()),""))</f>
        <v/>
      </c>
      <c r="G1909" s="19" t="str">
        <f aca="false">IF($B1909="","",IFERROR(VLOOKUP($B1909,الموظفين!$A$2:$J$501,7,FALSE()),""))</f>
        <v/>
      </c>
      <c r="H1909" s="20"/>
      <c r="I1909" s="20"/>
      <c r="J1909" s="21" t="str">
        <f aca="false">IF(OR(H1909="",I1909=""),"",ROUND(MOD(I1909-H1909,1)*24,2))</f>
        <v/>
      </c>
      <c r="K1909" s="22" t="str">
        <f aca="false">IF(OR(H1909="",F1909=""),"",IF(ROUND(MAX(0,MOD(H1909-F1909+0.5,1)-0.5)*1440,0)&gt;IFERROR(VLOOKUP(E1909,الورديات!$A$2:$E$21,5,FALSE()),0),ROUND(MAX(0,MOD(H1909-F1909+0.5,1)-0.5)*1440,0),0))</f>
        <v/>
      </c>
      <c r="L1909" s="22" t="str">
        <f aca="false">IF(OR(I1909="",G1909=""),"",ROUND(MAX(0,MOD(G1909-I1909+0.5,1)-0.5)*1440,0))</f>
        <v/>
      </c>
      <c r="M1909" s="22" t="str">
        <f aca="false">IF(OR(I1909="",G1909=""),"",IF(ROUND(MAX(0,MOD(I1909-G1909+0.5,1)-0.5)*1440,0)&gt;=الإعدادات!$B$8,ROUND(MAX(0,MOD(I1909-G1909+0.5,1)-0.5)*1440,0),0))</f>
        <v/>
      </c>
      <c r="N1909" s="18" t="str">
        <f aca="false">IF(OR(A1909="",B1909=""),"",IF(COUNTIFS(الإجازات!$A$2:$A$1001,B1909,الإجازات!$D$2:$D$1001,"&lt;="&amp;A1909,الإجازات!$E$2:$E$1001,"&gt;="&amp;A1909,الإجازات!$G$2:$G$1001,"مقبولة")=0,"",LOOKUP(2,1/((الإجازات!$A$2:$A$1001=B1909)*(الإجازات!$D$2:$D$1001&lt;=A1909)*(الإجازات!$E$2:$E$1001&gt;=A1909)*(الإجازات!$G$2:$G$1001="مقبولة")),الإجازات!$C$2:$C$1001)))</f>
        <v/>
      </c>
      <c r="O1909" s="17"/>
      <c r="P1909" s="23" t="str">
        <f aca="false">IF(B1909="","",IF(ISNA(MATCH(B1909,الموظفين!$A$2:$A$501,0)),"⚠ كود غير موجود",IF(O1909&lt;&gt;"",O1909,IF(N1909&lt;&gt;"",N1909,IF(H1909="",IF(AND(A1909&lt;&gt;"",WEEKDAY(A1909)=الإعدادات!$B$11),"راحة أسبوعية","غائب"),IF(I1909="","بدون انصراف",IF(N(K1909)&gt;0,"متأخر","حاضر")))))))</f>
        <v/>
      </c>
      <c r="Q1909" s="24" t="str">
        <f aca="false">IF(B1909="","",IF(OR(P1909="غائب",P1909="غياب",P1909="إجازة بدون راتب"),IFERROR(VLOOKUP(B1909,الموظفين!$A$2:$J$501,8,FALSE()),0),0))</f>
        <v/>
      </c>
      <c r="R1909" s="24" t="str">
        <f aca="false">IF(B1909="","",ROUND((N(K1909)+N(L1909))/60*IFERROR(VLOOKUP(B1909,الموظفين!$A$2:$J$501,8,FALSE()),0)/الإعدادات!$B$6*الإعدادات!$B$9,2))</f>
        <v/>
      </c>
      <c r="S1909" s="24" t="str">
        <f aca="false">IF(OR(B1909="",M1909=""),"",ROUND(M1909/60*IFERROR(VLOOKUP(B1909,الموظفين!$A$2:$J$501,9,FALSE()),0),2))</f>
        <v/>
      </c>
      <c r="T1909" s="17"/>
      <c r="U1909" s="23" t="str">
        <f aca="false">IF(OR(A1909="",B1909=""),"",A1909&amp;"|"&amp;B1909)</f>
        <v/>
      </c>
    </row>
    <row r="1910" customFormat="false" ht="15" hidden="false" customHeight="false" outlineLevel="0" collapsed="false">
      <c r="A1910" s="16"/>
      <c r="B1910" s="17"/>
      <c r="C1910" s="18" t="str">
        <f aca="false">IF($B1910="","",IFERROR(VLOOKUP($B1910,الموظفين!$A$2:$J$501,2,FALSE())&amp;"","⚠ كود غير موجود"))</f>
        <v/>
      </c>
      <c r="D1910" s="18" t="str">
        <f aca="false">IF($B1910="","",IFERROR(VLOOKUP($B1910,الموظفين!$A$2:$J$501,3,FALSE())&amp;"",""))</f>
        <v/>
      </c>
      <c r="E1910" s="18" t="str">
        <f aca="false">IF($B1910="","",IFERROR(VLOOKUP($B1910,الموظفين!$A$2:$J$501,5,FALSE())&amp;"",""))</f>
        <v/>
      </c>
      <c r="F1910" s="19" t="str">
        <f aca="false">IF($B1910="","",IFERROR(VLOOKUP($B1910,الموظفين!$A$2:$J$501,6,FALSE()),""))</f>
        <v/>
      </c>
      <c r="G1910" s="19" t="str">
        <f aca="false">IF($B1910="","",IFERROR(VLOOKUP($B1910,الموظفين!$A$2:$J$501,7,FALSE()),""))</f>
        <v/>
      </c>
      <c r="H1910" s="20"/>
      <c r="I1910" s="20"/>
      <c r="J1910" s="21" t="str">
        <f aca="false">IF(OR(H1910="",I1910=""),"",ROUND(MOD(I1910-H1910,1)*24,2))</f>
        <v/>
      </c>
      <c r="K1910" s="22" t="str">
        <f aca="false">IF(OR(H1910="",F1910=""),"",IF(ROUND(MAX(0,MOD(H1910-F1910+0.5,1)-0.5)*1440,0)&gt;IFERROR(VLOOKUP(E1910,الورديات!$A$2:$E$21,5,FALSE()),0),ROUND(MAX(0,MOD(H1910-F1910+0.5,1)-0.5)*1440,0),0))</f>
        <v/>
      </c>
      <c r="L1910" s="22" t="str">
        <f aca="false">IF(OR(I1910="",G1910=""),"",ROUND(MAX(0,MOD(G1910-I1910+0.5,1)-0.5)*1440,0))</f>
        <v/>
      </c>
      <c r="M1910" s="22" t="str">
        <f aca="false">IF(OR(I1910="",G1910=""),"",IF(ROUND(MAX(0,MOD(I1910-G1910+0.5,1)-0.5)*1440,0)&gt;=الإعدادات!$B$8,ROUND(MAX(0,MOD(I1910-G1910+0.5,1)-0.5)*1440,0),0))</f>
        <v/>
      </c>
      <c r="N1910" s="18" t="str">
        <f aca="false">IF(OR(A1910="",B1910=""),"",IF(COUNTIFS(الإجازات!$A$2:$A$1001,B1910,الإجازات!$D$2:$D$1001,"&lt;="&amp;A1910,الإجازات!$E$2:$E$1001,"&gt;="&amp;A1910,الإجازات!$G$2:$G$1001,"مقبولة")=0,"",LOOKUP(2,1/((الإجازات!$A$2:$A$1001=B1910)*(الإجازات!$D$2:$D$1001&lt;=A1910)*(الإجازات!$E$2:$E$1001&gt;=A1910)*(الإجازات!$G$2:$G$1001="مقبولة")),الإجازات!$C$2:$C$1001)))</f>
        <v/>
      </c>
      <c r="O1910" s="17"/>
      <c r="P1910" s="23" t="str">
        <f aca="false">IF(B1910="","",IF(ISNA(MATCH(B1910,الموظفين!$A$2:$A$501,0)),"⚠ كود غير موجود",IF(O1910&lt;&gt;"",O1910,IF(N1910&lt;&gt;"",N1910,IF(H1910="",IF(AND(A1910&lt;&gt;"",WEEKDAY(A1910)=الإعدادات!$B$11),"راحة أسبوعية","غائب"),IF(I1910="","بدون انصراف",IF(N(K1910)&gt;0,"متأخر","حاضر")))))))</f>
        <v/>
      </c>
      <c r="Q1910" s="24" t="str">
        <f aca="false">IF(B1910="","",IF(OR(P1910="غائب",P1910="غياب",P1910="إجازة بدون راتب"),IFERROR(VLOOKUP(B1910,الموظفين!$A$2:$J$501,8,FALSE()),0),0))</f>
        <v/>
      </c>
      <c r="R1910" s="24" t="str">
        <f aca="false">IF(B1910="","",ROUND((N(K1910)+N(L1910))/60*IFERROR(VLOOKUP(B1910,الموظفين!$A$2:$J$501,8,FALSE()),0)/الإعدادات!$B$6*الإعدادات!$B$9,2))</f>
        <v/>
      </c>
      <c r="S1910" s="24" t="str">
        <f aca="false">IF(OR(B1910="",M1910=""),"",ROUND(M1910/60*IFERROR(VLOOKUP(B1910,الموظفين!$A$2:$J$501,9,FALSE()),0),2))</f>
        <v/>
      </c>
      <c r="T1910" s="17"/>
      <c r="U1910" s="23" t="str">
        <f aca="false">IF(OR(A1910="",B1910=""),"",A1910&amp;"|"&amp;B1910)</f>
        <v/>
      </c>
    </row>
    <row r="1911" customFormat="false" ht="15" hidden="false" customHeight="false" outlineLevel="0" collapsed="false">
      <c r="A1911" s="16"/>
      <c r="B1911" s="17"/>
      <c r="C1911" s="18" t="str">
        <f aca="false">IF($B1911="","",IFERROR(VLOOKUP($B1911,الموظفين!$A$2:$J$501,2,FALSE())&amp;"","⚠ كود غير موجود"))</f>
        <v/>
      </c>
      <c r="D1911" s="18" t="str">
        <f aca="false">IF($B1911="","",IFERROR(VLOOKUP($B1911,الموظفين!$A$2:$J$501,3,FALSE())&amp;"",""))</f>
        <v/>
      </c>
      <c r="E1911" s="18" t="str">
        <f aca="false">IF($B1911="","",IFERROR(VLOOKUP($B1911,الموظفين!$A$2:$J$501,5,FALSE())&amp;"",""))</f>
        <v/>
      </c>
      <c r="F1911" s="19" t="str">
        <f aca="false">IF($B1911="","",IFERROR(VLOOKUP($B1911,الموظفين!$A$2:$J$501,6,FALSE()),""))</f>
        <v/>
      </c>
      <c r="G1911" s="19" t="str">
        <f aca="false">IF($B1911="","",IFERROR(VLOOKUP($B1911,الموظفين!$A$2:$J$501,7,FALSE()),""))</f>
        <v/>
      </c>
      <c r="H1911" s="20"/>
      <c r="I1911" s="20"/>
      <c r="J1911" s="21" t="str">
        <f aca="false">IF(OR(H1911="",I1911=""),"",ROUND(MOD(I1911-H1911,1)*24,2))</f>
        <v/>
      </c>
      <c r="K1911" s="22" t="str">
        <f aca="false">IF(OR(H1911="",F1911=""),"",IF(ROUND(MAX(0,MOD(H1911-F1911+0.5,1)-0.5)*1440,0)&gt;IFERROR(VLOOKUP(E1911,الورديات!$A$2:$E$21,5,FALSE()),0),ROUND(MAX(0,MOD(H1911-F1911+0.5,1)-0.5)*1440,0),0))</f>
        <v/>
      </c>
      <c r="L1911" s="22" t="str">
        <f aca="false">IF(OR(I1911="",G1911=""),"",ROUND(MAX(0,MOD(G1911-I1911+0.5,1)-0.5)*1440,0))</f>
        <v/>
      </c>
      <c r="M1911" s="22" t="str">
        <f aca="false">IF(OR(I1911="",G1911=""),"",IF(ROUND(MAX(0,MOD(I1911-G1911+0.5,1)-0.5)*1440,0)&gt;=الإعدادات!$B$8,ROUND(MAX(0,MOD(I1911-G1911+0.5,1)-0.5)*1440,0),0))</f>
        <v/>
      </c>
      <c r="N1911" s="18" t="str">
        <f aca="false">IF(OR(A1911="",B1911=""),"",IF(COUNTIFS(الإجازات!$A$2:$A$1001,B1911,الإجازات!$D$2:$D$1001,"&lt;="&amp;A1911,الإجازات!$E$2:$E$1001,"&gt;="&amp;A1911,الإجازات!$G$2:$G$1001,"مقبولة")=0,"",LOOKUP(2,1/((الإجازات!$A$2:$A$1001=B1911)*(الإجازات!$D$2:$D$1001&lt;=A1911)*(الإجازات!$E$2:$E$1001&gt;=A1911)*(الإجازات!$G$2:$G$1001="مقبولة")),الإجازات!$C$2:$C$1001)))</f>
        <v/>
      </c>
      <c r="O1911" s="17"/>
      <c r="P1911" s="23" t="str">
        <f aca="false">IF(B1911="","",IF(ISNA(MATCH(B1911,الموظفين!$A$2:$A$501,0)),"⚠ كود غير موجود",IF(O1911&lt;&gt;"",O1911,IF(N1911&lt;&gt;"",N1911,IF(H1911="",IF(AND(A1911&lt;&gt;"",WEEKDAY(A1911)=الإعدادات!$B$11),"راحة أسبوعية","غائب"),IF(I1911="","بدون انصراف",IF(N(K1911)&gt;0,"متأخر","حاضر")))))))</f>
        <v/>
      </c>
      <c r="Q1911" s="24" t="str">
        <f aca="false">IF(B1911="","",IF(OR(P1911="غائب",P1911="غياب",P1911="إجازة بدون راتب"),IFERROR(VLOOKUP(B1911,الموظفين!$A$2:$J$501,8,FALSE()),0),0))</f>
        <v/>
      </c>
      <c r="R1911" s="24" t="str">
        <f aca="false">IF(B1911="","",ROUND((N(K1911)+N(L1911))/60*IFERROR(VLOOKUP(B1911,الموظفين!$A$2:$J$501,8,FALSE()),0)/الإعدادات!$B$6*الإعدادات!$B$9,2))</f>
        <v/>
      </c>
      <c r="S1911" s="24" t="str">
        <f aca="false">IF(OR(B1911="",M1911=""),"",ROUND(M1911/60*IFERROR(VLOOKUP(B1911,الموظفين!$A$2:$J$501,9,FALSE()),0),2))</f>
        <v/>
      </c>
      <c r="T1911" s="17"/>
      <c r="U1911" s="23" t="str">
        <f aca="false">IF(OR(A1911="",B1911=""),"",A1911&amp;"|"&amp;B1911)</f>
        <v/>
      </c>
    </row>
    <row r="1912" customFormat="false" ht="15" hidden="false" customHeight="false" outlineLevel="0" collapsed="false">
      <c r="A1912" s="16"/>
      <c r="B1912" s="17"/>
      <c r="C1912" s="18" t="str">
        <f aca="false">IF($B1912="","",IFERROR(VLOOKUP($B1912,الموظفين!$A$2:$J$501,2,FALSE())&amp;"","⚠ كود غير موجود"))</f>
        <v/>
      </c>
      <c r="D1912" s="18" t="str">
        <f aca="false">IF($B1912="","",IFERROR(VLOOKUP($B1912,الموظفين!$A$2:$J$501,3,FALSE())&amp;"",""))</f>
        <v/>
      </c>
      <c r="E1912" s="18" t="str">
        <f aca="false">IF($B1912="","",IFERROR(VLOOKUP($B1912,الموظفين!$A$2:$J$501,5,FALSE())&amp;"",""))</f>
        <v/>
      </c>
      <c r="F1912" s="19" t="str">
        <f aca="false">IF($B1912="","",IFERROR(VLOOKUP($B1912,الموظفين!$A$2:$J$501,6,FALSE()),""))</f>
        <v/>
      </c>
      <c r="G1912" s="19" t="str">
        <f aca="false">IF($B1912="","",IFERROR(VLOOKUP($B1912,الموظفين!$A$2:$J$501,7,FALSE()),""))</f>
        <v/>
      </c>
      <c r="H1912" s="20"/>
      <c r="I1912" s="20"/>
      <c r="J1912" s="21" t="str">
        <f aca="false">IF(OR(H1912="",I1912=""),"",ROUND(MOD(I1912-H1912,1)*24,2))</f>
        <v/>
      </c>
      <c r="K1912" s="22" t="str">
        <f aca="false">IF(OR(H1912="",F1912=""),"",IF(ROUND(MAX(0,MOD(H1912-F1912+0.5,1)-0.5)*1440,0)&gt;IFERROR(VLOOKUP(E1912,الورديات!$A$2:$E$21,5,FALSE()),0),ROUND(MAX(0,MOD(H1912-F1912+0.5,1)-0.5)*1440,0),0))</f>
        <v/>
      </c>
      <c r="L1912" s="22" t="str">
        <f aca="false">IF(OR(I1912="",G1912=""),"",ROUND(MAX(0,MOD(G1912-I1912+0.5,1)-0.5)*1440,0))</f>
        <v/>
      </c>
      <c r="M1912" s="22" t="str">
        <f aca="false">IF(OR(I1912="",G1912=""),"",IF(ROUND(MAX(0,MOD(I1912-G1912+0.5,1)-0.5)*1440,0)&gt;=الإعدادات!$B$8,ROUND(MAX(0,MOD(I1912-G1912+0.5,1)-0.5)*1440,0),0))</f>
        <v/>
      </c>
      <c r="N1912" s="18" t="str">
        <f aca="false">IF(OR(A1912="",B1912=""),"",IF(COUNTIFS(الإجازات!$A$2:$A$1001,B1912,الإجازات!$D$2:$D$1001,"&lt;="&amp;A1912,الإجازات!$E$2:$E$1001,"&gt;="&amp;A1912,الإجازات!$G$2:$G$1001,"مقبولة")=0,"",LOOKUP(2,1/((الإجازات!$A$2:$A$1001=B1912)*(الإجازات!$D$2:$D$1001&lt;=A1912)*(الإجازات!$E$2:$E$1001&gt;=A1912)*(الإجازات!$G$2:$G$1001="مقبولة")),الإجازات!$C$2:$C$1001)))</f>
        <v/>
      </c>
      <c r="O1912" s="17"/>
      <c r="P1912" s="23" t="str">
        <f aca="false">IF(B1912="","",IF(ISNA(MATCH(B1912,الموظفين!$A$2:$A$501,0)),"⚠ كود غير موجود",IF(O1912&lt;&gt;"",O1912,IF(N1912&lt;&gt;"",N1912,IF(H1912="",IF(AND(A1912&lt;&gt;"",WEEKDAY(A1912)=الإعدادات!$B$11),"راحة أسبوعية","غائب"),IF(I1912="","بدون انصراف",IF(N(K1912)&gt;0,"متأخر","حاضر")))))))</f>
        <v/>
      </c>
      <c r="Q1912" s="24" t="str">
        <f aca="false">IF(B1912="","",IF(OR(P1912="غائب",P1912="غياب",P1912="إجازة بدون راتب"),IFERROR(VLOOKUP(B1912,الموظفين!$A$2:$J$501,8,FALSE()),0),0))</f>
        <v/>
      </c>
      <c r="R1912" s="24" t="str">
        <f aca="false">IF(B1912="","",ROUND((N(K1912)+N(L1912))/60*IFERROR(VLOOKUP(B1912,الموظفين!$A$2:$J$501,8,FALSE()),0)/الإعدادات!$B$6*الإعدادات!$B$9,2))</f>
        <v/>
      </c>
      <c r="S1912" s="24" t="str">
        <f aca="false">IF(OR(B1912="",M1912=""),"",ROUND(M1912/60*IFERROR(VLOOKUP(B1912,الموظفين!$A$2:$J$501,9,FALSE()),0),2))</f>
        <v/>
      </c>
      <c r="T1912" s="17"/>
      <c r="U1912" s="23" t="str">
        <f aca="false">IF(OR(A1912="",B1912=""),"",A1912&amp;"|"&amp;B1912)</f>
        <v/>
      </c>
    </row>
    <row r="1913" customFormat="false" ht="15" hidden="false" customHeight="false" outlineLevel="0" collapsed="false">
      <c r="A1913" s="16"/>
      <c r="B1913" s="17"/>
      <c r="C1913" s="18" t="str">
        <f aca="false">IF($B1913="","",IFERROR(VLOOKUP($B1913,الموظفين!$A$2:$J$501,2,FALSE())&amp;"","⚠ كود غير موجود"))</f>
        <v/>
      </c>
      <c r="D1913" s="18" t="str">
        <f aca="false">IF($B1913="","",IFERROR(VLOOKUP($B1913,الموظفين!$A$2:$J$501,3,FALSE())&amp;"",""))</f>
        <v/>
      </c>
      <c r="E1913" s="18" t="str">
        <f aca="false">IF($B1913="","",IFERROR(VLOOKUP($B1913,الموظفين!$A$2:$J$501,5,FALSE())&amp;"",""))</f>
        <v/>
      </c>
      <c r="F1913" s="19" t="str">
        <f aca="false">IF($B1913="","",IFERROR(VLOOKUP($B1913,الموظفين!$A$2:$J$501,6,FALSE()),""))</f>
        <v/>
      </c>
      <c r="G1913" s="19" t="str">
        <f aca="false">IF($B1913="","",IFERROR(VLOOKUP($B1913,الموظفين!$A$2:$J$501,7,FALSE()),""))</f>
        <v/>
      </c>
      <c r="H1913" s="20"/>
      <c r="I1913" s="20"/>
      <c r="J1913" s="21" t="str">
        <f aca="false">IF(OR(H1913="",I1913=""),"",ROUND(MOD(I1913-H1913,1)*24,2))</f>
        <v/>
      </c>
      <c r="K1913" s="22" t="str">
        <f aca="false">IF(OR(H1913="",F1913=""),"",IF(ROUND(MAX(0,MOD(H1913-F1913+0.5,1)-0.5)*1440,0)&gt;IFERROR(VLOOKUP(E1913,الورديات!$A$2:$E$21,5,FALSE()),0),ROUND(MAX(0,MOD(H1913-F1913+0.5,1)-0.5)*1440,0),0))</f>
        <v/>
      </c>
      <c r="L1913" s="22" t="str">
        <f aca="false">IF(OR(I1913="",G1913=""),"",ROUND(MAX(0,MOD(G1913-I1913+0.5,1)-0.5)*1440,0))</f>
        <v/>
      </c>
      <c r="M1913" s="22" t="str">
        <f aca="false">IF(OR(I1913="",G1913=""),"",IF(ROUND(MAX(0,MOD(I1913-G1913+0.5,1)-0.5)*1440,0)&gt;=الإعدادات!$B$8,ROUND(MAX(0,MOD(I1913-G1913+0.5,1)-0.5)*1440,0),0))</f>
        <v/>
      </c>
      <c r="N1913" s="18" t="str">
        <f aca="false">IF(OR(A1913="",B1913=""),"",IF(COUNTIFS(الإجازات!$A$2:$A$1001,B1913,الإجازات!$D$2:$D$1001,"&lt;="&amp;A1913,الإجازات!$E$2:$E$1001,"&gt;="&amp;A1913,الإجازات!$G$2:$G$1001,"مقبولة")=0,"",LOOKUP(2,1/((الإجازات!$A$2:$A$1001=B1913)*(الإجازات!$D$2:$D$1001&lt;=A1913)*(الإجازات!$E$2:$E$1001&gt;=A1913)*(الإجازات!$G$2:$G$1001="مقبولة")),الإجازات!$C$2:$C$1001)))</f>
        <v/>
      </c>
      <c r="O1913" s="17"/>
      <c r="P1913" s="23" t="str">
        <f aca="false">IF(B1913="","",IF(ISNA(MATCH(B1913,الموظفين!$A$2:$A$501,0)),"⚠ كود غير موجود",IF(O1913&lt;&gt;"",O1913,IF(N1913&lt;&gt;"",N1913,IF(H1913="",IF(AND(A1913&lt;&gt;"",WEEKDAY(A1913)=الإعدادات!$B$11),"راحة أسبوعية","غائب"),IF(I1913="","بدون انصراف",IF(N(K1913)&gt;0,"متأخر","حاضر")))))))</f>
        <v/>
      </c>
      <c r="Q1913" s="24" t="str">
        <f aca="false">IF(B1913="","",IF(OR(P1913="غائب",P1913="غياب",P1913="إجازة بدون راتب"),IFERROR(VLOOKUP(B1913,الموظفين!$A$2:$J$501,8,FALSE()),0),0))</f>
        <v/>
      </c>
      <c r="R1913" s="24" t="str">
        <f aca="false">IF(B1913="","",ROUND((N(K1913)+N(L1913))/60*IFERROR(VLOOKUP(B1913,الموظفين!$A$2:$J$501,8,FALSE()),0)/الإعدادات!$B$6*الإعدادات!$B$9,2))</f>
        <v/>
      </c>
      <c r="S1913" s="24" t="str">
        <f aca="false">IF(OR(B1913="",M1913=""),"",ROUND(M1913/60*IFERROR(VLOOKUP(B1913,الموظفين!$A$2:$J$501,9,FALSE()),0),2))</f>
        <v/>
      </c>
      <c r="T1913" s="17"/>
      <c r="U1913" s="23" t="str">
        <f aca="false">IF(OR(A1913="",B1913=""),"",A1913&amp;"|"&amp;B1913)</f>
        <v/>
      </c>
    </row>
    <row r="1914" customFormat="false" ht="15" hidden="false" customHeight="false" outlineLevel="0" collapsed="false">
      <c r="A1914" s="16"/>
      <c r="B1914" s="17"/>
      <c r="C1914" s="18" t="str">
        <f aca="false">IF($B1914="","",IFERROR(VLOOKUP($B1914,الموظفين!$A$2:$J$501,2,FALSE())&amp;"","⚠ كود غير موجود"))</f>
        <v/>
      </c>
      <c r="D1914" s="18" t="str">
        <f aca="false">IF($B1914="","",IFERROR(VLOOKUP($B1914,الموظفين!$A$2:$J$501,3,FALSE())&amp;"",""))</f>
        <v/>
      </c>
      <c r="E1914" s="18" t="str">
        <f aca="false">IF($B1914="","",IFERROR(VLOOKUP($B1914,الموظفين!$A$2:$J$501,5,FALSE())&amp;"",""))</f>
        <v/>
      </c>
      <c r="F1914" s="19" t="str">
        <f aca="false">IF($B1914="","",IFERROR(VLOOKUP($B1914,الموظفين!$A$2:$J$501,6,FALSE()),""))</f>
        <v/>
      </c>
      <c r="G1914" s="19" t="str">
        <f aca="false">IF($B1914="","",IFERROR(VLOOKUP($B1914,الموظفين!$A$2:$J$501,7,FALSE()),""))</f>
        <v/>
      </c>
      <c r="H1914" s="20"/>
      <c r="I1914" s="20"/>
      <c r="J1914" s="21" t="str">
        <f aca="false">IF(OR(H1914="",I1914=""),"",ROUND(MOD(I1914-H1914,1)*24,2))</f>
        <v/>
      </c>
      <c r="K1914" s="22" t="str">
        <f aca="false">IF(OR(H1914="",F1914=""),"",IF(ROUND(MAX(0,MOD(H1914-F1914+0.5,1)-0.5)*1440,0)&gt;IFERROR(VLOOKUP(E1914,الورديات!$A$2:$E$21,5,FALSE()),0),ROUND(MAX(0,MOD(H1914-F1914+0.5,1)-0.5)*1440,0),0))</f>
        <v/>
      </c>
      <c r="L1914" s="22" t="str">
        <f aca="false">IF(OR(I1914="",G1914=""),"",ROUND(MAX(0,MOD(G1914-I1914+0.5,1)-0.5)*1440,0))</f>
        <v/>
      </c>
      <c r="M1914" s="22" t="str">
        <f aca="false">IF(OR(I1914="",G1914=""),"",IF(ROUND(MAX(0,MOD(I1914-G1914+0.5,1)-0.5)*1440,0)&gt;=الإعدادات!$B$8,ROUND(MAX(0,MOD(I1914-G1914+0.5,1)-0.5)*1440,0),0))</f>
        <v/>
      </c>
      <c r="N1914" s="18" t="str">
        <f aca="false">IF(OR(A1914="",B1914=""),"",IF(COUNTIFS(الإجازات!$A$2:$A$1001,B1914,الإجازات!$D$2:$D$1001,"&lt;="&amp;A1914,الإجازات!$E$2:$E$1001,"&gt;="&amp;A1914,الإجازات!$G$2:$G$1001,"مقبولة")=0,"",LOOKUP(2,1/((الإجازات!$A$2:$A$1001=B1914)*(الإجازات!$D$2:$D$1001&lt;=A1914)*(الإجازات!$E$2:$E$1001&gt;=A1914)*(الإجازات!$G$2:$G$1001="مقبولة")),الإجازات!$C$2:$C$1001)))</f>
        <v/>
      </c>
      <c r="O1914" s="17"/>
      <c r="P1914" s="23" t="str">
        <f aca="false">IF(B1914="","",IF(ISNA(MATCH(B1914,الموظفين!$A$2:$A$501,0)),"⚠ كود غير موجود",IF(O1914&lt;&gt;"",O1914,IF(N1914&lt;&gt;"",N1914,IF(H1914="",IF(AND(A1914&lt;&gt;"",WEEKDAY(A1914)=الإعدادات!$B$11),"راحة أسبوعية","غائب"),IF(I1914="","بدون انصراف",IF(N(K1914)&gt;0,"متأخر","حاضر")))))))</f>
        <v/>
      </c>
      <c r="Q1914" s="24" t="str">
        <f aca="false">IF(B1914="","",IF(OR(P1914="غائب",P1914="غياب",P1914="إجازة بدون راتب"),IFERROR(VLOOKUP(B1914,الموظفين!$A$2:$J$501,8,FALSE()),0),0))</f>
        <v/>
      </c>
      <c r="R1914" s="24" t="str">
        <f aca="false">IF(B1914="","",ROUND((N(K1914)+N(L1914))/60*IFERROR(VLOOKUP(B1914,الموظفين!$A$2:$J$501,8,FALSE()),0)/الإعدادات!$B$6*الإعدادات!$B$9,2))</f>
        <v/>
      </c>
      <c r="S1914" s="24" t="str">
        <f aca="false">IF(OR(B1914="",M1914=""),"",ROUND(M1914/60*IFERROR(VLOOKUP(B1914,الموظفين!$A$2:$J$501,9,FALSE()),0),2))</f>
        <v/>
      </c>
      <c r="T1914" s="17"/>
      <c r="U1914" s="23" t="str">
        <f aca="false">IF(OR(A1914="",B1914=""),"",A1914&amp;"|"&amp;B1914)</f>
        <v/>
      </c>
    </row>
    <row r="1915" customFormat="false" ht="15" hidden="false" customHeight="false" outlineLevel="0" collapsed="false">
      <c r="A1915" s="16"/>
      <c r="B1915" s="17"/>
      <c r="C1915" s="18" t="str">
        <f aca="false">IF($B1915="","",IFERROR(VLOOKUP($B1915,الموظفين!$A$2:$J$501,2,FALSE())&amp;"","⚠ كود غير موجود"))</f>
        <v/>
      </c>
      <c r="D1915" s="18" t="str">
        <f aca="false">IF($B1915="","",IFERROR(VLOOKUP($B1915,الموظفين!$A$2:$J$501,3,FALSE())&amp;"",""))</f>
        <v/>
      </c>
      <c r="E1915" s="18" t="str">
        <f aca="false">IF($B1915="","",IFERROR(VLOOKUP($B1915,الموظفين!$A$2:$J$501,5,FALSE())&amp;"",""))</f>
        <v/>
      </c>
      <c r="F1915" s="19" t="str">
        <f aca="false">IF($B1915="","",IFERROR(VLOOKUP($B1915,الموظفين!$A$2:$J$501,6,FALSE()),""))</f>
        <v/>
      </c>
      <c r="G1915" s="19" t="str">
        <f aca="false">IF($B1915="","",IFERROR(VLOOKUP($B1915,الموظفين!$A$2:$J$501,7,FALSE()),""))</f>
        <v/>
      </c>
      <c r="H1915" s="20"/>
      <c r="I1915" s="20"/>
      <c r="J1915" s="21" t="str">
        <f aca="false">IF(OR(H1915="",I1915=""),"",ROUND(MOD(I1915-H1915,1)*24,2))</f>
        <v/>
      </c>
      <c r="K1915" s="22" t="str">
        <f aca="false">IF(OR(H1915="",F1915=""),"",IF(ROUND(MAX(0,MOD(H1915-F1915+0.5,1)-0.5)*1440,0)&gt;IFERROR(VLOOKUP(E1915,الورديات!$A$2:$E$21,5,FALSE()),0),ROUND(MAX(0,MOD(H1915-F1915+0.5,1)-0.5)*1440,0),0))</f>
        <v/>
      </c>
      <c r="L1915" s="22" t="str">
        <f aca="false">IF(OR(I1915="",G1915=""),"",ROUND(MAX(0,MOD(G1915-I1915+0.5,1)-0.5)*1440,0))</f>
        <v/>
      </c>
      <c r="M1915" s="22" t="str">
        <f aca="false">IF(OR(I1915="",G1915=""),"",IF(ROUND(MAX(0,MOD(I1915-G1915+0.5,1)-0.5)*1440,0)&gt;=الإعدادات!$B$8,ROUND(MAX(0,MOD(I1915-G1915+0.5,1)-0.5)*1440,0),0))</f>
        <v/>
      </c>
      <c r="N1915" s="18" t="str">
        <f aca="false">IF(OR(A1915="",B1915=""),"",IF(COUNTIFS(الإجازات!$A$2:$A$1001,B1915,الإجازات!$D$2:$D$1001,"&lt;="&amp;A1915,الإجازات!$E$2:$E$1001,"&gt;="&amp;A1915,الإجازات!$G$2:$G$1001,"مقبولة")=0,"",LOOKUP(2,1/((الإجازات!$A$2:$A$1001=B1915)*(الإجازات!$D$2:$D$1001&lt;=A1915)*(الإجازات!$E$2:$E$1001&gt;=A1915)*(الإجازات!$G$2:$G$1001="مقبولة")),الإجازات!$C$2:$C$1001)))</f>
        <v/>
      </c>
      <c r="O1915" s="17"/>
      <c r="P1915" s="23" t="str">
        <f aca="false">IF(B1915="","",IF(ISNA(MATCH(B1915,الموظفين!$A$2:$A$501,0)),"⚠ كود غير موجود",IF(O1915&lt;&gt;"",O1915,IF(N1915&lt;&gt;"",N1915,IF(H1915="",IF(AND(A1915&lt;&gt;"",WEEKDAY(A1915)=الإعدادات!$B$11),"راحة أسبوعية","غائب"),IF(I1915="","بدون انصراف",IF(N(K1915)&gt;0,"متأخر","حاضر")))))))</f>
        <v/>
      </c>
      <c r="Q1915" s="24" t="str">
        <f aca="false">IF(B1915="","",IF(OR(P1915="غائب",P1915="غياب",P1915="إجازة بدون راتب"),IFERROR(VLOOKUP(B1915,الموظفين!$A$2:$J$501,8,FALSE()),0),0))</f>
        <v/>
      </c>
      <c r="R1915" s="24" t="str">
        <f aca="false">IF(B1915="","",ROUND((N(K1915)+N(L1915))/60*IFERROR(VLOOKUP(B1915,الموظفين!$A$2:$J$501,8,FALSE()),0)/الإعدادات!$B$6*الإعدادات!$B$9,2))</f>
        <v/>
      </c>
      <c r="S1915" s="24" t="str">
        <f aca="false">IF(OR(B1915="",M1915=""),"",ROUND(M1915/60*IFERROR(VLOOKUP(B1915,الموظفين!$A$2:$J$501,9,FALSE()),0),2))</f>
        <v/>
      </c>
      <c r="T1915" s="17"/>
      <c r="U1915" s="23" t="str">
        <f aca="false">IF(OR(A1915="",B1915=""),"",A1915&amp;"|"&amp;B1915)</f>
        <v/>
      </c>
    </row>
    <row r="1916" customFormat="false" ht="15" hidden="false" customHeight="false" outlineLevel="0" collapsed="false">
      <c r="A1916" s="16"/>
      <c r="B1916" s="17"/>
      <c r="C1916" s="18" t="str">
        <f aca="false">IF($B1916="","",IFERROR(VLOOKUP($B1916,الموظفين!$A$2:$J$501,2,FALSE())&amp;"","⚠ كود غير موجود"))</f>
        <v/>
      </c>
      <c r="D1916" s="18" t="str">
        <f aca="false">IF($B1916="","",IFERROR(VLOOKUP($B1916,الموظفين!$A$2:$J$501,3,FALSE())&amp;"",""))</f>
        <v/>
      </c>
      <c r="E1916" s="18" t="str">
        <f aca="false">IF($B1916="","",IFERROR(VLOOKUP($B1916,الموظفين!$A$2:$J$501,5,FALSE())&amp;"",""))</f>
        <v/>
      </c>
      <c r="F1916" s="19" t="str">
        <f aca="false">IF($B1916="","",IFERROR(VLOOKUP($B1916,الموظفين!$A$2:$J$501,6,FALSE()),""))</f>
        <v/>
      </c>
      <c r="G1916" s="19" t="str">
        <f aca="false">IF($B1916="","",IFERROR(VLOOKUP($B1916,الموظفين!$A$2:$J$501,7,FALSE()),""))</f>
        <v/>
      </c>
      <c r="H1916" s="20"/>
      <c r="I1916" s="20"/>
      <c r="J1916" s="21" t="str">
        <f aca="false">IF(OR(H1916="",I1916=""),"",ROUND(MOD(I1916-H1916,1)*24,2))</f>
        <v/>
      </c>
      <c r="K1916" s="22" t="str">
        <f aca="false">IF(OR(H1916="",F1916=""),"",IF(ROUND(MAX(0,MOD(H1916-F1916+0.5,1)-0.5)*1440,0)&gt;IFERROR(VLOOKUP(E1916,الورديات!$A$2:$E$21,5,FALSE()),0),ROUND(MAX(0,MOD(H1916-F1916+0.5,1)-0.5)*1440,0),0))</f>
        <v/>
      </c>
      <c r="L1916" s="22" t="str">
        <f aca="false">IF(OR(I1916="",G1916=""),"",ROUND(MAX(0,MOD(G1916-I1916+0.5,1)-0.5)*1440,0))</f>
        <v/>
      </c>
      <c r="M1916" s="22" t="str">
        <f aca="false">IF(OR(I1916="",G1916=""),"",IF(ROUND(MAX(0,MOD(I1916-G1916+0.5,1)-0.5)*1440,0)&gt;=الإعدادات!$B$8,ROUND(MAX(0,MOD(I1916-G1916+0.5,1)-0.5)*1440,0),0))</f>
        <v/>
      </c>
      <c r="N1916" s="18" t="str">
        <f aca="false">IF(OR(A1916="",B1916=""),"",IF(COUNTIFS(الإجازات!$A$2:$A$1001,B1916,الإجازات!$D$2:$D$1001,"&lt;="&amp;A1916,الإجازات!$E$2:$E$1001,"&gt;="&amp;A1916,الإجازات!$G$2:$G$1001,"مقبولة")=0,"",LOOKUP(2,1/((الإجازات!$A$2:$A$1001=B1916)*(الإجازات!$D$2:$D$1001&lt;=A1916)*(الإجازات!$E$2:$E$1001&gt;=A1916)*(الإجازات!$G$2:$G$1001="مقبولة")),الإجازات!$C$2:$C$1001)))</f>
        <v/>
      </c>
      <c r="O1916" s="17"/>
      <c r="P1916" s="23" t="str">
        <f aca="false">IF(B1916="","",IF(ISNA(MATCH(B1916,الموظفين!$A$2:$A$501,0)),"⚠ كود غير موجود",IF(O1916&lt;&gt;"",O1916,IF(N1916&lt;&gt;"",N1916,IF(H1916="",IF(AND(A1916&lt;&gt;"",WEEKDAY(A1916)=الإعدادات!$B$11),"راحة أسبوعية","غائب"),IF(I1916="","بدون انصراف",IF(N(K1916)&gt;0,"متأخر","حاضر")))))))</f>
        <v/>
      </c>
      <c r="Q1916" s="24" t="str">
        <f aca="false">IF(B1916="","",IF(OR(P1916="غائب",P1916="غياب",P1916="إجازة بدون راتب"),IFERROR(VLOOKUP(B1916,الموظفين!$A$2:$J$501,8,FALSE()),0),0))</f>
        <v/>
      </c>
      <c r="R1916" s="24" t="str">
        <f aca="false">IF(B1916="","",ROUND((N(K1916)+N(L1916))/60*IFERROR(VLOOKUP(B1916,الموظفين!$A$2:$J$501,8,FALSE()),0)/الإعدادات!$B$6*الإعدادات!$B$9,2))</f>
        <v/>
      </c>
      <c r="S1916" s="24" t="str">
        <f aca="false">IF(OR(B1916="",M1916=""),"",ROUND(M1916/60*IFERROR(VLOOKUP(B1916,الموظفين!$A$2:$J$501,9,FALSE()),0),2))</f>
        <v/>
      </c>
      <c r="T1916" s="17"/>
      <c r="U1916" s="23" t="str">
        <f aca="false">IF(OR(A1916="",B1916=""),"",A1916&amp;"|"&amp;B1916)</f>
        <v/>
      </c>
    </row>
    <row r="1917" customFormat="false" ht="15" hidden="false" customHeight="false" outlineLevel="0" collapsed="false">
      <c r="A1917" s="16"/>
      <c r="B1917" s="17"/>
      <c r="C1917" s="18" t="str">
        <f aca="false">IF($B1917="","",IFERROR(VLOOKUP($B1917,الموظفين!$A$2:$J$501,2,FALSE())&amp;"","⚠ كود غير موجود"))</f>
        <v/>
      </c>
      <c r="D1917" s="18" t="str">
        <f aca="false">IF($B1917="","",IFERROR(VLOOKUP($B1917,الموظفين!$A$2:$J$501,3,FALSE())&amp;"",""))</f>
        <v/>
      </c>
      <c r="E1917" s="18" t="str">
        <f aca="false">IF($B1917="","",IFERROR(VLOOKUP($B1917,الموظفين!$A$2:$J$501,5,FALSE())&amp;"",""))</f>
        <v/>
      </c>
      <c r="F1917" s="19" t="str">
        <f aca="false">IF($B1917="","",IFERROR(VLOOKUP($B1917,الموظفين!$A$2:$J$501,6,FALSE()),""))</f>
        <v/>
      </c>
      <c r="G1917" s="19" t="str">
        <f aca="false">IF($B1917="","",IFERROR(VLOOKUP($B1917,الموظفين!$A$2:$J$501,7,FALSE()),""))</f>
        <v/>
      </c>
      <c r="H1917" s="20"/>
      <c r="I1917" s="20"/>
      <c r="J1917" s="21" t="str">
        <f aca="false">IF(OR(H1917="",I1917=""),"",ROUND(MOD(I1917-H1917,1)*24,2))</f>
        <v/>
      </c>
      <c r="K1917" s="22" t="str">
        <f aca="false">IF(OR(H1917="",F1917=""),"",IF(ROUND(MAX(0,MOD(H1917-F1917+0.5,1)-0.5)*1440,0)&gt;IFERROR(VLOOKUP(E1917,الورديات!$A$2:$E$21,5,FALSE()),0),ROUND(MAX(0,MOD(H1917-F1917+0.5,1)-0.5)*1440,0),0))</f>
        <v/>
      </c>
      <c r="L1917" s="22" t="str">
        <f aca="false">IF(OR(I1917="",G1917=""),"",ROUND(MAX(0,MOD(G1917-I1917+0.5,1)-0.5)*1440,0))</f>
        <v/>
      </c>
      <c r="M1917" s="22" t="str">
        <f aca="false">IF(OR(I1917="",G1917=""),"",IF(ROUND(MAX(0,MOD(I1917-G1917+0.5,1)-0.5)*1440,0)&gt;=الإعدادات!$B$8,ROUND(MAX(0,MOD(I1917-G1917+0.5,1)-0.5)*1440,0),0))</f>
        <v/>
      </c>
      <c r="N1917" s="18" t="str">
        <f aca="false">IF(OR(A1917="",B1917=""),"",IF(COUNTIFS(الإجازات!$A$2:$A$1001,B1917,الإجازات!$D$2:$D$1001,"&lt;="&amp;A1917,الإجازات!$E$2:$E$1001,"&gt;="&amp;A1917,الإجازات!$G$2:$G$1001,"مقبولة")=0,"",LOOKUP(2,1/((الإجازات!$A$2:$A$1001=B1917)*(الإجازات!$D$2:$D$1001&lt;=A1917)*(الإجازات!$E$2:$E$1001&gt;=A1917)*(الإجازات!$G$2:$G$1001="مقبولة")),الإجازات!$C$2:$C$1001)))</f>
        <v/>
      </c>
      <c r="O1917" s="17"/>
      <c r="P1917" s="23" t="str">
        <f aca="false">IF(B1917="","",IF(ISNA(MATCH(B1917,الموظفين!$A$2:$A$501,0)),"⚠ كود غير موجود",IF(O1917&lt;&gt;"",O1917,IF(N1917&lt;&gt;"",N1917,IF(H1917="",IF(AND(A1917&lt;&gt;"",WEEKDAY(A1917)=الإعدادات!$B$11),"راحة أسبوعية","غائب"),IF(I1917="","بدون انصراف",IF(N(K1917)&gt;0,"متأخر","حاضر")))))))</f>
        <v/>
      </c>
      <c r="Q1917" s="24" t="str">
        <f aca="false">IF(B1917="","",IF(OR(P1917="غائب",P1917="غياب",P1917="إجازة بدون راتب"),IFERROR(VLOOKUP(B1917,الموظفين!$A$2:$J$501,8,FALSE()),0),0))</f>
        <v/>
      </c>
      <c r="R1917" s="24" t="str">
        <f aca="false">IF(B1917="","",ROUND((N(K1917)+N(L1917))/60*IFERROR(VLOOKUP(B1917,الموظفين!$A$2:$J$501,8,FALSE()),0)/الإعدادات!$B$6*الإعدادات!$B$9,2))</f>
        <v/>
      </c>
      <c r="S1917" s="24" t="str">
        <f aca="false">IF(OR(B1917="",M1917=""),"",ROUND(M1917/60*IFERROR(VLOOKUP(B1917,الموظفين!$A$2:$J$501,9,FALSE()),0),2))</f>
        <v/>
      </c>
      <c r="T1917" s="17"/>
      <c r="U1917" s="23" t="str">
        <f aca="false">IF(OR(A1917="",B1917=""),"",A1917&amp;"|"&amp;B1917)</f>
        <v/>
      </c>
    </row>
    <row r="1918" customFormat="false" ht="15" hidden="false" customHeight="false" outlineLevel="0" collapsed="false">
      <c r="A1918" s="16"/>
      <c r="B1918" s="17"/>
      <c r="C1918" s="18" t="str">
        <f aca="false">IF($B1918="","",IFERROR(VLOOKUP($B1918,الموظفين!$A$2:$J$501,2,FALSE())&amp;"","⚠ كود غير موجود"))</f>
        <v/>
      </c>
      <c r="D1918" s="18" t="str">
        <f aca="false">IF($B1918="","",IFERROR(VLOOKUP($B1918,الموظفين!$A$2:$J$501,3,FALSE())&amp;"",""))</f>
        <v/>
      </c>
      <c r="E1918" s="18" t="str">
        <f aca="false">IF($B1918="","",IFERROR(VLOOKUP($B1918,الموظفين!$A$2:$J$501,5,FALSE())&amp;"",""))</f>
        <v/>
      </c>
      <c r="F1918" s="19" t="str">
        <f aca="false">IF($B1918="","",IFERROR(VLOOKUP($B1918,الموظفين!$A$2:$J$501,6,FALSE()),""))</f>
        <v/>
      </c>
      <c r="G1918" s="19" t="str">
        <f aca="false">IF($B1918="","",IFERROR(VLOOKUP($B1918,الموظفين!$A$2:$J$501,7,FALSE()),""))</f>
        <v/>
      </c>
      <c r="H1918" s="20"/>
      <c r="I1918" s="20"/>
      <c r="J1918" s="21" t="str">
        <f aca="false">IF(OR(H1918="",I1918=""),"",ROUND(MOD(I1918-H1918,1)*24,2))</f>
        <v/>
      </c>
      <c r="K1918" s="22" t="str">
        <f aca="false">IF(OR(H1918="",F1918=""),"",IF(ROUND(MAX(0,MOD(H1918-F1918+0.5,1)-0.5)*1440,0)&gt;IFERROR(VLOOKUP(E1918,الورديات!$A$2:$E$21,5,FALSE()),0),ROUND(MAX(0,MOD(H1918-F1918+0.5,1)-0.5)*1440,0),0))</f>
        <v/>
      </c>
      <c r="L1918" s="22" t="str">
        <f aca="false">IF(OR(I1918="",G1918=""),"",ROUND(MAX(0,MOD(G1918-I1918+0.5,1)-0.5)*1440,0))</f>
        <v/>
      </c>
      <c r="M1918" s="22" t="str">
        <f aca="false">IF(OR(I1918="",G1918=""),"",IF(ROUND(MAX(0,MOD(I1918-G1918+0.5,1)-0.5)*1440,0)&gt;=الإعدادات!$B$8,ROUND(MAX(0,MOD(I1918-G1918+0.5,1)-0.5)*1440,0),0))</f>
        <v/>
      </c>
      <c r="N1918" s="18" t="str">
        <f aca="false">IF(OR(A1918="",B1918=""),"",IF(COUNTIFS(الإجازات!$A$2:$A$1001,B1918,الإجازات!$D$2:$D$1001,"&lt;="&amp;A1918,الإجازات!$E$2:$E$1001,"&gt;="&amp;A1918,الإجازات!$G$2:$G$1001,"مقبولة")=0,"",LOOKUP(2,1/((الإجازات!$A$2:$A$1001=B1918)*(الإجازات!$D$2:$D$1001&lt;=A1918)*(الإجازات!$E$2:$E$1001&gt;=A1918)*(الإجازات!$G$2:$G$1001="مقبولة")),الإجازات!$C$2:$C$1001)))</f>
        <v/>
      </c>
      <c r="O1918" s="17"/>
      <c r="P1918" s="23" t="str">
        <f aca="false">IF(B1918="","",IF(ISNA(MATCH(B1918,الموظفين!$A$2:$A$501,0)),"⚠ كود غير موجود",IF(O1918&lt;&gt;"",O1918,IF(N1918&lt;&gt;"",N1918,IF(H1918="",IF(AND(A1918&lt;&gt;"",WEEKDAY(A1918)=الإعدادات!$B$11),"راحة أسبوعية","غائب"),IF(I1918="","بدون انصراف",IF(N(K1918)&gt;0,"متأخر","حاضر")))))))</f>
        <v/>
      </c>
      <c r="Q1918" s="24" t="str">
        <f aca="false">IF(B1918="","",IF(OR(P1918="غائب",P1918="غياب",P1918="إجازة بدون راتب"),IFERROR(VLOOKUP(B1918,الموظفين!$A$2:$J$501,8,FALSE()),0),0))</f>
        <v/>
      </c>
      <c r="R1918" s="24" t="str">
        <f aca="false">IF(B1918="","",ROUND((N(K1918)+N(L1918))/60*IFERROR(VLOOKUP(B1918,الموظفين!$A$2:$J$501,8,FALSE()),0)/الإعدادات!$B$6*الإعدادات!$B$9,2))</f>
        <v/>
      </c>
      <c r="S1918" s="24" t="str">
        <f aca="false">IF(OR(B1918="",M1918=""),"",ROUND(M1918/60*IFERROR(VLOOKUP(B1918,الموظفين!$A$2:$J$501,9,FALSE()),0),2))</f>
        <v/>
      </c>
      <c r="T1918" s="17"/>
      <c r="U1918" s="23" t="str">
        <f aca="false">IF(OR(A1918="",B1918=""),"",A1918&amp;"|"&amp;B1918)</f>
        <v/>
      </c>
    </row>
    <row r="1919" customFormat="false" ht="15" hidden="false" customHeight="false" outlineLevel="0" collapsed="false">
      <c r="A1919" s="16"/>
      <c r="B1919" s="17"/>
      <c r="C1919" s="18" t="str">
        <f aca="false">IF($B1919="","",IFERROR(VLOOKUP($B1919,الموظفين!$A$2:$J$501,2,FALSE())&amp;"","⚠ كود غير موجود"))</f>
        <v/>
      </c>
      <c r="D1919" s="18" t="str">
        <f aca="false">IF($B1919="","",IFERROR(VLOOKUP($B1919,الموظفين!$A$2:$J$501,3,FALSE())&amp;"",""))</f>
        <v/>
      </c>
      <c r="E1919" s="18" t="str">
        <f aca="false">IF($B1919="","",IFERROR(VLOOKUP($B1919,الموظفين!$A$2:$J$501,5,FALSE())&amp;"",""))</f>
        <v/>
      </c>
      <c r="F1919" s="19" t="str">
        <f aca="false">IF($B1919="","",IFERROR(VLOOKUP($B1919,الموظفين!$A$2:$J$501,6,FALSE()),""))</f>
        <v/>
      </c>
      <c r="G1919" s="19" t="str">
        <f aca="false">IF($B1919="","",IFERROR(VLOOKUP($B1919,الموظفين!$A$2:$J$501,7,FALSE()),""))</f>
        <v/>
      </c>
      <c r="H1919" s="20"/>
      <c r="I1919" s="20"/>
      <c r="J1919" s="21" t="str">
        <f aca="false">IF(OR(H1919="",I1919=""),"",ROUND(MOD(I1919-H1919,1)*24,2))</f>
        <v/>
      </c>
      <c r="K1919" s="22" t="str">
        <f aca="false">IF(OR(H1919="",F1919=""),"",IF(ROUND(MAX(0,MOD(H1919-F1919+0.5,1)-0.5)*1440,0)&gt;IFERROR(VLOOKUP(E1919,الورديات!$A$2:$E$21,5,FALSE()),0),ROUND(MAX(0,MOD(H1919-F1919+0.5,1)-0.5)*1440,0),0))</f>
        <v/>
      </c>
      <c r="L1919" s="22" t="str">
        <f aca="false">IF(OR(I1919="",G1919=""),"",ROUND(MAX(0,MOD(G1919-I1919+0.5,1)-0.5)*1440,0))</f>
        <v/>
      </c>
      <c r="M1919" s="22" t="str">
        <f aca="false">IF(OR(I1919="",G1919=""),"",IF(ROUND(MAX(0,MOD(I1919-G1919+0.5,1)-0.5)*1440,0)&gt;=الإعدادات!$B$8,ROUND(MAX(0,MOD(I1919-G1919+0.5,1)-0.5)*1440,0),0))</f>
        <v/>
      </c>
      <c r="N1919" s="18" t="str">
        <f aca="false">IF(OR(A1919="",B1919=""),"",IF(COUNTIFS(الإجازات!$A$2:$A$1001,B1919,الإجازات!$D$2:$D$1001,"&lt;="&amp;A1919,الإجازات!$E$2:$E$1001,"&gt;="&amp;A1919,الإجازات!$G$2:$G$1001,"مقبولة")=0,"",LOOKUP(2,1/((الإجازات!$A$2:$A$1001=B1919)*(الإجازات!$D$2:$D$1001&lt;=A1919)*(الإجازات!$E$2:$E$1001&gt;=A1919)*(الإجازات!$G$2:$G$1001="مقبولة")),الإجازات!$C$2:$C$1001)))</f>
        <v/>
      </c>
      <c r="O1919" s="17"/>
      <c r="P1919" s="23" t="str">
        <f aca="false">IF(B1919="","",IF(ISNA(MATCH(B1919,الموظفين!$A$2:$A$501,0)),"⚠ كود غير موجود",IF(O1919&lt;&gt;"",O1919,IF(N1919&lt;&gt;"",N1919,IF(H1919="",IF(AND(A1919&lt;&gt;"",WEEKDAY(A1919)=الإعدادات!$B$11),"راحة أسبوعية","غائب"),IF(I1919="","بدون انصراف",IF(N(K1919)&gt;0,"متأخر","حاضر")))))))</f>
        <v/>
      </c>
      <c r="Q1919" s="24" t="str">
        <f aca="false">IF(B1919="","",IF(OR(P1919="غائب",P1919="غياب",P1919="إجازة بدون راتب"),IFERROR(VLOOKUP(B1919,الموظفين!$A$2:$J$501,8,FALSE()),0),0))</f>
        <v/>
      </c>
      <c r="R1919" s="24" t="str">
        <f aca="false">IF(B1919="","",ROUND((N(K1919)+N(L1919))/60*IFERROR(VLOOKUP(B1919,الموظفين!$A$2:$J$501,8,FALSE()),0)/الإعدادات!$B$6*الإعدادات!$B$9,2))</f>
        <v/>
      </c>
      <c r="S1919" s="24" t="str">
        <f aca="false">IF(OR(B1919="",M1919=""),"",ROUND(M1919/60*IFERROR(VLOOKUP(B1919,الموظفين!$A$2:$J$501,9,FALSE()),0),2))</f>
        <v/>
      </c>
      <c r="T1919" s="17"/>
      <c r="U1919" s="23" t="str">
        <f aca="false">IF(OR(A1919="",B1919=""),"",A1919&amp;"|"&amp;B1919)</f>
        <v/>
      </c>
    </row>
    <row r="1920" customFormat="false" ht="15" hidden="false" customHeight="false" outlineLevel="0" collapsed="false">
      <c r="A1920" s="16"/>
      <c r="B1920" s="17"/>
      <c r="C1920" s="18" t="str">
        <f aca="false">IF($B1920="","",IFERROR(VLOOKUP($B1920,الموظفين!$A$2:$J$501,2,FALSE())&amp;"","⚠ كود غير موجود"))</f>
        <v/>
      </c>
      <c r="D1920" s="18" t="str">
        <f aca="false">IF($B1920="","",IFERROR(VLOOKUP($B1920,الموظفين!$A$2:$J$501,3,FALSE())&amp;"",""))</f>
        <v/>
      </c>
      <c r="E1920" s="18" t="str">
        <f aca="false">IF($B1920="","",IFERROR(VLOOKUP($B1920,الموظفين!$A$2:$J$501,5,FALSE())&amp;"",""))</f>
        <v/>
      </c>
      <c r="F1920" s="19" t="str">
        <f aca="false">IF($B1920="","",IFERROR(VLOOKUP($B1920,الموظفين!$A$2:$J$501,6,FALSE()),""))</f>
        <v/>
      </c>
      <c r="G1920" s="19" t="str">
        <f aca="false">IF($B1920="","",IFERROR(VLOOKUP($B1920,الموظفين!$A$2:$J$501,7,FALSE()),""))</f>
        <v/>
      </c>
      <c r="H1920" s="20"/>
      <c r="I1920" s="20"/>
      <c r="J1920" s="21" t="str">
        <f aca="false">IF(OR(H1920="",I1920=""),"",ROUND(MOD(I1920-H1920,1)*24,2))</f>
        <v/>
      </c>
      <c r="K1920" s="22" t="str">
        <f aca="false">IF(OR(H1920="",F1920=""),"",IF(ROUND(MAX(0,MOD(H1920-F1920+0.5,1)-0.5)*1440,0)&gt;IFERROR(VLOOKUP(E1920,الورديات!$A$2:$E$21,5,FALSE()),0),ROUND(MAX(0,MOD(H1920-F1920+0.5,1)-0.5)*1440,0),0))</f>
        <v/>
      </c>
      <c r="L1920" s="22" t="str">
        <f aca="false">IF(OR(I1920="",G1920=""),"",ROUND(MAX(0,MOD(G1920-I1920+0.5,1)-0.5)*1440,0))</f>
        <v/>
      </c>
      <c r="M1920" s="22" t="str">
        <f aca="false">IF(OR(I1920="",G1920=""),"",IF(ROUND(MAX(0,MOD(I1920-G1920+0.5,1)-0.5)*1440,0)&gt;=الإعدادات!$B$8,ROUND(MAX(0,MOD(I1920-G1920+0.5,1)-0.5)*1440,0),0))</f>
        <v/>
      </c>
      <c r="N1920" s="18" t="str">
        <f aca="false">IF(OR(A1920="",B1920=""),"",IF(COUNTIFS(الإجازات!$A$2:$A$1001,B1920,الإجازات!$D$2:$D$1001,"&lt;="&amp;A1920,الإجازات!$E$2:$E$1001,"&gt;="&amp;A1920,الإجازات!$G$2:$G$1001,"مقبولة")=0,"",LOOKUP(2,1/((الإجازات!$A$2:$A$1001=B1920)*(الإجازات!$D$2:$D$1001&lt;=A1920)*(الإجازات!$E$2:$E$1001&gt;=A1920)*(الإجازات!$G$2:$G$1001="مقبولة")),الإجازات!$C$2:$C$1001)))</f>
        <v/>
      </c>
      <c r="O1920" s="17"/>
      <c r="P1920" s="23" t="str">
        <f aca="false">IF(B1920="","",IF(ISNA(MATCH(B1920,الموظفين!$A$2:$A$501,0)),"⚠ كود غير موجود",IF(O1920&lt;&gt;"",O1920,IF(N1920&lt;&gt;"",N1920,IF(H1920="",IF(AND(A1920&lt;&gt;"",WEEKDAY(A1920)=الإعدادات!$B$11),"راحة أسبوعية","غائب"),IF(I1920="","بدون انصراف",IF(N(K1920)&gt;0,"متأخر","حاضر")))))))</f>
        <v/>
      </c>
      <c r="Q1920" s="24" t="str">
        <f aca="false">IF(B1920="","",IF(OR(P1920="غائب",P1920="غياب",P1920="إجازة بدون راتب"),IFERROR(VLOOKUP(B1920,الموظفين!$A$2:$J$501,8,FALSE()),0),0))</f>
        <v/>
      </c>
      <c r="R1920" s="24" t="str">
        <f aca="false">IF(B1920="","",ROUND((N(K1920)+N(L1920))/60*IFERROR(VLOOKUP(B1920,الموظفين!$A$2:$J$501,8,FALSE()),0)/الإعدادات!$B$6*الإعدادات!$B$9,2))</f>
        <v/>
      </c>
      <c r="S1920" s="24" t="str">
        <f aca="false">IF(OR(B1920="",M1920=""),"",ROUND(M1920/60*IFERROR(VLOOKUP(B1920,الموظفين!$A$2:$J$501,9,FALSE()),0),2))</f>
        <v/>
      </c>
      <c r="T1920" s="17"/>
      <c r="U1920" s="23" t="str">
        <f aca="false">IF(OR(A1920="",B1920=""),"",A1920&amp;"|"&amp;B1920)</f>
        <v/>
      </c>
    </row>
    <row r="1921" customFormat="false" ht="15" hidden="false" customHeight="false" outlineLevel="0" collapsed="false">
      <c r="A1921" s="16"/>
      <c r="B1921" s="17"/>
      <c r="C1921" s="18" t="str">
        <f aca="false">IF($B1921="","",IFERROR(VLOOKUP($B1921,الموظفين!$A$2:$J$501,2,FALSE())&amp;"","⚠ كود غير موجود"))</f>
        <v/>
      </c>
      <c r="D1921" s="18" t="str">
        <f aca="false">IF($B1921="","",IFERROR(VLOOKUP($B1921,الموظفين!$A$2:$J$501,3,FALSE())&amp;"",""))</f>
        <v/>
      </c>
      <c r="E1921" s="18" t="str">
        <f aca="false">IF($B1921="","",IFERROR(VLOOKUP($B1921,الموظفين!$A$2:$J$501,5,FALSE())&amp;"",""))</f>
        <v/>
      </c>
      <c r="F1921" s="19" t="str">
        <f aca="false">IF($B1921="","",IFERROR(VLOOKUP($B1921,الموظفين!$A$2:$J$501,6,FALSE()),""))</f>
        <v/>
      </c>
      <c r="G1921" s="19" t="str">
        <f aca="false">IF($B1921="","",IFERROR(VLOOKUP($B1921,الموظفين!$A$2:$J$501,7,FALSE()),""))</f>
        <v/>
      </c>
      <c r="H1921" s="20"/>
      <c r="I1921" s="20"/>
      <c r="J1921" s="21" t="str">
        <f aca="false">IF(OR(H1921="",I1921=""),"",ROUND(MOD(I1921-H1921,1)*24,2))</f>
        <v/>
      </c>
      <c r="K1921" s="22" t="str">
        <f aca="false">IF(OR(H1921="",F1921=""),"",IF(ROUND(MAX(0,MOD(H1921-F1921+0.5,1)-0.5)*1440,0)&gt;IFERROR(VLOOKUP(E1921,الورديات!$A$2:$E$21,5,FALSE()),0),ROUND(MAX(0,MOD(H1921-F1921+0.5,1)-0.5)*1440,0),0))</f>
        <v/>
      </c>
      <c r="L1921" s="22" t="str">
        <f aca="false">IF(OR(I1921="",G1921=""),"",ROUND(MAX(0,MOD(G1921-I1921+0.5,1)-0.5)*1440,0))</f>
        <v/>
      </c>
      <c r="M1921" s="22" t="str">
        <f aca="false">IF(OR(I1921="",G1921=""),"",IF(ROUND(MAX(0,MOD(I1921-G1921+0.5,1)-0.5)*1440,0)&gt;=الإعدادات!$B$8,ROUND(MAX(0,MOD(I1921-G1921+0.5,1)-0.5)*1440,0),0))</f>
        <v/>
      </c>
      <c r="N1921" s="18" t="str">
        <f aca="false">IF(OR(A1921="",B1921=""),"",IF(COUNTIFS(الإجازات!$A$2:$A$1001,B1921,الإجازات!$D$2:$D$1001,"&lt;="&amp;A1921,الإجازات!$E$2:$E$1001,"&gt;="&amp;A1921,الإجازات!$G$2:$G$1001,"مقبولة")=0,"",LOOKUP(2,1/((الإجازات!$A$2:$A$1001=B1921)*(الإجازات!$D$2:$D$1001&lt;=A1921)*(الإجازات!$E$2:$E$1001&gt;=A1921)*(الإجازات!$G$2:$G$1001="مقبولة")),الإجازات!$C$2:$C$1001)))</f>
        <v/>
      </c>
      <c r="O1921" s="17"/>
      <c r="P1921" s="23" t="str">
        <f aca="false">IF(B1921="","",IF(ISNA(MATCH(B1921,الموظفين!$A$2:$A$501,0)),"⚠ كود غير موجود",IF(O1921&lt;&gt;"",O1921,IF(N1921&lt;&gt;"",N1921,IF(H1921="",IF(AND(A1921&lt;&gt;"",WEEKDAY(A1921)=الإعدادات!$B$11),"راحة أسبوعية","غائب"),IF(I1921="","بدون انصراف",IF(N(K1921)&gt;0,"متأخر","حاضر")))))))</f>
        <v/>
      </c>
      <c r="Q1921" s="24" t="str">
        <f aca="false">IF(B1921="","",IF(OR(P1921="غائب",P1921="غياب",P1921="إجازة بدون راتب"),IFERROR(VLOOKUP(B1921,الموظفين!$A$2:$J$501,8,FALSE()),0),0))</f>
        <v/>
      </c>
      <c r="R1921" s="24" t="str">
        <f aca="false">IF(B1921="","",ROUND((N(K1921)+N(L1921))/60*IFERROR(VLOOKUP(B1921,الموظفين!$A$2:$J$501,8,FALSE()),0)/الإعدادات!$B$6*الإعدادات!$B$9,2))</f>
        <v/>
      </c>
      <c r="S1921" s="24" t="str">
        <f aca="false">IF(OR(B1921="",M1921=""),"",ROUND(M1921/60*IFERROR(VLOOKUP(B1921,الموظفين!$A$2:$J$501,9,FALSE()),0),2))</f>
        <v/>
      </c>
      <c r="T1921" s="17"/>
      <c r="U1921" s="23" t="str">
        <f aca="false">IF(OR(A1921="",B1921=""),"",A1921&amp;"|"&amp;B1921)</f>
        <v/>
      </c>
    </row>
    <row r="1922" customFormat="false" ht="15" hidden="false" customHeight="false" outlineLevel="0" collapsed="false">
      <c r="A1922" s="16"/>
      <c r="B1922" s="17"/>
      <c r="C1922" s="18" t="str">
        <f aca="false">IF($B1922="","",IFERROR(VLOOKUP($B1922,الموظفين!$A$2:$J$501,2,FALSE())&amp;"","⚠ كود غير موجود"))</f>
        <v/>
      </c>
      <c r="D1922" s="18" t="str">
        <f aca="false">IF($B1922="","",IFERROR(VLOOKUP($B1922,الموظفين!$A$2:$J$501,3,FALSE())&amp;"",""))</f>
        <v/>
      </c>
      <c r="E1922" s="18" t="str">
        <f aca="false">IF($B1922="","",IFERROR(VLOOKUP($B1922,الموظفين!$A$2:$J$501,5,FALSE())&amp;"",""))</f>
        <v/>
      </c>
      <c r="F1922" s="19" t="str">
        <f aca="false">IF($B1922="","",IFERROR(VLOOKUP($B1922,الموظفين!$A$2:$J$501,6,FALSE()),""))</f>
        <v/>
      </c>
      <c r="G1922" s="19" t="str">
        <f aca="false">IF($B1922="","",IFERROR(VLOOKUP($B1922,الموظفين!$A$2:$J$501,7,FALSE()),""))</f>
        <v/>
      </c>
      <c r="H1922" s="20"/>
      <c r="I1922" s="20"/>
      <c r="J1922" s="21" t="str">
        <f aca="false">IF(OR(H1922="",I1922=""),"",ROUND(MOD(I1922-H1922,1)*24,2))</f>
        <v/>
      </c>
      <c r="K1922" s="22" t="str">
        <f aca="false">IF(OR(H1922="",F1922=""),"",IF(ROUND(MAX(0,MOD(H1922-F1922+0.5,1)-0.5)*1440,0)&gt;IFERROR(VLOOKUP(E1922,الورديات!$A$2:$E$21,5,FALSE()),0),ROUND(MAX(0,MOD(H1922-F1922+0.5,1)-0.5)*1440,0),0))</f>
        <v/>
      </c>
      <c r="L1922" s="22" t="str">
        <f aca="false">IF(OR(I1922="",G1922=""),"",ROUND(MAX(0,MOD(G1922-I1922+0.5,1)-0.5)*1440,0))</f>
        <v/>
      </c>
      <c r="M1922" s="22" t="str">
        <f aca="false">IF(OR(I1922="",G1922=""),"",IF(ROUND(MAX(0,MOD(I1922-G1922+0.5,1)-0.5)*1440,0)&gt;=الإعدادات!$B$8,ROUND(MAX(0,MOD(I1922-G1922+0.5,1)-0.5)*1440,0),0))</f>
        <v/>
      </c>
      <c r="N1922" s="18" t="str">
        <f aca="false">IF(OR(A1922="",B1922=""),"",IF(COUNTIFS(الإجازات!$A$2:$A$1001,B1922,الإجازات!$D$2:$D$1001,"&lt;="&amp;A1922,الإجازات!$E$2:$E$1001,"&gt;="&amp;A1922,الإجازات!$G$2:$G$1001,"مقبولة")=0,"",LOOKUP(2,1/((الإجازات!$A$2:$A$1001=B1922)*(الإجازات!$D$2:$D$1001&lt;=A1922)*(الإجازات!$E$2:$E$1001&gt;=A1922)*(الإجازات!$G$2:$G$1001="مقبولة")),الإجازات!$C$2:$C$1001)))</f>
        <v/>
      </c>
      <c r="O1922" s="17"/>
      <c r="P1922" s="23" t="str">
        <f aca="false">IF(B1922="","",IF(ISNA(MATCH(B1922,الموظفين!$A$2:$A$501,0)),"⚠ كود غير موجود",IF(O1922&lt;&gt;"",O1922,IF(N1922&lt;&gt;"",N1922,IF(H1922="",IF(AND(A1922&lt;&gt;"",WEEKDAY(A1922)=الإعدادات!$B$11),"راحة أسبوعية","غائب"),IF(I1922="","بدون انصراف",IF(N(K1922)&gt;0,"متأخر","حاضر")))))))</f>
        <v/>
      </c>
      <c r="Q1922" s="24" t="str">
        <f aca="false">IF(B1922="","",IF(OR(P1922="غائب",P1922="غياب",P1922="إجازة بدون راتب"),IFERROR(VLOOKUP(B1922,الموظفين!$A$2:$J$501,8,FALSE()),0),0))</f>
        <v/>
      </c>
      <c r="R1922" s="24" t="str">
        <f aca="false">IF(B1922="","",ROUND((N(K1922)+N(L1922))/60*IFERROR(VLOOKUP(B1922,الموظفين!$A$2:$J$501,8,FALSE()),0)/الإعدادات!$B$6*الإعدادات!$B$9,2))</f>
        <v/>
      </c>
      <c r="S1922" s="24" t="str">
        <f aca="false">IF(OR(B1922="",M1922=""),"",ROUND(M1922/60*IFERROR(VLOOKUP(B1922,الموظفين!$A$2:$J$501,9,FALSE()),0),2))</f>
        <v/>
      </c>
      <c r="T1922" s="17"/>
      <c r="U1922" s="23" t="str">
        <f aca="false">IF(OR(A1922="",B1922=""),"",A1922&amp;"|"&amp;B1922)</f>
        <v/>
      </c>
    </row>
    <row r="1923" customFormat="false" ht="15" hidden="false" customHeight="false" outlineLevel="0" collapsed="false">
      <c r="A1923" s="16"/>
      <c r="B1923" s="17"/>
      <c r="C1923" s="18" t="str">
        <f aca="false">IF($B1923="","",IFERROR(VLOOKUP($B1923,الموظفين!$A$2:$J$501,2,FALSE())&amp;"","⚠ كود غير موجود"))</f>
        <v/>
      </c>
      <c r="D1923" s="18" t="str">
        <f aca="false">IF($B1923="","",IFERROR(VLOOKUP($B1923,الموظفين!$A$2:$J$501,3,FALSE())&amp;"",""))</f>
        <v/>
      </c>
      <c r="E1923" s="18" t="str">
        <f aca="false">IF($B1923="","",IFERROR(VLOOKUP($B1923,الموظفين!$A$2:$J$501,5,FALSE())&amp;"",""))</f>
        <v/>
      </c>
      <c r="F1923" s="19" t="str">
        <f aca="false">IF($B1923="","",IFERROR(VLOOKUP($B1923,الموظفين!$A$2:$J$501,6,FALSE()),""))</f>
        <v/>
      </c>
      <c r="G1923" s="19" t="str">
        <f aca="false">IF($B1923="","",IFERROR(VLOOKUP($B1923,الموظفين!$A$2:$J$501,7,FALSE()),""))</f>
        <v/>
      </c>
      <c r="H1923" s="20"/>
      <c r="I1923" s="20"/>
      <c r="J1923" s="21" t="str">
        <f aca="false">IF(OR(H1923="",I1923=""),"",ROUND(MOD(I1923-H1923,1)*24,2))</f>
        <v/>
      </c>
      <c r="K1923" s="22" t="str">
        <f aca="false">IF(OR(H1923="",F1923=""),"",IF(ROUND(MAX(0,MOD(H1923-F1923+0.5,1)-0.5)*1440,0)&gt;IFERROR(VLOOKUP(E1923,الورديات!$A$2:$E$21,5,FALSE()),0),ROUND(MAX(0,MOD(H1923-F1923+0.5,1)-0.5)*1440,0),0))</f>
        <v/>
      </c>
      <c r="L1923" s="22" t="str">
        <f aca="false">IF(OR(I1923="",G1923=""),"",ROUND(MAX(0,MOD(G1923-I1923+0.5,1)-0.5)*1440,0))</f>
        <v/>
      </c>
      <c r="M1923" s="22" t="str">
        <f aca="false">IF(OR(I1923="",G1923=""),"",IF(ROUND(MAX(0,MOD(I1923-G1923+0.5,1)-0.5)*1440,0)&gt;=الإعدادات!$B$8,ROUND(MAX(0,MOD(I1923-G1923+0.5,1)-0.5)*1440,0),0))</f>
        <v/>
      </c>
      <c r="N1923" s="18" t="str">
        <f aca="false">IF(OR(A1923="",B1923=""),"",IF(COUNTIFS(الإجازات!$A$2:$A$1001,B1923,الإجازات!$D$2:$D$1001,"&lt;="&amp;A1923,الإجازات!$E$2:$E$1001,"&gt;="&amp;A1923,الإجازات!$G$2:$G$1001,"مقبولة")=0,"",LOOKUP(2,1/((الإجازات!$A$2:$A$1001=B1923)*(الإجازات!$D$2:$D$1001&lt;=A1923)*(الإجازات!$E$2:$E$1001&gt;=A1923)*(الإجازات!$G$2:$G$1001="مقبولة")),الإجازات!$C$2:$C$1001)))</f>
        <v/>
      </c>
      <c r="O1923" s="17"/>
      <c r="P1923" s="23" t="str">
        <f aca="false">IF(B1923="","",IF(ISNA(MATCH(B1923,الموظفين!$A$2:$A$501,0)),"⚠ كود غير موجود",IF(O1923&lt;&gt;"",O1923,IF(N1923&lt;&gt;"",N1923,IF(H1923="",IF(AND(A1923&lt;&gt;"",WEEKDAY(A1923)=الإعدادات!$B$11),"راحة أسبوعية","غائب"),IF(I1923="","بدون انصراف",IF(N(K1923)&gt;0,"متأخر","حاضر")))))))</f>
        <v/>
      </c>
      <c r="Q1923" s="24" t="str">
        <f aca="false">IF(B1923="","",IF(OR(P1923="غائب",P1923="غياب",P1923="إجازة بدون راتب"),IFERROR(VLOOKUP(B1923,الموظفين!$A$2:$J$501,8,FALSE()),0),0))</f>
        <v/>
      </c>
      <c r="R1923" s="24" t="str">
        <f aca="false">IF(B1923="","",ROUND((N(K1923)+N(L1923))/60*IFERROR(VLOOKUP(B1923,الموظفين!$A$2:$J$501,8,FALSE()),0)/الإعدادات!$B$6*الإعدادات!$B$9,2))</f>
        <v/>
      </c>
      <c r="S1923" s="24" t="str">
        <f aca="false">IF(OR(B1923="",M1923=""),"",ROUND(M1923/60*IFERROR(VLOOKUP(B1923,الموظفين!$A$2:$J$501,9,FALSE()),0),2))</f>
        <v/>
      </c>
      <c r="T1923" s="17"/>
      <c r="U1923" s="23" t="str">
        <f aca="false">IF(OR(A1923="",B1923=""),"",A1923&amp;"|"&amp;B1923)</f>
        <v/>
      </c>
    </row>
    <row r="1924" customFormat="false" ht="15" hidden="false" customHeight="false" outlineLevel="0" collapsed="false">
      <c r="A1924" s="16"/>
      <c r="B1924" s="17"/>
      <c r="C1924" s="18" t="str">
        <f aca="false">IF($B1924="","",IFERROR(VLOOKUP($B1924,الموظفين!$A$2:$J$501,2,FALSE())&amp;"","⚠ كود غير موجود"))</f>
        <v/>
      </c>
      <c r="D1924" s="18" t="str">
        <f aca="false">IF($B1924="","",IFERROR(VLOOKUP($B1924,الموظفين!$A$2:$J$501,3,FALSE())&amp;"",""))</f>
        <v/>
      </c>
      <c r="E1924" s="18" t="str">
        <f aca="false">IF($B1924="","",IFERROR(VLOOKUP($B1924,الموظفين!$A$2:$J$501,5,FALSE())&amp;"",""))</f>
        <v/>
      </c>
      <c r="F1924" s="19" t="str">
        <f aca="false">IF($B1924="","",IFERROR(VLOOKUP($B1924,الموظفين!$A$2:$J$501,6,FALSE()),""))</f>
        <v/>
      </c>
      <c r="G1924" s="19" t="str">
        <f aca="false">IF($B1924="","",IFERROR(VLOOKUP($B1924,الموظفين!$A$2:$J$501,7,FALSE()),""))</f>
        <v/>
      </c>
      <c r="H1924" s="20"/>
      <c r="I1924" s="20"/>
      <c r="J1924" s="21" t="str">
        <f aca="false">IF(OR(H1924="",I1924=""),"",ROUND(MOD(I1924-H1924,1)*24,2))</f>
        <v/>
      </c>
      <c r="K1924" s="22" t="str">
        <f aca="false">IF(OR(H1924="",F1924=""),"",IF(ROUND(MAX(0,MOD(H1924-F1924+0.5,1)-0.5)*1440,0)&gt;IFERROR(VLOOKUP(E1924,الورديات!$A$2:$E$21,5,FALSE()),0),ROUND(MAX(0,MOD(H1924-F1924+0.5,1)-0.5)*1440,0),0))</f>
        <v/>
      </c>
      <c r="L1924" s="22" t="str">
        <f aca="false">IF(OR(I1924="",G1924=""),"",ROUND(MAX(0,MOD(G1924-I1924+0.5,1)-0.5)*1440,0))</f>
        <v/>
      </c>
      <c r="M1924" s="22" t="str">
        <f aca="false">IF(OR(I1924="",G1924=""),"",IF(ROUND(MAX(0,MOD(I1924-G1924+0.5,1)-0.5)*1440,0)&gt;=الإعدادات!$B$8,ROUND(MAX(0,MOD(I1924-G1924+0.5,1)-0.5)*1440,0),0))</f>
        <v/>
      </c>
      <c r="N1924" s="18" t="str">
        <f aca="false">IF(OR(A1924="",B1924=""),"",IF(COUNTIFS(الإجازات!$A$2:$A$1001,B1924,الإجازات!$D$2:$D$1001,"&lt;="&amp;A1924,الإجازات!$E$2:$E$1001,"&gt;="&amp;A1924,الإجازات!$G$2:$G$1001,"مقبولة")=0,"",LOOKUP(2,1/((الإجازات!$A$2:$A$1001=B1924)*(الإجازات!$D$2:$D$1001&lt;=A1924)*(الإجازات!$E$2:$E$1001&gt;=A1924)*(الإجازات!$G$2:$G$1001="مقبولة")),الإجازات!$C$2:$C$1001)))</f>
        <v/>
      </c>
      <c r="O1924" s="17"/>
      <c r="P1924" s="23" t="str">
        <f aca="false">IF(B1924="","",IF(ISNA(MATCH(B1924,الموظفين!$A$2:$A$501,0)),"⚠ كود غير موجود",IF(O1924&lt;&gt;"",O1924,IF(N1924&lt;&gt;"",N1924,IF(H1924="",IF(AND(A1924&lt;&gt;"",WEEKDAY(A1924)=الإعدادات!$B$11),"راحة أسبوعية","غائب"),IF(I1924="","بدون انصراف",IF(N(K1924)&gt;0,"متأخر","حاضر")))))))</f>
        <v/>
      </c>
      <c r="Q1924" s="24" t="str">
        <f aca="false">IF(B1924="","",IF(OR(P1924="غائب",P1924="غياب",P1924="إجازة بدون راتب"),IFERROR(VLOOKUP(B1924,الموظفين!$A$2:$J$501,8,FALSE()),0),0))</f>
        <v/>
      </c>
      <c r="R1924" s="24" t="str">
        <f aca="false">IF(B1924="","",ROUND((N(K1924)+N(L1924))/60*IFERROR(VLOOKUP(B1924,الموظفين!$A$2:$J$501,8,FALSE()),0)/الإعدادات!$B$6*الإعدادات!$B$9,2))</f>
        <v/>
      </c>
      <c r="S1924" s="24" t="str">
        <f aca="false">IF(OR(B1924="",M1924=""),"",ROUND(M1924/60*IFERROR(VLOOKUP(B1924,الموظفين!$A$2:$J$501,9,FALSE()),0),2))</f>
        <v/>
      </c>
      <c r="T1924" s="17"/>
      <c r="U1924" s="23" t="str">
        <f aca="false">IF(OR(A1924="",B1924=""),"",A1924&amp;"|"&amp;B1924)</f>
        <v/>
      </c>
    </row>
    <row r="1925" customFormat="false" ht="15" hidden="false" customHeight="false" outlineLevel="0" collapsed="false">
      <c r="A1925" s="16"/>
      <c r="B1925" s="17"/>
      <c r="C1925" s="18" t="str">
        <f aca="false">IF($B1925="","",IFERROR(VLOOKUP($B1925,الموظفين!$A$2:$J$501,2,FALSE())&amp;"","⚠ كود غير موجود"))</f>
        <v/>
      </c>
      <c r="D1925" s="18" t="str">
        <f aca="false">IF($B1925="","",IFERROR(VLOOKUP($B1925,الموظفين!$A$2:$J$501,3,FALSE())&amp;"",""))</f>
        <v/>
      </c>
      <c r="E1925" s="18" t="str">
        <f aca="false">IF($B1925="","",IFERROR(VLOOKUP($B1925,الموظفين!$A$2:$J$501,5,FALSE())&amp;"",""))</f>
        <v/>
      </c>
      <c r="F1925" s="19" t="str">
        <f aca="false">IF($B1925="","",IFERROR(VLOOKUP($B1925,الموظفين!$A$2:$J$501,6,FALSE()),""))</f>
        <v/>
      </c>
      <c r="G1925" s="19" t="str">
        <f aca="false">IF($B1925="","",IFERROR(VLOOKUP($B1925,الموظفين!$A$2:$J$501,7,FALSE()),""))</f>
        <v/>
      </c>
      <c r="H1925" s="20"/>
      <c r="I1925" s="20"/>
      <c r="J1925" s="21" t="str">
        <f aca="false">IF(OR(H1925="",I1925=""),"",ROUND(MOD(I1925-H1925,1)*24,2))</f>
        <v/>
      </c>
      <c r="K1925" s="22" t="str">
        <f aca="false">IF(OR(H1925="",F1925=""),"",IF(ROUND(MAX(0,MOD(H1925-F1925+0.5,1)-0.5)*1440,0)&gt;IFERROR(VLOOKUP(E1925,الورديات!$A$2:$E$21,5,FALSE()),0),ROUND(MAX(0,MOD(H1925-F1925+0.5,1)-0.5)*1440,0),0))</f>
        <v/>
      </c>
      <c r="L1925" s="22" t="str">
        <f aca="false">IF(OR(I1925="",G1925=""),"",ROUND(MAX(0,MOD(G1925-I1925+0.5,1)-0.5)*1440,0))</f>
        <v/>
      </c>
      <c r="M1925" s="22" t="str">
        <f aca="false">IF(OR(I1925="",G1925=""),"",IF(ROUND(MAX(0,MOD(I1925-G1925+0.5,1)-0.5)*1440,0)&gt;=الإعدادات!$B$8,ROUND(MAX(0,MOD(I1925-G1925+0.5,1)-0.5)*1440,0),0))</f>
        <v/>
      </c>
      <c r="N1925" s="18" t="str">
        <f aca="false">IF(OR(A1925="",B1925=""),"",IF(COUNTIFS(الإجازات!$A$2:$A$1001,B1925,الإجازات!$D$2:$D$1001,"&lt;="&amp;A1925,الإجازات!$E$2:$E$1001,"&gt;="&amp;A1925,الإجازات!$G$2:$G$1001,"مقبولة")=0,"",LOOKUP(2,1/((الإجازات!$A$2:$A$1001=B1925)*(الإجازات!$D$2:$D$1001&lt;=A1925)*(الإجازات!$E$2:$E$1001&gt;=A1925)*(الإجازات!$G$2:$G$1001="مقبولة")),الإجازات!$C$2:$C$1001)))</f>
        <v/>
      </c>
      <c r="O1925" s="17"/>
      <c r="P1925" s="23" t="str">
        <f aca="false">IF(B1925="","",IF(ISNA(MATCH(B1925,الموظفين!$A$2:$A$501,0)),"⚠ كود غير موجود",IF(O1925&lt;&gt;"",O1925,IF(N1925&lt;&gt;"",N1925,IF(H1925="",IF(AND(A1925&lt;&gt;"",WEEKDAY(A1925)=الإعدادات!$B$11),"راحة أسبوعية","غائب"),IF(I1925="","بدون انصراف",IF(N(K1925)&gt;0,"متأخر","حاضر")))))))</f>
        <v/>
      </c>
      <c r="Q1925" s="24" t="str">
        <f aca="false">IF(B1925="","",IF(OR(P1925="غائب",P1925="غياب",P1925="إجازة بدون راتب"),IFERROR(VLOOKUP(B1925,الموظفين!$A$2:$J$501,8,FALSE()),0),0))</f>
        <v/>
      </c>
      <c r="R1925" s="24" t="str">
        <f aca="false">IF(B1925="","",ROUND((N(K1925)+N(L1925))/60*IFERROR(VLOOKUP(B1925,الموظفين!$A$2:$J$501,8,FALSE()),0)/الإعدادات!$B$6*الإعدادات!$B$9,2))</f>
        <v/>
      </c>
      <c r="S1925" s="24" t="str">
        <f aca="false">IF(OR(B1925="",M1925=""),"",ROUND(M1925/60*IFERROR(VLOOKUP(B1925,الموظفين!$A$2:$J$501,9,FALSE()),0),2))</f>
        <v/>
      </c>
      <c r="T1925" s="17"/>
      <c r="U1925" s="23" t="str">
        <f aca="false">IF(OR(A1925="",B1925=""),"",A1925&amp;"|"&amp;B1925)</f>
        <v/>
      </c>
    </row>
    <row r="1926" customFormat="false" ht="15" hidden="false" customHeight="false" outlineLevel="0" collapsed="false">
      <c r="A1926" s="16"/>
      <c r="B1926" s="17"/>
      <c r="C1926" s="18" t="str">
        <f aca="false">IF($B1926="","",IFERROR(VLOOKUP($B1926,الموظفين!$A$2:$J$501,2,FALSE())&amp;"","⚠ كود غير موجود"))</f>
        <v/>
      </c>
      <c r="D1926" s="18" t="str">
        <f aca="false">IF($B1926="","",IFERROR(VLOOKUP($B1926,الموظفين!$A$2:$J$501,3,FALSE())&amp;"",""))</f>
        <v/>
      </c>
      <c r="E1926" s="18" t="str">
        <f aca="false">IF($B1926="","",IFERROR(VLOOKUP($B1926,الموظفين!$A$2:$J$501,5,FALSE())&amp;"",""))</f>
        <v/>
      </c>
      <c r="F1926" s="19" t="str">
        <f aca="false">IF($B1926="","",IFERROR(VLOOKUP($B1926,الموظفين!$A$2:$J$501,6,FALSE()),""))</f>
        <v/>
      </c>
      <c r="G1926" s="19" t="str">
        <f aca="false">IF($B1926="","",IFERROR(VLOOKUP($B1926,الموظفين!$A$2:$J$501,7,FALSE()),""))</f>
        <v/>
      </c>
      <c r="H1926" s="20"/>
      <c r="I1926" s="20"/>
      <c r="J1926" s="21" t="str">
        <f aca="false">IF(OR(H1926="",I1926=""),"",ROUND(MOD(I1926-H1926,1)*24,2))</f>
        <v/>
      </c>
      <c r="K1926" s="22" t="str">
        <f aca="false">IF(OR(H1926="",F1926=""),"",IF(ROUND(MAX(0,MOD(H1926-F1926+0.5,1)-0.5)*1440,0)&gt;IFERROR(VLOOKUP(E1926,الورديات!$A$2:$E$21,5,FALSE()),0),ROUND(MAX(0,MOD(H1926-F1926+0.5,1)-0.5)*1440,0),0))</f>
        <v/>
      </c>
      <c r="L1926" s="22" t="str">
        <f aca="false">IF(OR(I1926="",G1926=""),"",ROUND(MAX(0,MOD(G1926-I1926+0.5,1)-0.5)*1440,0))</f>
        <v/>
      </c>
      <c r="M1926" s="22" t="str">
        <f aca="false">IF(OR(I1926="",G1926=""),"",IF(ROUND(MAX(0,MOD(I1926-G1926+0.5,1)-0.5)*1440,0)&gt;=الإعدادات!$B$8,ROUND(MAX(0,MOD(I1926-G1926+0.5,1)-0.5)*1440,0),0))</f>
        <v/>
      </c>
      <c r="N1926" s="18" t="str">
        <f aca="false">IF(OR(A1926="",B1926=""),"",IF(COUNTIFS(الإجازات!$A$2:$A$1001,B1926,الإجازات!$D$2:$D$1001,"&lt;="&amp;A1926,الإجازات!$E$2:$E$1001,"&gt;="&amp;A1926,الإجازات!$G$2:$G$1001,"مقبولة")=0,"",LOOKUP(2,1/((الإجازات!$A$2:$A$1001=B1926)*(الإجازات!$D$2:$D$1001&lt;=A1926)*(الإجازات!$E$2:$E$1001&gt;=A1926)*(الإجازات!$G$2:$G$1001="مقبولة")),الإجازات!$C$2:$C$1001)))</f>
        <v/>
      </c>
      <c r="O1926" s="17"/>
      <c r="P1926" s="23" t="str">
        <f aca="false">IF(B1926="","",IF(ISNA(MATCH(B1926,الموظفين!$A$2:$A$501,0)),"⚠ كود غير موجود",IF(O1926&lt;&gt;"",O1926,IF(N1926&lt;&gt;"",N1926,IF(H1926="",IF(AND(A1926&lt;&gt;"",WEEKDAY(A1926)=الإعدادات!$B$11),"راحة أسبوعية","غائب"),IF(I1926="","بدون انصراف",IF(N(K1926)&gt;0,"متأخر","حاضر")))))))</f>
        <v/>
      </c>
      <c r="Q1926" s="24" t="str">
        <f aca="false">IF(B1926="","",IF(OR(P1926="غائب",P1926="غياب",P1926="إجازة بدون راتب"),IFERROR(VLOOKUP(B1926,الموظفين!$A$2:$J$501,8,FALSE()),0),0))</f>
        <v/>
      </c>
      <c r="R1926" s="24" t="str">
        <f aca="false">IF(B1926="","",ROUND((N(K1926)+N(L1926))/60*IFERROR(VLOOKUP(B1926,الموظفين!$A$2:$J$501,8,FALSE()),0)/الإعدادات!$B$6*الإعدادات!$B$9,2))</f>
        <v/>
      </c>
      <c r="S1926" s="24" t="str">
        <f aca="false">IF(OR(B1926="",M1926=""),"",ROUND(M1926/60*IFERROR(VLOOKUP(B1926,الموظفين!$A$2:$J$501,9,FALSE()),0),2))</f>
        <v/>
      </c>
      <c r="T1926" s="17"/>
      <c r="U1926" s="23" t="str">
        <f aca="false">IF(OR(A1926="",B1926=""),"",A1926&amp;"|"&amp;B1926)</f>
        <v/>
      </c>
    </row>
    <row r="1927" customFormat="false" ht="15" hidden="false" customHeight="false" outlineLevel="0" collapsed="false">
      <c r="A1927" s="16"/>
      <c r="B1927" s="17"/>
      <c r="C1927" s="18" t="str">
        <f aca="false">IF($B1927="","",IFERROR(VLOOKUP($B1927,الموظفين!$A$2:$J$501,2,FALSE())&amp;"","⚠ كود غير موجود"))</f>
        <v/>
      </c>
      <c r="D1927" s="18" t="str">
        <f aca="false">IF($B1927="","",IFERROR(VLOOKUP($B1927,الموظفين!$A$2:$J$501,3,FALSE())&amp;"",""))</f>
        <v/>
      </c>
      <c r="E1927" s="18" t="str">
        <f aca="false">IF($B1927="","",IFERROR(VLOOKUP($B1927,الموظفين!$A$2:$J$501,5,FALSE())&amp;"",""))</f>
        <v/>
      </c>
      <c r="F1927" s="19" t="str">
        <f aca="false">IF($B1927="","",IFERROR(VLOOKUP($B1927,الموظفين!$A$2:$J$501,6,FALSE()),""))</f>
        <v/>
      </c>
      <c r="G1927" s="19" t="str">
        <f aca="false">IF($B1927="","",IFERROR(VLOOKUP($B1927,الموظفين!$A$2:$J$501,7,FALSE()),""))</f>
        <v/>
      </c>
      <c r="H1927" s="20"/>
      <c r="I1927" s="20"/>
      <c r="J1927" s="21" t="str">
        <f aca="false">IF(OR(H1927="",I1927=""),"",ROUND(MOD(I1927-H1927,1)*24,2))</f>
        <v/>
      </c>
      <c r="K1927" s="22" t="str">
        <f aca="false">IF(OR(H1927="",F1927=""),"",IF(ROUND(MAX(0,MOD(H1927-F1927+0.5,1)-0.5)*1440,0)&gt;IFERROR(VLOOKUP(E1927,الورديات!$A$2:$E$21,5,FALSE()),0),ROUND(MAX(0,MOD(H1927-F1927+0.5,1)-0.5)*1440,0),0))</f>
        <v/>
      </c>
      <c r="L1927" s="22" t="str">
        <f aca="false">IF(OR(I1927="",G1927=""),"",ROUND(MAX(0,MOD(G1927-I1927+0.5,1)-0.5)*1440,0))</f>
        <v/>
      </c>
      <c r="M1927" s="22" t="str">
        <f aca="false">IF(OR(I1927="",G1927=""),"",IF(ROUND(MAX(0,MOD(I1927-G1927+0.5,1)-0.5)*1440,0)&gt;=الإعدادات!$B$8,ROUND(MAX(0,MOD(I1927-G1927+0.5,1)-0.5)*1440,0),0))</f>
        <v/>
      </c>
      <c r="N1927" s="18" t="str">
        <f aca="false">IF(OR(A1927="",B1927=""),"",IF(COUNTIFS(الإجازات!$A$2:$A$1001,B1927,الإجازات!$D$2:$D$1001,"&lt;="&amp;A1927,الإجازات!$E$2:$E$1001,"&gt;="&amp;A1927,الإجازات!$G$2:$G$1001,"مقبولة")=0,"",LOOKUP(2,1/((الإجازات!$A$2:$A$1001=B1927)*(الإجازات!$D$2:$D$1001&lt;=A1927)*(الإجازات!$E$2:$E$1001&gt;=A1927)*(الإجازات!$G$2:$G$1001="مقبولة")),الإجازات!$C$2:$C$1001)))</f>
        <v/>
      </c>
      <c r="O1927" s="17"/>
      <c r="P1927" s="23" t="str">
        <f aca="false">IF(B1927="","",IF(ISNA(MATCH(B1927,الموظفين!$A$2:$A$501,0)),"⚠ كود غير موجود",IF(O1927&lt;&gt;"",O1927,IF(N1927&lt;&gt;"",N1927,IF(H1927="",IF(AND(A1927&lt;&gt;"",WEEKDAY(A1927)=الإعدادات!$B$11),"راحة أسبوعية","غائب"),IF(I1927="","بدون انصراف",IF(N(K1927)&gt;0,"متأخر","حاضر")))))))</f>
        <v/>
      </c>
      <c r="Q1927" s="24" t="str">
        <f aca="false">IF(B1927="","",IF(OR(P1927="غائب",P1927="غياب",P1927="إجازة بدون راتب"),IFERROR(VLOOKUP(B1927,الموظفين!$A$2:$J$501,8,FALSE()),0),0))</f>
        <v/>
      </c>
      <c r="R1927" s="24" t="str">
        <f aca="false">IF(B1927="","",ROUND((N(K1927)+N(L1927))/60*IFERROR(VLOOKUP(B1927,الموظفين!$A$2:$J$501,8,FALSE()),0)/الإعدادات!$B$6*الإعدادات!$B$9,2))</f>
        <v/>
      </c>
      <c r="S1927" s="24" t="str">
        <f aca="false">IF(OR(B1927="",M1927=""),"",ROUND(M1927/60*IFERROR(VLOOKUP(B1927,الموظفين!$A$2:$J$501,9,FALSE()),0),2))</f>
        <v/>
      </c>
      <c r="T1927" s="17"/>
      <c r="U1927" s="23" t="str">
        <f aca="false">IF(OR(A1927="",B1927=""),"",A1927&amp;"|"&amp;B1927)</f>
        <v/>
      </c>
    </row>
    <row r="1928" customFormat="false" ht="15" hidden="false" customHeight="false" outlineLevel="0" collapsed="false">
      <c r="A1928" s="16"/>
      <c r="B1928" s="17"/>
      <c r="C1928" s="18" t="str">
        <f aca="false">IF($B1928="","",IFERROR(VLOOKUP($B1928,الموظفين!$A$2:$J$501,2,FALSE())&amp;"","⚠ كود غير موجود"))</f>
        <v/>
      </c>
      <c r="D1928" s="18" t="str">
        <f aca="false">IF($B1928="","",IFERROR(VLOOKUP($B1928,الموظفين!$A$2:$J$501,3,FALSE())&amp;"",""))</f>
        <v/>
      </c>
      <c r="E1928" s="18" t="str">
        <f aca="false">IF($B1928="","",IFERROR(VLOOKUP($B1928,الموظفين!$A$2:$J$501,5,FALSE())&amp;"",""))</f>
        <v/>
      </c>
      <c r="F1928" s="19" t="str">
        <f aca="false">IF($B1928="","",IFERROR(VLOOKUP($B1928,الموظفين!$A$2:$J$501,6,FALSE()),""))</f>
        <v/>
      </c>
      <c r="G1928" s="19" t="str">
        <f aca="false">IF($B1928="","",IFERROR(VLOOKUP($B1928,الموظفين!$A$2:$J$501,7,FALSE()),""))</f>
        <v/>
      </c>
      <c r="H1928" s="20"/>
      <c r="I1928" s="20"/>
      <c r="J1928" s="21" t="str">
        <f aca="false">IF(OR(H1928="",I1928=""),"",ROUND(MOD(I1928-H1928,1)*24,2))</f>
        <v/>
      </c>
      <c r="K1928" s="22" t="str">
        <f aca="false">IF(OR(H1928="",F1928=""),"",IF(ROUND(MAX(0,MOD(H1928-F1928+0.5,1)-0.5)*1440,0)&gt;IFERROR(VLOOKUP(E1928,الورديات!$A$2:$E$21,5,FALSE()),0),ROUND(MAX(0,MOD(H1928-F1928+0.5,1)-0.5)*1440,0),0))</f>
        <v/>
      </c>
      <c r="L1928" s="22" t="str">
        <f aca="false">IF(OR(I1928="",G1928=""),"",ROUND(MAX(0,MOD(G1928-I1928+0.5,1)-0.5)*1440,0))</f>
        <v/>
      </c>
      <c r="M1928" s="22" t="str">
        <f aca="false">IF(OR(I1928="",G1928=""),"",IF(ROUND(MAX(0,MOD(I1928-G1928+0.5,1)-0.5)*1440,0)&gt;=الإعدادات!$B$8,ROUND(MAX(0,MOD(I1928-G1928+0.5,1)-0.5)*1440,0),0))</f>
        <v/>
      </c>
      <c r="N1928" s="18" t="str">
        <f aca="false">IF(OR(A1928="",B1928=""),"",IF(COUNTIFS(الإجازات!$A$2:$A$1001,B1928,الإجازات!$D$2:$D$1001,"&lt;="&amp;A1928,الإجازات!$E$2:$E$1001,"&gt;="&amp;A1928,الإجازات!$G$2:$G$1001,"مقبولة")=0,"",LOOKUP(2,1/((الإجازات!$A$2:$A$1001=B1928)*(الإجازات!$D$2:$D$1001&lt;=A1928)*(الإجازات!$E$2:$E$1001&gt;=A1928)*(الإجازات!$G$2:$G$1001="مقبولة")),الإجازات!$C$2:$C$1001)))</f>
        <v/>
      </c>
      <c r="O1928" s="17"/>
      <c r="P1928" s="23" t="str">
        <f aca="false">IF(B1928="","",IF(ISNA(MATCH(B1928,الموظفين!$A$2:$A$501,0)),"⚠ كود غير موجود",IF(O1928&lt;&gt;"",O1928,IF(N1928&lt;&gt;"",N1928,IF(H1928="",IF(AND(A1928&lt;&gt;"",WEEKDAY(A1928)=الإعدادات!$B$11),"راحة أسبوعية","غائب"),IF(I1928="","بدون انصراف",IF(N(K1928)&gt;0,"متأخر","حاضر")))))))</f>
        <v/>
      </c>
      <c r="Q1928" s="24" t="str">
        <f aca="false">IF(B1928="","",IF(OR(P1928="غائب",P1928="غياب",P1928="إجازة بدون راتب"),IFERROR(VLOOKUP(B1928,الموظفين!$A$2:$J$501,8,FALSE()),0),0))</f>
        <v/>
      </c>
      <c r="R1928" s="24" t="str">
        <f aca="false">IF(B1928="","",ROUND((N(K1928)+N(L1928))/60*IFERROR(VLOOKUP(B1928,الموظفين!$A$2:$J$501,8,FALSE()),0)/الإعدادات!$B$6*الإعدادات!$B$9,2))</f>
        <v/>
      </c>
      <c r="S1928" s="24" t="str">
        <f aca="false">IF(OR(B1928="",M1928=""),"",ROUND(M1928/60*IFERROR(VLOOKUP(B1928,الموظفين!$A$2:$J$501,9,FALSE()),0),2))</f>
        <v/>
      </c>
      <c r="T1928" s="17"/>
      <c r="U1928" s="23" t="str">
        <f aca="false">IF(OR(A1928="",B1928=""),"",A1928&amp;"|"&amp;B1928)</f>
        <v/>
      </c>
    </row>
    <row r="1929" customFormat="false" ht="15" hidden="false" customHeight="false" outlineLevel="0" collapsed="false">
      <c r="A1929" s="16"/>
      <c r="B1929" s="17"/>
      <c r="C1929" s="18" t="str">
        <f aca="false">IF($B1929="","",IFERROR(VLOOKUP($B1929,الموظفين!$A$2:$J$501,2,FALSE())&amp;"","⚠ كود غير موجود"))</f>
        <v/>
      </c>
      <c r="D1929" s="18" t="str">
        <f aca="false">IF($B1929="","",IFERROR(VLOOKUP($B1929,الموظفين!$A$2:$J$501,3,FALSE())&amp;"",""))</f>
        <v/>
      </c>
      <c r="E1929" s="18" t="str">
        <f aca="false">IF($B1929="","",IFERROR(VLOOKUP($B1929,الموظفين!$A$2:$J$501,5,FALSE())&amp;"",""))</f>
        <v/>
      </c>
      <c r="F1929" s="19" t="str">
        <f aca="false">IF($B1929="","",IFERROR(VLOOKUP($B1929,الموظفين!$A$2:$J$501,6,FALSE()),""))</f>
        <v/>
      </c>
      <c r="G1929" s="19" t="str">
        <f aca="false">IF($B1929="","",IFERROR(VLOOKUP($B1929,الموظفين!$A$2:$J$501,7,FALSE()),""))</f>
        <v/>
      </c>
      <c r="H1929" s="20"/>
      <c r="I1929" s="20"/>
      <c r="J1929" s="21" t="str">
        <f aca="false">IF(OR(H1929="",I1929=""),"",ROUND(MOD(I1929-H1929,1)*24,2))</f>
        <v/>
      </c>
      <c r="K1929" s="22" t="str">
        <f aca="false">IF(OR(H1929="",F1929=""),"",IF(ROUND(MAX(0,MOD(H1929-F1929+0.5,1)-0.5)*1440,0)&gt;IFERROR(VLOOKUP(E1929,الورديات!$A$2:$E$21,5,FALSE()),0),ROUND(MAX(0,MOD(H1929-F1929+0.5,1)-0.5)*1440,0),0))</f>
        <v/>
      </c>
      <c r="L1929" s="22" t="str">
        <f aca="false">IF(OR(I1929="",G1929=""),"",ROUND(MAX(0,MOD(G1929-I1929+0.5,1)-0.5)*1440,0))</f>
        <v/>
      </c>
      <c r="M1929" s="22" t="str">
        <f aca="false">IF(OR(I1929="",G1929=""),"",IF(ROUND(MAX(0,MOD(I1929-G1929+0.5,1)-0.5)*1440,0)&gt;=الإعدادات!$B$8,ROUND(MAX(0,MOD(I1929-G1929+0.5,1)-0.5)*1440,0),0))</f>
        <v/>
      </c>
      <c r="N1929" s="18" t="str">
        <f aca="false">IF(OR(A1929="",B1929=""),"",IF(COUNTIFS(الإجازات!$A$2:$A$1001,B1929,الإجازات!$D$2:$D$1001,"&lt;="&amp;A1929,الإجازات!$E$2:$E$1001,"&gt;="&amp;A1929,الإجازات!$G$2:$G$1001,"مقبولة")=0,"",LOOKUP(2,1/((الإجازات!$A$2:$A$1001=B1929)*(الإجازات!$D$2:$D$1001&lt;=A1929)*(الإجازات!$E$2:$E$1001&gt;=A1929)*(الإجازات!$G$2:$G$1001="مقبولة")),الإجازات!$C$2:$C$1001)))</f>
        <v/>
      </c>
      <c r="O1929" s="17"/>
      <c r="P1929" s="23" t="str">
        <f aca="false">IF(B1929="","",IF(ISNA(MATCH(B1929,الموظفين!$A$2:$A$501,0)),"⚠ كود غير موجود",IF(O1929&lt;&gt;"",O1929,IF(N1929&lt;&gt;"",N1929,IF(H1929="",IF(AND(A1929&lt;&gt;"",WEEKDAY(A1929)=الإعدادات!$B$11),"راحة أسبوعية","غائب"),IF(I1929="","بدون انصراف",IF(N(K1929)&gt;0,"متأخر","حاضر")))))))</f>
        <v/>
      </c>
      <c r="Q1929" s="24" t="str">
        <f aca="false">IF(B1929="","",IF(OR(P1929="غائب",P1929="غياب",P1929="إجازة بدون راتب"),IFERROR(VLOOKUP(B1929,الموظفين!$A$2:$J$501,8,FALSE()),0),0))</f>
        <v/>
      </c>
      <c r="R1929" s="24" t="str">
        <f aca="false">IF(B1929="","",ROUND((N(K1929)+N(L1929))/60*IFERROR(VLOOKUP(B1929,الموظفين!$A$2:$J$501,8,FALSE()),0)/الإعدادات!$B$6*الإعدادات!$B$9,2))</f>
        <v/>
      </c>
      <c r="S1929" s="24" t="str">
        <f aca="false">IF(OR(B1929="",M1929=""),"",ROUND(M1929/60*IFERROR(VLOOKUP(B1929,الموظفين!$A$2:$J$501,9,FALSE()),0),2))</f>
        <v/>
      </c>
      <c r="T1929" s="17"/>
      <c r="U1929" s="23" t="str">
        <f aca="false">IF(OR(A1929="",B1929=""),"",A1929&amp;"|"&amp;B1929)</f>
        <v/>
      </c>
    </row>
    <row r="1930" customFormat="false" ht="15" hidden="false" customHeight="false" outlineLevel="0" collapsed="false">
      <c r="A1930" s="16"/>
      <c r="B1930" s="17"/>
      <c r="C1930" s="18" t="str">
        <f aca="false">IF($B1930="","",IFERROR(VLOOKUP($B1930,الموظفين!$A$2:$J$501,2,FALSE())&amp;"","⚠ كود غير موجود"))</f>
        <v/>
      </c>
      <c r="D1930" s="18" t="str">
        <f aca="false">IF($B1930="","",IFERROR(VLOOKUP($B1930,الموظفين!$A$2:$J$501,3,FALSE())&amp;"",""))</f>
        <v/>
      </c>
      <c r="E1930" s="18" t="str">
        <f aca="false">IF($B1930="","",IFERROR(VLOOKUP($B1930,الموظفين!$A$2:$J$501,5,FALSE())&amp;"",""))</f>
        <v/>
      </c>
      <c r="F1930" s="19" t="str">
        <f aca="false">IF($B1930="","",IFERROR(VLOOKUP($B1930,الموظفين!$A$2:$J$501,6,FALSE()),""))</f>
        <v/>
      </c>
      <c r="G1930" s="19" t="str">
        <f aca="false">IF($B1930="","",IFERROR(VLOOKUP($B1930,الموظفين!$A$2:$J$501,7,FALSE()),""))</f>
        <v/>
      </c>
      <c r="H1930" s="20"/>
      <c r="I1930" s="20"/>
      <c r="J1930" s="21" t="str">
        <f aca="false">IF(OR(H1930="",I1930=""),"",ROUND(MOD(I1930-H1930,1)*24,2))</f>
        <v/>
      </c>
      <c r="K1930" s="22" t="str">
        <f aca="false">IF(OR(H1930="",F1930=""),"",IF(ROUND(MAX(0,MOD(H1930-F1930+0.5,1)-0.5)*1440,0)&gt;IFERROR(VLOOKUP(E1930,الورديات!$A$2:$E$21,5,FALSE()),0),ROUND(MAX(0,MOD(H1930-F1930+0.5,1)-0.5)*1440,0),0))</f>
        <v/>
      </c>
      <c r="L1930" s="22" t="str">
        <f aca="false">IF(OR(I1930="",G1930=""),"",ROUND(MAX(0,MOD(G1930-I1930+0.5,1)-0.5)*1440,0))</f>
        <v/>
      </c>
      <c r="M1930" s="22" t="str">
        <f aca="false">IF(OR(I1930="",G1930=""),"",IF(ROUND(MAX(0,MOD(I1930-G1930+0.5,1)-0.5)*1440,0)&gt;=الإعدادات!$B$8,ROUND(MAX(0,MOD(I1930-G1930+0.5,1)-0.5)*1440,0),0))</f>
        <v/>
      </c>
      <c r="N1930" s="18" t="str">
        <f aca="false">IF(OR(A1930="",B1930=""),"",IF(COUNTIFS(الإجازات!$A$2:$A$1001,B1930,الإجازات!$D$2:$D$1001,"&lt;="&amp;A1930,الإجازات!$E$2:$E$1001,"&gt;="&amp;A1930,الإجازات!$G$2:$G$1001,"مقبولة")=0,"",LOOKUP(2,1/((الإجازات!$A$2:$A$1001=B1930)*(الإجازات!$D$2:$D$1001&lt;=A1930)*(الإجازات!$E$2:$E$1001&gt;=A1930)*(الإجازات!$G$2:$G$1001="مقبولة")),الإجازات!$C$2:$C$1001)))</f>
        <v/>
      </c>
      <c r="O1930" s="17"/>
      <c r="P1930" s="23" t="str">
        <f aca="false">IF(B1930="","",IF(ISNA(MATCH(B1930,الموظفين!$A$2:$A$501,0)),"⚠ كود غير موجود",IF(O1930&lt;&gt;"",O1930,IF(N1930&lt;&gt;"",N1930,IF(H1930="",IF(AND(A1930&lt;&gt;"",WEEKDAY(A1930)=الإعدادات!$B$11),"راحة أسبوعية","غائب"),IF(I1930="","بدون انصراف",IF(N(K1930)&gt;0,"متأخر","حاضر")))))))</f>
        <v/>
      </c>
      <c r="Q1930" s="24" t="str">
        <f aca="false">IF(B1930="","",IF(OR(P1930="غائب",P1930="غياب",P1930="إجازة بدون راتب"),IFERROR(VLOOKUP(B1930,الموظفين!$A$2:$J$501,8,FALSE()),0),0))</f>
        <v/>
      </c>
      <c r="R1930" s="24" t="str">
        <f aca="false">IF(B1930="","",ROUND((N(K1930)+N(L1930))/60*IFERROR(VLOOKUP(B1930,الموظفين!$A$2:$J$501,8,FALSE()),0)/الإعدادات!$B$6*الإعدادات!$B$9,2))</f>
        <v/>
      </c>
      <c r="S1930" s="24" t="str">
        <f aca="false">IF(OR(B1930="",M1930=""),"",ROUND(M1930/60*IFERROR(VLOOKUP(B1930,الموظفين!$A$2:$J$501,9,FALSE()),0),2))</f>
        <v/>
      </c>
      <c r="T1930" s="17"/>
      <c r="U1930" s="23" t="str">
        <f aca="false">IF(OR(A1930="",B1930=""),"",A1930&amp;"|"&amp;B1930)</f>
        <v/>
      </c>
    </row>
    <row r="1931" customFormat="false" ht="15" hidden="false" customHeight="false" outlineLevel="0" collapsed="false">
      <c r="A1931" s="16"/>
      <c r="B1931" s="17"/>
      <c r="C1931" s="18" t="str">
        <f aca="false">IF($B1931="","",IFERROR(VLOOKUP($B1931,الموظفين!$A$2:$J$501,2,FALSE())&amp;"","⚠ كود غير موجود"))</f>
        <v/>
      </c>
      <c r="D1931" s="18" t="str">
        <f aca="false">IF($B1931="","",IFERROR(VLOOKUP($B1931,الموظفين!$A$2:$J$501,3,FALSE())&amp;"",""))</f>
        <v/>
      </c>
      <c r="E1931" s="18" t="str">
        <f aca="false">IF($B1931="","",IFERROR(VLOOKUP($B1931,الموظفين!$A$2:$J$501,5,FALSE())&amp;"",""))</f>
        <v/>
      </c>
      <c r="F1931" s="19" t="str">
        <f aca="false">IF($B1931="","",IFERROR(VLOOKUP($B1931,الموظفين!$A$2:$J$501,6,FALSE()),""))</f>
        <v/>
      </c>
      <c r="G1931" s="19" t="str">
        <f aca="false">IF($B1931="","",IFERROR(VLOOKUP($B1931,الموظفين!$A$2:$J$501,7,FALSE()),""))</f>
        <v/>
      </c>
      <c r="H1931" s="20"/>
      <c r="I1931" s="20"/>
      <c r="J1931" s="21" t="str">
        <f aca="false">IF(OR(H1931="",I1931=""),"",ROUND(MOD(I1931-H1931,1)*24,2))</f>
        <v/>
      </c>
      <c r="K1931" s="22" t="str">
        <f aca="false">IF(OR(H1931="",F1931=""),"",IF(ROUND(MAX(0,MOD(H1931-F1931+0.5,1)-0.5)*1440,0)&gt;IFERROR(VLOOKUP(E1931,الورديات!$A$2:$E$21,5,FALSE()),0),ROUND(MAX(0,MOD(H1931-F1931+0.5,1)-0.5)*1440,0),0))</f>
        <v/>
      </c>
      <c r="L1931" s="22" t="str">
        <f aca="false">IF(OR(I1931="",G1931=""),"",ROUND(MAX(0,MOD(G1931-I1931+0.5,1)-0.5)*1440,0))</f>
        <v/>
      </c>
      <c r="M1931" s="22" t="str">
        <f aca="false">IF(OR(I1931="",G1931=""),"",IF(ROUND(MAX(0,MOD(I1931-G1931+0.5,1)-0.5)*1440,0)&gt;=الإعدادات!$B$8,ROUND(MAX(0,MOD(I1931-G1931+0.5,1)-0.5)*1440,0),0))</f>
        <v/>
      </c>
      <c r="N1931" s="18" t="str">
        <f aca="false">IF(OR(A1931="",B1931=""),"",IF(COUNTIFS(الإجازات!$A$2:$A$1001,B1931,الإجازات!$D$2:$D$1001,"&lt;="&amp;A1931,الإجازات!$E$2:$E$1001,"&gt;="&amp;A1931,الإجازات!$G$2:$G$1001,"مقبولة")=0,"",LOOKUP(2,1/((الإجازات!$A$2:$A$1001=B1931)*(الإجازات!$D$2:$D$1001&lt;=A1931)*(الإجازات!$E$2:$E$1001&gt;=A1931)*(الإجازات!$G$2:$G$1001="مقبولة")),الإجازات!$C$2:$C$1001)))</f>
        <v/>
      </c>
      <c r="O1931" s="17"/>
      <c r="P1931" s="23" t="str">
        <f aca="false">IF(B1931="","",IF(ISNA(MATCH(B1931,الموظفين!$A$2:$A$501,0)),"⚠ كود غير موجود",IF(O1931&lt;&gt;"",O1931,IF(N1931&lt;&gt;"",N1931,IF(H1931="",IF(AND(A1931&lt;&gt;"",WEEKDAY(A1931)=الإعدادات!$B$11),"راحة أسبوعية","غائب"),IF(I1931="","بدون انصراف",IF(N(K1931)&gt;0,"متأخر","حاضر")))))))</f>
        <v/>
      </c>
      <c r="Q1931" s="24" t="str">
        <f aca="false">IF(B1931="","",IF(OR(P1931="غائب",P1931="غياب",P1931="إجازة بدون راتب"),IFERROR(VLOOKUP(B1931,الموظفين!$A$2:$J$501,8,FALSE()),0),0))</f>
        <v/>
      </c>
      <c r="R1931" s="24" t="str">
        <f aca="false">IF(B1931="","",ROUND((N(K1931)+N(L1931))/60*IFERROR(VLOOKUP(B1931,الموظفين!$A$2:$J$501,8,FALSE()),0)/الإعدادات!$B$6*الإعدادات!$B$9,2))</f>
        <v/>
      </c>
      <c r="S1931" s="24" t="str">
        <f aca="false">IF(OR(B1931="",M1931=""),"",ROUND(M1931/60*IFERROR(VLOOKUP(B1931,الموظفين!$A$2:$J$501,9,FALSE()),0),2))</f>
        <v/>
      </c>
      <c r="T1931" s="17"/>
      <c r="U1931" s="23" t="str">
        <f aca="false">IF(OR(A1931="",B1931=""),"",A1931&amp;"|"&amp;B1931)</f>
        <v/>
      </c>
    </row>
    <row r="1932" customFormat="false" ht="15" hidden="false" customHeight="false" outlineLevel="0" collapsed="false">
      <c r="A1932" s="16"/>
      <c r="B1932" s="17"/>
      <c r="C1932" s="18" t="str">
        <f aca="false">IF($B1932="","",IFERROR(VLOOKUP($B1932,الموظفين!$A$2:$J$501,2,FALSE())&amp;"","⚠ كود غير موجود"))</f>
        <v/>
      </c>
      <c r="D1932" s="18" t="str">
        <f aca="false">IF($B1932="","",IFERROR(VLOOKUP($B1932,الموظفين!$A$2:$J$501,3,FALSE())&amp;"",""))</f>
        <v/>
      </c>
      <c r="E1932" s="18" t="str">
        <f aca="false">IF($B1932="","",IFERROR(VLOOKUP($B1932,الموظفين!$A$2:$J$501,5,FALSE())&amp;"",""))</f>
        <v/>
      </c>
      <c r="F1932" s="19" t="str">
        <f aca="false">IF($B1932="","",IFERROR(VLOOKUP($B1932,الموظفين!$A$2:$J$501,6,FALSE()),""))</f>
        <v/>
      </c>
      <c r="G1932" s="19" t="str">
        <f aca="false">IF($B1932="","",IFERROR(VLOOKUP($B1932,الموظفين!$A$2:$J$501,7,FALSE()),""))</f>
        <v/>
      </c>
      <c r="H1932" s="20"/>
      <c r="I1932" s="20"/>
      <c r="J1932" s="21" t="str">
        <f aca="false">IF(OR(H1932="",I1932=""),"",ROUND(MOD(I1932-H1932,1)*24,2))</f>
        <v/>
      </c>
      <c r="K1932" s="22" t="str">
        <f aca="false">IF(OR(H1932="",F1932=""),"",IF(ROUND(MAX(0,MOD(H1932-F1932+0.5,1)-0.5)*1440,0)&gt;IFERROR(VLOOKUP(E1932,الورديات!$A$2:$E$21,5,FALSE()),0),ROUND(MAX(0,MOD(H1932-F1932+0.5,1)-0.5)*1440,0),0))</f>
        <v/>
      </c>
      <c r="L1932" s="22" t="str">
        <f aca="false">IF(OR(I1932="",G1932=""),"",ROUND(MAX(0,MOD(G1932-I1932+0.5,1)-0.5)*1440,0))</f>
        <v/>
      </c>
      <c r="M1932" s="22" t="str">
        <f aca="false">IF(OR(I1932="",G1932=""),"",IF(ROUND(MAX(0,MOD(I1932-G1932+0.5,1)-0.5)*1440,0)&gt;=الإعدادات!$B$8,ROUND(MAX(0,MOD(I1932-G1932+0.5,1)-0.5)*1440,0),0))</f>
        <v/>
      </c>
      <c r="N1932" s="18" t="str">
        <f aca="false">IF(OR(A1932="",B1932=""),"",IF(COUNTIFS(الإجازات!$A$2:$A$1001,B1932,الإجازات!$D$2:$D$1001,"&lt;="&amp;A1932,الإجازات!$E$2:$E$1001,"&gt;="&amp;A1932,الإجازات!$G$2:$G$1001,"مقبولة")=0,"",LOOKUP(2,1/((الإجازات!$A$2:$A$1001=B1932)*(الإجازات!$D$2:$D$1001&lt;=A1932)*(الإجازات!$E$2:$E$1001&gt;=A1932)*(الإجازات!$G$2:$G$1001="مقبولة")),الإجازات!$C$2:$C$1001)))</f>
        <v/>
      </c>
      <c r="O1932" s="17"/>
      <c r="P1932" s="23" t="str">
        <f aca="false">IF(B1932="","",IF(ISNA(MATCH(B1932,الموظفين!$A$2:$A$501,0)),"⚠ كود غير موجود",IF(O1932&lt;&gt;"",O1932,IF(N1932&lt;&gt;"",N1932,IF(H1932="",IF(AND(A1932&lt;&gt;"",WEEKDAY(A1932)=الإعدادات!$B$11),"راحة أسبوعية","غائب"),IF(I1932="","بدون انصراف",IF(N(K1932)&gt;0,"متأخر","حاضر")))))))</f>
        <v/>
      </c>
      <c r="Q1932" s="24" t="str">
        <f aca="false">IF(B1932="","",IF(OR(P1932="غائب",P1932="غياب",P1932="إجازة بدون راتب"),IFERROR(VLOOKUP(B1932,الموظفين!$A$2:$J$501,8,FALSE()),0),0))</f>
        <v/>
      </c>
      <c r="R1932" s="24" t="str">
        <f aca="false">IF(B1932="","",ROUND((N(K1932)+N(L1932))/60*IFERROR(VLOOKUP(B1932,الموظفين!$A$2:$J$501,8,FALSE()),0)/الإعدادات!$B$6*الإعدادات!$B$9,2))</f>
        <v/>
      </c>
      <c r="S1932" s="24" t="str">
        <f aca="false">IF(OR(B1932="",M1932=""),"",ROUND(M1932/60*IFERROR(VLOOKUP(B1932,الموظفين!$A$2:$J$501,9,FALSE()),0),2))</f>
        <v/>
      </c>
      <c r="T1932" s="17"/>
      <c r="U1932" s="23" t="str">
        <f aca="false">IF(OR(A1932="",B1932=""),"",A1932&amp;"|"&amp;B1932)</f>
        <v/>
      </c>
    </row>
    <row r="1933" customFormat="false" ht="15" hidden="false" customHeight="false" outlineLevel="0" collapsed="false">
      <c r="A1933" s="16"/>
      <c r="B1933" s="17"/>
      <c r="C1933" s="18" t="str">
        <f aca="false">IF($B1933="","",IFERROR(VLOOKUP($B1933,الموظفين!$A$2:$J$501,2,FALSE())&amp;"","⚠ كود غير موجود"))</f>
        <v/>
      </c>
      <c r="D1933" s="18" t="str">
        <f aca="false">IF($B1933="","",IFERROR(VLOOKUP($B1933,الموظفين!$A$2:$J$501,3,FALSE())&amp;"",""))</f>
        <v/>
      </c>
      <c r="E1933" s="18" t="str">
        <f aca="false">IF($B1933="","",IFERROR(VLOOKUP($B1933,الموظفين!$A$2:$J$501,5,FALSE())&amp;"",""))</f>
        <v/>
      </c>
      <c r="F1933" s="19" t="str">
        <f aca="false">IF($B1933="","",IFERROR(VLOOKUP($B1933,الموظفين!$A$2:$J$501,6,FALSE()),""))</f>
        <v/>
      </c>
      <c r="G1933" s="19" t="str">
        <f aca="false">IF($B1933="","",IFERROR(VLOOKUP($B1933,الموظفين!$A$2:$J$501,7,FALSE()),""))</f>
        <v/>
      </c>
      <c r="H1933" s="20"/>
      <c r="I1933" s="20"/>
      <c r="J1933" s="21" t="str">
        <f aca="false">IF(OR(H1933="",I1933=""),"",ROUND(MOD(I1933-H1933,1)*24,2))</f>
        <v/>
      </c>
      <c r="K1933" s="22" t="str">
        <f aca="false">IF(OR(H1933="",F1933=""),"",IF(ROUND(MAX(0,MOD(H1933-F1933+0.5,1)-0.5)*1440,0)&gt;IFERROR(VLOOKUP(E1933,الورديات!$A$2:$E$21,5,FALSE()),0),ROUND(MAX(0,MOD(H1933-F1933+0.5,1)-0.5)*1440,0),0))</f>
        <v/>
      </c>
      <c r="L1933" s="22" t="str">
        <f aca="false">IF(OR(I1933="",G1933=""),"",ROUND(MAX(0,MOD(G1933-I1933+0.5,1)-0.5)*1440,0))</f>
        <v/>
      </c>
      <c r="M1933" s="22" t="str">
        <f aca="false">IF(OR(I1933="",G1933=""),"",IF(ROUND(MAX(0,MOD(I1933-G1933+0.5,1)-0.5)*1440,0)&gt;=الإعدادات!$B$8,ROUND(MAX(0,MOD(I1933-G1933+0.5,1)-0.5)*1440,0),0))</f>
        <v/>
      </c>
      <c r="N1933" s="18" t="str">
        <f aca="false">IF(OR(A1933="",B1933=""),"",IF(COUNTIFS(الإجازات!$A$2:$A$1001,B1933,الإجازات!$D$2:$D$1001,"&lt;="&amp;A1933,الإجازات!$E$2:$E$1001,"&gt;="&amp;A1933,الإجازات!$G$2:$G$1001,"مقبولة")=0,"",LOOKUP(2,1/((الإجازات!$A$2:$A$1001=B1933)*(الإجازات!$D$2:$D$1001&lt;=A1933)*(الإجازات!$E$2:$E$1001&gt;=A1933)*(الإجازات!$G$2:$G$1001="مقبولة")),الإجازات!$C$2:$C$1001)))</f>
        <v/>
      </c>
      <c r="O1933" s="17"/>
      <c r="P1933" s="23" t="str">
        <f aca="false">IF(B1933="","",IF(ISNA(MATCH(B1933,الموظفين!$A$2:$A$501,0)),"⚠ كود غير موجود",IF(O1933&lt;&gt;"",O1933,IF(N1933&lt;&gt;"",N1933,IF(H1933="",IF(AND(A1933&lt;&gt;"",WEEKDAY(A1933)=الإعدادات!$B$11),"راحة أسبوعية","غائب"),IF(I1933="","بدون انصراف",IF(N(K1933)&gt;0,"متأخر","حاضر")))))))</f>
        <v/>
      </c>
      <c r="Q1933" s="24" t="str">
        <f aca="false">IF(B1933="","",IF(OR(P1933="غائب",P1933="غياب",P1933="إجازة بدون راتب"),IFERROR(VLOOKUP(B1933,الموظفين!$A$2:$J$501,8,FALSE()),0),0))</f>
        <v/>
      </c>
      <c r="R1933" s="24" t="str">
        <f aca="false">IF(B1933="","",ROUND((N(K1933)+N(L1933))/60*IFERROR(VLOOKUP(B1933,الموظفين!$A$2:$J$501,8,FALSE()),0)/الإعدادات!$B$6*الإعدادات!$B$9,2))</f>
        <v/>
      </c>
      <c r="S1933" s="24" t="str">
        <f aca="false">IF(OR(B1933="",M1933=""),"",ROUND(M1933/60*IFERROR(VLOOKUP(B1933,الموظفين!$A$2:$J$501,9,FALSE()),0),2))</f>
        <v/>
      </c>
      <c r="T1933" s="17"/>
      <c r="U1933" s="23" t="str">
        <f aca="false">IF(OR(A1933="",B1933=""),"",A1933&amp;"|"&amp;B1933)</f>
        <v/>
      </c>
    </row>
    <row r="1934" customFormat="false" ht="15" hidden="false" customHeight="false" outlineLevel="0" collapsed="false">
      <c r="A1934" s="16"/>
      <c r="B1934" s="17"/>
      <c r="C1934" s="18" t="str">
        <f aca="false">IF($B1934="","",IFERROR(VLOOKUP($B1934,الموظفين!$A$2:$J$501,2,FALSE())&amp;"","⚠ كود غير موجود"))</f>
        <v/>
      </c>
      <c r="D1934" s="18" t="str">
        <f aca="false">IF($B1934="","",IFERROR(VLOOKUP($B1934,الموظفين!$A$2:$J$501,3,FALSE())&amp;"",""))</f>
        <v/>
      </c>
      <c r="E1934" s="18" t="str">
        <f aca="false">IF($B1934="","",IFERROR(VLOOKUP($B1934,الموظفين!$A$2:$J$501,5,FALSE())&amp;"",""))</f>
        <v/>
      </c>
      <c r="F1934" s="19" t="str">
        <f aca="false">IF($B1934="","",IFERROR(VLOOKUP($B1934,الموظفين!$A$2:$J$501,6,FALSE()),""))</f>
        <v/>
      </c>
      <c r="G1934" s="19" t="str">
        <f aca="false">IF($B1934="","",IFERROR(VLOOKUP($B1934,الموظفين!$A$2:$J$501,7,FALSE()),""))</f>
        <v/>
      </c>
      <c r="H1934" s="20"/>
      <c r="I1934" s="20"/>
      <c r="J1934" s="21" t="str">
        <f aca="false">IF(OR(H1934="",I1934=""),"",ROUND(MOD(I1934-H1934,1)*24,2))</f>
        <v/>
      </c>
      <c r="K1934" s="22" t="str">
        <f aca="false">IF(OR(H1934="",F1934=""),"",IF(ROUND(MAX(0,MOD(H1934-F1934+0.5,1)-0.5)*1440,0)&gt;IFERROR(VLOOKUP(E1934,الورديات!$A$2:$E$21,5,FALSE()),0),ROUND(MAX(0,MOD(H1934-F1934+0.5,1)-0.5)*1440,0),0))</f>
        <v/>
      </c>
      <c r="L1934" s="22" t="str">
        <f aca="false">IF(OR(I1934="",G1934=""),"",ROUND(MAX(0,MOD(G1934-I1934+0.5,1)-0.5)*1440,0))</f>
        <v/>
      </c>
      <c r="M1934" s="22" t="str">
        <f aca="false">IF(OR(I1934="",G1934=""),"",IF(ROUND(MAX(0,MOD(I1934-G1934+0.5,1)-0.5)*1440,0)&gt;=الإعدادات!$B$8,ROUND(MAX(0,MOD(I1934-G1934+0.5,1)-0.5)*1440,0),0))</f>
        <v/>
      </c>
      <c r="N1934" s="18" t="str">
        <f aca="false">IF(OR(A1934="",B1934=""),"",IF(COUNTIFS(الإجازات!$A$2:$A$1001,B1934,الإجازات!$D$2:$D$1001,"&lt;="&amp;A1934,الإجازات!$E$2:$E$1001,"&gt;="&amp;A1934,الإجازات!$G$2:$G$1001,"مقبولة")=0,"",LOOKUP(2,1/((الإجازات!$A$2:$A$1001=B1934)*(الإجازات!$D$2:$D$1001&lt;=A1934)*(الإجازات!$E$2:$E$1001&gt;=A1934)*(الإجازات!$G$2:$G$1001="مقبولة")),الإجازات!$C$2:$C$1001)))</f>
        <v/>
      </c>
      <c r="O1934" s="17"/>
      <c r="P1934" s="23" t="str">
        <f aca="false">IF(B1934="","",IF(ISNA(MATCH(B1934,الموظفين!$A$2:$A$501,0)),"⚠ كود غير موجود",IF(O1934&lt;&gt;"",O1934,IF(N1934&lt;&gt;"",N1934,IF(H1934="",IF(AND(A1934&lt;&gt;"",WEEKDAY(A1934)=الإعدادات!$B$11),"راحة أسبوعية","غائب"),IF(I1934="","بدون انصراف",IF(N(K1934)&gt;0,"متأخر","حاضر")))))))</f>
        <v/>
      </c>
      <c r="Q1934" s="24" t="str">
        <f aca="false">IF(B1934="","",IF(OR(P1934="غائب",P1934="غياب",P1934="إجازة بدون راتب"),IFERROR(VLOOKUP(B1934,الموظفين!$A$2:$J$501,8,FALSE()),0),0))</f>
        <v/>
      </c>
      <c r="R1934" s="24" t="str">
        <f aca="false">IF(B1934="","",ROUND((N(K1934)+N(L1934))/60*IFERROR(VLOOKUP(B1934,الموظفين!$A$2:$J$501,8,FALSE()),0)/الإعدادات!$B$6*الإعدادات!$B$9,2))</f>
        <v/>
      </c>
      <c r="S1934" s="24" t="str">
        <f aca="false">IF(OR(B1934="",M1934=""),"",ROUND(M1934/60*IFERROR(VLOOKUP(B1934,الموظفين!$A$2:$J$501,9,FALSE()),0),2))</f>
        <v/>
      </c>
      <c r="T1934" s="17"/>
      <c r="U1934" s="23" t="str">
        <f aca="false">IF(OR(A1934="",B1934=""),"",A1934&amp;"|"&amp;B1934)</f>
        <v/>
      </c>
    </row>
    <row r="1935" customFormat="false" ht="15" hidden="false" customHeight="false" outlineLevel="0" collapsed="false">
      <c r="A1935" s="16"/>
      <c r="B1935" s="17"/>
      <c r="C1935" s="18" t="str">
        <f aca="false">IF($B1935="","",IFERROR(VLOOKUP($B1935,الموظفين!$A$2:$J$501,2,FALSE())&amp;"","⚠ كود غير موجود"))</f>
        <v/>
      </c>
      <c r="D1935" s="18" t="str">
        <f aca="false">IF($B1935="","",IFERROR(VLOOKUP($B1935,الموظفين!$A$2:$J$501,3,FALSE())&amp;"",""))</f>
        <v/>
      </c>
      <c r="E1935" s="18" t="str">
        <f aca="false">IF($B1935="","",IFERROR(VLOOKUP($B1935,الموظفين!$A$2:$J$501,5,FALSE())&amp;"",""))</f>
        <v/>
      </c>
      <c r="F1935" s="19" t="str">
        <f aca="false">IF($B1935="","",IFERROR(VLOOKUP($B1935,الموظفين!$A$2:$J$501,6,FALSE()),""))</f>
        <v/>
      </c>
      <c r="G1935" s="19" t="str">
        <f aca="false">IF($B1935="","",IFERROR(VLOOKUP($B1935,الموظفين!$A$2:$J$501,7,FALSE()),""))</f>
        <v/>
      </c>
      <c r="H1935" s="20"/>
      <c r="I1935" s="20"/>
      <c r="J1935" s="21" t="str">
        <f aca="false">IF(OR(H1935="",I1935=""),"",ROUND(MOD(I1935-H1935,1)*24,2))</f>
        <v/>
      </c>
      <c r="K1935" s="22" t="str">
        <f aca="false">IF(OR(H1935="",F1935=""),"",IF(ROUND(MAX(0,MOD(H1935-F1935+0.5,1)-0.5)*1440,0)&gt;IFERROR(VLOOKUP(E1935,الورديات!$A$2:$E$21,5,FALSE()),0),ROUND(MAX(0,MOD(H1935-F1935+0.5,1)-0.5)*1440,0),0))</f>
        <v/>
      </c>
      <c r="L1935" s="22" t="str">
        <f aca="false">IF(OR(I1935="",G1935=""),"",ROUND(MAX(0,MOD(G1935-I1935+0.5,1)-0.5)*1440,0))</f>
        <v/>
      </c>
      <c r="M1935" s="22" t="str">
        <f aca="false">IF(OR(I1935="",G1935=""),"",IF(ROUND(MAX(0,MOD(I1935-G1935+0.5,1)-0.5)*1440,0)&gt;=الإعدادات!$B$8,ROUND(MAX(0,MOD(I1935-G1935+0.5,1)-0.5)*1440,0),0))</f>
        <v/>
      </c>
      <c r="N1935" s="18" t="str">
        <f aca="false">IF(OR(A1935="",B1935=""),"",IF(COUNTIFS(الإجازات!$A$2:$A$1001,B1935,الإجازات!$D$2:$D$1001,"&lt;="&amp;A1935,الإجازات!$E$2:$E$1001,"&gt;="&amp;A1935,الإجازات!$G$2:$G$1001,"مقبولة")=0,"",LOOKUP(2,1/((الإجازات!$A$2:$A$1001=B1935)*(الإجازات!$D$2:$D$1001&lt;=A1935)*(الإجازات!$E$2:$E$1001&gt;=A1935)*(الإجازات!$G$2:$G$1001="مقبولة")),الإجازات!$C$2:$C$1001)))</f>
        <v/>
      </c>
      <c r="O1935" s="17"/>
      <c r="P1935" s="23" t="str">
        <f aca="false">IF(B1935="","",IF(ISNA(MATCH(B1935,الموظفين!$A$2:$A$501,0)),"⚠ كود غير موجود",IF(O1935&lt;&gt;"",O1935,IF(N1935&lt;&gt;"",N1935,IF(H1935="",IF(AND(A1935&lt;&gt;"",WEEKDAY(A1935)=الإعدادات!$B$11),"راحة أسبوعية","غائب"),IF(I1935="","بدون انصراف",IF(N(K1935)&gt;0,"متأخر","حاضر")))))))</f>
        <v/>
      </c>
      <c r="Q1935" s="24" t="str">
        <f aca="false">IF(B1935="","",IF(OR(P1935="غائب",P1935="غياب",P1935="إجازة بدون راتب"),IFERROR(VLOOKUP(B1935,الموظفين!$A$2:$J$501,8,FALSE()),0),0))</f>
        <v/>
      </c>
      <c r="R1935" s="24" t="str">
        <f aca="false">IF(B1935="","",ROUND((N(K1935)+N(L1935))/60*IFERROR(VLOOKUP(B1935,الموظفين!$A$2:$J$501,8,FALSE()),0)/الإعدادات!$B$6*الإعدادات!$B$9,2))</f>
        <v/>
      </c>
      <c r="S1935" s="24" t="str">
        <f aca="false">IF(OR(B1935="",M1935=""),"",ROUND(M1935/60*IFERROR(VLOOKUP(B1935,الموظفين!$A$2:$J$501,9,FALSE()),0),2))</f>
        <v/>
      </c>
      <c r="T1935" s="17"/>
      <c r="U1935" s="23" t="str">
        <f aca="false">IF(OR(A1935="",B1935=""),"",A1935&amp;"|"&amp;B1935)</f>
        <v/>
      </c>
    </row>
    <row r="1936" customFormat="false" ht="15" hidden="false" customHeight="false" outlineLevel="0" collapsed="false">
      <c r="A1936" s="16"/>
      <c r="B1936" s="17"/>
      <c r="C1936" s="18" t="str">
        <f aca="false">IF($B1936="","",IFERROR(VLOOKUP($B1936,الموظفين!$A$2:$J$501,2,FALSE())&amp;"","⚠ كود غير موجود"))</f>
        <v/>
      </c>
      <c r="D1936" s="18" t="str">
        <f aca="false">IF($B1936="","",IFERROR(VLOOKUP($B1936,الموظفين!$A$2:$J$501,3,FALSE())&amp;"",""))</f>
        <v/>
      </c>
      <c r="E1936" s="18" t="str">
        <f aca="false">IF($B1936="","",IFERROR(VLOOKUP($B1936,الموظفين!$A$2:$J$501,5,FALSE())&amp;"",""))</f>
        <v/>
      </c>
      <c r="F1936" s="19" t="str">
        <f aca="false">IF($B1936="","",IFERROR(VLOOKUP($B1936,الموظفين!$A$2:$J$501,6,FALSE()),""))</f>
        <v/>
      </c>
      <c r="G1936" s="19" t="str">
        <f aca="false">IF($B1936="","",IFERROR(VLOOKUP($B1936,الموظفين!$A$2:$J$501,7,FALSE()),""))</f>
        <v/>
      </c>
      <c r="H1936" s="20"/>
      <c r="I1936" s="20"/>
      <c r="J1936" s="21" t="str">
        <f aca="false">IF(OR(H1936="",I1936=""),"",ROUND(MOD(I1936-H1936,1)*24,2))</f>
        <v/>
      </c>
      <c r="K1936" s="22" t="str">
        <f aca="false">IF(OR(H1936="",F1936=""),"",IF(ROUND(MAX(0,MOD(H1936-F1936+0.5,1)-0.5)*1440,0)&gt;IFERROR(VLOOKUP(E1936,الورديات!$A$2:$E$21,5,FALSE()),0),ROUND(MAX(0,MOD(H1936-F1936+0.5,1)-0.5)*1440,0),0))</f>
        <v/>
      </c>
      <c r="L1936" s="22" t="str">
        <f aca="false">IF(OR(I1936="",G1936=""),"",ROUND(MAX(0,MOD(G1936-I1936+0.5,1)-0.5)*1440,0))</f>
        <v/>
      </c>
      <c r="M1936" s="22" t="str">
        <f aca="false">IF(OR(I1936="",G1936=""),"",IF(ROUND(MAX(0,MOD(I1936-G1936+0.5,1)-0.5)*1440,0)&gt;=الإعدادات!$B$8,ROUND(MAX(0,MOD(I1936-G1936+0.5,1)-0.5)*1440,0),0))</f>
        <v/>
      </c>
      <c r="N1936" s="18" t="str">
        <f aca="false">IF(OR(A1936="",B1936=""),"",IF(COUNTIFS(الإجازات!$A$2:$A$1001,B1936,الإجازات!$D$2:$D$1001,"&lt;="&amp;A1936,الإجازات!$E$2:$E$1001,"&gt;="&amp;A1936,الإجازات!$G$2:$G$1001,"مقبولة")=0,"",LOOKUP(2,1/((الإجازات!$A$2:$A$1001=B1936)*(الإجازات!$D$2:$D$1001&lt;=A1936)*(الإجازات!$E$2:$E$1001&gt;=A1936)*(الإجازات!$G$2:$G$1001="مقبولة")),الإجازات!$C$2:$C$1001)))</f>
        <v/>
      </c>
      <c r="O1936" s="17"/>
      <c r="P1936" s="23" t="str">
        <f aca="false">IF(B1936="","",IF(ISNA(MATCH(B1936,الموظفين!$A$2:$A$501,0)),"⚠ كود غير موجود",IF(O1936&lt;&gt;"",O1936,IF(N1936&lt;&gt;"",N1936,IF(H1936="",IF(AND(A1936&lt;&gt;"",WEEKDAY(A1936)=الإعدادات!$B$11),"راحة أسبوعية","غائب"),IF(I1936="","بدون انصراف",IF(N(K1936)&gt;0,"متأخر","حاضر")))))))</f>
        <v/>
      </c>
      <c r="Q1936" s="24" t="str">
        <f aca="false">IF(B1936="","",IF(OR(P1936="غائب",P1936="غياب",P1936="إجازة بدون راتب"),IFERROR(VLOOKUP(B1936,الموظفين!$A$2:$J$501,8,FALSE()),0),0))</f>
        <v/>
      </c>
      <c r="R1936" s="24" t="str">
        <f aca="false">IF(B1936="","",ROUND((N(K1936)+N(L1936))/60*IFERROR(VLOOKUP(B1936,الموظفين!$A$2:$J$501,8,FALSE()),0)/الإعدادات!$B$6*الإعدادات!$B$9,2))</f>
        <v/>
      </c>
      <c r="S1936" s="24" t="str">
        <f aca="false">IF(OR(B1936="",M1936=""),"",ROUND(M1936/60*IFERROR(VLOOKUP(B1936,الموظفين!$A$2:$J$501,9,FALSE()),0),2))</f>
        <v/>
      </c>
      <c r="T1936" s="17"/>
      <c r="U1936" s="23" t="str">
        <f aca="false">IF(OR(A1936="",B1936=""),"",A1936&amp;"|"&amp;B1936)</f>
        <v/>
      </c>
    </row>
    <row r="1937" customFormat="false" ht="15" hidden="false" customHeight="false" outlineLevel="0" collapsed="false">
      <c r="A1937" s="16"/>
      <c r="B1937" s="17"/>
      <c r="C1937" s="18" t="str">
        <f aca="false">IF($B1937="","",IFERROR(VLOOKUP($B1937,الموظفين!$A$2:$J$501,2,FALSE())&amp;"","⚠ كود غير موجود"))</f>
        <v/>
      </c>
      <c r="D1937" s="18" t="str">
        <f aca="false">IF($B1937="","",IFERROR(VLOOKUP($B1937,الموظفين!$A$2:$J$501,3,FALSE())&amp;"",""))</f>
        <v/>
      </c>
      <c r="E1937" s="18" t="str">
        <f aca="false">IF($B1937="","",IFERROR(VLOOKUP($B1937,الموظفين!$A$2:$J$501,5,FALSE())&amp;"",""))</f>
        <v/>
      </c>
      <c r="F1937" s="19" t="str">
        <f aca="false">IF($B1937="","",IFERROR(VLOOKUP($B1937,الموظفين!$A$2:$J$501,6,FALSE()),""))</f>
        <v/>
      </c>
      <c r="G1937" s="19" t="str">
        <f aca="false">IF($B1937="","",IFERROR(VLOOKUP($B1937,الموظفين!$A$2:$J$501,7,FALSE()),""))</f>
        <v/>
      </c>
      <c r="H1937" s="20"/>
      <c r="I1937" s="20"/>
      <c r="J1937" s="21" t="str">
        <f aca="false">IF(OR(H1937="",I1937=""),"",ROUND(MOD(I1937-H1937,1)*24,2))</f>
        <v/>
      </c>
      <c r="K1937" s="22" t="str">
        <f aca="false">IF(OR(H1937="",F1937=""),"",IF(ROUND(MAX(0,MOD(H1937-F1937+0.5,1)-0.5)*1440,0)&gt;IFERROR(VLOOKUP(E1937,الورديات!$A$2:$E$21,5,FALSE()),0),ROUND(MAX(0,MOD(H1937-F1937+0.5,1)-0.5)*1440,0),0))</f>
        <v/>
      </c>
      <c r="L1937" s="22" t="str">
        <f aca="false">IF(OR(I1937="",G1937=""),"",ROUND(MAX(0,MOD(G1937-I1937+0.5,1)-0.5)*1440,0))</f>
        <v/>
      </c>
      <c r="M1937" s="22" t="str">
        <f aca="false">IF(OR(I1937="",G1937=""),"",IF(ROUND(MAX(0,MOD(I1937-G1937+0.5,1)-0.5)*1440,0)&gt;=الإعدادات!$B$8,ROUND(MAX(0,MOD(I1937-G1937+0.5,1)-0.5)*1440,0),0))</f>
        <v/>
      </c>
      <c r="N1937" s="18" t="str">
        <f aca="false">IF(OR(A1937="",B1937=""),"",IF(COUNTIFS(الإجازات!$A$2:$A$1001,B1937,الإجازات!$D$2:$D$1001,"&lt;="&amp;A1937,الإجازات!$E$2:$E$1001,"&gt;="&amp;A1937,الإجازات!$G$2:$G$1001,"مقبولة")=0,"",LOOKUP(2,1/((الإجازات!$A$2:$A$1001=B1937)*(الإجازات!$D$2:$D$1001&lt;=A1937)*(الإجازات!$E$2:$E$1001&gt;=A1937)*(الإجازات!$G$2:$G$1001="مقبولة")),الإجازات!$C$2:$C$1001)))</f>
        <v/>
      </c>
      <c r="O1937" s="17"/>
      <c r="P1937" s="23" t="str">
        <f aca="false">IF(B1937="","",IF(ISNA(MATCH(B1937,الموظفين!$A$2:$A$501,0)),"⚠ كود غير موجود",IF(O1937&lt;&gt;"",O1937,IF(N1937&lt;&gt;"",N1937,IF(H1937="",IF(AND(A1937&lt;&gt;"",WEEKDAY(A1937)=الإعدادات!$B$11),"راحة أسبوعية","غائب"),IF(I1937="","بدون انصراف",IF(N(K1937)&gt;0,"متأخر","حاضر")))))))</f>
        <v/>
      </c>
      <c r="Q1937" s="24" t="str">
        <f aca="false">IF(B1937="","",IF(OR(P1937="غائب",P1937="غياب",P1937="إجازة بدون راتب"),IFERROR(VLOOKUP(B1937,الموظفين!$A$2:$J$501,8,FALSE()),0),0))</f>
        <v/>
      </c>
      <c r="R1937" s="24" t="str">
        <f aca="false">IF(B1937="","",ROUND((N(K1937)+N(L1937))/60*IFERROR(VLOOKUP(B1937,الموظفين!$A$2:$J$501,8,FALSE()),0)/الإعدادات!$B$6*الإعدادات!$B$9,2))</f>
        <v/>
      </c>
      <c r="S1937" s="24" t="str">
        <f aca="false">IF(OR(B1937="",M1937=""),"",ROUND(M1937/60*IFERROR(VLOOKUP(B1937,الموظفين!$A$2:$J$501,9,FALSE()),0),2))</f>
        <v/>
      </c>
      <c r="T1937" s="17"/>
      <c r="U1937" s="23" t="str">
        <f aca="false">IF(OR(A1937="",B1937=""),"",A1937&amp;"|"&amp;B1937)</f>
        <v/>
      </c>
    </row>
    <row r="1938" customFormat="false" ht="15" hidden="false" customHeight="false" outlineLevel="0" collapsed="false">
      <c r="A1938" s="16"/>
      <c r="B1938" s="17"/>
      <c r="C1938" s="18" t="str">
        <f aca="false">IF($B1938="","",IFERROR(VLOOKUP($B1938,الموظفين!$A$2:$J$501,2,FALSE())&amp;"","⚠ كود غير موجود"))</f>
        <v/>
      </c>
      <c r="D1938" s="18" t="str">
        <f aca="false">IF($B1938="","",IFERROR(VLOOKUP($B1938,الموظفين!$A$2:$J$501,3,FALSE())&amp;"",""))</f>
        <v/>
      </c>
      <c r="E1938" s="18" t="str">
        <f aca="false">IF($B1938="","",IFERROR(VLOOKUP($B1938,الموظفين!$A$2:$J$501,5,FALSE())&amp;"",""))</f>
        <v/>
      </c>
      <c r="F1938" s="19" t="str">
        <f aca="false">IF($B1938="","",IFERROR(VLOOKUP($B1938,الموظفين!$A$2:$J$501,6,FALSE()),""))</f>
        <v/>
      </c>
      <c r="G1938" s="19" t="str">
        <f aca="false">IF($B1938="","",IFERROR(VLOOKUP($B1938,الموظفين!$A$2:$J$501,7,FALSE()),""))</f>
        <v/>
      </c>
      <c r="H1938" s="20"/>
      <c r="I1938" s="20"/>
      <c r="J1938" s="21" t="str">
        <f aca="false">IF(OR(H1938="",I1938=""),"",ROUND(MOD(I1938-H1938,1)*24,2))</f>
        <v/>
      </c>
      <c r="K1938" s="22" t="str">
        <f aca="false">IF(OR(H1938="",F1938=""),"",IF(ROUND(MAX(0,MOD(H1938-F1938+0.5,1)-0.5)*1440,0)&gt;IFERROR(VLOOKUP(E1938,الورديات!$A$2:$E$21,5,FALSE()),0),ROUND(MAX(0,MOD(H1938-F1938+0.5,1)-0.5)*1440,0),0))</f>
        <v/>
      </c>
      <c r="L1938" s="22" t="str">
        <f aca="false">IF(OR(I1938="",G1938=""),"",ROUND(MAX(0,MOD(G1938-I1938+0.5,1)-0.5)*1440,0))</f>
        <v/>
      </c>
      <c r="M1938" s="22" t="str">
        <f aca="false">IF(OR(I1938="",G1938=""),"",IF(ROUND(MAX(0,MOD(I1938-G1938+0.5,1)-0.5)*1440,0)&gt;=الإعدادات!$B$8,ROUND(MAX(0,MOD(I1938-G1938+0.5,1)-0.5)*1440,0),0))</f>
        <v/>
      </c>
      <c r="N1938" s="18" t="str">
        <f aca="false">IF(OR(A1938="",B1938=""),"",IF(COUNTIFS(الإجازات!$A$2:$A$1001,B1938,الإجازات!$D$2:$D$1001,"&lt;="&amp;A1938,الإجازات!$E$2:$E$1001,"&gt;="&amp;A1938,الإجازات!$G$2:$G$1001,"مقبولة")=0,"",LOOKUP(2,1/((الإجازات!$A$2:$A$1001=B1938)*(الإجازات!$D$2:$D$1001&lt;=A1938)*(الإجازات!$E$2:$E$1001&gt;=A1938)*(الإجازات!$G$2:$G$1001="مقبولة")),الإجازات!$C$2:$C$1001)))</f>
        <v/>
      </c>
      <c r="O1938" s="17"/>
      <c r="P1938" s="23" t="str">
        <f aca="false">IF(B1938="","",IF(ISNA(MATCH(B1938,الموظفين!$A$2:$A$501,0)),"⚠ كود غير موجود",IF(O1938&lt;&gt;"",O1938,IF(N1938&lt;&gt;"",N1938,IF(H1938="",IF(AND(A1938&lt;&gt;"",WEEKDAY(A1938)=الإعدادات!$B$11),"راحة أسبوعية","غائب"),IF(I1938="","بدون انصراف",IF(N(K1938)&gt;0,"متأخر","حاضر")))))))</f>
        <v/>
      </c>
      <c r="Q1938" s="24" t="str">
        <f aca="false">IF(B1938="","",IF(OR(P1938="غائب",P1938="غياب",P1938="إجازة بدون راتب"),IFERROR(VLOOKUP(B1938,الموظفين!$A$2:$J$501,8,FALSE()),0),0))</f>
        <v/>
      </c>
      <c r="R1938" s="24" t="str">
        <f aca="false">IF(B1938="","",ROUND((N(K1938)+N(L1938))/60*IFERROR(VLOOKUP(B1938,الموظفين!$A$2:$J$501,8,FALSE()),0)/الإعدادات!$B$6*الإعدادات!$B$9,2))</f>
        <v/>
      </c>
      <c r="S1938" s="24" t="str">
        <f aca="false">IF(OR(B1938="",M1938=""),"",ROUND(M1938/60*IFERROR(VLOOKUP(B1938,الموظفين!$A$2:$J$501,9,FALSE()),0),2))</f>
        <v/>
      </c>
      <c r="T1938" s="17"/>
      <c r="U1938" s="23" t="str">
        <f aca="false">IF(OR(A1938="",B1938=""),"",A1938&amp;"|"&amp;B1938)</f>
        <v/>
      </c>
    </row>
    <row r="1939" customFormat="false" ht="15" hidden="false" customHeight="false" outlineLevel="0" collapsed="false">
      <c r="A1939" s="16"/>
      <c r="B1939" s="17"/>
      <c r="C1939" s="18" t="str">
        <f aca="false">IF($B1939="","",IFERROR(VLOOKUP($B1939,الموظفين!$A$2:$J$501,2,FALSE())&amp;"","⚠ كود غير موجود"))</f>
        <v/>
      </c>
      <c r="D1939" s="18" t="str">
        <f aca="false">IF($B1939="","",IFERROR(VLOOKUP($B1939,الموظفين!$A$2:$J$501,3,FALSE())&amp;"",""))</f>
        <v/>
      </c>
      <c r="E1939" s="18" t="str">
        <f aca="false">IF($B1939="","",IFERROR(VLOOKUP($B1939,الموظفين!$A$2:$J$501,5,FALSE())&amp;"",""))</f>
        <v/>
      </c>
      <c r="F1939" s="19" t="str">
        <f aca="false">IF($B1939="","",IFERROR(VLOOKUP($B1939,الموظفين!$A$2:$J$501,6,FALSE()),""))</f>
        <v/>
      </c>
      <c r="G1939" s="19" t="str">
        <f aca="false">IF($B1939="","",IFERROR(VLOOKUP($B1939,الموظفين!$A$2:$J$501,7,FALSE()),""))</f>
        <v/>
      </c>
      <c r="H1939" s="20"/>
      <c r="I1939" s="20"/>
      <c r="J1939" s="21" t="str">
        <f aca="false">IF(OR(H1939="",I1939=""),"",ROUND(MOD(I1939-H1939,1)*24,2))</f>
        <v/>
      </c>
      <c r="K1939" s="22" t="str">
        <f aca="false">IF(OR(H1939="",F1939=""),"",IF(ROUND(MAX(0,MOD(H1939-F1939+0.5,1)-0.5)*1440,0)&gt;IFERROR(VLOOKUP(E1939,الورديات!$A$2:$E$21,5,FALSE()),0),ROUND(MAX(0,MOD(H1939-F1939+0.5,1)-0.5)*1440,0),0))</f>
        <v/>
      </c>
      <c r="L1939" s="22" t="str">
        <f aca="false">IF(OR(I1939="",G1939=""),"",ROUND(MAX(0,MOD(G1939-I1939+0.5,1)-0.5)*1440,0))</f>
        <v/>
      </c>
      <c r="M1939" s="22" t="str">
        <f aca="false">IF(OR(I1939="",G1939=""),"",IF(ROUND(MAX(0,MOD(I1939-G1939+0.5,1)-0.5)*1440,0)&gt;=الإعدادات!$B$8,ROUND(MAX(0,MOD(I1939-G1939+0.5,1)-0.5)*1440,0),0))</f>
        <v/>
      </c>
      <c r="N1939" s="18" t="str">
        <f aca="false">IF(OR(A1939="",B1939=""),"",IF(COUNTIFS(الإجازات!$A$2:$A$1001,B1939,الإجازات!$D$2:$D$1001,"&lt;="&amp;A1939,الإجازات!$E$2:$E$1001,"&gt;="&amp;A1939,الإجازات!$G$2:$G$1001,"مقبولة")=0,"",LOOKUP(2,1/((الإجازات!$A$2:$A$1001=B1939)*(الإجازات!$D$2:$D$1001&lt;=A1939)*(الإجازات!$E$2:$E$1001&gt;=A1939)*(الإجازات!$G$2:$G$1001="مقبولة")),الإجازات!$C$2:$C$1001)))</f>
        <v/>
      </c>
      <c r="O1939" s="17"/>
      <c r="P1939" s="23" t="str">
        <f aca="false">IF(B1939="","",IF(ISNA(MATCH(B1939,الموظفين!$A$2:$A$501,0)),"⚠ كود غير موجود",IF(O1939&lt;&gt;"",O1939,IF(N1939&lt;&gt;"",N1939,IF(H1939="",IF(AND(A1939&lt;&gt;"",WEEKDAY(A1939)=الإعدادات!$B$11),"راحة أسبوعية","غائب"),IF(I1939="","بدون انصراف",IF(N(K1939)&gt;0,"متأخر","حاضر")))))))</f>
        <v/>
      </c>
      <c r="Q1939" s="24" t="str">
        <f aca="false">IF(B1939="","",IF(OR(P1939="غائب",P1939="غياب",P1939="إجازة بدون راتب"),IFERROR(VLOOKUP(B1939,الموظفين!$A$2:$J$501,8,FALSE()),0),0))</f>
        <v/>
      </c>
      <c r="R1939" s="24" t="str">
        <f aca="false">IF(B1939="","",ROUND((N(K1939)+N(L1939))/60*IFERROR(VLOOKUP(B1939,الموظفين!$A$2:$J$501,8,FALSE()),0)/الإعدادات!$B$6*الإعدادات!$B$9,2))</f>
        <v/>
      </c>
      <c r="S1939" s="24" t="str">
        <f aca="false">IF(OR(B1939="",M1939=""),"",ROUND(M1939/60*IFERROR(VLOOKUP(B1939,الموظفين!$A$2:$J$501,9,FALSE()),0),2))</f>
        <v/>
      </c>
      <c r="T1939" s="17"/>
      <c r="U1939" s="23" t="str">
        <f aca="false">IF(OR(A1939="",B1939=""),"",A1939&amp;"|"&amp;B1939)</f>
        <v/>
      </c>
    </row>
    <row r="1940" customFormat="false" ht="15" hidden="false" customHeight="false" outlineLevel="0" collapsed="false">
      <c r="A1940" s="16"/>
      <c r="B1940" s="17"/>
      <c r="C1940" s="18" t="str">
        <f aca="false">IF($B1940="","",IFERROR(VLOOKUP($B1940,الموظفين!$A$2:$J$501,2,FALSE())&amp;"","⚠ كود غير موجود"))</f>
        <v/>
      </c>
      <c r="D1940" s="18" t="str">
        <f aca="false">IF($B1940="","",IFERROR(VLOOKUP($B1940,الموظفين!$A$2:$J$501,3,FALSE())&amp;"",""))</f>
        <v/>
      </c>
      <c r="E1940" s="18" t="str">
        <f aca="false">IF($B1940="","",IFERROR(VLOOKUP($B1940,الموظفين!$A$2:$J$501,5,FALSE())&amp;"",""))</f>
        <v/>
      </c>
      <c r="F1940" s="19" t="str">
        <f aca="false">IF($B1940="","",IFERROR(VLOOKUP($B1940,الموظفين!$A$2:$J$501,6,FALSE()),""))</f>
        <v/>
      </c>
      <c r="G1940" s="19" t="str">
        <f aca="false">IF($B1940="","",IFERROR(VLOOKUP($B1940,الموظفين!$A$2:$J$501,7,FALSE()),""))</f>
        <v/>
      </c>
      <c r="H1940" s="20"/>
      <c r="I1940" s="20"/>
      <c r="J1940" s="21" t="str">
        <f aca="false">IF(OR(H1940="",I1940=""),"",ROUND(MOD(I1940-H1940,1)*24,2))</f>
        <v/>
      </c>
      <c r="K1940" s="22" t="str">
        <f aca="false">IF(OR(H1940="",F1940=""),"",IF(ROUND(MAX(0,MOD(H1940-F1940+0.5,1)-0.5)*1440,0)&gt;IFERROR(VLOOKUP(E1940,الورديات!$A$2:$E$21,5,FALSE()),0),ROUND(MAX(0,MOD(H1940-F1940+0.5,1)-0.5)*1440,0),0))</f>
        <v/>
      </c>
      <c r="L1940" s="22" t="str">
        <f aca="false">IF(OR(I1940="",G1940=""),"",ROUND(MAX(0,MOD(G1940-I1940+0.5,1)-0.5)*1440,0))</f>
        <v/>
      </c>
      <c r="M1940" s="22" t="str">
        <f aca="false">IF(OR(I1940="",G1940=""),"",IF(ROUND(MAX(0,MOD(I1940-G1940+0.5,1)-0.5)*1440,0)&gt;=الإعدادات!$B$8,ROUND(MAX(0,MOD(I1940-G1940+0.5,1)-0.5)*1440,0),0))</f>
        <v/>
      </c>
      <c r="N1940" s="18" t="str">
        <f aca="false">IF(OR(A1940="",B1940=""),"",IF(COUNTIFS(الإجازات!$A$2:$A$1001,B1940,الإجازات!$D$2:$D$1001,"&lt;="&amp;A1940,الإجازات!$E$2:$E$1001,"&gt;="&amp;A1940,الإجازات!$G$2:$G$1001,"مقبولة")=0,"",LOOKUP(2,1/((الإجازات!$A$2:$A$1001=B1940)*(الإجازات!$D$2:$D$1001&lt;=A1940)*(الإجازات!$E$2:$E$1001&gt;=A1940)*(الإجازات!$G$2:$G$1001="مقبولة")),الإجازات!$C$2:$C$1001)))</f>
        <v/>
      </c>
      <c r="O1940" s="17"/>
      <c r="P1940" s="23" t="str">
        <f aca="false">IF(B1940="","",IF(ISNA(MATCH(B1940,الموظفين!$A$2:$A$501,0)),"⚠ كود غير موجود",IF(O1940&lt;&gt;"",O1940,IF(N1940&lt;&gt;"",N1940,IF(H1940="",IF(AND(A1940&lt;&gt;"",WEEKDAY(A1940)=الإعدادات!$B$11),"راحة أسبوعية","غائب"),IF(I1940="","بدون انصراف",IF(N(K1940)&gt;0,"متأخر","حاضر")))))))</f>
        <v/>
      </c>
      <c r="Q1940" s="24" t="str">
        <f aca="false">IF(B1940="","",IF(OR(P1940="غائب",P1940="غياب",P1940="إجازة بدون راتب"),IFERROR(VLOOKUP(B1940,الموظفين!$A$2:$J$501,8,FALSE()),0),0))</f>
        <v/>
      </c>
      <c r="R1940" s="24" t="str">
        <f aca="false">IF(B1940="","",ROUND((N(K1940)+N(L1940))/60*IFERROR(VLOOKUP(B1940,الموظفين!$A$2:$J$501,8,FALSE()),0)/الإعدادات!$B$6*الإعدادات!$B$9,2))</f>
        <v/>
      </c>
      <c r="S1940" s="24" t="str">
        <f aca="false">IF(OR(B1940="",M1940=""),"",ROUND(M1940/60*IFERROR(VLOOKUP(B1940,الموظفين!$A$2:$J$501,9,FALSE()),0),2))</f>
        <v/>
      </c>
      <c r="T1940" s="17"/>
      <c r="U1940" s="23" t="str">
        <f aca="false">IF(OR(A1940="",B1940=""),"",A1940&amp;"|"&amp;B1940)</f>
        <v/>
      </c>
    </row>
    <row r="1941" customFormat="false" ht="15" hidden="false" customHeight="false" outlineLevel="0" collapsed="false">
      <c r="A1941" s="16"/>
      <c r="B1941" s="17"/>
      <c r="C1941" s="18" t="str">
        <f aca="false">IF($B1941="","",IFERROR(VLOOKUP($B1941,الموظفين!$A$2:$J$501,2,FALSE())&amp;"","⚠ كود غير موجود"))</f>
        <v/>
      </c>
      <c r="D1941" s="18" t="str">
        <f aca="false">IF($B1941="","",IFERROR(VLOOKUP($B1941,الموظفين!$A$2:$J$501,3,FALSE())&amp;"",""))</f>
        <v/>
      </c>
      <c r="E1941" s="18" t="str">
        <f aca="false">IF($B1941="","",IFERROR(VLOOKUP($B1941,الموظفين!$A$2:$J$501,5,FALSE())&amp;"",""))</f>
        <v/>
      </c>
      <c r="F1941" s="19" t="str">
        <f aca="false">IF($B1941="","",IFERROR(VLOOKUP($B1941,الموظفين!$A$2:$J$501,6,FALSE()),""))</f>
        <v/>
      </c>
      <c r="G1941" s="19" t="str">
        <f aca="false">IF($B1941="","",IFERROR(VLOOKUP($B1941,الموظفين!$A$2:$J$501,7,FALSE()),""))</f>
        <v/>
      </c>
      <c r="H1941" s="20"/>
      <c r="I1941" s="20"/>
      <c r="J1941" s="21" t="str">
        <f aca="false">IF(OR(H1941="",I1941=""),"",ROUND(MOD(I1941-H1941,1)*24,2))</f>
        <v/>
      </c>
      <c r="K1941" s="22" t="str">
        <f aca="false">IF(OR(H1941="",F1941=""),"",IF(ROUND(MAX(0,MOD(H1941-F1941+0.5,1)-0.5)*1440,0)&gt;IFERROR(VLOOKUP(E1941,الورديات!$A$2:$E$21,5,FALSE()),0),ROUND(MAX(0,MOD(H1941-F1941+0.5,1)-0.5)*1440,0),0))</f>
        <v/>
      </c>
      <c r="L1941" s="22" t="str">
        <f aca="false">IF(OR(I1941="",G1941=""),"",ROUND(MAX(0,MOD(G1941-I1941+0.5,1)-0.5)*1440,0))</f>
        <v/>
      </c>
      <c r="M1941" s="22" t="str">
        <f aca="false">IF(OR(I1941="",G1941=""),"",IF(ROUND(MAX(0,MOD(I1941-G1941+0.5,1)-0.5)*1440,0)&gt;=الإعدادات!$B$8,ROUND(MAX(0,MOD(I1941-G1941+0.5,1)-0.5)*1440,0),0))</f>
        <v/>
      </c>
      <c r="N1941" s="18" t="str">
        <f aca="false">IF(OR(A1941="",B1941=""),"",IF(COUNTIFS(الإجازات!$A$2:$A$1001,B1941,الإجازات!$D$2:$D$1001,"&lt;="&amp;A1941,الإجازات!$E$2:$E$1001,"&gt;="&amp;A1941,الإجازات!$G$2:$G$1001,"مقبولة")=0,"",LOOKUP(2,1/((الإجازات!$A$2:$A$1001=B1941)*(الإجازات!$D$2:$D$1001&lt;=A1941)*(الإجازات!$E$2:$E$1001&gt;=A1941)*(الإجازات!$G$2:$G$1001="مقبولة")),الإجازات!$C$2:$C$1001)))</f>
        <v/>
      </c>
      <c r="O1941" s="17"/>
      <c r="P1941" s="23" t="str">
        <f aca="false">IF(B1941="","",IF(ISNA(MATCH(B1941,الموظفين!$A$2:$A$501,0)),"⚠ كود غير موجود",IF(O1941&lt;&gt;"",O1941,IF(N1941&lt;&gt;"",N1941,IF(H1941="",IF(AND(A1941&lt;&gt;"",WEEKDAY(A1941)=الإعدادات!$B$11),"راحة أسبوعية","غائب"),IF(I1941="","بدون انصراف",IF(N(K1941)&gt;0,"متأخر","حاضر")))))))</f>
        <v/>
      </c>
      <c r="Q1941" s="24" t="str">
        <f aca="false">IF(B1941="","",IF(OR(P1941="غائب",P1941="غياب",P1941="إجازة بدون راتب"),IFERROR(VLOOKUP(B1941,الموظفين!$A$2:$J$501,8,FALSE()),0),0))</f>
        <v/>
      </c>
      <c r="R1941" s="24" t="str">
        <f aca="false">IF(B1941="","",ROUND((N(K1941)+N(L1941))/60*IFERROR(VLOOKUP(B1941,الموظفين!$A$2:$J$501,8,FALSE()),0)/الإعدادات!$B$6*الإعدادات!$B$9,2))</f>
        <v/>
      </c>
      <c r="S1941" s="24" t="str">
        <f aca="false">IF(OR(B1941="",M1941=""),"",ROUND(M1941/60*IFERROR(VLOOKUP(B1941,الموظفين!$A$2:$J$501,9,FALSE()),0),2))</f>
        <v/>
      </c>
      <c r="T1941" s="17"/>
      <c r="U1941" s="23" t="str">
        <f aca="false">IF(OR(A1941="",B1941=""),"",A1941&amp;"|"&amp;B1941)</f>
        <v/>
      </c>
    </row>
    <row r="1942" customFormat="false" ht="15" hidden="false" customHeight="false" outlineLevel="0" collapsed="false">
      <c r="A1942" s="16"/>
      <c r="B1942" s="17"/>
      <c r="C1942" s="18" t="str">
        <f aca="false">IF($B1942="","",IFERROR(VLOOKUP($B1942,الموظفين!$A$2:$J$501,2,FALSE())&amp;"","⚠ كود غير موجود"))</f>
        <v/>
      </c>
      <c r="D1942" s="18" t="str">
        <f aca="false">IF($B1942="","",IFERROR(VLOOKUP($B1942,الموظفين!$A$2:$J$501,3,FALSE())&amp;"",""))</f>
        <v/>
      </c>
      <c r="E1942" s="18" t="str">
        <f aca="false">IF($B1942="","",IFERROR(VLOOKUP($B1942,الموظفين!$A$2:$J$501,5,FALSE())&amp;"",""))</f>
        <v/>
      </c>
      <c r="F1942" s="19" t="str">
        <f aca="false">IF($B1942="","",IFERROR(VLOOKUP($B1942,الموظفين!$A$2:$J$501,6,FALSE()),""))</f>
        <v/>
      </c>
      <c r="G1942" s="19" t="str">
        <f aca="false">IF($B1942="","",IFERROR(VLOOKUP($B1942,الموظفين!$A$2:$J$501,7,FALSE()),""))</f>
        <v/>
      </c>
      <c r="H1942" s="20"/>
      <c r="I1942" s="20"/>
      <c r="J1942" s="21" t="str">
        <f aca="false">IF(OR(H1942="",I1942=""),"",ROUND(MOD(I1942-H1942,1)*24,2))</f>
        <v/>
      </c>
      <c r="K1942" s="22" t="str">
        <f aca="false">IF(OR(H1942="",F1942=""),"",IF(ROUND(MAX(0,MOD(H1942-F1942+0.5,1)-0.5)*1440,0)&gt;IFERROR(VLOOKUP(E1942,الورديات!$A$2:$E$21,5,FALSE()),0),ROUND(MAX(0,MOD(H1942-F1942+0.5,1)-0.5)*1440,0),0))</f>
        <v/>
      </c>
      <c r="L1942" s="22" t="str">
        <f aca="false">IF(OR(I1942="",G1942=""),"",ROUND(MAX(0,MOD(G1942-I1942+0.5,1)-0.5)*1440,0))</f>
        <v/>
      </c>
      <c r="M1942" s="22" t="str">
        <f aca="false">IF(OR(I1942="",G1942=""),"",IF(ROUND(MAX(0,MOD(I1942-G1942+0.5,1)-0.5)*1440,0)&gt;=الإعدادات!$B$8,ROUND(MAX(0,MOD(I1942-G1942+0.5,1)-0.5)*1440,0),0))</f>
        <v/>
      </c>
      <c r="N1942" s="18" t="str">
        <f aca="false">IF(OR(A1942="",B1942=""),"",IF(COUNTIFS(الإجازات!$A$2:$A$1001,B1942,الإجازات!$D$2:$D$1001,"&lt;="&amp;A1942,الإجازات!$E$2:$E$1001,"&gt;="&amp;A1942,الإجازات!$G$2:$G$1001,"مقبولة")=0,"",LOOKUP(2,1/((الإجازات!$A$2:$A$1001=B1942)*(الإجازات!$D$2:$D$1001&lt;=A1942)*(الإجازات!$E$2:$E$1001&gt;=A1942)*(الإجازات!$G$2:$G$1001="مقبولة")),الإجازات!$C$2:$C$1001)))</f>
        <v/>
      </c>
      <c r="O1942" s="17"/>
      <c r="P1942" s="23" t="str">
        <f aca="false">IF(B1942="","",IF(ISNA(MATCH(B1942,الموظفين!$A$2:$A$501,0)),"⚠ كود غير موجود",IF(O1942&lt;&gt;"",O1942,IF(N1942&lt;&gt;"",N1942,IF(H1942="",IF(AND(A1942&lt;&gt;"",WEEKDAY(A1942)=الإعدادات!$B$11),"راحة أسبوعية","غائب"),IF(I1942="","بدون انصراف",IF(N(K1942)&gt;0,"متأخر","حاضر")))))))</f>
        <v/>
      </c>
      <c r="Q1942" s="24" t="str">
        <f aca="false">IF(B1942="","",IF(OR(P1942="غائب",P1942="غياب",P1942="إجازة بدون راتب"),IFERROR(VLOOKUP(B1942,الموظفين!$A$2:$J$501,8,FALSE()),0),0))</f>
        <v/>
      </c>
      <c r="R1942" s="24" t="str">
        <f aca="false">IF(B1942="","",ROUND((N(K1942)+N(L1942))/60*IFERROR(VLOOKUP(B1942,الموظفين!$A$2:$J$501,8,FALSE()),0)/الإعدادات!$B$6*الإعدادات!$B$9,2))</f>
        <v/>
      </c>
      <c r="S1942" s="24" t="str">
        <f aca="false">IF(OR(B1942="",M1942=""),"",ROUND(M1942/60*IFERROR(VLOOKUP(B1942,الموظفين!$A$2:$J$501,9,FALSE()),0),2))</f>
        <v/>
      </c>
      <c r="T1942" s="17"/>
      <c r="U1942" s="23" t="str">
        <f aca="false">IF(OR(A1942="",B1942=""),"",A1942&amp;"|"&amp;B1942)</f>
        <v/>
      </c>
    </row>
    <row r="1943" customFormat="false" ht="15" hidden="false" customHeight="false" outlineLevel="0" collapsed="false">
      <c r="A1943" s="16"/>
      <c r="B1943" s="17"/>
      <c r="C1943" s="18" t="str">
        <f aca="false">IF($B1943="","",IFERROR(VLOOKUP($B1943,الموظفين!$A$2:$J$501,2,FALSE())&amp;"","⚠ كود غير موجود"))</f>
        <v/>
      </c>
      <c r="D1943" s="18" t="str">
        <f aca="false">IF($B1943="","",IFERROR(VLOOKUP($B1943,الموظفين!$A$2:$J$501,3,FALSE())&amp;"",""))</f>
        <v/>
      </c>
      <c r="E1943" s="18" t="str">
        <f aca="false">IF($B1943="","",IFERROR(VLOOKUP($B1943,الموظفين!$A$2:$J$501,5,FALSE())&amp;"",""))</f>
        <v/>
      </c>
      <c r="F1943" s="19" t="str">
        <f aca="false">IF($B1943="","",IFERROR(VLOOKUP($B1943,الموظفين!$A$2:$J$501,6,FALSE()),""))</f>
        <v/>
      </c>
      <c r="G1943" s="19" t="str">
        <f aca="false">IF($B1943="","",IFERROR(VLOOKUP($B1943,الموظفين!$A$2:$J$501,7,FALSE()),""))</f>
        <v/>
      </c>
      <c r="H1943" s="20"/>
      <c r="I1943" s="20"/>
      <c r="J1943" s="21" t="str">
        <f aca="false">IF(OR(H1943="",I1943=""),"",ROUND(MOD(I1943-H1943,1)*24,2))</f>
        <v/>
      </c>
      <c r="K1943" s="22" t="str">
        <f aca="false">IF(OR(H1943="",F1943=""),"",IF(ROUND(MAX(0,MOD(H1943-F1943+0.5,1)-0.5)*1440,0)&gt;IFERROR(VLOOKUP(E1943,الورديات!$A$2:$E$21,5,FALSE()),0),ROUND(MAX(0,MOD(H1943-F1943+0.5,1)-0.5)*1440,0),0))</f>
        <v/>
      </c>
      <c r="L1943" s="22" t="str">
        <f aca="false">IF(OR(I1943="",G1943=""),"",ROUND(MAX(0,MOD(G1943-I1943+0.5,1)-0.5)*1440,0))</f>
        <v/>
      </c>
      <c r="M1943" s="22" t="str">
        <f aca="false">IF(OR(I1943="",G1943=""),"",IF(ROUND(MAX(0,MOD(I1943-G1943+0.5,1)-0.5)*1440,0)&gt;=الإعدادات!$B$8,ROUND(MAX(0,MOD(I1943-G1943+0.5,1)-0.5)*1440,0),0))</f>
        <v/>
      </c>
      <c r="N1943" s="18" t="str">
        <f aca="false">IF(OR(A1943="",B1943=""),"",IF(COUNTIFS(الإجازات!$A$2:$A$1001,B1943,الإجازات!$D$2:$D$1001,"&lt;="&amp;A1943,الإجازات!$E$2:$E$1001,"&gt;="&amp;A1943,الإجازات!$G$2:$G$1001,"مقبولة")=0,"",LOOKUP(2,1/((الإجازات!$A$2:$A$1001=B1943)*(الإجازات!$D$2:$D$1001&lt;=A1943)*(الإجازات!$E$2:$E$1001&gt;=A1943)*(الإجازات!$G$2:$G$1001="مقبولة")),الإجازات!$C$2:$C$1001)))</f>
        <v/>
      </c>
      <c r="O1943" s="17"/>
      <c r="P1943" s="23" t="str">
        <f aca="false">IF(B1943="","",IF(ISNA(MATCH(B1943,الموظفين!$A$2:$A$501,0)),"⚠ كود غير موجود",IF(O1943&lt;&gt;"",O1943,IF(N1943&lt;&gt;"",N1943,IF(H1943="",IF(AND(A1943&lt;&gt;"",WEEKDAY(A1943)=الإعدادات!$B$11),"راحة أسبوعية","غائب"),IF(I1943="","بدون انصراف",IF(N(K1943)&gt;0,"متأخر","حاضر")))))))</f>
        <v/>
      </c>
      <c r="Q1943" s="24" t="str">
        <f aca="false">IF(B1943="","",IF(OR(P1943="غائب",P1943="غياب",P1943="إجازة بدون راتب"),IFERROR(VLOOKUP(B1943,الموظفين!$A$2:$J$501,8,FALSE()),0),0))</f>
        <v/>
      </c>
      <c r="R1943" s="24" t="str">
        <f aca="false">IF(B1943="","",ROUND((N(K1943)+N(L1943))/60*IFERROR(VLOOKUP(B1943,الموظفين!$A$2:$J$501,8,FALSE()),0)/الإعدادات!$B$6*الإعدادات!$B$9,2))</f>
        <v/>
      </c>
      <c r="S1943" s="24" t="str">
        <f aca="false">IF(OR(B1943="",M1943=""),"",ROUND(M1943/60*IFERROR(VLOOKUP(B1943,الموظفين!$A$2:$J$501,9,FALSE()),0),2))</f>
        <v/>
      </c>
      <c r="T1943" s="17"/>
      <c r="U1943" s="23" t="str">
        <f aca="false">IF(OR(A1943="",B1943=""),"",A1943&amp;"|"&amp;B1943)</f>
        <v/>
      </c>
    </row>
    <row r="1944" customFormat="false" ht="15" hidden="false" customHeight="false" outlineLevel="0" collapsed="false">
      <c r="A1944" s="16"/>
      <c r="B1944" s="17"/>
      <c r="C1944" s="18" t="str">
        <f aca="false">IF($B1944="","",IFERROR(VLOOKUP($B1944,الموظفين!$A$2:$J$501,2,FALSE())&amp;"","⚠ كود غير موجود"))</f>
        <v/>
      </c>
      <c r="D1944" s="18" t="str">
        <f aca="false">IF($B1944="","",IFERROR(VLOOKUP($B1944,الموظفين!$A$2:$J$501,3,FALSE())&amp;"",""))</f>
        <v/>
      </c>
      <c r="E1944" s="18" t="str">
        <f aca="false">IF($B1944="","",IFERROR(VLOOKUP($B1944,الموظفين!$A$2:$J$501,5,FALSE())&amp;"",""))</f>
        <v/>
      </c>
      <c r="F1944" s="19" t="str">
        <f aca="false">IF($B1944="","",IFERROR(VLOOKUP($B1944,الموظفين!$A$2:$J$501,6,FALSE()),""))</f>
        <v/>
      </c>
      <c r="G1944" s="19" t="str">
        <f aca="false">IF($B1944="","",IFERROR(VLOOKUP($B1944,الموظفين!$A$2:$J$501,7,FALSE()),""))</f>
        <v/>
      </c>
      <c r="H1944" s="20"/>
      <c r="I1944" s="20"/>
      <c r="J1944" s="21" t="str">
        <f aca="false">IF(OR(H1944="",I1944=""),"",ROUND(MOD(I1944-H1944,1)*24,2))</f>
        <v/>
      </c>
      <c r="K1944" s="22" t="str">
        <f aca="false">IF(OR(H1944="",F1944=""),"",IF(ROUND(MAX(0,MOD(H1944-F1944+0.5,1)-0.5)*1440,0)&gt;IFERROR(VLOOKUP(E1944,الورديات!$A$2:$E$21,5,FALSE()),0),ROUND(MAX(0,MOD(H1944-F1944+0.5,1)-0.5)*1440,0),0))</f>
        <v/>
      </c>
      <c r="L1944" s="22" t="str">
        <f aca="false">IF(OR(I1944="",G1944=""),"",ROUND(MAX(0,MOD(G1944-I1944+0.5,1)-0.5)*1440,0))</f>
        <v/>
      </c>
      <c r="M1944" s="22" t="str">
        <f aca="false">IF(OR(I1944="",G1944=""),"",IF(ROUND(MAX(0,MOD(I1944-G1944+0.5,1)-0.5)*1440,0)&gt;=الإعدادات!$B$8,ROUND(MAX(0,MOD(I1944-G1944+0.5,1)-0.5)*1440,0),0))</f>
        <v/>
      </c>
      <c r="N1944" s="18" t="str">
        <f aca="false">IF(OR(A1944="",B1944=""),"",IF(COUNTIFS(الإجازات!$A$2:$A$1001,B1944,الإجازات!$D$2:$D$1001,"&lt;="&amp;A1944,الإجازات!$E$2:$E$1001,"&gt;="&amp;A1944,الإجازات!$G$2:$G$1001,"مقبولة")=0,"",LOOKUP(2,1/((الإجازات!$A$2:$A$1001=B1944)*(الإجازات!$D$2:$D$1001&lt;=A1944)*(الإجازات!$E$2:$E$1001&gt;=A1944)*(الإجازات!$G$2:$G$1001="مقبولة")),الإجازات!$C$2:$C$1001)))</f>
        <v/>
      </c>
      <c r="O1944" s="17"/>
      <c r="P1944" s="23" t="str">
        <f aca="false">IF(B1944="","",IF(ISNA(MATCH(B1944,الموظفين!$A$2:$A$501,0)),"⚠ كود غير موجود",IF(O1944&lt;&gt;"",O1944,IF(N1944&lt;&gt;"",N1944,IF(H1944="",IF(AND(A1944&lt;&gt;"",WEEKDAY(A1944)=الإعدادات!$B$11),"راحة أسبوعية","غائب"),IF(I1944="","بدون انصراف",IF(N(K1944)&gt;0,"متأخر","حاضر")))))))</f>
        <v/>
      </c>
      <c r="Q1944" s="24" t="str">
        <f aca="false">IF(B1944="","",IF(OR(P1944="غائب",P1944="غياب",P1944="إجازة بدون راتب"),IFERROR(VLOOKUP(B1944,الموظفين!$A$2:$J$501,8,FALSE()),0),0))</f>
        <v/>
      </c>
      <c r="R1944" s="24" t="str">
        <f aca="false">IF(B1944="","",ROUND((N(K1944)+N(L1944))/60*IFERROR(VLOOKUP(B1944,الموظفين!$A$2:$J$501,8,FALSE()),0)/الإعدادات!$B$6*الإعدادات!$B$9,2))</f>
        <v/>
      </c>
      <c r="S1944" s="24" t="str">
        <f aca="false">IF(OR(B1944="",M1944=""),"",ROUND(M1944/60*IFERROR(VLOOKUP(B1944,الموظفين!$A$2:$J$501,9,FALSE()),0),2))</f>
        <v/>
      </c>
      <c r="T1944" s="17"/>
      <c r="U1944" s="23" t="str">
        <f aca="false">IF(OR(A1944="",B1944=""),"",A1944&amp;"|"&amp;B1944)</f>
        <v/>
      </c>
    </row>
    <row r="1945" customFormat="false" ht="15" hidden="false" customHeight="false" outlineLevel="0" collapsed="false">
      <c r="A1945" s="16"/>
      <c r="B1945" s="17"/>
      <c r="C1945" s="18" t="str">
        <f aca="false">IF($B1945="","",IFERROR(VLOOKUP($B1945,الموظفين!$A$2:$J$501,2,FALSE())&amp;"","⚠ كود غير موجود"))</f>
        <v/>
      </c>
      <c r="D1945" s="18" t="str">
        <f aca="false">IF($B1945="","",IFERROR(VLOOKUP($B1945,الموظفين!$A$2:$J$501,3,FALSE())&amp;"",""))</f>
        <v/>
      </c>
      <c r="E1945" s="18" t="str">
        <f aca="false">IF($B1945="","",IFERROR(VLOOKUP($B1945,الموظفين!$A$2:$J$501,5,FALSE())&amp;"",""))</f>
        <v/>
      </c>
      <c r="F1945" s="19" t="str">
        <f aca="false">IF($B1945="","",IFERROR(VLOOKUP($B1945,الموظفين!$A$2:$J$501,6,FALSE()),""))</f>
        <v/>
      </c>
      <c r="G1945" s="19" t="str">
        <f aca="false">IF($B1945="","",IFERROR(VLOOKUP($B1945,الموظفين!$A$2:$J$501,7,FALSE()),""))</f>
        <v/>
      </c>
      <c r="H1945" s="20"/>
      <c r="I1945" s="20"/>
      <c r="J1945" s="21" t="str">
        <f aca="false">IF(OR(H1945="",I1945=""),"",ROUND(MOD(I1945-H1945,1)*24,2))</f>
        <v/>
      </c>
      <c r="K1945" s="22" t="str">
        <f aca="false">IF(OR(H1945="",F1945=""),"",IF(ROUND(MAX(0,MOD(H1945-F1945+0.5,1)-0.5)*1440,0)&gt;IFERROR(VLOOKUP(E1945,الورديات!$A$2:$E$21,5,FALSE()),0),ROUND(MAX(0,MOD(H1945-F1945+0.5,1)-0.5)*1440,0),0))</f>
        <v/>
      </c>
      <c r="L1945" s="22" t="str">
        <f aca="false">IF(OR(I1945="",G1945=""),"",ROUND(MAX(0,MOD(G1945-I1945+0.5,1)-0.5)*1440,0))</f>
        <v/>
      </c>
      <c r="M1945" s="22" t="str">
        <f aca="false">IF(OR(I1945="",G1945=""),"",IF(ROUND(MAX(0,MOD(I1945-G1945+0.5,1)-0.5)*1440,0)&gt;=الإعدادات!$B$8,ROUND(MAX(0,MOD(I1945-G1945+0.5,1)-0.5)*1440,0),0))</f>
        <v/>
      </c>
      <c r="N1945" s="18" t="str">
        <f aca="false">IF(OR(A1945="",B1945=""),"",IF(COUNTIFS(الإجازات!$A$2:$A$1001,B1945,الإجازات!$D$2:$D$1001,"&lt;="&amp;A1945,الإجازات!$E$2:$E$1001,"&gt;="&amp;A1945,الإجازات!$G$2:$G$1001,"مقبولة")=0,"",LOOKUP(2,1/((الإجازات!$A$2:$A$1001=B1945)*(الإجازات!$D$2:$D$1001&lt;=A1945)*(الإجازات!$E$2:$E$1001&gt;=A1945)*(الإجازات!$G$2:$G$1001="مقبولة")),الإجازات!$C$2:$C$1001)))</f>
        <v/>
      </c>
      <c r="O1945" s="17"/>
      <c r="P1945" s="23" t="str">
        <f aca="false">IF(B1945="","",IF(ISNA(MATCH(B1945,الموظفين!$A$2:$A$501,0)),"⚠ كود غير موجود",IF(O1945&lt;&gt;"",O1945,IF(N1945&lt;&gt;"",N1945,IF(H1945="",IF(AND(A1945&lt;&gt;"",WEEKDAY(A1945)=الإعدادات!$B$11),"راحة أسبوعية","غائب"),IF(I1945="","بدون انصراف",IF(N(K1945)&gt;0,"متأخر","حاضر")))))))</f>
        <v/>
      </c>
      <c r="Q1945" s="24" t="str">
        <f aca="false">IF(B1945="","",IF(OR(P1945="غائب",P1945="غياب",P1945="إجازة بدون راتب"),IFERROR(VLOOKUP(B1945,الموظفين!$A$2:$J$501,8,FALSE()),0),0))</f>
        <v/>
      </c>
      <c r="R1945" s="24" t="str">
        <f aca="false">IF(B1945="","",ROUND((N(K1945)+N(L1945))/60*IFERROR(VLOOKUP(B1945,الموظفين!$A$2:$J$501,8,FALSE()),0)/الإعدادات!$B$6*الإعدادات!$B$9,2))</f>
        <v/>
      </c>
      <c r="S1945" s="24" t="str">
        <f aca="false">IF(OR(B1945="",M1945=""),"",ROUND(M1945/60*IFERROR(VLOOKUP(B1945,الموظفين!$A$2:$J$501,9,FALSE()),0),2))</f>
        <v/>
      </c>
      <c r="T1945" s="17"/>
      <c r="U1945" s="23" t="str">
        <f aca="false">IF(OR(A1945="",B1945=""),"",A1945&amp;"|"&amp;B1945)</f>
        <v/>
      </c>
    </row>
    <row r="1946" customFormat="false" ht="15" hidden="false" customHeight="false" outlineLevel="0" collapsed="false">
      <c r="A1946" s="16"/>
      <c r="B1946" s="17"/>
      <c r="C1946" s="18" t="str">
        <f aca="false">IF($B1946="","",IFERROR(VLOOKUP($B1946,الموظفين!$A$2:$J$501,2,FALSE())&amp;"","⚠ كود غير موجود"))</f>
        <v/>
      </c>
      <c r="D1946" s="18" t="str">
        <f aca="false">IF($B1946="","",IFERROR(VLOOKUP($B1946,الموظفين!$A$2:$J$501,3,FALSE())&amp;"",""))</f>
        <v/>
      </c>
      <c r="E1946" s="18" t="str">
        <f aca="false">IF($B1946="","",IFERROR(VLOOKUP($B1946,الموظفين!$A$2:$J$501,5,FALSE())&amp;"",""))</f>
        <v/>
      </c>
      <c r="F1946" s="19" t="str">
        <f aca="false">IF($B1946="","",IFERROR(VLOOKUP($B1946,الموظفين!$A$2:$J$501,6,FALSE()),""))</f>
        <v/>
      </c>
      <c r="G1946" s="19" t="str">
        <f aca="false">IF($B1946="","",IFERROR(VLOOKUP($B1946,الموظفين!$A$2:$J$501,7,FALSE()),""))</f>
        <v/>
      </c>
      <c r="H1946" s="20"/>
      <c r="I1946" s="20"/>
      <c r="J1946" s="21" t="str">
        <f aca="false">IF(OR(H1946="",I1946=""),"",ROUND(MOD(I1946-H1946,1)*24,2))</f>
        <v/>
      </c>
      <c r="K1946" s="22" t="str">
        <f aca="false">IF(OR(H1946="",F1946=""),"",IF(ROUND(MAX(0,MOD(H1946-F1946+0.5,1)-0.5)*1440,0)&gt;IFERROR(VLOOKUP(E1946,الورديات!$A$2:$E$21,5,FALSE()),0),ROUND(MAX(0,MOD(H1946-F1946+0.5,1)-0.5)*1440,0),0))</f>
        <v/>
      </c>
      <c r="L1946" s="22" t="str">
        <f aca="false">IF(OR(I1946="",G1946=""),"",ROUND(MAX(0,MOD(G1946-I1946+0.5,1)-0.5)*1440,0))</f>
        <v/>
      </c>
      <c r="M1946" s="22" t="str">
        <f aca="false">IF(OR(I1946="",G1946=""),"",IF(ROUND(MAX(0,MOD(I1946-G1946+0.5,1)-0.5)*1440,0)&gt;=الإعدادات!$B$8,ROUND(MAX(0,MOD(I1946-G1946+0.5,1)-0.5)*1440,0),0))</f>
        <v/>
      </c>
      <c r="N1946" s="18" t="str">
        <f aca="false">IF(OR(A1946="",B1946=""),"",IF(COUNTIFS(الإجازات!$A$2:$A$1001,B1946,الإجازات!$D$2:$D$1001,"&lt;="&amp;A1946,الإجازات!$E$2:$E$1001,"&gt;="&amp;A1946,الإجازات!$G$2:$G$1001,"مقبولة")=0,"",LOOKUP(2,1/((الإجازات!$A$2:$A$1001=B1946)*(الإجازات!$D$2:$D$1001&lt;=A1946)*(الإجازات!$E$2:$E$1001&gt;=A1946)*(الإجازات!$G$2:$G$1001="مقبولة")),الإجازات!$C$2:$C$1001)))</f>
        <v/>
      </c>
      <c r="O1946" s="17"/>
      <c r="P1946" s="23" t="str">
        <f aca="false">IF(B1946="","",IF(ISNA(MATCH(B1946,الموظفين!$A$2:$A$501,0)),"⚠ كود غير موجود",IF(O1946&lt;&gt;"",O1946,IF(N1946&lt;&gt;"",N1946,IF(H1946="",IF(AND(A1946&lt;&gt;"",WEEKDAY(A1946)=الإعدادات!$B$11),"راحة أسبوعية","غائب"),IF(I1946="","بدون انصراف",IF(N(K1946)&gt;0,"متأخر","حاضر")))))))</f>
        <v/>
      </c>
      <c r="Q1946" s="24" t="str">
        <f aca="false">IF(B1946="","",IF(OR(P1946="غائب",P1946="غياب",P1946="إجازة بدون راتب"),IFERROR(VLOOKUP(B1946,الموظفين!$A$2:$J$501,8,FALSE()),0),0))</f>
        <v/>
      </c>
      <c r="R1946" s="24" t="str">
        <f aca="false">IF(B1946="","",ROUND((N(K1946)+N(L1946))/60*IFERROR(VLOOKUP(B1946,الموظفين!$A$2:$J$501,8,FALSE()),0)/الإعدادات!$B$6*الإعدادات!$B$9,2))</f>
        <v/>
      </c>
      <c r="S1946" s="24" t="str">
        <f aca="false">IF(OR(B1946="",M1946=""),"",ROUND(M1946/60*IFERROR(VLOOKUP(B1946,الموظفين!$A$2:$J$501,9,FALSE()),0),2))</f>
        <v/>
      </c>
      <c r="T1946" s="17"/>
      <c r="U1946" s="23" t="str">
        <f aca="false">IF(OR(A1946="",B1946=""),"",A1946&amp;"|"&amp;B1946)</f>
        <v/>
      </c>
    </row>
    <row r="1947" customFormat="false" ht="15" hidden="false" customHeight="false" outlineLevel="0" collapsed="false">
      <c r="A1947" s="16"/>
      <c r="B1947" s="17"/>
      <c r="C1947" s="18" t="str">
        <f aca="false">IF($B1947="","",IFERROR(VLOOKUP($B1947,الموظفين!$A$2:$J$501,2,FALSE())&amp;"","⚠ كود غير موجود"))</f>
        <v/>
      </c>
      <c r="D1947" s="18" t="str">
        <f aca="false">IF($B1947="","",IFERROR(VLOOKUP($B1947,الموظفين!$A$2:$J$501,3,FALSE())&amp;"",""))</f>
        <v/>
      </c>
      <c r="E1947" s="18" t="str">
        <f aca="false">IF($B1947="","",IFERROR(VLOOKUP($B1947,الموظفين!$A$2:$J$501,5,FALSE())&amp;"",""))</f>
        <v/>
      </c>
      <c r="F1947" s="19" t="str">
        <f aca="false">IF($B1947="","",IFERROR(VLOOKUP($B1947,الموظفين!$A$2:$J$501,6,FALSE()),""))</f>
        <v/>
      </c>
      <c r="G1947" s="19" t="str">
        <f aca="false">IF($B1947="","",IFERROR(VLOOKUP($B1947,الموظفين!$A$2:$J$501,7,FALSE()),""))</f>
        <v/>
      </c>
      <c r="H1947" s="20"/>
      <c r="I1947" s="20"/>
      <c r="J1947" s="21" t="str">
        <f aca="false">IF(OR(H1947="",I1947=""),"",ROUND(MOD(I1947-H1947,1)*24,2))</f>
        <v/>
      </c>
      <c r="K1947" s="22" t="str">
        <f aca="false">IF(OR(H1947="",F1947=""),"",IF(ROUND(MAX(0,MOD(H1947-F1947+0.5,1)-0.5)*1440,0)&gt;IFERROR(VLOOKUP(E1947,الورديات!$A$2:$E$21,5,FALSE()),0),ROUND(MAX(0,MOD(H1947-F1947+0.5,1)-0.5)*1440,0),0))</f>
        <v/>
      </c>
      <c r="L1947" s="22" t="str">
        <f aca="false">IF(OR(I1947="",G1947=""),"",ROUND(MAX(0,MOD(G1947-I1947+0.5,1)-0.5)*1440,0))</f>
        <v/>
      </c>
      <c r="M1947" s="22" t="str">
        <f aca="false">IF(OR(I1947="",G1947=""),"",IF(ROUND(MAX(0,MOD(I1947-G1947+0.5,1)-0.5)*1440,0)&gt;=الإعدادات!$B$8,ROUND(MAX(0,MOD(I1947-G1947+0.5,1)-0.5)*1440,0),0))</f>
        <v/>
      </c>
      <c r="N1947" s="18" t="str">
        <f aca="false">IF(OR(A1947="",B1947=""),"",IF(COUNTIFS(الإجازات!$A$2:$A$1001,B1947,الإجازات!$D$2:$D$1001,"&lt;="&amp;A1947,الإجازات!$E$2:$E$1001,"&gt;="&amp;A1947,الإجازات!$G$2:$G$1001,"مقبولة")=0,"",LOOKUP(2,1/((الإجازات!$A$2:$A$1001=B1947)*(الإجازات!$D$2:$D$1001&lt;=A1947)*(الإجازات!$E$2:$E$1001&gt;=A1947)*(الإجازات!$G$2:$G$1001="مقبولة")),الإجازات!$C$2:$C$1001)))</f>
        <v/>
      </c>
      <c r="O1947" s="17"/>
      <c r="P1947" s="23" t="str">
        <f aca="false">IF(B1947="","",IF(ISNA(MATCH(B1947,الموظفين!$A$2:$A$501,0)),"⚠ كود غير موجود",IF(O1947&lt;&gt;"",O1947,IF(N1947&lt;&gt;"",N1947,IF(H1947="",IF(AND(A1947&lt;&gt;"",WEEKDAY(A1947)=الإعدادات!$B$11),"راحة أسبوعية","غائب"),IF(I1947="","بدون انصراف",IF(N(K1947)&gt;0,"متأخر","حاضر")))))))</f>
        <v/>
      </c>
      <c r="Q1947" s="24" t="str">
        <f aca="false">IF(B1947="","",IF(OR(P1947="غائب",P1947="غياب",P1947="إجازة بدون راتب"),IFERROR(VLOOKUP(B1947,الموظفين!$A$2:$J$501,8,FALSE()),0),0))</f>
        <v/>
      </c>
      <c r="R1947" s="24" t="str">
        <f aca="false">IF(B1947="","",ROUND((N(K1947)+N(L1947))/60*IFERROR(VLOOKUP(B1947,الموظفين!$A$2:$J$501,8,FALSE()),0)/الإعدادات!$B$6*الإعدادات!$B$9,2))</f>
        <v/>
      </c>
      <c r="S1947" s="24" t="str">
        <f aca="false">IF(OR(B1947="",M1947=""),"",ROUND(M1947/60*IFERROR(VLOOKUP(B1947,الموظفين!$A$2:$J$501,9,FALSE()),0),2))</f>
        <v/>
      </c>
      <c r="T1947" s="17"/>
      <c r="U1947" s="23" t="str">
        <f aca="false">IF(OR(A1947="",B1947=""),"",A1947&amp;"|"&amp;B1947)</f>
        <v/>
      </c>
    </row>
    <row r="1948" customFormat="false" ht="15" hidden="false" customHeight="false" outlineLevel="0" collapsed="false">
      <c r="A1948" s="16"/>
      <c r="B1948" s="17"/>
      <c r="C1948" s="18" t="str">
        <f aca="false">IF($B1948="","",IFERROR(VLOOKUP($B1948,الموظفين!$A$2:$J$501,2,FALSE())&amp;"","⚠ كود غير موجود"))</f>
        <v/>
      </c>
      <c r="D1948" s="18" t="str">
        <f aca="false">IF($B1948="","",IFERROR(VLOOKUP($B1948,الموظفين!$A$2:$J$501,3,FALSE())&amp;"",""))</f>
        <v/>
      </c>
      <c r="E1948" s="18" t="str">
        <f aca="false">IF($B1948="","",IFERROR(VLOOKUP($B1948,الموظفين!$A$2:$J$501,5,FALSE())&amp;"",""))</f>
        <v/>
      </c>
      <c r="F1948" s="19" t="str">
        <f aca="false">IF($B1948="","",IFERROR(VLOOKUP($B1948,الموظفين!$A$2:$J$501,6,FALSE()),""))</f>
        <v/>
      </c>
      <c r="G1948" s="19" t="str">
        <f aca="false">IF($B1948="","",IFERROR(VLOOKUP($B1948,الموظفين!$A$2:$J$501,7,FALSE()),""))</f>
        <v/>
      </c>
      <c r="H1948" s="20"/>
      <c r="I1948" s="20"/>
      <c r="J1948" s="21" t="str">
        <f aca="false">IF(OR(H1948="",I1948=""),"",ROUND(MOD(I1948-H1948,1)*24,2))</f>
        <v/>
      </c>
      <c r="K1948" s="22" t="str">
        <f aca="false">IF(OR(H1948="",F1948=""),"",IF(ROUND(MAX(0,MOD(H1948-F1948+0.5,1)-0.5)*1440,0)&gt;IFERROR(VLOOKUP(E1948,الورديات!$A$2:$E$21,5,FALSE()),0),ROUND(MAX(0,MOD(H1948-F1948+0.5,1)-0.5)*1440,0),0))</f>
        <v/>
      </c>
      <c r="L1948" s="22" t="str">
        <f aca="false">IF(OR(I1948="",G1948=""),"",ROUND(MAX(0,MOD(G1948-I1948+0.5,1)-0.5)*1440,0))</f>
        <v/>
      </c>
      <c r="M1948" s="22" t="str">
        <f aca="false">IF(OR(I1948="",G1948=""),"",IF(ROUND(MAX(0,MOD(I1948-G1948+0.5,1)-0.5)*1440,0)&gt;=الإعدادات!$B$8,ROUND(MAX(0,MOD(I1948-G1948+0.5,1)-0.5)*1440,0),0))</f>
        <v/>
      </c>
      <c r="N1948" s="18" t="str">
        <f aca="false">IF(OR(A1948="",B1948=""),"",IF(COUNTIFS(الإجازات!$A$2:$A$1001,B1948,الإجازات!$D$2:$D$1001,"&lt;="&amp;A1948,الإجازات!$E$2:$E$1001,"&gt;="&amp;A1948,الإجازات!$G$2:$G$1001,"مقبولة")=0,"",LOOKUP(2,1/((الإجازات!$A$2:$A$1001=B1948)*(الإجازات!$D$2:$D$1001&lt;=A1948)*(الإجازات!$E$2:$E$1001&gt;=A1948)*(الإجازات!$G$2:$G$1001="مقبولة")),الإجازات!$C$2:$C$1001)))</f>
        <v/>
      </c>
      <c r="O1948" s="17"/>
      <c r="P1948" s="23" t="str">
        <f aca="false">IF(B1948="","",IF(ISNA(MATCH(B1948,الموظفين!$A$2:$A$501,0)),"⚠ كود غير موجود",IF(O1948&lt;&gt;"",O1948,IF(N1948&lt;&gt;"",N1948,IF(H1948="",IF(AND(A1948&lt;&gt;"",WEEKDAY(A1948)=الإعدادات!$B$11),"راحة أسبوعية","غائب"),IF(I1948="","بدون انصراف",IF(N(K1948)&gt;0,"متأخر","حاضر")))))))</f>
        <v/>
      </c>
      <c r="Q1948" s="24" t="str">
        <f aca="false">IF(B1948="","",IF(OR(P1948="غائب",P1948="غياب",P1948="إجازة بدون راتب"),IFERROR(VLOOKUP(B1948,الموظفين!$A$2:$J$501,8,FALSE()),0),0))</f>
        <v/>
      </c>
      <c r="R1948" s="24" t="str">
        <f aca="false">IF(B1948="","",ROUND((N(K1948)+N(L1948))/60*IFERROR(VLOOKUP(B1948,الموظفين!$A$2:$J$501,8,FALSE()),0)/الإعدادات!$B$6*الإعدادات!$B$9,2))</f>
        <v/>
      </c>
      <c r="S1948" s="24" t="str">
        <f aca="false">IF(OR(B1948="",M1948=""),"",ROUND(M1948/60*IFERROR(VLOOKUP(B1948,الموظفين!$A$2:$J$501,9,FALSE()),0),2))</f>
        <v/>
      </c>
      <c r="T1948" s="17"/>
      <c r="U1948" s="23" t="str">
        <f aca="false">IF(OR(A1948="",B1948=""),"",A1948&amp;"|"&amp;B1948)</f>
        <v/>
      </c>
    </row>
    <row r="1949" customFormat="false" ht="15" hidden="false" customHeight="false" outlineLevel="0" collapsed="false">
      <c r="A1949" s="16"/>
      <c r="B1949" s="17"/>
      <c r="C1949" s="18" t="str">
        <f aca="false">IF($B1949="","",IFERROR(VLOOKUP($B1949,الموظفين!$A$2:$J$501,2,FALSE())&amp;"","⚠ كود غير موجود"))</f>
        <v/>
      </c>
      <c r="D1949" s="18" t="str">
        <f aca="false">IF($B1949="","",IFERROR(VLOOKUP($B1949,الموظفين!$A$2:$J$501,3,FALSE())&amp;"",""))</f>
        <v/>
      </c>
      <c r="E1949" s="18" t="str">
        <f aca="false">IF($B1949="","",IFERROR(VLOOKUP($B1949,الموظفين!$A$2:$J$501,5,FALSE())&amp;"",""))</f>
        <v/>
      </c>
      <c r="F1949" s="19" t="str">
        <f aca="false">IF($B1949="","",IFERROR(VLOOKUP($B1949,الموظفين!$A$2:$J$501,6,FALSE()),""))</f>
        <v/>
      </c>
      <c r="G1949" s="19" t="str">
        <f aca="false">IF($B1949="","",IFERROR(VLOOKUP($B1949,الموظفين!$A$2:$J$501,7,FALSE()),""))</f>
        <v/>
      </c>
      <c r="H1949" s="20"/>
      <c r="I1949" s="20"/>
      <c r="J1949" s="21" t="str">
        <f aca="false">IF(OR(H1949="",I1949=""),"",ROUND(MOD(I1949-H1949,1)*24,2))</f>
        <v/>
      </c>
      <c r="K1949" s="22" t="str">
        <f aca="false">IF(OR(H1949="",F1949=""),"",IF(ROUND(MAX(0,MOD(H1949-F1949+0.5,1)-0.5)*1440,0)&gt;IFERROR(VLOOKUP(E1949,الورديات!$A$2:$E$21,5,FALSE()),0),ROUND(MAX(0,MOD(H1949-F1949+0.5,1)-0.5)*1440,0),0))</f>
        <v/>
      </c>
      <c r="L1949" s="22" t="str">
        <f aca="false">IF(OR(I1949="",G1949=""),"",ROUND(MAX(0,MOD(G1949-I1949+0.5,1)-0.5)*1440,0))</f>
        <v/>
      </c>
      <c r="M1949" s="22" t="str">
        <f aca="false">IF(OR(I1949="",G1949=""),"",IF(ROUND(MAX(0,MOD(I1949-G1949+0.5,1)-0.5)*1440,0)&gt;=الإعدادات!$B$8,ROUND(MAX(0,MOD(I1949-G1949+0.5,1)-0.5)*1440,0),0))</f>
        <v/>
      </c>
      <c r="N1949" s="18" t="str">
        <f aca="false">IF(OR(A1949="",B1949=""),"",IF(COUNTIFS(الإجازات!$A$2:$A$1001,B1949,الإجازات!$D$2:$D$1001,"&lt;="&amp;A1949,الإجازات!$E$2:$E$1001,"&gt;="&amp;A1949,الإجازات!$G$2:$G$1001,"مقبولة")=0,"",LOOKUP(2,1/((الإجازات!$A$2:$A$1001=B1949)*(الإجازات!$D$2:$D$1001&lt;=A1949)*(الإجازات!$E$2:$E$1001&gt;=A1949)*(الإجازات!$G$2:$G$1001="مقبولة")),الإجازات!$C$2:$C$1001)))</f>
        <v/>
      </c>
      <c r="O1949" s="17"/>
      <c r="P1949" s="23" t="str">
        <f aca="false">IF(B1949="","",IF(ISNA(MATCH(B1949,الموظفين!$A$2:$A$501,0)),"⚠ كود غير موجود",IF(O1949&lt;&gt;"",O1949,IF(N1949&lt;&gt;"",N1949,IF(H1949="",IF(AND(A1949&lt;&gt;"",WEEKDAY(A1949)=الإعدادات!$B$11),"راحة أسبوعية","غائب"),IF(I1949="","بدون انصراف",IF(N(K1949)&gt;0,"متأخر","حاضر")))))))</f>
        <v/>
      </c>
      <c r="Q1949" s="24" t="str">
        <f aca="false">IF(B1949="","",IF(OR(P1949="غائب",P1949="غياب",P1949="إجازة بدون راتب"),IFERROR(VLOOKUP(B1949,الموظفين!$A$2:$J$501,8,FALSE()),0),0))</f>
        <v/>
      </c>
      <c r="R1949" s="24" t="str">
        <f aca="false">IF(B1949="","",ROUND((N(K1949)+N(L1949))/60*IFERROR(VLOOKUP(B1949,الموظفين!$A$2:$J$501,8,FALSE()),0)/الإعدادات!$B$6*الإعدادات!$B$9,2))</f>
        <v/>
      </c>
      <c r="S1949" s="24" t="str">
        <f aca="false">IF(OR(B1949="",M1949=""),"",ROUND(M1949/60*IFERROR(VLOOKUP(B1949,الموظفين!$A$2:$J$501,9,FALSE()),0),2))</f>
        <v/>
      </c>
      <c r="T1949" s="17"/>
      <c r="U1949" s="23" t="str">
        <f aca="false">IF(OR(A1949="",B1949=""),"",A1949&amp;"|"&amp;B1949)</f>
        <v/>
      </c>
    </row>
    <row r="1950" customFormat="false" ht="15" hidden="false" customHeight="false" outlineLevel="0" collapsed="false">
      <c r="A1950" s="16"/>
      <c r="B1950" s="17"/>
      <c r="C1950" s="18" t="str">
        <f aca="false">IF($B1950="","",IFERROR(VLOOKUP($B1950,الموظفين!$A$2:$J$501,2,FALSE())&amp;"","⚠ كود غير موجود"))</f>
        <v/>
      </c>
      <c r="D1950" s="18" t="str">
        <f aca="false">IF($B1950="","",IFERROR(VLOOKUP($B1950,الموظفين!$A$2:$J$501,3,FALSE())&amp;"",""))</f>
        <v/>
      </c>
      <c r="E1950" s="18" t="str">
        <f aca="false">IF($B1950="","",IFERROR(VLOOKUP($B1950,الموظفين!$A$2:$J$501,5,FALSE())&amp;"",""))</f>
        <v/>
      </c>
      <c r="F1950" s="19" t="str">
        <f aca="false">IF($B1950="","",IFERROR(VLOOKUP($B1950,الموظفين!$A$2:$J$501,6,FALSE()),""))</f>
        <v/>
      </c>
      <c r="G1950" s="19" t="str">
        <f aca="false">IF($B1950="","",IFERROR(VLOOKUP($B1950,الموظفين!$A$2:$J$501,7,FALSE()),""))</f>
        <v/>
      </c>
      <c r="H1950" s="20"/>
      <c r="I1950" s="20"/>
      <c r="J1950" s="21" t="str">
        <f aca="false">IF(OR(H1950="",I1950=""),"",ROUND(MOD(I1950-H1950,1)*24,2))</f>
        <v/>
      </c>
      <c r="K1950" s="22" t="str">
        <f aca="false">IF(OR(H1950="",F1950=""),"",IF(ROUND(MAX(0,MOD(H1950-F1950+0.5,1)-0.5)*1440,0)&gt;IFERROR(VLOOKUP(E1950,الورديات!$A$2:$E$21,5,FALSE()),0),ROUND(MAX(0,MOD(H1950-F1950+0.5,1)-0.5)*1440,0),0))</f>
        <v/>
      </c>
      <c r="L1950" s="22" t="str">
        <f aca="false">IF(OR(I1950="",G1950=""),"",ROUND(MAX(0,MOD(G1950-I1950+0.5,1)-0.5)*1440,0))</f>
        <v/>
      </c>
      <c r="M1950" s="22" t="str">
        <f aca="false">IF(OR(I1950="",G1950=""),"",IF(ROUND(MAX(0,MOD(I1950-G1950+0.5,1)-0.5)*1440,0)&gt;=الإعدادات!$B$8,ROUND(MAX(0,MOD(I1950-G1950+0.5,1)-0.5)*1440,0),0))</f>
        <v/>
      </c>
      <c r="N1950" s="18" t="str">
        <f aca="false">IF(OR(A1950="",B1950=""),"",IF(COUNTIFS(الإجازات!$A$2:$A$1001,B1950,الإجازات!$D$2:$D$1001,"&lt;="&amp;A1950,الإجازات!$E$2:$E$1001,"&gt;="&amp;A1950,الإجازات!$G$2:$G$1001,"مقبولة")=0,"",LOOKUP(2,1/((الإجازات!$A$2:$A$1001=B1950)*(الإجازات!$D$2:$D$1001&lt;=A1950)*(الإجازات!$E$2:$E$1001&gt;=A1950)*(الإجازات!$G$2:$G$1001="مقبولة")),الإجازات!$C$2:$C$1001)))</f>
        <v/>
      </c>
      <c r="O1950" s="17"/>
      <c r="P1950" s="23" t="str">
        <f aca="false">IF(B1950="","",IF(ISNA(MATCH(B1950,الموظفين!$A$2:$A$501,0)),"⚠ كود غير موجود",IF(O1950&lt;&gt;"",O1950,IF(N1950&lt;&gt;"",N1950,IF(H1950="",IF(AND(A1950&lt;&gt;"",WEEKDAY(A1950)=الإعدادات!$B$11),"راحة أسبوعية","غائب"),IF(I1950="","بدون انصراف",IF(N(K1950)&gt;0,"متأخر","حاضر")))))))</f>
        <v/>
      </c>
      <c r="Q1950" s="24" t="str">
        <f aca="false">IF(B1950="","",IF(OR(P1950="غائب",P1950="غياب",P1950="إجازة بدون راتب"),IFERROR(VLOOKUP(B1950,الموظفين!$A$2:$J$501,8,FALSE()),0),0))</f>
        <v/>
      </c>
      <c r="R1950" s="24" t="str">
        <f aca="false">IF(B1950="","",ROUND((N(K1950)+N(L1950))/60*IFERROR(VLOOKUP(B1950,الموظفين!$A$2:$J$501,8,FALSE()),0)/الإعدادات!$B$6*الإعدادات!$B$9,2))</f>
        <v/>
      </c>
      <c r="S1950" s="24" t="str">
        <f aca="false">IF(OR(B1950="",M1950=""),"",ROUND(M1950/60*IFERROR(VLOOKUP(B1950,الموظفين!$A$2:$J$501,9,FALSE()),0),2))</f>
        <v/>
      </c>
      <c r="T1950" s="17"/>
      <c r="U1950" s="23" t="str">
        <f aca="false">IF(OR(A1950="",B1950=""),"",A1950&amp;"|"&amp;B1950)</f>
        <v/>
      </c>
    </row>
    <row r="1951" customFormat="false" ht="15" hidden="false" customHeight="false" outlineLevel="0" collapsed="false">
      <c r="A1951" s="16"/>
      <c r="B1951" s="17"/>
      <c r="C1951" s="18" t="str">
        <f aca="false">IF($B1951="","",IFERROR(VLOOKUP($B1951,الموظفين!$A$2:$J$501,2,FALSE())&amp;"","⚠ كود غير موجود"))</f>
        <v/>
      </c>
      <c r="D1951" s="18" t="str">
        <f aca="false">IF($B1951="","",IFERROR(VLOOKUP($B1951,الموظفين!$A$2:$J$501,3,FALSE())&amp;"",""))</f>
        <v/>
      </c>
      <c r="E1951" s="18" t="str">
        <f aca="false">IF($B1951="","",IFERROR(VLOOKUP($B1951,الموظفين!$A$2:$J$501,5,FALSE())&amp;"",""))</f>
        <v/>
      </c>
      <c r="F1951" s="19" t="str">
        <f aca="false">IF($B1951="","",IFERROR(VLOOKUP($B1951,الموظفين!$A$2:$J$501,6,FALSE()),""))</f>
        <v/>
      </c>
      <c r="G1951" s="19" t="str">
        <f aca="false">IF($B1951="","",IFERROR(VLOOKUP($B1951,الموظفين!$A$2:$J$501,7,FALSE()),""))</f>
        <v/>
      </c>
      <c r="H1951" s="20"/>
      <c r="I1951" s="20"/>
      <c r="J1951" s="21" t="str">
        <f aca="false">IF(OR(H1951="",I1951=""),"",ROUND(MOD(I1951-H1951,1)*24,2))</f>
        <v/>
      </c>
      <c r="K1951" s="22" t="str">
        <f aca="false">IF(OR(H1951="",F1951=""),"",IF(ROUND(MAX(0,MOD(H1951-F1951+0.5,1)-0.5)*1440,0)&gt;IFERROR(VLOOKUP(E1951,الورديات!$A$2:$E$21,5,FALSE()),0),ROUND(MAX(0,MOD(H1951-F1951+0.5,1)-0.5)*1440,0),0))</f>
        <v/>
      </c>
      <c r="L1951" s="22" t="str">
        <f aca="false">IF(OR(I1951="",G1951=""),"",ROUND(MAX(0,MOD(G1951-I1951+0.5,1)-0.5)*1440,0))</f>
        <v/>
      </c>
      <c r="M1951" s="22" t="str">
        <f aca="false">IF(OR(I1951="",G1951=""),"",IF(ROUND(MAX(0,MOD(I1951-G1951+0.5,1)-0.5)*1440,0)&gt;=الإعدادات!$B$8,ROUND(MAX(0,MOD(I1951-G1951+0.5,1)-0.5)*1440,0),0))</f>
        <v/>
      </c>
      <c r="N1951" s="18" t="str">
        <f aca="false">IF(OR(A1951="",B1951=""),"",IF(COUNTIFS(الإجازات!$A$2:$A$1001,B1951,الإجازات!$D$2:$D$1001,"&lt;="&amp;A1951,الإجازات!$E$2:$E$1001,"&gt;="&amp;A1951,الإجازات!$G$2:$G$1001,"مقبولة")=0,"",LOOKUP(2,1/((الإجازات!$A$2:$A$1001=B1951)*(الإجازات!$D$2:$D$1001&lt;=A1951)*(الإجازات!$E$2:$E$1001&gt;=A1951)*(الإجازات!$G$2:$G$1001="مقبولة")),الإجازات!$C$2:$C$1001)))</f>
        <v/>
      </c>
      <c r="O1951" s="17"/>
      <c r="P1951" s="23" t="str">
        <f aca="false">IF(B1951="","",IF(ISNA(MATCH(B1951,الموظفين!$A$2:$A$501,0)),"⚠ كود غير موجود",IF(O1951&lt;&gt;"",O1951,IF(N1951&lt;&gt;"",N1951,IF(H1951="",IF(AND(A1951&lt;&gt;"",WEEKDAY(A1951)=الإعدادات!$B$11),"راحة أسبوعية","غائب"),IF(I1951="","بدون انصراف",IF(N(K1951)&gt;0,"متأخر","حاضر")))))))</f>
        <v/>
      </c>
      <c r="Q1951" s="24" t="str">
        <f aca="false">IF(B1951="","",IF(OR(P1951="غائب",P1951="غياب",P1951="إجازة بدون راتب"),IFERROR(VLOOKUP(B1951,الموظفين!$A$2:$J$501,8,FALSE()),0),0))</f>
        <v/>
      </c>
      <c r="R1951" s="24" t="str">
        <f aca="false">IF(B1951="","",ROUND((N(K1951)+N(L1951))/60*IFERROR(VLOOKUP(B1951,الموظفين!$A$2:$J$501,8,FALSE()),0)/الإعدادات!$B$6*الإعدادات!$B$9,2))</f>
        <v/>
      </c>
      <c r="S1951" s="24" t="str">
        <f aca="false">IF(OR(B1951="",M1951=""),"",ROUND(M1951/60*IFERROR(VLOOKUP(B1951,الموظفين!$A$2:$J$501,9,FALSE()),0),2))</f>
        <v/>
      </c>
      <c r="T1951" s="17"/>
      <c r="U1951" s="23" t="str">
        <f aca="false">IF(OR(A1951="",B1951=""),"",A1951&amp;"|"&amp;B1951)</f>
        <v/>
      </c>
    </row>
    <row r="1952" customFormat="false" ht="15" hidden="false" customHeight="false" outlineLevel="0" collapsed="false">
      <c r="A1952" s="16"/>
      <c r="B1952" s="17"/>
      <c r="C1952" s="18" t="str">
        <f aca="false">IF($B1952="","",IFERROR(VLOOKUP($B1952,الموظفين!$A$2:$J$501,2,FALSE())&amp;"","⚠ كود غير موجود"))</f>
        <v/>
      </c>
      <c r="D1952" s="18" t="str">
        <f aca="false">IF($B1952="","",IFERROR(VLOOKUP($B1952,الموظفين!$A$2:$J$501,3,FALSE())&amp;"",""))</f>
        <v/>
      </c>
      <c r="E1952" s="18" t="str">
        <f aca="false">IF($B1952="","",IFERROR(VLOOKUP($B1952,الموظفين!$A$2:$J$501,5,FALSE())&amp;"",""))</f>
        <v/>
      </c>
      <c r="F1952" s="19" t="str">
        <f aca="false">IF($B1952="","",IFERROR(VLOOKUP($B1952,الموظفين!$A$2:$J$501,6,FALSE()),""))</f>
        <v/>
      </c>
      <c r="G1952" s="19" t="str">
        <f aca="false">IF($B1952="","",IFERROR(VLOOKUP($B1952,الموظفين!$A$2:$J$501,7,FALSE()),""))</f>
        <v/>
      </c>
      <c r="H1952" s="20"/>
      <c r="I1952" s="20"/>
      <c r="J1952" s="21" t="str">
        <f aca="false">IF(OR(H1952="",I1952=""),"",ROUND(MOD(I1952-H1952,1)*24,2))</f>
        <v/>
      </c>
      <c r="K1952" s="22" t="str">
        <f aca="false">IF(OR(H1952="",F1952=""),"",IF(ROUND(MAX(0,MOD(H1952-F1952+0.5,1)-0.5)*1440,0)&gt;IFERROR(VLOOKUP(E1952,الورديات!$A$2:$E$21,5,FALSE()),0),ROUND(MAX(0,MOD(H1952-F1952+0.5,1)-0.5)*1440,0),0))</f>
        <v/>
      </c>
      <c r="L1952" s="22" t="str">
        <f aca="false">IF(OR(I1952="",G1952=""),"",ROUND(MAX(0,MOD(G1952-I1952+0.5,1)-0.5)*1440,0))</f>
        <v/>
      </c>
      <c r="M1952" s="22" t="str">
        <f aca="false">IF(OR(I1952="",G1952=""),"",IF(ROUND(MAX(0,MOD(I1952-G1952+0.5,1)-0.5)*1440,0)&gt;=الإعدادات!$B$8,ROUND(MAX(0,MOD(I1952-G1952+0.5,1)-0.5)*1440,0),0))</f>
        <v/>
      </c>
      <c r="N1952" s="18" t="str">
        <f aca="false">IF(OR(A1952="",B1952=""),"",IF(COUNTIFS(الإجازات!$A$2:$A$1001,B1952,الإجازات!$D$2:$D$1001,"&lt;="&amp;A1952,الإجازات!$E$2:$E$1001,"&gt;="&amp;A1952,الإجازات!$G$2:$G$1001,"مقبولة")=0,"",LOOKUP(2,1/((الإجازات!$A$2:$A$1001=B1952)*(الإجازات!$D$2:$D$1001&lt;=A1952)*(الإجازات!$E$2:$E$1001&gt;=A1952)*(الإجازات!$G$2:$G$1001="مقبولة")),الإجازات!$C$2:$C$1001)))</f>
        <v/>
      </c>
      <c r="O1952" s="17"/>
      <c r="P1952" s="23" t="str">
        <f aca="false">IF(B1952="","",IF(ISNA(MATCH(B1952,الموظفين!$A$2:$A$501,0)),"⚠ كود غير موجود",IF(O1952&lt;&gt;"",O1952,IF(N1952&lt;&gt;"",N1952,IF(H1952="",IF(AND(A1952&lt;&gt;"",WEEKDAY(A1952)=الإعدادات!$B$11),"راحة أسبوعية","غائب"),IF(I1952="","بدون انصراف",IF(N(K1952)&gt;0,"متأخر","حاضر")))))))</f>
        <v/>
      </c>
      <c r="Q1952" s="24" t="str">
        <f aca="false">IF(B1952="","",IF(OR(P1952="غائب",P1952="غياب",P1952="إجازة بدون راتب"),IFERROR(VLOOKUP(B1952,الموظفين!$A$2:$J$501,8,FALSE()),0),0))</f>
        <v/>
      </c>
      <c r="R1952" s="24" t="str">
        <f aca="false">IF(B1952="","",ROUND((N(K1952)+N(L1952))/60*IFERROR(VLOOKUP(B1952,الموظفين!$A$2:$J$501,8,FALSE()),0)/الإعدادات!$B$6*الإعدادات!$B$9,2))</f>
        <v/>
      </c>
      <c r="S1952" s="24" t="str">
        <f aca="false">IF(OR(B1952="",M1952=""),"",ROUND(M1952/60*IFERROR(VLOOKUP(B1952,الموظفين!$A$2:$J$501,9,FALSE()),0),2))</f>
        <v/>
      </c>
      <c r="T1952" s="17"/>
      <c r="U1952" s="23" t="str">
        <f aca="false">IF(OR(A1952="",B1952=""),"",A1952&amp;"|"&amp;B1952)</f>
        <v/>
      </c>
    </row>
    <row r="1953" customFormat="false" ht="15" hidden="false" customHeight="false" outlineLevel="0" collapsed="false">
      <c r="A1953" s="16"/>
      <c r="B1953" s="17"/>
      <c r="C1953" s="18" t="str">
        <f aca="false">IF($B1953="","",IFERROR(VLOOKUP($B1953,الموظفين!$A$2:$J$501,2,FALSE())&amp;"","⚠ كود غير موجود"))</f>
        <v/>
      </c>
      <c r="D1953" s="18" t="str">
        <f aca="false">IF($B1953="","",IFERROR(VLOOKUP($B1953,الموظفين!$A$2:$J$501,3,FALSE())&amp;"",""))</f>
        <v/>
      </c>
      <c r="E1953" s="18" t="str">
        <f aca="false">IF($B1953="","",IFERROR(VLOOKUP($B1953,الموظفين!$A$2:$J$501,5,FALSE())&amp;"",""))</f>
        <v/>
      </c>
      <c r="F1953" s="19" t="str">
        <f aca="false">IF($B1953="","",IFERROR(VLOOKUP($B1953,الموظفين!$A$2:$J$501,6,FALSE()),""))</f>
        <v/>
      </c>
      <c r="G1953" s="19" t="str">
        <f aca="false">IF($B1953="","",IFERROR(VLOOKUP($B1953,الموظفين!$A$2:$J$501,7,FALSE()),""))</f>
        <v/>
      </c>
      <c r="H1953" s="20"/>
      <c r="I1953" s="20"/>
      <c r="J1953" s="21" t="str">
        <f aca="false">IF(OR(H1953="",I1953=""),"",ROUND(MOD(I1953-H1953,1)*24,2))</f>
        <v/>
      </c>
      <c r="K1953" s="22" t="str">
        <f aca="false">IF(OR(H1953="",F1953=""),"",IF(ROUND(MAX(0,MOD(H1953-F1953+0.5,1)-0.5)*1440,0)&gt;IFERROR(VLOOKUP(E1953,الورديات!$A$2:$E$21,5,FALSE()),0),ROUND(MAX(0,MOD(H1953-F1953+0.5,1)-0.5)*1440,0),0))</f>
        <v/>
      </c>
      <c r="L1953" s="22" t="str">
        <f aca="false">IF(OR(I1953="",G1953=""),"",ROUND(MAX(0,MOD(G1953-I1953+0.5,1)-0.5)*1440,0))</f>
        <v/>
      </c>
      <c r="M1953" s="22" t="str">
        <f aca="false">IF(OR(I1953="",G1953=""),"",IF(ROUND(MAX(0,MOD(I1953-G1953+0.5,1)-0.5)*1440,0)&gt;=الإعدادات!$B$8,ROUND(MAX(0,MOD(I1953-G1953+0.5,1)-0.5)*1440,0),0))</f>
        <v/>
      </c>
      <c r="N1953" s="18" t="str">
        <f aca="false">IF(OR(A1953="",B1953=""),"",IF(COUNTIFS(الإجازات!$A$2:$A$1001,B1953,الإجازات!$D$2:$D$1001,"&lt;="&amp;A1953,الإجازات!$E$2:$E$1001,"&gt;="&amp;A1953,الإجازات!$G$2:$G$1001,"مقبولة")=0,"",LOOKUP(2,1/((الإجازات!$A$2:$A$1001=B1953)*(الإجازات!$D$2:$D$1001&lt;=A1953)*(الإجازات!$E$2:$E$1001&gt;=A1953)*(الإجازات!$G$2:$G$1001="مقبولة")),الإجازات!$C$2:$C$1001)))</f>
        <v/>
      </c>
      <c r="O1953" s="17"/>
      <c r="P1953" s="23" t="str">
        <f aca="false">IF(B1953="","",IF(ISNA(MATCH(B1953,الموظفين!$A$2:$A$501,0)),"⚠ كود غير موجود",IF(O1953&lt;&gt;"",O1953,IF(N1953&lt;&gt;"",N1953,IF(H1953="",IF(AND(A1953&lt;&gt;"",WEEKDAY(A1953)=الإعدادات!$B$11),"راحة أسبوعية","غائب"),IF(I1953="","بدون انصراف",IF(N(K1953)&gt;0,"متأخر","حاضر")))))))</f>
        <v/>
      </c>
      <c r="Q1953" s="24" t="str">
        <f aca="false">IF(B1953="","",IF(OR(P1953="غائب",P1953="غياب",P1953="إجازة بدون راتب"),IFERROR(VLOOKUP(B1953,الموظفين!$A$2:$J$501,8,FALSE()),0),0))</f>
        <v/>
      </c>
      <c r="R1953" s="24" t="str">
        <f aca="false">IF(B1953="","",ROUND((N(K1953)+N(L1953))/60*IFERROR(VLOOKUP(B1953,الموظفين!$A$2:$J$501,8,FALSE()),0)/الإعدادات!$B$6*الإعدادات!$B$9,2))</f>
        <v/>
      </c>
      <c r="S1953" s="24" t="str">
        <f aca="false">IF(OR(B1953="",M1953=""),"",ROUND(M1953/60*IFERROR(VLOOKUP(B1953,الموظفين!$A$2:$J$501,9,FALSE()),0),2))</f>
        <v/>
      </c>
      <c r="T1953" s="17"/>
      <c r="U1953" s="23" t="str">
        <f aca="false">IF(OR(A1953="",B1953=""),"",A1953&amp;"|"&amp;B1953)</f>
        <v/>
      </c>
    </row>
    <row r="1954" customFormat="false" ht="15" hidden="false" customHeight="false" outlineLevel="0" collapsed="false">
      <c r="A1954" s="16"/>
      <c r="B1954" s="17"/>
      <c r="C1954" s="18" t="str">
        <f aca="false">IF($B1954="","",IFERROR(VLOOKUP($B1954,الموظفين!$A$2:$J$501,2,FALSE())&amp;"","⚠ كود غير موجود"))</f>
        <v/>
      </c>
      <c r="D1954" s="18" t="str">
        <f aca="false">IF($B1954="","",IFERROR(VLOOKUP($B1954,الموظفين!$A$2:$J$501,3,FALSE())&amp;"",""))</f>
        <v/>
      </c>
      <c r="E1954" s="18" t="str">
        <f aca="false">IF($B1954="","",IFERROR(VLOOKUP($B1954,الموظفين!$A$2:$J$501,5,FALSE())&amp;"",""))</f>
        <v/>
      </c>
      <c r="F1954" s="19" t="str">
        <f aca="false">IF($B1954="","",IFERROR(VLOOKUP($B1954,الموظفين!$A$2:$J$501,6,FALSE()),""))</f>
        <v/>
      </c>
      <c r="G1954" s="19" t="str">
        <f aca="false">IF($B1954="","",IFERROR(VLOOKUP($B1954,الموظفين!$A$2:$J$501,7,FALSE()),""))</f>
        <v/>
      </c>
      <c r="H1954" s="20"/>
      <c r="I1954" s="20"/>
      <c r="J1954" s="21" t="str">
        <f aca="false">IF(OR(H1954="",I1954=""),"",ROUND(MOD(I1954-H1954,1)*24,2))</f>
        <v/>
      </c>
      <c r="K1954" s="22" t="str">
        <f aca="false">IF(OR(H1954="",F1954=""),"",IF(ROUND(MAX(0,MOD(H1954-F1954+0.5,1)-0.5)*1440,0)&gt;IFERROR(VLOOKUP(E1954,الورديات!$A$2:$E$21,5,FALSE()),0),ROUND(MAX(0,MOD(H1954-F1954+0.5,1)-0.5)*1440,0),0))</f>
        <v/>
      </c>
      <c r="L1954" s="22" t="str">
        <f aca="false">IF(OR(I1954="",G1954=""),"",ROUND(MAX(0,MOD(G1954-I1954+0.5,1)-0.5)*1440,0))</f>
        <v/>
      </c>
      <c r="M1954" s="22" t="str">
        <f aca="false">IF(OR(I1954="",G1954=""),"",IF(ROUND(MAX(0,MOD(I1954-G1954+0.5,1)-0.5)*1440,0)&gt;=الإعدادات!$B$8,ROUND(MAX(0,MOD(I1954-G1954+0.5,1)-0.5)*1440,0),0))</f>
        <v/>
      </c>
      <c r="N1954" s="18" t="str">
        <f aca="false">IF(OR(A1954="",B1954=""),"",IF(COUNTIFS(الإجازات!$A$2:$A$1001,B1954,الإجازات!$D$2:$D$1001,"&lt;="&amp;A1954,الإجازات!$E$2:$E$1001,"&gt;="&amp;A1954,الإجازات!$G$2:$G$1001,"مقبولة")=0,"",LOOKUP(2,1/((الإجازات!$A$2:$A$1001=B1954)*(الإجازات!$D$2:$D$1001&lt;=A1954)*(الإجازات!$E$2:$E$1001&gt;=A1954)*(الإجازات!$G$2:$G$1001="مقبولة")),الإجازات!$C$2:$C$1001)))</f>
        <v/>
      </c>
      <c r="O1954" s="17"/>
      <c r="P1954" s="23" t="str">
        <f aca="false">IF(B1954="","",IF(ISNA(MATCH(B1954,الموظفين!$A$2:$A$501,0)),"⚠ كود غير موجود",IF(O1954&lt;&gt;"",O1954,IF(N1954&lt;&gt;"",N1954,IF(H1954="",IF(AND(A1954&lt;&gt;"",WEEKDAY(A1954)=الإعدادات!$B$11),"راحة أسبوعية","غائب"),IF(I1954="","بدون انصراف",IF(N(K1954)&gt;0,"متأخر","حاضر")))))))</f>
        <v/>
      </c>
      <c r="Q1954" s="24" t="str">
        <f aca="false">IF(B1954="","",IF(OR(P1954="غائب",P1954="غياب",P1954="إجازة بدون راتب"),IFERROR(VLOOKUP(B1954,الموظفين!$A$2:$J$501,8,FALSE()),0),0))</f>
        <v/>
      </c>
      <c r="R1954" s="24" t="str">
        <f aca="false">IF(B1954="","",ROUND((N(K1954)+N(L1954))/60*IFERROR(VLOOKUP(B1954,الموظفين!$A$2:$J$501,8,FALSE()),0)/الإعدادات!$B$6*الإعدادات!$B$9,2))</f>
        <v/>
      </c>
      <c r="S1954" s="24" t="str">
        <f aca="false">IF(OR(B1954="",M1954=""),"",ROUND(M1954/60*IFERROR(VLOOKUP(B1954,الموظفين!$A$2:$J$501,9,FALSE()),0),2))</f>
        <v/>
      </c>
      <c r="T1954" s="17"/>
      <c r="U1954" s="23" t="str">
        <f aca="false">IF(OR(A1954="",B1954=""),"",A1954&amp;"|"&amp;B1954)</f>
        <v/>
      </c>
    </row>
    <row r="1955" customFormat="false" ht="15" hidden="false" customHeight="false" outlineLevel="0" collapsed="false">
      <c r="A1955" s="16"/>
      <c r="B1955" s="17"/>
      <c r="C1955" s="18" t="str">
        <f aca="false">IF($B1955="","",IFERROR(VLOOKUP($B1955,الموظفين!$A$2:$J$501,2,FALSE())&amp;"","⚠ كود غير موجود"))</f>
        <v/>
      </c>
      <c r="D1955" s="18" t="str">
        <f aca="false">IF($B1955="","",IFERROR(VLOOKUP($B1955,الموظفين!$A$2:$J$501,3,FALSE())&amp;"",""))</f>
        <v/>
      </c>
      <c r="E1955" s="18" t="str">
        <f aca="false">IF($B1955="","",IFERROR(VLOOKUP($B1955,الموظفين!$A$2:$J$501,5,FALSE())&amp;"",""))</f>
        <v/>
      </c>
      <c r="F1955" s="19" t="str">
        <f aca="false">IF($B1955="","",IFERROR(VLOOKUP($B1955,الموظفين!$A$2:$J$501,6,FALSE()),""))</f>
        <v/>
      </c>
      <c r="G1955" s="19" t="str">
        <f aca="false">IF($B1955="","",IFERROR(VLOOKUP($B1955,الموظفين!$A$2:$J$501,7,FALSE()),""))</f>
        <v/>
      </c>
      <c r="H1955" s="20"/>
      <c r="I1955" s="20"/>
      <c r="J1955" s="21" t="str">
        <f aca="false">IF(OR(H1955="",I1955=""),"",ROUND(MOD(I1955-H1955,1)*24,2))</f>
        <v/>
      </c>
      <c r="K1955" s="22" t="str">
        <f aca="false">IF(OR(H1955="",F1955=""),"",IF(ROUND(MAX(0,MOD(H1955-F1955+0.5,1)-0.5)*1440,0)&gt;IFERROR(VLOOKUP(E1955,الورديات!$A$2:$E$21,5,FALSE()),0),ROUND(MAX(0,MOD(H1955-F1955+0.5,1)-0.5)*1440,0),0))</f>
        <v/>
      </c>
      <c r="L1955" s="22" t="str">
        <f aca="false">IF(OR(I1955="",G1955=""),"",ROUND(MAX(0,MOD(G1955-I1955+0.5,1)-0.5)*1440,0))</f>
        <v/>
      </c>
      <c r="M1955" s="22" t="str">
        <f aca="false">IF(OR(I1955="",G1955=""),"",IF(ROUND(MAX(0,MOD(I1955-G1955+0.5,1)-0.5)*1440,0)&gt;=الإعدادات!$B$8,ROUND(MAX(0,MOD(I1955-G1955+0.5,1)-0.5)*1440,0),0))</f>
        <v/>
      </c>
      <c r="N1955" s="18" t="str">
        <f aca="false">IF(OR(A1955="",B1955=""),"",IF(COUNTIFS(الإجازات!$A$2:$A$1001,B1955,الإجازات!$D$2:$D$1001,"&lt;="&amp;A1955,الإجازات!$E$2:$E$1001,"&gt;="&amp;A1955,الإجازات!$G$2:$G$1001,"مقبولة")=0,"",LOOKUP(2,1/((الإجازات!$A$2:$A$1001=B1955)*(الإجازات!$D$2:$D$1001&lt;=A1955)*(الإجازات!$E$2:$E$1001&gt;=A1955)*(الإجازات!$G$2:$G$1001="مقبولة")),الإجازات!$C$2:$C$1001)))</f>
        <v/>
      </c>
      <c r="O1955" s="17"/>
      <c r="P1955" s="23" t="str">
        <f aca="false">IF(B1955="","",IF(ISNA(MATCH(B1955,الموظفين!$A$2:$A$501,0)),"⚠ كود غير موجود",IF(O1955&lt;&gt;"",O1955,IF(N1955&lt;&gt;"",N1955,IF(H1955="",IF(AND(A1955&lt;&gt;"",WEEKDAY(A1955)=الإعدادات!$B$11),"راحة أسبوعية","غائب"),IF(I1955="","بدون انصراف",IF(N(K1955)&gt;0,"متأخر","حاضر")))))))</f>
        <v/>
      </c>
      <c r="Q1955" s="24" t="str">
        <f aca="false">IF(B1955="","",IF(OR(P1955="غائب",P1955="غياب",P1955="إجازة بدون راتب"),IFERROR(VLOOKUP(B1955,الموظفين!$A$2:$J$501,8,FALSE()),0),0))</f>
        <v/>
      </c>
      <c r="R1955" s="24" t="str">
        <f aca="false">IF(B1955="","",ROUND((N(K1955)+N(L1955))/60*IFERROR(VLOOKUP(B1955,الموظفين!$A$2:$J$501,8,FALSE()),0)/الإعدادات!$B$6*الإعدادات!$B$9,2))</f>
        <v/>
      </c>
      <c r="S1955" s="24" t="str">
        <f aca="false">IF(OR(B1955="",M1955=""),"",ROUND(M1955/60*IFERROR(VLOOKUP(B1955,الموظفين!$A$2:$J$501,9,FALSE()),0),2))</f>
        <v/>
      </c>
      <c r="T1955" s="17"/>
      <c r="U1955" s="23" t="str">
        <f aca="false">IF(OR(A1955="",B1955=""),"",A1955&amp;"|"&amp;B1955)</f>
        <v/>
      </c>
    </row>
    <row r="1956" customFormat="false" ht="15" hidden="false" customHeight="false" outlineLevel="0" collapsed="false">
      <c r="A1956" s="16"/>
      <c r="B1956" s="17"/>
      <c r="C1956" s="18" t="str">
        <f aca="false">IF($B1956="","",IFERROR(VLOOKUP($B1956,الموظفين!$A$2:$J$501,2,FALSE())&amp;"","⚠ كود غير موجود"))</f>
        <v/>
      </c>
      <c r="D1956" s="18" t="str">
        <f aca="false">IF($B1956="","",IFERROR(VLOOKUP($B1956,الموظفين!$A$2:$J$501,3,FALSE())&amp;"",""))</f>
        <v/>
      </c>
      <c r="E1956" s="18" t="str">
        <f aca="false">IF($B1956="","",IFERROR(VLOOKUP($B1956,الموظفين!$A$2:$J$501,5,FALSE())&amp;"",""))</f>
        <v/>
      </c>
      <c r="F1956" s="19" t="str">
        <f aca="false">IF($B1956="","",IFERROR(VLOOKUP($B1956,الموظفين!$A$2:$J$501,6,FALSE()),""))</f>
        <v/>
      </c>
      <c r="G1956" s="19" t="str">
        <f aca="false">IF($B1956="","",IFERROR(VLOOKUP($B1956,الموظفين!$A$2:$J$501,7,FALSE()),""))</f>
        <v/>
      </c>
      <c r="H1956" s="20"/>
      <c r="I1956" s="20"/>
      <c r="J1956" s="21" t="str">
        <f aca="false">IF(OR(H1956="",I1956=""),"",ROUND(MOD(I1956-H1956,1)*24,2))</f>
        <v/>
      </c>
      <c r="K1956" s="22" t="str">
        <f aca="false">IF(OR(H1956="",F1956=""),"",IF(ROUND(MAX(0,MOD(H1956-F1956+0.5,1)-0.5)*1440,0)&gt;IFERROR(VLOOKUP(E1956,الورديات!$A$2:$E$21,5,FALSE()),0),ROUND(MAX(0,MOD(H1956-F1956+0.5,1)-0.5)*1440,0),0))</f>
        <v/>
      </c>
      <c r="L1956" s="22" t="str">
        <f aca="false">IF(OR(I1956="",G1956=""),"",ROUND(MAX(0,MOD(G1956-I1956+0.5,1)-0.5)*1440,0))</f>
        <v/>
      </c>
      <c r="M1956" s="22" t="str">
        <f aca="false">IF(OR(I1956="",G1956=""),"",IF(ROUND(MAX(0,MOD(I1956-G1956+0.5,1)-0.5)*1440,0)&gt;=الإعدادات!$B$8,ROUND(MAX(0,MOD(I1956-G1956+0.5,1)-0.5)*1440,0),0))</f>
        <v/>
      </c>
      <c r="N1956" s="18" t="str">
        <f aca="false">IF(OR(A1956="",B1956=""),"",IF(COUNTIFS(الإجازات!$A$2:$A$1001,B1956,الإجازات!$D$2:$D$1001,"&lt;="&amp;A1956,الإجازات!$E$2:$E$1001,"&gt;="&amp;A1956,الإجازات!$G$2:$G$1001,"مقبولة")=0,"",LOOKUP(2,1/((الإجازات!$A$2:$A$1001=B1956)*(الإجازات!$D$2:$D$1001&lt;=A1956)*(الإجازات!$E$2:$E$1001&gt;=A1956)*(الإجازات!$G$2:$G$1001="مقبولة")),الإجازات!$C$2:$C$1001)))</f>
        <v/>
      </c>
      <c r="O1956" s="17"/>
      <c r="P1956" s="23" t="str">
        <f aca="false">IF(B1956="","",IF(ISNA(MATCH(B1956,الموظفين!$A$2:$A$501,0)),"⚠ كود غير موجود",IF(O1956&lt;&gt;"",O1956,IF(N1956&lt;&gt;"",N1956,IF(H1956="",IF(AND(A1956&lt;&gt;"",WEEKDAY(A1956)=الإعدادات!$B$11),"راحة أسبوعية","غائب"),IF(I1956="","بدون انصراف",IF(N(K1956)&gt;0,"متأخر","حاضر")))))))</f>
        <v/>
      </c>
      <c r="Q1956" s="24" t="str">
        <f aca="false">IF(B1956="","",IF(OR(P1956="غائب",P1956="غياب",P1956="إجازة بدون راتب"),IFERROR(VLOOKUP(B1956,الموظفين!$A$2:$J$501,8,FALSE()),0),0))</f>
        <v/>
      </c>
      <c r="R1956" s="24" t="str">
        <f aca="false">IF(B1956="","",ROUND((N(K1956)+N(L1956))/60*IFERROR(VLOOKUP(B1956,الموظفين!$A$2:$J$501,8,FALSE()),0)/الإعدادات!$B$6*الإعدادات!$B$9,2))</f>
        <v/>
      </c>
      <c r="S1956" s="24" t="str">
        <f aca="false">IF(OR(B1956="",M1956=""),"",ROUND(M1956/60*IFERROR(VLOOKUP(B1956,الموظفين!$A$2:$J$501,9,FALSE()),0),2))</f>
        <v/>
      </c>
      <c r="T1956" s="17"/>
      <c r="U1956" s="23" t="str">
        <f aca="false">IF(OR(A1956="",B1956=""),"",A1956&amp;"|"&amp;B1956)</f>
        <v/>
      </c>
    </row>
    <row r="1957" customFormat="false" ht="15" hidden="false" customHeight="false" outlineLevel="0" collapsed="false">
      <c r="A1957" s="16"/>
      <c r="B1957" s="17"/>
      <c r="C1957" s="18" t="str">
        <f aca="false">IF($B1957="","",IFERROR(VLOOKUP($B1957,الموظفين!$A$2:$J$501,2,FALSE())&amp;"","⚠ كود غير موجود"))</f>
        <v/>
      </c>
      <c r="D1957" s="18" t="str">
        <f aca="false">IF($B1957="","",IFERROR(VLOOKUP($B1957,الموظفين!$A$2:$J$501,3,FALSE())&amp;"",""))</f>
        <v/>
      </c>
      <c r="E1957" s="18" t="str">
        <f aca="false">IF($B1957="","",IFERROR(VLOOKUP($B1957,الموظفين!$A$2:$J$501,5,FALSE())&amp;"",""))</f>
        <v/>
      </c>
      <c r="F1957" s="19" t="str">
        <f aca="false">IF($B1957="","",IFERROR(VLOOKUP($B1957,الموظفين!$A$2:$J$501,6,FALSE()),""))</f>
        <v/>
      </c>
      <c r="G1957" s="19" t="str">
        <f aca="false">IF($B1957="","",IFERROR(VLOOKUP($B1957,الموظفين!$A$2:$J$501,7,FALSE()),""))</f>
        <v/>
      </c>
      <c r="H1957" s="20"/>
      <c r="I1957" s="20"/>
      <c r="J1957" s="21" t="str">
        <f aca="false">IF(OR(H1957="",I1957=""),"",ROUND(MOD(I1957-H1957,1)*24,2))</f>
        <v/>
      </c>
      <c r="K1957" s="22" t="str">
        <f aca="false">IF(OR(H1957="",F1957=""),"",IF(ROUND(MAX(0,MOD(H1957-F1957+0.5,1)-0.5)*1440,0)&gt;IFERROR(VLOOKUP(E1957,الورديات!$A$2:$E$21,5,FALSE()),0),ROUND(MAX(0,MOD(H1957-F1957+0.5,1)-0.5)*1440,0),0))</f>
        <v/>
      </c>
      <c r="L1957" s="22" t="str">
        <f aca="false">IF(OR(I1957="",G1957=""),"",ROUND(MAX(0,MOD(G1957-I1957+0.5,1)-0.5)*1440,0))</f>
        <v/>
      </c>
      <c r="M1957" s="22" t="str">
        <f aca="false">IF(OR(I1957="",G1957=""),"",IF(ROUND(MAX(0,MOD(I1957-G1957+0.5,1)-0.5)*1440,0)&gt;=الإعدادات!$B$8,ROUND(MAX(0,MOD(I1957-G1957+0.5,1)-0.5)*1440,0),0))</f>
        <v/>
      </c>
      <c r="N1957" s="18" t="str">
        <f aca="false">IF(OR(A1957="",B1957=""),"",IF(COUNTIFS(الإجازات!$A$2:$A$1001,B1957,الإجازات!$D$2:$D$1001,"&lt;="&amp;A1957,الإجازات!$E$2:$E$1001,"&gt;="&amp;A1957,الإجازات!$G$2:$G$1001,"مقبولة")=0,"",LOOKUP(2,1/((الإجازات!$A$2:$A$1001=B1957)*(الإجازات!$D$2:$D$1001&lt;=A1957)*(الإجازات!$E$2:$E$1001&gt;=A1957)*(الإجازات!$G$2:$G$1001="مقبولة")),الإجازات!$C$2:$C$1001)))</f>
        <v/>
      </c>
      <c r="O1957" s="17"/>
      <c r="P1957" s="23" t="str">
        <f aca="false">IF(B1957="","",IF(ISNA(MATCH(B1957,الموظفين!$A$2:$A$501,0)),"⚠ كود غير موجود",IF(O1957&lt;&gt;"",O1957,IF(N1957&lt;&gt;"",N1957,IF(H1957="",IF(AND(A1957&lt;&gt;"",WEEKDAY(A1957)=الإعدادات!$B$11),"راحة أسبوعية","غائب"),IF(I1957="","بدون انصراف",IF(N(K1957)&gt;0,"متأخر","حاضر")))))))</f>
        <v/>
      </c>
      <c r="Q1957" s="24" t="str">
        <f aca="false">IF(B1957="","",IF(OR(P1957="غائب",P1957="غياب",P1957="إجازة بدون راتب"),IFERROR(VLOOKUP(B1957,الموظفين!$A$2:$J$501,8,FALSE()),0),0))</f>
        <v/>
      </c>
      <c r="R1957" s="24" t="str">
        <f aca="false">IF(B1957="","",ROUND((N(K1957)+N(L1957))/60*IFERROR(VLOOKUP(B1957,الموظفين!$A$2:$J$501,8,FALSE()),0)/الإعدادات!$B$6*الإعدادات!$B$9,2))</f>
        <v/>
      </c>
      <c r="S1957" s="24" t="str">
        <f aca="false">IF(OR(B1957="",M1957=""),"",ROUND(M1957/60*IFERROR(VLOOKUP(B1957,الموظفين!$A$2:$J$501,9,FALSE()),0),2))</f>
        <v/>
      </c>
      <c r="T1957" s="17"/>
      <c r="U1957" s="23" t="str">
        <f aca="false">IF(OR(A1957="",B1957=""),"",A1957&amp;"|"&amp;B1957)</f>
        <v/>
      </c>
    </row>
    <row r="1958" customFormat="false" ht="15" hidden="false" customHeight="false" outlineLevel="0" collapsed="false">
      <c r="A1958" s="16"/>
      <c r="B1958" s="17"/>
      <c r="C1958" s="18" t="str">
        <f aca="false">IF($B1958="","",IFERROR(VLOOKUP($B1958,الموظفين!$A$2:$J$501,2,FALSE())&amp;"","⚠ كود غير موجود"))</f>
        <v/>
      </c>
      <c r="D1958" s="18" t="str">
        <f aca="false">IF($B1958="","",IFERROR(VLOOKUP($B1958,الموظفين!$A$2:$J$501,3,FALSE())&amp;"",""))</f>
        <v/>
      </c>
      <c r="E1958" s="18" t="str">
        <f aca="false">IF($B1958="","",IFERROR(VLOOKUP($B1958,الموظفين!$A$2:$J$501,5,FALSE())&amp;"",""))</f>
        <v/>
      </c>
      <c r="F1958" s="19" t="str">
        <f aca="false">IF($B1958="","",IFERROR(VLOOKUP($B1958,الموظفين!$A$2:$J$501,6,FALSE()),""))</f>
        <v/>
      </c>
      <c r="G1958" s="19" t="str">
        <f aca="false">IF($B1958="","",IFERROR(VLOOKUP($B1958,الموظفين!$A$2:$J$501,7,FALSE()),""))</f>
        <v/>
      </c>
      <c r="H1958" s="20"/>
      <c r="I1958" s="20"/>
      <c r="J1958" s="21" t="str">
        <f aca="false">IF(OR(H1958="",I1958=""),"",ROUND(MOD(I1958-H1958,1)*24,2))</f>
        <v/>
      </c>
      <c r="K1958" s="22" t="str">
        <f aca="false">IF(OR(H1958="",F1958=""),"",IF(ROUND(MAX(0,MOD(H1958-F1958+0.5,1)-0.5)*1440,0)&gt;IFERROR(VLOOKUP(E1958,الورديات!$A$2:$E$21,5,FALSE()),0),ROUND(MAX(0,MOD(H1958-F1958+0.5,1)-0.5)*1440,0),0))</f>
        <v/>
      </c>
      <c r="L1958" s="22" t="str">
        <f aca="false">IF(OR(I1958="",G1958=""),"",ROUND(MAX(0,MOD(G1958-I1958+0.5,1)-0.5)*1440,0))</f>
        <v/>
      </c>
      <c r="M1958" s="22" t="str">
        <f aca="false">IF(OR(I1958="",G1958=""),"",IF(ROUND(MAX(0,MOD(I1958-G1958+0.5,1)-0.5)*1440,0)&gt;=الإعدادات!$B$8,ROUND(MAX(0,MOD(I1958-G1958+0.5,1)-0.5)*1440,0),0))</f>
        <v/>
      </c>
      <c r="N1958" s="18" t="str">
        <f aca="false">IF(OR(A1958="",B1958=""),"",IF(COUNTIFS(الإجازات!$A$2:$A$1001,B1958,الإجازات!$D$2:$D$1001,"&lt;="&amp;A1958,الإجازات!$E$2:$E$1001,"&gt;="&amp;A1958,الإجازات!$G$2:$G$1001,"مقبولة")=0,"",LOOKUP(2,1/((الإجازات!$A$2:$A$1001=B1958)*(الإجازات!$D$2:$D$1001&lt;=A1958)*(الإجازات!$E$2:$E$1001&gt;=A1958)*(الإجازات!$G$2:$G$1001="مقبولة")),الإجازات!$C$2:$C$1001)))</f>
        <v/>
      </c>
      <c r="O1958" s="17"/>
      <c r="P1958" s="23" t="str">
        <f aca="false">IF(B1958="","",IF(ISNA(MATCH(B1958,الموظفين!$A$2:$A$501,0)),"⚠ كود غير موجود",IF(O1958&lt;&gt;"",O1958,IF(N1958&lt;&gt;"",N1958,IF(H1958="",IF(AND(A1958&lt;&gt;"",WEEKDAY(A1958)=الإعدادات!$B$11),"راحة أسبوعية","غائب"),IF(I1958="","بدون انصراف",IF(N(K1958)&gt;0,"متأخر","حاضر")))))))</f>
        <v/>
      </c>
      <c r="Q1958" s="24" t="str">
        <f aca="false">IF(B1958="","",IF(OR(P1958="غائب",P1958="غياب",P1958="إجازة بدون راتب"),IFERROR(VLOOKUP(B1958,الموظفين!$A$2:$J$501,8,FALSE()),0),0))</f>
        <v/>
      </c>
      <c r="R1958" s="24" t="str">
        <f aca="false">IF(B1958="","",ROUND((N(K1958)+N(L1958))/60*IFERROR(VLOOKUP(B1958,الموظفين!$A$2:$J$501,8,FALSE()),0)/الإعدادات!$B$6*الإعدادات!$B$9,2))</f>
        <v/>
      </c>
      <c r="S1958" s="24" t="str">
        <f aca="false">IF(OR(B1958="",M1958=""),"",ROUND(M1958/60*IFERROR(VLOOKUP(B1958,الموظفين!$A$2:$J$501,9,FALSE()),0),2))</f>
        <v/>
      </c>
      <c r="T1958" s="17"/>
      <c r="U1958" s="23" t="str">
        <f aca="false">IF(OR(A1958="",B1958=""),"",A1958&amp;"|"&amp;B1958)</f>
        <v/>
      </c>
    </row>
    <row r="1959" customFormat="false" ht="15" hidden="false" customHeight="false" outlineLevel="0" collapsed="false">
      <c r="A1959" s="16"/>
      <c r="B1959" s="17"/>
      <c r="C1959" s="18" t="str">
        <f aca="false">IF($B1959="","",IFERROR(VLOOKUP($B1959,الموظفين!$A$2:$J$501,2,FALSE())&amp;"","⚠ كود غير موجود"))</f>
        <v/>
      </c>
      <c r="D1959" s="18" t="str">
        <f aca="false">IF($B1959="","",IFERROR(VLOOKUP($B1959,الموظفين!$A$2:$J$501,3,FALSE())&amp;"",""))</f>
        <v/>
      </c>
      <c r="E1959" s="18" t="str">
        <f aca="false">IF($B1959="","",IFERROR(VLOOKUP($B1959,الموظفين!$A$2:$J$501,5,FALSE())&amp;"",""))</f>
        <v/>
      </c>
      <c r="F1959" s="19" t="str">
        <f aca="false">IF($B1959="","",IFERROR(VLOOKUP($B1959,الموظفين!$A$2:$J$501,6,FALSE()),""))</f>
        <v/>
      </c>
      <c r="G1959" s="19" t="str">
        <f aca="false">IF($B1959="","",IFERROR(VLOOKUP($B1959,الموظفين!$A$2:$J$501,7,FALSE()),""))</f>
        <v/>
      </c>
      <c r="H1959" s="20"/>
      <c r="I1959" s="20"/>
      <c r="J1959" s="21" t="str">
        <f aca="false">IF(OR(H1959="",I1959=""),"",ROUND(MOD(I1959-H1959,1)*24,2))</f>
        <v/>
      </c>
      <c r="K1959" s="22" t="str">
        <f aca="false">IF(OR(H1959="",F1959=""),"",IF(ROUND(MAX(0,MOD(H1959-F1959+0.5,1)-0.5)*1440,0)&gt;IFERROR(VLOOKUP(E1959,الورديات!$A$2:$E$21,5,FALSE()),0),ROUND(MAX(0,MOD(H1959-F1959+0.5,1)-0.5)*1440,0),0))</f>
        <v/>
      </c>
      <c r="L1959" s="22" t="str">
        <f aca="false">IF(OR(I1959="",G1959=""),"",ROUND(MAX(0,MOD(G1959-I1959+0.5,1)-0.5)*1440,0))</f>
        <v/>
      </c>
      <c r="M1959" s="22" t="str">
        <f aca="false">IF(OR(I1959="",G1959=""),"",IF(ROUND(MAX(0,MOD(I1959-G1959+0.5,1)-0.5)*1440,0)&gt;=الإعدادات!$B$8,ROUND(MAX(0,MOD(I1959-G1959+0.5,1)-0.5)*1440,0),0))</f>
        <v/>
      </c>
      <c r="N1959" s="18" t="str">
        <f aca="false">IF(OR(A1959="",B1959=""),"",IF(COUNTIFS(الإجازات!$A$2:$A$1001,B1959,الإجازات!$D$2:$D$1001,"&lt;="&amp;A1959,الإجازات!$E$2:$E$1001,"&gt;="&amp;A1959,الإجازات!$G$2:$G$1001,"مقبولة")=0,"",LOOKUP(2,1/((الإجازات!$A$2:$A$1001=B1959)*(الإجازات!$D$2:$D$1001&lt;=A1959)*(الإجازات!$E$2:$E$1001&gt;=A1959)*(الإجازات!$G$2:$G$1001="مقبولة")),الإجازات!$C$2:$C$1001)))</f>
        <v/>
      </c>
      <c r="O1959" s="17"/>
      <c r="P1959" s="23" t="str">
        <f aca="false">IF(B1959="","",IF(ISNA(MATCH(B1959,الموظفين!$A$2:$A$501,0)),"⚠ كود غير موجود",IF(O1959&lt;&gt;"",O1959,IF(N1959&lt;&gt;"",N1959,IF(H1959="",IF(AND(A1959&lt;&gt;"",WEEKDAY(A1959)=الإعدادات!$B$11),"راحة أسبوعية","غائب"),IF(I1959="","بدون انصراف",IF(N(K1959)&gt;0,"متأخر","حاضر")))))))</f>
        <v/>
      </c>
      <c r="Q1959" s="24" t="str">
        <f aca="false">IF(B1959="","",IF(OR(P1959="غائب",P1959="غياب",P1959="إجازة بدون راتب"),IFERROR(VLOOKUP(B1959,الموظفين!$A$2:$J$501,8,FALSE()),0),0))</f>
        <v/>
      </c>
      <c r="R1959" s="24" t="str">
        <f aca="false">IF(B1959="","",ROUND((N(K1959)+N(L1959))/60*IFERROR(VLOOKUP(B1959,الموظفين!$A$2:$J$501,8,FALSE()),0)/الإعدادات!$B$6*الإعدادات!$B$9,2))</f>
        <v/>
      </c>
      <c r="S1959" s="24" t="str">
        <f aca="false">IF(OR(B1959="",M1959=""),"",ROUND(M1959/60*IFERROR(VLOOKUP(B1959,الموظفين!$A$2:$J$501,9,FALSE()),0),2))</f>
        <v/>
      </c>
      <c r="T1959" s="17"/>
      <c r="U1959" s="23" t="str">
        <f aca="false">IF(OR(A1959="",B1959=""),"",A1959&amp;"|"&amp;B1959)</f>
        <v/>
      </c>
    </row>
    <row r="1960" customFormat="false" ht="15" hidden="false" customHeight="false" outlineLevel="0" collapsed="false">
      <c r="A1960" s="16"/>
      <c r="B1960" s="17"/>
      <c r="C1960" s="18" t="str">
        <f aca="false">IF($B1960="","",IFERROR(VLOOKUP($B1960,الموظفين!$A$2:$J$501,2,FALSE())&amp;"","⚠ كود غير موجود"))</f>
        <v/>
      </c>
      <c r="D1960" s="18" t="str">
        <f aca="false">IF($B1960="","",IFERROR(VLOOKUP($B1960,الموظفين!$A$2:$J$501,3,FALSE())&amp;"",""))</f>
        <v/>
      </c>
      <c r="E1960" s="18" t="str">
        <f aca="false">IF($B1960="","",IFERROR(VLOOKUP($B1960,الموظفين!$A$2:$J$501,5,FALSE())&amp;"",""))</f>
        <v/>
      </c>
      <c r="F1960" s="19" t="str">
        <f aca="false">IF($B1960="","",IFERROR(VLOOKUP($B1960,الموظفين!$A$2:$J$501,6,FALSE()),""))</f>
        <v/>
      </c>
      <c r="G1960" s="19" t="str">
        <f aca="false">IF($B1960="","",IFERROR(VLOOKUP($B1960,الموظفين!$A$2:$J$501,7,FALSE()),""))</f>
        <v/>
      </c>
      <c r="H1960" s="20"/>
      <c r="I1960" s="20"/>
      <c r="J1960" s="21" t="str">
        <f aca="false">IF(OR(H1960="",I1960=""),"",ROUND(MOD(I1960-H1960,1)*24,2))</f>
        <v/>
      </c>
      <c r="K1960" s="22" t="str">
        <f aca="false">IF(OR(H1960="",F1960=""),"",IF(ROUND(MAX(0,MOD(H1960-F1960+0.5,1)-0.5)*1440,0)&gt;IFERROR(VLOOKUP(E1960,الورديات!$A$2:$E$21,5,FALSE()),0),ROUND(MAX(0,MOD(H1960-F1960+0.5,1)-0.5)*1440,0),0))</f>
        <v/>
      </c>
      <c r="L1960" s="22" t="str">
        <f aca="false">IF(OR(I1960="",G1960=""),"",ROUND(MAX(0,MOD(G1960-I1960+0.5,1)-0.5)*1440,0))</f>
        <v/>
      </c>
      <c r="M1960" s="22" t="str">
        <f aca="false">IF(OR(I1960="",G1960=""),"",IF(ROUND(MAX(0,MOD(I1960-G1960+0.5,1)-0.5)*1440,0)&gt;=الإعدادات!$B$8,ROUND(MAX(0,MOD(I1960-G1960+0.5,1)-0.5)*1440,0),0))</f>
        <v/>
      </c>
      <c r="N1960" s="18" t="str">
        <f aca="false">IF(OR(A1960="",B1960=""),"",IF(COUNTIFS(الإجازات!$A$2:$A$1001,B1960,الإجازات!$D$2:$D$1001,"&lt;="&amp;A1960,الإجازات!$E$2:$E$1001,"&gt;="&amp;A1960,الإجازات!$G$2:$G$1001,"مقبولة")=0,"",LOOKUP(2,1/((الإجازات!$A$2:$A$1001=B1960)*(الإجازات!$D$2:$D$1001&lt;=A1960)*(الإجازات!$E$2:$E$1001&gt;=A1960)*(الإجازات!$G$2:$G$1001="مقبولة")),الإجازات!$C$2:$C$1001)))</f>
        <v/>
      </c>
      <c r="O1960" s="17"/>
      <c r="P1960" s="23" t="str">
        <f aca="false">IF(B1960="","",IF(ISNA(MATCH(B1960,الموظفين!$A$2:$A$501,0)),"⚠ كود غير موجود",IF(O1960&lt;&gt;"",O1960,IF(N1960&lt;&gt;"",N1960,IF(H1960="",IF(AND(A1960&lt;&gt;"",WEEKDAY(A1960)=الإعدادات!$B$11),"راحة أسبوعية","غائب"),IF(I1960="","بدون انصراف",IF(N(K1960)&gt;0,"متأخر","حاضر")))))))</f>
        <v/>
      </c>
      <c r="Q1960" s="24" t="str">
        <f aca="false">IF(B1960="","",IF(OR(P1960="غائب",P1960="غياب",P1960="إجازة بدون راتب"),IFERROR(VLOOKUP(B1960,الموظفين!$A$2:$J$501,8,FALSE()),0),0))</f>
        <v/>
      </c>
      <c r="R1960" s="24" t="str">
        <f aca="false">IF(B1960="","",ROUND((N(K1960)+N(L1960))/60*IFERROR(VLOOKUP(B1960,الموظفين!$A$2:$J$501,8,FALSE()),0)/الإعدادات!$B$6*الإعدادات!$B$9,2))</f>
        <v/>
      </c>
      <c r="S1960" s="24" t="str">
        <f aca="false">IF(OR(B1960="",M1960=""),"",ROUND(M1960/60*IFERROR(VLOOKUP(B1960,الموظفين!$A$2:$J$501,9,FALSE()),0),2))</f>
        <v/>
      </c>
      <c r="T1960" s="17"/>
      <c r="U1960" s="23" t="str">
        <f aca="false">IF(OR(A1960="",B1960=""),"",A1960&amp;"|"&amp;B1960)</f>
        <v/>
      </c>
    </row>
    <row r="1961" customFormat="false" ht="15" hidden="false" customHeight="false" outlineLevel="0" collapsed="false">
      <c r="A1961" s="16"/>
      <c r="B1961" s="17"/>
      <c r="C1961" s="18" t="str">
        <f aca="false">IF($B1961="","",IFERROR(VLOOKUP($B1961,الموظفين!$A$2:$J$501,2,FALSE())&amp;"","⚠ كود غير موجود"))</f>
        <v/>
      </c>
      <c r="D1961" s="18" t="str">
        <f aca="false">IF($B1961="","",IFERROR(VLOOKUP($B1961,الموظفين!$A$2:$J$501,3,FALSE())&amp;"",""))</f>
        <v/>
      </c>
      <c r="E1961" s="18" t="str">
        <f aca="false">IF($B1961="","",IFERROR(VLOOKUP($B1961,الموظفين!$A$2:$J$501,5,FALSE())&amp;"",""))</f>
        <v/>
      </c>
      <c r="F1961" s="19" t="str">
        <f aca="false">IF($B1961="","",IFERROR(VLOOKUP($B1961,الموظفين!$A$2:$J$501,6,FALSE()),""))</f>
        <v/>
      </c>
      <c r="G1961" s="19" t="str">
        <f aca="false">IF($B1961="","",IFERROR(VLOOKUP($B1961,الموظفين!$A$2:$J$501,7,FALSE()),""))</f>
        <v/>
      </c>
      <c r="H1961" s="20"/>
      <c r="I1961" s="20"/>
      <c r="J1961" s="21" t="str">
        <f aca="false">IF(OR(H1961="",I1961=""),"",ROUND(MOD(I1961-H1961,1)*24,2))</f>
        <v/>
      </c>
      <c r="K1961" s="22" t="str">
        <f aca="false">IF(OR(H1961="",F1961=""),"",IF(ROUND(MAX(0,MOD(H1961-F1961+0.5,1)-0.5)*1440,0)&gt;IFERROR(VLOOKUP(E1961,الورديات!$A$2:$E$21,5,FALSE()),0),ROUND(MAX(0,MOD(H1961-F1961+0.5,1)-0.5)*1440,0),0))</f>
        <v/>
      </c>
      <c r="L1961" s="22" t="str">
        <f aca="false">IF(OR(I1961="",G1961=""),"",ROUND(MAX(0,MOD(G1961-I1961+0.5,1)-0.5)*1440,0))</f>
        <v/>
      </c>
      <c r="M1961" s="22" t="str">
        <f aca="false">IF(OR(I1961="",G1961=""),"",IF(ROUND(MAX(0,MOD(I1961-G1961+0.5,1)-0.5)*1440,0)&gt;=الإعدادات!$B$8,ROUND(MAX(0,MOD(I1961-G1961+0.5,1)-0.5)*1440,0),0))</f>
        <v/>
      </c>
      <c r="N1961" s="18" t="str">
        <f aca="false">IF(OR(A1961="",B1961=""),"",IF(COUNTIFS(الإجازات!$A$2:$A$1001,B1961,الإجازات!$D$2:$D$1001,"&lt;="&amp;A1961,الإجازات!$E$2:$E$1001,"&gt;="&amp;A1961,الإجازات!$G$2:$G$1001,"مقبولة")=0,"",LOOKUP(2,1/((الإجازات!$A$2:$A$1001=B1961)*(الإجازات!$D$2:$D$1001&lt;=A1961)*(الإجازات!$E$2:$E$1001&gt;=A1961)*(الإجازات!$G$2:$G$1001="مقبولة")),الإجازات!$C$2:$C$1001)))</f>
        <v/>
      </c>
      <c r="O1961" s="17"/>
      <c r="P1961" s="23" t="str">
        <f aca="false">IF(B1961="","",IF(ISNA(MATCH(B1961,الموظفين!$A$2:$A$501,0)),"⚠ كود غير موجود",IF(O1961&lt;&gt;"",O1961,IF(N1961&lt;&gt;"",N1961,IF(H1961="",IF(AND(A1961&lt;&gt;"",WEEKDAY(A1961)=الإعدادات!$B$11),"راحة أسبوعية","غائب"),IF(I1961="","بدون انصراف",IF(N(K1961)&gt;0,"متأخر","حاضر")))))))</f>
        <v/>
      </c>
      <c r="Q1961" s="24" t="str">
        <f aca="false">IF(B1961="","",IF(OR(P1961="غائب",P1961="غياب",P1961="إجازة بدون راتب"),IFERROR(VLOOKUP(B1961,الموظفين!$A$2:$J$501,8,FALSE()),0),0))</f>
        <v/>
      </c>
      <c r="R1961" s="24" t="str">
        <f aca="false">IF(B1961="","",ROUND((N(K1961)+N(L1961))/60*IFERROR(VLOOKUP(B1961,الموظفين!$A$2:$J$501,8,FALSE()),0)/الإعدادات!$B$6*الإعدادات!$B$9,2))</f>
        <v/>
      </c>
      <c r="S1961" s="24" t="str">
        <f aca="false">IF(OR(B1961="",M1961=""),"",ROUND(M1961/60*IFERROR(VLOOKUP(B1961,الموظفين!$A$2:$J$501,9,FALSE()),0),2))</f>
        <v/>
      </c>
      <c r="T1961" s="17"/>
      <c r="U1961" s="23" t="str">
        <f aca="false">IF(OR(A1961="",B1961=""),"",A1961&amp;"|"&amp;B1961)</f>
        <v/>
      </c>
    </row>
    <row r="1962" customFormat="false" ht="15" hidden="false" customHeight="false" outlineLevel="0" collapsed="false">
      <c r="A1962" s="16"/>
      <c r="B1962" s="17"/>
      <c r="C1962" s="18" t="str">
        <f aca="false">IF($B1962="","",IFERROR(VLOOKUP($B1962,الموظفين!$A$2:$J$501,2,FALSE())&amp;"","⚠ كود غير موجود"))</f>
        <v/>
      </c>
      <c r="D1962" s="18" t="str">
        <f aca="false">IF($B1962="","",IFERROR(VLOOKUP($B1962,الموظفين!$A$2:$J$501,3,FALSE())&amp;"",""))</f>
        <v/>
      </c>
      <c r="E1962" s="18" t="str">
        <f aca="false">IF($B1962="","",IFERROR(VLOOKUP($B1962,الموظفين!$A$2:$J$501,5,FALSE())&amp;"",""))</f>
        <v/>
      </c>
      <c r="F1962" s="19" t="str">
        <f aca="false">IF($B1962="","",IFERROR(VLOOKUP($B1962,الموظفين!$A$2:$J$501,6,FALSE()),""))</f>
        <v/>
      </c>
      <c r="G1962" s="19" t="str">
        <f aca="false">IF($B1962="","",IFERROR(VLOOKUP($B1962,الموظفين!$A$2:$J$501,7,FALSE()),""))</f>
        <v/>
      </c>
      <c r="H1962" s="20"/>
      <c r="I1962" s="20"/>
      <c r="J1962" s="21" t="str">
        <f aca="false">IF(OR(H1962="",I1962=""),"",ROUND(MOD(I1962-H1962,1)*24,2))</f>
        <v/>
      </c>
      <c r="K1962" s="22" t="str">
        <f aca="false">IF(OR(H1962="",F1962=""),"",IF(ROUND(MAX(0,MOD(H1962-F1962+0.5,1)-0.5)*1440,0)&gt;IFERROR(VLOOKUP(E1962,الورديات!$A$2:$E$21,5,FALSE()),0),ROUND(MAX(0,MOD(H1962-F1962+0.5,1)-0.5)*1440,0),0))</f>
        <v/>
      </c>
      <c r="L1962" s="22" t="str">
        <f aca="false">IF(OR(I1962="",G1962=""),"",ROUND(MAX(0,MOD(G1962-I1962+0.5,1)-0.5)*1440,0))</f>
        <v/>
      </c>
      <c r="M1962" s="22" t="str">
        <f aca="false">IF(OR(I1962="",G1962=""),"",IF(ROUND(MAX(0,MOD(I1962-G1962+0.5,1)-0.5)*1440,0)&gt;=الإعدادات!$B$8,ROUND(MAX(0,MOD(I1962-G1962+0.5,1)-0.5)*1440,0),0))</f>
        <v/>
      </c>
      <c r="N1962" s="18" t="str">
        <f aca="false">IF(OR(A1962="",B1962=""),"",IF(COUNTIFS(الإجازات!$A$2:$A$1001,B1962,الإجازات!$D$2:$D$1001,"&lt;="&amp;A1962,الإجازات!$E$2:$E$1001,"&gt;="&amp;A1962,الإجازات!$G$2:$G$1001,"مقبولة")=0,"",LOOKUP(2,1/((الإجازات!$A$2:$A$1001=B1962)*(الإجازات!$D$2:$D$1001&lt;=A1962)*(الإجازات!$E$2:$E$1001&gt;=A1962)*(الإجازات!$G$2:$G$1001="مقبولة")),الإجازات!$C$2:$C$1001)))</f>
        <v/>
      </c>
      <c r="O1962" s="17"/>
      <c r="P1962" s="23" t="str">
        <f aca="false">IF(B1962="","",IF(ISNA(MATCH(B1962,الموظفين!$A$2:$A$501,0)),"⚠ كود غير موجود",IF(O1962&lt;&gt;"",O1962,IF(N1962&lt;&gt;"",N1962,IF(H1962="",IF(AND(A1962&lt;&gt;"",WEEKDAY(A1962)=الإعدادات!$B$11),"راحة أسبوعية","غائب"),IF(I1962="","بدون انصراف",IF(N(K1962)&gt;0,"متأخر","حاضر")))))))</f>
        <v/>
      </c>
      <c r="Q1962" s="24" t="str">
        <f aca="false">IF(B1962="","",IF(OR(P1962="غائب",P1962="غياب",P1962="إجازة بدون راتب"),IFERROR(VLOOKUP(B1962,الموظفين!$A$2:$J$501,8,FALSE()),0),0))</f>
        <v/>
      </c>
      <c r="R1962" s="24" t="str">
        <f aca="false">IF(B1962="","",ROUND((N(K1962)+N(L1962))/60*IFERROR(VLOOKUP(B1962,الموظفين!$A$2:$J$501,8,FALSE()),0)/الإعدادات!$B$6*الإعدادات!$B$9,2))</f>
        <v/>
      </c>
      <c r="S1962" s="24" t="str">
        <f aca="false">IF(OR(B1962="",M1962=""),"",ROUND(M1962/60*IFERROR(VLOOKUP(B1962,الموظفين!$A$2:$J$501,9,FALSE()),0),2))</f>
        <v/>
      </c>
      <c r="T1962" s="17"/>
      <c r="U1962" s="23" t="str">
        <f aca="false">IF(OR(A1962="",B1962=""),"",A1962&amp;"|"&amp;B1962)</f>
        <v/>
      </c>
    </row>
    <row r="1963" customFormat="false" ht="15" hidden="false" customHeight="false" outlineLevel="0" collapsed="false">
      <c r="A1963" s="16"/>
      <c r="B1963" s="17"/>
      <c r="C1963" s="18" t="str">
        <f aca="false">IF($B1963="","",IFERROR(VLOOKUP($B1963,الموظفين!$A$2:$J$501,2,FALSE())&amp;"","⚠ كود غير موجود"))</f>
        <v/>
      </c>
      <c r="D1963" s="18" t="str">
        <f aca="false">IF($B1963="","",IFERROR(VLOOKUP($B1963,الموظفين!$A$2:$J$501,3,FALSE())&amp;"",""))</f>
        <v/>
      </c>
      <c r="E1963" s="18" t="str">
        <f aca="false">IF($B1963="","",IFERROR(VLOOKUP($B1963,الموظفين!$A$2:$J$501,5,FALSE())&amp;"",""))</f>
        <v/>
      </c>
      <c r="F1963" s="19" t="str">
        <f aca="false">IF($B1963="","",IFERROR(VLOOKUP($B1963,الموظفين!$A$2:$J$501,6,FALSE()),""))</f>
        <v/>
      </c>
      <c r="G1963" s="19" t="str">
        <f aca="false">IF($B1963="","",IFERROR(VLOOKUP($B1963,الموظفين!$A$2:$J$501,7,FALSE()),""))</f>
        <v/>
      </c>
      <c r="H1963" s="20"/>
      <c r="I1963" s="20"/>
      <c r="J1963" s="21" t="str">
        <f aca="false">IF(OR(H1963="",I1963=""),"",ROUND(MOD(I1963-H1963,1)*24,2))</f>
        <v/>
      </c>
      <c r="K1963" s="22" t="str">
        <f aca="false">IF(OR(H1963="",F1963=""),"",IF(ROUND(MAX(0,MOD(H1963-F1963+0.5,1)-0.5)*1440,0)&gt;IFERROR(VLOOKUP(E1963,الورديات!$A$2:$E$21,5,FALSE()),0),ROUND(MAX(0,MOD(H1963-F1963+0.5,1)-0.5)*1440,0),0))</f>
        <v/>
      </c>
      <c r="L1963" s="22" t="str">
        <f aca="false">IF(OR(I1963="",G1963=""),"",ROUND(MAX(0,MOD(G1963-I1963+0.5,1)-0.5)*1440,0))</f>
        <v/>
      </c>
      <c r="M1963" s="22" t="str">
        <f aca="false">IF(OR(I1963="",G1963=""),"",IF(ROUND(MAX(0,MOD(I1963-G1963+0.5,1)-0.5)*1440,0)&gt;=الإعدادات!$B$8,ROUND(MAX(0,MOD(I1963-G1963+0.5,1)-0.5)*1440,0),0))</f>
        <v/>
      </c>
      <c r="N1963" s="18" t="str">
        <f aca="false">IF(OR(A1963="",B1963=""),"",IF(COUNTIFS(الإجازات!$A$2:$A$1001,B1963,الإجازات!$D$2:$D$1001,"&lt;="&amp;A1963,الإجازات!$E$2:$E$1001,"&gt;="&amp;A1963,الإجازات!$G$2:$G$1001,"مقبولة")=0,"",LOOKUP(2,1/((الإجازات!$A$2:$A$1001=B1963)*(الإجازات!$D$2:$D$1001&lt;=A1963)*(الإجازات!$E$2:$E$1001&gt;=A1963)*(الإجازات!$G$2:$G$1001="مقبولة")),الإجازات!$C$2:$C$1001)))</f>
        <v/>
      </c>
      <c r="O1963" s="17"/>
      <c r="P1963" s="23" t="str">
        <f aca="false">IF(B1963="","",IF(ISNA(MATCH(B1963,الموظفين!$A$2:$A$501,0)),"⚠ كود غير موجود",IF(O1963&lt;&gt;"",O1963,IF(N1963&lt;&gt;"",N1963,IF(H1963="",IF(AND(A1963&lt;&gt;"",WEEKDAY(A1963)=الإعدادات!$B$11),"راحة أسبوعية","غائب"),IF(I1963="","بدون انصراف",IF(N(K1963)&gt;0,"متأخر","حاضر")))))))</f>
        <v/>
      </c>
      <c r="Q1963" s="24" t="str">
        <f aca="false">IF(B1963="","",IF(OR(P1963="غائب",P1963="غياب",P1963="إجازة بدون راتب"),IFERROR(VLOOKUP(B1963,الموظفين!$A$2:$J$501,8,FALSE()),0),0))</f>
        <v/>
      </c>
      <c r="R1963" s="24" t="str">
        <f aca="false">IF(B1963="","",ROUND((N(K1963)+N(L1963))/60*IFERROR(VLOOKUP(B1963,الموظفين!$A$2:$J$501,8,FALSE()),0)/الإعدادات!$B$6*الإعدادات!$B$9,2))</f>
        <v/>
      </c>
      <c r="S1963" s="24" t="str">
        <f aca="false">IF(OR(B1963="",M1963=""),"",ROUND(M1963/60*IFERROR(VLOOKUP(B1963,الموظفين!$A$2:$J$501,9,FALSE()),0),2))</f>
        <v/>
      </c>
      <c r="T1963" s="17"/>
      <c r="U1963" s="23" t="str">
        <f aca="false">IF(OR(A1963="",B1963=""),"",A1963&amp;"|"&amp;B1963)</f>
        <v/>
      </c>
    </row>
    <row r="1964" customFormat="false" ht="15" hidden="false" customHeight="false" outlineLevel="0" collapsed="false">
      <c r="A1964" s="16"/>
      <c r="B1964" s="17"/>
      <c r="C1964" s="18" t="str">
        <f aca="false">IF($B1964="","",IFERROR(VLOOKUP($B1964,الموظفين!$A$2:$J$501,2,FALSE())&amp;"","⚠ كود غير موجود"))</f>
        <v/>
      </c>
      <c r="D1964" s="18" t="str">
        <f aca="false">IF($B1964="","",IFERROR(VLOOKUP($B1964,الموظفين!$A$2:$J$501,3,FALSE())&amp;"",""))</f>
        <v/>
      </c>
      <c r="E1964" s="18" t="str">
        <f aca="false">IF($B1964="","",IFERROR(VLOOKUP($B1964,الموظفين!$A$2:$J$501,5,FALSE())&amp;"",""))</f>
        <v/>
      </c>
      <c r="F1964" s="19" t="str">
        <f aca="false">IF($B1964="","",IFERROR(VLOOKUP($B1964,الموظفين!$A$2:$J$501,6,FALSE()),""))</f>
        <v/>
      </c>
      <c r="G1964" s="19" t="str">
        <f aca="false">IF($B1964="","",IFERROR(VLOOKUP($B1964,الموظفين!$A$2:$J$501,7,FALSE()),""))</f>
        <v/>
      </c>
      <c r="H1964" s="20"/>
      <c r="I1964" s="20"/>
      <c r="J1964" s="21" t="str">
        <f aca="false">IF(OR(H1964="",I1964=""),"",ROUND(MOD(I1964-H1964,1)*24,2))</f>
        <v/>
      </c>
      <c r="K1964" s="22" t="str">
        <f aca="false">IF(OR(H1964="",F1964=""),"",IF(ROUND(MAX(0,MOD(H1964-F1964+0.5,1)-0.5)*1440,0)&gt;IFERROR(VLOOKUP(E1964,الورديات!$A$2:$E$21,5,FALSE()),0),ROUND(MAX(0,MOD(H1964-F1964+0.5,1)-0.5)*1440,0),0))</f>
        <v/>
      </c>
      <c r="L1964" s="22" t="str">
        <f aca="false">IF(OR(I1964="",G1964=""),"",ROUND(MAX(0,MOD(G1964-I1964+0.5,1)-0.5)*1440,0))</f>
        <v/>
      </c>
      <c r="M1964" s="22" t="str">
        <f aca="false">IF(OR(I1964="",G1964=""),"",IF(ROUND(MAX(0,MOD(I1964-G1964+0.5,1)-0.5)*1440,0)&gt;=الإعدادات!$B$8,ROUND(MAX(0,MOD(I1964-G1964+0.5,1)-0.5)*1440,0),0))</f>
        <v/>
      </c>
      <c r="N1964" s="18" t="str">
        <f aca="false">IF(OR(A1964="",B1964=""),"",IF(COUNTIFS(الإجازات!$A$2:$A$1001,B1964,الإجازات!$D$2:$D$1001,"&lt;="&amp;A1964,الإجازات!$E$2:$E$1001,"&gt;="&amp;A1964,الإجازات!$G$2:$G$1001,"مقبولة")=0,"",LOOKUP(2,1/((الإجازات!$A$2:$A$1001=B1964)*(الإجازات!$D$2:$D$1001&lt;=A1964)*(الإجازات!$E$2:$E$1001&gt;=A1964)*(الإجازات!$G$2:$G$1001="مقبولة")),الإجازات!$C$2:$C$1001)))</f>
        <v/>
      </c>
      <c r="O1964" s="17"/>
      <c r="P1964" s="23" t="str">
        <f aca="false">IF(B1964="","",IF(ISNA(MATCH(B1964,الموظفين!$A$2:$A$501,0)),"⚠ كود غير موجود",IF(O1964&lt;&gt;"",O1964,IF(N1964&lt;&gt;"",N1964,IF(H1964="",IF(AND(A1964&lt;&gt;"",WEEKDAY(A1964)=الإعدادات!$B$11),"راحة أسبوعية","غائب"),IF(I1964="","بدون انصراف",IF(N(K1964)&gt;0,"متأخر","حاضر")))))))</f>
        <v/>
      </c>
      <c r="Q1964" s="24" t="str">
        <f aca="false">IF(B1964="","",IF(OR(P1964="غائب",P1964="غياب",P1964="إجازة بدون راتب"),IFERROR(VLOOKUP(B1964,الموظفين!$A$2:$J$501,8,FALSE()),0),0))</f>
        <v/>
      </c>
      <c r="R1964" s="24" t="str">
        <f aca="false">IF(B1964="","",ROUND((N(K1964)+N(L1964))/60*IFERROR(VLOOKUP(B1964,الموظفين!$A$2:$J$501,8,FALSE()),0)/الإعدادات!$B$6*الإعدادات!$B$9,2))</f>
        <v/>
      </c>
      <c r="S1964" s="24" t="str">
        <f aca="false">IF(OR(B1964="",M1964=""),"",ROUND(M1964/60*IFERROR(VLOOKUP(B1964,الموظفين!$A$2:$J$501,9,FALSE()),0),2))</f>
        <v/>
      </c>
      <c r="T1964" s="17"/>
      <c r="U1964" s="23" t="str">
        <f aca="false">IF(OR(A1964="",B1964=""),"",A1964&amp;"|"&amp;B1964)</f>
        <v/>
      </c>
    </row>
    <row r="1965" customFormat="false" ht="15" hidden="false" customHeight="false" outlineLevel="0" collapsed="false">
      <c r="A1965" s="16"/>
      <c r="B1965" s="17"/>
      <c r="C1965" s="18" t="str">
        <f aca="false">IF($B1965="","",IFERROR(VLOOKUP($B1965,الموظفين!$A$2:$J$501,2,FALSE())&amp;"","⚠ كود غير موجود"))</f>
        <v/>
      </c>
      <c r="D1965" s="18" t="str">
        <f aca="false">IF($B1965="","",IFERROR(VLOOKUP($B1965,الموظفين!$A$2:$J$501,3,FALSE())&amp;"",""))</f>
        <v/>
      </c>
      <c r="E1965" s="18" t="str">
        <f aca="false">IF($B1965="","",IFERROR(VLOOKUP($B1965,الموظفين!$A$2:$J$501,5,FALSE())&amp;"",""))</f>
        <v/>
      </c>
      <c r="F1965" s="19" t="str">
        <f aca="false">IF($B1965="","",IFERROR(VLOOKUP($B1965,الموظفين!$A$2:$J$501,6,FALSE()),""))</f>
        <v/>
      </c>
      <c r="G1965" s="19" t="str">
        <f aca="false">IF($B1965="","",IFERROR(VLOOKUP($B1965,الموظفين!$A$2:$J$501,7,FALSE()),""))</f>
        <v/>
      </c>
      <c r="H1965" s="20"/>
      <c r="I1965" s="20"/>
      <c r="J1965" s="21" t="str">
        <f aca="false">IF(OR(H1965="",I1965=""),"",ROUND(MOD(I1965-H1965,1)*24,2))</f>
        <v/>
      </c>
      <c r="K1965" s="22" t="str">
        <f aca="false">IF(OR(H1965="",F1965=""),"",IF(ROUND(MAX(0,MOD(H1965-F1965+0.5,1)-0.5)*1440,0)&gt;IFERROR(VLOOKUP(E1965,الورديات!$A$2:$E$21,5,FALSE()),0),ROUND(MAX(0,MOD(H1965-F1965+0.5,1)-0.5)*1440,0),0))</f>
        <v/>
      </c>
      <c r="L1965" s="22" t="str">
        <f aca="false">IF(OR(I1965="",G1965=""),"",ROUND(MAX(0,MOD(G1965-I1965+0.5,1)-0.5)*1440,0))</f>
        <v/>
      </c>
      <c r="M1965" s="22" t="str">
        <f aca="false">IF(OR(I1965="",G1965=""),"",IF(ROUND(MAX(0,MOD(I1965-G1965+0.5,1)-0.5)*1440,0)&gt;=الإعدادات!$B$8,ROUND(MAX(0,MOD(I1965-G1965+0.5,1)-0.5)*1440,0),0))</f>
        <v/>
      </c>
      <c r="N1965" s="18" t="str">
        <f aca="false">IF(OR(A1965="",B1965=""),"",IF(COUNTIFS(الإجازات!$A$2:$A$1001,B1965,الإجازات!$D$2:$D$1001,"&lt;="&amp;A1965,الإجازات!$E$2:$E$1001,"&gt;="&amp;A1965,الإجازات!$G$2:$G$1001,"مقبولة")=0,"",LOOKUP(2,1/((الإجازات!$A$2:$A$1001=B1965)*(الإجازات!$D$2:$D$1001&lt;=A1965)*(الإجازات!$E$2:$E$1001&gt;=A1965)*(الإجازات!$G$2:$G$1001="مقبولة")),الإجازات!$C$2:$C$1001)))</f>
        <v/>
      </c>
      <c r="O1965" s="17"/>
      <c r="P1965" s="23" t="str">
        <f aca="false">IF(B1965="","",IF(ISNA(MATCH(B1965,الموظفين!$A$2:$A$501,0)),"⚠ كود غير موجود",IF(O1965&lt;&gt;"",O1965,IF(N1965&lt;&gt;"",N1965,IF(H1965="",IF(AND(A1965&lt;&gt;"",WEEKDAY(A1965)=الإعدادات!$B$11),"راحة أسبوعية","غائب"),IF(I1965="","بدون انصراف",IF(N(K1965)&gt;0,"متأخر","حاضر")))))))</f>
        <v/>
      </c>
      <c r="Q1965" s="24" t="str">
        <f aca="false">IF(B1965="","",IF(OR(P1965="غائب",P1965="غياب",P1965="إجازة بدون راتب"),IFERROR(VLOOKUP(B1965,الموظفين!$A$2:$J$501,8,FALSE()),0),0))</f>
        <v/>
      </c>
      <c r="R1965" s="24" t="str">
        <f aca="false">IF(B1965="","",ROUND((N(K1965)+N(L1965))/60*IFERROR(VLOOKUP(B1965,الموظفين!$A$2:$J$501,8,FALSE()),0)/الإعدادات!$B$6*الإعدادات!$B$9,2))</f>
        <v/>
      </c>
      <c r="S1965" s="24" t="str">
        <f aca="false">IF(OR(B1965="",M1965=""),"",ROUND(M1965/60*IFERROR(VLOOKUP(B1965,الموظفين!$A$2:$J$501,9,FALSE()),0),2))</f>
        <v/>
      </c>
      <c r="T1965" s="17"/>
      <c r="U1965" s="23" t="str">
        <f aca="false">IF(OR(A1965="",B1965=""),"",A1965&amp;"|"&amp;B1965)</f>
        <v/>
      </c>
    </row>
    <row r="1966" customFormat="false" ht="15" hidden="false" customHeight="false" outlineLevel="0" collapsed="false">
      <c r="A1966" s="16"/>
      <c r="B1966" s="17"/>
      <c r="C1966" s="18" t="str">
        <f aca="false">IF($B1966="","",IFERROR(VLOOKUP($B1966,الموظفين!$A$2:$J$501,2,FALSE())&amp;"","⚠ كود غير موجود"))</f>
        <v/>
      </c>
      <c r="D1966" s="18" t="str">
        <f aca="false">IF($B1966="","",IFERROR(VLOOKUP($B1966,الموظفين!$A$2:$J$501,3,FALSE())&amp;"",""))</f>
        <v/>
      </c>
      <c r="E1966" s="18" t="str">
        <f aca="false">IF($B1966="","",IFERROR(VLOOKUP($B1966,الموظفين!$A$2:$J$501,5,FALSE())&amp;"",""))</f>
        <v/>
      </c>
      <c r="F1966" s="19" t="str">
        <f aca="false">IF($B1966="","",IFERROR(VLOOKUP($B1966,الموظفين!$A$2:$J$501,6,FALSE()),""))</f>
        <v/>
      </c>
      <c r="G1966" s="19" t="str">
        <f aca="false">IF($B1966="","",IFERROR(VLOOKUP($B1966,الموظفين!$A$2:$J$501,7,FALSE()),""))</f>
        <v/>
      </c>
      <c r="H1966" s="20"/>
      <c r="I1966" s="20"/>
      <c r="J1966" s="21" t="str">
        <f aca="false">IF(OR(H1966="",I1966=""),"",ROUND(MOD(I1966-H1966,1)*24,2))</f>
        <v/>
      </c>
      <c r="K1966" s="22" t="str">
        <f aca="false">IF(OR(H1966="",F1966=""),"",IF(ROUND(MAX(0,MOD(H1966-F1966+0.5,1)-0.5)*1440,0)&gt;IFERROR(VLOOKUP(E1966,الورديات!$A$2:$E$21,5,FALSE()),0),ROUND(MAX(0,MOD(H1966-F1966+0.5,1)-0.5)*1440,0),0))</f>
        <v/>
      </c>
      <c r="L1966" s="22" t="str">
        <f aca="false">IF(OR(I1966="",G1966=""),"",ROUND(MAX(0,MOD(G1966-I1966+0.5,1)-0.5)*1440,0))</f>
        <v/>
      </c>
      <c r="M1966" s="22" t="str">
        <f aca="false">IF(OR(I1966="",G1966=""),"",IF(ROUND(MAX(0,MOD(I1966-G1966+0.5,1)-0.5)*1440,0)&gt;=الإعدادات!$B$8,ROUND(MAX(0,MOD(I1966-G1966+0.5,1)-0.5)*1440,0),0))</f>
        <v/>
      </c>
      <c r="N1966" s="18" t="str">
        <f aca="false">IF(OR(A1966="",B1966=""),"",IF(COUNTIFS(الإجازات!$A$2:$A$1001,B1966,الإجازات!$D$2:$D$1001,"&lt;="&amp;A1966,الإجازات!$E$2:$E$1001,"&gt;="&amp;A1966,الإجازات!$G$2:$G$1001,"مقبولة")=0,"",LOOKUP(2,1/((الإجازات!$A$2:$A$1001=B1966)*(الإجازات!$D$2:$D$1001&lt;=A1966)*(الإجازات!$E$2:$E$1001&gt;=A1966)*(الإجازات!$G$2:$G$1001="مقبولة")),الإجازات!$C$2:$C$1001)))</f>
        <v/>
      </c>
      <c r="O1966" s="17"/>
      <c r="P1966" s="23" t="str">
        <f aca="false">IF(B1966="","",IF(ISNA(MATCH(B1966,الموظفين!$A$2:$A$501,0)),"⚠ كود غير موجود",IF(O1966&lt;&gt;"",O1966,IF(N1966&lt;&gt;"",N1966,IF(H1966="",IF(AND(A1966&lt;&gt;"",WEEKDAY(A1966)=الإعدادات!$B$11),"راحة أسبوعية","غائب"),IF(I1966="","بدون انصراف",IF(N(K1966)&gt;0,"متأخر","حاضر")))))))</f>
        <v/>
      </c>
      <c r="Q1966" s="24" t="str">
        <f aca="false">IF(B1966="","",IF(OR(P1966="غائب",P1966="غياب",P1966="إجازة بدون راتب"),IFERROR(VLOOKUP(B1966,الموظفين!$A$2:$J$501,8,FALSE()),0),0))</f>
        <v/>
      </c>
      <c r="R1966" s="24" t="str">
        <f aca="false">IF(B1966="","",ROUND((N(K1966)+N(L1966))/60*IFERROR(VLOOKUP(B1966,الموظفين!$A$2:$J$501,8,FALSE()),0)/الإعدادات!$B$6*الإعدادات!$B$9,2))</f>
        <v/>
      </c>
      <c r="S1966" s="24" t="str">
        <f aca="false">IF(OR(B1966="",M1966=""),"",ROUND(M1966/60*IFERROR(VLOOKUP(B1966,الموظفين!$A$2:$J$501,9,FALSE()),0),2))</f>
        <v/>
      </c>
      <c r="T1966" s="17"/>
      <c r="U1966" s="23" t="str">
        <f aca="false">IF(OR(A1966="",B1966=""),"",A1966&amp;"|"&amp;B1966)</f>
        <v/>
      </c>
    </row>
    <row r="1967" customFormat="false" ht="15" hidden="false" customHeight="false" outlineLevel="0" collapsed="false">
      <c r="A1967" s="16"/>
      <c r="B1967" s="17"/>
      <c r="C1967" s="18" t="str">
        <f aca="false">IF($B1967="","",IFERROR(VLOOKUP($B1967,الموظفين!$A$2:$J$501,2,FALSE())&amp;"","⚠ كود غير موجود"))</f>
        <v/>
      </c>
      <c r="D1967" s="18" t="str">
        <f aca="false">IF($B1967="","",IFERROR(VLOOKUP($B1967,الموظفين!$A$2:$J$501,3,FALSE())&amp;"",""))</f>
        <v/>
      </c>
      <c r="E1967" s="18" t="str">
        <f aca="false">IF($B1967="","",IFERROR(VLOOKUP($B1967,الموظفين!$A$2:$J$501,5,FALSE())&amp;"",""))</f>
        <v/>
      </c>
      <c r="F1967" s="19" t="str">
        <f aca="false">IF($B1967="","",IFERROR(VLOOKUP($B1967,الموظفين!$A$2:$J$501,6,FALSE()),""))</f>
        <v/>
      </c>
      <c r="G1967" s="19" t="str">
        <f aca="false">IF($B1967="","",IFERROR(VLOOKUP($B1967,الموظفين!$A$2:$J$501,7,FALSE()),""))</f>
        <v/>
      </c>
      <c r="H1967" s="20"/>
      <c r="I1967" s="20"/>
      <c r="J1967" s="21" t="str">
        <f aca="false">IF(OR(H1967="",I1967=""),"",ROUND(MOD(I1967-H1967,1)*24,2))</f>
        <v/>
      </c>
      <c r="K1967" s="22" t="str">
        <f aca="false">IF(OR(H1967="",F1967=""),"",IF(ROUND(MAX(0,MOD(H1967-F1967+0.5,1)-0.5)*1440,0)&gt;IFERROR(VLOOKUP(E1967,الورديات!$A$2:$E$21,5,FALSE()),0),ROUND(MAX(0,MOD(H1967-F1967+0.5,1)-0.5)*1440,0),0))</f>
        <v/>
      </c>
      <c r="L1967" s="22" t="str">
        <f aca="false">IF(OR(I1967="",G1967=""),"",ROUND(MAX(0,MOD(G1967-I1967+0.5,1)-0.5)*1440,0))</f>
        <v/>
      </c>
      <c r="M1967" s="22" t="str">
        <f aca="false">IF(OR(I1967="",G1967=""),"",IF(ROUND(MAX(0,MOD(I1967-G1967+0.5,1)-0.5)*1440,0)&gt;=الإعدادات!$B$8,ROUND(MAX(0,MOD(I1967-G1967+0.5,1)-0.5)*1440,0),0))</f>
        <v/>
      </c>
      <c r="N1967" s="18" t="str">
        <f aca="false">IF(OR(A1967="",B1967=""),"",IF(COUNTIFS(الإجازات!$A$2:$A$1001,B1967,الإجازات!$D$2:$D$1001,"&lt;="&amp;A1967,الإجازات!$E$2:$E$1001,"&gt;="&amp;A1967,الإجازات!$G$2:$G$1001,"مقبولة")=0,"",LOOKUP(2,1/((الإجازات!$A$2:$A$1001=B1967)*(الإجازات!$D$2:$D$1001&lt;=A1967)*(الإجازات!$E$2:$E$1001&gt;=A1967)*(الإجازات!$G$2:$G$1001="مقبولة")),الإجازات!$C$2:$C$1001)))</f>
        <v/>
      </c>
      <c r="O1967" s="17"/>
      <c r="P1967" s="23" t="str">
        <f aca="false">IF(B1967="","",IF(ISNA(MATCH(B1967,الموظفين!$A$2:$A$501,0)),"⚠ كود غير موجود",IF(O1967&lt;&gt;"",O1967,IF(N1967&lt;&gt;"",N1967,IF(H1967="",IF(AND(A1967&lt;&gt;"",WEEKDAY(A1967)=الإعدادات!$B$11),"راحة أسبوعية","غائب"),IF(I1967="","بدون انصراف",IF(N(K1967)&gt;0,"متأخر","حاضر")))))))</f>
        <v/>
      </c>
      <c r="Q1967" s="24" t="str">
        <f aca="false">IF(B1967="","",IF(OR(P1967="غائب",P1967="غياب",P1967="إجازة بدون راتب"),IFERROR(VLOOKUP(B1967,الموظفين!$A$2:$J$501,8,FALSE()),0),0))</f>
        <v/>
      </c>
      <c r="R1967" s="24" t="str">
        <f aca="false">IF(B1967="","",ROUND((N(K1967)+N(L1967))/60*IFERROR(VLOOKUP(B1967,الموظفين!$A$2:$J$501,8,FALSE()),0)/الإعدادات!$B$6*الإعدادات!$B$9,2))</f>
        <v/>
      </c>
      <c r="S1967" s="24" t="str">
        <f aca="false">IF(OR(B1967="",M1967=""),"",ROUND(M1967/60*IFERROR(VLOOKUP(B1967,الموظفين!$A$2:$J$501,9,FALSE()),0),2))</f>
        <v/>
      </c>
      <c r="T1967" s="17"/>
      <c r="U1967" s="23" t="str">
        <f aca="false">IF(OR(A1967="",B1967=""),"",A1967&amp;"|"&amp;B1967)</f>
        <v/>
      </c>
    </row>
    <row r="1968" customFormat="false" ht="15" hidden="false" customHeight="false" outlineLevel="0" collapsed="false">
      <c r="A1968" s="16"/>
      <c r="B1968" s="17"/>
      <c r="C1968" s="18" t="str">
        <f aca="false">IF($B1968="","",IFERROR(VLOOKUP($B1968,الموظفين!$A$2:$J$501,2,FALSE())&amp;"","⚠ كود غير موجود"))</f>
        <v/>
      </c>
      <c r="D1968" s="18" t="str">
        <f aca="false">IF($B1968="","",IFERROR(VLOOKUP($B1968,الموظفين!$A$2:$J$501,3,FALSE())&amp;"",""))</f>
        <v/>
      </c>
      <c r="E1968" s="18" t="str">
        <f aca="false">IF($B1968="","",IFERROR(VLOOKUP($B1968,الموظفين!$A$2:$J$501,5,FALSE())&amp;"",""))</f>
        <v/>
      </c>
      <c r="F1968" s="19" t="str">
        <f aca="false">IF($B1968="","",IFERROR(VLOOKUP($B1968,الموظفين!$A$2:$J$501,6,FALSE()),""))</f>
        <v/>
      </c>
      <c r="G1968" s="19" t="str">
        <f aca="false">IF($B1968="","",IFERROR(VLOOKUP($B1968,الموظفين!$A$2:$J$501,7,FALSE()),""))</f>
        <v/>
      </c>
      <c r="H1968" s="20"/>
      <c r="I1968" s="20"/>
      <c r="J1968" s="21" t="str">
        <f aca="false">IF(OR(H1968="",I1968=""),"",ROUND(MOD(I1968-H1968,1)*24,2))</f>
        <v/>
      </c>
      <c r="K1968" s="22" t="str">
        <f aca="false">IF(OR(H1968="",F1968=""),"",IF(ROUND(MAX(0,MOD(H1968-F1968+0.5,1)-0.5)*1440,0)&gt;IFERROR(VLOOKUP(E1968,الورديات!$A$2:$E$21,5,FALSE()),0),ROUND(MAX(0,MOD(H1968-F1968+0.5,1)-0.5)*1440,0),0))</f>
        <v/>
      </c>
      <c r="L1968" s="22" t="str">
        <f aca="false">IF(OR(I1968="",G1968=""),"",ROUND(MAX(0,MOD(G1968-I1968+0.5,1)-0.5)*1440,0))</f>
        <v/>
      </c>
      <c r="M1968" s="22" t="str">
        <f aca="false">IF(OR(I1968="",G1968=""),"",IF(ROUND(MAX(0,MOD(I1968-G1968+0.5,1)-0.5)*1440,0)&gt;=الإعدادات!$B$8,ROUND(MAX(0,MOD(I1968-G1968+0.5,1)-0.5)*1440,0),0))</f>
        <v/>
      </c>
      <c r="N1968" s="18" t="str">
        <f aca="false">IF(OR(A1968="",B1968=""),"",IF(COUNTIFS(الإجازات!$A$2:$A$1001,B1968,الإجازات!$D$2:$D$1001,"&lt;="&amp;A1968,الإجازات!$E$2:$E$1001,"&gt;="&amp;A1968,الإجازات!$G$2:$G$1001,"مقبولة")=0,"",LOOKUP(2,1/((الإجازات!$A$2:$A$1001=B1968)*(الإجازات!$D$2:$D$1001&lt;=A1968)*(الإجازات!$E$2:$E$1001&gt;=A1968)*(الإجازات!$G$2:$G$1001="مقبولة")),الإجازات!$C$2:$C$1001)))</f>
        <v/>
      </c>
      <c r="O1968" s="17"/>
      <c r="P1968" s="23" t="str">
        <f aca="false">IF(B1968="","",IF(ISNA(MATCH(B1968,الموظفين!$A$2:$A$501,0)),"⚠ كود غير موجود",IF(O1968&lt;&gt;"",O1968,IF(N1968&lt;&gt;"",N1968,IF(H1968="",IF(AND(A1968&lt;&gt;"",WEEKDAY(A1968)=الإعدادات!$B$11),"راحة أسبوعية","غائب"),IF(I1968="","بدون انصراف",IF(N(K1968)&gt;0,"متأخر","حاضر")))))))</f>
        <v/>
      </c>
      <c r="Q1968" s="24" t="str">
        <f aca="false">IF(B1968="","",IF(OR(P1968="غائب",P1968="غياب",P1968="إجازة بدون راتب"),IFERROR(VLOOKUP(B1968,الموظفين!$A$2:$J$501,8,FALSE()),0),0))</f>
        <v/>
      </c>
      <c r="R1968" s="24" t="str">
        <f aca="false">IF(B1968="","",ROUND((N(K1968)+N(L1968))/60*IFERROR(VLOOKUP(B1968,الموظفين!$A$2:$J$501,8,FALSE()),0)/الإعدادات!$B$6*الإعدادات!$B$9,2))</f>
        <v/>
      </c>
      <c r="S1968" s="24" t="str">
        <f aca="false">IF(OR(B1968="",M1968=""),"",ROUND(M1968/60*IFERROR(VLOOKUP(B1968,الموظفين!$A$2:$J$501,9,FALSE()),0),2))</f>
        <v/>
      </c>
      <c r="T1968" s="17"/>
      <c r="U1968" s="23" t="str">
        <f aca="false">IF(OR(A1968="",B1968=""),"",A1968&amp;"|"&amp;B1968)</f>
        <v/>
      </c>
    </row>
    <row r="1969" customFormat="false" ht="15" hidden="false" customHeight="false" outlineLevel="0" collapsed="false">
      <c r="A1969" s="16"/>
      <c r="B1969" s="17"/>
      <c r="C1969" s="18" t="str">
        <f aca="false">IF($B1969="","",IFERROR(VLOOKUP($B1969,الموظفين!$A$2:$J$501,2,FALSE())&amp;"","⚠ كود غير موجود"))</f>
        <v/>
      </c>
      <c r="D1969" s="18" t="str">
        <f aca="false">IF($B1969="","",IFERROR(VLOOKUP($B1969,الموظفين!$A$2:$J$501,3,FALSE())&amp;"",""))</f>
        <v/>
      </c>
      <c r="E1969" s="18" t="str">
        <f aca="false">IF($B1969="","",IFERROR(VLOOKUP($B1969,الموظفين!$A$2:$J$501,5,FALSE())&amp;"",""))</f>
        <v/>
      </c>
      <c r="F1969" s="19" t="str">
        <f aca="false">IF($B1969="","",IFERROR(VLOOKUP($B1969,الموظفين!$A$2:$J$501,6,FALSE()),""))</f>
        <v/>
      </c>
      <c r="G1969" s="19" t="str">
        <f aca="false">IF($B1969="","",IFERROR(VLOOKUP($B1969,الموظفين!$A$2:$J$501,7,FALSE()),""))</f>
        <v/>
      </c>
      <c r="H1969" s="20"/>
      <c r="I1969" s="20"/>
      <c r="J1969" s="21" t="str">
        <f aca="false">IF(OR(H1969="",I1969=""),"",ROUND(MOD(I1969-H1969,1)*24,2))</f>
        <v/>
      </c>
      <c r="K1969" s="22" t="str">
        <f aca="false">IF(OR(H1969="",F1969=""),"",IF(ROUND(MAX(0,MOD(H1969-F1969+0.5,1)-0.5)*1440,0)&gt;IFERROR(VLOOKUP(E1969,الورديات!$A$2:$E$21,5,FALSE()),0),ROUND(MAX(0,MOD(H1969-F1969+0.5,1)-0.5)*1440,0),0))</f>
        <v/>
      </c>
      <c r="L1969" s="22" t="str">
        <f aca="false">IF(OR(I1969="",G1969=""),"",ROUND(MAX(0,MOD(G1969-I1969+0.5,1)-0.5)*1440,0))</f>
        <v/>
      </c>
      <c r="M1969" s="22" t="str">
        <f aca="false">IF(OR(I1969="",G1969=""),"",IF(ROUND(MAX(0,MOD(I1969-G1969+0.5,1)-0.5)*1440,0)&gt;=الإعدادات!$B$8,ROUND(MAX(0,MOD(I1969-G1969+0.5,1)-0.5)*1440,0),0))</f>
        <v/>
      </c>
      <c r="N1969" s="18" t="str">
        <f aca="false">IF(OR(A1969="",B1969=""),"",IF(COUNTIFS(الإجازات!$A$2:$A$1001,B1969,الإجازات!$D$2:$D$1001,"&lt;="&amp;A1969,الإجازات!$E$2:$E$1001,"&gt;="&amp;A1969,الإجازات!$G$2:$G$1001,"مقبولة")=0,"",LOOKUP(2,1/((الإجازات!$A$2:$A$1001=B1969)*(الإجازات!$D$2:$D$1001&lt;=A1969)*(الإجازات!$E$2:$E$1001&gt;=A1969)*(الإجازات!$G$2:$G$1001="مقبولة")),الإجازات!$C$2:$C$1001)))</f>
        <v/>
      </c>
      <c r="O1969" s="17"/>
      <c r="P1969" s="23" t="str">
        <f aca="false">IF(B1969="","",IF(ISNA(MATCH(B1969,الموظفين!$A$2:$A$501,0)),"⚠ كود غير موجود",IF(O1969&lt;&gt;"",O1969,IF(N1969&lt;&gt;"",N1969,IF(H1969="",IF(AND(A1969&lt;&gt;"",WEEKDAY(A1969)=الإعدادات!$B$11),"راحة أسبوعية","غائب"),IF(I1969="","بدون انصراف",IF(N(K1969)&gt;0,"متأخر","حاضر")))))))</f>
        <v/>
      </c>
      <c r="Q1969" s="24" t="str">
        <f aca="false">IF(B1969="","",IF(OR(P1969="غائب",P1969="غياب",P1969="إجازة بدون راتب"),IFERROR(VLOOKUP(B1969,الموظفين!$A$2:$J$501,8,FALSE()),0),0))</f>
        <v/>
      </c>
      <c r="R1969" s="24" t="str">
        <f aca="false">IF(B1969="","",ROUND((N(K1969)+N(L1969))/60*IFERROR(VLOOKUP(B1969,الموظفين!$A$2:$J$501,8,FALSE()),0)/الإعدادات!$B$6*الإعدادات!$B$9,2))</f>
        <v/>
      </c>
      <c r="S1969" s="24" t="str">
        <f aca="false">IF(OR(B1969="",M1969=""),"",ROUND(M1969/60*IFERROR(VLOOKUP(B1969,الموظفين!$A$2:$J$501,9,FALSE()),0),2))</f>
        <v/>
      </c>
      <c r="T1969" s="17"/>
      <c r="U1969" s="23" t="str">
        <f aca="false">IF(OR(A1969="",B1969=""),"",A1969&amp;"|"&amp;B1969)</f>
        <v/>
      </c>
    </row>
    <row r="1970" customFormat="false" ht="15" hidden="false" customHeight="false" outlineLevel="0" collapsed="false">
      <c r="A1970" s="16"/>
      <c r="B1970" s="17"/>
      <c r="C1970" s="18" t="str">
        <f aca="false">IF($B1970="","",IFERROR(VLOOKUP($B1970,الموظفين!$A$2:$J$501,2,FALSE())&amp;"","⚠ كود غير موجود"))</f>
        <v/>
      </c>
      <c r="D1970" s="18" t="str">
        <f aca="false">IF($B1970="","",IFERROR(VLOOKUP($B1970,الموظفين!$A$2:$J$501,3,FALSE())&amp;"",""))</f>
        <v/>
      </c>
      <c r="E1970" s="18" t="str">
        <f aca="false">IF($B1970="","",IFERROR(VLOOKUP($B1970,الموظفين!$A$2:$J$501,5,FALSE())&amp;"",""))</f>
        <v/>
      </c>
      <c r="F1970" s="19" t="str">
        <f aca="false">IF($B1970="","",IFERROR(VLOOKUP($B1970,الموظفين!$A$2:$J$501,6,FALSE()),""))</f>
        <v/>
      </c>
      <c r="G1970" s="19" t="str">
        <f aca="false">IF($B1970="","",IFERROR(VLOOKUP($B1970,الموظفين!$A$2:$J$501,7,FALSE()),""))</f>
        <v/>
      </c>
      <c r="H1970" s="20"/>
      <c r="I1970" s="20"/>
      <c r="J1970" s="21" t="str">
        <f aca="false">IF(OR(H1970="",I1970=""),"",ROUND(MOD(I1970-H1970,1)*24,2))</f>
        <v/>
      </c>
      <c r="K1970" s="22" t="str">
        <f aca="false">IF(OR(H1970="",F1970=""),"",IF(ROUND(MAX(0,MOD(H1970-F1970+0.5,1)-0.5)*1440,0)&gt;IFERROR(VLOOKUP(E1970,الورديات!$A$2:$E$21,5,FALSE()),0),ROUND(MAX(0,MOD(H1970-F1970+0.5,1)-0.5)*1440,0),0))</f>
        <v/>
      </c>
      <c r="L1970" s="22" t="str">
        <f aca="false">IF(OR(I1970="",G1970=""),"",ROUND(MAX(0,MOD(G1970-I1970+0.5,1)-0.5)*1440,0))</f>
        <v/>
      </c>
      <c r="M1970" s="22" t="str">
        <f aca="false">IF(OR(I1970="",G1970=""),"",IF(ROUND(MAX(0,MOD(I1970-G1970+0.5,1)-0.5)*1440,0)&gt;=الإعدادات!$B$8,ROUND(MAX(0,MOD(I1970-G1970+0.5,1)-0.5)*1440,0),0))</f>
        <v/>
      </c>
      <c r="N1970" s="18" t="str">
        <f aca="false">IF(OR(A1970="",B1970=""),"",IF(COUNTIFS(الإجازات!$A$2:$A$1001,B1970,الإجازات!$D$2:$D$1001,"&lt;="&amp;A1970,الإجازات!$E$2:$E$1001,"&gt;="&amp;A1970,الإجازات!$G$2:$G$1001,"مقبولة")=0,"",LOOKUP(2,1/((الإجازات!$A$2:$A$1001=B1970)*(الإجازات!$D$2:$D$1001&lt;=A1970)*(الإجازات!$E$2:$E$1001&gt;=A1970)*(الإجازات!$G$2:$G$1001="مقبولة")),الإجازات!$C$2:$C$1001)))</f>
        <v/>
      </c>
      <c r="O1970" s="17"/>
      <c r="P1970" s="23" t="str">
        <f aca="false">IF(B1970="","",IF(ISNA(MATCH(B1970,الموظفين!$A$2:$A$501,0)),"⚠ كود غير موجود",IF(O1970&lt;&gt;"",O1970,IF(N1970&lt;&gt;"",N1970,IF(H1970="",IF(AND(A1970&lt;&gt;"",WEEKDAY(A1970)=الإعدادات!$B$11),"راحة أسبوعية","غائب"),IF(I1970="","بدون انصراف",IF(N(K1970)&gt;0,"متأخر","حاضر")))))))</f>
        <v/>
      </c>
      <c r="Q1970" s="24" t="str">
        <f aca="false">IF(B1970="","",IF(OR(P1970="غائب",P1970="غياب",P1970="إجازة بدون راتب"),IFERROR(VLOOKUP(B1970,الموظفين!$A$2:$J$501,8,FALSE()),0),0))</f>
        <v/>
      </c>
      <c r="R1970" s="24" t="str">
        <f aca="false">IF(B1970="","",ROUND((N(K1970)+N(L1970))/60*IFERROR(VLOOKUP(B1970,الموظفين!$A$2:$J$501,8,FALSE()),0)/الإعدادات!$B$6*الإعدادات!$B$9,2))</f>
        <v/>
      </c>
      <c r="S1970" s="24" t="str">
        <f aca="false">IF(OR(B1970="",M1970=""),"",ROUND(M1970/60*IFERROR(VLOOKUP(B1970,الموظفين!$A$2:$J$501,9,FALSE()),0),2))</f>
        <v/>
      </c>
      <c r="T1970" s="17"/>
      <c r="U1970" s="23" t="str">
        <f aca="false">IF(OR(A1970="",B1970=""),"",A1970&amp;"|"&amp;B1970)</f>
        <v/>
      </c>
    </row>
    <row r="1971" customFormat="false" ht="15" hidden="false" customHeight="false" outlineLevel="0" collapsed="false">
      <c r="A1971" s="16"/>
      <c r="B1971" s="17"/>
      <c r="C1971" s="18" t="str">
        <f aca="false">IF($B1971="","",IFERROR(VLOOKUP($B1971,الموظفين!$A$2:$J$501,2,FALSE())&amp;"","⚠ كود غير موجود"))</f>
        <v/>
      </c>
      <c r="D1971" s="18" t="str">
        <f aca="false">IF($B1971="","",IFERROR(VLOOKUP($B1971,الموظفين!$A$2:$J$501,3,FALSE())&amp;"",""))</f>
        <v/>
      </c>
      <c r="E1971" s="18" t="str">
        <f aca="false">IF($B1971="","",IFERROR(VLOOKUP($B1971,الموظفين!$A$2:$J$501,5,FALSE())&amp;"",""))</f>
        <v/>
      </c>
      <c r="F1971" s="19" t="str">
        <f aca="false">IF($B1971="","",IFERROR(VLOOKUP($B1971,الموظفين!$A$2:$J$501,6,FALSE()),""))</f>
        <v/>
      </c>
      <c r="G1971" s="19" t="str">
        <f aca="false">IF($B1971="","",IFERROR(VLOOKUP($B1971,الموظفين!$A$2:$J$501,7,FALSE()),""))</f>
        <v/>
      </c>
      <c r="H1971" s="20"/>
      <c r="I1971" s="20"/>
      <c r="J1971" s="21" t="str">
        <f aca="false">IF(OR(H1971="",I1971=""),"",ROUND(MOD(I1971-H1971,1)*24,2))</f>
        <v/>
      </c>
      <c r="K1971" s="22" t="str">
        <f aca="false">IF(OR(H1971="",F1971=""),"",IF(ROUND(MAX(0,MOD(H1971-F1971+0.5,1)-0.5)*1440,0)&gt;IFERROR(VLOOKUP(E1971,الورديات!$A$2:$E$21,5,FALSE()),0),ROUND(MAX(0,MOD(H1971-F1971+0.5,1)-0.5)*1440,0),0))</f>
        <v/>
      </c>
      <c r="L1971" s="22" t="str">
        <f aca="false">IF(OR(I1971="",G1971=""),"",ROUND(MAX(0,MOD(G1971-I1971+0.5,1)-0.5)*1440,0))</f>
        <v/>
      </c>
      <c r="M1971" s="22" t="str">
        <f aca="false">IF(OR(I1971="",G1971=""),"",IF(ROUND(MAX(0,MOD(I1971-G1971+0.5,1)-0.5)*1440,0)&gt;=الإعدادات!$B$8,ROUND(MAX(0,MOD(I1971-G1971+0.5,1)-0.5)*1440,0),0))</f>
        <v/>
      </c>
      <c r="N1971" s="18" t="str">
        <f aca="false">IF(OR(A1971="",B1971=""),"",IF(COUNTIFS(الإجازات!$A$2:$A$1001,B1971,الإجازات!$D$2:$D$1001,"&lt;="&amp;A1971,الإجازات!$E$2:$E$1001,"&gt;="&amp;A1971,الإجازات!$G$2:$G$1001,"مقبولة")=0,"",LOOKUP(2,1/((الإجازات!$A$2:$A$1001=B1971)*(الإجازات!$D$2:$D$1001&lt;=A1971)*(الإجازات!$E$2:$E$1001&gt;=A1971)*(الإجازات!$G$2:$G$1001="مقبولة")),الإجازات!$C$2:$C$1001)))</f>
        <v/>
      </c>
      <c r="O1971" s="17"/>
      <c r="P1971" s="23" t="str">
        <f aca="false">IF(B1971="","",IF(ISNA(MATCH(B1971,الموظفين!$A$2:$A$501,0)),"⚠ كود غير موجود",IF(O1971&lt;&gt;"",O1971,IF(N1971&lt;&gt;"",N1971,IF(H1971="",IF(AND(A1971&lt;&gt;"",WEEKDAY(A1971)=الإعدادات!$B$11),"راحة أسبوعية","غائب"),IF(I1971="","بدون انصراف",IF(N(K1971)&gt;0,"متأخر","حاضر")))))))</f>
        <v/>
      </c>
      <c r="Q1971" s="24" t="str">
        <f aca="false">IF(B1971="","",IF(OR(P1971="غائب",P1971="غياب",P1971="إجازة بدون راتب"),IFERROR(VLOOKUP(B1971,الموظفين!$A$2:$J$501,8,FALSE()),0),0))</f>
        <v/>
      </c>
      <c r="R1971" s="24" t="str">
        <f aca="false">IF(B1971="","",ROUND((N(K1971)+N(L1971))/60*IFERROR(VLOOKUP(B1971,الموظفين!$A$2:$J$501,8,FALSE()),0)/الإعدادات!$B$6*الإعدادات!$B$9,2))</f>
        <v/>
      </c>
      <c r="S1971" s="24" t="str">
        <f aca="false">IF(OR(B1971="",M1971=""),"",ROUND(M1971/60*IFERROR(VLOOKUP(B1971,الموظفين!$A$2:$J$501,9,FALSE()),0),2))</f>
        <v/>
      </c>
      <c r="T1971" s="17"/>
      <c r="U1971" s="23" t="str">
        <f aca="false">IF(OR(A1971="",B1971=""),"",A1971&amp;"|"&amp;B1971)</f>
        <v/>
      </c>
    </row>
    <row r="1972" customFormat="false" ht="15" hidden="false" customHeight="false" outlineLevel="0" collapsed="false">
      <c r="A1972" s="16"/>
      <c r="B1972" s="17"/>
      <c r="C1972" s="18" t="str">
        <f aca="false">IF($B1972="","",IFERROR(VLOOKUP($B1972,الموظفين!$A$2:$J$501,2,FALSE())&amp;"","⚠ كود غير موجود"))</f>
        <v/>
      </c>
      <c r="D1972" s="18" t="str">
        <f aca="false">IF($B1972="","",IFERROR(VLOOKUP($B1972,الموظفين!$A$2:$J$501,3,FALSE())&amp;"",""))</f>
        <v/>
      </c>
      <c r="E1972" s="18" t="str">
        <f aca="false">IF($B1972="","",IFERROR(VLOOKUP($B1972,الموظفين!$A$2:$J$501,5,FALSE())&amp;"",""))</f>
        <v/>
      </c>
      <c r="F1972" s="19" t="str">
        <f aca="false">IF($B1972="","",IFERROR(VLOOKUP($B1972,الموظفين!$A$2:$J$501,6,FALSE()),""))</f>
        <v/>
      </c>
      <c r="G1972" s="19" t="str">
        <f aca="false">IF($B1972="","",IFERROR(VLOOKUP($B1972,الموظفين!$A$2:$J$501,7,FALSE()),""))</f>
        <v/>
      </c>
      <c r="H1972" s="20"/>
      <c r="I1972" s="20"/>
      <c r="J1972" s="21" t="str">
        <f aca="false">IF(OR(H1972="",I1972=""),"",ROUND(MOD(I1972-H1972,1)*24,2))</f>
        <v/>
      </c>
      <c r="K1972" s="22" t="str">
        <f aca="false">IF(OR(H1972="",F1972=""),"",IF(ROUND(MAX(0,MOD(H1972-F1972+0.5,1)-0.5)*1440,0)&gt;IFERROR(VLOOKUP(E1972,الورديات!$A$2:$E$21,5,FALSE()),0),ROUND(MAX(0,MOD(H1972-F1972+0.5,1)-0.5)*1440,0),0))</f>
        <v/>
      </c>
      <c r="L1972" s="22" t="str">
        <f aca="false">IF(OR(I1972="",G1972=""),"",ROUND(MAX(0,MOD(G1972-I1972+0.5,1)-0.5)*1440,0))</f>
        <v/>
      </c>
      <c r="M1972" s="22" t="str">
        <f aca="false">IF(OR(I1972="",G1972=""),"",IF(ROUND(MAX(0,MOD(I1972-G1972+0.5,1)-0.5)*1440,0)&gt;=الإعدادات!$B$8,ROUND(MAX(0,MOD(I1972-G1972+0.5,1)-0.5)*1440,0),0))</f>
        <v/>
      </c>
      <c r="N1972" s="18" t="str">
        <f aca="false">IF(OR(A1972="",B1972=""),"",IF(COUNTIFS(الإجازات!$A$2:$A$1001,B1972,الإجازات!$D$2:$D$1001,"&lt;="&amp;A1972,الإجازات!$E$2:$E$1001,"&gt;="&amp;A1972,الإجازات!$G$2:$G$1001,"مقبولة")=0,"",LOOKUP(2,1/((الإجازات!$A$2:$A$1001=B1972)*(الإجازات!$D$2:$D$1001&lt;=A1972)*(الإجازات!$E$2:$E$1001&gt;=A1972)*(الإجازات!$G$2:$G$1001="مقبولة")),الإجازات!$C$2:$C$1001)))</f>
        <v/>
      </c>
      <c r="O1972" s="17"/>
      <c r="P1972" s="23" t="str">
        <f aca="false">IF(B1972="","",IF(ISNA(MATCH(B1972,الموظفين!$A$2:$A$501,0)),"⚠ كود غير موجود",IF(O1972&lt;&gt;"",O1972,IF(N1972&lt;&gt;"",N1972,IF(H1972="",IF(AND(A1972&lt;&gt;"",WEEKDAY(A1972)=الإعدادات!$B$11),"راحة أسبوعية","غائب"),IF(I1972="","بدون انصراف",IF(N(K1972)&gt;0,"متأخر","حاضر")))))))</f>
        <v/>
      </c>
      <c r="Q1972" s="24" t="str">
        <f aca="false">IF(B1972="","",IF(OR(P1972="غائب",P1972="غياب",P1972="إجازة بدون راتب"),IFERROR(VLOOKUP(B1972,الموظفين!$A$2:$J$501,8,FALSE()),0),0))</f>
        <v/>
      </c>
      <c r="R1972" s="24" t="str">
        <f aca="false">IF(B1972="","",ROUND((N(K1972)+N(L1972))/60*IFERROR(VLOOKUP(B1972,الموظفين!$A$2:$J$501,8,FALSE()),0)/الإعدادات!$B$6*الإعدادات!$B$9,2))</f>
        <v/>
      </c>
      <c r="S1972" s="24" t="str">
        <f aca="false">IF(OR(B1972="",M1972=""),"",ROUND(M1972/60*IFERROR(VLOOKUP(B1972,الموظفين!$A$2:$J$501,9,FALSE()),0),2))</f>
        <v/>
      </c>
      <c r="T1972" s="17"/>
      <c r="U1972" s="23" t="str">
        <f aca="false">IF(OR(A1972="",B1972=""),"",A1972&amp;"|"&amp;B1972)</f>
        <v/>
      </c>
    </row>
    <row r="1973" customFormat="false" ht="15" hidden="false" customHeight="false" outlineLevel="0" collapsed="false">
      <c r="A1973" s="16"/>
      <c r="B1973" s="17"/>
      <c r="C1973" s="18" t="str">
        <f aca="false">IF($B1973="","",IFERROR(VLOOKUP($B1973,الموظفين!$A$2:$J$501,2,FALSE())&amp;"","⚠ كود غير موجود"))</f>
        <v/>
      </c>
      <c r="D1973" s="18" t="str">
        <f aca="false">IF($B1973="","",IFERROR(VLOOKUP($B1973,الموظفين!$A$2:$J$501,3,FALSE())&amp;"",""))</f>
        <v/>
      </c>
      <c r="E1973" s="18" t="str">
        <f aca="false">IF($B1973="","",IFERROR(VLOOKUP($B1973,الموظفين!$A$2:$J$501,5,FALSE())&amp;"",""))</f>
        <v/>
      </c>
      <c r="F1973" s="19" t="str">
        <f aca="false">IF($B1973="","",IFERROR(VLOOKUP($B1973,الموظفين!$A$2:$J$501,6,FALSE()),""))</f>
        <v/>
      </c>
      <c r="G1973" s="19" t="str">
        <f aca="false">IF($B1973="","",IFERROR(VLOOKUP($B1973,الموظفين!$A$2:$J$501,7,FALSE()),""))</f>
        <v/>
      </c>
      <c r="H1973" s="20"/>
      <c r="I1973" s="20"/>
      <c r="J1973" s="21" t="str">
        <f aca="false">IF(OR(H1973="",I1973=""),"",ROUND(MOD(I1973-H1973,1)*24,2))</f>
        <v/>
      </c>
      <c r="K1973" s="22" t="str">
        <f aca="false">IF(OR(H1973="",F1973=""),"",IF(ROUND(MAX(0,MOD(H1973-F1973+0.5,1)-0.5)*1440,0)&gt;IFERROR(VLOOKUP(E1973,الورديات!$A$2:$E$21,5,FALSE()),0),ROUND(MAX(0,MOD(H1973-F1973+0.5,1)-0.5)*1440,0),0))</f>
        <v/>
      </c>
      <c r="L1973" s="22" t="str">
        <f aca="false">IF(OR(I1973="",G1973=""),"",ROUND(MAX(0,MOD(G1973-I1973+0.5,1)-0.5)*1440,0))</f>
        <v/>
      </c>
      <c r="M1973" s="22" t="str">
        <f aca="false">IF(OR(I1973="",G1973=""),"",IF(ROUND(MAX(0,MOD(I1973-G1973+0.5,1)-0.5)*1440,0)&gt;=الإعدادات!$B$8,ROUND(MAX(0,MOD(I1973-G1973+0.5,1)-0.5)*1440,0),0))</f>
        <v/>
      </c>
      <c r="N1973" s="18" t="str">
        <f aca="false">IF(OR(A1973="",B1973=""),"",IF(COUNTIFS(الإجازات!$A$2:$A$1001,B1973,الإجازات!$D$2:$D$1001,"&lt;="&amp;A1973,الإجازات!$E$2:$E$1001,"&gt;="&amp;A1973,الإجازات!$G$2:$G$1001,"مقبولة")=0,"",LOOKUP(2,1/((الإجازات!$A$2:$A$1001=B1973)*(الإجازات!$D$2:$D$1001&lt;=A1973)*(الإجازات!$E$2:$E$1001&gt;=A1973)*(الإجازات!$G$2:$G$1001="مقبولة")),الإجازات!$C$2:$C$1001)))</f>
        <v/>
      </c>
      <c r="O1973" s="17"/>
      <c r="P1973" s="23" t="str">
        <f aca="false">IF(B1973="","",IF(ISNA(MATCH(B1973,الموظفين!$A$2:$A$501,0)),"⚠ كود غير موجود",IF(O1973&lt;&gt;"",O1973,IF(N1973&lt;&gt;"",N1973,IF(H1973="",IF(AND(A1973&lt;&gt;"",WEEKDAY(A1973)=الإعدادات!$B$11),"راحة أسبوعية","غائب"),IF(I1973="","بدون انصراف",IF(N(K1973)&gt;0,"متأخر","حاضر")))))))</f>
        <v/>
      </c>
      <c r="Q1973" s="24" t="str">
        <f aca="false">IF(B1973="","",IF(OR(P1973="غائب",P1973="غياب",P1973="إجازة بدون راتب"),IFERROR(VLOOKUP(B1973,الموظفين!$A$2:$J$501,8,FALSE()),0),0))</f>
        <v/>
      </c>
      <c r="R1973" s="24" t="str">
        <f aca="false">IF(B1973="","",ROUND((N(K1973)+N(L1973))/60*IFERROR(VLOOKUP(B1973,الموظفين!$A$2:$J$501,8,FALSE()),0)/الإعدادات!$B$6*الإعدادات!$B$9,2))</f>
        <v/>
      </c>
      <c r="S1973" s="24" t="str">
        <f aca="false">IF(OR(B1973="",M1973=""),"",ROUND(M1973/60*IFERROR(VLOOKUP(B1973,الموظفين!$A$2:$J$501,9,FALSE()),0),2))</f>
        <v/>
      </c>
      <c r="T1973" s="17"/>
      <c r="U1973" s="23" t="str">
        <f aca="false">IF(OR(A1973="",B1973=""),"",A1973&amp;"|"&amp;B1973)</f>
        <v/>
      </c>
    </row>
    <row r="1974" customFormat="false" ht="15" hidden="false" customHeight="false" outlineLevel="0" collapsed="false">
      <c r="A1974" s="16"/>
      <c r="B1974" s="17"/>
      <c r="C1974" s="18" t="str">
        <f aca="false">IF($B1974="","",IFERROR(VLOOKUP($B1974,الموظفين!$A$2:$J$501,2,FALSE())&amp;"","⚠ كود غير موجود"))</f>
        <v/>
      </c>
      <c r="D1974" s="18" t="str">
        <f aca="false">IF($B1974="","",IFERROR(VLOOKUP($B1974,الموظفين!$A$2:$J$501,3,FALSE())&amp;"",""))</f>
        <v/>
      </c>
      <c r="E1974" s="18" t="str">
        <f aca="false">IF($B1974="","",IFERROR(VLOOKUP($B1974,الموظفين!$A$2:$J$501,5,FALSE())&amp;"",""))</f>
        <v/>
      </c>
      <c r="F1974" s="19" t="str">
        <f aca="false">IF($B1974="","",IFERROR(VLOOKUP($B1974,الموظفين!$A$2:$J$501,6,FALSE()),""))</f>
        <v/>
      </c>
      <c r="G1974" s="19" t="str">
        <f aca="false">IF($B1974="","",IFERROR(VLOOKUP($B1974,الموظفين!$A$2:$J$501,7,FALSE()),""))</f>
        <v/>
      </c>
      <c r="H1974" s="20"/>
      <c r="I1974" s="20"/>
      <c r="J1974" s="21" t="str">
        <f aca="false">IF(OR(H1974="",I1974=""),"",ROUND(MOD(I1974-H1974,1)*24,2))</f>
        <v/>
      </c>
      <c r="K1974" s="22" t="str">
        <f aca="false">IF(OR(H1974="",F1974=""),"",IF(ROUND(MAX(0,MOD(H1974-F1974+0.5,1)-0.5)*1440,0)&gt;IFERROR(VLOOKUP(E1974,الورديات!$A$2:$E$21,5,FALSE()),0),ROUND(MAX(0,MOD(H1974-F1974+0.5,1)-0.5)*1440,0),0))</f>
        <v/>
      </c>
      <c r="L1974" s="22" t="str">
        <f aca="false">IF(OR(I1974="",G1974=""),"",ROUND(MAX(0,MOD(G1974-I1974+0.5,1)-0.5)*1440,0))</f>
        <v/>
      </c>
      <c r="M1974" s="22" t="str">
        <f aca="false">IF(OR(I1974="",G1974=""),"",IF(ROUND(MAX(0,MOD(I1974-G1974+0.5,1)-0.5)*1440,0)&gt;=الإعدادات!$B$8,ROUND(MAX(0,MOD(I1974-G1974+0.5,1)-0.5)*1440,0),0))</f>
        <v/>
      </c>
      <c r="N1974" s="18" t="str">
        <f aca="false">IF(OR(A1974="",B1974=""),"",IF(COUNTIFS(الإجازات!$A$2:$A$1001,B1974,الإجازات!$D$2:$D$1001,"&lt;="&amp;A1974,الإجازات!$E$2:$E$1001,"&gt;="&amp;A1974,الإجازات!$G$2:$G$1001,"مقبولة")=0,"",LOOKUP(2,1/((الإجازات!$A$2:$A$1001=B1974)*(الإجازات!$D$2:$D$1001&lt;=A1974)*(الإجازات!$E$2:$E$1001&gt;=A1974)*(الإجازات!$G$2:$G$1001="مقبولة")),الإجازات!$C$2:$C$1001)))</f>
        <v/>
      </c>
      <c r="O1974" s="17"/>
      <c r="P1974" s="23" t="str">
        <f aca="false">IF(B1974="","",IF(ISNA(MATCH(B1974,الموظفين!$A$2:$A$501,0)),"⚠ كود غير موجود",IF(O1974&lt;&gt;"",O1974,IF(N1974&lt;&gt;"",N1974,IF(H1974="",IF(AND(A1974&lt;&gt;"",WEEKDAY(A1974)=الإعدادات!$B$11),"راحة أسبوعية","غائب"),IF(I1974="","بدون انصراف",IF(N(K1974)&gt;0,"متأخر","حاضر")))))))</f>
        <v/>
      </c>
      <c r="Q1974" s="24" t="str">
        <f aca="false">IF(B1974="","",IF(OR(P1974="غائب",P1974="غياب",P1974="إجازة بدون راتب"),IFERROR(VLOOKUP(B1974,الموظفين!$A$2:$J$501,8,FALSE()),0),0))</f>
        <v/>
      </c>
      <c r="R1974" s="24" t="str">
        <f aca="false">IF(B1974="","",ROUND((N(K1974)+N(L1974))/60*IFERROR(VLOOKUP(B1974,الموظفين!$A$2:$J$501,8,FALSE()),0)/الإعدادات!$B$6*الإعدادات!$B$9,2))</f>
        <v/>
      </c>
      <c r="S1974" s="24" t="str">
        <f aca="false">IF(OR(B1974="",M1974=""),"",ROUND(M1974/60*IFERROR(VLOOKUP(B1974,الموظفين!$A$2:$J$501,9,FALSE()),0),2))</f>
        <v/>
      </c>
      <c r="T1974" s="17"/>
      <c r="U1974" s="23" t="str">
        <f aca="false">IF(OR(A1974="",B1974=""),"",A1974&amp;"|"&amp;B1974)</f>
        <v/>
      </c>
    </row>
    <row r="1975" customFormat="false" ht="15" hidden="false" customHeight="false" outlineLevel="0" collapsed="false">
      <c r="A1975" s="16"/>
      <c r="B1975" s="17"/>
      <c r="C1975" s="18" t="str">
        <f aca="false">IF($B1975="","",IFERROR(VLOOKUP($B1975,الموظفين!$A$2:$J$501,2,FALSE())&amp;"","⚠ كود غير موجود"))</f>
        <v/>
      </c>
      <c r="D1975" s="18" t="str">
        <f aca="false">IF($B1975="","",IFERROR(VLOOKUP($B1975,الموظفين!$A$2:$J$501,3,FALSE())&amp;"",""))</f>
        <v/>
      </c>
      <c r="E1975" s="18" t="str">
        <f aca="false">IF($B1975="","",IFERROR(VLOOKUP($B1975,الموظفين!$A$2:$J$501,5,FALSE())&amp;"",""))</f>
        <v/>
      </c>
      <c r="F1975" s="19" t="str">
        <f aca="false">IF($B1975="","",IFERROR(VLOOKUP($B1975,الموظفين!$A$2:$J$501,6,FALSE()),""))</f>
        <v/>
      </c>
      <c r="G1975" s="19" t="str">
        <f aca="false">IF($B1975="","",IFERROR(VLOOKUP($B1975,الموظفين!$A$2:$J$501,7,FALSE()),""))</f>
        <v/>
      </c>
      <c r="H1975" s="20"/>
      <c r="I1975" s="20"/>
      <c r="J1975" s="21" t="str">
        <f aca="false">IF(OR(H1975="",I1975=""),"",ROUND(MOD(I1975-H1975,1)*24,2))</f>
        <v/>
      </c>
      <c r="K1975" s="22" t="str">
        <f aca="false">IF(OR(H1975="",F1975=""),"",IF(ROUND(MAX(0,MOD(H1975-F1975+0.5,1)-0.5)*1440,0)&gt;IFERROR(VLOOKUP(E1975,الورديات!$A$2:$E$21,5,FALSE()),0),ROUND(MAX(0,MOD(H1975-F1975+0.5,1)-0.5)*1440,0),0))</f>
        <v/>
      </c>
      <c r="L1975" s="22" t="str">
        <f aca="false">IF(OR(I1975="",G1975=""),"",ROUND(MAX(0,MOD(G1975-I1975+0.5,1)-0.5)*1440,0))</f>
        <v/>
      </c>
      <c r="M1975" s="22" t="str">
        <f aca="false">IF(OR(I1975="",G1975=""),"",IF(ROUND(MAX(0,MOD(I1975-G1975+0.5,1)-0.5)*1440,0)&gt;=الإعدادات!$B$8,ROUND(MAX(0,MOD(I1975-G1975+0.5,1)-0.5)*1440,0),0))</f>
        <v/>
      </c>
      <c r="N1975" s="18" t="str">
        <f aca="false">IF(OR(A1975="",B1975=""),"",IF(COUNTIFS(الإجازات!$A$2:$A$1001,B1975,الإجازات!$D$2:$D$1001,"&lt;="&amp;A1975,الإجازات!$E$2:$E$1001,"&gt;="&amp;A1975,الإجازات!$G$2:$G$1001,"مقبولة")=0,"",LOOKUP(2,1/((الإجازات!$A$2:$A$1001=B1975)*(الإجازات!$D$2:$D$1001&lt;=A1975)*(الإجازات!$E$2:$E$1001&gt;=A1975)*(الإجازات!$G$2:$G$1001="مقبولة")),الإجازات!$C$2:$C$1001)))</f>
        <v/>
      </c>
      <c r="O1975" s="17"/>
      <c r="P1975" s="23" t="str">
        <f aca="false">IF(B1975="","",IF(ISNA(MATCH(B1975,الموظفين!$A$2:$A$501,0)),"⚠ كود غير موجود",IF(O1975&lt;&gt;"",O1975,IF(N1975&lt;&gt;"",N1975,IF(H1975="",IF(AND(A1975&lt;&gt;"",WEEKDAY(A1975)=الإعدادات!$B$11),"راحة أسبوعية","غائب"),IF(I1975="","بدون انصراف",IF(N(K1975)&gt;0,"متأخر","حاضر")))))))</f>
        <v/>
      </c>
      <c r="Q1975" s="24" t="str">
        <f aca="false">IF(B1975="","",IF(OR(P1975="غائب",P1975="غياب",P1975="إجازة بدون راتب"),IFERROR(VLOOKUP(B1975,الموظفين!$A$2:$J$501,8,FALSE()),0),0))</f>
        <v/>
      </c>
      <c r="R1975" s="24" t="str">
        <f aca="false">IF(B1975="","",ROUND((N(K1975)+N(L1975))/60*IFERROR(VLOOKUP(B1975,الموظفين!$A$2:$J$501,8,FALSE()),0)/الإعدادات!$B$6*الإعدادات!$B$9,2))</f>
        <v/>
      </c>
      <c r="S1975" s="24" t="str">
        <f aca="false">IF(OR(B1975="",M1975=""),"",ROUND(M1975/60*IFERROR(VLOOKUP(B1975,الموظفين!$A$2:$J$501,9,FALSE()),0),2))</f>
        <v/>
      </c>
      <c r="T1975" s="17"/>
      <c r="U1975" s="23" t="str">
        <f aca="false">IF(OR(A1975="",B1975=""),"",A1975&amp;"|"&amp;B1975)</f>
        <v/>
      </c>
    </row>
    <row r="1976" customFormat="false" ht="15" hidden="false" customHeight="false" outlineLevel="0" collapsed="false">
      <c r="A1976" s="16"/>
      <c r="B1976" s="17"/>
      <c r="C1976" s="18" t="str">
        <f aca="false">IF($B1976="","",IFERROR(VLOOKUP($B1976,الموظفين!$A$2:$J$501,2,FALSE())&amp;"","⚠ كود غير موجود"))</f>
        <v/>
      </c>
      <c r="D1976" s="18" t="str">
        <f aca="false">IF($B1976="","",IFERROR(VLOOKUP($B1976,الموظفين!$A$2:$J$501,3,FALSE())&amp;"",""))</f>
        <v/>
      </c>
      <c r="E1976" s="18" t="str">
        <f aca="false">IF($B1976="","",IFERROR(VLOOKUP($B1976,الموظفين!$A$2:$J$501,5,FALSE())&amp;"",""))</f>
        <v/>
      </c>
      <c r="F1976" s="19" t="str">
        <f aca="false">IF($B1976="","",IFERROR(VLOOKUP($B1976,الموظفين!$A$2:$J$501,6,FALSE()),""))</f>
        <v/>
      </c>
      <c r="G1976" s="19" t="str">
        <f aca="false">IF($B1976="","",IFERROR(VLOOKUP($B1976,الموظفين!$A$2:$J$501,7,FALSE()),""))</f>
        <v/>
      </c>
      <c r="H1976" s="20"/>
      <c r="I1976" s="20"/>
      <c r="J1976" s="21" t="str">
        <f aca="false">IF(OR(H1976="",I1976=""),"",ROUND(MOD(I1976-H1976,1)*24,2))</f>
        <v/>
      </c>
      <c r="K1976" s="22" t="str">
        <f aca="false">IF(OR(H1976="",F1976=""),"",IF(ROUND(MAX(0,MOD(H1976-F1976+0.5,1)-0.5)*1440,0)&gt;IFERROR(VLOOKUP(E1976,الورديات!$A$2:$E$21,5,FALSE()),0),ROUND(MAX(0,MOD(H1976-F1976+0.5,1)-0.5)*1440,0),0))</f>
        <v/>
      </c>
      <c r="L1976" s="22" t="str">
        <f aca="false">IF(OR(I1976="",G1976=""),"",ROUND(MAX(0,MOD(G1976-I1976+0.5,1)-0.5)*1440,0))</f>
        <v/>
      </c>
      <c r="M1976" s="22" t="str">
        <f aca="false">IF(OR(I1976="",G1976=""),"",IF(ROUND(MAX(0,MOD(I1976-G1976+0.5,1)-0.5)*1440,0)&gt;=الإعدادات!$B$8,ROUND(MAX(0,MOD(I1976-G1976+0.5,1)-0.5)*1440,0),0))</f>
        <v/>
      </c>
      <c r="N1976" s="18" t="str">
        <f aca="false">IF(OR(A1976="",B1976=""),"",IF(COUNTIFS(الإجازات!$A$2:$A$1001,B1976,الإجازات!$D$2:$D$1001,"&lt;="&amp;A1976,الإجازات!$E$2:$E$1001,"&gt;="&amp;A1976,الإجازات!$G$2:$G$1001,"مقبولة")=0,"",LOOKUP(2,1/((الإجازات!$A$2:$A$1001=B1976)*(الإجازات!$D$2:$D$1001&lt;=A1976)*(الإجازات!$E$2:$E$1001&gt;=A1976)*(الإجازات!$G$2:$G$1001="مقبولة")),الإجازات!$C$2:$C$1001)))</f>
        <v/>
      </c>
      <c r="O1976" s="17"/>
      <c r="P1976" s="23" t="str">
        <f aca="false">IF(B1976="","",IF(ISNA(MATCH(B1976,الموظفين!$A$2:$A$501,0)),"⚠ كود غير موجود",IF(O1976&lt;&gt;"",O1976,IF(N1976&lt;&gt;"",N1976,IF(H1976="",IF(AND(A1976&lt;&gt;"",WEEKDAY(A1976)=الإعدادات!$B$11),"راحة أسبوعية","غائب"),IF(I1976="","بدون انصراف",IF(N(K1976)&gt;0,"متأخر","حاضر")))))))</f>
        <v/>
      </c>
      <c r="Q1976" s="24" t="str">
        <f aca="false">IF(B1976="","",IF(OR(P1976="غائب",P1976="غياب",P1976="إجازة بدون راتب"),IFERROR(VLOOKUP(B1976,الموظفين!$A$2:$J$501,8,FALSE()),0),0))</f>
        <v/>
      </c>
      <c r="R1976" s="24" t="str">
        <f aca="false">IF(B1976="","",ROUND((N(K1976)+N(L1976))/60*IFERROR(VLOOKUP(B1976,الموظفين!$A$2:$J$501,8,FALSE()),0)/الإعدادات!$B$6*الإعدادات!$B$9,2))</f>
        <v/>
      </c>
      <c r="S1976" s="24" t="str">
        <f aca="false">IF(OR(B1976="",M1976=""),"",ROUND(M1976/60*IFERROR(VLOOKUP(B1976,الموظفين!$A$2:$J$501,9,FALSE()),0),2))</f>
        <v/>
      </c>
      <c r="T1976" s="17"/>
      <c r="U1976" s="23" t="str">
        <f aca="false">IF(OR(A1976="",B1976=""),"",A1976&amp;"|"&amp;B1976)</f>
        <v/>
      </c>
    </row>
    <row r="1977" customFormat="false" ht="15" hidden="false" customHeight="false" outlineLevel="0" collapsed="false">
      <c r="A1977" s="16"/>
      <c r="B1977" s="17"/>
      <c r="C1977" s="18" t="str">
        <f aca="false">IF($B1977="","",IFERROR(VLOOKUP($B1977,الموظفين!$A$2:$J$501,2,FALSE())&amp;"","⚠ كود غير موجود"))</f>
        <v/>
      </c>
      <c r="D1977" s="18" t="str">
        <f aca="false">IF($B1977="","",IFERROR(VLOOKUP($B1977,الموظفين!$A$2:$J$501,3,FALSE())&amp;"",""))</f>
        <v/>
      </c>
      <c r="E1977" s="18" t="str">
        <f aca="false">IF($B1977="","",IFERROR(VLOOKUP($B1977,الموظفين!$A$2:$J$501,5,FALSE())&amp;"",""))</f>
        <v/>
      </c>
      <c r="F1977" s="19" t="str">
        <f aca="false">IF($B1977="","",IFERROR(VLOOKUP($B1977,الموظفين!$A$2:$J$501,6,FALSE()),""))</f>
        <v/>
      </c>
      <c r="G1977" s="19" t="str">
        <f aca="false">IF($B1977="","",IFERROR(VLOOKUP($B1977,الموظفين!$A$2:$J$501,7,FALSE()),""))</f>
        <v/>
      </c>
      <c r="H1977" s="20"/>
      <c r="I1977" s="20"/>
      <c r="J1977" s="21" t="str">
        <f aca="false">IF(OR(H1977="",I1977=""),"",ROUND(MOD(I1977-H1977,1)*24,2))</f>
        <v/>
      </c>
      <c r="K1977" s="22" t="str">
        <f aca="false">IF(OR(H1977="",F1977=""),"",IF(ROUND(MAX(0,MOD(H1977-F1977+0.5,1)-0.5)*1440,0)&gt;IFERROR(VLOOKUP(E1977,الورديات!$A$2:$E$21,5,FALSE()),0),ROUND(MAX(0,MOD(H1977-F1977+0.5,1)-0.5)*1440,0),0))</f>
        <v/>
      </c>
      <c r="L1977" s="22" t="str">
        <f aca="false">IF(OR(I1977="",G1977=""),"",ROUND(MAX(0,MOD(G1977-I1977+0.5,1)-0.5)*1440,0))</f>
        <v/>
      </c>
      <c r="M1977" s="22" t="str">
        <f aca="false">IF(OR(I1977="",G1977=""),"",IF(ROUND(MAX(0,MOD(I1977-G1977+0.5,1)-0.5)*1440,0)&gt;=الإعدادات!$B$8,ROUND(MAX(0,MOD(I1977-G1977+0.5,1)-0.5)*1440,0),0))</f>
        <v/>
      </c>
      <c r="N1977" s="18" t="str">
        <f aca="false">IF(OR(A1977="",B1977=""),"",IF(COUNTIFS(الإجازات!$A$2:$A$1001,B1977,الإجازات!$D$2:$D$1001,"&lt;="&amp;A1977,الإجازات!$E$2:$E$1001,"&gt;="&amp;A1977,الإجازات!$G$2:$G$1001,"مقبولة")=0,"",LOOKUP(2,1/((الإجازات!$A$2:$A$1001=B1977)*(الإجازات!$D$2:$D$1001&lt;=A1977)*(الإجازات!$E$2:$E$1001&gt;=A1977)*(الإجازات!$G$2:$G$1001="مقبولة")),الإجازات!$C$2:$C$1001)))</f>
        <v/>
      </c>
      <c r="O1977" s="17"/>
      <c r="P1977" s="23" t="str">
        <f aca="false">IF(B1977="","",IF(ISNA(MATCH(B1977,الموظفين!$A$2:$A$501,0)),"⚠ كود غير موجود",IF(O1977&lt;&gt;"",O1977,IF(N1977&lt;&gt;"",N1977,IF(H1977="",IF(AND(A1977&lt;&gt;"",WEEKDAY(A1977)=الإعدادات!$B$11),"راحة أسبوعية","غائب"),IF(I1977="","بدون انصراف",IF(N(K1977)&gt;0,"متأخر","حاضر")))))))</f>
        <v/>
      </c>
      <c r="Q1977" s="24" t="str">
        <f aca="false">IF(B1977="","",IF(OR(P1977="غائب",P1977="غياب",P1977="إجازة بدون راتب"),IFERROR(VLOOKUP(B1977,الموظفين!$A$2:$J$501,8,FALSE()),0),0))</f>
        <v/>
      </c>
      <c r="R1977" s="24" t="str">
        <f aca="false">IF(B1977="","",ROUND((N(K1977)+N(L1977))/60*IFERROR(VLOOKUP(B1977,الموظفين!$A$2:$J$501,8,FALSE()),0)/الإعدادات!$B$6*الإعدادات!$B$9,2))</f>
        <v/>
      </c>
      <c r="S1977" s="24" t="str">
        <f aca="false">IF(OR(B1977="",M1977=""),"",ROUND(M1977/60*IFERROR(VLOOKUP(B1977,الموظفين!$A$2:$J$501,9,FALSE()),0),2))</f>
        <v/>
      </c>
      <c r="T1977" s="17"/>
      <c r="U1977" s="23" t="str">
        <f aca="false">IF(OR(A1977="",B1977=""),"",A1977&amp;"|"&amp;B1977)</f>
        <v/>
      </c>
    </row>
    <row r="1978" customFormat="false" ht="15" hidden="false" customHeight="false" outlineLevel="0" collapsed="false">
      <c r="A1978" s="16"/>
      <c r="B1978" s="17"/>
      <c r="C1978" s="18" t="str">
        <f aca="false">IF($B1978="","",IFERROR(VLOOKUP($B1978,الموظفين!$A$2:$J$501,2,FALSE())&amp;"","⚠ كود غير موجود"))</f>
        <v/>
      </c>
      <c r="D1978" s="18" t="str">
        <f aca="false">IF($B1978="","",IFERROR(VLOOKUP($B1978,الموظفين!$A$2:$J$501,3,FALSE())&amp;"",""))</f>
        <v/>
      </c>
      <c r="E1978" s="18" t="str">
        <f aca="false">IF($B1978="","",IFERROR(VLOOKUP($B1978,الموظفين!$A$2:$J$501,5,FALSE())&amp;"",""))</f>
        <v/>
      </c>
      <c r="F1978" s="19" t="str">
        <f aca="false">IF($B1978="","",IFERROR(VLOOKUP($B1978,الموظفين!$A$2:$J$501,6,FALSE()),""))</f>
        <v/>
      </c>
      <c r="G1978" s="19" t="str">
        <f aca="false">IF($B1978="","",IFERROR(VLOOKUP($B1978,الموظفين!$A$2:$J$501,7,FALSE()),""))</f>
        <v/>
      </c>
      <c r="H1978" s="20"/>
      <c r="I1978" s="20"/>
      <c r="J1978" s="21" t="str">
        <f aca="false">IF(OR(H1978="",I1978=""),"",ROUND(MOD(I1978-H1978,1)*24,2))</f>
        <v/>
      </c>
      <c r="K1978" s="22" t="str">
        <f aca="false">IF(OR(H1978="",F1978=""),"",IF(ROUND(MAX(0,MOD(H1978-F1978+0.5,1)-0.5)*1440,0)&gt;IFERROR(VLOOKUP(E1978,الورديات!$A$2:$E$21,5,FALSE()),0),ROUND(MAX(0,MOD(H1978-F1978+0.5,1)-0.5)*1440,0),0))</f>
        <v/>
      </c>
      <c r="L1978" s="22" t="str">
        <f aca="false">IF(OR(I1978="",G1978=""),"",ROUND(MAX(0,MOD(G1978-I1978+0.5,1)-0.5)*1440,0))</f>
        <v/>
      </c>
      <c r="M1978" s="22" t="str">
        <f aca="false">IF(OR(I1978="",G1978=""),"",IF(ROUND(MAX(0,MOD(I1978-G1978+0.5,1)-0.5)*1440,0)&gt;=الإعدادات!$B$8,ROUND(MAX(0,MOD(I1978-G1978+0.5,1)-0.5)*1440,0),0))</f>
        <v/>
      </c>
      <c r="N1978" s="18" t="str">
        <f aca="false">IF(OR(A1978="",B1978=""),"",IF(COUNTIFS(الإجازات!$A$2:$A$1001,B1978,الإجازات!$D$2:$D$1001,"&lt;="&amp;A1978,الإجازات!$E$2:$E$1001,"&gt;="&amp;A1978,الإجازات!$G$2:$G$1001,"مقبولة")=0,"",LOOKUP(2,1/((الإجازات!$A$2:$A$1001=B1978)*(الإجازات!$D$2:$D$1001&lt;=A1978)*(الإجازات!$E$2:$E$1001&gt;=A1978)*(الإجازات!$G$2:$G$1001="مقبولة")),الإجازات!$C$2:$C$1001)))</f>
        <v/>
      </c>
      <c r="O1978" s="17"/>
      <c r="P1978" s="23" t="str">
        <f aca="false">IF(B1978="","",IF(ISNA(MATCH(B1978,الموظفين!$A$2:$A$501,0)),"⚠ كود غير موجود",IF(O1978&lt;&gt;"",O1978,IF(N1978&lt;&gt;"",N1978,IF(H1978="",IF(AND(A1978&lt;&gt;"",WEEKDAY(A1978)=الإعدادات!$B$11),"راحة أسبوعية","غائب"),IF(I1978="","بدون انصراف",IF(N(K1978)&gt;0,"متأخر","حاضر")))))))</f>
        <v/>
      </c>
      <c r="Q1978" s="24" t="str">
        <f aca="false">IF(B1978="","",IF(OR(P1978="غائب",P1978="غياب",P1978="إجازة بدون راتب"),IFERROR(VLOOKUP(B1978,الموظفين!$A$2:$J$501,8,FALSE()),0),0))</f>
        <v/>
      </c>
      <c r="R1978" s="24" t="str">
        <f aca="false">IF(B1978="","",ROUND((N(K1978)+N(L1978))/60*IFERROR(VLOOKUP(B1978,الموظفين!$A$2:$J$501,8,FALSE()),0)/الإعدادات!$B$6*الإعدادات!$B$9,2))</f>
        <v/>
      </c>
      <c r="S1978" s="24" t="str">
        <f aca="false">IF(OR(B1978="",M1978=""),"",ROUND(M1978/60*IFERROR(VLOOKUP(B1978,الموظفين!$A$2:$J$501,9,FALSE()),0),2))</f>
        <v/>
      </c>
      <c r="T1978" s="17"/>
      <c r="U1978" s="23" t="str">
        <f aca="false">IF(OR(A1978="",B1978=""),"",A1978&amp;"|"&amp;B1978)</f>
        <v/>
      </c>
    </row>
    <row r="1979" customFormat="false" ht="15" hidden="false" customHeight="false" outlineLevel="0" collapsed="false">
      <c r="A1979" s="16"/>
      <c r="B1979" s="17"/>
      <c r="C1979" s="18" t="str">
        <f aca="false">IF($B1979="","",IFERROR(VLOOKUP($B1979,الموظفين!$A$2:$J$501,2,FALSE())&amp;"","⚠ كود غير موجود"))</f>
        <v/>
      </c>
      <c r="D1979" s="18" t="str">
        <f aca="false">IF($B1979="","",IFERROR(VLOOKUP($B1979,الموظفين!$A$2:$J$501,3,FALSE())&amp;"",""))</f>
        <v/>
      </c>
      <c r="E1979" s="18" t="str">
        <f aca="false">IF($B1979="","",IFERROR(VLOOKUP($B1979,الموظفين!$A$2:$J$501,5,FALSE())&amp;"",""))</f>
        <v/>
      </c>
      <c r="F1979" s="19" t="str">
        <f aca="false">IF($B1979="","",IFERROR(VLOOKUP($B1979,الموظفين!$A$2:$J$501,6,FALSE()),""))</f>
        <v/>
      </c>
      <c r="G1979" s="19" t="str">
        <f aca="false">IF($B1979="","",IFERROR(VLOOKUP($B1979,الموظفين!$A$2:$J$501,7,FALSE()),""))</f>
        <v/>
      </c>
      <c r="H1979" s="20"/>
      <c r="I1979" s="20"/>
      <c r="J1979" s="21" t="str">
        <f aca="false">IF(OR(H1979="",I1979=""),"",ROUND(MOD(I1979-H1979,1)*24,2))</f>
        <v/>
      </c>
      <c r="K1979" s="22" t="str">
        <f aca="false">IF(OR(H1979="",F1979=""),"",IF(ROUND(MAX(0,MOD(H1979-F1979+0.5,1)-0.5)*1440,0)&gt;IFERROR(VLOOKUP(E1979,الورديات!$A$2:$E$21,5,FALSE()),0),ROUND(MAX(0,MOD(H1979-F1979+0.5,1)-0.5)*1440,0),0))</f>
        <v/>
      </c>
      <c r="L1979" s="22" t="str">
        <f aca="false">IF(OR(I1979="",G1979=""),"",ROUND(MAX(0,MOD(G1979-I1979+0.5,1)-0.5)*1440,0))</f>
        <v/>
      </c>
      <c r="M1979" s="22" t="str">
        <f aca="false">IF(OR(I1979="",G1979=""),"",IF(ROUND(MAX(0,MOD(I1979-G1979+0.5,1)-0.5)*1440,0)&gt;=الإعدادات!$B$8,ROUND(MAX(0,MOD(I1979-G1979+0.5,1)-0.5)*1440,0),0))</f>
        <v/>
      </c>
      <c r="N1979" s="18" t="str">
        <f aca="false">IF(OR(A1979="",B1979=""),"",IF(COUNTIFS(الإجازات!$A$2:$A$1001,B1979,الإجازات!$D$2:$D$1001,"&lt;="&amp;A1979,الإجازات!$E$2:$E$1001,"&gt;="&amp;A1979,الإجازات!$G$2:$G$1001,"مقبولة")=0,"",LOOKUP(2,1/((الإجازات!$A$2:$A$1001=B1979)*(الإجازات!$D$2:$D$1001&lt;=A1979)*(الإجازات!$E$2:$E$1001&gt;=A1979)*(الإجازات!$G$2:$G$1001="مقبولة")),الإجازات!$C$2:$C$1001)))</f>
        <v/>
      </c>
      <c r="O1979" s="17"/>
      <c r="P1979" s="23" t="str">
        <f aca="false">IF(B1979="","",IF(ISNA(MATCH(B1979,الموظفين!$A$2:$A$501,0)),"⚠ كود غير موجود",IF(O1979&lt;&gt;"",O1979,IF(N1979&lt;&gt;"",N1979,IF(H1979="",IF(AND(A1979&lt;&gt;"",WEEKDAY(A1979)=الإعدادات!$B$11),"راحة أسبوعية","غائب"),IF(I1979="","بدون انصراف",IF(N(K1979)&gt;0,"متأخر","حاضر")))))))</f>
        <v/>
      </c>
      <c r="Q1979" s="24" t="str">
        <f aca="false">IF(B1979="","",IF(OR(P1979="غائب",P1979="غياب",P1979="إجازة بدون راتب"),IFERROR(VLOOKUP(B1979,الموظفين!$A$2:$J$501,8,FALSE()),0),0))</f>
        <v/>
      </c>
      <c r="R1979" s="24" t="str">
        <f aca="false">IF(B1979="","",ROUND((N(K1979)+N(L1979))/60*IFERROR(VLOOKUP(B1979,الموظفين!$A$2:$J$501,8,FALSE()),0)/الإعدادات!$B$6*الإعدادات!$B$9,2))</f>
        <v/>
      </c>
      <c r="S1979" s="24" t="str">
        <f aca="false">IF(OR(B1979="",M1979=""),"",ROUND(M1979/60*IFERROR(VLOOKUP(B1979,الموظفين!$A$2:$J$501,9,FALSE()),0),2))</f>
        <v/>
      </c>
      <c r="T1979" s="17"/>
      <c r="U1979" s="23" t="str">
        <f aca="false">IF(OR(A1979="",B1979=""),"",A1979&amp;"|"&amp;B1979)</f>
        <v/>
      </c>
    </row>
    <row r="1980" customFormat="false" ht="15" hidden="false" customHeight="false" outlineLevel="0" collapsed="false">
      <c r="A1980" s="16"/>
      <c r="B1980" s="17"/>
      <c r="C1980" s="18" t="str">
        <f aca="false">IF($B1980="","",IFERROR(VLOOKUP($B1980,الموظفين!$A$2:$J$501,2,FALSE())&amp;"","⚠ كود غير موجود"))</f>
        <v/>
      </c>
      <c r="D1980" s="18" t="str">
        <f aca="false">IF($B1980="","",IFERROR(VLOOKUP($B1980,الموظفين!$A$2:$J$501,3,FALSE())&amp;"",""))</f>
        <v/>
      </c>
      <c r="E1980" s="18" t="str">
        <f aca="false">IF($B1980="","",IFERROR(VLOOKUP($B1980,الموظفين!$A$2:$J$501,5,FALSE())&amp;"",""))</f>
        <v/>
      </c>
      <c r="F1980" s="19" t="str">
        <f aca="false">IF($B1980="","",IFERROR(VLOOKUP($B1980,الموظفين!$A$2:$J$501,6,FALSE()),""))</f>
        <v/>
      </c>
      <c r="G1980" s="19" t="str">
        <f aca="false">IF($B1980="","",IFERROR(VLOOKUP($B1980,الموظفين!$A$2:$J$501,7,FALSE()),""))</f>
        <v/>
      </c>
      <c r="H1980" s="20"/>
      <c r="I1980" s="20"/>
      <c r="J1980" s="21" t="str">
        <f aca="false">IF(OR(H1980="",I1980=""),"",ROUND(MOD(I1980-H1980,1)*24,2))</f>
        <v/>
      </c>
      <c r="K1980" s="22" t="str">
        <f aca="false">IF(OR(H1980="",F1980=""),"",IF(ROUND(MAX(0,MOD(H1980-F1980+0.5,1)-0.5)*1440,0)&gt;IFERROR(VLOOKUP(E1980,الورديات!$A$2:$E$21,5,FALSE()),0),ROUND(MAX(0,MOD(H1980-F1980+0.5,1)-0.5)*1440,0),0))</f>
        <v/>
      </c>
      <c r="L1980" s="22" t="str">
        <f aca="false">IF(OR(I1980="",G1980=""),"",ROUND(MAX(0,MOD(G1980-I1980+0.5,1)-0.5)*1440,0))</f>
        <v/>
      </c>
      <c r="M1980" s="22" t="str">
        <f aca="false">IF(OR(I1980="",G1980=""),"",IF(ROUND(MAX(0,MOD(I1980-G1980+0.5,1)-0.5)*1440,0)&gt;=الإعدادات!$B$8,ROUND(MAX(0,MOD(I1980-G1980+0.5,1)-0.5)*1440,0),0))</f>
        <v/>
      </c>
      <c r="N1980" s="18" t="str">
        <f aca="false">IF(OR(A1980="",B1980=""),"",IF(COUNTIFS(الإجازات!$A$2:$A$1001,B1980,الإجازات!$D$2:$D$1001,"&lt;="&amp;A1980,الإجازات!$E$2:$E$1001,"&gt;="&amp;A1980,الإجازات!$G$2:$G$1001,"مقبولة")=0,"",LOOKUP(2,1/((الإجازات!$A$2:$A$1001=B1980)*(الإجازات!$D$2:$D$1001&lt;=A1980)*(الإجازات!$E$2:$E$1001&gt;=A1980)*(الإجازات!$G$2:$G$1001="مقبولة")),الإجازات!$C$2:$C$1001)))</f>
        <v/>
      </c>
      <c r="O1980" s="17"/>
      <c r="P1980" s="23" t="str">
        <f aca="false">IF(B1980="","",IF(ISNA(MATCH(B1980,الموظفين!$A$2:$A$501,0)),"⚠ كود غير موجود",IF(O1980&lt;&gt;"",O1980,IF(N1980&lt;&gt;"",N1980,IF(H1980="",IF(AND(A1980&lt;&gt;"",WEEKDAY(A1980)=الإعدادات!$B$11),"راحة أسبوعية","غائب"),IF(I1980="","بدون انصراف",IF(N(K1980)&gt;0,"متأخر","حاضر")))))))</f>
        <v/>
      </c>
      <c r="Q1980" s="24" t="str">
        <f aca="false">IF(B1980="","",IF(OR(P1980="غائب",P1980="غياب",P1980="إجازة بدون راتب"),IFERROR(VLOOKUP(B1980,الموظفين!$A$2:$J$501,8,FALSE()),0),0))</f>
        <v/>
      </c>
      <c r="R1980" s="24" t="str">
        <f aca="false">IF(B1980="","",ROUND((N(K1980)+N(L1980))/60*IFERROR(VLOOKUP(B1980,الموظفين!$A$2:$J$501,8,FALSE()),0)/الإعدادات!$B$6*الإعدادات!$B$9,2))</f>
        <v/>
      </c>
      <c r="S1980" s="24" t="str">
        <f aca="false">IF(OR(B1980="",M1980=""),"",ROUND(M1980/60*IFERROR(VLOOKUP(B1980,الموظفين!$A$2:$J$501,9,FALSE()),0),2))</f>
        <v/>
      </c>
      <c r="T1980" s="17"/>
      <c r="U1980" s="23" t="str">
        <f aca="false">IF(OR(A1980="",B1980=""),"",A1980&amp;"|"&amp;B1980)</f>
        <v/>
      </c>
    </row>
    <row r="1981" customFormat="false" ht="15" hidden="false" customHeight="false" outlineLevel="0" collapsed="false">
      <c r="A1981" s="16"/>
      <c r="B1981" s="17"/>
      <c r="C1981" s="18" t="str">
        <f aca="false">IF($B1981="","",IFERROR(VLOOKUP($B1981,الموظفين!$A$2:$J$501,2,FALSE())&amp;"","⚠ كود غير موجود"))</f>
        <v/>
      </c>
      <c r="D1981" s="18" t="str">
        <f aca="false">IF($B1981="","",IFERROR(VLOOKUP($B1981,الموظفين!$A$2:$J$501,3,FALSE())&amp;"",""))</f>
        <v/>
      </c>
      <c r="E1981" s="18" t="str">
        <f aca="false">IF($B1981="","",IFERROR(VLOOKUP($B1981,الموظفين!$A$2:$J$501,5,FALSE())&amp;"",""))</f>
        <v/>
      </c>
      <c r="F1981" s="19" t="str">
        <f aca="false">IF($B1981="","",IFERROR(VLOOKUP($B1981,الموظفين!$A$2:$J$501,6,FALSE()),""))</f>
        <v/>
      </c>
      <c r="G1981" s="19" t="str">
        <f aca="false">IF($B1981="","",IFERROR(VLOOKUP($B1981,الموظفين!$A$2:$J$501,7,FALSE()),""))</f>
        <v/>
      </c>
      <c r="H1981" s="20"/>
      <c r="I1981" s="20"/>
      <c r="J1981" s="21" t="str">
        <f aca="false">IF(OR(H1981="",I1981=""),"",ROUND(MOD(I1981-H1981,1)*24,2))</f>
        <v/>
      </c>
      <c r="K1981" s="22" t="str">
        <f aca="false">IF(OR(H1981="",F1981=""),"",IF(ROUND(MAX(0,MOD(H1981-F1981+0.5,1)-0.5)*1440,0)&gt;IFERROR(VLOOKUP(E1981,الورديات!$A$2:$E$21,5,FALSE()),0),ROUND(MAX(0,MOD(H1981-F1981+0.5,1)-0.5)*1440,0),0))</f>
        <v/>
      </c>
      <c r="L1981" s="22" t="str">
        <f aca="false">IF(OR(I1981="",G1981=""),"",ROUND(MAX(0,MOD(G1981-I1981+0.5,1)-0.5)*1440,0))</f>
        <v/>
      </c>
      <c r="M1981" s="22" t="str">
        <f aca="false">IF(OR(I1981="",G1981=""),"",IF(ROUND(MAX(0,MOD(I1981-G1981+0.5,1)-0.5)*1440,0)&gt;=الإعدادات!$B$8,ROUND(MAX(0,MOD(I1981-G1981+0.5,1)-0.5)*1440,0),0))</f>
        <v/>
      </c>
      <c r="N1981" s="18" t="str">
        <f aca="false">IF(OR(A1981="",B1981=""),"",IF(COUNTIFS(الإجازات!$A$2:$A$1001,B1981,الإجازات!$D$2:$D$1001,"&lt;="&amp;A1981,الإجازات!$E$2:$E$1001,"&gt;="&amp;A1981,الإجازات!$G$2:$G$1001,"مقبولة")=0,"",LOOKUP(2,1/((الإجازات!$A$2:$A$1001=B1981)*(الإجازات!$D$2:$D$1001&lt;=A1981)*(الإجازات!$E$2:$E$1001&gt;=A1981)*(الإجازات!$G$2:$G$1001="مقبولة")),الإجازات!$C$2:$C$1001)))</f>
        <v/>
      </c>
      <c r="O1981" s="17"/>
      <c r="P1981" s="23" t="str">
        <f aca="false">IF(B1981="","",IF(ISNA(MATCH(B1981,الموظفين!$A$2:$A$501,0)),"⚠ كود غير موجود",IF(O1981&lt;&gt;"",O1981,IF(N1981&lt;&gt;"",N1981,IF(H1981="",IF(AND(A1981&lt;&gt;"",WEEKDAY(A1981)=الإعدادات!$B$11),"راحة أسبوعية","غائب"),IF(I1981="","بدون انصراف",IF(N(K1981)&gt;0,"متأخر","حاضر")))))))</f>
        <v/>
      </c>
      <c r="Q1981" s="24" t="str">
        <f aca="false">IF(B1981="","",IF(OR(P1981="غائب",P1981="غياب",P1981="إجازة بدون راتب"),IFERROR(VLOOKUP(B1981,الموظفين!$A$2:$J$501,8,FALSE()),0),0))</f>
        <v/>
      </c>
      <c r="R1981" s="24" t="str">
        <f aca="false">IF(B1981="","",ROUND((N(K1981)+N(L1981))/60*IFERROR(VLOOKUP(B1981,الموظفين!$A$2:$J$501,8,FALSE()),0)/الإعدادات!$B$6*الإعدادات!$B$9,2))</f>
        <v/>
      </c>
      <c r="S1981" s="24" t="str">
        <f aca="false">IF(OR(B1981="",M1981=""),"",ROUND(M1981/60*IFERROR(VLOOKUP(B1981,الموظفين!$A$2:$J$501,9,FALSE()),0),2))</f>
        <v/>
      </c>
      <c r="T1981" s="17"/>
      <c r="U1981" s="23" t="str">
        <f aca="false">IF(OR(A1981="",B1981=""),"",A1981&amp;"|"&amp;B1981)</f>
        <v/>
      </c>
    </row>
    <row r="1982" customFormat="false" ht="15" hidden="false" customHeight="false" outlineLevel="0" collapsed="false">
      <c r="A1982" s="16"/>
      <c r="B1982" s="17"/>
      <c r="C1982" s="18" t="str">
        <f aca="false">IF($B1982="","",IFERROR(VLOOKUP($B1982,الموظفين!$A$2:$J$501,2,FALSE())&amp;"","⚠ كود غير موجود"))</f>
        <v/>
      </c>
      <c r="D1982" s="18" t="str">
        <f aca="false">IF($B1982="","",IFERROR(VLOOKUP($B1982,الموظفين!$A$2:$J$501,3,FALSE())&amp;"",""))</f>
        <v/>
      </c>
      <c r="E1982" s="18" t="str">
        <f aca="false">IF($B1982="","",IFERROR(VLOOKUP($B1982,الموظفين!$A$2:$J$501,5,FALSE())&amp;"",""))</f>
        <v/>
      </c>
      <c r="F1982" s="19" t="str">
        <f aca="false">IF($B1982="","",IFERROR(VLOOKUP($B1982,الموظفين!$A$2:$J$501,6,FALSE()),""))</f>
        <v/>
      </c>
      <c r="G1982" s="19" t="str">
        <f aca="false">IF($B1982="","",IFERROR(VLOOKUP($B1982,الموظفين!$A$2:$J$501,7,FALSE()),""))</f>
        <v/>
      </c>
      <c r="H1982" s="20"/>
      <c r="I1982" s="20"/>
      <c r="J1982" s="21" t="str">
        <f aca="false">IF(OR(H1982="",I1982=""),"",ROUND(MOD(I1982-H1982,1)*24,2))</f>
        <v/>
      </c>
      <c r="K1982" s="22" t="str">
        <f aca="false">IF(OR(H1982="",F1982=""),"",IF(ROUND(MAX(0,MOD(H1982-F1982+0.5,1)-0.5)*1440,0)&gt;IFERROR(VLOOKUP(E1982,الورديات!$A$2:$E$21,5,FALSE()),0),ROUND(MAX(0,MOD(H1982-F1982+0.5,1)-0.5)*1440,0),0))</f>
        <v/>
      </c>
      <c r="L1982" s="22" t="str">
        <f aca="false">IF(OR(I1982="",G1982=""),"",ROUND(MAX(0,MOD(G1982-I1982+0.5,1)-0.5)*1440,0))</f>
        <v/>
      </c>
      <c r="M1982" s="22" t="str">
        <f aca="false">IF(OR(I1982="",G1982=""),"",IF(ROUND(MAX(0,MOD(I1982-G1982+0.5,1)-0.5)*1440,0)&gt;=الإعدادات!$B$8,ROUND(MAX(0,MOD(I1982-G1982+0.5,1)-0.5)*1440,0),0))</f>
        <v/>
      </c>
      <c r="N1982" s="18" t="str">
        <f aca="false">IF(OR(A1982="",B1982=""),"",IF(COUNTIFS(الإجازات!$A$2:$A$1001,B1982,الإجازات!$D$2:$D$1001,"&lt;="&amp;A1982,الإجازات!$E$2:$E$1001,"&gt;="&amp;A1982,الإجازات!$G$2:$G$1001,"مقبولة")=0,"",LOOKUP(2,1/((الإجازات!$A$2:$A$1001=B1982)*(الإجازات!$D$2:$D$1001&lt;=A1982)*(الإجازات!$E$2:$E$1001&gt;=A1982)*(الإجازات!$G$2:$G$1001="مقبولة")),الإجازات!$C$2:$C$1001)))</f>
        <v/>
      </c>
      <c r="O1982" s="17"/>
      <c r="P1982" s="23" t="str">
        <f aca="false">IF(B1982="","",IF(ISNA(MATCH(B1982,الموظفين!$A$2:$A$501,0)),"⚠ كود غير موجود",IF(O1982&lt;&gt;"",O1982,IF(N1982&lt;&gt;"",N1982,IF(H1982="",IF(AND(A1982&lt;&gt;"",WEEKDAY(A1982)=الإعدادات!$B$11),"راحة أسبوعية","غائب"),IF(I1982="","بدون انصراف",IF(N(K1982)&gt;0,"متأخر","حاضر")))))))</f>
        <v/>
      </c>
      <c r="Q1982" s="24" t="str">
        <f aca="false">IF(B1982="","",IF(OR(P1982="غائب",P1982="غياب",P1982="إجازة بدون راتب"),IFERROR(VLOOKUP(B1982,الموظفين!$A$2:$J$501,8,FALSE()),0),0))</f>
        <v/>
      </c>
      <c r="R1982" s="24" t="str">
        <f aca="false">IF(B1982="","",ROUND((N(K1982)+N(L1982))/60*IFERROR(VLOOKUP(B1982,الموظفين!$A$2:$J$501,8,FALSE()),0)/الإعدادات!$B$6*الإعدادات!$B$9,2))</f>
        <v/>
      </c>
      <c r="S1982" s="24" t="str">
        <f aca="false">IF(OR(B1982="",M1982=""),"",ROUND(M1982/60*IFERROR(VLOOKUP(B1982,الموظفين!$A$2:$J$501,9,FALSE()),0),2))</f>
        <v/>
      </c>
      <c r="T1982" s="17"/>
      <c r="U1982" s="23" t="str">
        <f aca="false">IF(OR(A1982="",B1982=""),"",A1982&amp;"|"&amp;B1982)</f>
        <v/>
      </c>
    </row>
    <row r="1983" customFormat="false" ht="15" hidden="false" customHeight="false" outlineLevel="0" collapsed="false">
      <c r="A1983" s="16"/>
      <c r="B1983" s="17"/>
      <c r="C1983" s="18" t="str">
        <f aca="false">IF($B1983="","",IFERROR(VLOOKUP($B1983,الموظفين!$A$2:$J$501,2,FALSE())&amp;"","⚠ كود غير موجود"))</f>
        <v/>
      </c>
      <c r="D1983" s="18" t="str">
        <f aca="false">IF($B1983="","",IFERROR(VLOOKUP($B1983,الموظفين!$A$2:$J$501,3,FALSE())&amp;"",""))</f>
        <v/>
      </c>
      <c r="E1983" s="18" t="str">
        <f aca="false">IF($B1983="","",IFERROR(VLOOKUP($B1983,الموظفين!$A$2:$J$501,5,FALSE())&amp;"",""))</f>
        <v/>
      </c>
      <c r="F1983" s="19" t="str">
        <f aca="false">IF($B1983="","",IFERROR(VLOOKUP($B1983,الموظفين!$A$2:$J$501,6,FALSE()),""))</f>
        <v/>
      </c>
      <c r="G1983" s="19" t="str">
        <f aca="false">IF($B1983="","",IFERROR(VLOOKUP($B1983,الموظفين!$A$2:$J$501,7,FALSE()),""))</f>
        <v/>
      </c>
      <c r="H1983" s="20"/>
      <c r="I1983" s="20"/>
      <c r="J1983" s="21" t="str">
        <f aca="false">IF(OR(H1983="",I1983=""),"",ROUND(MOD(I1983-H1983,1)*24,2))</f>
        <v/>
      </c>
      <c r="K1983" s="22" t="str">
        <f aca="false">IF(OR(H1983="",F1983=""),"",IF(ROUND(MAX(0,MOD(H1983-F1983+0.5,1)-0.5)*1440,0)&gt;IFERROR(VLOOKUP(E1983,الورديات!$A$2:$E$21,5,FALSE()),0),ROUND(MAX(0,MOD(H1983-F1983+0.5,1)-0.5)*1440,0),0))</f>
        <v/>
      </c>
      <c r="L1983" s="22" t="str">
        <f aca="false">IF(OR(I1983="",G1983=""),"",ROUND(MAX(0,MOD(G1983-I1983+0.5,1)-0.5)*1440,0))</f>
        <v/>
      </c>
      <c r="M1983" s="22" t="str">
        <f aca="false">IF(OR(I1983="",G1983=""),"",IF(ROUND(MAX(0,MOD(I1983-G1983+0.5,1)-0.5)*1440,0)&gt;=الإعدادات!$B$8,ROUND(MAX(0,MOD(I1983-G1983+0.5,1)-0.5)*1440,0),0))</f>
        <v/>
      </c>
      <c r="N1983" s="18" t="str">
        <f aca="false">IF(OR(A1983="",B1983=""),"",IF(COUNTIFS(الإجازات!$A$2:$A$1001,B1983,الإجازات!$D$2:$D$1001,"&lt;="&amp;A1983,الإجازات!$E$2:$E$1001,"&gt;="&amp;A1983,الإجازات!$G$2:$G$1001,"مقبولة")=0,"",LOOKUP(2,1/((الإجازات!$A$2:$A$1001=B1983)*(الإجازات!$D$2:$D$1001&lt;=A1983)*(الإجازات!$E$2:$E$1001&gt;=A1983)*(الإجازات!$G$2:$G$1001="مقبولة")),الإجازات!$C$2:$C$1001)))</f>
        <v/>
      </c>
      <c r="O1983" s="17"/>
      <c r="P1983" s="23" t="str">
        <f aca="false">IF(B1983="","",IF(ISNA(MATCH(B1983,الموظفين!$A$2:$A$501,0)),"⚠ كود غير موجود",IF(O1983&lt;&gt;"",O1983,IF(N1983&lt;&gt;"",N1983,IF(H1983="",IF(AND(A1983&lt;&gt;"",WEEKDAY(A1983)=الإعدادات!$B$11),"راحة أسبوعية","غائب"),IF(I1983="","بدون انصراف",IF(N(K1983)&gt;0,"متأخر","حاضر")))))))</f>
        <v/>
      </c>
      <c r="Q1983" s="24" t="str">
        <f aca="false">IF(B1983="","",IF(OR(P1983="غائب",P1983="غياب",P1983="إجازة بدون راتب"),IFERROR(VLOOKUP(B1983,الموظفين!$A$2:$J$501,8,FALSE()),0),0))</f>
        <v/>
      </c>
      <c r="R1983" s="24" t="str">
        <f aca="false">IF(B1983="","",ROUND((N(K1983)+N(L1983))/60*IFERROR(VLOOKUP(B1983,الموظفين!$A$2:$J$501,8,FALSE()),0)/الإعدادات!$B$6*الإعدادات!$B$9,2))</f>
        <v/>
      </c>
      <c r="S1983" s="24" t="str">
        <f aca="false">IF(OR(B1983="",M1983=""),"",ROUND(M1983/60*IFERROR(VLOOKUP(B1983,الموظفين!$A$2:$J$501,9,FALSE()),0),2))</f>
        <v/>
      </c>
      <c r="T1983" s="17"/>
      <c r="U1983" s="23" t="str">
        <f aca="false">IF(OR(A1983="",B1983=""),"",A1983&amp;"|"&amp;B1983)</f>
        <v/>
      </c>
    </row>
    <row r="1984" customFormat="false" ht="15" hidden="false" customHeight="false" outlineLevel="0" collapsed="false">
      <c r="A1984" s="16"/>
      <c r="B1984" s="17"/>
      <c r="C1984" s="18" t="str">
        <f aca="false">IF($B1984="","",IFERROR(VLOOKUP($B1984,الموظفين!$A$2:$J$501,2,FALSE())&amp;"","⚠ كود غير موجود"))</f>
        <v/>
      </c>
      <c r="D1984" s="18" t="str">
        <f aca="false">IF($B1984="","",IFERROR(VLOOKUP($B1984,الموظفين!$A$2:$J$501,3,FALSE())&amp;"",""))</f>
        <v/>
      </c>
      <c r="E1984" s="18" t="str">
        <f aca="false">IF($B1984="","",IFERROR(VLOOKUP($B1984,الموظفين!$A$2:$J$501,5,FALSE())&amp;"",""))</f>
        <v/>
      </c>
      <c r="F1984" s="19" t="str">
        <f aca="false">IF($B1984="","",IFERROR(VLOOKUP($B1984,الموظفين!$A$2:$J$501,6,FALSE()),""))</f>
        <v/>
      </c>
      <c r="G1984" s="19" t="str">
        <f aca="false">IF($B1984="","",IFERROR(VLOOKUP($B1984,الموظفين!$A$2:$J$501,7,FALSE()),""))</f>
        <v/>
      </c>
      <c r="H1984" s="20"/>
      <c r="I1984" s="20"/>
      <c r="J1984" s="21" t="str">
        <f aca="false">IF(OR(H1984="",I1984=""),"",ROUND(MOD(I1984-H1984,1)*24,2))</f>
        <v/>
      </c>
      <c r="K1984" s="22" t="str">
        <f aca="false">IF(OR(H1984="",F1984=""),"",IF(ROUND(MAX(0,MOD(H1984-F1984+0.5,1)-0.5)*1440,0)&gt;IFERROR(VLOOKUP(E1984,الورديات!$A$2:$E$21,5,FALSE()),0),ROUND(MAX(0,MOD(H1984-F1984+0.5,1)-0.5)*1440,0),0))</f>
        <v/>
      </c>
      <c r="L1984" s="22" t="str">
        <f aca="false">IF(OR(I1984="",G1984=""),"",ROUND(MAX(0,MOD(G1984-I1984+0.5,1)-0.5)*1440,0))</f>
        <v/>
      </c>
      <c r="M1984" s="22" t="str">
        <f aca="false">IF(OR(I1984="",G1984=""),"",IF(ROUND(MAX(0,MOD(I1984-G1984+0.5,1)-0.5)*1440,0)&gt;=الإعدادات!$B$8,ROUND(MAX(0,MOD(I1984-G1984+0.5,1)-0.5)*1440,0),0))</f>
        <v/>
      </c>
      <c r="N1984" s="18" t="str">
        <f aca="false">IF(OR(A1984="",B1984=""),"",IF(COUNTIFS(الإجازات!$A$2:$A$1001,B1984,الإجازات!$D$2:$D$1001,"&lt;="&amp;A1984,الإجازات!$E$2:$E$1001,"&gt;="&amp;A1984,الإجازات!$G$2:$G$1001,"مقبولة")=0,"",LOOKUP(2,1/((الإجازات!$A$2:$A$1001=B1984)*(الإجازات!$D$2:$D$1001&lt;=A1984)*(الإجازات!$E$2:$E$1001&gt;=A1984)*(الإجازات!$G$2:$G$1001="مقبولة")),الإجازات!$C$2:$C$1001)))</f>
        <v/>
      </c>
      <c r="O1984" s="17"/>
      <c r="P1984" s="23" t="str">
        <f aca="false">IF(B1984="","",IF(ISNA(MATCH(B1984,الموظفين!$A$2:$A$501,0)),"⚠ كود غير موجود",IF(O1984&lt;&gt;"",O1984,IF(N1984&lt;&gt;"",N1984,IF(H1984="",IF(AND(A1984&lt;&gt;"",WEEKDAY(A1984)=الإعدادات!$B$11),"راحة أسبوعية","غائب"),IF(I1984="","بدون انصراف",IF(N(K1984)&gt;0,"متأخر","حاضر")))))))</f>
        <v/>
      </c>
      <c r="Q1984" s="24" t="str">
        <f aca="false">IF(B1984="","",IF(OR(P1984="غائب",P1984="غياب",P1984="إجازة بدون راتب"),IFERROR(VLOOKUP(B1984,الموظفين!$A$2:$J$501,8,FALSE()),0),0))</f>
        <v/>
      </c>
      <c r="R1984" s="24" t="str">
        <f aca="false">IF(B1984="","",ROUND((N(K1984)+N(L1984))/60*IFERROR(VLOOKUP(B1984,الموظفين!$A$2:$J$501,8,FALSE()),0)/الإعدادات!$B$6*الإعدادات!$B$9,2))</f>
        <v/>
      </c>
      <c r="S1984" s="24" t="str">
        <f aca="false">IF(OR(B1984="",M1984=""),"",ROUND(M1984/60*IFERROR(VLOOKUP(B1984,الموظفين!$A$2:$J$501,9,FALSE()),0),2))</f>
        <v/>
      </c>
      <c r="T1984" s="17"/>
      <c r="U1984" s="23" t="str">
        <f aca="false">IF(OR(A1984="",B1984=""),"",A1984&amp;"|"&amp;B1984)</f>
        <v/>
      </c>
    </row>
    <row r="1985" customFormat="false" ht="15" hidden="false" customHeight="false" outlineLevel="0" collapsed="false">
      <c r="A1985" s="16"/>
      <c r="B1985" s="17"/>
      <c r="C1985" s="18" t="str">
        <f aca="false">IF($B1985="","",IFERROR(VLOOKUP($B1985,الموظفين!$A$2:$J$501,2,FALSE())&amp;"","⚠ كود غير موجود"))</f>
        <v/>
      </c>
      <c r="D1985" s="18" t="str">
        <f aca="false">IF($B1985="","",IFERROR(VLOOKUP($B1985,الموظفين!$A$2:$J$501,3,FALSE())&amp;"",""))</f>
        <v/>
      </c>
      <c r="E1985" s="18" t="str">
        <f aca="false">IF($B1985="","",IFERROR(VLOOKUP($B1985,الموظفين!$A$2:$J$501,5,FALSE())&amp;"",""))</f>
        <v/>
      </c>
      <c r="F1985" s="19" t="str">
        <f aca="false">IF($B1985="","",IFERROR(VLOOKUP($B1985,الموظفين!$A$2:$J$501,6,FALSE()),""))</f>
        <v/>
      </c>
      <c r="G1985" s="19" t="str">
        <f aca="false">IF($B1985="","",IFERROR(VLOOKUP($B1985,الموظفين!$A$2:$J$501,7,FALSE()),""))</f>
        <v/>
      </c>
      <c r="H1985" s="20"/>
      <c r="I1985" s="20"/>
      <c r="J1985" s="21" t="str">
        <f aca="false">IF(OR(H1985="",I1985=""),"",ROUND(MOD(I1985-H1985,1)*24,2))</f>
        <v/>
      </c>
      <c r="K1985" s="22" t="str">
        <f aca="false">IF(OR(H1985="",F1985=""),"",IF(ROUND(MAX(0,MOD(H1985-F1985+0.5,1)-0.5)*1440,0)&gt;IFERROR(VLOOKUP(E1985,الورديات!$A$2:$E$21,5,FALSE()),0),ROUND(MAX(0,MOD(H1985-F1985+0.5,1)-0.5)*1440,0),0))</f>
        <v/>
      </c>
      <c r="L1985" s="22" t="str">
        <f aca="false">IF(OR(I1985="",G1985=""),"",ROUND(MAX(0,MOD(G1985-I1985+0.5,1)-0.5)*1440,0))</f>
        <v/>
      </c>
      <c r="M1985" s="22" t="str">
        <f aca="false">IF(OR(I1985="",G1985=""),"",IF(ROUND(MAX(0,MOD(I1985-G1985+0.5,1)-0.5)*1440,0)&gt;=الإعدادات!$B$8,ROUND(MAX(0,MOD(I1985-G1985+0.5,1)-0.5)*1440,0),0))</f>
        <v/>
      </c>
      <c r="N1985" s="18" t="str">
        <f aca="false">IF(OR(A1985="",B1985=""),"",IF(COUNTIFS(الإجازات!$A$2:$A$1001,B1985,الإجازات!$D$2:$D$1001,"&lt;="&amp;A1985,الإجازات!$E$2:$E$1001,"&gt;="&amp;A1985,الإجازات!$G$2:$G$1001,"مقبولة")=0,"",LOOKUP(2,1/((الإجازات!$A$2:$A$1001=B1985)*(الإجازات!$D$2:$D$1001&lt;=A1985)*(الإجازات!$E$2:$E$1001&gt;=A1985)*(الإجازات!$G$2:$G$1001="مقبولة")),الإجازات!$C$2:$C$1001)))</f>
        <v/>
      </c>
      <c r="O1985" s="17"/>
      <c r="P1985" s="23" t="str">
        <f aca="false">IF(B1985="","",IF(ISNA(MATCH(B1985,الموظفين!$A$2:$A$501,0)),"⚠ كود غير موجود",IF(O1985&lt;&gt;"",O1985,IF(N1985&lt;&gt;"",N1985,IF(H1985="",IF(AND(A1985&lt;&gt;"",WEEKDAY(A1985)=الإعدادات!$B$11),"راحة أسبوعية","غائب"),IF(I1985="","بدون انصراف",IF(N(K1985)&gt;0,"متأخر","حاضر")))))))</f>
        <v/>
      </c>
      <c r="Q1985" s="24" t="str">
        <f aca="false">IF(B1985="","",IF(OR(P1985="غائب",P1985="غياب",P1985="إجازة بدون راتب"),IFERROR(VLOOKUP(B1985,الموظفين!$A$2:$J$501,8,FALSE()),0),0))</f>
        <v/>
      </c>
      <c r="R1985" s="24" t="str">
        <f aca="false">IF(B1985="","",ROUND((N(K1985)+N(L1985))/60*IFERROR(VLOOKUP(B1985,الموظفين!$A$2:$J$501,8,FALSE()),0)/الإعدادات!$B$6*الإعدادات!$B$9,2))</f>
        <v/>
      </c>
      <c r="S1985" s="24" t="str">
        <f aca="false">IF(OR(B1985="",M1985=""),"",ROUND(M1985/60*IFERROR(VLOOKUP(B1985,الموظفين!$A$2:$J$501,9,FALSE()),0),2))</f>
        <v/>
      </c>
      <c r="T1985" s="17"/>
      <c r="U1985" s="23" t="str">
        <f aca="false">IF(OR(A1985="",B1985=""),"",A1985&amp;"|"&amp;B1985)</f>
        <v/>
      </c>
    </row>
    <row r="1986" customFormat="false" ht="15" hidden="false" customHeight="false" outlineLevel="0" collapsed="false">
      <c r="A1986" s="16"/>
      <c r="B1986" s="17"/>
      <c r="C1986" s="18" t="str">
        <f aca="false">IF($B1986="","",IFERROR(VLOOKUP($B1986,الموظفين!$A$2:$J$501,2,FALSE())&amp;"","⚠ كود غير موجود"))</f>
        <v/>
      </c>
      <c r="D1986" s="18" t="str">
        <f aca="false">IF($B1986="","",IFERROR(VLOOKUP($B1986,الموظفين!$A$2:$J$501,3,FALSE())&amp;"",""))</f>
        <v/>
      </c>
      <c r="E1986" s="18" t="str">
        <f aca="false">IF($B1986="","",IFERROR(VLOOKUP($B1986,الموظفين!$A$2:$J$501,5,FALSE())&amp;"",""))</f>
        <v/>
      </c>
      <c r="F1986" s="19" t="str">
        <f aca="false">IF($B1986="","",IFERROR(VLOOKUP($B1986,الموظفين!$A$2:$J$501,6,FALSE()),""))</f>
        <v/>
      </c>
      <c r="G1986" s="19" t="str">
        <f aca="false">IF($B1986="","",IFERROR(VLOOKUP($B1986,الموظفين!$A$2:$J$501,7,FALSE()),""))</f>
        <v/>
      </c>
      <c r="H1986" s="20"/>
      <c r="I1986" s="20"/>
      <c r="J1986" s="21" t="str">
        <f aca="false">IF(OR(H1986="",I1986=""),"",ROUND(MOD(I1986-H1986,1)*24,2))</f>
        <v/>
      </c>
      <c r="K1986" s="22" t="str">
        <f aca="false">IF(OR(H1986="",F1986=""),"",IF(ROUND(MAX(0,MOD(H1986-F1986+0.5,1)-0.5)*1440,0)&gt;IFERROR(VLOOKUP(E1986,الورديات!$A$2:$E$21,5,FALSE()),0),ROUND(MAX(0,MOD(H1986-F1986+0.5,1)-0.5)*1440,0),0))</f>
        <v/>
      </c>
      <c r="L1986" s="22" t="str">
        <f aca="false">IF(OR(I1986="",G1986=""),"",ROUND(MAX(0,MOD(G1986-I1986+0.5,1)-0.5)*1440,0))</f>
        <v/>
      </c>
      <c r="M1986" s="22" t="str">
        <f aca="false">IF(OR(I1986="",G1986=""),"",IF(ROUND(MAX(0,MOD(I1986-G1986+0.5,1)-0.5)*1440,0)&gt;=الإعدادات!$B$8,ROUND(MAX(0,MOD(I1986-G1986+0.5,1)-0.5)*1440,0),0))</f>
        <v/>
      </c>
      <c r="N1986" s="18" t="str">
        <f aca="false">IF(OR(A1986="",B1986=""),"",IF(COUNTIFS(الإجازات!$A$2:$A$1001,B1986,الإجازات!$D$2:$D$1001,"&lt;="&amp;A1986,الإجازات!$E$2:$E$1001,"&gt;="&amp;A1986,الإجازات!$G$2:$G$1001,"مقبولة")=0,"",LOOKUP(2,1/((الإجازات!$A$2:$A$1001=B1986)*(الإجازات!$D$2:$D$1001&lt;=A1986)*(الإجازات!$E$2:$E$1001&gt;=A1986)*(الإجازات!$G$2:$G$1001="مقبولة")),الإجازات!$C$2:$C$1001)))</f>
        <v/>
      </c>
      <c r="O1986" s="17"/>
      <c r="P1986" s="23" t="str">
        <f aca="false">IF(B1986="","",IF(ISNA(MATCH(B1986,الموظفين!$A$2:$A$501,0)),"⚠ كود غير موجود",IF(O1986&lt;&gt;"",O1986,IF(N1986&lt;&gt;"",N1986,IF(H1986="",IF(AND(A1986&lt;&gt;"",WEEKDAY(A1986)=الإعدادات!$B$11),"راحة أسبوعية","غائب"),IF(I1986="","بدون انصراف",IF(N(K1986)&gt;0,"متأخر","حاضر")))))))</f>
        <v/>
      </c>
      <c r="Q1986" s="24" t="str">
        <f aca="false">IF(B1986="","",IF(OR(P1986="غائب",P1986="غياب",P1986="إجازة بدون راتب"),IFERROR(VLOOKUP(B1986,الموظفين!$A$2:$J$501,8,FALSE()),0),0))</f>
        <v/>
      </c>
      <c r="R1986" s="24" t="str">
        <f aca="false">IF(B1986="","",ROUND((N(K1986)+N(L1986))/60*IFERROR(VLOOKUP(B1986,الموظفين!$A$2:$J$501,8,FALSE()),0)/الإعدادات!$B$6*الإعدادات!$B$9,2))</f>
        <v/>
      </c>
      <c r="S1986" s="24" t="str">
        <f aca="false">IF(OR(B1986="",M1986=""),"",ROUND(M1986/60*IFERROR(VLOOKUP(B1986,الموظفين!$A$2:$J$501,9,FALSE()),0),2))</f>
        <v/>
      </c>
      <c r="T1986" s="17"/>
      <c r="U1986" s="23" t="str">
        <f aca="false">IF(OR(A1986="",B1986=""),"",A1986&amp;"|"&amp;B1986)</f>
        <v/>
      </c>
    </row>
    <row r="1987" customFormat="false" ht="15" hidden="false" customHeight="false" outlineLevel="0" collapsed="false">
      <c r="A1987" s="16"/>
      <c r="B1987" s="17"/>
      <c r="C1987" s="18" t="str">
        <f aca="false">IF($B1987="","",IFERROR(VLOOKUP($B1987,الموظفين!$A$2:$J$501,2,FALSE())&amp;"","⚠ كود غير موجود"))</f>
        <v/>
      </c>
      <c r="D1987" s="18" t="str">
        <f aca="false">IF($B1987="","",IFERROR(VLOOKUP($B1987,الموظفين!$A$2:$J$501,3,FALSE())&amp;"",""))</f>
        <v/>
      </c>
      <c r="E1987" s="18" t="str">
        <f aca="false">IF($B1987="","",IFERROR(VLOOKUP($B1987,الموظفين!$A$2:$J$501,5,FALSE())&amp;"",""))</f>
        <v/>
      </c>
      <c r="F1987" s="19" t="str">
        <f aca="false">IF($B1987="","",IFERROR(VLOOKUP($B1987,الموظفين!$A$2:$J$501,6,FALSE()),""))</f>
        <v/>
      </c>
      <c r="G1987" s="19" t="str">
        <f aca="false">IF($B1987="","",IFERROR(VLOOKUP($B1987,الموظفين!$A$2:$J$501,7,FALSE()),""))</f>
        <v/>
      </c>
      <c r="H1987" s="20"/>
      <c r="I1987" s="20"/>
      <c r="J1987" s="21" t="str">
        <f aca="false">IF(OR(H1987="",I1987=""),"",ROUND(MOD(I1987-H1987,1)*24,2))</f>
        <v/>
      </c>
      <c r="K1987" s="22" t="str">
        <f aca="false">IF(OR(H1987="",F1987=""),"",IF(ROUND(MAX(0,MOD(H1987-F1987+0.5,1)-0.5)*1440,0)&gt;IFERROR(VLOOKUP(E1987,الورديات!$A$2:$E$21,5,FALSE()),0),ROUND(MAX(0,MOD(H1987-F1987+0.5,1)-0.5)*1440,0),0))</f>
        <v/>
      </c>
      <c r="L1987" s="22" t="str">
        <f aca="false">IF(OR(I1987="",G1987=""),"",ROUND(MAX(0,MOD(G1987-I1987+0.5,1)-0.5)*1440,0))</f>
        <v/>
      </c>
      <c r="M1987" s="22" t="str">
        <f aca="false">IF(OR(I1987="",G1987=""),"",IF(ROUND(MAX(0,MOD(I1987-G1987+0.5,1)-0.5)*1440,0)&gt;=الإعدادات!$B$8,ROUND(MAX(0,MOD(I1987-G1987+0.5,1)-0.5)*1440,0),0))</f>
        <v/>
      </c>
      <c r="N1987" s="18" t="str">
        <f aca="false">IF(OR(A1987="",B1987=""),"",IF(COUNTIFS(الإجازات!$A$2:$A$1001,B1987,الإجازات!$D$2:$D$1001,"&lt;="&amp;A1987,الإجازات!$E$2:$E$1001,"&gt;="&amp;A1987,الإجازات!$G$2:$G$1001,"مقبولة")=0,"",LOOKUP(2,1/((الإجازات!$A$2:$A$1001=B1987)*(الإجازات!$D$2:$D$1001&lt;=A1987)*(الإجازات!$E$2:$E$1001&gt;=A1987)*(الإجازات!$G$2:$G$1001="مقبولة")),الإجازات!$C$2:$C$1001)))</f>
        <v/>
      </c>
      <c r="O1987" s="17"/>
      <c r="P1987" s="23" t="str">
        <f aca="false">IF(B1987="","",IF(ISNA(MATCH(B1987,الموظفين!$A$2:$A$501,0)),"⚠ كود غير موجود",IF(O1987&lt;&gt;"",O1987,IF(N1987&lt;&gt;"",N1987,IF(H1987="",IF(AND(A1987&lt;&gt;"",WEEKDAY(A1987)=الإعدادات!$B$11),"راحة أسبوعية","غائب"),IF(I1987="","بدون انصراف",IF(N(K1987)&gt;0,"متأخر","حاضر")))))))</f>
        <v/>
      </c>
      <c r="Q1987" s="24" t="str">
        <f aca="false">IF(B1987="","",IF(OR(P1987="غائب",P1987="غياب",P1987="إجازة بدون راتب"),IFERROR(VLOOKUP(B1987,الموظفين!$A$2:$J$501,8,FALSE()),0),0))</f>
        <v/>
      </c>
      <c r="R1987" s="24" t="str">
        <f aca="false">IF(B1987="","",ROUND((N(K1987)+N(L1987))/60*IFERROR(VLOOKUP(B1987,الموظفين!$A$2:$J$501,8,FALSE()),0)/الإعدادات!$B$6*الإعدادات!$B$9,2))</f>
        <v/>
      </c>
      <c r="S1987" s="24" t="str">
        <f aca="false">IF(OR(B1987="",M1987=""),"",ROUND(M1987/60*IFERROR(VLOOKUP(B1987,الموظفين!$A$2:$J$501,9,FALSE()),0),2))</f>
        <v/>
      </c>
      <c r="T1987" s="17"/>
      <c r="U1987" s="23" t="str">
        <f aca="false">IF(OR(A1987="",B1987=""),"",A1987&amp;"|"&amp;B1987)</f>
        <v/>
      </c>
    </row>
    <row r="1988" customFormat="false" ht="15" hidden="false" customHeight="false" outlineLevel="0" collapsed="false">
      <c r="A1988" s="16"/>
      <c r="B1988" s="17"/>
      <c r="C1988" s="18" t="str">
        <f aca="false">IF($B1988="","",IFERROR(VLOOKUP($B1988,الموظفين!$A$2:$J$501,2,FALSE())&amp;"","⚠ كود غير موجود"))</f>
        <v/>
      </c>
      <c r="D1988" s="18" t="str">
        <f aca="false">IF($B1988="","",IFERROR(VLOOKUP($B1988,الموظفين!$A$2:$J$501,3,FALSE())&amp;"",""))</f>
        <v/>
      </c>
      <c r="E1988" s="18" t="str">
        <f aca="false">IF($B1988="","",IFERROR(VLOOKUP($B1988,الموظفين!$A$2:$J$501,5,FALSE())&amp;"",""))</f>
        <v/>
      </c>
      <c r="F1988" s="19" t="str">
        <f aca="false">IF($B1988="","",IFERROR(VLOOKUP($B1988,الموظفين!$A$2:$J$501,6,FALSE()),""))</f>
        <v/>
      </c>
      <c r="G1988" s="19" t="str">
        <f aca="false">IF($B1988="","",IFERROR(VLOOKUP($B1988,الموظفين!$A$2:$J$501,7,FALSE()),""))</f>
        <v/>
      </c>
      <c r="H1988" s="20"/>
      <c r="I1988" s="20"/>
      <c r="J1988" s="21" t="str">
        <f aca="false">IF(OR(H1988="",I1988=""),"",ROUND(MOD(I1988-H1988,1)*24,2))</f>
        <v/>
      </c>
      <c r="K1988" s="22" t="str">
        <f aca="false">IF(OR(H1988="",F1988=""),"",IF(ROUND(MAX(0,MOD(H1988-F1988+0.5,1)-0.5)*1440,0)&gt;IFERROR(VLOOKUP(E1988,الورديات!$A$2:$E$21,5,FALSE()),0),ROUND(MAX(0,MOD(H1988-F1988+0.5,1)-0.5)*1440,0),0))</f>
        <v/>
      </c>
      <c r="L1988" s="22" t="str">
        <f aca="false">IF(OR(I1988="",G1988=""),"",ROUND(MAX(0,MOD(G1988-I1988+0.5,1)-0.5)*1440,0))</f>
        <v/>
      </c>
      <c r="M1988" s="22" t="str">
        <f aca="false">IF(OR(I1988="",G1988=""),"",IF(ROUND(MAX(0,MOD(I1988-G1988+0.5,1)-0.5)*1440,0)&gt;=الإعدادات!$B$8,ROUND(MAX(0,MOD(I1988-G1988+0.5,1)-0.5)*1440,0),0))</f>
        <v/>
      </c>
      <c r="N1988" s="18" t="str">
        <f aca="false">IF(OR(A1988="",B1988=""),"",IF(COUNTIFS(الإجازات!$A$2:$A$1001,B1988,الإجازات!$D$2:$D$1001,"&lt;="&amp;A1988,الإجازات!$E$2:$E$1001,"&gt;="&amp;A1988,الإجازات!$G$2:$G$1001,"مقبولة")=0,"",LOOKUP(2,1/((الإجازات!$A$2:$A$1001=B1988)*(الإجازات!$D$2:$D$1001&lt;=A1988)*(الإجازات!$E$2:$E$1001&gt;=A1988)*(الإجازات!$G$2:$G$1001="مقبولة")),الإجازات!$C$2:$C$1001)))</f>
        <v/>
      </c>
      <c r="O1988" s="17"/>
      <c r="P1988" s="23" t="str">
        <f aca="false">IF(B1988="","",IF(ISNA(MATCH(B1988,الموظفين!$A$2:$A$501,0)),"⚠ كود غير موجود",IF(O1988&lt;&gt;"",O1988,IF(N1988&lt;&gt;"",N1988,IF(H1988="",IF(AND(A1988&lt;&gt;"",WEEKDAY(A1988)=الإعدادات!$B$11),"راحة أسبوعية","غائب"),IF(I1988="","بدون انصراف",IF(N(K1988)&gt;0,"متأخر","حاضر")))))))</f>
        <v/>
      </c>
      <c r="Q1988" s="24" t="str">
        <f aca="false">IF(B1988="","",IF(OR(P1988="غائب",P1988="غياب",P1988="إجازة بدون راتب"),IFERROR(VLOOKUP(B1988,الموظفين!$A$2:$J$501,8,FALSE()),0),0))</f>
        <v/>
      </c>
      <c r="R1988" s="24" t="str">
        <f aca="false">IF(B1988="","",ROUND((N(K1988)+N(L1988))/60*IFERROR(VLOOKUP(B1988,الموظفين!$A$2:$J$501,8,FALSE()),0)/الإعدادات!$B$6*الإعدادات!$B$9,2))</f>
        <v/>
      </c>
      <c r="S1988" s="24" t="str">
        <f aca="false">IF(OR(B1988="",M1988=""),"",ROUND(M1988/60*IFERROR(VLOOKUP(B1988,الموظفين!$A$2:$J$501,9,FALSE()),0),2))</f>
        <v/>
      </c>
      <c r="T1988" s="17"/>
      <c r="U1988" s="23" t="str">
        <f aca="false">IF(OR(A1988="",B1988=""),"",A1988&amp;"|"&amp;B1988)</f>
        <v/>
      </c>
    </row>
    <row r="1989" customFormat="false" ht="15" hidden="false" customHeight="false" outlineLevel="0" collapsed="false">
      <c r="A1989" s="16"/>
      <c r="B1989" s="17"/>
      <c r="C1989" s="18" t="str">
        <f aca="false">IF($B1989="","",IFERROR(VLOOKUP($B1989,الموظفين!$A$2:$J$501,2,FALSE())&amp;"","⚠ كود غير موجود"))</f>
        <v/>
      </c>
      <c r="D1989" s="18" t="str">
        <f aca="false">IF($B1989="","",IFERROR(VLOOKUP($B1989,الموظفين!$A$2:$J$501,3,FALSE())&amp;"",""))</f>
        <v/>
      </c>
      <c r="E1989" s="18" t="str">
        <f aca="false">IF($B1989="","",IFERROR(VLOOKUP($B1989,الموظفين!$A$2:$J$501,5,FALSE())&amp;"",""))</f>
        <v/>
      </c>
      <c r="F1989" s="19" t="str">
        <f aca="false">IF($B1989="","",IFERROR(VLOOKUP($B1989,الموظفين!$A$2:$J$501,6,FALSE()),""))</f>
        <v/>
      </c>
      <c r="G1989" s="19" t="str">
        <f aca="false">IF($B1989="","",IFERROR(VLOOKUP($B1989,الموظفين!$A$2:$J$501,7,FALSE()),""))</f>
        <v/>
      </c>
      <c r="H1989" s="20"/>
      <c r="I1989" s="20"/>
      <c r="J1989" s="21" t="str">
        <f aca="false">IF(OR(H1989="",I1989=""),"",ROUND(MOD(I1989-H1989,1)*24,2))</f>
        <v/>
      </c>
      <c r="K1989" s="22" t="str">
        <f aca="false">IF(OR(H1989="",F1989=""),"",IF(ROUND(MAX(0,MOD(H1989-F1989+0.5,1)-0.5)*1440,0)&gt;IFERROR(VLOOKUP(E1989,الورديات!$A$2:$E$21,5,FALSE()),0),ROUND(MAX(0,MOD(H1989-F1989+0.5,1)-0.5)*1440,0),0))</f>
        <v/>
      </c>
      <c r="L1989" s="22" t="str">
        <f aca="false">IF(OR(I1989="",G1989=""),"",ROUND(MAX(0,MOD(G1989-I1989+0.5,1)-0.5)*1440,0))</f>
        <v/>
      </c>
      <c r="M1989" s="22" t="str">
        <f aca="false">IF(OR(I1989="",G1989=""),"",IF(ROUND(MAX(0,MOD(I1989-G1989+0.5,1)-0.5)*1440,0)&gt;=الإعدادات!$B$8,ROUND(MAX(0,MOD(I1989-G1989+0.5,1)-0.5)*1440,0),0))</f>
        <v/>
      </c>
      <c r="N1989" s="18" t="str">
        <f aca="false">IF(OR(A1989="",B1989=""),"",IF(COUNTIFS(الإجازات!$A$2:$A$1001,B1989,الإجازات!$D$2:$D$1001,"&lt;="&amp;A1989,الإجازات!$E$2:$E$1001,"&gt;="&amp;A1989,الإجازات!$G$2:$G$1001,"مقبولة")=0,"",LOOKUP(2,1/((الإجازات!$A$2:$A$1001=B1989)*(الإجازات!$D$2:$D$1001&lt;=A1989)*(الإجازات!$E$2:$E$1001&gt;=A1989)*(الإجازات!$G$2:$G$1001="مقبولة")),الإجازات!$C$2:$C$1001)))</f>
        <v/>
      </c>
      <c r="O1989" s="17"/>
      <c r="P1989" s="23" t="str">
        <f aca="false">IF(B1989="","",IF(ISNA(MATCH(B1989,الموظفين!$A$2:$A$501,0)),"⚠ كود غير موجود",IF(O1989&lt;&gt;"",O1989,IF(N1989&lt;&gt;"",N1989,IF(H1989="",IF(AND(A1989&lt;&gt;"",WEEKDAY(A1989)=الإعدادات!$B$11),"راحة أسبوعية","غائب"),IF(I1989="","بدون انصراف",IF(N(K1989)&gt;0,"متأخر","حاضر")))))))</f>
        <v/>
      </c>
      <c r="Q1989" s="24" t="str">
        <f aca="false">IF(B1989="","",IF(OR(P1989="غائب",P1989="غياب",P1989="إجازة بدون راتب"),IFERROR(VLOOKUP(B1989,الموظفين!$A$2:$J$501,8,FALSE()),0),0))</f>
        <v/>
      </c>
      <c r="R1989" s="24" t="str">
        <f aca="false">IF(B1989="","",ROUND((N(K1989)+N(L1989))/60*IFERROR(VLOOKUP(B1989,الموظفين!$A$2:$J$501,8,FALSE()),0)/الإعدادات!$B$6*الإعدادات!$B$9,2))</f>
        <v/>
      </c>
      <c r="S1989" s="24" t="str">
        <f aca="false">IF(OR(B1989="",M1989=""),"",ROUND(M1989/60*IFERROR(VLOOKUP(B1989,الموظفين!$A$2:$J$501,9,FALSE()),0),2))</f>
        <v/>
      </c>
      <c r="T1989" s="17"/>
      <c r="U1989" s="23" t="str">
        <f aca="false">IF(OR(A1989="",B1989=""),"",A1989&amp;"|"&amp;B1989)</f>
        <v/>
      </c>
    </row>
    <row r="1990" customFormat="false" ht="15" hidden="false" customHeight="false" outlineLevel="0" collapsed="false">
      <c r="A1990" s="16"/>
      <c r="B1990" s="17"/>
      <c r="C1990" s="18" t="str">
        <f aca="false">IF($B1990="","",IFERROR(VLOOKUP($B1990,الموظفين!$A$2:$J$501,2,FALSE())&amp;"","⚠ كود غير موجود"))</f>
        <v/>
      </c>
      <c r="D1990" s="18" t="str">
        <f aca="false">IF($B1990="","",IFERROR(VLOOKUP($B1990,الموظفين!$A$2:$J$501,3,FALSE())&amp;"",""))</f>
        <v/>
      </c>
      <c r="E1990" s="18" t="str">
        <f aca="false">IF($B1990="","",IFERROR(VLOOKUP($B1990,الموظفين!$A$2:$J$501,5,FALSE())&amp;"",""))</f>
        <v/>
      </c>
      <c r="F1990" s="19" t="str">
        <f aca="false">IF($B1990="","",IFERROR(VLOOKUP($B1990,الموظفين!$A$2:$J$501,6,FALSE()),""))</f>
        <v/>
      </c>
      <c r="G1990" s="19" t="str">
        <f aca="false">IF($B1990="","",IFERROR(VLOOKUP($B1990,الموظفين!$A$2:$J$501,7,FALSE()),""))</f>
        <v/>
      </c>
      <c r="H1990" s="20"/>
      <c r="I1990" s="20"/>
      <c r="J1990" s="21" t="str">
        <f aca="false">IF(OR(H1990="",I1990=""),"",ROUND(MOD(I1990-H1990,1)*24,2))</f>
        <v/>
      </c>
      <c r="K1990" s="22" t="str">
        <f aca="false">IF(OR(H1990="",F1990=""),"",IF(ROUND(MAX(0,MOD(H1990-F1990+0.5,1)-0.5)*1440,0)&gt;IFERROR(VLOOKUP(E1990,الورديات!$A$2:$E$21,5,FALSE()),0),ROUND(MAX(0,MOD(H1990-F1990+0.5,1)-0.5)*1440,0),0))</f>
        <v/>
      </c>
      <c r="L1990" s="22" t="str">
        <f aca="false">IF(OR(I1990="",G1990=""),"",ROUND(MAX(0,MOD(G1990-I1990+0.5,1)-0.5)*1440,0))</f>
        <v/>
      </c>
      <c r="M1990" s="22" t="str">
        <f aca="false">IF(OR(I1990="",G1990=""),"",IF(ROUND(MAX(0,MOD(I1990-G1990+0.5,1)-0.5)*1440,0)&gt;=الإعدادات!$B$8,ROUND(MAX(0,MOD(I1990-G1990+0.5,1)-0.5)*1440,0),0))</f>
        <v/>
      </c>
      <c r="N1990" s="18" t="str">
        <f aca="false">IF(OR(A1990="",B1990=""),"",IF(COUNTIFS(الإجازات!$A$2:$A$1001,B1990,الإجازات!$D$2:$D$1001,"&lt;="&amp;A1990,الإجازات!$E$2:$E$1001,"&gt;="&amp;A1990,الإجازات!$G$2:$G$1001,"مقبولة")=0,"",LOOKUP(2,1/((الإجازات!$A$2:$A$1001=B1990)*(الإجازات!$D$2:$D$1001&lt;=A1990)*(الإجازات!$E$2:$E$1001&gt;=A1990)*(الإجازات!$G$2:$G$1001="مقبولة")),الإجازات!$C$2:$C$1001)))</f>
        <v/>
      </c>
      <c r="O1990" s="17"/>
      <c r="P1990" s="23" t="str">
        <f aca="false">IF(B1990="","",IF(ISNA(MATCH(B1990,الموظفين!$A$2:$A$501,0)),"⚠ كود غير موجود",IF(O1990&lt;&gt;"",O1990,IF(N1990&lt;&gt;"",N1990,IF(H1990="",IF(AND(A1990&lt;&gt;"",WEEKDAY(A1990)=الإعدادات!$B$11),"راحة أسبوعية","غائب"),IF(I1990="","بدون انصراف",IF(N(K1990)&gt;0,"متأخر","حاضر")))))))</f>
        <v/>
      </c>
      <c r="Q1990" s="24" t="str">
        <f aca="false">IF(B1990="","",IF(OR(P1990="غائب",P1990="غياب",P1990="إجازة بدون راتب"),IFERROR(VLOOKUP(B1990,الموظفين!$A$2:$J$501,8,FALSE()),0),0))</f>
        <v/>
      </c>
      <c r="R1990" s="24" t="str">
        <f aca="false">IF(B1990="","",ROUND((N(K1990)+N(L1990))/60*IFERROR(VLOOKUP(B1990,الموظفين!$A$2:$J$501,8,FALSE()),0)/الإعدادات!$B$6*الإعدادات!$B$9,2))</f>
        <v/>
      </c>
      <c r="S1990" s="24" t="str">
        <f aca="false">IF(OR(B1990="",M1990=""),"",ROUND(M1990/60*IFERROR(VLOOKUP(B1990,الموظفين!$A$2:$J$501,9,FALSE()),0),2))</f>
        <v/>
      </c>
      <c r="T1990" s="17"/>
      <c r="U1990" s="23" t="str">
        <f aca="false">IF(OR(A1990="",B1990=""),"",A1990&amp;"|"&amp;B1990)</f>
        <v/>
      </c>
    </row>
    <row r="1991" customFormat="false" ht="15" hidden="false" customHeight="false" outlineLevel="0" collapsed="false">
      <c r="A1991" s="16"/>
      <c r="B1991" s="17"/>
      <c r="C1991" s="18" t="str">
        <f aca="false">IF($B1991="","",IFERROR(VLOOKUP($B1991,الموظفين!$A$2:$J$501,2,FALSE())&amp;"","⚠ كود غير موجود"))</f>
        <v/>
      </c>
      <c r="D1991" s="18" t="str">
        <f aca="false">IF($B1991="","",IFERROR(VLOOKUP($B1991,الموظفين!$A$2:$J$501,3,FALSE())&amp;"",""))</f>
        <v/>
      </c>
      <c r="E1991" s="18" t="str">
        <f aca="false">IF($B1991="","",IFERROR(VLOOKUP($B1991,الموظفين!$A$2:$J$501,5,FALSE())&amp;"",""))</f>
        <v/>
      </c>
      <c r="F1991" s="19" t="str">
        <f aca="false">IF($B1991="","",IFERROR(VLOOKUP($B1991,الموظفين!$A$2:$J$501,6,FALSE()),""))</f>
        <v/>
      </c>
      <c r="G1991" s="19" t="str">
        <f aca="false">IF($B1991="","",IFERROR(VLOOKUP($B1991,الموظفين!$A$2:$J$501,7,FALSE()),""))</f>
        <v/>
      </c>
      <c r="H1991" s="20"/>
      <c r="I1991" s="20"/>
      <c r="J1991" s="21" t="str">
        <f aca="false">IF(OR(H1991="",I1991=""),"",ROUND(MOD(I1991-H1991,1)*24,2))</f>
        <v/>
      </c>
      <c r="K1991" s="22" t="str">
        <f aca="false">IF(OR(H1991="",F1991=""),"",IF(ROUND(MAX(0,MOD(H1991-F1991+0.5,1)-0.5)*1440,0)&gt;IFERROR(VLOOKUP(E1991,الورديات!$A$2:$E$21,5,FALSE()),0),ROUND(MAX(0,MOD(H1991-F1991+0.5,1)-0.5)*1440,0),0))</f>
        <v/>
      </c>
      <c r="L1991" s="22" t="str">
        <f aca="false">IF(OR(I1991="",G1991=""),"",ROUND(MAX(0,MOD(G1991-I1991+0.5,1)-0.5)*1440,0))</f>
        <v/>
      </c>
      <c r="M1991" s="22" t="str">
        <f aca="false">IF(OR(I1991="",G1991=""),"",IF(ROUND(MAX(0,MOD(I1991-G1991+0.5,1)-0.5)*1440,0)&gt;=الإعدادات!$B$8,ROUND(MAX(0,MOD(I1991-G1991+0.5,1)-0.5)*1440,0),0))</f>
        <v/>
      </c>
      <c r="N1991" s="18" t="str">
        <f aca="false">IF(OR(A1991="",B1991=""),"",IF(COUNTIFS(الإجازات!$A$2:$A$1001,B1991,الإجازات!$D$2:$D$1001,"&lt;="&amp;A1991,الإجازات!$E$2:$E$1001,"&gt;="&amp;A1991,الإجازات!$G$2:$G$1001,"مقبولة")=0,"",LOOKUP(2,1/((الإجازات!$A$2:$A$1001=B1991)*(الإجازات!$D$2:$D$1001&lt;=A1991)*(الإجازات!$E$2:$E$1001&gt;=A1991)*(الإجازات!$G$2:$G$1001="مقبولة")),الإجازات!$C$2:$C$1001)))</f>
        <v/>
      </c>
      <c r="O1991" s="17"/>
      <c r="P1991" s="23" t="str">
        <f aca="false">IF(B1991="","",IF(ISNA(MATCH(B1991,الموظفين!$A$2:$A$501,0)),"⚠ كود غير موجود",IF(O1991&lt;&gt;"",O1991,IF(N1991&lt;&gt;"",N1991,IF(H1991="",IF(AND(A1991&lt;&gt;"",WEEKDAY(A1991)=الإعدادات!$B$11),"راحة أسبوعية","غائب"),IF(I1991="","بدون انصراف",IF(N(K1991)&gt;0,"متأخر","حاضر")))))))</f>
        <v/>
      </c>
      <c r="Q1991" s="24" t="str">
        <f aca="false">IF(B1991="","",IF(OR(P1991="غائب",P1991="غياب",P1991="إجازة بدون راتب"),IFERROR(VLOOKUP(B1991,الموظفين!$A$2:$J$501,8,FALSE()),0),0))</f>
        <v/>
      </c>
      <c r="R1991" s="24" t="str">
        <f aca="false">IF(B1991="","",ROUND((N(K1991)+N(L1991))/60*IFERROR(VLOOKUP(B1991,الموظفين!$A$2:$J$501,8,FALSE()),0)/الإعدادات!$B$6*الإعدادات!$B$9,2))</f>
        <v/>
      </c>
      <c r="S1991" s="24" t="str">
        <f aca="false">IF(OR(B1991="",M1991=""),"",ROUND(M1991/60*IFERROR(VLOOKUP(B1991,الموظفين!$A$2:$J$501,9,FALSE()),0),2))</f>
        <v/>
      </c>
      <c r="T1991" s="17"/>
      <c r="U1991" s="23" t="str">
        <f aca="false">IF(OR(A1991="",B1991=""),"",A1991&amp;"|"&amp;B1991)</f>
        <v/>
      </c>
    </row>
    <row r="1992" customFormat="false" ht="15" hidden="false" customHeight="false" outlineLevel="0" collapsed="false">
      <c r="A1992" s="16"/>
      <c r="B1992" s="17"/>
      <c r="C1992" s="18" t="str">
        <f aca="false">IF($B1992="","",IFERROR(VLOOKUP($B1992,الموظفين!$A$2:$J$501,2,FALSE())&amp;"","⚠ كود غير موجود"))</f>
        <v/>
      </c>
      <c r="D1992" s="18" t="str">
        <f aca="false">IF($B1992="","",IFERROR(VLOOKUP($B1992,الموظفين!$A$2:$J$501,3,FALSE())&amp;"",""))</f>
        <v/>
      </c>
      <c r="E1992" s="18" t="str">
        <f aca="false">IF($B1992="","",IFERROR(VLOOKUP($B1992,الموظفين!$A$2:$J$501,5,FALSE())&amp;"",""))</f>
        <v/>
      </c>
      <c r="F1992" s="19" t="str">
        <f aca="false">IF($B1992="","",IFERROR(VLOOKUP($B1992,الموظفين!$A$2:$J$501,6,FALSE()),""))</f>
        <v/>
      </c>
      <c r="G1992" s="19" t="str">
        <f aca="false">IF($B1992="","",IFERROR(VLOOKUP($B1992,الموظفين!$A$2:$J$501,7,FALSE()),""))</f>
        <v/>
      </c>
      <c r="H1992" s="20"/>
      <c r="I1992" s="20"/>
      <c r="J1992" s="21" t="str">
        <f aca="false">IF(OR(H1992="",I1992=""),"",ROUND(MOD(I1992-H1992,1)*24,2))</f>
        <v/>
      </c>
      <c r="K1992" s="22" t="str">
        <f aca="false">IF(OR(H1992="",F1992=""),"",IF(ROUND(MAX(0,MOD(H1992-F1992+0.5,1)-0.5)*1440,0)&gt;IFERROR(VLOOKUP(E1992,الورديات!$A$2:$E$21,5,FALSE()),0),ROUND(MAX(0,MOD(H1992-F1992+0.5,1)-0.5)*1440,0),0))</f>
        <v/>
      </c>
      <c r="L1992" s="22" t="str">
        <f aca="false">IF(OR(I1992="",G1992=""),"",ROUND(MAX(0,MOD(G1992-I1992+0.5,1)-0.5)*1440,0))</f>
        <v/>
      </c>
      <c r="M1992" s="22" t="str">
        <f aca="false">IF(OR(I1992="",G1992=""),"",IF(ROUND(MAX(0,MOD(I1992-G1992+0.5,1)-0.5)*1440,0)&gt;=الإعدادات!$B$8,ROUND(MAX(0,MOD(I1992-G1992+0.5,1)-0.5)*1440,0),0))</f>
        <v/>
      </c>
      <c r="N1992" s="18" t="str">
        <f aca="false">IF(OR(A1992="",B1992=""),"",IF(COUNTIFS(الإجازات!$A$2:$A$1001,B1992,الإجازات!$D$2:$D$1001,"&lt;="&amp;A1992,الإجازات!$E$2:$E$1001,"&gt;="&amp;A1992,الإجازات!$G$2:$G$1001,"مقبولة")=0,"",LOOKUP(2,1/((الإجازات!$A$2:$A$1001=B1992)*(الإجازات!$D$2:$D$1001&lt;=A1992)*(الإجازات!$E$2:$E$1001&gt;=A1992)*(الإجازات!$G$2:$G$1001="مقبولة")),الإجازات!$C$2:$C$1001)))</f>
        <v/>
      </c>
      <c r="O1992" s="17"/>
      <c r="P1992" s="23" t="str">
        <f aca="false">IF(B1992="","",IF(ISNA(MATCH(B1992,الموظفين!$A$2:$A$501,0)),"⚠ كود غير موجود",IF(O1992&lt;&gt;"",O1992,IF(N1992&lt;&gt;"",N1992,IF(H1992="",IF(AND(A1992&lt;&gt;"",WEEKDAY(A1992)=الإعدادات!$B$11),"راحة أسبوعية","غائب"),IF(I1992="","بدون انصراف",IF(N(K1992)&gt;0,"متأخر","حاضر")))))))</f>
        <v/>
      </c>
      <c r="Q1992" s="24" t="str">
        <f aca="false">IF(B1992="","",IF(OR(P1992="غائب",P1992="غياب",P1992="إجازة بدون راتب"),IFERROR(VLOOKUP(B1992,الموظفين!$A$2:$J$501,8,FALSE()),0),0))</f>
        <v/>
      </c>
      <c r="R1992" s="24" t="str">
        <f aca="false">IF(B1992="","",ROUND((N(K1992)+N(L1992))/60*IFERROR(VLOOKUP(B1992,الموظفين!$A$2:$J$501,8,FALSE()),0)/الإعدادات!$B$6*الإعدادات!$B$9,2))</f>
        <v/>
      </c>
      <c r="S1992" s="24" t="str">
        <f aca="false">IF(OR(B1992="",M1992=""),"",ROUND(M1992/60*IFERROR(VLOOKUP(B1992,الموظفين!$A$2:$J$501,9,FALSE()),0),2))</f>
        <v/>
      </c>
      <c r="T1992" s="17"/>
      <c r="U1992" s="23" t="str">
        <f aca="false">IF(OR(A1992="",B1992=""),"",A1992&amp;"|"&amp;B1992)</f>
        <v/>
      </c>
    </row>
    <row r="1993" customFormat="false" ht="15" hidden="false" customHeight="false" outlineLevel="0" collapsed="false">
      <c r="A1993" s="16"/>
      <c r="B1993" s="17"/>
      <c r="C1993" s="18" t="str">
        <f aca="false">IF($B1993="","",IFERROR(VLOOKUP($B1993,الموظفين!$A$2:$J$501,2,FALSE())&amp;"","⚠ كود غير موجود"))</f>
        <v/>
      </c>
      <c r="D1993" s="18" t="str">
        <f aca="false">IF($B1993="","",IFERROR(VLOOKUP($B1993,الموظفين!$A$2:$J$501,3,FALSE())&amp;"",""))</f>
        <v/>
      </c>
      <c r="E1993" s="18" t="str">
        <f aca="false">IF($B1993="","",IFERROR(VLOOKUP($B1993,الموظفين!$A$2:$J$501,5,FALSE())&amp;"",""))</f>
        <v/>
      </c>
      <c r="F1993" s="19" t="str">
        <f aca="false">IF($B1993="","",IFERROR(VLOOKUP($B1993,الموظفين!$A$2:$J$501,6,FALSE()),""))</f>
        <v/>
      </c>
      <c r="G1993" s="19" t="str">
        <f aca="false">IF($B1993="","",IFERROR(VLOOKUP($B1993,الموظفين!$A$2:$J$501,7,FALSE()),""))</f>
        <v/>
      </c>
      <c r="H1993" s="20"/>
      <c r="I1993" s="20"/>
      <c r="J1993" s="21" t="str">
        <f aca="false">IF(OR(H1993="",I1993=""),"",ROUND(MOD(I1993-H1993,1)*24,2))</f>
        <v/>
      </c>
      <c r="K1993" s="22" t="str">
        <f aca="false">IF(OR(H1993="",F1993=""),"",IF(ROUND(MAX(0,MOD(H1993-F1993+0.5,1)-0.5)*1440,0)&gt;IFERROR(VLOOKUP(E1993,الورديات!$A$2:$E$21,5,FALSE()),0),ROUND(MAX(0,MOD(H1993-F1993+0.5,1)-0.5)*1440,0),0))</f>
        <v/>
      </c>
      <c r="L1993" s="22" t="str">
        <f aca="false">IF(OR(I1993="",G1993=""),"",ROUND(MAX(0,MOD(G1993-I1993+0.5,1)-0.5)*1440,0))</f>
        <v/>
      </c>
      <c r="M1993" s="22" t="str">
        <f aca="false">IF(OR(I1993="",G1993=""),"",IF(ROUND(MAX(0,MOD(I1993-G1993+0.5,1)-0.5)*1440,0)&gt;=الإعدادات!$B$8,ROUND(MAX(0,MOD(I1993-G1993+0.5,1)-0.5)*1440,0),0))</f>
        <v/>
      </c>
      <c r="N1993" s="18" t="str">
        <f aca="false">IF(OR(A1993="",B1993=""),"",IF(COUNTIFS(الإجازات!$A$2:$A$1001,B1993,الإجازات!$D$2:$D$1001,"&lt;="&amp;A1993,الإجازات!$E$2:$E$1001,"&gt;="&amp;A1993,الإجازات!$G$2:$G$1001,"مقبولة")=0,"",LOOKUP(2,1/((الإجازات!$A$2:$A$1001=B1993)*(الإجازات!$D$2:$D$1001&lt;=A1993)*(الإجازات!$E$2:$E$1001&gt;=A1993)*(الإجازات!$G$2:$G$1001="مقبولة")),الإجازات!$C$2:$C$1001)))</f>
        <v/>
      </c>
      <c r="O1993" s="17"/>
      <c r="P1993" s="23" t="str">
        <f aca="false">IF(B1993="","",IF(ISNA(MATCH(B1993,الموظفين!$A$2:$A$501,0)),"⚠ كود غير موجود",IF(O1993&lt;&gt;"",O1993,IF(N1993&lt;&gt;"",N1993,IF(H1993="",IF(AND(A1993&lt;&gt;"",WEEKDAY(A1993)=الإعدادات!$B$11),"راحة أسبوعية","غائب"),IF(I1993="","بدون انصراف",IF(N(K1993)&gt;0,"متأخر","حاضر")))))))</f>
        <v/>
      </c>
      <c r="Q1993" s="24" t="str">
        <f aca="false">IF(B1993="","",IF(OR(P1993="غائب",P1993="غياب",P1993="إجازة بدون راتب"),IFERROR(VLOOKUP(B1993,الموظفين!$A$2:$J$501,8,FALSE()),0),0))</f>
        <v/>
      </c>
      <c r="R1993" s="24" t="str">
        <f aca="false">IF(B1993="","",ROUND((N(K1993)+N(L1993))/60*IFERROR(VLOOKUP(B1993,الموظفين!$A$2:$J$501,8,FALSE()),0)/الإعدادات!$B$6*الإعدادات!$B$9,2))</f>
        <v/>
      </c>
      <c r="S1993" s="24" t="str">
        <f aca="false">IF(OR(B1993="",M1993=""),"",ROUND(M1993/60*IFERROR(VLOOKUP(B1993,الموظفين!$A$2:$J$501,9,FALSE()),0),2))</f>
        <v/>
      </c>
      <c r="T1993" s="17"/>
      <c r="U1993" s="23" t="str">
        <f aca="false">IF(OR(A1993="",B1993=""),"",A1993&amp;"|"&amp;B1993)</f>
        <v/>
      </c>
    </row>
    <row r="1994" customFormat="false" ht="15" hidden="false" customHeight="false" outlineLevel="0" collapsed="false">
      <c r="A1994" s="16"/>
      <c r="B1994" s="17"/>
      <c r="C1994" s="18" t="str">
        <f aca="false">IF($B1994="","",IFERROR(VLOOKUP($B1994,الموظفين!$A$2:$J$501,2,FALSE())&amp;"","⚠ كود غير موجود"))</f>
        <v/>
      </c>
      <c r="D1994" s="18" t="str">
        <f aca="false">IF($B1994="","",IFERROR(VLOOKUP($B1994,الموظفين!$A$2:$J$501,3,FALSE())&amp;"",""))</f>
        <v/>
      </c>
      <c r="E1994" s="18" t="str">
        <f aca="false">IF($B1994="","",IFERROR(VLOOKUP($B1994,الموظفين!$A$2:$J$501,5,FALSE())&amp;"",""))</f>
        <v/>
      </c>
      <c r="F1994" s="19" t="str">
        <f aca="false">IF($B1994="","",IFERROR(VLOOKUP($B1994,الموظفين!$A$2:$J$501,6,FALSE()),""))</f>
        <v/>
      </c>
      <c r="G1994" s="19" t="str">
        <f aca="false">IF($B1994="","",IFERROR(VLOOKUP($B1994,الموظفين!$A$2:$J$501,7,FALSE()),""))</f>
        <v/>
      </c>
      <c r="H1994" s="20"/>
      <c r="I1994" s="20"/>
      <c r="J1994" s="21" t="str">
        <f aca="false">IF(OR(H1994="",I1994=""),"",ROUND(MOD(I1994-H1994,1)*24,2))</f>
        <v/>
      </c>
      <c r="K1994" s="22" t="str">
        <f aca="false">IF(OR(H1994="",F1994=""),"",IF(ROUND(MAX(0,MOD(H1994-F1994+0.5,1)-0.5)*1440,0)&gt;IFERROR(VLOOKUP(E1994,الورديات!$A$2:$E$21,5,FALSE()),0),ROUND(MAX(0,MOD(H1994-F1994+0.5,1)-0.5)*1440,0),0))</f>
        <v/>
      </c>
      <c r="L1994" s="22" t="str">
        <f aca="false">IF(OR(I1994="",G1994=""),"",ROUND(MAX(0,MOD(G1994-I1994+0.5,1)-0.5)*1440,0))</f>
        <v/>
      </c>
      <c r="M1994" s="22" t="str">
        <f aca="false">IF(OR(I1994="",G1994=""),"",IF(ROUND(MAX(0,MOD(I1994-G1994+0.5,1)-0.5)*1440,0)&gt;=الإعدادات!$B$8,ROUND(MAX(0,MOD(I1994-G1994+0.5,1)-0.5)*1440,0),0))</f>
        <v/>
      </c>
      <c r="N1994" s="18" t="str">
        <f aca="false">IF(OR(A1994="",B1994=""),"",IF(COUNTIFS(الإجازات!$A$2:$A$1001,B1994,الإجازات!$D$2:$D$1001,"&lt;="&amp;A1994,الإجازات!$E$2:$E$1001,"&gt;="&amp;A1994,الإجازات!$G$2:$G$1001,"مقبولة")=0,"",LOOKUP(2,1/((الإجازات!$A$2:$A$1001=B1994)*(الإجازات!$D$2:$D$1001&lt;=A1994)*(الإجازات!$E$2:$E$1001&gt;=A1994)*(الإجازات!$G$2:$G$1001="مقبولة")),الإجازات!$C$2:$C$1001)))</f>
        <v/>
      </c>
      <c r="O1994" s="17"/>
      <c r="P1994" s="23" t="str">
        <f aca="false">IF(B1994="","",IF(ISNA(MATCH(B1994,الموظفين!$A$2:$A$501,0)),"⚠ كود غير موجود",IF(O1994&lt;&gt;"",O1994,IF(N1994&lt;&gt;"",N1994,IF(H1994="",IF(AND(A1994&lt;&gt;"",WEEKDAY(A1994)=الإعدادات!$B$11),"راحة أسبوعية","غائب"),IF(I1994="","بدون انصراف",IF(N(K1994)&gt;0,"متأخر","حاضر")))))))</f>
        <v/>
      </c>
      <c r="Q1994" s="24" t="str">
        <f aca="false">IF(B1994="","",IF(OR(P1994="غائب",P1994="غياب",P1994="إجازة بدون راتب"),IFERROR(VLOOKUP(B1994,الموظفين!$A$2:$J$501,8,FALSE()),0),0))</f>
        <v/>
      </c>
      <c r="R1994" s="24" t="str">
        <f aca="false">IF(B1994="","",ROUND((N(K1994)+N(L1994))/60*IFERROR(VLOOKUP(B1994,الموظفين!$A$2:$J$501,8,FALSE()),0)/الإعدادات!$B$6*الإعدادات!$B$9,2))</f>
        <v/>
      </c>
      <c r="S1994" s="24" t="str">
        <f aca="false">IF(OR(B1994="",M1994=""),"",ROUND(M1994/60*IFERROR(VLOOKUP(B1994,الموظفين!$A$2:$J$501,9,FALSE()),0),2))</f>
        <v/>
      </c>
      <c r="T1994" s="17"/>
      <c r="U1994" s="23" t="str">
        <f aca="false">IF(OR(A1994="",B1994=""),"",A1994&amp;"|"&amp;B1994)</f>
        <v/>
      </c>
    </row>
    <row r="1995" customFormat="false" ht="15" hidden="false" customHeight="false" outlineLevel="0" collapsed="false">
      <c r="A1995" s="16"/>
      <c r="B1995" s="17"/>
      <c r="C1995" s="18" t="str">
        <f aca="false">IF($B1995="","",IFERROR(VLOOKUP($B1995,الموظفين!$A$2:$J$501,2,FALSE())&amp;"","⚠ كود غير موجود"))</f>
        <v/>
      </c>
      <c r="D1995" s="18" t="str">
        <f aca="false">IF($B1995="","",IFERROR(VLOOKUP($B1995,الموظفين!$A$2:$J$501,3,FALSE())&amp;"",""))</f>
        <v/>
      </c>
      <c r="E1995" s="18" t="str">
        <f aca="false">IF($B1995="","",IFERROR(VLOOKUP($B1995,الموظفين!$A$2:$J$501,5,FALSE())&amp;"",""))</f>
        <v/>
      </c>
      <c r="F1995" s="19" t="str">
        <f aca="false">IF($B1995="","",IFERROR(VLOOKUP($B1995,الموظفين!$A$2:$J$501,6,FALSE()),""))</f>
        <v/>
      </c>
      <c r="G1995" s="19" t="str">
        <f aca="false">IF($B1995="","",IFERROR(VLOOKUP($B1995,الموظفين!$A$2:$J$501,7,FALSE()),""))</f>
        <v/>
      </c>
      <c r="H1995" s="20"/>
      <c r="I1995" s="20"/>
      <c r="J1995" s="21" t="str">
        <f aca="false">IF(OR(H1995="",I1995=""),"",ROUND(MOD(I1995-H1995,1)*24,2))</f>
        <v/>
      </c>
      <c r="K1995" s="22" t="str">
        <f aca="false">IF(OR(H1995="",F1995=""),"",IF(ROUND(MAX(0,MOD(H1995-F1995+0.5,1)-0.5)*1440,0)&gt;IFERROR(VLOOKUP(E1995,الورديات!$A$2:$E$21,5,FALSE()),0),ROUND(MAX(0,MOD(H1995-F1995+0.5,1)-0.5)*1440,0),0))</f>
        <v/>
      </c>
      <c r="L1995" s="22" t="str">
        <f aca="false">IF(OR(I1995="",G1995=""),"",ROUND(MAX(0,MOD(G1995-I1995+0.5,1)-0.5)*1440,0))</f>
        <v/>
      </c>
      <c r="M1995" s="22" t="str">
        <f aca="false">IF(OR(I1995="",G1995=""),"",IF(ROUND(MAX(0,MOD(I1995-G1995+0.5,1)-0.5)*1440,0)&gt;=الإعدادات!$B$8,ROUND(MAX(0,MOD(I1995-G1995+0.5,1)-0.5)*1440,0),0))</f>
        <v/>
      </c>
      <c r="N1995" s="18" t="str">
        <f aca="false">IF(OR(A1995="",B1995=""),"",IF(COUNTIFS(الإجازات!$A$2:$A$1001,B1995,الإجازات!$D$2:$D$1001,"&lt;="&amp;A1995,الإجازات!$E$2:$E$1001,"&gt;="&amp;A1995,الإجازات!$G$2:$G$1001,"مقبولة")=0,"",LOOKUP(2,1/((الإجازات!$A$2:$A$1001=B1995)*(الإجازات!$D$2:$D$1001&lt;=A1995)*(الإجازات!$E$2:$E$1001&gt;=A1995)*(الإجازات!$G$2:$G$1001="مقبولة")),الإجازات!$C$2:$C$1001)))</f>
        <v/>
      </c>
      <c r="O1995" s="17"/>
      <c r="P1995" s="23" t="str">
        <f aca="false">IF(B1995="","",IF(ISNA(MATCH(B1995,الموظفين!$A$2:$A$501,0)),"⚠ كود غير موجود",IF(O1995&lt;&gt;"",O1995,IF(N1995&lt;&gt;"",N1995,IF(H1995="",IF(AND(A1995&lt;&gt;"",WEEKDAY(A1995)=الإعدادات!$B$11),"راحة أسبوعية","غائب"),IF(I1995="","بدون انصراف",IF(N(K1995)&gt;0,"متأخر","حاضر")))))))</f>
        <v/>
      </c>
      <c r="Q1995" s="24" t="str">
        <f aca="false">IF(B1995="","",IF(OR(P1995="غائب",P1995="غياب",P1995="إجازة بدون راتب"),IFERROR(VLOOKUP(B1995,الموظفين!$A$2:$J$501,8,FALSE()),0),0))</f>
        <v/>
      </c>
      <c r="R1995" s="24" t="str">
        <f aca="false">IF(B1995="","",ROUND((N(K1995)+N(L1995))/60*IFERROR(VLOOKUP(B1995,الموظفين!$A$2:$J$501,8,FALSE()),0)/الإعدادات!$B$6*الإعدادات!$B$9,2))</f>
        <v/>
      </c>
      <c r="S1995" s="24" t="str">
        <f aca="false">IF(OR(B1995="",M1995=""),"",ROUND(M1995/60*IFERROR(VLOOKUP(B1995,الموظفين!$A$2:$J$501,9,FALSE()),0),2))</f>
        <v/>
      </c>
      <c r="T1995" s="17"/>
      <c r="U1995" s="23" t="str">
        <f aca="false">IF(OR(A1995="",B1995=""),"",A1995&amp;"|"&amp;B1995)</f>
        <v/>
      </c>
    </row>
    <row r="1996" customFormat="false" ht="15" hidden="false" customHeight="false" outlineLevel="0" collapsed="false">
      <c r="A1996" s="16"/>
      <c r="B1996" s="17"/>
      <c r="C1996" s="18" t="str">
        <f aca="false">IF($B1996="","",IFERROR(VLOOKUP($B1996,الموظفين!$A$2:$J$501,2,FALSE())&amp;"","⚠ كود غير موجود"))</f>
        <v/>
      </c>
      <c r="D1996" s="18" t="str">
        <f aca="false">IF($B1996="","",IFERROR(VLOOKUP($B1996,الموظفين!$A$2:$J$501,3,FALSE())&amp;"",""))</f>
        <v/>
      </c>
      <c r="E1996" s="18" t="str">
        <f aca="false">IF($B1996="","",IFERROR(VLOOKUP($B1996,الموظفين!$A$2:$J$501,5,FALSE())&amp;"",""))</f>
        <v/>
      </c>
      <c r="F1996" s="19" t="str">
        <f aca="false">IF($B1996="","",IFERROR(VLOOKUP($B1996,الموظفين!$A$2:$J$501,6,FALSE()),""))</f>
        <v/>
      </c>
      <c r="G1996" s="19" t="str">
        <f aca="false">IF($B1996="","",IFERROR(VLOOKUP($B1996,الموظفين!$A$2:$J$501,7,FALSE()),""))</f>
        <v/>
      </c>
      <c r="H1996" s="20"/>
      <c r="I1996" s="20"/>
      <c r="J1996" s="21" t="str">
        <f aca="false">IF(OR(H1996="",I1996=""),"",ROUND(MOD(I1996-H1996,1)*24,2))</f>
        <v/>
      </c>
      <c r="K1996" s="22" t="str">
        <f aca="false">IF(OR(H1996="",F1996=""),"",IF(ROUND(MAX(0,MOD(H1996-F1996+0.5,1)-0.5)*1440,0)&gt;IFERROR(VLOOKUP(E1996,الورديات!$A$2:$E$21,5,FALSE()),0),ROUND(MAX(0,MOD(H1996-F1996+0.5,1)-0.5)*1440,0),0))</f>
        <v/>
      </c>
      <c r="L1996" s="22" t="str">
        <f aca="false">IF(OR(I1996="",G1996=""),"",ROUND(MAX(0,MOD(G1996-I1996+0.5,1)-0.5)*1440,0))</f>
        <v/>
      </c>
      <c r="M1996" s="22" t="str">
        <f aca="false">IF(OR(I1996="",G1996=""),"",IF(ROUND(MAX(0,MOD(I1996-G1996+0.5,1)-0.5)*1440,0)&gt;=الإعدادات!$B$8,ROUND(MAX(0,MOD(I1996-G1996+0.5,1)-0.5)*1440,0),0))</f>
        <v/>
      </c>
      <c r="N1996" s="18" t="str">
        <f aca="false">IF(OR(A1996="",B1996=""),"",IF(COUNTIFS(الإجازات!$A$2:$A$1001,B1996,الإجازات!$D$2:$D$1001,"&lt;="&amp;A1996,الإجازات!$E$2:$E$1001,"&gt;="&amp;A1996,الإجازات!$G$2:$G$1001,"مقبولة")=0,"",LOOKUP(2,1/((الإجازات!$A$2:$A$1001=B1996)*(الإجازات!$D$2:$D$1001&lt;=A1996)*(الإجازات!$E$2:$E$1001&gt;=A1996)*(الإجازات!$G$2:$G$1001="مقبولة")),الإجازات!$C$2:$C$1001)))</f>
        <v/>
      </c>
      <c r="O1996" s="17"/>
      <c r="P1996" s="23" t="str">
        <f aca="false">IF(B1996="","",IF(ISNA(MATCH(B1996,الموظفين!$A$2:$A$501,0)),"⚠ كود غير موجود",IF(O1996&lt;&gt;"",O1996,IF(N1996&lt;&gt;"",N1996,IF(H1996="",IF(AND(A1996&lt;&gt;"",WEEKDAY(A1996)=الإعدادات!$B$11),"راحة أسبوعية","غائب"),IF(I1996="","بدون انصراف",IF(N(K1996)&gt;0,"متأخر","حاضر")))))))</f>
        <v/>
      </c>
      <c r="Q1996" s="24" t="str">
        <f aca="false">IF(B1996="","",IF(OR(P1996="غائب",P1996="غياب",P1996="إجازة بدون راتب"),IFERROR(VLOOKUP(B1996,الموظفين!$A$2:$J$501,8,FALSE()),0),0))</f>
        <v/>
      </c>
      <c r="R1996" s="24" t="str">
        <f aca="false">IF(B1996="","",ROUND((N(K1996)+N(L1996))/60*IFERROR(VLOOKUP(B1996,الموظفين!$A$2:$J$501,8,FALSE()),0)/الإعدادات!$B$6*الإعدادات!$B$9,2))</f>
        <v/>
      </c>
      <c r="S1996" s="24" t="str">
        <f aca="false">IF(OR(B1996="",M1996=""),"",ROUND(M1996/60*IFERROR(VLOOKUP(B1996,الموظفين!$A$2:$J$501,9,FALSE()),0),2))</f>
        <v/>
      </c>
      <c r="T1996" s="17"/>
      <c r="U1996" s="23" t="str">
        <f aca="false">IF(OR(A1996="",B1996=""),"",A1996&amp;"|"&amp;B1996)</f>
        <v/>
      </c>
    </row>
    <row r="1997" customFormat="false" ht="15" hidden="false" customHeight="false" outlineLevel="0" collapsed="false">
      <c r="A1997" s="16"/>
      <c r="B1997" s="17"/>
      <c r="C1997" s="18" t="str">
        <f aca="false">IF($B1997="","",IFERROR(VLOOKUP($B1997,الموظفين!$A$2:$J$501,2,FALSE())&amp;"","⚠ كود غير موجود"))</f>
        <v/>
      </c>
      <c r="D1997" s="18" t="str">
        <f aca="false">IF($B1997="","",IFERROR(VLOOKUP($B1997,الموظفين!$A$2:$J$501,3,FALSE())&amp;"",""))</f>
        <v/>
      </c>
      <c r="E1997" s="18" t="str">
        <f aca="false">IF($B1997="","",IFERROR(VLOOKUP($B1997,الموظفين!$A$2:$J$501,5,FALSE())&amp;"",""))</f>
        <v/>
      </c>
      <c r="F1997" s="19" t="str">
        <f aca="false">IF($B1997="","",IFERROR(VLOOKUP($B1997,الموظفين!$A$2:$J$501,6,FALSE()),""))</f>
        <v/>
      </c>
      <c r="G1997" s="19" t="str">
        <f aca="false">IF($B1997="","",IFERROR(VLOOKUP($B1997,الموظفين!$A$2:$J$501,7,FALSE()),""))</f>
        <v/>
      </c>
      <c r="H1997" s="20"/>
      <c r="I1997" s="20"/>
      <c r="J1997" s="21" t="str">
        <f aca="false">IF(OR(H1997="",I1997=""),"",ROUND(MOD(I1997-H1997,1)*24,2))</f>
        <v/>
      </c>
      <c r="K1997" s="22" t="str">
        <f aca="false">IF(OR(H1997="",F1997=""),"",IF(ROUND(MAX(0,MOD(H1997-F1997+0.5,1)-0.5)*1440,0)&gt;IFERROR(VLOOKUP(E1997,الورديات!$A$2:$E$21,5,FALSE()),0),ROUND(MAX(0,MOD(H1997-F1997+0.5,1)-0.5)*1440,0),0))</f>
        <v/>
      </c>
      <c r="L1997" s="22" t="str">
        <f aca="false">IF(OR(I1997="",G1997=""),"",ROUND(MAX(0,MOD(G1997-I1997+0.5,1)-0.5)*1440,0))</f>
        <v/>
      </c>
      <c r="M1997" s="22" t="str">
        <f aca="false">IF(OR(I1997="",G1997=""),"",IF(ROUND(MAX(0,MOD(I1997-G1997+0.5,1)-0.5)*1440,0)&gt;=الإعدادات!$B$8,ROUND(MAX(0,MOD(I1997-G1997+0.5,1)-0.5)*1440,0),0))</f>
        <v/>
      </c>
      <c r="N1997" s="18" t="str">
        <f aca="false">IF(OR(A1997="",B1997=""),"",IF(COUNTIFS(الإجازات!$A$2:$A$1001,B1997,الإجازات!$D$2:$D$1001,"&lt;="&amp;A1997,الإجازات!$E$2:$E$1001,"&gt;="&amp;A1997,الإجازات!$G$2:$G$1001,"مقبولة")=0,"",LOOKUP(2,1/((الإجازات!$A$2:$A$1001=B1997)*(الإجازات!$D$2:$D$1001&lt;=A1997)*(الإجازات!$E$2:$E$1001&gt;=A1997)*(الإجازات!$G$2:$G$1001="مقبولة")),الإجازات!$C$2:$C$1001)))</f>
        <v/>
      </c>
      <c r="O1997" s="17"/>
      <c r="P1997" s="23" t="str">
        <f aca="false">IF(B1997="","",IF(ISNA(MATCH(B1997,الموظفين!$A$2:$A$501,0)),"⚠ كود غير موجود",IF(O1997&lt;&gt;"",O1997,IF(N1997&lt;&gt;"",N1997,IF(H1997="",IF(AND(A1997&lt;&gt;"",WEEKDAY(A1997)=الإعدادات!$B$11),"راحة أسبوعية","غائب"),IF(I1997="","بدون انصراف",IF(N(K1997)&gt;0,"متأخر","حاضر")))))))</f>
        <v/>
      </c>
      <c r="Q1997" s="24" t="str">
        <f aca="false">IF(B1997="","",IF(OR(P1997="غائب",P1997="غياب",P1997="إجازة بدون راتب"),IFERROR(VLOOKUP(B1997,الموظفين!$A$2:$J$501,8,FALSE()),0),0))</f>
        <v/>
      </c>
      <c r="R1997" s="24" t="str">
        <f aca="false">IF(B1997="","",ROUND((N(K1997)+N(L1997))/60*IFERROR(VLOOKUP(B1997,الموظفين!$A$2:$J$501,8,FALSE()),0)/الإعدادات!$B$6*الإعدادات!$B$9,2))</f>
        <v/>
      </c>
      <c r="S1997" s="24" t="str">
        <f aca="false">IF(OR(B1997="",M1997=""),"",ROUND(M1997/60*IFERROR(VLOOKUP(B1997,الموظفين!$A$2:$J$501,9,FALSE()),0),2))</f>
        <v/>
      </c>
      <c r="T1997" s="17"/>
      <c r="U1997" s="23" t="str">
        <f aca="false">IF(OR(A1997="",B1997=""),"",A1997&amp;"|"&amp;B1997)</f>
        <v/>
      </c>
    </row>
    <row r="1998" customFormat="false" ht="15" hidden="false" customHeight="false" outlineLevel="0" collapsed="false">
      <c r="A1998" s="16"/>
      <c r="B1998" s="17"/>
      <c r="C1998" s="18" t="str">
        <f aca="false">IF($B1998="","",IFERROR(VLOOKUP($B1998,الموظفين!$A$2:$J$501,2,FALSE())&amp;"","⚠ كود غير موجود"))</f>
        <v/>
      </c>
      <c r="D1998" s="18" t="str">
        <f aca="false">IF($B1998="","",IFERROR(VLOOKUP($B1998,الموظفين!$A$2:$J$501,3,FALSE())&amp;"",""))</f>
        <v/>
      </c>
      <c r="E1998" s="18" t="str">
        <f aca="false">IF($B1998="","",IFERROR(VLOOKUP($B1998,الموظفين!$A$2:$J$501,5,FALSE())&amp;"",""))</f>
        <v/>
      </c>
      <c r="F1998" s="19" t="str">
        <f aca="false">IF($B1998="","",IFERROR(VLOOKUP($B1998,الموظفين!$A$2:$J$501,6,FALSE()),""))</f>
        <v/>
      </c>
      <c r="G1998" s="19" t="str">
        <f aca="false">IF($B1998="","",IFERROR(VLOOKUP($B1998,الموظفين!$A$2:$J$501,7,FALSE()),""))</f>
        <v/>
      </c>
      <c r="H1998" s="20"/>
      <c r="I1998" s="20"/>
      <c r="J1998" s="21" t="str">
        <f aca="false">IF(OR(H1998="",I1998=""),"",ROUND(MOD(I1998-H1998,1)*24,2))</f>
        <v/>
      </c>
      <c r="K1998" s="22" t="str">
        <f aca="false">IF(OR(H1998="",F1998=""),"",IF(ROUND(MAX(0,MOD(H1998-F1998+0.5,1)-0.5)*1440,0)&gt;IFERROR(VLOOKUP(E1998,الورديات!$A$2:$E$21,5,FALSE()),0),ROUND(MAX(0,MOD(H1998-F1998+0.5,1)-0.5)*1440,0),0))</f>
        <v/>
      </c>
      <c r="L1998" s="22" t="str">
        <f aca="false">IF(OR(I1998="",G1998=""),"",ROUND(MAX(0,MOD(G1998-I1998+0.5,1)-0.5)*1440,0))</f>
        <v/>
      </c>
      <c r="M1998" s="22" t="str">
        <f aca="false">IF(OR(I1998="",G1998=""),"",IF(ROUND(MAX(0,MOD(I1998-G1998+0.5,1)-0.5)*1440,0)&gt;=الإعدادات!$B$8,ROUND(MAX(0,MOD(I1998-G1998+0.5,1)-0.5)*1440,0),0))</f>
        <v/>
      </c>
      <c r="N1998" s="18" t="str">
        <f aca="false">IF(OR(A1998="",B1998=""),"",IF(COUNTIFS(الإجازات!$A$2:$A$1001,B1998,الإجازات!$D$2:$D$1001,"&lt;="&amp;A1998,الإجازات!$E$2:$E$1001,"&gt;="&amp;A1998,الإجازات!$G$2:$G$1001,"مقبولة")=0,"",LOOKUP(2,1/((الإجازات!$A$2:$A$1001=B1998)*(الإجازات!$D$2:$D$1001&lt;=A1998)*(الإجازات!$E$2:$E$1001&gt;=A1998)*(الإجازات!$G$2:$G$1001="مقبولة")),الإجازات!$C$2:$C$1001)))</f>
        <v/>
      </c>
      <c r="O1998" s="17"/>
      <c r="P1998" s="23" t="str">
        <f aca="false">IF(B1998="","",IF(ISNA(MATCH(B1998,الموظفين!$A$2:$A$501,0)),"⚠ كود غير موجود",IF(O1998&lt;&gt;"",O1998,IF(N1998&lt;&gt;"",N1998,IF(H1998="",IF(AND(A1998&lt;&gt;"",WEEKDAY(A1998)=الإعدادات!$B$11),"راحة أسبوعية","غائب"),IF(I1998="","بدون انصراف",IF(N(K1998)&gt;0,"متأخر","حاضر")))))))</f>
        <v/>
      </c>
      <c r="Q1998" s="24" t="str">
        <f aca="false">IF(B1998="","",IF(OR(P1998="غائب",P1998="غياب",P1998="إجازة بدون راتب"),IFERROR(VLOOKUP(B1998,الموظفين!$A$2:$J$501,8,FALSE()),0),0))</f>
        <v/>
      </c>
      <c r="R1998" s="24" t="str">
        <f aca="false">IF(B1998="","",ROUND((N(K1998)+N(L1998))/60*IFERROR(VLOOKUP(B1998,الموظفين!$A$2:$J$501,8,FALSE()),0)/الإعدادات!$B$6*الإعدادات!$B$9,2))</f>
        <v/>
      </c>
      <c r="S1998" s="24" t="str">
        <f aca="false">IF(OR(B1998="",M1998=""),"",ROUND(M1998/60*IFERROR(VLOOKUP(B1998,الموظفين!$A$2:$J$501,9,FALSE()),0),2))</f>
        <v/>
      </c>
      <c r="T1998" s="17"/>
      <c r="U1998" s="23" t="str">
        <f aca="false">IF(OR(A1998="",B1998=""),"",A1998&amp;"|"&amp;B1998)</f>
        <v/>
      </c>
    </row>
    <row r="1999" customFormat="false" ht="15" hidden="false" customHeight="false" outlineLevel="0" collapsed="false">
      <c r="A1999" s="16"/>
      <c r="B1999" s="17"/>
      <c r="C1999" s="18" t="str">
        <f aca="false">IF($B1999="","",IFERROR(VLOOKUP($B1999,الموظفين!$A$2:$J$501,2,FALSE())&amp;"","⚠ كود غير موجود"))</f>
        <v/>
      </c>
      <c r="D1999" s="18" t="str">
        <f aca="false">IF($B1999="","",IFERROR(VLOOKUP($B1999,الموظفين!$A$2:$J$501,3,FALSE())&amp;"",""))</f>
        <v/>
      </c>
      <c r="E1999" s="18" t="str">
        <f aca="false">IF($B1999="","",IFERROR(VLOOKUP($B1999,الموظفين!$A$2:$J$501,5,FALSE())&amp;"",""))</f>
        <v/>
      </c>
      <c r="F1999" s="19" t="str">
        <f aca="false">IF($B1999="","",IFERROR(VLOOKUP($B1999,الموظفين!$A$2:$J$501,6,FALSE()),""))</f>
        <v/>
      </c>
      <c r="G1999" s="19" t="str">
        <f aca="false">IF($B1999="","",IFERROR(VLOOKUP($B1999,الموظفين!$A$2:$J$501,7,FALSE()),""))</f>
        <v/>
      </c>
      <c r="H1999" s="20"/>
      <c r="I1999" s="20"/>
      <c r="J1999" s="21" t="str">
        <f aca="false">IF(OR(H1999="",I1999=""),"",ROUND(MOD(I1999-H1999,1)*24,2))</f>
        <v/>
      </c>
      <c r="K1999" s="22" t="str">
        <f aca="false">IF(OR(H1999="",F1999=""),"",IF(ROUND(MAX(0,MOD(H1999-F1999+0.5,1)-0.5)*1440,0)&gt;IFERROR(VLOOKUP(E1999,الورديات!$A$2:$E$21,5,FALSE()),0),ROUND(MAX(0,MOD(H1999-F1999+0.5,1)-0.5)*1440,0),0))</f>
        <v/>
      </c>
      <c r="L1999" s="22" t="str">
        <f aca="false">IF(OR(I1999="",G1999=""),"",ROUND(MAX(0,MOD(G1999-I1999+0.5,1)-0.5)*1440,0))</f>
        <v/>
      </c>
      <c r="M1999" s="22" t="str">
        <f aca="false">IF(OR(I1999="",G1999=""),"",IF(ROUND(MAX(0,MOD(I1999-G1999+0.5,1)-0.5)*1440,0)&gt;=الإعدادات!$B$8,ROUND(MAX(0,MOD(I1999-G1999+0.5,1)-0.5)*1440,0),0))</f>
        <v/>
      </c>
      <c r="N1999" s="18" t="str">
        <f aca="false">IF(OR(A1999="",B1999=""),"",IF(COUNTIFS(الإجازات!$A$2:$A$1001,B1999,الإجازات!$D$2:$D$1001,"&lt;="&amp;A1999,الإجازات!$E$2:$E$1001,"&gt;="&amp;A1999,الإجازات!$G$2:$G$1001,"مقبولة")=0,"",LOOKUP(2,1/((الإجازات!$A$2:$A$1001=B1999)*(الإجازات!$D$2:$D$1001&lt;=A1999)*(الإجازات!$E$2:$E$1001&gt;=A1999)*(الإجازات!$G$2:$G$1001="مقبولة")),الإجازات!$C$2:$C$1001)))</f>
        <v/>
      </c>
      <c r="O1999" s="17"/>
      <c r="P1999" s="23" t="str">
        <f aca="false">IF(B1999="","",IF(ISNA(MATCH(B1999,الموظفين!$A$2:$A$501,0)),"⚠ كود غير موجود",IF(O1999&lt;&gt;"",O1999,IF(N1999&lt;&gt;"",N1999,IF(H1999="",IF(AND(A1999&lt;&gt;"",WEEKDAY(A1999)=الإعدادات!$B$11),"راحة أسبوعية","غائب"),IF(I1999="","بدون انصراف",IF(N(K1999)&gt;0,"متأخر","حاضر")))))))</f>
        <v/>
      </c>
      <c r="Q1999" s="24" t="str">
        <f aca="false">IF(B1999="","",IF(OR(P1999="غائب",P1999="غياب",P1999="إجازة بدون راتب"),IFERROR(VLOOKUP(B1999,الموظفين!$A$2:$J$501,8,FALSE()),0),0))</f>
        <v/>
      </c>
      <c r="R1999" s="24" t="str">
        <f aca="false">IF(B1999="","",ROUND((N(K1999)+N(L1999))/60*IFERROR(VLOOKUP(B1999,الموظفين!$A$2:$J$501,8,FALSE()),0)/الإعدادات!$B$6*الإعدادات!$B$9,2))</f>
        <v/>
      </c>
      <c r="S1999" s="24" t="str">
        <f aca="false">IF(OR(B1999="",M1999=""),"",ROUND(M1999/60*IFERROR(VLOOKUP(B1999,الموظفين!$A$2:$J$501,9,FALSE()),0),2))</f>
        <v/>
      </c>
      <c r="T1999" s="17"/>
      <c r="U1999" s="23" t="str">
        <f aca="false">IF(OR(A1999="",B1999=""),"",A1999&amp;"|"&amp;B1999)</f>
        <v/>
      </c>
    </row>
    <row r="2000" customFormat="false" ht="15" hidden="false" customHeight="false" outlineLevel="0" collapsed="false">
      <c r="A2000" s="16"/>
      <c r="B2000" s="17"/>
      <c r="C2000" s="18" t="str">
        <f aca="false">IF($B2000="","",IFERROR(VLOOKUP($B2000,الموظفين!$A$2:$J$501,2,FALSE())&amp;"","⚠ كود غير موجود"))</f>
        <v/>
      </c>
      <c r="D2000" s="18" t="str">
        <f aca="false">IF($B2000="","",IFERROR(VLOOKUP($B2000,الموظفين!$A$2:$J$501,3,FALSE())&amp;"",""))</f>
        <v/>
      </c>
      <c r="E2000" s="18" t="str">
        <f aca="false">IF($B2000="","",IFERROR(VLOOKUP($B2000,الموظفين!$A$2:$J$501,5,FALSE())&amp;"",""))</f>
        <v/>
      </c>
      <c r="F2000" s="19" t="str">
        <f aca="false">IF($B2000="","",IFERROR(VLOOKUP($B2000,الموظفين!$A$2:$J$501,6,FALSE()),""))</f>
        <v/>
      </c>
      <c r="G2000" s="19" t="str">
        <f aca="false">IF($B2000="","",IFERROR(VLOOKUP($B2000,الموظفين!$A$2:$J$501,7,FALSE()),""))</f>
        <v/>
      </c>
      <c r="H2000" s="20"/>
      <c r="I2000" s="20"/>
      <c r="J2000" s="21" t="str">
        <f aca="false">IF(OR(H2000="",I2000=""),"",ROUND(MOD(I2000-H2000,1)*24,2))</f>
        <v/>
      </c>
      <c r="K2000" s="22" t="str">
        <f aca="false">IF(OR(H2000="",F2000=""),"",IF(ROUND(MAX(0,MOD(H2000-F2000+0.5,1)-0.5)*1440,0)&gt;IFERROR(VLOOKUP(E2000,الورديات!$A$2:$E$21,5,FALSE()),0),ROUND(MAX(0,MOD(H2000-F2000+0.5,1)-0.5)*1440,0),0))</f>
        <v/>
      </c>
      <c r="L2000" s="22" t="str">
        <f aca="false">IF(OR(I2000="",G2000=""),"",ROUND(MAX(0,MOD(G2000-I2000+0.5,1)-0.5)*1440,0))</f>
        <v/>
      </c>
      <c r="M2000" s="22" t="str">
        <f aca="false">IF(OR(I2000="",G2000=""),"",IF(ROUND(MAX(0,MOD(I2000-G2000+0.5,1)-0.5)*1440,0)&gt;=الإعدادات!$B$8,ROUND(MAX(0,MOD(I2000-G2000+0.5,1)-0.5)*1440,0),0))</f>
        <v/>
      </c>
      <c r="N2000" s="18" t="str">
        <f aca="false">IF(OR(A2000="",B2000=""),"",IF(COUNTIFS(الإجازات!$A$2:$A$1001,B2000,الإجازات!$D$2:$D$1001,"&lt;="&amp;A2000,الإجازات!$E$2:$E$1001,"&gt;="&amp;A2000,الإجازات!$G$2:$G$1001,"مقبولة")=0,"",LOOKUP(2,1/((الإجازات!$A$2:$A$1001=B2000)*(الإجازات!$D$2:$D$1001&lt;=A2000)*(الإجازات!$E$2:$E$1001&gt;=A2000)*(الإجازات!$G$2:$G$1001="مقبولة")),الإجازات!$C$2:$C$1001)))</f>
        <v/>
      </c>
      <c r="O2000" s="17"/>
      <c r="P2000" s="23" t="str">
        <f aca="false">IF(B2000="","",IF(ISNA(MATCH(B2000,الموظفين!$A$2:$A$501,0)),"⚠ كود غير موجود",IF(O2000&lt;&gt;"",O2000,IF(N2000&lt;&gt;"",N2000,IF(H2000="",IF(AND(A2000&lt;&gt;"",WEEKDAY(A2000)=الإعدادات!$B$11),"راحة أسبوعية","غائب"),IF(I2000="","بدون انصراف",IF(N(K2000)&gt;0,"متأخر","حاضر")))))))</f>
        <v/>
      </c>
      <c r="Q2000" s="24" t="str">
        <f aca="false">IF(B2000="","",IF(OR(P2000="غائب",P2000="غياب",P2000="إجازة بدون راتب"),IFERROR(VLOOKUP(B2000,الموظفين!$A$2:$J$501,8,FALSE()),0),0))</f>
        <v/>
      </c>
      <c r="R2000" s="24" t="str">
        <f aca="false">IF(B2000="","",ROUND((N(K2000)+N(L2000))/60*IFERROR(VLOOKUP(B2000,الموظفين!$A$2:$J$501,8,FALSE()),0)/الإعدادات!$B$6*الإعدادات!$B$9,2))</f>
        <v/>
      </c>
      <c r="S2000" s="24" t="str">
        <f aca="false">IF(OR(B2000="",M2000=""),"",ROUND(M2000/60*IFERROR(VLOOKUP(B2000,الموظفين!$A$2:$J$501,9,FALSE()),0),2))</f>
        <v/>
      </c>
      <c r="T2000" s="17"/>
      <c r="U2000" s="23" t="str">
        <f aca="false">IF(OR(A2000="",B2000=""),"",A2000&amp;"|"&amp;B2000)</f>
        <v/>
      </c>
    </row>
    <row r="2001" customFormat="false" ht="15" hidden="false" customHeight="false" outlineLevel="0" collapsed="false">
      <c r="A2001" s="16"/>
      <c r="B2001" s="17"/>
      <c r="C2001" s="18" t="str">
        <f aca="false">IF($B2001="","",IFERROR(VLOOKUP($B2001,الموظفين!$A$2:$J$501,2,FALSE())&amp;"","⚠ كود غير موجود"))</f>
        <v/>
      </c>
      <c r="D2001" s="18" t="str">
        <f aca="false">IF($B2001="","",IFERROR(VLOOKUP($B2001,الموظفين!$A$2:$J$501,3,FALSE())&amp;"",""))</f>
        <v/>
      </c>
      <c r="E2001" s="18" t="str">
        <f aca="false">IF($B2001="","",IFERROR(VLOOKUP($B2001,الموظفين!$A$2:$J$501,5,FALSE())&amp;"",""))</f>
        <v/>
      </c>
      <c r="F2001" s="19" t="str">
        <f aca="false">IF($B2001="","",IFERROR(VLOOKUP($B2001,الموظفين!$A$2:$J$501,6,FALSE()),""))</f>
        <v/>
      </c>
      <c r="G2001" s="19" t="str">
        <f aca="false">IF($B2001="","",IFERROR(VLOOKUP($B2001,الموظفين!$A$2:$J$501,7,FALSE()),""))</f>
        <v/>
      </c>
      <c r="H2001" s="20"/>
      <c r="I2001" s="20"/>
      <c r="J2001" s="21" t="str">
        <f aca="false">IF(OR(H2001="",I2001=""),"",ROUND(MOD(I2001-H2001,1)*24,2))</f>
        <v/>
      </c>
      <c r="K2001" s="22" t="str">
        <f aca="false">IF(OR(H2001="",F2001=""),"",IF(ROUND(MAX(0,MOD(H2001-F2001+0.5,1)-0.5)*1440,0)&gt;IFERROR(VLOOKUP(E2001,الورديات!$A$2:$E$21,5,FALSE()),0),ROUND(MAX(0,MOD(H2001-F2001+0.5,1)-0.5)*1440,0),0))</f>
        <v/>
      </c>
      <c r="L2001" s="22" t="str">
        <f aca="false">IF(OR(I2001="",G2001=""),"",ROUND(MAX(0,MOD(G2001-I2001+0.5,1)-0.5)*1440,0))</f>
        <v/>
      </c>
      <c r="M2001" s="22" t="str">
        <f aca="false">IF(OR(I2001="",G2001=""),"",IF(ROUND(MAX(0,MOD(I2001-G2001+0.5,1)-0.5)*1440,0)&gt;=الإعدادات!$B$8,ROUND(MAX(0,MOD(I2001-G2001+0.5,1)-0.5)*1440,0),0))</f>
        <v/>
      </c>
      <c r="N2001" s="18" t="str">
        <f aca="false">IF(OR(A2001="",B2001=""),"",IF(COUNTIFS(الإجازات!$A$2:$A$1001,B2001,الإجازات!$D$2:$D$1001,"&lt;="&amp;A2001,الإجازات!$E$2:$E$1001,"&gt;="&amp;A2001,الإجازات!$G$2:$G$1001,"مقبولة")=0,"",LOOKUP(2,1/((الإجازات!$A$2:$A$1001=B2001)*(الإجازات!$D$2:$D$1001&lt;=A2001)*(الإجازات!$E$2:$E$1001&gt;=A2001)*(الإجازات!$G$2:$G$1001="مقبولة")),الإجازات!$C$2:$C$1001)))</f>
        <v/>
      </c>
      <c r="O2001" s="17"/>
      <c r="P2001" s="23" t="str">
        <f aca="false">IF(B2001="","",IF(ISNA(MATCH(B2001,الموظفين!$A$2:$A$501,0)),"⚠ كود غير موجود",IF(O2001&lt;&gt;"",O2001,IF(N2001&lt;&gt;"",N2001,IF(H2001="",IF(AND(A2001&lt;&gt;"",WEEKDAY(A2001)=الإعدادات!$B$11),"راحة أسبوعية","غائب"),IF(I2001="","بدون انصراف",IF(N(K2001)&gt;0,"متأخر","حاضر")))))))</f>
        <v/>
      </c>
      <c r="Q2001" s="24" t="str">
        <f aca="false">IF(B2001="","",IF(OR(P2001="غائب",P2001="غياب",P2001="إجازة بدون راتب"),IFERROR(VLOOKUP(B2001,الموظفين!$A$2:$J$501,8,FALSE()),0),0))</f>
        <v/>
      </c>
      <c r="R2001" s="24" t="str">
        <f aca="false">IF(B2001="","",ROUND((N(K2001)+N(L2001))/60*IFERROR(VLOOKUP(B2001,الموظفين!$A$2:$J$501,8,FALSE()),0)/الإعدادات!$B$6*الإعدادات!$B$9,2))</f>
        <v/>
      </c>
      <c r="S2001" s="24" t="str">
        <f aca="false">IF(OR(B2001="",M2001=""),"",ROUND(M2001/60*IFERROR(VLOOKUP(B2001,الموظفين!$A$2:$J$501,9,FALSE()),0),2))</f>
        <v/>
      </c>
      <c r="T2001" s="17"/>
      <c r="U2001" s="23" t="str">
        <f aca="false">IF(OR(A2001="",B2001=""),"",A2001&amp;"|"&amp;B2001)</f>
        <v/>
      </c>
    </row>
    <row r="2002" customFormat="false" ht="15" hidden="false" customHeight="false" outlineLevel="0" collapsed="false">
      <c r="A2002" s="16"/>
      <c r="B2002" s="17"/>
      <c r="C2002" s="18" t="str">
        <f aca="false">IF($B2002="","",IFERROR(VLOOKUP($B2002,الموظفين!$A$2:$J$501,2,FALSE())&amp;"","⚠ كود غير موجود"))</f>
        <v/>
      </c>
      <c r="D2002" s="18" t="str">
        <f aca="false">IF($B2002="","",IFERROR(VLOOKUP($B2002,الموظفين!$A$2:$J$501,3,FALSE())&amp;"",""))</f>
        <v/>
      </c>
      <c r="E2002" s="18" t="str">
        <f aca="false">IF($B2002="","",IFERROR(VLOOKUP($B2002,الموظفين!$A$2:$J$501,5,FALSE())&amp;"",""))</f>
        <v/>
      </c>
      <c r="F2002" s="19" t="str">
        <f aca="false">IF($B2002="","",IFERROR(VLOOKUP($B2002,الموظفين!$A$2:$J$501,6,FALSE()),""))</f>
        <v/>
      </c>
      <c r="G2002" s="19" t="str">
        <f aca="false">IF($B2002="","",IFERROR(VLOOKUP($B2002,الموظفين!$A$2:$J$501,7,FALSE()),""))</f>
        <v/>
      </c>
      <c r="H2002" s="20"/>
      <c r="I2002" s="20"/>
      <c r="J2002" s="21" t="str">
        <f aca="false">IF(OR(H2002="",I2002=""),"",ROUND(MOD(I2002-H2002,1)*24,2))</f>
        <v/>
      </c>
      <c r="K2002" s="22" t="str">
        <f aca="false">IF(OR(H2002="",F2002=""),"",IF(ROUND(MAX(0,MOD(H2002-F2002+0.5,1)-0.5)*1440,0)&gt;IFERROR(VLOOKUP(E2002,الورديات!$A$2:$E$21,5,FALSE()),0),ROUND(MAX(0,MOD(H2002-F2002+0.5,1)-0.5)*1440,0),0))</f>
        <v/>
      </c>
      <c r="L2002" s="22" t="str">
        <f aca="false">IF(OR(I2002="",G2002=""),"",ROUND(MAX(0,MOD(G2002-I2002+0.5,1)-0.5)*1440,0))</f>
        <v/>
      </c>
      <c r="M2002" s="22" t="str">
        <f aca="false">IF(OR(I2002="",G2002=""),"",IF(ROUND(MAX(0,MOD(I2002-G2002+0.5,1)-0.5)*1440,0)&gt;=الإعدادات!$B$8,ROUND(MAX(0,MOD(I2002-G2002+0.5,1)-0.5)*1440,0),0))</f>
        <v/>
      </c>
      <c r="N2002" s="18" t="str">
        <f aca="false">IF(OR(A2002="",B2002=""),"",IF(COUNTIFS(الإجازات!$A$2:$A$1001,B2002,الإجازات!$D$2:$D$1001,"&lt;="&amp;A2002,الإجازات!$E$2:$E$1001,"&gt;="&amp;A2002,الإجازات!$G$2:$G$1001,"مقبولة")=0,"",LOOKUP(2,1/((الإجازات!$A$2:$A$1001=B2002)*(الإجازات!$D$2:$D$1001&lt;=A2002)*(الإجازات!$E$2:$E$1001&gt;=A2002)*(الإجازات!$G$2:$G$1001="مقبولة")),الإجازات!$C$2:$C$1001)))</f>
        <v/>
      </c>
      <c r="O2002" s="17"/>
      <c r="P2002" s="23" t="str">
        <f aca="false">IF(B2002="","",IF(ISNA(MATCH(B2002,الموظفين!$A$2:$A$501,0)),"⚠ كود غير موجود",IF(O2002&lt;&gt;"",O2002,IF(N2002&lt;&gt;"",N2002,IF(H2002="",IF(AND(A2002&lt;&gt;"",WEEKDAY(A2002)=الإعدادات!$B$11),"راحة أسبوعية","غائب"),IF(I2002="","بدون انصراف",IF(N(K2002)&gt;0,"متأخر","حاضر")))))))</f>
        <v/>
      </c>
      <c r="Q2002" s="24" t="str">
        <f aca="false">IF(B2002="","",IF(OR(P2002="غائب",P2002="غياب",P2002="إجازة بدون راتب"),IFERROR(VLOOKUP(B2002,الموظفين!$A$2:$J$501,8,FALSE()),0),0))</f>
        <v/>
      </c>
      <c r="R2002" s="24" t="str">
        <f aca="false">IF(B2002="","",ROUND((N(K2002)+N(L2002))/60*IFERROR(VLOOKUP(B2002,الموظفين!$A$2:$J$501,8,FALSE()),0)/الإعدادات!$B$6*الإعدادات!$B$9,2))</f>
        <v/>
      </c>
      <c r="S2002" s="24" t="str">
        <f aca="false">IF(OR(B2002="",M2002=""),"",ROUND(M2002/60*IFERROR(VLOOKUP(B2002,الموظفين!$A$2:$J$501,9,FALSE()),0),2))</f>
        <v/>
      </c>
      <c r="T2002" s="17"/>
      <c r="U2002" s="23" t="str">
        <f aca="false">IF(OR(A2002="",B2002=""),"",A2002&amp;"|"&amp;B2002)</f>
        <v/>
      </c>
    </row>
    <row r="2003" customFormat="false" ht="15" hidden="false" customHeight="false" outlineLevel="0" collapsed="false">
      <c r="A2003" s="16"/>
      <c r="B2003" s="17"/>
      <c r="C2003" s="18" t="str">
        <f aca="false">IF($B2003="","",IFERROR(VLOOKUP($B2003,الموظفين!$A$2:$J$501,2,FALSE())&amp;"","⚠ كود غير موجود"))</f>
        <v/>
      </c>
      <c r="D2003" s="18" t="str">
        <f aca="false">IF($B2003="","",IFERROR(VLOOKUP($B2003,الموظفين!$A$2:$J$501,3,FALSE())&amp;"",""))</f>
        <v/>
      </c>
      <c r="E2003" s="18" t="str">
        <f aca="false">IF($B2003="","",IFERROR(VLOOKUP($B2003,الموظفين!$A$2:$J$501,5,FALSE())&amp;"",""))</f>
        <v/>
      </c>
      <c r="F2003" s="19" t="str">
        <f aca="false">IF($B2003="","",IFERROR(VLOOKUP($B2003,الموظفين!$A$2:$J$501,6,FALSE()),""))</f>
        <v/>
      </c>
      <c r="G2003" s="19" t="str">
        <f aca="false">IF($B2003="","",IFERROR(VLOOKUP($B2003,الموظفين!$A$2:$J$501,7,FALSE()),""))</f>
        <v/>
      </c>
      <c r="H2003" s="20"/>
      <c r="I2003" s="20"/>
      <c r="J2003" s="21" t="str">
        <f aca="false">IF(OR(H2003="",I2003=""),"",ROUND(MOD(I2003-H2003,1)*24,2))</f>
        <v/>
      </c>
      <c r="K2003" s="22" t="str">
        <f aca="false">IF(OR(H2003="",F2003=""),"",IF(ROUND(MAX(0,MOD(H2003-F2003+0.5,1)-0.5)*1440,0)&gt;IFERROR(VLOOKUP(E2003,الورديات!$A$2:$E$21,5,FALSE()),0),ROUND(MAX(0,MOD(H2003-F2003+0.5,1)-0.5)*1440,0),0))</f>
        <v/>
      </c>
      <c r="L2003" s="22" t="str">
        <f aca="false">IF(OR(I2003="",G2003=""),"",ROUND(MAX(0,MOD(G2003-I2003+0.5,1)-0.5)*1440,0))</f>
        <v/>
      </c>
      <c r="M2003" s="22" t="str">
        <f aca="false">IF(OR(I2003="",G2003=""),"",IF(ROUND(MAX(0,MOD(I2003-G2003+0.5,1)-0.5)*1440,0)&gt;=الإعدادات!$B$8,ROUND(MAX(0,MOD(I2003-G2003+0.5,1)-0.5)*1440,0),0))</f>
        <v/>
      </c>
      <c r="N2003" s="18" t="str">
        <f aca="false">IF(OR(A2003="",B2003=""),"",IF(COUNTIFS(الإجازات!$A$2:$A$1001,B2003,الإجازات!$D$2:$D$1001,"&lt;="&amp;A2003,الإجازات!$E$2:$E$1001,"&gt;="&amp;A2003,الإجازات!$G$2:$G$1001,"مقبولة")=0,"",LOOKUP(2,1/((الإجازات!$A$2:$A$1001=B2003)*(الإجازات!$D$2:$D$1001&lt;=A2003)*(الإجازات!$E$2:$E$1001&gt;=A2003)*(الإجازات!$G$2:$G$1001="مقبولة")),الإجازات!$C$2:$C$1001)))</f>
        <v/>
      </c>
      <c r="O2003" s="17"/>
      <c r="P2003" s="23" t="str">
        <f aca="false">IF(B2003="","",IF(ISNA(MATCH(B2003,الموظفين!$A$2:$A$501,0)),"⚠ كود غير موجود",IF(O2003&lt;&gt;"",O2003,IF(N2003&lt;&gt;"",N2003,IF(H2003="",IF(AND(A2003&lt;&gt;"",WEEKDAY(A2003)=الإعدادات!$B$11),"راحة أسبوعية","غائب"),IF(I2003="","بدون انصراف",IF(N(K2003)&gt;0,"متأخر","حاضر")))))))</f>
        <v/>
      </c>
      <c r="Q2003" s="24" t="str">
        <f aca="false">IF(B2003="","",IF(OR(P2003="غائب",P2003="غياب",P2003="إجازة بدون راتب"),IFERROR(VLOOKUP(B2003,الموظفين!$A$2:$J$501,8,FALSE()),0),0))</f>
        <v/>
      </c>
      <c r="R2003" s="24" t="str">
        <f aca="false">IF(B2003="","",ROUND((N(K2003)+N(L2003))/60*IFERROR(VLOOKUP(B2003,الموظفين!$A$2:$J$501,8,FALSE()),0)/الإعدادات!$B$6*الإعدادات!$B$9,2))</f>
        <v/>
      </c>
      <c r="S2003" s="24" t="str">
        <f aca="false">IF(OR(B2003="",M2003=""),"",ROUND(M2003/60*IFERROR(VLOOKUP(B2003,الموظفين!$A$2:$J$501,9,FALSE()),0),2))</f>
        <v/>
      </c>
      <c r="T2003" s="17"/>
      <c r="U2003" s="23" t="str">
        <f aca="false">IF(OR(A2003="",B2003=""),"",A2003&amp;"|"&amp;B2003)</f>
        <v/>
      </c>
    </row>
    <row r="2004" customFormat="false" ht="15" hidden="false" customHeight="false" outlineLevel="0" collapsed="false">
      <c r="A2004" s="16"/>
      <c r="B2004" s="17"/>
      <c r="C2004" s="18" t="str">
        <f aca="false">IF($B2004="","",IFERROR(VLOOKUP($B2004,الموظفين!$A$2:$J$501,2,FALSE())&amp;"","⚠ كود غير موجود"))</f>
        <v/>
      </c>
      <c r="D2004" s="18" t="str">
        <f aca="false">IF($B2004="","",IFERROR(VLOOKUP($B2004,الموظفين!$A$2:$J$501,3,FALSE())&amp;"",""))</f>
        <v/>
      </c>
      <c r="E2004" s="18" t="str">
        <f aca="false">IF($B2004="","",IFERROR(VLOOKUP($B2004,الموظفين!$A$2:$J$501,5,FALSE())&amp;"",""))</f>
        <v/>
      </c>
      <c r="F2004" s="19" t="str">
        <f aca="false">IF($B2004="","",IFERROR(VLOOKUP($B2004,الموظفين!$A$2:$J$501,6,FALSE()),""))</f>
        <v/>
      </c>
      <c r="G2004" s="19" t="str">
        <f aca="false">IF($B2004="","",IFERROR(VLOOKUP($B2004,الموظفين!$A$2:$J$501,7,FALSE()),""))</f>
        <v/>
      </c>
      <c r="H2004" s="20"/>
      <c r="I2004" s="20"/>
      <c r="J2004" s="21" t="str">
        <f aca="false">IF(OR(H2004="",I2004=""),"",ROUND(MOD(I2004-H2004,1)*24,2))</f>
        <v/>
      </c>
      <c r="K2004" s="22" t="str">
        <f aca="false">IF(OR(H2004="",F2004=""),"",IF(ROUND(MAX(0,MOD(H2004-F2004+0.5,1)-0.5)*1440,0)&gt;IFERROR(VLOOKUP(E2004,الورديات!$A$2:$E$21,5,FALSE()),0),ROUND(MAX(0,MOD(H2004-F2004+0.5,1)-0.5)*1440,0),0))</f>
        <v/>
      </c>
      <c r="L2004" s="22" t="str">
        <f aca="false">IF(OR(I2004="",G2004=""),"",ROUND(MAX(0,MOD(G2004-I2004+0.5,1)-0.5)*1440,0))</f>
        <v/>
      </c>
      <c r="M2004" s="22" t="str">
        <f aca="false">IF(OR(I2004="",G2004=""),"",IF(ROUND(MAX(0,MOD(I2004-G2004+0.5,1)-0.5)*1440,0)&gt;=الإعدادات!$B$8,ROUND(MAX(0,MOD(I2004-G2004+0.5,1)-0.5)*1440,0),0))</f>
        <v/>
      </c>
      <c r="N2004" s="18" t="str">
        <f aca="false">IF(OR(A2004="",B2004=""),"",IF(COUNTIFS(الإجازات!$A$2:$A$1001,B2004,الإجازات!$D$2:$D$1001,"&lt;="&amp;A2004,الإجازات!$E$2:$E$1001,"&gt;="&amp;A2004,الإجازات!$G$2:$G$1001,"مقبولة")=0,"",LOOKUP(2,1/((الإجازات!$A$2:$A$1001=B2004)*(الإجازات!$D$2:$D$1001&lt;=A2004)*(الإجازات!$E$2:$E$1001&gt;=A2004)*(الإجازات!$G$2:$G$1001="مقبولة")),الإجازات!$C$2:$C$1001)))</f>
        <v/>
      </c>
      <c r="O2004" s="17"/>
      <c r="P2004" s="23" t="str">
        <f aca="false">IF(B2004="","",IF(ISNA(MATCH(B2004,الموظفين!$A$2:$A$501,0)),"⚠ كود غير موجود",IF(O2004&lt;&gt;"",O2004,IF(N2004&lt;&gt;"",N2004,IF(H2004="",IF(AND(A2004&lt;&gt;"",WEEKDAY(A2004)=الإعدادات!$B$11),"راحة أسبوعية","غائب"),IF(I2004="","بدون انصراف",IF(N(K2004)&gt;0,"متأخر","حاضر")))))))</f>
        <v/>
      </c>
      <c r="Q2004" s="24" t="str">
        <f aca="false">IF(B2004="","",IF(OR(P2004="غائب",P2004="غياب",P2004="إجازة بدون راتب"),IFERROR(VLOOKUP(B2004,الموظفين!$A$2:$J$501,8,FALSE()),0),0))</f>
        <v/>
      </c>
      <c r="R2004" s="24" t="str">
        <f aca="false">IF(B2004="","",ROUND((N(K2004)+N(L2004))/60*IFERROR(VLOOKUP(B2004,الموظفين!$A$2:$J$501,8,FALSE()),0)/الإعدادات!$B$6*الإعدادات!$B$9,2))</f>
        <v/>
      </c>
      <c r="S2004" s="24" t="str">
        <f aca="false">IF(OR(B2004="",M2004=""),"",ROUND(M2004/60*IFERROR(VLOOKUP(B2004,الموظفين!$A$2:$J$501,9,FALSE()),0),2))</f>
        <v/>
      </c>
      <c r="T2004" s="17"/>
      <c r="U2004" s="23" t="str">
        <f aca="false">IF(OR(A2004="",B2004=""),"",A2004&amp;"|"&amp;B2004)</f>
        <v/>
      </c>
    </row>
    <row r="2005" customFormat="false" ht="15" hidden="false" customHeight="false" outlineLevel="0" collapsed="false">
      <c r="A2005" s="16"/>
      <c r="B2005" s="17"/>
      <c r="C2005" s="18" t="str">
        <f aca="false">IF($B2005="","",IFERROR(VLOOKUP($B2005,الموظفين!$A$2:$J$501,2,FALSE())&amp;"","⚠ كود غير موجود"))</f>
        <v/>
      </c>
      <c r="D2005" s="18" t="str">
        <f aca="false">IF($B2005="","",IFERROR(VLOOKUP($B2005,الموظفين!$A$2:$J$501,3,FALSE())&amp;"",""))</f>
        <v/>
      </c>
      <c r="E2005" s="18" t="str">
        <f aca="false">IF($B2005="","",IFERROR(VLOOKUP($B2005,الموظفين!$A$2:$J$501,5,FALSE())&amp;"",""))</f>
        <v/>
      </c>
      <c r="F2005" s="19" t="str">
        <f aca="false">IF($B2005="","",IFERROR(VLOOKUP($B2005,الموظفين!$A$2:$J$501,6,FALSE()),""))</f>
        <v/>
      </c>
      <c r="G2005" s="19" t="str">
        <f aca="false">IF($B2005="","",IFERROR(VLOOKUP($B2005,الموظفين!$A$2:$J$501,7,FALSE()),""))</f>
        <v/>
      </c>
      <c r="H2005" s="20"/>
      <c r="I2005" s="20"/>
      <c r="J2005" s="21" t="str">
        <f aca="false">IF(OR(H2005="",I2005=""),"",ROUND(MOD(I2005-H2005,1)*24,2))</f>
        <v/>
      </c>
      <c r="K2005" s="22" t="str">
        <f aca="false">IF(OR(H2005="",F2005=""),"",IF(ROUND(MAX(0,MOD(H2005-F2005+0.5,1)-0.5)*1440,0)&gt;IFERROR(VLOOKUP(E2005,الورديات!$A$2:$E$21,5,FALSE()),0),ROUND(MAX(0,MOD(H2005-F2005+0.5,1)-0.5)*1440,0),0))</f>
        <v/>
      </c>
      <c r="L2005" s="22" t="str">
        <f aca="false">IF(OR(I2005="",G2005=""),"",ROUND(MAX(0,MOD(G2005-I2005+0.5,1)-0.5)*1440,0))</f>
        <v/>
      </c>
      <c r="M2005" s="22" t="str">
        <f aca="false">IF(OR(I2005="",G2005=""),"",IF(ROUND(MAX(0,MOD(I2005-G2005+0.5,1)-0.5)*1440,0)&gt;=الإعدادات!$B$8,ROUND(MAX(0,MOD(I2005-G2005+0.5,1)-0.5)*1440,0),0))</f>
        <v/>
      </c>
      <c r="N2005" s="18" t="str">
        <f aca="false">IF(OR(A2005="",B2005=""),"",IF(COUNTIFS(الإجازات!$A$2:$A$1001,B2005,الإجازات!$D$2:$D$1001,"&lt;="&amp;A2005,الإجازات!$E$2:$E$1001,"&gt;="&amp;A2005,الإجازات!$G$2:$G$1001,"مقبولة")=0,"",LOOKUP(2,1/((الإجازات!$A$2:$A$1001=B2005)*(الإجازات!$D$2:$D$1001&lt;=A2005)*(الإجازات!$E$2:$E$1001&gt;=A2005)*(الإجازات!$G$2:$G$1001="مقبولة")),الإجازات!$C$2:$C$1001)))</f>
        <v/>
      </c>
      <c r="O2005" s="17"/>
      <c r="P2005" s="23" t="str">
        <f aca="false">IF(B2005="","",IF(ISNA(MATCH(B2005,الموظفين!$A$2:$A$501,0)),"⚠ كود غير موجود",IF(O2005&lt;&gt;"",O2005,IF(N2005&lt;&gt;"",N2005,IF(H2005="",IF(AND(A2005&lt;&gt;"",WEEKDAY(A2005)=الإعدادات!$B$11),"راحة أسبوعية","غائب"),IF(I2005="","بدون انصراف",IF(N(K2005)&gt;0,"متأخر","حاضر")))))))</f>
        <v/>
      </c>
      <c r="Q2005" s="24" t="str">
        <f aca="false">IF(B2005="","",IF(OR(P2005="غائب",P2005="غياب",P2005="إجازة بدون راتب"),IFERROR(VLOOKUP(B2005,الموظفين!$A$2:$J$501,8,FALSE()),0),0))</f>
        <v/>
      </c>
      <c r="R2005" s="24" t="str">
        <f aca="false">IF(B2005="","",ROUND((N(K2005)+N(L2005))/60*IFERROR(VLOOKUP(B2005,الموظفين!$A$2:$J$501,8,FALSE()),0)/الإعدادات!$B$6*الإعدادات!$B$9,2))</f>
        <v/>
      </c>
      <c r="S2005" s="24" t="str">
        <f aca="false">IF(OR(B2005="",M2005=""),"",ROUND(M2005/60*IFERROR(VLOOKUP(B2005,الموظفين!$A$2:$J$501,9,FALSE()),0),2))</f>
        <v/>
      </c>
      <c r="T2005" s="17"/>
      <c r="U2005" s="23" t="str">
        <f aca="false">IF(OR(A2005="",B2005=""),"",A2005&amp;"|"&amp;B2005)</f>
        <v/>
      </c>
    </row>
    <row r="2006" customFormat="false" ht="15" hidden="false" customHeight="false" outlineLevel="0" collapsed="false">
      <c r="A2006" s="16"/>
      <c r="B2006" s="17"/>
      <c r="C2006" s="18" t="str">
        <f aca="false">IF($B2006="","",IFERROR(VLOOKUP($B2006,الموظفين!$A$2:$J$501,2,FALSE())&amp;"","⚠ كود غير موجود"))</f>
        <v/>
      </c>
      <c r="D2006" s="18" t="str">
        <f aca="false">IF($B2006="","",IFERROR(VLOOKUP($B2006,الموظفين!$A$2:$J$501,3,FALSE())&amp;"",""))</f>
        <v/>
      </c>
      <c r="E2006" s="18" t="str">
        <f aca="false">IF($B2006="","",IFERROR(VLOOKUP($B2006,الموظفين!$A$2:$J$501,5,FALSE())&amp;"",""))</f>
        <v/>
      </c>
      <c r="F2006" s="19" t="str">
        <f aca="false">IF($B2006="","",IFERROR(VLOOKUP($B2006,الموظفين!$A$2:$J$501,6,FALSE()),""))</f>
        <v/>
      </c>
      <c r="G2006" s="19" t="str">
        <f aca="false">IF($B2006="","",IFERROR(VLOOKUP($B2006,الموظفين!$A$2:$J$501,7,FALSE()),""))</f>
        <v/>
      </c>
      <c r="H2006" s="20"/>
      <c r="I2006" s="20"/>
      <c r="J2006" s="21" t="str">
        <f aca="false">IF(OR(H2006="",I2006=""),"",ROUND(MOD(I2006-H2006,1)*24,2))</f>
        <v/>
      </c>
      <c r="K2006" s="22" t="str">
        <f aca="false">IF(OR(H2006="",F2006=""),"",IF(ROUND(MAX(0,MOD(H2006-F2006+0.5,1)-0.5)*1440,0)&gt;IFERROR(VLOOKUP(E2006,الورديات!$A$2:$E$21,5,FALSE()),0),ROUND(MAX(0,MOD(H2006-F2006+0.5,1)-0.5)*1440,0),0))</f>
        <v/>
      </c>
      <c r="L2006" s="22" t="str">
        <f aca="false">IF(OR(I2006="",G2006=""),"",ROUND(MAX(0,MOD(G2006-I2006+0.5,1)-0.5)*1440,0))</f>
        <v/>
      </c>
      <c r="M2006" s="22" t="str">
        <f aca="false">IF(OR(I2006="",G2006=""),"",IF(ROUND(MAX(0,MOD(I2006-G2006+0.5,1)-0.5)*1440,0)&gt;=الإعدادات!$B$8,ROUND(MAX(0,MOD(I2006-G2006+0.5,1)-0.5)*1440,0),0))</f>
        <v/>
      </c>
      <c r="N2006" s="18" t="str">
        <f aca="false">IF(OR(A2006="",B2006=""),"",IF(COUNTIFS(الإجازات!$A$2:$A$1001,B2006,الإجازات!$D$2:$D$1001,"&lt;="&amp;A2006,الإجازات!$E$2:$E$1001,"&gt;="&amp;A2006,الإجازات!$G$2:$G$1001,"مقبولة")=0,"",LOOKUP(2,1/((الإجازات!$A$2:$A$1001=B2006)*(الإجازات!$D$2:$D$1001&lt;=A2006)*(الإجازات!$E$2:$E$1001&gt;=A2006)*(الإجازات!$G$2:$G$1001="مقبولة")),الإجازات!$C$2:$C$1001)))</f>
        <v/>
      </c>
      <c r="O2006" s="17"/>
      <c r="P2006" s="23" t="str">
        <f aca="false">IF(B2006="","",IF(ISNA(MATCH(B2006,الموظفين!$A$2:$A$501,0)),"⚠ كود غير موجود",IF(O2006&lt;&gt;"",O2006,IF(N2006&lt;&gt;"",N2006,IF(H2006="",IF(AND(A2006&lt;&gt;"",WEEKDAY(A2006)=الإعدادات!$B$11),"راحة أسبوعية","غائب"),IF(I2006="","بدون انصراف",IF(N(K2006)&gt;0,"متأخر","حاضر")))))))</f>
        <v/>
      </c>
      <c r="Q2006" s="24" t="str">
        <f aca="false">IF(B2006="","",IF(OR(P2006="غائب",P2006="غياب",P2006="إجازة بدون راتب"),IFERROR(VLOOKUP(B2006,الموظفين!$A$2:$J$501,8,FALSE()),0),0))</f>
        <v/>
      </c>
      <c r="R2006" s="24" t="str">
        <f aca="false">IF(B2006="","",ROUND((N(K2006)+N(L2006))/60*IFERROR(VLOOKUP(B2006,الموظفين!$A$2:$J$501,8,FALSE()),0)/الإعدادات!$B$6*الإعدادات!$B$9,2))</f>
        <v/>
      </c>
      <c r="S2006" s="24" t="str">
        <f aca="false">IF(OR(B2006="",M2006=""),"",ROUND(M2006/60*IFERROR(VLOOKUP(B2006,الموظفين!$A$2:$J$501,9,FALSE()),0),2))</f>
        <v/>
      </c>
      <c r="T2006" s="17"/>
      <c r="U2006" s="23" t="str">
        <f aca="false">IF(OR(A2006="",B2006=""),"",A2006&amp;"|"&amp;B2006)</f>
        <v/>
      </c>
    </row>
    <row r="2007" customFormat="false" ht="15" hidden="false" customHeight="false" outlineLevel="0" collapsed="false">
      <c r="A2007" s="16"/>
      <c r="B2007" s="17"/>
      <c r="C2007" s="18" t="str">
        <f aca="false">IF($B2007="","",IFERROR(VLOOKUP($B2007,الموظفين!$A$2:$J$501,2,FALSE())&amp;"","⚠ كود غير موجود"))</f>
        <v/>
      </c>
      <c r="D2007" s="18" t="str">
        <f aca="false">IF($B2007="","",IFERROR(VLOOKUP($B2007,الموظفين!$A$2:$J$501,3,FALSE())&amp;"",""))</f>
        <v/>
      </c>
      <c r="E2007" s="18" t="str">
        <f aca="false">IF($B2007="","",IFERROR(VLOOKUP($B2007,الموظفين!$A$2:$J$501,5,FALSE())&amp;"",""))</f>
        <v/>
      </c>
      <c r="F2007" s="19" t="str">
        <f aca="false">IF($B2007="","",IFERROR(VLOOKUP($B2007,الموظفين!$A$2:$J$501,6,FALSE()),""))</f>
        <v/>
      </c>
      <c r="G2007" s="19" t="str">
        <f aca="false">IF($B2007="","",IFERROR(VLOOKUP($B2007,الموظفين!$A$2:$J$501,7,FALSE()),""))</f>
        <v/>
      </c>
      <c r="H2007" s="20"/>
      <c r="I2007" s="20"/>
      <c r="J2007" s="21" t="str">
        <f aca="false">IF(OR(H2007="",I2007=""),"",ROUND(MOD(I2007-H2007,1)*24,2))</f>
        <v/>
      </c>
      <c r="K2007" s="22" t="str">
        <f aca="false">IF(OR(H2007="",F2007=""),"",IF(ROUND(MAX(0,MOD(H2007-F2007+0.5,1)-0.5)*1440,0)&gt;IFERROR(VLOOKUP(E2007,الورديات!$A$2:$E$21,5,FALSE()),0),ROUND(MAX(0,MOD(H2007-F2007+0.5,1)-0.5)*1440,0),0))</f>
        <v/>
      </c>
      <c r="L2007" s="22" t="str">
        <f aca="false">IF(OR(I2007="",G2007=""),"",ROUND(MAX(0,MOD(G2007-I2007+0.5,1)-0.5)*1440,0))</f>
        <v/>
      </c>
      <c r="M2007" s="22" t="str">
        <f aca="false">IF(OR(I2007="",G2007=""),"",IF(ROUND(MAX(0,MOD(I2007-G2007+0.5,1)-0.5)*1440,0)&gt;=الإعدادات!$B$8,ROUND(MAX(0,MOD(I2007-G2007+0.5,1)-0.5)*1440,0),0))</f>
        <v/>
      </c>
      <c r="N2007" s="18" t="str">
        <f aca="false">IF(OR(A2007="",B2007=""),"",IF(COUNTIFS(الإجازات!$A$2:$A$1001,B2007,الإجازات!$D$2:$D$1001,"&lt;="&amp;A2007,الإجازات!$E$2:$E$1001,"&gt;="&amp;A2007,الإجازات!$G$2:$G$1001,"مقبولة")=0,"",LOOKUP(2,1/((الإجازات!$A$2:$A$1001=B2007)*(الإجازات!$D$2:$D$1001&lt;=A2007)*(الإجازات!$E$2:$E$1001&gt;=A2007)*(الإجازات!$G$2:$G$1001="مقبولة")),الإجازات!$C$2:$C$1001)))</f>
        <v/>
      </c>
      <c r="O2007" s="17"/>
      <c r="P2007" s="23" t="str">
        <f aca="false">IF(B2007="","",IF(ISNA(MATCH(B2007,الموظفين!$A$2:$A$501,0)),"⚠ كود غير موجود",IF(O2007&lt;&gt;"",O2007,IF(N2007&lt;&gt;"",N2007,IF(H2007="",IF(AND(A2007&lt;&gt;"",WEEKDAY(A2007)=الإعدادات!$B$11),"راحة أسبوعية","غائب"),IF(I2007="","بدون انصراف",IF(N(K2007)&gt;0,"متأخر","حاضر")))))))</f>
        <v/>
      </c>
      <c r="Q2007" s="24" t="str">
        <f aca="false">IF(B2007="","",IF(OR(P2007="غائب",P2007="غياب",P2007="إجازة بدون راتب"),IFERROR(VLOOKUP(B2007,الموظفين!$A$2:$J$501,8,FALSE()),0),0))</f>
        <v/>
      </c>
      <c r="R2007" s="24" t="str">
        <f aca="false">IF(B2007="","",ROUND((N(K2007)+N(L2007))/60*IFERROR(VLOOKUP(B2007,الموظفين!$A$2:$J$501,8,FALSE()),0)/الإعدادات!$B$6*الإعدادات!$B$9,2))</f>
        <v/>
      </c>
      <c r="S2007" s="24" t="str">
        <f aca="false">IF(OR(B2007="",M2007=""),"",ROUND(M2007/60*IFERROR(VLOOKUP(B2007,الموظفين!$A$2:$J$501,9,FALSE()),0),2))</f>
        <v/>
      </c>
      <c r="T2007" s="17"/>
      <c r="U2007" s="23" t="str">
        <f aca="false">IF(OR(A2007="",B2007=""),"",A2007&amp;"|"&amp;B2007)</f>
        <v/>
      </c>
    </row>
    <row r="2008" customFormat="false" ht="15" hidden="false" customHeight="false" outlineLevel="0" collapsed="false">
      <c r="A2008" s="16"/>
      <c r="B2008" s="17"/>
      <c r="C2008" s="18" t="str">
        <f aca="false">IF($B2008="","",IFERROR(VLOOKUP($B2008,الموظفين!$A$2:$J$501,2,FALSE())&amp;"","⚠ كود غير موجود"))</f>
        <v/>
      </c>
      <c r="D2008" s="18" t="str">
        <f aca="false">IF($B2008="","",IFERROR(VLOOKUP($B2008,الموظفين!$A$2:$J$501,3,FALSE())&amp;"",""))</f>
        <v/>
      </c>
      <c r="E2008" s="18" t="str">
        <f aca="false">IF($B2008="","",IFERROR(VLOOKUP($B2008,الموظفين!$A$2:$J$501,5,FALSE())&amp;"",""))</f>
        <v/>
      </c>
      <c r="F2008" s="19" t="str">
        <f aca="false">IF($B2008="","",IFERROR(VLOOKUP($B2008,الموظفين!$A$2:$J$501,6,FALSE()),""))</f>
        <v/>
      </c>
      <c r="G2008" s="19" t="str">
        <f aca="false">IF($B2008="","",IFERROR(VLOOKUP($B2008,الموظفين!$A$2:$J$501,7,FALSE()),""))</f>
        <v/>
      </c>
      <c r="H2008" s="20"/>
      <c r="I2008" s="20"/>
      <c r="J2008" s="21" t="str">
        <f aca="false">IF(OR(H2008="",I2008=""),"",ROUND(MOD(I2008-H2008,1)*24,2))</f>
        <v/>
      </c>
      <c r="K2008" s="22" t="str">
        <f aca="false">IF(OR(H2008="",F2008=""),"",IF(ROUND(MAX(0,MOD(H2008-F2008+0.5,1)-0.5)*1440,0)&gt;IFERROR(VLOOKUP(E2008,الورديات!$A$2:$E$21,5,FALSE()),0),ROUND(MAX(0,MOD(H2008-F2008+0.5,1)-0.5)*1440,0),0))</f>
        <v/>
      </c>
      <c r="L2008" s="22" t="str">
        <f aca="false">IF(OR(I2008="",G2008=""),"",ROUND(MAX(0,MOD(G2008-I2008+0.5,1)-0.5)*1440,0))</f>
        <v/>
      </c>
      <c r="M2008" s="22" t="str">
        <f aca="false">IF(OR(I2008="",G2008=""),"",IF(ROUND(MAX(0,MOD(I2008-G2008+0.5,1)-0.5)*1440,0)&gt;=الإعدادات!$B$8,ROUND(MAX(0,MOD(I2008-G2008+0.5,1)-0.5)*1440,0),0))</f>
        <v/>
      </c>
      <c r="N2008" s="18" t="str">
        <f aca="false">IF(OR(A2008="",B2008=""),"",IF(COUNTIFS(الإجازات!$A$2:$A$1001,B2008,الإجازات!$D$2:$D$1001,"&lt;="&amp;A2008,الإجازات!$E$2:$E$1001,"&gt;="&amp;A2008,الإجازات!$G$2:$G$1001,"مقبولة")=0,"",LOOKUP(2,1/((الإجازات!$A$2:$A$1001=B2008)*(الإجازات!$D$2:$D$1001&lt;=A2008)*(الإجازات!$E$2:$E$1001&gt;=A2008)*(الإجازات!$G$2:$G$1001="مقبولة")),الإجازات!$C$2:$C$1001)))</f>
        <v/>
      </c>
      <c r="O2008" s="17"/>
      <c r="P2008" s="23" t="str">
        <f aca="false">IF(B2008="","",IF(ISNA(MATCH(B2008,الموظفين!$A$2:$A$501,0)),"⚠ كود غير موجود",IF(O2008&lt;&gt;"",O2008,IF(N2008&lt;&gt;"",N2008,IF(H2008="",IF(AND(A2008&lt;&gt;"",WEEKDAY(A2008)=الإعدادات!$B$11),"راحة أسبوعية","غائب"),IF(I2008="","بدون انصراف",IF(N(K2008)&gt;0,"متأخر","حاضر")))))))</f>
        <v/>
      </c>
      <c r="Q2008" s="24" t="str">
        <f aca="false">IF(B2008="","",IF(OR(P2008="غائب",P2008="غياب",P2008="إجازة بدون راتب"),IFERROR(VLOOKUP(B2008,الموظفين!$A$2:$J$501,8,FALSE()),0),0))</f>
        <v/>
      </c>
      <c r="R2008" s="24" t="str">
        <f aca="false">IF(B2008="","",ROUND((N(K2008)+N(L2008))/60*IFERROR(VLOOKUP(B2008,الموظفين!$A$2:$J$501,8,FALSE()),0)/الإعدادات!$B$6*الإعدادات!$B$9,2))</f>
        <v/>
      </c>
      <c r="S2008" s="24" t="str">
        <f aca="false">IF(OR(B2008="",M2008=""),"",ROUND(M2008/60*IFERROR(VLOOKUP(B2008,الموظفين!$A$2:$J$501,9,FALSE()),0),2))</f>
        <v/>
      </c>
      <c r="T2008" s="17"/>
      <c r="U2008" s="23" t="str">
        <f aca="false">IF(OR(A2008="",B2008=""),"",A2008&amp;"|"&amp;B2008)</f>
        <v/>
      </c>
    </row>
    <row r="2009" customFormat="false" ht="15" hidden="false" customHeight="false" outlineLevel="0" collapsed="false">
      <c r="A2009" s="16"/>
      <c r="B2009" s="17"/>
      <c r="C2009" s="18" t="str">
        <f aca="false">IF($B2009="","",IFERROR(VLOOKUP($B2009,الموظفين!$A$2:$J$501,2,FALSE())&amp;"","⚠ كود غير موجود"))</f>
        <v/>
      </c>
      <c r="D2009" s="18" t="str">
        <f aca="false">IF($B2009="","",IFERROR(VLOOKUP($B2009,الموظفين!$A$2:$J$501,3,FALSE())&amp;"",""))</f>
        <v/>
      </c>
      <c r="E2009" s="18" t="str">
        <f aca="false">IF($B2009="","",IFERROR(VLOOKUP($B2009,الموظفين!$A$2:$J$501,5,FALSE())&amp;"",""))</f>
        <v/>
      </c>
      <c r="F2009" s="19" t="str">
        <f aca="false">IF($B2009="","",IFERROR(VLOOKUP($B2009,الموظفين!$A$2:$J$501,6,FALSE()),""))</f>
        <v/>
      </c>
      <c r="G2009" s="19" t="str">
        <f aca="false">IF($B2009="","",IFERROR(VLOOKUP($B2009,الموظفين!$A$2:$J$501,7,FALSE()),""))</f>
        <v/>
      </c>
      <c r="H2009" s="20"/>
      <c r="I2009" s="20"/>
      <c r="J2009" s="21" t="str">
        <f aca="false">IF(OR(H2009="",I2009=""),"",ROUND(MOD(I2009-H2009,1)*24,2))</f>
        <v/>
      </c>
      <c r="K2009" s="22" t="str">
        <f aca="false">IF(OR(H2009="",F2009=""),"",IF(ROUND(MAX(0,MOD(H2009-F2009+0.5,1)-0.5)*1440,0)&gt;IFERROR(VLOOKUP(E2009,الورديات!$A$2:$E$21,5,FALSE()),0),ROUND(MAX(0,MOD(H2009-F2009+0.5,1)-0.5)*1440,0),0))</f>
        <v/>
      </c>
      <c r="L2009" s="22" t="str">
        <f aca="false">IF(OR(I2009="",G2009=""),"",ROUND(MAX(0,MOD(G2009-I2009+0.5,1)-0.5)*1440,0))</f>
        <v/>
      </c>
      <c r="M2009" s="22" t="str">
        <f aca="false">IF(OR(I2009="",G2009=""),"",IF(ROUND(MAX(0,MOD(I2009-G2009+0.5,1)-0.5)*1440,0)&gt;=الإعدادات!$B$8,ROUND(MAX(0,MOD(I2009-G2009+0.5,1)-0.5)*1440,0),0))</f>
        <v/>
      </c>
      <c r="N2009" s="18" t="str">
        <f aca="false">IF(OR(A2009="",B2009=""),"",IF(COUNTIFS(الإجازات!$A$2:$A$1001,B2009,الإجازات!$D$2:$D$1001,"&lt;="&amp;A2009,الإجازات!$E$2:$E$1001,"&gt;="&amp;A2009,الإجازات!$G$2:$G$1001,"مقبولة")=0,"",LOOKUP(2,1/((الإجازات!$A$2:$A$1001=B2009)*(الإجازات!$D$2:$D$1001&lt;=A2009)*(الإجازات!$E$2:$E$1001&gt;=A2009)*(الإجازات!$G$2:$G$1001="مقبولة")),الإجازات!$C$2:$C$1001)))</f>
        <v/>
      </c>
      <c r="O2009" s="17"/>
      <c r="P2009" s="23" t="str">
        <f aca="false">IF(B2009="","",IF(ISNA(MATCH(B2009,الموظفين!$A$2:$A$501,0)),"⚠ كود غير موجود",IF(O2009&lt;&gt;"",O2009,IF(N2009&lt;&gt;"",N2009,IF(H2009="",IF(AND(A2009&lt;&gt;"",WEEKDAY(A2009)=الإعدادات!$B$11),"راحة أسبوعية","غائب"),IF(I2009="","بدون انصراف",IF(N(K2009)&gt;0,"متأخر","حاضر")))))))</f>
        <v/>
      </c>
      <c r="Q2009" s="24" t="str">
        <f aca="false">IF(B2009="","",IF(OR(P2009="غائب",P2009="غياب",P2009="إجازة بدون راتب"),IFERROR(VLOOKUP(B2009,الموظفين!$A$2:$J$501,8,FALSE()),0),0))</f>
        <v/>
      </c>
      <c r="R2009" s="24" t="str">
        <f aca="false">IF(B2009="","",ROUND((N(K2009)+N(L2009))/60*IFERROR(VLOOKUP(B2009,الموظفين!$A$2:$J$501,8,FALSE()),0)/الإعدادات!$B$6*الإعدادات!$B$9,2))</f>
        <v/>
      </c>
      <c r="S2009" s="24" t="str">
        <f aca="false">IF(OR(B2009="",M2009=""),"",ROUND(M2009/60*IFERROR(VLOOKUP(B2009,الموظفين!$A$2:$J$501,9,FALSE()),0),2))</f>
        <v/>
      </c>
      <c r="T2009" s="17"/>
      <c r="U2009" s="23" t="str">
        <f aca="false">IF(OR(A2009="",B2009=""),"",A2009&amp;"|"&amp;B2009)</f>
        <v/>
      </c>
    </row>
    <row r="2010" customFormat="false" ht="15" hidden="false" customHeight="false" outlineLevel="0" collapsed="false">
      <c r="A2010" s="16"/>
      <c r="B2010" s="17"/>
      <c r="C2010" s="18" t="str">
        <f aca="false">IF($B2010="","",IFERROR(VLOOKUP($B2010,الموظفين!$A$2:$J$501,2,FALSE())&amp;"","⚠ كود غير موجود"))</f>
        <v/>
      </c>
      <c r="D2010" s="18" t="str">
        <f aca="false">IF($B2010="","",IFERROR(VLOOKUP($B2010,الموظفين!$A$2:$J$501,3,FALSE())&amp;"",""))</f>
        <v/>
      </c>
      <c r="E2010" s="18" t="str">
        <f aca="false">IF($B2010="","",IFERROR(VLOOKUP($B2010,الموظفين!$A$2:$J$501,5,FALSE())&amp;"",""))</f>
        <v/>
      </c>
      <c r="F2010" s="19" t="str">
        <f aca="false">IF($B2010="","",IFERROR(VLOOKUP($B2010,الموظفين!$A$2:$J$501,6,FALSE()),""))</f>
        <v/>
      </c>
      <c r="G2010" s="19" t="str">
        <f aca="false">IF($B2010="","",IFERROR(VLOOKUP($B2010,الموظفين!$A$2:$J$501,7,FALSE()),""))</f>
        <v/>
      </c>
      <c r="H2010" s="20"/>
      <c r="I2010" s="20"/>
      <c r="J2010" s="21" t="str">
        <f aca="false">IF(OR(H2010="",I2010=""),"",ROUND(MOD(I2010-H2010,1)*24,2))</f>
        <v/>
      </c>
      <c r="K2010" s="22" t="str">
        <f aca="false">IF(OR(H2010="",F2010=""),"",IF(ROUND(MAX(0,MOD(H2010-F2010+0.5,1)-0.5)*1440,0)&gt;IFERROR(VLOOKUP(E2010,الورديات!$A$2:$E$21,5,FALSE()),0),ROUND(MAX(0,MOD(H2010-F2010+0.5,1)-0.5)*1440,0),0))</f>
        <v/>
      </c>
      <c r="L2010" s="22" t="str">
        <f aca="false">IF(OR(I2010="",G2010=""),"",ROUND(MAX(0,MOD(G2010-I2010+0.5,1)-0.5)*1440,0))</f>
        <v/>
      </c>
      <c r="M2010" s="22" t="str">
        <f aca="false">IF(OR(I2010="",G2010=""),"",IF(ROUND(MAX(0,MOD(I2010-G2010+0.5,1)-0.5)*1440,0)&gt;=الإعدادات!$B$8,ROUND(MAX(0,MOD(I2010-G2010+0.5,1)-0.5)*1440,0),0))</f>
        <v/>
      </c>
      <c r="N2010" s="18" t="str">
        <f aca="false">IF(OR(A2010="",B2010=""),"",IF(COUNTIFS(الإجازات!$A$2:$A$1001,B2010,الإجازات!$D$2:$D$1001,"&lt;="&amp;A2010,الإجازات!$E$2:$E$1001,"&gt;="&amp;A2010,الإجازات!$G$2:$G$1001,"مقبولة")=0,"",LOOKUP(2,1/((الإجازات!$A$2:$A$1001=B2010)*(الإجازات!$D$2:$D$1001&lt;=A2010)*(الإجازات!$E$2:$E$1001&gt;=A2010)*(الإجازات!$G$2:$G$1001="مقبولة")),الإجازات!$C$2:$C$1001)))</f>
        <v/>
      </c>
      <c r="O2010" s="17"/>
      <c r="P2010" s="23" t="str">
        <f aca="false">IF(B2010="","",IF(ISNA(MATCH(B2010,الموظفين!$A$2:$A$501,0)),"⚠ كود غير موجود",IF(O2010&lt;&gt;"",O2010,IF(N2010&lt;&gt;"",N2010,IF(H2010="",IF(AND(A2010&lt;&gt;"",WEEKDAY(A2010)=الإعدادات!$B$11),"راحة أسبوعية","غائب"),IF(I2010="","بدون انصراف",IF(N(K2010)&gt;0,"متأخر","حاضر")))))))</f>
        <v/>
      </c>
      <c r="Q2010" s="24" t="str">
        <f aca="false">IF(B2010="","",IF(OR(P2010="غائب",P2010="غياب",P2010="إجازة بدون راتب"),IFERROR(VLOOKUP(B2010,الموظفين!$A$2:$J$501,8,FALSE()),0),0))</f>
        <v/>
      </c>
      <c r="R2010" s="24" t="str">
        <f aca="false">IF(B2010="","",ROUND((N(K2010)+N(L2010))/60*IFERROR(VLOOKUP(B2010,الموظفين!$A$2:$J$501,8,FALSE()),0)/الإعدادات!$B$6*الإعدادات!$B$9,2))</f>
        <v/>
      </c>
      <c r="S2010" s="24" t="str">
        <f aca="false">IF(OR(B2010="",M2010=""),"",ROUND(M2010/60*IFERROR(VLOOKUP(B2010,الموظفين!$A$2:$J$501,9,FALSE()),0),2))</f>
        <v/>
      </c>
      <c r="T2010" s="17"/>
      <c r="U2010" s="23" t="str">
        <f aca="false">IF(OR(A2010="",B2010=""),"",A2010&amp;"|"&amp;B2010)</f>
        <v/>
      </c>
    </row>
    <row r="2011" customFormat="false" ht="15" hidden="false" customHeight="false" outlineLevel="0" collapsed="false">
      <c r="A2011" s="16"/>
      <c r="B2011" s="17"/>
      <c r="C2011" s="18" t="str">
        <f aca="false">IF($B2011="","",IFERROR(VLOOKUP($B2011,الموظفين!$A$2:$J$501,2,FALSE())&amp;"","⚠ كود غير موجود"))</f>
        <v/>
      </c>
      <c r="D2011" s="18" t="str">
        <f aca="false">IF($B2011="","",IFERROR(VLOOKUP($B2011,الموظفين!$A$2:$J$501,3,FALSE())&amp;"",""))</f>
        <v/>
      </c>
      <c r="E2011" s="18" t="str">
        <f aca="false">IF($B2011="","",IFERROR(VLOOKUP($B2011,الموظفين!$A$2:$J$501,5,FALSE())&amp;"",""))</f>
        <v/>
      </c>
      <c r="F2011" s="19" t="str">
        <f aca="false">IF($B2011="","",IFERROR(VLOOKUP($B2011,الموظفين!$A$2:$J$501,6,FALSE()),""))</f>
        <v/>
      </c>
      <c r="G2011" s="19" t="str">
        <f aca="false">IF($B2011="","",IFERROR(VLOOKUP($B2011,الموظفين!$A$2:$J$501,7,FALSE()),""))</f>
        <v/>
      </c>
      <c r="H2011" s="20"/>
      <c r="I2011" s="20"/>
      <c r="J2011" s="21" t="str">
        <f aca="false">IF(OR(H2011="",I2011=""),"",ROUND(MOD(I2011-H2011,1)*24,2))</f>
        <v/>
      </c>
      <c r="K2011" s="22" t="str">
        <f aca="false">IF(OR(H2011="",F2011=""),"",IF(ROUND(MAX(0,MOD(H2011-F2011+0.5,1)-0.5)*1440,0)&gt;IFERROR(VLOOKUP(E2011,الورديات!$A$2:$E$21,5,FALSE()),0),ROUND(MAX(0,MOD(H2011-F2011+0.5,1)-0.5)*1440,0),0))</f>
        <v/>
      </c>
      <c r="L2011" s="22" t="str">
        <f aca="false">IF(OR(I2011="",G2011=""),"",ROUND(MAX(0,MOD(G2011-I2011+0.5,1)-0.5)*1440,0))</f>
        <v/>
      </c>
      <c r="M2011" s="22" t="str">
        <f aca="false">IF(OR(I2011="",G2011=""),"",IF(ROUND(MAX(0,MOD(I2011-G2011+0.5,1)-0.5)*1440,0)&gt;=الإعدادات!$B$8,ROUND(MAX(0,MOD(I2011-G2011+0.5,1)-0.5)*1440,0),0))</f>
        <v/>
      </c>
      <c r="N2011" s="18" t="str">
        <f aca="false">IF(OR(A2011="",B2011=""),"",IF(COUNTIFS(الإجازات!$A$2:$A$1001,B2011,الإجازات!$D$2:$D$1001,"&lt;="&amp;A2011,الإجازات!$E$2:$E$1001,"&gt;="&amp;A2011,الإجازات!$G$2:$G$1001,"مقبولة")=0,"",LOOKUP(2,1/((الإجازات!$A$2:$A$1001=B2011)*(الإجازات!$D$2:$D$1001&lt;=A2011)*(الإجازات!$E$2:$E$1001&gt;=A2011)*(الإجازات!$G$2:$G$1001="مقبولة")),الإجازات!$C$2:$C$1001)))</f>
        <v/>
      </c>
      <c r="O2011" s="17"/>
      <c r="P2011" s="23" t="str">
        <f aca="false">IF(B2011="","",IF(ISNA(MATCH(B2011,الموظفين!$A$2:$A$501,0)),"⚠ كود غير موجود",IF(O2011&lt;&gt;"",O2011,IF(N2011&lt;&gt;"",N2011,IF(H2011="",IF(AND(A2011&lt;&gt;"",WEEKDAY(A2011)=الإعدادات!$B$11),"راحة أسبوعية","غائب"),IF(I2011="","بدون انصراف",IF(N(K2011)&gt;0,"متأخر","حاضر")))))))</f>
        <v/>
      </c>
      <c r="Q2011" s="24" t="str">
        <f aca="false">IF(B2011="","",IF(OR(P2011="غائب",P2011="غياب",P2011="إجازة بدون راتب"),IFERROR(VLOOKUP(B2011,الموظفين!$A$2:$J$501,8,FALSE()),0),0))</f>
        <v/>
      </c>
      <c r="R2011" s="24" t="str">
        <f aca="false">IF(B2011="","",ROUND((N(K2011)+N(L2011))/60*IFERROR(VLOOKUP(B2011,الموظفين!$A$2:$J$501,8,FALSE()),0)/الإعدادات!$B$6*الإعدادات!$B$9,2))</f>
        <v/>
      </c>
      <c r="S2011" s="24" t="str">
        <f aca="false">IF(OR(B2011="",M2011=""),"",ROUND(M2011/60*IFERROR(VLOOKUP(B2011,الموظفين!$A$2:$J$501,9,FALSE()),0),2))</f>
        <v/>
      </c>
      <c r="T2011" s="17"/>
      <c r="U2011" s="23" t="str">
        <f aca="false">IF(OR(A2011="",B2011=""),"",A2011&amp;"|"&amp;B2011)</f>
        <v/>
      </c>
    </row>
    <row r="2012" customFormat="false" ht="15" hidden="false" customHeight="false" outlineLevel="0" collapsed="false">
      <c r="A2012" s="16"/>
      <c r="B2012" s="17"/>
      <c r="C2012" s="18" t="str">
        <f aca="false">IF($B2012="","",IFERROR(VLOOKUP($B2012,الموظفين!$A$2:$J$501,2,FALSE())&amp;"","⚠ كود غير موجود"))</f>
        <v/>
      </c>
      <c r="D2012" s="18" t="str">
        <f aca="false">IF($B2012="","",IFERROR(VLOOKUP($B2012,الموظفين!$A$2:$J$501,3,FALSE())&amp;"",""))</f>
        <v/>
      </c>
      <c r="E2012" s="18" t="str">
        <f aca="false">IF($B2012="","",IFERROR(VLOOKUP($B2012,الموظفين!$A$2:$J$501,5,FALSE())&amp;"",""))</f>
        <v/>
      </c>
      <c r="F2012" s="19" t="str">
        <f aca="false">IF($B2012="","",IFERROR(VLOOKUP($B2012,الموظفين!$A$2:$J$501,6,FALSE()),""))</f>
        <v/>
      </c>
      <c r="G2012" s="19" t="str">
        <f aca="false">IF($B2012="","",IFERROR(VLOOKUP($B2012,الموظفين!$A$2:$J$501,7,FALSE()),""))</f>
        <v/>
      </c>
      <c r="H2012" s="20"/>
      <c r="I2012" s="20"/>
      <c r="J2012" s="21" t="str">
        <f aca="false">IF(OR(H2012="",I2012=""),"",ROUND(MOD(I2012-H2012,1)*24,2))</f>
        <v/>
      </c>
      <c r="K2012" s="22" t="str">
        <f aca="false">IF(OR(H2012="",F2012=""),"",IF(ROUND(MAX(0,MOD(H2012-F2012+0.5,1)-0.5)*1440,0)&gt;IFERROR(VLOOKUP(E2012,الورديات!$A$2:$E$21,5,FALSE()),0),ROUND(MAX(0,MOD(H2012-F2012+0.5,1)-0.5)*1440,0),0))</f>
        <v/>
      </c>
      <c r="L2012" s="22" t="str">
        <f aca="false">IF(OR(I2012="",G2012=""),"",ROUND(MAX(0,MOD(G2012-I2012+0.5,1)-0.5)*1440,0))</f>
        <v/>
      </c>
      <c r="M2012" s="22" t="str">
        <f aca="false">IF(OR(I2012="",G2012=""),"",IF(ROUND(MAX(0,MOD(I2012-G2012+0.5,1)-0.5)*1440,0)&gt;=الإعدادات!$B$8,ROUND(MAX(0,MOD(I2012-G2012+0.5,1)-0.5)*1440,0),0))</f>
        <v/>
      </c>
      <c r="N2012" s="18" t="str">
        <f aca="false">IF(OR(A2012="",B2012=""),"",IF(COUNTIFS(الإجازات!$A$2:$A$1001,B2012,الإجازات!$D$2:$D$1001,"&lt;="&amp;A2012,الإجازات!$E$2:$E$1001,"&gt;="&amp;A2012,الإجازات!$G$2:$G$1001,"مقبولة")=0,"",LOOKUP(2,1/((الإجازات!$A$2:$A$1001=B2012)*(الإجازات!$D$2:$D$1001&lt;=A2012)*(الإجازات!$E$2:$E$1001&gt;=A2012)*(الإجازات!$G$2:$G$1001="مقبولة")),الإجازات!$C$2:$C$1001)))</f>
        <v/>
      </c>
      <c r="O2012" s="17"/>
      <c r="P2012" s="23" t="str">
        <f aca="false">IF(B2012="","",IF(ISNA(MATCH(B2012,الموظفين!$A$2:$A$501,0)),"⚠ كود غير موجود",IF(O2012&lt;&gt;"",O2012,IF(N2012&lt;&gt;"",N2012,IF(H2012="",IF(AND(A2012&lt;&gt;"",WEEKDAY(A2012)=الإعدادات!$B$11),"راحة أسبوعية","غائب"),IF(I2012="","بدون انصراف",IF(N(K2012)&gt;0,"متأخر","حاضر")))))))</f>
        <v/>
      </c>
      <c r="Q2012" s="24" t="str">
        <f aca="false">IF(B2012="","",IF(OR(P2012="غائب",P2012="غياب",P2012="إجازة بدون راتب"),IFERROR(VLOOKUP(B2012,الموظفين!$A$2:$J$501,8,FALSE()),0),0))</f>
        <v/>
      </c>
      <c r="R2012" s="24" t="str">
        <f aca="false">IF(B2012="","",ROUND((N(K2012)+N(L2012))/60*IFERROR(VLOOKUP(B2012,الموظفين!$A$2:$J$501,8,FALSE()),0)/الإعدادات!$B$6*الإعدادات!$B$9,2))</f>
        <v/>
      </c>
      <c r="S2012" s="24" t="str">
        <f aca="false">IF(OR(B2012="",M2012=""),"",ROUND(M2012/60*IFERROR(VLOOKUP(B2012,الموظفين!$A$2:$J$501,9,FALSE()),0),2))</f>
        <v/>
      </c>
      <c r="T2012" s="17"/>
      <c r="U2012" s="23" t="str">
        <f aca="false">IF(OR(A2012="",B2012=""),"",A2012&amp;"|"&amp;B2012)</f>
        <v/>
      </c>
    </row>
    <row r="2013" customFormat="false" ht="15" hidden="false" customHeight="false" outlineLevel="0" collapsed="false">
      <c r="A2013" s="16"/>
      <c r="B2013" s="17"/>
      <c r="C2013" s="18" t="str">
        <f aca="false">IF($B2013="","",IFERROR(VLOOKUP($B2013,الموظفين!$A$2:$J$501,2,FALSE())&amp;"","⚠ كود غير موجود"))</f>
        <v/>
      </c>
      <c r="D2013" s="18" t="str">
        <f aca="false">IF($B2013="","",IFERROR(VLOOKUP($B2013,الموظفين!$A$2:$J$501,3,FALSE())&amp;"",""))</f>
        <v/>
      </c>
      <c r="E2013" s="18" t="str">
        <f aca="false">IF($B2013="","",IFERROR(VLOOKUP($B2013,الموظفين!$A$2:$J$501,5,FALSE())&amp;"",""))</f>
        <v/>
      </c>
      <c r="F2013" s="19" t="str">
        <f aca="false">IF($B2013="","",IFERROR(VLOOKUP($B2013,الموظفين!$A$2:$J$501,6,FALSE()),""))</f>
        <v/>
      </c>
      <c r="G2013" s="19" t="str">
        <f aca="false">IF($B2013="","",IFERROR(VLOOKUP($B2013,الموظفين!$A$2:$J$501,7,FALSE()),""))</f>
        <v/>
      </c>
      <c r="H2013" s="20"/>
      <c r="I2013" s="20"/>
      <c r="J2013" s="21" t="str">
        <f aca="false">IF(OR(H2013="",I2013=""),"",ROUND(MOD(I2013-H2013,1)*24,2))</f>
        <v/>
      </c>
      <c r="K2013" s="22" t="str">
        <f aca="false">IF(OR(H2013="",F2013=""),"",IF(ROUND(MAX(0,MOD(H2013-F2013+0.5,1)-0.5)*1440,0)&gt;IFERROR(VLOOKUP(E2013,الورديات!$A$2:$E$21,5,FALSE()),0),ROUND(MAX(0,MOD(H2013-F2013+0.5,1)-0.5)*1440,0),0))</f>
        <v/>
      </c>
      <c r="L2013" s="22" t="str">
        <f aca="false">IF(OR(I2013="",G2013=""),"",ROUND(MAX(0,MOD(G2013-I2013+0.5,1)-0.5)*1440,0))</f>
        <v/>
      </c>
      <c r="M2013" s="22" t="str">
        <f aca="false">IF(OR(I2013="",G2013=""),"",IF(ROUND(MAX(0,MOD(I2013-G2013+0.5,1)-0.5)*1440,0)&gt;=الإعدادات!$B$8,ROUND(MAX(0,MOD(I2013-G2013+0.5,1)-0.5)*1440,0),0))</f>
        <v/>
      </c>
      <c r="N2013" s="18" t="str">
        <f aca="false">IF(OR(A2013="",B2013=""),"",IF(COUNTIFS(الإجازات!$A$2:$A$1001,B2013,الإجازات!$D$2:$D$1001,"&lt;="&amp;A2013,الإجازات!$E$2:$E$1001,"&gt;="&amp;A2013,الإجازات!$G$2:$G$1001,"مقبولة")=0,"",LOOKUP(2,1/((الإجازات!$A$2:$A$1001=B2013)*(الإجازات!$D$2:$D$1001&lt;=A2013)*(الإجازات!$E$2:$E$1001&gt;=A2013)*(الإجازات!$G$2:$G$1001="مقبولة")),الإجازات!$C$2:$C$1001)))</f>
        <v/>
      </c>
      <c r="O2013" s="17"/>
      <c r="P2013" s="23" t="str">
        <f aca="false">IF(B2013="","",IF(ISNA(MATCH(B2013,الموظفين!$A$2:$A$501,0)),"⚠ كود غير موجود",IF(O2013&lt;&gt;"",O2013,IF(N2013&lt;&gt;"",N2013,IF(H2013="",IF(AND(A2013&lt;&gt;"",WEEKDAY(A2013)=الإعدادات!$B$11),"راحة أسبوعية","غائب"),IF(I2013="","بدون انصراف",IF(N(K2013)&gt;0,"متأخر","حاضر")))))))</f>
        <v/>
      </c>
      <c r="Q2013" s="24" t="str">
        <f aca="false">IF(B2013="","",IF(OR(P2013="غائب",P2013="غياب",P2013="إجازة بدون راتب"),IFERROR(VLOOKUP(B2013,الموظفين!$A$2:$J$501,8,FALSE()),0),0))</f>
        <v/>
      </c>
      <c r="R2013" s="24" t="str">
        <f aca="false">IF(B2013="","",ROUND((N(K2013)+N(L2013))/60*IFERROR(VLOOKUP(B2013,الموظفين!$A$2:$J$501,8,FALSE()),0)/الإعدادات!$B$6*الإعدادات!$B$9,2))</f>
        <v/>
      </c>
      <c r="S2013" s="24" t="str">
        <f aca="false">IF(OR(B2013="",M2013=""),"",ROUND(M2013/60*IFERROR(VLOOKUP(B2013,الموظفين!$A$2:$J$501,9,FALSE()),0),2))</f>
        <v/>
      </c>
      <c r="T2013" s="17"/>
      <c r="U2013" s="23" t="str">
        <f aca="false">IF(OR(A2013="",B2013=""),"",A2013&amp;"|"&amp;B2013)</f>
        <v/>
      </c>
    </row>
    <row r="2014" customFormat="false" ht="15" hidden="false" customHeight="false" outlineLevel="0" collapsed="false">
      <c r="A2014" s="16"/>
      <c r="B2014" s="17"/>
      <c r="C2014" s="18" t="str">
        <f aca="false">IF($B2014="","",IFERROR(VLOOKUP($B2014,الموظفين!$A$2:$J$501,2,FALSE())&amp;"","⚠ كود غير موجود"))</f>
        <v/>
      </c>
      <c r="D2014" s="18" t="str">
        <f aca="false">IF($B2014="","",IFERROR(VLOOKUP($B2014,الموظفين!$A$2:$J$501,3,FALSE())&amp;"",""))</f>
        <v/>
      </c>
      <c r="E2014" s="18" t="str">
        <f aca="false">IF($B2014="","",IFERROR(VLOOKUP($B2014,الموظفين!$A$2:$J$501,5,FALSE())&amp;"",""))</f>
        <v/>
      </c>
      <c r="F2014" s="19" t="str">
        <f aca="false">IF($B2014="","",IFERROR(VLOOKUP($B2014,الموظفين!$A$2:$J$501,6,FALSE()),""))</f>
        <v/>
      </c>
      <c r="G2014" s="19" t="str">
        <f aca="false">IF($B2014="","",IFERROR(VLOOKUP($B2014,الموظفين!$A$2:$J$501,7,FALSE()),""))</f>
        <v/>
      </c>
      <c r="H2014" s="20"/>
      <c r="I2014" s="20"/>
      <c r="J2014" s="21" t="str">
        <f aca="false">IF(OR(H2014="",I2014=""),"",ROUND(MOD(I2014-H2014,1)*24,2))</f>
        <v/>
      </c>
      <c r="K2014" s="22" t="str">
        <f aca="false">IF(OR(H2014="",F2014=""),"",IF(ROUND(MAX(0,MOD(H2014-F2014+0.5,1)-0.5)*1440,0)&gt;IFERROR(VLOOKUP(E2014,الورديات!$A$2:$E$21,5,FALSE()),0),ROUND(MAX(0,MOD(H2014-F2014+0.5,1)-0.5)*1440,0),0))</f>
        <v/>
      </c>
      <c r="L2014" s="22" t="str">
        <f aca="false">IF(OR(I2014="",G2014=""),"",ROUND(MAX(0,MOD(G2014-I2014+0.5,1)-0.5)*1440,0))</f>
        <v/>
      </c>
      <c r="M2014" s="22" t="str">
        <f aca="false">IF(OR(I2014="",G2014=""),"",IF(ROUND(MAX(0,MOD(I2014-G2014+0.5,1)-0.5)*1440,0)&gt;=الإعدادات!$B$8,ROUND(MAX(0,MOD(I2014-G2014+0.5,1)-0.5)*1440,0),0))</f>
        <v/>
      </c>
      <c r="N2014" s="18" t="str">
        <f aca="false">IF(OR(A2014="",B2014=""),"",IF(COUNTIFS(الإجازات!$A$2:$A$1001,B2014,الإجازات!$D$2:$D$1001,"&lt;="&amp;A2014,الإجازات!$E$2:$E$1001,"&gt;="&amp;A2014,الإجازات!$G$2:$G$1001,"مقبولة")=0,"",LOOKUP(2,1/((الإجازات!$A$2:$A$1001=B2014)*(الإجازات!$D$2:$D$1001&lt;=A2014)*(الإجازات!$E$2:$E$1001&gt;=A2014)*(الإجازات!$G$2:$G$1001="مقبولة")),الإجازات!$C$2:$C$1001)))</f>
        <v/>
      </c>
      <c r="O2014" s="17"/>
      <c r="P2014" s="23" t="str">
        <f aca="false">IF(B2014="","",IF(ISNA(MATCH(B2014,الموظفين!$A$2:$A$501,0)),"⚠ كود غير موجود",IF(O2014&lt;&gt;"",O2014,IF(N2014&lt;&gt;"",N2014,IF(H2014="",IF(AND(A2014&lt;&gt;"",WEEKDAY(A2014)=الإعدادات!$B$11),"راحة أسبوعية","غائب"),IF(I2014="","بدون انصراف",IF(N(K2014)&gt;0,"متأخر","حاضر")))))))</f>
        <v/>
      </c>
      <c r="Q2014" s="24" t="str">
        <f aca="false">IF(B2014="","",IF(OR(P2014="غائب",P2014="غياب",P2014="إجازة بدون راتب"),IFERROR(VLOOKUP(B2014,الموظفين!$A$2:$J$501,8,FALSE()),0),0))</f>
        <v/>
      </c>
      <c r="R2014" s="24" t="str">
        <f aca="false">IF(B2014="","",ROUND((N(K2014)+N(L2014))/60*IFERROR(VLOOKUP(B2014,الموظفين!$A$2:$J$501,8,FALSE()),0)/الإعدادات!$B$6*الإعدادات!$B$9,2))</f>
        <v/>
      </c>
      <c r="S2014" s="24" t="str">
        <f aca="false">IF(OR(B2014="",M2014=""),"",ROUND(M2014/60*IFERROR(VLOOKUP(B2014,الموظفين!$A$2:$J$501,9,FALSE()),0),2))</f>
        <v/>
      </c>
      <c r="T2014" s="17"/>
      <c r="U2014" s="23" t="str">
        <f aca="false">IF(OR(A2014="",B2014=""),"",A2014&amp;"|"&amp;B2014)</f>
        <v/>
      </c>
    </row>
    <row r="2015" customFormat="false" ht="15" hidden="false" customHeight="false" outlineLevel="0" collapsed="false">
      <c r="A2015" s="16"/>
      <c r="B2015" s="17"/>
      <c r="C2015" s="18" t="str">
        <f aca="false">IF($B2015="","",IFERROR(VLOOKUP($B2015,الموظفين!$A$2:$J$501,2,FALSE())&amp;"","⚠ كود غير موجود"))</f>
        <v/>
      </c>
      <c r="D2015" s="18" t="str">
        <f aca="false">IF($B2015="","",IFERROR(VLOOKUP($B2015,الموظفين!$A$2:$J$501,3,FALSE())&amp;"",""))</f>
        <v/>
      </c>
      <c r="E2015" s="18" t="str">
        <f aca="false">IF($B2015="","",IFERROR(VLOOKUP($B2015,الموظفين!$A$2:$J$501,5,FALSE())&amp;"",""))</f>
        <v/>
      </c>
      <c r="F2015" s="19" t="str">
        <f aca="false">IF($B2015="","",IFERROR(VLOOKUP($B2015,الموظفين!$A$2:$J$501,6,FALSE()),""))</f>
        <v/>
      </c>
      <c r="G2015" s="19" t="str">
        <f aca="false">IF($B2015="","",IFERROR(VLOOKUP($B2015,الموظفين!$A$2:$J$501,7,FALSE()),""))</f>
        <v/>
      </c>
      <c r="H2015" s="20"/>
      <c r="I2015" s="20"/>
      <c r="J2015" s="21" t="str">
        <f aca="false">IF(OR(H2015="",I2015=""),"",ROUND(MOD(I2015-H2015,1)*24,2))</f>
        <v/>
      </c>
      <c r="K2015" s="22" t="str">
        <f aca="false">IF(OR(H2015="",F2015=""),"",IF(ROUND(MAX(0,MOD(H2015-F2015+0.5,1)-0.5)*1440,0)&gt;IFERROR(VLOOKUP(E2015,الورديات!$A$2:$E$21,5,FALSE()),0),ROUND(MAX(0,MOD(H2015-F2015+0.5,1)-0.5)*1440,0),0))</f>
        <v/>
      </c>
      <c r="L2015" s="22" t="str">
        <f aca="false">IF(OR(I2015="",G2015=""),"",ROUND(MAX(0,MOD(G2015-I2015+0.5,1)-0.5)*1440,0))</f>
        <v/>
      </c>
      <c r="M2015" s="22" t="str">
        <f aca="false">IF(OR(I2015="",G2015=""),"",IF(ROUND(MAX(0,MOD(I2015-G2015+0.5,1)-0.5)*1440,0)&gt;=الإعدادات!$B$8,ROUND(MAX(0,MOD(I2015-G2015+0.5,1)-0.5)*1440,0),0))</f>
        <v/>
      </c>
      <c r="N2015" s="18" t="str">
        <f aca="false">IF(OR(A2015="",B2015=""),"",IF(COUNTIFS(الإجازات!$A$2:$A$1001,B2015,الإجازات!$D$2:$D$1001,"&lt;="&amp;A2015,الإجازات!$E$2:$E$1001,"&gt;="&amp;A2015,الإجازات!$G$2:$G$1001,"مقبولة")=0,"",LOOKUP(2,1/((الإجازات!$A$2:$A$1001=B2015)*(الإجازات!$D$2:$D$1001&lt;=A2015)*(الإجازات!$E$2:$E$1001&gt;=A2015)*(الإجازات!$G$2:$G$1001="مقبولة")),الإجازات!$C$2:$C$1001)))</f>
        <v/>
      </c>
      <c r="O2015" s="17"/>
      <c r="P2015" s="23" t="str">
        <f aca="false">IF(B2015="","",IF(ISNA(MATCH(B2015,الموظفين!$A$2:$A$501,0)),"⚠ كود غير موجود",IF(O2015&lt;&gt;"",O2015,IF(N2015&lt;&gt;"",N2015,IF(H2015="",IF(AND(A2015&lt;&gt;"",WEEKDAY(A2015)=الإعدادات!$B$11),"راحة أسبوعية","غائب"),IF(I2015="","بدون انصراف",IF(N(K2015)&gt;0,"متأخر","حاضر")))))))</f>
        <v/>
      </c>
      <c r="Q2015" s="24" t="str">
        <f aca="false">IF(B2015="","",IF(OR(P2015="غائب",P2015="غياب",P2015="إجازة بدون راتب"),IFERROR(VLOOKUP(B2015,الموظفين!$A$2:$J$501,8,FALSE()),0),0))</f>
        <v/>
      </c>
      <c r="R2015" s="24" t="str">
        <f aca="false">IF(B2015="","",ROUND((N(K2015)+N(L2015))/60*IFERROR(VLOOKUP(B2015,الموظفين!$A$2:$J$501,8,FALSE()),0)/الإعدادات!$B$6*الإعدادات!$B$9,2))</f>
        <v/>
      </c>
      <c r="S2015" s="24" t="str">
        <f aca="false">IF(OR(B2015="",M2015=""),"",ROUND(M2015/60*IFERROR(VLOOKUP(B2015,الموظفين!$A$2:$J$501,9,FALSE()),0),2))</f>
        <v/>
      </c>
      <c r="T2015" s="17"/>
      <c r="U2015" s="23" t="str">
        <f aca="false">IF(OR(A2015="",B2015=""),"",A2015&amp;"|"&amp;B2015)</f>
        <v/>
      </c>
    </row>
    <row r="2016" customFormat="false" ht="15" hidden="false" customHeight="false" outlineLevel="0" collapsed="false">
      <c r="A2016" s="16"/>
      <c r="B2016" s="17"/>
      <c r="C2016" s="18" t="str">
        <f aca="false">IF($B2016="","",IFERROR(VLOOKUP($B2016,الموظفين!$A$2:$J$501,2,FALSE())&amp;"","⚠ كود غير موجود"))</f>
        <v/>
      </c>
      <c r="D2016" s="18" t="str">
        <f aca="false">IF($B2016="","",IFERROR(VLOOKUP($B2016,الموظفين!$A$2:$J$501,3,FALSE())&amp;"",""))</f>
        <v/>
      </c>
      <c r="E2016" s="18" t="str">
        <f aca="false">IF($B2016="","",IFERROR(VLOOKUP($B2016,الموظفين!$A$2:$J$501,5,FALSE())&amp;"",""))</f>
        <v/>
      </c>
      <c r="F2016" s="19" t="str">
        <f aca="false">IF($B2016="","",IFERROR(VLOOKUP($B2016,الموظفين!$A$2:$J$501,6,FALSE()),""))</f>
        <v/>
      </c>
      <c r="G2016" s="19" t="str">
        <f aca="false">IF($B2016="","",IFERROR(VLOOKUP($B2016,الموظفين!$A$2:$J$501,7,FALSE()),""))</f>
        <v/>
      </c>
      <c r="H2016" s="20"/>
      <c r="I2016" s="20"/>
      <c r="J2016" s="21" t="str">
        <f aca="false">IF(OR(H2016="",I2016=""),"",ROUND(MOD(I2016-H2016,1)*24,2))</f>
        <v/>
      </c>
      <c r="K2016" s="22" t="str">
        <f aca="false">IF(OR(H2016="",F2016=""),"",IF(ROUND(MAX(0,MOD(H2016-F2016+0.5,1)-0.5)*1440,0)&gt;IFERROR(VLOOKUP(E2016,الورديات!$A$2:$E$21,5,FALSE()),0),ROUND(MAX(0,MOD(H2016-F2016+0.5,1)-0.5)*1440,0),0))</f>
        <v/>
      </c>
      <c r="L2016" s="22" t="str">
        <f aca="false">IF(OR(I2016="",G2016=""),"",ROUND(MAX(0,MOD(G2016-I2016+0.5,1)-0.5)*1440,0))</f>
        <v/>
      </c>
      <c r="M2016" s="22" t="str">
        <f aca="false">IF(OR(I2016="",G2016=""),"",IF(ROUND(MAX(0,MOD(I2016-G2016+0.5,1)-0.5)*1440,0)&gt;=الإعدادات!$B$8,ROUND(MAX(0,MOD(I2016-G2016+0.5,1)-0.5)*1440,0),0))</f>
        <v/>
      </c>
      <c r="N2016" s="18" t="str">
        <f aca="false">IF(OR(A2016="",B2016=""),"",IF(COUNTIFS(الإجازات!$A$2:$A$1001,B2016,الإجازات!$D$2:$D$1001,"&lt;="&amp;A2016,الإجازات!$E$2:$E$1001,"&gt;="&amp;A2016,الإجازات!$G$2:$G$1001,"مقبولة")=0,"",LOOKUP(2,1/((الإجازات!$A$2:$A$1001=B2016)*(الإجازات!$D$2:$D$1001&lt;=A2016)*(الإجازات!$E$2:$E$1001&gt;=A2016)*(الإجازات!$G$2:$G$1001="مقبولة")),الإجازات!$C$2:$C$1001)))</f>
        <v/>
      </c>
      <c r="O2016" s="17"/>
      <c r="P2016" s="23" t="str">
        <f aca="false">IF(B2016="","",IF(ISNA(MATCH(B2016,الموظفين!$A$2:$A$501,0)),"⚠ كود غير موجود",IF(O2016&lt;&gt;"",O2016,IF(N2016&lt;&gt;"",N2016,IF(H2016="",IF(AND(A2016&lt;&gt;"",WEEKDAY(A2016)=الإعدادات!$B$11),"راحة أسبوعية","غائب"),IF(I2016="","بدون انصراف",IF(N(K2016)&gt;0,"متأخر","حاضر")))))))</f>
        <v/>
      </c>
      <c r="Q2016" s="24" t="str">
        <f aca="false">IF(B2016="","",IF(OR(P2016="غائب",P2016="غياب",P2016="إجازة بدون راتب"),IFERROR(VLOOKUP(B2016,الموظفين!$A$2:$J$501,8,FALSE()),0),0))</f>
        <v/>
      </c>
      <c r="R2016" s="24" t="str">
        <f aca="false">IF(B2016="","",ROUND((N(K2016)+N(L2016))/60*IFERROR(VLOOKUP(B2016,الموظفين!$A$2:$J$501,8,FALSE()),0)/الإعدادات!$B$6*الإعدادات!$B$9,2))</f>
        <v/>
      </c>
      <c r="S2016" s="24" t="str">
        <f aca="false">IF(OR(B2016="",M2016=""),"",ROUND(M2016/60*IFERROR(VLOOKUP(B2016,الموظفين!$A$2:$J$501,9,FALSE()),0),2))</f>
        <v/>
      </c>
      <c r="T2016" s="17"/>
      <c r="U2016" s="23" t="str">
        <f aca="false">IF(OR(A2016="",B2016=""),"",A2016&amp;"|"&amp;B2016)</f>
        <v/>
      </c>
    </row>
    <row r="2017" customFormat="false" ht="15" hidden="false" customHeight="false" outlineLevel="0" collapsed="false">
      <c r="A2017" s="16"/>
      <c r="B2017" s="17"/>
      <c r="C2017" s="18" t="str">
        <f aca="false">IF($B2017="","",IFERROR(VLOOKUP($B2017,الموظفين!$A$2:$J$501,2,FALSE())&amp;"","⚠ كود غير موجود"))</f>
        <v/>
      </c>
      <c r="D2017" s="18" t="str">
        <f aca="false">IF($B2017="","",IFERROR(VLOOKUP($B2017,الموظفين!$A$2:$J$501,3,FALSE())&amp;"",""))</f>
        <v/>
      </c>
      <c r="E2017" s="18" t="str">
        <f aca="false">IF($B2017="","",IFERROR(VLOOKUP($B2017,الموظفين!$A$2:$J$501,5,FALSE())&amp;"",""))</f>
        <v/>
      </c>
      <c r="F2017" s="19" t="str">
        <f aca="false">IF($B2017="","",IFERROR(VLOOKUP($B2017,الموظفين!$A$2:$J$501,6,FALSE()),""))</f>
        <v/>
      </c>
      <c r="G2017" s="19" t="str">
        <f aca="false">IF($B2017="","",IFERROR(VLOOKUP($B2017,الموظفين!$A$2:$J$501,7,FALSE()),""))</f>
        <v/>
      </c>
      <c r="H2017" s="20"/>
      <c r="I2017" s="20"/>
      <c r="J2017" s="21" t="str">
        <f aca="false">IF(OR(H2017="",I2017=""),"",ROUND(MOD(I2017-H2017,1)*24,2))</f>
        <v/>
      </c>
      <c r="K2017" s="22" t="str">
        <f aca="false">IF(OR(H2017="",F2017=""),"",IF(ROUND(MAX(0,MOD(H2017-F2017+0.5,1)-0.5)*1440,0)&gt;IFERROR(VLOOKUP(E2017,الورديات!$A$2:$E$21,5,FALSE()),0),ROUND(MAX(0,MOD(H2017-F2017+0.5,1)-0.5)*1440,0),0))</f>
        <v/>
      </c>
      <c r="L2017" s="22" t="str">
        <f aca="false">IF(OR(I2017="",G2017=""),"",ROUND(MAX(0,MOD(G2017-I2017+0.5,1)-0.5)*1440,0))</f>
        <v/>
      </c>
      <c r="M2017" s="22" t="str">
        <f aca="false">IF(OR(I2017="",G2017=""),"",IF(ROUND(MAX(0,MOD(I2017-G2017+0.5,1)-0.5)*1440,0)&gt;=الإعدادات!$B$8,ROUND(MAX(0,MOD(I2017-G2017+0.5,1)-0.5)*1440,0),0))</f>
        <v/>
      </c>
      <c r="N2017" s="18" t="str">
        <f aca="false">IF(OR(A2017="",B2017=""),"",IF(COUNTIFS(الإجازات!$A$2:$A$1001,B2017,الإجازات!$D$2:$D$1001,"&lt;="&amp;A2017,الإجازات!$E$2:$E$1001,"&gt;="&amp;A2017,الإجازات!$G$2:$G$1001,"مقبولة")=0,"",LOOKUP(2,1/((الإجازات!$A$2:$A$1001=B2017)*(الإجازات!$D$2:$D$1001&lt;=A2017)*(الإجازات!$E$2:$E$1001&gt;=A2017)*(الإجازات!$G$2:$G$1001="مقبولة")),الإجازات!$C$2:$C$1001)))</f>
        <v/>
      </c>
      <c r="O2017" s="17"/>
      <c r="P2017" s="23" t="str">
        <f aca="false">IF(B2017="","",IF(ISNA(MATCH(B2017,الموظفين!$A$2:$A$501,0)),"⚠ كود غير موجود",IF(O2017&lt;&gt;"",O2017,IF(N2017&lt;&gt;"",N2017,IF(H2017="",IF(AND(A2017&lt;&gt;"",WEEKDAY(A2017)=الإعدادات!$B$11),"راحة أسبوعية","غائب"),IF(I2017="","بدون انصراف",IF(N(K2017)&gt;0,"متأخر","حاضر")))))))</f>
        <v/>
      </c>
      <c r="Q2017" s="24" t="str">
        <f aca="false">IF(B2017="","",IF(OR(P2017="غائب",P2017="غياب",P2017="إجازة بدون راتب"),IFERROR(VLOOKUP(B2017,الموظفين!$A$2:$J$501,8,FALSE()),0),0))</f>
        <v/>
      </c>
      <c r="R2017" s="24" t="str">
        <f aca="false">IF(B2017="","",ROUND((N(K2017)+N(L2017))/60*IFERROR(VLOOKUP(B2017,الموظفين!$A$2:$J$501,8,FALSE()),0)/الإعدادات!$B$6*الإعدادات!$B$9,2))</f>
        <v/>
      </c>
      <c r="S2017" s="24" t="str">
        <f aca="false">IF(OR(B2017="",M2017=""),"",ROUND(M2017/60*IFERROR(VLOOKUP(B2017,الموظفين!$A$2:$J$501,9,FALSE()),0),2))</f>
        <v/>
      </c>
      <c r="T2017" s="17"/>
      <c r="U2017" s="23" t="str">
        <f aca="false">IF(OR(A2017="",B2017=""),"",A2017&amp;"|"&amp;B2017)</f>
        <v/>
      </c>
    </row>
    <row r="2018" customFormat="false" ht="15" hidden="false" customHeight="false" outlineLevel="0" collapsed="false">
      <c r="A2018" s="16"/>
      <c r="B2018" s="17"/>
      <c r="C2018" s="18" t="str">
        <f aca="false">IF($B2018="","",IFERROR(VLOOKUP($B2018,الموظفين!$A$2:$J$501,2,FALSE())&amp;"","⚠ كود غير موجود"))</f>
        <v/>
      </c>
      <c r="D2018" s="18" t="str">
        <f aca="false">IF($B2018="","",IFERROR(VLOOKUP($B2018,الموظفين!$A$2:$J$501,3,FALSE())&amp;"",""))</f>
        <v/>
      </c>
      <c r="E2018" s="18" t="str">
        <f aca="false">IF($B2018="","",IFERROR(VLOOKUP($B2018,الموظفين!$A$2:$J$501,5,FALSE())&amp;"",""))</f>
        <v/>
      </c>
      <c r="F2018" s="19" t="str">
        <f aca="false">IF($B2018="","",IFERROR(VLOOKUP($B2018,الموظفين!$A$2:$J$501,6,FALSE()),""))</f>
        <v/>
      </c>
      <c r="G2018" s="19" t="str">
        <f aca="false">IF($B2018="","",IFERROR(VLOOKUP($B2018,الموظفين!$A$2:$J$501,7,FALSE()),""))</f>
        <v/>
      </c>
      <c r="H2018" s="20"/>
      <c r="I2018" s="20"/>
      <c r="J2018" s="21" t="str">
        <f aca="false">IF(OR(H2018="",I2018=""),"",ROUND(MOD(I2018-H2018,1)*24,2))</f>
        <v/>
      </c>
      <c r="K2018" s="22" t="str">
        <f aca="false">IF(OR(H2018="",F2018=""),"",IF(ROUND(MAX(0,MOD(H2018-F2018+0.5,1)-0.5)*1440,0)&gt;IFERROR(VLOOKUP(E2018,الورديات!$A$2:$E$21,5,FALSE()),0),ROUND(MAX(0,MOD(H2018-F2018+0.5,1)-0.5)*1440,0),0))</f>
        <v/>
      </c>
      <c r="L2018" s="22" t="str">
        <f aca="false">IF(OR(I2018="",G2018=""),"",ROUND(MAX(0,MOD(G2018-I2018+0.5,1)-0.5)*1440,0))</f>
        <v/>
      </c>
      <c r="M2018" s="22" t="str">
        <f aca="false">IF(OR(I2018="",G2018=""),"",IF(ROUND(MAX(0,MOD(I2018-G2018+0.5,1)-0.5)*1440,0)&gt;=الإعدادات!$B$8,ROUND(MAX(0,MOD(I2018-G2018+0.5,1)-0.5)*1440,0),0))</f>
        <v/>
      </c>
      <c r="N2018" s="18" t="str">
        <f aca="false">IF(OR(A2018="",B2018=""),"",IF(COUNTIFS(الإجازات!$A$2:$A$1001,B2018,الإجازات!$D$2:$D$1001,"&lt;="&amp;A2018,الإجازات!$E$2:$E$1001,"&gt;="&amp;A2018,الإجازات!$G$2:$G$1001,"مقبولة")=0,"",LOOKUP(2,1/((الإجازات!$A$2:$A$1001=B2018)*(الإجازات!$D$2:$D$1001&lt;=A2018)*(الإجازات!$E$2:$E$1001&gt;=A2018)*(الإجازات!$G$2:$G$1001="مقبولة")),الإجازات!$C$2:$C$1001)))</f>
        <v/>
      </c>
      <c r="O2018" s="17"/>
      <c r="P2018" s="23" t="str">
        <f aca="false">IF(B2018="","",IF(ISNA(MATCH(B2018,الموظفين!$A$2:$A$501,0)),"⚠ كود غير موجود",IF(O2018&lt;&gt;"",O2018,IF(N2018&lt;&gt;"",N2018,IF(H2018="",IF(AND(A2018&lt;&gt;"",WEEKDAY(A2018)=الإعدادات!$B$11),"راحة أسبوعية","غائب"),IF(I2018="","بدون انصراف",IF(N(K2018)&gt;0,"متأخر","حاضر")))))))</f>
        <v/>
      </c>
      <c r="Q2018" s="24" t="str">
        <f aca="false">IF(B2018="","",IF(OR(P2018="غائب",P2018="غياب",P2018="إجازة بدون راتب"),IFERROR(VLOOKUP(B2018,الموظفين!$A$2:$J$501,8,FALSE()),0),0))</f>
        <v/>
      </c>
      <c r="R2018" s="24" t="str">
        <f aca="false">IF(B2018="","",ROUND((N(K2018)+N(L2018))/60*IFERROR(VLOOKUP(B2018,الموظفين!$A$2:$J$501,8,FALSE()),0)/الإعدادات!$B$6*الإعدادات!$B$9,2))</f>
        <v/>
      </c>
      <c r="S2018" s="24" t="str">
        <f aca="false">IF(OR(B2018="",M2018=""),"",ROUND(M2018/60*IFERROR(VLOOKUP(B2018,الموظفين!$A$2:$J$501,9,FALSE()),0),2))</f>
        <v/>
      </c>
      <c r="T2018" s="17"/>
      <c r="U2018" s="23" t="str">
        <f aca="false">IF(OR(A2018="",B2018=""),"",A2018&amp;"|"&amp;B2018)</f>
        <v/>
      </c>
    </row>
    <row r="2019" customFormat="false" ht="15" hidden="false" customHeight="false" outlineLevel="0" collapsed="false">
      <c r="A2019" s="16"/>
      <c r="B2019" s="17"/>
      <c r="C2019" s="18" t="str">
        <f aca="false">IF($B2019="","",IFERROR(VLOOKUP($B2019,الموظفين!$A$2:$J$501,2,FALSE())&amp;"","⚠ كود غير موجود"))</f>
        <v/>
      </c>
      <c r="D2019" s="18" t="str">
        <f aca="false">IF($B2019="","",IFERROR(VLOOKUP($B2019,الموظفين!$A$2:$J$501,3,FALSE())&amp;"",""))</f>
        <v/>
      </c>
      <c r="E2019" s="18" t="str">
        <f aca="false">IF($B2019="","",IFERROR(VLOOKUP($B2019,الموظفين!$A$2:$J$501,5,FALSE())&amp;"",""))</f>
        <v/>
      </c>
      <c r="F2019" s="19" t="str">
        <f aca="false">IF($B2019="","",IFERROR(VLOOKUP($B2019,الموظفين!$A$2:$J$501,6,FALSE()),""))</f>
        <v/>
      </c>
      <c r="G2019" s="19" t="str">
        <f aca="false">IF($B2019="","",IFERROR(VLOOKUP($B2019,الموظفين!$A$2:$J$501,7,FALSE()),""))</f>
        <v/>
      </c>
      <c r="H2019" s="20"/>
      <c r="I2019" s="20"/>
      <c r="J2019" s="21" t="str">
        <f aca="false">IF(OR(H2019="",I2019=""),"",ROUND(MOD(I2019-H2019,1)*24,2))</f>
        <v/>
      </c>
      <c r="K2019" s="22" t="str">
        <f aca="false">IF(OR(H2019="",F2019=""),"",IF(ROUND(MAX(0,MOD(H2019-F2019+0.5,1)-0.5)*1440,0)&gt;IFERROR(VLOOKUP(E2019,الورديات!$A$2:$E$21,5,FALSE()),0),ROUND(MAX(0,MOD(H2019-F2019+0.5,1)-0.5)*1440,0),0))</f>
        <v/>
      </c>
      <c r="L2019" s="22" t="str">
        <f aca="false">IF(OR(I2019="",G2019=""),"",ROUND(MAX(0,MOD(G2019-I2019+0.5,1)-0.5)*1440,0))</f>
        <v/>
      </c>
      <c r="M2019" s="22" t="str">
        <f aca="false">IF(OR(I2019="",G2019=""),"",IF(ROUND(MAX(0,MOD(I2019-G2019+0.5,1)-0.5)*1440,0)&gt;=الإعدادات!$B$8,ROUND(MAX(0,MOD(I2019-G2019+0.5,1)-0.5)*1440,0),0))</f>
        <v/>
      </c>
      <c r="N2019" s="18" t="str">
        <f aca="false">IF(OR(A2019="",B2019=""),"",IF(COUNTIFS(الإجازات!$A$2:$A$1001,B2019,الإجازات!$D$2:$D$1001,"&lt;="&amp;A2019,الإجازات!$E$2:$E$1001,"&gt;="&amp;A2019,الإجازات!$G$2:$G$1001,"مقبولة")=0,"",LOOKUP(2,1/((الإجازات!$A$2:$A$1001=B2019)*(الإجازات!$D$2:$D$1001&lt;=A2019)*(الإجازات!$E$2:$E$1001&gt;=A2019)*(الإجازات!$G$2:$G$1001="مقبولة")),الإجازات!$C$2:$C$1001)))</f>
        <v/>
      </c>
      <c r="O2019" s="17"/>
      <c r="P2019" s="23" t="str">
        <f aca="false">IF(B2019="","",IF(ISNA(MATCH(B2019,الموظفين!$A$2:$A$501,0)),"⚠ كود غير موجود",IF(O2019&lt;&gt;"",O2019,IF(N2019&lt;&gt;"",N2019,IF(H2019="",IF(AND(A2019&lt;&gt;"",WEEKDAY(A2019)=الإعدادات!$B$11),"راحة أسبوعية","غائب"),IF(I2019="","بدون انصراف",IF(N(K2019)&gt;0,"متأخر","حاضر")))))))</f>
        <v/>
      </c>
      <c r="Q2019" s="24" t="str">
        <f aca="false">IF(B2019="","",IF(OR(P2019="غائب",P2019="غياب",P2019="إجازة بدون راتب"),IFERROR(VLOOKUP(B2019,الموظفين!$A$2:$J$501,8,FALSE()),0),0))</f>
        <v/>
      </c>
      <c r="R2019" s="24" t="str">
        <f aca="false">IF(B2019="","",ROUND((N(K2019)+N(L2019))/60*IFERROR(VLOOKUP(B2019,الموظفين!$A$2:$J$501,8,FALSE()),0)/الإعدادات!$B$6*الإعدادات!$B$9,2))</f>
        <v/>
      </c>
      <c r="S2019" s="24" t="str">
        <f aca="false">IF(OR(B2019="",M2019=""),"",ROUND(M2019/60*IFERROR(VLOOKUP(B2019,الموظفين!$A$2:$J$501,9,FALSE()),0),2))</f>
        <v/>
      </c>
      <c r="T2019" s="17"/>
      <c r="U2019" s="23" t="str">
        <f aca="false">IF(OR(A2019="",B2019=""),"",A2019&amp;"|"&amp;B2019)</f>
        <v/>
      </c>
    </row>
    <row r="2020" customFormat="false" ht="15" hidden="false" customHeight="false" outlineLevel="0" collapsed="false">
      <c r="A2020" s="16"/>
      <c r="B2020" s="17"/>
      <c r="C2020" s="18" t="str">
        <f aca="false">IF($B2020="","",IFERROR(VLOOKUP($B2020,الموظفين!$A$2:$J$501,2,FALSE())&amp;"","⚠ كود غير موجود"))</f>
        <v/>
      </c>
      <c r="D2020" s="18" t="str">
        <f aca="false">IF($B2020="","",IFERROR(VLOOKUP($B2020,الموظفين!$A$2:$J$501,3,FALSE())&amp;"",""))</f>
        <v/>
      </c>
      <c r="E2020" s="18" t="str">
        <f aca="false">IF($B2020="","",IFERROR(VLOOKUP($B2020,الموظفين!$A$2:$J$501,5,FALSE())&amp;"",""))</f>
        <v/>
      </c>
      <c r="F2020" s="19" t="str">
        <f aca="false">IF($B2020="","",IFERROR(VLOOKUP($B2020,الموظفين!$A$2:$J$501,6,FALSE()),""))</f>
        <v/>
      </c>
      <c r="G2020" s="19" t="str">
        <f aca="false">IF($B2020="","",IFERROR(VLOOKUP($B2020,الموظفين!$A$2:$J$501,7,FALSE()),""))</f>
        <v/>
      </c>
      <c r="H2020" s="20"/>
      <c r="I2020" s="20"/>
      <c r="J2020" s="21" t="str">
        <f aca="false">IF(OR(H2020="",I2020=""),"",ROUND(MOD(I2020-H2020,1)*24,2))</f>
        <v/>
      </c>
      <c r="K2020" s="22" t="str">
        <f aca="false">IF(OR(H2020="",F2020=""),"",IF(ROUND(MAX(0,MOD(H2020-F2020+0.5,1)-0.5)*1440,0)&gt;IFERROR(VLOOKUP(E2020,الورديات!$A$2:$E$21,5,FALSE()),0),ROUND(MAX(0,MOD(H2020-F2020+0.5,1)-0.5)*1440,0),0))</f>
        <v/>
      </c>
      <c r="L2020" s="22" t="str">
        <f aca="false">IF(OR(I2020="",G2020=""),"",ROUND(MAX(0,MOD(G2020-I2020+0.5,1)-0.5)*1440,0))</f>
        <v/>
      </c>
      <c r="M2020" s="22" t="str">
        <f aca="false">IF(OR(I2020="",G2020=""),"",IF(ROUND(MAX(0,MOD(I2020-G2020+0.5,1)-0.5)*1440,0)&gt;=الإعدادات!$B$8,ROUND(MAX(0,MOD(I2020-G2020+0.5,1)-0.5)*1440,0),0))</f>
        <v/>
      </c>
      <c r="N2020" s="18" t="str">
        <f aca="false">IF(OR(A2020="",B2020=""),"",IF(COUNTIFS(الإجازات!$A$2:$A$1001,B2020,الإجازات!$D$2:$D$1001,"&lt;="&amp;A2020,الإجازات!$E$2:$E$1001,"&gt;="&amp;A2020,الإجازات!$G$2:$G$1001,"مقبولة")=0,"",LOOKUP(2,1/((الإجازات!$A$2:$A$1001=B2020)*(الإجازات!$D$2:$D$1001&lt;=A2020)*(الإجازات!$E$2:$E$1001&gt;=A2020)*(الإجازات!$G$2:$G$1001="مقبولة")),الإجازات!$C$2:$C$1001)))</f>
        <v/>
      </c>
      <c r="O2020" s="17"/>
      <c r="P2020" s="23" t="str">
        <f aca="false">IF(B2020="","",IF(ISNA(MATCH(B2020,الموظفين!$A$2:$A$501,0)),"⚠ كود غير موجود",IF(O2020&lt;&gt;"",O2020,IF(N2020&lt;&gt;"",N2020,IF(H2020="",IF(AND(A2020&lt;&gt;"",WEEKDAY(A2020)=الإعدادات!$B$11),"راحة أسبوعية","غائب"),IF(I2020="","بدون انصراف",IF(N(K2020)&gt;0,"متأخر","حاضر")))))))</f>
        <v/>
      </c>
      <c r="Q2020" s="24" t="str">
        <f aca="false">IF(B2020="","",IF(OR(P2020="غائب",P2020="غياب",P2020="إجازة بدون راتب"),IFERROR(VLOOKUP(B2020,الموظفين!$A$2:$J$501,8,FALSE()),0),0))</f>
        <v/>
      </c>
      <c r="R2020" s="24" t="str">
        <f aca="false">IF(B2020="","",ROUND((N(K2020)+N(L2020))/60*IFERROR(VLOOKUP(B2020,الموظفين!$A$2:$J$501,8,FALSE()),0)/الإعدادات!$B$6*الإعدادات!$B$9,2))</f>
        <v/>
      </c>
      <c r="S2020" s="24" t="str">
        <f aca="false">IF(OR(B2020="",M2020=""),"",ROUND(M2020/60*IFERROR(VLOOKUP(B2020,الموظفين!$A$2:$J$501,9,FALSE()),0),2))</f>
        <v/>
      </c>
      <c r="T2020" s="17"/>
      <c r="U2020" s="23" t="str">
        <f aca="false">IF(OR(A2020="",B2020=""),"",A2020&amp;"|"&amp;B2020)</f>
        <v/>
      </c>
    </row>
    <row r="2021" customFormat="false" ht="15" hidden="false" customHeight="false" outlineLevel="0" collapsed="false">
      <c r="A2021" s="16"/>
      <c r="B2021" s="17"/>
      <c r="C2021" s="18" t="str">
        <f aca="false">IF($B2021="","",IFERROR(VLOOKUP($B2021,الموظفين!$A$2:$J$501,2,FALSE())&amp;"","⚠ كود غير موجود"))</f>
        <v/>
      </c>
      <c r="D2021" s="18" t="str">
        <f aca="false">IF($B2021="","",IFERROR(VLOOKUP($B2021,الموظفين!$A$2:$J$501,3,FALSE())&amp;"",""))</f>
        <v/>
      </c>
      <c r="E2021" s="18" t="str">
        <f aca="false">IF($B2021="","",IFERROR(VLOOKUP($B2021,الموظفين!$A$2:$J$501,5,FALSE())&amp;"",""))</f>
        <v/>
      </c>
      <c r="F2021" s="19" t="str">
        <f aca="false">IF($B2021="","",IFERROR(VLOOKUP($B2021,الموظفين!$A$2:$J$501,6,FALSE()),""))</f>
        <v/>
      </c>
      <c r="G2021" s="19" t="str">
        <f aca="false">IF($B2021="","",IFERROR(VLOOKUP($B2021,الموظفين!$A$2:$J$501,7,FALSE()),""))</f>
        <v/>
      </c>
      <c r="H2021" s="20"/>
      <c r="I2021" s="20"/>
      <c r="J2021" s="21" t="str">
        <f aca="false">IF(OR(H2021="",I2021=""),"",ROUND(MOD(I2021-H2021,1)*24,2))</f>
        <v/>
      </c>
      <c r="K2021" s="22" t="str">
        <f aca="false">IF(OR(H2021="",F2021=""),"",IF(ROUND(MAX(0,MOD(H2021-F2021+0.5,1)-0.5)*1440,0)&gt;IFERROR(VLOOKUP(E2021,الورديات!$A$2:$E$21,5,FALSE()),0),ROUND(MAX(0,MOD(H2021-F2021+0.5,1)-0.5)*1440,0),0))</f>
        <v/>
      </c>
      <c r="L2021" s="22" t="str">
        <f aca="false">IF(OR(I2021="",G2021=""),"",ROUND(MAX(0,MOD(G2021-I2021+0.5,1)-0.5)*1440,0))</f>
        <v/>
      </c>
      <c r="M2021" s="22" t="str">
        <f aca="false">IF(OR(I2021="",G2021=""),"",IF(ROUND(MAX(0,MOD(I2021-G2021+0.5,1)-0.5)*1440,0)&gt;=الإعدادات!$B$8,ROUND(MAX(0,MOD(I2021-G2021+0.5,1)-0.5)*1440,0),0))</f>
        <v/>
      </c>
      <c r="N2021" s="18" t="str">
        <f aca="false">IF(OR(A2021="",B2021=""),"",IF(COUNTIFS(الإجازات!$A$2:$A$1001,B2021,الإجازات!$D$2:$D$1001,"&lt;="&amp;A2021,الإجازات!$E$2:$E$1001,"&gt;="&amp;A2021,الإجازات!$G$2:$G$1001,"مقبولة")=0,"",LOOKUP(2,1/((الإجازات!$A$2:$A$1001=B2021)*(الإجازات!$D$2:$D$1001&lt;=A2021)*(الإجازات!$E$2:$E$1001&gt;=A2021)*(الإجازات!$G$2:$G$1001="مقبولة")),الإجازات!$C$2:$C$1001)))</f>
        <v/>
      </c>
      <c r="O2021" s="17"/>
      <c r="P2021" s="23" t="str">
        <f aca="false">IF(B2021="","",IF(ISNA(MATCH(B2021,الموظفين!$A$2:$A$501,0)),"⚠ كود غير موجود",IF(O2021&lt;&gt;"",O2021,IF(N2021&lt;&gt;"",N2021,IF(H2021="",IF(AND(A2021&lt;&gt;"",WEEKDAY(A2021)=الإعدادات!$B$11),"راحة أسبوعية","غائب"),IF(I2021="","بدون انصراف",IF(N(K2021)&gt;0,"متأخر","حاضر")))))))</f>
        <v/>
      </c>
      <c r="Q2021" s="24" t="str">
        <f aca="false">IF(B2021="","",IF(OR(P2021="غائب",P2021="غياب",P2021="إجازة بدون راتب"),IFERROR(VLOOKUP(B2021,الموظفين!$A$2:$J$501,8,FALSE()),0),0))</f>
        <v/>
      </c>
      <c r="R2021" s="24" t="str">
        <f aca="false">IF(B2021="","",ROUND((N(K2021)+N(L2021))/60*IFERROR(VLOOKUP(B2021,الموظفين!$A$2:$J$501,8,FALSE()),0)/الإعدادات!$B$6*الإعدادات!$B$9,2))</f>
        <v/>
      </c>
      <c r="S2021" s="24" t="str">
        <f aca="false">IF(OR(B2021="",M2021=""),"",ROUND(M2021/60*IFERROR(VLOOKUP(B2021,الموظفين!$A$2:$J$501,9,FALSE()),0),2))</f>
        <v/>
      </c>
      <c r="T2021" s="17"/>
      <c r="U2021" s="23" t="str">
        <f aca="false">IF(OR(A2021="",B2021=""),"",A2021&amp;"|"&amp;B2021)</f>
        <v/>
      </c>
    </row>
    <row r="2022" customFormat="false" ht="15" hidden="false" customHeight="false" outlineLevel="0" collapsed="false">
      <c r="A2022" s="16"/>
      <c r="B2022" s="17"/>
      <c r="C2022" s="18" t="str">
        <f aca="false">IF($B2022="","",IFERROR(VLOOKUP($B2022,الموظفين!$A$2:$J$501,2,FALSE())&amp;"","⚠ كود غير موجود"))</f>
        <v/>
      </c>
      <c r="D2022" s="18" t="str">
        <f aca="false">IF($B2022="","",IFERROR(VLOOKUP($B2022,الموظفين!$A$2:$J$501,3,FALSE())&amp;"",""))</f>
        <v/>
      </c>
      <c r="E2022" s="18" t="str">
        <f aca="false">IF($B2022="","",IFERROR(VLOOKUP($B2022,الموظفين!$A$2:$J$501,5,FALSE())&amp;"",""))</f>
        <v/>
      </c>
      <c r="F2022" s="19" t="str">
        <f aca="false">IF($B2022="","",IFERROR(VLOOKUP($B2022,الموظفين!$A$2:$J$501,6,FALSE()),""))</f>
        <v/>
      </c>
      <c r="G2022" s="19" t="str">
        <f aca="false">IF($B2022="","",IFERROR(VLOOKUP($B2022,الموظفين!$A$2:$J$501,7,FALSE()),""))</f>
        <v/>
      </c>
      <c r="H2022" s="20"/>
      <c r="I2022" s="20"/>
      <c r="J2022" s="21" t="str">
        <f aca="false">IF(OR(H2022="",I2022=""),"",ROUND(MOD(I2022-H2022,1)*24,2))</f>
        <v/>
      </c>
      <c r="K2022" s="22" t="str">
        <f aca="false">IF(OR(H2022="",F2022=""),"",IF(ROUND(MAX(0,MOD(H2022-F2022+0.5,1)-0.5)*1440,0)&gt;IFERROR(VLOOKUP(E2022,الورديات!$A$2:$E$21,5,FALSE()),0),ROUND(MAX(0,MOD(H2022-F2022+0.5,1)-0.5)*1440,0),0))</f>
        <v/>
      </c>
      <c r="L2022" s="22" t="str">
        <f aca="false">IF(OR(I2022="",G2022=""),"",ROUND(MAX(0,MOD(G2022-I2022+0.5,1)-0.5)*1440,0))</f>
        <v/>
      </c>
      <c r="M2022" s="22" t="str">
        <f aca="false">IF(OR(I2022="",G2022=""),"",IF(ROUND(MAX(0,MOD(I2022-G2022+0.5,1)-0.5)*1440,0)&gt;=الإعدادات!$B$8,ROUND(MAX(0,MOD(I2022-G2022+0.5,1)-0.5)*1440,0),0))</f>
        <v/>
      </c>
      <c r="N2022" s="18" t="str">
        <f aca="false">IF(OR(A2022="",B2022=""),"",IF(COUNTIFS(الإجازات!$A$2:$A$1001,B2022,الإجازات!$D$2:$D$1001,"&lt;="&amp;A2022,الإجازات!$E$2:$E$1001,"&gt;="&amp;A2022,الإجازات!$G$2:$G$1001,"مقبولة")=0,"",LOOKUP(2,1/((الإجازات!$A$2:$A$1001=B2022)*(الإجازات!$D$2:$D$1001&lt;=A2022)*(الإجازات!$E$2:$E$1001&gt;=A2022)*(الإجازات!$G$2:$G$1001="مقبولة")),الإجازات!$C$2:$C$1001)))</f>
        <v/>
      </c>
      <c r="O2022" s="17"/>
      <c r="P2022" s="23" t="str">
        <f aca="false">IF(B2022="","",IF(ISNA(MATCH(B2022,الموظفين!$A$2:$A$501,0)),"⚠ كود غير موجود",IF(O2022&lt;&gt;"",O2022,IF(N2022&lt;&gt;"",N2022,IF(H2022="",IF(AND(A2022&lt;&gt;"",WEEKDAY(A2022)=الإعدادات!$B$11),"راحة أسبوعية","غائب"),IF(I2022="","بدون انصراف",IF(N(K2022)&gt;0,"متأخر","حاضر")))))))</f>
        <v/>
      </c>
      <c r="Q2022" s="24" t="str">
        <f aca="false">IF(B2022="","",IF(OR(P2022="غائب",P2022="غياب",P2022="إجازة بدون راتب"),IFERROR(VLOOKUP(B2022,الموظفين!$A$2:$J$501,8,FALSE()),0),0))</f>
        <v/>
      </c>
      <c r="R2022" s="24" t="str">
        <f aca="false">IF(B2022="","",ROUND((N(K2022)+N(L2022))/60*IFERROR(VLOOKUP(B2022,الموظفين!$A$2:$J$501,8,FALSE()),0)/الإعدادات!$B$6*الإعدادات!$B$9,2))</f>
        <v/>
      </c>
      <c r="S2022" s="24" t="str">
        <f aca="false">IF(OR(B2022="",M2022=""),"",ROUND(M2022/60*IFERROR(VLOOKUP(B2022,الموظفين!$A$2:$J$501,9,FALSE()),0),2))</f>
        <v/>
      </c>
      <c r="T2022" s="17"/>
      <c r="U2022" s="23" t="str">
        <f aca="false">IF(OR(A2022="",B2022=""),"",A2022&amp;"|"&amp;B2022)</f>
        <v/>
      </c>
    </row>
    <row r="2023" customFormat="false" ht="15" hidden="false" customHeight="false" outlineLevel="0" collapsed="false">
      <c r="A2023" s="16"/>
      <c r="B2023" s="17"/>
      <c r="C2023" s="18" t="str">
        <f aca="false">IF($B2023="","",IFERROR(VLOOKUP($B2023,الموظفين!$A$2:$J$501,2,FALSE())&amp;"","⚠ كود غير موجود"))</f>
        <v/>
      </c>
      <c r="D2023" s="18" t="str">
        <f aca="false">IF($B2023="","",IFERROR(VLOOKUP($B2023,الموظفين!$A$2:$J$501,3,FALSE())&amp;"",""))</f>
        <v/>
      </c>
      <c r="E2023" s="18" t="str">
        <f aca="false">IF($B2023="","",IFERROR(VLOOKUP($B2023,الموظفين!$A$2:$J$501,5,FALSE())&amp;"",""))</f>
        <v/>
      </c>
      <c r="F2023" s="19" t="str">
        <f aca="false">IF($B2023="","",IFERROR(VLOOKUP($B2023,الموظفين!$A$2:$J$501,6,FALSE()),""))</f>
        <v/>
      </c>
      <c r="G2023" s="19" t="str">
        <f aca="false">IF($B2023="","",IFERROR(VLOOKUP($B2023,الموظفين!$A$2:$J$501,7,FALSE()),""))</f>
        <v/>
      </c>
      <c r="H2023" s="20"/>
      <c r="I2023" s="20"/>
      <c r="J2023" s="21" t="str">
        <f aca="false">IF(OR(H2023="",I2023=""),"",ROUND(MOD(I2023-H2023,1)*24,2))</f>
        <v/>
      </c>
      <c r="K2023" s="22" t="str">
        <f aca="false">IF(OR(H2023="",F2023=""),"",IF(ROUND(MAX(0,MOD(H2023-F2023+0.5,1)-0.5)*1440,0)&gt;IFERROR(VLOOKUP(E2023,الورديات!$A$2:$E$21,5,FALSE()),0),ROUND(MAX(0,MOD(H2023-F2023+0.5,1)-0.5)*1440,0),0))</f>
        <v/>
      </c>
      <c r="L2023" s="22" t="str">
        <f aca="false">IF(OR(I2023="",G2023=""),"",ROUND(MAX(0,MOD(G2023-I2023+0.5,1)-0.5)*1440,0))</f>
        <v/>
      </c>
      <c r="M2023" s="22" t="str">
        <f aca="false">IF(OR(I2023="",G2023=""),"",IF(ROUND(MAX(0,MOD(I2023-G2023+0.5,1)-0.5)*1440,0)&gt;=الإعدادات!$B$8,ROUND(MAX(0,MOD(I2023-G2023+0.5,1)-0.5)*1440,0),0))</f>
        <v/>
      </c>
      <c r="N2023" s="18" t="str">
        <f aca="false">IF(OR(A2023="",B2023=""),"",IF(COUNTIFS(الإجازات!$A$2:$A$1001,B2023,الإجازات!$D$2:$D$1001,"&lt;="&amp;A2023,الإجازات!$E$2:$E$1001,"&gt;="&amp;A2023,الإجازات!$G$2:$G$1001,"مقبولة")=0,"",LOOKUP(2,1/((الإجازات!$A$2:$A$1001=B2023)*(الإجازات!$D$2:$D$1001&lt;=A2023)*(الإجازات!$E$2:$E$1001&gt;=A2023)*(الإجازات!$G$2:$G$1001="مقبولة")),الإجازات!$C$2:$C$1001)))</f>
        <v/>
      </c>
      <c r="O2023" s="17"/>
      <c r="P2023" s="23" t="str">
        <f aca="false">IF(B2023="","",IF(ISNA(MATCH(B2023,الموظفين!$A$2:$A$501,0)),"⚠ كود غير موجود",IF(O2023&lt;&gt;"",O2023,IF(N2023&lt;&gt;"",N2023,IF(H2023="",IF(AND(A2023&lt;&gt;"",WEEKDAY(A2023)=الإعدادات!$B$11),"راحة أسبوعية","غائب"),IF(I2023="","بدون انصراف",IF(N(K2023)&gt;0,"متأخر","حاضر")))))))</f>
        <v/>
      </c>
      <c r="Q2023" s="24" t="str">
        <f aca="false">IF(B2023="","",IF(OR(P2023="غائب",P2023="غياب",P2023="إجازة بدون راتب"),IFERROR(VLOOKUP(B2023,الموظفين!$A$2:$J$501,8,FALSE()),0),0))</f>
        <v/>
      </c>
      <c r="R2023" s="24" t="str">
        <f aca="false">IF(B2023="","",ROUND((N(K2023)+N(L2023))/60*IFERROR(VLOOKUP(B2023,الموظفين!$A$2:$J$501,8,FALSE()),0)/الإعدادات!$B$6*الإعدادات!$B$9,2))</f>
        <v/>
      </c>
      <c r="S2023" s="24" t="str">
        <f aca="false">IF(OR(B2023="",M2023=""),"",ROUND(M2023/60*IFERROR(VLOOKUP(B2023,الموظفين!$A$2:$J$501,9,FALSE()),0),2))</f>
        <v/>
      </c>
      <c r="T2023" s="17"/>
      <c r="U2023" s="23" t="str">
        <f aca="false">IF(OR(A2023="",B2023=""),"",A2023&amp;"|"&amp;B2023)</f>
        <v/>
      </c>
    </row>
    <row r="2024" customFormat="false" ht="15" hidden="false" customHeight="false" outlineLevel="0" collapsed="false">
      <c r="A2024" s="16"/>
      <c r="B2024" s="17"/>
      <c r="C2024" s="18" t="str">
        <f aca="false">IF($B2024="","",IFERROR(VLOOKUP($B2024,الموظفين!$A$2:$J$501,2,FALSE())&amp;"","⚠ كود غير موجود"))</f>
        <v/>
      </c>
      <c r="D2024" s="18" t="str">
        <f aca="false">IF($B2024="","",IFERROR(VLOOKUP($B2024,الموظفين!$A$2:$J$501,3,FALSE())&amp;"",""))</f>
        <v/>
      </c>
      <c r="E2024" s="18" t="str">
        <f aca="false">IF($B2024="","",IFERROR(VLOOKUP($B2024,الموظفين!$A$2:$J$501,5,FALSE())&amp;"",""))</f>
        <v/>
      </c>
      <c r="F2024" s="19" t="str">
        <f aca="false">IF($B2024="","",IFERROR(VLOOKUP($B2024,الموظفين!$A$2:$J$501,6,FALSE()),""))</f>
        <v/>
      </c>
      <c r="G2024" s="19" t="str">
        <f aca="false">IF($B2024="","",IFERROR(VLOOKUP($B2024,الموظفين!$A$2:$J$501,7,FALSE()),""))</f>
        <v/>
      </c>
      <c r="H2024" s="20"/>
      <c r="I2024" s="20"/>
      <c r="J2024" s="21" t="str">
        <f aca="false">IF(OR(H2024="",I2024=""),"",ROUND(MOD(I2024-H2024,1)*24,2))</f>
        <v/>
      </c>
      <c r="K2024" s="22" t="str">
        <f aca="false">IF(OR(H2024="",F2024=""),"",IF(ROUND(MAX(0,MOD(H2024-F2024+0.5,1)-0.5)*1440,0)&gt;IFERROR(VLOOKUP(E2024,الورديات!$A$2:$E$21,5,FALSE()),0),ROUND(MAX(0,MOD(H2024-F2024+0.5,1)-0.5)*1440,0),0))</f>
        <v/>
      </c>
      <c r="L2024" s="22" t="str">
        <f aca="false">IF(OR(I2024="",G2024=""),"",ROUND(MAX(0,MOD(G2024-I2024+0.5,1)-0.5)*1440,0))</f>
        <v/>
      </c>
      <c r="M2024" s="22" t="str">
        <f aca="false">IF(OR(I2024="",G2024=""),"",IF(ROUND(MAX(0,MOD(I2024-G2024+0.5,1)-0.5)*1440,0)&gt;=الإعدادات!$B$8,ROUND(MAX(0,MOD(I2024-G2024+0.5,1)-0.5)*1440,0),0))</f>
        <v/>
      </c>
      <c r="N2024" s="18" t="str">
        <f aca="false">IF(OR(A2024="",B2024=""),"",IF(COUNTIFS(الإجازات!$A$2:$A$1001,B2024,الإجازات!$D$2:$D$1001,"&lt;="&amp;A2024,الإجازات!$E$2:$E$1001,"&gt;="&amp;A2024,الإجازات!$G$2:$G$1001,"مقبولة")=0,"",LOOKUP(2,1/((الإجازات!$A$2:$A$1001=B2024)*(الإجازات!$D$2:$D$1001&lt;=A2024)*(الإجازات!$E$2:$E$1001&gt;=A2024)*(الإجازات!$G$2:$G$1001="مقبولة")),الإجازات!$C$2:$C$1001)))</f>
        <v/>
      </c>
      <c r="O2024" s="17"/>
      <c r="P2024" s="23" t="str">
        <f aca="false">IF(B2024="","",IF(ISNA(MATCH(B2024,الموظفين!$A$2:$A$501,0)),"⚠ كود غير موجود",IF(O2024&lt;&gt;"",O2024,IF(N2024&lt;&gt;"",N2024,IF(H2024="",IF(AND(A2024&lt;&gt;"",WEEKDAY(A2024)=الإعدادات!$B$11),"راحة أسبوعية","غائب"),IF(I2024="","بدون انصراف",IF(N(K2024)&gt;0,"متأخر","حاضر")))))))</f>
        <v/>
      </c>
      <c r="Q2024" s="24" t="str">
        <f aca="false">IF(B2024="","",IF(OR(P2024="غائب",P2024="غياب",P2024="إجازة بدون راتب"),IFERROR(VLOOKUP(B2024,الموظفين!$A$2:$J$501,8,FALSE()),0),0))</f>
        <v/>
      </c>
      <c r="R2024" s="24" t="str">
        <f aca="false">IF(B2024="","",ROUND((N(K2024)+N(L2024))/60*IFERROR(VLOOKUP(B2024,الموظفين!$A$2:$J$501,8,FALSE()),0)/الإعدادات!$B$6*الإعدادات!$B$9,2))</f>
        <v/>
      </c>
      <c r="S2024" s="24" t="str">
        <f aca="false">IF(OR(B2024="",M2024=""),"",ROUND(M2024/60*IFERROR(VLOOKUP(B2024,الموظفين!$A$2:$J$501,9,FALSE()),0),2))</f>
        <v/>
      </c>
      <c r="T2024" s="17"/>
      <c r="U2024" s="23" t="str">
        <f aca="false">IF(OR(A2024="",B2024=""),"",A2024&amp;"|"&amp;B2024)</f>
        <v/>
      </c>
    </row>
    <row r="2025" customFormat="false" ht="15" hidden="false" customHeight="false" outlineLevel="0" collapsed="false">
      <c r="A2025" s="16"/>
      <c r="B2025" s="17"/>
      <c r="C2025" s="18" t="str">
        <f aca="false">IF($B2025="","",IFERROR(VLOOKUP($B2025,الموظفين!$A$2:$J$501,2,FALSE())&amp;"","⚠ كود غير موجود"))</f>
        <v/>
      </c>
      <c r="D2025" s="18" t="str">
        <f aca="false">IF($B2025="","",IFERROR(VLOOKUP($B2025,الموظفين!$A$2:$J$501,3,FALSE())&amp;"",""))</f>
        <v/>
      </c>
      <c r="E2025" s="18" t="str">
        <f aca="false">IF($B2025="","",IFERROR(VLOOKUP($B2025,الموظفين!$A$2:$J$501,5,FALSE())&amp;"",""))</f>
        <v/>
      </c>
      <c r="F2025" s="19" t="str">
        <f aca="false">IF($B2025="","",IFERROR(VLOOKUP($B2025,الموظفين!$A$2:$J$501,6,FALSE()),""))</f>
        <v/>
      </c>
      <c r="G2025" s="19" t="str">
        <f aca="false">IF($B2025="","",IFERROR(VLOOKUP($B2025,الموظفين!$A$2:$J$501,7,FALSE()),""))</f>
        <v/>
      </c>
      <c r="H2025" s="20"/>
      <c r="I2025" s="20"/>
      <c r="J2025" s="21" t="str">
        <f aca="false">IF(OR(H2025="",I2025=""),"",ROUND(MOD(I2025-H2025,1)*24,2))</f>
        <v/>
      </c>
      <c r="K2025" s="22" t="str">
        <f aca="false">IF(OR(H2025="",F2025=""),"",IF(ROUND(MAX(0,MOD(H2025-F2025+0.5,1)-0.5)*1440,0)&gt;IFERROR(VLOOKUP(E2025,الورديات!$A$2:$E$21,5,FALSE()),0),ROUND(MAX(0,MOD(H2025-F2025+0.5,1)-0.5)*1440,0),0))</f>
        <v/>
      </c>
      <c r="L2025" s="22" t="str">
        <f aca="false">IF(OR(I2025="",G2025=""),"",ROUND(MAX(0,MOD(G2025-I2025+0.5,1)-0.5)*1440,0))</f>
        <v/>
      </c>
      <c r="M2025" s="22" t="str">
        <f aca="false">IF(OR(I2025="",G2025=""),"",IF(ROUND(MAX(0,MOD(I2025-G2025+0.5,1)-0.5)*1440,0)&gt;=الإعدادات!$B$8,ROUND(MAX(0,MOD(I2025-G2025+0.5,1)-0.5)*1440,0),0))</f>
        <v/>
      </c>
      <c r="N2025" s="18" t="str">
        <f aca="false">IF(OR(A2025="",B2025=""),"",IF(COUNTIFS(الإجازات!$A$2:$A$1001,B2025,الإجازات!$D$2:$D$1001,"&lt;="&amp;A2025,الإجازات!$E$2:$E$1001,"&gt;="&amp;A2025,الإجازات!$G$2:$G$1001,"مقبولة")=0,"",LOOKUP(2,1/((الإجازات!$A$2:$A$1001=B2025)*(الإجازات!$D$2:$D$1001&lt;=A2025)*(الإجازات!$E$2:$E$1001&gt;=A2025)*(الإجازات!$G$2:$G$1001="مقبولة")),الإجازات!$C$2:$C$1001)))</f>
        <v/>
      </c>
      <c r="O2025" s="17"/>
      <c r="P2025" s="23" t="str">
        <f aca="false">IF(B2025="","",IF(ISNA(MATCH(B2025,الموظفين!$A$2:$A$501,0)),"⚠ كود غير موجود",IF(O2025&lt;&gt;"",O2025,IF(N2025&lt;&gt;"",N2025,IF(H2025="",IF(AND(A2025&lt;&gt;"",WEEKDAY(A2025)=الإعدادات!$B$11),"راحة أسبوعية","غائب"),IF(I2025="","بدون انصراف",IF(N(K2025)&gt;0,"متأخر","حاضر")))))))</f>
        <v/>
      </c>
      <c r="Q2025" s="24" t="str">
        <f aca="false">IF(B2025="","",IF(OR(P2025="غائب",P2025="غياب",P2025="إجازة بدون راتب"),IFERROR(VLOOKUP(B2025,الموظفين!$A$2:$J$501,8,FALSE()),0),0))</f>
        <v/>
      </c>
      <c r="R2025" s="24" t="str">
        <f aca="false">IF(B2025="","",ROUND((N(K2025)+N(L2025))/60*IFERROR(VLOOKUP(B2025,الموظفين!$A$2:$J$501,8,FALSE()),0)/الإعدادات!$B$6*الإعدادات!$B$9,2))</f>
        <v/>
      </c>
      <c r="S2025" s="24" t="str">
        <f aca="false">IF(OR(B2025="",M2025=""),"",ROUND(M2025/60*IFERROR(VLOOKUP(B2025,الموظفين!$A$2:$J$501,9,FALSE()),0),2))</f>
        <v/>
      </c>
      <c r="T2025" s="17"/>
      <c r="U2025" s="23" t="str">
        <f aca="false">IF(OR(A2025="",B2025=""),"",A2025&amp;"|"&amp;B2025)</f>
        <v/>
      </c>
    </row>
    <row r="2026" customFormat="false" ht="15" hidden="false" customHeight="false" outlineLevel="0" collapsed="false">
      <c r="A2026" s="16"/>
      <c r="B2026" s="17"/>
      <c r="C2026" s="18" t="str">
        <f aca="false">IF($B2026="","",IFERROR(VLOOKUP($B2026,الموظفين!$A$2:$J$501,2,FALSE())&amp;"","⚠ كود غير موجود"))</f>
        <v/>
      </c>
      <c r="D2026" s="18" t="str">
        <f aca="false">IF($B2026="","",IFERROR(VLOOKUP($B2026,الموظفين!$A$2:$J$501,3,FALSE())&amp;"",""))</f>
        <v/>
      </c>
      <c r="E2026" s="18" t="str">
        <f aca="false">IF($B2026="","",IFERROR(VLOOKUP($B2026,الموظفين!$A$2:$J$501,5,FALSE())&amp;"",""))</f>
        <v/>
      </c>
      <c r="F2026" s="19" t="str">
        <f aca="false">IF($B2026="","",IFERROR(VLOOKUP($B2026,الموظفين!$A$2:$J$501,6,FALSE()),""))</f>
        <v/>
      </c>
      <c r="G2026" s="19" t="str">
        <f aca="false">IF($B2026="","",IFERROR(VLOOKUP($B2026,الموظفين!$A$2:$J$501,7,FALSE()),""))</f>
        <v/>
      </c>
      <c r="H2026" s="20"/>
      <c r="I2026" s="20"/>
      <c r="J2026" s="21" t="str">
        <f aca="false">IF(OR(H2026="",I2026=""),"",ROUND(MOD(I2026-H2026,1)*24,2))</f>
        <v/>
      </c>
      <c r="K2026" s="22" t="str">
        <f aca="false">IF(OR(H2026="",F2026=""),"",IF(ROUND(MAX(0,MOD(H2026-F2026+0.5,1)-0.5)*1440,0)&gt;IFERROR(VLOOKUP(E2026,الورديات!$A$2:$E$21,5,FALSE()),0),ROUND(MAX(0,MOD(H2026-F2026+0.5,1)-0.5)*1440,0),0))</f>
        <v/>
      </c>
      <c r="L2026" s="22" t="str">
        <f aca="false">IF(OR(I2026="",G2026=""),"",ROUND(MAX(0,MOD(G2026-I2026+0.5,1)-0.5)*1440,0))</f>
        <v/>
      </c>
      <c r="M2026" s="22" t="str">
        <f aca="false">IF(OR(I2026="",G2026=""),"",IF(ROUND(MAX(0,MOD(I2026-G2026+0.5,1)-0.5)*1440,0)&gt;=الإعدادات!$B$8,ROUND(MAX(0,MOD(I2026-G2026+0.5,1)-0.5)*1440,0),0))</f>
        <v/>
      </c>
      <c r="N2026" s="18" t="str">
        <f aca="false">IF(OR(A2026="",B2026=""),"",IF(COUNTIFS(الإجازات!$A$2:$A$1001,B2026,الإجازات!$D$2:$D$1001,"&lt;="&amp;A2026,الإجازات!$E$2:$E$1001,"&gt;="&amp;A2026,الإجازات!$G$2:$G$1001,"مقبولة")=0,"",LOOKUP(2,1/((الإجازات!$A$2:$A$1001=B2026)*(الإجازات!$D$2:$D$1001&lt;=A2026)*(الإجازات!$E$2:$E$1001&gt;=A2026)*(الإجازات!$G$2:$G$1001="مقبولة")),الإجازات!$C$2:$C$1001)))</f>
        <v/>
      </c>
      <c r="O2026" s="17"/>
      <c r="P2026" s="23" t="str">
        <f aca="false">IF(B2026="","",IF(ISNA(MATCH(B2026,الموظفين!$A$2:$A$501,0)),"⚠ كود غير موجود",IF(O2026&lt;&gt;"",O2026,IF(N2026&lt;&gt;"",N2026,IF(H2026="",IF(AND(A2026&lt;&gt;"",WEEKDAY(A2026)=الإعدادات!$B$11),"راحة أسبوعية","غائب"),IF(I2026="","بدون انصراف",IF(N(K2026)&gt;0,"متأخر","حاضر")))))))</f>
        <v/>
      </c>
      <c r="Q2026" s="24" t="str">
        <f aca="false">IF(B2026="","",IF(OR(P2026="غائب",P2026="غياب",P2026="إجازة بدون راتب"),IFERROR(VLOOKUP(B2026,الموظفين!$A$2:$J$501,8,FALSE()),0),0))</f>
        <v/>
      </c>
      <c r="R2026" s="24" t="str">
        <f aca="false">IF(B2026="","",ROUND((N(K2026)+N(L2026))/60*IFERROR(VLOOKUP(B2026,الموظفين!$A$2:$J$501,8,FALSE()),0)/الإعدادات!$B$6*الإعدادات!$B$9,2))</f>
        <v/>
      </c>
      <c r="S2026" s="24" t="str">
        <f aca="false">IF(OR(B2026="",M2026=""),"",ROUND(M2026/60*IFERROR(VLOOKUP(B2026,الموظفين!$A$2:$J$501,9,FALSE()),0),2))</f>
        <v/>
      </c>
      <c r="T2026" s="17"/>
      <c r="U2026" s="23" t="str">
        <f aca="false">IF(OR(A2026="",B2026=""),"",A2026&amp;"|"&amp;B2026)</f>
        <v/>
      </c>
    </row>
    <row r="2027" customFormat="false" ht="15" hidden="false" customHeight="false" outlineLevel="0" collapsed="false">
      <c r="A2027" s="16"/>
      <c r="B2027" s="17"/>
      <c r="C2027" s="18" t="str">
        <f aca="false">IF($B2027="","",IFERROR(VLOOKUP($B2027,الموظفين!$A$2:$J$501,2,FALSE())&amp;"","⚠ كود غير موجود"))</f>
        <v/>
      </c>
      <c r="D2027" s="18" t="str">
        <f aca="false">IF($B2027="","",IFERROR(VLOOKUP($B2027,الموظفين!$A$2:$J$501,3,FALSE())&amp;"",""))</f>
        <v/>
      </c>
      <c r="E2027" s="18" t="str">
        <f aca="false">IF($B2027="","",IFERROR(VLOOKUP($B2027,الموظفين!$A$2:$J$501,5,FALSE())&amp;"",""))</f>
        <v/>
      </c>
      <c r="F2027" s="19" t="str">
        <f aca="false">IF($B2027="","",IFERROR(VLOOKUP($B2027,الموظفين!$A$2:$J$501,6,FALSE()),""))</f>
        <v/>
      </c>
      <c r="G2027" s="19" t="str">
        <f aca="false">IF($B2027="","",IFERROR(VLOOKUP($B2027,الموظفين!$A$2:$J$501,7,FALSE()),""))</f>
        <v/>
      </c>
      <c r="H2027" s="20"/>
      <c r="I2027" s="20"/>
      <c r="J2027" s="21" t="str">
        <f aca="false">IF(OR(H2027="",I2027=""),"",ROUND(MOD(I2027-H2027,1)*24,2))</f>
        <v/>
      </c>
      <c r="K2027" s="22" t="str">
        <f aca="false">IF(OR(H2027="",F2027=""),"",IF(ROUND(MAX(0,MOD(H2027-F2027+0.5,1)-0.5)*1440,0)&gt;IFERROR(VLOOKUP(E2027,الورديات!$A$2:$E$21,5,FALSE()),0),ROUND(MAX(0,MOD(H2027-F2027+0.5,1)-0.5)*1440,0),0))</f>
        <v/>
      </c>
      <c r="L2027" s="22" t="str">
        <f aca="false">IF(OR(I2027="",G2027=""),"",ROUND(MAX(0,MOD(G2027-I2027+0.5,1)-0.5)*1440,0))</f>
        <v/>
      </c>
      <c r="M2027" s="22" t="str">
        <f aca="false">IF(OR(I2027="",G2027=""),"",IF(ROUND(MAX(0,MOD(I2027-G2027+0.5,1)-0.5)*1440,0)&gt;=الإعدادات!$B$8,ROUND(MAX(0,MOD(I2027-G2027+0.5,1)-0.5)*1440,0),0))</f>
        <v/>
      </c>
      <c r="N2027" s="18" t="str">
        <f aca="false">IF(OR(A2027="",B2027=""),"",IF(COUNTIFS(الإجازات!$A$2:$A$1001,B2027,الإجازات!$D$2:$D$1001,"&lt;="&amp;A2027,الإجازات!$E$2:$E$1001,"&gt;="&amp;A2027,الإجازات!$G$2:$G$1001,"مقبولة")=0,"",LOOKUP(2,1/((الإجازات!$A$2:$A$1001=B2027)*(الإجازات!$D$2:$D$1001&lt;=A2027)*(الإجازات!$E$2:$E$1001&gt;=A2027)*(الإجازات!$G$2:$G$1001="مقبولة")),الإجازات!$C$2:$C$1001)))</f>
        <v/>
      </c>
      <c r="O2027" s="17"/>
      <c r="P2027" s="23" t="str">
        <f aca="false">IF(B2027="","",IF(ISNA(MATCH(B2027,الموظفين!$A$2:$A$501,0)),"⚠ كود غير موجود",IF(O2027&lt;&gt;"",O2027,IF(N2027&lt;&gt;"",N2027,IF(H2027="",IF(AND(A2027&lt;&gt;"",WEEKDAY(A2027)=الإعدادات!$B$11),"راحة أسبوعية","غائب"),IF(I2027="","بدون انصراف",IF(N(K2027)&gt;0,"متأخر","حاضر")))))))</f>
        <v/>
      </c>
      <c r="Q2027" s="24" t="str">
        <f aca="false">IF(B2027="","",IF(OR(P2027="غائب",P2027="غياب",P2027="إجازة بدون راتب"),IFERROR(VLOOKUP(B2027,الموظفين!$A$2:$J$501,8,FALSE()),0),0))</f>
        <v/>
      </c>
      <c r="R2027" s="24" t="str">
        <f aca="false">IF(B2027="","",ROUND((N(K2027)+N(L2027))/60*IFERROR(VLOOKUP(B2027,الموظفين!$A$2:$J$501,8,FALSE()),0)/الإعدادات!$B$6*الإعدادات!$B$9,2))</f>
        <v/>
      </c>
      <c r="S2027" s="24" t="str">
        <f aca="false">IF(OR(B2027="",M2027=""),"",ROUND(M2027/60*IFERROR(VLOOKUP(B2027,الموظفين!$A$2:$J$501,9,FALSE()),0),2))</f>
        <v/>
      </c>
      <c r="T2027" s="17"/>
      <c r="U2027" s="23" t="str">
        <f aca="false">IF(OR(A2027="",B2027=""),"",A2027&amp;"|"&amp;B2027)</f>
        <v/>
      </c>
    </row>
    <row r="2028" customFormat="false" ht="15" hidden="false" customHeight="false" outlineLevel="0" collapsed="false">
      <c r="A2028" s="16"/>
      <c r="B2028" s="17"/>
      <c r="C2028" s="18" t="str">
        <f aca="false">IF($B2028="","",IFERROR(VLOOKUP($B2028,الموظفين!$A$2:$J$501,2,FALSE())&amp;"","⚠ كود غير موجود"))</f>
        <v/>
      </c>
      <c r="D2028" s="18" t="str">
        <f aca="false">IF($B2028="","",IFERROR(VLOOKUP($B2028,الموظفين!$A$2:$J$501,3,FALSE())&amp;"",""))</f>
        <v/>
      </c>
      <c r="E2028" s="18" t="str">
        <f aca="false">IF($B2028="","",IFERROR(VLOOKUP($B2028,الموظفين!$A$2:$J$501,5,FALSE())&amp;"",""))</f>
        <v/>
      </c>
      <c r="F2028" s="19" t="str">
        <f aca="false">IF($B2028="","",IFERROR(VLOOKUP($B2028,الموظفين!$A$2:$J$501,6,FALSE()),""))</f>
        <v/>
      </c>
      <c r="G2028" s="19" t="str">
        <f aca="false">IF($B2028="","",IFERROR(VLOOKUP($B2028,الموظفين!$A$2:$J$501,7,FALSE()),""))</f>
        <v/>
      </c>
      <c r="H2028" s="20"/>
      <c r="I2028" s="20"/>
      <c r="J2028" s="21" t="str">
        <f aca="false">IF(OR(H2028="",I2028=""),"",ROUND(MOD(I2028-H2028,1)*24,2))</f>
        <v/>
      </c>
      <c r="K2028" s="22" t="str">
        <f aca="false">IF(OR(H2028="",F2028=""),"",IF(ROUND(MAX(0,MOD(H2028-F2028+0.5,1)-0.5)*1440,0)&gt;IFERROR(VLOOKUP(E2028,الورديات!$A$2:$E$21,5,FALSE()),0),ROUND(MAX(0,MOD(H2028-F2028+0.5,1)-0.5)*1440,0),0))</f>
        <v/>
      </c>
      <c r="L2028" s="22" t="str">
        <f aca="false">IF(OR(I2028="",G2028=""),"",ROUND(MAX(0,MOD(G2028-I2028+0.5,1)-0.5)*1440,0))</f>
        <v/>
      </c>
      <c r="M2028" s="22" t="str">
        <f aca="false">IF(OR(I2028="",G2028=""),"",IF(ROUND(MAX(0,MOD(I2028-G2028+0.5,1)-0.5)*1440,0)&gt;=الإعدادات!$B$8,ROUND(MAX(0,MOD(I2028-G2028+0.5,1)-0.5)*1440,0),0))</f>
        <v/>
      </c>
      <c r="N2028" s="18" t="str">
        <f aca="false">IF(OR(A2028="",B2028=""),"",IF(COUNTIFS(الإجازات!$A$2:$A$1001,B2028,الإجازات!$D$2:$D$1001,"&lt;="&amp;A2028,الإجازات!$E$2:$E$1001,"&gt;="&amp;A2028,الإجازات!$G$2:$G$1001,"مقبولة")=0,"",LOOKUP(2,1/((الإجازات!$A$2:$A$1001=B2028)*(الإجازات!$D$2:$D$1001&lt;=A2028)*(الإجازات!$E$2:$E$1001&gt;=A2028)*(الإجازات!$G$2:$G$1001="مقبولة")),الإجازات!$C$2:$C$1001)))</f>
        <v/>
      </c>
      <c r="O2028" s="17"/>
      <c r="P2028" s="23" t="str">
        <f aca="false">IF(B2028="","",IF(ISNA(MATCH(B2028,الموظفين!$A$2:$A$501,0)),"⚠ كود غير موجود",IF(O2028&lt;&gt;"",O2028,IF(N2028&lt;&gt;"",N2028,IF(H2028="",IF(AND(A2028&lt;&gt;"",WEEKDAY(A2028)=الإعدادات!$B$11),"راحة أسبوعية","غائب"),IF(I2028="","بدون انصراف",IF(N(K2028)&gt;0,"متأخر","حاضر")))))))</f>
        <v/>
      </c>
      <c r="Q2028" s="24" t="str">
        <f aca="false">IF(B2028="","",IF(OR(P2028="غائب",P2028="غياب",P2028="إجازة بدون راتب"),IFERROR(VLOOKUP(B2028,الموظفين!$A$2:$J$501,8,FALSE()),0),0))</f>
        <v/>
      </c>
      <c r="R2028" s="24" t="str">
        <f aca="false">IF(B2028="","",ROUND((N(K2028)+N(L2028))/60*IFERROR(VLOOKUP(B2028,الموظفين!$A$2:$J$501,8,FALSE()),0)/الإعدادات!$B$6*الإعدادات!$B$9,2))</f>
        <v/>
      </c>
      <c r="S2028" s="24" t="str">
        <f aca="false">IF(OR(B2028="",M2028=""),"",ROUND(M2028/60*IFERROR(VLOOKUP(B2028,الموظفين!$A$2:$J$501,9,FALSE()),0),2))</f>
        <v/>
      </c>
      <c r="T2028" s="17"/>
      <c r="U2028" s="23" t="str">
        <f aca="false">IF(OR(A2028="",B2028=""),"",A2028&amp;"|"&amp;B2028)</f>
        <v/>
      </c>
    </row>
    <row r="2029" customFormat="false" ht="15" hidden="false" customHeight="false" outlineLevel="0" collapsed="false">
      <c r="A2029" s="16"/>
      <c r="B2029" s="17"/>
      <c r="C2029" s="18" t="str">
        <f aca="false">IF($B2029="","",IFERROR(VLOOKUP($B2029,الموظفين!$A$2:$J$501,2,FALSE())&amp;"","⚠ كود غير موجود"))</f>
        <v/>
      </c>
      <c r="D2029" s="18" t="str">
        <f aca="false">IF($B2029="","",IFERROR(VLOOKUP($B2029,الموظفين!$A$2:$J$501,3,FALSE())&amp;"",""))</f>
        <v/>
      </c>
      <c r="E2029" s="18" t="str">
        <f aca="false">IF($B2029="","",IFERROR(VLOOKUP($B2029,الموظفين!$A$2:$J$501,5,FALSE())&amp;"",""))</f>
        <v/>
      </c>
      <c r="F2029" s="19" t="str">
        <f aca="false">IF($B2029="","",IFERROR(VLOOKUP($B2029,الموظفين!$A$2:$J$501,6,FALSE()),""))</f>
        <v/>
      </c>
      <c r="G2029" s="19" t="str">
        <f aca="false">IF($B2029="","",IFERROR(VLOOKUP($B2029,الموظفين!$A$2:$J$501,7,FALSE()),""))</f>
        <v/>
      </c>
      <c r="H2029" s="20"/>
      <c r="I2029" s="20"/>
      <c r="J2029" s="21" t="str">
        <f aca="false">IF(OR(H2029="",I2029=""),"",ROUND(MOD(I2029-H2029,1)*24,2))</f>
        <v/>
      </c>
      <c r="K2029" s="22" t="str">
        <f aca="false">IF(OR(H2029="",F2029=""),"",IF(ROUND(MAX(0,MOD(H2029-F2029+0.5,1)-0.5)*1440,0)&gt;IFERROR(VLOOKUP(E2029,الورديات!$A$2:$E$21,5,FALSE()),0),ROUND(MAX(0,MOD(H2029-F2029+0.5,1)-0.5)*1440,0),0))</f>
        <v/>
      </c>
      <c r="L2029" s="22" t="str">
        <f aca="false">IF(OR(I2029="",G2029=""),"",ROUND(MAX(0,MOD(G2029-I2029+0.5,1)-0.5)*1440,0))</f>
        <v/>
      </c>
      <c r="M2029" s="22" t="str">
        <f aca="false">IF(OR(I2029="",G2029=""),"",IF(ROUND(MAX(0,MOD(I2029-G2029+0.5,1)-0.5)*1440,0)&gt;=الإعدادات!$B$8,ROUND(MAX(0,MOD(I2029-G2029+0.5,1)-0.5)*1440,0),0))</f>
        <v/>
      </c>
      <c r="N2029" s="18" t="str">
        <f aca="false">IF(OR(A2029="",B2029=""),"",IF(COUNTIFS(الإجازات!$A$2:$A$1001,B2029,الإجازات!$D$2:$D$1001,"&lt;="&amp;A2029,الإجازات!$E$2:$E$1001,"&gt;="&amp;A2029,الإجازات!$G$2:$G$1001,"مقبولة")=0,"",LOOKUP(2,1/((الإجازات!$A$2:$A$1001=B2029)*(الإجازات!$D$2:$D$1001&lt;=A2029)*(الإجازات!$E$2:$E$1001&gt;=A2029)*(الإجازات!$G$2:$G$1001="مقبولة")),الإجازات!$C$2:$C$1001)))</f>
        <v/>
      </c>
      <c r="O2029" s="17"/>
      <c r="P2029" s="23" t="str">
        <f aca="false">IF(B2029="","",IF(ISNA(MATCH(B2029,الموظفين!$A$2:$A$501,0)),"⚠ كود غير موجود",IF(O2029&lt;&gt;"",O2029,IF(N2029&lt;&gt;"",N2029,IF(H2029="",IF(AND(A2029&lt;&gt;"",WEEKDAY(A2029)=الإعدادات!$B$11),"راحة أسبوعية","غائب"),IF(I2029="","بدون انصراف",IF(N(K2029)&gt;0,"متأخر","حاضر")))))))</f>
        <v/>
      </c>
      <c r="Q2029" s="24" t="str">
        <f aca="false">IF(B2029="","",IF(OR(P2029="غائب",P2029="غياب",P2029="إجازة بدون راتب"),IFERROR(VLOOKUP(B2029,الموظفين!$A$2:$J$501,8,FALSE()),0),0))</f>
        <v/>
      </c>
      <c r="R2029" s="24" t="str">
        <f aca="false">IF(B2029="","",ROUND((N(K2029)+N(L2029))/60*IFERROR(VLOOKUP(B2029,الموظفين!$A$2:$J$501,8,FALSE()),0)/الإعدادات!$B$6*الإعدادات!$B$9,2))</f>
        <v/>
      </c>
      <c r="S2029" s="24" t="str">
        <f aca="false">IF(OR(B2029="",M2029=""),"",ROUND(M2029/60*IFERROR(VLOOKUP(B2029,الموظفين!$A$2:$J$501,9,FALSE()),0),2))</f>
        <v/>
      </c>
      <c r="T2029" s="17"/>
      <c r="U2029" s="23" t="str">
        <f aca="false">IF(OR(A2029="",B2029=""),"",A2029&amp;"|"&amp;B2029)</f>
        <v/>
      </c>
    </row>
    <row r="2030" customFormat="false" ht="15" hidden="false" customHeight="false" outlineLevel="0" collapsed="false">
      <c r="A2030" s="16"/>
      <c r="B2030" s="17"/>
      <c r="C2030" s="18" t="str">
        <f aca="false">IF($B2030="","",IFERROR(VLOOKUP($B2030,الموظفين!$A$2:$J$501,2,FALSE())&amp;"","⚠ كود غير موجود"))</f>
        <v/>
      </c>
      <c r="D2030" s="18" t="str">
        <f aca="false">IF($B2030="","",IFERROR(VLOOKUP($B2030,الموظفين!$A$2:$J$501,3,FALSE())&amp;"",""))</f>
        <v/>
      </c>
      <c r="E2030" s="18" t="str">
        <f aca="false">IF($B2030="","",IFERROR(VLOOKUP($B2030,الموظفين!$A$2:$J$501,5,FALSE())&amp;"",""))</f>
        <v/>
      </c>
      <c r="F2030" s="19" t="str">
        <f aca="false">IF($B2030="","",IFERROR(VLOOKUP($B2030,الموظفين!$A$2:$J$501,6,FALSE()),""))</f>
        <v/>
      </c>
      <c r="G2030" s="19" t="str">
        <f aca="false">IF($B2030="","",IFERROR(VLOOKUP($B2030,الموظفين!$A$2:$J$501,7,FALSE()),""))</f>
        <v/>
      </c>
      <c r="H2030" s="20"/>
      <c r="I2030" s="20"/>
      <c r="J2030" s="21" t="str">
        <f aca="false">IF(OR(H2030="",I2030=""),"",ROUND(MOD(I2030-H2030,1)*24,2))</f>
        <v/>
      </c>
      <c r="K2030" s="22" t="str">
        <f aca="false">IF(OR(H2030="",F2030=""),"",IF(ROUND(MAX(0,MOD(H2030-F2030+0.5,1)-0.5)*1440,0)&gt;IFERROR(VLOOKUP(E2030,الورديات!$A$2:$E$21,5,FALSE()),0),ROUND(MAX(0,MOD(H2030-F2030+0.5,1)-0.5)*1440,0),0))</f>
        <v/>
      </c>
      <c r="L2030" s="22" t="str">
        <f aca="false">IF(OR(I2030="",G2030=""),"",ROUND(MAX(0,MOD(G2030-I2030+0.5,1)-0.5)*1440,0))</f>
        <v/>
      </c>
      <c r="M2030" s="22" t="str">
        <f aca="false">IF(OR(I2030="",G2030=""),"",IF(ROUND(MAX(0,MOD(I2030-G2030+0.5,1)-0.5)*1440,0)&gt;=الإعدادات!$B$8,ROUND(MAX(0,MOD(I2030-G2030+0.5,1)-0.5)*1440,0),0))</f>
        <v/>
      </c>
      <c r="N2030" s="18" t="str">
        <f aca="false">IF(OR(A2030="",B2030=""),"",IF(COUNTIFS(الإجازات!$A$2:$A$1001,B2030,الإجازات!$D$2:$D$1001,"&lt;="&amp;A2030,الإجازات!$E$2:$E$1001,"&gt;="&amp;A2030,الإجازات!$G$2:$G$1001,"مقبولة")=0,"",LOOKUP(2,1/((الإجازات!$A$2:$A$1001=B2030)*(الإجازات!$D$2:$D$1001&lt;=A2030)*(الإجازات!$E$2:$E$1001&gt;=A2030)*(الإجازات!$G$2:$G$1001="مقبولة")),الإجازات!$C$2:$C$1001)))</f>
        <v/>
      </c>
      <c r="O2030" s="17"/>
      <c r="P2030" s="23" t="str">
        <f aca="false">IF(B2030="","",IF(ISNA(MATCH(B2030,الموظفين!$A$2:$A$501,0)),"⚠ كود غير موجود",IF(O2030&lt;&gt;"",O2030,IF(N2030&lt;&gt;"",N2030,IF(H2030="",IF(AND(A2030&lt;&gt;"",WEEKDAY(A2030)=الإعدادات!$B$11),"راحة أسبوعية","غائب"),IF(I2030="","بدون انصراف",IF(N(K2030)&gt;0,"متأخر","حاضر")))))))</f>
        <v/>
      </c>
      <c r="Q2030" s="24" t="str">
        <f aca="false">IF(B2030="","",IF(OR(P2030="غائب",P2030="غياب",P2030="إجازة بدون راتب"),IFERROR(VLOOKUP(B2030,الموظفين!$A$2:$J$501,8,FALSE()),0),0))</f>
        <v/>
      </c>
      <c r="R2030" s="24" t="str">
        <f aca="false">IF(B2030="","",ROUND((N(K2030)+N(L2030))/60*IFERROR(VLOOKUP(B2030,الموظفين!$A$2:$J$501,8,FALSE()),0)/الإعدادات!$B$6*الإعدادات!$B$9,2))</f>
        <v/>
      </c>
      <c r="S2030" s="24" t="str">
        <f aca="false">IF(OR(B2030="",M2030=""),"",ROUND(M2030/60*IFERROR(VLOOKUP(B2030,الموظفين!$A$2:$J$501,9,FALSE()),0),2))</f>
        <v/>
      </c>
      <c r="T2030" s="17"/>
      <c r="U2030" s="23" t="str">
        <f aca="false">IF(OR(A2030="",B2030=""),"",A2030&amp;"|"&amp;B2030)</f>
        <v/>
      </c>
    </row>
    <row r="2031" customFormat="false" ht="15" hidden="false" customHeight="false" outlineLevel="0" collapsed="false">
      <c r="A2031" s="16"/>
      <c r="B2031" s="17"/>
      <c r="C2031" s="18" t="str">
        <f aca="false">IF($B2031="","",IFERROR(VLOOKUP($B2031,الموظفين!$A$2:$J$501,2,FALSE())&amp;"","⚠ كود غير موجود"))</f>
        <v/>
      </c>
      <c r="D2031" s="18" t="str">
        <f aca="false">IF($B2031="","",IFERROR(VLOOKUP($B2031,الموظفين!$A$2:$J$501,3,FALSE())&amp;"",""))</f>
        <v/>
      </c>
      <c r="E2031" s="18" t="str">
        <f aca="false">IF($B2031="","",IFERROR(VLOOKUP($B2031,الموظفين!$A$2:$J$501,5,FALSE())&amp;"",""))</f>
        <v/>
      </c>
      <c r="F2031" s="19" t="str">
        <f aca="false">IF($B2031="","",IFERROR(VLOOKUP($B2031,الموظفين!$A$2:$J$501,6,FALSE()),""))</f>
        <v/>
      </c>
      <c r="G2031" s="19" t="str">
        <f aca="false">IF($B2031="","",IFERROR(VLOOKUP($B2031,الموظفين!$A$2:$J$501,7,FALSE()),""))</f>
        <v/>
      </c>
      <c r="H2031" s="20"/>
      <c r="I2031" s="20"/>
      <c r="J2031" s="21" t="str">
        <f aca="false">IF(OR(H2031="",I2031=""),"",ROUND(MOD(I2031-H2031,1)*24,2))</f>
        <v/>
      </c>
      <c r="K2031" s="22" t="str">
        <f aca="false">IF(OR(H2031="",F2031=""),"",IF(ROUND(MAX(0,MOD(H2031-F2031+0.5,1)-0.5)*1440,0)&gt;IFERROR(VLOOKUP(E2031,الورديات!$A$2:$E$21,5,FALSE()),0),ROUND(MAX(0,MOD(H2031-F2031+0.5,1)-0.5)*1440,0),0))</f>
        <v/>
      </c>
      <c r="L2031" s="22" t="str">
        <f aca="false">IF(OR(I2031="",G2031=""),"",ROUND(MAX(0,MOD(G2031-I2031+0.5,1)-0.5)*1440,0))</f>
        <v/>
      </c>
      <c r="M2031" s="22" t="str">
        <f aca="false">IF(OR(I2031="",G2031=""),"",IF(ROUND(MAX(0,MOD(I2031-G2031+0.5,1)-0.5)*1440,0)&gt;=الإعدادات!$B$8,ROUND(MAX(0,MOD(I2031-G2031+0.5,1)-0.5)*1440,0),0))</f>
        <v/>
      </c>
      <c r="N2031" s="18" t="str">
        <f aca="false">IF(OR(A2031="",B2031=""),"",IF(COUNTIFS(الإجازات!$A$2:$A$1001,B2031,الإجازات!$D$2:$D$1001,"&lt;="&amp;A2031,الإجازات!$E$2:$E$1001,"&gt;="&amp;A2031,الإجازات!$G$2:$G$1001,"مقبولة")=0,"",LOOKUP(2,1/((الإجازات!$A$2:$A$1001=B2031)*(الإجازات!$D$2:$D$1001&lt;=A2031)*(الإجازات!$E$2:$E$1001&gt;=A2031)*(الإجازات!$G$2:$G$1001="مقبولة")),الإجازات!$C$2:$C$1001)))</f>
        <v/>
      </c>
      <c r="O2031" s="17"/>
      <c r="P2031" s="23" t="str">
        <f aca="false">IF(B2031="","",IF(ISNA(MATCH(B2031,الموظفين!$A$2:$A$501,0)),"⚠ كود غير موجود",IF(O2031&lt;&gt;"",O2031,IF(N2031&lt;&gt;"",N2031,IF(H2031="",IF(AND(A2031&lt;&gt;"",WEEKDAY(A2031)=الإعدادات!$B$11),"راحة أسبوعية","غائب"),IF(I2031="","بدون انصراف",IF(N(K2031)&gt;0,"متأخر","حاضر")))))))</f>
        <v/>
      </c>
      <c r="Q2031" s="24" t="str">
        <f aca="false">IF(B2031="","",IF(OR(P2031="غائب",P2031="غياب",P2031="إجازة بدون راتب"),IFERROR(VLOOKUP(B2031,الموظفين!$A$2:$J$501,8,FALSE()),0),0))</f>
        <v/>
      </c>
      <c r="R2031" s="24" t="str">
        <f aca="false">IF(B2031="","",ROUND((N(K2031)+N(L2031))/60*IFERROR(VLOOKUP(B2031,الموظفين!$A$2:$J$501,8,FALSE()),0)/الإعدادات!$B$6*الإعدادات!$B$9,2))</f>
        <v/>
      </c>
      <c r="S2031" s="24" t="str">
        <f aca="false">IF(OR(B2031="",M2031=""),"",ROUND(M2031/60*IFERROR(VLOOKUP(B2031,الموظفين!$A$2:$J$501,9,FALSE()),0),2))</f>
        <v/>
      </c>
      <c r="T2031" s="17"/>
      <c r="U2031" s="23" t="str">
        <f aca="false">IF(OR(A2031="",B2031=""),"",A2031&amp;"|"&amp;B2031)</f>
        <v/>
      </c>
    </row>
    <row r="2032" customFormat="false" ht="15" hidden="false" customHeight="false" outlineLevel="0" collapsed="false">
      <c r="A2032" s="16"/>
      <c r="B2032" s="17"/>
      <c r="C2032" s="18" t="str">
        <f aca="false">IF($B2032="","",IFERROR(VLOOKUP($B2032,الموظفين!$A$2:$J$501,2,FALSE())&amp;"","⚠ كود غير موجود"))</f>
        <v/>
      </c>
      <c r="D2032" s="18" t="str">
        <f aca="false">IF($B2032="","",IFERROR(VLOOKUP($B2032,الموظفين!$A$2:$J$501,3,FALSE())&amp;"",""))</f>
        <v/>
      </c>
      <c r="E2032" s="18" t="str">
        <f aca="false">IF($B2032="","",IFERROR(VLOOKUP($B2032,الموظفين!$A$2:$J$501,5,FALSE())&amp;"",""))</f>
        <v/>
      </c>
      <c r="F2032" s="19" t="str">
        <f aca="false">IF($B2032="","",IFERROR(VLOOKUP($B2032,الموظفين!$A$2:$J$501,6,FALSE()),""))</f>
        <v/>
      </c>
      <c r="G2032" s="19" t="str">
        <f aca="false">IF($B2032="","",IFERROR(VLOOKUP($B2032,الموظفين!$A$2:$J$501,7,FALSE()),""))</f>
        <v/>
      </c>
      <c r="H2032" s="20"/>
      <c r="I2032" s="20"/>
      <c r="J2032" s="21" t="str">
        <f aca="false">IF(OR(H2032="",I2032=""),"",ROUND(MOD(I2032-H2032,1)*24,2))</f>
        <v/>
      </c>
      <c r="K2032" s="22" t="str">
        <f aca="false">IF(OR(H2032="",F2032=""),"",IF(ROUND(MAX(0,MOD(H2032-F2032+0.5,1)-0.5)*1440,0)&gt;IFERROR(VLOOKUP(E2032,الورديات!$A$2:$E$21,5,FALSE()),0),ROUND(MAX(0,MOD(H2032-F2032+0.5,1)-0.5)*1440,0),0))</f>
        <v/>
      </c>
      <c r="L2032" s="22" t="str">
        <f aca="false">IF(OR(I2032="",G2032=""),"",ROUND(MAX(0,MOD(G2032-I2032+0.5,1)-0.5)*1440,0))</f>
        <v/>
      </c>
      <c r="M2032" s="22" t="str">
        <f aca="false">IF(OR(I2032="",G2032=""),"",IF(ROUND(MAX(0,MOD(I2032-G2032+0.5,1)-0.5)*1440,0)&gt;=الإعدادات!$B$8,ROUND(MAX(0,MOD(I2032-G2032+0.5,1)-0.5)*1440,0),0))</f>
        <v/>
      </c>
      <c r="N2032" s="18" t="str">
        <f aca="false">IF(OR(A2032="",B2032=""),"",IF(COUNTIFS(الإجازات!$A$2:$A$1001,B2032,الإجازات!$D$2:$D$1001,"&lt;="&amp;A2032,الإجازات!$E$2:$E$1001,"&gt;="&amp;A2032,الإجازات!$G$2:$G$1001,"مقبولة")=0,"",LOOKUP(2,1/((الإجازات!$A$2:$A$1001=B2032)*(الإجازات!$D$2:$D$1001&lt;=A2032)*(الإجازات!$E$2:$E$1001&gt;=A2032)*(الإجازات!$G$2:$G$1001="مقبولة")),الإجازات!$C$2:$C$1001)))</f>
        <v/>
      </c>
      <c r="O2032" s="17"/>
      <c r="P2032" s="23" t="str">
        <f aca="false">IF(B2032="","",IF(ISNA(MATCH(B2032,الموظفين!$A$2:$A$501,0)),"⚠ كود غير موجود",IF(O2032&lt;&gt;"",O2032,IF(N2032&lt;&gt;"",N2032,IF(H2032="",IF(AND(A2032&lt;&gt;"",WEEKDAY(A2032)=الإعدادات!$B$11),"راحة أسبوعية","غائب"),IF(I2032="","بدون انصراف",IF(N(K2032)&gt;0,"متأخر","حاضر")))))))</f>
        <v/>
      </c>
      <c r="Q2032" s="24" t="str">
        <f aca="false">IF(B2032="","",IF(OR(P2032="غائب",P2032="غياب",P2032="إجازة بدون راتب"),IFERROR(VLOOKUP(B2032,الموظفين!$A$2:$J$501,8,FALSE()),0),0))</f>
        <v/>
      </c>
      <c r="R2032" s="24" t="str">
        <f aca="false">IF(B2032="","",ROUND((N(K2032)+N(L2032))/60*IFERROR(VLOOKUP(B2032,الموظفين!$A$2:$J$501,8,FALSE()),0)/الإعدادات!$B$6*الإعدادات!$B$9,2))</f>
        <v/>
      </c>
      <c r="S2032" s="24" t="str">
        <f aca="false">IF(OR(B2032="",M2032=""),"",ROUND(M2032/60*IFERROR(VLOOKUP(B2032,الموظفين!$A$2:$J$501,9,FALSE()),0),2))</f>
        <v/>
      </c>
      <c r="T2032" s="17"/>
      <c r="U2032" s="23" t="str">
        <f aca="false">IF(OR(A2032="",B2032=""),"",A2032&amp;"|"&amp;B2032)</f>
        <v/>
      </c>
    </row>
    <row r="2033" customFormat="false" ht="15" hidden="false" customHeight="false" outlineLevel="0" collapsed="false">
      <c r="A2033" s="16"/>
      <c r="B2033" s="17"/>
      <c r="C2033" s="18" t="str">
        <f aca="false">IF($B2033="","",IFERROR(VLOOKUP($B2033,الموظفين!$A$2:$J$501,2,FALSE())&amp;"","⚠ كود غير موجود"))</f>
        <v/>
      </c>
      <c r="D2033" s="18" t="str">
        <f aca="false">IF($B2033="","",IFERROR(VLOOKUP($B2033,الموظفين!$A$2:$J$501,3,FALSE())&amp;"",""))</f>
        <v/>
      </c>
      <c r="E2033" s="18" t="str">
        <f aca="false">IF($B2033="","",IFERROR(VLOOKUP($B2033,الموظفين!$A$2:$J$501,5,FALSE())&amp;"",""))</f>
        <v/>
      </c>
      <c r="F2033" s="19" t="str">
        <f aca="false">IF($B2033="","",IFERROR(VLOOKUP($B2033,الموظفين!$A$2:$J$501,6,FALSE()),""))</f>
        <v/>
      </c>
      <c r="G2033" s="19" t="str">
        <f aca="false">IF($B2033="","",IFERROR(VLOOKUP($B2033,الموظفين!$A$2:$J$501,7,FALSE()),""))</f>
        <v/>
      </c>
      <c r="H2033" s="20"/>
      <c r="I2033" s="20"/>
      <c r="J2033" s="21" t="str">
        <f aca="false">IF(OR(H2033="",I2033=""),"",ROUND(MOD(I2033-H2033,1)*24,2))</f>
        <v/>
      </c>
      <c r="K2033" s="22" t="str">
        <f aca="false">IF(OR(H2033="",F2033=""),"",IF(ROUND(MAX(0,MOD(H2033-F2033+0.5,1)-0.5)*1440,0)&gt;IFERROR(VLOOKUP(E2033,الورديات!$A$2:$E$21,5,FALSE()),0),ROUND(MAX(0,MOD(H2033-F2033+0.5,1)-0.5)*1440,0),0))</f>
        <v/>
      </c>
      <c r="L2033" s="22" t="str">
        <f aca="false">IF(OR(I2033="",G2033=""),"",ROUND(MAX(0,MOD(G2033-I2033+0.5,1)-0.5)*1440,0))</f>
        <v/>
      </c>
      <c r="M2033" s="22" t="str">
        <f aca="false">IF(OR(I2033="",G2033=""),"",IF(ROUND(MAX(0,MOD(I2033-G2033+0.5,1)-0.5)*1440,0)&gt;=الإعدادات!$B$8,ROUND(MAX(0,MOD(I2033-G2033+0.5,1)-0.5)*1440,0),0))</f>
        <v/>
      </c>
      <c r="N2033" s="18" t="str">
        <f aca="false">IF(OR(A2033="",B2033=""),"",IF(COUNTIFS(الإجازات!$A$2:$A$1001,B2033,الإجازات!$D$2:$D$1001,"&lt;="&amp;A2033,الإجازات!$E$2:$E$1001,"&gt;="&amp;A2033,الإجازات!$G$2:$G$1001,"مقبولة")=0,"",LOOKUP(2,1/((الإجازات!$A$2:$A$1001=B2033)*(الإجازات!$D$2:$D$1001&lt;=A2033)*(الإجازات!$E$2:$E$1001&gt;=A2033)*(الإجازات!$G$2:$G$1001="مقبولة")),الإجازات!$C$2:$C$1001)))</f>
        <v/>
      </c>
      <c r="O2033" s="17"/>
      <c r="P2033" s="23" t="str">
        <f aca="false">IF(B2033="","",IF(ISNA(MATCH(B2033,الموظفين!$A$2:$A$501,0)),"⚠ كود غير موجود",IF(O2033&lt;&gt;"",O2033,IF(N2033&lt;&gt;"",N2033,IF(H2033="",IF(AND(A2033&lt;&gt;"",WEEKDAY(A2033)=الإعدادات!$B$11),"راحة أسبوعية","غائب"),IF(I2033="","بدون انصراف",IF(N(K2033)&gt;0,"متأخر","حاضر")))))))</f>
        <v/>
      </c>
      <c r="Q2033" s="24" t="str">
        <f aca="false">IF(B2033="","",IF(OR(P2033="غائب",P2033="غياب",P2033="إجازة بدون راتب"),IFERROR(VLOOKUP(B2033,الموظفين!$A$2:$J$501,8,FALSE()),0),0))</f>
        <v/>
      </c>
      <c r="R2033" s="24" t="str">
        <f aca="false">IF(B2033="","",ROUND((N(K2033)+N(L2033))/60*IFERROR(VLOOKUP(B2033,الموظفين!$A$2:$J$501,8,FALSE()),0)/الإعدادات!$B$6*الإعدادات!$B$9,2))</f>
        <v/>
      </c>
      <c r="S2033" s="24" t="str">
        <f aca="false">IF(OR(B2033="",M2033=""),"",ROUND(M2033/60*IFERROR(VLOOKUP(B2033,الموظفين!$A$2:$J$501,9,FALSE()),0),2))</f>
        <v/>
      </c>
      <c r="T2033" s="17"/>
      <c r="U2033" s="23" t="str">
        <f aca="false">IF(OR(A2033="",B2033=""),"",A2033&amp;"|"&amp;B2033)</f>
        <v/>
      </c>
    </row>
    <row r="2034" customFormat="false" ht="15" hidden="false" customHeight="false" outlineLevel="0" collapsed="false">
      <c r="A2034" s="16"/>
      <c r="B2034" s="17"/>
      <c r="C2034" s="18" t="str">
        <f aca="false">IF($B2034="","",IFERROR(VLOOKUP($B2034,الموظفين!$A$2:$J$501,2,FALSE())&amp;"","⚠ كود غير موجود"))</f>
        <v/>
      </c>
      <c r="D2034" s="18" t="str">
        <f aca="false">IF($B2034="","",IFERROR(VLOOKUP($B2034,الموظفين!$A$2:$J$501,3,FALSE())&amp;"",""))</f>
        <v/>
      </c>
      <c r="E2034" s="18" t="str">
        <f aca="false">IF($B2034="","",IFERROR(VLOOKUP($B2034,الموظفين!$A$2:$J$501,5,FALSE())&amp;"",""))</f>
        <v/>
      </c>
      <c r="F2034" s="19" t="str">
        <f aca="false">IF($B2034="","",IFERROR(VLOOKUP($B2034,الموظفين!$A$2:$J$501,6,FALSE()),""))</f>
        <v/>
      </c>
      <c r="G2034" s="19" t="str">
        <f aca="false">IF($B2034="","",IFERROR(VLOOKUP($B2034,الموظفين!$A$2:$J$501,7,FALSE()),""))</f>
        <v/>
      </c>
      <c r="H2034" s="20"/>
      <c r="I2034" s="20"/>
      <c r="J2034" s="21" t="str">
        <f aca="false">IF(OR(H2034="",I2034=""),"",ROUND(MOD(I2034-H2034,1)*24,2))</f>
        <v/>
      </c>
      <c r="K2034" s="22" t="str">
        <f aca="false">IF(OR(H2034="",F2034=""),"",IF(ROUND(MAX(0,MOD(H2034-F2034+0.5,1)-0.5)*1440,0)&gt;IFERROR(VLOOKUP(E2034,الورديات!$A$2:$E$21,5,FALSE()),0),ROUND(MAX(0,MOD(H2034-F2034+0.5,1)-0.5)*1440,0),0))</f>
        <v/>
      </c>
      <c r="L2034" s="22" t="str">
        <f aca="false">IF(OR(I2034="",G2034=""),"",ROUND(MAX(0,MOD(G2034-I2034+0.5,1)-0.5)*1440,0))</f>
        <v/>
      </c>
      <c r="M2034" s="22" t="str">
        <f aca="false">IF(OR(I2034="",G2034=""),"",IF(ROUND(MAX(0,MOD(I2034-G2034+0.5,1)-0.5)*1440,0)&gt;=الإعدادات!$B$8,ROUND(MAX(0,MOD(I2034-G2034+0.5,1)-0.5)*1440,0),0))</f>
        <v/>
      </c>
      <c r="N2034" s="18" t="str">
        <f aca="false">IF(OR(A2034="",B2034=""),"",IF(COUNTIFS(الإجازات!$A$2:$A$1001,B2034,الإجازات!$D$2:$D$1001,"&lt;="&amp;A2034,الإجازات!$E$2:$E$1001,"&gt;="&amp;A2034,الإجازات!$G$2:$G$1001,"مقبولة")=0,"",LOOKUP(2,1/((الإجازات!$A$2:$A$1001=B2034)*(الإجازات!$D$2:$D$1001&lt;=A2034)*(الإجازات!$E$2:$E$1001&gt;=A2034)*(الإجازات!$G$2:$G$1001="مقبولة")),الإجازات!$C$2:$C$1001)))</f>
        <v/>
      </c>
      <c r="O2034" s="17"/>
      <c r="P2034" s="23" t="str">
        <f aca="false">IF(B2034="","",IF(ISNA(MATCH(B2034,الموظفين!$A$2:$A$501,0)),"⚠ كود غير موجود",IF(O2034&lt;&gt;"",O2034,IF(N2034&lt;&gt;"",N2034,IF(H2034="",IF(AND(A2034&lt;&gt;"",WEEKDAY(A2034)=الإعدادات!$B$11),"راحة أسبوعية","غائب"),IF(I2034="","بدون انصراف",IF(N(K2034)&gt;0,"متأخر","حاضر")))))))</f>
        <v/>
      </c>
      <c r="Q2034" s="24" t="str">
        <f aca="false">IF(B2034="","",IF(OR(P2034="غائب",P2034="غياب",P2034="إجازة بدون راتب"),IFERROR(VLOOKUP(B2034,الموظفين!$A$2:$J$501,8,FALSE()),0),0))</f>
        <v/>
      </c>
      <c r="R2034" s="24" t="str">
        <f aca="false">IF(B2034="","",ROUND((N(K2034)+N(L2034))/60*IFERROR(VLOOKUP(B2034,الموظفين!$A$2:$J$501,8,FALSE()),0)/الإعدادات!$B$6*الإعدادات!$B$9,2))</f>
        <v/>
      </c>
      <c r="S2034" s="24" t="str">
        <f aca="false">IF(OR(B2034="",M2034=""),"",ROUND(M2034/60*IFERROR(VLOOKUP(B2034,الموظفين!$A$2:$J$501,9,FALSE()),0),2))</f>
        <v/>
      </c>
      <c r="T2034" s="17"/>
      <c r="U2034" s="23" t="str">
        <f aca="false">IF(OR(A2034="",B2034=""),"",A2034&amp;"|"&amp;B2034)</f>
        <v/>
      </c>
    </row>
    <row r="2035" customFormat="false" ht="15" hidden="false" customHeight="false" outlineLevel="0" collapsed="false">
      <c r="A2035" s="16"/>
      <c r="B2035" s="17"/>
      <c r="C2035" s="18" t="str">
        <f aca="false">IF($B2035="","",IFERROR(VLOOKUP($B2035,الموظفين!$A$2:$J$501,2,FALSE())&amp;"","⚠ كود غير موجود"))</f>
        <v/>
      </c>
      <c r="D2035" s="18" t="str">
        <f aca="false">IF($B2035="","",IFERROR(VLOOKUP($B2035,الموظفين!$A$2:$J$501,3,FALSE())&amp;"",""))</f>
        <v/>
      </c>
      <c r="E2035" s="18" t="str">
        <f aca="false">IF($B2035="","",IFERROR(VLOOKUP($B2035,الموظفين!$A$2:$J$501,5,FALSE())&amp;"",""))</f>
        <v/>
      </c>
      <c r="F2035" s="19" t="str">
        <f aca="false">IF($B2035="","",IFERROR(VLOOKUP($B2035,الموظفين!$A$2:$J$501,6,FALSE()),""))</f>
        <v/>
      </c>
      <c r="G2035" s="19" t="str">
        <f aca="false">IF($B2035="","",IFERROR(VLOOKUP($B2035,الموظفين!$A$2:$J$501,7,FALSE()),""))</f>
        <v/>
      </c>
      <c r="H2035" s="20"/>
      <c r="I2035" s="20"/>
      <c r="J2035" s="21" t="str">
        <f aca="false">IF(OR(H2035="",I2035=""),"",ROUND(MOD(I2035-H2035,1)*24,2))</f>
        <v/>
      </c>
      <c r="K2035" s="22" t="str">
        <f aca="false">IF(OR(H2035="",F2035=""),"",IF(ROUND(MAX(0,MOD(H2035-F2035+0.5,1)-0.5)*1440,0)&gt;IFERROR(VLOOKUP(E2035,الورديات!$A$2:$E$21,5,FALSE()),0),ROUND(MAX(0,MOD(H2035-F2035+0.5,1)-0.5)*1440,0),0))</f>
        <v/>
      </c>
      <c r="L2035" s="22" t="str">
        <f aca="false">IF(OR(I2035="",G2035=""),"",ROUND(MAX(0,MOD(G2035-I2035+0.5,1)-0.5)*1440,0))</f>
        <v/>
      </c>
      <c r="M2035" s="22" t="str">
        <f aca="false">IF(OR(I2035="",G2035=""),"",IF(ROUND(MAX(0,MOD(I2035-G2035+0.5,1)-0.5)*1440,0)&gt;=الإعدادات!$B$8,ROUND(MAX(0,MOD(I2035-G2035+0.5,1)-0.5)*1440,0),0))</f>
        <v/>
      </c>
      <c r="N2035" s="18" t="str">
        <f aca="false">IF(OR(A2035="",B2035=""),"",IF(COUNTIFS(الإجازات!$A$2:$A$1001,B2035,الإجازات!$D$2:$D$1001,"&lt;="&amp;A2035,الإجازات!$E$2:$E$1001,"&gt;="&amp;A2035,الإجازات!$G$2:$G$1001,"مقبولة")=0,"",LOOKUP(2,1/((الإجازات!$A$2:$A$1001=B2035)*(الإجازات!$D$2:$D$1001&lt;=A2035)*(الإجازات!$E$2:$E$1001&gt;=A2035)*(الإجازات!$G$2:$G$1001="مقبولة")),الإجازات!$C$2:$C$1001)))</f>
        <v/>
      </c>
      <c r="O2035" s="17"/>
      <c r="P2035" s="23" t="str">
        <f aca="false">IF(B2035="","",IF(ISNA(MATCH(B2035,الموظفين!$A$2:$A$501,0)),"⚠ كود غير موجود",IF(O2035&lt;&gt;"",O2035,IF(N2035&lt;&gt;"",N2035,IF(H2035="",IF(AND(A2035&lt;&gt;"",WEEKDAY(A2035)=الإعدادات!$B$11),"راحة أسبوعية","غائب"),IF(I2035="","بدون انصراف",IF(N(K2035)&gt;0,"متأخر","حاضر")))))))</f>
        <v/>
      </c>
      <c r="Q2035" s="24" t="str">
        <f aca="false">IF(B2035="","",IF(OR(P2035="غائب",P2035="غياب",P2035="إجازة بدون راتب"),IFERROR(VLOOKUP(B2035,الموظفين!$A$2:$J$501,8,FALSE()),0),0))</f>
        <v/>
      </c>
      <c r="R2035" s="24" t="str">
        <f aca="false">IF(B2035="","",ROUND((N(K2035)+N(L2035))/60*IFERROR(VLOOKUP(B2035,الموظفين!$A$2:$J$501,8,FALSE()),0)/الإعدادات!$B$6*الإعدادات!$B$9,2))</f>
        <v/>
      </c>
      <c r="S2035" s="24" t="str">
        <f aca="false">IF(OR(B2035="",M2035=""),"",ROUND(M2035/60*IFERROR(VLOOKUP(B2035,الموظفين!$A$2:$J$501,9,FALSE()),0),2))</f>
        <v/>
      </c>
      <c r="T2035" s="17"/>
      <c r="U2035" s="23" t="str">
        <f aca="false">IF(OR(A2035="",B2035=""),"",A2035&amp;"|"&amp;B2035)</f>
        <v/>
      </c>
    </row>
    <row r="2036" customFormat="false" ht="15" hidden="false" customHeight="false" outlineLevel="0" collapsed="false">
      <c r="A2036" s="16"/>
      <c r="B2036" s="17"/>
      <c r="C2036" s="18" t="str">
        <f aca="false">IF($B2036="","",IFERROR(VLOOKUP($B2036,الموظفين!$A$2:$J$501,2,FALSE())&amp;"","⚠ كود غير موجود"))</f>
        <v/>
      </c>
      <c r="D2036" s="18" t="str">
        <f aca="false">IF($B2036="","",IFERROR(VLOOKUP($B2036,الموظفين!$A$2:$J$501,3,FALSE())&amp;"",""))</f>
        <v/>
      </c>
      <c r="E2036" s="18" t="str">
        <f aca="false">IF($B2036="","",IFERROR(VLOOKUP($B2036,الموظفين!$A$2:$J$501,5,FALSE())&amp;"",""))</f>
        <v/>
      </c>
      <c r="F2036" s="19" t="str">
        <f aca="false">IF($B2036="","",IFERROR(VLOOKUP($B2036,الموظفين!$A$2:$J$501,6,FALSE()),""))</f>
        <v/>
      </c>
      <c r="G2036" s="19" t="str">
        <f aca="false">IF($B2036="","",IFERROR(VLOOKUP($B2036,الموظفين!$A$2:$J$501,7,FALSE()),""))</f>
        <v/>
      </c>
      <c r="H2036" s="20"/>
      <c r="I2036" s="20"/>
      <c r="J2036" s="21" t="str">
        <f aca="false">IF(OR(H2036="",I2036=""),"",ROUND(MOD(I2036-H2036,1)*24,2))</f>
        <v/>
      </c>
      <c r="K2036" s="22" t="str">
        <f aca="false">IF(OR(H2036="",F2036=""),"",IF(ROUND(MAX(0,MOD(H2036-F2036+0.5,1)-0.5)*1440,0)&gt;IFERROR(VLOOKUP(E2036,الورديات!$A$2:$E$21,5,FALSE()),0),ROUND(MAX(0,MOD(H2036-F2036+0.5,1)-0.5)*1440,0),0))</f>
        <v/>
      </c>
      <c r="L2036" s="22" t="str">
        <f aca="false">IF(OR(I2036="",G2036=""),"",ROUND(MAX(0,MOD(G2036-I2036+0.5,1)-0.5)*1440,0))</f>
        <v/>
      </c>
      <c r="M2036" s="22" t="str">
        <f aca="false">IF(OR(I2036="",G2036=""),"",IF(ROUND(MAX(0,MOD(I2036-G2036+0.5,1)-0.5)*1440,0)&gt;=الإعدادات!$B$8,ROUND(MAX(0,MOD(I2036-G2036+0.5,1)-0.5)*1440,0),0))</f>
        <v/>
      </c>
      <c r="N2036" s="18" t="str">
        <f aca="false">IF(OR(A2036="",B2036=""),"",IF(COUNTIFS(الإجازات!$A$2:$A$1001,B2036,الإجازات!$D$2:$D$1001,"&lt;="&amp;A2036,الإجازات!$E$2:$E$1001,"&gt;="&amp;A2036,الإجازات!$G$2:$G$1001,"مقبولة")=0,"",LOOKUP(2,1/((الإجازات!$A$2:$A$1001=B2036)*(الإجازات!$D$2:$D$1001&lt;=A2036)*(الإجازات!$E$2:$E$1001&gt;=A2036)*(الإجازات!$G$2:$G$1001="مقبولة")),الإجازات!$C$2:$C$1001)))</f>
        <v/>
      </c>
      <c r="O2036" s="17"/>
      <c r="P2036" s="23" t="str">
        <f aca="false">IF(B2036="","",IF(ISNA(MATCH(B2036,الموظفين!$A$2:$A$501,0)),"⚠ كود غير موجود",IF(O2036&lt;&gt;"",O2036,IF(N2036&lt;&gt;"",N2036,IF(H2036="",IF(AND(A2036&lt;&gt;"",WEEKDAY(A2036)=الإعدادات!$B$11),"راحة أسبوعية","غائب"),IF(I2036="","بدون انصراف",IF(N(K2036)&gt;0,"متأخر","حاضر")))))))</f>
        <v/>
      </c>
      <c r="Q2036" s="24" t="str">
        <f aca="false">IF(B2036="","",IF(OR(P2036="غائب",P2036="غياب",P2036="إجازة بدون راتب"),IFERROR(VLOOKUP(B2036,الموظفين!$A$2:$J$501,8,FALSE()),0),0))</f>
        <v/>
      </c>
      <c r="R2036" s="24" t="str">
        <f aca="false">IF(B2036="","",ROUND((N(K2036)+N(L2036))/60*IFERROR(VLOOKUP(B2036,الموظفين!$A$2:$J$501,8,FALSE()),0)/الإعدادات!$B$6*الإعدادات!$B$9,2))</f>
        <v/>
      </c>
      <c r="S2036" s="24" t="str">
        <f aca="false">IF(OR(B2036="",M2036=""),"",ROUND(M2036/60*IFERROR(VLOOKUP(B2036,الموظفين!$A$2:$J$501,9,FALSE()),0),2))</f>
        <v/>
      </c>
      <c r="T2036" s="17"/>
      <c r="U2036" s="23" t="str">
        <f aca="false">IF(OR(A2036="",B2036=""),"",A2036&amp;"|"&amp;B2036)</f>
        <v/>
      </c>
    </row>
    <row r="2037" customFormat="false" ht="15" hidden="false" customHeight="false" outlineLevel="0" collapsed="false">
      <c r="A2037" s="16"/>
      <c r="B2037" s="17"/>
      <c r="C2037" s="18" t="str">
        <f aca="false">IF($B2037="","",IFERROR(VLOOKUP($B2037,الموظفين!$A$2:$J$501,2,FALSE())&amp;"","⚠ كود غير موجود"))</f>
        <v/>
      </c>
      <c r="D2037" s="18" t="str">
        <f aca="false">IF($B2037="","",IFERROR(VLOOKUP($B2037,الموظفين!$A$2:$J$501,3,FALSE())&amp;"",""))</f>
        <v/>
      </c>
      <c r="E2037" s="18" t="str">
        <f aca="false">IF($B2037="","",IFERROR(VLOOKUP($B2037,الموظفين!$A$2:$J$501,5,FALSE())&amp;"",""))</f>
        <v/>
      </c>
      <c r="F2037" s="19" t="str">
        <f aca="false">IF($B2037="","",IFERROR(VLOOKUP($B2037,الموظفين!$A$2:$J$501,6,FALSE()),""))</f>
        <v/>
      </c>
      <c r="G2037" s="19" t="str">
        <f aca="false">IF($B2037="","",IFERROR(VLOOKUP($B2037,الموظفين!$A$2:$J$501,7,FALSE()),""))</f>
        <v/>
      </c>
      <c r="H2037" s="20"/>
      <c r="I2037" s="20"/>
      <c r="J2037" s="21" t="str">
        <f aca="false">IF(OR(H2037="",I2037=""),"",ROUND(MOD(I2037-H2037,1)*24,2))</f>
        <v/>
      </c>
      <c r="K2037" s="22" t="str">
        <f aca="false">IF(OR(H2037="",F2037=""),"",IF(ROUND(MAX(0,MOD(H2037-F2037+0.5,1)-0.5)*1440,0)&gt;IFERROR(VLOOKUP(E2037,الورديات!$A$2:$E$21,5,FALSE()),0),ROUND(MAX(0,MOD(H2037-F2037+0.5,1)-0.5)*1440,0),0))</f>
        <v/>
      </c>
      <c r="L2037" s="22" t="str">
        <f aca="false">IF(OR(I2037="",G2037=""),"",ROUND(MAX(0,MOD(G2037-I2037+0.5,1)-0.5)*1440,0))</f>
        <v/>
      </c>
      <c r="M2037" s="22" t="str">
        <f aca="false">IF(OR(I2037="",G2037=""),"",IF(ROUND(MAX(0,MOD(I2037-G2037+0.5,1)-0.5)*1440,0)&gt;=الإعدادات!$B$8,ROUND(MAX(0,MOD(I2037-G2037+0.5,1)-0.5)*1440,0),0))</f>
        <v/>
      </c>
      <c r="N2037" s="18" t="str">
        <f aca="false">IF(OR(A2037="",B2037=""),"",IF(COUNTIFS(الإجازات!$A$2:$A$1001,B2037,الإجازات!$D$2:$D$1001,"&lt;="&amp;A2037,الإجازات!$E$2:$E$1001,"&gt;="&amp;A2037,الإجازات!$G$2:$G$1001,"مقبولة")=0,"",LOOKUP(2,1/((الإجازات!$A$2:$A$1001=B2037)*(الإجازات!$D$2:$D$1001&lt;=A2037)*(الإجازات!$E$2:$E$1001&gt;=A2037)*(الإجازات!$G$2:$G$1001="مقبولة")),الإجازات!$C$2:$C$1001)))</f>
        <v/>
      </c>
      <c r="O2037" s="17"/>
      <c r="P2037" s="23" t="str">
        <f aca="false">IF(B2037="","",IF(ISNA(MATCH(B2037,الموظفين!$A$2:$A$501,0)),"⚠ كود غير موجود",IF(O2037&lt;&gt;"",O2037,IF(N2037&lt;&gt;"",N2037,IF(H2037="",IF(AND(A2037&lt;&gt;"",WEEKDAY(A2037)=الإعدادات!$B$11),"راحة أسبوعية","غائب"),IF(I2037="","بدون انصراف",IF(N(K2037)&gt;0,"متأخر","حاضر")))))))</f>
        <v/>
      </c>
      <c r="Q2037" s="24" t="str">
        <f aca="false">IF(B2037="","",IF(OR(P2037="غائب",P2037="غياب",P2037="إجازة بدون راتب"),IFERROR(VLOOKUP(B2037,الموظفين!$A$2:$J$501,8,FALSE()),0),0))</f>
        <v/>
      </c>
      <c r="R2037" s="24" t="str">
        <f aca="false">IF(B2037="","",ROUND((N(K2037)+N(L2037))/60*IFERROR(VLOOKUP(B2037,الموظفين!$A$2:$J$501,8,FALSE()),0)/الإعدادات!$B$6*الإعدادات!$B$9,2))</f>
        <v/>
      </c>
      <c r="S2037" s="24" t="str">
        <f aca="false">IF(OR(B2037="",M2037=""),"",ROUND(M2037/60*IFERROR(VLOOKUP(B2037,الموظفين!$A$2:$J$501,9,FALSE()),0),2))</f>
        <v/>
      </c>
      <c r="T2037" s="17"/>
      <c r="U2037" s="23" t="str">
        <f aca="false">IF(OR(A2037="",B2037=""),"",A2037&amp;"|"&amp;B2037)</f>
        <v/>
      </c>
    </row>
    <row r="2038" customFormat="false" ht="15" hidden="false" customHeight="false" outlineLevel="0" collapsed="false">
      <c r="A2038" s="16"/>
      <c r="B2038" s="17"/>
      <c r="C2038" s="18" t="str">
        <f aca="false">IF($B2038="","",IFERROR(VLOOKUP($B2038,الموظفين!$A$2:$J$501,2,FALSE())&amp;"","⚠ كود غير موجود"))</f>
        <v/>
      </c>
      <c r="D2038" s="18" t="str">
        <f aca="false">IF($B2038="","",IFERROR(VLOOKUP($B2038,الموظفين!$A$2:$J$501,3,FALSE())&amp;"",""))</f>
        <v/>
      </c>
      <c r="E2038" s="18" t="str">
        <f aca="false">IF($B2038="","",IFERROR(VLOOKUP($B2038,الموظفين!$A$2:$J$501,5,FALSE())&amp;"",""))</f>
        <v/>
      </c>
      <c r="F2038" s="19" t="str">
        <f aca="false">IF($B2038="","",IFERROR(VLOOKUP($B2038,الموظفين!$A$2:$J$501,6,FALSE()),""))</f>
        <v/>
      </c>
      <c r="G2038" s="19" t="str">
        <f aca="false">IF($B2038="","",IFERROR(VLOOKUP($B2038,الموظفين!$A$2:$J$501,7,FALSE()),""))</f>
        <v/>
      </c>
      <c r="H2038" s="20"/>
      <c r="I2038" s="20"/>
      <c r="J2038" s="21" t="str">
        <f aca="false">IF(OR(H2038="",I2038=""),"",ROUND(MOD(I2038-H2038,1)*24,2))</f>
        <v/>
      </c>
      <c r="K2038" s="22" t="str">
        <f aca="false">IF(OR(H2038="",F2038=""),"",IF(ROUND(MAX(0,MOD(H2038-F2038+0.5,1)-0.5)*1440,0)&gt;IFERROR(VLOOKUP(E2038,الورديات!$A$2:$E$21,5,FALSE()),0),ROUND(MAX(0,MOD(H2038-F2038+0.5,1)-0.5)*1440,0),0))</f>
        <v/>
      </c>
      <c r="L2038" s="22" t="str">
        <f aca="false">IF(OR(I2038="",G2038=""),"",ROUND(MAX(0,MOD(G2038-I2038+0.5,1)-0.5)*1440,0))</f>
        <v/>
      </c>
      <c r="M2038" s="22" t="str">
        <f aca="false">IF(OR(I2038="",G2038=""),"",IF(ROUND(MAX(0,MOD(I2038-G2038+0.5,1)-0.5)*1440,0)&gt;=الإعدادات!$B$8,ROUND(MAX(0,MOD(I2038-G2038+0.5,1)-0.5)*1440,0),0))</f>
        <v/>
      </c>
      <c r="N2038" s="18" t="str">
        <f aca="false">IF(OR(A2038="",B2038=""),"",IF(COUNTIFS(الإجازات!$A$2:$A$1001,B2038,الإجازات!$D$2:$D$1001,"&lt;="&amp;A2038,الإجازات!$E$2:$E$1001,"&gt;="&amp;A2038,الإجازات!$G$2:$G$1001,"مقبولة")=0,"",LOOKUP(2,1/((الإجازات!$A$2:$A$1001=B2038)*(الإجازات!$D$2:$D$1001&lt;=A2038)*(الإجازات!$E$2:$E$1001&gt;=A2038)*(الإجازات!$G$2:$G$1001="مقبولة")),الإجازات!$C$2:$C$1001)))</f>
        <v/>
      </c>
      <c r="O2038" s="17"/>
      <c r="P2038" s="23" t="str">
        <f aca="false">IF(B2038="","",IF(ISNA(MATCH(B2038,الموظفين!$A$2:$A$501,0)),"⚠ كود غير موجود",IF(O2038&lt;&gt;"",O2038,IF(N2038&lt;&gt;"",N2038,IF(H2038="",IF(AND(A2038&lt;&gt;"",WEEKDAY(A2038)=الإعدادات!$B$11),"راحة أسبوعية","غائب"),IF(I2038="","بدون انصراف",IF(N(K2038)&gt;0,"متأخر","حاضر")))))))</f>
        <v/>
      </c>
      <c r="Q2038" s="24" t="str">
        <f aca="false">IF(B2038="","",IF(OR(P2038="غائب",P2038="غياب",P2038="إجازة بدون راتب"),IFERROR(VLOOKUP(B2038,الموظفين!$A$2:$J$501,8,FALSE()),0),0))</f>
        <v/>
      </c>
      <c r="R2038" s="24" t="str">
        <f aca="false">IF(B2038="","",ROUND((N(K2038)+N(L2038))/60*IFERROR(VLOOKUP(B2038,الموظفين!$A$2:$J$501,8,FALSE()),0)/الإعدادات!$B$6*الإعدادات!$B$9,2))</f>
        <v/>
      </c>
      <c r="S2038" s="24" t="str">
        <f aca="false">IF(OR(B2038="",M2038=""),"",ROUND(M2038/60*IFERROR(VLOOKUP(B2038,الموظفين!$A$2:$J$501,9,FALSE()),0),2))</f>
        <v/>
      </c>
      <c r="T2038" s="17"/>
      <c r="U2038" s="23" t="str">
        <f aca="false">IF(OR(A2038="",B2038=""),"",A2038&amp;"|"&amp;B2038)</f>
        <v/>
      </c>
    </row>
    <row r="2039" customFormat="false" ht="15" hidden="false" customHeight="false" outlineLevel="0" collapsed="false">
      <c r="A2039" s="16"/>
      <c r="B2039" s="17"/>
      <c r="C2039" s="18" t="str">
        <f aca="false">IF($B2039="","",IFERROR(VLOOKUP($B2039,الموظفين!$A$2:$J$501,2,FALSE())&amp;"","⚠ كود غير موجود"))</f>
        <v/>
      </c>
      <c r="D2039" s="18" t="str">
        <f aca="false">IF($B2039="","",IFERROR(VLOOKUP($B2039,الموظفين!$A$2:$J$501,3,FALSE())&amp;"",""))</f>
        <v/>
      </c>
      <c r="E2039" s="18" t="str">
        <f aca="false">IF($B2039="","",IFERROR(VLOOKUP($B2039,الموظفين!$A$2:$J$501,5,FALSE())&amp;"",""))</f>
        <v/>
      </c>
      <c r="F2039" s="19" t="str">
        <f aca="false">IF($B2039="","",IFERROR(VLOOKUP($B2039,الموظفين!$A$2:$J$501,6,FALSE()),""))</f>
        <v/>
      </c>
      <c r="G2039" s="19" t="str">
        <f aca="false">IF($B2039="","",IFERROR(VLOOKUP($B2039,الموظفين!$A$2:$J$501,7,FALSE()),""))</f>
        <v/>
      </c>
      <c r="H2039" s="20"/>
      <c r="I2039" s="20"/>
      <c r="J2039" s="21" t="str">
        <f aca="false">IF(OR(H2039="",I2039=""),"",ROUND(MOD(I2039-H2039,1)*24,2))</f>
        <v/>
      </c>
      <c r="K2039" s="22" t="str">
        <f aca="false">IF(OR(H2039="",F2039=""),"",IF(ROUND(MAX(0,MOD(H2039-F2039+0.5,1)-0.5)*1440,0)&gt;IFERROR(VLOOKUP(E2039,الورديات!$A$2:$E$21,5,FALSE()),0),ROUND(MAX(0,MOD(H2039-F2039+0.5,1)-0.5)*1440,0),0))</f>
        <v/>
      </c>
      <c r="L2039" s="22" t="str">
        <f aca="false">IF(OR(I2039="",G2039=""),"",ROUND(MAX(0,MOD(G2039-I2039+0.5,1)-0.5)*1440,0))</f>
        <v/>
      </c>
      <c r="M2039" s="22" t="str">
        <f aca="false">IF(OR(I2039="",G2039=""),"",IF(ROUND(MAX(0,MOD(I2039-G2039+0.5,1)-0.5)*1440,0)&gt;=الإعدادات!$B$8,ROUND(MAX(0,MOD(I2039-G2039+0.5,1)-0.5)*1440,0),0))</f>
        <v/>
      </c>
      <c r="N2039" s="18" t="str">
        <f aca="false">IF(OR(A2039="",B2039=""),"",IF(COUNTIFS(الإجازات!$A$2:$A$1001,B2039,الإجازات!$D$2:$D$1001,"&lt;="&amp;A2039,الإجازات!$E$2:$E$1001,"&gt;="&amp;A2039,الإجازات!$G$2:$G$1001,"مقبولة")=0,"",LOOKUP(2,1/((الإجازات!$A$2:$A$1001=B2039)*(الإجازات!$D$2:$D$1001&lt;=A2039)*(الإجازات!$E$2:$E$1001&gt;=A2039)*(الإجازات!$G$2:$G$1001="مقبولة")),الإجازات!$C$2:$C$1001)))</f>
        <v/>
      </c>
      <c r="O2039" s="17"/>
      <c r="P2039" s="23" t="str">
        <f aca="false">IF(B2039="","",IF(ISNA(MATCH(B2039,الموظفين!$A$2:$A$501,0)),"⚠ كود غير موجود",IF(O2039&lt;&gt;"",O2039,IF(N2039&lt;&gt;"",N2039,IF(H2039="",IF(AND(A2039&lt;&gt;"",WEEKDAY(A2039)=الإعدادات!$B$11),"راحة أسبوعية","غائب"),IF(I2039="","بدون انصراف",IF(N(K2039)&gt;0,"متأخر","حاضر")))))))</f>
        <v/>
      </c>
      <c r="Q2039" s="24" t="str">
        <f aca="false">IF(B2039="","",IF(OR(P2039="غائب",P2039="غياب",P2039="إجازة بدون راتب"),IFERROR(VLOOKUP(B2039,الموظفين!$A$2:$J$501,8,FALSE()),0),0))</f>
        <v/>
      </c>
      <c r="R2039" s="24" t="str">
        <f aca="false">IF(B2039="","",ROUND((N(K2039)+N(L2039))/60*IFERROR(VLOOKUP(B2039,الموظفين!$A$2:$J$501,8,FALSE()),0)/الإعدادات!$B$6*الإعدادات!$B$9,2))</f>
        <v/>
      </c>
      <c r="S2039" s="24" t="str">
        <f aca="false">IF(OR(B2039="",M2039=""),"",ROUND(M2039/60*IFERROR(VLOOKUP(B2039,الموظفين!$A$2:$J$501,9,FALSE()),0),2))</f>
        <v/>
      </c>
      <c r="T2039" s="17"/>
      <c r="U2039" s="23" t="str">
        <f aca="false">IF(OR(A2039="",B2039=""),"",A2039&amp;"|"&amp;B2039)</f>
        <v/>
      </c>
    </row>
    <row r="2040" customFormat="false" ht="15" hidden="false" customHeight="false" outlineLevel="0" collapsed="false">
      <c r="A2040" s="16"/>
      <c r="B2040" s="17"/>
      <c r="C2040" s="18" t="str">
        <f aca="false">IF($B2040="","",IFERROR(VLOOKUP($B2040,الموظفين!$A$2:$J$501,2,FALSE())&amp;"","⚠ كود غير موجود"))</f>
        <v/>
      </c>
      <c r="D2040" s="18" t="str">
        <f aca="false">IF($B2040="","",IFERROR(VLOOKUP($B2040,الموظفين!$A$2:$J$501,3,FALSE())&amp;"",""))</f>
        <v/>
      </c>
      <c r="E2040" s="18" t="str">
        <f aca="false">IF($B2040="","",IFERROR(VLOOKUP($B2040,الموظفين!$A$2:$J$501,5,FALSE())&amp;"",""))</f>
        <v/>
      </c>
      <c r="F2040" s="19" t="str">
        <f aca="false">IF($B2040="","",IFERROR(VLOOKUP($B2040,الموظفين!$A$2:$J$501,6,FALSE()),""))</f>
        <v/>
      </c>
      <c r="G2040" s="19" t="str">
        <f aca="false">IF($B2040="","",IFERROR(VLOOKUP($B2040,الموظفين!$A$2:$J$501,7,FALSE()),""))</f>
        <v/>
      </c>
      <c r="H2040" s="20"/>
      <c r="I2040" s="20"/>
      <c r="J2040" s="21" t="str">
        <f aca="false">IF(OR(H2040="",I2040=""),"",ROUND(MOD(I2040-H2040,1)*24,2))</f>
        <v/>
      </c>
      <c r="K2040" s="22" t="str">
        <f aca="false">IF(OR(H2040="",F2040=""),"",IF(ROUND(MAX(0,MOD(H2040-F2040+0.5,1)-0.5)*1440,0)&gt;IFERROR(VLOOKUP(E2040,الورديات!$A$2:$E$21,5,FALSE()),0),ROUND(MAX(0,MOD(H2040-F2040+0.5,1)-0.5)*1440,0),0))</f>
        <v/>
      </c>
      <c r="L2040" s="22" t="str">
        <f aca="false">IF(OR(I2040="",G2040=""),"",ROUND(MAX(0,MOD(G2040-I2040+0.5,1)-0.5)*1440,0))</f>
        <v/>
      </c>
      <c r="M2040" s="22" t="str">
        <f aca="false">IF(OR(I2040="",G2040=""),"",IF(ROUND(MAX(0,MOD(I2040-G2040+0.5,1)-0.5)*1440,0)&gt;=الإعدادات!$B$8,ROUND(MAX(0,MOD(I2040-G2040+0.5,1)-0.5)*1440,0),0))</f>
        <v/>
      </c>
      <c r="N2040" s="18" t="str">
        <f aca="false">IF(OR(A2040="",B2040=""),"",IF(COUNTIFS(الإجازات!$A$2:$A$1001,B2040,الإجازات!$D$2:$D$1001,"&lt;="&amp;A2040,الإجازات!$E$2:$E$1001,"&gt;="&amp;A2040,الإجازات!$G$2:$G$1001,"مقبولة")=0,"",LOOKUP(2,1/((الإجازات!$A$2:$A$1001=B2040)*(الإجازات!$D$2:$D$1001&lt;=A2040)*(الإجازات!$E$2:$E$1001&gt;=A2040)*(الإجازات!$G$2:$G$1001="مقبولة")),الإجازات!$C$2:$C$1001)))</f>
        <v/>
      </c>
      <c r="O2040" s="17"/>
      <c r="P2040" s="23" t="str">
        <f aca="false">IF(B2040="","",IF(ISNA(MATCH(B2040,الموظفين!$A$2:$A$501,0)),"⚠ كود غير موجود",IF(O2040&lt;&gt;"",O2040,IF(N2040&lt;&gt;"",N2040,IF(H2040="",IF(AND(A2040&lt;&gt;"",WEEKDAY(A2040)=الإعدادات!$B$11),"راحة أسبوعية","غائب"),IF(I2040="","بدون انصراف",IF(N(K2040)&gt;0,"متأخر","حاضر")))))))</f>
        <v/>
      </c>
      <c r="Q2040" s="24" t="str">
        <f aca="false">IF(B2040="","",IF(OR(P2040="غائب",P2040="غياب",P2040="إجازة بدون راتب"),IFERROR(VLOOKUP(B2040,الموظفين!$A$2:$J$501,8,FALSE()),0),0))</f>
        <v/>
      </c>
      <c r="R2040" s="24" t="str">
        <f aca="false">IF(B2040="","",ROUND((N(K2040)+N(L2040))/60*IFERROR(VLOOKUP(B2040,الموظفين!$A$2:$J$501,8,FALSE()),0)/الإعدادات!$B$6*الإعدادات!$B$9,2))</f>
        <v/>
      </c>
      <c r="S2040" s="24" t="str">
        <f aca="false">IF(OR(B2040="",M2040=""),"",ROUND(M2040/60*IFERROR(VLOOKUP(B2040,الموظفين!$A$2:$J$501,9,FALSE()),0),2))</f>
        <v/>
      </c>
      <c r="T2040" s="17"/>
      <c r="U2040" s="23" t="str">
        <f aca="false">IF(OR(A2040="",B2040=""),"",A2040&amp;"|"&amp;B2040)</f>
        <v/>
      </c>
    </row>
    <row r="2041" customFormat="false" ht="15" hidden="false" customHeight="false" outlineLevel="0" collapsed="false">
      <c r="A2041" s="16"/>
      <c r="B2041" s="17"/>
      <c r="C2041" s="18" t="str">
        <f aca="false">IF($B2041="","",IFERROR(VLOOKUP($B2041,الموظفين!$A$2:$J$501,2,FALSE())&amp;"","⚠ كود غير موجود"))</f>
        <v/>
      </c>
      <c r="D2041" s="18" t="str">
        <f aca="false">IF($B2041="","",IFERROR(VLOOKUP($B2041,الموظفين!$A$2:$J$501,3,FALSE())&amp;"",""))</f>
        <v/>
      </c>
      <c r="E2041" s="18" t="str">
        <f aca="false">IF($B2041="","",IFERROR(VLOOKUP($B2041,الموظفين!$A$2:$J$501,5,FALSE())&amp;"",""))</f>
        <v/>
      </c>
      <c r="F2041" s="19" t="str">
        <f aca="false">IF($B2041="","",IFERROR(VLOOKUP($B2041,الموظفين!$A$2:$J$501,6,FALSE()),""))</f>
        <v/>
      </c>
      <c r="G2041" s="19" t="str">
        <f aca="false">IF($B2041="","",IFERROR(VLOOKUP($B2041,الموظفين!$A$2:$J$501,7,FALSE()),""))</f>
        <v/>
      </c>
      <c r="H2041" s="20"/>
      <c r="I2041" s="20"/>
      <c r="J2041" s="21" t="str">
        <f aca="false">IF(OR(H2041="",I2041=""),"",ROUND(MOD(I2041-H2041,1)*24,2))</f>
        <v/>
      </c>
      <c r="K2041" s="22" t="str">
        <f aca="false">IF(OR(H2041="",F2041=""),"",IF(ROUND(MAX(0,MOD(H2041-F2041+0.5,1)-0.5)*1440,0)&gt;IFERROR(VLOOKUP(E2041,الورديات!$A$2:$E$21,5,FALSE()),0),ROUND(MAX(0,MOD(H2041-F2041+0.5,1)-0.5)*1440,0),0))</f>
        <v/>
      </c>
      <c r="L2041" s="22" t="str">
        <f aca="false">IF(OR(I2041="",G2041=""),"",ROUND(MAX(0,MOD(G2041-I2041+0.5,1)-0.5)*1440,0))</f>
        <v/>
      </c>
      <c r="M2041" s="22" t="str">
        <f aca="false">IF(OR(I2041="",G2041=""),"",IF(ROUND(MAX(0,MOD(I2041-G2041+0.5,1)-0.5)*1440,0)&gt;=الإعدادات!$B$8,ROUND(MAX(0,MOD(I2041-G2041+0.5,1)-0.5)*1440,0),0))</f>
        <v/>
      </c>
      <c r="N2041" s="18" t="str">
        <f aca="false">IF(OR(A2041="",B2041=""),"",IF(COUNTIFS(الإجازات!$A$2:$A$1001,B2041,الإجازات!$D$2:$D$1001,"&lt;="&amp;A2041,الإجازات!$E$2:$E$1001,"&gt;="&amp;A2041,الإجازات!$G$2:$G$1001,"مقبولة")=0,"",LOOKUP(2,1/((الإجازات!$A$2:$A$1001=B2041)*(الإجازات!$D$2:$D$1001&lt;=A2041)*(الإجازات!$E$2:$E$1001&gt;=A2041)*(الإجازات!$G$2:$G$1001="مقبولة")),الإجازات!$C$2:$C$1001)))</f>
        <v/>
      </c>
      <c r="O2041" s="17"/>
      <c r="P2041" s="23" t="str">
        <f aca="false">IF(B2041="","",IF(ISNA(MATCH(B2041,الموظفين!$A$2:$A$501,0)),"⚠ كود غير موجود",IF(O2041&lt;&gt;"",O2041,IF(N2041&lt;&gt;"",N2041,IF(H2041="",IF(AND(A2041&lt;&gt;"",WEEKDAY(A2041)=الإعدادات!$B$11),"راحة أسبوعية","غائب"),IF(I2041="","بدون انصراف",IF(N(K2041)&gt;0,"متأخر","حاضر")))))))</f>
        <v/>
      </c>
      <c r="Q2041" s="24" t="str">
        <f aca="false">IF(B2041="","",IF(OR(P2041="غائب",P2041="غياب",P2041="إجازة بدون راتب"),IFERROR(VLOOKUP(B2041,الموظفين!$A$2:$J$501,8,FALSE()),0),0))</f>
        <v/>
      </c>
      <c r="R2041" s="24" t="str">
        <f aca="false">IF(B2041="","",ROUND((N(K2041)+N(L2041))/60*IFERROR(VLOOKUP(B2041,الموظفين!$A$2:$J$501,8,FALSE()),0)/الإعدادات!$B$6*الإعدادات!$B$9,2))</f>
        <v/>
      </c>
      <c r="S2041" s="24" t="str">
        <f aca="false">IF(OR(B2041="",M2041=""),"",ROUND(M2041/60*IFERROR(VLOOKUP(B2041,الموظفين!$A$2:$J$501,9,FALSE()),0),2))</f>
        <v/>
      </c>
      <c r="T2041" s="17"/>
      <c r="U2041" s="23" t="str">
        <f aca="false">IF(OR(A2041="",B2041=""),"",A2041&amp;"|"&amp;B2041)</f>
        <v/>
      </c>
    </row>
    <row r="2042" customFormat="false" ht="15" hidden="false" customHeight="false" outlineLevel="0" collapsed="false">
      <c r="A2042" s="16"/>
      <c r="B2042" s="17"/>
      <c r="C2042" s="18" t="str">
        <f aca="false">IF($B2042="","",IFERROR(VLOOKUP($B2042,الموظفين!$A$2:$J$501,2,FALSE())&amp;"","⚠ كود غير موجود"))</f>
        <v/>
      </c>
      <c r="D2042" s="18" t="str">
        <f aca="false">IF($B2042="","",IFERROR(VLOOKUP($B2042,الموظفين!$A$2:$J$501,3,FALSE())&amp;"",""))</f>
        <v/>
      </c>
      <c r="E2042" s="18" t="str">
        <f aca="false">IF($B2042="","",IFERROR(VLOOKUP($B2042,الموظفين!$A$2:$J$501,5,FALSE())&amp;"",""))</f>
        <v/>
      </c>
      <c r="F2042" s="19" t="str">
        <f aca="false">IF($B2042="","",IFERROR(VLOOKUP($B2042,الموظفين!$A$2:$J$501,6,FALSE()),""))</f>
        <v/>
      </c>
      <c r="G2042" s="19" t="str">
        <f aca="false">IF($B2042="","",IFERROR(VLOOKUP($B2042,الموظفين!$A$2:$J$501,7,FALSE()),""))</f>
        <v/>
      </c>
      <c r="H2042" s="20"/>
      <c r="I2042" s="20"/>
      <c r="J2042" s="21" t="str">
        <f aca="false">IF(OR(H2042="",I2042=""),"",ROUND(MOD(I2042-H2042,1)*24,2))</f>
        <v/>
      </c>
      <c r="K2042" s="22" t="str">
        <f aca="false">IF(OR(H2042="",F2042=""),"",IF(ROUND(MAX(0,MOD(H2042-F2042+0.5,1)-0.5)*1440,0)&gt;IFERROR(VLOOKUP(E2042,الورديات!$A$2:$E$21,5,FALSE()),0),ROUND(MAX(0,MOD(H2042-F2042+0.5,1)-0.5)*1440,0),0))</f>
        <v/>
      </c>
      <c r="L2042" s="22" t="str">
        <f aca="false">IF(OR(I2042="",G2042=""),"",ROUND(MAX(0,MOD(G2042-I2042+0.5,1)-0.5)*1440,0))</f>
        <v/>
      </c>
      <c r="M2042" s="22" t="str">
        <f aca="false">IF(OR(I2042="",G2042=""),"",IF(ROUND(MAX(0,MOD(I2042-G2042+0.5,1)-0.5)*1440,0)&gt;=الإعدادات!$B$8,ROUND(MAX(0,MOD(I2042-G2042+0.5,1)-0.5)*1440,0),0))</f>
        <v/>
      </c>
      <c r="N2042" s="18" t="str">
        <f aca="false">IF(OR(A2042="",B2042=""),"",IF(COUNTIFS(الإجازات!$A$2:$A$1001,B2042,الإجازات!$D$2:$D$1001,"&lt;="&amp;A2042,الإجازات!$E$2:$E$1001,"&gt;="&amp;A2042,الإجازات!$G$2:$G$1001,"مقبولة")=0,"",LOOKUP(2,1/((الإجازات!$A$2:$A$1001=B2042)*(الإجازات!$D$2:$D$1001&lt;=A2042)*(الإجازات!$E$2:$E$1001&gt;=A2042)*(الإجازات!$G$2:$G$1001="مقبولة")),الإجازات!$C$2:$C$1001)))</f>
        <v/>
      </c>
      <c r="O2042" s="17"/>
      <c r="P2042" s="23" t="str">
        <f aca="false">IF(B2042="","",IF(ISNA(MATCH(B2042,الموظفين!$A$2:$A$501,0)),"⚠ كود غير موجود",IF(O2042&lt;&gt;"",O2042,IF(N2042&lt;&gt;"",N2042,IF(H2042="",IF(AND(A2042&lt;&gt;"",WEEKDAY(A2042)=الإعدادات!$B$11),"راحة أسبوعية","غائب"),IF(I2042="","بدون انصراف",IF(N(K2042)&gt;0,"متأخر","حاضر")))))))</f>
        <v/>
      </c>
      <c r="Q2042" s="24" t="str">
        <f aca="false">IF(B2042="","",IF(OR(P2042="غائب",P2042="غياب",P2042="إجازة بدون راتب"),IFERROR(VLOOKUP(B2042,الموظفين!$A$2:$J$501,8,FALSE()),0),0))</f>
        <v/>
      </c>
      <c r="R2042" s="24" t="str">
        <f aca="false">IF(B2042="","",ROUND((N(K2042)+N(L2042))/60*IFERROR(VLOOKUP(B2042,الموظفين!$A$2:$J$501,8,FALSE()),0)/الإعدادات!$B$6*الإعدادات!$B$9,2))</f>
        <v/>
      </c>
      <c r="S2042" s="24" t="str">
        <f aca="false">IF(OR(B2042="",M2042=""),"",ROUND(M2042/60*IFERROR(VLOOKUP(B2042,الموظفين!$A$2:$J$501,9,FALSE()),0),2))</f>
        <v/>
      </c>
      <c r="T2042" s="17"/>
      <c r="U2042" s="23" t="str">
        <f aca="false">IF(OR(A2042="",B2042=""),"",A2042&amp;"|"&amp;B2042)</f>
        <v/>
      </c>
    </row>
    <row r="2043" customFormat="false" ht="15" hidden="false" customHeight="false" outlineLevel="0" collapsed="false">
      <c r="A2043" s="16"/>
      <c r="B2043" s="17"/>
      <c r="C2043" s="18" t="str">
        <f aca="false">IF($B2043="","",IFERROR(VLOOKUP($B2043,الموظفين!$A$2:$J$501,2,FALSE())&amp;"","⚠ كود غير موجود"))</f>
        <v/>
      </c>
      <c r="D2043" s="18" t="str">
        <f aca="false">IF($B2043="","",IFERROR(VLOOKUP($B2043,الموظفين!$A$2:$J$501,3,FALSE())&amp;"",""))</f>
        <v/>
      </c>
      <c r="E2043" s="18" t="str">
        <f aca="false">IF($B2043="","",IFERROR(VLOOKUP($B2043,الموظفين!$A$2:$J$501,5,FALSE())&amp;"",""))</f>
        <v/>
      </c>
      <c r="F2043" s="19" t="str">
        <f aca="false">IF($B2043="","",IFERROR(VLOOKUP($B2043,الموظفين!$A$2:$J$501,6,FALSE()),""))</f>
        <v/>
      </c>
      <c r="G2043" s="19" t="str">
        <f aca="false">IF($B2043="","",IFERROR(VLOOKUP($B2043,الموظفين!$A$2:$J$501,7,FALSE()),""))</f>
        <v/>
      </c>
      <c r="H2043" s="20"/>
      <c r="I2043" s="20"/>
      <c r="J2043" s="21" t="str">
        <f aca="false">IF(OR(H2043="",I2043=""),"",ROUND(MOD(I2043-H2043,1)*24,2))</f>
        <v/>
      </c>
      <c r="K2043" s="22" t="str">
        <f aca="false">IF(OR(H2043="",F2043=""),"",IF(ROUND(MAX(0,MOD(H2043-F2043+0.5,1)-0.5)*1440,0)&gt;IFERROR(VLOOKUP(E2043,الورديات!$A$2:$E$21,5,FALSE()),0),ROUND(MAX(0,MOD(H2043-F2043+0.5,1)-0.5)*1440,0),0))</f>
        <v/>
      </c>
      <c r="L2043" s="22" t="str">
        <f aca="false">IF(OR(I2043="",G2043=""),"",ROUND(MAX(0,MOD(G2043-I2043+0.5,1)-0.5)*1440,0))</f>
        <v/>
      </c>
      <c r="M2043" s="22" t="str">
        <f aca="false">IF(OR(I2043="",G2043=""),"",IF(ROUND(MAX(0,MOD(I2043-G2043+0.5,1)-0.5)*1440,0)&gt;=الإعدادات!$B$8,ROUND(MAX(0,MOD(I2043-G2043+0.5,1)-0.5)*1440,0),0))</f>
        <v/>
      </c>
      <c r="N2043" s="18" t="str">
        <f aca="false">IF(OR(A2043="",B2043=""),"",IF(COUNTIFS(الإجازات!$A$2:$A$1001,B2043,الإجازات!$D$2:$D$1001,"&lt;="&amp;A2043,الإجازات!$E$2:$E$1001,"&gt;="&amp;A2043,الإجازات!$G$2:$G$1001,"مقبولة")=0,"",LOOKUP(2,1/((الإجازات!$A$2:$A$1001=B2043)*(الإجازات!$D$2:$D$1001&lt;=A2043)*(الإجازات!$E$2:$E$1001&gt;=A2043)*(الإجازات!$G$2:$G$1001="مقبولة")),الإجازات!$C$2:$C$1001)))</f>
        <v/>
      </c>
      <c r="O2043" s="17"/>
      <c r="P2043" s="23" t="str">
        <f aca="false">IF(B2043="","",IF(ISNA(MATCH(B2043,الموظفين!$A$2:$A$501,0)),"⚠ كود غير موجود",IF(O2043&lt;&gt;"",O2043,IF(N2043&lt;&gt;"",N2043,IF(H2043="",IF(AND(A2043&lt;&gt;"",WEEKDAY(A2043)=الإعدادات!$B$11),"راحة أسبوعية","غائب"),IF(I2043="","بدون انصراف",IF(N(K2043)&gt;0,"متأخر","حاضر")))))))</f>
        <v/>
      </c>
      <c r="Q2043" s="24" t="str">
        <f aca="false">IF(B2043="","",IF(OR(P2043="غائب",P2043="غياب",P2043="إجازة بدون راتب"),IFERROR(VLOOKUP(B2043,الموظفين!$A$2:$J$501,8,FALSE()),0),0))</f>
        <v/>
      </c>
      <c r="R2043" s="24" t="str">
        <f aca="false">IF(B2043="","",ROUND((N(K2043)+N(L2043))/60*IFERROR(VLOOKUP(B2043,الموظفين!$A$2:$J$501,8,FALSE()),0)/الإعدادات!$B$6*الإعدادات!$B$9,2))</f>
        <v/>
      </c>
      <c r="S2043" s="24" t="str">
        <f aca="false">IF(OR(B2043="",M2043=""),"",ROUND(M2043/60*IFERROR(VLOOKUP(B2043,الموظفين!$A$2:$J$501,9,FALSE()),0),2))</f>
        <v/>
      </c>
      <c r="T2043" s="17"/>
      <c r="U2043" s="23" t="str">
        <f aca="false">IF(OR(A2043="",B2043=""),"",A2043&amp;"|"&amp;B2043)</f>
        <v/>
      </c>
    </row>
    <row r="2044" customFormat="false" ht="15" hidden="false" customHeight="false" outlineLevel="0" collapsed="false">
      <c r="A2044" s="16"/>
      <c r="B2044" s="17"/>
      <c r="C2044" s="18" t="str">
        <f aca="false">IF($B2044="","",IFERROR(VLOOKUP($B2044,الموظفين!$A$2:$J$501,2,FALSE())&amp;"","⚠ كود غير موجود"))</f>
        <v/>
      </c>
      <c r="D2044" s="18" t="str">
        <f aca="false">IF($B2044="","",IFERROR(VLOOKUP($B2044,الموظفين!$A$2:$J$501,3,FALSE())&amp;"",""))</f>
        <v/>
      </c>
      <c r="E2044" s="18" t="str">
        <f aca="false">IF($B2044="","",IFERROR(VLOOKUP($B2044,الموظفين!$A$2:$J$501,5,FALSE())&amp;"",""))</f>
        <v/>
      </c>
      <c r="F2044" s="19" t="str">
        <f aca="false">IF($B2044="","",IFERROR(VLOOKUP($B2044,الموظفين!$A$2:$J$501,6,FALSE()),""))</f>
        <v/>
      </c>
      <c r="G2044" s="19" t="str">
        <f aca="false">IF($B2044="","",IFERROR(VLOOKUP($B2044,الموظفين!$A$2:$J$501,7,FALSE()),""))</f>
        <v/>
      </c>
      <c r="H2044" s="20"/>
      <c r="I2044" s="20"/>
      <c r="J2044" s="21" t="str">
        <f aca="false">IF(OR(H2044="",I2044=""),"",ROUND(MOD(I2044-H2044,1)*24,2))</f>
        <v/>
      </c>
      <c r="K2044" s="22" t="str">
        <f aca="false">IF(OR(H2044="",F2044=""),"",IF(ROUND(MAX(0,MOD(H2044-F2044+0.5,1)-0.5)*1440,0)&gt;IFERROR(VLOOKUP(E2044,الورديات!$A$2:$E$21,5,FALSE()),0),ROUND(MAX(0,MOD(H2044-F2044+0.5,1)-0.5)*1440,0),0))</f>
        <v/>
      </c>
      <c r="L2044" s="22" t="str">
        <f aca="false">IF(OR(I2044="",G2044=""),"",ROUND(MAX(0,MOD(G2044-I2044+0.5,1)-0.5)*1440,0))</f>
        <v/>
      </c>
      <c r="M2044" s="22" t="str">
        <f aca="false">IF(OR(I2044="",G2044=""),"",IF(ROUND(MAX(0,MOD(I2044-G2044+0.5,1)-0.5)*1440,0)&gt;=الإعدادات!$B$8,ROUND(MAX(0,MOD(I2044-G2044+0.5,1)-0.5)*1440,0),0))</f>
        <v/>
      </c>
      <c r="N2044" s="18" t="str">
        <f aca="false">IF(OR(A2044="",B2044=""),"",IF(COUNTIFS(الإجازات!$A$2:$A$1001,B2044,الإجازات!$D$2:$D$1001,"&lt;="&amp;A2044,الإجازات!$E$2:$E$1001,"&gt;="&amp;A2044,الإجازات!$G$2:$G$1001,"مقبولة")=0,"",LOOKUP(2,1/((الإجازات!$A$2:$A$1001=B2044)*(الإجازات!$D$2:$D$1001&lt;=A2044)*(الإجازات!$E$2:$E$1001&gt;=A2044)*(الإجازات!$G$2:$G$1001="مقبولة")),الإجازات!$C$2:$C$1001)))</f>
        <v/>
      </c>
      <c r="O2044" s="17"/>
      <c r="P2044" s="23" t="str">
        <f aca="false">IF(B2044="","",IF(ISNA(MATCH(B2044,الموظفين!$A$2:$A$501,0)),"⚠ كود غير موجود",IF(O2044&lt;&gt;"",O2044,IF(N2044&lt;&gt;"",N2044,IF(H2044="",IF(AND(A2044&lt;&gt;"",WEEKDAY(A2044)=الإعدادات!$B$11),"راحة أسبوعية","غائب"),IF(I2044="","بدون انصراف",IF(N(K2044)&gt;0,"متأخر","حاضر")))))))</f>
        <v/>
      </c>
      <c r="Q2044" s="24" t="str">
        <f aca="false">IF(B2044="","",IF(OR(P2044="غائب",P2044="غياب",P2044="إجازة بدون راتب"),IFERROR(VLOOKUP(B2044,الموظفين!$A$2:$J$501,8,FALSE()),0),0))</f>
        <v/>
      </c>
      <c r="R2044" s="24" t="str">
        <f aca="false">IF(B2044="","",ROUND((N(K2044)+N(L2044))/60*IFERROR(VLOOKUP(B2044,الموظفين!$A$2:$J$501,8,FALSE()),0)/الإعدادات!$B$6*الإعدادات!$B$9,2))</f>
        <v/>
      </c>
      <c r="S2044" s="24" t="str">
        <f aca="false">IF(OR(B2044="",M2044=""),"",ROUND(M2044/60*IFERROR(VLOOKUP(B2044,الموظفين!$A$2:$J$501,9,FALSE()),0),2))</f>
        <v/>
      </c>
      <c r="T2044" s="17"/>
      <c r="U2044" s="23" t="str">
        <f aca="false">IF(OR(A2044="",B2044=""),"",A2044&amp;"|"&amp;B2044)</f>
        <v/>
      </c>
    </row>
    <row r="2045" customFormat="false" ht="15" hidden="false" customHeight="false" outlineLevel="0" collapsed="false">
      <c r="A2045" s="16"/>
      <c r="B2045" s="17"/>
      <c r="C2045" s="18" t="str">
        <f aca="false">IF($B2045="","",IFERROR(VLOOKUP($B2045,الموظفين!$A$2:$J$501,2,FALSE())&amp;"","⚠ كود غير موجود"))</f>
        <v/>
      </c>
      <c r="D2045" s="18" t="str">
        <f aca="false">IF($B2045="","",IFERROR(VLOOKUP($B2045,الموظفين!$A$2:$J$501,3,FALSE())&amp;"",""))</f>
        <v/>
      </c>
      <c r="E2045" s="18" t="str">
        <f aca="false">IF($B2045="","",IFERROR(VLOOKUP($B2045,الموظفين!$A$2:$J$501,5,FALSE())&amp;"",""))</f>
        <v/>
      </c>
      <c r="F2045" s="19" t="str">
        <f aca="false">IF($B2045="","",IFERROR(VLOOKUP($B2045,الموظفين!$A$2:$J$501,6,FALSE()),""))</f>
        <v/>
      </c>
      <c r="G2045" s="19" t="str">
        <f aca="false">IF($B2045="","",IFERROR(VLOOKUP($B2045,الموظفين!$A$2:$J$501,7,FALSE()),""))</f>
        <v/>
      </c>
      <c r="H2045" s="20"/>
      <c r="I2045" s="20"/>
      <c r="J2045" s="21" t="str">
        <f aca="false">IF(OR(H2045="",I2045=""),"",ROUND(MOD(I2045-H2045,1)*24,2))</f>
        <v/>
      </c>
      <c r="K2045" s="22" t="str">
        <f aca="false">IF(OR(H2045="",F2045=""),"",IF(ROUND(MAX(0,MOD(H2045-F2045+0.5,1)-0.5)*1440,0)&gt;IFERROR(VLOOKUP(E2045,الورديات!$A$2:$E$21,5,FALSE()),0),ROUND(MAX(0,MOD(H2045-F2045+0.5,1)-0.5)*1440,0),0))</f>
        <v/>
      </c>
      <c r="L2045" s="22" t="str">
        <f aca="false">IF(OR(I2045="",G2045=""),"",ROUND(MAX(0,MOD(G2045-I2045+0.5,1)-0.5)*1440,0))</f>
        <v/>
      </c>
      <c r="M2045" s="22" t="str">
        <f aca="false">IF(OR(I2045="",G2045=""),"",IF(ROUND(MAX(0,MOD(I2045-G2045+0.5,1)-0.5)*1440,0)&gt;=الإعدادات!$B$8,ROUND(MAX(0,MOD(I2045-G2045+0.5,1)-0.5)*1440,0),0))</f>
        <v/>
      </c>
      <c r="N2045" s="18" t="str">
        <f aca="false">IF(OR(A2045="",B2045=""),"",IF(COUNTIFS(الإجازات!$A$2:$A$1001,B2045,الإجازات!$D$2:$D$1001,"&lt;="&amp;A2045,الإجازات!$E$2:$E$1001,"&gt;="&amp;A2045,الإجازات!$G$2:$G$1001,"مقبولة")=0,"",LOOKUP(2,1/((الإجازات!$A$2:$A$1001=B2045)*(الإجازات!$D$2:$D$1001&lt;=A2045)*(الإجازات!$E$2:$E$1001&gt;=A2045)*(الإجازات!$G$2:$G$1001="مقبولة")),الإجازات!$C$2:$C$1001)))</f>
        <v/>
      </c>
      <c r="O2045" s="17"/>
      <c r="P2045" s="23" t="str">
        <f aca="false">IF(B2045="","",IF(ISNA(MATCH(B2045,الموظفين!$A$2:$A$501,0)),"⚠ كود غير موجود",IF(O2045&lt;&gt;"",O2045,IF(N2045&lt;&gt;"",N2045,IF(H2045="",IF(AND(A2045&lt;&gt;"",WEEKDAY(A2045)=الإعدادات!$B$11),"راحة أسبوعية","غائب"),IF(I2045="","بدون انصراف",IF(N(K2045)&gt;0,"متأخر","حاضر")))))))</f>
        <v/>
      </c>
      <c r="Q2045" s="24" t="str">
        <f aca="false">IF(B2045="","",IF(OR(P2045="غائب",P2045="غياب",P2045="إجازة بدون راتب"),IFERROR(VLOOKUP(B2045,الموظفين!$A$2:$J$501,8,FALSE()),0),0))</f>
        <v/>
      </c>
      <c r="R2045" s="24" t="str">
        <f aca="false">IF(B2045="","",ROUND((N(K2045)+N(L2045))/60*IFERROR(VLOOKUP(B2045,الموظفين!$A$2:$J$501,8,FALSE()),0)/الإعدادات!$B$6*الإعدادات!$B$9,2))</f>
        <v/>
      </c>
      <c r="S2045" s="24" t="str">
        <f aca="false">IF(OR(B2045="",M2045=""),"",ROUND(M2045/60*IFERROR(VLOOKUP(B2045,الموظفين!$A$2:$J$501,9,FALSE()),0),2))</f>
        <v/>
      </c>
      <c r="T2045" s="17"/>
      <c r="U2045" s="23" t="str">
        <f aca="false">IF(OR(A2045="",B2045=""),"",A2045&amp;"|"&amp;B2045)</f>
        <v/>
      </c>
    </row>
    <row r="2046" customFormat="false" ht="15" hidden="false" customHeight="false" outlineLevel="0" collapsed="false">
      <c r="A2046" s="16"/>
      <c r="B2046" s="17"/>
      <c r="C2046" s="18" t="str">
        <f aca="false">IF($B2046="","",IFERROR(VLOOKUP($B2046,الموظفين!$A$2:$J$501,2,FALSE())&amp;"","⚠ كود غير موجود"))</f>
        <v/>
      </c>
      <c r="D2046" s="18" t="str">
        <f aca="false">IF($B2046="","",IFERROR(VLOOKUP($B2046,الموظفين!$A$2:$J$501,3,FALSE())&amp;"",""))</f>
        <v/>
      </c>
      <c r="E2046" s="18" t="str">
        <f aca="false">IF($B2046="","",IFERROR(VLOOKUP($B2046,الموظفين!$A$2:$J$501,5,FALSE())&amp;"",""))</f>
        <v/>
      </c>
      <c r="F2046" s="19" t="str">
        <f aca="false">IF($B2046="","",IFERROR(VLOOKUP($B2046,الموظفين!$A$2:$J$501,6,FALSE()),""))</f>
        <v/>
      </c>
      <c r="G2046" s="19" t="str">
        <f aca="false">IF($B2046="","",IFERROR(VLOOKUP($B2046,الموظفين!$A$2:$J$501,7,FALSE()),""))</f>
        <v/>
      </c>
      <c r="H2046" s="20"/>
      <c r="I2046" s="20"/>
      <c r="J2046" s="21" t="str">
        <f aca="false">IF(OR(H2046="",I2046=""),"",ROUND(MOD(I2046-H2046,1)*24,2))</f>
        <v/>
      </c>
      <c r="K2046" s="22" t="str">
        <f aca="false">IF(OR(H2046="",F2046=""),"",IF(ROUND(MAX(0,MOD(H2046-F2046+0.5,1)-0.5)*1440,0)&gt;IFERROR(VLOOKUP(E2046,الورديات!$A$2:$E$21,5,FALSE()),0),ROUND(MAX(0,MOD(H2046-F2046+0.5,1)-0.5)*1440,0),0))</f>
        <v/>
      </c>
      <c r="L2046" s="22" t="str">
        <f aca="false">IF(OR(I2046="",G2046=""),"",ROUND(MAX(0,MOD(G2046-I2046+0.5,1)-0.5)*1440,0))</f>
        <v/>
      </c>
      <c r="M2046" s="22" t="str">
        <f aca="false">IF(OR(I2046="",G2046=""),"",IF(ROUND(MAX(0,MOD(I2046-G2046+0.5,1)-0.5)*1440,0)&gt;=الإعدادات!$B$8,ROUND(MAX(0,MOD(I2046-G2046+0.5,1)-0.5)*1440,0),0))</f>
        <v/>
      </c>
      <c r="N2046" s="18" t="str">
        <f aca="false">IF(OR(A2046="",B2046=""),"",IF(COUNTIFS(الإجازات!$A$2:$A$1001,B2046,الإجازات!$D$2:$D$1001,"&lt;="&amp;A2046,الإجازات!$E$2:$E$1001,"&gt;="&amp;A2046,الإجازات!$G$2:$G$1001,"مقبولة")=0,"",LOOKUP(2,1/((الإجازات!$A$2:$A$1001=B2046)*(الإجازات!$D$2:$D$1001&lt;=A2046)*(الإجازات!$E$2:$E$1001&gt;=A2046)*(الإجازات!$G$2:$G$1001="مقبولة")),الإجازات!$C$2:$C$1001)))</f>
        <v/>
      </c>
      <c r="O2046" s="17"/>
      <c r="P2046" s="23" t="str">
        <f aca="false">IF(B2046="","",IF(ISNA(MATCH(B2046,الموظفين!$A$2:$A$501,0)),"⚠ كود غير موجود",IF(O2046&lt;&gt;"",O2046,IF(N2046&lt;&gt;"",N2046,IF(H2046="",IF(AND(A2046&lt;&gt;"",WEEKDAY(A2046)=الإعدادات!$B$11),"راحة أسبوعية","غائب"),IF(I2046="","بدون انصراف",IF(N(K2046)&gt;0,"متأخر","حاضر")))))))</f>
        <v/>
      </c>
      <c r="Q2046" s="24" t="str">
        <f aca="false">IF(B2046="","",IF(OR(P2046="غائب",P2046="غياب",P2046="إجازة بدون راتب"),IFERROR(VLOOKUP(B2046,الموظفين!$A$2:$J$501,8,FALSE()),0),0))</f>
        <v/>
      </c>
      <c r="R2046" s="24" t="str">
        <f aca="false">IF(B2046="","",ROUND((N(K2046)+N(L2046))/60*IFERROR(VLOOKUP(B2046,الموظفين!$A$2:$J$501,8,FALSE()),0)/الإعدادات!$B$6*الإعدادات!$B$9,2))</f>
        <v/>
      </c>
      <c r="S2046" s="24" t="str">
        <f aca="false">IF(OR(B2046="",M2046=""),"",ROUND(M2046/60*IFERROR(VLOOKUP(B2046,الموظفين!$A$2:$J$501,9,FALSE()),0),2))</f>
        <v/>
      </c>
      <c r="T2046" s="17"/>
      <c r="U2046" s="23" t="str">
        <f aca="false">IF(OR(A2046="",B2046=""),"",A2046&amp;"|"&amp;B2046)</f>
        <v/>
      </c>
    </row>
    <row r="2047" customFormat="false" ht="15" hidden="false" customHeight="false" outlineLevel="0" collapsed="false">
      <c r="A2047" s="16"/>
      <c r="B2047" s="17"/>
      <c r="C2047" s="18" t="str">
        <f aca="false">IF($B2047="","",IFERROR(VLOOKUP($B2047,الموظفين!$A$2:$J$501,2,FALSE())&amp;"","⚠ كود غير موجود"))</f>
        <v/>
      </c>
      <c r="D2047" s="18" t="str">
        <f aca="false">IF($B2047="","",IFERROR(VLOOKUP($B2047,الموظفين!$A$2:$J$501,3,FALSE())&amp;"",""))</f>
        <v/>
      </c>
      <c r="E2047" s="18" t="str">
        <f aca="false">IF($B2047="","",IFERROR(VLOOKUP($B2047,الموظفين!$A$2:$J$501,5,FALSE())&amp;"",""))</f>
        <v/>
      </c>
      <c r="F2047" s="19" t="str">
        <f aca="false">IF($B2047="","",IFERROR(VLOOKUP($B2047,الموظفين!$A$2:$J$501,6,FALSE()),""))</f>
        <v/>
      </c>
      <c r="G2047" s="19" t="str">
        <f aca="false">IF($B2047="","",IFERROR(VLOOKUP($B2047,الموظفين!$A$2:$J$501,7,FALSE()),""))</f>
        <v/>
      </c>
      <c r="H2047" s="20"/>
      <c r="I2047" s="20"/>
      <c r="J2047" s="21" t="str">
        <f aca="false">IF(OR(H2047="",I2047=""),"",ROUND(MOD(I2047-H2047,1)*24,2))</f>
        <v/>
      </c>
      <c r="K2047" s="22" t="str">
        <f aca="false">IF(OR(H2047="",F2047=""),"",IF(ROUND(MAX(0,MOD(H2047-F2047+0.5,1)-0.5)*1440,0)&gt;IFERROR(VLOOKUP(E2047,الورديات!$A$2:$E$21,5,FALSE()),0),ROUND(MAX(0,MOD(H2047-F2047+0.5,1)-0.5)*1440,0),0))</f>
        <v/>
      </c>
      <c r="L2047" s="22" t="str">
        <f aca="false">IF(OR(I2047="",G2047=""),"",ROUND(MAX(0,MOD(G2047-I2047+0.5,1)-0.5)*1440,0))</f>
        <v/>
      </c>
      <c r="M2047" s="22" t="str">
        <f aca="false">IF(OR(I2047="",G2047=""),"",IF(ROUND(MAX(0,MOD(I2047-G2047+0.5,1)-0.5)*1440,0)&gt;=الإعدادات!$B$8,ROUND(MAX(0,MOD(I2047-G2047+0.5,1)-0.5)*1440,0),0))</f>
        <v/>
      </c>
      <c r="N2047" s="18" t="str">
        <f aca="false">IF(OR(A2047="",B2047=""),"",IF(COUNTIFS(الإجازات!$A$2:$A$1001,B2047,الإجازات!$D$2:$D$1001,"&lt;="&amp;A2047,الإجازات!$E$2:$E$1001,"&gt;="&amp;A2047,الإجازات!$G$2:$G$1001,"مقبولة")=0,"",LOOKUP(2,1/((الإجازات!$A$2:$A$1001=B2047)*(الإجازات!$D$2:$D$1001&lt;=A2047)*(الإجازات!$E$2:$E$1001&gt;=A2047)*(الإجازات!$G$2:$G$1001="مقبولة")),الإجازات!$C$2:$C$1001)))</f>
        <v/>
      </c>
      <c r="O2047" s="17"/>
      <c r="P2047" s="23" t="str">
        <f aca="false">IF(B2047="","",IF(ISNA(MATCH(B2047,الموظفين!$A$2:$A$501,0)),"⚠ كود غير موجود",IF(O2047&lt;&gt;"",O2047,IF(N2047&lt;&gt;"",N2047,IF(H2047="",IF(AND(A2047&lt;&gt;"",WEEKDAY(A2047)=الإعدادات!$B$11),"راحة أسبوعية","غائب"),IF(I2047="","بدون انصراف",IF(N(K2047)&gt;0,"متأخر","حاضر")))))))</f>
        <v/>
      </c>
      <c r="Q2047" s="24" t="str">
        <f aca="false">IF(B2047="","",IF(OR(P2047="غائب",P2047="غياب",P2047="إجازة بدون راتب"),IFERROR(VLOOKUP(B2047,الموظفين!$A$2:$J$501,8,FALSE()),0),0))</f>
        <v/>
      </c>
      <c r="R2047" s="24" t="str">
        <f aca="false">IF(B2047="","",ROUND((N(K2047)+N(L2047))/60*IFERROR(VLOOKUP(B2047,الموظفين!$A$2:$J$501,8,FALSE()),0)/الإعدادات!$B$6*الإعدادات!$B$9,2))</f>
        <v/>
      </c>
      <c r="S2047" s="24" t="str">
        <f aca="false">IF(OR(B2047="",M2047=""),"",ROUND(M2047/60*IFERROR(VLOOKUP(B2047,الموظفين!$A$2:$J$501,9,FALSE()),0),2))</f>
        <v/>
      </c>
      <c r="T2047" s="17"/>
      <c r="U2047" s="23" t="str">
        <f aca="false">IF(OR(A2047="",B2047=""),"",A2047&amp;"|"&amp;B2047)</f>
        <v/>
      </c>
    </row>
    <row r="2048" customFormat="false" ht="15" hidden="false" customHeight="false" outlineLevel="0" collapsed="false">
      <c r="A2048" s="16"/>
      <c r="B2048" s="17"/>
      <c r="C2048" s="18" t="str">
        <f aca="false">IF($B2048="","",IFERROR(VLOOKUP($B2048,الموظفين!$A$2:$J$501,2,FALSE())&amp;"","⚠ كود غير موجود"))</f>
        <v/>
      </c>
      <c r="D2048" s="18" t="str">
        <f aca="false">IF($B2048="","",IFERROR(VLOOKUP($B2048,الموظفين!$A$2:$J$501,3,FALSE())&amp;"",""))</f>
        <v/>
      </c>
      <c r="E2048" s="18" t="str">
        <f aca="false">IF($B2048="","",IFERROR(VLOOKUP($B2048,الموظفين!$A$2:$J$501,5,FALSE())&amp;"",""))</f>
        <v/>
      </c>
      <c r="F2048" s="19" t="str">
        <f aca="false">IF($B2048="","",IFERROR(VLOOKUP($B2048,الموظفين!$A$2:$J$501,6,FALSE()),""))</f>
        <v/>
      </c>
      <c r="G2048" s="19" t="str">
        <f aca="false">IF($B2048="","",IFERROR(VLOOKUP($B2048,الموظفين!$A$2:$J$501,7,FALSE()),""))</f>
        <v/>
      </c>
      <c r="H2048" s="20"/>
      <c r="I2048" s="20"/>
      <c r="J2048" s="21" t="str">
        <f aca="false">IF(OR(H2048="",I2048=""),"",ROUND(MOD(I2048-H2048,1)*24,2))</f>
        <v/>
      </c>
      <c r="K2048" s="22" t="str">
        <f aca="false">IF(OR(H2048="",F2048=""),"",IF(ROUND(MAX(0,MOD(H2048-F2048+0.5,1)-0.5)*1440,0)&gt;IFERROR(VLOOKUP(E2048,الورديات!$A$2:$E$21,5,FALSE()),0),ROUND(MAX(0,MOD(H2048-F2048+0.5,1)-0.5)*1440,0),0))</f>
        <v/>
      </c>
      <c r="L2048" s="22" t="str">
        <f aca="false">IF(OR(I2048="",G2048=""),"",ROUND(MAX(0,MOD(G2048-I2048+0.5,1)-0.5)*1440,0))</f>
        <v/>
      </c>
      <c r="M2048" s="22" t="str">
        <f aca="false">IF(OR(I2048="",G2048=""),"",IF(ROUND(MAX(0,MOD(I2048-G2048+0.5,1)-0.5)*1440,0)&gt;=الإعدادات!$B$8,ROUND(MAX(0,MOD(I2048-G2048+0.5,1)-0.5)*1440,0),0))</f>
        <v/>
      </c>
      <c r="N2048" s="18" t="str">
        <f aca="false">IF(OR(A2048="",B2048=""),"",IF(COUNTIFS(الإجازات!$A$2:$A$1001,B2048,الإجازات!$D$2:$D$1001,"&lt;="&amp;A2048,الإجازات!$E$2:$E$1001,"&gt;="&amp;A2048,الإجازات!$G$2:$G$1001,"مقبولة")=0,"",LOOKUP(2,1/((الإجازات!$A$2:$A$1001=B2048)*(الإجازات!$D$2:$D$1001&lt;=A2048)*(الإجازات!$E$2:$E$1001&gt;=A2048)*(الإجازات!$G$2:$G$1001="مقبولة")),الإجازات!$C$2:$C$1001)))</f>
        <v/>
      </c>
      <c r="O2048" s="17"/>
      <c r="P2048" s="23" t="str">
        <f aca="false">IF(B2048="","",IF(ISNA(MATCH(B2048,الموظفين!$A$2:$A$501,0)),"⚠ كود غير موجود",IF(O2048&lt;&gt;"",O2048,IF(N2048&lt;&gt;"",N2048,IF(H2048="",IF(AND(A2048&lt;&gt;"",WEEKDAY(A2048)=الإعدادات!$B$11),"راحة أسبوعية","غائب"),IF(I2048="","بدون انصراف",IF(N(K2048)&gt;0,"متأخر","حاضر")))))))</f>
        <v/>
      </c>
      <c r="Q2048" s="24" t="str">
        <f aca="false">IF(B2048="","",IF(OR(P2048="غائب",P2048="غياب",P2048="إجازة بدون راتب"),IFERROR(VLOOKUP(B2048,الموظفين!$A$2:$J$501,8,FALSE()),0),0))</f>
        <v/>
      </c>
      <c r="R2048" s="24" t="str">
        <f aca="false">IF(B2048="","",ROUND((N(K2048)+N(L2048))/60*IFERROR(VLOOKUP(B2048,الموظفين!$A$2:$J$501,8,FALSE()),0)/الإعدادات!$B$6*الإعدادات!$B$9,2))</f>
        <v/>
      </c>
      <c r="S2048" s="24" t="str">
        <f aca="false">IF(OR(B2048="",M2048=""),"",ROUND(M2048/60*IFERROR(VLOOKUP(B2048,الموظفين!$A$2:$J$501,9,FALSE()),0),2))</f>
        <v/>
      </c>
      <c r="T2048" s="17"/>
      <c r="U2048" s="23" t="str">
        <f aca="false">IF(OR(A2048="",B2048=""),"",A2048&amp;"|"&amp;B2048)</f>
        <v/>
      </c>
    </row>
    <row r="2049" customFormat="false" ht="15" hidden="false" customHeight="false" outlineLevel="0" collapsed="false">
      <c r="A2049" s="16"/>
      <c r="B2049" s="17"/>
      <c r="C2049" s="18" t="str">
        <f aca="false">IF($B2049="","",IFERROR(VLOOKUP($B2049,الموظفين!$A$2:$J$501,2,FALSE())&amp;"","⚠ كود غير موجود"))</f>
        <v/>
      </c>
      <c r="D2049" s="18" t="str">
        <f aca="false">IF($B2049="","",IFERROR(VLOOKUP($B2049,الموظفين!$A$2:$J$501,3,FALSE())&amp;"",""))</f>
        <v/>
      </c>
      <c r="E2049" s="18" t="str">
        <f aca="false">IF($B2049="","",IFERROR(VLOOKUP($B2049,الموظفين!$A$2:$J$501,5,FALSE())&amp;"",""))</f>
        <v/>
      </c>
      <c r="F2049" s="19" t="str">
        <f aca="false">IF($B2049="","",IFERROR(VLOOKUP($B2049,الموظفين!$A$2:$J$501,6,FALSE()),""))</f>
        <v/>
      </c>
      <c r="G2049" s="19" t="str">
        <f aca="false">IF($B2049="","",IFERROR(VLOOKUP($B2049,الموظفين!$A$2:$J$501,7,FALSE()),""))</f>
        <v/>
      </c>
      <c r="H2049" s="20"/>
      <c r="I2049" s="20"/>
      <c r="J2049" s="21" t="str">
        <f aca="false">IF(OR(H2049="",I2049=""),"",ROUND(MOD(I2049-H2049,1)*24,2))</f>
        <v/>
      </c>
      <c r="K2049" s="22" t="str">
        <f aca="false">IF(OR(H2049="",F2049=""),"",IF(ROUND(MAX(0,MOD(H2049-F2049+0.5,1)-0.5)*1440,0)&gt;IFERROR(VLOOKUP(E2049,الورديات!$A$2:$E$21,5,FALSE()),0),ROUND(MAX(0,MOD(H2049-F2049+0.5,1)-0.5)*1440,0),0))</f>
        <v/>
      </c>
      <c r="L2049" s="22" t="str">
        <f aca="false">IF(OR(I2049="",G2049=""),"",ROUND(MAX(0,MOD(G2049-I2049+0.5,1)-0.5)*1440,0))</f>
        <v/>
      </c>
      <c r="M2049" s="22" t="str">
        <f aca="false">IF(OR(I2049="",G2049=""),"",IF(ROUND(MAX(0,MOD(I2049-G2049+0.5,1)-0.5)*1440,0)&gt;=الإعدادات!$B$8,ROUND(MAX(0,MOD(I2049-G2049+0.5,1)-0.5)*1440,0),0))</f>
        <v/>
      </c>
      <c r="N2049" s="18" t="str">
        <f aca="false">IF(OR(A2049="",B2049=""),"",IF(COUNTIFS(الإجازات!$A$2:$A$1001,B2049,الإجازات!$D$2:$D$1001,"&lt;="&amp;A2049,الإجازات!$E$2:$E$1001,"&gt;="&amp;A2049,الإجازات!$G$2:$G$1001,"مقبولة")=0,"",LOOKUP(2,1/((الإجازات!$A$2:$A$1001=B2049)*(الإجازات!$D$2:$D$1001&lt;=A2049)*(الإجازات!$E$2:$E$1001&gt;=A2049)*(الإجازات!$G$2:$G$1001="مقبولة")),الإجازات!$C$2:$C$1001)))</f>
        <v/>
      </c>
      <c r="O2049" s="17"/>
      <c r="P2049" s="23" t="str">
        <f aca="false">IF(B2049="","",IF(ISNA(MATCH(B2049,الموظفين!$A$2:$A$501,0)),"⚠ كود غير موجود",IF(O2049&lt;&gt;"",O2049,IF(N2049&lt;&gt;"",N2049,IF(H2049="",IF(AND(A2049&lt;&gt;"",WEEKDAY(A2049)=الإعدادات!$B$11),"راحة أسبوعية","غائب"),IF(I2049="","بدون انصراف",IF(N(K2049)&gt;0,"متأخر","حاضر")))))))</f>
        <v/>
      </c>
      <c r="Q2049" s="24" t="str">
        <f aca="false">IF(B2049="","",IF(OR(P2049="غائب",P2049="غياب",P2049="إجازة بدون راتب"),IFERROR(VLOOKUP(B2049,الموظفين!$A$2:$J$501,8,FALSE()),0),0))</f>
        <v/>
      </c>
      <c r="R2049" s="24" t="str">
        <f aca="false">IF(B2049="","",ROUND((N(K2049)+N(L2049))/60*IFERROR(VLOOKUP(B2049,الموظفين!$A$2:$J$501,8,FALSE()),0)/الإعدادات!$B$6*الإعدادات!$B$9,2))</f>
        <v/>
      </c>
      <c r="S2049" s="24" t="str">
        <f aca="false">IF(OR(B2049="",M2049=""),"",ROUND(M2049/60*IFERROR(VLOOKUP(B2049,الموظفين!$A$2:$J$501,9,FALSE()),0),2))</f>
        <v/>
      </c>
      <c r="T2049" s="17"/>
      <c r="U2049" s="23" t="str">
        <f aca="false">IF(OR(A2049="",B2049=""),"",A2049&amp;"|"&amp;B2049)</f>
        <v/>
      </c>
    </row>
    <row r="2050" customFormat="false" ht="15" hidden="false" customHeight="false" outlineLevel="0" collapsed="false">
      <c r="A2050" s="16"/>
      <c r="B2050" s="17"/>
      <c r="C2050" s="18" t="str">
        <f aca="false">IF($B2050="","",IFERROR(VLOOKUP($B2050,الموظفين!$A$2:$J$501,2,FALSE())&amp;"","⚠ كود غير موجود"))</f>
        <v/>
      </c>
      <c r="D2050" s="18" t="str">
        <f aca="false">IF($B2050="","",IFERROR(VLOOKUP($B2050,الموظفين!$A$2:$J$501,3,FALSE())&amp;"",""))</f>
        <v/>
      </c>
      <c r="E2050" s="18" t="str">
        <f aca="false">IF($B2050="","",IFERROR(VLOOKUP($B2050,الموظفين!$A$2:$J$501,5,FALSE())&amp;"",""))</f>
        <v/>
      </c>
      <c r="F2050" s="19" t="str">
        <f aca="false">IF($B2050="","",IFERROR(VLOOKUP($B2050,الموظفين!$A$2:$J$501,6,FALSE()),""))</f>
        <v/>
      </c>
      <c r="G2050" s="19" t="str">
        <f aca="false">IF($B2050="","",IFERROR(VLOOKUP($B2050,الموظفين!$A$2:$J$501,7,FALSE()),""))</f>
        <v/>
      </c>
      <c r="H2050" s="20"/>
      <c r="I2050" s="20"/>
      <c r="J2050" s="21" t="str">
        <f aca="false">IF(OR(H2050="",I2050=""),"",ROUND(MOD(I2050-H2050,1)*24,2))</f>
        <v/>
      </c>
      <c r="K2050" s="22" t="str">
        <f aca="false">IF(OR(H2050="",F2050=""),"",IF(ROUND(MAX(0,MOD(H2050-F2050+0.5,1)-0.5)*1440,0)&gt;IFERROR(VLOOKUP(E2050,الورديات!$A$2:$E$21,5,FALSE()),0),ROUND(MAX(0,MOD(H2050-F2050+0.5,1)-0.5)*1440,0),0))</f>
        <v/>
      </c>
      <c r="L2050" s="22" t="str">
        <f aca="false">IF(OR(I2050="",G2050=""),"",ROUND(MAX(0,MOD(G2050-I2050+0.5,1)-0.5)*1440,0))</f>
        <v/>
      </c>
      <c r="M2050" s="22" t="str">
        <f aca="false">IF(OR(I2050="",G2050=""),"",IF(ROUND(MAX(0,MOD(I2050-G2050+0.5,1)-0.5)*1440,0)&gt;=الإعدادات!$B$8,ROUND(MAX(0,MOD(I2050-G2050+0.5,1)-0.5)*1440,0),0))</f>
        <v/>
      </c>
      <c r="N2050" s="18" t="str">
        <f aca="false">IF(OR(A2050="",B2050=""),"",IF(COUNTIFS(الإجازات!$A$2:$A$1001,B2050,الإجازات!$D$2:$D$1001,"&lt;="&amp;A2050,الإجازات!$E$2:$E$1001,"&gt;="&amp;A2050,الإجازات!$G$2:$G$1001,"مقبولة")=0,"",LOOKUP(2,1/((الإجازات!$A$2:$A$1001=B2050)*(الإجازات!$D$2:$D$1001&lt;=A2050)*(الإجازات!$E$2:$E$1001&gt;=A2050)*(الإجازات!$G$2:$G$1001="مقبولة")),الإجازات!$C$2:$C$1001)))</f>
        <v/>
      </c>
      <c r="O2050" s="17"/>
      <c r="P2050" s="23" t="str">
        <f aca="false">IF(B2050="","",IF(ISNA(MATCH(B2050,الموظفين!$A$2:$A$501,0)),"⚠ كود غير موجود",IF(O2050&lt;&gt;"",O2050,IF(N2050&lt;&gt;"",N2050,IF(H2050="",IF(AND(A2050&lt;&gt;"",WEEKDAY(A2050)=الإعدادات!$B$11),"راحة أسبوعية","غائب"),IF(I2050="","بدون انصراف",IF(N(K2050)&gt;0,"متأخر","حاضر")))))))</f>
        <v/>
      </c>
      <c r="Q2050" s="24" t="str">
        <f aca="false">IF(B2050="","",IF(OR(P2050="غائب",P2050="غياب",P2050="إجازة بدون راتب"),IFERROR(VLOOKUP(B2050,الموظفين!$A$2:$J$501,8,FALSE()),0),0))</f>
        <v/>
      </c>
      <c r="R2050" s="24" t="str">
        <f aca="false">IF(B2050="","",ROUND((N(K2050)+N(L2050))/60*IFERROR(VLOOKUP(B2050,الموظفين!$A$2:$J$501,8,FALSE()),0)/الإعدادات!$B$6*الإعدادات!$B$9,2))</f>
        <v/>
      </c>
      <c r="S2050" s="24" t="str">
        <f aca="false">IF(OR(B2050="",M2050=""),"",ROUND(M2050/60*IFERROR(VLOOKUP(B2050,الموظفين!$A$2:$J$501,9,FALSE()),0),2))</f>
        <v/>
      </c>
      <c r="T2050" s="17"/>
      <c r="U2050" s="23" t="str">
        <f aca="false">IF(OR(A2050="",B2050=""),"",A2050&amp;"|"&amp;B2050)</f>
        <v/>
      </c>
    </row>
    <row r="2051" customFormat="false" ht="15" hidden="false" customHeight="false" outlineLevel="0" collapsed="false">
      <c r="A2051" s="16"/>
      <c r="B2051" s="17"/>
      <c r="C2051" s="18" t="str">
        <f aca="false">IF($B2051="","",IFERROR(VLOOKUP($B2051,الموظفين!$A$2:$J$501,2,FALSE())&amp;"","⚠ كود غير موجود"))</f>
        <v/>
      </c>
      <c r="D2051" s="18" t="str">
        <f aca="false">IF($B2051="","",IFERROR(VLOOKUP($B2051,الموظفين!$A$2:$J$501,3,FALSE())&amp;"",""))</f>
        <v/>
      </c>
      <c r="E2051" s="18" t="str">
        <f aca="false">IF($B2051="","",IFERROR(VLOOKUP($B2051,الموظفين!$A$2:$J$501,5,FALSE())&amp;"",""))</f>
        <v/>
      </c>
      <c r="F2051" s="19" t="str">
        <f aca="false">IF($B2051="","",IFERROR(VLOOKUP($B2051,الموظفين!$A$2:$J$501,6,FALSE()),""))</f>
        <v/>
      </c>
      <c r="G2051" s="19" t="str">
        <f aca="false">IF($B2051="","",IFERROR(VLOOKUP($B2051,الموظفين!$A$2:$J$501,7,FALSE()),""))</f>
        <v/>
      </c>
      <c r="H2051" s="20"/>
      <c r="I2051" s="20"/>
      <c r="J2051" s="21" t="str">
        <f aca="false">IF(OR(H2051="",I2051=""),"",ROUND(MOD(I2051-H2051,1)*24,2))</f>
        <v/>
      </c>
      <c r="K2051" s="22" t="str">
        <f aca="false">IF(OR(H2051="",F2051=""),"",IF(ROUND(MAX(0,MOD(H2051-F2051+0.5,1)-0.5)*1440,0)&gt;IFERROR(VLOOKUP(E2051,الورديات!$A$2:$E$21,5,FALSE()),0),ROUND(MAX(0,MOD(H2051-F2051+0.5,1)-0.5)*1440,0),0))</f>
        <v/>
      </c>
      <c r="L2051" s="22" t="str">
        <f aca="false">IF(OR(I2051="",G2051=""),"",ROUND(MAX(0,MOD(G2051-I2051+0.5,1)-0.5)*1440,0))</f>
        <v/>
      </c>
      <c r="M2051" s="22" t="str">
        <f aca="false">IF(OR(I2051="",G2051=""),"",IF(ROUND(MAX(0,MOD(I2051-G2051+0.5,1)-0.5)*1440,0)&gt;=الإعدادات!$B$8,ROUND(MAX(0,MOD(I2051-G2051+0.5,1)-0.5)*1440,0),0))</f>
        <v/>
      </c>
      <c r="N2051" s="18" t="str">
        <f aca="false">IF(OR(A2051="",B2051=""),"",IF(COUNTIFS(الإجازات!$A$2:$A$1001,B2051,الإجازات!$D$2:$D$1001,"&lt;="&amp;A2051,الإجازات!$E$2:$E$1001,"&gt;="&amp;A2051,الإجازات!$G$2:$G$1001,"مقبولة")=0,"",LOOKUP(2,1/((الإجازات!$A$2:$A$1001=B2051)*(الإجازات!$D$2:$D$1001&lt;=A2051)*(الإجازات!$E$2:$E$1001&gt;=A2051)*(الإجازات!$G$2:$G$1001="مقبولة")),الإجازات!$C$2:$C$1001)))</f>
        <v/>
      </c>
      <c r="O2051" s="17"/>
      <c r="P2051" s="23" t="str">
        <f aca="false">IF(B2051="","",IF(ISNA(MATCH(B2051,الموظفين!$A$2:$A$501,0)),"⚠ كود غير موجود",IF(O2051&lt;&gt;"",O2051,IF(N2051&lt;&gt;"",N2051,IF(H2051="",IF(AND(A2051&lt;&gt;"",WEEKDAY(A2051)=الإعدادات!$B$11),"راحة أسبوعية","غائب"),IF(I2051="","بدون انصراف",IF(N(K2051)&gt;0,"متأخر","حاضر")))))))</f>
        <v/>
      </c>
      <c r="Q2051" s="24" t="str">
        <f aca="false">IF(B2051="","",IF(OR(P2051="غائب",P2051="غياب",P2051="إجازة بدون راتب"),IFERROR(VLOOKUP(B2051,الموظفين!$A$2:$J$501,8,FALSE()),0),0))</f>
        <v/>
      </c>
      <c r="R2051" s="24" t="str">
        <f aca="false">IF(B2051="","",ROUND((N(K2051)+N(L2051))/60*IFERROR(VLOOKUP(B2051,الموظفين!$A$2:$J$501,8,FALSE()),0)/الإعدادات!$B$6*الإعدادات!$B$9,2))</f>
        <v/>
      </c>
      <c r="S2051" s="24" t="str">
        <f aca="false">IF(OR(B2051="",M2051=""),"",ROUND(M2051/60*IFERROR(VLOOKUP(B2051,الموظفين!$A$2:$J$501,9,FALSE()),0),2))</f>
        <v/>
      </c>
      <c r="T2051" s="17"/>
      <c r="U2051" s="23" t="str">
        <f aca="false">IF(OR(A2051="",B2051=""),"",A2051&amp;"|"&amp;B2051)</f>
        <v/>
      </c>
    </row>
    <row r="2052" customFormat="false" ht="15" hidden="false" customHeight="false" outlineLevel="0" collapsed="false">
      <c r="A2052" s="16"/>
      <c r="B2052" s="17"/>
      <c r="C2052" s="18" t="str">
        <f aca="false">IF($B2052="","",IFERROR(VLOOKUP($B2052,الموظفين!$A$2:$J$501,2,FALSE())&amp;"","⚠ كود غير موجود"))</f>
        <v/>
      </c>
      <c r="D2052" s="18" t="str">
        <f aca="false">IF($B2052="","",IFERROR(VLOOKUP($B2052,الموظفين!$A$2:$J$501,3,FALSE())&amp;"",""))</f>
        <v/>
      </c>
      <c r="E2052" s="18" t="str">
        <f aca="false">IF($B2052="","",IFERROR(VLOOKUP($B2052,الموظفين!$A$2:$J$501,5,FALSE())&amp;"",""))</f>
        <v/>
      </c>
      <c r="F2052" s="19" t="str">
        <f aca="false">IF($B2052="","",IFERROR(VLOOKUP($B2052,الموظفين!$A$2:$J$501,6,FALSE()),""))</f>
        <v/>
      </c>
      <c r="G2052" s="19" t="str">
        <f aca="false">IF($B2052="","",IFERROR(VLOOKUP($B2052,الموظفين!$A$2:$J$501,7,FALSE()),""))</f>
        <v/>
      </c>
      <c r="H2052" s="20"/>
      <c r="I2052" s="20"/>
      <c r="J2052" s="21" t="str">
        <f aca="false">IF(OR(H2052="",I2052=""),"",ROUND(MOD(I2052-H2052,1)*24,2))</f>
        <v/>
      </c>
      <c r="K2052" s="22" t="str">
        <f aca="false">IF(OR(H2052="",F2052=""),"",IF(ROUND(MAX(0,MOD(H2052-F2052+0.5,1)-0.5)*1440,0)&gt;IFERROR(VLOOKUP(E2052,الورديات!$A$2:$E$21,5,FALSE()),0),ROUND(MAX(0,MOD(H2052-F2052+0.5,1)-0.5)*1440,0),0))</f>
        <v/>
      </c>
      <c r="L2052" s="22" t="str">
        <f aca="false">IF(OR(I2052="",G2052=""),"",ROUND(MAX(0,MOD(G2052-I2052+0.5,1)-0.5)*1440,0))</f>
        <v/>
      </c>
      <c r="M2052" s="22" t="str">
        <f aca="false">IF(OR(I2052="",G2052=""),"",IF(ROUND(MAX(0,MOD(I2052-G2052+0.5,1)-0.5)*1440,0)&gt;=الإعدادات!$B$8,ROUND(MAX(0,MOD(I2052-G2052+0.5,1)-0.5)*1440,0),0))</f>
        <v/>
      </c>
      <c r="N2052" s="18" t="str">
        <f aca="false">IF(OR(A2052="",B2052=""),"",IF(COUNTIFS(الإجازات!$A$2:$A$1001,B2052,الإجازات!$D$2:$D$1001,"&lt;="&amp;A2052,الإجازات!$E$2:$E$1001,"&gt;="&amp;A2052,الإجازات!$G$2:$G$1001,"مقبولة")=0,"",LOOKUP(2,1/((الإجازات!$A$2:$A$1001=B2052)*(الإجازات!$D$2:$D$1001&lt;=A2052)*(الإجازات!$E$2:$E$1001&gt;=A2052)*(الإجازات!$G$2:$G$1001="مقبولة")),الإجازات!$C$2:$C$1001)))</f>
        <v/>
      </c>
      <c r="O2052" s="17"/>
      <c r="P2052" s="23" t="str">
        <f aca="false">IF(B2052="","",IF(ISNA(MATCH(B2052,الموظفين!$A$2:$A$501,0)),"⚠ كود غير موجود",IF(O2052&lt;&gt;"",O2052,IF(N2052&lt;&gt;"",N2052,IF(H2052="",IF(AND(A2052&lt;&gt;"",WEEKDAY(A2052)=الإعدادات!$B$11),"راحة أسبوعية","غائب"),IF(I2052="","بدون انصراف",IF(N(K2052)&gt;0,"متأخر","حاضر")))))))</f>
        <v/>
      </c>
      <c r="Q2052" s="24" t="str">
        <f aca="false">IF(B2052="","",IF(OR(P2052="غائب",P2052="غياب",P2052="إجازة بدون راتب"),IFERROR(VLOOKUP(B2052,الموظفين!$A$2:$J$501,8,FALSE()),0),0))</f>
        <v/>
      </c>
      <c r="R2052" s="24" t="str">
        <f aca="false">IF(B2052="","",ROUND((N(K2052)+N(L2052))/60*IFERROR(VLOOKUP(B2052,الموظفين!$A$2:$J$501,8,FALSE()),0)/الإعدادات!$B$6*الإعدادات!$B$9,2))</f>
        <v/>
      </c>
      <c r="S2052" s="24" t="str">
        <f aca="false">IF(OR(B2052="",M2052=""),"",ROUND(M2052/60*IFERROR(VLOOKUP(B2052,الموظفين!$A$2:$J$501,9,FALSE()),0),2))</f>
        <v/>
      </c>
      <c r="T2052" s="17"/>
      <c r="U2052" s="23" t="str">
        <f aca="false">IF(OR(A2052="",B2052=""),"",A2052&amp;"|"&amp;B2052)</f>
        <v/>
      </c>
    </row>
    <row r="2053" customFormat="false" ht="15" hidden="false" customHeight="false" outlineLevel="0" collapsed="false">
      <c r="A2053" s="16"/>
      <c r="B2053" s="17"/>
      <c r="C2053" s="18" t="str">
        <f aca="false">IF($B2053="","",IFERROR(VLOOKUP($B2053,الموظفين!$A$2:$J$501,2,FALSE())&amp;"","⚠ كود غير موجود"))</f>
        <v/>
      </c>
      <c r="D2053" s="18" t="str">
        <f aca="false">IF($B2053="","",IFERROR(VLOOKUP($B2053,الموظفين!$A$2:$J$501,3,FALSE())&amp;"",""))</f>
        <v/>
      </c>
      <c r="E2053" s="18" t="str">
        <f aca="false">IF($B2053="","",IFERROR(VLOOKUP($B2053,الموظفين!$A$2:$J$501,5,FALSE())&amp;"",""))</f>
        <v/>
      </c>
      <c r="F2053" s="19" t="str">
        <f aca="false">IF($B2053="","",IFERROR(VLOOKUP($B2053,الموظفين!$A$2:$J$501,6,FALSE()),""))</f>
        <v/>
      </c>
      <c r="G2053" s="19" t="str">
        <f aca="false">IF($B2053="","",IFERROR(VLOOKUP($B2053,الموظفين!$A$2:$J$501,7,FALSE()),""))</f>
        <v/>
      </c>
      <c r="H2053" s="20"/>
      <c r="I2053" s="20"/>
      <c r="J2053" s="21" t="str">
        <f aca="false">IF(OR(H2053="",I2053=""),"",ROUND(MOD(I2053-H2053,1)*24,2))</f>
        <v/>
      </c>
      <c r="K2053" s="22" t="str">
        <f aca="false">IF(OR(H2053="",F2053=""),"",IF(ROUND(MAX(0,MOD(H2053-F2053+0.5,1)-0.5)*1440,0)&gt;IFERROR(VLOOKUP(E2053,الورديات!$A$2:$E$21,5,FALSE()),0),ROUND(MAX(0,MOD(H2053-F2053+0.5,1)-0.5)*1440,0),0))</f>
        <v/>
      </c>
      <c r="L2053" s="22" t="str">
        <f aca="false">IF(OR(I2053="",G2053=""),"",ROUND(MAX(0,MOD(G2053-I2053+0.5,1)-0.5)*1440,0))</f>
        <v/>
      </c>
      <c r="M2053" s="22" t="str">
        <f aca="false">IF(OR(I2053="",G2053=""),"",IF(ROUND(MAX(0,MOD(I2053-G2053+0.5,1)-0.5)*1440,0)&gt;=الإعدادات!$B$8,ROUND(MAX(0,MOD(I2053-G2053+0.5,1)-0.5)*1440,0),0))</f>
        <v/>
      </c>
      <c r="N2053" s="18" t="str">
        <f aca="false">IF(OR(A2053="",B2053=""),"",IF(COUNTIFS(الإجازات!$A$2:$A$1001,B2053,الإجازات!$D$2:$D$1001,"&lt;="&amp;A2053,الإجازات!$E$2:$E$1001,"&gt;="&amp;A2053,الإجازات!$G$2:$G$1001,"مقبولة")=0,"",LOOKUP(2,1/((الإجازات!$A$2:$A$1001=B2053)*(الإجازات!$D$2:$D$1001&lt;=A2053)*(الإجازات!$E$2:$E$1001&gt;=A2053)*(الإجازات!$G$2:$G$1001="مقبولة")),الإجازات!$C$2:$C$1001)))</f>
        <v/>
      </c>
      <c r="O2053" s="17"/>
      <c r="P2053" s="23" t="str">
        <f aca="false">IF(B2053="","",IF(ISNA(MATCH(B2053,الموظفين!$A$2:$A$501,0)),"⚠ كود غير موجود",IF(O2053&lt;&gt;"",O2053,IF(N2053&lt;&gt;"",N2053,IF(H2053="",IF(AND(A2053&lt;&gt;"",WEEKDAY(A2053)=الإعدادات!$B$11),"راحة أسبوعية","غائب"),IF(I2053="","بدون انصراف",IF(N(K2053)&gt;0,"متأخر","حاضر")))))))</f>
        <v/>
      </c>
      <c r="Q2053" s="24" t="str">
        <f aca="false">IF(B2053="","",IF(OR(P2053="غائب",P2053="غياب",P2053="إجازة بدون راتب"),IFERROR(VLOOKUP(B2053,الموظفين!$A$2:$J$501,8,FALSE()),0),0))</f>
        <v/>
      </c>
      <c r="R2053" s="24" t="str">
        <f aca="false">IF(B2053="","",ROUND((N(K2053)+N(L2053))/60*IFERROR(VLOOKUP(B2053,الموظفين!$A$2:$J$501,8,FALSE()),0)/الإعدادات!$B$6*الإعدادات!$B$9,2))</f>
        <v/>
      </c>
      <c r="S2053" s="24" t="str">
        <f aca="false">IF(OR(B2053="",M2053=""),"",ROUND(M2053/60*IFERROR(VLOOKUP(B2053,الموظفين!$A$2:$J$501,9,FALSE()),0),2))</f>
        <v/>
      </c>
      <c r="T2053" s="17"/>
      <c r="U2053" s="23" t="str">
        <f aca="false">IF(OR(A2053="",B2053=""),"",A2053&amp;"|"&amp;B2053)</f>
        <v/>
      </c>
    </row>
    <row r="2054" customFormat="false" ht="15" hidden="false" customHeight="false" outlineLevel="0" collapsed="false">
      <c r="A2054" s="16"/>
      <c r="B2054" s="17"/>
      <c r="C2054" s="18" t="str">
        <f aca="false">IF($B2054="","",IFERROR(VLOOKUP($B2054,الموظفين!$A$2:$J$501,2,FALSE())&amp;"","⚠ كود غير موجود"))</f>
        <v/>
      </c>
      <c r="D2054" s="18" t="str">
        <f aca="false">IF($B2054="","",IFERROR(VLOOKUP($B2054,الموظفين!$A$2:$J$501,3,FALSE())&amp;"",""))</f>
        <v/>
      </c>
      <c r="E2054" s="18" t="str">
        <f aca="false">IF($B2054="","",IFERROR(VLOOKUP($B2054,الموظفين!$A$2:$J$501,5,FALSE())&amp;"",""))</f>
        <v/>
      </c>
      <c r="F2054" s="19" t="str">
        <f aca="false">IF($B2054="","",IFERROR(VLOOKUP($B2054,الموظفين!$A$2:$J$501,6,FALSE()),""))</f>
        <v/>
      </c>
      <c r="G2054" s="19" t="str">
        <f aca="false">IF($B2054="","",IFERROR(VLOOKUP($B2054,الموظفين!$A$2:$J$501,7,FALSE()),""))</f>
        <v/>
      </c>
      <c r="H2054" s="20"/>
      <c r="I2054" s="20"/>
      <c r="J2054" s="21" t="str">
        <f aca="false">IF(OR(H2054="",I2054=""),"",ROUND(MOD(I2054-H2054,1)*24,2))</f>
        <v/>
      </c>
      <c r="K2054" s="22" t="str">
        <f aca="false">IF(OR(H2054="",F2054=""),"",IF(ROUND(MAX(0,MOD(H2054-F2054+0.5,1)-0.5)*1440,0)&gt;IFERROR(VLOOKUP(E2054,الورديات!$A$2:$E$21,5,FALSE()),0),ROUND(MAX(0,MOD(H2054-F2054+0.5,1)-0.5)*1440,0),0))</f>
        <v/>
      </c>
      <c r="L2054" s="22" t="str">
        <f aca="false">IF(OR(I2054="",G2054=""),"",ROUND(MAX(0,MOD(G2054-I2054+0.5,1)-0.5)*1440,0))</f>
        <v/>
      </c>
      <c r="M2054" s="22" t="str">
        <f aca="false">IF(OR(I2054="",G2054=""),"",IF(ROUND(MAX(0,MOD(I2054-G2054+0.5,1)-0.5)*1440,0)&gt;=الإعدادات!$B$8,ROUND(MAX(0,MOD(I2054-G2054+0.5,1)-0.5)*1440,0),0))</f>
        <v/>
      </c>
      <c r="N2054" s="18" t="str">
        <f aca="false">IF(OR(A2054="",B2054=""),"",IF(COUNTIFS(الإجازات!$A$2:$A$1001,B2054,الإجازات!$D$2:$D$1001,"&lt;="&amp;A2054,الإجازات!$E$2:$E$1001,"&gt;="&amp;A2054,الإجازات!$G$2:$G$1001,"مقبولة")=0,"",LOOKUP(2,1/((الإجازات!$A$2:$A$1001=B2054)*(الإجازات!$D$2:$D$1001&lt;=A2054)*(الإجازات!$E$2:$E$1001&gt;=A2054)*(الإجازات!$G$2:$G$1001="مقبولة")),الإجازات!$C$2:$C$1001)))</f>
        <v/>
      </c>
      <c r="O2054" s="17"/>
      <c r="P2054" s="23" t="str">
        <f aca="false">IF(B2054="","",IF(ISNA(MATCH(B2054,الموظفين!$A$2:$A$501,0)),"⚠ كود غير موجود",IF(O2054&lt;&gt;"",O2054,IF(N2054&lt;&gt;"",N2054,IF(H2054="",IF(AND(A2054&lt;&gt;"",WEEKDAY(A2054)=الإعدادات!$B$11),"راحة أسبوعية","غائب"),IF(I2054="","بدون انصراف",IF(N(K2054)&gt;0,"متأخر","حاضر")))))))</f>
        <v/>
      </c>
      <c r="Q2054" s="24" t="str">
        <f aca="false">IF(B2054="","",IF(OR(P2054="غائب",P2054="غياب",P2054="إجازة بدون راتب"),IFERROR(VLOOKUP(B2054,الموظفين!$A$2:$J$501,8,FALSE()),0),0))</f>
        <v/>
      </c>
      <c r="R2054" s="24" t="str">
        <f aca="false">IF(B2054="","",ROUND((N(K2054)+N(L2054))/60*IFERROR(VLOOKUP(B2054,الموظفين!$A$2:$J$501,8,FALSE()),0)/الإعدادات!$B$6*الإعدادات!$B$9,2))</f>
        <v/>
      </c>
      <c r="S2054" s="24" t="str">
        <f aca="false">IF(OR(B2054="",M2054=""),"",ROUND(M2054/60*IFERROR(VLOOKUP(B2054,الموظفين!$A$2:$J$501,9,FALSE()),0),2))</f>
        <v/>
      </c>
      <c r="T2054" s="17"/>
      <c r="U2054" s="23" t="str">
        <f aca="false">IF(OR(A2054="",B2054=""),"",A2054&amp;"|"&amp;B2054)</f>
        <v/>
      </c>
    </row>
    <row r="2055" customFormat="false" ht="15" hidden="false" customHeight="false" outlineLevel="0" collapsed="false">
      <c r="A2055" s="16"/>
      <c r="B2055" s="17"/>
      <c r="C2055" s="18" t="str">
        <f aca="false">IF($B2055="","",IFERROR(VLOOKUP($B2055,الموظفين!$A$2:$J$501,2,FALSE())&amp;"","⚠ كود غير موجود"))</f>
        <v/>
      </c>
      <c r="D2055" s="18" t="str">
        <f aca="false">IF($B2055="","",IFERROR(VLOOKUP($B2055,الموظفين!$A$2:$J$501,3,FALSE())&amp;"",""))</f>
        <v/>
      </c>
      <c r="E2055" s="18" t="str">
        <f aca="false">IF($B2055="","",IFERROR(VLOOKUP($B2055,الموظفين!$A$2:$J$501,5,FALSE())&amp;"",""))</f>
        <v/>
      </c>
      <c r="F2055" s="19" t="str">
        <f aca="false">IF($B2055="","",IFERROR(VLOOKUP($B2055,الموظفين!$A$2:$J$501,6,FALSE()),""))</f>
        <v/>
      </c>
      <c r="G2055" s="19" t="str">
        <f aca="false">IF($B2055="","",IFERROR(VLOOKUP($B2055,الموظفين!$A$2:$J$501,7,FALSE()),""))</f>
        <v/>
      </c>
      <c r="H2055" s="20"/>
      <c r="I2055" s="20"/>
      <c r="J2055" s="21" t="str">
        <f aca="false">IF(OR(H2055="",I2055=""),"",ROUND(MOD(I2055-H2055,1)*24,2))</f>
        <v/>
      </c>
      <c r="K2055" s="22" t="str">
        <f aca="false">IF(OR(H2055="",F2055=""),"",IF(ROUND(MAX(0,MOD(H2055-F2055+0.5,1)-0.5)*1440,0)&gt;IFERROR(VLOOKUP(E2055,الورديات!$A$2:$E$21,5,FALSE()),0),ROUND(MAX(0,MOD(H2055-F2055+0.5,1)-0.5)*1440,0),0))</f>
        <v/>
      </c>
      <c r="L2055" s="22" t="str">
        <f aca="false">IF(OR(I2055="",G2055=""),"",ROUND(MAX(0,MOD(G2055-I2055+0.5,1)-0.5)*1440,0))</f>
        <v/>
      </c>
      <c r="M2055" s="22" t="str">
        <f aca="false">IF(OR(I2055="",G2055=""),"",IF(ROUND(MAX(0,MOD(I2055-G2055+0.5,1)-0.5)*1440,0)&gt;=الإعدادات!$B$8,ROUND(MAX(0,MOD(I2055-G2055+0.5,1)-0.5)*1440,0),0))</f>
        <v/>
      </c>
      <c r="N2055" s="18" t="str">
        <f aca="false">IF(OR(A2055="",B2055=""),"",IF(COUNTIFS(الإجازات!$A$2:$A$1001,B2055,الإجازات!$D$2:$D$1001,"&lt;="&amp;A2055,الإجازات!$E$2:$E$1001,"&gt;="&amp;A2055,الإجازات!$G$2:$G$1001,"مقبولة")=0,"",LOOKUP(2,1/((الإجازات!$A$2:$A$1001=B2055)*(الإجازات!$D$2:$D$1001&lt;=A2055)*(الإجازات!$E$2:$E$1001&gt;=A2055)*(الإجازات!$G$2:$G$1001="مقبولة")),الإجازات!$C$2:$C$1001)))</f>
        <v/>
      </c>
      <c r="O2055" s="17"/>
      <c r="P2055" s="23" t="str">
        <f aca="false">IF(B2055="","",IF(ISNA(MATCH(B2055,الموظفين!$A$2:$A$501,0)),"⚠ كود غير موجود",IF(O2055&lt;&gt;"",O2055,IF(N2055&lt;&gt;"",N2055,IF(H2055="",IF(AND(A2055&lt;&gt;"",WEEKDAY(A2055)=الإعدادات!$B$11),"راحة أسبوعية","غائب"),IF(I2055="","بدون انصراف",IF(N(K2055)&gt;0,"متأخر","حاضر")))))))</f>
        <v/>
      </c>
      <c r="Q2055" s="24" t="str">
        <f aca="false">IF(B2055="","",IF(OR(P2055="غائب",P2055="غياب",P2055="إجازة بدون راتب"),IFERROR(VLOOKUP(B2055,الموظفين!$A$2:$J$501,8,FALSE()),0),0))</f>
        <v/>
      </c>
      <c r="R2055" s="24" t="str">
        <f aca="false">IF(B2055="","",ROUND((N(K2055)+N(L2055))/60*IFERROR(VLOOKUP(B2055,الموظفين!$A$2:$J$501,8,FALSE()),0)/الإعدادات!$B$6*الإعدادات!$B$9,2))</f>
        <v/>
      </c>
      <c r="S2055" s="24" t="str">
        <f aca="false">IF(OR(B2055="",M2055=""),"",ROUND(M2055/60*IFERROR(VLOOKUP(B2055,الموظفين!$A$2:$J$501,9,FALSE()),0),2))</f>
        <v/>
      </c>
      <c r="T2055" s="17"/>
      <c r="U2055" s="23" t="str">
        <f aca="false">IF(OR(A2055="",B2055=""),"",A2055&amp;"|"&amp;B2055)</f>
        <v/>
      </c>
    </row>
    <row r="2056" customFormat="false" ht="15" hidden="false" customHeight="false" outlineLevel="0" collapsed="false">
      <c r="A2056" s="16"/>
      <c r="B2056" s="17"/>
      <c r="C2056" s="18" t="str">
        <f aca="false">IF($B2056="","",IFERROR(VLOOKUP($B2056,الموظفين!$A$2:$J$501,2,FALSE())&amp;"","⚠ كود غير موجود"))</f>
        <v/>
      </c>
      <c r="D2056" s="18" t="str">
        <f aca="false">IF($B2056="","",IFERROR(VLOOKUP($B2056,الموظفين!$A$2:$J$501,3,FALSE())&amp;"",""))</f>
        <v/>
      </c>
      <c r="E2056" s="18" t="str">
        <f aca="false">IF($B2056="","",IFERROR(VLOOKUP($B2056,الموظفين!$A$2:$J$501,5,FALSE())&amp;"",""))</f>
        <v/>
      </c>
      <c r="F2056" s="19" t="str">
        <f aca="false">IF($B2056="","",IFERROR(VLOOKUP($B2056,الموظفين!$A$2:$J$501,6,FALSE()),""))</f>
        <v/>
      </c>
      <c r="G2056" s="19" t="str">
        <f aca="false">IF($B2056="","",IFERROR(VLOOKUP($B2056,الموظفين!$A$2:$J$501,7,FALSE()),""))</f>
        <v/>
      </c>
      <c r="H2056" s="20"/>
      <c r="I2056" s="20"/>
      <c r="J2056" s="21" t="str">
        <f aca="false">IF(OR(H2056="",I2056=""),"",ROUND(MOD(I2056-H2056,1)*24,2))</f>
        <v/>
      </c>
      <c r="K2056" s="22" t="str">
        <f aca="false">IF(OR(H2056="",F2056=""),"",IF(ROUND(MAX(0,MOD(H2056-F2056+0.5,1)-0.5)*1440,0)&gt;IFERROR(VLOOKUP(E2056,الورديات!$A$2:$E$21,5,FALSE()),0),ROUND(MAX(0,MOD(H2056-F2056+0.5,1)-0.5)*1440,0),0))</f>
        <v/>
      </c>
      <c r="L2056" s="22" t="str">
        <f aca="false">IF(OR(I2056="",G2056=""),"",ROUND(MAX(0,MOD(G2056-I2056+0.5,1)-0.5)*1440,0))</f>
        <v/>
      </c>
      <c r="M2056" s="22" t="str">
        <f aca="false">IF(OR(I2056="",G2056=""),"",IF(ROUND(MAX(0,MOD(I2056-G2056+0.5,1)-0.5)*1440,0)&gt;=الإعدادات!$B$8,ROUND(MAX(0,MOD(I2056-G2056+0.5,1)-0.5)*1440,0),0))</f>
        <v/>
      </c>
      <c r="N2056" s="18" t="str">
        <f aca="false">IF(OR(A2056="",B2056=""),"",IF(COUNTIFS(الإجازات!$A$2:$A$1001,B2056,الإجازات!$D$2:$D$1001,"&lt;="&amp;A2056,الإجازات!$E$2:$E$1001,"&gt;="&amp;A2056,الإجازات!$G$2:$G$1001,"مقبولة")=0,"",LOOKUP(2,1/((الإجازات!$A$2:$A$1001=B2056)*(الإجازات!$D$2:$D$1001&lt;=A2056)*(الإجازات!$E$2:$E$1001&gt;=A2056)*(الإجازات!$G$2:$G$1001="مقبولة")),الإجازات!$C$2:$C$1001)))</f>
        <v/>
      </c>
      <c r="O2056" s="17"/>
      <c r="P2056" s="23" t="str">
        <f aca="false">IF(B2056="","",IF(ISNA(MATCH(B2056,الموظفين!$A$2:$A$501,0)),"⚠ كود غير موجود",IF(O2056&lt;&gt;"",O2056,IF(N2056&lt;&gt;"",N2056,IF(H2056="",IF(AND(A2056&lt;&gt;"",WEEKDAY(A2056)=الإعدادات!$B$11),"راحة أسبوعية","غائب"),IF(I2056="","بدون انصراف",IF(N(K2056)&gt;0,"متأخر","حاضر")))))))</f>
        <v/>
      </c>
      <c r="Q2056" s="24" t="str">
        <f aca="false">IF(B2056="","",IF(OR(P2056="غائب",P2056="غياب",P2056="إجازة بدون راتب"),IFERROR(VLOOKUP(B2056,الموظفين!$A$2:$J$501,8,FALSE()),0),0))</f>
        <v/>
      </c>
      <c r="R2056" s="24" t="str">
        <f aca="false">IF(B2056="","",ROUND((N(K2056)+N(L2056))/60*IFERROR(VLOOKUP(B2056,الموظفين!$A$2:$J$501,8,FALSE()),0)/الإعدادات!$B$6*الإعدادات!$B$9,2))</f>
        <v/>
      </c>
      <c r="S2056" s="24" t="str">
        <f aca="false">IF(OR(B2056="",M2056=""),"",ROUND(M2056/60*IFERROR(VLOOKUP(B2056,الموظفين!$A$2:$J$501,9,FALSE()),0),2))</f>
        <v/>
      </c>
      <c r="T2056" s="17"/>
      <c r="U2056" s="23" t="str">
        <f aca="false">IF(OR(A2056="",B2056=""),"",A2056&amp;"|"&amp;B2056)</f>
        <v/>
      </c>
    </row>
    <row r="2057" customFormat="false" ht="15" hidden="false" customHeight="false" outlineLevel="0" collapsed="false">
      <c r="A2057" s="16"/>
      <c r="B2057" s="17"/>
      <c r="C2057" s="18" t="str">
        <f aca="false">IF($B2057="","",IFERROR(VLOOKUP($B2057,الموظفين!$A$2:$J$501,2,FALSE())&amp;"","⚠ كود غير موجود"))</f>
        <v/>
      </c>
      <c r="D2057" s="18" t="str">
        <f aca="false">IF($B2057="","",IFERROR(VLOOKUP($B2057,الموظفين!$A$2:$J$501,3,FALSE())&amp;"",""))</f>
        <v/>
      </c>
      <c r="E2057" s="18" t="str">
        <f aca="false">IF($B2057="","",IFERROR(VLOOKUP($B2057,الموظفين!$A$2:$J$501,5,FALSE())&amp;"",""))</f>
        <v/>
      </c>
      <c r="F2057" s="19" t="str">
        <f aca="false">IF($B2057="","",IFERROR(VLOOKUP($B2057,الموظفين!$A$2:$J$501,6,FALSE()),""))</f>
        <v/>
      </c>
      <c r="G2057" s="19" t="str">
        <f aca="false">IF($B2057="","",IFERROR(VLOOKUP($B2057,الموظفين!$A$2:$J$501,7,FALSE()),""))</f>
        <v/>
      </c>
      <c r="H2057" s="20"/>
      <c r="I2057" s="20"/>
      <c r="J2057" s="21" t="str">
        <f aca="false">IF(OR(H2057="",I2057=""),"",ROUND(MOD(I2057-H2057,1)*24,2))</f>
        <v/>
      </c>
      <c r="K2057" s="22" t="str">
        <f aca="false">IF(OR(H2057="",F2057=""),"",IF(ROUND(MAX(0,MOD(H2057-F2057+0.5,1)-0.5)*1440,0)&gt;IFERROR(VLOOKUP(E2057,الورديات!$A$2:$E$21,5,FALSE()),0),ROUND(MAX(0,MOD(H2057-F2057+0.5,1)-0.5)*1440,0),0))</f>
        <v/>
      </c>
      <c r="L2057" s="22" t="str">
        <f aca="false">IF(OR(I2057="",G2057=""),"",ROUND(MAX(0,MOD(G2057-I2057+0.5,1)-0.5)*1440,0))</f>
        <v/>
      </c>
      <c r="M2057" s="22" t="str">
        <f aca="false">IF(OR(I2057="",G2057=""),"",IF(ROUND(MAX(0,MOD(I2057-G2057+0.5,1)-0.5)*1440,0)&gt;=الإعدادات!$B$8,ROUND(MAX(0,MOD(I2057-G2057+0.5,1)-0.5)*1440,0),0))</f>
        <v/>
      </c>
      <c r="N2057" s="18" t="str">
        <f aca="false">IF(OR(A2057="",B2057=""),"",IF(COUNTIFS(الإجازات!$A$2:$A$1001,B2057,الإجازات!$D$2:$D$1001,"&lt;="&amp;A2057,الإجازات!$E$2:$E$1001,"&gt;="&amp;A2057,الإجازات!$G$2:$G$1001,"مقبولة")=0,"",LOOKUP(2,1/((الإجازات!$A$2:$A$1001=B2057)*(الإجازات!$D$2:$D$1001&lt;=A2057)*(الإجازات!$E$2:$E$1001&gt;=A2057)*(الإجازات!$G$2:$G$1001="مقبولة")),الإجازات!$C$2:$C$1001)))</f>
        <v/>
      </c>
      <c r="O2057" s="17"/>
      <c r="P2057" s="23" t="str">
        <f aca="false">IF(B2057="","",IF(ISNA(MATCH(B2057,الموظفين!$A$2:$A$501,0)),"⚠ كود غير موجود",IF(O2057&lt;&gt;"",O2057,IF(N2057&lt;&gt;"",N2057,IF(H2057="",IF(AND(A2057&lt;&gt;"",WEEKDAY(A2057)=الإعدادات!$B$11),"راحة أسبوعية","غائب"),IF(I2057="","بدون انصراف",IF(N(K2057)&gt;0,"متأخر","حاضر")))))))</f>
        <v/>
      </c>
      <c r="Q2057" s="24" t="str">
        <f aca="false">IF(B2057="","",IF(OR(P2057="غائب",P2057="غياب",P2057="إجازة بدون راتب"),IFERROR(VLOOKUP(B2057,الموظفين!$A$2:$J$501,8,FALSE()),0),0))</f>
        <v/>
      </c>
      <c r="R2057" s="24" t="str">
        <f aca="false">IF(B2057="","",ROUND((N(K2057)+N(L2057))/60*IFERROR(VLOOKUP(B2057,الموظفين!$A$2:$J$501,8,FALSE()),0)/الإعدادات!$B$6*الإعدادات!$B$9,2))</f>
        <v/>
      </c>
      <c r="S2057" s="24" t="str">
        <f aca="false">IF(OR(B2057="",M2057=""),"",ROUND(M2057/60*IFERROR(VLOOKUP(B2057,الموظفين!$A$2:$J$501,9,FALSE()),0),2))</f>
        <v/>
      </c>
      <c r="T2057" s="17"/>
      <c r="U2057" s="23" t="str">
        <f aca="false">IF(OR(A2057="",B2057=""),"",A2057&amp;"|"&amp;B2057)</f>
        <v/>
      </c>
    </row>
    <row r="2058" customFormat="false" ht="15" hidden="false" customHeight="false" outlineLevel="0" collapsed="false">
      <c r="A2058" s="16"/>
      <c r="B2058" s="17"/>
      <c r="C2058" s="18" t="str">
        <f aca="false">IF($B2058="","",IFERROR(VLOOKUP($B2058,الموظفين!$A$2:$J$501,2,FALSE())&amp;"","⚠ كود غير موجود"))</f>
        <v/>
      </c>
      <c r="D2058" s="18" t="str">
        <f aca="false">IF($B2058="","",IFERROR(VLOOKUP($B2058,الموظفين!$A$2:$J$501,3,FALSE())&amp;"",""))</f>
        <v/>
      </c>
      <c r="E2058" s="18" t="str">
        <f aca="false">IF($B2058="","",IFERROR(VLOOKUP($B2058,الموظفين!$A$2:$J$501,5,FALSE())&amp;"",""))</f>
        <v/>
      </c>
      <c r="F2058" s="19" t="str">
        <f aca="false">IF($B2058="","",IFERROR(VLOOKUP($B2058,الموظفين!$A$2:$J$501,6,FALSE()),""))</f>
        <v/>
      </c>
      <c r="G2058" s="19" t="str">
        <f aca="false">IF($B2058="","",IFERROR(VLOOKUP($B2058,الموظفين!$A$2:$J$501,7,FALSE()),""))</f>
        <v/>
      </c>
      <c r="H2058" s="20"/>
      <c r="I2058" s="20"/>
      <c r="J2058" s="21" t="str">
        <f aca="false">IF(OR(H2058="",I2058=""),"",ROUND(MOD(I2058-H2058,1)*24,2))</f>
        <v/>
      </c>
      <c r="K2058" s="22" t="str">
        <f aca="false">IF(OR(H2058="",F2058=""),"",IF(ROUND(MAX(0,MOD(H2058-F2058+0.5,1)-0.5)*1440,0)&gt;IFERROR(VLOOKUP(E2058,الورديات!$A$2:$E$21,5,FALSE()),0),ROUND(MAX(0,MOD(H2058-F2058+0.5,1)-0.5)*1440,0),0))</f>
        <v/>
      </c>
      <c r="L2058" s="22" t="str">
        <f aca="false">IF(OR(I2058="",G2058=""),"",ROUND(MAX(0,MOD(G2058-I2058+0.5,1)-0.5)*1440,0))</f>
        <v/>
      </c>
      <c r="M2058" s="22" t="str">
        <f aca="false">IF(OR(I2058="",G2058=""),"",IF(ROUND(MAX(0,MOD(I2058-G2058+0.5,1)-0.5)*1440,0)&gt;=الإعدادات!$B$8,ROUND(MAX(0,MOD(I2058-G2058+0.5,1)-0.5)*1440,0),0))</f>
        <v/>
      </c>
      <c r="N2058" s="18" t="str">
        <f aca="false">IF(OR(A2058="",B2058=""),"",IF(COUNTIFS(الإجازات!$A$2:$A$1001,B2058,الإجازات!$D$2:$D$1001,"&lt;="&amp;A2058,الإجازات!$E$2:$E$1001,"&gt;="&amp;A2058,الإجازات!$G$2:$G$1001,"مقبولة")=0,"",LOOKUP(2,1/((الإجازات!$A$2:$A$1001=B2058)*(الإجازات!$D$2:$D$1001&lt;=A2058)*(الإجازات!$E$2:$E$1001&gt;=A2058)*(الإجازات!$G$2:$G$1001="مقبولة")),الإجازات!$C$2:$C$1001)))</f>
        <v/>
      </c>
      <c r="O2058" s="17"/>
      <c r="P2058" s="23" t="str">
        <f aca="false">IF(B2058="","",IF(ISNA(MATCH(B2058,الموظفين!$A$2:$A$501,0)),"⚠ كود غير موجود",IF(O2058&lt;&gt;"",O2058,IF(N2058&lt;&gt;"",N2058,IF(H2058="",IF(AND(A2058&lt;&gt;"",WEEKDAY(A2058)=الإعدادات!$B$11),"راحة أسبوعية","غائب"),IF(I2058="","بدون انصراف",IF(N(K2058)&gt;0,"متأخر","حاضر")))))))</f>
        <v/>
      </c>
      <c r="Q2058" s="24" t="str">
        <f aca="false">IF(B2058="","",IF(OR(P2058="غائب",P2058="غياب",P2058="إجازة بدون راتب"),IFERROR(VLOOKUP(B2058,الموظفين!$A$2:$J$501,8,FALSE()),0),0))</f>
        <v/>
      </c>
      <c r="R2058" s="24" t="str">
        <f aca="false">IF(B2058="","",ROUND((N(K2058)+N(L2058))/60*IFERROR(VLOOKUP(B2058,الموظفين!$A$2:$J$501,8,FALSE()),0)/الإعدادات!$B$6*الإعدادات!$B$9,2))</f>
        <v/>
      </c>
      <c r="S2058" s="24" t="str">
        <f aca="false">IF(OR(B2058="",M2058=""),"",ROUND(M2058/60*IFERROR(VLOOKUP(B2058,الموظفين!$A$2:$J$501,9,FALSE()),0),2))</f>
        <v/>
      </c>
      <c r="T2058" s="17"/>
      <c r="U2058" s="23" t="str">
        <f aca="false">IF(OR(A2058="",B2058=""),"",A2058&amp;"|"&amp;B2058)</f>
        <v/>
      </c>
    </row>
    <row r="2059" customFormat="false" ht="15" hidden="false" customHeight="false" outlineLevel="0" collapsed="false">
      <c r="A2059" s="16"/>
      <c r="B2059" s="17"/>
      <c r="C2059" s="18" t="str">
        <f aca="false">IF($B2059="","",IFERROR(VLOOKUP($B2059,الموظفين!$A$2:$J$501,2,FALSE())&amp;"","⚠ كود غير موجود"))</f>
        <v/>
      </c>
      <c r="D2059" s="18" t="str">
        <f aca="false">IF($B2059="","",IFERROR(VLOOKUP($B2059,الموظفين!$A$2:$J$501,3,FALSE())&amp;"",""))</f>
        <v/>
      </c>
      <c r="E2059" s="18" t="str">
        <f aca="false">IF($B2059="","",IFERROR(VLOOKUP($B2059,الموظفين!$A$2:$J$501,5,FALSE())&amp;"",""))</f>
        <v/>
      </c>
      <c r="F2059" s="19" t="str">
        <f aca="false">IF($B2059="","",IFERROR(VLOOKUP($B2059,الموظفين!$A$2:$J$501,6,FALSE()),""))</f>
        <v/>
      </c>
      <c r="G2059" s="19" t="str">
        <f aca="false">IF($B2059="","",IFERROR(VLOOKUP($B2059,الموظفين!$A$2:$J$501,7,FALSE()),""))</f>
        <v/>
      </c>
      <c r="H2059" s="20"/>
      <c r="I2059" s="20"/>
      <c r="J2059" s="21" t="str">
        <f aca="false">IF(OR(H2059="",I2059=""),"",ROUND(MOD(I2059-H2059,1)*24,2))</f>
        <v/>
      </c>
      <c r="K2059" s="22" t="str">
        <f aca="false">IF(OR(H2059="",F2059=""),"",IF(ROUND(MAX(0,MOD(H2059-F2059+0.5,1)-0.5)*1440,0)&gt;IFERROR(VLOOKUP(E2059,الورديات!$A$2:$E$21,5,FALSE()),0),ROUND(MAX(0,MOD(H2059-F2059+0.5,1)-0.5)*1440,0),0))</f>
        <v/>
      </c>
      <c r="L2059" s="22" t="str">
        <f aca="false">IF(OR(I2059="",G2059=""),"",ROUND(MAX(0,MOD(G2059-I2059+0.5,1)-0.5)*1440,0))</f>
        <v/>
      </c>
      <c r="M2059" s="22" t="str">
        <f aca="false">IF(OR(I2059="",G2059=""),"",IF(ROUND(MAX(0,MOD(I2059-G2059+0.5,1)-0.5)*1440,0)&gt;=الإعدادات!$B$8,ROUND(MAX(0,MOD(I2059-G2059+0.5,1)-0.5)*1440,0),0))</f>
        <v/>
      </c>
      <c r="N2059" s="18" t="str">
        <f aca="false">IF(OR(A2059="",B2059=""),"",IF(COUNTIFS(الإجازات!$A$2:$A$1001,B2059,الإجازات!$D$2:$D$1001,"&lt;="&amp;A2059,الإجازات!$E$2:$E$1001,"&gt;="&amp;A2059,الإجازات!$G$2:$G$1001,"مقبولة")=0,"",LOOKUP(2,1/((الإجازات!$A$2:$A$1001=B2059)*(الإجازات!$D$2:$D$1001&lt;=A2059)*(الإجازات!$E$2:$E$1001&gt;=A2059)*(الإجازات!$G$2:$G$1001="مقبولة")),الإجازات!$C$2:$C$1001)))</f>
        <v/>
      </c>
      <c r="O2059" s="17"/>
      <c r="P2059" s="23" t="str">
        <f aca="false">IF(B2059="","",IF(ISNA(MATCH(B2059,الموظفين!$A$2:$A$501,0)),"⚠ كود غير موجود",IF(O2059&lt;&gt;"",O2059,IF(N2059&lt;&gt;"",N2059,IF(H2059="",IF(AND(A2059&lt;&gt;"",WEEKDAY(A2059)=الإعدادات!$B$11),"راحة أسبوعية","غائب"),IF(I2059="","بدون انصراف",IF(N(K2059)&gt;0,"متأخر","حاضر")))))))</f>
        <v/>
      </c>
      <c r="Q2059" s="24" t="str">
        <f aca="false">IF(B2059="","",IF(OR(P2059="غائب",P2059="غياب",P2059="إجازة بدون راتب"),IFERROR(VLOOKUP(B2059,الموظفين!$A$2:$J$501,8,FALSE()),0),0))</f>
        <v/>
      </c>
      <c r="R2059" s="24" t="str">
        <f aca="false">IF(B2059="","",ROUND((N(K2059)+N(L2059))/60*IFERROR(VLOOKUP(B2059,الموظفين!$A$2:$J$501,8,FALSE()),0)/الإعدادات!$B$6*الإعدادات!$B$9,2))</f>
        <v/>
      </c>
      <c r="S2059" s="24" t="str">
        <f aca="false">IF(OR(B2059="",M2059=""),"",ROUND(M2059/60*IFERROR(VLOOKUP(B2059,الموظفين!$A$2:$J$501,9,FALSE()),0),2))</f>
        <v/>
      </c>
      <c r="T2059" s="17"/>
      <c r="U2059" s="23" t="str">
        <f aca="false">IF(OR(A2059="",B2059=""),"",A2059&amp;"|"&amp;B2059)</f>
        <v/>
      </c>
    </row>
    <row r="2060" customFormat="false" ht="15" hidden="false" customHeight="false" outlineLevel="0" collapsed="false">
      <c r="A2060" s="16"/>
      <c r="B2060" s="17"/>
      <c r="C2060" s="18" t="str">
        <f aca="false">IF($B2060="","",IFERROR(VLOOKUP($B2060,الموظفين!$A$2:$J$501,2,FALSE())&amp;"","⚠ كود غير موجود"))</f>
        <v/>
      </c>
      <c r="D2060" s="18" t="str">
        <f aca="false">IF($B2060="","",IFERROR(VLOOKUP($B2060,الموظفين!$A$2:$J$501,3,FALSE())&amp;"",""))</f>
        <v/>
      </c>
      <c r="E2060" s="18" t="str">
        <f aca="false">IF($B2060="","",IFERROR(VLOOKUP($B2060,الموظفين!$A$2:$J$501,5,FALSE())&amp;"",""))</f>
        <v/>
      </c>
      <c r="F2060" s="19" t="str">
        <f aca="false">IF($B2060="","",IFERROR(VLOOKUP($B2060,الموظفين!$A$2:$J$501,6,FALSE()),""))</f>
        <v/>
      </c>
      <c r="G2060" s="19" t="str">
        <f aca="false">IF($B2060="","",IFERROR(VLOOKUP($B2060,الموظفين!$A$2:$J$501,7,FALSE()),""))</f>
        <v/>
      </c>
      <c r="H2060" s="20"/>
      <c r="I2060" s="20"/>
      <c r="J2060" s="21" t="str">
        <f aca="false">IF(OR(H2060="",I2060=""),"",ROUND(MOD(I2060-H2060,1)*24,2))</f>
        <v/>
      </c>
      <c r="K2060" s="22" t="str">
        <f aca="false">IF(OR(H2060="",F2060=""),"",IF(ROUND(MAX(0,MOD(H2060-F2060+0.5,1)-0.5)*1440,0)&gt;IFERROR(VLOOKUP(E2060,الورديات!$A$2:$E$21,5,FALSE()),0),ROUND(MAX(0,MOD(H2060-F2060+0.5,1)-0.5)*1440,0),0))</f>
        <v/>
      </c>
      <c r="L2060" s="22" t="str">
        <f aca="false">IF(OR(I2060="",G2060=""),"",ROUND(MAX(0,MOD(G2060-I2060+0.5,1)-0.5)*1440,0))</f>
        <v/>
      </c>
      <c r="M2060" s="22" t="str">
        <f aca="false">IF(OR(I2060="",G2060=""),"",IF(ROUND(MAX(0,MOD(I2060-G2060+0.5,1)-0.5)*1440,0)&gt;=الإعدادات!$B$8,ROUND(MAX(0,MOD(I2060-G2060+0.5,1)-0.5)*1440,0),0))</f>
        <v/>
      </c>
      <c r="N2060" s="18" t="str">
        <f aca="false">IF(OR(A2060="",B2060=""),"",IF(COUNTIFS(الإجازات!$A$2:$A$1001,B2060,الإجازات!$D$2:$D$1001,"&lt;="&amp;A2060,الإجازات!$E$2:$E$1001,"&gt;="&amp;A2060,الإجازات!$G$2:$G$1001,"مقبولة")=0,"",LOOKUP(2,1/((الإجازات!$A$2:$A$1001=B2060)*(الإجازات!$D$2:$D$1001&lt;=A2060)*(الإجازات!$E$2:$E$1001&gt;=A2060)*(الإجازات!$G$2:$G$1001="مقبولة")),الإجازات!$C$2:$C$1001)))</f>
        <v/>
      </c>
      <c r="O2060" s="17"/>
      <c r="P2060" s="23" t="str">
        <f aca="false">IF(B2060="","",IF(ISNA(MATCH(B2060,الموظفين!$A$2:$A$501,0)),"⚠ كود غير موجود",IF(O2060&lt;&gt;"",O2060,IF(N2060&lt;&gt;"",N2060,IF(H2060="",IF(AND(A2060&lt;&gt;"",WEEKDAY(A2060)=الإعدادات!$B$11),"راحة أسبوعية","غائب"),IF(I2060="","بدون انصراف",IF(N(K2060)&gt;0,"متأخر","حاضر")))))))</f>
        <v/>
      </c>
      <c r="Q2060" s="24" t="str">
        <f aca="false">IF(B2060="","",IF(OR(P2060="غائب",P2060="غياب",P2060="إجازة بدون راتب"),IFERROR(VLOOKUP(B2060,الموظفين!$A$2:$J$501,8,FALSE()),0),0))</f>
        <v/>
      </c>
      <c r="R2060" s="24" t="str">
        <f aca="false">IF(B2060="","",ROUND((N(K2060)+N(L2060))/60*IFERROR(VLOOKUP(B2060,الموظفين!$A$2:$J$501,8,FALSE()),0)/الإعدادات!$B$6*الإعدادات!$B$9,2))</f>
        <v/>
      </c>
      <c r="S2060" s="24" t="str">
        <f aca="false">IF(OR(B2060="",M2060=""),"",ROUND(M2060/60*IFERROR(VLOOKUP(B2060,الموظفين!$A$2:$J$501,9,FALSE()),0),2))</f>
        <v/>
      </c>
      <c r="T2060" s="17"/>
      <c r="U2060" s="23" t="str">
        <f aca="false">IF(OR(A2060="",B2060=""),"",A2060&amp;"|"&amp;B2060)</f>
        <v/>
      </c>
    </row>
    <row r="2061" customFormat="false" ht="15" hidden="false" customHeight="false" outlineLevel="0" collapsed="false">
      <c r="A2061" s="16"/>
      <c r="B2061" s="17"/>
      <c r="C2061" s="18" t="str">
        <f aca="false">IF($B2061="","",IFERROR(VLOOKUP($B2061,الموظفين!$A$2:$J$501,2,FALSE())&amp;"","⚠ كود غير موجود"))</f>
        <v/>
      </c>
      <c r="D2061" s="18" t="str">
        <f aca="false">IF($B2061="","",IFERROR(VLOOKUP($B2061,الموظفين!$A$2:$J$501,3,FALSE())&amp;"",""))</f>
        <v/>
      </c>
      <c r="E2061" s="18" t="str">
        <f aca="false">IF($B2061="","",IFERROR(VLOOKUP($B2061,الموظفين!$A$2:$J$501,5,FALSE())&amp;"",""))</f>
        <v/>
      </c>
      <c r="F2061" s="19" t="str">
        <f aca="false">IF($B2061="","",IFERROR(VLOOKUP($B2061,الموظفين!$A$2:$J$501,6,FALSE()),""))</f>
        <v/>
      </c>
      <c r="G2061" s="19" t="str">
        <f aca="false">IF($B2061="","",IFERROR(VLOOKUP($B2061,الموظفين!$A$2:$J$501,7,FALSE()),""))</f>
        <v/>
      </c>
      <c r="H2061" s="20"/>
      <c r="I2061" s="20"/>
      <c r="J2061" s="21" t="str">
        <f aca="false">IF(OR(H2061="",I2061=""),"",ROUND(MOD(I2061-H2061,1)*24,2))</f>
        <v/>
      </c>
      <c r="K2061" s="22" t="str">
        <f aca="false">IF(OR(H2061="",F2061=""),"",IF(ROUND(MAX(0,MOD(H2061-F2061+0.5,1)-0.5)*1440,0)&gt;IFERROR(VLOOKUP(E2061,الورديات!$A$2:$E$21,5,FALSE()),0),ROUND(MAX(0,MOD(H2061-F2061+0.5,1)-0.5)*1440,0),0))</f>
        <v/>
      </c>
      <c r="L2061" s="22" t="str">
        <f aca="false">IF(OR(I2061="",G2061=""),"",ROUND(MAX(0,MOD(G2061-I2061+0.5,1)-0.5)*1440,0))</f>
        <v/>
      </c>
      <c r="M2061" s="22" t="str">
        <f aca="false">IF(OR(I2061="",G2061=""),"",IF(ROUND(MAX(0,MOD(I2061-G2061+0.5,1)-0.5)*1440,0)&gt;=الإعدادات!$B$8,ROUND(MAX(0,MOD(I2061-G2061+0.5,1)-0.5)*1440,0),0))</f>
        <v/>
      </c>
      <c r="N2061" s="18" t="str">
        <f aca="false">IF(OR(A2061="",B2061=""),"",IF(COUNTIFS(الإجازات!$A$2:$A$1001,B2061,الإجازات!$D$2:$D$1001,"&lt;="&amp;A2061,الإجازات!$E$2:$E$1001,"&gt;="&amp;A2061,الإجازات!$G$2:$G$1001,"مقبولة")=0,"",LOOKUP(2,1/((الإجازات!$A$2:$A$1001=B2061)*(الإجازات!$D$2:$D$1001&lt;=A2061)*(الإجازات!$E$2:$E$1001&gt;=A2061)*(الإجازات!$G$2:$G$1001="مقبولة")),الإجازات!$C$2:$C$1001)))</f>
        <v/>
      </c>
      <c r="O2061" s="17"/>
      <c r="P2061" s="23" t="str">
        <f aca="false">IF(B2061="","",IF(ISNA(MATCH(B2061,الموظفين!$A$2:$A$501,0)),"⚠ كود غير موجود",IF(O2061&lt;&gt;"",O2061,IF(N2061&lt;&gt;"",N2061,IF(H2061="",IF(AND(A2061&lt;&gt;"",WEEKDAY(A2061)=الإعدادات!$B$11),"راحة أسبوعية","غائب"),IF(I2061="","بدون انصراف",IF(N(K2061)&gt;0,"متأخر","حاضر")))))))</f>
        <v/>
      </c>
      <c r="Q2061" s="24" t="str">
        <f aca="false">IF(B2061="","",IF(OR(P2061="غائب",P2061="غياب",P2061="إجازة بدون راتب"),IFERROR(VLOOKUP(B2061,الموظفين!$A$2:$J$501,8,FALSE()),0),0))</f>
        <v/>
      </c>
      <c r="R2061" s="24" t="str">
        <f aca="false">IF(B2061="","",ROUND((N(K2061)+N(L2061))/60*IFERROR(VLOOKUP(B2061,الموظفين!$A$2:$J$501,8,FALSE()),0)/الإعدادات!$B$6*الإعدادات!$B$9,2))</f>
        <v/>
      </c>
      <c r="S2061" s="24" t="str">
        <f aca="false">IF(OR(B2061="",M2061=""),"",ROUND(M2061/60*IFERROR(VLOOKUP(B2061,الموظفين!$A$2:$J$501,9,FALSE()),0),2))</f>
        <v/>
      </c>
      <c r="T2061" s="17"/>
      <c r="U2061" s="23" t="str">
        <f aca="false">IF(OR(A2061="",B2061=""),"",A2061&amp;"|"&amp;B2061)</f>
        <v/>
      </c>
    </row>
    <row r="2062" customFormat="false" ht="15" hidden="false" customHeight="false" outlineLevel="0" collapsed="false">
      <c r="A2062" s="16"/>
      <c r="B2062" s="17"/>
      <c r="C2062" s="18" t="str">
        <f aca="false">IF($B2062="","",IFERROR(VLOOKUP($B2062,الموظفين!$A$2:$J$501,2,FALSE())&amp;"","⚠ كود غير موجود"))</f>
        <v/>
      </c>
      <c r="D2062" s="18" t="str">
        <f aca="false">IF($B2062="","",IFERROR(VLOOKUP($B2062,الموظفين!$A$2:$J$501,3,FALSE())&amp;"",""))</f>
        <v/>
      </c>
      <c r="E2062" s="18" t="str">
        <f aca="false">IF($B2062="","",IFERROR(VLOOKUP($B2062,الموظفين!$A$2:$J$501,5,FALSE())&amp;"",""))</f>
        <v/>
      </c>
      <c r="F2062" s="19" t="str">
        <f aca="false">IF($B2062="","",IFERROR(VLOOKUP($B2062,الموظفين!$A$2:$J$501,6,FALSE()),""))</f>
        <v/>
      </c>
      <c r="G2062" s="19" t="str">
        <f aca="false">IF($B2062="","",IFERROR(VLOOKUP($B2062,الموظفين!$A$2:$J$501,7,FALSE()),""))</f>
        <v/>
      </c>
      <c r="H2062" s="20"/>
      <c r="I2062" s="20"/>
      <c r="J2062" s="21" t="str">
        <f aca="false">IF(OR(H2062="",I2062=""),"",ROUND(MOD(I2062-H2062,1)*24,2))</f>
        <v/>
      </c>
      <c r="K2062" s="22" t="str">
        <f aca="false">IF(OR(H2062="",F2062=""),"",IF(ROUND(MAX(0,MOD(H2062-F2062+0.5,1)-0.5)*1440,0)&gt;IFERROR(VLOOKUP(E2062,الورديات!$A$2:$E$21,5,FALSE()),0),ROUND(MAX(0,MOD(H2062-F2062+0.5,1)-0.5)*1440,0),0))</f>
        <v/>
      </c>
      <c r="L2062" s="22" t="str">
        <f aca="false">IF(OR(I2062="",G2062=""),"",ROUND(MAX(0,MOD(G2062-I2062+0.5,1)-0.5)*1440,0))</f>
        <v/>
      </c>
      <c r="M2062" s="22" t="str">
        <f aca="false">IF(OR(I2062="",G2062=""),"",IF(ROUND(MAX(0,MOD(I2062-G2062+0.5,1)-0.5)*1440,0)&gt;=الإعدادات!$B$8,ROUND(MAX(0,MOD(I2062-G2062+0.5,1)-0.5)*1440,0),0))</f>
        <v/>
      </c>
      <c r="N2062" s="18" t="str">
        <f aca="false">IF(OR(A2062="",B2062=""),"",IF(COUNTIFS(الإجازات!$A$2:$A$1001,B2062,الإجازات!$D$2:$D$1001,"&lt;="&amp;A2062,الإجازات!$E$2:$E$1001,"&gt;="&amp;A2062,الإجازات!$G$2:$G$1001,"مقبولة")=0,"",LOOKUP(2,1/((الإجازات!$A$2:$A$1001=B2062)*(الإجازات!$D$2:$D$1001&lt;=A2062)*(الإجازات!$E$2:$E$1001&gt;=A2062)*(الإجازات!$G$2:$G$1001="مقبولة")),الإجازات!$C$2:$C$1001)))</f>
        <v/>
      </c>
      <c r="O2062" s="17"/>
      <c r="P2062" s="23" t="str">
        <f aca="false">IF(B2062="","",IF(ISNA(MATCH(B2062,الموظفين!$A$2:$A$501,0)),"⚠ كود غير موجود",IF(O2062&lt;&gt;"",O2062,IF(N2062&lt;&gt;"",N2062,IF(H2062="",IF(AND(A2062&lt;&gt;"",WEEKDAY(A2062)=الإعدادات!$B$11),"راحة أسبوعية","غائب"),IF(I2062="","بدون انصراف",IF(N(K2062)&gt;0,"متأخر","حاضر")))))))</f>
        <v/>
      </c>
      <c r="Q2062" s="24" t="str">
        <f aca="false">IF(B2062="","",IF(OR(P2062="غائب",P2062="غياب",P2062="إجازة بدون راتب"),IFERROR(VLOOKUP(B2062,الموظفين!$A$2:$J$501,8,FALSE()),0),0))</f>
        <v/>
      </c>
      <c r="R2062" s="24" t="str">
        <f aca="false">IF(B2062="","",ROUND((N(K2062)+N(L2062))/60*IFERROR(VLOOKUP(B2062,الموظفين!$A$2:$J$501,8,FALSE()),0)/الإعدادات!$B$6*الإعدادات!$B$9,2))</f>
        <v/>
      </c>
      <c r="S2062" s="24" t="str">
        <f aca="false">IF(OR(B2062="",M2062=""),"",ROUND(M2062/60*IFERROR(VLOOKUP(B2062,الموظفين!$A$2:$J$501,9,FALSE()),0),2))</f>
        <v/>
      </c>
      <c r="T2062" s="17"/>
      <c r="U2062" s="23" t="str">
        <f aca="false">IF(OR(A2062="",B2062=""),"",A2062&amp;"|"&amp;B2062)</f>
        <v/>
      </c>
    </row>
    <row r="2063" customFormat="false" ht="15" hidden="false" customHeight="false" outlineLevel="0" collapsed="false">
      <c r="A2063" s="16"/>
      <c r="B2063" s="17"/>
      <c r="C2063" s="18" t="str">
        <f aca="false">IF($B2063="","",IFERROR(VLOOKUP($B2063,الموظفين!$A$2:$J$501,2,FALSE())&amp;"","⚠ كود غير موجود"))</f>
        <v/>
      </c>
      <c r="D2063" s="18" t="str">
        <f aca="false">IF($B2063="","",IFERROR(VLOOKUP($B2063,الموظفين!$A$2:$J$501,3,FALSE())&amp;"",""))</f>
        <v/>
      </c>
      <c r="E2063" s="18" t="str">
        <f aca="false">IF($B2063="","",IFERROR(VLOOKUP($B2063,الموظفين!$A$2:$J$501,5,FALSE())&amp;"",""))</f>
        <v/>
      </c>
      <c r="F2063" s="19" t="str">
        <f aca="false">IF($B2063="","",IFERROR(VLOOKUP($B2063,الموظفين!$A$2:$J$501,6,FALSE()),""))</f>
        <v/>
      </c>
      <c r="G2063" s="19" t="str">
        <f aca="false">IF($B2063="","",IFERROR(VLOOKUP($B2063,الموظفين!$A$2:$J$501,7,FALSE()),""))</f>
        <v/>
      </c>
      <c r="H2063" s="20"/>
      <c r="I2063" s="20"/>
      <c r="J2063" s="21" t="str">
        <f aca="false">IF(OR(H2063="",I2063=""),"",ROUND(MOD(I2063-H2063,1)*24,2))</f>
        <v/>
      </c>
      <c r="K2063" s="22" t="str">
        <f aca="false">IF(OR(H2063="",F2063=""),"",IF(ROUND(MAX(0,MOD(H2063-F2063+0.5,1)-0.5)*1440,0)&gt;IFERROR(VLOOKUP(E2063,الورديات!$A$2:$E$21,5,FALSE()),0),ROUND(MAX(0,MOD(H2063-F2063+0.5,1)-0.5)*1440,0),0))</f>
        <v/>
      </c>
      <c r="L2063" s="22" t="str">
        <f aca="false">IF(OR(I2063="",G2063=""),"",ROUND(MAX(0,MOD(G2063-I2063+0.5,1)-0.5)*1440,0))</f>
        <v/>
      </c>
      <c r="M2063" s="22" t="str">
        <f aca="false">IF(OR(I2063="",G2063=""),"",IF(ROUND(MAX(0,MOD(I2063-G2063+0.5,1)-0.5)*1440,0)&gt;=الإعدادات!$B$8,ROUND(MAX(0,MOD(I2063-G2063+0.5,1)-0.5)*1440,0),0))</f>
        <v/>
      </c>
      <c r="N2063" s="18" t="str">
        <f aca="false">IF(OR(A2063="",B2063=""),"",IF(COUNTIFS(الإجازات!$A$2:$A$1001,B2063,الإجازات!$D$2:$D$1001,"&lt;="&amp;A2063,الإجازات!$E$2:$E$1001,"&gt;="&amp;A2063,الإجازات!$G$2:$G$1001,"مقبولة")=0,"",LOOKUP(2,1/((الإجازات!$A$2:$A$1001=B2063)*(الإجازات!$D$2:$D$1001&lt;=A2063)*(الإجازات!$E$2:$E$1001&gt;=A2063)*(الإجازات!$G$2:$G$1001="مقبولة")),الإجازات!$C$2:$C$1001)))</f>
        <v/>
      </c>
      <c r="O2063" s="17"/>
      <c r="P2063" s="23" t="str">
        <f aca="false">IF(B2063="","",IF(ISNA(MATCH(B2063,الموظفين!$A$2:$A$501,0)),"⚠ كود غير موجود",IF(O2063&lt;&gt;"",O2063,IF(N2063&lt;&gt;"",N2063,IF(H2063="",IF(AND(A2063&lt;&gt;"",WEEKDAY(A2063)=الإعدادات!$B$11),"راحة أسبوعية","غائب"),IF(I2063="","بدون انصراف",IF(N(K2063)&gt;0,"متأخر","حاضر")))))))</f>
        <v/>
      </c>
      <c r="Q2063" s="24" t="str">
        <f aca="false">IF(B2063="","",IF(OR(P2063="غائب",P2063="غياب",P2063="إجازة بدون راتب"),IFERROR(VLOOKUP(B2063,الموظفين!$A$2:$J$501,8,FALSE()),0),0))</f>
        <v/>
      </c>
      <c r="R2063" s="24" t="str">
        <f aca="false">IF(B2063="","",ROUND((N(K2063)+N(L2063))/60*IFERROR(VLOOKUP(B2063,الموظفين!$A$2:$J$501,8,FALSE()),0)/الإعدادات!$B$6*الإعدادات!$B$9,2))</f>
        <v/>
      </c>
      <c r="S2063" s="24" t="str">
        <f aca="false">IF(OR(B2063="",M2063=""),"",ROUND(M2063/60*IFERROR(VLOOKUP(B2063,الموظفين!$A$2:$J$501,9,FALSE()),0),2))</f>
        <v/>
      </c>
      <c r="T2063" s="17"/>
      <c r="U2063" s="23" t="str">
        <f aca="false">IF(OR(A2063="",B2063=""),"",A2063&amp;"|"&amp;B2063)</f>
        <v/>
      </c>
    </row>
    <row r="2064" customFormat="false" ht="15" hidden="false" customHeight="false" outlineLevel="0" collapsed="false">
      <c r="A2064" s="16"/>
      <c r="B2064" s="17"/>
      <c r="C2064" s="18" t="str">
        <f aca="false">IF($B2064="","",IFERROR(VLOOKUP($B2064,الموظفين!$A$2:$J$501,2,FALSE())&amp;"","⚠ كود غير موجود"))</f>
        <v/>
      </c>
      <c r="D2064" s="18" t="str">
        <f aca="false">IF($B2064="","",IFERROR(VLOOKUP($B2064,الموظفين!$A$2:$J$501,3,FALSE())&amp;"",""))</f>
        <v/>
      </c>
      <c r="E2064" s="18" t="str">
        <f aca="false">IF($B2064="","",IFERROR(VLOOKUP($B2064,الموظفين!$A$2:$J$501,5,FALSE())&amp;"",""))</f>
        <v/>
      </c>
      <c r="F2064" s="19" t="str">
        <f aca="false">IF($B2064="","",IFERROR(VLOOKUP($B2064,الموظفين!$A$2:$J$501,6,FALSE()),""))</f>
        <v/>
      </c>
      <c r="G2064" s="19" t="str">
        <f aca="false">IF($B2064="","",IFERROR(VLOOKUP($B2064,الموظفين!$A$2:$J$501,7,FALSE()),""))</f>
        <v/>
      </c>
      <c r="H2064" s="20"/>
      <c r="I2064" s="20"/>
      <c r="J2064" s="21" t="str">
        <f aca="false">IF(OR(H2064="",I2064=""),"",ROUND(MOD(I2064-H2064,1)*24,2))</f>
        <v/>
      </c>
      <c r="K2064" s="22" t="str">
        <f aca="false">IF(OR(H2064="",F2064=""),"",IF(ROUND(MAX(0,MOD(H2064-F2064+0.5,1)-0.5)*1440,0)&gt;IFERROR(VLOOKUP(E2064,الورديات!$A$2:$E$21,5,FALSE()),0),ROUND(MAX(0,MOD(H2064-F2064+0.5,1)-0.5)*1440,0),0))</f>
        <v/>
      </c>
      <c r="L2064" s="22" t="str">
        <f aca="false">IF(OR(I2064="",G2064=""),"",ROUND(MAX(0,MOD(G2064-I2064+0.5,1)-0.5)*1440,0))</f>
        <v/>
      </c>
      <c r="M2064" s="22" t="str">
        <f aca="false">IF(OR(I2064="",G2064=""),"",IF(ROUND(MAX(0,MOD(I2064-G2064+0.5,1)-0.5)*1440,0)&gt;=الإعدادات!$B$8,ROUND(MAX(0,MOD(I2064-G2064+0.5,1)-0.5)*1440,0),0))</f>
        <v/>
      </c>
      <c r="N2064" s="18" t="str">
        <f aca="false">IF(OR(A2064="",B2064=""),"",IF(COUNTIFS(الإجازات!$A$2:$A$1001,B2064,الإجازات!$D$2:$D$1001,"&lt;="&amp;A2064,الإجازات!$E$2:$E$1001,"&gt;="&amp;A2064,الإجازات!$G$2:$G$1001,"مقبولة")=0,"",LOOKUP(2,1/((الإجازات!$A$2:$A$1001=B2064)*(الإجازات!$D$2:$D$1001&lt;=A2064)*(الإجازات!$E$2:$E$1001&gt;=A2064)*(الإجازات!$G$2:$G$1001="مقبولة")),الإجازات!$C$2:$C$1001)))</f>
        <v/>
      </c>
      <c r="O2064" s="17"/>
      <c r="P2064" s="23" t="str">
        <f aca="false">IF(B2064="","",IF(ISNA(MATCH(B2064,الموظفين!$A$2:$A$501,0)),"⚠ كود غير موجود",IF(O2064&lt;&gt;"",O2064,IF(N2064&lt;&gt;"",N2064,IF(H2064="",IF(AND(A2064&lt;&gt;"",WEEKDAY(A2064)=الإعدادات!$B$11),"راحة أسبوعية","غائب"),IF(I2064="","بدون انصراف",IF(N(K2064)&gt;0,"متأخر","حاضر")))))))</f>
        <v/>
      </c>
      <c r="Q2064" s="24" t="str">
        <f aca="false">IF(B2064="","",IF(OR(P2064="غائب",P2064="غياب",P2064="إجازة بدون راتب"),IFERROR(VLOOKUP(B2064,الموظفين!$A$2:$J$501,8,FALSE()),0),0))</f>
        <v/>
      </c>
      <c r="R2064" s="24" t="str">
        <f aca="false">IF(B2064="","",ROUND((N(K2064)+N(L2064))/60*IFERROR(VLOOKUP(B2064,الموظفين!$A$2:$J$501,8,FALSE()),0)/الإعدادات!$B$6*الإعدادات!$B$9,2))</f>
        <v/>
      </c>
      <c r="S2064" s="24" t="str">
        <f aca="false">IF(OR(B2064="",M2064=""),"",ROUND(M2064/60*IFERROR(VLOOKUP(B2064,الموظفين!$A$2:$J$501,9,FALSE()),0),2))</f>
        <v/>
      </c>
      <c r="T2064" s="17"/>
      <c r="U2064" s="23" t="str">
        <f aca="false">IF(OR(A2064="",B2064=""),"",A2064&amp;"|"&amp;B2064)</f>
        <v/>
      </c>
    </row>
    <row r="2065" customFormat="false" ht="15" hidden="false" customHeight="false" outlineLevel="0" collapsed="false">
      <c r="A2065" s="16"/>
      <c r="B2065" s="17"/>
      <c r="C2065" s="18" t="str">
        <f aca="false">IF($B2065="","",IFERROR(VLOOKUP($B2065,الموظفين!$A$2:$J$501,2,FALSE())&amp;"","⚠ كود غير موجود"))</f>
        <v/>
      </c>
      <c r="D2065" s="18" t="str">
        <f aca="false">IF($B2065="","",IFERROR(VLOOKUP($B2065,الموظفين!$A$2:$J$501,3,FALSE())&amp;"",""))</f>
        <v/>
      </c>
      <c r="E2065" s="18" t="str">
        <f aca="false">IF($B2065="","",IFERROR(VLOOKUP($B2065,الموظفين!$A$2:$J$501,5,FALSE())&amp;"",""))</f>
        <v/>
      </c>
      <c r="F2065" s="19" t="str">
        <f aca="false">IF($B2065="","",IFERROR(VLOOKUP($B2065,الموظفين!$A$2:$J$501,6,FALSE()),""))</f>
        <v/>
      </c>
      <c r="G2065" s="19" t="str">
        <f aca="false">IF($B2065="","",IFERROR(VLOOKUP($B2065,الموظفين!$A$2:$J$501,7,FALSE()),""))</f>
        <v/>
      </c>
      <c r="H2065" s="20"/>
      <c r="I2065" s="20"/>
      <c r="J2065" s="21" t="str">
        <f aca="false">IF(OR(H2065="",I2065=""),"",ROUND(MOD(I2065-H2065,1)*24,2))</f>
        <v/>
      </c>
      <c r="K2065" s="22" t="str">
        <f aca="false">IF(OR(H2065="",F2065=""),"",IF(ROUND(MAX(0,MOD(H2065-F2065+0.5,1)-0.5)*1440,0)&gt;IFERROR(VLOOKUP(E2065,الورديات!$A$2:$E$21,5,FALSE()),0),ROUND(MAX(0,MOD(H2065-F2065+0.5,1)-0.5)*1440,0),0))</f>
        <v/>
      </c>
      <c r="L2065" s="22" t="str">
        <f aca="false">IF(OR(I2065="",G2065=""),"",ROUND(MAX(0,MOD(G2065-I2065+0.5,1)-0.5)*1440,0))</f>
        <v/>
      </c>
      <c r="M2065" s="22" t="str">
        <f aca="false">IF(OR(I2065="",G2065=""),"",IF(ROUND(MAX(0,MOD(I2065-G2065+0.5,1)-0.5)*1440,0)&gt;=الإعدادات!$B$8,ROUND(MAX(0,MOD(I2065-G2065+0.5,1)-0.5)*1440,0),0))</f>
        <v/>
      </c>
      <c r="N2065" s="18" t="str">
        <f aca="false">IF(OR(A2065="",B2065=""),"",IF(COUNTIFS(الإجازات!$A$2:$A$1001,B2065,الإجازات!$D$2:$D$1001,"&lt;="&amp;A2065,الإجازات!$E$2:$E$1001,"&gt;="&amp;A2065,الإجازات!$G$2:$G$1001,"مقبولة")=0,"",LOOKUP(2,1/((الإجازات!$A$2:$A$1001=B2065)*(الإجازات!$D$2:$D$1001&lt;=A2065)*(الإجازات!$E$2:$E$1001&gt;=A2065)*(الإجازات!$G$2:$G$1001="مقبولة")),الإجازات!$C$2:$C$1001)))</f>
        <v/>
      </c>
      <c r="O2065" s="17"/>
      <c r="P2065" s="23" t="str">
        <f aca="false">IF(B2065="","",IF(ISNA(MATCH(B2065,الموظفين!$A$2:$A$501,0)),"⚠ كود غير موجود",IF(O2065&lt;&gt;"",O2065,IF(N2065&lt;&gt;"",N2065,IF(H2065="",IF(AND(A2065&lt;&gt;"",WEEKDAY(A2065)=الإعدادات!$B$11),"راحة أسبوعية","غائب"),IF(I2065="","بدون انصراف",IF(N(K2065)&gt;0,"متأخر","حاضر")))))))</f>
        <v/>
      </c>
      <c r="Q2065" s="24" t="str">
        <f aca="false">IF(B2065="","",IF(OR(P2065="غائب",P2065="غياب",P2065="إجازة بدون راتب"),IFERROR(VLOOKUP(B2065,الموظفين!$A$2:$J$501,8,FALSE()),0),0))</f>
        <v/>
      </c>
      <c r="R2065" s="24" t="str">
        <f aca="false">IF(B2065="","",ROUND((N(K2065)+N(L2065))/60*IFERROR(VLOOKUP(B2065,الموظفين!$A$2:$J$501,8,FALSE()),0)/الإعدادات!$B$6*الإعدادات!$B$9,2))</f>
        <v/>
      </c>
      <c r="S2065" s="24" t="str">
        <f aca="false">IF(OR(B2065="",M2065=""),"",ROUND(M2065/60*IFERROR(VLOOKUP(B2065,الموظفين!$A$2:$J$501,9,FALSE()),0),2))</f>
        <v/>
      </c>
      <c r="T2065" s="17"/>
      <c r="U2065" s="23" t="str">
        <f aca="false">IF(OR(A2065="",B2065=""),"",A2065&amp;"|"&amp;B2065)</f>
        <v/>
      </c>
    </row>
    <row r="2066" customFormat="false" ht="15" hidden="false" customHeight="false" outlineLevel="0" collapsed="false">
      <c r="A2066" s="16"/>
      <c r="B2066" s="17"/>
      <c r="C2066" s="18" t="str">
        <f aca="false">IF($B2066="","",IFERROR(VLOOKUP($B2066,الموظفين!$A$2:$J$501,2,FALSE())&amp;"","⚠ كود غير موجود"))</f>
        <v/>
      </c>
      <c r="D2066" s="18" t="str">
        <f aca="false">IF($B2066="","",IFERROR(VLOOKUP($B2066,الموظفين!$A$2:$J$501,3,FALSE())&amp;"",""))</f>
        <v/>
      </c>
      <c r="E2066" s="18" t="str">
        <f aca="false">IF($B2066="","",IFERROR(VLOOKUP($B2066,الموظفين!$A$2:$J$501,5,FALSE())&amp;"",""))</f>
        <v/>
      </c>
      <c r="F2066" s="19" t="str">
        <f aca="false">IF($B2066="","",IFERROR(VLOOKUP($B2066,الموظفين!$A$2:$J$501,6,FALSE()),""))</f>
        <v/>
      </c>
      <c r="G2066" s="19" t="str">
        <f aca="false">IF($B2066="","",IFERROR(VLOOKUP($B2066,الموظفين!$A$2:$J$501,7,FALSE()),""))</f>
        <v/>
      </c>
      <c r="H2066" s="20"/>
      <c r="I2066" s="20"/>
      <c r="J2066" s="21" t="str">
        <f aca="false">IF(OR(H2066="",I2066=""),"",ROUND(MOD(I2066-H2066,1)*24,2))</f>
        <v/>
      </c>
      <c r="K2066" s="22" t="str">
        <f aca="false">IF(OR(H2066="",F2066=""),"",IF(ROUND(MAX(0,MOD(H2066-F2066+0.5,1)-0.5)*1440,0)&gt;IFERROR(VLOOKUP(E2066,الورديات!$A$2:$E$21,5,FALSE()),0),ROUND(MAX(0,MOD(H2066-F2066+0.5,1)-0.5)*1440,0),0))</f>
        <v/>
      </c>
      <c r="L2066" s="22" t="str">
        <f aca="false">IF(OR(I2066="",G2066=""),"",ROUND(MAX(0,MOD(G2066-I2066+0.5,1)-0.5)*1440,0))</f>
        <v/>
      </c>
      <c r="M2066" s="22" t="str">
        <f aca="false">IF(OR(I2066="",G2066=""),"",IF(ROUND(MAX(0,MOD(I2066-G2066+0.5,1)-0.5)*1440,0)&gt;=الإعدادات!$B$8,ROUND(MAX(0,MOD(I2066-G2066+0.5,1)-0.5)*1440,0),0))</f>
        <v/>
      </c>
      <c r="N2066" s="18" t="str">
        <f aca="false">IF(OR(A2066="",B2066=""),"",IF(COUNTIFS(الإجازات!$A$2:$A$1001,B2066,الإجازات!$D$2:$D$1001,"&lt;="&amp;A2066,الإجازات!$E$2:$E$1001,"&gt;="&amp;A2066,الإجازات!$G$2:$G$1001,"مقبولة")=0,"",LOOKUP(2,1/((الإجازات!$A$2:$A$1001=B2066)*(الإجازات!$D$2:$D$1001&lt;=A2066)*(الإجازات!$E$2:$E$1001&gt;=A2066)*(الإجازات!$G$2:$G$1001="مقبولة")),الإجازات!$C$2:$C$1001)))</f>
        <v/>
      </c>
      <c r="O2066" s="17"/>
      <c r="P2066" s="23" t="str">
        <f aca="false">IF(B2066="","",IF(ISNA(MATCH(B2066,الموظفين!$A$2:$A$501,0)),"⚠ كود غير موجود",IF(O2066&lt;&gt;"",O2066,IF(N2066&lt;&gt;"",N2066,IF(H2066="",IF(AND(A2066&lt;&gt;"",WEEKDAY(A2066)=الإعدادات!$B$11),"راحة أسبوعية","غائب"),IF(I2066="","بدون انصراف",IF(N(K2066)&gt;0,"متأخر","حاضر")))))))</f>
        <v/>
      </c>
      <c r="Q2066" s="24" t="str">
        <f aca="false">IF(B2066="","",IF(OR(P2066="غائب",P2066="غياب",P2066="إجازة بدون راتب"),IFERROR(VLOOKUP(B2066,الموظفين!$A$2:$J$501,8,FALSE()),0),0))</f>
        <v/>
      </c>
      <c r="R2066" s="24" t="str">
        <f aca="false">IF(B2066="","",ROUND((N(K2066)+N(L2066))/60*IFERROR(VLOOKUP(B2066,الموظفين!$A$2:$J$501,8,FALSE()),0)/الإعدادات!$B$6*الإعدادات!$B$9,2))</f>
        <v/>
      </c>
      <c r="S2066" s="24" t="str">
        <f aca="false">IF(OR(B2066="",M2066=""),"",ROUND(M2066/60*IFERROR(VLOOKUP(B2066,الموظفين!$A$2:$J$501,9,FALSE()),0),2))</f>
        <v/>
      </c>
      <c r="T2066" s="17"/>
      <c r="U2066" s="23" t="str">
        <f aca="false">IF(OR(A2066="",B2066=""),"",A2066&amp;"|"&amp;B2066)</f>
        <v/>
      </c>
    </row>
    <row r="2067" customFormat="false" ht="15" hidden="false" customHeight="false" outlineLevel="0" collapsed="false">
      <c r="A2067" s="16"/>
      <c r="B2067" s="17"/>
      <c r="C2067" s="18" t="str">
        <f aca="false">IF($B2067="","",IFERROR(VLOOKUP($B2067,الموظفين!$A$2:$J$501,2,FALSE())&amp;"","⚠ كود غير موجود"))</f>
        <v/>
      </c>
      <c r="D2067" s="18" t="str">
        <f aca="false">IF($B2067="","",IFERROR(VLOOKUP($B2067,الموظفين!$A$2:$J$501,3,FALSE())&amp;"",""))</f>
        <v/>
      </c>
      <c r="E2067" s="18" t="str">
        <f aca="false">IF($B2067="","",IFERROR(VLOOKUP($B2067,الموظفين!$A$2:$J$501,5,FALSE())&amp;"",""))</f>
        <v/>
      </c>
      <c r="F2067" s="19" t="str">
        <f aca="false">IF($B2067="","",IFERROR(VLOOKUP($B2067,الموظفين!$A$2:$J$501,6,FALSE()),""))</f>
        <v/>
      </c>
      <c r="G2067" s="19" t="str">
        <f aca="false">IF($B2067="","",IFERROR(VLOOKUP($B2067,الموظفين!$A$2:$J$501,7,FALSE()),""))</f>
        <v/>
      </c>
      <c r="H2067" s="20"/>
      <c r="I2067" s="20"/>
      <c r="J2067" s="21" t="str">
        <f aca="false">IF(OR(H2067="",I2067=""),"",ROUND(MOD(I2067-H2067,1)*24,2))</f>
        <v/>
      </c>
      <c r="K2067" s="22" t="str">
        <f aca="false">IF(OR(H2067="",F2067=""),"",IF(ROUND(MAX(0,MOD(H2067-F2067+0.5,1)-0.5)*1440,0)&gt;IFERROR(VLOOKUP(E2067,الورديات!$A$2:$E$21,5,FALSE()),0),ROUND(MAX(0,MOD(H2067-F2067+0.5,1)-0.5)*1440,0),0))</f>
        <v/>
      </c>
      <c r="L2067" s="22" t="str">
        <f aca="false">IF(OR(I2067="",G2067=""),"",ROUND(MAX(0,MOD(G2067-I2067+0.5,1)-0.5)*1440,0))</f>
        <v/>
      </c>
      <c r="M2067" s="22" t="str">
        <f aca="false">IF(OR(I2067="",G2067=""),"",IF(ROUND(MAX(0,MOD(I2067-G2067+0.5,1)-0.5)*1440,0)&gt;=الإعدادات!$B$8,ROUND(MAX(0,MOD(I2067-G2067+0.5,1)-0.5)*1440,0),0))</f>
        <v/>
      </c>
      <c r="N2067" s="18" t="str">
        <f aca="false">IF(OR(A2067="",B2067=""),"",IF(COUNTIFS(الإجازات!$A$2:$A$1001,B2067,الإجازات!$D$2:$D$1001,"&lt;="&amp;A2067,الإجازات!$E$2:$E$1001,"&gt;="&amp;A2067,الإجازات!$G$2:$G$1001,"مقبولة")=0,"",LOOKUP(2,1/((الإجازات!$A$2:$A$1001=B2067)*(الإجازات!$D$2:$D$1001&lt;=A2067)*(الإجازات!$E$2:$E$1001&gt;=A2067)*(الإجازات!$G$2:$G$1001="مقبولة")),الإجازات!$C$2:$C$1001)))</f>
        <v/>
      </c>
      <c r="O2067" s="17"/>
      <c r="P2067" s="23" t="str">
        <f aca="false">IF(B2067="","",IF(ISNA(MATCH(B2067,الموظفين!$A$2:$A$501,0)),"⚠ كود غير موجود",IF(O2067&lt;&gt;"",O2067,IF(N2067&lt;&gt;"",N2067,IF(H2067="",IF(AND(A2067&lt;&gt;"",WEEKDAY(A2067)=الإعدادات!$B$11),"راحة أسبوعية","غائب"),IF(I2067="","بدون انصراف",IF(N(K2067)&gt;0,"متأخر","حاضر")))))))</f>
        <v/>
      </c>
      <c r="Q2067" s="24" t="str">
        <f aca="false">IF(B2067="","",IF(OR(P2067="غائب",P2067="غياب",P2067="إجازة بدون راتب"),IFERROR(VLOOKUP(B2067,الموظفين!$A$2:$J$501,8,FALSE()),0),0))</f>
        <v/>
      </c>
      <c r="R2067" s="24" t="str">
        <f aca="false">IF(B2067="","",ROUND((N(K2067)+N(L2067))/60*IFERROR(VLOOKUP(B2067,الموظفين!$A$2:$J$501,8,FALSE()),0)/الإعدادات!$B$6*الإعدادات!$B$9,2))</f>
        <v/>
      </c>
      <c r="S2067" s="24" t="str">
        <f aca="false">IF(OR(B2067="",M2067=""),"",ROUND(M2067/60*IFERROR(VLOOKUP(B2067,الموظفين!$A$2:$J$501,9,FALSE()),0),2))</f>
        <v/>
      </c>
      <c r="T2067" s="17"/>
      <c r="U2067" s="23" t="str">
        <f aca="false">IF(OR(A2067="",B2067=""),"",A2067&amp;"|"&amp;B2067)</f>
        <v/>
      </c>
    </row>
    <row r="2068" customFormat="false" ht="15" hidden="false" customHeight="false" outlineLevel="0" collapsed="false">
      <c r="A2068" s="16"/>
      <c r="B2068" s="17"/>
      <c r="C2068" s="18" t="str">
        <f aca="false">IF($B2068="","",IFERROR(VLOOKUP($B2068,الموظفين!$A$2:$J$501,2,FALSE())&amp;"","⚠ كود غير موجود"))</f>
        <v/>
      </c>
      <c r="D2068" s="18" t="str">
        <f aca="false">IF($B2068="","",IFERROR(VLOOKUP($B2068,الموظفين!$A$2:$J$501,3,FALSE())&amp;"",""))</f>
        <v/>
      </c>
      <c r="E2068" s="18" t="str">
        <f aca="false">IF($B2068="","",IFERROR(VLOOKUP($B2068,الموظفين!$A$2:$J$501,5,FALSE())&amp;"",""))</f>
        <v/>
      </c>
      <c r="F2068" s="19" t="str">
        <f aca="false">IF($B2068="","",IFERROR(VLOOKUP($B2068,الموظفين!$A$2:$J$501,6,FALSE()),""))</f>
        <v/>
      </c>
      <c r="G2068" s="19" t="str">
        <f aca="false">IF($B2068="","",IFERROR(VLOOKUP($B2068,الموظفين!$A$2:$J$501,7,FALSE()),""))</f>
        <v/>
      </c>
      <c r="H2068" s="20"/>
      <c r="I2068" s="20"/>
      <c r="J2068" s="21" t="str">
        <f aca="false">IF(OR(H2068="",I2068=""),"",ROUND(MOD(I2068-H2068,1)*24,2))</f>
        <v/>
      </c>
      <c r="K2068" s="22" t="str">
        <f aca="false">IF(OR(H2068="",F2068=""),"",IF(ROUND(MAX(0,MOD(H2068-F2068+0.5,1)-0.5)*1440,0)&gt;IFERROR(VLOOKUP(E2068,الورديات!$A$2:$E$21,5,FALSE()),0),ROUND(MAX(0,MOD(H2068-F2068+0.5,1)-0.5)*1440,0),0))</f>
        <v/>
      </c>
      <c r="L2068" s="22" t="str">
        <f aca="false">IF(OR(I2068="",G2068=""),"",ROUND(MAX(0,MOD(G2068-I2068+0.5,1)-0.5)*1440,0))</f>
        <v/>
      </c>
      <c r="M2068" s="22" t="str">
        <f aca="false">IF(OR(I2068="",G2068=""),"",IF(ROUND(MAX(0,MOD(I2068-G2068+0.5,1)-0.5)*1440,0)&gt;=الإعدادات!$B$8,ROUND(MAX(0,MOD(I2068-G2068+0.5,1)-0.5)*1440,0),0))</f>
        <v/>
      </c>
      <c r="N2068" s="18" t="str">
        <f aca="false">IF(OR(A2068="",B2068=""),"",IF(COUNTIFS(الإجازات!$A$2:$A$1001,B2068,الإجازات!$D$2:$D$1001,"&lt;="&amp;A2068,الإجازات!$E$2:$E$1001,"&gt;="&amp;A2068,الإجازات!$G$2:$G$1001,"مقبولة")=0,"",LOOKUP(2,1/((الإجازات!$A$2:$A$1001=B2068)*(الإجازات!$D$2:$D$1001&lt;=A2068)*(الإجازات!$E$2:$E$1001&gt;=A2068)*(الإجازات!$G$2:$G$1001="مقبولة")),الإجازات!$C$2:$C$1001)))</f>
        <v/>
      </c>
      <c r="O2068" s="17"/>
      <c r="P2068" s="23" t="str">
        <f aca="false">IF(B2068="","",IF(ISNA(MATCH(B2068,الموظفين!$A$2:$A$501,0)),"⚠ كود غير موجود",IF(O2068&lt;&gt;"",O2068,IF(N2068&lt;&gt;"",N2068,IF(H2068="",IF(AND(A2068&lt;&gt;"",WEEKDAY(A2068)=الإعدادات!$B$11),"راحة أسبوعية","غائب"),IF(I2068="","بدون انصراف",IF(N(K2068)&gt;0,"متأخر","حاضر")))))))</f>
        <v/>
      </c>
      <c r="Q2068" s="24" t="str">
        <f aca="false">IF(B2068="","",IF(OR(P2068="غائب",P2068="غياب",P2068="إجازة بدون راتب"),IFERROR(VLOOKUP(B2068,الموظفين!$A$2:$J$501,8,FALSE()),0),0))</f>
        <v/>
      </c>
      <c r="R2068" s="24" t="str">
        <f aca="false">IF(B2068="","",ROUND((N(K2068)+N(L2068))/60*IFERROR(VLOOKUP(B2068,الموظفين!$A$2:$J$501,8,FALSE()),0)/الإعدادات!$B$6*الإعدادات!$B$9,2))</f>
        <v/>
      </c>
      <c r="S2068" s="24" t="str">
        <f aca="false">IF(OR(B2068="",M2068=""),"",ROUND(M2068/60*IFERROR(VLOOKUP(B2068,الموظفين!$A$2:$J$501,9,FALSE()),0),2))</f>
        <v/>
      </c>
      <c r="T2068" s="17"/>
      <c r="U2068" s="23" t="str">
        <f aca="false">IF(OR(A2068="",B2068=""),"",A2068&amp;"|"&amp;B2068)</f>
        <v/>
      </c>
    </row>
    <row r="2069" customFormat="false" ht="15" hidden="false" customHeight="false" outlineLevel="0" collapsed="false">
      <c r="A2069" s="16"/>
      <c r="B2069" s="17"/>
      <c r="C2069" s="18" t="str">
        <f aca="false">IF($B2069="","",IFERROR(VLOOKUP($B2069,الموظفين!$A$2:$J$501,2,FALSE())&amp;"","⚠ كود غير موجود"))</f>
        <v/>
      </c>
      <c r="D2069" s="18" t="str">
        <f aca="false">IF($B2069="","",IFERROR(VLOOKUP($B2069,الموظفين!$A$2:$J$501,3,FALSE())&amp;"",""))</f>
        <v/>
      </c>
      <c r="E2069" s="18" t="str">
        <f aca="false">IF($B2069="","",IFERROR(VLOOKUP($B2069,الموظفين!$A$2:$J$501,5,FALSE())&amp;"",""))</f>
        <v/>
      </c>
      <c r="F2069" s="19" t="str">
        <f aca="false">IF($B2069="","",IFERROR(VLOOKUP($B2069,الموظفين!$A$2:$J$501,6,FALSE()),""))</f>
        <v/>
      </c>
      <c r="G2069" s="19" t="str">
        <f aca="false">IF($B2069="","",IFERROR(VLOOKUP($B2069,الموظفين!$A$2:$J$501,7,FALSE()),""))</f>
        <v/>
      </c>
      <c r="H2069" s="20"/>
      <c r="I2069" s="20"/>
      <c r="J2069" s="21" t="str">
        <f aca="false">IF(OR(H2069="",I2069=""),"",ROUND(MOD(I2069-H2069,1)*24,2))</f>
        <v/>
      </c>
      <c r="K2069" s="22" t="str">
        <f aca="false">IF(OR(H2069="",F2069=""),"",IF(ROUND(MAX(0,MOD(H2069-F2069+0.5,1)-0.5)*1440,0)&gt;IFERROR(VLOOKUP(E2069,الورديات!$A$2:$E$21,5,FALSE()),0),ROUND(MAX(0,MOD(H2069-F2069+0.5,1)-0.5)*1440,0),0))</f>
        <v/>
      </c>
      <c r="L2069" s="22" t="str">
        <f aca="false">IF(OR(I2069="",G2069=""),"",ROUND(MAX(0,MOD(G2069-I2069+0.5,1)-0.5)*1440,0))</f>
        <v/>
      </c>
      <c r="M2069" s="22" t="str">
        <f aca="false">IF(OR(I2069="",G2069=""),"",IF(ROUND(MAX(0,MOD(I2069-G2069+0.5,1)-0.5)*1440,0)&gt;=الإعدادات!$B$8,ROUND(MAX(0,MOD(I2069-G2069+0.5,1)-0.5)*1440,0),0))</f>
        <v/>
      </c>
      <c r="N2069" s="18" t="str">
        <f aca="false">IF(OR(A2069="",B2069=""),"",IF(COUNTIFS(الإجازات!$A$2:$A$1001,B2069,الإجازات!$D$2:$D$1001,"&lt;="&amp;A2069,الإجازات!$E$2:$E$1001,"&gt;="&amp;A2069,الإجازات!$G$2:$G$1001,"مقبولة")=0,"",LOOKUP(2,1/((الإجازات!$A$2:$A$1001=B2069)*(الإجازات!$D$2:$D$1001&lt;=A2069)*(الإجازات!$E$2:$E$1001&gt;=A2069)*(الإجازات!$G$2:$G$1001="مقبولة")),الإجازات!$C$2:$C$1001)))</f>
        <v/>
      </c>
      <c r="O2069" s="17"/>
      <c r="P2069" s="23" t="str">
        <f aca="false">IF(B2069="","",IF(ISNA(MATCH(B2069,الموظفين!$A$2:$A$501,0)),"⚠ كود غير موجود",IF(O2069&lt;&gt;"",O2069,IF(N2069&lt;&gt;"",N2069,IF(H2069="",IF(AND(A2069&lt;&gt;"",WEEKDAY(A2069)=الإعدادات!$B$11),"راحة أسبوعية","غائب"),IF(I2069="","بدون انصراف",IF(N(K2069)&gt;0,"متأخر","حاضر")))))))</f>
        <v/>
      </c>
      <c r="Q2069" s="24" t="str">
        <f aca="false">IF(B2069="","",IF(OR(P2069="غائب",P2069="غياب",P2069="إجازة بدون راتب"),IFERROR(VLOOKUP(B2069,الموظفين!$A$2:$J$501,8,FALSE()),0),0))</f>
        <v/>
      </c>
      <c r="R2069" s="24" t="str">
        <f aca="false">IF(B2069="","",ROUND((N(K2069)+N(L2069))/60*IFERROR(VLOOKUP(B2069,الموظفين!$A$2:$J$501,8,FALSE()),0)/الإعدادات!$B$6*الإعدادات!$B$9,2))</f>
        <v/>
      </c>
      <c r="S2069" s="24" t="str">
        <f aca="false">IF(OR(B2069="",M2069=""),"",ROUND(M2069/60*IFERROR(VLOOKUP(B2069,الموظفين!$A$2:$J$501,9,FALSE()),0),2))</f>
        <v/>
      </c>
      <c r="T2069" s="17"/>
      <c r="U2069" s="23" t="str">
        <f aca="false">IF(OR(A2069="",B2069=""),"",A2069&amp;"|"&amp;B2069)</f>
        <v/>
      </c>
    </row>
    <row r="2070" customFormat="false" ht="15" hidden="false" customHeight="false" outlineLevel="0" collapsed="false">
      <c r="A2070" s="16"/>
      <c r="B2070" s="17"/>
      <c r="C2070" s="18" t="str">
        <f aca="false">IF($B2070="","",IFERROR(VLOOKUP($B2070,الموظفين!$A$2:$J$501,2,FALSE())&amp;"","⚠ كود غير موجود"))</f>
        <v/>
      </c>
      <c r="D2070" s="18" t="str">
        <f aca="false">IF($B2070="","",IFERROR(VLOOKUP($B2070,الموظفين!$A$2:$J$501,3,FALSE())&amp;"",""))</f>
        <v/>
      </c>
      <c r="E2070" s="18" t="str">
        <f aca="false">IF($B2070="","",IFERROR(VLOOKUP($B2070,الموظفين!$A$2:$J$501,5,FALSE())&amp;"",""))</f>
        <v/>
      </c>
      <c r="F2070" s="19" t="str">
        <f aca="false">IF($B2070="","",IFERROR(VLOOKUP($B2070,الموظفين!$A$2:$J$501,6,FALSE()),""))</f>
        <v/>
      </c>
      <c r="G2070" s="19" t="str">
        <f aca="false">IF($B2070="","",IFERROR(VLOOKUP($B2070,الموظفين!$A$2:$J$501,7,FALSE()),""))</f>
        <v/>
      </c>
      <c r="H2070" s="20"/>
      <c r="I2070" s="20"/>
      <c r="J2070" s="21" t="str">
        <f aca="false">IF(OR(H2070="",I2070=""),"",ROUND(MOD(I2070-H2070,1)*24,2))</f>
        <v/>
      </c>
      <c r="K2070" s="22" t="str">
        <f aca="false">IF(OR(H2070="",F2070=""),"",IF(ROUND(MAX(0,MOD(H2070-F2070+0.5,1)-0.5)*1440,0)&gt;IFERROR(VLOOKUP(E2070,الورديات!$A$2:$E$21,5,FALSE()),0),ROUND(MAX(0,MOD(H2070-F2070+0.5,1)-0.5)*1440,0),0))</f>
        <v/>
      </c>
      <c r="L2070" s="22" t="str">
        <f aca="false">IF(OR(I2070="",G2070=""),"",ROUND(MAX(0,MOD(G2070-I2070+0.5,1)-0.5)*1440,0))</f>
        <v/>
      </c>
      <c r="M2070" s="22" t="str">
        <f aca="false">IF(OR(I2070="",G2070=""),"",IF(ROUND(MAX(0,MOD(I2070-G2070+0.5,1)-0.5)*1440,0)&gt;=الإعدادات!$B$8,ROUND(MAX(0,MOD(I2070-G2070+0.5,1)-0.5)*1440,0),0))</f>
        <v/>
      </c>
      <c r="N2070" s="18" t="str">
        <f aca="false">IF(OR(A2070="",B2070=""),"",IF(COUNTIFS(الإجازات!$A$2:$A$1001,B2070,الإجازات!$D$2:$D$1001,"&lt;="&amp;A2070,الإجازات!$E$2:$E$1001,"&gt;="&amp;A2070,الإجازات!$G$2:$G$1001,"مقبولة")=0,"",LOOKUP(2,1/((الإجازات!$A$2:$A$1001=B2070)*(الإجازات!$D$2:$D$1001&lt;=A2070)*(الإجازات!$E$2:$E$1001&gt;=A2070)*(الإجازات!$G$2:$G$1001="مقبولة")),الإجازات!$C$2:$C$1001)))</f>
        <v/>
      </c>
      <c r="O2070" s="17"/>
      <c r="P2070" s="23" t="str">
        <f aca="false">IF(B2070="","",IF(ISNA(MATCH(B2070,الموظفين!$A$2:$A$501,0)),"⚠ كود غير موجود",IF(O2070&lt;&gt;"",O2070,IF(N2070&lt;&gt;"",N2070,IF(H2070="",IF(AND(A2070&lt;&gt;"",WEEKDAY(A2070)=الإعدادات!$B$11),"راحة أسبوعية","غائب"),IF(I2070="","بدون انصراف",IF(N(K2070)&gt;0,"متأخر","حاضر")))))))</f>
        <v/>
      </c>
      <c r="Q2070" s="24" t="str">
        <f aca="false">IF(B2070="","",IF(OR(P2070="غائب",P2070="غياب",P2070="إجازة بدون راتب"),IFERROR(VLOOKUP(B2070,الموظفين!$A$2:$J$501,8,FALSE()),0),0))</f>
        <v/>
      </c>
      <c r="R2070" s="24" t="str">
        <f aca="false">IF(B2070="","",ROUND((N(K2070)+N(L2070))/60*IFERROR(VLOOKUP(B2070,الموظفين!$A$2:$J$501,8,FALSE()),0)/الإعدادات!$B$6*الإعدادات!$B$9,2))</f>
        <v/>
      </c>
      <c r="S2070" s="24" t="str">
        <f aca="false">IF(OR(B2070="",M2070=""),"",ROUND(M2070/60*IFERROR(VLOOKUP(B2070,الموظفين!$A$2:$J$501,9,FALSE()),0),2))</f>
        <v/>
      </c>
      <c r="T2070" s="17"/>
      <c r="U2070" s="23" t="str">
        <f aca="false">IF(OR(A2070="",B2070=""),"",A2070&amp;"|"&amp;B2070)</f>
        <v/>
      </c>
    </row>
    <row r="2071" customFormat="false" ht="15" hidden="false" customHeight="false" outlineLevel="0" collapsed="false">
      <c r="A2071" s="16"/>
      <c r="B2071" s="17"/>
      <c r="C2071" s="18" t="str">
        <f aca="false">IF($B2071="","",IFERROR(VLOOKUP($B2071,الموظفين!$A$2:$J$501,2,FALSE())&amp;"","⚠ كود غير موجود"))</f>
        <v/>
      </c>
      <c r="D2071" s="18" t="str">
        <f aca="false">IF($B2071="","",IFERROR(VLOOKUP($B2071,الموظفين!$A$2:$J$501,3,FALSE())&amp;"",""))</f>
        <v/>
      </c>
      <c r="E2071" s="18" t="str">
        <f aca="false">IF($B2071="","",IFERROR(VLOOKUP($B2071,الموظفين!$A$2:$J$501,5,FALSE())&amp;"",""))</f>
        <v/>
      </c>
      <c r="F2071" s="19" t="str">
        <f aca="false">IF($B2071="","",IFERROR(VLOOKUP($B2071,الموظفين!$A$2:$J$501,6,FALSE()),""))</f>
        <v/>
      </c>
      <c r="G2071" s="19" t="str">
        <f aca="false">IF($B2071="","",IFERROR(VLOOKUP($B2071,الموظفين!$A$2:$J$501,7,FALSE()),""))</f>
        <v/>
      </c>
      <c r="H2071" s="20"/>
      <c r="I2071" s="20"/>
      <c r="J2071" s="21" t="str">
        <f aca="false">IF(OR(H2071="",I2071=""),"",ROUND(MOD(I2071-H2071,1)*24,2))</f>
        <v/>
      </c>
      <c r="K2071" s="22" t="str">
        <f aca="false">IF(OR(H2071="",F2071=""),"",IF(ROUND(MAX(0,MOD(H2071-F2071+0.5,1)-0.5)*1440,0)&gt;IFERROR(VLOOKUP(E2071,الورديات!$A$2:$E$21,5,FALSE()),0),ROUND(MAX(0,MOD(H2071-F2071+0.5,1)-0.5)*1440,0),0))</f>
        <v/>
      </c>
      <c r="L2071" s="22" t="str">
        <f aca="false">IF(OR(I2071="",G2071=""),"",ROUND(MAX(0,MOD(G2071-I2071+0.5,1)-0.5)*1440,0))</f>
        <v/>
      </c>
      <c r="M2071" s="22" t="str">
        <f aca="false">IF(OR(I2071="",G2071=""),"",IF(ROUND(MAX(0,MOD(I2071-G2071+0.5,1)-0.5)*1440,0)&gt;=الإعدادات!$B$8,ROUND(MAX(0,MOD(I2071-G2071+0.5,1)-0.5)*1440,0),0))</f>
        <v/>
      </c>
      <c r="N2071" s="18" t="str">
        <f aca="false">IF(OR(A2071="",B2071=""),"",IF(COUNTIFS(الإجازات!$A$2:$A$1001,B2071,الإجازات!$D$2:$D$1001,"&lt;="&amp;A2071,الإجازات!$E$2:$E$1001,"&gt;="&amp;A2071,الإجازات!$G$2:$G$1001,"مقبولة")=0,"",LOOKUP(2,1/((الإجازات!$A$2:$A$1001=B2071)*(الإجازات!$D$2:$D$1001&lt;=A2071)*(الإجازات!$E$2:$E$1001&gt;=A2071)*(الإجازات!$G$2:$G$1001="مقبولة")),الإجازات!$C$2:$C$1001)))</f>
        <v/>
      </c>
      <c r="O2071" s="17"/>
      <c r="P2071" s="23" t="str">
        <f aca="false">IF(B2071="","",IF(ISNA(MATCH(B2071,الموظفين!$A$2:$A$501,0)),"⚠ كود غير موجود",IF(O2071&lt;&gt;"",O2071,IF(N2071&lt;&gt;"",N2071,IF(H2071="",IF(AND(A2071&lt;&gt;"",WEEKDAY(A2071)=الإعدادات!$B$11),"راحة أسبوعية","غائب"),IF(I2071="","بدون انصراف",IF(N(K2071)&gt;0,"متأخر","حاضر")))))))</f>
        <v/>
      </c>
      <c r="Q2071" s="24" t="str">
        <f aca="false">IF(B2071="","",IF(OR(P2071="غائب",P2071="غياب",P2071="إجازة بدون راتب"),IFERROR(VLOOKUP(B2071,الموظفين!$A$2:$J$501,8,FALSE()),0),0))</f>
        <v/>
      </c>
      <c r="R2071" s="24" t="str">
        <f aca="false">IF(B2071="","",ROUND((N(K2071)+N(L2071))/60*IFERROR(VLOOKUP(B2071,الموظفين!$A$2:$J$501,8,FALSE()),0)/الإعدادات!$B$6*الإعدادات!$B$9,2))</f>
        <v/>
      </c>
      <c r="S2071" s="24" t="str">
        <f aca="false">IF(OR(B2071="",M2071=""),"",ROUND(M2071/60*IFERROR(VLOOKUP(B2071,الموظفين!$A$2:$J$501,9,FALSE()),0),2))</f>
        <v/>
      </c>
      <c r="T2071" s="17"/>
      <c r="U2071" s="23" t="str">
        <f aca="false">IF(OR(A2071="",B2071=""),"",A2071&amp;"|"&amp;B2071)</f>
        <v/>
      </c>
    </row>
    <row r="2072" customFormat="false" ht="15" hidden="false" customHeight="false" outlineLevel="0" collapsed="false">
      <c r="A2072" s="16"/>
      <c r="B2072" s="17"/>
      <c r="C2072" s="18" t="str">
        <f aca="false">IF($B2072="","",IFERROR(VLOOKUP($B2072,الموظفين!$A$2:$J$501,2,FALSE())&amp;"","⚠ كود غير موجود"))</f>
        <v/>
      </c>
      <c r="D2072" s="18" t="str">
        <f aca="false">IF($B2072="","",IFERROR(VLOOKUP($B2072,الموظفين!$A$2:$J$501,3,FALSE())&amp;"",""))</f>
        <v/>
      </c>
      <c r="E2072" s="18" t="str">
        <f aca="false">IF($B2072="","",IFERROR(VLOOKUP($B2072,الموظفين!$A$2:$J$501,5,FALSE())&amp;"",""))</f>
        <v/>
      </c>
      <c r="F2072" s="19" t="str">
        <f aca="false">IF($B2072="","",IFERROR(VLOOKUP($B2072,الموظفين!$A$2:$J$501,6,FALSE()),""))</f>
        <v/>
      </c>
      <c r="G2072" s="19" t="str">
        <f aca="false">IF($B2072="","",IFERROR(VLOOKUP($B2072,الموظفين!$A$2:$J$501,7,FALSE()),""))</f>
        <v/>
      </c>
      <c r="H2072" s="20"/>
      <c r="I2072" s="20"/>
      <c r="J2072" s="21" t="str">
        <f aca="false">IF(OR(H2072="",I2072=""),"",ROUND(MOD(I2072-H2072,1)*24,2))</f>
        <v/>
      </c>
      <c r="K2072" s="22" t="str">
        <f aca="false">IF(OR(H2072="",F2072=""),"",IF(ROUND(MAX(0,MOD(H2072-F2072+0.5,1)-0.5)*1440,0)&gt;IFERROR(VLOOKUP(E2072,الورديات!$A$2:$E$21,5,FALSE()),0),ROUND(MAX(0,MOD(H2072-F2072+0.5,1)-0.5)*1440,0),0))</f>
        <v/>
      </c>
      <c r="L2072" s="22" t="str">
        <f aca="false">IF(OR(I2072="",G2072=""),"",ROUND(MAX(0,MOD(G2072-I2072+0.5,1)-0.5)*1440,0))</f>
        <v/>
      </c>
      <c r="M2072" s="22" t="str">
        <f aca="false">IF(OR(I2072="",G2072=""),"",IF(ROUND(MAX(0,MOD(I2072-G2072+0.5,1)-0.5)*1440,0)&gt;=الإعدادات!$B$8,ROUND(MAX(0,MOD(I2072-G2072+0.5,1)-0.5)*1440,0),0))</f>
        <v/>
      </c>
      <c r="N2072" s="18" t="str">
        <f aca="false">IF(OR(A2072="",B2072=""),"",IF(COUNTIFS(الإجازات!$A$2:$A$1001,B2072,الإجازات!$D$2:$D$1001,"&lt;="&amp;A2072,الإجازات!$E$2:$E$1001,"&gt;="&amp;A2072,الإجازات!$G$2:$G$1001,"مقبولة")=0,"",LOOKUP(2,1/((الإجازات!$A$2:$A$1001=B2072)*(الإجازات!$D$2:$D$1001&lt;=A2072)*(الإجازات!$E$2:$E$1001&gt;=A2072)*(الإجازات!$G$2:$G$1001="مقبولة")),الإجازات!$C$2:$C$1001)))</f>
        <v/>
      </c>
      <c r="O2072" s="17"/>
      <c r="P2072" s="23" t="str">
        <f aca="false">IF(B2072="","",IF(ISNA(MATCH(B2072,الموظفين!$A$2:$A$501,0)),"⚠ كود غير موجود",IF(O2072&lt;&gt;"",O2072,IF(N2072&lt;&gt;"",N2072,IF(H2072="",IF(AND(A2072&lt;&gt;"",WEEKDAY(A2072)=الإعدادات!$B$11),"راحة أسبوعية","غائب"),IF(I2072="","بدون انصراف",IF(N(K2072)&gt;0,"متأخر","حاضر")))))))</f>
        <v/>
      </c>
      <c r="Q2072" s="24" t="str">
        <f aca="false">IF(B2072="","",IF(OR(P2072="غائب",P2072="غياب",P2072="إجازة بدون راتب"),IFERROR(VLOOKUP(B2072,الموظفين!$A$2:$J$501,8,FALSE()),0),0))</f>
        <v/>
      </c>
      <c r="R2072" s="24" t="str">
        <f aca="false">IF(B2072="","",ROUND((N(K2072)+N(L2072))/60*IFERROR(VLOOKUP(B2072,الموظفين!$A$2:$J$501,8,FALSE()),0)/الإعدادات!$B$6*الإعدادات!$B$9,2))</f>
        <v/>
      </c>
      <c r="S2072" s="24" t="str">
        <f aca="false">IF(OR(B2072="",M2072=""),"",ROUND(M2072/60*IFERROR(VLOOKUP(B2072,الموظفين!$A$2:$J$501,9,FALSE()),0),2))</f>
        <v/>
      </c>
      <c r="T2072" s="17"/>
      <c r="U2072" s="23" t="str">
        <f aca="false">IF(OR(A2072="",B2072=""),"",A2072&amp;"|"&amp;B2072)</f>
        <v/>
      </c>
    </row>
    <row r="2073" customFormat="false" ht="15" hidden="false" customHeight="false" outlineLevel="0" collapsed="false">
      <c r="A2073" s="16"/>
      <c r="B2073" s="17"/>
      <c r="C2073" s="18" t="str">
        <f aca="false">IF($B2073="","",IFERROR(VLOOKUP($B2073,الموظفين!$A$2:$J$501,2,FALSE())&amp;"","⚠ كود غير موجود"))</f>
        <v/>
      </c>
      <c r="D2073" s="18" t="str">
        <f aca="false">IF($B2073="","",IFERROR(VLOOKUP($B2073,الموظفين!$A$2:$J$501,3,FALSE())&amp;"",""))</f>
        <v/>
      </c>
      <c r="E2073" s="18" t="str">
        <f aca="false">IF($B2073="","",IFERROR(VLOOKUP($B2073,الموظفين!$A$2:$J$501,5,FALSE())&amp;"",""))</f>
        <v/>
      </c>
      <c r="F2073" s="19" t="str">
        <f aca="false">IF($B2073="","",IFERROR(VLOOKUP($B2073,الموظفين!$A$2:$J$501,6,FALSE()),""))</f>
        <v/>
      </c>
      <c r="G2073" s="19" t="str">
        <f aca="false">IF($B2073="","",IFERROR(VLOOKUP($B2073,الموظفين!$A$2:$J$501,7,FALSE()),""))</f>
        <v/>
      </c>
      <c r="H2073" s="20"/>
      <c r="I2073" s="20"/>
      <c r="J2073" s="21" t="str">
        <f aca="false">IF(OR(H2073="",I2073=""),"",ROUND(MOD(I2073-H2073,1)*24,2))</f>
        <v/>
      </c>
      <c r="K2073" s="22" t="str">
        <f aca="false">IF(OR(H2073="",F2073=""),"",IF(ROUND(MAX(0,MOD(H2073-F2073+0.5,1)-0.5)*1440,0)&gt;IFERROR(VLOOKUP(E2073,الورديات!$A$2:$E$21,5,FALSE()),0),ROUND(MAX(0,MOD(H2073-F2073+0.5,1)-0.5)*1440,0),0))</f>
        <v/>
      </c>
      <c r="L2073" s="22" t="str">
        <f aca="false">IF(OR(I2073="",G2073=""),"",ROUND(MAX(0,MOD(G2073-I2073+0.5,1)-0.5)*1440,0))</f>
        <v/>
      </c>
      <c r="M2073" s="22" t="str">
        <f aca="false">IF(OR(I2073="",G2073=""),"",IF(ROUND(MAX(0,MOD(I2073-G2073+0.5,1)-0.5)*1440,0)&gt;=الإعدادات!$B$8,ROUND(MAX(0,MOD(I2073-G2073+0.5,1)-0.5)*1440,0),0))</f>
        <v/>
      </c>
      <c r="N2073" s="18" t="str">
        <f aca="false">IF(OR(A2073="",B2073=""),"",IF(COUNTIFS(الإجازات!$A$2:$A$1001,B2073,الإجازات!$D$2:$D$1001,"&lt;="&amp;A2073,الإجازات!$E$2:$E$1001,"&gt;="&amp;A2073,الإجازات!$G$2:$G$1001,"مقبولة")=0,"",LOOKUP(2,1/((الإجازات!$A$2:$A$1001=B2073)*(الإجازات!$D$2:$D$1001&lt;=A2073)*(الإجازات!$E$2:$E$1001&gt;=A2073)*(الإجازات!$G$2:$G$1001="مقبولة")),الإجازات!$C$2:$C$1001)))</f>
        <v/>
      </c>
      <c r="O2073" s="17"/>
      <c r="P2073" s="23" t="str">
        <f aca="false">IF(B2073="","",IF(ISNA(MATCH(B2073,الموظفين!$A$2:$A$501,0)),"⚠ كود غير موجود",IF(O2073&lt;&gt;"",O2073,IF(N2073&lt;&gt;"",N2073,IF(H2073="",IF(AND(A2073&lt;&gt;"",WEEKDAY(A2073)=الإعدادات!$B$11),"راحة أسبوعية","غائب"),IF(I2073="","بدون انصراف",IF(N(K2073)&gt;0,"متأخر","حاضر")))))))</f>
        <v/>
      </c>
      <c r="Q2073" s="24" t="str">
        <f aca="false">IF(B2073="","",IF(OR(P2073="غائب",P2073="غياب",P2073="إجازة بدون راتب"),IFERROR(VLOOKUP(B2073,الموظفين!$A$2:$J$501,8,FALSE()),0),0))</f>
        <v/>
      </c>
      <c r="R2073" s="24" t="str">
        <f aca="false">IF(B2073="","",ROUND((N(K2073)+N(L2073))/60*IFERROR(VLOOKUP(B2073,الموظفين!$A$2:$J$501,8,FALSE()),0)/الإعدادات!$B$6*الإعدادات!$B$9,2))</f>
        <v/>
      </c>
      <c r="S2073" s="24" t="str">
        <f aca="false">IF(OR(B2073="",M2073=""),"",ROUND(M2073/60*IFERROR(VLOOKUP(B2073,الموظفين!$A$2:$J$501,9,FALSE()),0),2))</f>
        <v/>
      </c>
      <c r="T2073" s="17"/>
      <c r="U2073" s="23" t="str">
        <f aca="false">IF(OR(A2073="",B2073=""),"",A2073&amp;"|"&amp;B2073)</f>
        <v/>
      </c>
    </row>
    <row r="2074" customFormat="false" ht="15" hidden="false" customHeight="false" outlineLevel="0" collapsed="false">
      <c r="A2074" s="16"/>
      <c r="B2074" s="17"/>
      <c r="C2074" s="18" t="str">
        <f aca="false">IF($B2074="","",IFERROR(VLOOKUP($B2074,الموظفين!$A$2:$J$501,2,FALSE())&amp;"","⚠ كود غير موجود"))</f>
        <v/>
      </c>
      <c r="D2074" s="18" t="str">
        <f aca="false">IF($B2074="","",IFERROR(VLOOKUP($B2074,الموظفين!$A$2:$J$501,3,FALSE())&amp;"",""))</f>
        <v/>
      </c>
      <c r="E2074" s="18" t="str">
        <f aca="false">IF($B2074="","",IFERROR(VLOOKUP($B2074,الموظفين!$A$2:$J$501,5,FALSE())&amp;"",""))</f>
        <v/>
      </c>
      <c r="F2074" s="19" t="str">
        <f aca="false">IF($B2074="","",IFERROR(VLOOKUP($B2074,الموظفين!$A$2:$J$501,6,FALSE()),""))</f>
        <v/>
      </c>
      <c r="G2074" s="19" t="str">
        <f aca="false">IF($B2074="","",IFERROR(VLOOKUP($B2074,الموظفين!$A$2:$J$501,7,FALSE()),""))</f>
        <v/>
      </c>
      <c r="H2074" s="20"/>
      <c r="I2074" s="20"/>
      <c r="J2074" s="21" t="str">
        <f aca="false">IF(OR(H2074="",I2074=""),"",ROUND(MOD(I2074-H2074,1)*24,2))</f>
        <v/>
      </c>
      <c r="K2074" s="22" t="str">
        <f aca="false">IF(OR(H2074="",F2074=""),"",IF(ROUND(MAX(0,MOD(H2074-F2074+0.5,1)-0.5)*1440,0)&gt;IFERROR(VLOOKUP(E2074,الورديات!$A$2:$E$21,5,FALSE()),0),ROUND(MAX(0,MOD(H2074-F2074+0.5,1)-0.5)*1440,0),0))</f>
        <v/>
      </c>
      <c r="L2074" s="22" t="str">
        <f aca="false">IF(OR(I2074="",G2074=""),"",ROUND(MAX(0,MOD(G2074-I2074+0.5,1)-0.5)*1440,0))</f>
        <v/>
      </c>
      <c r="M2074" s="22" t="str">
        <f aca="false">IF(OR(I2074="",G2074=""),"",IF(ROUND(MAX(0,MOD(I2074-G2074+0.5,1)-0.5)*1440,0)&gt;=الإعدادات!$B$8,ROUND(MAX(0,MOD(I2074-G2074+0.5,1)-0.5)*1440,0),0))</f>
        <v/>
      </c>
      <c r="N2074" s="18" t="str">
        <f aca="false">IF(OR(A2074="",B2074=""),"",IF(COUNTIFS(الإجازات!$A$2:$A$1001,B2074,الإجازات!$D$2:$D$1001,"&lt;="&amp;A2074,الإجازات!$E$2:$E$1001,"&gt;="&amp;A2074,الإجازات!$G$2:$G$1001,"مقبولة")=0,"",LOOKUP(2,1/((الإجازات!$A$2:$A$1001=B2074)*(الإجازات!$D$2:$D$1001&lt;=A2074)*(الإجازات!$E$2:$E$1001&gt;=A2074)*(الإجازات!$G$2:$G$1001="مقبولة")),الإجازات!$C$2:$C$1001)))</f>
        <v/>
      </c>
      <c r="O2074" s="17"/>
      <c r="P2074" s="23" t="str">
        <f aca="false">IF(B2074="","",IF(ISNA(MATCH(B2074,الموظفين!$A$2:$A$501,0)),"⚠ كود غير موجود",IF(O2074&lt;&gt;"",O2074,IF(N2074&lt;&gt;"",N2074,IF(H2074="",IF(AND(A2074&lt;&gt;"",WEEKDAY(A2074)=الإعدادات!$B$11),"راحة أسبوعية","غائب"),IF(I2074="","بدون انصراف",IF(N(K2074)&gt;0,"متأخر","حاضر")))))))</f>
        <v/>
      </c>
      <c r="Q2074" s="24" t="str">
        <f aca="false">IF(B2074="","",IF(OR(P2074="غائب",P2074="غياب",P2074="إجازة بدون راتب"),IFERROR(VLOOKUP(B2074,الموظفين!$A$2:$J$501,8,FALSE()),0),0))</f>
        <v/>
      </c>
      <c r="R2074" s="24" t="str">
        <f aca="false">IF(B2074="","",ROUND((N(K2074)+N(L2074))/60*IFERROR(VLOOKUP(B2074,الموظفين!$A$2:$J$501,8,FALSE()),0)/الإعدادات!$B$6*الإعدادات!$B$9,2))</f>
        <v/>
      </c>
      <c r="S2074" s="24" t="str">
        <f aca="false">IF(OR(B2074="",M2074=""),"",ROUND(M2074/60*IFERROR(VLOOKUP(B2074,الموظفين!$A$2:$J$501,9,FALSE()),0),2))</f>
        <v/>
      </c>
      <c r="T2074" s="17"/>
      <c r="U2074" s="23" t="str">
        <f aca="false">IF(OR(A2074="",B2074=""),"",A2074&amp;"|"&amp;B2074)</f>
        <v/>
      </c>
    </row>
    <row r="2075" customFormat="false" ht="15" hidden="false" customHeight="false" outlineLevel="0" collapsed="false">
      <c r="A2075" s="16"/>
      <c r="B2075" s="17"/>
      <c r="C2075" s="18" t="str">
        <f aca="false">IF($B2075="","",IFERROR(VLOOKUP($B2075,الموظفين!$A$2:$J$501,2,FALSE())&amp;"","⚠ كود غير موجود"))</f>
        <v/>
      </c>
      <c r="D2075" s="18" t="str">
        <f aca="false">IF($B2075="","",IFERROR(VLOOKUP($B2075,الموظفين!$A$2:$J$501,3,FALSE())&amp;"",""))</f>
        <v/>
      </c>
      <c r="E2075" s="18" t="str">
        <f aca="false">IF($B2075="","",IFERROR(VLOOKUP($B2075,الموظفين!$A$2:$J$501,5,FALSE())&amp;"",""))</f>
        <v/>
      </c>
      <c r="F2075" s="19" t="str">
        <f aca="false">IF($B2075="","",IFERROR(VLOOKUP($B2075,الموظفين!$A$2:$J$501,6,FALSE()),""))</f>
        <v/>
      </c>
      <c r="G2075" s="19" t="str">
        <f aca="false">IF($B2075="","",IFERROR(VLOOKUP($B2075,الموظفين!$A$2:$J$501,7,FALSE()),""))</f>
        <v/>
      </c>
      <c r="H2075" s="20"/>
      <c r="I2075" s="20"/>
      <c r="J2075" s="21" t="str">
        <f aca="false">IF(OR(H2075="",I2075=""),"",ROUND(MOD(I2075-H2075,1)*24,2))</f>
        <v/>
      </c>
      <c r="K2075" s="22" t="str">
        <f aca="false">IF(OR(H2075="",F2075=""),"",IF(ROUND(MAX(0,MOD(H2075-F2075+0.5,1)-0.5)*1440,0)&gt;IFERROR(VLOOKUP(E2075,الورديات!$A$2:$E$21,5,FALSE()),0),ROUND(MAX(0,MOD(H2075-F2075+0.5,1)-0.5)*1440,0),0))</f>
        <v/>
      </c>
      <c r="L2075" s="22" t="str">
        <f aca="false">IF(OR(I2075="",G2075=""),"",ROUND(MAX(0,MOD(G2075-I2075+0.5,1)-0.5)*1440,0))</f>
        <v/>
      </c>
      <c r="M2075" s="22" t="str">
        <f aca="false">IF(OR(I2075="",G2075=""),"",IF(ROUND(MAX(0,MOD(I2075-G2075+0.5,1)-0.5)*1440,0)&gt;=الإعدادات!$B$8,ROUND(MAX(0,MOD(I2075-G2075+0.5,1)-0.5)*1440,0),0))</f>
        <v/>
      </c>
      <c r="N2075" s="18" t="str">
        <f aca="false">IF(OR(A2075="",B2075=""),"",IF(COUNTIFS(الإجازات!$A$2:$A$1001,B2075,الإجازات!$D$2:$D$1001,"&lt;="&amp;A2075,الإجازات!$E$2:$E$1001,"&gt;="&amp;A2075,الإجازات!$G$2:$G$1001,"مقبولة")=0,"",LOOKUP(2,1/((الإجازات!$A$2:$A$1001=B2075)*(الإجازات!$D$2:$D$1001&lt;=A2075)*(الإجازات!$E$2:$E$1001&gt;=A2075)*(الإجازات!$G$2:$G$1001="مقبولة")),الإجازات!$C$2:$C$1001)))</f>
        <v/>
      </c>
      <c r="O2075" s="17"/>
      <c r="P2075" s="23" t="str">
        <f aca="false">IF(B2075="","",IF(ISNA(MATCH(B2075,الموظفين!$A$2:$A$501,0)),"⚠ كود غير موجود",IF(O2075&lt;&gt;"",O2075,IF(N2075&lt;&gt;"",N2075,IF(H2075="",IF(AND(A2075&lt;&gt;"",WEEKDAY(A2075)=الإعدادات!$B$11),"راحة أسبوعية","غائب"),IF(I2075="","بدون انصراف",IF(N(K2075)&gt;0,"متأخر","حاضر")))))))</f>
        <v/>
      </c>
      <c r="Q2075" s="24" t="str">
        <f aca="false">IF(B2075="","",IF(OR(P2075="غائب",P2075="غياب",P2075="إجازة بدون راتب"),IFERROR(VLOOKUP(B2075,الموظفين!$A$2:$J$501,8,FALSE()),0),0))</f>
        <v/>
      </c>
      <c r="R2075" s="24" t="str">
        <f aca="false">IF(B2075="","",ROUND((N(K2075)+N(L2075))/60*IFERROR(VLOOKUP(B2075,الموظفين!$A$2:$J$501,8,FALSE()),0)/الإعدادات!$B$6*الإعدادات!$B$9,2))</f>
        <v/>
      </c>
      <c r="S2075" s="24" t="str">
        <f aca="false">IF(OR(B2075="",M2075=""),"",ROUND(M2075/60*IFERROR(VLOOKUP(B2075,الموظفين!$A$2:$J$501,9,FALSE()),0),2))</f>
        <v/>
      </c>
      <c r="T2075" s="17"/>
      <c r="U2075" s="23" t="str">
        <f aca="false">IF(OR(A2075="",B2075=""),"",A2075&amp;"|"&amp;B2075)</f>
        <v/>
      </c>
    </row>
    <row r="2076" customFormat="false" ht="15" hidden="false" customHeight="false" outlineLevel="0" collapsed="false">
      <c r="A2076" s="16"/>
      <c r="B2076" s="17"/>
      <c r="C2076" s="18" t="str">
        <f aca="false">IF($B2076="","",IFERROR(VLOOKUP($B2076,الموظفين!$A$2:$J$501,2,FALSE())&amp;"","⚠ كود غير موجود"))</f>
        <v/>
      </c>
      <c r="D2076" s="18" t="str">
        <f aca="false">IF($B2076="","",IFERROR(VLOOKUP($B2076,الموظفين!$A$2:$J$501,3,FALSE())&amp;"",""))</f>
        <v/>
      </c>
      <c r="E2076" s="18" t="str">
        <f aca="false">IF($B2076="","",IFERROR(VLOOKUP($B2076,الموظفين!$A$2:$J$501,5,FALSE())&amp;"",""))</f>
        <v/>
      </c>
      <c r="F2076" s="19" t="str">
        <f aca="false">IF($B2076="","",IFERROR(VLOOKUP($B2076,الموظفين!$A$2:$J$501,6,FALSE()),""))</f>
        <v/>
      </c>
      <c r="G2076" s="19" t="str">
        <f aca="false">IF($B2076="","",IFERROR(VLOOKUP($B2076,الموظفين!$A$2:$J$501,7,FALSE()),""))</f>
        <v/>
      </c>
      <c r="H2076" s="20"/>
      <c r="I2076" s="20"/>
      <c r="J2076" s="21" t="str">
        <f aca="false">IF(OR(H2076="",I2076=""),"",ROUND(MOD(I2076-H2076,1)*24,2))</f>
        <v/>
      </c>
      <c r="K2076" s="22" t="str">
        <f aca="false">IF(OR(H2076="",F2076=""),"",IF(ROUND(MAX(0,MOD(H2076-F2076+0.5,1)-0.5)*1440,0)&gt;IFERROR(VLOOKUP(E2076,الورديات!$A$2:$E$21,5,FALSE()),0),ROUND(MAX(0,MOD(H2076-F2076+0.5,1)-0.5)*1440,0),0))</f>
        <v/>
      </c>
      <c r="L2076" s="22" t="str">
        <f aca="false">IF(OR(I2076="",G2076=""),"",ROUND(MAX(0,MOD(G2076-I2076+0.5,1)-0.5)*1440,0))</f>
        <v/>
      </c>
      <c r="M2076" s="22" t="str">
        <f aca="false">IF(OR(I2076="",G2076=""),"",IF(ROUND(MAX(0,MOD(I2076-G2076+0.5,1)-0.5)*1440,0)&gt;=الإعدادات!$B$8,ROUND(MAX(0,MOD(I2076-G2076+0.5,1)-0.5)*1440,0),0))</f>
        <v/>
      </c>
      <c r="N2076" s="18" t="str">
        <f aca="false">IF(OR(A2076="",B2076=""),"",IF(COUNTIFS(الإجازات!$A$2:$A$1001,B2076,الإجازات!$D$2:$D$1001,"&lt;="&amp;A2076,الإجازات!$E$2:$E$1001,"&gt;="&amp;A2076,الإجازات!$G$2:$G$1001,"مقبولة")=0,"",LOOKUP(2,1/((الإجازات!$A$2:$A$1001=B2076)*(الإجازات!$D$2:$D$1001&lt;=A2076)*(الإجازات!$E$2:$E$1001&gt;=A2076)*(الإجازات!$G$2:$G$1001="مقبولة")),الإجازات!$C$2:$C$1001)))</f>
        <v/>
      </c>
      <c r="O2076" s="17"/>
      <c r="P2076" s="23" t="str">
        <f aca="false">IF(B2076="","",IF(ISNA(MATCH(B2076,الموظفين!$A$2:$A$501,0)),"⚠ كود غير موجود",IF(O2076&lt;&gt;"",O2076,IF(N2076&lt;&gt;"",N2076,IF(H2076="",IF(AND(A2076&lt;&gt;"",WEEKDAY(A2076)=الإعدادات!$B$11),"راحة أسبوعية","غائب"),IF(I2076="","بدون انصراف",IF(N(K2076)&gt;0,"متأخر","حاضر")))))))</f>
        <v/>
      </c>
      <c r="Q2076" s="24" t="str">
        <f aca="false">IF(B2076="","",IF(OR(P2076="غائب",P2076="غياب",P2076="إجازة بدون راتب"),IFERROR(VLOOKUP(B2076,الموظفين!$A$2:$J$501,8,FALSE()),0),0))</f>
        <v/>
      </c>
      <c r="R2076" s="24" t="str">
        <f aca="false">IF(B2076="","",ROUND((N(K2076)+N(L2076))/60*IFERROR(VLOOKUP(B2076,الموظفين!$A$2:$J$501,8,FALSE()),0)/الإعدادات!$B$6*الإعدادات!$B$9,2))</f>
        <v/>
      </c>
      <c r="S2076" s="24" t="str">
        <f aca="false">IF(OR(B2076="",M2076=""),"",ROUND(M2076/60*IFERROR(VLOOKUP(B2076,الموظفين!$A$2:$J$501,9,FALSE()),0),2))</f>
        <v/>
      </c>
      <c r="T2076" s="17"/>
      <c r="U2076" s="23" t="str">
        <f aca="false">IF(OR(A2076="",B2076=""),"",A2076&amp;"|"&amp;B2076)</f>
        <v/>
      </c>
    </row>
    <row r="2077" customFormat="false" ht="15" hidden="false" customHeight="false" outlineLevel="0" collapsed="false">
      <c r="A2077" s="16"/>
      <c r="B2077" s="17"/>
      <c r="C2077" s="18" t="str">
        <f aca="false">IF($B2077="","",IFERROR(VLOOKUP($B2077,الموظفين!$A$2:$J$501,2,FALSE())&amp;"","⚠ كود غير موجود"))</f>
        <v/>
      </c>
      <c r="D2077" s="18" t="str">
        <f aca="false">IF($B2077="","",IFERROR(VLOOKUP($B2077,الموظفين!$A$2:$J$501,3,FALSE())&amp;"",""))</f>
        <v/>
      </c>
      <c r="E2077" s="18" t="str">
        <f aca="false">IF($B2077="","",IFERROR(VLOOKUP($B2077,الموظفين!$A$2:$J$501,5,FALSE())&amp;"",""))</f>
        <v/>
      </c>
      <c r="F2077" s="19" t="str">
        <f aca="false">IF($B2077="","",IFERROR(VLOOKUP($B2077,الموظفين!$A$2:$J$501,6,FALSE()),""))</f>
        <v/>
      </c>
      <c r="G2077" s="19" t="str">
        <f aca="false">IF($B2077="","",IFERROR(VLOOKUP($B2077,الموظفين!$A$2:$J$501,7,FALSE()),""))</f>
        <v/>
      </c>
      <c r="H2077" s="20"/>
      <c r="I2077" s="20"/>
      <c r="J2077" s="21" t="str">
        <f aca="false">IF(OR(H2077="",I2077=""),"",ROUND(MOD(I2077-H2077,1)*24,2))</f>
        <v/>
      </c>
      <c r="K2077" s="22" t="str">
        <f aca="false">IF(OR(H2077="",F2077=""),"",IF(ROUND(MAX(0,MOD(H2077-F2077+0.5,1)-0.5)*1440,0)&gt;IFERROR(VLOOKUP(E2077,الورديات!$A$2:$E$21,5,FALSE()),0),ROUND(MAX(0,MOD(H2077-F2077+0.5,1)-0.5)*1440,0),0))</f>
        <v/>
      </c>
      <c r="L2077" s="22" t="str">
        <f aca="false">IF(OR(I2077="",G2077=""),"",ROUND(MAX(0,MOD(G2077-I2077+0.5,1)-0.5)*1440,0))</f>
        <v/>
      </c>
      <c r="M2077" s="22" t="str">
        <f aca="false">IF(OR(I2077="",G2077=""),"",IF(ROUND(MAX(0,MOD(I2077-G2077+0.5,1)-0.5)*1440,0)&gt;=الإعدادات!$B$8,ROUND(MAX(0,MOD(I2077-G2077+0.5,1)-0.5)*1440,0),0))</f>
        <v/>
      </c>
      <c r="N2077" s="18" t="str">
        <f aca="false">IF(OR(A2077="",B2077=""),"",IF(COUNTIFS(الإجازات!$A$2:$A$1001,B2077,الإجازات!$D$2:$D$1001,"&lt;="&amp;A2077,الإجازات!$E$2:$E$1001,"&gt;="&amp;A2077,الإجازات!$G$2:$G$1001,"مقبولة")=0,"",LOOKUP(2,1/((الإجازات!$A$2:$A$1001=B2077)*(الإجازات!$D$2:$D$1001&lt;=A2077)*(الإجازات!$E$2:$E$1001&gt;=A2077)*(الإجازات!$G$2:$G$1001="مقبولة")),الإجازات!$C$2:$C$1001)))</f>
        <v/>
      </c>
      <c r="O2077" s="17"/>
      <c r="P2077" s="23" t="str">
        <f aca="false">IF(B2077="","",IF(ISNA(MATCH(B2077,الموظفين!$A$2:$A$501,0)),"⚠ كود غير موجود",IF(O2077&lt;&gt;"",O2077,IF(N2077&lt;&gt;"",N2077,IF(H2077="",IF(AND(A2077&lt;&gt;"",WEEKDAY(A2077)=الإعدادات!$B$11),"راحة أسبوعية","غائب"),IF(I2077="","بدون انصراف",IF(N(K2077)&gt;0,"متأخر","حاضر")))))))</f>
        <v/>
      </c>
      <c r="Q2077" s="24" t="str">
        <f aca="false">IF(B2077="","",IF(OR(P2077="غائب",P2077="غياب",P2077="إجازة بدون راتب"),IFERROR(VLOOKUP(B2077,الموظفين!$A$2:$J$501,8,FALSE()),0),0))</f>
        <v/>
      </c>
      <c r="R2077" s="24" t="str">
        <f aca="false">IF(B2077="","",ROUND((N(K2077)+N(L2077))/60*IFERROR(VLOOKUP(B2077,الموظفين!$A$2:$J$501,8,FALSE()),0)/الإعدادات!$B$6*الإعدادات!$B$9,2))</f>
        <v/>
      </c>
      <c r="S2077" s="24" t="str">
        <f aca="false">IF(OR(B2077="",M2077=""),"",ROUND(M2077/60*IFERROR(VLOOKUP(B2077,الموظفين!$A$2:$J$501,9,FALSE()),0),2))</f>
        <v/>
      </c>
      <c r="T2077" s="17"/>
      <c r="U2077" s="23" t="str">
        <f aca="false">IF(OR(A2077="",B2077=""),"",A2077&amp;"|"&amp;B2077)</f>
        <v/>
      </c>
    </row>
    <row r="2078" customFormat="false" ht="15" hidden="false" customHeight="false" outlineLevel="0" collapsed="false">
      <c r="A2078" s="16"/>
      <c r="B2078" s="17"/>
      <c r="C2078" s="18" t="str">
        <f aca="false">IF($B2078="","",IFERROR(VLOOKUP($B2078,الموظفين!$A$2:$J$501,2,FALSE())&amp;"","⚠ كود غير موجود"))</f>
        <v/>
      </c>
      <c r="D2078" s="18" t="str">
        <f aca="false">IF($B2078="","",IFERROR(VLOOKUP($B2078,الموظفين!$A$2:$J$501,3,FALSE())&amp;"",""))</f>
        <v/>
      </c>
      <c r="E2078" s="18" t="str">
        <f aca="false">IF($B2078="","",IFERROR(VLOOKUP($B2078,الموظفين!$A$2:$J$501,5,FALSE())&amp;"",""))</f>
        <v/>
      </c>
      <c r="F2078" s="19" t="str">
        <f aca="false">IF($B2078="","",IFERROR(VLOOKUP($B2078,الموظفين!$A$2:$J$501,6,FALSE()),""))</f>
        <v/>
      </c>
      <c r="G2078" s="19" t="str">
        <f aca="false">IF($B2078="","",IFERROR(VLOOKUP($B2078,الموظفين!$A$2:$J$501,7,FALSE()),""))</f>
        <v/>
      </c>
      <c r="H2078" s="20"/>
      <c r="I2078" s="20"/>
      <c r="J2078" s="21" t="str">
        <f aca="false">IF(OR(H2078="",I2078=""),"",ROUND(MOD(I2078-H2078,1)*24,2))</f>
        <v/>
      </c>
      <c r="K2078" s="22" t="str">
        <f aca="false">IF(OR(H2078="",F2078=""),"",IF(ROUND(MAX(0,MOD(H2078-F2078+0.5,1)-0.5)*1440,0)&gt;IFERROR(VLOOKUP(E2078,الورديات!$A$2:$E$21,5,FALSE()),0),ROUND(MAX(0,MOD(H2078-F2078+0.5,1)-0.5)*1440,0),0))</f>
        <v/>
      </c>
      <c r="L2078" s="22" t="str">
        <f aca="false">IF(OR(I2078="",G2078=""),"",ROUND(MAX(0,MOD(G2078-I2078+0.5,1)-0.5)*1440,0))</f>
        <v/>
      </c>
      <c r="M2078" s="22" t="str">
        <f aca="false">IF(OR(I2078="",G2078=""),"",IF(ROUND(MAX(0,MOD(I2078-G2078+0.5,1)-0.5)*1440,0)&gt;=الإعدادات!$B$8,ROUND(MAX(0,MOD(I2078-G2078+0.5,1)-0.5)*1440,0),0))</f>
        <v/>
      </c>
      <c r="N2078" s="18" t="str">
        <f aca="false">IF(OR(A2078="",B2078=""),"",IF(COUNTIFS(الإجازات!$A$2:$A$1001,B2078,الإجازات!$D$2:$D$1001,"&lt;="&amp;A2078,الإجازات!$E$2:$E$1001,"&gt;="&amp;A2078,الإجازات!$G$2:$G$1001,"مقبولة")=0,"",LOOKUP(2,1/((الإجازات!$A$2:$A$1001=B2078)*(الإجازات!$D$2:$D$1001&lt;=A2078)*(الإجازات!$E$2:$E$1001&gt;=A2078)*(الإجازات!$G$2:$G$1001="مقبولة")),الإجازات!$C$2:$C$1001)))</f>
        <v/>
      </c>
      <c r="O2078" s="17"/>
      <c r="P2078" s="23" t="str">
        <f aca="false">IF(B2078="","",IF(ISNA(MATCH(B2078,الموظفين!$A$2:$A$501,0)),"⚠ كود غير موجود",IF(O2078&lt;&gt;"",O2078,IF(N2078&lt;&gt;"",N2078,IF(H2078="",IF(AND(A2078&lt;&gt;"",WEEKDAY(A2078)=الإعدادات!$B$11),"راحة أسبوعية","غائب"),IF(I2078="","بدون انصراف",IF(N(K2078)&gt;0,"متأخر","حاضر")))))))</f>
        <v/>
      </c>
      <c r="Q2078" s="24" t="str">
        <f aca="false">IF(B2078="","",IF(OR(P2078="غائب",P2078="غياب",P2078="إجازة بدون راتب"),IFERROR(VLOOKUP(B2078,الموظفين!$A$2:$J$501,8,FALSE()),0),0))</f>
        <v/>
      </c>
      <c r="R2078" s="24" t="str">
        <f aca="false">IF(B2078="","",ROUND((N(K2078)+N(L2078))/60*IFERROR(VLOOKUP(B2078,الموظفين!$A$2:$J$501,8,FALSE()),0)/الإعدادات!$B$6*الإعدادات!$B$9,2))</f>
        <v/>
      </c>
      <c r="S2078" s="24" t="str">
        <f aca="false">IF(OR(B2078="",M2078=""),"",ROUND(M2078/60*IFERROR(VLOOKUP(B2078,الموظفين!$A$2:$J$501,9,FALSE()),0),2))</f>
        <v/>
      </c>
      <c r="T2078" s="17"/>
      <c r="U2078" s="23" t="str">
        <f aca="false">IF(OR(A2078="",B2078=""),"",A2078&amp;"|"&amp;B2078)</f>
        <v/>
      </c>
    </row>
    <row r="2079" customFormat="false" ht="15" hidden="false" customHeight="false" outlineLevel="0" collapsed="false">
      <c r="A2079" s="16"/>
      <c r="B2079" s="17"/>
      <c r="C2079" s="18" t="str">
        <f aca="false">IF($B2079="","",IFERROR(VLOOKUP($B2079,الموظفين!$A$2:$J$501,2,FALSE())&amp;"","⚠ كود غير موجود"))</f>
        <v/>
      </c>
      <c r="D2079" s="18" t="str">
        <f aca="false">IF($B2079="","",IFERROR(VLOOKUP($B2079,الموظفين!$A$2:$J$501,3,FALSE())&amp;"",""))</f>
        <v/>
      </c>
      <c r="E2079" s="18" t="str">
        <f aca="false">IF($B2079="","",IFERROR(VLOOKUP($B2079,الموظفين!$A$2:$J$501,5,FALSE())&amp;"",""))</f>
        <v/>
      </c>
      <c r="F2079" s="19" t="str">
        <f aca="false">IF($B2079="","",IFERROR(VLOOKUP($B2079,الموظفين!$A$2:$J$501,6,FALSE()),""))</f>
        <v/>
      </c>
      <c r="G2079" s="19" t="str">
        <f aca="false">IF($B2079="","",IFERROR(VLOOKUP($B2079,الموظفين!$A$2:$J$501,7,FALSE()),""))</f>
        <v/>
      </c>
      <c r="H2079" s="20"/>
      <c r="I2079" s="20"/>
      <c r="J2079" s="21" t="str">
        <f aca="false">IF(OR(H2079="",I2079=""),"",ROUND(MOD(I2079-H2079,1)*24,2))</f>
        <v/>
      </c>
      <c r="K2079" s="22" t="str">
        <f aca="false">IF(OR(H2079="",F2079=""),"",IF(ROUND(MAX(0,MOD(H2079-F2079+0.5,1)-0.5)*1440,0)&gt;IFERROR(VLOOKUP(E2079,الورديات!$A$2:$E$21,5,FALSE()),0),ROUND(MAX(0,MOD(H2079-F2079+0.5,1)-0.5)*1440,0),0))</f>
        <v/>
      </c>
      <c r="L2079" s="22" t="str">
        <f aca="false">IF(OR(I2079="",G2079=""),"",ROUND(MAX(0,MOD(G2079-I2079+0.5,1)-0.5)*1440,0))</f>
        <v/>
      </c>
      <c r="M2079" s="22" t="str">
        <f aca="false">IF(OR(I2079="",G2079=""),"",IF(ROUND(MAX(0,MOD(I2079-G2079+0.5,1)-0.5)*1440,0)&gt;=الإعدادات!$B$8,ROUND(MAX(0,MOD(I2079-G2079+0.5,1)-0.5)*1440,0),0))</f>
        <v/>
      </c>
      <c r="N2079" s="18" t="str">
        <f aca="false">IF(OR(A2079="",B2079=""),"",IF(COUNTIFS(الإجازات!$A$2:$A$1001,B2079,الإجازات!$D$2:$D$1001,"&lt;="&amp;A2079,الإجازات!$E$2:$E$1001,"&gt;="&amp;A2079,الإجازات!$G$2:$G$1001,"مقبولة")=0,"",LOOKUP(2,1/((الإجازات!$A$2:$A$1001=B2079)*(الإجازات!$D$2:$D$1001&lt;=A2079)*(الإجازات!$E$2:$E$1001&gt;=A2079)*(الإجازات!$G$2:$G$1001="مقبولة")),الإجازات!$C$2:$C$1001)))</f>
        <v/>
      </c>
      <c r="O2079" s="17"/>
      <c r="P2079" s="23" t="str">
        <f aca="false">IF(B2079="","",IF(ISNA(MATCH(B2079,الموظفين!$A$2:$A$501,0)),"⚠ كود غير موجود",IF(O2079&lt;&gt;"",O2079,IF(N2079&lt;&gt;"",N2079,IF(H2079="",IF(AND(A2079&lt;&gt;"",WEEKDAY(A2079)=الإعدادات!$B$11),"راحة أسبوعية","غائب"),IF(I2079="","بدون انصراف",IF(N(K2079)&gt;0,"متأخر","حاضر")))))))</f>
        <v/>
      </c>
      <c r="Q2079" s="24" t="str">
        <f aca="false">IF(B2079="","",IF(OR(P2079="غائب",P2079="غياب",P2079="إجازة بدون راتب"),IFERROR(VLOOKUP(B2079,الموظفين!$A$2:$J$501,8,FALSE()),0),0))</f>
        <v/>
      </c>
      <c r="R2079" s="24" t="str">
        <f aca="false">IF(B2079="","",ROUND((N(K2079)+N(L2079))/60*IFERROR(VLOOKUP(B2079,الموظفين!$A$2:$J$501,8,FALSE()),0)/الإعدادات!$B$6*الإعدادات!$B$9,2))</f>
        <v/>
      </c>
      <c r="S2079" s="24" t="str">
        <f aca="false">IF(OR(B2079="",M2079=""),"",ROUND(M2079/60*IFERROR(VLOOKUP(B2079,الموظفين!$A$2:$J$501,9,FALSE()),0),2))</f>
        <v/>
      </c>
      <c r="T2079" s="17"/>
      <c r="U2079" s="23" t="str">
        <f aca="false">IF(OR(A2079="",B2079=""),"",A2079&amp;"|"&amp;B2079)</f>
        <v/>
      </c>
    </row>
    <row r="2080" customFormat="false" ht="15" hidden="false" customHeight="false" outlineLevel="0" collapsed="false">
      <c r="A2080" s="16"/>
      <c r="B2080" s="17"/>
      <c r="C2080" s="18" t="str">
        <f aca="false">IF($B2080="","",IFERROR(VLOOKUP($B2080,الموظفين!$A$2:$J$501,2,FALSE())&amp;"","⚠ كود غير موجود"))</f>
        <v/>
      </c>
      <c r="D2080" s="18" t="str">
        <f aca="false">IF($B2080="","",IFERROR(VLOOKUP($B2080,الموظفين!$A$2:$J$501,3,FALSE())&amp;"",""))</f>
        <v/>
      </c>
      <c r="E2080" s="18" t="str">
        <f aca="false">IF($B2080="","",IFERROR(VLOOKUP($B2080,الموظفين!$A$2:$J$501,5,FALSE())&amp;"",""))</f>
        <v/>
      </c>
      <c r="F2080" s="19" t="str">
        <f aca="false">IF($B2080="","",IFERROR(VLOOKUP($B2080,الموظفين!$A$2:$J$501,6,FALSE()),""))</f>
        <v/>
      </c>
      <c r="G2080" s="19" t="str">
        <f aca="false">IF($B2080="","",IFERROR(VLOOKUP($B2080,الموظفين!$A$2:$J$501,7,FALSE()),""))</f>
        <v/>
      </c>
      <c r="H2080" s="20"/>
      <c r="I2080" s="20"/>
      <c r="J2080" s="21" t="str">
        <f aca="false">IF(OR(H2080="",I2080=""),"",ROUND(MOD(I2080-H2080,1)*24,2))</f>
        <v/>
      </c>
      <c r="K2080" s="22" t="str">
        <f aca="false">IF(OR(H2080="",F2080=""),"",IF(ROUND(MAX(0,MOD(H2080-F2080+0.5,1)-0.5)*1440,0)&gt;IFERROR(VLOOKUP(E2080,الورديات!$A$2:$E$21,5,FALSE()),0),ROUND(MAX(0,MOD(H2080-F2080+0.5,1)-0.5)*1440,0),0))</f>
        <v/>
      </c>
      <c r="L2080" s="22" t="str">
        <f aca="false">IF(OR(I2080="",G2080=""),"",ROUND(MAX(0,MOD(G2080-I2080+0.5,1)-0.5)*1440,0))</f>
        <v/>
      </c>
      <c r="M2080" s="22" t="str">
        <f aca="false">IF(OR(I2080="",G2080=""),"",IF(ROUND(MAX(0,MOD(I2080-G2080+0.5,1)-0.5)*1440,0)&gt;=الإعدادات!$B$8,ROUND(MAX(0,MOD(I2080-G2080+0.5,1)-0.5)*1440,0),0))</f>
        <v/>
      </c>
      <c r="N2080" s="18" t="str">
        <f aca="false">IF(OR(A2080="",B2080=""),"",IF(COUNTIFS(الإجازات!$A$2:$A$1001,B2080,الإجازات!$D$2:$D$1001,"&lt;="&amp;A2080,الإجازات!$E$2:$E$1001,"&gt;="&amp;A2080,الإجازات!$G$2:$G$1001,"مقبولة")=0,"",LOOKUP(2,1/((الإجازات!$A$2:$A$1001=B2080)*(الإجازات!$D$2:$D$1001&lt;=A2080)*(الإجازات!$E$2:$E$1001&gt;=A2080)*(الإجازات!$G$2:$G$1001="مقبولة")),الإجازات!$C$2:$C$1001)))</f>
        <v/>
      </c>
      <c r="O2080" s="17"/>
      <c r="P2080" s="23" t="str">
        <f aca="false">IF(B2080="","",IF(ISNA(MATCH(B2080,الموظفين!$A$2:$A$501,0)),"⚠ كود غير موجود",IF(O2080&lt;&gt;"",O2080,IF(N2080&lt;&gt;"",N2080,IF(H2080="",IF(AND(A2080&lt;&gt;"",WEEKDAY(A2080)=الإعدادات!$B$11),"راحة أسبوعية","غائب"),IF(I2080="","بدون انصراف",IF(N(K2080)&gt;0,"متأخر","حاضر")))))))</f>
        <v/>
      </c>
      <c r="Q2080" s="24" t="str">
        <f aca="false">IF(B2080="","",IF(OR(P2080="غائب",P2080="غياب",P2080="إجازة بدون راتب"),IFERROR(VLOOKUP(B2080,الموظفين!$A$2:$J$501,8,FALSE()),0),0))</f>
        <v/>
      </c>
      <c r="R2080" s="24" t="str">
        <f aca="false">IF(B2080="","",ROUND((N(K2080)+N(L2080))/60*IFERROR(VLOOKUP(B2080,الموظفين!$A$2:$J$501,8,FALSE()),0)/الإعدادات!$B$6*الإعدادات!$B$9,2))</f>
        <v/>
      </c>
      <c r="S2080" s="24" t="str">
        <f aca="false">IF(OR(B2080="",M2080=""),"",ROUND(M2080/60*IFERROR(VLOOKUP(B2080,الموظفين!$A$2:$J$501,9,FALSE()),0),2))</f>
        <v/>
      </c>
      <c r="T2080" s="17"/>
      <c r="U2080" s="23" t="str">
        <f aca="false">IF(OR(A2080="",B2080=""),"",A2080&amp;"|"&amp;B2080)</f>
        <v/>
      </c>
    </row>
    <row r="2081" customFormat="false" ht="15" hidden="false" customHeight="false" outlineLevel="0" collapsed="false">
      <c r="A2081" s="16"/>
      <c r="B2081" s="17"/>
      <c r="C2081" s="18" t="str">
        <f aca="false">IF($B2081="","",IFERROR(VLOOKUP($B2081,الموظفين!$A$2:$J$501,2,FALSE())&amp;"","⚠ كود غير موجود"))</f>
        <v/>
      </c>
      <c r="D2081" s="18" t="str">
        <f aca="false">IF($B2081="","",IFERROR(VLOOKUP($B2081,الموظفين!$A$2:$J$501,3,FALSE())&amp;"",""))</f>
        <v/>
      </c>
      <c r="E2081" s="18" t="str">
        <f aca="false">IF($B2081="","",IFERROR(VLOOKUP($B2081,الموظفين!$A$2:$J$501,5,FALSE())&amp;"",""))</f>
        <v/>
      </c>
      <c r="F2081" s="19" t="str">
        <f aca="false">IF($B2081="","",IFERROR(VLOOKUP($B2081,الموظفين!$A$2:$J$501,6,FALSE()),""))</f>
        <v/>
      </c>
      <c r="G2081" s="19" t="str">
        <f aca="false">IF($B2081="","",IFERROR(VLOOKUP($B2081,الموظفين!$A$2:$J$501,7,FALSE()),""))</f>
        <v/>
      </c>
      <c r="H2081" s="20"/>
      <c r="I2081" s="20"/>
      <c r="J2081" s="21" t="str">
        <f aca="false">IF(OR(H2081="",I2081=""),"",ROUND(MOD(I2081-H2081,1)*24,2))</f>
        <v/>
      </c>
      <c r="K2081" s="22" t="str">
        <f aca="false">IF(OR(H2081="",F2081=""),"",IF(ROUND(MAX(0,MOD(H2081-F2081+0.5,1)-0.5)*1440,0)&gt;IFERROR(VLOOKUP(E2081,الورديات!$A$2:$E$21,5,FALSE()),0),ROUND(MAX(0,MOD(H2081-F2081+0.5,1)-0.5)*1440,0),0))</f>
        <v/>
      </c>
      <c r="L2081" s="22" t="str">
        <f aca="false">IF(OR(I2081="",G2081=""),"",ROUND(MAX(0,MOD(G2081-I2081+0.5,1)-0.5)*1440,0))</f>
        <v/>
      </c>
      <c r="M2081" s="22" t="str">
        <f aca="false">IF(OR(I2081="",G2081=""),"",IF(ROUND(MAX(0,MOD(I2081-G2081+0.5,1)-0.5)*1440,0)&gt;=الإعدادات!$B$8,ROUND(MAX(0,MOD(I2081-G2081+0.5,1)-0.5)*1440,0),0))</f>
        <v/>
      </c>
      <c r="N2081" s="18" t="str">
        <f aca="false">IF(OR(A2081="",B2081=""),"",IF(COUNTIFS(الإجازات!$A$2:$A$1001,B2081,الإجازات!$D$2:$D$1001,"&lt;="&amp;A2081,الإجازات!$E$2:$E$1001,"&gt;="&amp;A2081,الإجازات!$G$2:$G$1001,"مقبولة")=0,"",LOOKUP(2,1/((الإجازات!$A$2:$A$1001=B2081)*(الإجازات!$D$2:$D$1001&lt;=A2081)*(الإجازات!$E$2:$E$1001&gt;=A2081)*(الإجازات!$G$2:$G$1001="مقبولة")),الإجازات!$C$2:$C$1001)))</f>
        <v/>
      </c>
      <c r="O2081" s="17"/>
      <c r="P2081" s="23" t="str">
        <f aca="false">IF(B2081="","",IF(ISNA(MATCH(B2081,الموظفين!$A$2:$A$501,0)),"⚠ كود غير موجود",IF(O2081&lt;&gt;"",O2081,IF(N2081&lt;&gt;"",N2081,IF(H2081="",IF(AND(A2081&lt;&gt;"",WEEKDAY(A2081)=الإعدادات!$B$11),"راحة أسبوعية","غائب"),IF(I2081="","بدون انصراف",IF(N(K2081)&gt;0,"متأخر","حاضر")))))))</f>
        <v/>
      </c>
      <c r="Q2081" s="24" t="str">
        <f aca="false">IF(B2081="","",IF(OR(P2081="غائب",P2081="غياب",P2081="إجازة بدون راتب"),IFERROR(VLOOKUP(B2081,الموظفين!$A$2:$J$501,8,FALSE()),0),0))</f>
        <v/>
      </c>
      <c r="R2081" s="24" t="str">
        <f aca="false">IF(B2081="","",ROUND((N(K2081)+N(L2081))/60*IFERROR(VLOOKUP(B2081,الموظفين!$A$2:$J$501,8,FALSE()),0)/الإعدادات!$B$6*الإعدادات!$B$9,2))</f>
        <v/>
      </c>
      <c r="S2081" s="24" t="str">
        <f aca="false">IF(OR(B2081="",M2081=""),"",ROUND(M2081/60*IFERROR(VLOOKUP(B2081,الموظفين!$A$2:$J$501,9,FALSE()),0),2))</f>
        <v/>
      </c>
      <c r="T2081" s="17"/>
      <c r="U2081" s="23" t="str">
        <f aca="false">IF(OR(A2081="",B2081=""),"",A2081&amp;"|"&amp;B2081)</f>
        <v/>
      </c>
    </row>
    <row r="2082" customFormat="false" ht="15" hidden="false" customHeight="false" outlineLevel="0" collapsed="false">
      <c r="A2082" s="16"/>
      <c r="B2082" s="17"/>
      <c r="C2082" s="18" t="str">
        <f aca="false">IF($B2082="","",IFERROR(VLOOKUP($B2082,الموظفين!$A$2:$J$501,2,FALSE())&amp;"","⚠ كود غير موجود"))</f>
        <v/>
      </c>
      <c r="D2082" s="18" t="str">
        <f aca="false">IF($B2082="","",IFERROR(VLOOKUP($B2082,الموظفين!$A$2:$J$501,3,FALSE())&amp;"",""))</f>
        <v/>
      </c>
      <c r="E2082" s="18" t="str">
        <f aca="false">IF($B2082="","",IFERROR(VLOOKUP($B2082,الموظفين!$A$2:$J$501,5,FALSE())&amp;"",""))</f>
        <v/>
      </c>
      <c r="F2082" s="19" t="str">
        <f aca="false">IF($B2082="","",IFERROR(VLOOKUP($B2082,الموظفين!$A$2:$J$501,6,FALSE()),""))</f>
        <v/>
      </c>
      <c r="G2082" s="19" t="str">
        <f aca="false">IF($B2082="","",IFERROR(VLOOKUP($B2082,الموظفين!$A$2:$J$501,7,FALSE()),""))</f>
        <v/>
      </c>
      <c r="H2082" s="20"/>
      <c r="I2082" s="20"/>
      <c r="J2082" s="21" t="str">
        <f aca="false">IF(OR(H2082="",I2082=""),"",ROUND(MOD(I2082-H2082,1)*24,2))</f>
        <v/>
      </c>
      <c r="K2082" s="22" t="str">
        <f aca="false">IF(OR(H2082="",F2082=""),"",IF(ROUND(MAX(0,MOD(H2082-F2082+0.5,1)-0.5)*1440,0)&gt;IFERROR(VLOOKUP(E2082,الورديات!$A$2:$E$21,5,FALSE()),0),ROUND(MAX(0,MOD(H2082-F2082+0.5,1)-0.5)*1440,0),0))</f>
        <v/>
      </c>
      <c r="L2082" s="22" t="str">
        <f aca="false">IF(OR(I2082="",G2082=""),"",ROUND(MAX(0,MOD(G2082-I2082+0.5,1)-0.5)*1440,0))</f>
        <v/>
      </c>
      <c r="M2082" s="22" t="str">
        <f aca="false">IF(OR(I2082="",G2082=""),"",IF(ROUND(MAX(0,MOD(I2082-G2082+0.5,1)-0.5)*1440,0)&gt;=الإعدادات!$B$8,ROUND(MAX(0,MOD(I2082-G2082+0.5,1)-0.5)*1440,0),0))</f>
        <v/>
      </c>
      <c r="N2082" s="18" t="str">
        <f aca="false">IF(OR(A2082="",B2082=""),"",IF(COUNTIFS(الإجازات!$A$2:$A$1001,B2082,الإجازات!$D$2:$D$1001,"&lt;="&amp;A2082,الإجازات!$E$2:$E$1001,"&gt;="&amp;A2082,الإجازات!$G$2:$G$1001,"مقبولة")=0,"",LOOKUP(2,1/((الإجازات!$A$2:$A$1001=B2082)*(الإجازات!$D$2:$D$1001&lt;=A2082)*(الإجازات!$E$2:$E$1001&gt;=A2082)*(الإجازات!$G$2:$G$1001="مقبولة")),الإجازات!$C$2:$C$1001)))</f>
        <v/>
      </c>
      <c r="O2082" s="17"/>
      <c r="P2082" s="23" t="str">
        <f aca="false">IF(B2082="","",IF(ISNA(MATCH(B2082,الموظفين!$A$2:$A$501,0)),"⚠ كود غير موجود",IF(O2082&lt;&gt;"",O2082,IF(N2082&lt;&gt;"",N2082,IF(H2082="",IF(AND(A2082&lt;&gt;"",WEEKDAY(A2082)=الإعدادات!$B$11),"راحة أسبوعية","غائب"),IF(I2082="","بدون انصراف",IF(N(K2082)&gt;0,"متأخر","حاضر")))))))</f>
        <v/>
      </c>
      <c r="Q2082" s="24" t="str">
        <f aca="false">IF(B2082="","",IF(OR(P2082="غائب",P2082="غياب",P2082="إجازة بدون راتب"),IFERROR(VLOOKUP(B2082,الموظفين!$A$2:$J$501,8,FALSE()),0),0))</f>
        <v/>
      </c>
      <c r="R2082" s="24" t="str">
        <f aca="false">IF(B2082="","",ROUND((N(K2082)+N(L2082))/60*IFERROR(VLOOKUP(B2082,الموظفين!$A$2:$J$501,8,FALSE()),0)/الإعدادات!$B$6*الإعدادات!$B$9,2))</f>
        <v/>
      </c>
      <c r="S2082" s="24" t="str">
        <f aca="false">IF(OR(B2082="",M2082=""),"",ROUND(M2082/60*IFERROR(VLOOKUP(B2082,الموظفين!$A$2:$J$501,9,FALSE()),0),2))</f>
        <v/>
      </c>
      <c r="T2082" s="17"/>
      <c r="U2082" s="23" t="str">
        <f aca="false">IF(OR(A2082="",B2082=""),"",A2082&amp;"|"&amp;B2082)</f>
        <v/>
      </c>
    </row>
    <row r="2083" customFormat="false" ht="15" hidden="false" customHeight="false" outlineLevel="0" collapsed="false">
      <c r="A2083" s="16"/>
      <c r="B2083" s="17"/>
      <c r="C2083" s="18" t="str">
        <f aca="false">IF($B2083="","",IFERROR(VLOOKUP($B2083,الموظفين!$A$2:$J$501,2,FALSE())&amp;"","⚠ كود غير موجود"))</f>
        <v/>
      </c>
      <c r="D2083" s="18" t="str">
        <f aca="false">IF($B2083="","",IFERROR(VLOOKUP($B2083,الموظفين!$A$2:$J$501,3,FALSE())&amp;"",""))</f>
        <v/>
      </c>
      <c r="E2083" s="18" t="str">
        <f aca="false">IF($B2083="","",IFERROR(VLOOKUP($B2083,الموظفين!$A$2:$J$501,5,FALSE())&amp;"",""))</f>
        <v/>
      </c>
      <c r="F2083" s="19" t="str">
        <f aca="false">IF($B2083="","",IFERROR(VLOOKUP($B2083,الموظفين!$A$2:$J$501,6,FALSE()),""))</f>
        <v/>
      </c>
      <c r="G2083" s="19" t="str">
        <f aca="false">IF($B2083="","",IFERROR(VLOOKUP($B2083,الموظفين!$A$2:$J$501,7,FALSE()),""))</f>
        <v/>
      </c>
      <c r="H2083" s="20"/>
      <c r="I2083" s="20"/>
      <c r="J2083" s="21" t="str">
        <f aca="false">IF(OR(H2083="",I2083=""),"",ROUND(MOD(I2083-H2083,1)*24,2))</f>
        <v/>
      </c>
      <c r="K2083" s="22" t="str">
        <f aca="false">IF(OR(H2083="",F2083=""),"",IF(ROUND(MAX(0,MOD(H2083-F2083+0.5,1)-0.5)*1440,0)&gt;IFERROR(VLOOKUP(E2083,الورديات!$A$2:$E$21,5,FALSE()),0),ROUND(MAX(0,MOD(H2083-F2083+0.5,1)-0.5)*1440,0),0))</f>
        <v/>
      </c>
      <c r="L2083" s="22" t="str">
        <f aca="false">IF(OR(I2083="",G2083=""),"",ROUND(MAX(0,MOD(G2083-I2083+0.5,1)-0.5)*1440,0))</f>
        <v/>
      </c>
      <c r="M2083" s="22" t="str">
        <f aca="false">IF(OR(I2083="",G2083=""),"",IF(ROUND(MAX(0,MOD(I2083-G2083+0.5,1)-0.5)*1440,0)&gt;=الإعدادات!$B$8,ROUND(MAX(0,MOD(I2083-G2083+0.5,1)-0.5)*1440,0),0))</f>
        <v/>
      </c>
      <c r="N2083" s="18" t="str">
        <f aca="false">IF(OR(A2083="",B2083=""),"",IF(COUNTIFS(الإجازات!$A$2:$A$1001,B2083,الإجازات!$D$2:$D$1001,"&lt;="&amp;A2083,الإجازات!$E$2:$E$1001,"&gt;="&amp;A2083,الإجازات!$G$2:$G$1001,"مقبولة")=0,"",LOOKUP(2,1/((الإجازات!$A$2:$A$1001=B2083)*(الإجازات!$D$2:$D$1001&lt;=A2083)*(الإجازات!$E$2:$E$1001&gt;=A2083)*(الإجازات!$G$2:$G$1001="مقبولة")),الإجازات!$C$2:$C$1001)))</f>
        <v/>
      </c>
      <c r="O2083" s="17"/>
      <c r="P2083" s="23" t="str">
        <f aca="false">IF(B2083="","",IF(ISNA(MATCH(B2083,الموظفين!$A$2:$A$501,0)),"⚠ كود غير موجود",IF(O2083&lt;&gt;"",O2083,IF(N2083&lt;&gt;"",N2083,IF(H2083="",IF(AND(A2083&lt;&gt;"",WEEKDAY(A2083)=الإعدادات!$B$11),"راحة أسبوعية","غائب"),IF(I2083="","بدون انصراف",IF(N(K2083)&gt;0,"متأخر","حاضر")))))))</f>
        <v/>
      </c>
      <c r="Q2083" s="24" t="str">
        <f aca="false">IF(B2083="","",IF(OR(P2083="غائب",P2083="غياب",P2083="إجازة بدون راتب"),IFERROR(VLOOKUP(B2083,الموظفين!$A$2:$J$501,8,FALSE()),0),0))</f>
        <v/>
      </c>
      <c r="R2083" s="24" t="str">
        <f aca="false">IF(B2083="","",ROUND((N(K2083)+N(L2083))/60*IFERROR(VLOOKUP(B2083,الموظفين!$A$2:$J$501,8,FALSE()),0)/الإعدادات!$B$6*الإعدادات!$B$9,2))</f>
        <v/>
      </c>
      <c r="S2083" s="24" t="str">
        <f aca="false">IF(OR(B2083="",M2083=""),"",ROUND(M2083/60*IFERROR(VLOOKUP(B2083,الموظفين!$A$2:$J$501,9,FALSE()),0),2))</f>
        <v/>
      </c>
      <c r="T2083" s="17"/>
      <c r="U2083" s="23" t="str">
        <f aca="false">IF(OR(A2083="",B2083=""),"",A2083&amp;"|"&amp;B2083)</f>
        <v/>
      </c>
    </row>
    <row r="2084" customFormat="false" ht="15" hidden="false" customHeight="false" outlineLevel="0" collapsed="false">
      <c r="A2084" s="16"/>
      <c r="B2084" s="17"/>
      <c r="C2084" s="18" t="str">
        <f aca="false">IF($B2084="","",IFERROR(VLOOKUP($B2084,الموظفين!$A$2:$J$501,2,FALSE())&amp;"","⚠ كود غير موجود"))</f>
        <v/>
      </c>
      <c r="D2084" s="18" t="str">
        <f aca="false">IF($B2084="","",IFERROR(VLOOKUP($B2084,الموظفين!$A$2:$J$501,3,FALSE())&amp;"",""))</f>
        <v/>
      </c>
      <c r="E2084" s="18" t="str">
        <f aca="false">IF($B2084="","",IFERROR(VLOOKUP($B2084,الموظفين!$A$2:$J$501,5,FALSE())&amp;"",""))</f>
        <v/>
      </c>
      <c r="F2084" s="19" t="str">
        <f aca="false">IF($B2084="","",IFERROR(VLOOKUP($B2084,الموظفين!$A$2:$J$501,6,FALSE()),""))</f>
        <v/>
      </c>
      <c r="G2084" s="19" t="str">
        <f aca="false">IF($B2084="","",IFERROR(VLOOKUP($B2084,الموظفين!$A$2:$J$501,7,FALSE()),""))</f>
        <v/>
      </c>
      <c r="H2084" s="20"/>
      <c r="I2084" s="20"/>
      <c r="J2084" s="21" t="str">
        <f aca="false">IF(OR(H2084="",I2084=""),"",ROUND(MOD(I2084-H2084,1)*24,2))</f>
        <v/>
      </c>
      <c r="K2084" s="22" t="str">
        <f aca="false">IF(OR(H2084="",F2084=""),"",IF(ROUND(MAX(0,MOD(H2084-F2084+0.5,1)-0.5)*1440,0)&gt;IFERROR(VLOOKUP(E2084,الورديات!$A$2:$E$21,5,FALSE()),0),ROUND(MAX(0,MOD(H2084-F2084+0.5,1)-0.5)*1440,0),0))</f>
        <v/>
      </c>
      <c r="L2084" s="22" t="str">
        <f aca="false">IF(OR(I2084="",G2084=""),"",ROUND(MAX(0,MOD(G2084-I2084+0.5,1)-0.5)*1440,0))</f>
        <v/>
      </c>
      <c r="M2084" s="22" t="str">
        <f aca="false">IF(OR(I2084="",G2084=""),"",IF(ROUND(MAX(0,MOD(I2084-G2084+0.5,1)-0.5)*1440,0)&gt;=الإعدادات!$B$8,ROUND(MAX(0,MOD(I2084-G2084+0.5,1)-0.5)*1440,0),0))</f>
        <v/>
      </c>
      <c r="N2084" s="18" t="str">
        <f aca="false">IF(OR(A2084="",B2084=""),"",IF(COUNTIFS(الإجازات!$A$2:$A$1001,B2084,الإجازات!$D$2:$D$1001,"&lt;="&amp;A2084,الإجازات!$E$2:$E$1001,"&gt;="&amp;A2084,الإجازات!$G$2:$G$1001,"مقبولة")=0,"",LOOKUP(2,1/((الإجازات!$A$2:$A$1001=B2084)*(الإجازات!$D$2:$D$1001&lt;=A2084)*(الإجازات!$E$2:$E$1001&gt;=A2084)*(الإجازات!$G$2:$G$1001="مقبولة")),الإجازات!$C$2:$C$1001)))</f>
        <v/>
      </c>
      <c r="O2084" s="17"/>
      <c r="P2084" s="23" t="str">
        <f aca="false">IF(B2084="","",IF(ISNA(MATCH(B2084,الموظفين!$A$2:$A$501,0)),"⚠ كود غير موجود",IF(O2084&lt;&gt;"",O2084,IF(N2084&lt;&gt;"",N2084,IF(H2084="",IF(AND(A2084&lt;&gt;"",WEEKDAY(A2084)=الإعدادات!$B$11),"راحة أسبوعية","غائب"),IF(I2084="","بدون انصراف",IF(N(K2084)&gt;0,"متأخر","حاضر")))))))</f>
        <v/>
      </c>
      <c r="Q2084" s="24" t="str">
        <f aca="false">IF(B2084="","",IF(OR(P2084="غائب",P2084="غياب",P2084="إجازة بدون راتب"),IFERROR(VLOOKUP(B2084,الموظفين!$A$2:$J$501,8,FALSE()),0),0))</f>
        <v/>
      </c>
      <c r="R2084" s="24" t="str">
        <f aca="false">IF(B2084="","",ROUND((N(K2084)+N(L2084))/60*IFERROR(VLOOKUP(B2084,الموظفين!$A$2:$J$501,8,FALSE()),0)/الإعدادات!$B$6*الإعدادات!$B$9,2))</f>
        <v/>
      </c>
      <c r="S2084" s="24" t="str">
        <f aca="false">IF(OR(B2084="",M2084=""),"",ROUND(M2084/60*IFERROR(VLOOKUP(B2084,الموظفين!$A$2:$J$501,9,FALSE()),0),2))</f>
        <v/>
      </c>
      <c r="T2084" s="17"/>
      <c r="U2084" s="23" t="str">
        <f aca="false">IF(OR(A2084="",B2084=""),"",A2084&amp;"|"&amp;B2084)</f>
        <v/>
      </c>
    </row>
    <row r="2085" customFormat="false" ht="15" hidden="false" customHeight="false" outlineLevel="0" collapsed="false">
      <c r="A2085" s="16"/>
      <c r="B2085" s="17"/>
      <c r="C2085" s="18" t="str">
        <f aca="false">IF($B2085="","",IFERROR(VLOOKUP($B2085,الموظفين!$A$2:$J$501,2,FALSE())&amp;"","⚠ كود غير موجود"))</f>
        <v/>
      </c>
      <c r="D2085" s="18" t="str">
        <f aca="false">IF($B2085="","",IFERROR(VLOOKUP($B2085,الموظفين!$A$2:$J$501,3,FALSE())&amp;"",""))</f>
        <v/>
      </c>
      <c r="E2085" s="18" t="str">
        <f aca="false">IF($B2085="","",IFERROR(VLOOKUP($B2085,الموظفين!$A$2:$J$501,5,FALSE())&amp;"",""))</f>
        <v/>
      </c>
      <c r="F2085" s="19" t="str">
        <f aca="false">IF($B2085="","",IFERROR(VLOOKUP($B2085,الموظفين!$A$2:$J$501,6,FALSE()),""))</f>
        <v/>
      </c>
      <c r="G2085" s="19" t="str">
        <f aca="false">IF($B2085="","",IFERROR(VLOOKUP($B2085,الموظفين!$A$2:$J$501,7,FALSE()),""))</f>
        <v/>
      </c>
      <c r="H2085" s="20"/>
      <c r="I2085" s="20"/>
      <c r="J2085" s="21" t="str">
        <f aca="false">IF(OR(H2085="",I2085=""),"",ROUND(MOD(I2085-H2085,1)*24,2))</f>
        <v/>
      </c>
      <c r="K2085" s="22" t="str">
        <f aca="false">IF(OR(H2085="",F2085=""),"",IF(ROUND(MAX(0,MOD(H2085-F2085+0.5,1)-0.5)*1440,0)&gt;IFERROR(VLOOKUP(E2085,الورديات!$A$2:$E$21,5,FALSE()),0),ROUND(MAX(0,MOD(H2085-F2085+0.5,1)-0.5)*1440,0),0))</f>
        <v/>
      </c>
      <c r="L2085" s="22" t="str">
        <f aca="false">IF(OR(I2085="",G2085=""),"",ROUND(MAX(0,MOD(G2085-I2085+0.5,1)-0.5)*1440,0))</f>
        <v/>
      </c>
      <c r="M2085" s="22" t="str">
        <f aca="false">IF(OR(I2085="",G2085=""),"",IF(ROUND(MAX(0,MOD(I2085-G2085+0.5,1)-0.5)*1440,0)&gt;=الإعدادات!$B$8,ROUND(MAX(0,MOD(I2085-G2085+0.5,1)-0.5)*1440,0),0))</f>
        <v/>
      </c>
      <c r="N2085" s="18" t="str">
        <f aca="false">IF(OR(A2085="",B2085=""),"",IF(COUNTIFS(الإجازات!$A$2:$A$1001,B2085,الإجازات!$D$2:$D$1001,"&lt;="&amp;A2085,الإجازات!$E$2:$E$1001,"&gt;="&amp;A2085,الإجازات!$G$2:$G$1001,"مقبولة")=0,"",LOOKUP(2,1/((الإجازات!$A$2:$A$1001=B2085)*(الإجازات!$D$2:$D$1001&lt;=A2085)*(الإجازات!$E$2:$E$1001&gt;=A2085)*(الإجازات!$G$2:$G$1001="مقبولة")),الإجازات!$C$2:$C$1001)))</f>
        <v/>
      </c>
      <c r="O2085" s="17"/>
      <c r="P2085" s="23" t="str">
        <f aca="false">IF(B2085="","",IF(ISNA(MATCH(B2085,الموظفين!$A$2:$A$501,0)),"⚠ كود غير موجود",IF(O2085&lt;&gt;"",O2085,IF(N2085&lt;&gt;"",N2085,IF(H2085="",IF(AND(A2085&lt;&gt;"",WEEKDAY(A2085)=الإعدادات!$B$11),"راحة أسبوعية","غائب"),IF(I2085="","بدون انصراف",IF(N(K2085)&gt;0,"متأخر","حاضر")))))))</f>
        <v/>
      </c>
      <c r="Q2085" s="24" t="str">
        <f aca="false">IF(B2085="","",IF(OR(P2085="غائب",P2085="غياب",P2085="إجازة بدون راتب"),IFERROR(VLOOKUP(B2085,الموظفين!$A$2:$J$501,8,FALSE()),0),0))</f>
        <v/>
      </c>
      <c r="R2085" s="24" t="str">
        <f aca="false">IF(B2085="","",ROUND((N(K2085)+N(L2085))/60*IFERROR(VLOOKUP(B2085,الموظفين!$A$2:$J$501,8,FALSE()),0)/الإعدادات!$B$6*الإعدادات!$B$9,2))</f>
        <v/>
      </c>
      <c r="S2085" s="24" t="str">
        <f aca="false">IF(OR(B2085="",M2085=""),"",ROUND(M2085/60*IFERROR(VLOOKUP(B2085,الموظفين!$A$2:$J$501,9,FALSE()),0),2))</f>
        <v/>
      </c>
      <c r="T2085" s="17"/>
      <c r="U2085" s="23" t="str">
        <f aca="false">IF(OR(A2085="",B2085=""),"",A2085&amp;"|"&amp;B2085)</f>
        <v/>
      </c>
    </row>
    <row r="2086" customFormat="false" ht="15" hidden="false" customHeight="false" outlineLevel="0" collapsed="false">
      <c r="A2086" s="16"/>
      <c r="B2086" s="17"/>
      <c r="C2086" s="18" t="str">
        <f aca="false">IF($B2086="","",IFERROR(VLOOKUP($B2086,الموظفين!$A$2:$J$501,2,FALSE())&amp;"","⚠ كود غير موجود"))</f>
        <v/>
      </c>
      <c r="D2086" s="18" t="str">
        <f aca="false">IF($B2086="","",IFERROR(VLOOKUP($B2086,الموظفين!$A$2:$J$501,3,FALSE())&amp;"",""))</f>
        <v/>
      </c>
      <c r="E2086" s="18" t="str">
        <f aca="false">IF($B2086="","",IFERROR(VLOOKUP($B2086,الموظفين!$A$2:$J$501,5,FALSE())&amp;"",""))</f>
        <v/>
      </c>
      <c r="F2086" s="19" t="str">
        <f aca="false">IF($B2086="","",IFERROR(VLOOKUP($B2086,الموظفين!$A$2:$J$501,6,FALSE()),""))</f>
        <v/>
      </c>
      <c r="G2086" s="19" t="str">
        <f aca="false">IF($B2086="","",IFERROR(VLOOKUP($B2086,الموظفين!$A$2:$J$501,7,FALSE()),""))</f>
        <v/>
      </c>
      <c r="H2086" s="20"/>
      <c r="I2086" s="20"/>
      <c r="J2086" s="21" t="str">
        <f aca="false">IF(OR(H2086="",I2086=""),"",ROUND(MOD(I2086-H2086,1)*24,2))</f>
        <v/>
      </c>
      <c r="K2086" s="22" t="str">
        <f aca="false">IF(OR(H2086="",F2086=""),"",IF(ROUND(MAX(0,MOD(H2086-F2086+0.5,1)-0.5)*1440,0)&gt;IFERROR(VLOOKUP(E2086,الورديات!$A$2:$E$21,5,FALSE()),0),ROUND(MAX(0,MOD(H2086-F2086+0.5,1)-0.5)*1440,0),0))</f>
        <v/>
      </c>
      <c r="L2086" s="22" t="str">
        <f aca="false">IF(OR(I2086="",G2086=""),"",ROUND(MAX(0,MOD(G2086-I2086+0.5,1)-0.5)*1440,0))</f>
        <v/>
      </c>
      <c r="M2086" s="22" t="str">
        <f aca="false">IF(OR(I2086="",G2086=""),"",IF(ROUND(MAX(0,MOD(I2086-G2086+0.5,1)-0.5)*1440,0)&gt;=الإعدادات!$B$8,ROUND(MAX(0,MOD(I2086-G2086+0.5,1)-0.5)*1440,0),0))</f>
        <v/>
      </c>
      <c r="N2086" s="18" t="str">
        <f aca="false">IF(OR(A2086="",B2086=""),"",IF(COUNTIFS(الإجازات!$A$2:$A$1001,B2086,الإجازات!$D$2:$D$1001,"&lt;="&amp;A2086,الإجازات!$E$2:$E$1001,"&gt;="&amp;A2086,الإجازات!$G$2:$G$1001,"مقبولة")=0,"",LOOKUP(2,1/((الإجازات!$A$2:$A$1001=B2086)*(الإجازات!$D$2:$D$1001&lt;=A2086)*(الإجازات!$E$2:$E$1001&gt;=A2086)*(الإجازات!$G$2:$G$1001="مقبولة")),الإجازات!$C$2:$C$1001)))</f>
        <v/>
      </c>
      <c r="O2086" s="17"/>
      <c r="P2086" s="23" t="str">
        <f aca="false">IF(B2086="","",IF(ISNA(MATCH(B2086,الموظفين!$A$2:$A$501,0)),"⚠ كود غير موجود",IF(O2086&lt;&gt;"",O2086,IF(N2086&lt;&gt;"",N2086,IF(H2086="",IF(AND(A2086&lt;&gt;"",WEEKDAY(A2086)=الإعدادات!$B$11),"راحة أسبوعية","غائب"),IF(I2086="","بدون انصراف",IF(N(K2086)&gt;0,"متأخر","حاضر")))))))</f>
        <v/>
      </c>
      <c r="Q2086" s="24" t="str">
        <f aca="false">IF(B2086="","",IF(OR(P2086="غائب",P2086="غياب",P2086="إجازة بدون راتب"),IFERROR(VLOOKUP(B2086,الموظفين!$A$2:$J$501,8,FALSE()),0),0))</f>
        <v/>
      </c>
      <c r="R2086" s="24" t="str">
        <f aca="false">IF(B2086="","",ROUND((N(K2086)+N(L2086))/60*IFERROR(VLOOKUP(B2086,الموظفين!$A$2:$J$501,8,FALSE()),0)/الإعدادات!$B$6*الإعدادات!$B$9,2))</f>
        <v/>
      </c>
      <c r="S2086" s="24" t="str">
        <f aca="false">IF(OR(B2086="",M2086=""),"",ROUND(M2086/60*IFERROR(VLOOKUP(B2086,الموظفين!$A$2:$J$501,9,FALSE()),0),2))</f>
        <v/>
      </c>
      <c r="T2086" s="17"/>
      <c r="U2086" s="23" t="str">
        <f aca="false">IF(OR(A2086="",B2086=""),"",A2086&amp;"|"&amp;B2086)</f>
        <v/>
      </c>
    </row>
    <row r="2087" customFormat="false" ht="15" hidden="false" customHeight="false" outlineLevel="0" collapsed="false">
      <c r="A2087" s="16"/>
      <c r="B2087" s="17"/>
      <c r="C2087" s="18" t="str">
        <f aca="false">IF($B2087="","",IFERROR(VLOOKUP($B2087,الموظفين!$A$2:$J$501,2,FALSE())&amp;"","⚠ كود غير موجود"))</f>
        <v/>
      </c>
      <c r="D2087" s="18" t="str">
        <f aca="false">IF($B2087="","",IFERROR(VLOOKUP($B2087,الموظفين!$A$2:$J$501,3,FALSE())&amp;"",""))</f>
        <v/>
      </c>
      <c r="E2087" s="18" t="str">
        <f aca="false">IF($B2087="","",IFERROR(VLOOKUP($B2087,الموظفين!$A$2:$J$501,5,FALSE())&amp;"",""))</f>
        <v/>
      </c>
      <c r="F2087" s="19" t="str">
        <f aca="false">IF($B2087="","",IFERROR(VLOOKUP($B2087,الموظفين!$A$2:$J$501,6,FALSE()),""))</f>
        <v/>
      </c>
      <c r="G2087" s="19" t="str">
        <f aca="false">IF($B2087="","",IFERROR(VLOOKUP($B2087,الموظفين!$A$2:$J$501,7,FALSE()),""))</f>
        <v/>
      </c>
      <c r="H2087" s="20"/>
      <c r="I2087" s="20"/>
      <c r="J2087" s="21" t="str">
        <f aca="false">IF(OR(H2087="",I2087=""),"",ROUND(MOD(I2087-H2087,1)*24,2))</f>
        <v/>
      </c>
      <c r="K2087" s="22" t="str">
        <f aca="false">IF(OR(H2087="",F2087=""),"",IF(ROUND(MAX(0,MOD(H2087-F2087+0.5,1)-0.5)*1440,0)&gt;IFERROR(VLOOKUP(E2087,الورديات!$A$2:$E$21,5,FALSE()),0),ROUND(MAX(0,MOD(H2087-F2087+0.5,1)-0.5)*1440,0),0))</f>
        <v/>
      </c>
      <c r="L2087" s="22" t="str">
        <f aca="false">IF(OR(I2087="",G2087=""),"",ROUND(MAX(0,MOD(G2087-I2087+0.5,1)-0.5)*1440,0))</f>
        <v/>
      </c>
      <c r="M2087" s="22" t="str">
        <f aca="false">IF(OR(I2087="",G2087=""),"",IF(ROUND(MAX(0,MOD(I2087-G2087+0.5,1)-0.5)*1440,0)&gt;=الإعدادات!$B$8,ROUND(MAX(0,MOD(I2087-G2087+0.5,1)-0.5)*1440,0),0))</f>
        <v/>
      </c>
      <c r="N2087" s="18" t="str">
        <f aca="false">IF(OR(A2087="",B2087=""),"",IF(COUNTIFS(الإجازات!$A$2:$A$1001,B2087,الإجازات!$D$2:$D$1001,"&lt;="&amp;A2087,الإجازات!$E$2:$E$1001,"&gt;="&amp;A2087,الإجازات!$G$2:$G$1001,"مقبولة")=0,"",LOOKUP(2,1/((الإجازات!$A$2:$A$1001=B2087)*(الإجازات!$D$2:$D$1001&lt;=A2087)*(الإجازات!$E$2:$E$1001&gt;=A2087)*(الإجازات!$G$2:$G$1001="مقبولة")),الإجازات!$C$2:$C$1001)))</f>
        <v/>
      </c>
      <c r="O2087" s="17"/>
      <c r="P2087" s="23" t="str">
        <f aca="false">IF(B2087="","",IF(ISNA(MATCH(B2087,الموظفين!$A$2:$A$501,0)),"⚠ كود غير موجود",IF(O2087&lt;&gt;"",O2087,IF(N2087&lt;&gt;"",N2087,IF(H2087="",IF(AND(A2087&lt;&gt;"",WEEKDAY(A2087)=الإعدادات!$B$11),"راحة أسبوعية","غائب"),IF(I2087="","بدون انصراف",IF(N(K2087)&gt;0,"متأخر","حاضر")))))))</f>
        <v/>
      </c>
      <c r="Q2087" s="24" t="str">
        <f aca="false">IF(B2087="","",IF(OR(P2087="غائب",P2087="غياب",P2087="إجازة بدون راتب"),IFERROR(VLOOKUP(B2087,الموظفين!$A$2:$J$501,8,FALSE()),0),0))</f>
        <v/>
      </c>
      <c r="R2087" s="24" t="str">
        <f aca="false">IF(B2087="","",ROUND((N(K2087)+N(L2087))/60*IFERROR(VLOOKUP(B2087,الموظفين!$A$2:$J$501,8,FALSE()),0)/الإعدادات!$B$6*الإعدادات!$B$9,2))</f>
        <v/>
      </c>
      <c r="S2087" s="24" t="str">
        <f aca="false">IF(OR(B2087="",M2087=""),"",ROUND(M2087/60*IFERROR(VLOOKUP(B2087,الموظفين!$A$2:$J$501,9,FALSE()),0),2))</f>
        <v/>
      </c>
      <c r="T2087" s="17"/>
      <c r="U2087" s="23" t="str">
        <f aca="false">IF(OR(A2087="",B2087=""),"",A2087&amp;"|"&amp;B2087)</f>
        <v/>
      </c>
    </row>
    <row r="2088" customFormat="false" ht="15" hidden="false" customHeight="false" outlineLevel="0" collapsed="false">
      <c r="A2088" s="16"/>
      <c r="B2088" s="17"/>
      <c r="C2088" s="18" t="str">
        <f aca="false">IF($B2088="","",IFERROR(VLOOKUP($B2088,الموظفين!$A$2:$J$501,2,FALSE())&amp;"","⚠ كود غير موجود"))</f>
        <v/>
      </c>
      <c r="D2088" s="18" t="str">
        <f aca="false">IF($B2088="","",IFERROR(VLOOKUP($B2088,الموظفين!$A$2:$J$501,3,FALSE())&amp;"",""))</f>
        <v/>
      </c>
      <c r="E2088" s="18" t="str">
        <f aca="false">IF($B2088="","",IFERROR(VLOOKUP($B2088,الموظفين!$A$2:$J$501,5,FALSE())&amp;"",""))</f>
        <v/>
      </c>
      <c r="F2088" s="19" t="str">
        <f aca="false">IF($B2088="","",IFERROR(VLOOKUP($B2088,الموظفين!$A$2:$J$501,6,FALSE()),""))</f>
        <v/>
      </c>
      <c r="G2088" s="19" t="str">
        <f aca="false">IF($B2088="","",IFERROR(VLOOKUP($B2088,الموظفين!$A$2:$J$501,7,FALSE()),""))</f>
        <v/>
      </c>
      <c r="H2088" s="20"/>
      <c r="I2088" s="20"/>
      <c r="J2088" s="21" t="str">
        <f aca="false">IF(OR(H2088="",I2088=""),"",ROUND(MOD(I2088-H2088,1)*24,2))</f>
        <v/>
      </c>
      <c r="K2088" s="22" t="str">
        <f aca="false">IF(OR(H2088="",F2088=""),"",IF(ROUND(MAX(0,MOD(H2088-F2088+0.5,1)-0.5)*1440,0)&gt;IFERROR(VLOOKUP(E2088,الورديات!$A$2:$E$21,5,FALSE()),0),ROUND(MAX(0,MOD(H2088-F2088+0.5,1)-0.5)*1440,0),0))</f>
        <v/>
      </c>
      <c r="L2088" s="22" t="str">
        <f aca="false">IF(OR(I2088="",G2088=""),"",ROUND(MAX(0,MOD(G2088-I2088+0.5,1)-0.5)*1440,0))</f>
        <v/>
      </c>
      <c r="M2088" s="22" t="str">
        <f aca="false">IF(OR(I2088="",G2088=""),"",IF(ROUND(MAX(0,MOD(I2088-G2088+0.5,1)-0.5)*1440,0)&gt;=الإعدادات!$B$8,ROUND(MAX(0,MOD(I2088-G2088+0.5,1)-0.5)*1440,0),0))</f>
        <v/>
      </c>
      <c r="N2088" s="18" t="str">
        <f aca="false">IF(OR(A2088="",B2088=""),"",IF(COUNTIFS(الإجازات!$A$2:$A$1001,B2088,الإجازات!$D$2:$D$1001,"&lt;="&amp;A2088,الإجازات!$E$2:$E$1001,"&gt;="&amp;A2088,الإجازات!$G$2:$G$1001,"مقبولة")=0,"",LOOKUP(2,1/((الإجازات!$A$2:$A$1001=B2088)*(الإجازات!$D$2:$D$1001&lt;=A2088)*(الإجازات!$E$2:$E$1001&gt;=A2088)*(الإجازات!$G$2:$G$1001="مقبولة")),الإجازات!$C$2:$C$1001)))</f>
        <v/>
      </c>
      <c r="O2088" s="17"/>
      <c r="P2088" s="23" t="str">
        <f aca="false">IF(B2088="","",IF(ISNA(MATCH(B2088,الموظفين!$A$2:$A$501,0)),"⚠ كود غير موجود",IF(O2088&lt;&gt;"",O2088,IF(N2088&lt;&gt;"",N2088,IF(H2088="",IF(AND(A2088&lt;&gt;"",WEEKDAY(A2088)=الإعدادات!$B$11),"راحة أسبوعية","غائب"),IF(I2088="","بدون انصراف",IF(N(K2088)&gt;0,"متأخر","حاضر")))))))</f>
        <v/>
      </c>
      <c r="Q2088" s="24" t="str">
        <f aca="false">IF(B2088="","",IF(OR(P2088="غائب",P2088="غياب",P2088="إجازة بدون راتب"),IFERROR(VLOOKUP(B2088,الموظفين!$A$2:$J$501,8,FALSE()),0),0))</f>
        <v/>
      </c>
      <c r="R2088" s="24" t="str">
        <f aca="false">IF(B2088="","",ROUND((N(K2088)+N(L2088))/60*IFERROR(VLOOKUP(B2088,الموظفين!$A$2:$J$501,8,FALSE()),0)/الإعدادات!$B$6*الإعدادات!$B$9,2))</f>
        <v/>
      </c>
      <c r="S2088" s="24" t="str">
        <f aca="false">IF(OR(B2088="",M2088=""),"",ROUND(M2088/60*IFERROR(VLOOKUP(B2088,الموظفين!$A$2:$J$501,9,FALSE()),0),2))</f>
        <v/>
      </c>
      <c r="T2088" s="17"/>
      <c r="U2088" s="23" t="str">
        <f aca="false">IF(OR(A2088="",B2088=""),"",A2088&amp;"|"&amp;B2088)</f>
        <v/>
      </c>
    </row>
    <row r="2089" customFormat="false" ht="15" hidden="false" customHeight="false" outlineLevel="0" collapsed="false">
      <c r="A2089" s="16"/>
      <c r="B2089" s="17"/>
      <c r="C2089" s="18" t="str">
        <f aca="false">IF($B2089="","",IFERROR(VLOOKUP($B2089,الموظفين!$A$2:$J$501,2,FALSE())&amp;"","⚠ كود غير موجود"))</f>
        <v/>
      </c>
      <c r="D2089" s="18" t="str">
        <f aca="false">IF($B2089="","",IFERROR(VLOOKUP($B2089,الموظفين!$A$2:$J$501,3,FALSE())&amp;"",""))</f>
        <v/>
      </c>
      <c r="E2089" s="18" t="str">
        <f aca="false">IF($B2089="","",IFERROR(VLOOKUP($B2089,الموظفين!$A$2:$J$501,5,FALSE())&amp;"",""))</f>
        <v/>
      </c>
      <c r="F2089" s="19" t="str">
        <f aca="false">IF($B2089="","",IFERROR(VLOOKUP($B2089,الموظفين!$A$2:$J$501,6,FALSE()),""))</f>
        <v/>
      </c>
      <c r="G2089" s="19" t="str">
        <f aca="false">IF($B2089="","",IFERROR(VLOOKUP($B2089,الموظفين!$A$2:$J$501,7,FALSE()),""))</f>
        <v/>
      </c>
      <c r="H2089" s="20"/>
      <c r="I2089" s="20"/>
      <c r="J2089" s="21" t="str">
        <f aca="false">IF(OR(H2089="",I2089=""),"",ROUND(MOD(I2089-H2089,1)*24,2))</f>
        <v/>
      </c>
      <c r="K2089" s="22" t="str">
        <f aca="false">IF(OR(H2089="",F2089=""),"",IF(ROUND(MAX(0,MOD(H2089-F2089+0.5,1)-0.5)*1440,0)&gt;IFERROR(VLOOKUP(E2089,الورديات!$A$2:$E$21,5,FALSE()),0),ROUND(MAX(0,MOD(H2089-F2089+0.5,1)-0.5)*1440,0),0))</f>
        <v/>
      </c>
      <c r="L2089" s="22" t="str">
        <f aca="false">IF(OR(I2089="",G2089=""),"",ROUND(MAX(0,MOD(G2089-I2089+0.5,1)-0.5)*1440,0))</f>
        <v/>
      </c>
      <c r="M2089" s="22" t="str">
        <f aca="false">IF(OR(I2089="",G2089=""),"",IF(ROUND(MAX(0,MOD(I2089-G2089+0.5,1)-0.5)*1440,0)&gt;=الإعدادات!$B$8,ROUND(MAX(0,MOD(I2089-G2089+0.5,1)-0.5)*1440,0),0))</f>
        <v/>
      </c>
      <c r="N2089" s="18" t="str">
        <f aca="false">IF(OR(A2089="",B2089=""),"",IF(COUNTIFS(الإجازات!$A$2:$A$1001,B2089,الإجازات!$D$2:$D$1001,"&lt;="&amp;A2089,الإجازات!$E$2:$E$1001,"&gt;="&amp;A2089,الإجازات!$G$2:$G$1001,"مقبولة")=0,"",LOOKUP(2,1/((الإجازات!$A$2:$A$1001=B2089)*(الإجازات!$D$2:$D$1001&lt;=A2089)*(الإجازات!$E$2:$E$1001&gt;=A2089)*(الإجازات!$G$2:$G$1001="مقبولة")),الإجازات!$C$2:$C$1001)))</f>
        <v/>
      </c>
      <c r="O2089" s="17"/>
      <c r="P2089" s="23" t="str">
        <f aca="false">IF(B2089="","",IF(ISNA(MATCH(B2089,الموظفين!$A$2:$A$501,0)),"⚠ كود غير موجود",IF(O2089&lt;&gt;"",O2089,IF(N2089&lt;&gt;"",N2089,IF(H2089="",IF(AND(A2089&lt;&gt;"",WEEKDAY(A2089)=الإعدادات!$B$11),"راحة أسبوعية","غائب"),IF(I2089="","بدون انصراف",IF(N(K2089)&gt;0,"متأخر","حاضر")))))))</f>
        <v/>
      </c>
      <c r="Q2089" s="24" t="str">
        <f aca="false">IF(B2089="","",IF(OR(P2089="غائب",P2089="غياب",P2089="إجازة بدون راتب"),IFERROR(VLOOKUP(B2089,الموظفين!$A$2:$J$501,8,FALSE()),0),0))</f>
        <v/>
      </c>
      <c r="R2089" s="24" t="str">
        <f aca="false">IF(B2089="","",ROUND((N(K2089)+N(L2089))/60*IFERROR(VLOOKUP(B2089,الموظفين!$A$2:$J$501,8,FALSE()),0)/الإعدادات!$B$6*الإعدادات!$B$9,2))</f>
        <v/>
      </c>
      <c r="S2089" s="24" t="str">
        <f aca="false">IF(OR(B2089="",M2089=""),"",ROUND(M2089/60*IFERROR(VLOOKUP(B2089,الموظفين!$A$2:$J$501,9,FALSE()),0),2))</f>
        <v/>
      </c>
      <c r="T2089" s="17"/>
      <c r="U2089" s="23" t="str">
        <f aca="false">IF(OR(A2089="",B2089=""),"",A2089&amp;"|"&amp;B2089)</f>
        <v/>
      </c>
    </row>
    <row r="2090" customFormat="false" ht="15" hidden="false" customHeight="false" outlineLevel="0" collapsed="false">
      <c r="A2090" s="16"/>
      <c r="B2090" s="17"/>
      <c r="C2090" s="18" t="str">
        <f aca="false">IF($B2090="","",IFERROR(VLOOKUP($B2090,الموظفين!$A$2:$J$501,2,FALSE())&amp;"","⚠ كود غير موجود"))</f>
        <v/>
      </c>
      <c r="D2090" s="18" t="str">
        <f aca="false">IF($B2090="","",IFERROR(VLOOKUP($B2090,الموظفين!$A$2:$J$501,3,FALSE())&amp;"",""))</f>
        <v/>
      </c>
      <c r="E2090" s="18" t="str">
        <f aca="false">IF($B2090="","",IFERROR(VLOOKUP($B2090,الموظفين!$A$2:$J$501,5,FALSE())&amp;"",""))</f>
        <v/>
      </c>
      <c r="F2090" s="19" t="str">
        <f aca="false">IF($B2090="","",IFERROR(VLOOKUP($B2090,الموظفين!$A$2:$J$501,6,FALSE()),""))</f>
        <v/>
      </c>
      <c r="G2090" s="19" t="str">
        <f aca="false">IF($B2090="","",IFERROR(VLOOKUP($B2090,الموظفين!$A$2:$J$501,7,FALSE()),""))</f>
        <v/>
      </c>
      <c r="H2090" s="20"/>
      <c r="I2090" s="20"/>
      <c r="J2090" s="21" t="str">
        <f aca="false">IF(OR(H2090="",I2090=""),"",ROUND(MOD(I2090-H2090,1)*24,2))</f>
        <v/>
      </c>
      <c r="K2090" s="22" t="str">
        <f aca="false">IF(OR(H2090="",F2090=""),"",IF(ROUND(MAX(0,MOD(H2090-F2090+0.5,1)-0.5)*1440,0)&gt;IFERROR(VLOOKUP(E2090,الورديات!$A$2:$E$21,5,FALSE()),0),ROUND(MAX(0,MOD(H2090-F2090+0.5,1)-0.5)*1440,0),0))</f>
        <v/>
      </c>
      <c r="L2090" s="22" t="str">
        <f aca="false">IF(OR(I2090="",G2090=""),"",ROUND(MAX(0,MOD(G2090-I2090+0.5,1)-0.5)*1440,0))</f>
        <v/>
      </c>
      <c r="M2090" s="22" t="str">
        <f aca="false">IF(OR(I2090="",G2090=""),"",IF(ROUND(MAX(0,MOD(I2090-G2090+0.5,1)-0.5)*1440,0)&gt;=الإعدادات!$B$8,ROUND(MAX(0,MOD(I2090-G2090+0.5,1)-0.5)*1440,0),0))</f>
        <v/>
      </c>
      <c r="N2090" s="18" t="str">
        <f aca="false">IF(OR(A2090="",B2090=""),"",IF(COUNTIFS(الإجازات!$A$2:$A$1001,B2090,الإجازات!$D$2:$D$1001,"&lt;="&amp;A2090,الإجازات!$E$2:$E$1001,"&gt;="&amp;A2090,الإجازات!$G$2:$G$1001,"مقبولة")=0,"",LOOKUP(2,1/((الإجازات!$A$2:$A$1001=B2090)*(الإجازات!$D$2:$D$1001&lt;=A2090)*(الإجازات!$E$2:$E$1001&gt;=A2090)*(الإجازات!$G$2:$G$1001="مقبولة")),الإجازات!$C$2:$C$1001)))</f>
        <v/>
      </c>
      <c r="O2090" s="17"/>
      <c r="P2090" s="23" t="str">
        <f aca="false">IF(B2090="","",IF(ISNA(MATCH(B2090,الموظفين!$A$2:$A$501,0)),"⚠ كود غير موجود",IF(O2090&lt;&gt;"",O2090,IF(N2090&lt;&gt;"",N2090,IF(H2090="",IF(AND(A2090&lt;&gt;"",WEEKDAY(A2090)=الإعدادات!$B$11),"راحة أسبوعية","غائب"),IF(I2090="","بدون انصراف",IF(N(K2090)&gt;0,"متأخر","حاضر")))))))</f>
        <v/>
      </c>
      <c r="Q2090" s="24" t="str">
        <f aca="false">IF(B2090="","",IF(OR(P2090="غائب",P2090="غياب",P2090="إجازة بدون راتب"),IFERROR(VLOOKUP(B2090,الموظفين!$A$2:$J$501,8,FALSE()),0),0))</f>
        <v/>
      </c>
      <c r="R2090" s="24" t="str">
        <f aca="false">IF(B2090="","",ROUND((N(K2090)+N(L2090))/60*IFERROR(VLOOKUP(B2090,الموظفين!$A$2:$J$501,8,FALSE()),0)/الإعدادات!$B$6*الإعدادات!$B$9,2))</f>
        <v/>
      </c>
      <c r="S2090" s="24" t="str">
        <f aca="false">IF(OR(B2090="",M2090=""),"",ROUND(M2090/60*IFERROR(VLOOKUP(B2090,الموظفين!$A$2:$J$501,9,FALSE()),0),2))</f>
        <v/>
      </c>
      <c r="T2090" s="17"/>
      <c r="U2090" s="23" t="str">
        <f aca="false">IF(OR(A2090="",B2090=""),"",A2090&amp;"|"&amp;B2090)</f>
        <v/>
      </c>
    </row>
    <row r="2091" customFormat="false" ht="15" hidden="false" customHeight="false" outlineLevel="0" collapsed="false">
      <c r="A2091" s="16"/>
      <c r="B2091" s="17"/>
      <c r="C2091" s="18" t="str">
        <f aca="false">IF($B2091="","",IFERROR(VLOOKUP($B2091,الموظفين!$A$2:$J$501,2,FALSE())&amp;"","⚠ كود غير موجود"))</f>
        <v/>
      </c>
      <c r="D2091" s="18" t="str">
        <f aca="false">IF($B2091="","",IFERROR(VLOOKUP($B2091,الموظفين!$A$2:$J$501,3,FALSE())&amp;"",""))</f>
        <v/>
      </c>
      <c r="E2091" s="18" t="str">
        <f aca="false">IF($B2091="","",IFERROR(VLOOKUP($B2091,الموظفين!$A$2:$J$501,5,FALSE())&amp;"",""))</f>
        <v/>
      </c>
      <c r="F2091" s="19" t="str">
        <f aca="false">IF($B2091="","",IFERROR(VLOOKUP($B2091,الموظفين!$A$2:$J$501,6,FALSE()),""))</f>
        <v/>
      </c>
      <c r="G2091" s="19" t="str">
        <f aca="false">IF($B2091="","",IFERROR(VLOOKUP($B2091,الموظفين!$A$2:$J$501,7,FALSE()),""))</f>
        <v/>
      </c>
      <c r="H2091" s="20"/>
      <c r="I2091" s="20"/>
      <c r="J2091" s="21" t="str">
        <f aca="false">IF(OR(H2091="",I2091=""),"",ROUND(MOD(I2091-H2091,1)*24,2))</f>
        <v/>
      </c>
      <c r="K2091" s="22" t="str">
        <f aca="false">IF(OR(H2091="",F2091=""),"",IF(ROUND(MAX(0,MOD(H2091-F2091+0.5,1)-0.5)*1440,0)&gt;IFERROR(VLOOKUP(E2091,الورديات!$A$2:$E$21,5,FALSE()),0),ROUND(MAX(0,MOD(H2091-F2091+0.5,1)-0.5)*1440,0),0))</f>
        <v/>
      </c>
      <c r="L2091" s="22" t="str">
        <f aca="false">IF(OR(I2091="",G2091=""),"",ROUND(MAX(0,MOD(G2091-I2091+0.5,1)-0.5)*1440,0))</f>
        <v/>
      </c>
      <c r="M2091" s="22" t="str">
        <f aca="false">IF(OR(I2091="",G2091=""),"",IF(ROUND(MAX(0,MOD(I2091-G2091+0.5,1)-0.5)*1440,0)&gt;=الإعدادات!$B$8,ROUND(MAX(0,MOD(I2091-G2091+0.5,1)-0.5)*1440,0),0))</f>
        <v/>
      </c>
      <c r="N2091" s="18" t="str">
        <f aca="false">IF(OR(A2091="",B2091=""),"",IF(COUNTIFS(الإجازات!$A$2:$A$1001,B2091,الإجازات!$D$2:$D$1001,"&lt;="&amp;A2091,الإجازات!$E$2:$E$1001,"&gt;="&amp;A2091,الإجازات!$G$2:$G$1001,"مقبولة")=0,"",LOOKUP(2,1/((الإجازات!$A$2:$A$1001=B2091)*(الإجازات!$D$2:$D$1001&lt;=A2091)*(الإجازات!$E$2:$E$1001&gt;=A2091)*(الإجازات!$G$2:$G$1001="مقبولة")),الإجازات!$C$2:$C$1001)))</f>
        <v/>
      </c>
      <c r="O2091" s="17"/>
      <c r="P2091" s="23" t="str">
        <f aca="false">IF(B2091="","",IF(ISNA(MATCH(B2091,الموظفين!$A$2:$A$501,0)),"⚠ كود غير موجود",IF(O2091&lt;&gt;"",O2091,IF(N2091&lt;&gt;"",N2091,IF(H2091="",IF(AND(A2091&lt;&gt;"",WEEKDAY(A2091)=الإعدادات!$B$11),"راحة أسبوعية","غائب"),IF(I2091="","بدون انصراف",IF(N(K2091)&gt;0,"متأخر","حاضر")))))))</f>
        <v/>
      </c>
      <c r="Q2091" s="24" t="str">
        <f aca="false">IF(B2091="","",IF(OR(P2091="غائب",P2091="غياب",P2091="إجازة بدون راتب"),IFERROR(VLOOKUP(B2091,الموظفين!$A$2:$J$501,8,FALSE()),0),0))</f>
        <v/>
      </c>
      <c r="R2091" s="24" t="str">
        <f aca="false">IF(B2091="","",ROUND((N(K2091)+N(L2091))/60*IFERROR(VLOOKUP(B2091,الموظفين!$A$2:$J$501,8,FALSE()),0)/الإعدادات!$B$6*الإعدادات!$B$9,2))</f>
        <v/>
      </c>
      <c r="S2091" s="24" t="str">
        <f aca="false">IF(OR(B2091="",M2091=""),"",ROUND(M2091/60*IFERROR(VLOOKUP(B2091,الموظفين!$A$2:$J$501,9,FALSE()),0),2))</f>
        <v/>
      </c>
      <c r="T2091" s="17"/>
      <c r="U2091" s="23" t="str">
        <f aca="false">IF(OR(A2091="",B2091=""),"",A2091&amp;"|"&amp;B2091)</f>
        <v/>
      </c>
    </row>
    <row r="2092" customFormat="false" ht="15" hidden="false" customHeight="false" outlineLevel="0" collapsed="false">
      <c r="A2092" s="16"/>
      <c r="B2092" s="17"/>
      <c r="C2092" s="18" t="str">
        <f aca="false">IF($B2092="","",IFERROR(VLOOKUP($B2092,الموظفين!$A$2:$J$501,2,FALSE())&amp;"","⚠ كود غير موجود"))</f>
        <v/>
      </c>
      <c r="D2092" s="18" t="str">
        <f aca="false">IF($B2092="","",IFERROR(VLOOKUP($B2092,الموظفين!$A$2:$J$501,3,FALSE())&amp;"",""))</f>
        <v/>
      </c>
      <c r="E2092" s="18" t="str">
        <f aca="false">IF($B2092="","",IFERROR(VLOOKUP($B2092,الموظفين!$A$2:$J$501,5,FALSE())&amp;"",""))</f>
        <v/>
      </c>
      <c r="F2092" s="19" t="str">
        <f aca="false">IF($B2092="","",IFERROR(VLOOKUP($B2092,الموظفين!$A$2:$J$501,6,FALSE()),""))</f>
        <v/>
      </c>
      <c r="G2092" s="19" t="str">
        <f aca="false">IF($B2092="","",IFERROR(VLOOKUP($B2092,الموظفين!$A$2:$J$501,7,FALSE()),""))</f>
        <v/>
      </c>
      <c r="H2092" s="20"/>
      <c r="I2092" s="20"/>
      <c r="J2092" s="21" t="str">
        <f aca="false">IF(OR(H2092="",I2092=""),"",ROUND(MOD(I2092-H2092,1)*24,2))</f>
        <v/>
      </c>
      <c r="K2092" s="22" t="str">
        <f aca="false">IF(OR(H2092="",F2092=""),"",IF(ROUND(MAX(0,MOD(H2092-F2092+0.5,1)-0.5)*1440,0)&gt;IFERROR(VLOOKUP(E2092,الورديات!$A$2:$E$21,5,FALSE()),0),ROUND(MAX(0,MOD(H2092-F2092+0.5,1)-0.5)*1440,0),0))</f>
        <v/>
      </c>
      <c r="L2092" s="22" t="str">
        <f aca="false">IF(OR(I2092="",G2092=""),"",ROUND(MAX(0,MOD(G2092-I2092+0.5,1)-0.5)*1440,0))</f>
        <v/>
      </c>
      <c r="M2092" s="22" t="str">
        <f aca="false">IF(OR(I2092="",G2092=""),"",IF(ROUND(MAX(0,MOD(I2092-G2092+0.5,1)-0.5)*1440,0)&gt;=الإعدادات!$B$8,ROUND(MAX(0,MOD(I2092-G2092+0.5,1)-0.5)*1440,0),0))</f>
        <v/>
      </c>
      <c r="N2092" s="18" t="str">
        <f aca="false">IF(OR(A2092="",B2092=""),"",IF(COUNTIFS(الإجازات!$A$2:$A$1001,B2092,الإجازات!$D$2:$D$1001,"&lt;="&amp;A2092,الإجازات!$E$2:$E$1001,"&gt;="&amp;A2092,الإجازات!$G$2:$G$1001,"مقبولة")=0,"",LOOKUP(2,1/((الإجازات!$A$2:$A$1001=B2092)*(الإجازات!$D$2:$D$1001&lt;=A2092)*(الإجازات!$E$2:$E$1001&gt;=A2092)*(الإجازات!$G$2:$G$1001="مقبولة")),الإجازات!$C$2:$C$1001)))</f>
        <v/>
      </c>
      <c r="O2092" s="17"/>
      <c r="P2092" s="23" t="str">
        <f aca="false">IF(B2092="","",IF(ISNA(MATCH(B2092,الموظفين!$A$2:$A$501,0)),"⚠ كود غير موجود",IF(O2092&lt;&gt;"",O2092,IF(N2092&lt;&gt;"",N2092,IF(H2092="",IF(AND(A2092&lt;&gt;"",WEEKDAY(A2092)=الإعدادات!$B$11),"راحة أسبوعية","غائب"),IF(I2092="","بدون انصراف",IF(N(K2092)&gt;0,"متأخر","حاضر")))))))</f>
        <v/>
      </c>
      <c r="Q2092" s="24" t="str">
        <f aca="false">IF(B2092="","",IF(OR(P2092="غائب",P2092="غياب",P2092="إجازة بدون راتب"),IFERROR(VLOOKUP(B2092,الموظفين!$A$2:$J$501,8,FALSE()),0),0))</f>
        <v/>
      </c>
      <c r="R2092" s="24" t="str">
        <f aca="false">IF(B2092="","",ROUND((N(K2092)+N(L2092))/60*IFERROR(VLOOKUP(B2092,الموظفين!$A$2:$J$501,8,FALSE()),0)/الإعدادات!$B$6*الإعدادات!$B$9,2))</f>
        <v/>
      </c>
      <c r="S2092" s="24" t="str">
        <f aca="false">IF(OR(B2092="",M2092=""),"",ROUND(M2092/60*IFERROR(VLOOKUP(B2092,الموظفين!$A$2:$J$501,9,FALSE()),0),2))</f>
        <v/>
      </c>
      <c r="T2092" s="17"/>
      <c r="U2092" s="23" t="str">
        <f aca="false">IF(OR(A2092="",B2092=""),"",A2092&amp;"|"&amp;B2092)</f>
        <v/>
      </c>
    </row>
    <row r="2093" customFormat="false" ht="15" hidden="false" customHeight="false" outlineLevel="0" collapsed="false">
      <c r="A2093" s="16"/>
      <c r="B2093" s="17"/>
      <c r="C2093" s="18" t="str">
        <f aca="false">IF($B2093="","",IFERROR(VLOOKUP($B2093,الموظفين!$A$2:$J$501,2,FALSE())&amp;"","⚠ كود غير موجود"))</f>
        <v/>
      </c>
      <c r="D2093" s="18" t="str">
        <f aca="false">IF($B2093="","",IFERROR(VLOOKUP($B2093,الموظفين!$A$2:$J$501,3,FALSE())&amp;"",""))</f>
        <v/>
      </c>
      <c r="E2093" s="18" t="str">
        <f aca="false">IF($B2093="","",IFERROR(VLOOKUP($B2093,الموظفين!$A$2:$J$501,5,FALSE())&amp;"",""))</f>
        <v/>
      </c>
      <c r="F2093" s="19" t="str">
        <f aca="false">IF($B2093="","",IFERROR(VLOOKUP($B2093,الموظفين!$A$2:$J$501,6,FALSE()),""))</f>
        <v/>
      </c>
      <c r="G2093" s="19" t="str">
        <f aca="false">IF($B2093="","",IFERROR(VLOOKUP($B2093,الموظفين!$A$2:$J$501,7,FALSE()),""))</f>
        <v/>
      </c>
      <c r="H2093" s="20"/>
      <c r="I2093" s="20"/>
      <c r="J2093" s="21" t="str">
        <f aca="false">IF(OR(H2093="",I2093=""),"",ROUND(MOD(I2093-H2093,1)*24,2))</f>
        <v/>
      </c>
      <c r="K2093" s="22" t="str">
        <f aca="false">IF(OR(H2093="",F2093=""),"",IF(ROUND(MAX(0,MOD(H2093-F2093+0.5,1)-0.5)*1440,0)&gt;IFERROR(VLOOKUP(E2093,الورديات!$A$2:$E$21,5,FALSE()),0),ROUND(MAX(0,MOD(H2093-F2093+0.5,1)-0.5)*1440,0),0))</f>
        <v/>
      </c>
      <c r="L2093" s="22" t="str">
        <f aca="false">IF(OR(I2093="",G2093=""),"",ROUND(MAX(0,MOD(G2093-I2093+0.5,1)-0.5)*1440,0))</f>
        <v/>
      </c>
      <c r="M2093" s="22" t="str">
        <f aca="false">IF(OR(I2093="",G2093=""),"",IF(ROUND(MAX(0,MOD(I2093-G2093+0.5,1)-0.5)*1440,0)&gt;=الإعدادات!$B$8,ROUND(MAX(0,MOD(I2093-G2093+0.5,1)-0.5)*1440,0),0))</f>
        <v/>
      </c>
      <c r="N2093" s="18" t="str">
        <f aca="false">IF(OR(A2093="",B2093=""),"",IF(COUNTIFS(الإجازات!$A$2:$A$1001,B2093,الإجازات!$D$2:$D$1001,"&lt;="&amp;A2093,الإجازات!$E$2:$E$1001,"&gt;="&amp;A2093,الإجازات!$G$2:$G$1001,"مقبولة")=0,"",LOOKUP(2,1/((الإجازات!$A$2:$A$1001=B2093)*(الإجازات!$D$2:$D$1001&lt;=A2093)*(الإجازات!$E$2:$E$1001&gt;=A2093)*(الإجازات!$G$2:$G$1001="مقبولة")),الإجازات!$C$2:$C$1001)))</f>
        <v/>
      </c>
      <c r="O2093" s="17"/>
      <c r="P2093" s="23" t="str">
        <f aca="false">IF(B2093="","",IF(ISNA(MATCH(B2093,الموظفين!$A$2:$A$501,0)),"⚠ كود غير موجود",IF(O2093&lt;&gt;"",O2093,IF(N2093&lt;&gt;"",N2093,IF(H2093="",IF(AND(A2093&lt;&gt;"",WEEKDAY(A2093)=الإعدادات!$B$11),"راحة أسبوعية","غائب"),IF(I2093="","بدون انصراف",IF(N(K2093)&gt;0,"متأخر","حاضر")))))))</f>
        <v/>
      </c>
      <c r="Q2093" s="24" t="str">
        <f aca="false">IF(B2093="","",IF(OR(P2093="غائب",P2093="غياب",P2093="إجازة بدون راتب"),IFERROR(VLOOKUP(B2093,الموظفين!$A$2:$J$501,8,FALSE()),0),0))</f>
        <v/>
      </c>
      <c r="R2093" s="24" t="str">
        <f aca="false">IF(B2093="","",ROUND((N(K2093)+N(L2093))/60*IFERROR(VLOOKUP(B2093,الموظفين!$A$2:$J$501,8,FALSE()),0)/الإعدادات!$B$6*الإعدادات!$B$9,2))</f>
        <v/>
      </c>
      <c r="S2093" s="24" t="str">
        <f aca="false">IF(OR(B2093="",M2093=""),"",ROUND(M2093/60*IFERROR(VLOOKUP(B2093,الموظفين!$A$2:$J$501,9,FALSE()),0),2))</f>
        <v/>
      </c>
      <c r="T2093" s="17"/>
      <c r="U2093" s="23" t="str">
        <f aca="false">IF(OR(A2093="",B2093=""),"",A2093&amp;"|"&amp;B2093)</f>
        <v/>
      </c>
    </row>
    <row r="2094" customFormat="false" ht="15" hidden="false" customHeight="false" outlineLevel="0" collapsed="false">
      <c r="A2094" s="16"/>
      <c r="B2094" s="17"/>
      <c r="C2094" s="18" t="str">
        <f aca="false">IF($B2094="","",IFERROR(VLOOKUP($B2094,الموظفين!$A$2:$J$501,2,FALSE())&amp;"","⚠ كود غير موجود"))</f>
        <v/>
      </c>
      <c r="D2094" s="18" t="str">
        <f aca="false">IF($B2094="","",IFERROR(VLOOKUP($B2094,الموظفين!$A$2:$J$501,3,FALSE())&amp;"",""))</f>
        <v/>
      </c>
      <c r="E2094" s="18" t="str">
        <f aca="false">IF($B2094="","",IFERROR(VLOOKUP($B2094,الموظفين!$A$2:$J$501,5,FALSE())&amp;"",""))</f>
        <v/>
      </c>
      <c r="F2094" s="19" t="str">
        <f aca="false">IF($B2094="","",IFERROR(VLOOKUP($B2094,الموظفين!$A$2:$J$501,6,FALSE()),""))</f>
        <v/>
      </c>
      <c r="G2094" s="19" t="str">
        <f aca="false">IF($B2094="","",IFERROR(VLOOKUP($B2094,الموظفين!$A$2:$J$501,7,FALSE()),""))</f>
        <v/>
      </c>
      <c r="H2094" s="20"/>
      <c r="I2094" s="20"/>
      <c r="J2094" s="21" t="str">
        <f aca="false">IF(OR(H2094="",I2094=""),"",ROUND(MOD(I2094-H2094,1)*24,2))</f>
        <v/>
      </c>
      <c r="K2094" s="22" t="str">
        <f aca="false">IF(OR(H2094="",F2094=""),"",IF(ROUND(MAX(0,MOD(H2094-F2094+0.5,1)-0.5)*1440,0)&gt;IFERROR(VLOOKUP(E2094,الورديات!$A$2:$E$21,5,FALSE()),0),ROUND(MAX(0,MOD(H2094-F2094+0.5,1)-0.5)*1440,0),0))</f>
        <v/>
      </c>
      <c r="L2094" s="22" t="str">
        <f aca="false">IF(OR(I2094="",G2094=""),"",ROUND(MAX(0,MOD(G2094-I2094+0.5,1)-0.5)*1440,0))</f>
        <v/>
      </c>
      <c r="M2094" s="22" t="str">
        <f aca="false">IF(OR(I2094="",G2094=""),"",IF(ROUND(MAX(0,MOD(I2094-G2094+0.5,1)-0.5)*1440,0)&gt;=الإعدادات!$B$8,ROUND(MAX(0,MOD(I2094-G2094+0.5,1)-0.5)*1440,0),0))</f>
        <v/>
      </c>
      <c r="N2094" s="18" t="str">
        <f aca="false">IF(OR(A2094="",B2094=""),"",IF(COUNTIFS(الإجازات!$A$2:$A$1001,B2094,الإجازات!$D$2:$D$1001,"&lt;="&amp;A2094,الإجازات!$E$2:$E$1001,"&gt;="&amp;A2094,الإجازات!$G$2:$G$1001,"مقبولة")=0,"",LOOKUP(2,1/((الإجازات!$A$2:$A$1001=B2094)*(الإجازات!$D$2:$D$1001&lt;=A2094)*(الإجازات!$E$2:$E$1001&gt;=A2094)*(الإجازات!$G$2:$G$1001="مقبولة")),الإجازات!$C$2:$C$1001)))</f>
        <v/>
      </c>
      <c r="O2094" s="17"/>
      <c r="P2094" s="23" t="str">
        <f aca="false">IF(B2094="","",IF(ISNA(MATCH(B2094,الموظفين!$A$2:$A$501,0)),"⚠ كود غير موجود",IF(O2094&lt;&gt;"",O2094,IF(N2094&lt;&gt;"",N2094,IF(H2094="",IF(AND(A2094&lt;&gt;"",WEEKDAY(A2094)=الإعدادات!$B$11),"راحة أسبوعية","غائب"),IF(I2094="","بدون انصراف",IF(N(K2094)&gt;0,"متأخر","حاضر")))))))</f>
        <v/>
      </c>
      <c r="Q2094" s="24" t="str">
        <f aca="false">IF(B2094="","",IF(OR(P2094="غائب",P2094="غياب",P2094="إجازة بدون راتب"),IFERROR(VLOOKUP(B2094,الموظفين!$A$2:$J$501,8,FALSE()),0),0))</f>
        <v/>
      </c>
      <c r="R2094" s="24" t="str">
        <f aca="false">IF(B2094="","",ROUND((N(K2094)+N(L2094))/60*IFERROR(VLOOKUP(B2094,الموظفين!$A$2:$J$501,8,FALSE()),0)/الإعدادات!$B$6*الإعدادات!$B$9,2))</f>
        <v/>
      </c>
      <c r="S2094" s="24" t="str">
        <f aca="false">IF(OR(B2094="",M2094=""),"",ROUND(M2094/60*IFERROR(VLOOKUP(B2094,الموظفين!$A$2:$J$501,9,FALSE()),0),2))</f>
        <v/>
      </c>
      <c r="T2094" s="17"/>
      <c r="U2094" s="23" t="str">
        <f aca="false">IF(OR(A2094="",B2094=""),"",A2094&amp;"|"&amp;B2094)</f>
        <v/>
      </c>
    </row>
    <row r="2095" customFormat="false" ht="15" hidden="false" customHeight="false" outlineLevel="0" collapsed="false">
      <c r="A2095" s="16"/>
      <c r="B2095" s="17"/>
      <c r="C2095" s="18" t="str">
        <f aca="false">IF($B2095="","",IFERROR(VLOOKUP($B2095,الموظفين!$A$2:$J$501,2,FALSE())&amp;"","⚠ كود غير موجود"))</f>
        <v/>
      </c>
      <c r="D2095" s="18" t="str">
        <f aca="false">IF($B2095="","",IFERROR(VLOOKUP($B2095,الموظفين!$A$2:$J$501,3,FALSE())&amp;"",""))</f>
        <v/>
      </c>
      <c r="E2095" s="18" t="str">
        <f aca="false">IF($B2095="","",IFERROR(VLOOKUP($B2095,الموظفين!$A$2:$J$501,5,FALSE())&amp;"",""))</f>
        <v/>
      </c>
      <c r="F2095" s="19" t="str">
        <f aca="false">IF($B2095="","",IFERROR(VLOOKUP($B2095,الموظفين!$A$2:$J$501,6,FALSE()),""))</f>
        <v/>
      </c>
      <c r="G2095" s="19" t="str">
        <f aca="false">IF($B2095="","",IFERROR(VLOOKUP($B2095,الموظفين!$A$2:$J$501,7,FALSE()),""))</f>
        <v/>
      </c>
      <c r="H2095" s="20"/>
      <c r="I2095" s="20"/>
      <c r="J2095" s="21" t="str">
        <f aca="false">IF(OR(H2095="",I2095=""),"",ROUND(MOD(I2095-H2095,1)*24,2))</f>
        <v/>
      </c>
      <c r="K2095" s="22" t="str">
        <f aca="false">IF(OR(H2095="",F2095=""),"",IF(ROUND(MAX(0,MOD(H2095-F2095+0.5,1)-0.5)*1440,0)&gt;IFERROR(VLOOKUP(E2095,الورديات!$A$2:$E$21,5,FALSE()),0),ROUND(MAX(0,MOD(H2095-F2095+0.5,1)-0.5)*1440,0),0))</f>
        <v/>
      </c>
      <c r="L2095" s="22" t="str">
        <f aca="false">IF(OR(I2095="",G2095=""),"",ROUND(MAX(0,MOD(G2095-I2095+0.5,1)-0.5)*1440,0))</f>
        <v/>
      </c>
      <c r="M2095" s="22" t="str">
        <f aca="false">IF(OR(I2095="",G2095=""),"",IF(ROUND(MAX(0,MOD(I2095-G2095+0.5,1)-0.5)*1440,0)&gt;=الإعدادات!$B$8,ROUND(MAX(0,MOD(I2095-G2095+0.5,1)-0.5)*1440,0),0))</f>
        <v/>
      </c>
      <c r="N2095" s="18" t="str">
        <f aca="false">IF(OR(A2095="",B2095=""),"",IF(COUNTIFS(الإجازات!$A$2:$A$1001,B2095,الإجازات!$D$2:$D$1001,"&lt;="&amp;A2095,الإجازات!$E$2:$E$1001,"&gt;="&amp;A2095,الإجازات!$G$2:$G$1001,"مقبولة")=0,"",LOOKUP(2,1/((الإجازات!$A$2:$A$1001=B2095)*(الإجازات!$D$2:$D$1001&lt;=A2095)*(الإجازات!$E$2:$E$1001&gt;=A2095)*(الإجازات!$G$2:$G$1001="مقبولة")),الإجازات!$C$2:$C$1001)))</f>
        <v/>
      </c>
      <c r="O2095" s="17"/>
      <c r="P2095" s="23" t="str">
        <f aca="false">IF(B2095="","",IF(ISNA(MATCH(B2095,الموظفين!$A$2:$A$501,0)),"⚠ كود غير موجود",IF(O2095&lt;&gt;"",O2095,IF(N2095&lt;&gt;"",N2095,IF(H2095="",IF(AND(A2095&lt;&gt;"",WEEKDAY(A2095)=الإعدادات!$B$11),"راحة أسبوعية","غائب"),IF(I2095="","بدون انصراف",IF(N(K2095)&gt;0,"متأخر","حاضر")))))))</f>
        <v/>
      </c>
      <c r="Q2095" s="24" t="str">
        <f aca="false">IF(B2095="","",IF(OR(P2095="غائب",P2095="غياب",P2095="إجازة بدون راتب"),IFERROR(VLOOKUP(B2095,الموظفين!$A$2:$J$501,8,FALSE()),0),0))</f>
        <v/>
      </c>
      <c r="R2095" s="24" t="str">
        <f aca="false">IF(B2095="","",ROUND((N(K2095)+N(L2095))/60*IFERROR(VLOOKUP(B2095,الموظفين!$A$2:$J$501,8,FALSE()),0)/الإعدادات!$B$6*الإعدادات!$B$9,2))</f>
        <v/>
      </c>
      <c r="S2095" s="24" t="str">
        <f aca="false">IF(OR(B2095="",M2095=""),"",ROUND(M2095/60*IFERROR(VLOOKUP(B2095,الموظفين!$A$2:$J$501,9,FALSE()),0),2))</f>
        <v/>
      </c>
      <c r="T2095" s="17"/>
      <c r="U2095" s="23" t="str">
        <f aca="false">IF(OR(A2095="",B2095=""),"",A2095&amp;"|"&amp;B2095)</f>
        <v/>
      </c>
    </row>
    <row r="2096" customFormat="false" ht="15" hidden="false" customHeight="false" outlineLevel="0" collapsed="false">
      <c r="A2096" s="16"/>
      <c r="B2096" s="17"/>
      <c r="C2096" s="18" t="str">
        <f aca="false">IF($B2096="","",IFERROR(VLOOKUP($B2096,الموظفين!$A$2:$J$501,2,FALSE())&amp;"","⚠ كود غير موجود"))</f>
        <v/>
      </c>
      <c r="D2096" s="18" t="str">
        <f aca="false">IF($B2096="","",IFERROR(VLOOKUP($B2096,الموظفين!$A$2:$J$501,3,FALSE())&amp;"",""))</f>
        <v/>
      </c>
      <c r="E2096" s="18" t="str">
        <f aca="false">IF($B2096="","",IFERROR(VLOOKUP($B2096,الموظفين!$A$2:$J$501,5,FALSE())&amp;"",""))</f>
        <v/>
      </c>
      <c r="F2096" s="19" t="str">
        <f aca="false">IF($B2096="","",IFERROR(VLOOKUP($B2096,الموظفين!$A$2:$J$501,6,FALSE()),""))</f>
        <v/>
      </c>
      <c r="G2096" s="19" t="str">
        <f aca="false">IF($B2096="","",IFERROR(VLOOKUP($B2096,الموظفين!$A$2:$J$501,7,FALSE()),""))</f>
        <v/>
      </c>
      <c r="H2096" s="20"/>
      <c r="I2096" s="20"/>
      <c r="J2096" s="21" t="str">
        <f aca="false">IF(OR(H2096="",I2096=""),"",ROUND(MOD(I2096-H2096,1)*24,2))</f>
        <v/>
      </c>
      <c r="K2096" s="22" t="str">
        <f aca="false">IF(OR(H2096="",F2096=""),"",IF(ROUND(MAX(0,MOD(H2096-F2096+0.5,1)-0.5)*1440,0)&gt;IFERROR(VLOOKUP(E2096,الورديات!$A$2:$E$21,5,FALSE()),0),ROUND(MAX(0,MOD(H2096-F2096+0.5,1)-0.5)*1440,0),0))</f>
        <v/>
      </c>
      <c r="L2096" s="22" t="str">
        <f aca="false">IF(OR(I2096="",G2096=""),"",ROUND(MAX(0,MOD(G2096-I2096+0.5,1)-0.5)*1440,0))</f>
        <v/>
      </c>
      <c r="M2096" s="22" t="str">
        <f aca="false">IF(OR(I2096="",G2096=""),"",IF(ROUND(MAX(0,MOD(I2096-G2096+0.5,1)-0.5)*1440,0)&gt;=الإعدادات!$B$8,ROUND(MAX(0,MOD(I2096-G2096+0.5,1)-0.5)*1440,0),0))</f>
        <v/>
      </c>
      <c r="N2096" s="18" t="str">
        <f aca="false">IF(OR(A2096="",B2096=""),"",IF(COUNTIFS(الإجازات!$A$2:$A$1001,B2096,الإجازات!$D$2:$D$1001,"&lt;="&amp;A2096,الإجازات!$E$2:$E$1001,"&gt;="&amp;A2096,الإجازات!$G$2:$G$1001,"مقبولة")=0,"",LOOKUP(2,1/((الإجازات!$A$2:$A$1001=B2096)*(الإجازات!$D$2:$D$1001&lt;=A2096)*(الإجازات!$E$2:$E$1001&gt;=A2096)*(الإجازات!$G$2:$G$1001="مقبولة")),الإجازات!$C$2:$C$1001)))</f>
        <v/>
      </c>
      <c r="O2096" s="17"/>
      <c r="P2096" s="23" t="str">
        <f aca="false">IF(B2096="","",IF(ISNA(MATCH(B2096,الموظفين!$A$2:$A$501,0)),"⚠ كود غير موجود",IF(O2096&lt;&gt;"",O2096,IF(N2096&lt;&gt;"",N2096,IF(H2096="",IF(AND(A2096&lt;&gt;"",WEEKDAY(A2096)=الإعدادات!$B$11),"راحة أسبوعية","غائب"),IF(I2096="","بدون انصراف",IF(N(K2096)&gt;0,"متأخر","حاضر")))))))</f>
        <v/>
      </c>
      <c r="Q2096" s="24" t="str">
        <f aca="false">IF(B2096="","",IF(OR(P2096="غائب",P2096="غياب",P2096="إجازة بدون راتب"),IFERROR(VLOOKUP(B2096,الموظفين!$A$2:$J$501,8,FALSE()),0),0))</f>
        <v/>
      </c>
      <c r="R2096" s="24" t="str">
        <f aca="false">IF(B2096="","",ROUND((N(K2096)+N(L2096))/60*IFERROR(VLOOKUP(B2096,الموظفين!$A$2:$J$501,8,FALSE()),0)/الإعدادات!$B$6*الإعدادات!$B$9,2))</f>
        <v/>
      </c>
      <c r="S2096" s="24" t="str">
        <f aca="false">IF(OR(B2096="",M2096=""),"",ROUND(M2096/60*IFERROR(VLOOKUP(B2096,الموظفين!$A$2:$J$501,9,FALSE()),0),2))</f>
        <v/>
      </c>
      <c r="T2096" s="17"/>
      <c r="U2096" s="23" t="str">
        <f aca="false">IF(OR(A2096="",B2096=""),"",A2096&amp;"|"&amp;B2096)</f>
        <v/>
      </c>
    </row>
    <row r="2097" customFormat="false" ht="15" hidden="false" customHeight="false" outlineLevel="0" collapsed="false">
      <c r="A2097" s="16"/>
      <c r="B2097" s="17"/>
      <c r="C2097" s="18" t="str">
        <f aca="false">IF($B2097="","",IFERROR(VLOOKUP($B2097,الموظفين!$A$2:$J$501,2,FALSE())&amp;"","⚠ كود غير موجود"))</f>
        <v/>
      </c>
      <c r="D2097" s="18" t="str">
        <f aca="false">IF($B2097="","",IFERROR(VLOOKUP($B2097,الموظفين!$A$2:$J$501,3,FALSE())&amp;"",""))</f>
        <v/>
      </c>
      <c r="E2097" s="18" t="str">
        <f aca="false">IF($B2097="","",IFERROR(VLOOKUP($B2097,الموظفين!$A$2:$J$501,5,FALSE())&amp;"",""))</f>
        <v/>
      </c>
      <c r="F2097" s="19" t="str">
        <f aca="false">IF($B2097="","",IFERROR(VLOOKUP($B2097,الموظفين!$A$2:$J$501,6,FALSE()),""))</f>
        <v/>
      </c>
      <c r="G2097" s="19" t="str">
        <f aca="false">IF($B2097="","",IFERROR(VLOOKUP($B2097,الموظفين!$A$2:$J$501,7,FALSE()),""))</f>
        <v/>
      </c>
      <c r="H2097" s="20"/>
      <c r="I2097" s="20"/>
      <c r="J2097" s="21" t="str">
        <f aca="false">IF(OR(H2097="",I2097=""),"",ROUND(MOD(I2097-H2097,1)*24,2))</f>
        <v/>
      </c>
      <c r="K2097" s="22" t="str">
        <f aca="false">IF(OR(H2097="",F2097=""),"",IF(ROUND(MAX(0,MOD(H2097-F2097+0.5,1)-0.5)*1440,0)&gt;IFERROR(VLOOKUP(E2097,الورديات!$A$2:$E$21,5,FALSE()),0),ROUND(MAX(0,MOD(H2097-F2097+0.5,1)-0.5)*1440,0),0))</f>
        <v/>
      </c>
      <c r="L2097" s="22" t="str">
        <f aca="false">IF(OR(I2097="",G2097=""),"",ROUND(MAX(0,MOD(G2097-I2097+0.5,1)-0.5)*1440,0))</f>
        <v/>
      </c>
      <c r="M2097" s="22" t="str">
        <f aca="false">IF(OR(I2097="",G2097=""),"",IF(ROUND(MAX(0,MOD(I2097-G2097+0.5,1)-0.5)*1440,0)&gt;=الإعدادات!$B$8,ROUND(MAX(0,MOD(I2097-G2097+0.5,1)-0.5)*1440,0),0))</f>
        <v/>
      </c>
      <c r="N2097" s="18" t="str">
        <f aca="false">IF(OR(A2097="",B2097=""),"",IF(COUNTIFS(الإجازات!$A$2:$A$1001,B2097,الإجازات!$D$2:$D$1001,"&lt;="&amp;A2097,الإجازات!$E$2:$E$1001,"&gt;="&amp;A2097,الإجازات!$G$2:$G$1001,"مقبولة")=0,"",LOOKUP(2,1/((الإجازات!$A$2:$A$1001=B2097)*(الإجازات!$D$2:$D$1001&lt;=A2097)*(الإجازات!$E$2:$E$1001&gt;=A2097)*(الإجازات!$G$2:$G$1001="مقبولة")),الإجازات!$C$2:$C$1001)))</f>
        <v/>
      </c>
      <c r="O2097" s="17"/>
      <c r="P2097" s="23" t="str">
        <f aca="false">IF(B2097="","",IF(ISNA(MATCH(B2097,الموظفين!$A$2:$A$501,0)),"⚠ كود غير موجود",IF(O2097&lt;&gt;"",O2097,IF(N2097&lt;&gt;"",N2097,IF(H2097="",IF(AND(A2097&lt;&gt;"",WEEKDAY(A2097)=الإعدادات!$B$11),"راحة أسبوعية","غائب"),IF(I2097="","بدون انصراف",IF(N(K2097)&gt;0,"متأخر","حاضر")))))))</f>
        <v/>
      </c>
      <c r="Q2097" s="24" t="str">
        <f aca="false">IF(B2097="","",IF(OR(P2097="غائب",P2097="غياب",P2097="إجازة بدون راتب"),IFERROR(VLOOKUP(B2097,الموظفين!$A$2:$J$501,8,FALSE()),0),0))</f>
        <v/>
      </c>
      <c r="R2097" s="24" t="str">
        <f aca="false">IF(B2097="","",ROUND((N(K2097)+N(L2097))/60*IFERROR(VLOOKUP(B2097,الموظفين!$A$2:$J$501,8,FALSE()),0)/الإعدادات!$B$6*الإعدادات!$B$9,2))</f>
        <v/>
      </c>
      <c r="S2097" s="24" t="str">
        <f aca="false">IF(OR(B2097="",M2097=""),"",ROUND(M2097/60*IFERROR(VLOOKUP(B2097,الموظفين!$A$2:$J$501,9,FALSE()),0),2))</f>
        <v/>
      </c>
      <c r="T2097" s="17"/>
      <c r="U2097" s="23" t="str">
        <f aca="false">IF(OR(A2097="",B2097=""),"",A2097&amp;"|"&amp;B2097)</f>
        <v/>
      </c>
    </row>
    <row r="2098" customFormat="false" ht="15" hidden="false" customHeight="false" outlineLevel="0" collapsed="false">
      <c r="A2098" s="16"/>
      <c r="B2098" s="17"/>
      <c r="C2098" s="18" t="str">
        <f aca="false">IF($B2098="","",IFERROR(VLOOKUP($B2098,الموظفين!$A$2:$J$501,2,FALSE())&amp;"","⚠ كود غير موجود"))</f>
        <v/>
      </c>
      <c r="D2098" s="18" t="str">
        <f aca="false">IF($B2098="","",IFERROR(VLOOKUP($B2098,الموظفين!$A$2:$J$501,3,FALSE())&amp;"",""))</f>
        <v/>
      </c>
      <c r="E2098" s="18" t="str">
        <f aca="false">IF($B2098="","",IFERROR(VLOOKUP($B2098,الموظفين!$A$2:$J$501,5,FALSE())&amp;"",""))</f>
        <v/>
      </c>
      <c r="F2098" s="19" t="str">
        <f aca="false">IF($B2098="","",IFERROR(VLOOKUP($B2098,الموظفين!$A$2:$J$501,6,FALSE()),""))</f>
        <v/>
      </c>
      <c r="G2098" s="19" t="str">
        <f aca="false">IF($B2098="","",IFERROR(VLOOKUP($B2098,الموظفين!$A$2:$J$501,7,FALSE()),""))</f>
        <v/>
      </c>
      <c r="H2098" s="20"/>
      <c r="I2098" s="20"/>
      <c r="J2098" s="21" t="str">
        <f aca="false">IF(OR(H2098="",I2098=""),"",ROUND(MOD(I2098-H2098,1)*24,2))</f>
        <v/>
      </c>
      <c r="K2098" s="22" t="str">
        <f aca="false">IF(OR(H2098="",F2098=""),"",IF(ROUND(MAX(0,MOD(H2098-F2098+0.5,1)-0.5)*1440,0)&gt;IFERROR(VLOOKUP(E2098,الورديات!$A$2:$E$21,5,FALSE()),0),ROUND(MAX(0,MOD(H2098-F2098+0.5,1)-0.5)*1440,0),0))</f>
        <v/>
      </c>
      <c r="L2098" s="22" t="str">
        <f aca="false">IF(OR(I2098="",G2098=""),"",ROUND(MAX(0,MOD(G2098-I2098+0.5,1)-0.5)*1440,0))</f>
        <v/>
      </c>
      <c r="M2098" s="22" t="str">
        <f aca="false">IF(OR(I2098="",G2098=""),"",IF(ROUND(MAX(0,MOD(I2098-G2098+0.5,1)-0.5)*1440,0)&gt;=الإعدادات!$B$8,ROUND(MAX(0,MOD(I2098-G2098+0.5,1)-0.5)*1440,0),0))</f>
        <v/>
      </c>
      <c r="N2098" s="18" t="str">
        <f aca="false">IF(OR(A2098="",B2098=""),"",IF(COUNTIFS(الإجازات!$A$2:$A$1001,B2098,الإجازات!$D$2:$D$1001,"&lt;="&amp;A2098,الإجازات!$E$2:$E$1001,"&gt;="&amp;A2098,الإجازات!$G$2:$G$1001,"مقبولة")=0,"",LOOKUP(2,1/((الإجازات!$A$2:$A$1001=B2098)*(الإجازات!$D$2:$D$1001&lt;=A2098)*(الإجازات!$E$2:$E$1001&gt;=A2098)*(الإجازات!$G$2:$G$1001="مقبولة")),الإجازات!$C$2:$C$1001)))</f>
        <v/>
      </c>
      <c r="O2098" s="17"/>
      <c r="P2098" s="23" t="str">
        <f aca="false">IF(B2098="","",IF(ISNA(MATCH(B2098,الموظفين!$A$2:$A$501,0)),"⚠ كود غير موجود",IF(O2098&lt;&gt;"",O2098,IF(N2098&lt;&gt;"",N2098,IF(H2098="",IF(AND(A2098&lt;&gt;"",WEEKDAY(A2098)=الإعدادات!$B$11),"راحة أسبوعية","غائب"),IF(I2098="","بدون انصراف",IF(N(K2098)&gt;0,"متأخر","حاضر")))))))</f>
        <v/>
      </c>
      <c r="Q2098" s="24" t="str">
        <f aca="false">IF(B2098="","",IF(OR(P2098="غائب",P2098="غياب",P2098="إجازة بدون راتب"),IFERROR(VLOOKUP(B2098,الموظفين!$A$2:$J$501,8,FALSE()),0),0))</f>
        <v/>
      </c>
      <c r="R2098" s="24" t="str">
        <f aca="false">IF(B2098="","",ROUND((N(K2098)+N(L2098))/60*IFERROR(VLOOKUP(B2098,الموظفين!$A$2:$J$501,8,FALSE()),0)/الإعدادات!$B$6*الإعدادات!$B$9,2))</f>
        <v/>
      </c>
      <c r="S2098" s="24" t="str">
        <f aca="false">IF(OR(B2098="",M2098=""),"",ROUND(M2098/60*IFERROR(VLOOKUP(B2098,الموظفين!$A$2:$J$501,9,FALSE()),0),2))</f>
        <v/>
      </c>
      <c r="T2098" s="17"/>
      <c r="U2098" s="23" t="str">
        <f aca="false">IF(OR(A2098="",B2098=""),"",A2098&amp;"|"&amp;B2098)</f>
        <v/>
      </c>
    </row>
    <row r="2099" customFormat="false" ht="15" hidden="false" customHeight="false" outlineLevel="0" collapsed="false">
      <c r="A2099" s="16"/>
      <c r="B2099" s="17"/>
      <c r="C2099" s="18" t="str">
        <f aca="false">IF($B2099="","",IFERROR(VLOOKUP($B2099,الموظفين!$A$2:$J$501,2,FALSE())&amp;"","⚠ كود غير موجود"))</f>
        <v/>
      </c>
      <c r="D2099" s="18" t="str">
        <f aca="false">IF($B2099="","",IFERROR(VLOOKUP($B2099,الموظفين!$A$2:$J$501,3,FALSE())&amp;"",""))</f>
        <v/>
      </c>
      <c r="E2099" s="18" t="str">
        <f aca="false">IF($B2099="","",IFERROR(VLOOKUP($B2099,الموظفين!$A$2:$J$501,5,FALSE())&amp;"",""))</f>
        <v/>
      </c>
      <c r="F2099" s="19" t="str">
        <f aca="false">IF($B2099="","",IFERROR(VLOOKUP($B2099,الموظفين!$A$2:$J$501,6,FALSE()),""))</f>
        <v/>
      </c>
      <c r="G2099" s="19" t="str">
        <f aca="false">IF($B2099="","",IFERROR(VLOOKUP($B2099,الموظفين!$A$2:$J$501,7,FALSE()),""))</f>
        <v/>
      </c>
      <c r="H2099" s="20"/>
      <c r="I2099" s="20"/>
      <c r="J2099" s="21" t="str">
        <f aca="false">IF(OR(H2099="",I2099=""),"",ROUND(MOD(I2099-H2099,1)*24,2))</f>
        <v/>
      </c>
      <c r="K2099" s="22" t="str">
        <f aca="false">IF(OR(H2099="",F2099=""),"",IF(ROUND(MAX(0,MOD(H2099-F2099+0.5,1)-0.5)*1440,0)&gt;IFERROR(VLOOKUP(E2099,الورديات!$A$2:$E$21,5,FALSE()),0),ROUND(MAX(0,MOD(H2099-F2099+0.5,1)-0.5)*1440,0),0))</f>
        <v/>
      </c>
      <c r="L2099" s="22" t="str">
        <f aca="false">IF(OR(I2099="",G2099=""),"",ROUND(MAX(0,MOD(G2099-I2099+0.5,1)-0.5)*1440,0))</f>
        <v/>
      </c>
      <c r="M2099" s="22" t="str">
        <f aca="false">IF(OR(I2099="",G2099=""),"",IF(ROUND(MAX(0,MOD(I2099-G2099+0.5,1)-0.5)*1440,0)&gt;=الإعدادات!$B$8,ROUND(MAX(0,MOD(I2099-G2099+0.5,1)-0.5)*1440,0),0))</f>
        <v/>
      </c>
      <c r="N2099" s="18" t="str">
        <f aca="false">IF(OR(A2099="",B2099=""),"",IF(COUNTIFS(الإجازات!$A$2:$A$1001,B2099,الإجازات!$D$2:$D$1001,"&lt;="&amp;A2099,الإجازات!$E$2:$E$1001,"&gt;="&amp;A2099,الإجازات!$G$2:$G$1001,"مقبولة")=0,"",LOOKUP(2,1/((الإجازات!$A$2:$A$1001=B2099)*(الإجازات!$D$2:$D$1001&lt;=A2099)*(الإجازات!$E$2:$E$1001&gt;=A2099)*(الإجازات!$G$2:$G$1001="مقبولة")),الإجازات!$C$2:$C$1001)))</f>
        <v/>
      </c>
      <c r="O2099" s="17"/>
      <c r="P2099" s="23" t="str">
        <f aca="false">IF(B2099="","",IF(ISNA(MATCH(B2099,الموظفين!$A$2:$A$501,0)),"⚠ كود غير موجود",IF(O2099&lt;&gt;"",O2099,IF(N2099&lt;&gt;"",N2099,IF(H2099="",IF(AND(A2099&lt;&gt;"",WEEKDAY(A2099)=الإعدادات!$B$11),"راحة أسبوعية","غائب"),IF(I2099="","بدون انصراف",IF(N(K2099)&gt;0,"متأخر","حاضر")))))))</f>
        <v/>
      </c>
      <c r="Q2099" s="24" t="str">
        <f aca="false">IF(B2099="","",IF(OR(P2099="غائب",P2099="غياب",P2099="إجازة بدون راتب"),IFERROR(VLOOKUP(B2099,الموظفين!$A$2:$J$501,8,FALSE()),0),0))</f>
        <v/>
      </c>
      <c r="R2099" s="24" t="str">
        <f aca="false">IF(B2099="","",ROUND((N(K2099)+N(L2099))/60*IFERROR(VLOOKUP(B2099,الموظفين!$A$2:$J$501,8,FALSE()),0)/الإعدادات!$B$6*الإعدادات!$B$9,2))</f>
        <v/>
      </c>
      <c r="S2099" s="24" t="str">
        <f aca="false">IF(OR(B2099="",M2099=""),"",ROUND(M2099/60*IFERROR(VLOOKUP(B2099,الموظفين!$A$2:$J$501,9,FALSE()),0),2))</f>
        <v/>
      </c>
      <c r="T2099" s="17"/>
      <c r="U2099" s="23" t="str">
        <f aca="false">IF(OR(A2099="",B2099=""),"",A2099&amp;"|"&amp;B2099)</f>
        <v/>
      </c>
    </row>
    <row r="2100" customFormat="false" ht="15" hidden="false" customHeight="false" outlineLevel="0" collapsed="false">
      <c r="A2100" s="16"/>
      <c r="B2100" s="17"/>
      <c r="C2100" s="18" t="str">
        <f aca="false">IF($B2100="","",IFERROR(VLOOKUP($B2100,الموظفين!$A$2:$J$501,2,FALSE())&amp;"","⚠ كود غير موجود"))</f>
        <v/>
      </c>
      <c r="D2100" s="18" t="str">
        <f aca="false">IF($B2100="","",IFERROR(VLOOKUP($B2100,الموظفين!$A$2:$J$501,3,FALSE())&amp;"",""))</f>
        <v/>
      </c>
      <c r="E2100" s="18" t="str">
        <f aca="false">IF($B2100="","",IFERROR(VLOOKUP($B2100,الموظفين!$A$2:$J$501,5,FALSE())&amp;"",""))</f>
        <v/>
      </c>
      <c r="F2100" s="19" t="str">
        <f aca="false">IF($B2100="","",IFERROR(VLOOKUP($B2100,الموظفين!$A$2:$J$501,6,FALSE()),""))</f>
        <v/>
      </c>
      <c r="G2100" s="19" t="str">
        <f aca="false">IF($B2100="","",IFERROR(VLOOKUP($B2100,الموظفين!$A$2:$J$501,7,FALSE()),""))</f>
        <v/>
      </c>
      <c r="H2100" s="20"/>
      <c r="I2100" s="20"/>
      <c r="J2100" s="21" t="str">
        <f aca="false">IF(OR(H2100="",I2100=""),"",ROUND(MOD(I2100-H2100,1)*24,2))</f>
        <v/>
      </c>
      <c r="K2100" s="22" t="str">
        <f aca="false">IF(OR(H2100="",F2100=""),"",IF(ROUND(MAX(0,MOD(H2100-F2100+0.5,1)-0.5)*1440,0)&gt;IFERROR(VLOOKUP(E2100,الورديات!$A$2:$E$21,5,FALSE()),0),ROUND(MAX(0,MOD(H2100-F2100+0.5,1)-0.5)*1440,0),0))</f>
        <v/>
      </c>
      <c r="L2100" s="22" t="str">
        <f aca="false">IF(OR(I2100="",G2100=""),"",ROUND(MAX(0,MOD(G2100-I2100+0.5,1)-0.5)*1440,0))</f>
        <v/>
      </c>
      <c r="M2100" s="22" t="str">
        <f aca="false">IF(OR(I2100="",G2100=""),"",IF(ROUND(MAX(0,MOD(I2100-G2100+0.5,1)-0.5)*1440,0)&gt;=الإعدادات!$B$8,ROUND(MAX(0,MOD(I2100-G2100+0.5,1)-0.5)*1440,0),0))</f>
        <v/>
      </c>
      <c r="N2100" s="18" t="str">
        <f aca="false">IF(OR(A2100="",B2100=""),"",IF(COUNTIFS(الإجازات!$A$2:$A$1001,B2100,الإجازات!$D$2:$D$1001,"&lt;="&amp;A2100,الإجازات!$E$2:$E$1001,"&gt;="&amp;A2100,الإجازات!$G$2:$G$1001,"مقبولة")=0,"",LOOKUP(2,1/((الإجازات!$A$2:$A$1001=B2100)*(الإجازات!$D$2:$D$1001&lt;=A2100)*(الإجازات!$E$2:$E$1001&gt;=A2100)*(الإجازات!$G$2:$G$1001="مقبولة")),الإجازات!$C$2:$C$1001)))</f>
        <v/>
      </c>
      <c r="O2100" s="17"/>
      <c r="P2100" s="23" t="str">
        <f aca="false">IF(B2100="","",IF(ISNA(MATCH(B2100,الموظفين!$A$2:$A$501,0)),"⚠ كود غير موجود",IF(O2100&lt;&gt;"",O2100,IF(N2100&lt;&gt;"",N2100,IF(H2100="",IF(AND(A2100&lt;&gt;"",WEEKDAY(A2100)=الإعدادات!$B$11),"راحة أسبوعية","غائب"),IF(I2100="","بدون انصراف",IF(N(K2100)&gt;0,"متأخر","حاضر")))))))</f>
        <v/>
      </c>
      <c r="Q2100" s="24" t="str">
        <f aca="false">IF(B2100="","",IF(OR(P2100="غائب",P2100="غياب",P2100="إجازة بدون راتب"),IFERROR(VLOOKUP(B2100,الموظفين!$A$2:$J$501,8,FALSE()),0),0))</f>
        <v/>
      </c>
      <c r="R2100" s="24" t="str">
        <f aca="false">IF(B2100="","",ROUND((N(K2100)+N(L2100))/60*IFERROR(VLOOKUP(B2100,الموظفين!$A$2:$J$501,8,FALSE()),0)/الإعدادات!$B$6*الإعدادات!$B$9,2))</f>
        <v/>
      </c>
      <c r="S2100" s="24" t="str">
        <f aca="false">IF(OR(B2100="",M2100=""),"",ROUND(M2100/60*IFERROR(VLOOKUP(B2100,الموظفين!$A$2:$J$501,9,FALSE()),0),2))</f>
        <v/>
      </c>
      <c r="T2100" s="17"/>
      <c r="U2100" s="23" t="str">
        <f aca="false">IF(OR(A2100="",B2100=""),"",A2100&amp;"|"&amp;B2100)</f>
        <v/>
      </c>
    </row>
    <row r="2101" customFormat="false" ht="15" hidden="false" customHeight="false" outlineLevel="0" collapsed="false">
      <c r="A2101" s="16"/>
      <c r="B2101" s="17"/>
      <c r="C2101" s="18" t="str">
        <f aca="false">IF($B2101="","",IFERROR(VLOOKUP($B2101,الموظفين!$A$2:$J$501,2,FALSE())&amp;"","⚠ كود غير موجود"))</f>
        <v/>
      </c>
      <c r="D2101" s="18" t="str">
        <f aca="false">IF($B2101="","",IFERROR(VLOOKUP($B2101,الموظفين!$A$2:$J$501,3,FALSE())&amp;"",""))</f>
        <v/>
      </c>
      <c r="E2101" s="18" t="str">
        <f aca="false">IF($B2101="","",IFERROR(VLOOKUP($B2101,الموظفين!$A$2:$J$501,5,FALSE())&amp;"",""))</f>
        <v/>
      </c>
      <c r="F2101" s="19" t="str">
        <f aca="false">IF($B2101="","",IFERROR(VLOOKUP($B2101,الموظفين!$A$2:$J$501,6,FALSE()),""))</f>
        <v/>
      </c>
      <c r="G2101" s="19" t="str">
        <f aca="false">IF($B2101="","",IFERROR(VLOOKUP($B2101,الموظفين!$A$2:$J$501,7,FALSE()),""))</f>
        <v/>
      </c>
      <c r="H2101" s="20"/>
      <c r="I2101" s="20"/>
      <c r="J2101" s="21" t="str">
        <f aca="false">IF(OR(H2101="",I2101=""),"",ROUND(MOD(I2101-H2101,1)*24,2))</f>
        <v/>
      </c>
      <c r="K2101" s="22" t="str">
        <f aca="false">IF(OR(H2101="",F2101=""),"",IF(ROUND(MAX(0,MOD(H2101-F2101+0.5,1)-0.5)*1440,0)&gt;IFERROR(VLOOKUP(E2101,الورديات!$A$2:$E$21,5,FALSE()),0),ROUND(MAX(0,MOD(H2101-F2101+0.5,1)-0.5)*1440,0),0))</f>
        <v/>
      </c>
      <c r="L2101" s="22" t="str">
        <f aca="false">IF(OR(I2101="",G2101=""),"",ROUND(MAX(0,MOD(G2101-I2101+0.5,1)-0.5)*1440,0))</f>
        <v/>
      </c>
      <c r="M2101" s="22" t="str">
        <f aca="false">IF(OR(I2101="",G2101=""),"",IF(ROUND(MAX(0,MOD(I2101-G2101+0.5,1)-0.5)*1440,0)&gt;=الإعدادات!$B$8,ROUND(MAX(0,MOD(I2101-G2101+0.5,1)-0.5)*1440,0),0))</f>
        <v/>
      </c>
      <c r="N2101" s="18" t="str">
        <f aca="false">IF(OR(A2101="",B2101=""),"",IF(COUNTIFS(الإجازات!$A$2:$A$1001,B2101,الإجازات!$D$2:$D$1001,"&lt;="&amp;A2101,الإجازات!$E$2:$E$1001,"&gt;="&amp;A2101,الإجازات!$G$2:$G$1001,"مقبولة")=0,"",LOOKUP(2,1/((الإجازات!$A$2:$A$1001=B2101)*(الإجازات!$D$2:$D$1001&lt;=A2101)*(الإجازات!$E$2:$E$1001&gt;=A2101)*(الإجازات!$G$2:$G$1001="مقبولة")),الإجازات!$C$2:$C$1001)))</f>
        <v/>
      </c>
      <c r="O2101" s="17"/>
      <c r="P2101" s="23" t="str">
        <f aca="false">IF(B2101="","",IF(ISNA(MATCH(B2101,الموظفين!$A$2:$A$501,0)),"⚠ كود غير موجود",IF(O2101&lt;&gt;"",O2101,IF(N2101&lt;&gt;"",N2101,IF(H2101="",IF(AND(A2101&lt;&gt;"",WEEKDAY(A2101)=الإعدادات!$B$11),"راحة أسبوعية","غائب"),IF(I2101="","بدون انصراف",IF(N(K2101)&gt;0,"متأخر","حاضر")))))))</f>
        <v/>
      </c>
      <c r="Q2101" s="24" t="str">
        <f aca="false">IF(B2101="","",IF(OR(P2101="غائب",P2101="غياب",P2101="إجازة بدون راتب"),IFERROR(VLOOKUP(B2101,الموظفين!$A$2:$J$501,8,FALSE()),0),0))</f>
        <v/>
      </c>
      <c r="R2101" s="24" t="str">
        <f aca="false">IF(B2101="","",ROUND((N(K2101)+N(L2101))/60*IFERROR(VLOOKUP(B2101,الموظفين!$A$2:$J$501,8,FALSE()),0)/الإعدادات!$B$6*الإعدادات!$B$9,2))</f>
        <v/>
      </c>
      <c r="S2101" s="24" t="str">
        <f aca="false">IF(OR(B2101="",M2101=""),"",ROUND(M2101/60*IFERROR(VLOOKUP(B2101,الموظفين!$A$2:$J$501,9,FALSE()),0),2))</f>
        <v/>
      </c>
      <c r="T2101" s="17"/>
      <c r="U2101" s="23" t="str">
        <f aca="false">IF(OR(A2101="",B2101=""),"",A2101&amp;"|"&amp;B2101)</f>
        <v/>
      </c>
    </row>
    <row r="2102" customFormat="false" ht="15" hidden="false" customHeight="false" outlineLevel="0" collapsed="false">
      <c r="A2102" s="16"/>
      <c r="B2102" s="17"/>
      <c r="C2102" s="18" t="str">
        <f aca="false">IF($B2102="","",IFERROR(VLOOKUP($B2102,الموظفين!$A$2:$J$501,2,FALSE())&amp;"","⚠ كود غير موجود"))</f>
        <v/>
      </c>
      <c r="D2102" s="18" t="str">
        <f aca="false">IF($B2102="","",IFERROR(VLOOKUP($B2102,الموظفين!$A$2:$J$501,3,FALSE())&amp;"",""))</f>
        <v/>
      </c>
      <c r="E2102" s="18" t="str">
        <f aca="false">IF($B2102="","",IFERROR(VLOOKUP($B2102,الموظفين!$A$2:$J$501,5,FALSE())&amp;"",""))</f>
        <v/>
      </c>
      <c r="F2102" s="19" t="str">
        <f aca="false">IF($B2102="","",IFERROR(VLOOKUP($B2102,الموظفين!$A$2:$J$501,6,FALSE()),""))</f>
        <v/>
      </c>
      <c r="G2102" s="19" t="str">
        <f aca="false">IF($B2102="","",IFERROR(VLOOKUP($B2102,الموظفين!$A$2:$J$501,7,FALSE()),""))</f>
        <v/>
      </c>
      <c r="H2102" s="20"/>
      <c r="I2102" s="20"/>
      <c r="J2102" s="21" t="str">
        <f aca="false">IF(OR(H2102="",I2102=""),"",ROUND(MOD(I2102-H2102,1)*24,2))</f>
        <v/>
      </c>
      <c r="K2102" s="22" t="str">
        <f aca="false">IF(OR(H2102="",F2102=""),"",IF(ROUND(MAX(0,MOD(H2102-F2102+0.5,1)-0.5)*1440,0)&gt;IFERROR(VLOOKUP(E2102,الورديات!$A$2:$E$21,5,FALSE()),0),ROUND(MAX(0,MOD(H2102-F2102+0.5,1)-0.5)*1440,0),0))</f>
        <v/>
      </c>
      <c r="L2102" s="22" t="str">
        <f aca="false">IF(OR(I2102="",G2102=""),"",ROUND(MAX(0,MOD(G2102-I2102+0.5,1)-0.5)*1440,0))</f>
        <v/>
      </c>
      <c r="M2102" s="22" t="str">
        <f aca="false">IF(OR(I2102="",G2102=""),"",IF(ROUND(MAX(0,MOD(I2102-G2102+0.5,1)-0.5)*1440,0)&gt;=الإعدادات!$B$8,ROUND(MAX(0,MOD(I2102-G2102+0.5,1)-0.5)*1440,0),0))</f>
        <v/>
      </c>
      <c r="N2102" s="18" t="str">
        <f aca="false">IF(OR(A2102="",B2102=""),"",IF(COUNTIFS(الإجازات!$A$2:$A$1001,B2102,الإجازات!$D$2:$D$1001,"&lt;="&amp;A2102,الإجازات!$E$2:$E$1001,"&gt;="&amp;A2102,الإجازات!$G$2:$G$1001,"مقبولة")=0,"",LOOKUP(2,1/((الإجازات!$A$2:$A$1001=B2102)*(الإجازات!$D$2:$D$1001&lt;=A2102)*(الإجازات!$E$2:$E$1001&gt;=A2102)*(الإجازات!$G$2:$G$1001="مقبولة")),الإجازات!$C$2:$C$1001)))</f>
        <v/>
      </c>
      <c r="O2102" s="17"/>
      <c r="P2102" s="23" t="str">
        <f aca="false">IF(B2102="","",IF(ISNA(MATCH(B2102,الموظفين!$A$2:$A$501,0)),"⚠ كود غير موجود",IF(O2102&lt;&gt;"",O2102,IF(N2102&lt;&gt;"",N2102,IF(H2102="",IF(AND(A2102&lt;&gt;"",WEEKDAY(A2102)=الإعدادات!$B$11),"راحة أسبوعية","غائب"),IF(I2102="","بدون انصراف",IF(N(K2102)&gt;0,"متأخر","حاضر")))))))</f>
        <v/>
      </c>
      <c r="Q2102" s="24" t="str">
        <f aca="false">IF(B2102="","",IF(OR(P2102="غائب",P2102="غياب",P2102="إجازة بدون راتب"),IFERROR(VLOOKUP(B2102,الموظفين!$A$2:$J$501,8,FALSE()),0),0))</f>
        <v/>
      </c>
      <c r="R2102" s="24" t="str">
        <f aca="false">IF(B2102="","",ROUND((N(K2102)+N(L2102))/60*IFERROR(VLOOKUP(B2102,الموظفين!$A$2:$J$501,8,FALSE()),0)/الإعدادات!$B$6*الإعدادات!$B$9,2))</f>
        <v/>
      </c>
      <c r="S2102" s="24" t="str">
        <f aca="false">IF(OR(B2102="",M2102=""),"",ROUND(M2102/60*IFERROR(VLOOKUP(B2102,الموظفين!$A$2:$J$501,9,FALSE()),0),2))</f>
        <v/>
      </c>
      <c r="T2102" s="17"/>
      <c r="U2102" s="23" t="str">
        <f aca="false">IF(OR(A2102="",B2102=""),"",A2102&amp;"|"&amp;B2102)</f>
        <v/>
      </c>
    </row>
    <row r="2103" customFormat="false" ht="15" hidden="false" customHeight="false" outlineLevel="0" collapsed="false">
      <c r="A2103" s="16"/>
      <c r="B2103" s="17"/>
      <c r="C2103" s="18" t="str">
        <f aca="false">IF($B2103="","",IFERROR(VLOOKUP($B2103,الموظفين!$A$2:$J$501,2,FALSE())&amp;"","⚠ كود غير موجود"))</f>
        <v/>
      </c>
      <c r="D2103" s="18" t="str">
        <f aca="false">IF($B2103="","",IFERROR(VLOOKUP($B2103,الموظفين!$A$2:$J$501,3,FALSE())&amp;"",""))</f>
        <v/>
      </c>
      <c r="E2103" s="18" t="str">
        <f aca="false">IF($B2103="","",IFERROR(VLOOKUP($B2103,الموظفين!$A$2:$J$501,5,FALSE())&amp;"",""))</f>
        <v/>
      </c>
      <c r="F2103" s="19" t="str">
        <f aca="false">IF($B2103="","",IFERROR(VLOOKUP($B2103,الموظفين!$A$2:$J$501,6,FALSE()),""))</f>
        <v/>
      </c>
      <c r="G2103" s="19" t="str">
        <f aca="false">IF($B2103="","",IFERROR(VLOOKUP($B2103,الموظفين!$A$2:$J$501,7,FALSE()),""))</f>
        <v/>
      </c>
      <c r="H2103" s="20"/>
      <c r="I2103" s="20"/>
      <c r="J2103" s="21" t="str">
        <f aca="false">IF(OR(H2103="",I2103=""),"",ROUND(MOD(I2103-H2103,1)*24,2))</f>
        <v/>
      </c>
      <c r="K2103" s="22" t="str">
        <f aca="false">IF(OR(H2103="",F2103=""),"",IF(ROUND(MAX(0,MOD(H2103-F2103+0.5,1)-0.5)*1440,0)&gt;IFERROR(VLOOKUP(E2103,الورديات!$A$2:$E$21,5,FALSE()),0),ROUND(MAX(0,MOD(H2103-F2103+0.5,1)-0.5)*1440,0),0))</f>
        <v/>
      </c>
      <c r="L2103" s="22" t="str">
        <f aca="false">IF(OR(I2103="",G2103=""),"",ROUND(MAX(0,MOD(G2103-I2103+0.5,1)-0.5)*1440,0))</f>
        <v/>
      </c>
      <c r="M2103" s="22" t="str">
        <f aca="false">IF(OR(I2103="",G2103=""),"",IF(ROUND(MAX(0,MOD(I2103-G2103+0.5,1)-0.5)*1440,0)&gt;=الإعدادات!$B$8,ROUND(MAX(0,MOD(I2103-G2103+0.5,1)-0.5)*1440,0),0))</f>
        <v/>
      </c>
      <c r="N2103" s="18" t="str">
        <f aca="false">IF(OR(A2103="",B2103=""),"",IF(COUNTIFS(الإجازات!$A$2:$A$1001,B2103,الإجازات!$D$2:$D$1001,"&lt;="&amp;A2103,الإجازات!$E$2:$E$1001,"&gt;="&amp;A2103,الإجازات!$G$2:$G$1001,"مقبولة")=0,"",LOOKUP(2,1/((الإجازات!$A$2:$A$1001=B2103)*(الإجازات!$D$2:$D$1001&lt;=A2103)*(الإجازات!$E$2:$E$1001&gt;=A2103)*(الإجازات!$G$2:$G$1001="مقبولة")),الإجازات!$C$2:$C$1001)))</f>
        <v/>
      </c>
      <c r="O2103" s="17"/>
      <c r="P2103" s="23" t="str">
        <f aca="false">IF(B2103="","",IF(ISNA(MATCH(B2103,الموظفين!$A$2:$A$501,0)),"⚠ كود غير موجود",IF(O2103&lt;&gt;"",O2103,IF(N2103&lt;&gt;"",N2103,IF(H2103="",IF(AND(A2103&lt;&gt;"",WEEKDAY(A2103)=الإعدادات!$B$11),"راحة أسبوعية","غائب"),IF(I2103="","بدون انصراف",IF(N(K2103)&gt;0,"متأخر","حاضر")))))))</f>
        <v/>
      </c>
      <c r="Q2103" s="24" t="str">
        <f aca="false">IF(B2103="","",IF(OR(P2103="غائب",P2103="غياب",P2103="إجازة بدون راتب"),IFERROR(VLOOKUP(B2103,الموظفين!$A$2:$J$501,8,FALSE()),0),0))</f>
        <v/>
      </c>
      <c r="R2103" s="24" t="str">
        <f aca="false">IF(B2103="","",ROUND((N(K2103)+N(L2103))/60*IFERROR(VLOOKUP(B2103,الموظفين!$A$2:$J$501,8,FALSE()),0)/الإعدادات!$B$6*الإعدادات!$B$9,2))</f>
        <v/>
      </c>
      <c r="S2103" s="24" t="str">
        <f aca="false">IF(OR(B2103="",M2103=""),"",ROUND(M2103/60*IFERROR(VLOOKUP(B2103,الموظفين!$A$2:$J$501,9,FALSE()),0),2))</f>
        <v/>
      </c>
      <c r="T2103" s="17"/>
      <c r="U2103" s="23" t="str">
        <f aca="false">IF(OR(A2103="",B2103=""),"",A2103&amp;"|"&amp;B2103)</f>
        <v/>
      </c>
    </row>
    <row r="2104" customFormat="false" ht="15" hidden="false" customHeight="false" outlineLevel="0" collapsed="false">
      <c r="A2104" s="16"/>
      <c r="B2104" s="17"/>
      <c r="C2104" s="18" t="str">
        <f aca="false">IF($B2104="","",IFERROR(VLOOKUP($B2104,الموظفين!$A$2:$J$501,2,FALSE())&amp;"","⚠ كود غير موجود"))</f>
        <v/>
      </c>
      <c r="D2104" s="18" t="str">
        <f aca="false">IF($B2104="","",IFERROR(VLOOKUP($B2104,الموظفين!$A$2:$J$501,3,FALSE())&amp;"",""))</f>
        <v/>
      </c>
      <c r="E2104" s="18" t="str">
        <f aca="false">IF($B2104="","",IFERROR(VLOOKUP($B2104,الموظفين!$A$2:$J$501,5,FALSE())&amp;"",""))</f>
        <v/>
      </c>
      <c r="F2104" s="19" t="str">
        <f aca="false">IF($B2104="","",IFERROR(VLOOKUP($B2104,الموظفين!$A$2:$J$501,6,FALSE()),""))</f>
        <v/>
      </c>
      <c r="G2104" s="19" t="str">
        <f aca="false">IF($B2104="","",IFERROR(VLOOKUP($B2104,الموظفين!$A$2:$J$501,7,FALSE()),""))</f>
        <v/>
      </c>
      <c r="H2104" s="20"/>
      <c r="I2104" s="20"/>
      <c r="J2104" s="21" t="str">
        <f aca="false">IF(OR(H2104="",I2104=""),"",ROUND(MOD(I2104-H2104,1)*24,2))</f>
        <v/>
      </c>
      <c r="K2104" s="22" t="str">
        <f aca="false">IF(OR(H2104="",F2104=""),"",IF(ROUND(MAX(0,MOD(H2104-F2104+0.5,1)-0.5)*1440,0)&gt;IFERROR(VLOOKUP(E2104,الورديات!$A$2:$E$21,5,FALSE()),0),ROUND(MAX(0,MOD(H2104-F2104+0.5,1)-0.5)*1440,0),0))</f>
        <v/>
      </c>
      <c r="L2104" s="22" t="str">
        <f aca="false">IF(OR(I2104="",G2104=""),"",ROUND(MAX(0,MOD(G2104-I2104+0.5,1)-0.5)*1440,0))</f>
        <v/>
      </c>
      <c r="M2104" s="22" t="str">
        <f aca="false">IF(OR(I2104="",G2104=""),"",IF(ROUND(MAX(0,MOD(I2104-G2104+0.5,1)-0.5)*1440,0)&gt;=الإعدادات!$B$8,ROUND(MAX(0,MOD(I2104-G2104+0.5,1)-0.5)*1440,0),0))</f>
        <v/>
      </c>
      <c r="N2104" s="18" t="str">
        <f aca="false">IF(OR(A2104="",B2104=""),"",IF(COUNTIFS(الإجازات!$A$2:$A$1001,B2104,الإجازات!$D$2:$D$1001,"&lt;="&amp;A2104,الإجازات!$E$2:$E$1001,"&gt;="&amp;A2104,الإجازات!$G$2:$G$1001,"مقبولة")=0,"",LOOKUP(2,1/((الإجازات!$A$2:$A$1001=B2104)*(الإجازات!$D$2:$D$1001&lt;=A2104)*(الإجازات!$E$2:$E$1001&gt;=A2104)*(الإجازات!$G$2:$G$1001="مقبولة")),الإجازات!$C$2:$C$1001)))</f>
        <v/>
      </c>
      <c r="O2104" s="17"/>
      <c r="P2104" s="23" t="str">
        <f aca="false">IF(B2104="","",IF(ISNA(MATCH(B2104,الموظفين!$A$2:$A$501,0)),"⚠ كود غير موجود",IF(O2104&lt;&gt;"",O2104,IF(N2104&lt;&gt;"",N2104,IF(H2104="",IF(AND(A2104&lt;&gt;"",WEEKDAY(A2104)=الإعدادات!$B$11),"راحة أسبوعية","غائب"),IF(I2104="","بدون انصراف",IF(N(K2104)&gt;0,"متأخر","حاضر")))))))</f>
        <v/>
      </c>
      <c r="Q2104" s="24" t="str">
        <f aca="false">IF(B2104="","",IF(OR(P2104="غائب",P2104="غياب",P2104="إجازة بدون راتب"),IFERROR(VLOOKUP(B2104,الموظفين!$A$2:$J$501,8,FALSE()),0),0))</f>
        <v/>
      </c>
      <c r="R2104" s="24" t="str">
        <f aca="false">IF(B2104="","",ROUND((N(K2104)+N(L2104))/60*IFERROR(VLOOKUP(B2104,الموظفين!$A$2:$J$501,8,FALSE()),0)/الإعدادات!$B$6*الإعدادات!$B$9,2))</f>
        <v/>
      </c>
      <c r="S2104" s="24" t="str">
        <f aca="false">IF(OR(B2104="",M2104=""),"",ROUND(M2104/60*IFERROR(VLOOKUP(B2104,الموظفين!$A$2:$J$501,9,FALSE()),0),2))</f>
        <v/>
      </c>
      <c r="T2104" s="17"/>
      <c r="U2104" s="23" t="str">
        <f aca="false">IF(OR(A2104="",B2104=""),"",A2104&amp;"|"&amp;B2104)</f>
        <v/>
      </c>
    </row>
    <row r="2105" customFormat="false" ht="15" hidden="false" customHeight="false" outlineLevel="0" collapsed="false">
      <c r="A2105" s="16"/>
      <c r="B2105" s="17"/>
      <c r="C2105" s="18" t="str">
        <f aca="false">IF($B2105="","",IFERROR(VLOOKUP($B2105,الموظفين!$A$2:$J$501,2,FALSE())&amp;"","⚠ كود غير موجود"))</f>
        <v/>
      </c>
      <c r="D2105" s="18" t="str">
        <f aca="false">IF($B2105="","",IFERROR(VLOOKUP($B2105,الموظفين!$A$2:$J$501,3,FALSE())&amp;"",""))</f>
        <v/>
      </c>
      <c r="E2105" s="18" t="str">
        <f aca="false">IF($B2105="","",IFERROR(VLOOKUP($B2105,الموظفين!$A$2:$J$501,5,FALSE())&amp;"",""))</f>
        <v/>
      </c>
      <c r="F2105" s="19" t="str">
        <f aca="false">IF($B2105="","",IFERROR(VLOOKUP($B2105,الموظفين!$A$2:$J$501,6,FALSE()),""))</f>
        <v/>
      </c>
      <c r="G2105" s="19" t="str">
        <f aca="false">IF($B2105="","",IFERROR(VLOOKUP($B2105,الموظفين!$A$2:$J$501,7,FALSE()),""))</f>
        <v/>
      </c>
      <c r="H2105" s="20"/>
      <c r="I2105" s="20"/>
      <c r="J2105" s="21" t="str">
        <f aca="false">IF(OR(H2105="",I2105=""),"",ROUND(MOD(I2105-H2105,1)*24,2))</f>
        <v/>
      </c>
      <c r="K2105" s="22" t="str">
        <f aca="false">IF(OR(H2105="",F2105=""),"",IF(ROUND(MAX(0,MOD(H2105-F2105+0.5,1)-0.5)*1440,0)&gt;IFERROR(VLOOKUP(E2105,الورديات!$A$2:$E$21,5,FALSE()),0),ROUND(MAX(0,MOD(H2105-F2105+0.5,1)-0.5)*1440,0),0))</f>
        <v/>
      </c>
      <c r="L2105" s="22" t="str">
        <f aca="false">IF(OR(I2105="",G2105=""),"",ROUND(MAX(0,MOD(G2105-I2105+0.5,1)-0.5)*1440,0))</f>
        <v/>
      </c>
      <c r="M2105" s="22" t="str">
        <f aca="false">IF(OR(I2105="",G2105=""),"",IF(ROUND(MAX(0,MOD(I2105-G2105+0.5,1)-0.5)*1440,0)&gt;=الإعدادات!$B$8,ROUND(MAX(0,MOD(I2105-G2105+0.5,1)-0.5)*1440,0),0))</f>
        <v/>
      </c>
      <c r="N2105" s="18" t="str">
        <f aca="false">IF(OR(A2105="",B2105=""),"",IF(COUNTIFS(الإجازات!$A$2:$A$1001,B2105,الإجازات!$D$2:$D$1001,"&lt;="&amp;A2105,الإجازات!$E$2:$E$1001,"&gt;="&amp;A2105,الإجازات!$G$2:$G$1001,"مقبولة")=0,"",LOOKUP(2,1/((الإجازات!$A$2:$A$1001=B2105)*(الإجازات!$D$2:$D$1001&lt;=A2105)*(الإجازات!$E$2:$E$1001&gt;=A2105)*(الإجازات!$G$2:$G$1001="مقبولة")),الإجازات!$C$2:$C$1001)))</f>
        <v/>
      </c>
      <c r="O2105" s="17"/>
      <c r="P2105" s="23" t="str">
        <f aca="false">IF(B2105="","",IF(ISNA(MATCH(B2105,الموظفين!$A$2:$A$501,0)),"⚠ كود غير موجود",IF(O2105&lt;&gt;"",O2105,IF(N2105&lt;&gt;"",N2105,IF(H2105="",IF(AND(A2105&lt;&gt;"",WEEKDAY(A2105)=الإعدادات!$B$11),"راحة أسبوعية","غائب"),IF(I2105="","بدون انصراف",IF(N(K2105)&gt;0,"متأخر","حاضر")))))))</f>
        <v/>
      </c>
      <c r="Q2105" s="24" t="str">
        <f aca="false">IF(B2105="","",IF(OR(P2105="غائب",P2105="غياب",P2105="إجازة بدون راتب"),IFERROR(VLOOKUP(B2105,الموظفين!$A$2:$J$501,8,FALSE()),0),0))</f>
        <v/>
      </c>
      <c r="R2105" s="24" t="str">
        <f aca="false">IF(B2105="","",ROUND((N(K2105)+N(L2105))/60*IFERROR(VLOOKUP(B2105,الموظفين!$A$2:$J$501,8,FALSE()),0)/الإعدادات!$B$6*الإعدادات!$B$9,2))</f>
        <v/>
      </c>
      <c r="S2105" s="24" t="str">
        <f aca="false">IF(OR(B2105="",M2105=""),"",ROUND(M2105/60*IFERROR(VLOOKUP(B2105,الموظفين!$A$2:$J$501,9,FALSE()),0),2))</f>
        <v/>
      </c>
      <c r="T2105" s="17"/>
      <c r="U2105" s="23" t="str">
        <f aca="false">IF(OR(A2105="",B2105=""),"",A2105&amp;"|"&amp;B2105)</f>
        <v/>
      </c>
    </row>
    <row r="2106" customFormat="false" ht="15" hidden="false" customHeight="false" outlineLevel="0" collapsed="false">
      <c r="A2106" s="16"/>
      <c r="B2106" s="17"/>
      <c r="C2106" s="18" t="str">
        <f aca="false">IF($B2106="","",IFERROR(VLOOKUP($B2106,الموظفين!$A$2:$J$501,2,FALSE())&amp;"","⚠ كود غير موجود"))</f>
        <v/>
      </c>
      <c r="D2106" s="18" t="str">
        <f aca="false">IF($B2106="","",IFERROR(VLOOKUP($B2106,الموظفين!$A$2:$J$501,3,FALSE())&amp;"",""))</f>
        <v/>
      </c>
      <c r="E2106" s="18" t="str">
        <f aca="false">IF($B2106="","",IFERROR(VLOOKUP($B2106,الموظفين!$A$2:$J$501,5,FALSE())&amp;"",""))</f>
        <v/>
      </c>
      <c r="F2106" s="19" t="str">
        <f aca="false">IF($B2106="","",IFERROR(VLOOKUP($B2106,الموظفين!$A$2:$J$501,6,FALSE()),""))</f>
        <v/>
      </c>
      <c r="G2106" s="19" t="str">
        <f aca="false">IF($B2106="","",IFERROR(VLOOKUP($B2106,الموظفين!$A$2:$J$501,7,FALSE()),""))</f>
        <v/>
      </c>
      <c r="H2106" s="20"/>
      <c r="I2106" s="20"/>
      <c r="J2106" s="21" t="str">
        <f aca="false">IF(OR(H2106="",I2106=""),"",ROUND(MOD(I2106-H2106,1)*24,2))</f>
        <v/>
      </c>
      <c r="K2106" s="22" t="str">
        <f aca="false">IF(OR(H2106="",F2106=""),"",IF(ROUND(MAX(0,MOD(H2106-F2106+0.5,1)-0.5)*1440,0)&gt;IFERROR(VLOOKUP(E2106,الورديات!$A$2:$E$21,5,FALSE()),0),ROUND(MAX(0,MOD(H2106-F2106+0.5,1)-0.5)*1440,0),0))</f>
        <v/>
      </c>
      <c r="L2106" s="22" t="str">
        <f aca="false">IF(OR(I2106="",G2106=""),"",ROUND(MAX(0,MOD(G2106-I2106+0.5,1)-0.5)*1440,0))</f>
        <v/>
      </c>
      <c r="M2106" s="22" t="str">
        <f aca="false">IF(OR(I2106="",G2106=""),"",IF(ROUND(MAX(0,MOD(I2106-G2106+0.5,1)-0.5)*1440,0)&gt;=الإعدادات!$B$8,ROUND(MAX(0,MOD(I2106-G2106+0.5,1)-0.5)*1440,0),0))</f>
        <v/>
      </c>
      <c r="N2106" s="18" t="str">
        <f aca="false">IF(OR(A2106="",B2106=""),"",IF(COUNTIFS(الإجازات!$A$2:$A$1001,B2106,الإجازات!$D$2:$D$1001,"&lt;="&amp;A2106,الإجازات!$E$2:$E$1001,"&gt;="&amp;A2106,الإجازات!$G$2:$G$1001,"مقبولة")=0,"",LOOKUP(2,1/((الإجازات!$A$2:$A$1001=B2106)*(الإجازات!$D$2:$D$1001&lt;=A2106)*(الإجازات!$E$2:$E$1001&gt;=A2106)*(الإجازات!$G$2:$G$1001="مقبولة")),الإجازات!$C$2:$C$1001)))</f>
        <v/>
      </c>
      <c r="O2106" s="17"/>
      <c r="P2106" s="23" t="str">
        <f aca="false">IF(B2106="","",IF(ISNA(MATCH(B2106,الموظفين!$A$2:$A$501,0)),"⚠ كود غير موجود",IF(O2106&lt;&gt;"",O2106,IF(N2106&lt;&gt;"",N2106,IF(H2106="",IF(AND(A2106&lt;&gt;"",WEEKDAY(A2106)=الإعدادات!$B$11),"راحة أسبوعية","غائب"),IF(I2106="","بدون انصراف",IF(N(K2106)&gt;0,"متأخر","حاضر")))))))</f>
        <v/>
      </c>
      <c r="Q2106" s="24" t="str">
        <f aca="false">IF(B2106="","",IF(OR(P2106="غائب",P2106="غياب",P2106="إجازة بدون راتب"),IFERROR(VLOOKUP(B2106,الموظفين!$A$2:$J$501,8,FALSE()),0),0))</f>
        <v/>
      </c>
      <c r="R2106" s="24" t="str">
        <f aca="false">IF(B2106="","",ROUND((N(K2106)+N(L2106))/60*IFERROR(VLOOKUP(B2106,الموظفين!$A$2:$J$501,8,FALSE()),0)/الإعدادات!$B$6*الإعدادات!$B$9,2))</f>
        <v/>
      </c>
      <c r="S2106" s="24" t="str">
        <f aca="false">IF(OR(B2106="",M2106=""),"",ROUND(M2106/60*IFERROR(VLOOKUP(B2106,الموظفين!$A$2:$J$501,9,FALSE()),0),2))</f>
        <v/>
      </c>
      <c r="T2106" s="17"/>
      <c r="U2106" s="23" t="str">
        <f aca="false">IF(OR(A2106="",B2106=""),"",A2106&amp;"|"&amp;B2106)</f>
        <v/>
      </c>
    </row>
    <row r="2107" customFormat="false" ht="15" hidden="false" customHeight="false" outlineLevel="0" collapsed="false">
      <c r="A2107" s="16"/>
      <c r="B2107" s="17"/>
      <c r="C2107" s="18" t="str">
        <f aca="false">IF($B2107="","",IFERROR(VLOOKUP($B2107,الموظفين!$A$2:$J$501,2,FALSE())&amp;"","⚠ كود غير موجود"))</f>
        <v/>
      </c>
      <c r="D2107" s="18" t="str">
        <f aca="false">IF($B2107="","",IFERROR(VLOOKUP($B2107,الموظفين!$A$2:$J$501,3,FALSE())&amp;"",""))</f>
        <v/>
      </c>
      <c r="E2107" s="18" t="str">
        <f aca="false">IF($B2107="","",IFERROR(VLOOKUP($B2107,الموظفين!$A$2:$J$501,5,FALSE())&amp;"",""))</f>
        <v/>
      </c>
      <c r="F2107" s="19" t="str">
        <f aca="false">IF($B2107="","",IFERROR(VLOOKUP($B2107,الموظفين!$A$2:$J$501,6,FALSE()),""))</f>
        <v/>
      </c>
      <c r="G2107" s="19" t="str">
        <f aca="false">IF($B2107="","",IFERROR(VLOOKUP($B2107,الموظفين!$A$2:$J$501,7,FALSE()),""))</f>
        <v/>
      </c>
      <c r="H2107" s="20"/>
      <c r="I2107" s="20"/>
      <c r="J2107" s="21" t="str">
        <f aca="false">IF(OR(H2107="",I2107=""),"",ROUND(MOD(I2107-H2107,1)*24,2))</f>
        <v/>
      </c>
      <c r="K2107" s="22" t="str">
        <f aca="false">IF(OR(H2107="",F2107=""),"",IF(ROUND(MAX(0,MOD(H2107-F2107+0.5,1)-0.5)*1440,0)&gt;IFERROR(VLOOKUP(E2107,الورديات!$A$2:$E$21,5,FALSE()),0),ROUND(MAX(0,MOD(H2107-F2107+0.5,1)-0.5)*1440,0),0))</f>
        <v/>
      </c>
      <c r="L2107" s="22" t="str">
        <f aca="false">IF(OR(I2107="",G2107=""),"",ROUND(MAX(0,MOD(G2107-I2107+0.5,1)-0.5)*1440,0))</f>
        <v/>
      </c>
      <c r="M2107" s="22" t="str">
        <f aca="false">IF(OR(I2107="",G2107=""),"",IF(ROUND(MAX(0,MOD(I2107-G2107+0.5,1)-0.5)*1440,0)&gt;=الإعدادات!$B$8,ROUND(MAX(0,MOD(I2107-G2107+0.5,1)-0.5)*1440,0),0))</f>
        <v/>
      </c>
      <c r="N2107" s="18" t="str">
        <f aca="false">IF(OR(A2107="",B2107=""),"",IF(COUNTIFS(الإجازات!$A$2:$A$1001,B2107,الإجازات!$D$2:$D$1001,"&lt;="&amp;A2107,الإجازات!$E$2:$E$1001,"&gt;="&amp;A2107,الإجازات!$G$2:$G$1001,"مقبولة")=0,"",LOOKUP(2,1/((الإجازات!$A$2:$A$1001=B2107)*(الإجازات!$D$2:$D$1001&lt;=A2107)*(الإجازات!$E$2:$E$1001&gt;=A2107)*(الإجازات!$G$2:$G$1001="مقبولة")),الإجازات!$C$2:$C$1001)))</f>
        <v/>
      </c>
      <c r="O2107" s="17"/>
      <c r="P2107" s="23" t="str">
        <f aca="false">IF(B2107="","",IF(ISNA(MATCH(B2107,الموظفين!$A$2:$A$501,0)),"⚠ كود غير موجود",IF(O2107&lt;&gt;"",O2107,IF(N2107&lt;&gt;"",N2107,IF(H2107="",IF(AND(A2107&lt;&gt;"",WEEKDAY(A2107)=الإعدادات!$B$11),"راحة أسبوعية","غائب"),IF(I2107="","بدون انصراف",IF(N(K2107)&gt;0,"متأخر","حاضر")))))))</f>
        <v/>
      </c>
      <c r="Q2107" s="24" t="str">
        <f aca="false">IF(B2107="","",IF(OR(P2107="غائب",P2107="غياب",P2107="إجازة بدون راتب"),IFERROR(VLOOKUP(B2107,الموظفين!$A$2:$J$501,8,FALSE()),0),0))</f>
        <v/>
      </c>
      <c r="R2107" s="24" t="str">
        <f aca="false">IF(B2107="","",ROUND((N(K2107)+N(L2107))/60*IFERROR(VLOOKUP(B2107,الموظفين!$A$2:$J$501,8,FALSE()),0)/الإعدادات!$B$6*الإعدادات!$B$9,2))</f>
        <v/>
      </c>
      <c r="S2107" s="24" t="str">
        <f aca="false">IF(OR(B2107="",M2107=""),"",ROUND(M2107/60*IFERROR(VLOOKUP(B2107,الموظفين!$A$2:$J$501,9,FALSE()),0),2))</f>
        <v/>
      </c>
      <c r="T2107" s="17"/>
      <c r="U2107" s="23" t="str">
        <f aca="false">IF(OR(A2107="",B2107=""),"",A2107&amp;"|"&amp;B2107)</f>
        <v/>
      </c>
    </row>
    <row r="2108" customFormat="false" ht="15" hidden="false" customHeight="false" outlineLevel="0" collapsed="false">
      <c r="A2108" s="16"/>
      <c r="B2108" s="17"/>
      <c r="C2108" s="18" t="str">
        <f aca="false">IF($B2108="","",IFERROR(VLOOKUP($B2108,الموظفين!$A$2:$J$501,2,FALSE())&amp;"","⚠ كود غير موجود"))</f>
        <v/>
      </c>
      <c r="D2108" s="18" t="str">
        <f aca="false">IF($B2108="","",IFERROR(VLOOKUP($B2108,الموظفين!$A$2:$J$501,3,FALSE())&amp;"",""))</f>
        <v/>
      </c>
      <c r="E2108" s="18" t="str">
        <f aca="false">IF($B2108="","",IFERROR(VLOOKUP($B2108,الموظفين!$A$2:$J$501,5,FALSE())&amp;"",""))</f>
        <v/>
      </c>
      <c r="F2108" s="19" t="str">
        <f aca="false">IF($B2108="","",IFERROR(VLOOKUP($B2108,الموظفين!$A$2:$J$501,6,FALSE()),""))</f>
        <v/>
      </c>
      <c r="G2108" s="19" t="str">
        <f aca="false">IF($B2108="","",IFERROR(VLOOKUP($B2108,الموظفين!$A$2:$J$501,7,FALSE()),""))</f>
        <v/>
      </c>
      <c r="H2108" s="20"/>
      <c r="I2108" s="20"/>
      <c r="J2108" s="21" t="str">
        <f aca="false">IF(OR(H2108="",I2108=""),"",ROUND(MOD(I2108-H2108,1)*24,2))</f>
        <v/>
      </c>
      <c r="K2108" s="22" t="str">
        <f aca="false">IF(OR(H2108="",F2108=""),"",IF(ROUND(MAX(0,MOD(H2108-F2108+0.5,1)-0.5)*1440,0)&gt;IFERROR(VLOOKUP(E2108,الورديات!$A$2:$E$21,5,FALSE()),0),ROUND(MAX(0,MOD(H2108-F2108+0.5,1)-0.5)*1440,0),0))</f>
        <v/>
      </c>
      <c r="L2108" s="22" t="str">
        <f aca="false">IF(OR(I2108="",G2108=""),"",ROUND(MAX(0,MOD(G2108-I2108+0.5,1)-0.5)*1440,0))</f>
        <v/>
      </c>
      <c r="M2108" s="22" t="str">
        <f aca="false">IF(OR(I2108="",G2108=""),"",IF(ROUND(MAX(0,MOD(I2108-G2108+0.5,1)-0.5)*1440,0)&gt;=الإعدادات!$B$8,ROUND(MAX(0,MOD(I2108-G2108+0.5,1)-0.5)*1440,0),0))</f>
        <v/>
      </c>
      <c r="N2108" s="18" t="str">
        <f aca="false">IF(OR(A2108="",B2108=""),"",IF(COUNTIFS(الإجازات!$A$2:$A$1001,B2108,الإجازات!$D$2:$D$1001,"&lt;="&amp;A2108,الإجازات!$E$2:$E$1001,"&gt;="&amp;A2108,الإجازات!$G$2:$G$1001,"مقبولة")=0,"",LOOKUP(2,1/((الإجازات!$A$2:$A$1001=B2108)*(الإجازات!$D$2:$D$1001&lt;=A2108)*(الإجازات!$E$2:$E$1001&gt;=A2108)*(الإجازات!$G$2:$G$1001="مقبولة")),الإجازات!$C$2:$C$1001)))</f>
        <v/>
      </c>
      <c r="O2108" s="17"/>
      <c r="P2108" s="23" t="str">
        <f aca="false">IF(B2108="","",IF(ISNA(MATCH(B2108,الموظفين!$A$2:$A$501,0)),"⚠ كود غير موجود",IF(O2108&lt;&gt;"",O2108,IF(N2108&lt;&gt;"",N2108,IF(H2108="",IF(AND(A2108&lt;&gt;"",WEEKDAY(A2108)=الإعدادات!$B$11),"راحة أسبوعية","غائب"),IF(I2108="","بدون انصراف",IF(N(K2108)&gt;0,"متأخر","حاضر")))))))</f>
        <v/>
      </c>
      <c r="Q2108" s="24" t="str">
        <f aca="false">IF(B2108="","",IF(OR(P2108="غائب",P2108="غياب",P2108="إجازة بدون راتب"),IFERROR(VLOOKUP(B2108,الموظفين!$A$2:$J$501,8,FALSE()),0),0))</f>
        <v/>
      </c>
      <c r="R2108" s="24" t="str">
        <f aca="false">IF(B2108="","",ROUND((N(K2108)+N(L2108))/60*IFERROR(VLOOKUP(B2108,الموظفين!$A$2:$J$501,8,FALSE()),0)/الإعدادات!$B$6*الإعدادات!$B$9,2))</f>
        <v/>
      </c>
      <c r="S2108" s="24" t="str">
        <f aca="false">IF(OR(B2108="",M2108=""),"",ROUND(M2108/60*IFERROR(VLOOKUP(B2108,الموظفين!$A$2:$J$501,9,FALSE()),0),2))</f>
        <v/>
      </c>
      <c r="T2108" s="17"/>
      <c r="U2108" s="23" t="str">
        <f aca="false">IF(OR(A2108="",B2108=""),"",A2108&amp;"|"&amp;B2108)</f>
        <v/>
      </c>
    </row>
    <row r="2109" customFormat="false" ht="15" hidden="false" customHeight="false" outlineLevel="0" collapsed="false">
      <c r="A2109" s="16"/>
      <c r="B2109" s="17"/>
      <c r="C2109" s="18" t="str">
        <f aca="false">IF($B2109="","",IFERROR(VLOOKUP($B2109,الموظفين!$A$2:$J$501,2,FALSE())&amp;"","⚠ كود غير موجود"))</f>
        <v/>
      </c>
      <c r="D2109" s="18" t="str">
        <f aca="false">IF($B2109="","",IFERROR(VLOOKUP($B2109,الموظفين!$A$2:$J$501,3,FALSE())&amp;"",""))</f>
        <v/>
      </c>
      <c r="E2109" s="18" t="str">
        <f aca="false">IF($B2109="","",IFERROR(VLOOKUP($B2109,الموظفين!$A$2:$J$501,5,FALSE())&amp;"",""))</f>
        <v/>
      </c>
      <c r="F2109" s="19" t="str">
        <f aca="false">IF($B2109="","",IFERROR(VLOOKUP($B2109,الموظفين!$A$2:$J$501,6,FALSE()),""))</f>
        <v/>
      </c>
      <c r="G2109" s="19" t="str">
        <f aca="false">IF($B2109="","",IFERROR(VLOOKUP($B2109,الموظفين!$A$2:$J$501,7,FALSE()),""))</f>
        <v/>
      </c>
      <c r="H2109" s="20"/>
      <c r="I2109" s="20"/>
      <c r="J2109" s="21" t="str">
        <f aca="false">IF(OR(H2109="",I2109=""),"",ROUND(MOD(I2109-H2109,1)*24,2))</f>
        <v/>
      </c>
      <c r="K2109" s="22" t="str">
        <f aca="false">IF(OR(H2109="",F2109=""),"",IF(ROUND(MAX(0,MOD(H2109-F2109+0.5,1)-0.5)*1440,0)&gt;IFERROR(VLOOKUP(E2109,الورديات!$A$2:$E$21,5,FALSE()),0),ROUND(MAX(0,MOD(H2109-F2109+0.5,1)-0.5)*1440,0),0))</f>
        <v/>
      </c>
      <c r="L2109" s="22" t="str">
        <f aca="false">IF(OR(I2109="",G2109=""),"",ROUND(MAX(0,MOD(G2109-I2109+0.5,1)-0.5)*1440,0))</f>
        <v/>
      </c>
      <c r="M2109" s="22" t="str">
        <f aca="false">IF(OR(I2109="",G2109=""),"",IF(ROUND(MAX(0,MOD(I2109-G2109+0.5,1)-0.5)*1440,0)&gt;=الإعدادات!$B$8,ROUND(MAX(0,MOD(I2109-G2109+0.5,1)-0.5)*1440,0),0))</f>
        <v/>
      </c>
      <c r="N2109" s="18" t="str">
        <f aca="false">IF(OR(A2109="",B2109=""),"",IF(COUNTIFS(الإجازات!$A$2:$A$1001,B2109,الإجازات!$D$2:$D$1001,"&lt;="&amp;A2109,الإجازات!$E$2:$E$1001,"&gt;="&amp;A2109,الإجازات!$G$2:$G$1001,"مقبولة")=0,"",LOOKUP(2,1/((الإجازات!$A$2:$A$1001=B2109)*(الإجازات!$D$2:$D$1001&lt;=A2109)*(الإجازات!$E$2:$E$1001&gt;=A2109)*(الإجازات!$G$2:$G$1001="مقبولة")),الإجازات!$C$2:$C$1001)))</f>
        <v/>
      </c>
      <c r="O2109" s="17"/>
      <c r="P2109" s="23" t="str">
        <f aca="false">IF(B2109="","",IF(ISNA(MATCH(B2109,الموظفين!$A$2:$A$501,0)),"⚠ كود غير موجود",IF(O2109&lt;&gt;"",O2109,IF(N2109&lt;&gt;"",N2109,IF(H2109="",IF(AND(A2109&lt;&gt;"",WEEKDAY(A2109)=الإعدادات!$B$11),"راحة أسبوعية","غائب"),IF(I2109="","بدون انصراف",IF(N(K2109)&gt;0,"متأخر","حاضر")))))))</f>
        <v/>
      </c>
      <c r="Q2109" s="24" t="str">
        <f aca="false">IF(B2109="","",IF(OR(P2109="غائب",P2109="غياب",P2109="إجازة بدون راتب"),IFERROR(VLOOKUP(B2109,الموظفين!$A$2:$J$501,8,FALSE()),0),0))</f>
        <v/>
      </c>
      <c r="R2109" s="24" t="str">
        <f aca="false">IF(B2109="","",ROUND((N(K2109)+N(L2109))/60*IFERROR(VLOOKUP(B2109,الموظفين!$A$2:$J$501,8,FALSE()),0)/الإعدادات!$B$6*الإعدادات!$B$9,2))</f>
        <v/>
      </c>
      <c r="S2109" s="24" t="str">
        <f aca="false">IF(OR(B2109="",M2109=""),"",ROUND(M2109/60*IFERROR(VLOOKUP(B2109,الموظفين!$A$2:$J$501,9,FALSE()),0),2))</f>
        <v/>
      </c>
      <c r="T2109" s="17"/>
      <c r="U2109" s="23" t="str">
        <f aca="false">IF(OR(A2109="",B2109=""),"",A2109&amp;"|"&amp;B2109)</f>
        <v/>
      </c>
    </row>
    <row r="2110" customFormat="false" ht="15" hidden="false" customHeight="false" outlineLevel="0" collapsed="false">
      <c r="A2110" s="16"/>
      <c r="B2110" s="17"/>
      <c r="C2110" s="18" t="str">
        <f aca="false">IF($B2110="","",IFERROR(VLOOKUP($B2110,الموظفين!$A$2:$J$501,2,FALSE())&amp;"","⚠ كود غير موجود"))</f>
        <v/>
      </c>
      <c r="D2110" s="18" t="str">
        <f aca="false">IF($B2110="","",IFERROR(VLOOKUP($B2110,الموظفين!$A$2:$J$501,3,FALSE())&amp;"",""))</f>
        <v/>
      </c>
      <c r="E2110" s="18" t="str">
        <f aca="false">IF($B2110="","",IFERROR(VLOOKUP($B2110,الموظفين!$A$2:$J$501,5,FALSE())&amp;"",""))</f>
        <v/>
      </c>
      <c r="F2110" s="19" t="str">
        <f aca="false">IF($B2110="","",IFERROR(VLOOKUP($B2110,الموظفين!$A$2:$J$501,6,FALSE()),""))</f>
        <v/>
      </c>
      <c r="G2110" s="19" t="str">
        <f aca="false">IF($B2110="","",IFERROR(VLOOKUP($B2110,الموظفين!$A$2:$J$501,7,FALSE()),""))</f>
        <v/>
      </c>
      <c r="H2110" s="20"/>
      <c r="I2110" s="20"/>
      <c r="J2110" s="21" t="str">
        <f aca="false">IF(OR(H2110="",I2110=""),"",ROUND(MOD(I2110-H2110,1)*24,2))</f>
        <v/>
      </c>
      <c r="K2110" s="22" t="str">
        <f aca="false">IF(OR(H2110="",F2110=""),"",IF(ROUND(MAX(0,MOD(H2110-F2110+0.5,1)-0.5)*1440,0)&gt;IFERROR(VLOOKUP(E2110,الورديات!$A$2:$E$21,5,FALSE()),0),ROUND(MAX(0,MOD(H2110-F2110+0.5,1)-0.5)*1440,0),0))</f>
        <v/>
      </c>
      <c r="L2110" s="22" t="str">
        <f aca="false">IF(OR(I2110="",G2110=""),"",ROUND(MAX(0,MOD(G2110-I2110+0.5,1)-0.5)*1440,0))</f>
        <v/>
      </c>
      <c r="M2110" s="22" t="str">
        <f aca="false">IF(OR(I2110="",G2110=""),"",IF(ROUND(MAX(0,MOD(I2110-G2110+0.5,1)-0.5)*1440,0)&gt;=الإعدادات!$B$8,ROUND(MAX(0,MOD(I2110-G2110+0.5,1)-0.5)*1440,0),0))</f>
        <v/>
      </c>
      <c r="N2110" s="18" t="str">
        <f aca="false">IF(OR(A2110="",B2110=""),"",IF(COUNTIFS(الإجازات!$A$2:$A$1001,B2110,الإجازات!$D$2:$D$1001,"&lt;="&amp;A2110,الإجازات!$E$2:$E$1001,"&gt;="&amp;A2110,الإجازات!$G$2:$G$1001,"مقبولة")=0,"",LOOKUP(2,1/((الإجازات!$A$2:$A$1001=B2110)*(الإجازات!$D$2:$D$1001&lt;=A2110)*(الإجازات!$E$2:$E$1001&gt;=A2110)*(الإجازات!$G$2:$G$1001="مقبولة")),الإجازات!$C$2:$C$1001)))</f>
        <v/>
      </c>
      <c r="O2110" s="17"/>
      <c r="P2110" s="23" t="str">
        <f aca="false">IF(B2110="","",IF(ISNA(MATCH(B2110,الموظفين!$A$2:$A$501,0)),"⚠ كود غير موجود",IF(O2110&lt;&gt;"",O2110,IF(N2110&lt;&gt;"",N2110,IF(H2110="",IF(AND(A2110&lt;&gt;"",WEEKDAY(A2110)=الإعدادات!$B$11),"راحة أسبوعية","غائب"),IF(I2110="","بدون انصراف",IF(N(K2110)&gt;0,"متأخر","حاضر")))))))</f>
        <v/>
      </c>
      <c r="Q2110" s="24" t="str">
        <f aca="false">IF(B2110="","",IF(OR(P2110="غائب",P2110="غياب",P2110="إجازة بدون راتب"),IFERROR(VLOOKUP(B2110,الموظفين!$A$2:$J$501,8,FALSE()),0),0))</f>
        <v/>
      </c>
      <c r="R2110" s="24" t="str">
        <f aca="false">IF(B2110="","",ROUND((N(K2110)+N(L2110))/60*IFERROR(VLOOKUP(B2110,الموظفين!$A$2:$J$501,8,FALSE()),0)/الإعدادات!$B$6*الإعدادات!$B$9,2))</f>
        <v/>
      </c>
      <c r="S2110" s="24" t="str">
        <f aca="false">IF(OR(B2110="",M2110=""),"",ROUND(M2110/60*IFERROR(VLOOKUP(B2110,الموظفين!$A$2:$J$501,9,FALSE()),0),2))</f>
        <v/>
      </c>
      <c r="T2110" s="17"/>
      <c r="U2110" s="23" t="str">
        <f aca="false">IF(OR(A2110="",B2110=""),"",A2110&amp;"|"&amp;B2110)</f>
        <v/>
      </c>
    </row>
    <row r="2111" customFormat="false" ht="15" hidden="false" customHeight="false" outlineLevel="0" collapsed="false">
      <c r="A2111" s="16"/>
      <c r="B2111" s="17"/>
      <c r="C2111" s="18" t="str">
        <f aca="false">IF($B2111="","",IFERROR(VLOOKUP($B2111,الموظفين!$A$2:$J$501,2,FALSE())&amp;"","⚠ كود غير موجود"))</f>
        <v/>
      </c>
      <c r="D2111" s="18" t="str">
        <f aca="false">IF($B2111="","",IFERROR(VLOOKUP($B2111,الموظفين!$A$2:$J$501,3,FALSE())&amp;"",""))</f>
        <v/>
      </c>
      <c r="E2111" s="18" t="str">
        <f aca="false">IF($B2111="","",IFERROR(VLOOKUP($B2111,الموظفين!$A$2:$J$501,5,FALSE())&amp;"",""))</f>
        <v/>
      </c>
      <c r="F2111" s="19" t="str">
        <f aca="false">IF($B2111="","",IFERROR(VLOOKUP($B2111,الموظفين!$A$2:$J$501,6,FALSE()),""))</f>
        <v/>
      </c>
      <c r="G2111" s="19" t="str">
        <f aca="false">IF($B2111="","",IFERROR(VLOOKUP($B2111,الموظفين!$A$2:$J$501,7,FALSE()),""))</f>
        <v/>
      </c>
      <c r="H2111" s="20"/>
      <c r="I2111" s="20"/>
      <c r="J2111" s="21" t="str">
        <f aca="false">IF(OR(H2111="",I2111=""),"",ROUND(MOD(I2111-H2111,1)*24,2))</f>
        <v/>
      </c>
      <c r="K2111" s="22" t="str">
        <f aca="false">IF(OR(H2111="",F2111=""),"",IF(ROUND(MAX(0,MOD(H2111-F2111+0.5,1)-0.5)*1440,0)&gt;IFERROR(VLOOKUP(E2111,الورديات!$A$2:$E$21,5,FALSE()),0),ROUND(MAX(0,MOD(H2111-F2111+0.5,1)-0.5)*1440,0),0))</f>
        <v/>
      </c>
      <c r="L2111" s="22" t="str">
        <f aca="false">IF(OR(I2111="",G2111=""),"",ROUND(MAX(0,MOD(G2111-I2111+0.5,1)-0.5)*1440,0))</f>
        <v/>
      </c>
      <c r="M2111" s="22" t="str">
        <f aca="false">IF(OR(I2111="",G2111=""),"",IF(ROUND(MAX(0,MOD(I2111-G2111+0.5,1)-0.5)*1440,0)&gt;=الإعدادات!$B$8,ROUND(MAX(0,MOD(I2111-G2111+0.5,1)-0.5)*1440,0),0))</f>
        <v/>
      </c>
      <c r="N2111" s="18" t="str">
        <f aca="false">IF(OR(A2111="",B2111=""),"",IF(COUNTIFS(الإجازات!$A$2:$A$1001,B2111,الإجازات!$D$2:$D$1001,"&lt;="&amp;A2111,الإجازات!$E$2:$E$1001,"&gt;="&amp;A2111,الإجازات!$G$2:$G$1001,"مقبولة")=0,"",LOOKUP(2,1/((الإجازات!$A$2:$A$1001=B2111)*(الإجازات!$D$2:$D$1001&lt;=A2111)*(الإجازات!$E$2:$E$1001&gt;=A2111)*(الإجازات!$G$2:$G$1001="مقبولة")),الإجازات!$C$2:$C$1001)))</f>
        <v/>
      </c>
      <c r="O2111" s="17"/>
      <c r="P2111" s="23" t="str">
        <f aca="false">IF(B2111="","",IF(ISNA(MATCH(B2111,الموظفين!$A$2:$A$501,0)),"⚠ كود غير موجود",IF(O2111&lt;&gt;"",O2111,IF(N2111&lt;&gt;"",N2111,IF(H2111="",IF(AND(A2111&lt;&gt;"",WEEKDAY(A2111)=الإعدادات!$B$11),"راحة أسبوعية","غائب"),IF(I2111="","بدون انصراف",IF(N(K2111)&gt;0,"متأخر","حاضر")))))))</f>
        <v/>
      </c>
      <c r="Q2111" s="24" t="str">
        <f aca="false">IF(B2111="","",IF(OR(P2111="غائب",P2111="غياب",P2111="إجازة بدون راتب"),IFERROR(VLOOKUP(B2111,الموظفين!$A$2:$J$501,8,FALSE()),0),0))</f>
        <v/>
      </c>
      <c r="R2111" s="24" t="str">
        <f aca="false">IF(B2111="","",ROUND((N(K2111)+N(L2111))/60*IFERROR(VLOOKUP(B2111,الموظفين!$A$2:$J$501,8,FALSE()),0)/الإعدادات!$B$6*الإعدادات!$B$9,2))</f>
        <v/>
      </c>
      <c r="S2111" s="24" t="str">
        <f aca="false">IF(OR(B2111="",M2111=""),"",ROUND(M2111/60*IFERROR(VLOOKUP(B2111,الموظفين!$A$2:$J$501,9,FALSE()),0),2))</f>
        <v/>
      </c>
      <c r="T2111" s="17"/>
      <c r="U2111" s="23" t="str">
        <f aca="false">IF(OR(A2111="",B2111=""),"",A2111&amp;"|"&amp;B2111)</f>
        <v/>
      </c>
    </row>
    <row r="2112" customFormat="false" ht="15" hidden="false" customHeight="false" outlineLevel="0" collapsed="false">
      <c r="A2112" s="16"/>
      <c r="B2112" s="17"/>
      <c r="C2112" s="18" t="str">
        <f aca="false">IF($B2112="","",IFERROR(VLOOKUP($B2112,الموظفين!$A$2:$J$501,2,FALSE())&amp;"","⚠ كود غير موجود"))</f>
        <v/>
      </c>
      <c r="D2112" s="18" t="str">
        <f aca="false">IF($B2112="","",IFERROR(VLOOKUP($B2112,الموظفين!$A$2:$J$501,3,FALSE())&amp;"",""))</f>
        <v/>
      </c>
      <c r="E2112" s="18" t="str">
        <f aca="false">IF($B2112="","",IFERROR(VLOOKUP($B2112,الموظفين!$A$2:$J$501,5,FALSE())&amp;"",""))</f>
        <v/>
      </c>
      <c r="F2112" s="19" t="str">
        <f aca="false">IF($B2112="","",IFERROR(VLOOKUP($B2112,الموظفين!$A$2:$J$501,6,FALSE()),""))</f>
        <v/>
      </c>
      <c r="G2112" s="19" t="str">
        <f aca="false">IF($B2112="","",IFERROR(VLOOKUP($B2112,الموظفين!$A$2:$J$501,7,FALSE()),""))</f>
        <v/>
      </c>
      <c r="H2112" s="20"/>
      <c r="I2112" s="20"/>
      <c r="J2112" s="21" t="str">
        <f aca="false">IF(OR(H2112="",I2112=""),"",ROUND(MOD(I2112-H2112,1)*24,2))</f>
        <v/>
      </c>
      <c r="K2112" s="22" t="str">
        <f aca="false">IF(OR(H2112="",F2112=""),"",IF(ROUND(MAX(0,MOD(H2112-F2112+0.5,1)-0.5)*1440,0)&gt;IFERROR(VLOOKUP(E2112,الورديات!$A$2:$E$21,5,FALSE()),0),ROUND(MAX(0,MOD(H2112-F2112+0.5,1)-0.5)*1440,0),0))</f>
        <v/>
      </c>
      <c r="L2112" s="22" t="str">
        <f aca="false">IF(OR(I2112="",G2112=""),"",ROUND(MAX(0,MOD(G2112-I2112+0.5,1)-0.5)*1440,0))</f>
        <v/>
      </c>
      <c r="M2112" s="22" t="str">
        <f aca="false">IF(OR(I2112="",G2112=""),"",IF(ROUND(MAX(0,MOD(I2112-G2112+0.5,1)-0.5)*1440,0)&gt;=الإعدادات!$B$8,ROUND(MAX(0,MOD(I2112-G2112+0.5,1)-0.5)*1440,0),0))</f>
        <v/>
      </c>
      <c r="N2112" s="18" t="str">
        <f aca="false">IF(OR(A2112="",B2112=""),"",IF(COUNTIFS(الإجازات!$A$2:$A$1001,B2112,الإجازات!$D$2:$D$1001,"&lt;="&amp;A2112,الإجازات!$E$2:$E$1001,"&gt;="&amp;A2112,الإجازات!$G$2:$G$1001,"مقبولة")=0,"",LOOKUP(2,1/((الإجازات!$A$2:$A$1001=B2112)*(الإجازات!$D$2:$D$1001&lt;=A2112)*(الإجازات!$E$2:$E$1001&gt;=A2112)*(الإجازات!$G$2:$G$1001="مقبولة")),الإجازات!$C$2:$C$1001)))</f>
        <v/>
      </c>
      <c r="O2112" s="17"/>
      <c r="P2112" s="23" t="str">
        <f aca="false">IF(B2112="","",IF(ISNA(MATCH(B2112,الموظفين!$A$2:$A$501,0)),"⚠ كود غير موجود",IF(O2112&lt;&gt;"",O2112,IF(N2112&lt;&gt;"",N2112,IF(H2112="",IF(AND(A2112&lt;&gt;"",WEEKDAY(A2112)=الإعدادات!$B$11),"راحة أسبوعية","غائب"),IF(I2112="","بدون انصراف",IF(N(K2112)&gt;0,"متأخر","حاضر")))))))</f>
        <v/>
      </c>
      <c r="Q2112" s="24" t="str">
        <f aca="false">IF(B2112="","",IF(OR(P2112="غائب",P2112="غياب",P2112="إجازة بدون راتب"),IFERROR(VLOOKUP(B2112,الموظفين!$A$2:$J$501,8,FALSE()),0),0))</f>
        <v/>
      </c>
      <c r="R2112" s="24" t="str">
        <f aca="false">IF(B2112="","",ROUND((N(K2112)+N(L2112))/60*IFERROR(VLOOKUP(B2112,الموظفين!$A$2:$J$501,8,FALSE()),0)/الإعدادات!$B$6*الإعدادات!$B$9,2))</f>
        <v/>
      </c>
      <c r="S2112" s="24" t="str">
        <f aca="false">IF(OR(B2112="",M2112=""),"",ROUND(M2112/60*IFERROR(VLOOKUP(B2112,الموظفين!$A$2:$J$501,9,FALSE()),0),2))</f>
        <v/>
      </c>
      <c r="T2112" s="17"/>
      <c r="U2112" s="23" t="str">
        <f aca="false">IF(OR(A2112="",B2112=""),"",A2112&amp;"|"&amp;B2112)</f>
        <v/>
      </c>
    </row>
    <row r="2113" customFormat="false" ht="15" hidden="false" customHeight="false" outlineLevel="0" collapsed="false">
      <c r="A2113" s="16"/>
      <c r="B2113" s="17"/>
      <c r="C2113" s="18" t="str">
        <f aca="false">IF($B2113="","",IFERROR(VLOOKUP($B2113,الموظفين!$A$2:$J$501,2,FALSE())&amp;"","⚠ كود غير موجود"))</f>
        <v/>
      </c>
      <c r="D2113" s="18" t="str">
        <f aca="false">IF($B2113="","",IFERROR(VLOOKUP($B2113,الموظفين!$A$2:$J$501,3,FALSE())&amp;"",""))</f>
        <v/>
      </c>
      <c r="E2113" s="18" t="str">
        <f aca="false">IF($B2113="","",IFERROR(VLOOKUP($B2113,الموظفين!$A$2:$J$501,5,FALSE())&amp;"",""))</f>
        <v/>
      </c>
      <c r="F2113" s="19" t="str">
        <f aca="false">IF($B2113="","",IFERROR(VLOOKUP($B2113,الموظفين!$A$2:$J$501,6,FALSE()),""))</f>
        <v/>
      </c>
      <c r="G2113" s="19" t="str">
        <f aca="false">IF($B2113="","",IFERROR(VLOOKUP($B2113,الموظفين!$A$2:$J$501,7,FALSE()),""))</f>
        <v/>
      </c>
      <c r="H2113" s="20"/>
      <c r="I2113" s="20"/>
      <c r="J2113" s="21" t="str">
        <f aca="false">IF(OR(H2113="",I2113=""),"",ROUND(MOD(I2113-H2113,1)*24,2))</f>
        <v/>
      </c>
      <c r="K2113" s="22" t="str">
        <f aca="false">IF(OR(H2113="",F2113=""),"",IF(ROUND(MAX(0,MOD(H2113-F2113+0.5,1)-0.5)*1440,0)&gt;IFERROR(VLOOKUP(E2113,الورديات!$A$2:$E$21,5,FALSE()),0),ROUND(MAX(0,MOD(H2113-F2113+0.5,1)-0.5)*1440,0),0))</f>
        <v/>
      </c>
      <c r="L2113" s="22" t="str">
        <f aca="false">IF(OR(I2113="",G2113=""),"",ROUND(MAX(0,MOD(G2113-I2113+0.5,1)-0.5)*1440,0))</f>
        <v/>
      </c>
      <c r="M2113" s="22" t="str">
        <f aca="false">IF(OR(I2113="",G2113=""),"",IF(ROUND(MAX(0,MOD(I2113-G2113+0.5,1)-0.5)*1440,0)&gt;=الإعدادات!$B$8,ROUND(MAX(0,MOD(I2113-G2113+0.5,1)-0.5)*1440,0),0))</f>
        <v/>
      </c>
      <c r="N2113" s="18" t="str">
        <f aca="false">IF(OR(A2113="",B2113=""),"",IF(COUNTIFS(الإجازات!$A$2:$A$1001,B2113,الإجازات!$D$2:$D$1001,"&lt;="&amp;A2113,الإجازات!$E$2:$E$1001,"&gt;="&amp;A2113,الإجازات!$G$2:$G$1001,"مقبولة")=0,"",LOOKUP(2,1/((الإجازات!$A$2:$A$1001=B2113)*(الإجازات!$D$2:$D$1001&lt;=A2113)*(الإجازات!$E$2:$E$1001&gt;=A2113)*(الإجازات!$G$2:$G$1001="مقبولة")),الإجازات!$C$2:$C$1001)))</f>
        <v/>
      </c>
      <c r="O2113" s="17"/>
      <c r="P2113" s="23" t="str">
        <f aca="false">IF(B2113="","",IF(ISNA(MATCH(B2113,الموظفين!$A$2:$A$501,0)),"⚠ كود غير موجود",IF(O2113&lt;&gt;"",O2113,IF(N2113&lt;&gt;"",N2113,IF(H2113="",IF(AND(A2113&lt;&gt;"",WEEKDAY(A2113)=الإعدادات!$B$11),"راحة أسبوعية","غائب"),IF(I2113="","بدون انصراف",IF(N(K2113)&gt;0,"متأخر","حاضر")))))))</f>
        <v/>
      </c>
      <c r="Q2113" s="24" t="str">
        <f aca="false">IF(B2113="","",IF(OR(P2113="غائب",P2113="غياب",P2113="إجازة بدون راتب"),IFERROR(VLOOKUP(B2113,الموظفين!$A$2:$J$501,8,FALSE()),0),0))</f>
        <v/>
      </c>
      <c r="R2113" s="24" t="str">
        <f aca="false">IF(B2113="","",ROUND((N(K2113)+N(L2113))/60*IFERROR(VLOOKUP(B2113,الموظفين!$A$2:$J$501,8,FALSE()),0)/الإعدادات!$B$6*الإعدادات!$B$9,2))</f>
        <v/>
      </c>
      <c r="S2113" s="24" t="str">
        <f aca="false">IF(OR(B2113="",M2113=""),"",ROUND(M2113/60*IFERROR(VLOOKUP(B2113,الموظفين!$A$2:$J$501,9,FALSE()),0),2))</f>
        <v/>
      </c>
      <c r="T2113" s="17"/>
      <c r="U2113" s="23" t="str">
        <f aca="false">IF(OR(A2113="",B2113=""),"",A2113&amp;"|"&amp;B2113)</f>
        <v/>
      </c>
    </row>
    <row r="2114" customFormat="false" ht="15" hidden="false" customHeight="false" outlineLevel="0" collapsed="false">
      <c r="A2114" s="16"/>
      <c r="B2114" s="17"/>
      <c r="C2114" s="18" t="str">
        <f aca="false">IF($B2114="","",IFERROR(VLOOKUP($B2114,الموظفين!$A$2:$J$501,2,FALSE())&amp;"","⚠ كود غير موجود"))</f>
        <v/>
      </c>
      <c r="D2114" s="18" t="str">
        <f aca="false">IF($B2114="","",IFERROR(VLOOKUP($B2114,الموظفين!$A$2:$J$501,3,FALSE())&amp;"",""))</f>
        <v/>
      </c>
      <c r="E2114" s="18" t="str">
        <f aca="false">IF($B2114="","",IFERROR(VLOOKUP($B2114,الموظفين!$A$2:$J$501,5,FALSE())&amp;"",""))</f>
        <v/>
      </c>
      <c r="F2114" s="19" t="str">
        <f aca="false">IF($B2114="","",IFERROR(VLOOKUP($B2114,الموظفين!$A$2:$J$501,6,FALSE()),""))</f>
        <v/>
      </c>
      <c r="G2114" s="19" t="str">
        <f aca="false">IF($B2114="","",IFERROR(VLOOKUP($B2114,الموظفين!$A$2:$J$501,7,FALSE()),""))</f>
        <v/>
      </c>
      <c r="H2114" s="20"/>
      <c r="I2114" s="20"/>
      <c r="J2114" s="21" t="str">
        <f aca="false">IF(OR(H2114="",I2114=""),"",ROUND(MOD(I2114-H2114,1)*24,2))</f>
        <v/>
      </c>
      <c r="K2114" s="22" t="str">
        <f aca="false">IF(OR(H2114="",F2114=""),"",IF(ROUND(MAX(0,MOD(H2114-F2114+0.5,1)-0.5)*1440,0)&gt;IFERROR(VLOOKUP(E2114,الورديات!$A$2:$E$21,5,FALSE()),0),ROUND(MAX(0,MOD(H2114-F2114+0.5,1)-0.5)*1440,0),0))</f>
        <v/>
      </c>
      <c r="L2114" s="22" t="str">
        <f aca="false">IF(OR(I2114="",G2114=""),"",ROUND(MAX(0,MOD(G2114-I2114+0.5,1)-0.5)*1440,0))</f>
        <v/>
      </c>
      <c r="M2114" s="22" t="str">
        <f aca="false">IF(OR(I2114="",G2114=""),"",IF(ROUND(MAX(0,MOD(I2114-G2114+0.5,1)-0.5)*1440,0)&gt;=الإعدادات!$B$8,ROUND(MAX(0,MOD(I2114-G2114+0.5,1)-0.5)*1440,0),0))</f>
        <v/>
      </c>
      <c r="N2114" s="18" t="str">
        <f aca="false">IF(OR(A2114="",B2114=""),"",IF(COUNTIFS(الإجازات!$A$2:$A$1001,B2114,الإجازات!$D$2:$D$1001,"&lt;="&amp;A2114,الإجازات!$E$2:$E$1001,"&gt;="&amp;A2114,الإجازات!$G$2:$G$1001,"مقبولة")=0,"",LOOKUP(2,1/((الإجازات!$A$2:$A$1001=B2114)*(الإجازات!$D$2:$D$1001&lt;=A2114)*(الإجازات!$E$2:$E$1001&gt;=A2114)*(الإجازات!$G$2:$G$1001="مقبولة")),الإجازات!$C$2:$C$1001)))</f>
        <v/>
      </c>
      <c r="O2114" s="17"/>
      <c r="P2114" s="23" t="str">
        <f aca="false">IF(B2114="","",IF(ISNA(MATCH(B2114,الموظفين!$A$2:$A$501,0)),"⚠ كود غير موجود",IF(O2114&lt;&gt;"",O2114,IF(N2114&lt;&gt;"",N2114,IF(H2114="",IF(AND(A2114&lt;&gt;"",WEEKDAY(A2114)=الإعدادات!$B$11),"راحة أسبوعية","غائب"),IF(I2114="","بدون انصراف",IF(N(K2114)&gt;0,"متأخر","حاضر")))))))</f>
        <v/>
      </c>
      <c r="Q2114" s="24" t="str">
        <f aca="false">IF(B2114="","",IF(OR(P2114="غائب",P2114="غياب",P2114="إجازة بدون راتب"),IFERROR(VLOOKUP(B2114,الموظفين!$A$2:$J$501,8,FALSE()),0),0))</f>
        <v/>
      </c>
      <c r="R2114" s="24" t="str">
        <f aca="false">IF(B2114="","",ROUND((N(K2114)+N(L2114))/60*IFERROR(VLOOKUP(B2114,الموظفين!$A$2:$J$501,8,FALSE()),0)/الإعدادات!$B$6*الإعدادات!$B$9,2))</f>
        <v/>
      </c>
      <c r="S2114" s="24" t="str">
        <f aca="false">IF(OR(B2114="",M2114=""),"",ROUND(M2114/60*IFERROR(VLOOKUP(B2114,الموظفين!$A$2:$J$501,9,FALSE()),0),2))</f>
        <v/>
      </c>
      <c r="T2114" s="17"/>
      <c r="U2114" s="23" t="str">
        <f aca="false">IF(OR(A2114="",B2114=""),"",A2114&amp;"|"&amp;B2114)</f>
        <v/>
      </c>
    </row>
    <row r="2115" customFormat="false" ht="15" hidden="false" customHeight="false" outlineLevel="0" collapsed="false">
      <c r="A2115" s="16"/>
      <c r="B2115" s="17"/>
      <c r="C2115" s="18" t="str">
        <f aca="false">IF($B2115="","",IFERROR(VLOOKUP($B2115,الموظفين!$A$2:$J$501,2,FALSE())&amp;"","⚠ كود غير موجود"))</f>
        <v/>
      </c>
      <c r="D2115" s="18" t="str">
        <f aca="false">IF($B2115="","",IFERROR(VLOOKUP($B2115,الموظفين!$A$2:$J$501,3,FALSE())&amp;"",""))</f>
        <v/>
      </c>
      <c r="E2115" s="18" t="str">
        <f aca="false">IF($B2115="","",IFERROR(VLOOKUP($B2115,الموظفين!$A$2:$J$501,5,FALSE())&amp;"",""))</f>
        <v/>
      </c>
      <c r="F2115" s="19" t="str">
        <f aca="false">IF($B2115="","",IFERROR(VLOOKUP($B2115,الموظفين!$A$2:$J$501,6,FALSE()),""))</f>
        <v/>
      </c>
      <c r="G2115" s="19" t="str">
        <f aca="false">IF($B2115="","",IFERROR(VLOOKUP($B2115,الموظفين!$A$2:$J$501,7,FALSE()),""))</f>
        <v/>
      </c>
      <c r="H2115" s="20"/>
      <c r="I2115" s="20"/>
      <c r="J2115" s="21" t="str">
        <f aca="false">IF(OR(H2115="",I2115=""),"",ROUND(MOD(I2115-H2115,1)*24,2))</f>
        <v/>
      </c>
      <c r="K2115" s="22" t="str">
        <f aca="false">IF(OR(H2115="",F2115=""),"",IF(ROUND(MAX(0,MOD(H2115-F2115+0.5,1)-0.5)*1440,0)&gt;IFERROR(VLOOKUP(E2115,الورديات!$A$2:$E$21,5,FALSE()),0),ROUND(MAX(0,MOD(H2115-F2115+0.5,1)-0.5)*1440,0),0))</f>
        <v/>
      </c>
      <c r="L2115" s="22" t="str">
        <f aca="false">IF(OR(I2115="",G2115=""),"",ROUND(MAX(0,MOD(G2115-I2115+0.5,1)-0.5)*1440,0))</f>
        <v/>
      </c>
      <c r="M2115" s="22" t="str">
        <f aca="false">IF(OR(I2115="",G2115=""),"",IF(ROUND(MAX(0,MOD(I2115-G2115+0.5,1)-0.5)*1440,0)&gt;=الإعدادات!$B$8,ROUND(MAX(0,MOD(I2115-G2115+0.5,1)-0.5)*1440,0),0))</f>
        <v/>
      </c>
      <c r="N2115" s="18" t="str">
        <f aca="false">IF(OR(A2115="",B2115=""),"",IF(COUNTIFS(الإجازات!$A$2:$A$1001,B2115,الإجازات!$D$2:$D$1001,"&lt;="&amp;A2115,الإجازات!$E$2:$E$1001,"&gt;="&amp;A2115,الإجازات!$G$2:$G$1001,"مقبولة")=0,"",LOOKUP(2,1/((الإجازات!$A$2:$A$1001=B2115)*(الإجازات!$D$2:$D$1001&lt;=A2115)*(الإجازات!$E$2:$E$1001&gt;=A2115)*(الإجازات!$G$2:$G$1001="مقبولة")),الإجازات!$C$2:$C$1001)))</f>
        <v/>
      </c>
      <c r="O2115" s="17"/>
      <c r="P2115" s="23" t="str">
        <f aca="false">IF(B2115="","",IF(ISNA(MATCH(B2115,الموظفين!$A$2:$A$501,0)),"⚠ كود غير موجود",IF(O2115&lt;&gt;"",O2115,IF(N2115&lt;&gt;"",N2115,IF(H2115="",IF(AND(A2115&lt;&gt;"",WEEKDAY(A2115)=الإعدادات!$B$11),"راحة أسبوعية","غائب"),IF(I2115="","بدون انصراف",IF(N(K2115)&gt;0,"متأخر","حاضر")))))))</f>
        <v/>
      </c>
      <c r="Q2115" s="24" t="str">
        <f aca="false">IF(B2115="","",IF(OR(P2115="غائب",P2115="غياب",P2115="إجازة بدون راتب"),IFERROR(VLOOKUP(B2115,الموظفين!$A$2:$J$501,8,FALSE()),0),0))</f>
        <v/>
      </c>
      <c r="R2115" s="24" t="str">
        <f aca="false">IF(B2115="","",ROUND((N(K2115)+N(L2115))/60*IFERROR(VLOOKUP(B2115,الموظفين!$A$2:$J$501,8,FALSE()),0)/الإعدادات!$B$6*الإعدادات!$B$9,2))</f>
        <v/>
      </c>
      <c r="S2115" s="24" t="str">
        <f aca="false">IF(OR(B2115="",M2115=""),"",ROUND(M2115/60*IFERROR(VLOOKUP(B2115,الموظفين!$A$2:$J$501,9,FALSE()),0),2))</f>
        <v/>
      </c>
      <c r="T2115" s="17"/>
      <c r="U2115" s="23" t="str">
        <f aca="false">IF(OR(A2115="",B2115=""),"",A2115&amp;"|"&amp;B2115)</f>
        <v/>
      </c>
    </row>
    <row r="2116" customFormat="false" ht="15" hidden="false" customHeight="false" outlineLevel="0" collapsed="false">
      <c r="A2116" s="16"/>
      <c r="B2116" s="17"/>
      <c r="C2116" s="18" t="str">
        <f aca="false">IF($B2116="","",IFERROR(VLOOKUP($B2116,الموظفين!$A$2:$J$501,2,FALSE())&amp;"","⚠ كود غير موجود"))</f>
        <v/>
      </c>
      <c r="D2116" s="18" t="str">
        <f aca="false">IF($B2116="","",IFERROR(VLOOKUP($B2116,الموظفين!$A$2:$J$501,3,FALSE())&amp;"",""))</f>
        <v/>
      </c>
      <c r="E2116" s="18" t="str">
        <f aca="false">IF($B2116="","",IFERROR(VLOOKUP($B2116,الموظفين!$A$2:$J$501,5,FALSE())&amp;"",""))</f>
        <v/>
      </c>
      <c r="F2116" s="19" t="str">
        <f aca="false">IF($B2116="","",IFERROR(VLOOKUP($B2116,الموظفين!$A$2:$J$501,6,FALSE()),""))</f>
        <v/>
      </c>
      <c r="G2116" s="19" t="str">
        <f aca="false">IF($B2116="","",IFERROR(VLOOKUP($B2116,الموظفين!$A$2:$J$501,7,FALSE()),""))</f>
        <v/>
      </c>
      <c r="H2116" s="20"/>
      <c r="I2116" s="20"/>
      <c r="J2116" s="21" t="str">
        <f aca="false">IF(OR(H2116="",I2116=""),"",ROUND(MOD(I2116-H2116,1)*24,2))</f>
        <v/>
      </c>
      <c r="K2116" s="22" t="str">
        <f aca="false">IF(OR(H2116="",F2116=""),"",IF(ROUND(MAX(0,MOD(H2116-F2116+0.5,1)-0.5)*1440,0)&gt;IFERROR(VLOOKUP(E2116,الورديات!$A$2:$E$21,5,FALSE()),0),ROUND(MAX(0,MOD(H2116-F2116+0.5,1)-0.5)*1440,0),0))</f>
        <v/>
      </c>
      <c r="L2116" s="22" t="str">
        <f aca="false">IF(OR(I2116="",G2116=""),"",ROUND(MAX(0,MOD(G2116-I2116+0.5,1)-0.5)*1440,0))</f>
        <v/>
      </c>
      <c r="M2116" s="22" t="str">
        <f aca="false">IF(OR(I2116="",G2116=""),"",IF(ROUND(MAX(0,MOD(I2116-G2116+0.5,1)-0.5)*1440,0)&gt;=الإعدادات!$B$8,ROUND(MAX(0,MOD(I2116-G2116+0.5,1)-0.5)*1440,0),0))</f>
        <v/>
      </c>
      <c r="N2116" s="18" t="str">
        <f aca="false">IF(OR(A2116="",B2116=""),"",IF(COUNTIFS(الإجازات!$A$2:$A$1001,B2116,الإجازات!$D$2:$D$1001,"&lt;="&amp;A2116,الإجازات!$E$2:$E$1001,"&gt;="&amp;A2116,الإجازات!$G$2:$G$1001,"مقبولة")=0,"",LOOKUP(2,1/((الإجازات!$A$2:$A$1001=B2116)*(الإجازات!$D$2:$D$1001&lt;=A2116)*(الإجازات!$E$2:$E$1001&gt;=A2116)*(الإجازات!$G$2:$G$1001="مقبولة")),الإجازات!$C$2:$C$1001)))</f>
        <v/>
      </c>
      <c r="O2116" s="17"/>
      <c r="P2116" s="23" t="str">
        <f aca="false">IF(B2116="","",IF(ISNA(MATCH(B2116,الموظفين!$A$2:$A$501,0)),"⚠ كود غير موجود",IF(O2116&lt;&gt;"",O2116,IF(N2116&lt;&gt;"",N2116,IF(H2116="",IF(AND(A2116&lt;&gt;"",WEEKDAY(A2116)=الإعدادات!$B$11),"راحة أسبوعية","غائب"),IF(I2116="","بدون انصراف",IF(N(K2116)&gt;0,"متأخر","حاضر")))))))</f>
        <v/>
      </c>
      <c r="Q2116" s="24" t="str">
        <f aca="false">IF(B2116="","",IF(OR(P2116="غائب",P2116="غياب",P2116="إجازة بدون راتب"),IFERROR(VLOOKUP(B2116,الموظفين!$A$2:$J$501,8,FALSE()),0),0))</f>
        <v/>
      </c>
      <c r="R2116" s="24" t="str">
        <f aca="false">IF(B2116="","",ROUND((N(K2116)+N(L2116))/60*IFERROR(VLOOKUP(B2116,الموظفين!$A$2:$J$501,8,FALSE()),0)/الإعدادات!$B$6*الإعدادات!$B$9,2))</f>
        <v/>
      </c>
      <c r="S2116" s="24" t="str">
        <f aca="false">IF(OR(B2116="",M2116=""),"",ROUND(M2116/60*IFERROR(VLOOKUP(B2116,الموظفين!$A$2:$J$501,9,FALSE()),0),2))</f>
        <v/>
      </c>
      <c r="T2116" s="17"/>
      <c r="U2116" s="23" t="str">
        <f aca="false">IF(OR(A2116="",B2116=""),"",A2116&amp;"|"&amp;B2116)</f>
        <v/>
      </c>
    </row>
    <row r="2117" customFormat="false" ht="15" hidden="false" customHeight="false" outlineLevel="0" collapsed="false">
      <c r="A2117" s="16"/>
      <c r="B2117" s="17"/>
      <c r="C2117" s="18" t="str">
        <f aca="false">IF($B2117="","",IFERROR(VLOOKUP($B2117,الموظفين!$A$2:$J$501,2,FALSE())&amp;"","⚠ كود غير موجود"))</f>
        <v/>
      </c>
      <c r="D2117" s="18" t="str">
        <f aca="false">IF($B2117="","",IFERROR(VLOOKUP($B2117,الموظفين!$A$2:$J$501,3,FALSE())&amp;"",""))</f>
        <v/>
      </c>
      <c r="E2117" s="18" t="str">
        <f aca="false">IF($B2117="","",IFERROR(VLOOKUP($B2117,الموظفين!$A$2:$J$501,5,FALSE())&amp;"",""))</f>
        <v/>
      </c>
      <c r="F2117" s="19" t="str">
        <f aca="false">IF($B2117="","",IFERROR(VLOOKUP($B2117,الموظفين!$A$2:$J$501,6,FALSE()),""))</f>
        <v/>
      </c>
      <c r="G2117" s="19" t="str">
        <f aca="false">IF($B2117="","",IFERROR(VLOOKUP($B2117,الموظفين!$A$2:$J$501,7,FALSE()),""))</f>
        <v/>
      </c>
      <c r="H2117" s="20"/>
      <c r="I2117" s="20"/>
      <c r="J2117" s="21" t="str">
        <f aca="false">IF(OR(H2117="",I2117=""),"",ROUND(MOD(I2117-H2117,1)*24,2))</f>
        <v/>
      </c>
      <c r="K2117" s="22" t="str">
        <f aca="false">IF(OR(H2117="",F2117=""),"",IF(ROUND(MAX(0,MOD(H2117-F2117+0.5,1)-0.5)*1440,0)&gt;IFERROR(VLOOKUP(E2117,الورديات!$A$2:$E$21,5,FALSE()),0),ROUND(MAX(0,MOD(H2117-F2117+0.5,1)-0.5)*1440,0),0))</f>
        <v/>
      </c>
      <c r="L2117" s="22" t="str">
        <f aca="false">IF(OR(I2117="",G2117=""),"",ROUND(MAX(0,MOD(G2117-I2117+0.5,1)-0.5)*1440,0))</f>
        <v/>
      </c>
      <c r="M2117" s="22" t="str">
        <f aca="false">IF(OR(I2117="",G2117=""),"",IF(ROUND(MAX(0,MOD(I2117-G2117+0.5,1)-0.5)*1440,0)&gt;=الإعدادات!$B$8,ROUND(MAX(0,MOD(I2117-G2117+0.5,1)-0.5)*1440,0),0))</f>
        <v/>
      </c>
      <c r="N2117" s="18" t="str">
        <f aca="false">IF(OR(A2117="",B2117=""),"",IF(COUNTIFS(الإجازات!$A$2:$A$1001,B2117,الإجازات!$D$2:$D$1001,"&lt;="&amp;A2117,الإجازات!$E$2:$E$1001,"&gt;="&amp;A2117,الإجازات!$G$2:$G$1001,"مقبولة")=0,"",LOOKUP(2,1/((الإجازات!$A$2:$A$1001=B2117)*(الإجازات!$D$2:$D$1001&lt;=A2117)*(الإجازات!$E$2:$E$1001&gt;=A2117)*(الإجازات!$G$2:$G$1001="مقبولة")),الإجازات!$C$2:$C$1001)))</f>
        <v/>
      </c>
      <c r="O2117" s="17"/>
      <c r="P2117" s="23" t="str">
        <f aca="false">IF(B2117="","",IF(ISNA(MATCH(B2117,الموظفين!$A$2:$A$501,0)),"⚠ كود غير موجود",IF(O2117&lt;&gt;"",O2117,IF(N2117&lt;&gt;"",N2117,IF(H2117="",IF(AND(A2117&lt;&gt;"",WEEKDAY(A2117)=الإعدادات!$B$11),"راحة أسبوعية","غائب"),IF(I2117="","بدون انصراف",IF(N(K2117)&gt;0,"متأخر","حاضر")))))))</f>
        <v/>
      </c>
      <c r="Q2117" s="24" t="str">
        <f aca="false">IF(B2117="","",IF(OR(P2117="غائب",P2117="غياب",P2117="إجازة بدون راتب"),IFERROR(VLOOKUP(B2117,الموظفين!$A$2:$J$501,8,FALSE()),0),0))</f>
        <v/>
      </c>
      <c r="R2117" s="24" t="str">
        <f aca="false">IF(B2117="","",ROUND((N(K2117)+N(L2117))/60*IFERROR(VLOOKUP(B2117,الموظفين!$A$2:$J$501,8,FALSE()),0)/الإعدادات!$B$6*الإعدادات!$B$9,2))</f>
        <v/>
      </c>
      <c r="S2117" s="24" t="str">
        <f aca="false">IF(OR(B2117="",M2117=""),"",ROUND(M2117/60*IFERROR(VLOOKUP(B2117,الموظفين!$A$2:$J$501,9,FALSE()),0),2))</f>
        <v/>
      </c>
      <c r="T2117" s="17"/>
      <c r="U2117" s="23" t="str">
        <f aca="false">IF(OR(A2117="",B2117=""),"",A2117&amp;"|"&amp;B2117)</f>
        <v/>
      </c>
    </row>
    <row r="2118" customFormat="false" ht="15" hidden="false" customHeight="false" outlineLevel="0" collapsed="false">
      <c r="A2118" s="16"/>
      <c r="B2118" s="17"/>
      <c r="C2118" s="18" t="str">
        <f aca="false">IF($B2118="","",IFERROR(VLOOKUP($B2118,الموظفين!$A$2:$J$501,2,FALSE())&amp;"","⚠ كود غير موجود"))</f>
        <v/>
      </c>
      <c r="D2118" s="18" t="str">
        <f aca="false">IF($B2118="","",IFERROR(VLOOKUP($B2118,الموظفين!$A$2:$J$501,3,FALSE())&amp;"",""))</f>
        <v/>
      </c>
      <c r="E2118" s="18" t="str">
        <f aca="false">IF($B2118="","",IFERROR(VLOOKUP($B2118,الموظفين!$A$2:$J$501,5,FALSE())&amp;"",""))</f>
        <v/>
      </c>
      <c r="F2118" s="19" t="str">
        <f aca="false">IF($B2118="","",IFERROR(VLOOKUP($B2118,الموظفين!$A$2:$J$501,6,FALSE()),""))</f>
        <v/>
      </c>
      <c r="G2118" s="19" t="str">
        <f aca="false">IF($B2118="","",IFERROR(VLOOKUP($B2118,الموظفين!$A$2:$J$501,7,FALSE()),""))</f>
        <v/>
      </c>
      <c r="H2118" s="20"/>
      <c r="I2118" s="20"/>
      <c r="J2118" s="21" t="str">
        <f aca="false">IF(OR(H2118="",I2118=""),"",ROUND(MOD(I2118-H2118,1)*24,2))</f>
        <v/>
      </c>
      <c r="K2118" s="22" t="str">
        <f aca="false">IF(OR(H2118="",F2118=""),"",IF(ROUND(MAX(0,MOD(H2118-F2118+0.5,1)-0.5)*1440,0)&gt;IFERROR(VLOOKUP(E2118,الورديات!$A$2:$E$21,5,FALSE()),0),ROUND(MAX(0,MOD(H2118-F2118+0.5,1)-0.5)*1440,0),0))</f>
        <v/>
      </c>
      <c r="L2118" s="22" t="str">
        <f aca="false">IF(OR(I2118="",G2118=""),"",ROUND(MAX(0,MOD(G2118-I2118+0.5,1)-0.5)*1440,0))</f>
        <v/>
      </c>
      <c r="M2118" s="22" t="str">
        <f aca="false">IF(OR(I2118="",G2118=""),"",IF(ROUND(MAX(0,MOD(I2118-G2118+0.5,1)-0.5)*1440,0)&gt;=الإعدادات!$B$8,ROUND(MAX(0,MOD(I2118-G2118+0.5,1)-0.5)*1440,0),0))</f>
        <v/>
      </c>
      <c r="N2118" s="18" t="str">
        <f aca="false">IF(OR(A2118="",B2118=""),"",IF(COUNTIFS(الإجازات!$A$2:$A$1001,B2118,الإجازات!$D$2:$D$1001,"&lt;="&amp;A2118,الإجازات!$E$2:$E$1001,"&gt;="&amp;A2118,الإجازات!$G$2:$G$1001,"مقبولة")=0,"",LOOKUP(2,1/((الإجازات!$A$2:$A$1001=B2118)*(الإجازات!$D$2:$D$1001&lt;=A2118)*(الإجازات!$E$2:$E$1001&gt;=A2118)*(الإجازات!$G$2:$G$1001="مقبولة")),الإجازات!$C$2:$C$1001)))</f>
        <v/>
      </c>
      <c r="O2118" s="17"/>
      <c r="P2118" s="23" t="str">
        <f aca="false">IF(B2118="","",IF(ISNA(MATCH(B2118,الموظفين!$A$2:$A$501,0)),"⚠ كود غير موجود",IF(O2118&lt;&gt;"",O2118,IF(N2118&lt;&gt;"",N2118,IF(H2118="",IF(AND(A2118&lt;&gt;"",WEEKDAY(A2118)=الإعدادات!$B$11),"راحة أسبوعية","غائب"),IF(I2118="","بدون انصراف",IF(N(K2118)&gt;0,"متأخر","حاضر")))))))</f>
        <v/>
      </c>
      <c r="Q2118" s="24" t="str">
        <f aca="false">IF(B2118="","",IF(OR(P2118="غائب",P2118="غياب",P2118="إجازة بدون راتب"),IFERROR(VLOOKUP(B2118,الموظفين!$A$2:$J$501,8,FALSE()),0),0))</f>
        <v/>
      </c>
      <c r="R2118" s="24" t="str">
        <f aca="false">IF(B2118="","",ROUND((N(K2118)+N(L2118))/60*IFERROR(VLOOKUP(B2118,الموظفين!$A$2:$J$501,8,FALSE()),0)/الإعدادات!$B$6*الإعدادات!$B$9,2))</f>
        <v/>
      </c>
      <c r="S2118" s="24" t="str">
        <f aca="false">IF(OR(B2118="",M2118=""),"",ROUND(M2118/60*IFERROR(VLOOKUP(B2118,الموظفين!$A$2:$J$501,9,FALSE()),0),2))</f>
        <v/>
      </c>
      <c r="T2118" s="17"/>
      <c r="U2118" s="23" t="str">
        <f aca="false">IF(OR(A2118="",B2118=""),"",A2118&amp;"|"&amp;B2118)</f>
        <v/>
      </c>
    </row>
    <row r="2119" customFormat="false" ht="15" hidden="false" customHeight="false" outlineLevel="0" collapsed="false">
      <c r="A2119" s="16"/>
      <c r="B2119" s="17"/>
      <c r="C2119" s="18" t="str">
        <f aca="false">IF($B2119="","",IFERROR(VLOOKUP($B2119,الموظفين!$A$2:$J$501,2,FALSE())&amp;"","⚠ كود غير موجود"))</f>
        <v/>
      </c>
      <c r="D2119" s="18" t="str">
        <f aca="false">IF($B2119="","",IFERROR(VLOOKUP($B2119,الموظفين!$A$2:$J$501,3,FALSE())&amp;"",""))</f>
        <v/>
      </c>
      <c r="E2119" s="18" t="str">
        <f aca="false">IF($B2119="","",IFERROR(VLOOKUP($B2119,الموظفين!$A$2:$J$501,5,FALSE())&amp;"",""))</f>
        <v/>
      </c>
      <c r="F2119" s="19" t="str">
        <f aca="false">IF($B2119="","",IFERROR(VLOOKUP($B2119,الموظفين!$A$2:$J$501,6,FALSE()),""))</f>
        <v/>
      </c>
      <c r="G2119" s="19" t="str">
        <f aca="false">IF($B2119="","",IFERROR(VLOOKUP($B2119,الموظفين!$A$2:$J$501,7,FALSE()),""))</f>
        <v/>
      </c>
      <c r="H2119" s="20"/>
      <c r="I2119" s="20"/>
      <c r="J2119" s="21" t="str">
        <f aca="false">IF(OR(H2119="",I2119=""),"",ROUND(MOD(I2119-H2119,1)*24,2))</f>
        <v/>
      </c>
      <c r="K2119" s="22" t="str">
        <f aca="false">IF(OR(H2119="",F2119=""),"",IF(ROUND(MAX(0,MOD(H2119-F2119+0.5,1)-0.5)*1440,0)&gt;IFERROR(VLOOKUP(E2119,الورديات!$A$2:$E$21,5,FALSE()),0),ROUND(MAX(0,MOD(H2119-F2119+0.5,1)-0.5)*1440,0),0))</f>
        <v/>
      </c>
      <c r="L2119" s="22" t="str">
        <f aca="false">IF(OR(I2119="",G2119=""),"",ROUND(MAX(0,MOD(G2119-I2119+0.5,1)-0.5)*1440,0))</f>
        <v/>
      </c>
      <c r="M2119" s="22" t="str">
        <f aca="false">IF(OR(I2119="",G2119=""),"",IF(ROUND(MAX(0,MOD(I2119-G2119+0.5,1)-0.5)*1440,0)&gt;=الإعدادات!$B$8,ROUND(MAX(0,MOD(I2119-G2119+0.5,1)-0.5)*1440,0),0))</f>
        <v/>
      </c>
      <c r="N2119" s="18" t="str">
        <f aca="false">IF(OR(A2119="",B2119=""),"",IF(COUNTIFS(الإجازات!$A$2:$A$1001,B2119,الإجازات!$D$2:$D$1001,"&lt;="&amp;A2119,الإجازات!$E$2:$E$1001,"&gt;="&amp;A2119,الإجازات!$G$2:$G$1001,"مقبولة")=0,"",LOOKUP(2,1/((الإجازات!$A$2:$A$1001=B2119)*(الإجازات!$D$2:$D$1001&lt;=A2119)*(الإجازات!$E$2:$E$1001&gt;=A2119)*(الإجازات!$G$2:$G$1001="مقبولة")),الإجازات!$C$2:$C$1001)))</f>
        <v/>
      </c>
      <c r="O2119" s="17"/>
      <c r="P2119" s="23" t="str">
        <f aca="false">IF(B2119="","",IF(ISNA(MATCH(B2119,الموظفين!$A$2:$A$501,0)),"⚠ كود غير موجود",IF(O2119&lt;&gt;"",O2119,IF(N2119&lt;&gt;"",N2119,IF(H2119="",IF(AND(A2119&lt;&gt;"",WEEKDAY(A2119)=الإعدادات!$B$11),"راحة أسبوعية","غائب"),IF(I2119="","بدون انصراف",IF(N(K2119)&gt;0,"متأخر","حاضر")))))))</f>
        <v/>
      </c>
      <c r="Q2119" s="24" t="str">
        <f aca="false">IF(B2119="","",IF(OR(P2119="غائب",P2119="غياب",P2119="إجازة بدون راتب"),IFERROR(VLOOKUP(B2119,الموظفين!$A$2:$J$501,8,FALSE()),0),0))</f>
        <v/>
      </c>
      <c r="R2119" s="24" t="str">
        <f aca="false">IF(B2119="","",ROUND((N(K2119)+N(L2119))/60*IFERROR(VLOOKUP(B2119,الموظفين!$A$2:$J$501,8,FALSE()),0)/الإعدادات!$B$6*الإعدادات!$B$9,2))</f>
        <v/>
      </c>
      <c r="S2119" s="24" t="str">
        <f aca="false">IF(OR(B2119="",M2119=""),"",ROUND(M2119/60*IFERROR(VLOOKUP(B2119,الموظفين!$A$2:$J$501,9,FALSE()),0),2))</f>
        <v/>
      </c>
      <c r="T2119" s="17"/>
      <c r="U2119" s="23" t="str">
        <f aca="false">IF(OR(A2119="",B2119=""),"",A2119&amp;"|"&amp;B2119)</f>
        <v/>
      </c>
    </row>
    <row r="2120" customFormat="false" ht="15" hidden="false" customHeight="false" outlineLevel="0" collapsed="false">
      <c r="A2120" s="16"/>
      <c r="B2120" s="17"/>
      <c r="C2120" s="18" t="str">
        <f aca="false">IF($B2120="","",IFERROR(VLOOKUP($B2120,الموظفين!$A$2:$J$501,2,FALSE())&amp;"","⚠ كود غير موجود"))</f>
        <v/>
      </c>
      <c r="D2120" s="18" t="str">
        <f aca="false">IF($B2120="","",IFERROR(VLOOKUP($B2120,الموظفين!$A$2:$J$501,3,FALSE())&amp;"",""))</f>
        <v/>
      </c>
      <c r="E2120" s="18" t="str">
        <f aca="false">IF($B2120="","",IFERROR(VLOOKUP($B2120,الموظفين!$A$2:$J$501,5,FALSE())&amp;"",""))</f>
        <v/>
      </c>
      <c r="F2120" s="19" t="str">
        <f aca="false">IF($B2120="","",IFERROR(VLOOKUP($B2120,الموظفين!$A$2:$J$501,6,FALSE()),""))</f>
        <v/>
      </c>
      <c r="G2120" s="19" t="str">
        <f aca="false">IF($B2120="","",IFERROR(VLOOKUP($B2120,الموظفين!$A$2:$J$501,7,FALSE()),""))</f>
        <v/>
      </c>
      <c r="H2120" s="20"/>
      <c r="I2120" s="20"/>
      <c r="J2120" s="21" t="str">
        <f aca="false">IF(OR(H2120="",I2120=""),"",ROUND(MOD(I2120-H2120,1)*24,2))</f>
        <v/>
      </c>
      <c r="K2120" s="22" t="str">
        <f aca="false">IF(OR(H2120="",F2120=""),"",IF(ROUND(MAX(0,MOD(H2120-F2120+0.5,1)-0.5)*1440,0)&gt;IFERROR(VLOOKUP(E2120,الورديات!$A$2:$E$21,5,FALSE()),0),ROUND(MAX(0,MOD(H2120-F2120+0.5,1)-0.5)*1440,0),0))</f>
        <v/>
      </c>
      <c r="L2120" s="22" t="str">
        <f aca="false">IF(OR(I2120="",G2120=""),"",ROUND(MAX(0,MOD(G2120-I2120+0.5,1)-0.5)*1440,0))</f>
        <v/>
      </c>
      <c r="M2120" s="22" t="str">
        <f aca="false">IF(OR(I2120="",G2120=""),"",IF(ROUND(MAX(0,MOD(I2120-G2120+0.5,1)-0.5)*1440,0)&gt;=الإعدادات!$B$8,ROUND(MAX(0,MOD(I2120-G2120+0.5,1)-0.5)*1440,0),0))</f>
        <v/>
      </c>
      <c r="N2120" s="18" t="str">
        <f aca="false">IF(OR(A2120="",B2120=""),"",IF(COUNTIFS(الإجازات!$A$2:$A$1001,B2120,الإجازات!$D$2:$D$1001,"&lt;="&amp;A2120,الإجازات!$E$2:$E$1001,"&gt;="&amp;A2120,الإجازات!$G$2:$G$1001,"مقبولة")=0,"",LOOKUP(2,1/((الإجازات!$A$2:$A$1001=B2120)*(الإجازات!$D$2:$D$1001&lt;=A2120)*(الإجازات!$E$2:$E$1001&gt;=A2120)*(الإجازات!$G$2:$G$1001="مقبولة")),الإجازات!$C$2:$C$1001)))</f>
        <v/>
      </c>
      <c r="O2120" s="17"/>
      <c r="P2120" s="23" t="str">
        <f aca="false">IF(B2120="","",IF(ISNA(MATCH(B2120,الموظفين!$A$2:$A$501,0)),"⚠ كود غير موجود",IF(O2120&lt;&gt;"",O2120,IF(N2120&lt;&gt;"",N2120,IF(H2120="",IF(AND(A2120&lt;&gt;"",WEEKDAY(A2120)=الإعدادات!$B$11),"راحة أسبوعية","غائب"),IF(I2120="","بدون انصراف",IF(N(K2120)&gt;0,"متأخر","حاضر")))))))</f>
        <v/>
      </c>
      <c r="Q2120" s="24" t="str">
        <f aca="false">IF(B2120="","",IF(OR(P2120="غائب",P2120="غياب",P2120="إجازة بدون راتب"),IFERROR(VLOOKUP(B2120,الموظفين!$A$2:$J$501,8,FALSE()),0),0))</f>
        <v/>
      </c>
      <c r="R2120" s="24" t="str">
        <f aca="false">IF(B2120="","",ROUND((N(K2120)+N(L2120))/60*IFERROR(VLOOKUP(B2120,الموظفين!$A$2:$J$501,8,FALSE()),0)/الإعدادات!$B$6*الإعدادات!$B$9,2))</f>
        <v/>
      </c>
      <c r="S2120" s="24" t="str">
        <f aca="false">IF(OR(B2120="",M2120=""),"",ROUND(M2120/60*IFERROR(VLOOKUP(B2120,الموظفين!$A$2:$J$501,9,FALSE()),0),2))</f>
        <v/>
      </c>
      <c r="T2120" s="17"/>
      <c r="U2120" s="23" t="str">
        <f aca="false">IF(OR(A2120="",B2120=""),"",A2120&amp;"|"&amp;B2120)</f>
        <v/>
      </c>
    </row>
    <row r="2121" customFormat="false" ht="15" hidden="false" customHeight="false" outlineLevel="0" collapsed="false">
      <c r="A2121" s="16"/>
      <c r="B2121" s="17"/>
      <c r="C2121" s="18" t="str">
        <f aca="false">IF($B2121="","",IFERROR(VLOOKUP($B2121,الموظفين!$A$2:$J$501,2,FALSE())&amp;"","⚠ كود غير موجود"))</f>
        <v/>
      </c>
      <c r="D2121" s="18" t="str">
        <f aca="false">IF($B2121="","",IFERROR(VLOOKUP($B2121,الموظفين!$A$2:$J$501,3,FALSE())&amp;"",""))</f>
        <v/>
      </c>
      <c r="E2121" s="18" t="str">
        <f aca="false">IF($B2121="","",IFERROR(VLOOKUP($B2121,الموظفين!$A$2:$J$501,5,FALSE())&amp;"",""))</f>
        <v/>
      </c>
      <c r="F2121" s="19" t="str">
        <f aca="false">IF($B2121="","",IFERROR(VLOOKUP($B2121,الموظفين!$A$2:$J$501,6,FALSE()),""))</f>
        <v/>
      </c>
      <c r="G2121" s="19" t="str">
        <f aca="false">IF($B2121="","",IFERROR(VLOOKUP($B2121,الموظفين!$A$2:$J$501,7,FALSE()),""))</f>
        <v/>
      </c>
      <c r="H2121" s="20"/>
      <c r="I2121" s="20"/>
      <c r="J2121" s="21" t="str">
        <f aca="false">IF(OR(H2121="",I2121=""),"",ROUND(MOD(I2121-H2121,1)*24,2))</f>
        <v/>
      </c>
      <c r="K2121" s="22" t="str">
        <f aca="false">IF(OR(H2121="",F2121=""),"",IF(ROUND(MAX(0,MOD(H2121-F2121+0.5,1)-0.5)*1440,0)&gt;IFERROR(VLOOKUP(E2121,الورديات!$A$2:$E$21,5,FALSE()),0),ROUND(MAX(0,MOD(H2121-F2121+0.5,1)-0.5)*1440,0),0))</f>
        <v/>
      </c>
      <c r="L2121" s="22" t="str">
        <f aca="false">IF(OR(I2121="",G2121=""),"",ROUND(MAX(0,MOD(G2121-I2121+0.5,1)-0.5)*1440,0))</f>
        <v/>
      </c>
      <c r="M2121" s="22" t="str">
        <f aca="false">IF(OR(I2121="",G2121=""),"",IF(ROUND(MAX(0,MOD(I2121-G2121+0.5,1)-0.5)*1440,0)&gt;=الإعدادات!$B$8,ROUND(MAX(0,MOD(I2121-G2121+0.5,1)-0.5)*1440,0),0))</f>
        <v/>
      </c>
      <c r="N2121" s="18" t="str">
        <f aca="false">IF(OR(A2121="",B2121=""),"",IF(COUNTIFS(الإجازات!$A$2:$A$1001,B2121,الإجازات!$D$2:$D$1001,"&lt;="&amp;A2121,الإجازات!$E$2:$E$1001,"&gt;="&amp;A2121,الإجازات!$G$2:$G$1001,"مقبولة")=0,"",LOOKUP(2,1/((الإجازات!$A$2:$A$1001=B2121)*(الإجازات!$D$2:$D$1001&lt;=A2121)*(الإجازات!$E$2:$E$1001&gt;=A2121)*(الإجازات!$G$2:$G$1001="مقبولة")),الإجازات!$C$2:$C$1001)))</f>
        <v/>
      </c>
      <c r="O2121" s="17"/>
      <c r="P2121" s="23" t="str">
        <f aca="false">IF(B2121="","",IF(ISNA(MATCH(B2121,الموظفين!$A$2:$A$501,0)),"⚠ كود غير موجود",IF(O2121&lt;&gt;"",O2121,IF(N2121&lt;&gt;"",N2121,IF(H2121="",IF(AND(A2121&lt;&gt;"",WEEKDAY(A2121)=الإعدادات!$B$11),"راحة أسبوعية","غائب"),IF(I2121="","بدون انصراف",IF(N(K2121)&gt;0,"متأخر","حاضر")))))))</f>
        <v/>
      </c>
      <c r="Q2121" s="24" t="str">
        <f aca="false">IF(B2121="","",IF(OR(P2121="غائب",P2121="غياب",P2121="إجازة بدون راتب"),IFERROR(VLOOKUP(B2121,الموظفين!$A$2:$J$501,8,FALSE()),0),0))</f>
        <v/>
      </c>
      <c r="R2121" s="24" t="str">
        <f aca="false">IF(B2121="","",ROUND((N(K2121)+N(L2121))/60*IFERROR(VLOOKUP(B2121,الموظفين!$A$2:$J$501,8,FALSE()),0)/الإعدادات!$B$6*الإعدادات!$B$9,2))</f>
        <v/>
      </c>
      <c r="S2121" s="24" t="str">
        <f aca="false">IF(OR(B2121="",M2121=""),"",ROUND(M2121/60*IFERROR(VLOOKUP(B2121,الموظفين!$A$2:$J$501,9,FALSE()),0),2))</f>
        <v/>
      </c>
      <c r="T2121" s="17"/>
      <c r="U2121" s="23" t="str">
        <f aca="false">IF(OR(A2121="",B2121=""),"",A2121&amp;"|"&amp;B2121)</f>
        <v/>
      </c>
    </row>
    <row r="2122" customFormat="false" ht="15" hidden="false" customHeight="false" outlineLevel="0" collapsed="false">
      <c r="A2122" s="16"/>
      <c r="B2122" s="17"/>
      <c r="C2122" s="18" t="str">
        <f aca="false">IF($B2122="","",IFERROR(VLOOKUP($B2122,الموظفين!$A$2:$J$501,2,FALSE())&amp;"","⚠ كود غير موجود"))</f>
        <v/>
      </c>
      <c r="D2122" s="18" t="str">
        <f aca="false">IF($B2122="","",IFERROR(VLOOKUP($B2122,الموظفين!$A$2:$J$501,3,FALSE())&amp;"",""))</f>
        <v/>
      </c>
      <c r="E2122" s="18" t="str">
        <f aca="false">IF($B2122="","",IFERROR(VLOOKUP($B2122,الموظفين!$A$2:$J$501,5,FALSE())&amp;"",""))</f>
        <v/>
      </c>
      <c r="F2122" s="19" t="str">
        <f aca="false">IF($B2122="","",IFERROR(VLOOKUP($B2122,الموظفين!$A$2:$J$501,6,FALSE()),""))</f>
        <v/>
      </c>
      <c r="G2122" s="19" t="str">
        <f aca="false">IF($B2122="","",IFERROR(VLOOKUP($B2122,الموظفين!$A$2:$J$501,7,FALSE()),""))</f>
        <v/>
      </c>
      <c r="H2122" s="20"/>
      <c r="I2122" s="20"/>
      <c r="J2122" s="21" t="str">
        <f aca="false">IF(OR(H2122="",I2122=""),"",ROUND(MOD(I2122-H2122,1)*24,2))</f>
        <v/>
      </c>
      <c r="K2122" s="22" t="str">
        <f aca="false">IF(OR(H2122="",F2122=""),"",IF(ROUND(MAX(0,MOD(H2122-F2122+0.5,1)-0.5)*1440,0)&gt;IFERROR(VLOOKUP(E2122,الورديات!$A$2:$E$21,5,FALSE()),0),ROUND(MAX(0,MOD(H2122-F2122+0.5,1)-0.5)*1440,0),0))</f>
        <v/>
      </c>
      <c r="L2122" s="22" t="str">
        <f aca="false">IF(OR(I2122="",G2122=""),"",ROUND(MAX(0,MOD(G2122-I2122+0.5,1)-0.5)*1440,0))</f>
        <v/>
      </c>
      <c r="M2122" s="22" t="str">
        <f aca="false">IF(OR(I2122="",G2122=""),"",IF(ROUND(MAX(0,MOD(I2122-G2122+0.5,1)-0.5)*1440,0)&gt;=الإعدادات!$B$8,ROUND(MAX(0,MOD(I2122-G2122+0.5,1)-0.5)*1440,0),0))</f>
        <v/>
      </c>
      <c r="N2122" s="18" t="str">
        <f aca="false">IF(OR(A2122="",B2122=""),"",IF(COUNTIFS(الإجازات!$A$2:$A$1001,B2122,الإجازات!$D$2:$D$1001,"&lt;="&amp;A2122,الإجازات!$E$2:$E$1001,"&gt;="&amp;A2122,الإجازات!$G$2:$G$1001,"مقبولة")=0,"",LOOKUP(2,1/((الإجازات!$A$2:$A$1001=B2122)*(الإجازات!$D$2:$D$1001&lt;=A2122)*(الإجازات!$E$2:$E$1001&gt;=A2122)*(الإجازات!$G$2:$G$1001="مقبولة")),الإجازات!$C$2:$C$1001)))</f>
        <v/>
      </c>
      <c r="O2122" s="17"/>
      <c r="P2122" s="23" t="str">
        <f aca="false">IF(B2122="","",IF(ISNA(MATCH(B2122,الموظفين!$A$2:$A$501,0)),"⚠ كود غير موجود",IF(O2122&lt;&gt;"",O2122,IF(N2122&lt;&gt;"",N2122,IF(H2122="",IF(AND(A2122&lt;&gt;"",WEEKDAY(A2122)=الإعدادات!$B$11),"راحة أسبوعية","غائب"),IF(I2122="","بدون انصراف",IF(N(K2122)&gt;0,"متأخر","حاضر")))))))</f>
        <v/>
      </c>
      <c r="Q2122" s="24" t="str">
        <f aca="false">IF(B2122="","",IF(OR(P2122="غائب",P2122="غياب",P2122="إجازة بدون راتب"),IFERROR(VLOOKUP(B2122,الموظفين!$A$2:$J$501,8,FALSE()),0),0))</f>
        <v/>
      </c>
      <c r="R2122" s="24" t="str">
        <f aca="false">IF(B2122="","",ROUND((N(K2122)+N(L2122))/60*IFERROR(VLOOKUP(B2122,الموظفين!$A$2:$J$501,8,FALSE()),0)/الإعدادات!$B$6*الإعدادات!$B$9,2))</f>
        <v/>
      </c>
      <c r="S2122" s="24" t="str">
        <f aca="false">IF(OR(B2122="",M2122=""),"",ROUND(M2122/60*IFERROR(VLOOKUP(B2122,الموظفين!$A$2:$J$501,9,FALSE()),0),2))</f>
        <v/>
      </c>
      <c r="T2122" s="17"/>
      <c r="U2122" s="23" t="str">
        <f aca="false">IF(OR(A2122="",B2122=""),"",A2122&amp;"|"&amp;B2122)</f>
        <v/>
      </c>
    </row>
    <row r="2123" customFormat="false" ht="15" hidden="false" customHeight="false" outlineLevel="0" collapsed="false">
      <c r="A2123" s="16"/>
      <c r="B2123" s="17"/>
      <c r="C2123" s="18" t="str">
        <f aca="false">IF($B2123="","",IFERROR(VLOOKUP($B2123,الموظفين!$A$2:$J$501,2,FALSE())&amp;"","⚠ كود غير موجود"))</f>
        <v/>
      </c>
      <c r="D2123" s="18" t="str">
        <f aca="false">IF($B2123="","",IFERROR(VLOOKUP($B2123,الموظفين!$A$2:$J$501,3,FALSE())&amp;"",""))</f>
        <v/>
      </c>
      <c r="E2123" s="18" t="str">
        <f aca="false">IF($B2123="","",IFERROR(VLOOKUP($B2123,الموظفين!$A$2:$J$501,5,FALSE())&amp;"",""))</f>
        <v/>
      </c>
      <c r="F2123" s="19" t="str">
        <f aca="false">IF($B2123="","",IFERROR(VLOOKUP($B2123,الموظفين!$A$2:$J$501,6,FALSE()),""))</f>
        <v/>
      </c>
      <c r="G2123" s="19" t="str">
        <f aca="false">IF($B2123="","",IFERROR(VLOOKUP($B2123,الموظفين!$A$2:$J$501,7,FALSE()),""))</f>
        <v/>
      </c>
      <c r="H2123" s="20"/>
      <c r="I2123" s="20"/>
      <c r="J2123" s="21" t="str">
        <f aca="false">IF(OR(H2123="",I2123=""),"",ROUND(MOD(I2123-H2123,1)*24,2))</f>
        <v/>
      </c>
      <c r="K2123" s="22" t="str">
        <f aca="false">IF(OR(H2123="",F2123=""),"",IF(ROUND(MAX(0,MOD(H2123-F2123+0.5,1)-0.5)*1440,0)&gt;IFERROR(VLOOKUP(E2123,الورديات!$A$2:$E$21,5,FALSE()),0),ROUND(MAX(0,MOD(H2123-F2123+0.5,1)-0.5)*1440,0),0))</f>
        <v/>
      </c>
      <c r="L2123" s="22" t="str">
        <f aca="false">IF(OR(I2123="",G2123=""),"",ROUND(MAX(0,MOD(G2123-I2123+0.5,1)-0.5)*1440,0))</f>
        <v/>
      </c>
      <c r="M2123" s="22" t="str">
        <f aca="false">IF(OR(I2123="",G2123=""),"",IF(ROUND(MAX(0,MOD(I2123-G2123+0.5,1)-0.5)*1440,0)&gt;=الإعدادات!$B$8,ROUND(MAX(0,MOD(I2123-G2123+0.5,1)-0.5)*1440,0),0))</f>
        <v/>
      </c>
      <c r="N2123" s="18" t="str">
        <f aca="false">IF(OR(A2123="",B2123=""),"",IF(COUNTIFS(الإجازات!$A$2:$A$1001,B2123,الإجازات!$D$2:$D$1001,"&lt;="&amp;A2123,الإجازات!$E$2:$E$1001,"&gt;="&amp;A2123,الإجازات!$G$2:$G$1001,"مقبولة")=0,"",LOOKUP(2,1/((الإجازات!$A$2:$A$1001=B2123)*(الإجازات!$D$2:$D$1001&lt;=A2123)*(الإجازات!$E$2:$E$1001&gt;=A2123)*(الإجازات!$G$2:$G$1001="مقبولة")),الإجازات!$C$2:$C$1001)))</f>
        <v/>
      </c>
      <c r="O2123" s="17"/>
      <c r="P2123" s="23" t="str">
        <f aca="false">IF(B2123="","",IF(ISNA(MATCH(B2123,الموظفين!$A$2:$A$501,0)),"⚠ كود غير موجود",IF(O2123&lt;&gt;"",O2123,IF(N2123&lt;&gt;"",N2123,IF(H2123="",IF(AND(A2123&lt;&gt;"",WEEKDAY(A2123)=الإعدادات!$B$11),"راحة أسبوعية","غائب"),IF(I2123="","بدون انصراف",IF(N(K2123)&gt;0,"متأخر","حاضر")))))))</f>
        <v/>
      </c>
      <c r="Q2123" s="24" t="str">
        <f aca="false">IF(B2123="","",IF(OR(P2123="غائب",P2123="غياب",P2123="إجازة بدون راتب"),IFERROR(VLOOKUP(B2123,الموظفين!$A$2:$J$501,8,FALSE()),0),0))</f>
        <v/>
      </c>
      <c r="R2123" s="24" t="str">
        <f aca="false">IF(B2123="","",ROUND((N(K2123)+N(L2123))/60*IFERROR(VLOOKUP(B2123,الموظفين!$A$2:$J$501,8,FALSE()),0)/الإعدادات!$B$6*الإعدادات!$B$9,2))</f>
        <v/>
      </c>
      <c r="S2123" s="24" t="str">
        <f aca="false">IF(OR(B2123="",M2123=""),"",ROUND(M2123/60*IFERROR(VLOOKUP(B2123,الموظفين!$A$2:$J$501,9,FALSE()),0),2))</f>
        <v/>
      </c>
      <c r="T2123" s="17"/>
      <c r="U2123" s="23" t="str">
        <f aca="false">IF(OR(A2123="",B2123=""),"",A2123&amp;"|"&amp;B2123)</f>
        <v/>
      </c>
    </row>
    <row r="2124" customFormat="false" ht="15" hidden="false" customHeight="false" outlineLevel="0" collapsed="false">
      <c r="A2124" s="16"/>
      <c r="B2124" s="17"/>
      <c r="C2124" s="18" t="str">
        <f aca="false">IF($B2124="","",IFERROR(VLOOKUP($B2124,الموظفين!$A$2:$J$501,2,FALSE())&amp;"","⚠ كود غير موجود"))</f>
        <v/>
      </c>
      <c r="D2124" s="18" t="str">
        <f aca="false">IF($B2124="","",IFERROR(VLOOKUP($B2124,الموظفين!$A$2:$J$501,3,FALSE())&amp;"",""))</f>
        <v/>
      </c>
      <c r="E2124" s="18" t="str">
        <f aca="false">IF($B2124="","",IFERROR(VLOOKUP($B2124,الموظفين!$A$2:$J$501,5,FALSE())&amp;"",""))</f>
        <v/>
      </c>
      <c r="F2124" s="19" t="str">
        <f aca="false">IF($B2124="","",IFERROR(VLOOKUP($B2124,الموظفين!$A$2:$J$501,6,FALSE()),""))</f>
        <v/>
      </c>
      <c r="G2124" s="19" t="str">
        <f aca="false">IF($B2124="","",IFERROR(VLOOKUP($B2124,الموظفين!$A$2:$J$501,7,FALSE()),""))</f>
        <v/>
      </c>
      <c r="H2124" s="20"/>
      <c r="I2124" s="20"/>
      <c r="J2124" s="21" t="str">
        <f aca="false">IF(OR(H2124="",I2124=""),"",ROUND(MOD(I2124-H2124,1)*24,2))</f>
        <v/>
      </c>
      <c r="K2124" s="22" t="str">
        <f aca="false">IF(OR(H2124="",F2124=""),"",IF(ROUND(MAX(0,MOD(H2124-F2124+0.5,1)-0.5)*1440,0)&gt;IFERROR(VLOOKUP(E2124,الورديات!$A$2:$E$21,5,FALSE()),0),ROUND(MAX(0,MOD(H2124-F2124+0.5,1)-0.5)*1440,0),0))</f>
        <v/>
      </c>
      <c r="L2124" s="22" t="str">
        <f aca="false">IF(OR(I2124="",G2124=""),"",ROUND(MAX(0,MOD(G2124-I2124+0.5,1)-0.5)*1440,0))</f>
        <v/>
      </c>
      <c r="M2124" s="22" t="str">
        <f aca="false">IF(OR(I2124="",G2124=""),"",IF(ROUND(MAX(0,MOD(I2124-G2124+0.5,1)-0.5)*1440,0)&gt;=الإعدادات!$B$8,ROUND(MAX(0,MOD(I2124-G2124+0.5,1)-0.5)*1440,0),0))</f>
        <v/>
      </c>
      <c r="N2124" s="18" t="str">
        <f aca="false">IF(OR(A2124="",B2124=""),"",IF(COUNTIFS(الإجازات!$A$2:$A$1001,B2124,الإجازات!$D$2:$D$1001,"&lt;="&amp;A2124,الإجازات!$E$2:$E$1001,"&gt;="&amp;A2124,الإجازات!$G$2:$G$1001,"مقبولة")=0,"",LOOKUP(2,1/((الإجازات!$A$2:$A$1001=B2124)*(الإجازات!$D$2:$D$1001&lt;=A2124)*(الإجازات!$E$2:$E$1001&gt;=A2124)*(الإجازات!$G$2:$G$1001="مقبولة")),الإجازات!$C$2:$C$1001)))</f>
        <v/>
      </c>
      <c r="O2124" s="17"/>
      <c r="P2124" s="23" t="str">
        <f aca="false">IF(B2124="","",IF(ISNA(MATCH(B2124,الموظفين!$A$2:$A$501,0)),"⚠ كود غير موجود",IF(O2124&lt;&gt;"",O2124,IF(N2124&lt;&gt;"",N2124,IF(H2124="",IF(AND(A2124&lt;&gt;"",WEEKDAY(A2124)=الإعدادات!$B$11),"راحة أسبوعية","غائب"),IF(I2124="","بدون انصراف",IF(N(K2124)&gt;0,"متأخر","حاضر")))))))</f>
        <v/>
      </c>
      <c r="Q2124" s="24" t="str">
        <f aca="false">IF(B2124="","",IF(OR(P2124="غائب",P2124="غياب",P2124="إجازة بدون راتب"),IFERROR(VLOOKUP(B2124,الموظفين!$A$2:$J$501,8,FALSE()),0),0))</f>
        <v/>
      </c>
      <c r="R2124" s="24" t="str">
        <f aca="false">IF(B2124="","",ROUND((N(K2124)+N(L2124))/60*IFERROR(VLOOKUP(B2124,الموظفين!$A$2:$J$501,8,FALSE()),0)/الإعدادات!$B$6*الإعدادات!$B$9,2))</f>
        <v/>
      </c>
      <c r="S2124" s="24" t="str">
        <f aca="false">IF(OR(B2124="",M2124=""),"",ROUND(M2124/60*IFERROR(VLOOKUP(B2124,الموظفين!$A$2:$J$501,9,FALSE()),0),2))</f>
        <v/>
      </c>
      <c r="T2124" s="17"/>
      <c r="U2124" s="23" t="str">
        <f aca="false">IF(OR(A2124="",B2124=""),"",A2124&amp;"|"&amp;B2124)</f>
        <v/>
      </c>
    </row>
    <row r="2125" customFormat="false" ht="15" hidden="false" customHeight="false" outlineLevel="0" collapsed="false">
      <c r="A2125" s="16"/>
      <c r="B2125" s="17"/>
      <c r="C2125" s="18" t="str">
        <f aca="false">IF($B2125="","",IFERROR(VLOOKUP($B2125,الموظفين!$A$2:$J$501,2,FALSE())&amp;"","⚠ كود غير موجود"))</f>
        <v/>
      </c>
      <c r="D2125" s="18" t="str">
        <f aca="false">IF($B2125="","",IFERROR(VLOOKUP($B2125,الموظفين!$A$2:$J$501,3,FALSE())&amp;"",""))</f>
        <v/>
      </c>
      <c r="E2125" s="18" t="str">
        <f aca="false">IF($B2125="","",IFERROR(VLOOKUP($B2125,الموظفين!$A$2:$J$501,5,FALSE())&amp;"",""))</f>
        <v/>
      </c>
      <c r="F2125" s="19" t="str">
        <f aca="false">IF($B2125="","",IFERROR(VLOOKUP($B2125,الموظفين!$A$2:$J$501,6,FALSE()),""))</f>
        <v/>
      </c>
      <c r="G2125" s="19" t="str">
        <f aca="false">IF($B2125="","",IFERROR(VLOOKUP($B2125,الموظفين!$A$2:$J$501,7,FALSE()),""))</f>
        <v/>
      </c>
      <c r="H2125" s="20"/>
      <c r="I2125" s="20"/>
      <c r="J2125" s="21" t="str">
        <f aca="false">IF(OR(H2125="",I2125=""),"",ROUND(MOD(I2125-H2125,1)*24,2))</f>
        <v/>
      </c>
      <c r="K2125" s="22" t="str">
        <f aca="false">IF(OR(H2125="",F2125=""),"",IF(ROUND(MAX(0,MOD(H2125-F2125+0.5,1)-0.5)*1440,0)&gt;IFERROR(VLOOKUP(E2125,الورديات!$A$2:$E$21,5,FALSE()),0),ROUND(MAX(0,MOD(H2125-F2125+0.5,1)-0.5)*1440,0),0))</f>
        <v/>
      </c>
      <c r="L2125" s="22" t="str">
        <f aca="false">IF(OR(I2125="",G2125=""),"",ROUND(MAX(0,MOD(G2125-I2125+0.5,1)-0.5)*1440,0))</f>
        <v/>
      </c>
      <c r="M2125" s="22" t="str">
        <f aca="false">IF(OR(I2125="",G2125=""),"",IF(ROUND(MAX(0,MOD(I2125-G2125+0.5,1)-0.5)*1440,0)&gt;=الإعدادات!$B$8,ROUND(MAX(0,MOD(I2125-G2125+0.5,1)-0.5)*1440,0),0))</f>
        <v/>
      </c>
      <c r="N2125" s="18" t="str">
        <f aca="false">IF(OR(A2125="",B2125=""),"",IF(COUNTIFS(الإجازات!$A$2:$A$1001,B2125,الإجازات!$D$2:$D$1001,"&lt;="&amp;A2125,الإجازات!$E$2:$E$1001,"&gt;="&amp;A2125,الإجازات!$G$2:$G$1001,"مقبولة")=0,"",LOOKUP(2,1/((الإجازات!$A$2:$A$1001=B2125)*(الإجازات!$D$2:$D$1001&lt;=A2125)*(الإجازات!$E$2:$E$1001&gt;=A2125)*(الإجازات!$G$2:$G$1001="مقبولة")),الإجازات!$C$2:$C$1001)))</f>
        <v/>
      </c>
      <c r="O2125" s="17"/>
      <c r="P2125" s="23" t="str">
        <f aca="false">IF(B2125="","",IF(ISNA(MATCH(B2125,الموظفين!$A$2:$A$501,0)),"⚠ كود غير موجود",IF(O2125&lt;&gt;"",O2125,IF(N2125&lt;&gt;"",N2125,IF(H2125="",IF(AND(A2125&lt;&gt;"",WEEKDAY(A2125)=الإعدادات!$B$11),"راحة أسبوعية","غائب"),IF(I2125="","بدون انصراف",IF(N(K2125)&gt;0,"متأخر","حاضر")))))))</f>
        <v/>
      </c>
      <c r="Q2125" s="24" t="str">
        <f aca="false">IF(B2125="","",IF(OR(P2125="غائب",P2125="غياب",P2125="إجازة بدون راتب"),IFERROR(VLOOKUP(B2125,الموظفين!$A$2:$J$501,8,FALSE()),0),0))</f>
        <v/>
      </c>
      <c r="R2125" s="24" t="str">
        <f aca="false">IF(B2125="","",ROUND((N(K2125)+N(L2125))/60*IFERROR(VLOOKUP(B2125,الموظفين!$A$2:$J$501,8,FALSE()),0)/الإعدادات!$B$6*الإعدادات!$B$9,2))</f>
        <v/>
      </c>
      <c r="S2125" s="24" t="str">
        <f aca="false">IF(OR(B2125="",M2125=""),"",ROUND(M2125/60*IFERROR(VLOOKUP(B2125,الموظفين!$A$2:$J$501,9,FALSE()),0),2))</f>
        <v/>
      </c>
      <c r="T2125" s="17"/>
      <c r="U2125" s="23" t="str">
        <f aca="false">IF(OR(A2125="",B2125=""),"",A2125&amp;"|"&amp;B2125)</f>
        <v/>
      </c>
    </row>
    <row r="2126" customFormat="false" ht="15" hidden="false" customHeight="false" outlineLevel="0" collapsed="false">
      <c r="A2126" s="16"/>
      <c r="B2126" s="17"/>
      <c r="C2126" s="18" t="str">
        <f aca="false">IF($B2126="","",IFERROR(VLOOKUP($B2126,الموظفين!$A$2:$J$501,2,FALSE())&amp;"","⚠ كود غير موجود"))</f>
        <v/>
      </c>
      <c r="D2126" s="18" t="str">
        <f aca="false">IF($B2126="","",IFERROR(VLOOKUP($B2126,الموظفين!$A$2:$J$501,3,FALSE())&amp;"",""))</f>
        <v/>
      </c>
      <c r="E2126" s="18" t="str">
        <f aca="false">IF($B2126="","",IFERROR(VLOOKUP($B2126,الموظفين!$A$2:$J$501,5,FALSE())&amp;"",""))</f>
        <v/>
      </c>
      <c r="F2126" s="19" t="str">
        <f aca="false">IF($B2126="","",IFERROR(VLOOKUP($B2126,الموظفين!$A$2:$J$501,6,FALSE()),""))</f>
        <v/>
      </c>
      <c r="G2126" s="19" t="str">
        <f aca="false">IF($B2126="","",IFERROR(VLOOKUP($B2126,الموظفين!$A$2:$J$501,7,FALSE()),""))</f>
        <v/>
      </c>
      <c r="H2126" s="20"/>
      <c r="I2126" s="20"/>
      <c r="J2126" s="21" t="str">
        <f aca="false">IF(OR(H2126="",I2126=""),"",ROUND(MOD(I2126-H2126,1)*24,2))</f>
        <v/>
      </c>
      <c r="K2126" s="22" t="str">
        <f aca="false">IF(OR(H2126="",F2126=""),"",IF(ROUND(MAX(0,MOD(H2126-F2126+0.5,1)-0.5)*1440,0)&gt;IFERROR(VLOOKUP(E2126,الورديات!$A$2:$E$21,5,FALSE()),0),ROUND(MAX(0,MOD(H2126-F2126+0.5,1)-0.5)*1440,0),0))</f>
        <v/>
      </c>
      <c r="L2126" s="22" t="str">
        <f aca="false">IF(OR(I2126="",G2126=""),"",ROUND(MAX(0,MOD(G2126-I2126+0.5,1)-0.5)*1440,0))</f>
        <v/>
      </c>
      <c r="M2126" s="22" t="str">
        <f aca="false">IF(OR(I2126="",G2126=""),"",IF(ROUND(MAX(0,MOD(I2126-G2126+0.5,1)-0.5)*1440,0)&gt;=الإعدادات!$B$8,ROUND(MAX(0,MOD(I2126-G2126+0.5,1)-0.5)*1440,0),0))</f>
        <v/>
      </c>
      <c r="N2126" s="18" t="str">
        <f aca="false">IF(OR(A2126="",B2126=""),"",IF(COUNTIFS(الإجازات!$A$2:$A$1001,B2126,الإجازات!$D$2:$D$1001,"&lt;="&amp;A2126,الإجازات!$E$2:$E$1001,"&gt;="&amp;A2126,الإجازات!$G$2:$G$1001,"مقبولة")=0,"",LOOKUP(2,1/((الإجازات!$A$2:$A$1001=B2126)*(الإجازات!$D$2:$D$1001&lt;=A2126)*(الإجازات!$E$2:$E$1001&gt;=A2126)*(الإجازات!$G$2:$G$1001="مقبولة")),الإجازات!$C$2:$C$1001)))</f>
        <v/>
      </c>
      <c r="O2126" s="17"/>
      <c r="P2126" s="23" t="str">
        <f aca="false">IF(B2126="","",IF(ISNA(MATCH(B2126,الموظفين!$A$2:$A$501,0)),"⚠ كود غير موجود",IF(O2126&lt;&gt;"",O2126,IF(N2126&lt;&gt;"",N2126,IF(H2126="",IF(AND(A2126&lt;&gt;"",WEEKDAY(A2126)=الإعدادات!$B$11),"راحة أسبوعية","غائب"),IF(I2126="","بدون انصراف",IF(N(K2126)&gt;0,"متأخر","حاضر")))))))</f>
        <v/>
      </c>
      <c r="Q2126" s="24" t="str">
        <f aca="false">IF(B2126="","",IF(OR(P2126="غائب",P2126="غياب",P2126="إجازة بدون راتب"),IFERROR(VLOOKUP(B2126,الموظفين!$A$2:$J$501,8,FALSE()),0),0))</f>
        <v/>
      </c>
      <c r="R2126" s="24" t="str">
        <f aca="false">IF(B2126="","",ROUND((N(K2126)+N(L2126))/60*IFERROR(VLOOKUP(B2126,الموظفين!$A$2:$J$501,8,FALSE()),0)/الإعدادات!$B$6*الإعدادات!$B$9,2))</f>
        <v/>
      </c>
      <c r="S2126" s="24" t="str">
        <f aca="false">IF(OR(B2126="",M2126=""),"",ROUND(M2126/60*IFERROR(VLOOKUP(B2126,الموظفين!$A$2:$J$501,9,FALSE()),0),2))</f>
        <v/>
      </c>
      <c r="T2126" s="17"/>
      <c r="U2126" s="23" t="str">
        <f aca="false">IF(OR(A2126="",B2126=""),"",A2126&amp;"|"&amp;B2126)</f>
        <v/>
      </c>
    </row>
    <row r="2127" customFormat="false" ht="15" hidden="false" customHeight="false" outlineLevel="0" collapsed="false">
      <c r="A2127" s="16"/>
      <c r="B2127" s="17"/>
      <c r="C2127" s="18" t="str">
        <f aca="false">IF($B2127="","",IFERROR(VLOOKUP($B2127,الموظفين!$A$2:$J$501,2,FALSE())&amp;"","⚠ كود غير موجود"))</f>
        <v/>
      </c>
      <c r="D2127" s="18" t="str">
        <f aca="false">IF($B2127="","",IFERROR(VLOOKUP($B2127,الموظفين!$A$2:$J$501,3,FALSE())&amp;"",""))</f>
        <v/>
      </c>
      <c r="E2127" s="18" t="str">
        <f aca="false">IF($B2127="","",IFERROR(VLOOKUP($B2127,الموظفين!$A$2:$J$501,5,FALSE())&amp;"",""))</f>
        <v/>
      </c>
      <c r="F2127" s="19" t="str">
        <f aca="false">IF($B2127="","",IFERROR(VLOOKUP($B2127,الموظفين!$A$2:$J$501,6,FALSE()),""))</f>
        <v/>
      </c>
      <c r="G2127" s="19" t="str">
        <f aca="false">IF($B2127="","",IFERROR(VLOOKUP($B2127,الموظفين!$A$2:$J$501,7,FALSE()),""))</f>
        <v/>
      </c>
      <c r="H2127" s="20"/>
      <c r="I2127" s="20"/>
      <c r="J2127" s="21" t="str">
        <f aca="false">IF(OR(H2127="",I2127=""),"",ROUND(MOD(I2127-H2127,1)*24,2))</f>
        <v/>
      </c>
      <c r="K2127" s="22" t="str">
        <f aca="false">IF(OR(H2127="",F2127=""),"",IF(ROUND(MAX(0,MOD(H2127-F2127+0.5,1)-0.5)*1440,0)&gt;IFERROR(VLOOKUP(E2127,الورديات!$A$2:$E$21,5,FALSE()),0),ROUND(MAX(0,MOD(H2127-F2127+0.5,1)-0.5)*1440,0),0))</f>
        <v/>
      </c>
      <c r="L2127" s="22" t="str">
        <f aca="false">IF(OR(I2127="",G2127=""),"",ROUND(MAX(0,MOD(G2127-I2127+0.5,1)-0.5)*1440,0))</f>
        <v/>
      </c>
      <c r="M2127" s="22" t="str">
        <f aca="false">IF(OR(I2127="",G2127=""),"",IF(ROUND(MAX(0,MOD(I2127-G2127+0.5,1)-0.5)*1440,0)&gt;=الإعدادات!$B$8,ROUND(MAX(0,MOD(I2127-G2127+0.5,1)-0.5)*1440,0),0))</f>
        <v/>
      </c>
      <c r="N2127" s="18" t="str">
        <f aca="false">IF(OR(A2127="",B2127=""),"",IF(COUNTIFS(الإجازات!$A$2:$A$1001,B2127,الإجازات!$D$2:$D$1001,"&lt;="&amp;A2127,الإجازات!$E$2:$E$1001,"&gt;="&amp;A2127,الإجازات!$G$2:$G$1001,"مقبولة")=0,"",LOOKUP(2,1/((الإجازات!$A$2:$A$1001=B2127)*(الإجازات!$D$2:$D$1001&lt;=A2127)*(الإجازات!$E$2:$E$1001&gt;=A2127)*(الإجازات!$G$2:$G$1001="مقبولة")),الإجازات!$C$2:$C$1001)))</f>
        <v/>
      </c>
      <c r="O2127" s="17"/>
      <c r="P2127" s="23" t="str">
        <f aca="false">IF(B2127="","",IF(ISNA(MATCH(B2127,الموظفين!$A$2:$A$501,0)),"⚠ كود غير موجود",IF(O2127&lt;&gt;"",O2127,IF(N2127&lt;&gt;"",N2127,IF(H2127="",IF(AND(A2127&lt;&gt;"",WEEKDAY(A2127)=الإعدادات!$B$11),"راحة أسبوعية","غائب"),IF(I2127="","بدون انصراف",IF(N(K2127)&gt;0,"متأخر","حاضر")))))))</f>
        <v/>
      </c>
      <c r="Q2127" s="24" t="str">
        <f aca="false">IF(B2127="","",IF(OR(P2127="غائب",P2127="غياب",P2127="إجازة بدون راتب"),IFERROR(VLOOKUP(B2127,الموظفين!$A$2:$J$501,8,FALSE()),0),0))</f>
        <v/>
      </c>
      <c r="R2127" s="24" t="str">
        <f aca="false">IF(B2127="","",ROUND((N(K2127)+N(L2127))/60*IFERROR(VLOOKUP(B2127,الموظفين!$A$2:$J$501,8,FALSE()),0)/الإعدادات!$B$6*الإعدادات!$B$9,2))</f>
        <v/>
      </c>
      <c r="S2127" s="24" t="str">
        <f aca="false">IF(OR(B2127="",M2127=""),"",ROUND(M2127/60*IFERROR(VLOOKUP(B2127,الموظفين!$A$2:$J$501,9,FALSE()),0),2))</f>
        <v/>
      </c>
      <c r="T2127" s="17"/>
      <c r="U2127" s="23" t="str">
        <f aca="false">IF(OR(A2127="",B2127=""),"",A2127&amp;"|"&amp;B2127)</f>
        <v/>
      </c>
    </row>
    <row r="2128" customFormat="false" ht="15" hidden="false" customHeight="false" outlineLevel="0" collapsed="false">
      <c r="A2128" s="16"/>
      <c r="B2128" s="17"/>
      <c r="C2128" s="18" t="str">
        <f aca="false">IF($B2128="","",IFERROR(VLOOKUP($B2128,الموظفين!$A$2:$J$501,2,FALSE())&amp;"","⚠ كود غير موجود"))</f>
        <v/>
      </c>
      <c r="D2128" s="18" t="str">
        <f aca="false">IF($B2128="","",IFERROR(VLOOKUP($B2128,الموظفين!$A$2:$J$501,3,FALSE())&amp;"",""))</f>
        <v/>
      </c>
      <c r="E2128" s="18" t="str">
        <f aca="false">IF($B2128="","",IFERROR(VLOOKUP($B2128,الموظفين!$A$2:$J$501,5,FALSE())&amp;"",""))</f>
        <v/>
      </c>
      <c r="F2128" s="19" t="str">
        <f aca="false">IF($B2128="","",IFERROR(VLOOKUP($B2128,الموظفين!$A$2:$J$501,6,FALSE()),""))</f>
        <v/>
      </c>
      <c r="G2128" s="19" t="str">
        <f aca="false">IF($B2128="","",IFERROR(VLOOKUP($B2128,الموظفين!$A$2:$J$501,7,FALSE()),""))</f>
        <v/>
      </c>
      <c r="H2128" s="20"/>
      <c r="I2128" s="20"/>
      <c r="J2128" s="21" t="str">
        <f aca="false">IF(OR(H2128="",I2128=""),"",ROUND(MOD(I2128-H2128,1)*24,2))</f>
        <v/>
      </c>
      <c r="K2128" s="22" t="str">
        <f aca="false">IF(OR(H2128="",F2128=""),"",IF(ROUND(MAX(0,MOD(H2128-F2128+0.5,1)-0.5)*1440,0)&gt;IFERROR(VLOOKUP(E2128,الورديات!$A$2:$E$21,5,FALSE()),0),ROUND(MAX(0,MOD(H2128-F2128+0.5,1)-0.5)*1440,0),0))</f>
        <v/>
      </c>
      <c r="L2128" s="22" t="str">
        <f aca="false">IF(OR(I2128="",G2128=""),"",ROUND(MAX(0,MOD(G2128-I2128+0.5,1)-0.5)*1440,0))</f>
        <v/>
      </c>
      <c r="M2128" s="22" t="str">
        <f aca="false">IF(OR(I2128="",G2128=""),"",IF(ROUND(MAX(0,MOD(I2128-G2128+0.5,1)-0.5)*1440,0)&gt;=الإعدادات!$B$8,ROUND(MAX(0,MOD(I2128-G2128+0.5,1)-0.5)*1440,0),0))</f>
        <v/>
      </c>
      <c r="N2128" s="18" t="str">
        <f aca="false">IF(OR(A2128="",B2128=""),"",IF(COUNTIFS(الإجازات!$A$2:$A$1001,B2128,الإجازات!$D$2:$D$1001,"&lt;="&amp;A2128,الإجازات!$E$2:$E$1001,"&gt;="&amp;A2128,الإجازات!$G$2:$G$1001,"مقبولة")=0,"",LOOKUP(2,1/((الإجازات!$A$2:$A$1001=B2128)*(الإجازات!$D$2:$D$1001&lt;=A2128)*(الإجازات!$E$2:$E$1001&gt;=A2128)*(الإجازات!$G$2:$G$1001="مقبولة")),الإجازات!$C$2:$C$1001)))</f>
        <v/>
      </c>
      <c r="O2128" s="17"/>
      <c r="P2128" s="23" t="str">
        <f aca="false">IF(B2128="","",IF(ISNA(MATCH(B2128,الموظفين!$A$2:$A$501,0)),"⚠ كود غير موجود",IF(O2128&lt;&gt;"",O2128,IF(N2128&lt;&gt;"",N2128,IF(H2128="",IF(AND(A2128&lt;&gt;"",WEEKDAY(A2128)=الإعدادات!$B$11),"راحة أسبوعية","غائب"),IF(I2128="","بدون انصراف",IF(N(K2128)&gt;0,"متأخر","حاضر")))))))</f>
        <v/>
      </c>
      <c r="Q2128" s="24" t="str">
        <f aca="false">IF(B2128="","",IF(OR(P2128="غائب",P2128="غياب",P2128="إجازة بدون راتب"),IFERROR(VLOOKUP(B2128,الموظفين!$A$2:$J$501,8,FALSE()),0),0))</f>
        <v/>
      </c>
      <c r="R2128" s="24" t="str">
        <f aca="false">IF(B2128="","",ROUND((N(K2128)+N(L2128))/60*IFERROR(VLOOKUP(B2128,الموظفين!$A$2:$J$501,8,FALSE()),0)/الإعدادات!$B$6*الإعدادات!$B$9,2))</f>
        <v/>
      </c>
      <c r="S2128" s="24" t="str">
        <f aca="false">IF(OR(B2128="",M2128=""),"",ROUND(M2128/60*IFERROR(VLOOKUP(B2128,الموظفين!$A$2:$J$501,9,FALSE()),0),2))</f>
        <v/>
      </c>
      <c r="T2128" s="17"/>
      <c r="U2128" s="23" t="str">
        <f aca="false">IF(OR(A2128="",B2128=""),"",A2128&amp;"|"&amp;B2128)</f>
        <v/>
      </c>
    </row>
    <row r="2129" customFormat="false" ht="15" hidden="false" customHeight="false" outlineLevel="0" collapsed="false">
      <c r="A2129" s="16"/>
      <c r="B2129" s="17"/>
      <c r="C2129" s="18" t="str">
        <f aca="false">IF($B2129="","",IFERROR(VLOOKUP($B2129,الموظفين!$A$2:$J$501,2,FALSE())&amp;"","⚠ كود غير موجود"))</f>
        <v/>
      </c>
      <c r="D2129" s="18" t="str">
        <f aca="false">IF($B2129="","",IFERROR(VLOOKUP($B2129,الموظفين!$A$2:$J$501,3,FALSE())&amp;"",""))</f>
        <v/>
      </c>
      <c r="E2129" s="18" t="str">
        <f aca="false">IF($B2129="","",IFERROR(VLOOKUP($B2129,الموظفين!$A$2:$J$501,5,FALSE())&amp;"",""))</f>
        <v/>
      </c>
      <c r="F2129" s="19" t="str">
        <f aca="false">IF($B2129="","",IFERROR(VLOOKUP($B2129,الموظفين!$A$2:$J$501,6,FALSE()),""))</f>
        <v/>
      </c>
      <c r="G2129" s="19" t="str">
        <f aca="false">IF($B2129="","",IFERROR(VLOOKUP($B2129,الموظفين!$A$2:$J$501,7,FALSE()),""))</f>
        <v/>
      </c>
      <c r="H2129" s="20"/>
      <c r="I2129" s="20"/>
      <c r="J2129" s="21" t="str">
        <f aca="false">IF(OR(H2129="",I2129=""),"",ROUND(MOD(I2129-H2129,1)*24,2))</f>
        <v/>
      </c>
      <c r="K2129" s="22" t="str">
        <f aca="false">IF(OR(H2129="",F2129=""),"",IF(ROUND(MAX(0,MOD(H2129-F2129+0.5,1)-0.5)*1440,0)&gt;IFERROR(VLOOKUP(E2129,الورديات!$A$2:$E$21,5,FALSE()),0),ROUND(MAX(0,MOD(H2129-F2129+0.5,1)-0.5)*1440,0),0))</f>
        <v/>
      </c>
      <c r="L2129" s="22" t="str">
        <f aca="false">IF(OR(I2129="",G2129=""),"",ROUND(MAX(0,MOD(G2129-I2129+0.5,1)-0.5)*1440,0))</f>
        <v/>
      </c>
      <c r="M2129" s="22" t="str">
        <f aca="false">IF(OR(I2129="",G2129=""),"",IF(ROUND(MAX(0,MOD(I2129-G2129+0.5,1)-0.5)*1440,0)&gt;=الإعدادات!$B$8,ROUND(MAX(0,MOD(I2129-G2129+0.5,1)-0.5)*1440,0),0))</f>
        <v/>
      </c>
      <c r="N2129" s="18" t="str">
        <f aca="false">IF(OR(A2129="",B2129=""),"",IF(COUNTIFS(الإجازات!$A$2:$A$1001,B2129,الإجازات!$D$2:$D$1001,"&lt;="&amp;A2129,الإجازات!$E$2:$E$1001,"&gt;="&amp;A2129,الإجازات!$G$2:$G$1001,"مقبولة")=0,"",LOOKUP(2,1/((الإجازات!$A$2:$A$1001=B2129)*(الإجازات!$D$2:$D$1001&lt;=A2129)*(الإجازات!$E$2:$E$1001&gt;=A2129)*(الإجازات!$G$2:$G$1001="مقبولة")),الإجازات!$C$2:$C$1001)))</f>
        <v/>
      </c>
      <c r="O2129" s="17"/>
      <c r="P2129" s="23" t="str">
        <f aca="false">IF(B2129="","",IF(ISNA(MATCH(B2129,الموظفين!$A$2:$A$501,0)),"⚠ كود غير موجود",IF(O2129&lt;&gt;"",O2129,IF(N2129&lt;&gt;"",N2129,IF(H2129="",IF(AND(A2129&lt;&gt;"",WEEKDAY(A2129)=الإعدادات!$B$11),"راحة أسبوعية","غائب"),IF(I2129="","بدون انصراف",IF(N(K2129)&gt;0,"متأخر","حاضر")))))))</f>
        <v/>
      </c>
      <c r="Q2129" s="24" t="str">
        <f aca="false">IF(B2129="","",IF(OR(P2129="غائب",P2129="غياب",P2129="إجازة بدون راتب"),IFERROR(VLOOKUP(B2129,الموظفين!$A$2:$J$501,8,FALSE()),0),0))</f>
        <v/>
      </c>
      <c r="R2129" s="24" t="str">
        <f aca="false">IF(B2129="","",ROUND((N(K2129)+N(L2129))/60*IFERROR(VLOOKUP(B2129,الموظفين!$A$2:$J$501,8,FALSE()),0)/الإعدادات!$B$6*الإعدادات!$B$9,2))</f>
        <v/>
      </c>
      <c r="S2129" s="24" t="str">
        <f aca="false">IF(OR(B2129="",M2129=""),"",ROUND(M2129/60*IFERROR(VLOOKUP(B2129,الموظفين!$A$2:$J$501,9,FALSE()),0),2))</f>
        <v/>
      </c>
      <c r="T2129" s="17"/>
      <c r="U2129" s="23" t="str">
        <f aca="false">IF(OR(A2129="",B2129=""),"",A2129&amp;"|"&amp;B2129)</f>
        <v/>
      </c>
    </row>
    <row r="2130" customFormat="false" ht="15" hidden="false" customHeight="false" outlineLevel="0" collapsed="false">
      <c r="A2130" s="16"/>
      <c r="B2130" s="17"/>
      <c r="C2130" s="18" t="str">
        <f aca="false">IF($B2130="","",IFERROR(VLOOKUP($B2130,الموظفين!$A$2:$J$501,2,FALSE())&amp;"","⚠ كود غير موجود"))</f>
        <v/>
      </c>
      <c r="D2130" s="18" t="str">
        <f aca="false">IF($B2130="","",IFERROR(VLOOKUP($B2130,الموظفين!$A$2:$J$501,3,FALSE())&amp;"",""))</f>
        <v/>
      </c>
      <c r="E2130" s="18" t="str">
        <f aca="false">IF($B2130="","",IFERROR(VLOOKUP($B2130,الموظفين!$A$2:$J$501,5,FALSE())&amp;"",""))</f>
        <v/>
      </c>
      <c r="F2130" s="19" t="str">
        <f aca="false">IF($B2130="","",IFERROR(VLOOKUP($B2130,الموظفين!$A$2:$J$501,6,FALSE()),""))</f>
        <v/>
      </c>
      <c r="G2130" s="19" t="str">
        <f aca="false">IF($B2130="","",IFERROR(VLOOKUP($B2130,الموظفين!$A$2:$J$501,7,FALSE()),""))</f>
        <v/>
      </c>
      <c r="H2130" s="20"/>
      <c r="I2130" s="20"/>
      <c r="J2130" s="21" t="str">
        <f aca="false">IF(OR(H2130="",I2130=""),"",ROUND(MOD(I2130-H2130,1)*24,2))</f>
        <v/>
      </c>
      <c r="K2130" s="22" t="str">
        <f aca="false">IF(OR(H2130="",F2130=""),"",IF(ROUND(MAX(0,MOD(H2130-F2130+0.5,1)-0.5)*1440,0)&gt;IFERROR(VLOOKUP(E2130,الورديات!$A$2:$E$21,5,FALSE()),0),ROUND(MAX(0,MOD(H2130-F2130+0.5,1)-0.5)*1440,0),0))</f>
        <v/>
      </c>
      <c r="L2130" s="22" t="str">
        <f aca="false">IF(OR(I2130="",G2130=""),"",ROUND(MAX(0,MOD(G2130-I2130+0.5,1)-0.5)*1440,0))</f>
        <v/>
      </c>
      <c r="M2130" s="22" t="str">
        <f aca="false">IF(OR(I2130="",G2130=""),"",IF(ROUND(MAX(0,MOD(I2130-G2130+0.5,1)-0.5)*1440,0)&gt;=الإعدادات!$B$8,ROUND(MAX(0,MOD(I2130-G2130+0.5,1)-0.5)*1440,0),0))</f>
        <v/>
      </c>
      <c r="N2130" s="18" t="str">
        <f aca="false">IF(OR(A2130="",B2130=""),"",IF(COUNTIFS(الإجازات!$A$2:$A$1001,B2130,الإجازات!$D$2:$D$1001,"&lt;="&amp;A2130,الإجازات!$E$2:$E$1001,"&gt;="&amp;A2130,الإجازات!$G$2:$G$1001,"مقبولة")=0,"",LOOKUP(2,1/((الإجازات!$A$2:$A$1001=B2130)*(الإجازات!$D$2:$D$1001&lt;=A2130)*(الإجازات!$E$2:$E$1001&gt;=A2130)*(الإجازات!$G$2:$G$1001="مقبولة")),الإجازات!$C$2:$C$1001)))</f>
        <v/>
      </c>
      <c r="O2130" s="17"/>
      <c r="P2130" s="23" t="str">
        <f aca="false">IF(B2130="","",IF(ISNA(MATCH(B2130,الموظفين!$A$2:$A$501,0)),"⚠ كود غير موجود",IF(O2130&lt;&gt;"",O2130,IF(N2130&lt;&gt;"",N2130,IF(H2130="",IF(AND(A2130&lt;&gt;"",WEEKDAY(A2130)=الإعدادات!$B$11),"راحة أسبوعية","غائب"),IF(I2130="","بدون انصراف",IF(N(K2130)&gt;0,"متأخر","حاضر")))))))</f>
        <v/>
      </c>
      <c r="Q2130" s="24" t="str">
        <f aca="false">IF(B2130="","",IF(OR(P2130="غائب",P2130="غياب",P2130="إجازة بدون راتب"),IFERROR(VLOOKUP(B2130,الموظفين!$A$2:$J$501,8,FALSE()),0),0))</f>
        <v/>
      </c>
      <c r="R2130" s="24" t="str">
        <f aca="false">IF(B2130="","",ROUND((N(K2130)+N(L2130))/60*IFERROR(VLOOKUP(B2130,الموظفين!$A$2:$J$501,8,FALSE()),0)/الإعدادات!$B$6*الإعدادات!$B$9,2))</f>
        <v/>
      </c>
      <c r="S2130" s="24" t="str">
        <f aca="false">IF(OR(B2130="",M2130=""),"",ROUND(M2130/60*IFERROR(VLOOKUP(B2130,الموظفين!$A$2:$J$501,9,FALSE()),0),2))</f>
        <v/>
      </c>
      <c r="T2130" s="17"/>
      <c r="U2130" s="23" t="str">
        <f aca="false">IF(OR(A2130="",B2130=""),"",A2130&amp;"|"&amp;B2130)</f>
        <v/>
      </c>
    </row>
    <row r="2131" customFormat="false" ht="15" hidden="false" customHeight="false" outlineLevel="0" collapsed="false">
      <c r="A2131" s="16"/>
      <c r="B2131" s="17"/>
      <c r="C2131" s="18" t="str">
        <f aca="false">IF($B2131="","",IFERROR(VLOOKUP($B2131,الموظفين!$A$2:$J$501,2,FALSE())&amp;"","⚠ كود غير موجود"))</f>
        <v/>
      </c>
      <c r="D2131" s="18" t="str">
        <f aca="false">IF($B2131="","",IFERROR(VLOOKUP($B2131,الموظفين!$A$2:$J$501,3,FALSE())&amp;"",""))</f>
        <v/>
      </c>
      <c r="E2131" s="18" t="str">
        <f aca="false">IF($B2131="","",IFERROR(VLOOKUP($B2131,الموظفين!$A$2:$J$501,5,FALSE())&amp;"",""))</f>
        <v/>
      </c>
      <c r="F2131" s="19" t="str">
        <f aca="false">IF($B2131="","",IFERROR(VLOOKUP($B2131,الموظفين!$A$2:$J$501,6,FALSE()),""))</f>
        <v/>
      </c>
      <c r="G2131" s="19" t="str">
        <f aca="false">IF($B2131="","",IFERROR(VLOOKUP($B2131,الموظفين!$A$2:$J$501,7,FALSE()),""))</f>
        <v/>
      </c>
      <c r="H2131" s="20"/>
      <c r="I2131" s="20"/>
      <c r="J2131" s="21" t="str">
        <f aca="false">IF(OR(H2131="",I2131=""),"",ROUND(MOD(I2131-H2131,1)*24,2))</f>
        <v/>
      </c>
      <c r="K2131" s="22" t="str">
        <f aca="false">IF(OR(H2131="",F2131=""),"",IF(ROUND(MAX(0,MOD(H2131-F2131+0.5,1)-0.5)*1440,0)&gt;IFERROR(VLOOKUP(E2131,الورديات!$A$2:$E$21,5,FALSE()),0),ROUND(MAX(0,MOD(H2131-F2131+0.5,1)-0.5)*1440,0),0))</f>
        <v/>
      </c>
      <c r="L2131" s="22" t="str">
        <f aca="false">IF(OR(I2131="",G2131=""),"",ROUND(MAX(0,MOD(G2131-I2131+0.5,1)-0.5)*1440,0))</f>
        <v/>
      </c>
      <c r="M2131" s="22" t="str">
        <f aca="false">IF(OR(I2131="",G2131=""),"",IF(ROUND(MAX(0,MOD(I2131-G2131+0.5,1)-0.5)*1440,0)&gt;=الإعدادات!$B$8,ROUND(MAX(0,MOD(I2131-G2131+0.5,1)-0.5)*1440,0),0))</f>
        <v/>
      </c>
      <c r="N2131" s="18" t="str">
        <f aca="false">IF(OR(A2131="",B2131=""),"",IF(COUNTIFS(الإجازات!$A$2:$A$1001,B2131,الإجازات!$D$2:$D$1001,"&lt;="&amp;A2131,الإجازات!$E$2:$E$1001,"&gt;="&amp;A2131,الإجازات!$G$2:$G$1001,"مقبولة")=0,"",LOOKUP(2,1/((الإجازات!$A$2:$A$1001=B2131)*(الإجازات!$D$2:$D$1001&lt;=A2131)*(الإجازات!$E$2:$E$1001&gt;=A2131)*(الإجازات!$G$2:$G$1001="مقبولة")),الإجازات!$C$2:$C$1001)))</f>
        <v/>
      </c>
      <c r="O2131" s="17"/>
      <c r="P2131" s="23" t="str">
        <f aca="false">IF(B2131="","",IF(ISNA(MATCH(B2131,الموظفين!$A$2:$A$501,0)),"⚠ كود غير موجود",IF(O2131&lt;&gt;"",O2131,IF(N2131&lt;&gt;"",N2131,IF(H2131="",IF(AND(A2131&lt;&gt;"",WEEKDAY(A2131)=الإعدادات!$B$11),"راحة أسبوعية","غائب"),IF(I2131="","بدون انصراف",IF(N(K2131)&gt;0,"متأخر","حاضر")))))))</f>
        <v/>
      </c>
      <c r="Q2131" s="24" t="str">
        <f aca="false">IF(B2131="","",IF(OR(P2131="غائب",P2131="غياب",P2131="إجازة بدون راتب"),IFERROR(VLOOKUP(B2131,الموظفين!$A$2:$J$501,8,FALSE()),0),0))</f>
        <v/>
      </c>
      <c r="R2131" s="24" t="str">
        <f aca="false">IF(B2131="","",ROUND((N(K2131)+N(L2131))/60*IFERROR(VLOOKUP(B2131,الموظفين!$A$2:$J$501,8,FALSE()),0)/الإعدادات!$B$6*الإعدادات!$B$9,2))</f>
        <v/>
      </c>
      <c r="S2131" s="24" t="str">
        <f aca="false">IF(OR(B2131="",M2131=""),"",ROUND(M2131/60*IFERROR(VLOOKUP(B2131,الموظفين!$A$2:$J$501,9,FALSE()),0),2))</f>
        <v/>
      </c>
      <c r="T2131" s="17"/>
      <c r="U2131" s="23" t="str">
        <f aca="false">IF(OR(A2131="",B2131=""),"",A2131&amp;"|"&amp;B2131)</f>
        <v/>
      </c>
    </row>
    <row r="2132" customFormat="false" ht="15" hidden="false" customHeight="false" outlineLevel="0" collapsed="false">
      <c r="A2132" s="16"/>
      <c r="B2132" s="17"/>
      <c r="C2132" s="18" t="str">
        <f aca="false">IF($B2132="","",IFERROR(VLOOKUP($B2132,الموظفين!$A$2:$J$501,2,FALSE())&amp;"","⚠ كود غير موجود"))</f>
        <v/>
      </c>
      <c r="D2132" s="18" t="str">
        <f aca="false">IF($B2132="","",IFERROR(VLOOKUP($B2132,الموظفين!$A$2:$J$501,3,FALSE())&amp;"",""))</f>
        <v/>
      </c>
      <c r="E2132" s="18" t="str">
        <f aca="false">IF($B2132="","",IFERROR(VLOOKUP($B2132,الموظفين!$A$2:$J$501,5,FALSE())&amp;"",""))</f>
        <v/>
      </c>
      <c r="F2132" s="19" t="str">
        <f aca="false">IF($B2132="","",IFERROR(VLOOKUP($B2132,الموظفين!$A$2:$J$501,6,FALSE()),""))</f>
        <v/>
      </c>
      <c r="G2132" s="19" t="str">
        <f aca="false">IF($B2132="","",IFERROR(VLOOKUP($B2132,الموظفين!$A$2:$J$501,7,FALSE()),""))</f>
        <v/>
      </c>
      <c r="H2132" s="20"/>
      <c r="I2132" s="20"/>
      <c r="J2132" s="21" t="str">
        <f aca="false">IF(OR(H2132="",I2132=""),"",ROUND(MOD(I2132-H2132,1)*24,2))</f>
        <v/>
      </c>
      <c r="K2132" s="22" t="str">
        <f aca="false">IF(OR(H2132="",F2132=""),"",IF(ROUND(MAX(0,MOD(H2132-F2132+0.5,1)-0.5)*1440,0)&gt;IFERROR(VLOOKUP(E2132,الورديات!$A$2:$E$21,5,FALSE()),0),ROUND(MAX(0,MOD(H2132-F2132+0.5,1)-0.5)*1440,0),0))</f>
        <v/>
      </c>
      <c r="L2132" s="22" t="str">
        <f aca="false">IF(OR(I2132="",G2132=""),"",ROUND(MAX(0,MOD(G2132-I2132+0.5,1)-0.5)*1440,0))</f>
        <v/>
      </c>
      <c r="M2132" s="22" t="str">
        <f aca="false">IF(OR(I2132="",G2132=""),"",IF(ROUND(MAX(0,MOD(I2132-G2132+0.5,1)-0.5)*1440,0)&gt;=الإعدادات!$B$8,ROUND(MAX(0,MOD(I2132-G2132+0.5,1)-0.5)*1440,0),0))</f>
        <v/>
      </c>
      <c r="N2132" s="18" t="str">
        <f aca="false">IF(OR(A2132="",B2132=""),"",IF(COUNTIFS(الإجازات!$A$2:$A$1001,B2132,الإجازات!$D$2:$D$1001,"&lt;="&amp;A2132,الإجازات!$E$2:$E$1001,"&gt;="&amp;A2132,الإجازات!$G$2:$G$1001,"مقبولة")=0,"",LOOKUP(2,1/((الإجازات!$A$2:$A$1001=B2132)*(الإجازات!$D$2:$D$1001&lt;=A2132)*(الإجازات!$E$2:$E$1001&gt;=A2132)*(الإجازات!$G$2:$G$1001="مقبولة")),الإجازات!$C$2:$C$1001)))</f>
        <v/>
      </c>
      <c r="O2132" s="17"/>
      <c r="P2132" s="23" t="str">
        <f aca="false">IF(B2132="","",IF(ISNA(MATCH(B2132,الموظفين!$A$2:$A$501,0)),"⚠ كود غير موجود",IF(O2132&lt;&gt;"",O2132,IF(N2132&lt;&gt;"",N2132,IF(H2132="",IF(AND(A2132&lt;&gt;"",WEEKDAY(A2132)=الإعدادات!$B$11),"راحة أسبوعية","غائب"),IF(I2132="","بدون انصراف",IF(N(K2132)&gt;0,"متأخر","حاضر")))))))</f>
        <v/>
      </c>
      <c r="Q2132" s="24" t="str">
        <f aca="false">IF(B2132="","",IF(OR(P2132="غائب",P2132="غياب",P2132="إجازة بدون راتب"),IFERROR(VLOOKUP(B2132,الموظفين!$A$2:$J$501,8,FALSE()),0),0))</f>
        <v/>
      </c>
      <c r="R2132" s="24" t="str">
        <f aca="false">IF(B2132="","",ROUND((N(K2132)+N(L2132))/60*IFERROR(VLOOKUP(B2132,الموظفين!$A$2:$J$501,8,FALSE()),0)/الإعدادات!$B$6*الإعدادات!$B$9,2))</f>
        <v/>
      </c>
      <c r="S2132" s="24" t="str">
        <f aca="false">IF(OR(B2132="",M2132=""),"",ROUND(M2132/60*IFERROR(VLOOKUP(B2132,الموظفين!$A$2:$J$501,9,FALSE()),0),2))</f>
        <v/>
      </c>
      <c r="T2132" s="17"/>
      <c r="U2132" s="23" t="str">
        <f aca="false">IF(OR(A2132="",B2132=""),"",A2132&amp;"|"&amp;B2132)</f>
        <v/>
      </c>
    </row>
    <row r="2133" customFormat="false" ht="15" hidden="false" customHeight="false" outlineLevel="0" collapsed="false">
      <c r="A2133" s="16"/>
      <c r="B2133" s="17"/>
      <c r="C2133" s="18" t="str">
        <f aca="false">IF($B2133="","",IFERROR(VLOOKUP($B2133,الموظفين!$A$2:$J$501,2,FALSE())&amp;"","⚠ كود غير موجود"))</f>
        <v/>
      </c>
      <c r="D2133" s="18" t="str">
        <f aca="false">IF($B2133="","",IFERROR(VLOOKUP($B2133,الموظفين!$A$2:$J$501,3,FALSE())&amp;"",""))</f>
        <v/>
      </c>
      <c r="E2133" s="18" t="str">
        <f aca="false">IF($B2133="","",IFERROR(VLOOKUP($B2133,الموظفين!$A$2:$J$501,5,FALSE())&amp;"",""))</f>
        <v/>
      </c>
      <c r="F2133" s="19" t="str">
        <f aca="false">IF($B2133="","",IFERROR(VLOOKUP($B2133,الموظفين!$A$2:$J$501,6,FALSE()),""))</f>
        <v/>
      </c>
      <c r="G2133" s="19" t="str">
        <f aca="false">IF($B2133="","",IFERROR(VLOOKUP($B2133,الموظفين!$A$2:$J$501,7,FALSE()),""))</f>
        <v/>
      </c>
      <c r="H2133" s="20"/>
      <c r="I2133" s="20"/>
      <c r="J2133" s="21" t="str">
        <f aca="false">IF(OR(H2133="",I2133=""),"",ROUND(MOD(I2133-H2133,1)*24,2))</f>
        <v/>
      </c>
      <c r="K2133" s="22" t="str">
        <f aca="false">IF(OR(H2133="",F2133=""),"",IF(ROUND(MAX(0,MOD(H2133-F2133+0.5,1)-0.5)*1440,0)&gt;IFERROR(VLOOKUP(E2133,الورديات!$A$2:$E$21,5,FALSE()),0),ROUND(MAX(0,MOD(H2133-F2133+0.5,1)-0.5)*1440,0),0))</f>
        <v/>
      </c>
      <c r="L2133" s="22" t="str">
        <f aca="false">IF(OR(I2133="",G2133=""),"",ROUND(MAX(0,MOD(G2133-I2133+0.5,1)-0.5)*1440,0))</f>
        <v/>
      </c>
      <c r="M2133" s="22" t="str">
        <f aca="false">IF(OR(I2133="",G2133=""),"",IF(ROUND(MAX(0,MOD(I2133-G2133+0.5,1)-0.5)*1440,0)&gt;=الإعدادات!$B$8,ROUND(MAX(0,MOD(I2133-G2133+0.5,1)-0.5)*1440,0),0))</f>
        <v/>
      </c>
      <c r="N2133" s="18" t="str">
        <f aca="false">IF(OR(A2133="",B2133=""),"",IF(COUNTIFS(الإجازات!$A$2:$A$1001,B2133,الإجازات!$D$2:$D$1001,"&lt;="&amp;A2133,الإجازات!$E$2:$E$1001,"&gt;="&amp;A2133,الإجازات!$G$2:$G$1001,"مقبولة")=0,"",LOOKUP(2,1/((الإجازات!$A$2:$A$1001=B2133)*(الإجازات!$D$2:$D$1001&lt;=A2133)*(الإجازات!$E$2:$E$1001&gt;=A2133)*(الإجازات!$G$2:$G$1001="مقبولة")),الإجازات!$C$2:$C$1001)))</f>
        <v/>
      </c>
      <c r="O2133" s="17"/>
      <c r="P2133" s="23" t="str">
        <f aca="false">IF(B2133="","",IF(ISNA(MATCH(B2133,الموظفين!$A$2:$A$501,0)),"⚠ كود غير موجود",IF(O2133&lt;&gt;"",O2133,IF(N2133&lt;&gt;"",N2133,IF(H2133="",IF(AND(A2133&lt;&gt;"",WEEKDAY(A2133)=الإعدادات!$B$11),"راحة أسبوعية","غائب"),IF(I2133="","بدون انصراف",IF(N(K2133)&gt;0,"متأخر","حاضر")))))))</f>
        <v/>
      </c>
      <c r="Q2133" s="24" t="str">
        <f aca="false">IF(B2133="","",IF(OR(P2133="غائب",P2133="غياب",P2133="إجازة بدون راتب"),IFERROR(VLOOKUP(B2133,الموظفين!$A$2:$J$501,8,FALSE()),0),0))</f>
        <v/>
      </c>
      <c r="R2133" s="24" t="str">
        <f aca="false">IF(B2133="","",ROUND((N(K2133)+N(L2133))/60*IFERROR(VLOOKUP(B2133,الموظفين!$A$2:$J$501,8,FALSE()),0)/الإعدادات!$B$6*الإعدادات!$B$9,2))</f>
        <v/>
      </c>
      <c r="S2133" s="24" t="str">
        <f aca="false">IF(OR(B2133="",M2133=""),"",ROUND(M2133/60*IFERROR(VLOOKUP(B2133,الموظفين!$A$2:$J$501,9,FALSE()),0),2))</f>
        <v/>
      </c>
      <c r="T2133" s="17"/>
      <c r="U2133" s="23" t="str">
        <f aca="false">IF(OR(A2133="",B2133=""),"",A2133&amp;"|"&amp;B2133)</f>
        <v/>
      </c>
    </row>
    <row r="2134" customFormat="false" ht="15" hidden="false" customHeight="false" outlineLevel="0" collapsed="false">
      <c r="A2134" s="16"/>
      <c r="B2134" s="17"/>
      <c r="C2134" s="18" t="str">
        <f aca="false">IF($B2134="","",IFERROR(VLOOKUP($B2134,الموظفين!$A$2:$J$501,2,FALSE())&amp;"","⚠ كود غير موجود"))</f>
        <v/>
      </c>
      <c r="D2134" s="18" t="str">
        <f aca="false">IF($B2134="","",IFERROR(VLOOKUP($B2134,الموظفين!$A$2:$J$501,3,FALSE())&amp;"",""))</f>
        <v/>
      </c>
      <c r="E2134" s="18" t="str">
        <f aca="false">IF($B2134="","",IFERROR(VLOOKUP($B2134,الموظفين!$A$2:$J$501,5,FALSE())&amp;"",""))</f>
        <v/>
      </c>
      <c r="F2134" s="19" t="str">
        <f aca="false">IF($B2134="","",IFERROR(VLOOKUP($B2134,الموظفين!$A$2:$J$501,6,FALSE()),""))</f>
        <v/>
      </c>
      <c r="G2134" s="19" t="str">
        <f aca="false">IF($B2134="","",IFERROR(VLOOKUP($B2134,الموظفين!$A$2:$J$501,7,FALSE()),""))</f>
        <v/>
      </c>
      <c r="H2134" s="20"/>
      <c r="I2134" s="20"/>
      <c r="J2134" s="21" t="str">
        <f aca="false">IF(OR(H2134="",I2134=""),"",ROUND(MOD(I2134-H2134,1)*24,2))</f>
        <v/>
      </c>
      <c r="K2134" s="22" t="str">
        <f aca="false">IF(OR(H2134="",F2134=""),"",IF(ROUND(MAX(0,MOD(H2134-F2134+0.5,1)-0.5)*1440,0)&gt;IFERROR(VLOOKUP(E2134,الورديات!$A$2:$E$21,5,FALSE()),0),ROUND(MAX(0,MOD(H2134-F2134+0.5,1)-0.5)*1440,0),0))</f>
        <v/>
      </c>
      <c r="L2134" s="22" t="str">
        <f aca="false">IF(OR(I2134="",G2134=""),"",ROUND(MAX(0,MOD(G2134-I2134+0.5,1)-0.5)*1440,0))</f>
        <v/>
      </c>
      <c r="M2134" s="22" t="str">
        <f aca="false">IF(OR(I2134="",G2134=""),"",IF(ROUND(MAX(0,MOD(I2134-G2134+0.5,1)-0.5)*1440,0)&gt;=الإعدادات!$B$8,ROUND(MAX(0,MOD(I2134-G2134+0.5,1)-0.5)*1440,0),0))</f>
        <v/>
      </c>
      <c r="N2134" s="18" t="str">
        <f aca="false">IF(OR(A2134="",B2134=""),"",IF(COUNTIFS(الإجازات!$A$2:$A$1001,B2134,الإجازات!$D$2:$D$1001,"&lt;="&amp;A2134,الإجازات!$E$2:$E$1001,"&gt;="&amp;A2134,الإجازات!$G$2:$G$1001,"مقبولة")=0,"",LOOKUP(2,1/((الإجازات!$A$2:$A$1001=B2134)*(الإجازات!$D$2:$D$1001&lt;=A2134)*(الإجازات!$E$2:$E$1001&gt;=A2134)*(الإجازات!$G$2:$G$1001="مقبولة")),الإجازات!$C$2:$C$1001)))</f>
        <v/>
      </c>
      <c r="O2134" s="17"/>
      <c r="P2134" s="23" t="str">
        <f aca="false">IF(B2134="","",IF(ISNA(MATCH(B2134,الموظفين!$A$2:$A$501,0)),"⚠ كود غير موجود",IF(O2134&lt;&gt;"",O2134,IF(N2134&lt;&gt;"",N2134,IF(H2134="",IF(AND(A2134&lt;&gt;"",WEEKDAY(A2134)=الإعدادات!$B$11),"راحة أسبوعية","غائب"),IF(I2134="","بدون انصراف",IF(N(K2134)&gt;0,"متأخر","حاضر")))))))</f>
        <v/>
      </c>
      <c r="Q2134" s="24" t="str">
        <f aca="false">IF(B2134="","",IF(OR(P2134="غائب",P2134="غياب",P2134="إجازة بدون راتب"),IFERROR(VLOOKUP(B2134,الموظفين!$A$2:$J$501,8,FALSE()),0),0))</f>
        <v/>
      </c>
      <c r="R2134" s="24" t="str">
        <f aca="false">IF(B2134="","",ROUND((N(K2134)+N(L2134))/60*IFERROR(VLOOKUP(B2134,الموظفين!$A$2:$J$501,8,FALSE()),0)/الإعدادات!$B$6*الإعدادات!$B$9,2))</f>
        <v/>
      </c>
      <c r="S2134" s="24" t="str">
        <f aca="false">IF(OR(B2134="",M2134=""),"",ROUND(M2134/60*IFERROR(VLOOKUP(B2134,الموظفين!$A$2:$J$501,9,FALSE()),0),2))</f>
        <v/>
      </c>
      <c r="T2134" s="17"/>
      <c r="U2134" s="23" t="str">
        <f aca="false">IF(OR(A2134="",B2134=""),"",A2134&amp;"|"&amp;B2134)</f>
        <v/>
      </c>
    </row>
    <row r="2135" customFormat="false" ht="15" hidden="false" customHeight="false" outlineLevel="0" collapsed="false">
      <c r="A2135" s="16"/>
      <c r="B2135" s="17"/>
      <c r="C2135" s="18" t="str">
        <f aca="false">IF($B2135="","",IFERROR(VLOOKUP($B2135,الموظفين!$A$2:$J$501,2,FALSE())&amp;"","⚠ كود غير موجود"))</f>
        <v/>
      </c>
      <c r="D2135" s="18" t="str">
        <f aca="false">IF($B2135="","",IFERROR(VLOOKUP($B2135,الموظفين!$A$2:$J$501,3,FALSE())&amp;"",""))</f>
        <v/>
      </c>
      <c r="E2135" s="18" t="str">
        <f aca="false">IF($B2135="","",IFERROR(VLOOKUP($B2135,الموظفين!$A$2:$J$501,5,FALSE())&amp;"",""))</f>
        <v/>
      </c>
      <c r="F2135" s="19" t="str">
        <f aca="false">IF($B2135="","",IFERROR(VLOOKUP($B2135,الموظفين!$A$2:$J$501,6,FALSE()),""))</f>
        <v/>
      </c>
      <c r="G2135" s="19" t="str">
        <f aca="false">IF($B2135="","",IFERROR(VLOOKUP($B2135,الموظفين!$A$2:$J$501,7,FALSE()),""))</f>
        <v/>
      </c>
      <c r="H2135" s="20"/>
      <c r="I2135" s="20"/>
      <c r="J2135" s="21" t="str">
        <f aca="false">IF(OR(H2135="",I2135=""),"",ROUND(MOD(I2135-H2135,1)*24,2))</f>
        <v/>
      </c>
      <c r="K2135" s="22" t="str">
        <f aca="false">IF(OR(H2135="",F2135=""),"",IF(ROUND(MAX(0,MOD(H2135-F2135+0.5,1)-0.5)*1440,0)&gt;IFERROR(VLOOKUP(E2135,الورديات!$A$2:$E$21,5,FALSE()),0),ROUND(MAX(0,MOD(H2135-F2135+0.5,1)-0.5)*1440,0),0))</f>
        <v/>
      </c>
      <c r="L2135" s="22" t="str">
        <f aca="false">IF(OR(I2135="",G2135=""),"",ROUND(MAX(0,MOD(G2135-I2135+0.5,1)-0.5)*1440,0))</f>
        <v/>
      </c>
      <c r="M2135" s="22" t="str">
        <f aca="false">IF(OR(I2135="",G2135=""),"",IF(ROUND(MAX(0,MOD(I2135-G2135+0.5,1)-0.5)*1440,0)&gt;=الإعدادات!$B$8,ROUND(MAX(0,MOD(I2135-G2135+0.5,1)-0.5)*1440,0),0))</f>
        <v/>
      </c>
      <c r="N2135" s="18" t="str">
        <f aca="false">IF(OR(A2135="",B2135=""),"",IF(COUNTIFS(الإجازات!$A$2:$A$1001,B2135,الإجازات!$D$2:$D$1001,"&lt;="&amp;A2135,الإجازات!$E$2:$E$1001,"&gt;="&amp;A2135,الإجازات!$G$2:$G$1001,"مقبولة")=0,"",LOOKUP(2,1/((الإجازات!$A$2:$A$1001=B2135)*(الإجازات!$D$2:$D$1001&lt;=A2135)*(الإجازات!$E$2:$E$1001&gt;=A2135)*(الإجازات!$G$2:$G$1001="مقبولة")),الإجازات!$C$2:$C$1001)))</f>
        <v/>
      </c>
      <c r="O2135" s="17"/>
      <c r="P2135" s="23" t="str">
        <f aca="false">IF(B2135="","",IF(ISNA(MATCH(B2135,الموظفين!$A$2:$A$501,0)),"⚠ كود غير موجود",IF(O2135&lt;&gt;"",O2135,IF(N2135&lt;&gt;"",N2135,IF(H2135="",IF(AND(A2135&lt;&gt;"",WEEKDAY(A2135)=الإعدادات!$B$11),"راحة أسبوعية","غائب"),IF(I2135="","بدون انصراف",IF(N(K2135)&gt;0,"متأخر","حاضر")))))))</f>
        <v/>
      </c>
      <c r="Q2135" s="24" t="str">
        <f aca="false">IF(B2135="","",IF(OR(P2135="غائب",P2135="غياب",P2135="إجازة بدون راتب"),IFERROR(VLOOKUP(B2135,الموظفين!$A$2:$J$501,8,FALSE()),0),0))</f>
        <v/>
      </c>
      <c r="R2135" s="24" t="str">
        <f aca="false">IF(B2135="","",ROUND((N(K2135)+N(L2135))/60*IFERROR(VLOOKUP(B2135,الموظفين!$A$2:$J$501,8,FALSE()),0)/الإعدادات!$B$6*الإعدادات!$B$9,2))</f>
        <v/>
      </c>
      <c r="S2135" s="24" t="str">
        <f aca="false">IF(OR(B2135="",M2135=""),"",ROUND(M2135/60*IFERROR(VLOOKUP(B2135,الموظفين!$A$2:$J$501,9,FALSE()),0),2))</f>
        <v/>
      </c>
      <c r="T2135" s="17"/>
      <c r="U2135" s="23" t="str">
        <f aca="false">IF(OR(A2135="",B2135=""),"",A2135&amp;"|"&amp;B2135)</f>
        <v/>
      </c>
    </row>
    <row r="2136" customFormat="false" ht="15" hidden="false" customHeight="false" outlineLevel="0" collapsed="false">
      <c r="A2136" s="16"/>
      <c r="B2136" s="17"/>
      <c r="C2136" s="18" t="str">
        <f aca="false">IF($B2136="","",IFERROR(VLOOKUP($B2136,الموظفين!$A$2:$J$501,2,FALSE())&amp;"","⚠ كود غير موجود"))</f>
        <v/>
      </c>
      <c r="D2136" s="18" t="str">
        <f aca="false">IF($B2136="","",IFERROR(VLOOKUP($B2136,الموظفين!$A$2:$J$501,3,FALSE())&amp;"",""))</f>
        <v/>
      </c>
      <c r="E2136" s="18" t="str">
        <f aca="false">IF($B2136="","",IFERROR(VLOOKUP($B2136,الموظفين!$A$2:$J$501,5,FALSE())&amp;"",""))</f>
        <v/>
      </c>
      <c r="F2136" s="19" t="str">
        <f aca="false">IF($B2136="","",IFERROR(VLOOKUP($B2136,الموظفين!$A$2:$J$501,6,FALSE()),""))</f>
        <v/>
      </c>
      <c r="G2136" s="19" t="str">
        <f aca="false">IF($B2136="","",IFERROR(VLOOKUP($B2136,الموظفين!$A$2:$J$501,7,FALSE()),""))</f>
        <v/>
      </c>
      <c r="H2136" s="20"/>
      <c r="I2136" s="20"/>
      <c r="J2136" s="21" t="str">
        <f aca="false">IF(OR(H2136="",I2136=""),"",ROUND(MOD(I2136-H2136,1)*24,2))</f>
        <v/>
      </c>
      <c r="K2136" s="22" t="str">
        <f aca="false">IF(OR(H2136="",F2136=""),"",IF(ROUND(MAX(0,MOD(H2136-F2136+0.5,1)-0.5)*1440,0)&gt;IFERROR(VLOOKUP(E2136,الورديات!$A$2:$E$21,5,FALSE()),0),ROUND(MAX(0,MOD(H2136-F2136+0.5,1)-0.5)*1440,0),0))</f>
        <v/>
      </c>
      <c r="L2136" s="22" t="str">
        <f aca="false">IF(OR(I2136="",G2136=""),"",ROUND(MAX(0,MOD(G2136-I2136+0.5,1)-0.5)*1440,0))</f>
        <v/>
      </c>
      <c r="M2136" s="22" t="str">
        <f aca="false">IF(OR(I2136="",G2136=""),"",IF(ROUND(MAX(0,MOD(I2136-G2136+0.5,1)-0.5)*1440,0)&gt;=الإعدادات!$B$8,ROUND(MAX(0,MOD(I2136-G2136+0.5,1)-0.5)*1440,0),0))</f>
        <v/>
      </c>
      <c r="N2136" s="18" t="str">
        <f aca="false">IF(OR(A2136="",B2136=""),"",IF(COUNTIFS(الإجازات!$A$2:$A$1001,B2136,الإجازات!$D$2:$D$1001,"&lt;="&amp;A2136,الإجازات!$E$2:$E$1001,"&gt;="&amp;A2136,الإجازات!$G$2:$G$1001,"مقبولة")=0,"",LOOKUP(2,1/((الإجازات!$A$2:$A$1001=B2136)*(الإجازات!$D$2:$D$1001&lt;=A2136)*(الإجازات!$E$2:$E$1001&gt;=A2136)*(الإجازات!$G$2:$G$1001="مقبولة")),الإجازات!$C$2:$C$1001)))</f>
        <v/>
      </c>
      <c r="O2136" s="17"/>
      <c r="P2136" s="23" t="str">
        <f aca="false">IF(B2136="","",IF(ISNA(MATCH(B2136,الموظفين!$A$2:$A$501,0)),"⚠ كود غير موجود",IF(O2136&lt;&gt;"",O2136,IF(N2136&lt;&gt;"",N2136,IF(H2136="",IF(AND(A2136&lt;&gt;"",WEEKDAY(A2136)=الإعدادات!$B$11),"راحة أسبوعية","غائب"),IF(I2136="","بدون انصراف",IF(N(K2136)&gt;0,"متأخر","حاضر")))))))</f>
        <v/>
      </c>
      <c r="Q2136" s="24" t="str">
        <f aca="false">IF(B2136="","",IF(OR(P2136="غائب",P2136="غياب",P2136="إجازة بدون راتب"),IFERROR(VLOOKUP(B2136,الموظفين!$A$2:$J$501,8,FALSE()),0),0))</f>
        <v/>
      </c>
      <c r="R2136" s="24" t="str">
        <f aca="false">IF(B2136="","",ROUND((N(K2136)+N(L2136))/60*IFERROR(VLOOKUP(B2136,الموظفين!$A$2:$J$501,8,FALSE()),0)/الإعدادات!$B$6*الإعدادات!$B$9,2))</f>
        <v/>
      </c>
      <c r="S2136" s="24" t="str">
        <f aca="false">IF(OR(B2136="",M2136=""),"",ROUND(M2136/60*IFERROR(VLOOKUP(B2136,الموظفين!$A$2:$J$501,9,FALSE()),0),2))</f>
        <v/>
      </c>
      <c r="T2136" s="17"/>
      <c r="U2136" s="23" t="str">
        <f aca="false">IF(OR(A2136="",B2136=""),"",A2136&amp;"|"&amp;B2136)</f>
        <v/>
      </c>
    </row>
    <row r="2137" customFormat="false" ht="15" hidden="false" customHeight="false" outlineLevel="0" collapsed="false">
      <c r="A2137" s="16"/>
      <c r="B2137" s="17"/>
      <c r="C2137" s="18" t="str">
        <f aca="false">IF($B2137="","",IFERROR(VLOOKUP($B2137,الموظفين!$A$2:$J$501,2,FALSE())&amp;"","⚠ كود غير موجود"))</f>
        <v/>
      </c>
      <c r="D2137" s="18" t="str">
        <f aca="false">IF($B2137="","",IFERROR(VLOOKUP($B2137,الموظفين!$A$2:$J$501,3,FALSE())&amp;"",""))</f>
        <v/>
      </c>
      <c r="E2137" s="18" t="str">
        <f aca="false">IF($B2137="","",IFERROR(VLOOKUP($B2137,الموظفين!$A$2:$J$501,5,FALSE())&amp;"",""))</f>
        <v/>
      </c>
      <c r="F2137" s="19" t="str">
        <f aca="false">IF($B2137="","",IFERROR(VLOOKUP($B2137,الموظفين!$A$2:$J$501,6,FALSE()),""))</f>
        <v/>
      </c>
      <c r="G2137" s="19" t="str">
        <f aca="false">IF($B2137="","",IFERROR(VLOOKUP($B2137,الموظفين!$A$2:$J$501,7,FALSE()),""))</f>
        <v/>
      </c>
      <c r="H2137" s="20"/>
      <c r="I2137" s="20"/>
      <c r="J2137" s="21" t="str">
        <f aca="false">IF(OR(H2137="",I2137=""),"",ROUND(MOD(I2137-H2137,1)*24,2))</f>
        <v/>
      </c>
      <c r="K2137" s="22" t="str">
        <f aca="false">IF(OR(H2137="",F2137=""),"",IF(ROUND(MAX(0,MOD(H2137-F2137+0.5,1)-0.5)*1440,0)&gt;IFERROR(VLOOKUP(E2137,الورديات!$A$2:$E$21,5,FALSE()),0),ROUND(MAX(0,MOD(H2137-F2137+0.5,1)-0.5)*1440,0),0))</f>
        <v/>
      </c>
      <c r="L2137" s="22" t="str">
        <f aca="false">IF(OR(I2137="",G2137=""),"",ROUND(MAX(0,MOD(G2137-I2137+0.5,1)-0.5)*1440,0))</f>
        <v/>
      </c>
      <c r="M2137" s="22" t="str">
        <f aca="false">IF(OR(I2137="",G2137=""),"",IF(ROUND(MAX(0,MOD(I2137-G2137+0.5,1)-0.5)*1440,0)&gt;=الإعدادات!$B$8,ROUND(MAX(0,MOD(I2137-G2137+0.5,1)-0.5)*1440,0),0))</f>
        <v/>
      </c>
      <c r="N2137" s="18" t="str">
        <f aca="false">IF(OR(A2137="",B2137=""),"",IF(COUNTIFS(الإجازات!$A$2:$A$1001,B2137,الإجازات!$D$2:$D$1001,"&lt;="&amp;A2137,الإجازات!$E$2:$E$1001,"&gt;="&amp;A2137,الإجازات!$G$2:$G$1001,"مقبولة")=0,"",LOOKUP(2,1/((الإجازات!$A$2:$A$1001=B2137)*(الإجازات!$D$2:$D$1001&lt;=A2137)*(الإجازات!$E$2:$E$1001&gt;=A2137)*(الإجازات!$G$2:$G$1001="مقبولة")),الإجازات!$C$2:$C$1001)))</f>
        <v/>
      </c>
      <c r="O2137" s="17"/>
      <c r="P2137" s="23" t="str">
        <f aca="false">IF(B2137="","",IF(ISNA(MATCH(B2137,الموظفين!$A$2:$A$501,0)),"⚠ كود غير موجود",IF(O2137&lt;&gt;"",O2137,IF(N2137&lt;&gt;"",N2137,IF(H2137="",IF(AND(A2137&lt;&gt;"",WEEKDAY(A2137)=الإعدادات!$B$11),"راحة أسبوعية","غائب"),IF(I2137="","بدون انصراف",IF(N(K2137)&gt;0,"متأخر","حاضر")))))))</f>
        <v/>
      </c>
      <c r="Q2137" s="24" t="str">
        <f aca="false">IF(B2137="","",IF(OR(P2137="غائب",P2137="غياب",P2137="إجازة بدون راتب"),IFERROR(VLOOKUP(B2137,الموظفين!$A$2:$J$501,8,FALSE()),0),0))</f>
        <v/>
      </c>
      <c r="R2137" s="24" t="str">
        <f aca="false">IF(B2137="","",ROUND((N(K2137)+N(L2137))/60*IFERROR(VLOOKUP(B2137,الموظفين!$A$2:$J$501,8,FALSE()),0)/الإعدادات!$B$6*الإعدادات!$B$9,2))</f>
        <v/>
      </c>
      <c r="S2137" s="24" t="str">
        <f aca="false">IF(OR(B2137="",M2137=""),"",ROUND(M2137/60*IFERROR(VLOOKUP(B2137,الموظفين!$A$2:$J$501,9,FALSE()),0),2))</f>
        <v/>
      </c>
      <c r="T2137" s="17"/>
      <c r="U2137" s="23" t="str">
        <f aca="false">IF(OR(A2137="",B2137=""),"",A2137&amp;"|"&amp;B2137)</f>
        <v/>
      </c>
    </row>
    <row r="2138" customFormat="false" ht="15" hidden="false" customHeight="false" outlineLevel="0" collapsed="false">
      <c r="A2138" s="16"/>
      <c r="B2138" s="17"/>
      <c r="C2138" s="18" t="str">
        <f aca="false">IF($B2138="","",IFERROR(VLOOKUP($B2138,الموظفين!$A$2:$J$501,2,FALSE())&amp;"","⚠ كود غير موجود"))</f>
        <v/>
      </c>
      <c r="D2138" s="18" t="str">
        <f aca="false">IF($B2138="","",IFERROR(VLOOKUP($B2138,الموظفين!$A$2:$J$501,3,FALSE())&amp;"",""))</f>
        <v/>
      </c>
      <c r="E2138" s="18" t="str">
        <f aca="false">IF($B2138="","",IFERROR(VLOOKUP($B2138,الموظفين!$A$2:$J$501,5,FALSE())&amp;"",""))</f>
        <v/>
      </c>
      <c r="F2138" s="19" t="str">
        <f aca="false">IF($B2138="","",IFERROR(VLOOKUP($B2138,الموظفين!$A$2:$J$501,6,FALSE()),""))</f>
        <v/>
      </c>
      <c r="G2138" s="19" t="str">
        <f aca="false">IF($B2138="","",IFERROR(VLOOKUP($B2138,الموظفين!$A$2:$J$501,7,FALSE()),""))</f>
        <v/>
      </c>
      <c r="H2138" s="20"/>
      <c r="I2138" s="20"/>
      <c r="J2138" s="21" t="str">
        <f aca="false">IF(OR(H2138="",I2138=""),"",ROUND(MOD(I2138-H2138,1)*24,2))</f>
        <v/>
      </c>
      <c r="K2138" s="22" t="str">
        <f aca="false">IF(OR(H2138="",F2138=""),"",IF(ROUND(MAX(0,MOD(H2138-F2138+0.5,1)-0.5)*1440,0)&gt;IFERROR(VLOOKUP(E2138,الورديات!$A$2:$E$21,5,FALSE()),0),ROUND(MAX(0,MOD(H2138-F2138+0.5,1)-0.5)*1440,0),0))</f>
        <v/>
      </c>
      <c r="L2138" s="22" t="str">
        <f aca="false">IF(OR(I2138="",G2138=""),"",ROUND(MAX(0,MOD(G2138-I2138+0.5,1)-0.5)*1440,0))</f>
        <v/>
      </c>
      <c r="M2138" s="22" t="str">
        <f aca="false">IF(OR(I2138="",G2138=""),"",IF(ROUND(MAX(0,MOD(I2138-G2138+0.5,1)-0.5)*1440,0)&gt;=الإعدادات!$B$8,ROUND(MAX(0,MOD(I2138-G2138+0.5,1)-0.5)*1440,0),0))</f>
        <v/>
      </c>
      <c r="N2138" s="18" t="str">
        <f aca="false">IF(OR(A2138="",B2138=""),"",IF(COUNTIFS(الإجازات!$A$2:$A$1001,B2138,الإجازات!$D$2:$D$1001,"&lt;="&amp;A2138,الإجازات!$E$2:$E$1001,"&gt;="&amp;A2138,الإجازات!$G$2:$G$1001,"مقبولة")=0,"",LOOKUP(2,1/((الإجازات!$A$2:$A$1001=B2138)*(الإجازات!$D$2:$D$1001&lt;=A2138)*(الإجازات!$E$2:$E$1001&gt;=A2138)*(الإجازات!$G$2:$G$1001="مقبولة")),الإجازات!$C$2:$C$1001)))</f>
        <v/>
      </c>
      <c r="O2138" s="17"/>
      <c r="P2138" s="23" t="str">
        <f aca="false">IF(B2138="","",IF(ISNA(MATCH(B2138,الموظفين!$A$2:$A$501,0)),"⚠ كود غير موجود",IF(O2138&lt;&gt;"",O2138,IF(N2138&lt;&gt;"",N2138,IF(H2138="",IF(AND(A2138&lt;&gt;"",WEEKDAY(A2138)=الإعدادات!$B$11),"راحة أسبوعية","غائب"),IF(I2138="","بدون انصراف",IF(N(K2138)&gt;0,"متأخر","حاضر")))))))</f>
        <v/>
      </c>
      <c r="Q2138" s="24" t="str">
        <f aca="false">IF(B2138="","",IF(OR(P2138="غائب",P2138="غياب",P2138="إجازة بدون راتب"),IFERROR(VLOOKUP(B2138,الموظفين!$A$2:$J$501,8,FALSE()),0),0))</f>
        <v/>
      </c>
      <c r="R2138" s="24" t="str">
        <f aca="false">IF(B2138="","",ROUND((N(K2138)+N(L2138))/60*IFERROR(VLOOKUP(B2138,الموظفين!$A$2:$J$501,8,FALSE()),0)/الإعدادات!$B$6*الإعدادات!$B$9,2))</f>
        <v/>
      </c>
      <c r="S2138" s="24" t="str">
        <f aca="false">IF(OR(B2138="",M2138=""),"",ROUND(M2138/60*IFERROR(VLOOKUP(B2138,الموظفين!$A$2:$J$501,9,FALSE()),0),2))</f>
        <v/>
      </c>
      <c r="T2138" s="17"/>
      <c r="U2138" s="23" t="str">
        <f aca="false">IF(OR(A2138="",B2138=""),"",A2138&amp;"|"&amp;B2138)</f>
        <v/>
      </c>
    </row>
    <row r="2139" customFormat="false" ht="15" hidden="false" customHeight="false" outlineLevel="0" collapsed="false">
      <c r="A2139" s="16"/>
      <c r="B2139" s="17"/>
      <c r="C2139" s="18" t="str">
        <f aca="false">IF($B2139="","",IFERROR(VLOOKUP($B2139,الموظفين!$A$2:$J$501,2,FALSE())&amp;"","⚠ كود غير موجود"))</f>
        <v/>
      </c>
      <c r="D2139" s="18" t="str">
        <f aca="false">IF($B2139="","",IFERROR(VLOOKUP($B2139,الموظفين!$A$2:$J$501,3,FALSE())&amp;"",""))</f>
        <v/>
      </c>
      <c r="E2139" s="18" t="str">
        <f aca="false">IF($B2139="","",IFERROR(VLOOKUP($B2139,الموظفين!$A$2:$J$501,5,FALSE())&amp;"",""))</f>
        <v/>
      </c>
      <c r="F2139" s="19" t="str">
        <f aca="false">IF($B2139="","",IFERROR(VLOOKUP($B2139,الموظفين!$A$2:$J$501,6,FALSE()),""))</f>
        <v/>
      </c>
      <c r="G2139" s="19" t="str">
        <f aca="false">IF($B2139="","",IFERROR(VLOOKUP($B2139,الموظفين!$A$2:$J$501,7,FALSE()),""))</f>
        <v/>
      </c>
      <c r="H2139" s="20"/>
      <c r="I2139" s="20"/>
      <c r="J2139" s="21" t="str">
        <f aca="false">IF(OR(H2139="",I2139=""),"",ROUND(MOD(I2139-H2139,1)*24,2))</f>
        <v/>
      </c>
      <c r="K2139" s="22" t="str">
        <f aca="false">IF(OR(H2139="",F2139=""),"",IF(ROUND(MAX(0,MOD(H2139-F2139+0.5,1)-0.5)*1440,0)&gt;IFERROR(VLOOKUP(E2139,الورديات!$A$2:$E$21,5,FALSE()),0),ROUND(MAX(0,MOD(H2139-F2139+0.5,1)-0.5)*1440,0),0))</f>
        <v/>
      </c>
      <c r="L2139" s="22" t="str">
        <f aca="false">IF(OR(I2139="",G2139=""),"",ROUND(MAX(0,MOD(G2139-I2139+0.5,1)-0.5)*1440,0))</f>
        <v/>
      </c>
      <c r="M2139" s="22" t="str">
        <f aca="false">IF(OR(I2139="",G2139=""),"",IF(ROUND(MAX(0,MOD(I2139-G2139+0.5,1)-0.5)*1440,0)&gt;=الإعدادات!$B$8,ROUND(MAX(0,MOD(I2139-G2139+0.5,1)-0.5)*1440,0),0))</f>
        <v/>
      </c>
      <c r="N2139" s="18" t="str">
        <f aca="false">IF(OR(A2139="",B2139=""),"",IF(COUNTIFS(الإجازات!$A$2:$A$1001,B2139,الإجازات!$D$2:$D$1001,"&lt;="&amp;A2139,الإجازات!$E$2:$E$1001,"&gt;="&amp;A2139,الإجازات!$G$2:$G$1001,"مقبولة")=0,"",LOOKUP(2,1/((الإجازات!$A$2:$A$1001=B2139)*(الإجازات!$D$2:$D$1001&lt;=A2139)*(الإجازات!$E$2:$E$1001&gt;=A2139)*(الإجازات!$G$2:$G$1001="مقبولة")),الإجازات!$C$2:$C$1001)))</f>
        <v/>
      </c>
      <c r="O2139" s="17"/>
      <c r="P2139" s="23" t="str">
        <f aca="false">IF(B2139="","",IF(ISNA(MATCH(B2139,الموظفين!$A$2:$A$501,0)),"⚠ كود غير موجود",IF(O2139&lt;&gt;"",O2139,IF(N2139&lt;&gt;"",N2139,IF(H2139="",IF(AND(A2139&lt;&gt;"",WEEKDAY(A2139)=الإعدادات!$B$11),"راحة أسبوعية","غائب"),IF(I2139="","بدون انصراف",IF(N(K2139)&gt;0,"متأخر","حاضر")))))))</f>
        <v/>
      </c>
      <c r="Q2139" s="24" t="str">
        <f aca="false">IF(B2139="","",IF(OR(P2139="غائب",P2139="غياب",P2139="إجازة بدون راتب"),IFERROR(VLOOKUP(B2139,الموظفين!$A$2:$J$501,8,FALSE()),0),0))</f>
        <v/>
      </c>
      <c r="R2139" s="24" t="str">
        <f aca="false">IF(B2139="","",ROUND((N(K2139)+N(L2139))/60*IFERROR(VLOOKUP(B2139,الموظفين!$A$2:$J$501,8,FALSE()),0)/الإعدادات!$B$6*الإعدادات!$B$9,2))</f>
        <v/>
      </c>
      <c r="S2139" s="24" t="str">
        <f aca="false">IF(OR(B2139="",M2139=""),"",ROUND(M2139/60*IFERROR(VLOOKUP(B2139,الموظفين!$A$2:$J$501,9,FALSE()),0),2))</f>
        <v/>
      </c>
      <c r="T2139" s="17"/>
      <c r="U2139" s="23" t="str">
        <f aca="false">IF(OR(A2139="",B2139=""),"",A2139&amp;"|"&amp;B2139)</f>
        <v/>
      </c>
    </row>
    <row r="2140" customFormat="false" ht="15" hidden="false" customHeight="false" outlineLevel="0" collapsed="false">
      <c r="A2140" s="16"/>
      <c r="B2140" s="17"/>
      <c r="C2140" s="18" t="str">
        <f aca="false">IF($B2140="","",IFERROR(VLOOKUP($B2140,الموظفين!$A$2:$J$501,2,FALSE())&amp;"","⚠ كود غير موجود"))</f>
        <v/>
      </c>
      <c r="D2140" s="18" t="str">
        <f aca="false">IF($B2140="","",IFERROR(VLOOKUP($B2140,الموظفين!$A$2:$J$501,3,FALSE())&amp;"",""))</f>
        <v/>
      </c>
      <c r="E2140" s="18" t="str">
        <f aca="false">IF($B2140="","",IFERROR(VLOOKUP($B2140,الموظفين!$A$2:$J$501,5,FALSE())&amp;"",""))</f>
        <v/>
      </c>
      <c r="F2140" s="19" t="str">
        <f aca="false">IF($B2140="","",IFERROR(VLOOKUP($B2140,الموظفين!$A$2:$J$501,6,FALSE()),""))</f>
        <v/>
      </c>
      <c r="G2140" s="19" t="str">
        <f aca="false">IF($B2140="","",IFERROR(VLOOKUP($B2140,الموظفين!$A$2:$J$501,7,FALSE()),""))</f>
        <v/>
      </c>
      <c r="H2140" s="20"/>
      <c r="I2140" s="20"/>
      <c r="J2140" s="21" t="str">
        <f aca="false">IF(OR(H2140="",I2140=""),"",ROUND(MOD(I2140-H2140,1)*24,2))</f>
        <v/>
      </c>
      <c r="K2140" s="22" t="str">
        <f aca="false">IF(OR(H2140="",F2140=""),"",IF(ROUND(MAX(0,MOD(H2140-F2140+0.5,1)-0.5)*1440,0)&gt;IFERROR(VLOOKUP(E2140,الورديات!$A$2:$E$21,5,FALSE()),0),ROUND(MAX(0,MOD(H2140-F2140+0.5,1)-0.5)*1440,0),0))</f>
        <v/>
      </c>
      <c r="L2140" s="22" t="str">
        <f aca="false">IF(OR(I2140="",G2140=""),"",ROUND(MAX(0,MOD(G2140-I2140+0.5,1)-0.5)*1440,0))</f>
        <v/>
      </c>
      <c r="M2140" s="22" t="str">
        <f aca="false">IF(OR(I2140="",G2140=""),"",IF(ROUND(MAX(0,MOD(I2140-G2140+0.5,1)-0.5)*1440,0)&gt;=الإعدادات!$B$8,ROUND(MAX(0,MOD(I2140-G2140+0.5,1)-0.5)*1440,0),0))</f>
        <v/>
      </c>
      <c r="N2140" s="18" t="str">
        <f aca="false">IF(OR(A2140="",B2140=""),"",IF(COUNTIFS(الإجازات!$A$2:$A$1001,B2140,الإجازات!$D$2:$D$1001,"&lt;="&amp;A2140,الإجازات!$E$2:$E$1001,"&gt;="&amp;A2140,الإجازات!$G$2:$G$1001,"مقبولة")=0,"",LOOKUP(2,1/((الإجازات!$A$2:$A$1001=B2140)*(الإجازات!$D$2:$D$1001&lt;=A2140)*(الإجازات!$E$2:$E$1001&gt;=A2140)*(الإجازات!$G$2:$G$1001="مقبولة")),الإجازات!$C$2:$C$1001)))</f>
        <v/>
      </c>
      <c r="O2140" s="17"/>
      <c r="P2140" s="23" t="str">
        <f aca="false">IF(B2140="","",IF(ISNA(MATCH(B2140,الموظفين!$A$2:$A$501,0)),"⚠ كود غير موجود",IF(O2140&lt;&gt;"",O2140,IF(N2140&lt;&gt;"",N2140,IF(H2140="",IF(AND(A2140&lt;&gt;"",WEEKDAY(A2140)=الإعدادات!$B$11),"راحة أسبوعية","غائب"),IF(I2140="","بدون انصراف",IF(N(K2140)&gt;0,"متأخر","حاضر")))))))</f>
        <v/>
      </c>
      <c r="Q2140" s="24" t="str">
        <f aca="false">IF(B2140="","",IF(OR(P2140="غائب",P2140="غياب",P2140="إجازة بدون راتب"),IFERROR(VLOOKUP(B2140,الموظفين!$A$2:$J$501,8,FALSE()),0),0))</f>
        <v/>
      </c>
      <c r="R2140" s="24" t="str">
        <f aca="false">IF(B2140="","",ROUND((N(K2140)+N(L2140))/60*IFERROR(VLOOKUP(B2140,الموظفين!$A$2:$J$501,8,FALSE()),0)/الإعدادات!$B$6*الإعدادات!$B$9,2))</f>
        <v/>
      </c>
      <c r="S2140" s="24" t="str">
        <f aca="false">IF(OR(B2140="",M2140=""),"",ROUND(M2140/60*IFERROR(VLOOKUP(B2140,الموظفين!$A$2:$J$501,9,FALSE()),0),2))</f>
        <v/>
      </c>
      <c r="T2140" s="17"/>
      <c r="U2140" s="23" t="str">
        <f aca="false">IF(OR(A2140="",B2140=""),"",A2140&amp;"|"&amp;B2140)</f>
        <v/>
      </c>
    </row>
    <row r="2141" customFormat="false" ht="15" hidden="false" customHeight="false" outlineLevel="0" collapsed="false">
      <c r="A2141" s="16"/>
      <c r="B2141" s="17"/>
      <c r="C2141" s="18" t="str">
        <f aca="false">IF($B2141="","",IFERROR(VLOOKUP($B2141,الموظفين!$A$2:$J$501,2,FALSE())&amp;"","⚠ كود غير موجود"))</f>
        <v/>
      </c>
      <c r="D2141" s="18" t="str">
        <f aca="false">IF($B2141="","",IFERROR(VLOOKUP($B2141,الموظفين!$A$2:$J$501,3,FALSE())&amp;"",""))</f>
        <v/>
      </c>
      <c r="E2141" s="18" t="str">
        <f aca="false">IF($B2141="","",IFERROR(VLOOKUP($B2141,الموظفين!$A$2:$J$501,5,FALSE())&amp;"",""))</f>
        <v/>
      </c>
      <c r="F2141" s="19" t="str">
        <f aca="false">IF($B2141="","",IFERROR(VLOOKUP($B2141,الموظفين!$A$2:$J$501,6,FALSE()),""))</f>
        <v/>
      </c>
      <c r="G2141" s="19" t="str">
        <f aca="false">IF($B2141="","",IFERROR(VLOOKUP($B2141,الموظفين!$A$2:$J$501,7,FALSE()),""))</f>
        <v/>
      </c>
      <c r="H2141" s="20"/>
      <c r="I2141" s="20"/>
      <c r="J2141" s="21" t="str">
        <f aca="false">IF(OR(H2141="",I2141=""),"",ROUND(MOD(I2141-H2141,1)*24,2))</f>
        <v/>
      </c>
      <c r="K2141" s="22" t="str">
        <f aca="false">IF(OR(H2141="",F2141=""),"",IF(ROUND(MAX(0,MOD(H2141-F2141+0.5,1)-0.5)*1440,0)&gt;IFERROR(VLOOKUP(E2141,الورديات!$A$2:$E$21,5,FALSE()),0),ROUND(MAX(0,MOD(H2141-F2141+0.5,1)-0.5)*1440,0),0))</f>
        <v/>
      </c>
      <c r="L2141" s="22" t="str">
        <f aca="false">IF(OR(I2141="",G2141=""),"",ROUND(MAX(0,MOD(G2141-I2141+0.5,1)-0.5)*1440,0))</f>
        <v/>
      </c>
      <c r="M2141" s="22" t="str">
        <f aca="false">IF(OR(I2141="",G2141=""),"",IF(ROUND(MAX(0,MOD(I2141-G2141+0.5,1)-0.5)*1440,0)&gt;=الإعدادات!$B$8,ROUND(MAX(0,MOD(I2141-G2141+0.5,1)-0.5)*1440,0),0))</f>
        <v/>
      </c>
      <c r="N2141" s="18" t="str">
        <f aca="false">IF(OR(A2141="",B2141=""),"",IF(COUNTIFS(الإجازات!$A$2:$A$1001,B2141,الإجازات!$D$2:$D$1001,"&lt;="&amp;A2141,الإجازات!$E$2:$E$1001,"&gt;="&amp;A2141,الإجازات!$G$2:$G$1001,"مقبولة")=0,"",LOOKUP(2,1/((الإجازات!$A$2:$A$1001=B2141)*(الإجازات!$D$2:$D$1001&lt;=A2141)*(الإجازات!$E$2:$E$1001&gt;=A2141)*(الإجازات!$G$2:$G$1001="مقبولة")),الإجازات!$C$2:$C$1001)))</f>
        <v/>
      </c>
      <c r="O2141" s="17"/>
      <c r="P2141" s="23" t="str">
        <f aca="false">IF(B2141="","",IF(ISNA(MATCH(B2141,الموظفين!$A$2:$A$501,0)),"⚠ كود غير موجود",IF(O2141&lt;&gt;"",O2141,IF(N2141&lt;&gt;"",N2141,IF(H2141="",IF(AND(A2141&lt;&gt;"",WEEKDAY(A2141)=الإعدادات!$B$11),"راحة أسبوعية","غائب"),IF(I2141="","بدون انصراف",IF(N(K2141)&gt;0,"متأخر","حاضر")))))))</f>
        <v/>
      </c>
      <c r="Q2141" s="24" t="str">
        <f aca="false">IF(B2141="","",IF(OR(P2141="غائب",P2141="غياب",P2141="إجازة بدون راتب"),IFERROR(VLOOKUP(B2141,الموظفين!$A$2:$J$501,8,FALSE()),0),0))</f>
        <v/>
      </c>
      <c r="R2141" s="24" t="str">
        <f aca="false">IF(B2141="","",ROUND((N(K2141)+N(L2141))/60*IFERROR(VLOOKUP(B2141,الموظفين!$A$2:$J$501,8,FALSE()),0)/الإعدادات!$B$6*الإعدادات!$B$9,2))</f>
        <v/>
      </c>
      <c r="S2141" s="24" t="str">
        <f aca="false">IF(OR(B2141="",M2141=""),"",ROUND(M2141/60*IFERROR(VLOOKUP(B2141,الموظفين!$A$2:$J$501,9,FALSE()),0),2))</f>
        <v/>
      </c>
      <c r="T2141" s="17"/>
      <c r="U2141" s="23" t="str">
        <f aca="false">IF(OR(A2141="",B2141=""),"",A2141&amp;"|"&amp;B2141)</f>
        <v/>
      </c>
    </row>
    <row r="2142" customFormat="false" ht="15" hidden="false" customHeight="false" outlineLevel="0" collapsed="false">
      <c r="A2142" s="16"/>
      <c r="B2142" s="17"/>
      <c r="C2142" s="18" t="str">
        <f aca="false">IF($B2142="","",IFERROR(VLOOKUP($B2142,الموظفين!$A$2:$J$501,2,FALSE())&amp;"","⚠ كود غير موجود"))</f>
        <v/>
      </c>
      <c r="D2142" s="18" t="str">
        <f aca="false">IF($B2142="","",IFERROR(VLOOKUP($B2142,الموظفين!$A$2:$J$501,3,FALSE())&amp;"",""))</f>
        <v/>
      </c>
      <c r="E2142" s="18" t="str">
        <f aca="false">IF($B2142="","",IFERROR(VLOOKUP($B2142,الموظفين!$A$2:$J$501,5,FALSE())&amp;"",""))</f>
        <v/>
      </c>
      <c r="F2142" s="19" t="str">
        <f aca="false">IF($B2142="","",IFERROR(VLOOKUP($B2142,الموظفين!$A$2:$J$501,6,FALSE()),""))</f>
        <v/>
      </c>
      <c r="G2142" s="19" t="str">
        <f aca="false">IF($B2142="","",IFERROR(VLOOKUP($B2142,الموظفين!$A$2:$J$501,7,FALSE()),""))</f>
        <v/>
      </c>
      <c r="H2142" s="20"/>
      <c r="I2142" s="20"/>
      <c r="J2142" s="21" t="str">
        <f aca="false">IF(OR(H2142="",I2142=""),"",ROUND(MOD(I2142-H2142,1)*24,2))</f>
        <v/>
      </c>
      <c r="K2142" s="22" t="str">
        <f aca="false">IF(OR(H2142="",F2142=""),"",IF(ROUND(MAX(0,MOD(H2142-F2142+0.5,1)-0.5)*1440,0)&gt;IFERROR(VLOOKUP(E2142,الورديات!$A$2:$E$21,5,FALSE()),0),ROUND(MAX(0,MOD(H2142-F2142+0.5,1)-0.5)*1440,0),0))</f>
        <v/>
      </c>
      <c r="L2142" s="22" t="str">
        <f aca="false">IF(OR(I2142="",G2142=""),"",ROUND(MAX(0,MOD(G2142-I2142+0.5,1)-0.5)*1440,0))</f>
        <v/>
      </c>
      <c r="M2142" s="22" t="str">
        <f aca="false">IF(OR(I2142="",G2142=""),"",IF(ROUND(MAX(0,MOD(I2142-G2142+0.5,1)-0.5)*1440,0)&gt;=الإعدادات!$B$8,ROUND(MAX(0,MOD(I2142-G2142+0.5,1)-0.5)*1440,0),0))</f>
        <v/>
      </c>
      <c r="N2142" s="18" t="str">
        <f aca="false">IF(OR(A2142="",B2142=""),"",IF(COUNTIFS(الإجازات!$A$2:$A$1001,B2142,الإجازات!$D$2:$D$1001,"&lt;="&amp;A2142,الإجازات!$E$2:$E$1001,"&gt;="&amp;A2142,الإجازات!$G$2:$G$1001,"مقبولة")=0,"",LOOKUP(2,1/((الإجازات!$A$2:$A$1001=B2142)*(الإجازات!$D$2:$D$1001&lt;=A2142)*(الإجازات!$E$2:$E$1001&gt;=A2142)*(الإجازات!$G$2:$G$1001="مقبولة")),الإجازات!$C$2:$C$1001)))</f>
        <v/>
      </c>
      <c r="O2142" s="17"/>
      <c r="P2142" s="23" t="str">
        <f aca="false">IF(B2142="","",IF(ISNA(MATCH(B2142,الموظفين!$A$2:$A$501,0)),"⚠ كود غير موجود",IF(O2142&lt;&gt;"",O2142,IF(N2142&lt;&gt;"",N2142,IF(H2142="",IF(AND(A2142&lt;&gt;"",WEEKDAY(A2142)=الإعدادات!$B$11),"راحة أسبوعية","غائب"),IF(I2142="","بدون انصراف",IF(N(K2142)&gt;0,"متأخر","حاضر")))))))</f>
        <v/>
      </c>
      <c r="Q2142" s="24" t="str">
        <f aca="false">IF(B2142="","",IF(OR(P2142="غائب",P2142="غياب",P2142="إجازة بدون راتب"),IFERROR(VLOOKUP(B2142,الموظفين!$A$2:$J$501,8,FALSE()),0),0))</f>
        <v/>
      </c>
      <c r="R2142" s="24" t="str">
        <f aca="false">IF(B2142="","",ROUND((N(K2142)+N(L2142))/60*IFERROR(VLOOKUP(B2142,الموظفين!$A$2:$J$501,8,FALSE()),0)/الإعدادات!$B$6*الإعدادات!$B$9,2))</f>
        <v/>
      </c>
      <c r="S2142" s="24" t="str">
        <f aca="false">IF(OR(B2142="",M2142=""),"",ROUND(M2142/60*IFERROR(VLOOKUP(B2142,الموظفين!$A$2:$J$501,9,FALSE()),0),2))</f>
        <v/>
      </c>
      <c r="T2142" s="17"/>
      <c r="U2142" s="23" t="str">
        <f aca="false">IF(OR(A2142="",B2142=""),"",A2142&amp;"|"&amp;B2142)</f>
        <v/>
      </c>
    </row>
    <row r="2143" customFormat="false" ht="15" hidden="false" customHeight="false" outlineLevel="0" collapsed="false">
      <c r="A2143" s="16"/>
      <c r="B2143" s="17"/>
      <c r="C2143" s="18" t="str">
        <f aca="false">IF($B2143="","",IFERROR(VLOOKUP($B2143,الموظفين!$A$2:$J$501,2,FALSE())&amp;"","⚠ كود غير موجود"))</f>
        <v/>
      </c>
      <c r="D2143" s="18" t="str">
        <f aca="false">IF($B2143="","",IFERROR(VLOOKUP($B2143,الموظفين!$A$2:$J$501,3,FALSE())&amp;"",""))</f>
        <v/>
      </c>
      <c r="E2143" s="18" t="str">
        <f aca="false">IF($B2143="","",IFERROR(VLOOKUP($B2143,الموظفين!$A$2:$J$501,5,FALSE())&amp;"",""))</f>
        <v/>
      </c>
      <c r="F2143" s="19" t="str">
        <f aca="false">IF($B2143="","",IFERROR(VLOOKUP($B2143,الموظفين!$A$2:$J$501,6,FALSE()),""))</f>
        <v/>
      </c>
      <c r="G2143" s="19" t="str">
        <f aca="false">IF($B2143="","",IFERROR(VLOOKUP($B2143,الموظفين!$A$2:$J$501,7,FALSE()),""))</f>
        <v/>
      </c>
      <c r="H2143" s="20"/>
      <c r="I2143" s="20"/>
      <c r="J2143" s="21" t="str">
        <f aca="false">IF(OR(H2143="",I2143=""),"",ROUND(MOD(I2143-H2143,1)*24,2))</f>
        <v/>
      </c>
      <c r="K2143" s="22" t="str">
        <f aca="false">IF(OR(H2143="",F2143=""),"",IF(ROUND(MAX(0,MOD(H2143-F2143+0.5,1)-0.5)*1440,0)&gt;IFERROR(VLOOKUP(E2143,الورديات!$A$2:$E$21,5,FALSE()),0),ROUND(MAX(0,MOD(H2143-F2143+0.5,1)-0.5)*1440,0),0))</f>
        <v/>
      </c>
      <c r="L2143" s="22" t="str">
        <f aca="false">IF(OR(I2143="",G2143=""),"",ROUND(MAX(0,MOD(G2143-I2143+0.5,1)-0.5)*1440,0))</f>
        <v/>
      </c>
      <c r="M2143" s="22" t="str">
        <f aca="false">IF(OR(I2143="",G2143=""),"",IF(ROUND(MAX(0,MOD(I2143-G2143+0.5,1)-0.5)*1440,0)&gt;=الإعدادات!$B$8,ROUND(MAX(0,MOD(I2143-G2143+0.5,1)-0.5)*1440,0),0))</f>
        <v/>
      </c>
      <c r="N2143" s="18" t="str">
        <f aca="false">IF(OR(A2143="",B2143=""),"",IF(COUNTIFS(الإجازات!$A$2:$A$1001,B2143,الإجازات!$D$2:$D$1001,"&lt;="&amp;A2143,الإجازات!$E$2:$E$1001,"&gt;="&amp;A2143,الإجازات!$G$2:$G$1001,"مقبولة")=0,"",LOOKUP(2,1/((الإجازات!$A$2:$A$1001=B2143)*(الإجازات!$D$2:$D$1001&lt;=A2143)*(الإجازات!$E$2:$E$1001&gt;=A2143)*(الإجازات!$G$2:$G$1001="مقبولة")),الإجازات!$C$2:$C$1001)))</f>
        <v/>
      </c>
      <c r="O2143" s="17"/>
      <c r="P2143" s="23" t="str">
        <f aca="false">IF(B2143="","",IF(ISNA(MATCH(B2143,الموظفين!$A$2:$A$501,0)),"⚠ كود غير موجود",IF(O2143&lt;&gt;"",O2143,IF(N2143&lt;&gt;"",N2143,IF(H2143="",IF(AND(A2143&lt;&gt;"",WEEKDAY(A2143)=الإعدادات!$B$11),"راحة أسبوعية","غائب"),IF(I2143="","بدون انصراف",IF(N(K2143)&gt;0,"متأخر","حاضر")))))))</f>
        <v/>
      </c>
      <c r="Q2143" s="24" t="str">
        <f aca="false">IF(B2143="","",IF(OR(P2143="غائب",P2143="غياب",P2143="إجازة بدون راتب"),IFERROR(VLOOKUP(B2143,الموظفين!$A$2:$J$501,8,FALSE()),0),0))</f>
        <v/>
      </c>
      <c r="R2143" s="24" t="str">
        <f aca="false">IF(B2143="","",ROUND((N(K2143)+N(L2143))/60*IFERROR(VLOOKUP(B2143,الموظفين!$A$2:$J$501,8,FALSE()),0)/الإعدادات!$B$6*الإعدادات!$B$9,2))</f>
        <v/>
      </c>
      <c r="S2143" s="24" t="str">
        <f aca="false">IF(OR(B2143="",M2143=""),"",ROUND(M2143/60*IFERROR(VLOOKUP(B2143,الموظفين!$A$2:$J$501,9,FALSE()),0),2))</f>
        <v/>
      </c>
      <c r="T2143" s="17"/>
      <c r="U2143" s="23" t="str">
        <f aca="false">IF(OR(A2143="",B2143=""),"",A2143&amp;"|"&amp;B2143)</f>
        <v/>
      </c>
    </row>
    <row r="2144" customFormat="false" ht="15" hidden="false" customHeight="false" outlineLevel="0" collapsed="false">
      <c r="A2144" s="16"/>
      <c r="B2144" s="17"/>
      <c r="C2144" s="18" t="str">
        <f aca="false">IF($B2144="","",IFERROR(VLOOKUP($B2144,الموظفين!$A$2:$J$501,2,FALSE())&amp;"","⚠ كود غير موجود"))</f>
        <v/>
      </c>
      <c r="D2144" s="18" t="str">
        <f aca="false">IF($B2144="","",IFERROR(VLOOKUP($B2144,الموظفين!$A$2:$J$501,3,FALSE())&amp;"",""))</f>
        <v/>
      </c>
      <c r="E2144" s="18" t="str">
        <f aca="false">IF($B2144="","",IFERROR(VLOOKUP($B2144,الموظفين!$A$2:$J$501,5,FALSE())&amp;"",""))</f>
        <v/>
      </c>
      <c r="F2144" s="19" t="str">
        <f aca="false">IF($B2144="","",IFERROR(VLOOKUP($B2144,الموظفين!$A$2:$J$501,6,FALSE()),""))</f>
        <v/>
      </c>
      <c r="G2144" s="19" t="str">
        <f aca="false">IF($B2144="","",IFERROR(VLOOKUP($B2144,الموظفين!$A$2:$J$501,7,FALSE()),""))</f>
        <v/>
      </c>
      <c r="H2144" s="20"/>
      <c r="I2144" s="20"/>
      <c r="J2144" s="21" t="str">
        <f aca="false">IF(OR(H2144="",I2144=""),"",ROUND(MOD(I2144-H2144,1)*24,2))</f>
        <v/>
      </c>
      <c r="K2144" s="22" t="str">
        <f aca="false">IF(OR(H2144="",F2144=""),"",IF(ROUND(MAX(0,MOD(H2144-F2144+0.5,1)-0.5)*1440,0)&gt;IFERROR(VLOOKUP(E2144,الورديات!$A$2:$E$21,5,FALSE()),0),ROUND(MAX(0,MOD(H2144-F2144+0.5,1)-0.5)*1440,0),0))</f>
        <v/>
      </c>
      <c r="L2144" s="22" t="str">
        <f aca="false">IF(OR(I2144="",G2144=""),"",ROUND(MAX(0,MOD(G2144-I2144+0.5,1)-0.5)*1440,0))</f>
        <v/>
      </c>
      <c r="M2144" s="22" t="str">
        <f aca="false">IF(OR(I2144="",G2144=""),"",IF(ROUND(MAX(0,MOD(I2144-G2144+0.5,1)-0.5)*1440,0)&gt;=الإعدادات!$B$8,ROUND(MAX(0,MOD(I2144-G2144+0.5,1)-0.5)*1440,0),0))</f>
        <v/>
      </c>
      <c r="N2144" s="18" t="str">
        <f aca="false">IF(OR(A2144="",B2144=""),"",IF(COUNTIFS(الإجازات!$A$2:$A$1001,B2144,الإجازات!$D$2:$D$1001,"&lt;="&amp;A2144,الإجازات!$E$2:$E$1001,"&gt;="&amp;A2144,الإجازات!$G$2:$G$1001,"مقبولة")=0,"",LOOKUP(2,1/((الإجازات!$A$2:$A$1001=B2144)*(الإجازات!$D$2:$D$1001&lt;=A2144)*(الإجازات!$E$2:$E$1001&gt;=A2144)*(الإجازات!$G$2:$G$1001="مقبولة")),الإجازات!$C$2:$C$1001)))</f>
        <v/>
      </c>
      <c r="O2144" s="17"/>
      <c r="P2144" s="23" t="str">
        <f aca="false">IF(B2144="","",IF(ISNA(MATCH(B2144,الموظفين!$A$2:$A$501,0)),"⚠ كود غير موجود",IF(O2144&lt;&gt;"",O2144,IF(N2144&lt;&gt;"",N2144,IF(H2144="",IF(AND(A2144&lt;&gt;"",WEEKDAY(A2144)=الإعدادات!$B$11),"راحة أسبوعية","غائب"),IF(I2144="","بدون انصراف",IF(N(K2144)&gt;0,"متأخر","حاضر")))))))</f>
        <v/>
      </c>
      <c r="Q2144" s="24" t="str">
        <f aca="false">IF(B2144="","",IF(OR(P2144="غائب",P2144="غياب",P2144="إجازة بدون راتب"),IFERROR(VLOOKUP(B2144,الموظفين!$A$2:$J$501,8,FALSE()),0),0))</f>
        <v/>
      </c>
      <c r="R2144" s="24" t="str">
        <f aca="false">IF(B2144="","",ROUND((N(K2144)+N(L2144))/60*IFERROR(VLOOKUP(B2144,الموظفين!$A$2:$J$501,8,FALSE()),0)/الإعدادات!$B$6*الإعدادات!$B$9,2))</f>
        <v/>
      </c>
      <c r="S2144" s="24" t="str">
        <f aca="false">IF(OR(B2144="",M2144=""),"",ROUND(M2144/60*IFERROR(VLOOKUP(B2144,الموظفين!$A$2:$J$501,9,FALSE()),0),2))</f>
        <v/>
      </c>
      <c r="T2144" s="17"/>
      <c r="U2144" s="23" t="str">
        <f aca="false">IF(OR(A2144="",B2144=""),"",A2144&amp;"|"&amp;B2144)</f>
        <v/>
      </c>
    </row>
    <row r="2145" customFormat="false" ht="15" hidden="false" customHeight="false" outlineLevel="0" collapsed="false">
      <c r="A2145" s="16"/>
      <c r="B2145" s="17"/>
      <c r="C2145" s="18" t="str">
        <f aca="false">IF($B2145="","",IFERROR(VLOOKUP($B2145,الموظفين!$A$2:$J$501,2,FALSE())&amp;"","⚠ كود غير موجود"))</f>
        <v/>
      </c>
      <c r="D2145" s="18" t="str">
        <f aca="false">IF($B2145="","",IFERROR(VLOOKUP($B2145,الموظفين!$A$2:$J$501,3,FALSE())&amp;"",""))</f>
        <v/>
      </c>
      <c r="E2145" s="18" t="str">
        <f aca="false">IF($B2145="","",IFERROR(VLOOKUP($B2145,الموظفين!$A$2:$J$501,5,FALSE())&amp;"",""))</f>
        <v/>
      </c>
      <c r="F2145" s="19" t="str">
        <f aca="false">IF($B2145="","",IFERROR(VLOOKUP($B2145,الموظفين!$A$2:$J$501,6,FALSE()),""))</f>
        <v/>
      </c>
      <c r="G2145" s="19" t="str">
        <f aca="false">IF($B2145="","",IFERROR(VLOOKUP($B2145,الموظفين!$A$2:$J$501,7,FALSE()),""))</f>
        <v/>
      </c>
      <c r="H2145" s="20"/>
      <c r="I2145" s="20"/>
      <c r="J2145" s="21" t="str">
        <f aca="false">IF(OR(H2145="",I2145=""),"",ROUND(MOD(I2145-H2145,1)*24,2))</f>
        <v/>
      </c>
      <c r="K2145" s="22" t="str">
        <f aca="false">IF(OR(H2145="",F2145=""),"",IF(ROUND(MAX(0,MOD(H2145-F2145+0.5,1)-0.5)*1440,0)&gt;IFERROR(VLOOKUP(E2145,الورديات!$A$2:$E$21,5,FALSE()),0),ROUND(MAX(0,MOD(H2145-F2145+0.5,1)-0.5)*1440,0),0))</f>
        <v/>
      </c>
      <c r="L2145" s="22" t="str">
        <f aca="false">IF(OR(I2145="",G2145=""),"",ROUND(MAX(0,MOD(G2145-I2145+0.5,1)-0.5)*1440,0))</f>
        <v/>
      </c>
      <c r="M2145" s="22" t="str">
        <f aca="false">IF(OR(I2145="",G2145=""),"",IF(ROUND(MAX(0,MOD(I2145-G2145+0.5,1)-0.5)*1440,0)&gt;=الإعدادات!$B$8,ROUND(MAX(0,MOD(I2145-G2145+0.5,1)-0.5)*1440,0),0))</f>
        <v/>
      </c>
      <c r="N2145" s="18" t="str">
        <f aca="false">IF(OR(A2145="",B2145=""),"",IF(COUNTIFS(الإجازات!$A$2:$A$1001,B2145,الإجازات!$D$2:$D$1001,"&lt;="&amp;A2145,الإجازات!$E$2:$E$1001,"&gt;="&amp;A2145,الإجازات!$G$2:$G$1001,"مقبولة")=0,"",LOOKUP(2,1/((الإجازات!$A$2:$A$1001=B2145)*(الإجازات!$D$2:$D$1001&lt;=A2145)*(الإجازات!$E$2:$E$1001&gt;=A2145)*(الإجازات!$G$2:$G$1001="مقبولة")),الإجازات!$C$2:$C$1001)))</f>
        <v/>
      </c>
      <c r="O2145" s="17"/>
      <c r="P2145" s="23" t="str">
        <f aca="false">IF(B2145="","",IF(ISNA(MATCH(B2145,الموظفين!$A$2:$A$501,0)),"⚠ كود غير موجود",IF(O2145&lt;&gt;"",O2145,IF(N2145&lt;&gt;"",N2145,IF(H2145="",IF(AND(A2145&lt;&gt;"",WEEKDAY(A2145)=الإعدادات!$B$11),"راحة أسبوعية","غائب"),IF(I2145="","بدون انصراف",IF(N(K2145)&gt;0,"متأخر","حاضر")))))))</f>
        <v/>
      </c>
      <c r="Q2145" s="24" t="str">
        <f aca="false">IF(B2145="","",IF(OR(P2145="غائب",P2145="غياب",P2145="إجازة بدون راتب"),IFERROR(VLOOKUP(B2145,الموظفين!$A$2:$J$501,8,FALSE()),0),0))</f>
        <v/>
      </c>
      <c r="R2145" s="24" t="str">
        <f aca="false">IF(B2145="","",ROUND((N(K2145)+N(L2145))/60*IFERROR(VLOOKUP(B2145,الموظفين!$A$2:$J$501,8,FALSE()),0)/الإعدادات!$B$6*الإعدادات!$B$9,2))</f>
        <v/>
      </c>
      <c r="S2145" s="24" t="str">
        <f aca="false">IF(OR(B2145="",M2145=""),"",ROUND(M2145/60*IFERROR(VLOOKUP(B2145,الموظفين!$A$2:$J$501,9,FALSE()),0),2))</f>
        <v/>
      </c>
      <c r="T2145" s="17"/>
      <c r="U2145" s="23" t="str">
        <f aca="false">IF(OR(A2145="",B2145=""),"",A2145&amp;"|"&amp;B2145)</f>
        <v/>
      </c>
    </row>
    <row r="2146" customFormat="false" ht="15" hidden="false" customHeight="false" outlineLevel="0" collapsed="false">
      <c r="A2146" s="16"/>
      <c r="B2146" s="17"/>
      <c r="C2146" s="18" t="str">
        <f aca="false">IF($B2146="","",IFERROR(VLOOKUP($B2146,الموظفين!$A$2:$J$501,2,FALSE())&amp;"","⚠ كود غير موجود"))</f>
        <v/>
      </c>
      <c r="D2146" s="18" t="str">
        <f aca="false">IF($B2146="","",IFERROR(VLOOKUP($B2146,الموظفين!$A$2:$J$501,3,FALSE())&amp;"",""))</f>
        <v/>
      </c>
      <c r="E2146" s="18" t="str">
        <f aca="false">IF($B2146="","",IFERROR(VLOOKUP($B2146,الموظفين!$A$2:$J$501,5,FALSE())&amp;"",""))</f>
        <v/>
      </c>
      <c r="F2146" s="19" t="str">
        <f aca="false">IF($B2146="","",IFERROR(VLOOKUP($B2146,الموظفين!$A$2:$J$501,6,FALSE()),""))</f>
        <v/>
      </c>
      <c r="G2146" s="19" t="str">
        <f aca="false">IF($B2146="","",IFERROR(VLOOKUP($B2146,الموظفين!$A$2:$J$501,7,FALSE()),""))</f>
        <v/>
      </c>
      <c r="H2146" s="20"/>
      <c r="I2146" s="20"/>
      <c r="J2146" s="21" t="str">
        <f aca="false">IF(OR(H2146="",I2146=""),"",ROUND(MOD(I2146-H2146,1)*24,2))</f>
        <v/>
      </c>
      <c r="K2146" s="22" t="str">
        <f aca="false">IF(OR(H2146="",F2146=""),"",IF(ROUND(MAX(0,MOD(H2146-F2146+0.5,1)-0.5)*1440,0)&gt;IFERROR(VLOOKUP(E2146,الورديات!$A$2:$E$21,5,FALSE()),0),ROUND(MAX(0,MOD(H2146-F2146+0.5,1)-0.5)*1440,0),0))</f>
        <v/>
      </c>
      <c r="L2146" s="22" t="str">
        <f aca="false">IF(OR(I2146="",G2146=""),"",ROUND(MAX(0,MOD(G2146-I2146+0.5,1)-0.5)*1440,0))</f>
        <v/>
      </c>
      <c r="M2146" s="22" t="str">
        <f aca="false">IF(OR(I2146="",G2146=""),"",IF(ROUND(MAX(0,MOD(I2146-G2146+0.5,1)-0.5)*1440,0)&gt;=الإعدادات!$B$8,ROUND(MAX(0,MOD(I2146-G2146+0.5,1)-0.5)*1440,0),0))</f>
        <v/>
      </c>
      <c r="N2146" s="18" t="str">
        <f aca="false">IF(OR(A2146="",B2146=""),"",IF(COUNTIFS(الإجازات!$A$2:$A$1001,B2146,الإجازات!$D$2:$D$1001,"&lt;="&amp;A2146,الإجازات!$E$2:$E$1001,"&gt;="&amp;A2146,الإجازات!$G$2:$G$1001,"مقبولة")=0,"",LOOKUP(2,1/((الإجازات!$A$2:$A$1001=B2146)*(الإجازات!$D$2:$D$1001&lt;=A2146)*(الإجازات!$E$2:$E$1001&gt;=A2146)*(الإجازات!$G$2:$G$1001="مقبولة")),الإجازات!$C$2:$C$1001)))</f>
        <v/>
      </c>
      <c r="O2146" s="17"/>
      <c r="P2146" s="23" t="str">
        <f aca="false">IF(B2146="","",IF(ISNA(MATCH(B2146,الموظفين!$A$2:$A$501,0)),"⚠ كود غير موجود",IF(O2146&lt;&gt;"",O2146,IF(N2146&lt;&gt;"",N2146,IF(H2146="",IF(AND(A2146&lt;&gt;"",WEEKDAY(A2146)=الإعدادات!$B$11),"راحة أسبوعية","غائب"),IF(I2146="","بدون انصراف",IF(N(K2146)&gt;0,"متأخر","حاضر")))))))</f>
        <v/>
      </c>
      <c r="Q2146" s="24" t="str">
        <f aca="false">IF(B2146="","",IF(OR(P2146="غائب",P2146="غياب",P2146="إجازة بدون راتب"),IFERROR(VLOOKUP(B2146,الموظفين!$A$2:$J$501,8,FALSE()),0),0))</f>
        <v/>
      </c>
      <c r="R2146" s="24" t="str">
        <f aca="false">IF(B2146="","",ROUND((N(K2146)+N(L2146))/60*IFERROR(VLOOKUP(B2146,الموظفين!$A$2:$J$501,8,FALSE()),0)/الإعدادات!$B$6*الإعدادات!$B$9,2))</f>
        <v/>
      </c>
      <c r="S2146" s="24" t="str">
        <f aca="false">IF(OR(B2146="",M2146=""),"",ROUND(M2146/60*IFERROR(VLOOKUP(B2146,الموظفين!$A$2:$J$501,9,FALSE()),0),2))</f>
        <v/>
      </c>
      <c r="T2146" s="17"/>
      <c r="U2146" s="23" t="str">
        <f aca="false">IF(OR(A2146="",B2146=""),"",A2146&amp;"|"&amp;B2146)</f>
        <v/>
      </c>
    </row>
    <row r="2147" customFormat="false" ht="15" hidden="false" customHeight="false" outlineLevel="0" collapsed="false">
      <c r="A2147" s="16"/>
      <c r="B2147" s="17"/>
      <c r="C2147" s="18" t="str">
        <f aca="false">IF($B2147="","",IFERROR(VLOOKUP($B2147,الموظفين!$A$2:$J$501,2,FALSE())&amp;"","⚠ كود غير موجود"))</f>
        <v/>
      </c>
      <c r="D2147" s="18" t="str">
        <f aca="false">IF($B2147="","",IFERROR(VLOOKUP($B2147,الموظفين!$A$2:$J$501,3,FALSE())&amp;"",""))</f>
        <v/>
      </c>
      <c r="E2147" s="18" t="str">
        <f aca="false">IF($B2147="","",IFERROR(VLOOKUP($B2147,الموظفين!$A$2:$J$501,5,FALSE())&amp;"",""))</f>
        <v/>
      </c>
      <c r="F2147" s="19" t="str">
        <f aca="false">IF($B2147="","",IFERROR(VLOOKUP($B2147,الموظفين!$A$2:$J$501,6,FALSE()),""))</f>
        <v/>
      </c>
      <c r="G2147" s="19" t="str">
        <f aca="false">IF($B2147="","",IFERROR(VLOOKUP($B2147,الموظفين!$A$2:$J$501,7,FALSE()),""))</f>
        <v/>
      </c>
      <c r="H2147" s="20"/>
      <c r="I2147" s="20"/>
      <c r="J2147" s="21" t="str">
        <f aca="false">IF(OR(H2147="",I2147=""),"",ROUND(MOD(I2147-H2147,1)*24,2))</f>
        <v/>
      </c>
      <c r="K2147" s="22" t="str">
        <f aca="false">IF(OR(H2147="",F2147=""),"",IF(ROUND(MAX(0,MOD(H2147-F2147+0.5,1)-0.5)*1440,0)&gt;IFERROR(VLOOKUP(E2147,الورديات!$A$2:$E$21,5,FALSE()),0),ROUND(MAX(0,MOD(H2147-F2147+0.5,1)-0.5)*1440,0),0))</f>
        <v/>
      </c>
      <c r="L2147" s="22" t="str">
        <f aca="false">IF(OR(I2147="",G2147=""),"",ROUND(MAX(0,MOD(G2147-I2147+0.5,1)-0.5)*1440,0))</f>
        <v/>
      </c>
      <c r="M2147" s="22" t="str">
        <f aca="false">IF(OR(I2147="",G2147=""),"",IF(ROUND(MAX(0,MOD(I2147-G2147+0.5,1)-0.5)*1440,0)&gt;=الإعدادات!$B$8,ROUND(MAX(0,MOD(I2147-G2147+0.5,1)-0.5)*1440,0),0))</f>
        <v/>
      </c>
      <c r="N2147" s="18" t="str">
        <f aca="false">IF(OR(A2147="",B2147=""),"",IF(COUNTIFS(الإجازات!$A$2:$A$1001,B2147,الإجازات!$D$2:$D$1001,"&lt;="&amp;A2147,الإجازات!$E$2:$E$1001,"&gt;="&amp;A2147,الإجازات!$G$2:$G$1001,"مقبولة")=0,"",LOOKUP(2,1/((الإجازات!$A$2:$A$1001=B2147)*(الإجازات!$D$2:$D$1001&lt;=A2147)*(الإجازات!$E$2:$E$1001&gt;=A2147)*(الإجازات!$G$2:$G$1001="مقبولة")),الإجازات!$C$2:$C$1001)))</f>
        <v/>
      </c>
      <c r="O2147" s="17"/>
      <c r="P2147" s="23" t="str">
        <f aca="false">IF(B2147="","",IF(ISNA(MATCH(B2147,الموظفين!$A$2:$A$501,0)),"⚠ كود غير موجود",IF(O2147&lt;&gt;"",O2147,IF(N2147&lt;&gt;"",N2147,IF(H2147="",IF(AND(A2147&lt;&gt;"",WEEKDAY(A2147)=الإعدادات!$B$11),"راحة أسبوعية","غائب"),IF(I2147="","بدون انصراف",IF(N(K2147)&gt;0,"متأخر","حاضر")))))))</f>
        <v/>
      </c>
      <c r="Q2147" s="24" t="str">
        <f aca="false">IF(B2147="","",IF(OR(P2147="غائب",P2147="غياب",P2147="إجازة بدون راتب"),IFERROR(VLOOKUP(B2147,الموظفين!$A$2:$J$501,8,FALSE()),0),0))</f>
        <v/>
      </c>
      <c r="R2147" s="24" t="str">
        <f aca="false">IF(B2147="","",ROUND((N(K2147)+N(L2147))/60*IFERROR(VLOOKUP(B2147,الموظفين!$A$2:$J$501,8,FALSE()),0)/الإعدادات!$B$6*الإعدادات!$B$9,2))</f>
        <v/>
      </c>
      <c r="S2147" s="24" t="str">
        <f aca="false">IF(OR(B2147="",M2147=""),"",ROUND(M2147/60*IFERROR(VLOOKUP(B2147,الموظفين!$A$2:$J$501,9,FALSE()),0),2))</f>
        <v/>
      </c>
      <c r="T2147" s="17"/>
      <c r="U2147" s="23" t="str">
        <f aca="false">IF(OR(A2147="",B2147=""),"",A2147&amp;"|"&amp;B2147)</f>
        <v/>
      </c>
    </row>
    <row r="2148" customFormat="false" ht="15" hidden="false" customHeight="false" outlineLevel="0" collapsed="false">
      <c r="A2148" s="16"/>
      <c r="B2148" s="17"/>
      <c r="C2148" s="18" t="str">
        <f aca="false">IF($B2148="","",IFERROR(VLOOKUP($B2148,الموظفين!$A$2:$J$501,2,FALSE())&amp;"","⚠ كود غير موجود"))</f>
        <v/>
      </c>
      <c r="D2148" s="18" t="str">
        <f aca="false">IF($B2148="","",IFERROR(VLOOKUP($B2148,الموظفين!$A$2:$J$501,3,FALSE())&amp;"",""))</f>
        <v/>
      </c>
      <c r="E2148" s="18" t="str">
        <f aca="false">IF($B2148="","",IFERROR(VLOOKUP($B2148,الموظفين!$A$2:$J$501,5,FALSE())&amp;"",""))</f>
        <v/>
      </c>
      <c r="F2148" s="19" t="str">
        <f aca="false">IF($B2148="","",IFERROR(VLOOKUP($B2148,الموظفين!$A$2:$J$501,6,FALSE()),""))</f>
        <v/>
      </c>
      <c r="G2148" s="19" t="str">
        <f aca="false">IF($B2148="","",IFERROR(VLOOKUP($B2148,الموظفين!$A$2:$J$501,7,FALSE()),""))</f>
        <v/>
      </c>
      <c r="H2148" s="20"/>
      <c r="I2148" s="20"/>
      <c r="J2148" s="21" t="str">
        <f aca="false">IF(OR(H2148="",I2148=""),"",ROUND(MOD(I2148-H2148,1)*24,2))</f>
        <v/>
      </c>
      <c r="K2148" s="22" t="str">
        <f aca="false">IF(OR(H2148="",F2148=""),"",IF(ROUND(MAX(0,MOD(H2148-F2148+0.5,1)-0.5)*1440,0)&gt;IFERROR(VLOOKUP(E2148,الورديات!$A$2:$E$21,5,FALSE()),0),ROUND(MAX(0,MOD(H2148-F2148+0.5,1)-0.5)*1440,0),0))</f>
        <v/>
      </c>
      <c r="L2148" s="22" t="str">
        <f aca="false">IF(OR(I2148="",G2148=""),"",ROUND(MAX(0,MOD(G2148-I2148+0.5,1)-0.5)*1440,0))</f>
        <v/>
      </c>
      <c r="M2148" s="22" t="str">
        <f aca="false">IF(OR(I2148="",G2148=""),"",IF(ROUND(MAX(0,MOD(I2148-G2148+0.5,1)-0.5)*1440,0)&gt;=الإعدادات!$B$8,ROUND(MAX(0,MOD(I2148-G2148+0.5,1)-0.5)*1440,0),0))</f>
        <v/>
      </c>
      <c r="N2148" s="18" t="str">
        <f aca="false">IF(OR(A2148="",B2148=""),"",IF(COUNTIFS(الإجازات!$A$2:$A$1001,B2148,الإجازات!$D$2:$D$1001,"&lt;="&amp;A2148,الإجازات!$E$2:$E$1001,"&gt;="&amp;A2148,الإجازات!$G$2:$G$1001,"مقبولة")=0,"",LOOKUP(2,1/((الإجازات!$A$2:$A$1001=B2148)*(الإجازات!$D$2:$D$1001&lt;=A2148)*(الإجازات!$E$2:$E$1001&gt;=A2148)*(الإجازات!$G$2:$G$1001="مقبولة")),الإجازات!$C$2:$C$1001)))</f>
        <v/>
      </c>
      <c r="O2148" s="17"/>
      <c r="P2148" s="23" t="str">
        <f aca="false">IF(B2148="","",IF(ISNA(MATCH(B2148,الموظفين!$A$2:$A$501,0)),"⚠ كود غير موجود",IF(O2148&lt;&gt;"",O2148,IF(N2148&lt;&gt;"",N2148,IF(H2148="",IF(AND(A2148&lt;&gt;"",WEEKDAY(A2148)=الإعدادات!$B$11),"راحة أسبوعية","غائب"),IF(I2148="","بدون انصراف",IF(N(K2148)&gt;0,"متأخر","حاضر")))))))</f>
        <v/>
      </c>
      <c r="Q2148" s="24" t="str">
        <f aca="false">IF(B2148="","",IF(OR(P2148="غائب",P2148="غياب",P2148="إجازة بدون راتب"),IFERROR(VLOOKUP(B2148,الموظفين!$A$2:$J$501,8,FALSE()),0),0))</f>
        <v/>
      </c>
      <c r="R2148" s="24" t="str">
        <f aca="false">IF(B2148="","",ROUND((N(K2148)+N(L2148))/60*IFERROR(VLOOKUP(B2148,الموظفين!$A$2:$J$501,8,FALSE()),0)/الإعدادات!$B$6*الإعدادات!$B$9,2))</f>
        <v/>
      </c>
      <c r="S2148" s="24" t="str">
        <f aca="false">IF(OR(B2148="",M2148=""),"",ROUND(M2148/60*IFERROR(VLOOKUP(B2148,الموظفين!$A$2:$J$501,9,FALSE()),0),2))</f>
        <v/>
      </c>
      <c r="T2148" s="17"/>
      <c r="U2148" s="23" t="str">
        <f aca="false">IF(OR(A2148="",B2148=""),"",A2148&amp;"|"&amp;B2148)</f>
        <v/>
      </c>
    </row>
    <row r="2149" customFormat="false" ht="15" hidden="false" customHeight="false" outlineLevel="0" collapsed="false">
      <c r="A2149" s="16"/>
      <c r="B2149" s="17"/>
      <c r="C2149" s="18" t="str">
        <f aca="false">IF($B2149="","",IFERROR(VLOOKUP($B2149,الموظفين!$A$2:$J$501,2,FALSE())&amp;"","⚠ كود غير موجود"))</f>
        <v/>
      </c>
      <c r="D2149" s="18" t="str">
        <f aca="false">IF($B2149="","",IFERROR(VLOOKUP($B2149,الموظفين!$A$2:$J$501,3,FALSE())&amp;"",""))</f>
        <v/>
      </c>
      <c r="E2149" s="18" t="str">
        <f aca="false">IF($B2149="","",IFERROR(VLOOKUP($B2149,الموظفين!$A$2:$J$501,5,FALSE())&amp;"",""))</f>
        <v/>
      </c>
      <c r="F2149" s="19" t="str">
        <f aca="false">IF($B2149="","",IFERROR(VLOOKUP($B2149,الموظفين!$A$2:$J$501,6,FALSE()),""))</f>
        <v/>
      </c>
      <c r="G2149" s="19" t="str">
        <f aca="false">IF($B2149="","",IFERROR(VLOOKUP($B2149,الموظفين!$A$2:$J$501,7,FALSE()),""))</f>
        <v/>
      </c>
      <c r="H2149" s="20"/>
      <c r="I2149" s="20"/>
      <c r="J2149" s="21" t="str">
        <f aca="false">IF(OR(H2149="",I2149=""),"",ROUND(MOD(I2149-H2149,1)*24,2))</f>
        <v/>
      </c>
      <c r="K2149" s="22" t="str">
        <f aca="false">IF(OR(H2149="",F2149=""),"",IF(ROUND(MAX(0,MOD(H2149-F2149+0.5,1)-0.5)*1440,0)&gt;IFERROR(VLOOKUP(E2149,الورديات!$A$2:$E$21,5,FALSE()),0),ROUND(MAX(0,MOD(H2149-F2149+0.5,1)-0.5)*1440,0),0))</f>
        <v/>
      </c>
      <c r="L2149" s="22" t="str">
        <f aca="false">IF(OR(I2149="",G2149=""),"",ROUND(MAX(0,MOD(G2149-I2149+0.5,1)-0.5)*1440,0))</f>
        <v/>
      </c>
      <c r="M2149" s="22" t="str">
        <f aca="false">IF(OR(I2149="",G2149=""),"",IF(ROUND(MAX(0,MOD(I2149-G2149+0.5,1)-0.5)*1440,0)&gt;=الإعدادات!$B$8,ROUND(MAX(0,MOD(I2149-G2149+0.5,1)-0.5)*1440,0),0))</f>
        <v/>
      </c>
      <c r="N2149" s="18" t="str">
        <f aca="false">IF(OR(A2149="",B2149=""),"",IF(COUNTIFS(الإجازات!$A$2:$A$1001,B2149,الإجازات!$D$2:$D$1001,"&lt;="&amp;A2149,الإجازات!$E$2:$E$1001,"&gt;="&amp;A2149,الإجازات!$G$2:$G$1001,"مقبولة")=0,"",LOOKUP(2,1/((الإجازات!$A$2:$A$1001=B2149)*(الإجازات!$D$2:$D$1001&lt;=A2149)*(الإجازات!$E$2:$E$1001&gt;=A2149)*(الإجازات!$G$2:$G$1001="مقبولة")),الإجازات!$C$2:$C$1001)))</f>
        <v/>
      </c>
      <c r="O2149" s="17"/>
      <c r="P2149" s="23" t="str">
        <f aca="false">IF(B2149="","",IF(ISNA(MATCH(B2149,الموظفين!$A$2:$A$501,0)),"⚠ كود غير موجود",IF(O2149&lt;&gt;"",O2149,IF(N2149&lt;&gt;"",N2149,IF(H2149="",IF(AND(A2149&lt;&gt;"",WEEKDAY(A2149)=الإعدادات!$B$11),"راحة أسبوعية","غائب"),IF(I2149="","بدون انصراف",IF(N(K2149)&gt;0,"متأخر","حاضر")))))))</f>
        <v/>
      </c>
      <c r="Q2149" s="24" t="str">
        <f aca="false">IF(B2149="","",IF(OR(P2149="غائب",P2149="غياب",P2149="إجازة بدون راتب"),IFERROR(VLOOKUP(B2149,الموظفين!$A$2:$J$501,8,FALSE()),0),0))</f>
        <v/>
      </c>
      <c r="R2149" s="24" t="str">
        <f aca="false">IF(B2149="","",ROUND((N(K2149)+N(L2149))/60*IFERROR(VLOOKUP(B2149,الموظفين!$A$2:$J$501,8,FALSE()),0)/الإعدادات!$B$6*الإعدادات!$B$9,2))</f>
        <v/>
      </c>
      <c r="S2149" s="24" t="str">
        <f aca="false">IF(OR(B2149="",M2149=""),"",ROUND(M2149/60*IFERROR(VLOOKUP(B2149,الموظفين!$A$2:$J$501,9,FALSE()),0),2))</f>
        <v/>
      </c>
      <c r="T2149" s="17"/>
      <c r="U2149" s="23" t="str">
        <f aca="false">IF(OR(A2149="",B2149=""),"",A2149&amp;"|"&amp;B2149)</f>
        <v/>
      </c>
    </row>
    <row r="2150" customFormat="false" ht="15" hidden="false" customHeight="false" outlineLevel="0" collapsed="false">
      <c r="A2150" s="16"/>
      <c r="B2150" s="17"/>
      <c r="C2150" s="18" t="str">
        <f aca="false">IF($B2150="","",IFERROR(VLOOKUP($B2150,الموظفين!$A$2:$J$501,2,FALSE())&amp;"","⚠ كود غير موجود"))</f>
        <v/>
      </c>
      <c r="D2150" s="18" t="str">
        <f aca="false">IF($B2150="","",IFERROR(VLOOKUP($B2150,الموظفين!$A$2:$J$501,3,FALSE())&amp;"",""))</f>
        <v/>
      </c>
      <c r="E2150" s="18" t="str">
        <f aca="false">IF($B2150="","",IFERROR(VLOOKUP($B2150,الموظفين!$A$2:$J$501,5,FALSE())&amp;"",""))</f>
        <v/>
      </c>
      <c r="F2150" s="19" t="str">
        <f aca="false">IF($B2150="","",IFERROR(VLOOKUP($B2150,الموظفين!$A$2:$J$501,6,FALSE()),""))</f>
        <v/>
      </c>
      <c r="G2150" s="19" t="str">
        <f aca="false">IF($B2150="","",IFERROR(VLOOKUP($B2150,الموظفين!$A$2:$J$501,7,FALSE()),""))</f>
        <v/>
      </c>
      <c r="H2150" s="20"/>
      <c r="I2150" s="20"/>
      <c r="J2150" s="21" t="str">
        <f aca="false">IF(OR(H2150="",I2150=""),"",ROUND(MOD(I2150-H2150,1)*24,2))</f>
        <v/>
      </c>
      <c r="K2150" s="22" t="str">
        <f aca="false">IF(OR(H2150="",F2150=""),"",IF(ROUND(MAX(0,MOD(H2150-F2150+0.5,1)-0.5)*1440,0)&gt;IFERROR(VLOOKUP(E2150,الورديات!$A$2:$E$21,5,FALSE()),0),ROUND(MAX(0,MOD(H2150-F2150+0.5,1)-0.5)*1440,0),0))</f>
        <v/>
      </c>
      <c r="L2150" s="22" t="str">
        <f aca="false">IF(OR(I2150="",G2150=""),"",ROUND(MAX(0,MOD(G2150-I2150+0.5,1)-0.5)*1440,0))</f>
        <v/>
      </c>
      <c r="M2150" s="22" t="str">
        <f aca="false">IF(OR(I2150="",G2150=""),"",IF(ROUND(MAX(0,MOD(I2150-G2150+0.5,1)-0.5)*1440,0)&gt;=الإعدادات!$B$8,ROUND(MAX(0,MOD(I2150-G2150+0.5,1)-0.5)*1440,0),0))</f>
        <v/>
      </c>
      <c r="N2150" s="18" t="str">
        <f aca="false">IF(OR(A2150="",B2150=""),"",IF(COUNTIFS(الإجازات!$A$2:$A$1001,B2150,الإجازات!$D$2:$D$1001,"&lt;="&amp;A2150,الإجازات!$E$2:$E$1001,"&gt;="&amp;A2150,الإجازات!$G$2:$G$1001,"مقبولة")=0,"",LOOKUP(2,1/((الإجازات!$A$2:$A$1001=B2150)*(الإجازات!$D$2:$D$1001&lt;=A2150)*(الإجازات!$E$2:$E$1001&gt;=A2150)*(الإجازات!$G$2:$G$1001="مقبولة")),الإجازات!$C$2:$C$1001)))</f>
        <v/>
      </c>
      <c r="O2150" s="17"/>
      <c r="P2150" s="23" t="str">
        <f aca="false">IF(B2150="","",IF(ISNA(MATCH(B2150,الموظفين!$A$2:$A$501,0)),"⚠ كود غير موجود",IF(O2150&lt;&gt;"",O2150,IF(N2150&lt;&gt;"",N2150,IF(H2150="",IF(AND(A2150&lt;&gt;"",WEEKDAY(A2150)=الإعدادات!$B$11),"راحة أسبوعية","غائب"),IF(I2150="","بدون انصراف",IF(N(K2150)&gt;0,"متأخر","حاضر")))))))</f>
        <v/>
      </c>
      <c r="Q2150" s="24" t="str">
        <f aca="false">IF(B2150="","",IF(OR(P2150="غائب",P2150="غياب",P2150="إجازة بدون راتب"),IFERROR(VLOOKUP(B2150,الموظفين!$A$2:$J$501,8,FALSE()),0),0))</f>
        <v/>
      </c>
      <c r="R2150" s="24" t="str">
        <f aca="false">IF(B2150="","",ROUND((N(K2150)+N(L2150))/60*IFERROR(VLOOKUP(B2150,الموظفين!$A$2:$J$501,8,FALSE()),0)/الإعدادات!$B$6*الإعدادات!$B$9,2))</f>
        <v/>
      </c>
      <c r="S2150" s="24" t="str">
        <f aca="false">IF(OR(B2150="",M2150=""),"",ROUND(M2150/60*IFERROR(VLOOKUP(B2150,الموظفين!$A$2:$J$501,9,FALSE()),0),2))</f>
        <v/>
      </c>
      <c r="T2150" s="17"/>
      <c r="U2150" s="23" t="str">
        <f aca="false">IF(OR(A2150="",B2150=""),"",A2150&amp;"|"&amp;B2150)</f>
        <v/>
      </c>
    </row>
    <row r="2151" customFormat="false" ht="15" hidden="false" customHeight="false" outlineLevel="0" collapsed="false">
      <c r="A2151" s="16"/>
      <c r="B2151" s="17"/>
      <c r="C2151" s="18" t="str">
        <f aca="false">IF($B2151="","",IFERROR(VLOOKUP($B2151,الموظفين!$A$2:$J$501,2,FALSE())&amp;"","⚠ كود غير موجود"))</f>
        <v/>
      </c>
      <c r="D2151" s="18" t="str">
        <f aca="false">IF($B2151="","",IFERROR(VLOOKUP($B2151,الموظفين!$A$2:$J$501,3,FALSE())&amp;"",""))</f>
        <v/>
      </c>
      <c r="E2151" s="18" t="str">
        <f aca="false">IF($B2151="","",IFERROR(VLOOKUP($B2151,الموظفين!$A$2:$J$501,5,FALSE())&amp;"",""))</f>
        <v/>
      </c>
      <c r="F2151" s="19" t="str">
        <f aca="false">IF($B2151="","",IFERROR(VLOOKUP($B2151,الموظفين!$A$2:$J$501,6,FALSE()),""))</f>
        <v/>
      </c>
      <c r="G2151" s="19" t="str">
        <f aca="false">IF($B2151="","",IFERROR(VLOOKUP($B2151,الموظفين!$A$2:$J$501,7,FALSE()),""))</f>
        <v/>
      </c>
      <c r="H2151" s="20"/>
      <c r="I2151" s="20"/>
      <c r="J2151" s="21" t="str">
        <f aca="false">IF(OR(H2151="",I2151=""),"",ROUND(MOD(I2151-H2151,1)*24,2))</f>
        <v/>
      </c>
      <c r="K2151" s="22" t="str">
        <f aca="false">IF(OR(H2151="",F2151=""),"",IF(ROUND(MAX(0,MOD(H2151-F2151+0.5,1)-0.5)*1440,0)&gt;IFERROR(VLOOKUP(E2151,الورديات!$A$2:$E$21,5,FALSE()),0),ROUND(MAX(0,MOD(H2151-F2151+0.5,1)-0.5)*1440,0),0))</f>
        <v/>
      </c>
      <c r="L2151" s="22" t="str">
        <f aca="false">IF(OR(I2151="",G2151=""),"",ROUND(MAX(0,MOD(G2151-I2151+0.5,1)-0.5)*1440,0))</f>
        <v/>
      </c>
      <c r="M2151" s="22" t="str">
        <f aca="false">IF(OR(I2151="",G2151=""),"",IF(ROUND(MAX(0,MOD(I2151-G2151+0.5,1)-0.5)*1440,0)&gt;=الإعدادات!$B$8,ROUND(MAX(0,MOD(I2151-G2151+0.5,1)-0.5)*1440,0),0))</f>
        <v/>
      </c>
      <c r="N2151" s="18" t="str">
        <f aca="false">IF(OR(A2151="",B2151=""),"",IF(COUNTIFS(الإجازات!$A$2:$A$1001,B2151,الإجازات!$D$2:$D$1001,"&lt;="&amp;A2151,الإجازات!$E$2:$E$1001,"&gt;="&amp;A2151,الإجازات!$G$2:$G$1001,"مقبولة")=0,"",LOOKUP(2,1/((الإجازات!$A$2:$A$1001=B2151)*(الإجازات!$D$2:$D$1001&lt;=A2151)*(الإجازات!$E$2:$E$1001&gt;=A2151)*(الإجازات!$G$2:$G$1001="مقبولة")),الإجازات!$C$2:$C$1001)))</f>
        <v/>
      </c>
      <c r="O2151" s="17"/>
      <c r="P2151" s="23" t="str">
        <f aca="false">IF(B2151="","",IF(ISNA(MATCH(B2151,الموظفين!$A$2:$A$501,0)),"⚠ كود غير موجود",IF(O2151&lt;&gt;"",O2151,IF(N2151&lt;&gt;"",N2151,IF(H2151="",IF(AND(A2151&lt;&gt;"",WEEKDAY(A2151)=الإعدادات!$B$11),"راحة أسبوعية","غائب"),IF(I2151="","بدون انصراف",IF(N(K2151)&gt;0,"متأخر","حاضر")))))))</f>
        <v/>
      </c>
      <c r="Q2151" s="24" t="str">
        <f aca="false">IF(B2151="","",IF(OR(P2151="غائب",P2151="غياب",P2151="إجازة بدون راتب"),IFERROR(VLOOKUP(B2151,الموظفين!$A$2:$J$501,8,FALSE()),0),0))</f>
        <v/>
      </c>
      <c r="R2151" s="24" t="str">
        <f aca="false">IF(B2151="","",ROUND((N(K2151)+N(L2151))/60*IFERROR(VLOOKUP(B2151,الموظفين!$A$2:$J$501,8,FALSE()),0)/الإعدادات!$B$6*الإعدادات!$B$9,2))</f>
        <v/>
      </c>
      <c r="S2151" s="24" t="str">
        <f aca="false">IF(OR(B2151="",M2151=""),"",ROUND(M2151/60*IFERROR(VLOOKUP(B2151,الموظفين!$A$2:$J$501,9,FALSE()),0),2))</f>
        <v/>
      </c>
      <c r="T2151" s="17"/>
      <c r="U2151" s="23" t="str">
        <f aca="false">IF(OR(A2151="",B2151=""),"",A2151&amp;"|"&amp;B2151)</f>
        <v/>
      </c>
    </row>
    <row r="2152" customFormat="false" ht="15" hidden="false" customHeight="false" outlineLevel="0" collapsed="false">
      <c r="A2152" s="16"/>
      <c r="B2152" s="17"/>
      <c r="C2152" s="18" t="str">
        <f aca="false">IF($B2152="","",IFERROR(VLOOKUP($B2152,الموظفين!$A$2:$J$501,2,FALSE())&amp;"","⚠ كود غير موجود"))</f>
        <v/>
      </c>
      <c r="D2152" s="18" t="str">
        <f aca="false">IF($B2152="","",IFERROR(VLOOKUP($B2152,الموظفين!$A$2:$J$501,3,FALSE())&amp;"",""))</f>
        <v/>
      </c>
      <c r="E2152" s="18" t="str">
        <f aca="false">IF($B2152="","",IFERROR(VLOOKUP($B2152,الموظفين!$A$2:$J$501,5,FALSE())&amp;"",""))</f>
        <v/>
      </c>
      <c r="F2152" s="19" t="str">
        <f aca="false">IF($B2152="","",IFERROR(VLOOKUP($B2152,الموظفين!$A$2:$J$501,6,FALSE()),""))</f>
        <v/>
      </c>
      <c r="G2152" s="19" t="str">
        <f aca="false">IF($B2152="","",IFERROR(VLOOKUP($B2152,الموظفين!$A$2:$J$501,7,FALSE()),""))</f>
        <v/>
      </c>
      <c r="H2152" s="20"/>
      <c r="I2152" s="20"/>
      <c r="J2152" s="21" t="str">
        <f aca="false">IF(OR(H2152="",I2152=""),"",ROUND(MOD(I2152-H2152,1)*24,2))</f>
        <v/>
      </c>
      <c r="K2152" s="22" t="str">
        <f aca="false">IF(OR(H2152="",F2152=""),"",IF(ROUND(MAX(0,MOD(H2152-F2152+0.5,1)-0.5)*1440,0)&gt;IFERROR(VLOOKUP(E2152,الورديات!$A$2:$E$21,5,FALSE()),0),ROUND(MAX(0,MOD(H2152-F2152+0.5,1)-0.5)*1440,0),0))</f>
        <v/>
      </c>
      <c r="L2152" s="22" t="str">
        <f aca="false">IF(OR(I2152="",G2152=""),"",ROUND(MAX(0,MOD(G2152-I2152+0.5,1)-0.5)*1440,0))</f>
        <v/>
      </c>
      <c r="M2152" s="22" t="str">
        <f aca="false">IF(OR(I2152="",G2152=""),"",IF(ROUND(MAX(0,MOD(I2152-G2152+0.5,1)-0.5)*1440,0)&gt;=الإعدادات!$B$8,ROUND(MAX(0,MOD(I2152-G2152+0.5,1)-0.5)*1440,0),0))</f>
        <v/>
      </c>
      <c r="N2152" s="18" t="str">
        <f aca="false">IF(OR(A2152="",B2152=""),"",IF(COUNTIFS(الإجازات!$A$2:$A$1001,B2152,الإجازات!$D$2:$D$1001,"&lt;="&amp;A2152,الإجازات!$E$2:$E$1001,"&gt;="&amp;A2152,الإجازات!$G$2:$G$1001,"مقبولة")=0,"",LOOKUP(2,1/((الإجازات!$A$2:$A$1001=B2152)*(الإجازات!$D$2:$D$1001&lt;=A2152)*(الإجازات!$E$2:$E$1001&gt;=A2152)*(الإجازات!$G$2:$G$1001="مقبولة")),الإجازات!$C$2:$C$1001)))</f>
        <v/>
      </c>
      <c r="O2152" s="17"/>
      <c r="P2152" s="23" t="str">
        <f aca="false">IF(B2152="","",IF(ISNA(MATCH(B2152,الموظفين!$A$2:$A$501,0)),"⚠ كود غير موجود",IF(O2152&lt;&gt;"",O2152,IF(N2152&lt;&gt;"",N2152,IF(H2152="",IF(AND(A2152&lt;&gt;"",WEEKDAY(A2152)=الإعدادات!$B$11),"راحة أسبوعية","غائب"),IF(I2152="","بدون انصراف",IF(N(K2152)&gt;0,"متأخر","حاضر")))))))</f>
        <v/>
      </c>
      <c r="Q2152" s="24" t="str">
        <f aca="false">IF(B2152="","",IF(OR(P2152="غائب",P2152="غياب",P2152="إجازة بدون راتب"),IFERROR(VLOOKUP(B2152,الموظفين!$A$2:$J$501,8,FALSE()),0),0))</f>
        <v/>
      </c>
      <c r="R2152" s="24" t="str">
        <f aca="false">IF(B2152="","",ROUND((N(K2152)+N(L2152))/60*IFERROR(VLOOKUP(B2152,الموظفين!$A$2:$J$501,8,FALSE()),0)/الإعدادات!$B$6*الإعدادات!$B$9,2))</f>
        <v/>
      </c>
      <c r="S2152" s="24" t="str">
        <f aca="false">IF(OR(B2152="",M2152=""),"",ROUND(M2152/60*IFERROR(VLOOKUP(B2152,الموظفين!$A$2:$J$501,9,FALSE()),0),2))</f>
        <v/>
      </c>
      <c r="T2152" s="17"/>
      <c r="U2152" s="23" t="str">
        <f aca="false">IF(OR(A2152="",B2152=""),"",A2152&amp;"|"&amp;B2152)</f>
        <v/>
      </c>
    </row>
    <row r="2153" customFormat="false" ht="15" hidden="false" customHeight="false" outlineLevel="0" collapsed="false">
      <c r="A2153" s="16"/>
      <c r="B2153" s="17"/>
      <c r="C2153" s="18" t="str">
        <f aca="false">IF($B2153="","",IFERROR(VLOOKUP($B2153,الموظفين!$A$2:$J$501,2,FALSE())&amp;"","⚠ كود غير موجود"))</f>
        <v/>
      </c>
      <c r="D2153" s="18" t="str">
        <f aca="false">IF($B2153="","",IFERROR(VLOOKUP($B2153,الموظفين!$A$2:$J$501,3,FALSE())&amp;"",""))</f>
        <v/>
      </c>
      <c r="E2153" s="18" t="str">
        <f aca="false">IF($B2153="","",IFERROR(VLOOKUP($B2153,الموظفين!$A$2:$J$501,5,FALSE())&amp;"",""))</f>
        <v/>
      </c>
      <c r="F2153" s="19" t="str">
        <f aca="false">IF($B2153="","",IFERROR(VLOOKUP($B2153,الموظفين!$A$2:$J$501,6,FALSE()),""))</f>
        <v/>
      </c>
      <c r="G2153" s="19" t="str">
        <f aca="false">IF($B2153="","",IFERROR(VLOOKUP($B2153,الموظفين!$A$2:$J$501,7,FALSE()),""))</f>
        <v/>
      </c>
      <c r="H2153" s="20"/>
      <c r="I2153" s="20"/>
      <c r="J2153" s="21" t="str">
        <f aca="false">IF(OR(H2153="",I2153=""),"",ROUND(MOD(I2153-H2153,1)*24,2))</f>
        <v/>
      </c>
      <c r="K2153" s="22" t="str">
        <f aca="false">IF(OR(H2153="",F2153=""),"",IF(ROUND(MAX(0,MOD(H2153-F2153+0.5,1)-0.5)*1440,0)&gt;IFERROR(VLOOKUP(E2153,الورديات!$A$2:$E$21,5,FALSE()),0),ROUND(MAX(0,MOD(H2153-F2153+0.5,1)-0.5)*1440,0),0))</f>
        <v/>
      </c>
      <c r="L2153" s="22" t="str">
        <f aca="false">IF(OR(I2153="",G2153=""),"",ROUND(MAX(0,MOD(G2153-I2153+0.5,1)-0.5)*1440,0))</f>
        <v/>
      </c>
      <c r="M2153" s="22" t="str">
        <f aca="false">IF(OR(I2153="",G2153=""),"",IF(ROUND(MAX(0,MOD(I2153-G2153+0.5,1)-0.5)*1440,0)&gt;=الإعدادات!$B$8,ROUND(MAX(0,MOD(I2153-G2153+0.5,1)-0.5)*1440,0),0))</f>
        <v/>
      </c>
      <c r="N2153" s="18" t="str">
        <f aca="false">IF(OR(A2153="",B2153=""),"",IF(COUNTIFS(الإجازات!$A$2:$A$1001,B2153,الإجازات!$D$2:$D$1001,"&lt;="&amp;A2153,الإجازات!$E$2:$E$1001,"&gt;="&amp;A2153,الإجازات!$G$2:$G$1001,"مقبولة")=0,"",LOOKUP(2,1/((الإجازات!$A$2:$A$1001=B2153)*(الإجازات!$D$2:$D$1001&lt;=A2153)*(الإجازات!$E$2:$E$1001&gt;=A2153)*(الإجازات!$G$2:$G$1001="مقبولة")),الإجازات!$C$2:$C$1001)))</f>
        <v/>
      </c>
      <c r="O2153" s="17"/>
      <c r="P2153" s="23" t="str">
        <f aca="false">IF(B2153="","",IF(ISNA(MATCH(B2153,الموظفين!$A$2:$A$501,0)),"⚠ كود غير موجود",IF(O2153&lt;&gt;"",O2153,IF(N2153&lt;&gt;"",N2153,IF(H2153="",IF(AND(A2153&lt;&gt;"",WEEKDAY(A2153)=الإعدادات!$B$11),"راحة أسبوعية","غائب"),IF(I2153="","بدون انصراف",IF(N(K2153)&gt;0,"متأخر","حاضر")))))))</f>
        <v/>
      </c>
      <c r="Q2153" s="24" t="str">
        <f aca="false">IF(B2153="","",IF(OR(P2153="غائب",P2153="غياب",P2153="إجازة بدون راتب"),IFERROR(VLOOKUP(B2153,الموظفين!$A$2:$J$501,8,FALSE()),0),0))</f>
        <v/>
      </c>
      <c r="R2153" s="24" t="str">
        <f aca="false">IF(B2153="","",ROUND((N(K2153)+N(L2153))/60*IFERROR(VLOOKUP(B2153,الموظفين!$A$2:$J$501,8,FALSE()),0)/الإعدادات!$B$6*الإعدادات!$B$9,2))</f>
        <v/>
      </c>
      <c r="S2153" s="24" t="str">
        <f aca="false">IF(OR(B2153="",M2153=""),"",ROUND(M2153/60*IFERROR(VLOOKUP(B2153,الموظفين!$A$2:$J$501,9,FALSE()),0),2))</f>
        <v/>
      </c>
      <c r="T2153" s="17"/>
      <c r="U2153" s="23" t="str">
        <f aca="false">IF(OR(A2153="",B2153=""),"",A2153&amp;"|"&amp;B2153)</f>
        <v/>
      </c>
    </row>
    <row r="2154" customFormat="false" ht="15" hidden="false" customHeight="false" outlineLevel="0" collapsed="false">
      <c r="A2154" s="16"/>
      <c r="B2154" s="17"/>
      <c r="C2154" s="18" t="str">
        <f aca="false">IF($B2154="","",IFERROR(VLOOKUP($B2154,الموظفين!$A$2:$J$501,2,FALSE())&amp;"","⚠ كود غير موجود"))</f>
        <v/>
      </c>
      <c r="D2154" s="18" t="str">
        <f aca="false">IF($B2154="","",IFERROR(VLOOKUP($B2154,الموظفين!$A$2:$J$501,3,FALSE())&amp;"",""))</f>
        <v/>
      </c>
      <c r="E2154" s="18" t="str">
        <f aca="false">IF($B2154="","",IFERROR(VLOOKUP($B2154,الموظفين!$A$2:$J$501,5,FALSE())&amp;"",""))</f>
        <v/>
      </c>
      <c r="F2154" s="19" t="str">
        <f aca="false">IF($B2154="","",IFERROR(VLOOKUP($B2154,الموظفين!$A$2:$J$501,6,FALSE()),""))</f>
        <v/>
      </c>
      <c r="G2154" s="19" t="str">
        <f aca="false">IF($B2154="","",IFERROR(VLOOKUP($B2154,الموظفين!$A$2:$J$501,7,FALSE()),""))</f>
        <v/>
      </c>
      <c r="H2154" s="20"/>
      <c r="I2154" s="20"/>
      <c r="J2154" s="21" t="str">
        <f aca="false">IF(OR(H2154="",I2154=""),"",ROUND(MOD(I2154-H2154,1)*24,2))</f>
        <v/>
      </c>
      <c r="K2154" s="22" t="str">
        <f aca="false">IF(OR(H2154="",F2154=""),"",IF(ROUND(MAX(0,MOD(H2154-F2154+0.5,1)-0.5)*1440,0)&gt;IFERROR(VLOOKUP(E2154,الورديات!$A$2:$E$21,5,FALSE()),0),ROUND(MAX(0,MOD(H2154-F2154+0.5,1)-0.5)*1440,0),0))</f>
        <v/>
      </c>
      <c r="L2154" s="22" t="str">
        <f aca="false">IF(OR(I2154="",G2154=""),"",ROUND(MAX(0,MOD(G2154-I2154+0.5,1)-0.5)*1440,0))</f>
        <v/>
      </c>
      <c r="M2154" s="22" t="str">
        <f aca="false">IF(OR(I2154="",G2154=""),"",IF(ROUND(MAX(0,MOD(I2154-G2154+0.5,1)-0.5)*1440,0)&gt;=الإعدادات!$B$8,ROUND(MAX(0,MOD(I2154-G2154+0.5,1)-0.5)*1440,0),0))</f>
        <v/>
      </c>
      <c r="N2154" s="18" t="str">
        <f aca="false">IF(OR(A2154="",B2154=""),"",IF(COUNTIFS(الإجازات!$A$2:$A$1001,B2154,الإجازات!$D$2:$D$1001,"&lt;="&amp;A2154,الإجازات!$E$2:$E$1001,"&gt;="&amp;A2154,الإجازات!$G$2:$G$1001,"مقبولة")=0,"",LOOKUP(2,1/((الإجازات!$A$2:$A$1001=B2154)*(الإجازات!$D$2:$D$1001&lt;=A2154)*(الإجازات!$E$2:$E$1001&gt;=A2154)*(الإجازات!$G$2:$G$1001="مقبولة")),الإجازات!$C$2:$C$1001)))</f>
        <v/>
      </c>
      <c r="O2154" s="17"/>
      <c r="P2154" s="23" t="str">
        <f aca="false">IF(B2154="","",IF(ISNA(MATCH(B2154,الموظفين!$A$2:$A$501,0)),"⚠ كود غير موجود",IF(O2154&lt;&gt;"",O2154,IF(N2154&lt;&gt;"",N2154,IF(H2154="",IF(AND(A2154&lt;&gt;"",WEEKDAY(A2154)=الإعدادات!$B$11),"راحة أسبوعية","غائب"),IF(I2154="","بدون انصراف",IF(N(K2154)&gt;0,"متأخر","حاضر")))))))</f>
        <v/>
      </c>
      <c r="Q2154" s="24" t="str">
        <f aca="false">IF(B2154="","",IF(OR(P2154="غائب",P2154="غياب",P2154="إجازة بدون راتب"),IFERROR(VLOOKUP(B2154,الموظفين!$A$2:$J$501,8,FALSE()),0),0))</f>
        <v/>
      </c>
      <c r="R2154" s="24" t="str">
        <f aca="false">IF(B2154="","",ROUND((N(K2154)+N(L2154))/60*IFERROR(VLOOKUP(B2154,الموظفين!$A$2:$J$501,8,FALSE()),0)/الإعدادات!$B$6*الإعدادات!$B$9,2))</f>
        <v/>
      </c>
      <c r="S2154" s="24" t="str">
        <f aca="false">IF(OR(B2154="",M2154=""),"",ROUND(M2154/60*IFERROR(VLOOKUP(B2154,الموظفين!$A$2:$J$501,9,FALSE()),0),2))</f>
        <v/>
      </c>
      <c r="T2154" s="17"/>
      <c r="U2154" s="23" t="str">
        <f aca="false">IF(OR(A2154="",B2154=""),"",A2154&amp;"|"&amp;B2154)</f>
        <v/>
      </c>
    </row>
    <row r="2155" customFormat="false" ht="15" hidden="false" customHeight="false" outlineLevel="0" collapsed="false">
      <c r="A2155" s="16"/>
      <c r="B2155" s="17"/>
      <c r="C2155" s="18" t="str">
        <f aca="false">IF($B2155="","",IFERROR(VLOOKUP($B2155,الموظفين!$A$2:$J$501,2,FALSE())&amp;"","⚠ كود غير موجود"))</f>
        <v/>
      </c>
      <c r="D2155" s="18" t="str">
        <f aca="false">IF($B2155="","",IFERROR(VLOOKUP($B2155,الموظفين!$A$2:$J$501,3,FALSE())&amp;"",""))</f>
        <v/>
      </c>
      <c r="E2155" s="18" t="str">
        <f aca="false">IF($B2155="","",IFERROR(VLOOKUP($B2155,الموظفين!$A$2:$J$501,5,FALSE())&amp;"",""))</f>
        <v/>
      </c>
      <c r="F2155" s="19" t="str">
        <f aca="false">IF($B2155="","",IFERROR(VLOOKUP($B2155,الموظفين!$A$2:$J$501,6,FALSE()),""))</f>
        <v/>
      </c>
      <c r="G2155" s="19" t="str">
        <f aca="false">IF($B2155="","",IFERROR(VLOOKUP($B2155,الموظفين!$A$2:$J$501,7,FALSE()),""))</f>
        <v/>
      </c>
      <c r="H2155" s="20"/>
      <c r="I2155" s="20"/>
      <c r="J2155" s="21" t="str">
        <f aca="false">IF(OR(H2155="",I2155=""),"",ROUND(MOD(I2155-H2155,1)*24,2))</f>
        <v/>
      </c>
      <c r="K2155" s="22" t="str">
        <f aca="false">IF(OR(H2155="",F2155=""),"",IF(ROUND(MAX(0,MOD(H2155-F2155+0.5,1)-0.5)*1440,0)&gt;IFERROR(VLOOKUP(E2155,الورديات!$A$2:$E$21,5,FALSE()),0),ROUND(MAX(0,MOD(H2155-F2155+0.5,1)-0.5)*1440,0),0))</f>
        <v/>
      </c>
      <c r="L2155" s="22" t="str">
        <f aca="false">IF(OR(I2155="",G2155=""),"",ROUND(MAX(0,MOD(G2155-I2155+0.5,1)-0.5)*1440,0))</f>
        <v/>
      </c>
      <c r="M2155" s="22" t="str">
        <f aca="false">IF(OR(I2155="",G2155=""),"",IF(ROUND(MAX(0,MOD(I2155-G2155+0.5,1)-0.5)*1440,0)&gt;=الإعدادات!$B$8,ROUND(MAX(0,MOD(I2155-G2155+0.5,1)-0.5)*1440,0),0))</f>
        <v/>
      </c>
      <c r="N2155" s="18" t="str">
        <f aca="false">IF(OR(A2155="",B2155=""),"",IF(COUNTIFS(الإجازات!$A$2:$A$1001,B2155,الإجازات!$D$2:$D$1001,"&lt;="&amp;A2155,الإجازات!$E$2:$E$1001,"&gt;="&amp;A2155,الإجازات!$G$2:$G$1001,"مقبولة")=0,"",LOOKUP(2,1/((الإجازات!$A$2:$A$1001=B2155)*(الإجازات!$D$2:$D$1001&lt;=A2155)*(الإجازات!$E$2:$E$1001&gt;=A2155)*(الإجازات!$G$2:$G$1001="مقبولة")),الإجازات!$C$2:$C$1001)))</f>
        <v/>
      </c>
      <c r="O2155" s="17"/>
      <c r="P2155" s="23" t="str">
        <f aca="false">IF(B2155="","",IF(ISNA(MATCH(B2155,الموظفين!$A$2:$A$501,0)),"⚠ كود غير موجود",IF(O2155&lt;&gt;"",O2155,IF(N2155&lt;&gt;"",N2155,IF(H2155="",IF(AND(A2155&lt;&gt;"",WEEKDAY(A2155)=الإعدادات!$B$11),"راحة أسبوعية","غائب"),IF(I2155="","بدون انصراف",IF(N(K2155)&gt;0,"متأخر","حاضر")))))))</f>
        <v/>
      </c>
      <c r="Q2155" s="24" t="str">
        <f aca="false">IF(B2155="","",IF(OR(P2155="غائب",P2155="غياب",P2155="إجازة بدون راتب"),IFERROR(VLOOKUP(B2155,الموظفين!$A$2:$J$501,8,FALSE()),0),0))</f>
        <v/>
      </c>
      <c r="R2155" s="24" t="str">
        <f aca="false">IF(B2155="","",ROUND((N(K2155)+N(L2155))/60*IFERROR(VLOOKUP(B2155,الموظفين!$A$2:$J$501,8,FALSE()),0)/الإعدادات!$B$6*الإعدادات!$B$9,2))</f>
        <v/>
      </c>
      <c r="S2155" s="24" t="str">
        <f aca="false">IF(OR(B2155="",M2155=""),"",ROUND(M2155/60*IFERROR(VLOOKUP(B2155,الموظفين!$A$2:$J$501,9,FALSE()),0),2))</f>
        <v/>
      </c>
      <c r="T2155" s="17"/>
      <c r="U2155" s="23" t="str">
        <f aca="false">IF(OR(A2155="",B2155=""),"",A2155&amp;"|"&amp;B2155)</f>
        <v/>
      </c>
    </row>
    <row r="2156" customFormat="false" ht="15" hidden="false" customHeight="false" outlineLevel="0" collapsed="false">
      <c r="A2156" s="16"/>
      <c r="B2156" s="17"/>
      <c r="C2156" s="18" t="str">
        <f aca="false">IF($B2156="","",IFERROR(VLOOKUP($B2156,الموظفين!$A$2:$J$501,2,FALSE())&amp;"","⚠ كود غير موجود"))</f>
        <v/>
      </c>
      <c r="D2156" s="18" t="str">
        <f aca="false">IF($B2156="","",IFERROR(VLOOKUP($B2156,الموظفين!$A$2:$J$501,3,FALSE())&amp;"",""))</f>
        <v/>
      </c>
      <c r="E2156" s="18" t="str">
        <f aca="false">IF($B2156="","",IFERROR(VLOOKUP($B2156,الموظفين!$A$2:$J$501,5,FALSE())&amp;"",""))</f>
        <v/>
      </c>
      <c r="F2156" s="19" t="str">
        <f aca="false">IF($B2156="","",IFERROR(VLOOKUP($B2156,الموظفين!$A$2:$J$501,6,FALSE()),""))</f>
        <v/>
      </c>
      <c r="G2156" s="19" t="str">
        <f aca="false">IF($B2156="","",IFERROR(VLOOKUP($B2156,الموظفين!$A$2:$J$501,7,FALSE()),""))</f>
        <v/>
      </c>
      <c r="H2156" s="20"/>
      <c r="I2156" s="20"/>
      <c r="J2156" s="21" t="str">
        <f aca="false">IF(OR(H2156="",I2156=""),"",ROUND(MOD(I2156-H2156,1)*24,2))</f>
        <v/>
      </c>
      <c r="K2156" s="22" t="str">
        <f aca="false">IF(OR(H2156="",F2156=""),"",IF(ROUND(MAX(0,MOD(H2156-F2156+0.5,1)-0.5)*1440,0)&gt;IFERROR(VLOOKUP(E2156,الورديات!$A$2:$E$21,5,FALSE()),0),ROUND(MAX(0,MOD(H2156-F2156+0.5,1)-0.5)*1440,0),0))</f>
        <v/>
      </c>
      <c r="L2156" s="22" t="str">
        <f aca="false">IF(OR(I2156="",G2156=""),"",ROUND(MAX(0,MOD(G2156-I2156+0.5,1)-0.5)*1440,0))</f>
        <v/>
      </c>
      <c r="M2156" s="22" t="str">
        <f aca="false">IF(OR(I2156="",G2156=""),"",IF(ROUND(MAX(0,MOD(I2156-G2156+0.5,1)-0.5)*1440,0)&gt;=الإعدادات!$B$8,ROUND(MAX(0,MOD(I2156-G2156+0.5,1)-0.5)*1440,0),0))</f>
        <v/>
      </c>
      <c r="N2156" s="18" t="str">
        <f aca="false">IF(OR(A2156="",B2156=""),"",IF(COUNTIFS(الإجازات!$A$2:$A$1001,B2156,الإجازات!$D$2:$D$1001,"&lt;="&amp;A2156,الإجازات!$E$2:$E$1001,"&gt;="&amp;A2156,الإجازات!$G$2:$G$1001,"مقبولة")=0,"",LOOKUP(2,1/((الإجازات!$A$2:$A$1001=B2156)*(الإجازات!$D$2:$D$1001&lt;=A2156)*(الإجازات!$E$2:$E$1001&gt;=A2156)*(الإجازات!$G$2:$G$1001="مقبولة")),الإجازات!$C$2:$C$1001)))</f>
        <v/>
      </c>
      <c r="O2156" s="17"/>
      <c r="P2156" s="23" t="str">
        <f aca="false">IF(B2156="","",IF(ISNA(MATCH(B2156,الموظفين!$A$2:$A$501,0)),"⚠ كود غير موجود",IF(O2156&lt;&gt;"",O2156,IF(N2156&lt;&gt;"",N2156,IF(H2156="",IF(AND(A2156&lt;&gt;"",WEEKDAY(A2156)=الإعدادات!$B$11),"راحة أسبوعية","غائب"),IF(I2156="","بدون انصراف",IF(N(K2156)&gt;0,"متأخر","حاضر")))))))</f>
        <v/>
      </c>
      <c r="Q2156" s="24" t="str">
        <f aca="false">IF(B2156="","",IF(OR(P2156="غائب",P2156="غياب",P2156="إجازة بدون راتب"),IFERROR(VLOOKUP(B2156,الموظفين!$A$2:$J$501,8,FALSE()),0),0))</f>
        <v/>
      </c>
      <c r="R2156" s="24" t="str">
        <f aca="false">IF(B2156="","",ROUND((N(K2156)+N(L2156))/60*IFERROR(VLOOKUP(B2156,الموظفين!$A$2:$J$501,8,FALSE()),0)/الإعدادات!$B$6*الإعدادات!$B$9,2))</f>
        <v/>
      </c>
      <c r="S2156" s="24" t="str">
        <f aca="false">IF(OR(B2156="",M2156=""),"",ROUND(M2156/60*IFERROR(VLOOKUP(B2156,الموظفين!$A$2:$J$501,9,FALSE()),0),2))</f>
        <v/>
      </c>
      <c r="T2156" s="17"/>
      <c r="U2156" s="23" t="str">
        <f aca="false">IF(OR(A2156="",B2156=""),"",A2156&amp;"|"&amp;B2156)</f>
        <v/>
      </c>
    </row>
    <row r="2157" customFormat="false" ht="15" hidden="false" customHeight="false" outlineLevel="0" collapsed="false">
      <c r="A2157" s="16"/>
      <c r="B2157" s="17"/>
      <c r="C2157" s="18" t="str">
        <f aca="false">IF($B2157="","",IFERROR(VLOOKUP($B2157,الموظفين!$A$2:$J$501,2,FALSE())&amp;"","⚠ كود غير موجود"))</f>
        <v/>
      </c>
      <c r="D2157" s="18" t="str">
        <f aca="false">IF($B2157="","",IFERROR(VLOOKUP($B2157,الموظفين!$A$2:$J$501,3,FALSE())&amp;"",""))</f>
        <v/>
      </c>
      <c r="E2157" s="18" t="str">
        <f aca="false">IF($B2157="","",IFERROR(VLOOKUP($B2157,الموظفين!$A$2:$J$501,5,FALSE())&amp;"",""))</f>
        <v/>
      </c>
      <c r="F2157" s="19" t="str">
        <f aca="false">IF($B2157="","",IFERROR(VLOOKUP($B2157,الموظفين!$A$2:$J$501,6,FALSE()),""))</f>
        <v/>
      </c>
      <c r="G2157" s="19" t="str">
        <f aca="false">IF($B2157="","",IFERROR(VLOOKUP($B2157,الموظفين!$A$2:$J$501,7,FALSE()),""))</f>
        <v/>
      </c>
      <c r="H2157" s="20"/>
      <c r="I2157" s="20"/>
      <c r="J2157" s="21" t="str">
        <f aca="false">IF(OR(H2157="",I2157=""),"",ROUND(MOD(I2157-H2157,1)*24,2))</f>
        <v/>
      </c>
      <c r="K2157" s="22" t="str">
        <f aca="false">IF(OR(H2157="",F2157=""),"",IF(ROUND(MAX(0,MOD(H2157-F2157+0.5,1)-0.5)*1440,0)&gt;IFERROR(VLOOKUP(E2157,الورديات!$A$2:$E$21,5,FALSE()),0),ROUND(MAX(0,MOD(H2157-F2157+0.5,1)-0.5)*1440,0),0))</f>
        <v/>
      </c>
      <c r="L2157" s="22" t="str">
        <f aca="false">IF(OR(I2157="",G2157=""),"",ROUND(MAX(0,MOD(G2157-I2157+0.5,1)-0.5)*1440,0))</f>
        <v/>
      </c>
      <c r="M2157" s="22" t="str">
        <f aca="false">IF(OR(I2157="",G2157=""),"",IF(ROUND(MAX(0,MOD(I2157-G2157+0.5,1)-0.5)*1440,0)&gt;=الإعدادات!$B$8,ROUND(MAX(0,MOD(I2157-G2157+0.5,1)-0.5)*1440,0),0))</f>
        <v/>
      </c>
      <c r="N2157" s="18" t="str">
        <f aca="false">IF(OR(A2157="",B2157=""),"",IF(COUNTIFS(الإجازات!$A$2:$A$1001,B2157,الإجازات!$D$2:$D$1001,"&lt;="&amp;A2157,الإجازات!$E$2:$E$1001,"&gt;="&amp;A2157,الإجازات!$G$2:$G$1001,"مقبولة")=0,"",LOOKUP(2,1/((الإجازات!$A$2:$A$1001=B2157)*(الإجازات!$D$2:$D$1001&lt;=A2157)*(الإجازات!$E$2:$E$1001&gt;=A2157)*(الإجازات!$G$2:$G$1001="مقبولة")),الإجازات!$C$2:$C$1001)))</f>
        <v/>
      </c>
      <c r="O2157" s="17"/>
      <c r="P2157" s="23" t="str">
        <f aca="false">IF(B2157="","",IF(ISNA(MATCH(B2157,الموظفين!$A$2:$A$501,0)),"⚠ كود غير موجود",IF(O2157&lt;&gt;"",O2157,IF(N2157&lt;&gt;"",N2157,IF(H2157="",IF(AND(A2157&lt;&gt;"",WEEKDAY(A2157)=الإعدادات!$B$11),"راحة أسبوعية","غائب"),IF(I2157="","بدون انصراف",IF(N(K2157)&gt;0,"متأخر","حاضر")))))))</f>
        <v/>
      </c>
      <c r="Q2157" s="24" t="str">
        <f aca="false">IF(B2157="","",IF(OR(P2157="غائب",P2157="غياب",P2157="إجازة بدون راتب"),IFERROR(VLOOKUP(B2157,الموظفين!$A$2:$J$501,8,FALSE()),0),0))</f>
        <v/>
      </c>
      <c r="R2157" s="24" t="str">
        <f aca="false">IF(B2157="","",ROUND((N(K2157)+N(L2157))/60*IFERROR(VLOOKUP(B2157,الموظفين!$A$2:$J$501,8,FALSE()),0)/الإعدادات!$B$6*الإعدادات!$B$9,2))</f>
        <v/>
      </c>
      <c r="S2157" s="24" t="str">
        <f aca="false">IF(OR(B2157="",M2157=""),"",ROUND(M2157/60*IFERROR(VLOOKUP(B2157,الموظفين!$A$2:$J$501,9,FALSE()),0),2))</f>
        <v/>
      </c>
      <c r="T2157" s="17"/>
      <c r="U2157" s="23" t="str">
        <f aca="false">IF(OR(A2157="",B2157=""),"",A2157&amp;"|"&amp;B2157)</f>
        <v/>
      </c>
    </row>
    <row r="2158" customFormat="false" ht="15" hidden="false" customHeight="false" outlineLevel="0" collapsed="false">
      <c r="A2158" s="16"/>
      <c r="B2158" s="17"/>
      <c r="C2158" s="18" t="str">
        <f aca="false">IF($B2158="","",IFERROR(VLOOKUP($B2158,الموظفين!$A$2:$J$501,2,FALSE())&amp;"","⚠ كود غير موجود"))</f>
        <v/>
      </c>
      <c r="D2158" s="18" t="str">
        <f aca="false">IF($B2158="","",IFERROR(VLOOKUP($B2158,الموظفين!$A$2:$J$501,3,FALSE())&amp;"",""))</f>
        <v/>
      </c>
      <c r="E2158" s="18" t="str">
        <f aca="false">IF($B2158="","",IFERROR(VLOOKUP($B2158,الموظفين!$A$2:$J$501,5,FALSE())&amp;"",""))</f>
        <v/>
      </c>
      <c r="F2158" s="19" t="str">
        <f aca="false">IF($B2158="","",IFERROR(VLOOKUP($B2158,الموظفين!$A$2:$J$501,6,FALSE()),""))</f>
        <v/>
      </c>
      <c r="G2158" s="19" t="str">
        <f aca="false">IF($B2158="","",IFERROR(VLOOKUP($B2158,الموظفين!$A$2:$J$501,7,FALSE()),""))</f>
        <v/>
      </c>
      <c r="H2158" s="20"/>
      <c r="I2158" s="20"/>
      <c r="J2158" s="21" t="str">
        <f aca="false">IF(OR(H2158="",I2158=""),"",ROUND(MOD(I2158-H2158,1)*24,2))</f>
        <v/>
      </c>
      <c r="K2158" s="22" t="str">
        <f aca="false">IF(OR(H2158="",F2158=""),"",IF(ROUND(MAX(0,MOD(H2158-F2158+0.5,1)-0.5)*1440,0)&gt;IFERROR(VLOOKUP(E2158,الورديات!$A$2:$E$21,5,FALSE()),0),ROUND(MAX(0,MOD(H2158-F2158+0.5,1)-0.5)*1440,0),0))</f>
        <v/>
      </c>
      <c r="L2158" s="22" t="str">
        <f aca="false">IF(OR(I2158="",G2158=""),"",ROUND(MAX(0,MOD(G2158-I2158+0.5,1)-0.5)*1440,0))</f>
        <v/>
      </c>
      <c r="M2158" s="22" t="str">
        <f aca="false">IF(OR(I2158="",G2158=""),"",IF(ROUND(MAX(0,MOD(I2158-G2158+0.5,1)-0.5)*1440,0)&gt;=الإعدادات!$B$8,ROUND(MAX(0,MOD(I2158-G2158+0.5,1)-0.5)*1440,0),0))</f>
        <v/>
      </c>
      <c r="N2158" s="18" t="str">
        <f aca="false">IF(OR(A2158="",B2158=""),"",IF(COUNTIFS(الإجازات!$A$2:$A$1001,B2158,الإجازات!$D$2:$D$1001,"&lt;="&amp;A2158,الإجازات!$E$2:$E$1001,"&gt;="&amp;A2158,الإجازات!$G$2:$G$1001,"مقبولة")=0,"",LOOKUP(2,1/((الإجازات!$A$2:$A$1001=B2158)*(الإجازات!$D$2:$D$1001&lt;=A2158)*(الإجازات!$E$2:$E$1001&gt;=A2158)*(الإجازات!$G$2:$G$1001="مقبولة")),الإجازات!$C$2:$C$1001)))</f>
        <v/>
      </c>
      <c r="O2158" s="17"/>
      <c r="P2158" s="23" t="str">
        <f aca="false">IF(B2158="","",IF(ISNA(MATCH(B2158,الموظفين!$A$2:$A$501,0)),"⚠ كود غير موجود",IF(O2158&lt;&gt;"",O2158,IF(N2158&lt;&gt;"",N2158,IF(H2158="",IF(AND(A2158&lt;&gt;"",WEEKDAY(A2158)=الإعدادات!$B$11),"راحة أسبوعية","غائب"),IF(I2158="","بدون انصراف",IF(N(K2158)&gt;0,"متأخر","حاضر")))))))</f>
        <v/>
      </c>
      <c r="Q2158" s="24" t="str">
        <f aca="false">IF(B2158="","",IF(OR(P2158="غائب",P2158="غياب",P2158="إجازة بدون راتب"),IFERROR(VLOOKUP(B2158,الموظفين!$A$2:$J$501,8,FALSE()),0),0))</f>
        <v/>
      </c>
      <c r="R2158" s="24" t="str">
        <f aca="false">IF(B2158="","",ROUND((N(K2158)+N(L2158))/60*IFERROR(VLOOKUP(B2158,الموظفين!$A$2:$J$501,8,FALSE()),0)/الإعدادات!$B$6*الإعدادات!$B$9,2))</f>
        <v/>
      </c>
      <c r="S2158" s="24" t="str">
        <f aca="false">IF(OR(B2158="",M2158=""),"",ROUND(M2158/60*IFERROR(VLOOKUP(B2158,الموظفين!$A$2:$J$501,9,FALSE()),0),2))</f>
        <v/>
      </c>
      <c r="T2158" s="17"/>
      <c r="U2158" s="23" t="str">
        <f aca="false">IF(OR(A2158="",B2158=""),"",A2158&amp;"|"&amp;B2158)</f>
        <v/>
      </c>
    </row>
    <row r="2159" customFormat="false" ht="15" hidden="false" customHeight="false" outlineLevel="0" collapsed="false">
      <c r="A2159" s="16"/>
      <c r="B2159" s="17"/>
      <c r="C2159" s="18" t="str">
        <f aca="false">IF($B2159="","",IFERROR(VLOOKUP($B2159,الموظفين!$A$2:$J$501,2,FALSE())&amp;"","⚠ كود غير موجود"))</f>
        <v/>
      </c>
      <c r="D2159" s="18" t="str">
        <f aca="false">IF($B2159="","",IFERROR(VLOOKUP($B2159,الموظفين!$A$2:$J$501,3,FALSE())&amp;"",""))</f>
        <v/>
      </c>
      <c r="E2159" s="18" t="str">
        <f aca="false">IF($B2159="","",IFERROR(VLOOKUP($B2159,الموظفين!$A$2:$J$501,5,FALSE())&amp;"",""))</f>
        <v/>
      </c>
      <c r="F2159" s="19" t="str">
        <f aca="false">IF($B2159="","",IFERROR(VLOOKUP($B2159,الموظفين!$A$2:$J$501,6,FALSE()),""))</f>
        <v/>
      </c>
      <c r="G2159" s="19" t="str">
        <f aca="false">IF($B2159="","",IFERROR(VLOOKUP($B2159,الموظفين!$A$2:$J$501,7,FALSE()),""))</f>
        <v/>
      </c>
      <c r="H2159" s="20"/>
      <c r="I2159" s="20"/>
      <c r="J2159" s="21" t="str">
        <f aca="false">IF(OR(H2159="",I2159=""),"",ROUND(MOD(I2159-H2159,1)*24,2))</f>
        <v/>
      </c>
      <c r="K2159" s="22" t="str">
        <f aca="false">IF(OR(H2159="",F2159=""),"",IF(ROUND(MAX(0,MOD(H2159-F2159+0.5,1)-0.5)*1440,0)&gt;IFERROR(VLOOKUP(E2159,الورديات!$A$2:$E$21,5,FALSE()),0),ROUND(MAX(0,MOD(H2159-F2159+0.5,1)-0.5)*1440,0),0))</f>
        <v/>
      </c>
      <c r="L2159" s="22" t="str">
        <f aca="false">IF(OR(I2159="",G2159=""),"",ROUND(MAX(0,MOD(G2159-I2159+0.5,1)-0.5)*1440,0))</f>
        <v/>
      </c>
      <c r="M2159" s="22" t="str">
        <f aca="false">IF(OR(I2159="",G2159=""),"",IF(ROUND(MAX(0,MOD(I2159-G2159+0.5,1)-0.5)*1440,0)&gt;=الإعدادات!$B$8,ROUND(MAX(0,MOD(I2159-G2159+0.5,1)-0.5)*1440,0),0))</f>
        <v/>
      </c>
      <c r="N2159" s="18" t="str">
        <f aca="false">IF(OR(A2159="",B2159=""),"",IF(COUNTIFS(الإجازات!$A$2:$A$1001,B2159,الإجازات!$D$2:$D$1001,"&lt;="&amp;A2159,الإجازات!$E$2:$E$1001,"&gt;="&amp;A2159,الإجازات!$G$2:$G$1001,"مقبولة")=0,"",LOOKUP(2,1/((الإجازات!$A$2:$A$1001=B2159)*(الإجازات!$D$2:$D$1001&lt;=A2159)*(الإجازات!$E$2:$E$1001&gt;=A2159)*(الإجازات!$G$2:$G$1001="مقبولة")),الإجازات!$C$2:$C$1001)))</f>
        <v/>
      </c>
      <c r="O2159" s="17"/>
      <c r="P2159" s="23" t="str">
        <f aca="false">IF(B2159="","",IF(ISNA(MATCH(B2159,الموظفين!$A$2:$A$501,0)),"⚠ كود غير موجود",IF(O2159&lt;&gt;"",O2159,IF(N2159&lt;&gt;"",N2159,IF(H2159="",IF(AND(A2159&lt;&gt;"",WEEKDAY(A2159)=الإعدادات!$B$11),"راحة أسبوعية","غائب"),IF(I2159="","بدون انصراف",IF(N(K2159)&gt;0,"متأخر","حاضر")))))))</f>
        <v/>
      </c>
      <c r="Q2159" s="24" t="str">
        <f aca="false">IF(B2159="","",IF(OR(P2159="غائب",P2159="غياب",P2159="إجازة بدون راتب"),IFERROR(VLOOKUP(B2159,الموظفين!$A$2:$J$501,8,FALSE()),0),0))</f>
        <v/>
      </c>
      <c r="R2159" s="24" t="str">
        <f aca="false">IF(B2159="","",ROUND((N(K2159)+N(L2159))/60*IFERROR(VLOOKUP(B2159,الموظفين!$A$2:$J$501,8,FALSE()),0)/الإعدادات!$B$6*الإعدادات!$B$9,2))</f>
        <v/>
      </c>
      <c r="S2159" s="24" t="str">
        <f aca="false">IF(OR(B2159="",M2159=""),"",ROUND(M2159/60*IFERROR(VLOOKUP(B2159,الموظفين!$A$2:$J$501,9,FALSE()),0),2))</f>
        <v/>
      </c>
      <c r="T2159" s="17"/>
      <c r="U2159" s="23" t="str">
        <f aca="false">IF(OR(A2159="",B2159=""),"",A2159&amp;"|"&amp;B2159)</f>
        <v/>
      </c>
    </row>
    <row r="2160" customFormat="false" ht="15" hidden="false" customHeight="false" outlineLevel="0" collapsed="false">
      <c r="A2160" s="16"/>
      <c r="B2160" s="17"/>
      <c r="C2160" s="18" t="str">
        <f aca="false">IF($B2160="","",IFERROR(VLOOKUP($B2160,الموظفين!$A$2:$J$501,2,FALSE())&amp;"","⚠ كود غير موجود"))</f>
        <v/>
      </c>
      <c r="D2160" s="18" t="str">
        <f aca="false">IF($B2160="","",IFERROR(VLOOKUP($B2160,الموظفين!$A$2:$J$501,3,FALSE())&amp;"",""))</f>
        <v/>
      </c>
      <c r="E2160" s="18" t="str">
        <f aca="false">IF($B2160="","",IFERROR(VLOOKUP($B2160,الموظفين!$A$2:$J$501,5,FALSE())&amp;"",""))</f>
        <v/>
      </c>
      <c r="F2160" s="19" t="str">
        <f aca="false">IF($B2160="","",IFERROR(VLOOKUP($B2160,الموظفين!$A$2:$J$501,6,FALSE()),""))</f>
        <v/>
      </c>
      <c r="G2160" s="19" t="str">
        <f aca="false">IF($B2160="","",IFERROR(VLOOKUP($B2160,الموظفين!$A$2:$J$501,7,FALSE()),""))</f>
        <v/>
      </c>
      <c r="H2160" s="20"/>
      <c r="I2160" s="20"/>
      <c r="J2160" s="21" t="str">
        <f aca="false">IF(OR(H2160="",I2160=""),"",ROUND(MOD(I2160-H2160,1)*24,2))</f>
        <v/>
      </c>
      <c r="K2160" s="22" t="str">
        <f aca="false">IF(OR(H2160="",F2160=""),"",IF(ROUND(MAX(0,MOD(H2160-F2160+0.5,1)-0.5)*1440,0)&gt;IFERROR(VLOOKUP(E2160,الورديات!$A$2:$E$21,5,FALSE()),0),ROUND(MAX(0,MOD(H2160-F2160+0.5,1)-0.5)*1440,0),0))</f>
        <v/>
      </c>
      <c r="L2160" s="22" t="str">
        <f aca="false">IF(OR(I2160="",G2160=""),"",ROUND(MAX(0,MOD(G2160-I2160+0.5,1)-0.5)*1440,0))</f>
        <v/>
      </c>
      <c r="M2160" s="22" t="str">
        <f aca="false">IF(OR(I2160="",G2160=""),"",IF(ROUND(MAX(0,MOD(I2160-G2160+0.5,1)-0.5)*1440,0)&gt;=الإعدادات!$B$8,ROUND(MAX(0,MOD(I2160-G2160+0.5,1)-0.5)*1440,0),0))</f>
        <v/>
      </c>
      <c r="N2160" s="18" t="str">
        <f aca="false">IF(OR(A2160="",B2160=""),"",IF(COUNTIFS(الإجازات!$A$2:$A$1001,B2160,الإجازات!$D$2:$D$1001,"&lt;="&amp;A2160,الإجازات!$E$2:$E$1001,"&gt;="&amp;A2160,الإجازات!$G$2:$G$1001,"مقبولة")=0,"",LOOKUP(2,1/((الإجازات!$A$2:$A$1001=B2160)*(الإجازات!$D$2:$D$1001&lt;=A2160)*(الإجازات!$E$2:$E$1001&gt;=A2160)*(الإجازات!$G$2:$G$1001="مقبولة")),الإجازات!$C$2:$C$1001)))</f>
        <v/>
      </c>
      <c r="O2160" s="17"/>
      <c r="P2160" s="23" t="str">
        <f aca="false">IF(B2160="","",IF(ISNA(MATCH(B2160,الموظفين!$A$2:$A$501,0)),"⚠ كود غير موجود",IF(O2160&lt;&gt;"",O2160,IF(N2160&lt;&gt;"",N2160,IF(H2160="",IF(AND(A2160&lt;&gt;"",WEEKDAY(A2160)=الإعدادات!$B$11),"راحة أسبوعية","غائب"),IF(I2160="","بدون انصراف",IF(N(K2160)&gt;0,"متأخر","حاضر")))))))</f>
        <v/>
      </c>
      <c r="Q2160" s="24" t="str">
        <f aca="false">IF(B2160="","",IF(OR(P2160="غائب",P2160="غياب",P2160="إجازة بدون راتب"),IFERROR(VLOOKUP(B2160,الموظفين!$A$2:$J$501,8,FALSE()),0),0))</f>
        <v/>
      </c>
      <c r="R2160" s="24" t="str">
        <f aca="false">IF(B2160="","",ROUND((N(K2160)+N(L2160))/60*IFERROR(VLOOKUP(B2160,الموظفين!$A$2:$J$501,8,FALSE()),0)/الإعدادات!$B$6*الإعدادات!$B$9,2))</f>
        <v/>
      </c>
      <c r="S2160" s="24" t="str">
        <f aca="false">IF(OR(B2160="",M2160=""),"",ROUND(M2160/60*IFERROR(VLOOKUP(B2160,الموظفين!$A$2:$J$501,9,FALSE()),0),2))</f>
        <v/>
      </c>
      <c r="T2160" s="17"/>
      <c r="U2160" s="23" t="str">
        <f aca="false">IF(OR(A2160="",B2160=""),"",A2160&amp;"|"&amp;B2160)</f>
        <v/>
      </c>
    </row>
    <row r="2161" customFormat="false" ht="15" hidden="false" customHeight="false" outlineLevel="0" collapsed="false">
      <c r="A2161" s="16"/>
      <c r="B2161" s="17"/>
      <c r="C2161" s="18" t="str">
        <f aca="false">IF($B2161="","",IFERROR(VLOOKUP($B2161,الموظفين!$A$2:$J$501,2,FALSE())&amp;"","⚠ كود غير موجود"))</f>
        <v/>
      </c>
      <c r="D2161" s="18" t="str">
        <f aca="false">IF($B2161="","",IFERROR(VLOOKUP($B2161,الموظفين!$A$2:$J$501,3,FALSE())&amp;"",""))</f>
        <v/>
      </c>
      <c r="E2161" s="18" t="str">
        <f aca="false">IF($B2161="","",IFERROR(VLOOKUP($B2161,الموظفين!$A$2:$J$501,5,FALSE())&amp;"",""))</f>
        <v/>
      </c>
      <c r="F2161" s="19" t="str">
        <f aca="false">IF($B2161="","",IFERROR(VLOOKUP($B2161,الموظفين!$A$2:$J$501,6,FALSE()),""))</f>
        <v/>
      </c>
      <c r="G2161" s="19" t="str">
        <f aca="false">IF($B2161="","",IFERROR(VLOOKUP($B2161,الموظفين!$A$2:$J$501,7,FALSE()),""))</f>
        <v/>
      </c>
      <c r="H2161" s="20"/>
      <c r="I2161" s="20"/>
      <c r="J2161" s="21" t="str">
        <f aca="false">IF(OR(H2161="",I2161=""),"",ROUND(MOD(I2161-H2161,1)*24,2))</f>
        <v/>
      </c>
      <c r="K2161" s="22" t="str">
        <f aca="false">IF(OR(H2161="",F2161=""),"",IF(ROUND(MAX(0,MOD(H2161-F2161+0.5,1)-0.5)*1440,0)&gt;IFERROR(VLOOKUP(E2161,الورديات!$A$2:$E$21,5,FALSE()),0),ROUND(MAX(0,MOD(H2161-F2161+0.5,1)-0.5)*1440,0),0))</f>
        <v/>
      </c>
      <c r="L2161" s="22" t="str">
        <f aca="false">IF(OR(I2161="",G2161=""),"",ROUND(MAX(0,MOD(G2161-I2161+0.5,1)-0.5)*1440,0))</f>
        <v/>
      </c>
      <c r="M2161" s="22" t="str">
        <f aca="false">IF(OR(I2161="",G2161=""),"",IF(ROUND(MAX(0,MOD(I2161-G2161+0.5,1)-0.5)*1440,0)&gt;=الإعدادات!$B$8,ROUND(MAX(0,MOD(I2161-G2161+0.5,1)-0.5)*1440,0),0))</f>
        <v/>
      </c>
      <c r="N2161" s="18" t="str">
        <f aca="false">IF(OR(A2161="",B2161=""),"",IF(COUNTIFS(الإجازات!$A$2:$A$1001,B2161,الإجازات!$D$2:$D$1001,"&lt;="&amp;A2161,الإجازات!$E$2:$E$1001,"&gt;="&amp;A2161,الإجازات!$G$2:$G$1001,"مقبولة")=0,"",LOOKUP(2,1/((الإجازات!$A$2:$A$1001=B2161)*(الإجازات!$D$2:$D$1001&lt;=A2161)*(الإجازات!$E$2:$E$1001&gt;=A2161)*(الإجازات!$G$2:$G$1001="مقبولة")),الإجازات!$C$2:$C$1001)))</f>
        <v/>
      </c>
      <c r="O2161" s="17"/>
      <c r="P2161" s="23" t="str">
        <f aca="false">IF(B2161="","",IF(ISNA(MATCH(B2161,الموظفين!$A$2:$A$501,0)),"⚠ كود غير موجود",IF(O2161&lt;&gt;"",O2161,IF(N2161&lt;&gt;"",N2161,IF(H2161="",IF(AND(A2161&lt;&gt;"",WEEKDAY(A2161)=الإعدادات!$B$11),"راحة أسبوعية","غائب"),IF(I2161="","بدون انصراف",IF(N(K2161)&gt;0,"متأخر","حاضر")))))))</f>
        <v/>
      </c>
      <c r="Q2161" s="24" t="str">
        <f aca="false">IF(B2161="","",IF(OR(P2161="غائب",P2161="غياب",P2161="إجازة بدون راتب"),IFERROR(VLOOKUP(B2161,الموظفين!$A$2:$J$501,8,FALSE()),0),0))</f>
        <v/>
      </c>
      <c r="R2161" s="24" t="str">
        <f aca="false">IF(B2161="","",ROUND((N(K2161)+N(L2161))/60*IFERROR(VLOOKUP(B2161,الموظفين!$A$2:$J$501,8,FALSE()),0)/الإعدادات!$B$6*الإعدادات!$B$9,2))</f>
        <v/>
      </c>
      <c r="S2161" s="24" t="str">
        <f aca="false">IF(OR(B2161="",M2161=""),"",ROUND(M2161/60*IFERROR(VLOOKUP(B2161,الموظفين!$A$2:$J$501,9,FALSE()),0),2))</f>
        <v/>
      </c>
      <c r="T2161" s="17"/>
      <c r="U2161" s="23" t="str">
        <f aca="false">IF(OR(A2161="",B2161=""),"",A2161&amp;"|"&amp;B2161)</f>
        <v/>
      </c>
    </row>
    <row r="2162" customFormat="false" ht="15" hidden="false" customHeight="false" outlineLevel="0" collapsed="false">
      <c r="A2162" s="16"/>
      <c r="B2162" s="17"/>
      <c r="C2162" s="18" t="str">
        <f aca="false">IF($B2162="","",IFERROR(VLOOKUP($B2162,الموظفين!$A$2:$J$501,2,FALSE())&amp;"","⚠ كود غير موجود"))</f>
        <v/>
      </c>
      <c r="D2162" s="18" t="str">
        <f aca="false">IF($B2162="","",IFERROR(VLOOKUP($B2162,الموظفين!$A$2:$J$501,3,FALSE())&amp;"",""))</f>
        <v/>
      </c>
      <c r="E2162" s="18" t="str">
        <f aca="false">IF($B2162="","",IFERROR(VLOOKUP($B2162,الموظفين!$A$2:$J$501,5,FALSE())&amp;"",""))</f>
        <v/>
      </c>
      <c r="F2162" s="19" t="str">
        <f aca="false">IF($B2162="","",IFERROR(VLOOKUP($B2162,الموظفين!$A$2:$J$501,6,FALSE()),""))</f>
        <v/>
      </c>
      <c r="G2162" s="19" t="str">
        <f aca="false">IF($B2162="","",IFERROR(VLOOKUP($B2162,الموظفين!$A$2:$J$501,7,FALSE()),""))</f>
        <v/>
      </c>
      <c r="H2162" s="20"/>
      <c r="I2162" s="20"/>
      <c r="J2162" s="21" t="str">
        <f aca="false">IF(OR(H2162="",I2162=""),"",ROUND(MOD(I2162-H2162,1)*24,2))</f>
        <v/>
      </c>
      <c r="K2162" s="22" t="str">
        <f aca="false">IF(OR(H2162="",F2162=""),"",IF(ROUND(MAX(0,MOD(H2162-F2162+0.5,1)-0.5)*1440,0)&gt;IFERROR(VLOOKUP(E2162,الورديات!$A$2:$E$21,5,FALSE()),0),ROUND(MAX(0,MOD(H2162-F2162+0.5,1)-0.5)*1440,0),0))</f>
        <v/>
      </c>
      <c r="L2162" s="22" t="str">
        <f aca="false">IF(OR(I2162="",G2162=""),"",ROUND(MAX(0,MOD(G2162-I2162+0.5,1)-0.5)*1440,0))</f>
        <v/>
      </c>
      <c r="M2162" s="22" t="str">
        <f aca="false">IF(OR(I2162="",G2162=""),"",IF(ROUND(MAX(0,MOD(I2162-G2162+0.5,1)-0.5)*1440,0)&gt;=الإعدادات!$B$8,ROUND(MAX(0,MOD(I2162-G2162+0.5,1)-0.5)*1440,0),0))</f>
        <v/>
      </c>
      <c r="N2162" s="18" t="str">
        <f aca="false">IF(OR(A2162="",B2162=""),"",IF(COUNTIFS(الإجازات!$A$2:$A$1001,B2162,الإجازات!$D$2:$D$1001,"&lt;="&amp;A2162,الإجازات!$E$2:$E$1001,"&gt;="&amp;A2162,الإجازات!$G$2:$G$1001,"مقبولة")=0,"",LOOKUP(2,1/((الإجازات!$A$2:$A$1001=B2162)*(الإجازات!$D$2:$D$1001&lt;=A2162)*(الإجازات!$E$2:$E$1001&gt;=A2162)*(الإجازات!$G$2:$G$1001="مقبولة")),الإجازات!$C$2:$C$1001)))</f>
        <v/>
      </c>
      <c r="O2162" s="17"/>
      <c r="P2162" s="23" t="str">
        <f aca="false">IF(B2162="","",IF(ISNA(MATCH(B2162,الموظفين!$A$2:$A$501,0)),"⚠ كود غير موجود",IF(O2162&lt;&gt;"",O2162,IF(N2162&lt;&gt;"",N2162,IF(H2162="",IF(AND(A2162&lt;&gt;"",WEEKDAY(A2162)=الإعدادات!$B$11),"راحة أسبوعية","غائب"),IF(I2162="","بدون انصراف",IF(N(K2162)&gt;0,"متأخر","حاضر")))))))</f>
        <v/>
      </c>
      <c r="Q2162" s="24" t="str">
        <f aca="false">IF(B2162="","",IF(OR(P2162="غائب",P2162="غياب",P2162="إجازة بدون راتب"),IFERROR(VLOOKUP(B2162,الموظفين!$A$2:$J$501,8,FALSE()),0),0))</f>
        <v/>
      </c>
      <c r="R2162" s="24" t="str">
        <f aca="false">IF(B2162="","",ROUND((N(K2162)+N(L2162))/60*IFERROR(VLOOKUP(B2162,الموظفين!$A$2:$J$501,8,FALSE()),0)/الإعدادات!$B$6*الإعدادات!$B$9,2))</f>
        <v/>
      </c>
      <c r="S2162" s="24" t="str">
        <f aca="false">IF(OR(B2162="",M2162=""),"",ROUND(M2162/60*IFERROR(VLOOKUP(B2162,الموظفين!$A$2:$J$501,9,FALSE()),0),2))</f>
        <v/>
      </c>
      <c r="T2162" s="17"/>
      <c r="U2162" s="23" t="str">
        <f aca="false">IF(OR(A2162="",B2162=""),"",A2162&amp;"|"&amp;B2162)</f>
        <v/>
      </c>
    </row>
    <row r="2163" customFormat="false" ht="15" hidden="false" customHeight="false" outlineLevel="0" collapsed="false">
      <c r="A2163" s="16"/>
      <c r="B2163" s="17"/>
      <c r="C2163" s="18" t="str">
        <f aca="false">IF($B2163="","",IFERROR(VLOOKUP($B2163,الموظفين!$A$2:$J$501,2,FALSE())&amp;"","⚠ كود غير موجود"))</f>
        <v/>
      </c>
      <c r="D2163" s="18" t="str">
        <f aca="false">IF($B2163="","",IFERROR(VLOOKUP($B2163,الموظفين!$A$2:$J$501,3,FALSE())&amp;"",""))</f>
        <v/>
      </c>
      <c r="E2163" s="18" t="str">
        <f aca="false">IF($B2163="","",IFERROR(VLOOKUP($B2163,الموظفين!$A$2:$J$501,5,FALSE())&amp;"",""))</f>
        <v/>
      </c>
      <c r="F2163" s="19" t="str">
        <f aca="false">IF($B2163="","",IFERROR(VLOOKUP($B2163,الموظفين!$A$2:$J$501,6,FALSE()),""))</f>
        <v/>
      </c>
      <c r="G2163" s="19" t="str">
        <f aca="false">IF($B2163="","",IFERROR(VLOOKUP($B2163,الموظفين!$A$2:$J$501,7,FALSE()),""))</f>
        <v/>
      </c>
      <c r="H2163" s="20"/>
      <c r="I2163" s="20"/>
      <c r="J2163" s="21" t="str">
        <f aca="false">IF(OR(H2163="",I2163=""),"",ROUND(MOD(I2163-H2163,1)*24,2))</f>
        <v/>
      </c>
      <c r="K2163" s="22" t="str">
        <f aca="false">IF(OR(H2163="",F2163=""),"",IF(ROUND(MAX(0,MOD(H2163-F2163+0.5,1)-0.5)*1440,0)&gt;IFERROR(VLOOKUP(E2163,الورديات!$A$2:$E$21,5,FALSE()),0),ROUND(MAX(0,MOD(H2163-F2163+0.5,1)-0.5)*1440,0),0))</f>
        <v/>
      </c>
      <c r="L2163" s="22" t="str">
        <f aca="false">IF(OR(I2163="",G2163=""),"",ROUND(MAX(0,MOD(G2163-I2163+0.5,1)-0.5)*1440,0))</f>
        <v/>
      </c>
      <c r="M2163" s="22" t="str">
        <f aca="false">IF(OR(I2163="",G2163=""),"",IF(ROUND(MAX(0,MOD(I2163-G2163+0.5,1)-0.5)*1440,0)&gt;=الإعدادات!$B$8,ROUND(MAX(0,MOD(I2163-G2163+0.5,1)-0.5)*1440,0),0))</f>
        <v/>
      </c>
      <c r="N2163" s="18" t="str">
        <f aca="false">IF(OR(A2163="",B2163=""),"",IF(COUNTIFS(الإجازات!$A$2:$A$1001,B2163,الإجازات!$D$2:$D$1001,"&lt;="&amp;A2163,الإجازات!$E$2:$E$1001,"&gt;="&amp;A2163,الإجازات!$G$2:$G$1001,"مقبولة")=0,"",LOOKUP(2,1/((الإجازات!$A$2:$A$1001=B2163)*(الإجازات!$D$2:$D$1001&lt;=A2163)*(الإجازات!$E$2:$E$1001&gt;=A2163)*(الإجازات!$G$2:$G$1001="مقبولة")),الإجازات!$C$2:$C$1001)))</f>
        <v/>
      </c>
      <c r="O2163" s="17"/>
      <c r="P2163" s="23" t="str">
        <f aca="false">IF(B2163="","",IF(ISNA(MATCH(B2163,الموظفين!$A$2:$A$501,0)),"⚠ كود غير موجود",IF(O2163&lt;&gt;"",O2163,IF(N2163&lt;&gt;"",N2163,IF(H2163="",IF(AND(A2163&lt;&gt;"",WEEKDAY(A2163)=الإعدادات!$B$11),"راحة أسبوعية","غائب"),IF(I2163="","بدون انصراف",IF(N(K2163)&gt;0,"متأخر","حاضر")))))))</f>
        <v/>
      </c>
      <c r="Q2163" s="24" t="str">
        <f aca="false">IF(B2163="","",IF(OR(P2163="غائب",P2163="غياب",P2163="إجازة بدون راتب"),IFERROR(VLOOKUP(B2163,الموظفين!$A$2:$J$501,8,FALSE()),0),0))</f>
        <v/>
      </c>
      <c r="R2163" s="24" t="str">
        <f aca="false">IF(B2163="","",ROUND((N(K2163)+N(L2163))/60*IFERROR(VLOOKUP(B2163,الموظفين!$A$2:$J$501,8,FALSE()),0)/الإعدادات!$B$6*الإعدادات!$B$9,2))</f>
        <v/>
      </c>
      <c r="S2163" s="24" t="str">
        <f aca="false">IF(OR(B2163="",M2163=""),"",ROUND(M2163/60*IFERROR(VLOOKUP(B2163,الموظفين!$A$2:$J$501,9,FALSE()),0),2))</f>
        <v/>
      </c>
      <c r="T2163" s="17"/>
      <c r="U2163" s="23" t="str">
        <f aca="false">IF(OR(A2163="",B2163=""),"",A2163&amp;"|"&amp;B2163)</f>
        <v/>
      </c>
    </row>
    <row r="2164" customFormat="false" ht="15" hidden="false" customHeight="false" outlineLevel="0" collapsed="false">
      <c r="A2164" s="16"/>
      <c r="B2164" s="17"/>
      <c r="C2164" s="18" t="str">
        <f aca="false">IF($B2164="","",IFERROR(VLOOKUP($B2164,الموظفين!$A$2:$J$501,2,FALSE())&amp;"","⚠ كود غير موجود"))</f>
        <v/>
      </c>
      <c r="D2164" s="18" t="str">
        <f aca="false">IF($B2164="","",IFERROR(VLOOKUP($B2164,الموظفين!$A$2:$J$501,3,FALSE())&amp;"",""))</f>
        <v/>
      </c>
      <c r="E2164" s="18" t="str">
        <f aca="false">IF($B2164="","",IFERROR(VLOOKUP($B2164,الموظفين!$A$2:$J$501,5,FALSE())&amp;"",""))</f>
        <v/>
      </c>
      <c r="F2164" s="19" t="str">
        <f aca="false">IF($B2164="","",IFERROR(VLOOKUP($B2164,الموظفين!$A$2:$J$501,6,FALSE()),""))</f>
        <v/>
      </c>
      <c r="G2164" s="19" t="str">
        <f aca="false">IF($B2164="","",IFERROR(VLOOKUP($B2164,الموظفين!$A$2:$J$501,7,FALSE()),""))</f>
        <v/>
      </c>
      <c r="H2164" s="20"/>
      <c r="I2164" s="20"/>
      <c r="J2164" s="21" t="str">
        <f aca="false">IF(OR(H2164="",I2164=""),"",ROUND(MOD(I2164-H2164,1)*24,2))</f>
        <v/>
      </c>
      <c r="K2164" s="22" t="str">
        <f aca="false">IF(OR(H2164="",F2164=""),"",IF(ROUND(MAX(0,MOD(H2164-F2164+0.5,1)-0.5)*1440,0)&gt;IFERROR(VLOOKUP(E2164,الورديات!$A$2:$E$21,5,FALSE()),0),ROUND(MAX(0,MOD(H2164-F2164+0.5,1)-0.5)*1440,0),0))</f>
        <v/>
      </c>
      <c r="L2164" s="22" t="str">
        <f aca="false">IF(OR(I2164="",G2164=""),"",ROUND(MAX(0,MOD(G2164-I2164+0.5,1)-0.5)*1440,0))</f>
        <v/>
      </c>
      <c r="M2164" s="22" t="str">
        <f aca="false">IF(OR(I2164="",G2164=""),"",IF(ROUND(MAX(0,MOD(I2164-G2164+0.5,1)-0.5)*1440,0)&gt;=الإعدادات!$B$8,ROUND(MAX(0,MOD(I2164-G2164+0.5,1)-0.5)*1440,0),0))</f>
        <v/>
      </c>
      <c r="N2164" s="18" t="str">
        <f aca="false">IF(OR(A2164="",B2164=""),"",IF(COUNTIFS(الإجازات!$A$2:$A$1001,B2164,الإجازات!$D$2:$D$1001,"&lt;="&amp;A2164,الإجازات!$E$2:$E$1001,"&gt;="&amp;A2164,الإجازات!$G$2:$G$1001,"مقبولة")=0,"",LOOKUP(2,1/((الإجازات!$A$2:$A$1001=B2164)*(الإجازات!$D$2:$D$1001&lt;=A2164)*(الإجازات!$E$2:$E$1001&gt;=A2164)*(الإجازات!$G$2:$G$1001="مقبولة")),الإجازات!$C$2:$C$1001)))</f>
        <v/>
      </c>
      <c r="O2164" s="17"/>
      <c r="P2164" s="23" t="str">
        <f aca="false">IF(B2164="","",IF(ISNA(MATCH(B2164,الموظفين!$A$2:$A$501,0)),"⚠ كود غير موجود",IF(O2164&lt;&gt;"",O2164,IF(N2164&lt;&gt;"",N2164,IF(H2164="",IF(AND(A2164&lt;&gt;"",WEEKDAY(A2164)=الإعدادات!$B$11),"راحة أسبوعية","غائب"),IF(I2164="","بدون انصراف",IF(N(K2164)&gt;0,"متأخر","حاضر")))))))</f>
        <v/>
      </c>
      <c r="Q2164" s="24" t="str">
        <f aca="false">IF(B2164="","",IF(OR(P2164="غائب",P2164="غياب",P2164="إجازة بدون راتب"),IFERROR(VLOOKUP(B2164,الموظفين!$A$2:$J$501,8,FALSE()),0),0))</f>
        <v/>
      </c>
      <c r="R2164" s="24" t="str">
        <f aca="false">IF(B2164="","",ROUND((N(K2164)+N(L2164))/60*IFERROR(VLOOKUP(B2164,الموظفين!$A$2:$J$501,8,FALSE()),0)/الإعدادات!$B$6*الإعدادات!$B$9,2))</f>
        <v/>
      </c>
      <c r="S2164" s="24" t="str">
        <f aca="false">IF(OR(B2164="",M2164=""),"",ROUND(M2164/60*IFERROR(VLOOKUP(B2164,الموظفين!$A$2:$J$501,9,FALSE()),0),2))</f>
        <v/>
      </c>
      <c r="T2164" s="17"/>
      <c r="U2164" s="23" t="str">
        <f aca="false">IF(OR(A2164="",B2164=""),"",A2164&amp;"|"&amp;B2164)</f>
        <v/>
      </c>
    </row>
    <row r="2165" customFormat="false" ht="15" hidden="false" customHeight="false" outlineLevel="0" collapsed="false">
      <c r="A2165" s="16"/>
      <c r="B2165" s="17"/>
      <c r="C2165" s="18" t="str">
        <f aca="false">IF($B2165="","",IFERROR(VLOOKUP($B2165,الموظفين!$A$2:$J$501,2,FALSE())&amp;"","⚠ كود غير موجود"))</f>
        <v/>
      </c>
      <c r="D2165" s="18" t="str">
        <f aca="false">IF($B2165="","",IFERROR(VLOOKUP($B2165,الموظفين!$A$2:$J$501,3,FALSE())&amp;"",""))</f>
        <v/>
      </c>
      <c r="E2165" s="18" t="str">
        <f aca="false">IF($B2165="","",IFERROR(VLOOKUP($B2165,الموظفين!$A$2:$J$501,5,FALSE())&amp;"",""))</f>
        <v/>
      </c>
      <c r="F2165" s="19" t="str">
        <f aca="false">IF($B2165="","",IFERROR(VLOOKUP($B2165,الموظفين!$A$2:$J$501,6,FALSE()),""))</f>
        <v/>
      </c>
      <c r="G2165" s="19" t="str">
        <f aca="false">IF($B2165="","",IFERROR(VLOOKUP($B2165,الموظفين!$A$2:$J$501,7,FALSE()),""))</f>
        <v/>
      </c>
      <c r="H2165" s="20"/>
      <c r="I2165" s="20"/>
      <c r="J2165" s="21" t="str">
        <f aca="false">IF(OR(H2165="",I2165=""),"",ROUND(MOD(I2165-H2165,1)*24,2))</f>
        <v/>
      </c>
      <c r="K2165" s="22" t="str">
        <f aca="false">IF(OR(H2165="",F2165=""),"",IF(ROUND(MAX(0,MOD(H2165-F2165+0.5,1)-0.5)*1440,0)&gt;IFERROR(VLOOKUP(E2165,الورديات!$A$2:$E$21,5,FALSE()),0),ROUND(MAX(0,MOD(H2165-F2165+0.5,1)-0.5)*1440,0),0))</f>
        <v/>
      </c>
      <c r="L2165" s="22" t="str">
        <f aca="false">IF(OR(I2165="",G2165=""),"",ROUND(MAX(0,MOD(G2165-I2165+0.5,1)-0.5)*1440,0))</f>
        <v/>
      </c>
      <c r="M2165" s="22" t="str">
        <f aca="false">IF(OR(I2165="",G2165=""),"",IF(ROUND(MAX(0,MOD(I2165-G2165+0.5,1)-0.5)*1440,0)&gt;=الإعدادات!$B$8,ROUND(MAX(0,MOD(I2165-G2165+0.5,1)-0.5)*1440,0),0))</f>
        <v/>
      </c>
      <c r="N2165" s="18" t="str">
        <f aca="false">IF(OR(A2165="",B2165=""),"",IF(COUNTIFS(الإجازات!$A$2:$A$1001,B2165,الإجازات!$D$2:$D$1001,"&lt;="&amp;A2165,الإجازات!$E$2:$E$1001,"&gt;="&amp;A2165,الإجازات!$G$2:$G$1001,"مقبولة")=0,"",LOOKUP(2,1/((الإجازات!$A$2:$A$1001=B2165)*(الإجازات!$D$2:$D$1001&lt;=A2165)*(الإجازات!$E$2:$E$1001&gt;=A2165)*(الإجازات!$G$2:$G$1001="مقبولة")),الإجازات!$C$2:$C$1001)))</f>
        <v/>
      </c>
      <c r="O2165" s="17"/>
      <c r="P2165" s="23" t="str">
        <f aca="false">IF(B2165="","",IF(ISNA(MATCH(B2165,الموظفين!$A$2:$A$501,0)),"⚠ كود غير موجود",IF(O2165&lt;&gt;"",O2165,IF(N2165&lt;&gt;"",N2165,IF(H2165="",IF(AND(A2165&lt;&gt;"",WEEKDAY(A2165)=الإعدادات!$B$11),"راحة أسبوعية","غائب"),IF(I2165="","بدون انصراف",IF(N(K2165)&gt;0,"متأخر","حاضر")))))))</f>
        <v/>
      </c>
      <c r="Q2165" s="24" t="str">
        <f aca="false">IF(B2165="","",IF(OR(P2165="غائب",P2165="غياب",P2165="إجازة بدون راتب"),IFERROR(VLOOKUP(B2165,الموظفين!$A$2:$J$501,8,FALSE()),0),0))</f>
        <v/>
      </c>
      <c r="R2165" s="24" t="str">
        <f aca="false">IF(B2165="","",ROUND((N(K2165)+N(L2165))/60*IFERROR(VLOOKUP(B2165,الموظفين!$A$2:$J$501,8,FALSE()),0)/الإعدادات!$B$6*الإعدادات!$B$9,2))</f>
        <v/>
      </c>
      <c r="S2165" s="24" t="str">
        <f aca="false">IF(OR(B2165="",M2165=""),"",ROUND(M2165/60*IFERROR(VLOOKUP(B2165,الموظفين!$A$2:$J$501,9,FALSE()),0),2))</f>
        <v/>
      </c>
      <c r="T2165" s="17"/>
      <c r="U2165" s="23" t="str">
        <f aca="false">IF(OR(A2165="",B2165=""),"",A2165&amp;"|"&amp;B2165)</f>
        <v/>
      </c>
    </row>
    <row r="2166" customFormat="false" ht="15" hidden="false" customHeight="false" outlineLevel="0" collapsed="false">
      <c r="A2166" s="16"/>
      <c r="B2166" s="17"/>
      <c r="C2166" s="18" t="str">
        <f aca="false">IF($B2166="","",IFERROR(VLOOKUP($B2166,الموظفين!$A$2:$J$501,2,FALSE())&amp;"","⚠ كود غير موجود"))</f>
        <v/>
      </c>
      <c r="D2166" s="18" t="str">
        <f aca="false">IF($B2166="","",IFERROR(VLOOKUP($B2166,الموظفين!$A$2:$J$501,3,FALSE())&amp;"",""))</f>
        <v/>
      </c>
      <c r="E2166" s="18" t="str">
        <f aca="false">IF($B2166="","",IFERROR(VLOOKUP($B2166,الموظفين!$A$2:$J$501,5,FALSE())&amp;"",""))</f>
        <v/>
      </c>
      <c r="F2166" s="19" t="str">
        <f aca="false">IF($B2166="","",IFERROR(VLOOKUP($B2166,الموظفين!$A$2:$J$501,6,FALSE()),""))</f>
        <v/>
      </c>
      <c r="G2166" s="19" t="str">
        <f aca="false">IF($B2166="","",IFERROR(VLOOKUP($B2166,الموظفين!$A$2:$J$501,7,FALSE()),""))</f>
        <v/>
      </c>
      <c r="H2166" s="20"/>
      <c r="I2166" s="20"/>
      <c r="J2166" s="21" t="str">
        <f aca="false">IF(OR(H2166="",I2166=""),"",ROUND(MOD(I2166-H2166,1)*24,2))</f>
        <v/>
      </c>
      <c r="K2166" s="22" t="str">
        <f aca="false">IF(OR(H2166="",F2166=""),"",IF(ROUND(MAX(0,MOD(H2166-F2166+0.5,1)-0.5)*1440,0)&gt;IFERROR(VLOOKUP(E2166,الورديات!$A$2:$E$21,5,FALSE()),0),ROUND(MAX(0,MOD(H2166-F2166+0.5,1)-0.5)*1440,0),0))</f>
        <v/>
      </c>
      <c r="L2166" s="22" t="str">
        <f aca="false">IF(OR(I2166="",G2166=""),"",ROUND(MAX(0,MOD(G2166-I2166+0.5,1)-0.5)*1440,0))</f>
        <v/>
      </c>
      <c r="M2166" s="22" t="str">
        <f aca="false">IF(OR(I2166="",G2166=""),"",IF(ROUND(MAX(0,MOD(I2166-G2166+0.5,1)-0.5)*1440,0)&gt;=الإعدادات!$B$8,ROUND(MAX(0,MOD(I2166-G2166+0.5,1)-0.5)*1440,0),0))</f>
        <v/>
      </c>
      <c r="N2166" s="18" t="str">
        <f aca="false">IF(OR(A2166="",B2166=""),"",IF(COUNTIFS(الإجازات!$A$2:$A$1001,B2166,الإجازات!$D$2:$D$1001,"&lt;="&amp;A2166,الإجازات!$E$2:$E$1001,"&gt;="&amp;A2166,الإجازات!$G$2:$G$1001,"مقبولة")=0,"",LOOKUP(2,1/((الإجازات!$A$2:$A$1001=B2166)*(الإجازات!$D$2:$D$1001&lt;=A2166)*(الإجازات!$E$2:$E$1001&gt;=A2166)*(الإجازات!$G$2:$G$1001="مقبولة")),الإجازات!$C$2:$C$1001)))</f>
        <v/>
      </c>
      <c r="O2166" s="17"/>
      <c r="P2166" s="23" t="str">
        <f aca="false">IF(B2166="","",IF(ISNA(MATCH(B2166,الموظفين!$A$2:$A$501,0)),"⚠ كود غير موجود",IF(O2166&lt;&gt;"",O2166,IF(N2166&lt;&gt;"",N2166,IF(H2166="",IF(AND(A2166&lt;&gt;"",WEEKDAY(A2166)=الإعدادات!$B$11),"راحة أسبوعية","غائب"),IF(I2166="","بدون انصراف",IF(N(K2166)&gt;0,"متأخر","حاضر")))))))</f>
        <v/>
      </c>
      <c r="Q2166" s="24" t="str">
        <f aca="false">IF(B2166="","",IF(OR(P2166="غائب",P2166="غياب",P2166="إجازة بدون راتب"),IFERROR(VLOOKUP(B2166,الموظفين!$A$2:$J$501,8,FALSE()),0),0))</f>
        <v/>
      </c>
      <c r="R2166" s="24" t="str">
        <f aca="false">IF(B2166="","",ROUND((N(K2166)+N(L2166))/60*IFERROR(VLOOKUP(B2166,الموظفين!$A$2:$J$501,8,FALSE()),0)/الإعدادات!$B$6*الإعدادات!$B$9,2))</f>
        <v/>
      </c>
      <c r="S2166" s="24" t="str">
        <f aca="false">IF(OR(B2166="",M2166=""),"",ROUND(M2166/60*IFERROR(VLOOKUP(B2166,الموظفين!$A$2:$J$501,9,FALSE()),0),2))</f>
        <v/>
      </c>
      <c r="T2166" s="17"/>
      <c r="U2166" s="23" t="str">
        <f aca="false">IF(OR(A2166="",B2166=""),"",A2166&amp;"|"&amp;B2166)</f>
        <v/>
      </c>
    </row>
    <row r="2167" customFormat="false" ht="15" hidden="false" customHeight="false" outlineLevel="0" collapsed="false">
      <c r="A2167" s="16"/>
      <c r="B2167" s="17"/>
      <c r="C2167" s="18" t="str">
        <f aca="false">IF($B2167="","",IFERROR(VLOOKUP($B2167,الموظفين!$A$2:$J$501,2,FALSE())&amp;"","⚠ كود غير موجود"))</f>
        <v/>
      </c>
      <c r="D2167" s="18" t="str">
        <f aca="false">IF($B2167="","",IFERROR(VLOOKUP($B2167,الموظفين!$A$2:$J$501,3,FALSE())&amp;"",""))</f>
        <v/>
      </c>
      <c r="E2167" s="18" t="str">
        <f aca="false">IF($B2167="","",IFERROR(VLOOKUP($B2167,الموظفين!$A$2:$J$501,5,FALSE())&amp;"",""))</f>
        <v/>
      </c>
      <c r="F2167" s="19" t="str">
        <f aca="false">IF($B2167="","",IFERROR(VLOOKUP($B2167,الموظفين!$A$2:$J$501,6,FALSE()),""))</f>
        <v/>
      </c>
      <c r="G2167" s="19" t="str">
        <f aca="false">IF($B2167="","",IFERROR(VLOOKUP($B2167,الموظفين!$A$2:$J$501,7,FALSE()),""))</f>
        <v/>
      </c>
      <c r="H2167" s="20"/>
      <c r="I2167" s="20"/>
      <c r="J2167" s="21" t="str">
        <f aca="false">IF(OR(H2167="",I2167=""),"",ROUND(MOD(I2167-H2167,1)*24,2))</f>
        <v/>
      </c>
      <c r="K2167" s="22" t="str">
        <f aca="false">IF(OR(H2167="",F2167=""),"",IF(ROUND(MAX(0,MOD(H2167-F2167+0.5,1)-0.5)*1440,0)&gt;IFERROR(VLOOKUP(E2167,الورديات!$A$2:$E$21,5,FALSE()),0),ROUND(MAX(0,MOD(H2167-F2167+0.5,1)-0.5)*1440,0),0))</f>
        <v/>
      </c>
      <c r="L2167" s="22" t="str">
        <f aca="false">IF(OR(I2167="",G2167=""),"",ROUND(MAX(0,MOD(G2167-I2167+0.5,1)-0.5)*1440,0))</f>
        <v/>
      </c>
      <c r="M2167" s="22" t="str">
        <f aca="false">IF(OR(I2167="",G2167=""),"",IF(ROUND(MAX(0,MOD(I2167-G2167+0.5,1)-0.5)*1440,0)&gt;=الإعدادات!$B$8,ROUND(MAX(0,MOD(I2167-G2167+0.5,1)-0.5)*1440,0),0))</f>
        <v/>
      </c>
      <c r="N2167" s="18" t="str">
        <f aca="false">IF(OR(A2167="",B2167=""),"",IF(COUNTIFS(الإجازات!$A$2:$A$1001,B2167,الإجازات!$D$2:$D$1001,"&lt;="&amp;A2167,الإجازات!$E$2:$E$1001,"&gt;="&amp;A2167,الإجازات!$G$2:$G$1001,"مقبولة")=0,"",LOOKUP(2,1/((الإجازات!$A$2:$A$1001=B2167)*(الإجازات!$D$2:$D$1001&lt;=A2167)*(الإجازات!$E$2:$E$1001&gt;=A2167)*(الإجازات!$G$2:$G$1001="مقبولة")),الإجازات!$C$2:$C$1001)))</f>
        <v/>
      </c>
      <c r="O2167" s="17"/>
      <c r="P2167" s="23" t="str">
        <f aca="false">IF(B2167="","",IF(ISNA(MATCH(B2167,الموظفين!$A$2:$A$501,0)),"⚠ كود غير موجود",IF(O2167&lt;&gt;"",O2167,IF(N2167&lt;&gt;"",N2167,IF(H2167="",IF(AND(A2167&lt;&gt;"",WEEKDAY(A2167)=الإعدادات!$B$11),"راحة أسبوعية","غائب"),IF(I2167="","بدون انصراف",IF(N(K2167)&gt;0,"متأخر","حاضر")))))))</f>
        <v/>
      </c>
      <c r="Q2167" s="24" t="str">
        <f aca="false">IF(B2167="","",IF(OR(P2167="غائب",P2167="غياب",P2167="إجازة بدون راتب"),IFERROR(VLOOKUP(B2167,الموظفين!$A$2:$J$501,8,FALSE()),0),0))</f>
        <v/>
      </c>
      <c r="R2167" s="24" t="str">
        <f aca="false">IF(B2167="","",ROUND((N(K2167)+N(L2167))/60*IFERROR(VLOOKUP(B2167,الموظفين!$A$2:$J$501,8,FALSE()),0)/الإعدادات!$B$6*الإعدادات!$B$9,2))</f>
        <v/>
      </c>
      <c r="S2167" s="24" t="str">
        <f aca="false">IF(OR(B2167="",M2167=""),"",ROUND(M2167/60*IFERROR(VLOOKUP(B2167,الموظفين!$A$2:$J$501,9,FALSE()),0),2))</f>
        <v/>
      </c>
      <c r="T2167" s="17"/>
      <c r="U2167" s="23" t="str">
        <f aca="false">IF(OR(A2167="",B2167=""),"",A2167&amp;"|"&amp;B2167)</f>
        <v/>
      </c>
    </row>
    <row r="2168" customFormat="false" ht="15" hidden="false" customHeight="false" outlineLevel="0" collapsed="false">
      <c r="A2168" s="16"/>
      <c r="B2168" s="17"/>
      <c r="C2168" s="18" t="str">
        <f aca="false">IF($B2168="","",IFERROR(VLOOKUP($B2168,الموظفين!$A$2:$J$501,2,FALSE())&amp;"","⚠ كود غير موجود"))</f>
        <v/>
      </c>
      <c r="D2168" s="18" t="str">
        <f aca="false">IF($B2168="","",IFERROR(VLOOKUP($B2168,الموظفين!$A$2:$J$501,3,FALSE())&amp;"",""))</f>
        <v/>
      </c>
      <c r="E2168" s="18" t="str">
        <f aca="false">IF($B2168="","",IFERROR(VLOOKUP($B2168,الموظفين!$A$2:$J$501,5,FALSE())&amp;"",""))</f>
        <v/>
      </c>
      <c r="F2168" s="19" t="str">
        <f aca="false">IF($B2168="","",IFERROR(VLOOKUP($B2168,الموظفين!$A$2:$J$501,6,FALSE()),""))</f>
        <v/>
      </c>
      <c r="G2168" s="19" t="str">
        <f aca="false">IF($B2168="","",IFERROR(VLOOKUP($B2168,الموظفين!$A$2:$J$501,7,FALSE()),""))</f>
        <v/>
      </c>
      <c r="H2168" s="20"/>
      <c r="I2168" s="20"/>
      <c r="J2168" s="21" t="str">
        <f aca="false">IF(OR(H2168="",I2168=""),"",ROUND(MOD(I2168-H2168,1)*24,2))</f>
        <v/>
      </c>
      <c r="K2168" s="22" t="str">
        <f aca="false">IF(OR(H2168="",F2168=""),"",IF(ROUND(MAX(0,MOD(H2168-F2168+0.5,1)-0.5)*1440,0)&gt;IFERROR(VLOOKUP(E2168,الورديات!$A$2:$E$21,5,FALSE()),0),ROUND(MAX(0,MOD(H2168-F2168+0.5,1)-0.5)*1440,0),0))</f>
        <v/>
      </c>
      <c r="L2168" s="22" t="str">
        <f aca="false">IF(OR(I2168="",G2168=""),"",ROUND(MAX(0,MOD(G2168-I2168+0.5,1)-0.5)*1440,0))</f>
        <v/>
      </c>
      <c r="M2168" s="22" t="str">
        <f aca="false">IF(OR(I2168="",G2168=""),"",IF(ROUND(MAX(0,MOD(I2168-G2168+0.5,1)-0.5)*1440,0)&gt;=الإعدادات!$B$8,ROUND(MAX(0,MOD(I2168-G2168+0.5,1)-0.5)*1440,0),0))</f>
        <v/>
      </c>
      <c r="N2168" s="18" t="str">
        <f aca="false">IF(OR(A2168="",B2168=""),"",IF(COUNTIFS(الإجازات!$A$2:$A$1001,B2168,الإجازات!$D$2:$D$1001,"&lt;="&amp;A2168,الإجازات!$E$2:$E$1001,"&gt;="&amp;A2168,الإجازات!$G$2:$G$1001,"مقبولة")=0,"",LOOKUP(2,1/((الإجازات!$A$2:$A$1001=B2168)*(الإجازات!$D$2:$D$1001&lt;=A2168)*(الإجازات!$E$2:$E$1001&gt;=A2168)*(الإجازات!$G$2:$G$1001="مقبولة")),الإجازات!$C$2:$C$1001)))</f>
        <v/>
      </c>
      <c r="O2168" s="17"/>
      <c r="P2168" s="23" t="str">
        <f aca="false">IF(B2168="","",IF(ISNA(MATCH(B2168,الموظفين!$A$2:$A$501,0)),"⚠ كود غير موجود",IF(O2168&lt;&gt;"",O2168,IF(N2168&lt;&gt;"",N2168,IF(H2168="",IF(AND(A2168&lt;&gt;"",WEEKDAY(A2168)=الإعدادات!$B$11),"راحة أسبوعية","غائب"),IF(I2168="","بدون انصراف",IF(N(K2168)&gt;0,"متأخر","حاضر")))))))</f>
        <v/>
      </c>
      <c r="Q2168" s="24" t="str">
        <f aca="false">IF(B2168="","",IF(OR(P2168="غائب",P2168="غياب",P2168="إجازة بدون راتب"),IFERROR(VLOOKUP(B2168,الموظفين!$A$2:$J$501,8,FALSE()),0),0))</f>
        <v/>
      </c>
      <c r="R2168" s="24" t="str">
        <f aca="false">IF(B2168="","",ROUND((N(K2168)+N(L2168))/60*IFERROR(VLOOKUP(B2168,الموظفين!$A$2:$J$501,8,FALSE()),0)/الإعدادات!$B$6*الإعدادات!$B$9,2))</f>
        <v/>
      </c>
      <c r="S2168" s="24" t="str">
        <f aca="false">IF(OR(B2168="",M2168=""),"",ROUND(M2168/60*IFERROR(VLOOKUP(B2168,الموظفين!$A$2:$J$501,9,FALSE()),0),2))</f>
        <v/>
      </c>
      <c r="T2168" s="17"/>
      <c r="U2168" s="23" t="str">
        <f aca="false">IF(OR(A2168="",B2168=""),"",A2168&amp;"|"&amp;B2168)</f>
        <v/>
      </c>
    </row>
    <row r="2169" customFormat="false" ht="15" hidden="false" customHeight="false" outlineLevel="0" collapsed="false">
      <c r="A2169" s="16"/>
      <c r="B2169" s="17"/>
      <c r="C2169" s="18" t="str">
        <f aca="false">IF($B2169="","",IFERROR(VLOOKUP($B2169,الموظفين!$A$2:$J$501,2,FALSE())&amp;"","⚠ كود غير موجود"))</f>
        <v/>
      </c>
      <c r="D2169" s="18" t="str">
        <f aca="false">IF($B2169="","",IFERROR(VLOOKUP($B2169,الموظفين!$A$2:$J$501,3,FALSE())&amp;"",""))</f>
        <v/>
      </c>
      <c r="E2169" s="18" t="str">
        <f aca="false">IF($B2169="","",IFERROR(VLOOKUP($B2169,الموظفين!$A$2:$J$501,5,FALSE())&amp;"",""))</f>
        <v/>
      </c>
      <c r="F2169" s="19" t="str">
        <f aca="false">IF($B2169="","",IFERROR(VLOOKUP($B2169,الموظفين!$A$2:$J$501,6,FALSE()),""))</f>
        <v/>
      </c>
      <c r="G2169" s="19" t="str">
        <f aca="false">IF($B2169="","",IFERROR(VLOOKUP($B2169,الموظفين!$A$2:$J$501,7,FALSE()),""))</f>
        <v/>
      </c>
      <c r="H2169" s="20"/>
      <c r="I2169" s="20"/>
      <c r="J2169" s="21" t="str">
        <f aca="false">IF(OR(H2169="",I2169=""),"",ROUND(MOD(I2169-H2169,1)*24,2))</f>
        <v/>
      </c>
      <c r="K2169" s="22" t="str">
        <f aca="false">IF(OR(H2169="",F2169=""),"",IF(ROUND(MAX(0,MOD(H2169-F2169+0.5,1)-0.5)*1440,0)&gt;IFERROR(VLOOKUP(E2169,الورديات!$A$2:$E$21,5,FALSE()),0),ROUND(MAX(0,MOD(H2169-F2169+0.5,1)-0.5)*1440,0),0))</f>
        <v/>
      </c>
      <c r="L2169" s="22" t="str">
        <f aca="false">IF(OR(I2169="",G2169=""),"",ROUND(MAX(0,MOD(G2169-I2169+0.5,1)-0.5)*1440,0))</f>
        <v/>
      </c>
      <c r="M2169" s="22" t="str">
        <f aca="false">IF(OR(I2169="",G2169=""),"",IF(ROUND(MAX(0,MOD(I2169-G2169+0.5,1)-0.5)*1440,0)&gt;=الإعدادات!$B$8,ROUND(MAX(0,MOD(I2169-G2169+0.5,1)-0.5)*1440,0),0))</f>
        <v/>
      </c>
      <c r="N2169" s="18" t="str">
        <f aca="false">IF(OR(A2169="",B2169=""),"",IF(COUNTIFS(الإجازات!$A$2:$A$1001,B2169,الإجازات!$D$2:$D$1001,"&lt;="&amp;A2169,الإجازات!$E$2:$E$1001,"&gt;="&amp;A2169,الإجازات!$G$2:$G$1001,"مقبولة")=0,"",LOOKUP(2,1/((الإجازات!$A$2:$A$1001=B2169)*(الإجازات!$D$2:$D$1001&lt;=A2169)*(الإجازات!$E$2:$E$1001&gt;=A2169)*(الإجازات!$G$2:$G$1001="مقبولة")),الإجازات!$C$2:$C$1001)))</f>
        <v/>
      </c>
      <c r="O2169" s="17"/>
      <c r="P2169" s="23" t="str">
        <f aca="false">IF(B2169="","",IF(ISNA(MATCH(B2169,الموظفين!$A$2:$A$501,0)),"⚠ كود غير موجود",IF(O2169&lt;&gt;"",O2169,IF(N2169&lt;&gt;"",N2169,IF(H2169="",IF(AND(A2169&lt;&gt;"",WEEKDAY(A2169)=الإعدادات!$B$11),"راحة أسبوعية","غائب"),IF(I2169="","بدون انصراف",IF(N(K2169)&gt;0,"متأخر","حاضر")))))))</f>
        <v/>
      </c>
      <c r="Q2169" s="24" t="str">
        <f aca="false">IF(B2169="","",IF(OR(P2169="غائب",P2169="غياب",P2169="إجازة بدون راتب"),IFERROR(VLOOKUP(B2169,الموظفين!$A$2:$J$501,8,FALSE()),0),0))</f>
        <v/>
      </c>
      <c r="R2169" s="24" t="str">
        <f aca="false">IF(B2169="","",ROUND((N(K2169)+N(L2169))/60*IFERROR(VLOOKUP(B2169,الموظفين!$A$2:$J$501,8,FALSE()),0)/الإعدادات!$B$6*الإعدادات!$B$9,2))</f>
        <v/>
      </c>
      <c r="S2169" s="24" t="str">
        <f aca="false">IF(OR(B2169="",M2169=""),"",ROUND(M2169/60*IFERROR(VLOOKUP(B2169,الموظفين!$A$2:$J$501,9,FALSE()),0),2))</f>
        <v/>
      </c>
      <c r="T2169" s="17"/>
      <c r="U2169" s="23" t="str">
        <f aca="false">IF(OR(A2169="",B2169=""),"",A2169&amp;"|"&amp;B2169)</f>
        <v/>
      </c>
    </row>
    <row r="2170" customFormat="false" ht="15" hidden="false" customHeight="false" outlineLevel="0" collapsed="false">
      <c r="A2170" s="16"/>
      <c r="B2170" s="17"/>
      <c r="C2170" s="18" t="str">
        <f aca="false">IF($B2170="","",IFERROR(VLOOKUP($B2170,الموظفين!$A$2:$J$501,2,FALSE())&amp;"","⚠ كود غير موجود"))</f>
        <v/>
      </c>
      <c r="D2170" s="18" t="str">
        <f aca="false">IF($B2170="","",IFERROR(VLOOKUP($B2170,الموظفين!$A$2:$J$501,3,FALSE())&amp;"",""))</f>
        <v/>
      </c>
      <c r="E2170" s="18" t="str">
        <f aca="false">IF($B2170="","",IFERROR(VLOOKUP($B2170,الموظفين!$A$2:$J$501,5,FALSE())&amp;"",""))</f>
        <v/>
      </c>
      <c r="F2170" s="19" t="str">
        <f aca="false">IF($B2170="","",IFERROR(VLOOKUP($B2170,الموظفين!$A$2:$J$501,6,FALSE()),""))</f>
        <v/>
      </c>
      <c r="G2170" s="19" t="str">
        <f aca="false">IF($B2170="","",IFERROR(VLOOKUP($B2170,الموظفين!$A$2:$J$501,7,FALSE()),""))</f>
        <v/>
      </c>
      <c r="H2170" s="20"/>
      <c r="I2170" s="20"/>
      <c r="J2170" s="21" t="str">
        <f aca="false">IF(OR(H2170="",I2170=""),"",ROUND(MOD(I2170-H2170,1)*24,2))</f>
        <v/>
      </c>
      <c r="K2170" s="22" t="str">
        <f aca="false">IF(OR(H2170="",F2170=""),"",IF(ROUND(MAX(0,MOD(H2170-F2170+0.5,1)-0.5)*1440,0)&gt;IFERROR(VLOOKUP(E2170,الورديات!$A$2:$E$21,5,FALSE()),0),ROUND(MAX(0,MOD(H2170-F2170+0.5,1)-0.5)*1440,0),0))</f>
        <v/>
      </c>
      <c r="L2170" s="22" t="str">
        <f aca="false">IF(OR(I2170="",G2170=""),"",ROUND(MAX(0,MOD(G2170-I2170+0.5,1)-0.5)*1440,0))</f>
        <v/>
      </c>
      <c r="M2170" s="22" t="str">
        <f aca="false">IF(OR(I2170="",G2170=""),"",IF(ROUND(MAX(0,MOD(I2170-G2170+0.5,1)-0.5)*1440,0)&gt;=الإعدادات!$B$8,ROUND(MAX(0,MOD(I2170-G2170+0.5,1)-0.5)*1440,0),0))</f>
        <v/>
      </c>
      <c r="N2170" s="18" t="str">
        <f aca="false">IF(OR(A2170="",B2170=""),"",IF(COUNTIFS(الإجازات!$A$2:$A$1001,B2170,الإجازات!$D$2:$D$1001,"&lt;="&amp;A2170,الإجازات!$E$2:$E$1001,"&gt;="&amp;A2170,الإجازات!$G$2:$G$1001,"مقبولة")=0,"",LOOKUP(2,1/((الإجازات!$A$2:$A$1001=B2170)*(الإجازات!$D$2:$D$1001&lt;=A2170)*(الإجازات!$E$2:$E$1001&gt;=A2170)*(الإجازات!$G$2:$G$1001="مقبولة")),الإجازات!$C$2:$C$1001)))</f>
        <v/>
      </c>
      <c r="O2170" s="17"/>
      <c r="P2170" s="23" t="str">
        <f aca="false">IF(B2170="","",IF(ISNA(MATCH(B2170,الموظفين!$A$2:$A$501,0)),"⚠ كود غير موجود",IF(O2170&lt;&gt;"",O2170,IF(N2170&lt;&gt;"",N2170,IF(H2170="",IF(AND(A2170&lt;&gt;"",WEEKDAY(A2170)=الإعدادات!$B$11),"راحة أسبوعية","غائب"),IF(I2170="","بدون انصراف",IF(N(K2170)&gt;0,"متأخر","حاضر")))))))</f>
        <v/>
      </c>
      <c r="Q2170" s="24" t="str">
        <f aca="false">IF(B2170="","",IF(OR(P2170="غائب",P2170="غياب",P2170="إجازة بدون راتب"),IFERROR(VLOOKUP(B2170,الموظفين!$A$2:$J$501,8,FALSE()),0),0))</f>
        <v/>
      </c>
      <c r="R2170" s="24" t="str">
        <f aca="false">IF(B2170="","",ROUND((N(K2170)+N(L2170))/60*IFERROR(VLOOKUP(B2170,الموظفين!$A$2:$J$501,8,FALSE()),0)/الإعدادات!$B$6*الإعدادات!$B$9,2))</f>
        <v/>
      </c>
      <c r="S2170" s="24" t="str">
        <f aca="false">IF(OR(B2170="",M2170=""),"",ROUND(M2170/60*IFERROR(VLOOKUP(B2170,الموظفين!$A$2:$J$501,9,FALSE()),0),2))</f>
        <v/>
      </c>
      <c r="T2170" s="17"/>
      <c r="U2170" s="23" t="str">
        <f aca="false">IF(OR(A2170="",B2170=""),"",A2170&amp;"|"&amp;B2170)</f>
        <v/>
      </c>
    </row>
    <row r="2171" customFormat="false" ht="15" hidden="false" customHeight="false" outlineLevel="0" collapsed="false">
      <c r="A2171" s="16"/>
      <c r="B2171" s="17"/>
      <c r="C2171" s="18" t="str">
        <f aca="false">IF($B2171="","",IFERROR(VLOOKUP($B2171,الموظفين!$A$2:$J$501,2,FALSE())&amp;"","⚠ كود غير موجود"))</f>
        <v/>
      </c>
      <c r="D2171" s="18" t="str">
        <f aca="false">IF($B2171="","",IFERROR(VLOOKUP($B2171,الموظفين!$A$2:$J$501,3,FALSE())&amp;"",""))</f>
        <v/>
      </c>
      <c r="E2171" s="18" t="str">
        <f aca="false">IF($B2171="","",IFERROR(VLOOKUP($B2171,الموظفين!$A$2:$J$501,5,FALSE())&amp;"",""))</f>
        <v/>
      </c>
      <c r="F2171" s="19" t="str">
        <f aca="false">IF($B2171="","",IFERROR(VLOOKUP($B2171,الموظفين!$A$2:$J$501,6,FALSE()),""))</f>
        <v/>
      </c>
      <c r="G2171" s="19" t="str">
        <f aca="false">IF($B2171="","",IFERROR(VLOOKUP($B2171,الموظفين!$A$2:$J$501,7,FALSE()),""))</f>
        <v/>
      </c>
      <c r="H2171" s="20"/>
      <c r="I2171" s="20"/>
      <c r="J2171" s="21" t="str">
        <f aca="false">IF(OR(H2171="",I2171=""),"",ROUND(MOD(I2171-H2171,1)*24,2))</f>
        <v/>
      </c>
      <c r="K2171" s="22" t="str">
        <f aca="false">IF(OR(H2171="",F2171=""),"",IF(ROUND(MAX(0,MOD(H2171-F2171+0.5,1)-0.5)*1440,0)&gt;IFERROR(VLOOKUP(E2171,الورديات!$A$2:$E$21,5,FALSE()),0),ROUND(MAX(0,MOD(H2171-F2171+0.5,1)-0.5)*1440,0),0))</f>
        <v/>
      </c>
      <c r="L2171" s="22" t="str">
        <f aca="false">IF(OR(I2171="",G2171=""),"",ROUND(MAX(0,MOD(G2171-I2171+0.5,1)-0.5)*1440,0))</f>
        <v/>
      </c>
      <c r="M2171" s="22" t="str">
        <f aca="false">IF(OR(I2171="",G2171=""),"",IF(ROUND(MAX(0,MOD(I2171-G2171+0.5,1)-0.5)*1440,0)&gt;=الإعدادات!$B$8,ROUND(MAX(0,MOD(I2171-G2171+0.5,1)-0.5)*1440,0),0))</f>
        <v/>
      </c>
      <c r="N2171" s="18" t="str">
        <f aca="false">IF(OR(A2171="",B2171=""),"",IF(COUNTIFS(الإجازات!$A$2:$A$1001,B2171,الإجازات!$D$2:$D$1001,"&lt;="&amp;A2171,الإجازات!$E$2:$E$1001,"&gt;="&amp;A2171,الإجازات!$G$2:$G$1001,"مقبولة")=0,"",LOOKUP(2,1/((الإجازات!$A$2:$A$1001=B2171)*(الإجازات!$D$2:$D$1001&lt;=A2171)*(الإجازات!$E$2:$E$1001&gt;=A2171)*(الإجازات!$G$2:$G$1001="مقبولة")),الإجازات!$C$2:$C$1001)))</f>
        <v/>
      </c>
      <c r="O2171" s="17"/>
      <c r="P2171" s="23" t="str">
        <f aca="false">IF(B2171="","",IF(ISNA(MATCH(B2171,الموظفين!$A$2:$A$501,0)),"⚠ كود غير موجود",IF(O2171&lt;&gt;"",O2171,IF(N2171&lt;&gt;"",N2171,IF(H2171="",IF(AND(A2171&lt;&gt;"",WEEKDAY(A2171)=الإعدادات!$B$11),"راحة أسبوعية","غائب"),IF(I2171="","بدون انصراف",IF(N(K2171)&gt;0,"متأخر","حاضر")))))))</f>
        <v/>
      </c>
      <c r="Q2171" s="24" t="str">
        <f aca="false">IF(B2171="","",IF(OR(P2171="غائب",P2171="غياب",P2171="إجازة بدون راتب"),IFERROR(VLOOKUP(B2171,الموظفين!$A$2:$J$501,8,FALSE()),0),0))</f>
        <v/>
      </c>
      <c r="R2171" s="24" t="str">
        <f aca="false">IF(B2171="","",ROUND((N(K2171)+N(L2171))/60*IFERROR(VLOOKUP(B2171,الموظفين!$A$2:$J$501,8,FALSE()),0)/الإعدادات!$B$6*الإعدادات!$B$9,2))</f>
        <v/>
      </c>
      <c r="S2171" s="24" t="str">
        <f aca="false">IF(OR(B2171="",M2171=""),"",ROUND(M2171/60*IFERROR(VLOOKUP(B2171,الموظفين!$A$2:$J$501,9,FALSE()),0),2))</f>
        <v/>
      </c>
      <c r="T2171" s="17"/>
      <c r="U2171" s="23" t="str">
        <f aca="false">IF(OR(A2171="",B2171=""),"",A2171&amp;"|"&amp;B2171)</f>
        <v/>
      </c>
    </row>
    <row r="2172" customFormat="false" ht="15" hidden="false" customHeight="false" outlineLevel="0" collapsed="false">
      <c r="A2172" s="16"/>
      <c r="B2172" s="17"/>
      <c r="C2172" s="18" t="str">
        <f aca="false">IF($B2172="","",IFERROR(VLOOKUP($B2172,الموظفين!$A$2:$J$501,2,FALSE())&amp;"","⚠ كود غير موجود"))</f>
        <v/>
      </c>
      <c r="D2172" s="18" t="str">
        <f aca="false">IF($B2172="","",IFERROR(VLOOKUP($B2172,الموظفين!$A$2:$J$501,3,FALSE())&amp;"",""))</f>
        <v/>
      </c>
      <c r="E2172" s="18" t="str">
        <f aca="false">IF($B2172="","",IFERROR(VLOOKUP($B2172,الموظفين!$A$2:$J$501,5,FALSE())&amp;"",""))</f>
        <v/>
      </c>
      <c r="F2172" s="19" t="str">
        <f aca="false">IF($B2172="","",IFERROR(VLOOKUP($B2172,الموظفين!$A$2:$J$501,6,FALSE()),""))</f>
        <v/>
      </c>
      <c r="G2172" s="19" t="str">
        <f aca="false">IF($B2172="","",IFERROR(VLOOKUP($B2172,الموظفين!$A$2:$J$501,7,FALSE()),""))</f>
        <v/>
      </c>
      <c r="H2172" s="20"/>
      <c r="I2172" s="20"/>
      <c r="J2172" s="21" t="str">
        <f aca="false">IF(OR(H2172="",I2172=""),"",ROUND(MOD(I2172-H2172,1)*24,2))</f>
        <v/>
      </c>
      <c r="K2172" s="22" t="str">
        <f aca="false">IF(OR(H2172="",F2172=""),"",IF(ROUND(MAX(0,MOD(H2172-F2172+0.5,1)-0.5)*1440,0)&gt;IFERROR(VLOOKUP(E2172,الورديات!$A$2:$E$21,5,FALSE()),0),ROUND(MAX(0,MOD(H2172-F2172+0.5,1)-0.5)*1440,0),0))</f>
        <v/>
      </c>
      <c r="L2172" s="22" t="str">
        <f aca="false">IF(OR(I2172="",G2172=""),"",ROUND(MAX(0,MOD(G2172-I2172+0.5,1)-0.5)*1440,0))</f>
        <v/>
      </c>
      <c r="M2172" s="22" t="str">
        <f aca="false">IF(OR(I2172="",G2172=""),"",IF(ROUND(MAX(0,MOD(I2172-G2172+0.5,1)-0.5)*1440,0)&gt;=الإعدادات!$B$8,ROUND(MAX(0,MOD(I2172-G2172+0.5,1)-0.5)*1440,0),0))</f>
        <v/>
      </c>
      <c r="N2172" s="18" t="str">
        <f aca="false">IF(OR(A2172="",B2172=""),"",IF(COUNTIFS(الإجازات!$A$2:$A$1001,B2172,الإجازات!$D$2:$D$1001,"&lt;="&amp;A2172,الإجازات!$E$2:$E$1001,"&gt;="&amp;A2172,الإجازات!$G$2:$G$1001,"مقبولة")=0,"",LOOKUP(2,1/((الإجازات!$A$2:$A$1001=B2172)*(الإجازات!$D$2:$D$1001&lt;=A2172)*(الإجازات!$E$2:$E$1001&gt;=A2172)*(الإجازات!$G$2:$G$1001="مقبولة")),الإجازات!$C$2:$C$1001)))</f>
        <v/>
      </c>
      <c r="O2172" s="17"/>
      <c r="P2172" s="23" t="str">
        <f aca="false">IF(B2172="","",IF(ISNA(MATCH(B2172,الموظفين!$A$2:$A$501,0)),"⚠ كود غير موجود",IF(O2172&lt;&gt;"",O2172,IF(N2172&lt;&gt;"",N2172,IF(H2172="",IF(AND(A2172&lt;&gt;"",WEEKDAY(A2172)=الإعدادات!$B$11),"راحة أسبوعية","غائب"),IF(I2172="","بدون انصراف",IF(N(K2172)&gt;0,"متأخر","حاضر")))))))</f>
        <v/>
      </c>
      <c r="Q2172" s="24" t="str">
        <f aca="false">IF(B2172="","",IF(OR(P2172="غائب",P2172="غياب",P2172="إجازة بدون راتب"),IFERROR(VLOOKUP(B2172,الموظفين!$A$2:$J$501,8,FALSE()),0),0))</f>
        <v/>
      </c>
      <c r="R2172" s="24" t="str">
        <f aca="false">IF(B2172="","",ROUND((N(K2172)+N(L2172))/60*IFERROR(VLOOKUP(B2172,الموظفين!$A$2:$J$501,8,FALSE()),0)/الإعدادات!$B$6*الإعدادات!$B$9,2))</f>
        <v/>
      </c>
      <c r="S2172" s="24" t="str">
        <f aca="false">IF(OR(B2172="",M2172=""),"",ROUND(M2172/60*IFERROR(VLOOKUP(B2172,الموظفين!$A$2:$J$501,9,FALSE()),0),2))</f>
        <v/>
      </c>
      <c r="T2172" s="17"/>
      <c r="U2172" s="23" t="str">
        <f aca="false">IF(OR(A2172="",B2172=""),"",A2172&amp;"|"&amp;B2172)</f>
        <v/>
      </c>
    </row>
    <row r="2173" customFormat="false" ht="15" hidden="false" customHeight="false" outlineLevel="0" collapsed="false">
      <c r="A2173" s="16"/>
      <c r="B2173" s="17"/>
      <c r="C2173" s="18" t="str">
        <f aca="false">IF($B2173="","",IFERROR(VLOOKUP($B2173,الموظفين!$A$2:$J$501,2,FALSE())&amp;"","⚠ كود غير موجود"))</f>
        <v/>
      </c>
      <c r="D2173" s="18" t="str">
        <f aca="false">IF($B2173="","",IFERROR(VLOOKUP($B2173,الموظفين!$A$2:$J$501,3,FALSE())&amp;"",""))</f>
        <v/>
      </c>
      <c r="E2173" s="18" t="str">
        <f aca="false">IF($B2173="","",IFERROR(VLOOKUP($B2173,الموظفين!$A$2:$J$501,5,FALSE())&amp;"",""))</f>
        <v/>
      </c>
      <c r="F2173" s="19" t="str">
        <f aca="false">IF($B2173="","",IFERROR(VLOOKUP($B2173,الموظفين!$A$2:$J$501,6,FALSE()),""))</f>
        <v/>
      </c>
      <c r="G2173" s="19" t="str">
        <f aca="false">IF($B2173="","",IFERROR(VLOOKUP($B2173,الموظفين!$A$2:$J$501,7,FALSE()),""))</f>
        <v/>
      </c>
      <c r="H2173" s="20"/>
      <c r="I2173" s="20"/>
      <c r="J2173" s="21" t="str">
        <f aca="false">IF(OR(H2173="",I2173=""),"",ROUND(MOD(I2173-H2173,1)*24,2))</f>
        <v/>
      </c>
      <c r="K2173" s="22" t="str">
        <f aca="false">IF(OR(H2173="",F2173=""),"",IF(ROUND(MAX(0,MOD(H2173-F2173+0.5,1)-0.5)*1440,0)&gt;IFERROR(VLOOKUP(E2173,الورديات!$A$2:$E$21,5,FALSE()),0),ROUND(MAX(0,MOD(H2173-F2173+0.5,1)-0.5)*1440,0),0))</f>
        <v/>
      </c>
      <c r="L2173" s="22" t="str">
        <f aca="false">IF(OR(I2173="",G2173=""),"",ROUND(MAX(0,MOD(G2173-I2173+0.5,1)-0.5)*1440,0))</f>
        <v/>
      </c>
      <c r="M2173" s="22" t="str">
        <f aca="false">IF(OR(I2173="",G2173=""),"",IF(ROUND(MAX(0,MOD(I2173-G2173+0.5,1)-0.5)*1440,0)&gt;=الإعدادات!$B$8,ROUND(MAX(0,MOD(I2173-G2173+0.5,1)-0.5)*1440,0),0))</f>
        <v/>
      </c>
      <c r="N2173" s="18" t="str">
        <f aca="false">IF(OR(A2173="",B2173=""),"",IF(COUNTIFS(الإجازات!$A$2:$A$1001,B2173,الإجازات!$D$2:$D$1001,"&lt;="&amp;A2173,الإجازات!$E$2:$E$1001,"&gt;="&amp;A2173,الإجازات!$G$2:$G$1001,"مقبولة")=0,"",LOOKUP(2,1/((الإجازات!$A$2:$A$1001=B2173)*(الإجازات!$D$2:$D$1001&lt;=A2173)*(الإجازات!$E$2:$E$1001&gt;=A2173)*(الإجازات!$G$2:$G$1001="مقبولة")),الإجازات!$C$2:$C$1001)))</f>
        <v/>
      </c>
      <c r="O2173" s="17"/>
      <c r="P2173" s="23" t="str">
        <f aca="false">IF(B2173="","",IF(ISNA(MATCH(B2173,الموظفين!$A$2:$A$501,0)),"⚠ كود غير موجود",IF(O2173&lt;&gt;"",O2173,IF(N2173&lt;&gt;"",N2173,IF(H2173="",IF(AND(A2173&lt;&gt;"",WEEKDAY(A2173)=الإعدادات!$B$11),"راحة أسبوعية","غائب"),IF(I2173="","بدون انصراف",IF(N(K2173)&gt;0,"متأخر","حاضر")))))))</f>
        <v/>
      </c>
      <c r="Q2173" s="24" t="str">
        <f aca="false">IF(B2173="","",IF(OR(P2173="غائب",P2173="غياب",P2173="إجازة بدون راتب"),IFERROR(VLOOKUP(B2173,الموظفين!$A$2:$J$501,8,FALSE()),0),0))</f>
        <v/>
      </c>
      <c r="R2173" s="24" t="str">
        <f aca="false">IF(B2173="","",ROUND((N(K2173)+N(L2173))/60*IFERROR(VLOOKUP(B2173,الموظفين!$A$2:$J$501,8,FALSE()),0)/الإعدادات!$B$6*الإعدادات!$B$9,2))</f>
        <v/>
      </c>
      <c r="S2173" s="24" t="str">
        <f aca="false">IF(OR(B2173="",M2173=""),"",ROUND(M2173/60*IFERROR(VLOOKUP(B2173,الموظفين!$A$2:$J$501,9,FALSE()),0),2))</f>
        <v/>
      </c>
      <c r="T2173" s="17"/>
      <c r="U2173" s="23" t="str">
        <f aca="false">IF(OR(A2173="",B2173=""),"",A2173&amp;"|"&amp;B2173)</f>
        <v/>
      </c>
    </row>
    <row r="2174" customFormat="false" ht="15" hidden="false" customHeight="false" outlineLevel="0" collapsed="false">
      <c r="A2174" s="16"/>
      <c r="B2174" s="17"/>
      <c r="C2174" s="18" t="str">
        <f aca="false">IF($B2174="","",IFERROR(VLOOKUP($B2174,الموظفين!$A$2:$J$501,2,FALSE())&amp;"","⚠ كود غير موجود"))</f>
        <v/>
      </c>
      <c r="D2174" s="18" t="str">
        <f aca="false">IF($B2174="","",IFERROR(VLOOKUP($B2174,الموظفين!$A$2:$J$501,3,FALSE())&amp;"",""))</f>
        <v/>
      </c>
      <c r="E2174" s="18" t="str">
        <f aca="false">IF($B2174="","",IFERROR(VLOOKUP($B2174,الموظفين!$A$2:$J$501,5,FALSE())&amp;"",""))</f>
        <v/>
      </c>
      <c r="F2174" s="19" t="str">
        <f aca="false">IF($B2174="","",IFERROR(VLOOKUP($B2174,الموظفين!$A$2:$J$501,6,FALSE()),""))</f>
        <v/>
      </c>
      <c r="G2174" s="19" t="str">
        <f aca="false">IF($B2174="","",IFERROR(VLOOKUP($B2174,الموظفين!$A$2:$J$501,7,FALSE()),""))</f>
        <v/>
      </c>
      <c r="H2174" s="20"/>
      <c r="I2174" s="20"/>
      <c r="J2174" s="21" t="str">
        <f aca="false">IF(OR(H2174="",I2174=""),"",ROUND(MOD(I2174-H2174,1)*24,2))</f>
        <v/>
      </c>
      <c r="K2174" s="22" t="str">
        <f aca="false">IF(OR(H2174="",F2174=""),"",IF(ROUND(MAX(0,MOD(H2174-F2174+0.5,1)-0.5)*1440,0)&gt;IFERROR(VLOOKUP(E2174,الورديات!$A$2:$E$21,5,FALSE()),0),ROUND(MAX(0,MOD(H2174-F2174+0.5,1)-0.5)*1440,0),0))</f>
        <v/>
      </c>
      <c r="L2174" s="22" t="str">
        <f aca="false">IF(OR(I2174="",G2174=""),"",ROUND(MAX(0,MOD(G2174-I2174+0.5,1)-0.5)*1440,0))</f>
        <v/>
      </c>
      <c r="M2174" s="22" t="str">
        <f aca="false">IF(OR(I2174="",G2174=""),"",IF(ROUND(MAX(0,MOD(I2174-G2174+0.5,1)-0.5)*1440,0)&gt;=الإعدادات!$B$8,ROUND(MAX(0,MOD(I2174-G2174+0.5,1)-0.5)*1440,0),0))</f>
        <v/>
      </c>
      <c r="N2174" s="18" t="str">
        <f aca="false">IF(OR(A2174="",B2174=""),"",IF(COUNTIFS(الإجازات!$A$2:$A$1001,B2174,الإجازات!$D$2:$D$1001,"&lt;="&amp;A2174,الإجازات!$E$2:$E$1001,"&gt;="&amp;A2174,الإجازات!$G$2:$G$1001,"مقبولة")=0,"",LOOKUP(2,1/((الإجازات!$A$2:$A$1001=B2174)*(الإجازات!$D$2:$D$1001&lt;=A2174)*(الإجازات!$E$2:$E$1001&gt;=A2174)*(الإجازات!$G$2:$G$1001="مقبولة")),الإجازات!$C$2:$C$1001)))</f>
        <v/>
      </c>
      <c r="O2174" s="17"/>
      <c r="P2174" s="23" t="str">
        <f aca="false">IF(B2174="","",IF(ISNA(MATCH(B2174,الموظفين!$A$2:$A$501,0)),"⚠ كود غير موجود",IF(O2174&lt;&gt;"",O2174,IF(N2174&lt;&gt;"",N2174,IF(H2174="",IF(AND(A2174&lt;&gt;"",WEEKDAY(A2174)=الإعدادات!$B$11),"راحة أسبوعية","غائب"),IF(I2174="","بدون انصراف",IF(N(K2174)&gt;0,"متأخر","حاضر")))))))</f>
        <v/>
      </c>
      <c r="Q2174" s="24" t="str">
        <f aca="false">IF(B2174="","",IF(OR(P2174="غائب",P2174="غياب",P2174="إجازة بدون راتب"),IFERROR(VLOOKUP(B2174,الموظفين!$A$2:$J$501,8,FALSE()),0),0))</f>
        <v/>
      </c>
      <c r="R2174" s="24" t="str">
        <f aca="false">IF(B2174="","",ROUND((N(K2174)+N(L2174))/60*IFERROR(VLOOKUP(B2174,الموظفين!$A$2:$J$501,8,FALSE()),0)/الإعدادات!$B$6*الإعدادات!$B$9,2))</f>
        <v/>
      </c>
      <c r="S2174" s="24" t="str">
        <f aca="false">IF(OR(B2174="",M2174=""),"",ROUND(M2174/60*IFERROR(VLOOKUP(B2174,الموظفين!$A$2:$J$501,9,FALSE()),0),2))</f>
        <v/>
      </c>
      <c r="T2174" s="17"/>
      <c r="U2174" s="23" t="str">
        <f aca="false">IF(OR(A2174="",B2174=""),"",A2174&amp;"|"&amp;B2174)</f>
        <v/>
      </c>
    </row>
    <row r="2175" customFormat="false" ht="15" hidden="false" customHeight="false" outlineLevel="0" collapsed="false">
      <c r="A2175" s="16"/>
      <c r="B2175" s="17"/>
      <c r="C2175" s="18" t="str">
        <f aca="false">IF($B2175="","",IFERROR(VLOOKUP($B2175,الموظفين!$A$2:$J$501,2,FALSE())&amp;"","⚠ كود غير موجود"))</f>
        <v/>
      </c>
      <c r="D2175" s="18" t="str">
        <f aca="false">IF($B2175="","",IFERROR(VLOOKUP($B2175,الموظفين!$A$2:$J$501,3,FALSE())&amp;"",""))</f>
        <v/>
      </c>
      <c r="E2175" s="18" t="str">
        <f aca="false">IF($B2175="","",IFERROR(VLOOKUP($B2175,الموظفين!$A$2:$J$501,5,FALSE())&amp;"",""))</f>
        <v/>
      </c>
      <c r="F2175" s="19" t="str">
        <f aca="false">IF($B2175="","",IFERROR(VLOOKUP($B2175,الموظفين!$A$2:$J$501,6,FALSE()),""))</f>
        <v/>
      </c>
      <c r="G2175" s="19" t="str">
        <f aca="false">IF($B2175="","",IFERROR(VLOOKUP($B2175,الموظفين!$A$2:$J$501,7,FALSE()),""))</f>
        <v/>
      </c>
      <c r="H2175" s="20"/>
      <c r="I2175" s="20"/>
      <c r="J2175" s="21" t="str">
        <f aca="false">IF(OR(H2175="",I2175=""),"",ROUND(MOD(I2175-H2175,1)*24,2))</f>
        <v/>
      </c>
      <c r="K2175" s="22" t="str">
        <f aca="false">IF(OR(H2175="",F2175=""),"",IF(ROUND(MAX(0,MOD(H2175-F2175+0.5,1)-0.5)*1440,0)&gt;IFERROR(VLOOKUP(E2175,الورديات!$A$2:$E$21,5,FALSE()),0),ROUND(MAX(0,MOD(H2175-F2175+0.5,1)-0.5)*1440,0),0))</f>
        <v/>
      </c>
      <c r="L2175" s="22" t="str">
        <f aca="false">IF(OR(I2175="",G2175=""),"",ROUND(MAX(0,MOD(G2175-I2175+0.5,1)-0.5)*1440,0))</f>
        <v/>
      </c>
      <c r="M2175" s="22" t="str">
        <f aca="false">IF(OR(I2175="",G2175=""),"",IF(ROUND(MAX(0,MOD(I2175-G2175+0.5,1)-0.5)*1440,0)&gt;=الإعدادات!$B$8,ROUND(MAX(0,MOD(I2175-G2175+0.5,1)-0.5)*1440,0),0))</f>
        <v/>
      </c>
      <c r="N2175" s="18" t="str">
        <f aca="false">IF(OR(A2175="",B2175=""),"",IF(COUNTIFS(الإجازات!$A$2:$A$1001,B2175,الإجازات!$D$2:$D$1001,"&lt;="&amp;A2175,الإجازات!$E$2:$E$1001,"&gt;="&amp;A2175,الإجازات!$G$2:$G$1001,"مقبولة")=0,"",LOOKUP(2,1/((الإجازات!$A$2:$A$1001=B2175)*(الإجازات!$D$2:$D$1001&lt;=A2175)*(الإجازات!$E$2:$E$1001&gt;=A2175)*(الإجازات!$G$2:$G$1001="مقبولة")),الإجازات!$C$2:$C$1001)))</f>
        <v/>
      </c>
      <c r="O2175" s="17"/>
      <c r="P2175" s="23" t="str">
        <f aca="false">IF(B2175="","",IF(ISNA(MATCH(B2175,الموظفين!$A$2:$A$501,0)),"⚠ كود غير موجود",IF(O2175&lt;&gt;"",O2175,IF(N2175&lt;&gt;"",N2175,IF(H2175="",IF(AND(A2175&lt;&gt;"",WEEKDAY(A2175)=الإعدادات!$B$11),"راحة أسبوعية","غائب"),IF(I2175="","بدون انصراف",IF(N(K2175)&gt;0,"متأخر","حاضر")))))))</f>
        <v/>
      </c>
      <c r="Q2175" s="24" t="str">
        <f aca="false">IF(B2175="","",IF(OR(P2175="غائب",P2175="غياب",P2175="إجازة بدون راتب"),IFERROR(VLOOKUP(B2175,الموظفين!$A$2:$J$501,8,FALSE()),0),0))</f>
        <v/>
      </c>
      <c r="R2175" s="24" t="str">
        <f aca="false">IF(B2175="","",ROUND((N(K2175)+N(L2175))/60*IFERROR(VLOOKUP(B2175,الموظفين!$A$2:$J$501,8,FALSE()),0)/الإعدادات!$B$6*الإعدادات!$B$9,2))</f>
        <v/>
      </c>
      <c r="S2175" s="24" t="str">
        <f aca="false">IF(OR(B2175="",M2175=""),"",ROUND(M2175/60*IFERROR(VLOOKUP(B2175,الموظفين!$A$2:$J$501,9,FALSE()),0),2))</f>
        <v/>
      </c>
      <c r="T2175" s="17"/>
      <c r="U2175" s="23" t="str">
        <f aca="false">IF(OR(A2175="",B2175=""),"",A2175&amp;"|"&amp;B2175)</f>
        <v/>
      </c>
    </row>
    <row r="2176" customFormat="false" ht="15" hidden="false" customHeight="false" outlineLevel="0" collapsed="false">
      <c r="A2176" s="16"/>
      <c r="B2176" s="17"/>
      <c r="C2176" s="18" t="str">
        <f aca="false">IF($B2176="","",IFERROR(VLOOKUP($B2176,الموظفين!$A$2:$J$501,2,FALSE())&amp;"","⚠ كود غير موجود"))</f>
        <v/>
      </c>
      <c r="D2176" s="18" t="str">
        <f aca="false">IF($B2176="","",IFERROR(VLOOKUP($B2176,الموظفين!$A$2:$J$501,3,FALSE())&amp;"",""))</f>
        <v/>
      </c>
      <c r="E2176" s="18" t="str">
        <f aca="false">IF($B2176="","",IFERROR(VLOOKUP($B2176,الموظفين!$A$2:$J$501,5,FALSE())&amp;"",""))</f>
        <v/>
      </c>
      <c r="F2176" s="19" t="str">
        <f aca="false">IF($B2176="","",IFERROR(VLOOKUP($B2176,الموظفين!$A$2:$J$501,6,FALSE()),""))</f>
        <v/>
      </c>
      <c r="G2176" s="19" t="str">
        <f aca="false">IF($B2176="","",IFERROR(VLOOKUP($B2176,الموظفين!$A$2:$J$501,7,FALSE()),""))</f>
        <v/>
      </c>
      <c r="H2176" s="20"/>
      <c r="I2176" s="20"/>
      <c r="J2176" s="21" t="str">
        <f aca="false">IF(OR(H2176="",I2176=""),"",ROUND(MOD(I2176-H2176,1)*24,2))</f>
        <v/>
      </c>
      <c r="K2176" s="22" t="str">
        <f aca="false">IF(OR(H2176="",F2176=""),"",IF(ROUND(MAX(0,MOD(H2176-F2176+0.5,1)-0.5)*1440,0)&gt;IFERROR(VLOOKUP(E2176,الورديات!$A$2:$E$21,5,FALSE()),0),ROUND(MAX(0,MOD(H2176-F2176+0.5,1)-0.5)*1440,0),0))</f>
        <v/>
      </c>
      <c r="L2176" s="22" t="str">
        <f aca="false">IF(OR(I2176="",G2176=""),"",ROUND(MAX(0,MOD(G2176-I2176+0.5,1)-0.5)*1440,0))</f>
        <v/>
      </c>
      <c r="M2176" s="22" t="str">
        <f aca="false">IF(OR(I2176="",G2176=""),"",IF(ROUND(MAX(0,MOD(I2176-G2176+0.5,1)-0.5)*1440,0)&gt;=الإعدادات!$B$8,ROUND(MAX(0,MOD(I2176-G2176+0.5,1)-0.5)*1440,0),0))</f>
        <v/>
      </c>
      <c r="N2176" s="18" t="str">
        <f aca="false">IF(OR(A2176="",B2176=""),"",IF(COUNTIFS(الإجازات!$A$2:$A$1001,B2176,الإجازات!$D$2:$D$1001,"&lt;="&amp;A2176,الإجازات!$E$2:$E$1001,"&gt;="&amp;A2176,الإجازات!$G$2:$G$1001,"مقبولة")=0,"",LOOKUP(2,1/((الإجازات!$A$2:$A$1001=B2176)*(الإجازات!$D$2:$D$1001&lt;=A2176)*(الإجازات!$E$2:$E$1001&gt;=A2176)*(الإجازات!$G$2:$G$1001="مقبولة")),الإجازات!$C$2:$C$1001)))</f>
        <v/>
      </c>
      <c r="O2176" s="17"/>
      <c r="P2176" s="23" t="str">
        <f aca="false">IF(B2176="","",IF(ISNA(MATCH(B2176,الموظفين!$A$2:$A$501,0)),"⚠ كود غير موجود",IF(O2176&lt;&gt;"",O2176,IF(N2176&lt;&gt;"",N2176,IF(H2176="",IF(AND(A2176&lt;&gt;"",WEEKDAY(A2176)=الإعدادات!$B$11),"راحة أسبوعية","غائب"),IF(I2176="","بدون انصراف",IF(N(K2176)&gt;0,"متأخر","حاضر")))))))</f>
        <v/>
      </c>
      <c r="Q2176" s="24" t="str">
        <f aca="false">IF(B2176="","",IF(OR(P2176="غائب",P2176="غياب",P2176="إجازة بدون راتب"),IFERROR(VLOOKUP(B2176,الموظفين!$A$2:$J$501,8,FALSE()),0),0))</f>
        <v/>
      </c>
      <c r="R2176" s="24" t="str">
        <f aca="false">IF(B2176="","",ROUND((N(K2176)+N(L2176))/60*IFERROR(VLOOKUP(B2176,الموظفين!$A$2:$J$501,8,FALSE()),0)/الإعدادات!$B$6*الإعدادات!$B$9,2))</f>
        <v/>
      </c>
      <c r="S2176" s="24" t="str">
        <f aca="false">IF(OR(B2176="",M2176=""),"",ROUND(M2176/60*IFERROR(VLOOKUP(B2176,الموظفين!$A$2:$J$501,9,FALSE()),0),2))</f>
        <v/>
      </c>
      <c r="T2176" s="17"/>
      <c r="U2176" s="23" t="str">
        <f aca="false">IF(OR(A2176="",B2176=""),"",A2176&amp;"|"&amp;B2176)</f>
        <v/>
      </c>
    </row>
    <row r="2177" customFormat="false" ht="15" hidden="false" customHeight="false" outlineLevel="0" collapsed="false">
      <c r="A2177" s="16"/>
      <c r="B2177" s="17"/>
      <c r="C2177" s="18" t="str">
        <f aca="false">IF($B2177="","",IFERROR(VLOOKUP($B2177,الموظفين!$A$2:$J$501,2,FALSE())&amp;"","⚠ كود غير موجود"))</f>
        <v/>
      </c>
      <c r="D2177" s="18" t="str">
        <f aca="false">IF($B2177="","",IFERROR(VLOOKUP($B2177,الموظفين!$A$2:$J$501,3,FALSE())&amp;"",""))</f>
        <v/>
      </c>
      <c r="E2177" s="18" t="str">
        <f aca="false">IF($B2177="","",IFERROR(VLOOKUP($B2177,الموظفين!$A$2:$J$501,5,FALSE())&amp;"",""))</f>
        <v/>
      </c>
      <c r="F2177" s="19" t="str">
        <f aca="false">IF($B2177="","",IFERROR(VLOOKUP($B2177,الموظفين!$A$2:$J$501,6,FALSE()),""))</f>
        <v/>
      </c>
      <c r="G2177" s="19" t="str">
        <f aca="false">IF($B2177="","",IFERROR(VLOOKUP($B2177,الموظفين!$A$2:$J$501,7,FALSE()),""))</f>
        <v/>
      </c>
      <c r="H2177" s="20"/>
      <c r="I2177" s="20"/>
      <c r="J2177" s="21" t="str">
        <f aca="false">IF(OR(H2177="",I2177=""),"",ROUND(MOD(I2177-H2177,1)*24,2))</f>
        <v/>
      </c>
      <c r="K2177" s="22" t="str">
        <f aca="false">IF(OR(H2177="",F2177=""),"",IF(ROUND(MAX(0,MOD(H2177-F2177+0.5,1)-0.5)*1440,0)&gt;IFERROR(VLOOKUP(E2177,الورديات!$A$2:$E$21,5,FALSE()),0),ROUND(MAX(0,MOD(H2177-F2177+0.5,1)-0.5)*1440,0),0))</f>
        <v/>
      </c>
      <c r="L2177" s="22" t="str">
        <f aca="false">IF(OR(I2177="",G2177=""),"",ROUND(MAX(0,MOD(G2177-I2177+0.5,1)-0.5)*1440,0))</f>
        <v/>
      </c>
      <c r="M2177" s="22" t="str">
        <f aca="false">IF(OR(I2177="",G2177=""),"",IF(ROUND(MAX(0,MOD(I2177-G2177+0.5,1)-0.5)*1440,0)&gt;=الإعدادات!$B$8,ROUND(MAX(0,MOD(I2177-G2177+0.5,1)-0.5)*1440,0),0))</f>
        <v/>
      </c>
      <c r="N2177" s="18" t="str">
        <f aca="false">IF(OR(A2177="",B2177=""),"",IF(COUNTIFS(الإجازات!$A$2:$A$1001,B2177,الإجازات!$D$2:$D$1001,"&lt;="&amp;A2177,الإجازات!$E$2:$E$1001,"&gt;="&amp;A2177,الإجازات!$G$2:$G$1001,"مقبولة")=0,"",LOOKUP(2,1/((الإجازات!$A$2:$A$1001=B2177)*(الإجازات!$D$2:$D$1001&lt;=A2177)*(الإجازات!$E$2:$E$1001&gt;=A2177)*(الإجازات!$G$2:$G$1001="مقبولة")),الإجازات!$C$2:$C$1001)))</f>
        <v/>
      </c>
      <c r="O2177" s="17"/>
      <c r="P2177" s="23" t="str">
        <f aca="false">IF(B2177="","",IF(ISNA(MATCH(B2177,الموظفين!$A$2:$A$501,0)),"⚠ كود غير موجود",IF(O2177&lt;&gt;"",O2177,IF(N2177&lt;&gt;"",N2177,IF(H2177="",IF(AND(A2177&lt;&gt;"",WEEKDAY(A2177)=الإعدادات!$B$11),"راحة أسبوعية","غائب"),IF(I2177="","بدون انصراف",IF(N(K2177)&gt;0,"متأخر","حاضر")))))))</f>
        <v/>
      </c>
      <c r="Q2177" s="24" t="str">
        <f aca="false">IF(B2177="","",IF(OR(P2177="غائب",P2177="غياب",P2177="إجازة بدون راتب"),IFERROR(VLOOKUP(B2177,الموظفين!$A$2:$J$501,8,FALSE()),0),0))</f>
        <v/>
      </c>
      <c r="R2177" s="24" t="str">
        <f aca="false">IF(B2177="","",ROUND((N(K2177)+N(L2177))/60*IFERROR(VLOOKUP(B2177,الموظفين!$A$2:$J$501,8,FALSE()),0)/الإعدادات!$B$6*الإعدادات!$B$9,2))</f>
        <v/>
      </c>
      <c r="S2177" s="24" t="str">
        <f aca="false">IF(OR(B2177="",M2177=""),"",ROUND(M2177/60*IFERROR(VLOOKUP(B2177,الموظفين!$A$2:$J$501,9,FALSE()),0),2))</f>
        <v/>
      </c>
      <c r="T2177" s="17"/>
      <c r="U2177" s="23" t="str">
        <f aca="false">IF(OR(A2177="",B2177=""),"",A2177&amp;"|"&amp;B2177)</f>
        <v/>
      </c>
    </row>
    <row r="2178" customFormat="false" ht="15" hidden="false" customHeight="false" outlineLevel="0" collapsed="false">
      <c r="A2178" s="16"/>
      <c r="B2178" s="17"/>
      <c r="C2178" s="18" t="str">
        <f aca="false">IF($B2178="","",IFERROR(VLOOKUP($B2178,الموظفين!$A$2:$J$501,2,FALSE())&amp;"","⚠ كود غير موجود"))</f>
        <v/>
      </c>
      <c r="D2178" s="18" t="str">
        <f aca="false">IF($B2178="","",IFERROR(VLOOKUP($B2178,الموظفين!$A$2:$J$501,3,FALSE())&amp;"",""))</f>
        <v/>
      </c>
      <c r="E2178" s="18" t="str">
        <f aca="false">IF($B2178="","",IFERROR(VLOOKUP($B2178,الموظفين!$A$2:$J$501,5,FALSE())&amp;"",""))</f>
        <v/>
      </c>
      <c r="F2178" s="19" t="str">
        <f aca="false">IF($B2178="","",IFERROR(VLOOKUP($B2178,الموظفين!$A$2:$J$501,6,FALSE()),""))</f>
        <v/>
      </c>
      <c r="G2178" s="19" t="str">
        <f aca="false">IF($B2178="","",IFERROR(VLOOKUP($B2178,الموظفين!$A$2:$J$501,7,FALSE()),""))</f>
        <v/>
      </c>
      <c r="H2178" s="20"/>
      <c r="I2178" s="20"/>
      <c r="J2178" s="21" t="str">
        <f aca="false">IF(OR(H2178="",I2178=""),"",ROUND(MOD(I2178-H2178,1)*24,2))</f>
        <v/>
      </c>
      <c r="K2178" s="22" t="str">
        <f aca="false">IF(OR(H2178="",F2178=""),"",IF(ROUND(MAX(0,MOD(H2178-F2178+0.5,1)-0.5)*1440,0)&gt;IFERROR(VLOOKUP(E2178,الورديات!$A$2:$E$21,5,FALSE()),0),ROUND(MAX(0,MOD(H2178-F2178+0.5,1)-0.5)*1440,0),0))</f>
        <v/>
      </c>
      <c r="L2178" s="22" t="str">
        <f aca="false">IF(OR(I2178="",G2178=""),"",ROUND(MAX(0,MOD(G2178-I2178+0.5,1)-0.5)*1440,0))</f>
        <v/>
      </c>
      <c r="M2178" s="22" t="str">
        <f aca="false">IF(OR(I2178="",G2178=""),"",IF(ROUND(MAX(0,MOD(I2178-G2178+0.5,1)-0.5)*1440,0)&gt;=الإعدادات!$B$8,ROUND(MAX(0,MOD(I2178-G2178+0.5,1)-0.5)*1440,0),0))</f>
        <v/>
      </c>
      <c r="N2178" s="18" t="str">
        <f aca="false">IF(OR(A2178="",B2178=""),"",IF(COUNTIFS(الإجازات!$A$2:$A$1001,B2178,الإجازات!$D$2:$D$1001,"&lt;="&amp;A2178,الإجازات!$E$2:$E$1001,"&gt;="&amp;A2178,الإجازات!$G$2:$G$1001,"مقبولة")=0,"",LOOKUP(2,1/((الإجازات!$A$2:$A$1001=B2178)*(الإجازات!$D$2:$D$1001&lt;=A2178)*(الإجازات!$E$2:$E$1001&gt;=A2178)*(الإجازات!$G$2:$G$1001="مقبولة")),الإجازات!$C$2:$C$1001)))</f>
        <v/>
      </c>
      <c r="O2178" s="17"/>
      <c r="P2178" s="23" t="str">
        <f aca="false">IF(B2178="","",IF(ISNA(MATCH(B2178,الموظفين!$A$2:$A$501,0)),"⚠ كود غير موجود",IF(O2178&lt;&gt;"",O2178,IF(N2178&lt;&gt;"",N2178,IF(H2178="",IF(AND(A2178&lt;&gt;"",WEEKDAY(A2178)=الإعدادات!$B$11),"راحة أسبوعية","غائب"),IF(I2178="","بدون انصراف",IF(N(K2178)&gt;0,"متأخر","حاضر")))))))</f>
        <v/>
      </c>
      <c r="Q2178" s="24" t="str">
        <f aca="false">IF(B2178="","",IF(OR(P2178="غائب",P2178="غياب",P2178="إجازة بدون راتب"),IFERROR(VLOOKUP(B2178,الموظفين!$A$2:$J$501,8,FALSE()),0),0))</f>
        <v/>
      </c>
      <c r="R2178" s="24" t="str">
        <f aca="false">IF(B2178="","",ROUND((N(K2178)+N(L2178))/60*IFERROR(VLOOKUP(B2178,الموظفين!$A$2:$J$501,8,FALSE()),0)/الإعدادات!$B$6*الإعدادات!$B$9,2))</f>
        <v/>
      </c>
      <c r="S2178" s="24" t="str">
        <f aca="false">IF(OR(B2178="",M2178=""),"",ROUND(M2178/60*IFERROR(VLOOKUP(B2178,الموظفين!$A$2:$J$501,9,FALSE()),0),2))</f>
        <v/>
      </c>
      <c r="T2178" s="17"/>
      <c r="U2178" s="23" t="str">
        <f aca="false">IF(OR(A2178="",B2178=""),"",A2178&amp;"|"&amp;B2178)</f>
        <v/>
      </c>
    </row>
    <row r="2179" customFormat="false" ht="15" hidden="false" customHeight="false" outlineLevel="0" collapsed="false">
      <c r="A2179" s="16"/>
      <c r="B2179" s="17"/>
      <c r="C2179" s="18" t="str">
        <f aca="false">IF($B2179="","",IFERROR(VLOOKUP($B2179,الموظفين!$A$2:$J$501,2,FALSE())&amp;"","⚠ كود غير موجود"))</f>
        <v/>
      </c>
      <c r="D2179" s="18" t="str">
        <f aca="false">IF($B2179="","",IFERROR(VLOOKUP($B2179,الموظفين!$A$2:$J$501,3,FALSE())&amp;"",""))</f>
        <v/>
      </c>
      <c r="E2179" s="18" t="str">
        <f aca="false">IF($B2179="","",IFERROR(VLOOKUP($B2179,الموظفين!$A$2:$J$501,5,FALSE())&amp;"",""))</f>
        <v/>
      </c>
      <c r="F2179" s="19" t="str">
        <f aca="false">IF($B2179="","",IFERROR(VLOOKUP($B2179,الموظفين!$A$2:$J$501,6,FALSE()),""))</f>
        <v/>
      </c>
      <c r="G2179" s="19" t="str">
        <f aca="false">IF($B2179="","",IFERROR(VLOOKUP($B2179,الموظفين!$A$2:$J$501,7,FALSE()),""))</f>
        <v/>
      </c>
      <c r="H2179" s="20"/>
      <c r="I2179" s="20"/>
      <c r="J2179" s="21" t="str">
        <f aca="false">IF(OR(H2179="",I2179=""),"",ROUND(MOD(I2179-H2179,1)*24,2))</f>
        <v/>
      </c>
      <c r="K2179" s="22" t="str">
        <f aca="false">IF(OR(H2179="",F2179=""),"",IF(ROUND(MAX(0,MOD(H2179-F2179+0.5,1)-0.5)*1440,0)&gt;IFERROR(VLOOKUP(E2179,الورديات!$A$2:$E$21,5,FALSE()),0),ROUND(MAX(0,MOD(H2179-F2179+0.5,1)-0.5)*1440,0),0))</f>
        <v/>
      </c>
      <c r="L2179" s="22" t="str">
        <f aca="false">IF(OR(I2179="",G2179=""),"",ROUND(MAX(0,MOD(G2179-I2179+0.5,1)-0.5)*1440,0))</f>
        <v/>
      </c>
      <c r="M2179" s="22" t="str">
        <f aca="false">IF(OR(I2179="",G2179=""),"",IF(ROUND(MAX(0,MOD(I2179-G2179+0.5,1)-0.5)*1440,0)&gt;=الإعدادات!$B$8,ROUND(MAX(0,MOD(I2179-G2179+0.5,1)-0.5)*1440,0),0))</f>
        <v/>
      </c>
      <c r="N2179" s="18" t="str">
        <f aca="false">IF(OR(A2179="",B2179=""),"",IF(COUNTIFS(الإجازات!$A$2:$A$1001,B2179,الإجازات!$D$2:$D$1001,"&lt;="&amp;A2179,الإجازات!$E$2:$E$1001,"&gt;="&amp;A2179,الإجازات!$G$2:$G$1001,"مقبولة")=0,"",LOOKUP(2,1/((الإجازات!$A$2:$A$1001=B2179)*(الإجازات!$D$2:$D$1001&lt;=A2179)*(الإجازات!$E$2:$E$1001&gt;=A2179)*(الإجازات!$G$2:$G$1001="مقبولة")),الإجازات!$C$2:$C$1001)))</f>
        <v/>
      </c>
      <c r="O2179" s="17"/>
      <c r="P2179" s="23" t="str">
        <f aca="false">IF(B2179="","",IF(ISNA(MATCH(B2179,الموظفين!$A$2:$A$501,0)),"⚠ كود غير موجود",IF(O2179&lt;&gt;"",O2179,IF(N2179&lt;&gt;"",N2179,IF(H2179="",IF(AND(A2179&lt;&gt;"",WEEKDAY(A2179)=الإعدادات!$B$11),"راحة أسبوعية","غائب"),IF(I2179="","بدون انصراف",IF(N(K2179)&gt;0,"متأخر","حاضر")))))))</f>
        <v/>
      </c>
      <c r="Q2179" s="24" t="str">
        <f aca="false">IF(B2179="","",IF(OR(P2179="غائب",P2179="غياب",P2179="إجازة بدون راتب"),IFERROR(VLOOKUP(B2179,الموظفين!$A$2:$J$501,8,FALSE()),0),0))</f>
        <v/>
      </c>
      <c r="R2179" s="24" t="str">
        <f aca="false">IF(B2179="","",ROUND((N(K2179)+N(L2179))/60*IFERROR(VLOOKUP(B2179,الموظفين!$A$2:$J$501,8,FALSE()),0)/الإعدادات!$B$6*الإعدادات!$B$9,2))</f>
        <v/>
      </c>
      <c r="S2179" s="24" t="str">
        <f aca="false">IF(OR(B2179="",M2179=""),"",ROUND(M2179/60*IFERROR(VLOOKUP(B2179,الموظفين!$A$2:$J$501,9,FALSE()),0),2))</f>
        <v/>
      </c>
      <c r="T2179" s="17"/>
      <c r="U2179" s="23" t="str">
        <f aca="false">IF(OR(A2179="",B2179=""),"",A2179&amp;"|"&amp;B2179)</f>
        <v/>
      </c>
    </row>
    <row r="2180" customFormat="false" ht="15" hidden="false" customHeight="false" outlineLevel="0" collapsed="false">
      <c r="A2180" s="16"/>
      <c r="B2180" s="17"/>
      <c r="C2180" s="18" t="str">
        <f aca="false">IF($B2180="","",IFERROR(VLOOKUP($B2180,الموظفين!$A$2:$J$501,2,FALSE())&amp;"","⚠ كود غير موجود"))</f>
        <v/>
      </c>
      <c r="D2180" s="18" t="str">
        <f aca="false">IF($B2180="","",IFERROR(VLOOKUP($B2180,الموظفين!$A$2:$J$501,3,FALSE())&amp;"",""))</f>
        <v/>
      </c>
      <c r="E2180" s="18" t="str">
        <f aca="false">IF($B2180="","",IFERROR(VLOOKUP($B2180,الموظفين!$A$2:$J$501,5,FALSE())&amp;"",""))</f>
        <v/>
      </c>
      <c r="F2180" s="19" t="str">
        <f aca="false">IF($B2180="","",IFERROR(VLOOKUP($B2180,الموظفين!$A$2:$J$501,6,FALSE()),""))</f>
        <v/>
      </c>
      <c r="G2180" s="19" t="str">
        <f aca="false">IF($B2180="","",IFERROR(VLOOKUP($B2180,الموظفين!$A$2:$J$501,7,FALSE()),""))</f>
        <v/>
      </c>
      <c r="H2180" s="20"/>
      <c r="I2180" s="20"/>
      <c r="J2180" s="21" t="str">
        <f aca="false">IF(OR(H2180="",I2180=""),"",ROUND(MOD(I2180-H2180,1)*24,2))</f>
        <v/>
      </c>
      <c r="K2180" s="22" t="str">
        <f aca="false">IF(OR(H2180="",F2180=""),"",IF(ROUND(MAX(0,MOD(H2180-F2180+0.5,1)-0.5)*1440,0)&gt;IFERROR(VLOOKUP(E2180,الورديات!$A$2:$E$21,5,FALSE()),0),ROUND(MAX(0,MOD(H2180-F2180+0.5,1)-0.5)*1440,0),0))</f>
        <v/>
      </c>
      <c r="L2180" s="22" t="str">
        <f aca="false">IF(OR(I2180="",G2180=""),"",ROUND(MAX(0,MOD(G2180-I2180+0.5,1)-0.5)*1440,0))</f>
        <v/>
      </c>
      <c r="M2180" s="22" t="str">
        <f aca="false">IF(OR(I2180="",G2180=""),"",IF(ROUND(MAX(0,MOD(I2180-G2180+0.5,1)-0.5)*1440,0)&gt;=الإعدادات!$B$8,ROUND(MAX(0,MOD(I2180-G2180+0.5,1)-0.5)*1440,0),0))</f>
        <v/>
      </c>
      <c r="N2180" s="18" t="str">
        <f aca="false">IF(OR(A2180="",B2180=""),"",IF(COUNTIFS(الإجازات!$A$2:$A$1001,B2180,الإجازات!$D$2:$D$1001,"&lt;="&amp;A2180,الإجازات!$E$2:$E$1001,"&gt;="&amp;A2180,الإجازات!$G$2:$G$1001,"مقبولة")=0,"",LOOKUP(2,1/((الإجازات!$A$2:$A$1001=B2180)*(الإجازات!$D$2:$D$1001&lt;=A2180)*(الإجازات!$E$2:$E$1001&gt;=A2180)*(الإجازات!$G$2:$G$1001="مقبولة")),الإجازات!$C$2:$C$1001)))</f>
        <v/>
      </c>
      <c r="O2180" s="17"/>
      <c r="P2180" s="23" t="str">
        <f aca="false">IF(B2180="","",IF(ISNA(MATCH(B2180,الموظفين!$A$2:$A$501,0)),"⚠ كود غير موجود",IF(O2180&lt;&gt;"",O2180,IF(N2180&lt;&gt;"",N2180,IF(H2180="",IF(AND(A2180&lt;&gt;"",WEEKDAY(A2180)=الإعدادات!$B$11),"راحة أسبوعية","غائب"),IF(I2180="","بدون انصراف",IF(N(K2180)&gt;0,"متأخر","حاضر")))))))</f>
        <v/>
      </c>
      <c r="Q2180" s="24" t="str">
        <f aca="false">IF(B2180="","",IF(OR(P2180="غائب",P2180="غياب",P2180="إجازة بدون راتب"),IFERROR(VLOOKUP(B2180,الموظفين!$A$2:$J$501,8,FALSE()),0),0))</f>
        <v/>
      </c>
      <c r="R2180" s="24" t="str">
        <f aca="false">IF(B2180="","",ROUND((N(K2180)+N(L2180))/60*IFERROR(VLOOKUP(B2180,الموظفين!$A$2:$J$501,8,FALSE()),0)/الإعدادات!$B$6*الإعدادات!$B$9,2))</f>
        <v/>
      </c>
      <c r="S2180" s="24" t="str">
        <f aca="false">IF(OR(B2180="",M2180=""),"",ROUND(M2180/60*IFERROR(VLOOKUP(B2180,الموظفين!$A$2:$J$501,9,FALSE()),0),2))</f>
        <v/>
      </c>
      <c r="T2180" s="17"/>
      <c r="U2180" s="23" t="str">
        <f aca="false">IF(OR(A2180="",B2180=""),"",A2180&amp;"|"&amp;B2180)</f>
        <v/>
      </c>
    </row>
    <row r="2181" customFormat="false" ht="15" hidden="false" customHeight="false" outlineLevel="0" collapsed="false">
      <c r="A2181" s="16"/>
      <c r="B2181" s="17"/>
      <c r="C2181" s="18" t="str">
        <f aca="false">IF($B2181="","",IFERROR(VLOOKUP($B2181,الموظفين!$A$2:$J$501,2,FALSE())&amp;"","⚠ كود غير موجود"))</f>
        <v/>
      </c>
      <c r="D2181" s="18" t="str">
        <f aca="false">IF($B2181="","",IFERROR(VLOOKUP($B2181,الموظفين!$A$2:$J$501,3,FALSE())&amp;"",""))</f>
        <v/>
      </c>
      <c r="E2181" s="18" t="str">
        <f aca="false">IF($B2181="","",IFERROR(VLOOKUP($B2181,الموظفين!$A$2:$J$501,5,FALSE())&amp;"",""))</f>
        <v/>
      </c>
      <c r="F2181" s="19" t="str">
        <f aca="false">IF($B2181="","",IFERROR(VLOOKUP($B2181,الموظفين!$A$2:$J$501,6,FALSE()),""))</f>
        <v/>
      </c>
      <c r="G2181" s="19" t="str">
        <f aca="false">IF($B2181="","",IFERROR(VLOOKUP($B2181,الموظفين!$A$2:$J$501,7,FALSE()),""))</f>
        <v/>
      </c>
      <c r="H2181" s="20"/>
      <c r="I2181" s="20"/>
      <c r="J2181" s="21" t="str">
        <f aca="false">IF(OR(H2181="",I2181=""),"",ROUND(MOD(I2181-H2181,1)*24,2))</f>
        <v/>
      </c>
      <c r="K2181" s="22" t="str">
        <f aca="false">IF(OR(H2181="",F2181=""),"",IF(ROUND(MAX(0,MOD(H2181-F2181+0.5,1)-0.5)*1440,0)&gt;IFERROR(VLOOKUP(E2181,الورديات!$A$2:$E$21,5,FALSE()),0),ROUND(MAX(0,MOD(H2181-F2181+0.5,1)-0.5)*1440,0),0))</f>
        <v/>
      </c>
      <c r="L2181" s="22" t="str">
        <f aca="false">IF(OR(I2181="",G2181=""),"",ROUND(MAX(0,MOD(G2181-I2181+0.5,1)-0.5)*1440,0))</f>
        <v/>
      </c>
      <c r="M2181" s="22" t="str">
        <f aca="false">IF(OR(I2181="",G2181=""),"",IF(ROUND(MAX(0,MOD(I2181-G2181+0.5,1)-0.5)*1440,0)&gt;=الإعدادات!$B$8,ROUND(MAX(0,MOD(I2181-G2181+0.5,1)-0.5)*1440,0),0))</f>
        <v/>
      </c>
      <c r="N2181" s="18" t="str">
        <f aca="false">IF(OR(A2181="",B2181=""),"",IF(COUNTIFS(الإجازات!$A$2:$A$1001,B2181,الإجازات!$D$2:$D$1001,"&lt;="&amp;A2181,الإجازات!$E$2:$E$1001,"&gt;="&amp;A2181,الإجازات!$G$2:$G$1001,"مقبولة")=0,"",LOOKUP(2,1/((الإجازات!$A$2:$A$1001=B2181)*(الإجازات!$D$2:$D$1001&lt;=A2181)*(الإجازات!$E$2:$E$1001&gt;=A2181)*(الإجازات!$G$2:$G$1001="مقبولة")),الإجازات!$C$2:$C$1001)))</f>
        <v/>
      </c>
      <c r="O2181" s="17"/>
      <c r="P2181" s="23" t="str">
        <f aca="false">IF(B2181="","",IF(ISNA(MATCH(B2181,الموظفين!$A$2:$A$501,0)),"⚠ كود غير موجود",IF(O2181&lt;&gt;"",O2181,IF(N2181&lt;&gt;"",N2181,IF(H2181="",IF(AND(A2181&lt;&gt;"",WEEKDAY(A2181)=الإعدادات!$B$11),"راحة أسبوعية","غائب"),IF(I2181="","بدون انصراف",IF(N(K2181)&gt;0,"متأخر","حاضر")))))))</f>
        <v/>
      </c>
      <c r="Q2181" s="24" t="str">
        <f aca="false">IF(B2181="","",IF(OR(P2181="غائب",P2181="غياب",P2181="إجازة بدون راتب"),IFERROR(VLOOKUP(B2181,الموظفين!$A$2:$J$501,8,FALSE()),0),0))</f>
        <v/>
      </c>
      <c r="R2181" s="24" t="str">
        <f aca="false">IF(B2181="","",ROUND((N(K2181)+N(L2181))/60*IFERROR(VLOOKUP(B2181,الموظفين!$A$2:$J$501,8,FALSE()),0)/الإعدادات!$B$6*الإعدادات!$B$9,2))</f>
        <v/>
      </c>
      <c r="S2181" s="24" t="str">
        <f aca="false">IF(OR(B2181="",M2181=""),"",ROUND(M2181/60*IFERROR(VLOOKUP(B2181,الموظفين!$A$2:$J$501,9,FALSE()),0),2))</f>
        <v/>
      </c>
      <c r="T2181" s="17"/>
      <c r="U2181" s="23" t="str">
        <f aca="false">IF(OR(A2181="",B2181=""),"",A2181&amp;"|"&amp;B2181)</f>
        <v/>
      </c>
    </row>
    <row r="2182" customFormat="false" ht="15" hidden="false" customHeight="false" outlineLevel="0" collapsed="false">
      <c r="A2182" s="16"/>
      <c r="B2182" s="17"/>
      <c r="C2182" s="18" t="str">
        <f aca="false">IF($B2182="","",IFERROR(VLOOKUP($B2182,الموظفين!$A$2:$J$501,2,FALSE())&amp;"","⚠ كود غير موجود"))</f>
        <v/>
      </c>
      <c r="D2182" s="18" t="str">
        <f aca="false">IF($B2182="","",IFERROR(VLOOKUP($B2182,الموظفين!$A$2:$J$501,3,FALSE())&amp;"",""))</f>
        <v/>
      </c>
      <c r="E2182" s="18" t="str">
        <f aca="false">IF($B2182="","",IFERROR(VLOOKUP($B2182,الموظفين!$A$2:$J$501,5,FALSE())&amp;"",""))</f>
        <v/>
      </c>
      <c r="F2182" s="19" t="str">
        <f aca="false">IF($B2182="","",IFERROR(VLOOKUP($B2182,الموظفين!$A$2:$J$501,6,FALSE()),""))</f>
        <v/>
      </c>
      <c r="G2182" s="19" t="str">
        <f aca="false">IF($B2182="","",IFERROR(VLOOKUP($B2182,الموظفين!$A$2:$J$501,7,FALSE()),""))</f>
        <v/>
      </c>
      <c r="H2182" s="20"/>
      <c r="I2182" s="20"/>
      <c r="J2182" s="21" t="str">
        <f aca="false">IF(OR(H2182="",I2182=""),"",ROUND(MOD(I2182-H2182,1)*24,2))</f>
        <v/>
      </c>
      <c r="K2182" s="22" t="str">
        <f aca="false">IF(OR(H2182="",F2182=""),"",IF(ROUND(MAX(0,MOD(H2182-F2182+0.5,1)-0.5)*1440,0)&gt;IFERROR(VLOOKUP(E2182,الورديات!$A$2:$E$21,5,FALSE()),0),ROUND(MAX(0,MOD(H2182-F2182+0.5,1)-0.5)*1440,0),0))</f>
        <v/>
      </c>
      <c r="L2182" s="22" t="str">
        <f aca="false">IF(OR(I2182="",G2182=""),"",ROUND(MAX(0,MOD(G2182-I2182+0.5,1)-0.5)*1440,0))</f>
        <v/>
      </c>
      <c r="M2182" s="22" t="str">
        <f aca="false">IF(OR(I2182="",G2182=""),"",IF(ROUND(MAX(0,MOD(I2182-G2182+0.5,1)-0.5)*1440,0)&gt;=الإعدادات!$B$8,ROUND(MAX(0,MOD(I2182-G2182+0.5,1)-0.5)*1440,0),0))</f>
        <v/>
      </c>
      <c r="N2182" s="18" t="str">
        <f aca="false">IF(OR(A2182="",B2182=""),"",IF(COUNTIFS(الإجازات!$A$2:$A$1001,B2182,الإجازات!$D$2:$D$1001,"&lt;="&amp;A2182,الإجازات!$E$2:$E$1001,"&gt;="&amp;A2182,الإجازات!$G$2:$G$1001,"مقبولة")=0,"",LOOKUP(2,1/((الإجازات!$A$2:$A$1001=B2182)*(الإجازات!$D$2:$D$1001&lt;=A2182)*(الإجازات!$E$2:$E$1001&gt;=A2182)*(الإجازات!$G$2:$G$1001="مقبولة")),الإجازات!$C$2:$C$1001)))</f>
        <v/>
      </c>
      <c r="O2182" s="17"/>
      <c r="P2182" s="23" t="str">
        <f aca="false">IF(B2182="","",IF(ISNA(MATCH(B2182,الموظفين!$A$2:$A$501,0)),"⚠ كود غير موجود",IF(O2182&lt;&gt;"",O2182,IF(N2182&lt;&gt;"",N2182,IF(H2182="",IF(AND(A2182&lt;&gt;"",WEEKDAY(A2182)=الإعدادات!$B$11),"راحة أسبوعية","غائب"),IF(I2182="","بدون انصراف",IF(N(K2182)&gt;0,"متأخر","حاضر")))))))</f>
        <v/>
      </c>
      <c r="Q2182" s="24" t="str">
        <f aca="false">IF(B2182="","",IF(OR(P2182="غائب",P2182="غياب",P2182="إجازة بدون راتب"),IFERROR(VLOOKUP(B2182,الموظفين!$A$2:$J$501,8,FALSE()),0),0))</f>
        <v/>
      </c>
      <c r="R2182" s="24" t="str">
        <f aca="false">IF(B2182="","",ROUND((N(K2182)+N(L2182))/60*IFERROR(VLOOKUP(B2182,الموظفين!$A$2:$J$501,8,FALSE()),0)/الإعدادات!$B$6*الإعدادات!$B$9,2))</f>
        <v/>
      </c>
      <c r="S2182" s="24" t="str">
        <f aca="false">IF(OR(B2182="",M2182=""),"",ROUND(M2182/60*IFERROR(VLOOKUP(B2182,الموظفين!$A$2:$J$501,9,FALSE()),0),2))</f>
        <v/>
      </c>
      <c r="T2182" s="17"/>
      <c r="U2182" s="23" t="str">
        <f aca="false">IF(OR(A2182="",B2182=""),"",A2182&amp;"|"&amp;B2182)</f>
        <v/>
      </c>
    </row>
    <row r="2183" customFormat="false" ht="15" hidden="false" customHeight="false" outlineLevel="0" collapsed="false">
      <c r="A2183" s="16"/>
      <c r="B2183" s="17"/>
      <c r="C2183" s="18" t="str">
        <f aca="false">IF($B2183="","",IFERROR(VLOOKUP($B2183,الموظفين!$A$2:$J$501,2,FALSE())&amp;"","⚠ كود غير موجود"))</f>
        <v/>
      </c>
      <c r="D2183" s="18" t="str">
        <f aca="false">IF($B2183="","",IFERROR(VLOOKUP($B2183,الموظفين!$A$2:$J$501,3,FALSE())&amp;"",""))</f>
        <v/>
      </c>
      <c r="E2183" s="18" t="str">
        <f aca="false">IF($B2183="","",IFERROR(VLOOKUP($B2183,الموظفين!$A$2:$J$501,5,FALSE())&amp;"",""))</f>
        <v/>
      </c>
      <c r="F2183" s="19" t="str">
        <f aca="false">IF($B2183="","",IFERROR(VLOOKUP($B2183,الموظفين!$A$2:$J$501,6,FALSE()),""))</f>
        <v/>
      </c>
      <c r="G2183" s="19" t="str">
        <f aca="false">IF($B2183="","",IFERROR(VLOOKUP($B2183,الموظفين!$A$2:$J$501,7,FALSE()),""))</f>
        <v/>
      </c>
      <c r="H2183" s="20"/>
      <c r="I2183" s="20"/>
      <c r="J2183" s="21" t="str">
        <f aca="false">IF(OR(H2183="",I2183=""),"",ROUND(MOD(I2183-H2183,1)*24,2))</f>
        <v/>
      </c>
      <c r="K2183" s="22" t="str">
        <f aca="false">IF(OR(H2183="",F2183=""),"",IF(ROUND(MAX(0,MOD(H2183-F2183+0.5,1)-0.5)*1440,0)&gt;IFERROR(VLOOKUP(E2183,الورديات!$A$2:$E$21,5,FALSE()),0),ROUND(MAX(0,MOD(H2183-F2183+0.5,1)-0.5)*1440,0),0))</f>
        <v/>
      </c>
      <c r="L2183" s="22" t="str">
        <f aca="false">IF(OR(I2183="",G2183=""),"",ROUND(MAX(0,MOD(G2183-I2183+0.5,1)-0.5)*1440,0))</f>
        <v/>
      </c>
      <c r="M2183" s="22" t="str">
        <f aca="false">IF(OR(I2183="",G2183=""),"",IF(ROUND(MAX(0,MOD(I2183-G2183+0.5,1)-0.5)*1440,0)&gt;=الإعدادات!$B$8,ROUND(MAX(0,MOD(I2183-G2183+0.5,1)-0.5)*1440,0),0))</f>
        <v/>
      </c>
      <c r="N2183" s="18" t="str">
        <f aca="false">IF(OR(A2183="",B2183=""),"",IF(COUNTIFS(الإجازات!$A$2:$A$1001,B2183,الإجازات!$D$2:$D$1001,"&lt;="&amp;A2183,الإجازات!$E$2:$E$1001,"&gt;="&amp;A2183,الإجازات!$G$2:$G$1001,"مقبولة")=0,"",LOOKUP(2,1/((الإجازات!$A$2:$A$1001=B2183)*(الإجازات!$D$2:$D$1001&lt;=A2183)*(الإجازات!$E$2:$E$1001&gt;=A2183)*(الإجازات!$G$2:$G$1001="مقبولة")),الإجازات!$C$2:$C$1001)))</f>
        <v/>
      </c>
      <c r="O2183" s="17"/>
      <c r="P2183" s="23" t="str">
        <f aca="false">IF(B2183="","",IF(ISNA(MATCH(B2183,الموظفين!$A$2:$A$501,0)),"⚠ كود غير موجود",IF(O2183&lt;&gt;"",O2183,IF(N2183&lt;&gt;"",N2183,IF(H2183="",IF(AND(A2183&lt;&gt;"",WEEKDAY(A2183)=الإعدادات!$B$11),"راحة أسبوعية","غائب"),IF(I2183="","بدون انصراف",IF(N(K2183)&gt;0,"متأخر","حاضر")))))))</f>
        <v/>
      </c>
      <c r="Q2183" s="24" t="str">
        <f aca="false">IF(B2183="","",IF(OR(P2183="غائب",P2183="غياب",P2183="إجازة بدون راتب"),IFERROR(VLOOKUP(B2183,الموظفين!$A$2:$J$501,8,FALSE()),0),0))</f>
        <v/>
      </c>
      <c r="R2183" s="24" t="str">
        <f aca="false">IF(B2183="","",ROUND((N(K2183)+N(L2183))/60*IFERROR(VLOOKUP(B2183,الموظفين!$A$2:$J$501,8,FALSE()),0)/الإعدادات!$B$6*الإعدادات!$B$9,2))</f>
        <v/>
      </c>
      <c r="S2183" s="24" t="str">
        <f aca="false">IF(OR(B2183="",M2183=""),"",ROUND(M2183/60*IFERROR(VLOOKUP(B2183,الموظفين!$A$2:$J$501,9,FALSE()),0),2))</f>
        <v/>
      </c>
      <c r="T2183" s="17"/>
      <c r="U2183" s="23" t="str">
        <f aca="false">IF(OR(A2183="",B2183=""),"",A2183&amp;"|"&amp;B2183)</f>
        <v/>
      </c>
    </row>
    <row r="2184" customFormat="false" ht="15" hidden="false" customHeight="false" outlineLevel="0" collapsed="false">
      <c r="A2184" s="16"/>
      <c r="B2184" s="17"/>
      <c r="C2184" s="18" t="str">
        <f aca="false">IF($B2184="","",IFERROR(VLOOKUP($B2184,الموظفين!$A$2:$J$501,2,FALSE())&amp;"","⚠ كود غير موجود"))</f>
        <v/>
      </c>
      <c r="D2184" s="18" t="str">
        <f aca="false">IF($B2184="","",IFERROR(VLOOKUP($B2184,الموظفين!$A$2:$J$501,3,FALSE())&amp;"",""))</f>
        <v/>
      </c>
      <c r="E2184" s="18" t="str">
        <f aca="false">IF($B2184="","",IFERROR(VLOOKUP($B2184,الموظفين!$A$2:$J$501,5,FALSE())&amp;"",""))</f>
        <v/>
      </c>
      <c r="F2184" s="19" t="str">
        <f aca="false">IF($B2184="","",IFERROR(VLOOKUP($B2184,الموظفين!$A$2:$J$501,6,FALSE()),""))</f>
        <v/>
      </c>
      <c r="G2184" s="19" t="str">
        <f aca="false">IF($B2184="","",IFERROR(VLOOKUP($B2184,الموظفين!$A$2:$J$501,7,FALSE()),""))</f>
        <v/>
      </c>
      <c r="H2184" s="20"/>
      <c r="I2184" s="20"/>
      <c r="J2184" s="21" t="str">
        <f aca="false">IF(OR(H2184="",I2184=""),"",ROUND(MOD(I2184-H2184,1)*24,2))</f>
        <v/>
      </c>
      <c r="K2184" s="22" t="str">
        <f aca="false">IF(OR(H2184="",F2184=""),"",IF(ROUND(MAX(0,MOD(H2184-F2184+0.5,1)-0.5)*1440,0)&gt;IFERROR(VLOOKUP(E2184,الورديات!$A$2:$E$21,5,FALSE()),0),ROUND(MAX(0,MOD(H2184-F2184+0.5,1)-0.5)*1440,0),0))</f>
        <v/>
      </c>
      <c r="L2184" s="22" t="str">
        <f aca="false">IF(OR(I2184="",G2184=""),"",ROUND(MAX(0,MOD(G2184-I2184+0.5,1)-0.5)*1440,0))</f>
        <v/>
      </c>
      <c r="M2184" s="22" t="str">
        <f aca="false">IF(OR(I2184="",G2184=""),"",IF(ROUND(MAX(0,MOD(I2184-G2184+0.5,1)-0.5)*1440,0)&gt;=الإعدادات!$B$8,ROUND(MAX(0,MOD(I2184-G2184+0.5,1)-0.5)*1440,0),0))</f>
        <v/>
      </c>
      <c r="N2184" s="18" t="str">
        <f aca="false">IF(OR(A2184="",B2184=""),"",IF(COUNTIFS(الإجازات!$A$2:$A$1001,B2184,الإجازات!$D$2:$D$1001,"&lt;="&amp;A2184,الإجازات!$E$2:$E$1001,"&gt;="&amp;A2184,الإجازات!$G$2:$G$1001,"مقبولة")=0,"",LOOKUP(2,1/((الإجازات!$A$2:$A$1001=B2184)*(الإجازات!$D$2:$D$1001&lt;=A2184)*(الإجازات!$E$2:$E$1001&gt;=A2184)*(الإجازات!$G$2:$G$1001="مقبولة")),الإجازات!$C$2:$C$1001)))</f>
        <v/>
      </c>
      <c r="O2184" s="17"/>
      <c r="P2184" s="23" t="str">
        <f aca="false">IF(B2184="","",IF(ISNA(MATCH(B2184,الموظفين!$A$2:$A$501,0)),"⚠ كود غير موجود",IF(O2184&lt;&gt;"",O2184,IF(N2184&lt;&gt;"",N2184,IF(H2184="",IF(AND(A2184&lt;&gt;"",WEEKDAY(A2184)=الإعدادات!$B$11),"راحة أسبوعية","غائب"),IF(I2184="","بدون انصراف",IF(N(K2184)&gt;0,"متأخر","حاضر")))))))</f>
        <v/>
      </c>
      <c r="Q2184" s="24" t="str">
        <f aca="false">IF(B2184="","",IF(OR(P2184="غائب",P2184="غياب",P2184="إجازة بدون راتب"),IFERROR(VLOOKUP(B2184,الموظفين!$A$2:$J$501,8,FALSE()),0),0))</f>
        <v/>
      </c>
      <c r="R2184" s="24" t="str">
        <f aca="false">IF(B2184="","",ROUND((N(K2184)+N(L2184))/60*IFERROR(VLOOKUP(B2184,الموظفين!$A$2:$J$501,8,FALSE()),0)/الإعدادات!$B$6*الإعدادات!$B$9,2))</f>
        <v/>
      </c>
      <c r="S2184" s="24" t="str">
        <f aca="false">IF(OR(B2184="",M2184=""),"",ROUND(M2184/60*IFERROR(VLOOKUP(B2184,الموظفين!$A$2:$J$501,9,FALSE()),0),2))</f>
        <v/>
      </c>
      <c r="T2184" s="17"/>
      <c r="U2184" s="23" t="str">
        <f aca="false">IF(OR(A2184="",B2184=""),"",A2184&amp;"|"&amp;B2184)</f>
        <v/>
      </c>
    </row>
    <row r="2185" customFormat="false" ht="15" hidden="false" customHeight="false" outlineLevel="0" collapsed="false">
      <c r="A2185" s="16"/>
      <c r="B2185" s="17"/>
      <c r="C2185" s="18" t="str">
        <f aca="false">IF($B2185="","",IFERROR(VLOOKUP($B2185,الموظفين!$A$2:$J$501,2,FALSE())&amp;"","⚠ كود غير موجود"))</f>
        <v/>
      </c>
      <c r="D2185" s="18" t="str">
        <f aca="false">IF($B2185="","",IFERROR(VLOOKUP($B2185,الموظفين!$A$2:$J$501,3,FALSE())&amp;"",""))</f>
        <v/>
      </c>
      <c r="E2185" s="18" t="str">
        <f aca="false">IF($B2185="","",IFERROR(VLOOKUP($B2185,الموظفين!$A$2:$J$501,5,FALSE())&amp;"",""))</f>
        <v/>
      </c>
      <c r="F2185" s="19" t="str">
        <f aca="false">IF($B2185="","",IFERROR(VLOOKUP($B2185,الموظفين!$A$2:$J$501,6,FALSE()),""))</f>
        <v/>
      </c>
      <c r="G2185" s="19" t="str">
        <f aca="false">IF($B2185="","",IFERROR(VLOOKUP($B2185,الموظفين!$A$2:$J$501,7,FALSE()),""))</f>
        <v/>
      </c>
      <c r="H2185" s="20"/>
      <c r="I2185" s="20"/>
      <c r="J2185" s="21" t="str">
        <f aca="false">IF(OR(H2185="",I2185=""),"",ROUND(MOD(I2185-H2185,1)*24,2))</f>
        <v/>
      </c>
      <c r="K2185" s="22" t="str">
        <f aca="false">IF(OR(H2185="",F2185=""),"",IF(ROUND(MAX(0,MOD(H2185-F2185+0.5,1)-0.5)*1440,0)&gt;IFERROR(VLOOKUP(E2185,الورديات!$A$2:$E$21,5,FALSE()),0),ROUND(MAX(0,MOD(H2185-F2185+0.5,1)-0.5)*1440,0),0))</f>
        <v/>
      </c>
      <c r="L2185" s="22" t="str">
        <f aca="false">IF(OR(I2185="",G2185=""),"",ROUND(MAX(0,MOD(G2185-I2185+0.5,1)-0.5)*1440,0))</f>
        <v/>
      </c>
      <c r="M2185" s="22" t="str">
        <f aca="false">IF(OR(I2185="",G2185=""),"",IF(ROUND(MAX(0,MOD(I2185-G2185+0.5,1)-0.5)*1440,0)&gt;=الإعدادات!$B$8,ROUND(MAX(0,MOD(I2185-G2185+0.5,1)-0.5)*1440,0),0))</f>
        <v/>
      </c>
      <c r="N2185" s="18" t="str">
        <f aca="false">IF(OR(A2185="",B2185=""),"",IF(COUNTIFS(الإجازات!$A$2:$A$1001,B2185,الإجازات!$D$2:$D$1001,"&lt;="&amp;A2185,الإجازات!$E$2:$E$1001,"&gt;="&amp;A2185,الإجازات!$G$2:$G$1001,"مقبولة")=0,"",LOOKUP(2,1/((الإجازات!$A$2:$A$1001=B2185)*(الإجازات!$D$2:$D$1001&lt;=A2185)*(الإجازات!$E$2:$E$1001&gt;=A2185)*(الإجازات!$G$2:$G$1001="مقبولة")),الإجازات!$C$2:$C$1001)))</f>
        <v/>
      </c>
      <c r="O2185" s="17"/>
      <c r="P2185" s="23" t="str">
        <f aca="false">IF(B2185="","",IF(ISNA(MATCH(B2185,الموظفين!$A$2:$A$501,0)),"⚠ كود غير موجود",IF(O2185&lt;&gt;"",O2185,IF(N2185&lt;&gt;"",N2185,IF(H2185="",IF(AND(A2185&lt;&gt;"",WEEKDAY(A2185)=الإعدادات!$B$11),"راحة أسبوعية","غائب"),IF(I2185="","بدون انصراف",IF(N(K2185)&gt;0,"متأخر","حاضر")))))))</f>
        <v/>
      </c>
      <c r="Q2185" s="24" t="str">
        <f aca="false">IF(B2185="","",IF(OR(P2185="غائب",P2185="غياب",P2185="إجازة بدون راتب"),IFERROR(VLOOKUP(B2185,الموظفين!$A$2:$J$501,8,FALSE()),0),0))</f>
        <v/>
      </c>
      <c r="R2185" s="24" t="str">
        <f aca="false">IF(B2185="","",ROUND((N(K2185)+N(L2185))/60*IFERROR(VLOOKUP(B2185,الموظفين!$A$2:$J$501,8,FALSE()),0)/الإعدادات!$B$6*الإعدادات!$B$9,2))</f>
        <v/>
      </c>
      <c r="S2185" s="24" t="str">
        <f aca="false">IF(OR(B2185="",M2185=""),"",ROUND(M2185/60*IFERROR(VLOOKUP(B2185,الموظفين!$A$2:$J$501,9,FALSE()),0),2))</f>
        <v/>
      </c>
      <c r="T2185" s="17"/>
      <c r="U2185" s="23" t="str">
        <f aca="false">IF(OR(A2185="",B2185=""),"",A2185&amp;"|"&amp;B2185)</f>
        <v/>
      </c>
    </row>
    <row r="2186" customFormat="false" ht="15" hidden="false" customHeight="false" outlineLevel="0" collapsed="false">
      <c r="A2186" s="16"/>
      <c r="B2186" s="17"/>
      <c r="C2186" s="18" t="str">
        <f aca="false">IF($B2186="","",IFERROR(VLOOKUP($B2186,الموظفين!$A$2:$J$501,2,FALSE())&amp;"","⚠ كود غير موجود"))</f>
        <v/>
      </c>
      <c r="D2186" s="18" t="str">
        <f aca="false">IF($B2186="","",IFERROR(VLOOKUP($B2186,الموظفين!$A$2:$J$501,3,FALSE())&amp;"",""))</f>
        <v/>
      </c>
      <c r="E2186" s="18" t="str">
        <f aca="false">IF($B2186="","",IFERROR(VLOOKUP($B2186,الموظفين!$A$2:$J$501,5,FALSE())&amp;"",""))</f>
        <v/>
      </c>
      <c r="F2186" s="19" t="str">
        <f aca="false">IF($B2186="","",IFERROR(VLOOKUP($B2186,الموظفين!$A$2:$J$501,6,FALSE()),""))</f>
        <v/>
      </c>
      <c r="G2186" s="19" t="str">
        <f aca="false">IF($B2186="","",IFERROR(VLOOKUP($B2186,الموظفين!$A$2:$J$501,7,FALSE()),""))</f>
        <v/>
      </c>
      <c r="H2186" s="20"/>
      <c r="I2186" s="20"/>
      <c r="J2186" s="21" t="str">
        <f aca="false">IF(OR(H2186="",I2186=""),"",ROUND(MOD(I2186-H2186,1)*24,2))</f>
        <v/>
      </c>
      <c r="K2186" s="22" t="str">
        <f aca="false">IF(OR(H2186="",F2186=""),"",IF(ROUND(MAX(0,MOD(H2186-F2186+0.5,1)-0.5)*1440,0)&gt;IFERROR(VLOOKUP(E2186,الورديات!$A$2:$E$21,5,FALSE()),0),ROUND(MAX(0,MOD(H2186-F2186+0.5,1)-0.5)*1440,0),0))</f>
        <v/>
      </c>
      <c r="L2186" s="22" t="str">
        <f aca="false">IF(OR(I2186="",G2186=""),"",ROUND(MAX(0,MOD(G2186-I2186+0.5,1)-0.5)*1440,0))</f>
        <v/>
      </c>
      <c r="M2186" s="22" t="str">
        <f aca="false">IF(OR(I2186="",G2186=""),"",IF(ROUND(MAX(0,MOD(I2186-G2186+0.5,1)-0.5)*1440,0)&gt;=الإعدادات!$B$8,ROUND(MAX(0,MOD(I2186-G2186+0.5,1)-0.5)*1440,0),0))</f>
        <v/>
      </c>
      <c r="N2186" s="18" t="str">
        <f aca="false">IF(OR(A2186="",B2186=""),"",IF(COUNTIFS(الإجازات!$A$2:$A$1001,B2186,الإجازات!$D$2:$D$1001,"&lt;="&amp;A2186,الإجازات!$E$2:$E$1001,"&gt;="&amp;A2186,الإجازات!$G$2:$G$1001,"مقبولة")=0,"",LOOKUP(2,1/((الإجازات!$A$2:$A$1001=B2186)*(الإجازات!$D$2:$D$1001&lt;=A2186)*(الإجازات!$E$2:$E$1001&gt;=A2186)*(الإجازات!$G$2:$G$1001="مقبولة")),الإجازات!$C$2:$C$1001)))</f>
        <v/>
      </c>
      <c r="O2186" s="17"/>
      <c r="P2186" s="23" t="str">
        <f aca="false">IF(B2186="","",IF(ISNA(MATCH(B2186,الموظفين!$A$2:$A$501,0)),"⚠ كود غير موجود",IF(O2186&lt;&gt;"",O2186,IF(N2186&lt;&gt;"",N2186,IF(H2186="",IF(AND(A2186&lt;&gt;"",WEEKDAY(A2186)=الإعدادات!$B$11),"راحة أسبوعية","غائب"),IF(I2186="","بدون انصراف",IF(N(K2186)&gt;0,"متأخر","حاضر")))))))</f>
        <v/>
      </c>
      <c r="Q2186" s="24" t="str">
        <f aca="false">IF(B2186="","",IF(OR(P2186="غائب",P2186="غياب",P2186="إجازة بدون راتب"),IFERROR(VLOOKUP(B2186,الموظفين!$A$2:$J$501,8,FALSE()),0),0))</f>
        <v/>
      </c>
      <c r="R2186" s="24" t="str">
        <f aca="false">IF(B2186="","",ROUND((N(K2186)+N(L2186))/60*IFERROR(VLOOKUP(B2186,الموظفين!$A$2:$J$501,8,FALSE()),0)/الإعدادات!$B$6*الإعدادات!$B$9,2))</f>
        <v/>
      </c>
      <c r="S2186" s="24" t="str">
        <f aca="false">IF(OR(B2186="",M2186=""),"",ROUND(M2186/60*IFERROR(VLOOKUP(B2186,الموظفين!$A$2:$J$501,9,FALSE()),0),2))</f>
        <v/>
      </c>
      <c r="T2186" s="17"/>
      <c r="U2186" s="23" t="str">
        <f aca="false">IF(OR(A2186="",B2186=""),"",A2186&amp;"|"&amp;B2186)</f>
        <v/>
      </c>
    </row>
    <row r="2187" customFormat="false" ht="15" hidden="false" customHeight="false" outlineLevel="0" collapsed="false">
      <c r="A2187" s="16"/>
      <c r="B2187" s="17"/>
      <c r="C2187" s="18" t="str">
        <f aca="false">IF($B2187="","",IFERROR(VLOOKUP($B2187,الموظفين!$A$2:$J$501,2,FALSE())&amp;"","⚠ كود غير موجود"))</f>
        <v/>
      </c>
      <c r="D2187" s="18" t="str">
        <f aca="false">IF($B2187="","",IFERROR(VLOOKUP($B2187,الموظفين!$A$2:$J$501,3,FALSE())&amp;"",""))</f>
        <v/>
      </c>
      <c r="E2187" s="18" t="str">
        <f aca="false">IF($B2187="","",IFERROR(VLOOKUP($B2187,الموظفين!$A$2:$J$501,5,FALSE())&amp;"",""))</f>
        <v/>
      </c>
      <c r="F2187" s="19" t="str">
        <f aca="false">IF($B2187="","",IFERROR(VLOOKUP($B2187,الموظفين!$A$2:$J$501,6,FALSE()),""))</f>
        <v/>
      </c>
      <c r="G2187" s="19" t="str">
        <f aca="false">IF($B2187="","",IFERROR(VLOOKUP($B2187,الموظفين!$A$2:$J$501,7,FALSE()),""))</f>
        <v/>
      </c>
      <c r="H2187" s="20"/>
      <c r="I2187" s="20"/>
      <c r="J2187" s="21" t="str">
        <f aca="false">IF(OR(H2187="",I2187=""),"",ROUND(MOD(I2187-H2187,1)*24,2))</f>
        <v/>
      </c>
      <c r="K2187" s="22" t="str">
        <f aca="false">IF(OR(H2187="",F2187=""),"",IF(ROUND(MAX(0,MOD(H2187-F2187+0.5,1)-0.5)*1440,0)&gt;IFERROR(VLOOKUP(E2187,الورديات!$A$2:$E$21,5,FALSE()),0),ROUND(MAX(0,MOD(H2187-F2187+0.5,1)-0.5)*1440,0),0))</f>
        <v/>
      </c>
      <c r="L2187" s="22" t="str">
        <f aca="false">IF(OR(I2187="",G2187=""),"",ROUND(MAX(0,MOD(G2187-I2187+0.5,1)-0.5)*1440,0))</f>
        <v/>
      </c>
      <c r="M2187" s="22" t="str">
        <f aca="false">IF(OR(I2187="",G2187=""),"",IF(ROUND(MAX(0,MOD(I2187-G2187+0.5,1)-0.5)*1440,0)&gt;=الإعدادات!$B$8,ROUND(MAX(0,MOD(I2187-G2187+0.5,1)-0.5)*1440,0),0))</f>
        <v/>
      </c>
      <c r="N2187" s="18" t="str">
        <f aca="false">IF(OR(A2187="",B2187=""),"",IF(COUNTIFS(الإجازات!$A$2:$A$1001,B2187,الإجازات!$D$2:$D$1001,"&lt;="&amp;A2187,الإجازات!$E$2:$E$1001,"&gt;="&amp;A2187,الإجازات!$G$2:$G$1001,"مقبولة")=0,"",LOOKUP(2,1/((الإجازات!$A$2:$A$1001=B2187)*(الإجازات!$D$2:$D$1001&lt;=A2187)*(الإجازات!$E$2:$E$1001&gt;=A2187)*(الإجازات!$G$2:$G$1001="مقبولة")),الإجازات!$C$2:$C$1001)))</f>
        <v/>
      </c>
      <c r="O2187" s="17"/>
      <c r="P2187" s="23" t="str">
        <f aca="false">IF(B2187="","",IF(ISNA(MATCH(B2187,الموظفين!$A$2:$A$501,0)),"⚠ كود غير موجود",IF(O2187&lt;&gt;"",O2187,IF(N2187&lt;&gt;"",N2187,IF(H2187="",IF(AND(A2187&lt;&gt;"",WEEKDAY(A2187)=الإعدادات!$B$11),"راحة أسبوعية","غائب"),IF(I2187="","بدون انصراف",IF(N(K2187)&gt;0,"متأخر","حاضر")))))))</f>
        <v/>
      </c>
      <c r="Q2187" s="24" t="str">
        <f aca="false">IF(B2187="","",IF(OR(P2187="غائب",P2187="غياب",P2187="إجازة بدون راتب"),IFERROR(VLOOKUP(B2187,الموظفين!$A$2:$J$501,8,FALSE()),0),0))</f>
        <v/>
      </c>
      <c r="R2187" s="24" t="str">
        <f aca="false">IF(B2187="","",ROUND((N(K2187)+N(L2187))/60*IFERROR(VLOOKUP(B2187,الموظفين!$A$2:$J$501,8,FALSE()),0)/الإعدادات!$B$6*الإعدادات!$B$9,2))</f>
        <v/>
      </c>
      <c r="S2187" s="24" t="str">
        <f aca="false">IF(OR(B2187="",M2187=""),"",ROUND(M2187/60*IFERROR(VLOOKUP(B2187,الموظفين!$A$2:$J$501,9,FALSE()),0),2))</f>
        <v/>
      </c>
      <c r="T2187" s="17"/>
      <c r="U2187" s="23" t="str">
        <f aca="false">IF(OR(A2187="",B2187=""),"",A2187&amp;"|"&amp;B2187)</f>
        <v/>
      </c>
    </row>
    <row r="2188" customFormat="false" ht="15" hidden="false" customHeight="false" outlineLevel="0" collapsed="false">
      <c r="A2188" s="16"/>
      <c r="B2188" s="17"/>
      <c r="C2188" s="18" t="str">
        <f aca="false">IF($B2188="","",IFERROR(VLOOKUP($B2188,الموظفين!$A$2:$J$501,2,FALSE())&amp;"","⚠ كود غير موجود"))</f>
        <v/>
      </c>
      <c r="D2188" s="18" t="str">
        <f aca="false">IF($B2188="","",IFERROR(VLOOKUP($B2188,الموظفين!$A$2:$J$501,3,FALSE())&amp;"",""))</f>
        <v/>
      </c>
      <c r="E2188" s="18" t="str">
        <f aca="false">IF($B2188="","",IFERROR(VLOOKUP($B2188,الموظفين!$A$2:$J$501,5,FALSE())&amp;"",""))</f>
        <v/>
      </c>
      <c r="F2188" s="19" t="str">
        <f aca="false">IF($B2188="","",IFERROR(VLOOKUP($B2188,الموظفين!$A$2:$J$501,6,FALSE()),""))</f>
        <v/>
      </c>
      <c r="G2188" s="19" t="str">
        <f aca="false">IF($B2188="","",IFERROR(VLOOKUP($B2188,الموظفين!$A$2:$J$501,7,FALSE()),""))</f>
        <v/>
      </c>
      <c r="H2188" s="20"/>
      <c r="I2188" s="20"/>
      <c r="J2188" s="21" t="str">
        <f aca="false">IF(OR(H2188="",I2188=""),"",ROUND(MOD(I2188-H2188,1)*24,2))</f>
        <v/>
      </c>
      <c r="K2188" s="22" t="str">
        <f aca="false">IF(OR(H2188="",F2188=""),"",IF(ROUND(MAX(0,MOD(H2188-F2188+0.5,1)-0.5)*1440,0)&gt;IFERROR(VLOOKUP(E2188,الورديات!$A$2:$E$21,5,FALSE()),0),ROUND(MAX(0,MOD(H2188-F2188+0.5,1)-0.5)*1440,0),0))</f>
        <v/>
      </c>
      <c r="L2188" s="22" t="str">
        <f aca="false">IF(OR(I2188="",G2188=""),"",ROUND(MAX(0,MOD(G2188-I2188+0.5,1)-0.5)*1440,0))</f>
        <v/>
      </c>
      <c r="M2188" s="22" t="str">
        <f aca="false">IF(OR(I2188="",G2188=""),"",IF(ROUND(MAX(0,MOD(I2188-G2188+0.5,1)-0.5)*1440,0)&gt;=الإعدادات!$B$8,ROUND(MAX(0,MOD(I2188-G2188+0.5,1)-0.5)*1440,0),0))</f>
        <v/>
      </c>
      <c r="N2188" s="18" t="str">
        <f aca="false">IF(OR(A2188="",B2188=""),"",IF(COUNTIFS(الإجازات!$A$2:$A$1001,B2188,الإجازات!$D$2:$D$1001,"&lt;="&amp;A2188,الإجازات!$E$2:$E$1001,"&gt;="&amp;A2188,الإجازات!$G$2:$G$1001,"مقبولة")=0,"",LOOKUP(2,1/((الإجازات!$A$2:$A$1001=B2188)*(الإجازات!$D$2:$D$1001&lt;=A2188)*(الإجازات!$E$2:$E$1001&gt;=A2188)*(الإجازات!$G$2:$G$1001="مقبولة")),الإجازات!$C$2:$C$1001)))</f>
        <v/>
      </c>
      <c r="O2188" s="17"/>
      <c r="P2188" s="23" t="str">
        <f aca="false">IF(B2188="","",IF(ISNA(MATCH(B2188,الموظفين!$A$2:$A$501,0)),"⚠ كود غير موجود",IF(O2188&lt;&gt;"",O2188,IF(N2188&lt;&gt;"",N2188,IF(H2188="",IF(AND(A2188&lt;&gt;"",WEEKDAY(A2188)=الإعدادات!$B$11),"راحة أسبوعية","غائب"),IF(I2188="","بدون انصراف",IF(N(K2188)&gt;0,"متأخر","حاضر")))))))</f>
        <v/>
      </c>
      <c r="Q2188" s="24" t="str">
        <f aca="false">IF(B2188="","",IF(OR(P2188="غائب",P2188="غياب",P2188="إجازة بدون راتب"),IFERROR(VLOOKUP(B2188,الموظفين!$A$2:$J$501,8,FALSE()),0),0))</f>
        <v/>
      </c>
      <c r="R2188" s="24" t="str">
        <f aca="false">IF(B2188="","",ROUND((N(K2188)+N(L2188))/60*IFERROR(VLOOKUP(B2188,الموظفين!$A$2:$J$501,8,FALSE()),0)/الإعدادات!$B$6*الإعدادات!$B$9,2))</f>
        <v/>
      </c>
      <c r="S2188" s="24" t="str">
        <f aca="false">IF(OR(B2188="",M2188=""),"",ROUND(M2188/60*IFERROR(VLOOKUP(B2188,الموظفين!$A$2:$J$501,9,FALSE()),0),2))</f>
        <v/>
      </c>
      <c r="T2188" s="17"/>
      <c r="U2188" s="23" t="str">
        <f aca="false">IF(OR(A2188="",B2188=""),"",A2188&amp;"|"&amp;B2188)</f>
        <v/>
      </c>
    </row>
    <row r="2189" customFormat="false" ht="15" hidden="false" customHeight="false" outlineLevel="0" collapsed="false">
      <c r="A2189" s="16"/>
      <c r="B2189" s="17"/>
      <c r="C2189" s="18" t="str">
        <f aca="false">IF($B2189="","",IFERROR(VLOOKUP($B2189,الموظفين!$A$2:$J$501,2,FALSE())&amp;"","⚠ كود غير موجود"))</f>
        <v/>
      </c>
      <c r="D2189" s="18" t="str">
        <f aca="false">IF($B2189="","",IFERROR(VLOOKUP($B2189,الموظفين!$A$2:$J$501,3,FALSE())&amp;"",""))</f>
        <v/>
      </c>
      <c r="E2189" s="18" t="str">
        <f aca="false">IF($B2189="","",IFERROR(VLOOKUP($B2189,الموظفين!$A$2:$J$501,5,FALSE())&amp;"",""))</f>
        <v/>
      </c>
      <c r="F2189" s="19" t="str">
        <f aca="false">IF($B2189="","",IFERROR(VLOOKUP($B2189,الموظفين!$A$2:$J$501,6,FALSE()),""))</f>
        <v/>
      </c>
      <c r="G2189" s="19" t="str">
        <f aca="false">IF($B2189="","",IFERROR(VLOOKUP($B2189,الموظفين!$A$2:$J$501,7,FALSE()),""))</f>
        <v/>
      </c>
      <c r="H2189" s="20"/>
      <c r="I2189" s="20"/>
      <c r="J2189" s="21" t="str">
        <f aca="false">IF(OR(H2189="",I2189=""),"",ROUND(MOD(I2189-H2189,1)*24,2))</f>
        <v/>
      </c>
      <c r="K2189" s="22" t="str">
        <f aca="false">IF(OR(H2189="",F2189=""),"",IF(ROUND(MAX(0,MOD(H2189-F2189+0.5,1)-0.5)*1440,0)&gt;IFERROR(VLOOKUP(E2189,الورديات!$A$2:$E$21,5,FALSE()),0),ROUND(MAX(0,MOD(H2189-F2189+0.5,1)-0.5)*1440,0),0))</f>
        <v/>
      </c>
      <c r="L2189" s="22" t="str">
        <f aca="false">IF(OR(I2189="",G2189=""),"",ROUND(MAX(0,MOD(G2189-I2189+0.5,1)-0.5)*1440,0))</f>
        <v/>
      </c>
      <c r="M2189" s="22" t="str">
        <f aca="false">IF(OR(I2189="",G2189=""),"",IF(ROUND(MAX(0,MOD(I2189-G2189+0.5,1)-0.5)*1440,0)&gt;=الإعدادات!$B$8,ROUND(MAX(0,MOD(I2189-G2189+0.5,1)-0.5)*1440,0),0))</f>
        <v/>
      </c>
      <c r="N2189" s="18" t="str">
        <f aca="false">IF(OR(A2189="",B2189=""),"",IF(COUNTIFS(الإجازات!$A$2:$A$1001,B2189,الإجازات!$D$2:$D$1001,"&lt;="&amp;A2189,الإجازات!$E$2:$E$1001,"&gt;="&amp;A2189,الإجازات!$G$2:$G$1001,"مقبولة")=0,"",LOOKUP(2,1/((الإجازات!$A$2:$A$1001=B2189)*(الإجازات!$D$2:$D$1001&lt;=A2189)*(الإجازات!$E$2:$E$1001&gt;=A2189)*(الإجازات!$G$2:$G$1001="مقبولة")),الإجازات!$C$2:$C$1001)))</f>
        <v/>
      </c>
      <c r="O2189" s="17"/>
      <c r="P2189" s="23" t="str">
        <f aca="false">IF(B2189="","",IF(ISNA(MATCH(B2189,الموظفين!$A$2:$A$501,0)),"⚠ كود غير موجود",IF(O2189&lt;&gt;"",O2189,IF(N2189&lt;&gt;"",N2189,IF(H2189="",IF(AND(A2189&lt;&gt;"",WEEKDAY(A2189)=الإعدادات!$B$11),"راحة أسبوعية","غائب"),IF(I2189="","بدون انصراف",IF(N(K2189)&gt;0,"متأخر","حاضر")))))))</f>
        <v/>
      </c>
      <c r="Q2189" s="24" t="str">
        <f aca="false">IF(B2189="","",IF(OR(P2189="غائب",P2189="غياب",P2189="إجازة بدون راتب"),IFERROR(VLOOKUP(B2189,الموظفين!$A$2:$J$501,8,FALSE()),0),0))</f>
        <v/>
      </c>
      <c r="R2189" s="24" t="str">
        <f aca="false">IF(B2189="","",ROUND((N(K2189)+N(L2189))/60*IFERROR(VLOOKUP(B2189,الموظفين!$A$2:$J$501,8,FALSE()),0)/الإعدادات!$B$6*الإعدادات!$B$9,2))</f>
        <v/>
      </c>
      <c r="S2189" s="24" t="str">
        <f aca="false">IF(OR(B2189="",M2189=""),"",ROUND(M2189/60*IFERROR(VLOOKUP(B2189,الموظفين!$A$2:$J$501,9,FALSE()),0),2))</f>
        <v/>
      </c>
      <c r="T2189" s="17"/>
      <c r="U2189" s="23" t="str">
        <f aca="false">IF(OR(A2189="",B2189=""),"",A2189&amp;"|"&amp;B2189)</f>
        <v/>
      </c>
    </row>
    <row r="2190" customFormat="false" ht="15" hidden="false" customHeight="false" outlineLevel="0" collapsed="false">
      <c r="A2190" s="16"/>
      <c r="B2190" s="17"/>
      <c r="C2190" s="18" t="str">
        <f aca="false">IF($B2190="","",IFERROR(VLOOKUP($B2190,الموظفين!$A$2:$J$501,2,FALSE())&amp;"","⚠ كود غير موجود"))</f>
        <v/>
      </c>
      <c r="D2190" s="18" t="str">
        <f aca="false">IF($B2190="","",IFERROR(VLOOKUP($B2190,الموظفين!$A$2:$J$501,3,FALSE())&amp;"",""))</f>
        <v/>
      </c>
      <c r="E2190" s="18" t="str">
        <f aca="false">IF($B2190="","",IFERROR(VLOOKUP($B2190,الموظفين!$A$2:$J$501,5,FALSE())&amp;"",""))</f>
        <v/>
      </c>
      <c r="F2190" s="19" t="str">
        <f aca="false">IF($B2190="","",IFERROR(VLOOKUP($B2190,الموظفين!$A$2:$J$501,6,FALSE()),""))</f>
        <v/>
      </c>
      <c r="G2190" s="19" t="str">
        <f aca="false">IF($B2190="","",IFERROR(VLOOKUP($B2190,الموظفين!$A$2:$J$501,7,FALSE()),""))</f>
        <v/>
      </c>
      <c r="H2190" s="20"/>
      <c r="I2190" s="20"/>
      <c r="J2190" s="21" t="str">
        <f aca="false">IF(OR(H2190="",I2190=""),"",ROUND(MOD(I2190-H2190,1)*24,2))</f>
        <v/>
      </c>
      <c r="K2190" s="22" t="str">
        <f aca="false">IF(OR(H2190="",F2190=""),"",IF(ROUND(MAX(0,MOD(H2190-F2190+0.5,1)-0.5)*1440,0)&gt;IFERROR(VLOOKUP(E2190,الورديات!$A$2:$E$21,5,FALSE()),0),ROUND(MAX(0,MOD(H2190-F2190+0.5,1)-0.5)*1440,0),0))</f>
        <v/>
      </c>
      <c r="L2190" s="22" t="str">
        <f aca="false">IF(OR(I2190="",G2190=""),"",ROUND(MAX(0,MOD(G2190-I2190+0.5,1)-0.5)*1440,0))</f>
        <v/>
      </c>
      <c r="M2190" s="22" t="str">
        <f aca="false">IF(OR(I2190="",G2190=""),"",IF(ROUND(MAX(0,MOD(I2190-G2190+0.5,1)-0.5)*1440,0)&gt;=الإعدادات!$B$8,ROUND(MAX(0,MOD(I2190-G2190+0.5,1)-0.5)*1440,0),0))</f>
        <v/>
      </c>
      <c r="N2190" s="18" t="str">
        <f aca="false">IF(OR(A2190="",B2190=""),"",IF(COUNTIFS(الإجازات!$A$2:$A$1001,B2190,الإجازات!$D$2:$D$1001,"&lt;="&amp;A2190,الإجازات!$E$2:$E$1001,"&gt;="&amp;A2190,الإجازات!$G$2:$G$1001,"مقبولة")=0,"",LOOKUP(2,1/((الإجازات!$A$2:$A$1001=B2190)*(الإجازات!$D$2:$D$1001&lt;=A2190)*(الإجازات!$E$2:$E$1001&gt;=A2190)*(الإجازات!$G$2:$G$1001="مقبولة")),الإجازات!$C$2:$C$1001)))</f>
        <v/>
      </c>
      <c r="O2190" s="17"/>
      <c r="P2190" s="23" t="str">
        <f aca="false">IF(B2190="","",IF(ISNA(MATCH(B2190,الموظفين!$A$2:$A$501,0)),"⚠ كود غير موجود",IF(O2190&lt;&gt;"",O2190,IF(N2190&lt;&gt;"",N2190,IF(H2190="",IF(AND(A2190&lt;&gt;"",WEEKDAY(A2190)=الإعدادات!$B$11),"راحة أسبوعية","غائب"),IF(I2190="","بدون انصراف",IF(N(K2190)&gt;0,"متأخر","حاضر")))))))</f>
        <v/>
      </c>
      <c r="Q2190" s="24" t="str">
        <f aca="false">IF(B2190="","",IF(OR(P2190="غائب",P2190="غياب",P2190="إجازة بدون راتب"),IFERROR(VLOOKUP(B2190,الموظفين!$A$2:$J$501,8,FALSE()),0),0))</f>
        <v/>
      </c>
      <c r="R2190" s="24" t="str">
        <f aca="false">IF(B2190="","",ROUND((N(K2190)+N(L2190))/60*IFERROR(VLOOKUP(B2190,الموظفين!$A$2:$J$501,8,FALSE()),0)/الإعدادات!$B$6*الإعدادات!$B$9,2))</f>
        <v/>
      </c>
      <c r="S2190" s="24" t="str">
        <f aca="false">IF(OR(B2190="",M2190=""),"",ROUND(M2190/60*IFERROR(VLOOKUP(B2190,الموظفين!$A$2:$J$501,9,FALSE()),0),2))</f>
        <v/>
      </c>
      <c r="T2190" s="17"/>
      <c r="U2190" s="23" t="str">
        <f aca="false">IF(OR(A2190="",B2190=""),"",A2190&amp;"|"&amp;B2190)</f>
        <v/>
      </c>
    </row>
    <row r="2191" customFormat="false" ht="15" hidden="false" customHeight="false" outlineLevel="0" collapsed="false">
      <c r="A2191" s="16"/>
      <c r="B2191" s="17"/>
      <c r="C2191" s="18" t="str">
        <f aca="false">IF($B2191="","",IFERROR(VLOOKUP($B2191,الموظفين!$A$2:$J$501,2,FALSE())&amp;"","⚠ كود غير موجود"))</f>
        <v/>
      </c>
      <c r="D2191" s="18" t="str">
        <f aca="false">IF($B2191="","",IFERROR(VLOOKUP($B2191,الموظفين!$A$2:$J$501,3,FALSE())&amp;"",""))</f>
        <v/>
      </c>
      <c r="E2191" s="18" t="str">
        <f aca="false">IF($B2191="","",IFERROR(VLOOKUP($B2191,الموظفين!$A$2:$J$501,5,FALSE())&amp;"",""))</f>
        <v/>
      </c>
      <c r="F2191" s="19" t="str">
        <f aca="false">IF($B2191="","",IFERROR(VLOOKUP($B2191,الموظفين!$A$2:$J$501,6,FALSE()),""))</f>
        <v/>
      </c>
      <c r="G2191" s="19" t="str">
        <f aca="false">IF($B2191="","",IFERROR(VLOOKUP($B2191,الموظفين!$A$2:$J$501,7,FALSE()),""))</f>
        <v/>
      </c>
      <c r="H2191" s="20"/>
      <c r="I2191" s="20"/>
      <c r="J2191" s="21" t="str">
        <f aca="false">IF(OR(H2191="",I2191=""),"",ROUND(MOD(I2191-H2191,1)*24,2))</f>
        <v/>
      </c>
      <c r="K2191" s="22" t="str">
        <f aca="false">IF(OR(H2191="",F2191=""),"",IF(ROUND(MAX(0,MOD(H2191-F2191+0.5,1)-0.5)*1440,0)&gt;IFERROR(VLOOKUP(E2191,الورديات!$A$2:$E$21,5,FALSE()),0),ROUND(MAX(0,MOD(H2191-F2191+0.5,1)-0.5)*1440,0),0))</f>
        <v/>
      </c>
      <c r="L2191" s="22" t="str">
        <f aca="false">IF(OR(I2191="",G2191=""),"",ROUND(MAX(0,MOD(G2191-I2191+0.5,1)-0.5)*1440,0))</f>
        <v/>
      </c>
      <c r="M2191" s="22" t="str">
        <f aca="false">IF(OR(I2191="",G2191=""),"",IF(ROUND(MAX(0,MOD(I2191-G2191+0.5,1)-0.5)*1440,0)&gt;=الإعدادات!$B$8,ROUND(MAX(0,MOD(I2191-G2191+0.5,1)-0.5)*1440,0),0))</f>
        <v/>
      </c>
      <c r="N2191" s="18" t="str">
        <f aca="false">IF(OR(A2191="",B2191=""),"",IF(COUNTIFS(الإجازات!$A$2:$A$1001,B2191,الإجازات!$D$2:$D$1001,"&lt;="&amp;A2191,الإجازات!$E$2:$E$1001,"&gt;="&amp;A2191,الإجازات!$G$2:$G$1001,"مقبولة")=0,"",LOOKUP(2,1/((الإجازات!$A$2:$A$1001=B2191)*(الإجازات!$D$2:$D$1001&lt;=A2191)*(الإجازات!$E$2:$E$1001&gt;=A2191)*(الإجازات!$G$2:$G$1001="مقبولة")),الإجازات!$C$2:$C$1001)))</f>
        <v/>
      </c>
      <c r="O2191" s="17"/>
      <c r="P2191" s="23" t="str">
        <f aca="false">IF(B2191="","",IF(ISNA(MATCH(B2191,الموظفين!$A$2:$A$501,0)),"⚠ كود غير موجود",IF(O2191&lt;&gt;"",O2191,IF(N2191&lt;&gt;"",N2191,IF(H2191="",IF(AND(A2191&lt;&gt;"",WEEKDAY(A2191)=الإعدادات!$B$11),"راحة أسبوعية","غائب"),IF(I2191="","بدون انصراف",IF(N(K2191)&gt;0,"متأخر","حاضر")))))))</f>
        <v/>
      </c>
      <c r="Q2191" s="24" t="str">
        <f aca="false">IF(B2191="","",IF(OR(P2191="غائب",P2191="غياب",P2191="إجازة بدون راتب"),IFERROR(VLOOKUP(B2191,الموظفين!$A$2:$J$501,8,FALSE()),0),0))</f>
        <v/>
      </c>
      <c r="R2191" s="24" t="str">
        <f aca="false">IF(B2191="","",ROUND((N(K2191)+N(L2191))/60*IFERROR(VLOOKUP(B2191,الموظفين!$A$2:$J$501,8,FALSE()),0)/الإعدادات!$B$6*الإعدادات!$B$9,2))</f>
        <v/>
      </c>
      <c r="S2191" s="24" t="str">
        <f aca="false">IF(OR(B2191="",M2191=""),"",ROUND(M2191/60*IFERROR(VLOOKUP(B2191,الموظفين!$A$2:$J$501,9,FALSE()),0),2))</f>
        <v/>
      </c>
      <c r="T2191" s="17"/>
      <c r="U2191" s="23" t="str">
        <f aca="false">IF(OR(A2191="",B2191=""),"",A2191&amp;"|"&amp;B2191)</f>
        <v/>
      </c>
    </row>
    <row r="2192" customFormat="false" ht="15" hidden="false" customHeight="false" outlineLevel="0" collapsed="false">
      <c r="A2192" s="16"/>
      <c r="B2192" s="17"/>
      <c r="C2192" s="18" t="str">
        <f aca="false">IF($B2192="","",IFERROR(VLOOKUP($B2192,الموظفين!$A$2:$J$501,2,FALSE())&amp;"","⚠ كود غير موجود"))</f>
        <v/>
      </c>
      <c r="D2192" s="18" t="str">
        <f aca="false">IF($B2192="","",IFERROR(VLOOKUP($B2192,الموظفين!$A$2:$J$501,3,FALSE())&amp;"",""))</f>
        <v/>
      </c>
      <c r="E2192" s="18" t="str">
        <f aca="false">IF($B2192="","",IFERROR(VLOOKUP($B2192,الموظفين!$A$2:$J$501,5,FALSE())&amp;"",""))</f>
        <v/>
      </c>
      <c r="F2192" s="19" t="str">
        <f aca="false">IF($B2192="","",IFERROR(VLOOKUP($B2192,الموظفين!$A$2:$J$501,6,FALSE()),""))</f>
        <v/>
      </c>
      <c r="G2192" s="19" t="str">
        <f aca="false">IF($B2192="","",IFERROR(VLOOKUP($B2192,الموظفين!$A$2:$J$501,7,FALSE()),""))</f>
        <v/>
      </c>
      <c r="H2192" s="20"/>
      <c r="I2192" s="20"/>
      <c r="J2192" s="21" t="str">
        <f aca="false">IF(OR(H2192="",I2192=""),"",ROUND(MOD(I2192-H2192,1)*24,2))</f>
        <v/>
      </c>
      <c r="K2192" s="22" t="str">
        <f aca="false">IF(OR(H2192="",F2192=""),"",IF(ROUND(MAX(0,MOD(H2192-F2192+0.5,1)-0.5)*1440,0)&gt;IFERROR(VLOOKUP(E2192,الورديات!$A$2:$E$21,5,FALSE()),0),ROUND(MAX(0,MOD(H2192-F2192+0.5,1)-0.5)*1440,0),0))</f>
        <v/>
      </c>
      <c r="L2192" s="22" t="str">
        <f aca="false">IF(OR(I2192="",G2192=""),"",ROUND(MAX(0,MOD(G2192-I2192+0.5,1)-0.5)*1440,0))</f>
        <v/>
      </c>
      <c r="M2192" s="22" t="str">
        <f aca="false">IF(OR(I2192="",G2192=""),"",IF(ROUND(MAX(0,MOD(I2192-G2192+0.5,1)-0.5)*1440,0)&gt;=الإعدادات!$B$8,ROUND(MAX(0,MOD(I2192-G2192+0.5,1)-0.5)*1440,0),0))</f>
        <v/>
      </c>
      <c r="N2192" s="18" t="str">
        <f aca="false">IF(OR(A2192="",B2192=""),"",IF(COUNTIFS(الإجازات!$A$2:$A$1001,B2192,الإجازات!$D$2:$D$1001,"&lt;="&amp;A2192,الإجازات!$E$2:$E$1001,"&gt;="&amp;A2192,الإجازات!$G$2:$G$1001,"مقبولة")=0,"",LOOKUP(2,1/((الإجازات!$A$2:$A$1001=B2192)*(الإجازات!$D$2:$D$1001&lt;=A2192)*(الإجازات!$E$2:$E$1001&gt;=A2192)*(الإجازات!$G$2:$G$1001="مقبولة")),الإجازات!$C$2:$C$1001)))</f>
        <v/>
      </c>
      <c r="O2192" s="17"/>
      <c r="P2192" s="23" t="str">
        <f aca="false">IF(B2192="","",IF(ISNA(MATCH(B2192,الموظفين!$A$2:$A$501,0)),"⚠ كود غير موجود",IF(O2192&lt;&gt;"",O2192,IF(N2192&lt;&gt;"",N2192,IF(H2192="",IF(AND(A2192&lt;&gt;"",WEEKDAY(A2192)=الإعدادات!$B$11),"راحة أسبوعية","غائب"),IF(I2192="","بدون انصراف",IF(N(K2192)&gt;0,"متأخر","حاضر")))))))</f>
        <v/>
      </c>
      <c r="Q2192" s="24" t="str">
        <f aca="false">IF(B2192="","",IF(OR(P2192="غائب",P2192="غياب",P2192="إجازة بدون راتب"),IFERROR(VLOOKUP(B2192,الموظفين!$A$2:$J$501,8,FALSE()),0),0))</f>
        <v/>
      </c>
      <c r="R2192" s="24" t="str">
        <f aca="false">IF(B2192="","",ROUND((N(K2192)+N(L2192))/60*IFERROR(VLOOKUP(B2192,الموظفين!$A$2:$J$501,8,FALSE()),0)/الإعدادات!$B$6*الإعدادات!$B$9,2))</f>
        <v/>
      </c>
      <c r="S2192" s="24" t="str">
        <f aca="false">IF(OR(B2192="",M2192=""),"",ROUND(M2192/60*IFERROR(VLOOKUP(B2192,الموظفين!$A$2:$J$501,9,FALSE()),0),2))</f>
        <v/>
      </c>
      <c r="T2192" s="17"/>
      <c r="U2192" s="23" t="str">
        <f aca="false">IF(OR(A2192="",B2192=""),"",A2192&amp;"|"&amp;B2192)</f>
        <v/>
      </c>
    </row>
    <row r="2193" customFormat="false" ht="15" hidden="false" customHeight="false" outlineLevel="0" collapsed="false">
      <c r="A2193" s="16"/>
      <c r="B2193" s="17"/>
      <c r="C2193" s="18" t="str">
        <f aca="false">IF($B2193="","",IFERROR(VLOOKUP($B2193,الموظفين!$A$2:$J$501,2,FALSE())&amp;"","⚠ كود غير موجود"))</f>
        <v/>
      </c>
      <c r="D2193" s="18" t="str">
        <f aca="false">IF($B2193="","",IFERROR(VLOOKUP($B2193,الموظفين!$A$2:$J$501,3,FALSE())&amp;"",""))</f>
        <v/>
      </c>
      <c r="E2193" s="18" t="str">
        <f aca="false">IF($B2193="","",IFERROR(VLOOKUP($B2193,الموظفين!$A$2:$J$501,5,FALSE())&amp;"",""))</f>
        <v/>
      </c>
      <c r="F2193" s="19" t="str">
        <f aca="false">IF($B2193="","",IFERROR(VLOOKUP($B2193,الموظفين!$A$2:$J$501,6,FALSE()),""))</f>
        <v/>
      </c>
      <c r="G2193" s="19" t="str">
        <f aca="false">IF($B2193="","",IFERROR(VLOOKUP($B2193,الموظفين!$A$2:$J$501,7,FALSE()),""))</f>
        <v/>
      </c>
      <c r="H2193" s="20"/>
      <c r="I2193" s="20"/>
      <c r="J2193" s="21" t="str">
        <f aca="false">IF(OR(H2193="",I2193=""),"",ROUND(MOD(I2193-H2193,1)*24,2))</f>
        <v/>
      </c>
      <c r="K2193" s="22" t="str">
        <f aca="false">IF(OR(H2193="",F2193=""),"",IF(ROUND(MAX(0,MOD(H2193-F2193+0.5,1)-0.5)*1440,0)&gt;IFERROR(VLOOKUP(E2193,الورديات!$A$2:$E$21,5,FALSE()),0),ROUND(MAX(0,MOD(H2193-F2193+0.5,1)-0.5)*1440,0),0))</f>
        <v/>
      </c>
      <c r="L2193" s="22" t="str">
        <f aca="false">IF(OR(I2193="",G2193=""),"",ROUND(MAX(0,MOD(G2193-I2193+0.5,1)-0.5)*1440,0))</f>
        <v/>
      </c>
      <c r="M2193" s="22" t="str">
        <f aca="false">IF(OR(I2193="",G2193=""),"",IF(ROUND(MAX(0,MOD(I2193-G2193+0.5,1)-0.5)*1440,0)&gt;=الإعدادات!$B$8,ROUND(MAX(0,MOD(I2193-G2193+0.5,1)-0.5)*1440,0),0))</f>
        <v/>
      </c>
      <c r="N2193" s="18" t="str">
        <f aca="false">IF(OR(A2193="",B2193=""),"",IF(COUNTIFS(الإجازات!$A$2:$A$1001,B2193,الإجازات!$D$2:$D$1001,"&lt;="&amp;A2193,الإجازات!$E$2:$E$1001,"&gt;="&amp;A2193,الإجازات!$G$2:$G$1001,"مقبولة")=0,"",LOOKUP(2,1/((الإجازات!$A$2:$A$1001=B2193)*(الإجازات!$D$2:$D$1001&lt;=A2193)*(الإجازات!$E$2:$E$1001&gt;=A2193)*(الإجازات!$G$2:$G$1001="مقبولة")),الإجازات!$C$2:$C$1001)))</f>
        <v/>
      </c>
      <c r="O2193" s="17"/>
      <c r="P2193" s="23" t="str">
        <f aca="false">IF(B2193="","",IF(ISNA(MATCH(B2193,الموظفين!$A$2:$A$501,0)),"⚠ كود غير موجود",IF(O2193&lt;&gt;"",O2193,IF(N2193&lt;&gt;"",N2193,IF(H2193="",IF(AND(A2193&lt;&gt;"",WEEKDAY(A2193)=الإعدادات!$B$11),"راحة أسبوعية","غائب"),IF(I2193="","بدون انصراف",IF(N(K2193)&gt;0,"متأخر","حاضر")))))))</f>
        <v/>
      </c>
      <c r="Q2193" s="24" t="str">
        <f aca="false">IF(B2193="","",IF(OR(P2193="غائب",P2193="غياب",P2193="إجازة بدون راتب"),IFERROR(VLOOKUP(B2193,الموظفين!$A$2:$J$501,8,FALSE()),0),0))</f>
        <v/>
      </c>
      <c r="R2193" s="24" t="str">
        <f aca="false">IF(B2193="","",ROUND((N(K2193)+N(L2193))/60*IFERROR(VLOOKUP(B2193,الموظفين!$A$2:$J$501,8,FALSE()),0)/الإعدادات!$B$6*الإعدادات!$B$9,2))</f>
        <v/>
      </c>
      <c r="S2193" s="24" t="str">
        <f aca="false">IF(OR(B2193="",M2193=""),"",ROUND(M2193/60*IFERROR(VLOOKUP(B2193,الموظفين!$A$2:$J$501,9,FALSE()),0),2))</f>
        <v/>
      </c>
      <c r="T2193" s="17"/>
      <c r="U2193" s="23" t="str">
        <f aca="false">IF(OR(A2193="",B2193=""),"",A2193&amp;"|"&amp;B2193)</f>
        <v/>
      </c>
    </row>
    <row r="2194" customFormat="false" ht="15" hidden="false" customHeight="false" outlineLevel="0" collapsed="false">
      <c r="A2194" s="16"/>
      <c r="B2194" s="17"/>
      <c r="C2194" s="18" t="str">
        <f aca="false">IF($B2194="","",IFERROR(VLOOKUP($B2194,الموظفين!$A$2:$J$501,2,FALSE())&amp;"","⚠ كود غير موجود"))</f>
        <v/>
      </c>
      <c r="D2194" s="18" t="str">
        <f aca="false">IF($B2194="","",IFERROR(VLOOKUP($B2194,الموظفين!$A$2:$J$501,3,FALSE())&amp;"",""))</f>
        <v/>
      </c>
      <c r="E2194" s="18" t="str">
        <f aca="false">IF($B2194="","",IFERROR(VLOOKUP($B2194,الموظفين!$A$2:$J$501,5,FALSE())&amp;"",""))</f>
        <v/>
      </c>
      <c r="F2194" s="19" t="str">
        <f aca="false">IF($B2194="","",IFERROR(VLOOKUP($B2194,الموظفين!$A$2:$J$501,6,FALSE()),""))</f>
        <v/>
      </c>
      <c r="G2194" s="19" t="str">
        <f aca="false">IF($B2194="","",IFERROR(VLOOKUP($B2194,الموظفين!$A$2:$J$501,7,FALSE()),""))</f>
        <v/>
      </c>
      <c r="H2194" s="20"/>
      <c r="I2194" s="20"/>
      <c r="J2194" s="21" t="str">
        <f aca="false">IF(OR(H2194="",I2194=""),"",ROUND(MOD(I2194-H2194,1)*24,2))</f>
        <v/>
      </c>
      <c r="K2194" s="22" t="str">
        <f aca="false">IF(OR(H2194="",F2194=""),"",IF(ROUND(MAX(0,MOD(H2194-F2194+0.5,1)-0.5)*1440,0)&gt;IFERROR(VLOOKUP(E2194,الورديات!$A$2:$E$21,5,FALSE()),0),ROUND(MAX(0,MOD(H2194-F2194+0.5,1)-0.5)*1440,0),0))</f>
        <v/>
      </c>
      <c r="L2194" s="22" t="str">
        <f aca="false">IF(OR(I2194="",G2194=""),"",ROUND(MAX(0,MOD(G2194-I2194+0.5,1)-0.5)*1440,0))</f>
        <v/>
      </c>
      <c r="M2194" s="22" t="str">
        <f aca="false">IF(OR(I2194="",G2194=""),"",IF(ROUND(MAX(0,MOD(I2194-G2194+0.5,1)-0.5)*1440,0)&gt;=الإعدادات!$B$8,ROUND(MAX(0,MOD(I2194-G2194+0.5,1)-0.5)*1440,0),0))</f>
        <v/>
      </c>
      <c r="N2194" s="18" t="str">
        <f aca="false">IF(OR(A2194="",B2194=""),"",IF(COUNTIFS(الإجازات!$A$2:$A$1001,B2194,الإجازات!$D$2:$D$1001,"&lt;="&amp;A2194,الإجازات!$E$2:$E$1001,"&gt;="&amp;A2194,الإجازات!$G$2:$G$1001,"مقبولة")=0,"",LOOKUP(2,1/((الإجازات!$A$2:$A$1001=B2194)*(الإجازات!$D$2:$D$1001&lt;=A2194)*(الإجازات!$E$2:$E$1001&gt;=A2194)*(الإجازات!$G$2:$G$1001="مقبولة")),الإجازات!$C$2:$C$1001)))</f>
        <v/>
      </c>
      <c r="O2194" s="17"/>
      <c r="P2194" s="23" t="str">
        <f aca="false">IF(B2194="","",IF(ISNA(MATCH(B2194,الموظفين!$A$2:$A$501,0)),"⚠ كود غير موجود",IF(O2194&lt;&gt;"",O2194,IF(N2194&lt;&gt;"",N2194,IF(H2194="",IF(AND(A2194&lt;&gt;"",WEEKDAY(A2194)=الإعدادات!$B$11),"راحة أسبوعية","غائب"),IF(I2194="","بدون انصراف",IF(N(K2194)&gt;0,"متأخر","حاضر")))))))</f>
        <v/>
      </c>
      <c r="Q2194" s="24" t="str">
        <f aca="false">IF(B2194="","",IF(OR(P2194="غائب",P2194="غياب",P2194="إجازة بدون راتب"),IFERROR(VLOOKUP(B2194,الموظفين!$A$2:$J$501,8,FALSE()),0),0))</f>
        <v/>
      </c>
      <c r="R2194" s="24" t="str">
        <f aca="false">IF(B2194="","",ROUND((N(K2194)+N(L2194))/60*IFERROR(VLOOKUP(B2194,الموظفين!$A$2:$J$501,8,FALSE()),0)/الإعدادات!$B$6*الإعدادات!$B$9,2))</f>
        <v/>
      </c>
      <c r="S2194" s="24" t="str">
        <f aca="false">IF(OR(B2194="",M2194=""),"",ROUND(M2194/60*IFERROR(VLOOKUP(B2194,الموظفين!$A$2:$J$501,9,FALSE()),0),2))</f>
        <v/>
      </c>
      <c r="T2194" s="17"/>
      <c r="U2194" s="23" t="str">
        <f aca="false">IF(OR(A2194="",B2194=""),"",A2194&amp;"|"&amp;B2194)</f>
        <v/>
      </c>
    </row>
    <row r="2195" customFormat="false" ht="15" hidden="false" customHeight="false" outlineLevel="0" collapsed="false">
      <c r="A2195" s="16"/>
      <c r="B2195" s="17"/>
      <c r="C2195" s="18" t="str">
        <f aca="false">IF($B2195="","",IFERROR(VLOOKUP($B2195,الموظفين!$A$2:$J$501,2,FALSE())&amp;"","⚠ كود غير موجود"))</f>
        <v/>
      </c>
      <c r="D2195" s="18" t="str">
        <f aca="false">IF($B2195="","",IFERROR(VLOOKUP($B2195,الموظفين!$A$2:$J$501,3,FALSE())&amp;"",""))</f>
        <v/>
      </c>
      <c r="E2195" s="18" t="str">
        <f aca="false">IF($B2195="","",IFERROR(VLOOKUP($B2195,الموظفين!$A$2:$J$501,5,FALSE())&amp;"",""))</f>
        <v/>
      </c>
      <c r="F2195" s="19" t="str">
        <f aca="false">IF($B2195="","",IFERROR(VLOOKUP($B2195,الموظفين!$A$2:$J$501,6,FALSE()),""))</f>
        <v/>
      </c>
      <c r="G2195" s="19" t="str">
        <f aca="false">IF($B2195="","",IFERROR(VLOOKUP($B2195,الموظفين!$A$2:$J$501,7,FALSE()),""))</f>
        <v/>
      </c>
      <c r="H2195" s="20"/>
      <c r="I2195" s="20"/>
      <c r="J2195" s="21" t="str">
        <f aca="false">IF(OR(H2195="",I2195=""),"",ROUND(MOD(I2195-H2195,1)*24,2))</f>
        <v/>
      </c>
      <c r="K2195" s="22" t="str">
        <f aca="false">IF(OR(H2195="",F2195=""),"",IF(ROUND(MAX(0,MOD(H2195-F2195+0.5,1)-0.5)*1440,0)&gt;IFERROR(VLOOKUP(E2195,الورديات!$A$2:$E$21,5,FALSE()),0),ROUND(MAX(0,MOD(H2195-F2195+0.5,1)-0.5)*1440,0),0))</f>
        <v/>
      </c>
      <c r="L2195" s="22" t="str">
        <f aca="false">IF(OR(I2195="",G2195=""),"",ROUND(MAX(0,MOD(G2195-I2195+0.5,1)-0.5)*1440,0))</f>
        <v/>
      </c>
      <c r="M2195" s="22" t="str">
        <f aca="false">IF(OR(I2195="",G2195=""),"",IF(ROUND(MAX(0,MOD(I2195-G2195+0.5,1)-0.5)*1440,0)&gt;=الإعدادات!$B$8,ROUND(MAX(0,MOD(I2195-G2195+0.5,1)-0.5)*1440,0),0))</f>
        <v/>
      </c>
      <c r="N2195" s="18" t="str">
        <f aca="false">IF(OR(A2195="",B2195=""),"",IF(COUNTIFS(الإجازات!$A$2:$A$1001,B2195,الإجازات!$D$2:$D$1001,"&lt;="&amp;A2195,الإجازات!$E$2:$E$1001,"&gt;="&amp;A2195,الإجازات!$G$2:$G$1001,"مقبولة")=0,"",LOOKUP(2,1/((الإجازات!$A$2:$A$1001=B2195)*(الإجازات!$D$2:$D$1001&lt;=A2195)*(الإجازات!$E$2:$E$1001&gt;=A2195)*(الإجازات!$G$2:$G$1001="مقبولة")),الإجازات!$C$2:$C$1001)))</f>
        <v/>
      </c>
      <c r="O2195" s="17"/>
      <c r="P2195" s="23" t="str">
        <f aca="false">IF(B2195="","",IF(ISNA(MATCH(B2195,الموظفين!$A$2:$A$501,0)),"⚠ كود غير موجود",IF(O2195&lt;&gt;"",O2195,IF(N2195&lt;&gt;"",N2195,IF(H2195="",IF(AND(A2195&lt;&gt;"",WEEKDAY(A2195)=الإعدادات!$B$11),"راحة أسبوعية","غائب"),IF(I2195="","بدون انصراف",IF(N(K2195)&gt;0,"متأخر","حاضر")))))))</f>
        <v/>
      </c>
      <c r="Q2195" s="24" t="str">
        <f aca="false">IF(B2195="","",IF(OR(P2195="غائب",P2195="غياب",P2195="إجازة بدون راتب"),IFERROR(VLOOKUP(B2195,الموظفين!$A$2:$J$501,8,FALSE()),0),0))</f>
        <v/>
      </c>
      <c r="R2195" s="24" t="str">
        <f aca="false">IF(B2195="","",ROUND((N(K2195)+N(L2195))/60*IFERROR(VLOOKUP(B2195,الموظفين!$A$2:$J$501,8,FALSE()),0)/الإعدادات!$B$6*الإعدادات!$B$9,2))</f>
        <v/>
      </c>
      <c r="S2195" s="24" t="str">
        <f aca="false">IF(OR(B2195="",M2195=""),"",ROUND(M2195/60*IFERROR(VLOOKUP(B2195,الموظفين!$A$2:$J$501,9,FALSE()),0),2))</f>
        <v/>
      </c>
      <c r="T2195" s="17"/>
      <c r="U2195" s="23" t="str">
        <f aca="false">IF(OR(A2195="",B2195=""),"",A2195&amp;"|"&amp;B2195)</f>
        <v/>
      </c>
    </row>
    <row r="2196" customFormat="false" ht="15" hidden="false" customHeight="false" outlineLevel="0" collapsed="false">
      <c r="A2196" s="16"/>
      <c r="B2196" s="17"/>
      <c r="C2196" s="18" t="str">
        <f aca="false">IF($B2196="","",IFERROR(VLOOKUP($B2196,الموظفين!$A$2:$J$501,2,FALSE())&amp;"","⚠ كود غير موجود"))</f>
        <v/>
      </c>
      <c r="D2196" s="18" t="str">
        <f aca="false">IF($B2196="","",IFERROR(VLOOKUP($B2196,الموظفين!$A$2:$J$501,3,FALSE())&amp;"",""))</f>
        <v/>
      </c>
      <c r="E2196" s="18" t="str">
        <f aca="false">IF($B2196="","",IFERROR(VLOOKUP($B2196,الموظفين!$A$2:$J$501,5,FALSE())&amp;"",""))</f>
        <v/>
      </c>
      <c r="F2196" s="19" t="str">
        <f aca="false">IF($B2196="","",IFERROR(VLOOKUP($B2196,الموظفين!$A$2:$J$501,6,FALSE()),""))</f>
        <v/>
      </c>
      <c r="G2196" s="19" t="str">
        <f aca="false">IF($B2196="","",IFERROR(VLOOKUP($B2196,الموظفين!$A$2:$J$501,7,FALSE()),""))</f>
        <v/>
      </c>
      <c r="H2196" s="20"/>
      <c r="I2196" s="20"/>
      <c r="J2196" s="21" t="str">
        <f aca="false">IF(OR(H2196="",I2196=""),"",ROUND(MOD(I2196-H2196,1)*24,2))</f>
        <v/>
      </c>
      <c r="K2196" s="22" t="str">
        <f aca="false">IF(OR(H2196="",F2196=""),"",IF(ROUND(MAX(0,MOD(H2196-F2196+0.5,1)-0.5)*1440,0)&gt;IFERROR(VLOOKUP(E2196,الورديات!$A$2:$E$21,5,FALSE()),0),ROUND(MAX(0,MOD(H2196-F2196+0.5,1)-0.5)*1440,0),0))</f>
        <v/>
      </c>
      <c r="L2196" s="22" t="str">
        <f aca="false">IF(OR(I2196="",G2196=""),"",ROUND(MAX(0,MOD(G2196-I2196+0.5,1)-0.5)*1440,0))</f>
        <v/>
      </c>
      <c r="M2196" s="22" t="str">
        <f aca="false">IF(OR(I2196="",G2196=""),"",IF(ROUND(MAX(0,MOD(I2196-G2196+0.5,1)-0.5)*1440,0)&gt;=الإعدادات!$B$8,ROUND(MAX(0,MOD(I2196-G2196+0.5,1)-0.5)*1440,0),0))</f>
        <v/>
      </c>
      <c r="N2196" s="18" t="str">
        <f aca="false">IF(OR(A2196="",B2196=""),"",IF(COUNTIFS(الإجازات!$A$2:$A$1001,B2196,الإجازات!$D$2:$D$1001,"&lt;="&amp;A2196,الإجازات!$E$2:$E$1001,"&gt;="&amp;A2196,الإجازات!$G$2:$G$1001,"مقبولة")=0,"",LOOKUP(2,1/((الإجازات!$A$2:$A$1001=B2196)*(الإجازات!$D$2:$D$1001&lt;=A2196)*(الإجازات!$E$2:$E$1001&gt;=A2196)*(الإجازات!$G$2:$G$1001="مقبولة")),الإجازات!$C$2:$C$1001)))</f>
        <v/>
      </c>
      <c r="O2196" s="17"/>
      <c r="P2196" s="23" t="str">
        <f aca="false">IF(B2196="","",IF(ISNA(MATCH(B2196,الموظفين!$A$2:$A$501,0)),"⚠ كود غير موجود",IF(O2196&lt;&gt;"",O2196,IF(N2196&lt;&gt;"",N2196,IF(H2196="",IF(AND(A2196&lt;&gt;"",WEEKDAY(A2196)=الإعدادات!$B$11),"راحة أسبوعية","غائب"),IF(I2196="","بدون انصراف",IF(N(K2196)&gt;0,"متأخر","حاضر")))))))</f>
        <v/>
      </c>
      <c r="Q2196" s="24" t="str">
        <f aca="false">IF(B2196="","",IF(OR(P2196="غائب",P2196="غياب",P2196="إجازة بدون راتب"),IFERROR(VLOOKUP(B2196,الموظفين!$A$2:$J$501,8,FALSE()),0),0))</f>
        <v/>
      </c>
      <c r="R2196" s="24" t="str">
        <f aca="false">IF(B2196="","",ROUND((N(K2196)+N(L2196))/60*IFERROR(VLOOKUP(B2196,الموظفين!$A$2:$J$501,8,FALSE()),0)/الإعدادات!$B$6*الإعدادات!$B$9,2))</f>
        <v/>
      </c>
      <c r="S2196" s="24" t="str">
        <f aca="false">IF(OR(B2196="",M2196=""),"",ROUND(M2196/60*IFERROR(VLOOKUP(B2196,الموظفين!$A$2:$J$501,9,FALSE()),0),2))</f>
        <v/>
      </c>
      <c r="T2196" s="17"/>
      <c r="U2196" s="23" t="str">
        <f aca="false">IF(OR(A2196="",B2196=""),"",A2196&amp;"|"&amp;B2196)</f>
        <v/>
      </c>
    </row>
    <row r="2197" customFormat="false" ht="15" hidden="false" customHeight="false" outlineLevel="0" collapsed="false">
      <c r="A2197" s="16"/>
      <c r="B2197" s="17"/>
      <c r="C2197" s="18" t="str">
        <f aca="false">IF($B2197="","",IFERROR(VLOOKUP($B2197,الموظفين!$A$2:$J$501,2,FALSE())&amp;"","⚠ كود غير موجود"))</f>
        <v/>
      </c>
      <c r="D2197" s="18" t="str">
        <f aca="false">IF($B2197="","",IFERROR(VLOOKUP($B2197,الموظفين!$A$2:$J$501,3,FALSE())&amp;"",""))</f>
        <v/>
      </c>
      <c r="E2197" s="18" t="str">
        <f aca="false">IF($B2197="","",IFERROR(VLOOKUP($B2197,الموظفين!$A$2:$J$501,5,FALSE())&amp;"",""))</f>
        <v/>
      </c>
      <c r="F2197" s="19" t="str">
        <f aca="false">IF($B2197="","",IFERROR(VLOOKUP($B2197,الموظفين!$A$2:$J$501,6,FALSE()),""))</f>
        <v/>
      </c>
      <c r="G2197" s="19" t="str">
        <f aca="false">IF($B2197="","",IFERROR(VLOOKUP($B2197,الموظفين!$A$2:$J$501,7,FALSE()),""))</f>
        <v/>
      </c>
      <c r="H2197" s="20"/>
      <c r="I2197" s="20"/>
      <c r="J2197" s="21" t="str">
        <f aca="false">IF(OR(H2197="",I2197=""),"",ROUND(MOD(I2197-H2197,1)*24,2))</f>
        <v/>
      </c>
      <c r="K2197" s="22" t="str">
        <f aca="false">IF(OR(H2197="",F2197=""),"",IF(ROUND(MAX(0,MOD(H2197-F2197+0.5,1)-0.5)*1440,0)&gt;IFERROR(VLOOKUP(E2197,الورديات!$A$2:$E$21,5,FALSE()),0),ROUND(MAX(0,MOD(H2197-F2197+0.5,1)-0.5)*1440,0),0))</f>
        <v/>
      </c>
      <c r="L2197" s="22" t="str">
        <f aca="false">IF(OR(I2197="",G2197=""),"",ROUND(MAX(0,MOD(G2197-I2197+0.5,1)-0.5)*1440,0))</f>
        <v/>
      </c>
      <c r="M2197" s="22" t="str">
        <f aca="false">IF(OR(I2197="",G2197=""),"",IF(ROUND(MAX(0,MOD(I2197-G2197+0.5,1)-0.5)*1440,0)&gt;=الإعدادات!$B$8,ROUND(MAX(0,MOD(I2197-G2197+0.5,1)-0.5)*1440,0),0))</f>
        <v/>
      </c>
      <c r="N2197" s="18" t="str">
        <f aca="false">IF(OR(A2197="",B2197=""),"",IF(COUNTIFS(الإجازات!$A$2:$A$1001,B2197,الإجازات!$D$2:$D$1001,"&lt;="&amp;A2197,الإجازات!$E$2:$E$1001,"&gt;="&amp;A2197,الإجازات!$G$2:$G$1001,"مقبولة")=0,"",LOOKUP(2,1/((الإجازات!$A$2:$A$1001=B2197)*(الإجازات!$D$2:$D$1001&lt;=A2197)*(الإجازات!$E$2:$E$1001&gt;=A2197)*(الإجازات!$G$2:$G$1001="مقبولة")),الإجازات!$C$2:$C$1001)))</f>
        <v/>
      </c>
      <c r="O2197" s="17"/>
      <c r="P2197" s="23" t="str">
        <f aca="false">IF(B2197="","",IF(ISNA(MATCH(B2197,الموظفين!$A$2:$A$501,0)),"⚠ كود غير موجود",IF(O2197&lt;&gt;"",O2197,IF(N2197&lt;&gt;"",N2197,IF(H2197="",IF(AND(A2197&lt;&gt;"",WEEKDAY(A2197)=الإعدادات!$B$11),"راحة أسبوعية","غائب"),IF(I2197="","بدون انصراف",IF(N(K2197)&gt;0,"متأخر","حاضر")))))))</f>
        <v/>
      </c>
      <c r="Q2197" s="24" t="str">
        <f aca="false">IF(B2197="","",IF(OR(P2197="غائب",P2197="غياب",P2197="إجازة بدون راتب"),IFERROR(VLOOKUP(B2197,الموظفين!$A$2:$J$501,8,FALSE()),0),0))</f>
        <v/>
      </c>
      <c r="R2197" s="24" t="str">
        <f aca="false">IF(B2197="","",ROUND((N(K2197)+N(L2197))/60*IFERROR(VLOOKUP(B2197,الموظفين!$A$2:$J$501,8,FALSE()),0)/الإعدادات!$B$6*الإعدادات!$B$9,2))</f>
        <v/>
      </c>
      <c r="S2197" s="24" t="str">
        <f aca="false">IF(OR(B2197="",M2197=""),"",ROUND(M2197/60*IFERROR(VLOOKUP(B2197,الموظفين!$A$2:$J$501,9,FALSE()),0),2))</f>
        <v/>
      </c>
      <c r="T2197" s="17"/>
      <c r="U2197" s="23" t="str">
        <f aca="false">IF(OR(A2197="",B2197=""),"",A2197&amp;"|"&amp;B2197)</f>
        <v/>
      </c>
    </row>
    <row r="2198" customFormat="false" ht="15" hidden="false" customHeight="false" outlineLevel="0" collapsed="false">
      <c r="A2198" s="16"/>
      <c r="B2198" s="17"/>
      <c r="C2198" s="18" t="str">
        <f aca="false">IF($B2198="","",IFERROR(VLOOKUP($B2198,الموظفين!$A$2:$J$501,2,FALSE())&amp;"","⚠ كود غير موجود"))</f>
        <v/>
      </c>
      <c r="D2198" s="18" t="str">
        <f aca="false">IF($B2198="","",IFERROR(VLOOKUP($B2198,الموظفين!$A$2:$J$501,3,FALSE())&amp;"",""))</f>
        <v/>
      </c>
      <c r="E2198" s="18" t="str">
        <f aca="false">IF($B2198="","",IFERROR(VLOOKUP($B2198,الموظفين!$A$2:$J$501,5,FALSE())&amp;"",""))</f>
        <v/>
      </c>
      <c r="F2198" s="19" t="str">
        <f aca="false">IF($B2198="","",IFERROR(VLOOKUP($B2198,الموظفين!$A$2:$J$501,6,FALSE()),""))</f>
        <v/>
      </c>
      <c r="G2198" s="19" t="str">
        <f aca="false">IF($B2198="","",IFERROR(VLOOKUP($B2198,الموظفين!$A$2:$J$501,7,FALSE()),""))</f>
        <v/>
      </c>
      <c r="H2198" s="20"/>
      <c r="I2198" s="20"/>
      <c r="J2198" s="21" t="str">
        <f aca="false">IF(OR(H2198="",I2198=""),"",ROUND(MOD(I2198-H2198,1)*24,2))</f>
        <v/>
      </c>
      <c r="K2198" s="22" t="str">
        <f aca="false">IF(OR(H2198="",F2198=""),"",IF(ROUND(MAX(0,MOD(H2198-F2198+0.5,1)-0.5)*1440,0)&gt;IFERROR(VLOOKUP(E2198,الورديات!$A$2:$E$21,5,FALSE()),0),ROUND(MAX(0,MOD(H2198-F2198+0.5,1)-0.5)*1440,0),0))</f>
        <v/>
      </c>
      <c r="L2198" s="22" t="str">
        <f aca="false">IF(OR(I2198="",G2198=""),"",ROUND(MAX(0,MOD(G2198-I2198+0.5,1)-0.5)*1440,0))</f>
        <v/>
      </c>
      <c r="M2198" s="22" t="str">
        <f aca="false">IF(OR(I2198="",G2198=""),"",IF(ROUND(MAX(0,MOD(I2198-G2198+0.5,1)-0.5)*1440,0)&gt;=الإعدادات!$B$8,ROUND(MAX(0,MOD(I2198-G2198+0.5,1)-0.5)*1440,0),0))</f>
        <v/>
      </c>
      <c r="N2198" s="18" t="str">
        <f aca="false">IF(OR(A2198="",B2198=""),"",IF(COUNTIFS(الإجازات!$A$2:$A$1001,B2198,الإجازات!$D$2:$D$1001,"&lt;="&amp;A2198,الإجازات!$E$2:$E$1001,"&gt;="&amp;A2198,الإجازات!$G$2:$G$1001,"مقبولة")=0,"",LOOKUP(2,1/((الإجازات!$A$2:$A$1001=B2198)*(الإجازات!$D$2:$D$1001&lt;=A2198)*(الإجازات!$E$2:$E$1001&gt;=A2198)*(الإجازات!$G$2:$G$1001="مقبولة")),الإجازات!$C$2:$C$1001)))</f>
        <v/>
      </c>
      <c r="O2198" s="17"/>
      <c r="P2198" s="23" t="str">
        <f aca="false">IF(B2198="","",IF(ISNA(MATCH(B2198,الموظفين!$A$2:$A$501,0)),"⚠ كود غير موجود",IF(O2198&lt;&gt;"",O2198,IF(N2198&lt;&gt;"",N2198,IF(H2198="",IF(AND(A2198&lt;&gt;"",WEEKDAY(A2198)=الإعدادات!$B$11),"راحة أسبوعية","غائب"),IF(I2198="","بدون انصراف",IF(N(K2198)&gt;0,"متأخر","حاضر")))))))</f>
        <v/>
      </c>
      <c r="Q2198" s="24" t="str">
        <f aca="false">IF(B2198="","",IF(OR(P2198="غائب",P2198="غياب",P2198="إجازة بدون راتب"),IFERROR(VLOOKUP(B2198,الموظفين!$A$2:$J$501,8,FALSE()),0),0))</f>
        <v/>
      </c>
      <c r="R2198" s="24" t="str">
        <f aca="false">IF(B2198="","",ROUND((N(K2198)+N(L2198))/60*IFERROR(VLOOKUP(B2198,الموظفين!$A$2:$J$501,8,FALSE()),0)/الإعدادات!$B$6*الإعدادات!$B$9,2))</f>
        <v/>
      </c>
      <c r="S2198" s="24" t="str">
        <f aca="false">IF(OR(B2198="",M2198=""),"",ROUND(M2198/60*IFERROR(VLOOKUP(B2198,الموظفين!$A$2:$J$501,9,FALSE()),0),2))</f>
        <v/>
      </c>
      <c r="T2198" s="17"/>
      <c r="U2198" s="23" t="str">
        <f aca="false">IF(OR(A2198="",B2198=""),"",A2198&amp;"|"&amp;B2198)</f>
        <v/>
      </c>
    </row>
    <row r="2199" customFormat="false" ht="15" hidden="false" customHeight="false" outlineLevel="0" collapsed="false">
      <c r="A2199" s="16"/>
      <c r="B2199" s="17"/>
      <c r="C2199" s="18" t="str">
        <f aca="false">IF($B2199="","",IFERROR(VLOOKUP($B2199,الموظفين!$A$2:$J$501,2,FALSE())&amp;"","⚠ كود غير موجود"))</f>
        <v/>
      </c>
      <c r="D2199" s="18" t="str">
        <f aca="false">IF($B2199="","",IFERROR(VLOOKUP($B2199,الموظفين!$A$2:$J$501,3,FALSE())&amp;"",""))</f>
        <v/>
      </c>
      <c r="E2199" s="18" t="str">
        <f aca="false">IF($B2199="","",IFERROR(VLOOKUP($B2199,الموظفين!$A$2:$J$501,5,FALSE())&amp;"",""))</f>
        <v/>
      </c>
      <c r="F2199" s="19" t="str">
        <f aca="false">IF($B2199="","",IFERROR(VLOOKUP($B2199,الموظفين!$A$2:$J$501,6,FALSE()),""))</f>
        <v/>
      </c>
      <c r="G2199" s="19" t="str">
        <f aca="false">IF($B2199="","",IFERROR(VLOOKUP($B2199,الموظفين!$A$2:$J$501,7,FALSE()),""))</f>
        <v/>
      </c>
      <c r="H2199" s="20"/>
      <c r="I2199" s="20"/>
      <c r="J2199" s="21" t="str">
        <f aca="false">IF(OR(H2199="",I2199=""),"",ROUND(MOD(I2199-H2199,1)*24,2))</f>
        <v/>
      </c>
      <c r="K2199" s="22" t="str">
        <f aca="false">IF(OR(H2199="",F2199=""),"",IF(ROUND(MAX(0,MOD(H2199-F2199+0.5,1)-0.5)*1440,0)&gt;IFERROR(VLOOKUP(E2199,الورديات!$A$2:$E$21,5,FALSE()),0),ROUND(MAX(0,MOD(H2199-F2199+0.5,1)-0.5)*1440,0),0))</f>
        <v/>
      </c>
      <c r="L2199" s="22" t="str">
        <f aca="false">IF(OR(I2199="",G2199=""),"",ROUND(MAX(0,MOD(G2199-I2199+0.5,1)-0.5)*1440,0))</f>
        <v/>
      </c>
      <c r="M2199" s="22" t="str">
        <f aca="false">IF(OR(I2199="",G2199=""),"",IF(ROUND(MAX(0,MOD(I2199-G2199+0.5,1)-0.5)*1440,0)&gt;=الإعدادات!$B$8,ROUND(MAX(0,MOD(I2199-G2199+0.5,1)-0.5)*1440,0),0))</f>
        <v/>
      </c>
      <c r="N2199" s="18" t="str">
        <f aca="false">IF(OR(A2199="",B2199=""),"",IF(COUNTIFS(الإجازات!$A$2:$A$1001,B2199,الإجازات!$D$2:$D$1001,"&lt;="&amp;A2199,الإجازات!$E$2:$E$1001,"&gt;="&amp;A2199,الإجازات!$G$2:$G$1001,"مقبولة")=0,"",LOOKUP(2,1/((الإجازات!$A$2:$A$1001=B2199)*(الإجازات!$D$2:$D$1001&lt;=A2199)*(الإجازات!$E$2:$E$1001&gt;=A2199)*(الإجازات!$G$2:$G$1001="مقبولة")),الإجازات!$C$2:$C$1001)))</f>
        <v/>
      </c>
      <c r="O2199" s="17"/>
      <c r="P2199" s="23" t="str">
        <f aca="false">IF(B2199="","",IF(ISNA(MATCH(B2199,الموظفين!$A$2:$A$501,0)),"⚠ كود غير موجود",IF(O2199&lt;&gt;"",O2199,IF(N2199&lt;&gt;"",N2199,IF(H2199="",IF(AND(A2199&lt;&gt;"",WEEKDAY(A2199)=الإعدادات!$B$11),"راحة أسبوعية","غائب"),IF(I2199="","بدون انصراف",IF(N(K2199)&gt;0,"متأخر","حاضر")))))))</f>
        <v/>
      </c>
      <c r="Q2199" s="24" t="str">
        <f aca="false">IF(B2199="","",IF(OR(P2199="غائب",P2199="غياب",P2199="إجازة بدون راتب"),IFERROR(VLOOKUP(B2199,الموظفين!$A$2:$J$501,8,FALSE()),0),0))</f>
        <v/>
      </c>
      <c r="R2199" s="24" t="str">
        <f aca="false">IF(B2199="","",ROUND((N(K2199)+N(L2199))/60*IFERROR(VLOOKUP(B2199,الموظفين!$A$2:$J$501,8,FALSE()),0)/الإعدادات!$B$6*الإعدادات!$B$9,2))</f>
        <v/>
      </c>
      <c r="S2199" s="24" t="str">
        <f aca="false">IF(OR(B2199="",M2199=""),"",ROUND(M2199/60*IFERROR(VLOOKUP(B2199,الموظفين!$A$2:$J$501,9,FALSE()),0),2))</f>
        <v/>
      </c>
      <c r="T2199" s="17"/>
      <c r="U2199" s="23" t="str">
        <f aca="false">IF(OR(A2199="",B2199=""),"",A2199&amp;"|"&amp;B2199)</f>
        <v/>
      </c>
    </row>
    <row r="2200" customFormat="false" ht="15" hidden="false" customHeight="false" outlineLevel="0" collapsed="false">
      <c r="A2200" s="16"/>
      <c r="B2200" s="17"/>
      <c r="C2200" s="18" t="str">
        <f aca="false">IF($B2200="","",IFERROR(VLOOKUP($B2200,الموظفين!$A$2:$J$501,2,FALSE())&amp;"","⚠ كود غير موجود"))</f>
        <v/>
      </c>
      <c r="D2200" s="18" t="str">
        <f aca="false">IF($B2200="","",IFERROR(VLOOKUP($B2200,الموظفين!$A$2:$J$501,3,FALSE())&amp;"",""))</f>
        <v/>
      </c>
      <c r="E2200" s="18" t="str">
        <f aca="false">IF($B2200="","",IFERROR(VLOOKUP($B2200,الموظفين!$A$2:$J$501,5,FALSE())&amp;"",""))</f>
        <v/>
      </c>
      <c r="F2200" s="19" t="str">
        <f aca="false">IF($B2200="","",IFERROR(VLOOKUP($B2200,الموظفين!$A$2:$J$501,6,FALSE()),""))</f>
        <v/>
      </c>
      <c r="G2200" s="19" t="str">
        <f aca="false">IF($B2200="","",IFERROR(VLOOKUP($B2200,الموظفين!$A$2:$J$501,7,FALSE()),""))</f>
        <v/>
      </c>
      <c r="H2200" s="20"/>
      <c r="I2200" s="20"/>
      <c r="J2200" s="21" t="str">
        <f aca="false">IF(OR(H2200="",I2200=""),"",ROUND(MOD(I2200-H2200,1)*24,2))</f>
        <v/>
      </c>
      <c r="K2200" s="22" t="str">
        <f aca="false">IF(OR(H2200="",F2200=""),"",IF(ROUND(MAX(0,MOD(H2200-F2200+0.5,1)-0.5)*1440,0)&gt;IFERROR(VLOOKUP(E2200,الورديات!$A$2:$E$21,5,FALSE()),0),ROUND(MAX(0,MOD(H2200-F2200+0.5,1)-0.5)*1440,0),0))</f>
        <v/>
      </c>
      <c r="L2200" s="22" t="str">
        <f aca="false">IF(OR(I2200="",G2200=""),"",ROUND(MAX(0,MOD(G2200-I2200+0.5,1)-0.5)*1440,0))</f>
        <v/>
      </c>
      <c r="M2200" s="22" t="str">
        <f aca="false">IF(OR(I2200="",G2200=""),"",IF(ROUND(MAX(0,MOD(I2200-G2200+0.5,1)-0.5)*1440,0)&gt;=الإعدادات!$B$8,ROUND(MAX(0,MOD(I2200-G2200+0.5,1)-0.5)*1440,0),0))</f>
        <v/>
      </c>
      <c r="N2200" s="18" t="str">
        <f aca="false">IF(OR(A2200="",B2200=""),"",IF(COUNTIFS(الإجازات!$A$2:$A$1001,B2200,الإجازات!$D$2:$D$1001,"&lt;="&amp;A2200,الإجازات!$E$2:$E$1001,"&gt;="&amp;A2200,الإجازات!$G$2:$G$1001,"مقبولة")=0,"",LOOKUP(2,1/((الإجازات!$A$2:$A$1001=B2200)*(الإجازات!$D$2:$D$1001&lt;=A2200)*(الإجازات!$E$2:$E$1001&gt;=A2200)*(الإجازات!$G$2:$G$1001="مقبولة")),الإجازات!$C$2:$C$1001)))</f>
        <v/>
      </c>
      <c r="O2200" s="17"/>
      <c r="P2200" s="23" t="str">
        <f aca="false">IF(B2200="","",IF(ISNA(MATCH(B2200,الموظفين!$A$2:$A$501,0)),"⚠ كود غير موجود",IF(O2200&lt;&gt;"",O2200,IF(N2200&lt;&gt;"",N2200,IF(H2200="",IF(AND(A2200&lt;&gt;"",WEEKDAY(A2200)=الإعدادات!$B$11),"راحة أسبوعية","غائب"),IF(I2200="","بدون انصراف",IF(N(K2200)&gt;0,"متأخر","حاضر")))))))</f>
        <v/>
      </c>
      <c r="Q2200" s="24" t="str">
        <f aca="false">IF(B2200="","",IF(OR(P2200="غائب",P2200="غياب",P2200="إجازة بدون راتب"),IFERROR(VLOOKUP(B2200,الموظفين!$A$2:$J$501,8,FALSE()),0),0))</f>
        <v/>
      </c>
      <c r="R2200" s="24" t="str">
        <f aca="false">IF(B2200="","",ROUND((N(K2200)+N(L2200))/60*IFERROR(VLOOKUP(B2200,الموظفين!$A$2:$J$501,8,FALSE()),0)/الإعدادات!$B$6*الإعدادات!$B$9,2))</f>
        <v/>
      </c>
      <c r="S2200" s="24" t="str">
        <f aca="false">IF(OR(B2200="",M2200=""),"",ROUND(M2200/60*IFERROR(VLOOKUP(B2200,الموظفين!$A$2:$J$501,9,FALSE()),0),2))</f>
        <v/>
      </c>
      <c r="T2200" s="17"/>
      <c r="U2200" s="23" t="str">
        <f aca="false">IF(OR(A2200="",B2200=""),"",A2200&amp;"|"&amp;B2200)</f>
        <v/>
      </c>
    </row>
    <row r="2201" customFormat="false" ht="15" hidden="false" customHeight="false" outlineLevel="0" collapsed="false">
      <c r="A2201" s="16"/>
      <c r="B2201" s="17"/>
      <c r="C2201" s="18" t="str">
        <f aca="false">IF($B2201="","",IFERROR(VLOOKUP($B2201,الموظفين!$A$2:$J$501,2,FALSE())&amp;"","⚠ كود غير موجود"))</f>
        <v/>
      </c>
      <c r="D2201" s="18" t="str">
        <f aca="false">IF($B2201="","",IFERROR(VLOOKUP($B2201,الموظفين!$A$2:$J$501,3,FALSE())&amp;"",""))</f>
        <v/>
      </c>
      <c r="E2201" s="18" t="str">
        <f aca="false">IF($B2201="","",IFERROR(VLOOKUP($B2201,الموظفين!$A$2:$J$501,5,FALSE())&amp;"",""))</f>
        <v/>
      </c>
      <c r="F2201" s="19" t="str">
        <f aca="false">IF($B2201="","",IFERROR(VLOOKUP($B2201,الموظفين!$A$2:$J$501,6,FALSE()),""))</f>
        <v/>
      </c>
      <c r="G2201" s="19" t="str">
        <f aca="false">IF($B2201="","",IFERROR(VLOOKUP($B2201,الموظفين!$A$2:$J$501,7,FALSE()),""))</f>
        <v/>
      </c>
      <c r="H2201" s="20"/>
      <c r="I2201" s="20"/>
      <c r="J2201" s="21" t="str">
        <f aca="false">IF(OR(H2201="",I2201=""),"",ROUND(MOD(I2201-H2201,1)*24,2))</f>
        <v/>
      </c>
      <c r="K2201" s="22" t="str">
        <f aca="false">IF(OR(H2201="",F2201=""),"",IF(ROUND(MAX(0,MOD(H2201-F2201+0.5,1)-0.5)*1440,0)&gt;IFERROR(VLOOKUP(E2201,الورديات!$A$2:$E$21,5,FALSE()),0),ROUND(MAX(0,MOD(H2201-F2201+0.5,1)-0.5)*1440,0),0))</f>
        <v/>
      </c>
      <c r="L2201" s="22" t="str">
        <f aca="false">IF(OR(I2201="",G2201=""),"",ROUND(MAX(0,MOD(G2201-I2201+0.5,1)-0.5)*1440,0))</f>
        <v/>
      </c>
      <c r="M2201" s="22" t="str">
        <f aca="false">IF(OR(I2201="",G2201=""),"",IF(ROUND(MAX(0,MOD(I2201-G2201+0.5,1)-0.5)*1440,0)&gt;=الإعدادات!$B$8,ROUND(MAX(0,MOD(I2201-G2201+0.5,1)-0.5)*1440,0),0))</f>
        <v/>
      </c>
      <c r="N2201" s="18" t="str">
        <f aca="false">IF(OR(A2201="",B2201=""),"",IF(COUNTIFS(الإجازات!$A$2:$A$1001,B2201,الإجازات!$D$2:$D$1001,"&lt;="&amp;A2201,الإجازات!$E$2:$E$1001,"&gt;="&amp;A2201,الإجازات!$G$2:$G$1001,"مقبولة")=0,"",LOOKUP(2,1/((الإجازات!$A$2:$A$1001=B2201)*(الإجازات!$D$2:$D$1001&lt;=A2201)*(الإجازات!$E$2:$E$1001&gt;=A2201)*(الإجازات!$G$2:$G$1001="مقبولة")),الإجازات!$C$2:$C$1001)))</f>
        <v/>
      </c>
      <c r="O2201" s="17"/>
      <c r="P2201" s="23" t="str">
        <f aca="false">IF(B2201="","",IF(ISNA(MATCH(B2201,الموظفين!$A$2:$A$501,0)),"⚠ كود غير موجود",IF(O2201&lt;&gt;"",O2201,IF(N2201&lt;&gt;"",N2201,IF(H2201="",IF(AND(A2201&lt;&gt;"",WEEKDAY(A2201)=الإعدادات!$B$11),"راحة أسبوعية","غائب"),IF(I2201="","بدون انصراف",IF(N(K2201)&gt;0,"متأخر","حاضر")))))))</f>
        <v/>
      </c>
      <c r="Q2201" s="24" t="str">
        <f aca="false">IF(B2201="","",IF(OR(P2201="غائب",P2201="غياب",P2201="إجازة بدون راتب"),IFERROR(VLOOKUP(B2201,الموظفين!$A$2:$J$501,8,FALSE()),0),0))</f>
        <v/>
      </c>
      <c r="R2201" s="24" t="str">
        <f aca="false">IF(B2201="","",ROUND((N(K2201)+N(L2201))/60*IFERROR(VLOOKUP(B2201,الموظفين!$A$2:$J$501,8,FALSE()),0)/الإعدادات!$B$6*الإعدادات!$B$9,2))</f>
        <v/>
      </c>
      <c r="S2201" s="24" t="str">
        <f aca="false">IF(OR(B2201="",M2201=""),"",ROUND(M2201/60*IFERROR(VLOOKUP(B2201,الموظفين!$A$2:$J$501,9,FALSE()),0),2))</f>
        <v/>
      </c>
      <c r="T2201" s="17"/>
      <c r="U2201" s="23" t="str">
        <f aca="false">IF(OR(A2201="",B2201=""),"",A2201&amp;"|"&amp;B2201)</f>
        <v/>
      </c>
    </row>
    <row r="2202" customFormat="false" ht="15" hidden="false" customHeight="false" outlineLevel="0" collapsed="false">
      <c r="A2202" s="16"/>
      <c r="B2202" s="17"/>
      <c r="C2202" s="18" t="str">
        <f aca="false">IF($B2202="","",IFERROR(VLOOKUP($B2202,الموظفين!$A$2:$J$501,2,FALSE())&amp;"","⚠ كود غير موجود"))</f>
        <v/>
      </c>
      <c r="D2202" s="18" t="str">
        <f aca="false">IF($B2202="","",IFERROR(VLOOKUP($B2202,الموظفين!$A$2:$J$501,3,FALSE())&amp;"",""))</f>
        <v/>
      </c>
      <c r="E2202" s="18" t="str">
        <f aca="false">IF($B2202="","",IFERROR(VLOOKUP($B2202,الموظفين!$A$2:$J$501,5,FALSE())&amp;"",""))</f>
        <v/>
      </c>
      <c r="F2202" s="19" t="str">
        <f aca="false">IF($B2202="","",IFERROR(VLOOKUP($B2202,الموظفين!$A$2:$J$501,6,FALSE()),""))</f>
        <v/>
      </c>
      <c r="G2202" s="19" t="str">
        <f aca="false">IF($B2202="","",IFERROR(VLOOKUP($B2202,الموظفين!$A$2:$J$501,7,FALSE()),""))</f>
        <v/>
      </c>
      <c r="H2202" s="20"/>
      <c r="I2202" s="20"/>
      <c r="J2202" s="21" t="str">
        <f aca="false">IF(OR(H2202="",I2202=""),"",ROUND(MOD(I2202-H2202,1)*24,2))</f>
        <v/>
      </c>
      <c r="K2202" s="22" t="str">
        <f aca="false">IF(OR(H2202="",F2202=""),"",IF(ROUND(MAX(0,MOD(H2202-F2202+0.5,1)-0.5)*1440,0)&gt;IFERROR(VLOOKUP(E2202,الورديات!$A$2:$E$21,5,FALSE()),0),ROUND(MAX(0,MOD(H2202-F2202+0.5,1)-0.5)*1440,0),0))</f>
        <v/>
      </c>
      <c r="L2202" s="22" t="str">
        <f aca="false">IF(OR(I2202="",G2202=""),"",ROUND(MAX(0,MOD(G2202-I2202+0.5,1)-0.5)*1440,0))</f>
        <v/>
      </c>
      <c r="M2202" s="22" t="str">
        <f aca="false">IF(OR(I2202="",G2202=""),"",IF(ROUND(MAX(0,MOD(I2202-G2202+0.5,1)-0.5)*1440,0)&gt;=الإعدادات!$B$8,ROUND(MAX(0,MOD(I2202-G2202+0.5,1)-0.5)*1440,0),0))</f>
        <v/>
      </c>
      <c r="N2202" s="18" t="str">
        <f aca="false">IF(OR(A2202="",B2202=""),"",IF(COUNTIFS(الإجازات!$A$2:$A$1001,B2202,الإجازات!$D$2:$D$1001,"&lt;="&amp;A2202,الإجازات!$E$2:$E$1001,"&gt;="&amp;A2202,الإجازات!$G$2:$G$1001,"مقبولة")=0,"",LOOKUP(2,1/((الإجازات!$A$2:$A$1001=B2202)*(الإجازات!$D$2:$D$1001&lt;=A2202)*(الإجازات!$E$2:$E$1001&gt;=A2202)*(الإجازات!$G$2:$G$1001="مقبولة")),الإجازات!$C$2:$C$1001)))</f>
        <v/>
      </c>
      <c r="O2202" s="17"/>
      <c r="P2202" s="23" t="str">
        <f aca="false">IF(B2202="","",IF(ISNA(MATCH(B2202,الموظفين!$A$2:$A$501,0)),"⚠ كود غير موجود",IF(O2202&lt;&gt;"",O2202,IF(N2202&lt;&gt;"",N2202,IF(H2202="",IF(AND(A2202&lt;&gt;"",WEEKDAY(A2202)=الإعدادات!$B$11),"راحة أسبوعية","غائب"),IF(I2202="","بدون انصراف",IF(N(K2202)&gt;0,"متأخر","حاضر")))))))</f>
        <v/>
      </c>
      <c r="Q2202" s="24" t="str">
        <f aca="false">IF(B2202="","",IF(OR(P2202="غائب",P2202="غياب",P2202="إجازة بدون راتب"),IFERROR(VLOOKUP(B2202,الموظفين!$A$2:$J$501,8,FALSE()),0),0))</f>
        <v/>
      </c>
      <c r="R2202" s="24" t="str">
        <f aca="false">IF(B2202="","",ROUND((N(K2202)+N(L2202))/60*IFERROR(VLOOKUP(B2202,الموظفين!$A$2:$J$501,8,FALSE()),0)/الإعدادات!$B$6*الإعدادات!$B$9,2))</f>
        <v/>
      </c>
      <c r="S2202" s="24" t="str">
        <f aca="false">IF(OR(B2202="",M2202=""),"",ROUND(M2202/60*IFERROR(VLOOKUP(B2202,الموظفين!$A$2:$J$501,9,FALSE()),0),2))</f>
        <v/>
      </c>
      <c r="T2202" s="17"/>
      <c r="U2202" s="23" t="str">
        <f aca="false">IF(OR(A2202="",B2202=""),"",A2202&amp;"|"&amp;B2202)</f>
        <v/>
      </c>
    </row>
    <row r="2203" customFormat="false" ht="15" hidden="false" customHeight="false" outlineLevel="0" collapsed="false">
      <c r="A2203" s="16"/>
      <c r="B2203" s="17"/>
      <c r="C2203" s="18" t="str">
        <f aca="false">IF($B2203="","",IFERROR(VLOOKUP($B2203,الموظفين!$A$2:$J$501,2,FALSE())&amp;"","⚠ كود غير موجود"))</f>
        <v/>
      </c>
      <c r="D2203" s="18" t="str">
        <f aca="false">IF($B2203="","",IFERROR(VLOOKUP($B2203,الموظفين!$A$2:$J$501,3,FALSE())&amp;"",""))</f>
        <v/>
      </c>
      <c r="E2203" s="18" t="str">
        <f aca="false">IF($B2203="","",IFERROR(VLOOKUP($B2203,الموظفين!$A$2:$J$501,5,FALSE())&amp;"",""))</f>
        <v/>
      </c>
      <c r="F2203" s="19" t="str">
        <f aca="false">IF($B2203="","",IFERROR(VLOOKUP($B2203,الموظفين!$A$2:$J$501,6,FALSE()),""))</f>
        <v/>
      </c>
      <c r="G2203" s="19" t="str">
        <f aca="false">IF($B2203="","",IFERROR(VLOOKUP($B2203,الموظفين!$A$2:$J$501,7,FALSE()),""))</f>
        <v/>
      </c>
      <c r="H2203" s="20"/>
      <c r="I2203" s="20"/>
      <c r="J2203" s="21" t="str">
        <f aca="false">IF(OR(H2203="",I2203=""),"",ROUND(MOD(I2203-H2203,1)*24,2))</f>
        <v/>
      </c>
      <c r="K2203" s="22" t="str">
        <f aca="false">IF(OR(H2203="",F2203=""),"",IF(ROUND(MAX(0,MOD(H2203-F2203+0.5,1)-0.5)*1440,0)&gt;IFERROR(VLOOKUP(E2203,الورديات!$A$2:$E$21,5,FALSE()),0),ROUND(MAX(0,MOD(H2203-F2203+0.5,1)-0.5)*1440,0),0))</f>
        <v/>
      </c>
      <c r="L2203" s="22" t="str">
        <f aca="false">IF(OR(I2203="",G2203=""),"",ROUND(MAX(0,MOD(G2203-I2203+0.5,1)-0.5)*1440,0))</f>
        <v/>
      </c>
      <c r="M2203" s="22" t="str">
        <f aca="false">IF(OR(I2203="",G2203=""),"",IF(ROUND(MAX(0,MOD(I2203-G2203+0.5,1)-0.5)*1440,0)&gt;=الإعدادات!$B$8,ROUND(MAX(0,MOD(I2203-G2203+0.5,1)-0.5)*1440,0),0))</f>
        <v/>
      </c>
      <c r="N2203" s="18" t="str">
        <f aca="false">IF(OR(A2203="",B2203=""),"",IF(COUNTIFS(الإجازات!$A$2:$A$1001,B2203,الإجازات!$D$2:$D$1001,"&lt;="&amp;A2203,الإجازات!$E$2:$E$1001,"&gt;="&amp;A2203,الإجازات!$G$2:$G$1001,"مقبولة")=0,"",LOOKUP(2,1/((الإجازات!$A$2:$A$1001=B2203)*(الإجازات!$D$2:$D$1001&lt;=A2203)*(الإجازات!$E$2:$E$1001&gt;=A2203)*(الإجازات!$G$2:$G$1001="مقبولة")),الإجازات!$C$2:$C$1001)))</f>
        <v/>
      </c>
      <c r="O2203" s="17"/>
      <c r="P2203" s="23" t="str">
        <f aca="false">IF(B2203="","",IF(ISNA(MATCH(B2203,الموظفين!$A$2:$A$501,0)),"⚠ كود غير موجود",IF(O2203&lt;&gt;"",O2203,IF(N2203&lt;&gt;"",N2203,IF(H2203="",IF(AND(A2203&lt;&gt;"",WEEKDAY(A2203)=الإعدادات!$B$11),"راحة أسبوعية","غائب"),IF(I2203="","بدون انصراف",IF(N(K2203)&gt;0,"متأخر","حاضر")))))))</f>
        <v/>
      </c>
      <c r="Q2203" s="24" t="str">
        <f aca="false">IF(B2203="","",IF(OR(P2203="غائب",P2203="غياب",P2203="إجازة بدون راتب"),IFERROR(VLOOKUP(B2203,الموظفين!$A$2:$J$501,8,FALSE()),0),0))</f>
        <v/>
      </c>
      <c r="R2203" s="24" t="str">
        <f aca="false">IF(B2203="","",ROUND((N(K2203)+N(L2203))/60*IFERROR(VLOOKUP(B2203,الموظفين!$A$2:$J$501,8,FALSE()),0)/الإعدادات!$B$6*الإعدادات!$B$9,2))</f>
        <v/>
      </c>
      <c r="S2203" s="24" t="str">
        <f aca="false">IF(OR(B2203="",M2203=""),"",ROUND(M2203/60*IFERROR(VLOOKUP(B2203,الموظفين!$A$2:$J$501,9,FALSE()),0),2))</f>
        <v/>
      </c>
      <c r="T2203" s="17"/>
      <c r="U2203" s="23" t="str">
        <f aca="false">IF(OR(A2203="",B2203=""),"",A2203&amp;"|"&amp;B2203)</f>
        <v/>
      </c>
    </row>
    <row r="2204" customFormat="false" ht="15" hidden="false" customHeight="false" outlineLevel="0" collapsed="false">
      <c r="A2204" s="16"/>
      <c r="B2204" s="17"/>
      <c r="C2204" s="18" t="str">
        <f aca="false">IF($B2204="","",IFERROR(VLOOKUP($B2204,الموظفين!$A$2:$J$501,2,FALSE())&amp;"","⚠ كود غير موجود"))</f>
        <v/>
      </c>
      <c r="D2204" s="18" t="str">
        <f aca="false">IF($B2204="","",IFERROR(VLOOKUP($B2204,الموظفين!$A$2:$J$501,3,FALSE())&amp;"",""))</f>
        <v/>
      </c>
      <c r="E2204" s="18" t="str">
        <f aca="false">IF($B2204="","",IFERROR(VLOOKUP($B2204,الموظفين!$A$2:$J$501,5,FALSE())&amp;"",""))</f>
        <v/>
      </c>
      <c r="F2204" s="19" t="str">
        <f aca="false">IF($B2204="","",IFERROR(VLOOKUP($B2204,الموظفين!$A$2:$J$501,6,FALSE()),""))</f>
        <v/>
      </c>
      <c r="G2204" s="19" t="str">
        <f aca="false">IF($B2204="","",IFERROR(VLOOKUP($B2204,الموظفين!$A$2:$J$501,7,FALSE()),""))</f>
        <v/>
      </c>
      <c r="H2204" s="20"/>
      <c r="I2204" s="20"/>
      <c r="J2204" s="21" t="str">
        <f aca="false">IF(OR(H2204="",I2204=""),"",ROUND(MOD(I2204-H2204,1)*24,2))</f>
        <v/>
      </c>
      <c r="K2204" s="22" t="str">
        <f aca="false">IF(OR(H2204="",F2204=""),"",IF(ROUND(MAX(0,MOD(H2204-F2204+0.5,1)-0.5)*1440,0)&gt;IFERROR(VLOOKUP(E2204,الورديات!$A$2:$E$21,5,FALSE()),0),ROUND(MAX(0,MOD(H2204-F2204+0.5,1)-0.5)*1440,0),0))</f>
        <v/>
      </c>
      <c r="L2204" s="22" t="str">
        <f aca="false">IF(OR(I2204="",G2204=""),"",ROUND(MAX(0,MOD(G2204-I2204+0.5,1)-0.5)*1440,0))</f>
        <v/>
      </c>
      <c r="M2204" s="22" t="str">
        <f aca="false">IF(OR(I2204="",G2204=""),"",IF(ROUND(MAX(0,MOD(I2204-G2204+0.5,1)-0.5)*1440,0)&gt;=الإعدادات!$B$8,ROUND(MAX(0,MOD(I2204-G2204+0.5,1)-0.5)*1440,0),0))</f>
        <v/>
      </c>
      <c r="N2204" s="18" t="str">
        <f aca="false">IF(OR(A2204="",B2204=""),"",IF(COUNTIFS(الإجازات!$A$2:$A$1001,B2204,الإجازات!$D$2:$D$1001,"&lt;="&amp;A2204,الإجازات!$E$2:$E$1001,"&gt;="&amp;A2204,الإجازات!$G$2:$G$1001,"مقبولة")=0,"",LOOKUP(2,1/((الإجازات!$A$2:$A$1001=B2204)*(الإجازات!$D$2:$D$1001&lt;=A2204)*(الإجازات!$E$2:$E$1001&gt;=A2204)*(الإجازات!$G$2:$G$1001="مقبولة")),الإجازات!$C$2:$C$1001)))</f>
        <v/>
      </c>
      <c r="O2204" s="17"/>
      <c r="P2204" s="23" t="str">
        <f aca="false">IF(B2204="","",IF(ISNA(MATCH(B2204,الموظفين!$A$2:$A$501,0)),"⚠ كود غير موجود",IF(O2204&lt;&gt;"",O2204,IF(N2204&lt;&gt;"",N2204,IF(H2204="",IF(AND(A2204&lt;&gt;"",WEEKDAY(A2204)=الإعدادات!$B$11),"راحة أسبوعية","غائب"),IF(I2204="","بدون انصراف",IF(N(K2204)&gt;0,"متأخر","حاضر")))))))</f>
        <v/>
      </c>
      <c r="Q2204" s="24" t="str">
        <f aca="false">IF(B2204="","",IF(OR(P2204="غائب",P2204="غياب",P2204="إجازة بدون راتب"),IFERROR(VLOOKUP(B2204,الموظفين!$A$2:$J$501,8,FALSE()),0),0))</f>
        <v/>
      </c>
      <c r="R2204" s="24" t="str">
        <f aca="false">IF(B2204="","",ROUND((N(K2204)+N(L2204))/60*IFERROR(VLOOKUP(B2204,الموظفين!$A$2:$J$501,8,FALSE()),0)/الإعدادات!$B$6*الإعدادات!$B$9,2))</f>
        <v/>
      </c>
      <c r="S2204" s="24" t="str">
        <f aca="false">IF(OR(B2204="",M2204=""),"",ROUND(M2204/60*IFERROR(VLOOKUP(B2204,الموظفين!$A$2:$J$501,9,FALSE()),0),2))</f>
        <v/>
      </c>
      <c r="T2204" s="17"/>
      <c r="U2204" s="23" t="str">
        <f aca="false">IF(OR(A2204="",B2204=""),"",A2204&amp;"|"&amp;B2204)</f>
        <v/>
      </c>
    </row>
    <row r="2205" customFormat="false" ht="15" hidden="false" customHeight="false" outlineLevel="0" collapsed="false">
      <c r="A2205" s="16"/>
      <c r="B2205" s="17"/>
      <c r="C2205" s="18" t="str">
        <f aca="false">IF($B2205="","",IFERROR(VLOOKUP($B2205,الموظفين!$A$2:$J$501,2,FALSE())&amp;"","⚠ كود غير موجود"))</f>
        <v/>
      </c>
      <c r="D2205" s="18" t="str">
        <f aca="false">IF($B2205="","",IFERROR(VLOOKUP($B2205,الموظفين!$A$2:$J$501,3,FALSE())&amp;"",""))</f>
        <v/>
      </c>
      <c r="E2205" s="18" t="str">
        <f aca="false">IF($B2205="","",IFERROR(VLOOKUP($B2205,الموظفين!$A$2:$J$501,5,FALSE())&amp;"",""))</f>
        <v/>
      </c>
      <c r="F2205" s="19" t="str">
        <f aca="false">IF($B2205="","",IFERROR(VLOOKUP($B2205,الموظفين!$A$2:$J$501,6,FALSE()),""))</f>
        <v/>
      </c>
      <c r="G2205" s="19" t="str">
        <f aca="false">IF($B2205="","",IFERROR(VLOOKUP($B2205,الموظفين!$A$2:$J$501,7,FALSE()),""))</f>
        <v/>
      </c>
      <c r="H2205" s="20"/>
      <c r="I2205" s="20"/>
      <c r="J2205" s="21" t="str">
        <f aca="false">IF(OR(H2205="",I2205=""),"",ROUND(MOD(I2205-H2205,1)*24,2))</f>
        <v/>
      </c>
      <c r="K2205" s="22" t="str">
        <f aca="false">IF(OR(H2205="",F2205=""),"",IF(ROUND(MAX(0,MOD(H2205-F2205+0.5,1)-0.5)*1440,0)&gt;IFERROR(VLOOKUP(E2205,الورديات!$A$2:$E$21,5,FALSE()),0),ROUND(MAX(0,MOD(H2205-F2205+0.5,1)-0.5)*1440,0),0))</f>
        <v/>
      </c>
      <c r="L2205" s="22" t="str">
        <f aca="false">IF(OR(I2205="",G2205=""),"",ROUND(MAX(0,MOD(G2205-I2205+0.5,1)-0.5)*1440,0))</f>
        <v/>
      </c>
      <c r="M2205" s="22" t="str">
        <f aca="false">IF(OR(I2205="",G2205=""),"",IF(ROUND(MAX(0,MOD(I2205-G2205+0.5,1)-0.5)*1440,0)&gt;=الإعدادات!$B$8,ROUND(MAX(0,MOD(I2205-G2205+0.5,1)-0.5)*1440,0),0))</f>
        <v/>
      </c>
      <c r="N2205" s="18" t="str">
        <f aca="false">IF(OR(A2205="",B2205=""),"",IF(COUNTIFS(الإجازات!$A$2:$A$1001,B2205,الإجازات!$D$2:$D$1001,"&lt;="&amp;A2205,الإجازات!$E$2:$E$1001,"&gt;="&amp;A2205,الإجازات!$G$2:$G$1001,"مقبولة")=0,"",LOOKUP(2,1/((الإجازات!$A$2:$A$1001=B2205)*(الإجازات!$D$2:$D$1001&lt;=A2205)*(الإجازات!$E$2:$E$1001&gt;=A2205)*(الإجازات!$G$2:$G$1001="مقبولة")),الإجازات!$C$2:$C$1001)))</f>
        <v/>
      </c>
      <c r="O2205" s="17"/>
      <c r="P2205" s="23" t="str">
        <f aca="false">IF(B2205="","",IF(ISNA(MATCH(B2205,الموظفين!$A$2:$A$501,0)),"⚠ كود غير موجود",IF(O2205&lt;&gt;"",O2205,IF(N2205&lt;&gt;"",N2205,IF(H2205="",IF(AND(A2205&lt;&gt;"",WEEKDAY(A2205)=الإعدادات!$B$11),"راحة أسبوعية","غائب"),IF(I2205="","بدون انصراف",IF(N(K2205)&gt;0,"متأخر","حاضر")))))))</f>
        <v/>
      </c>
      <c r="Q2205" s="24" t="str">
        <f aca="false">IF(B2205="","",IF(OR(P2205="غائب",P2205="غياب",P2205="إجازة بدون راتب"),IFERROR(VLOOKUP(B2205,الموظفين!$A$2:$J$501,8,FALSE()),0),0))</f>
        <v/>
      </c>
      <c r="R2205" s="24" t="str">
        <f aca="false">IF(B2205="","",ROUND((N(K2205)+N(L2205))/60*IFERROR(VLOOKUP(B2205,الموظفين!$A$2:$J$501,8,FALSE()),0)/الإعدادات!$B$6*الإعدادات!$B$9,2))</f>
        <v/>
      </c>
      <c r="S2205" s="24" t="str">
        <f aca="false">IF(OR(B2205="",M2205=""),"",ROUND(M2205/60*IFERROR(VLOOKUP(B2205,الموظفين!$A$2:$J$501,9,FALSE()),0),2))</f>
        <v/>
      </c>
      <c r="T2205" s="17"/>
      <c r="U2205" s="23" t="str">
        <f aca="false">IF(OR(A2205="",B2205=""),"",A2205&amp;"|"&amp;B2205)</f>
        <v/>
      </c>
    </row>
    <row r="2206" customFormat="false" ht="15" hidden="false" customHeight="false" outlineLevel="0" collapsed="false">
      <c r="A2206" s="16"/>
      <c r="B2206" s="17"/>
      <c r="C2206" s="18" t="str">
        <f aca="false">IF($B2206="","",IFERROR(VLOOKUP($B2206,الموظفين!$A$2:$J$501,2,FALSE())&amp;"","⚠ كود غير موجود"))</f>
        <v/>
      </c>
      <c r="D2206" s="18" t="str">
        <f aca="false">IF($B2206="","",IFERROR(VLOOKUP($B2206,الموظفين!$A$2:$J$501,3,FALSE())&amp;"",""))</f>
        <v/>
      </c>
      <c r="E2206" s="18" t="str">
        <f aca="false">IF($B2206="","",IFERROR(VLOOKUP($B2206,الموظفين!$A$2:$J$501,5,FALSE())&amp;"",""))</f>
        <v/>
      </c>
      <c r="F2206" s="19" t="str">
        <f aca="false">IF($B2206="","",IFERROR(VLOOKUP($B2206,الموظفين!$A$2:$J$501,6,FALSE()),""))</f>
        <v/>
      </c>
      <c r="G2206" s="19" t="str">
        <f aca="false">IF($B2206="","",IFERROR(VLOOKUP($B2206,الموظفين!$A$2:$J$501,7,FALSE()),""))</f>
        <v/>
      </c>
      <c r="H2206" s="20"/>
      <c r="I2206" s="20"/>
      <c r="J2206" s="21" t="str">
        <f aca="false">IF(OR(H2206="",I2206=""),"",ROUND(MOD(I2206-H2206,1)*24,2))</f>
        <v/>
      </c>
      <c r="K2206" s="22" t="str">
        <f aca="false">IF(OR(H2206="",F2206=""),"",IF(ROUND(MAX(0,MOD(H2206-F2206+0.5,1)-0.5)*1440,0)&gt;IFERROR(VLOOKUP(E2206,الورديات!$A$2:$E$21,5,FALSE()),0),ROUND(MAX(0,MOD(H2206-F2206+0.5,1)-0.5)*1440,0),0))</f>
        <v/>
      </c>
      <c r="L2206" s="22" t="str">
        <f aca="false">IF(OR(I2206="",G2206=""),"",ROUND(MAX(0,MOD(G2206-I2206+0.5,1)-0.5)*1440,0))</f>
        <v/>
      </c>
      <c r="M2206" s="22" t="str">
        <f aca="false">IF(OR(I2206="",G2206=""),"",IF(ROUND(MAX(0,MOD(I2206-G2206+0.5,1)-0.5)*1440,0)&gt;=الإعدادات!$B$8,ROUND(MAX(0,MOD(I2206-G2206+0.5,1)-0.5)*1440,0),0))</f>
        <v/>
      </c>
      <c r="N2206" s="18" t="str">
        <f aca="false">IF(OR(A2206="",B2206=""),"",IF(COUNTIFS(الإجازات!$A$2:$A$1001,B2206,الإجازات!$D$2:$D$1001,"&lt;="&amp;A2206,الإجازات!$E$2:$E$1001,"&gt;="&amp;A2206,الإجازات!$G$2:$G$1001,"مقبولة")=0,"",LOOKUP(2,1/((الإجازات!$A$2:$A$1001=B2206)*(الإجازات!$D$2:$D$1001&lt;=A2206)*(الإجازات!$E$2:$E$1001&gt;=A2206)*(الإجازات!$G$2:$G$1001="مقبولة")),الإجازات!$C$2:$C$1001)))</f>
        <v/>
      </c>
      <c r="O2206" s="17"/>
      <c r="P2206" s="23" t="str">
        <f aca="false">IF(B2206="","",IF(ISNA(MATCH(B2206,الموظفين!$A$2:$A$501,0)),"⚠ كود غير موجود",IF(O2206&lt;&gt;"",O2206,IF(N2206&lt;&gt;"",N2206,IF(H2206="",IF(AND(A2206&lt;&gt;"",WEEKDAY(A2206)=الإعدادات!$B$11),"راحة أسبوعية","غائب"),IF(I2206="","بدون انصراف",IF(N(K2206)&gt;0,"متأخر","حاضر")))))))</f>
        <v/>
      </c>
      <c r="Q2206" s="24" t="str">
        <f aca="false">IF(B2206="","",IF(OR(P2206="غائب",P2206="غياب",P2206="إجازة بدون راتب"),IFERROR(VLOOKUP(B2206,الموظفين!$A$2:$J$501,8,FALSE()),0),0))</f>
        <v/>
      </c>
      <c r="R2206" s="24" t="str">
        <f aca="false">IF(B2206="","",ROUND((N(K2206)+N(L2206))/60*IFERROR(VLOOKUP(B2206,الموظفين!$A$2:$J$501,8,FALSE()),0)/الإعدادات!$B$6*الإعدادات!$B$9,2))</f>
        <v/>
      </c>
      <c r="S2206" s="24" t="str">
        <f aca="false">IF(OR(B2206="",M2206=""),"",ROUND(M2206/60*IFERROR(VLOOKUP(B2206,الموظفين!$A$2:$J$501,9,FALSE()),0),2))</f>
        <v/>
      </c>
      <c r="T2206" s="17"/>
      <c r="U2206" s="23" t="str">
        <f aca="false">IF(OR(A2206="",B2206=""),"",A2206&amp;"|"&amp;B2206)</f>
        <v/>
      </c>
    </row>
    <row r="2207" customFormat="false" ht="15" hidden="false" customHeight="false" outlineLevel="0" collapsed="false">
      <c r="A2207" s="16"/>
      <c r="B2207" s="17"/>
      <c r="C2207" s="18" t="str">
        <f aca="false">IF($B2207="","",IFERROR(VLOOKUP($B2207,الموظفين!$A$2:$J$501,2,FALSE())&amp;"","⚠ كود غير موجود"))</f>
        <v/>
      </c>
      <c r="D2207" s="18" t="str">
        <f aca="false">IF($B2207="","",IFERROR(VLOOKUP($B2207,الموظفين!$A$2:$J$501,3,FALSE())&amp;"",""))</f>
        <v/>
      </c>
      <c r="E2207" s="18" t="str">
        <f aca="false">IF($B2207="","",IFERROR(VLOOKUP($B2207,الموظفين!$A$2:$J$501,5,FALSE())&amp;"",""))</f>
        <v/>
      </c>
      <c r="F2207" s="19" t="str">
        <f aca="false">IF($B2207="","",IFERROR(VLOOKUP($B2207,الموظفين!$A$2:$J$501,6,FALSE()),""))</f>
        <v/>
      </c>
      <c r="G2207" s="19" t="str">
        <f aca="false">IF($B2207="","",IFERROR(VLOOKUP($B2207,الموظفين!$A$2:$J$501,7,FALSE()),""))</f>
        <v/>
      </c>
      <c r="H2207" s="20"/>
      <c r="I2207" s="20"/>
      <c r="J2207" s="21" t="str">
        <f aca="false">IF(OR(H2207="",I2207=""),"",ROUND(MOD(I2207-H2207,1)*24,2))</f>
        <v/>
      </c>
      <c r="K2207" s="22" t="str">
        <f aca="false">IF(OR(H2207="",F2207=""),"",IF(ROUND(MAX(0,MOD(H2207-F2207+0.5,1)-0.5)*1440,0)&gt;IFERROR(VLOOKUP(E2207,الورديات!$A$2:$E$21,5,FALSE()),0),ROUND(MAX(0,MOD(H2207-F2207+0.5,1)-0.5)*1440,0),0))</f>
        <v/>
      </c>
      <c r="L2207" s="22" t="str">
        <f aca="false">IF(OR(I2207="",G2207=""),"",ROUND(MAX(0,MOD(G2207-I2207+0.5,1)-0.5)*1440,0))</f>
        <v/>
      </c>
      <c r="M2207" s="22" t="str">
        <f aca="false">IF(OR(I2207="",G2207=""),"",IF(ROUND(MAX(0,MOD(I2207-G2207+0.5,1)-0.5)*1440,0)&gt;=الإعدادات!$B$8,ROUND(MAX(0,MOD(I2207-G2207+0.5,1)-0.5)*1440,0),0))</f>
        <v/>
      </c>
      <c r="N2207" s="18" t="str">
        <f aca="false">IF(OR(A2207="",B2207=""),"",IF(COUNTIFS(الإجازات!$A$2:$A$1001,B2207,الإجازات!$D$2:$D$1001,"&lt;="&amp;A2207,الإجازات!$E$2:$E$1001,"&gt;="&amp;A2207,الإجازات!$G$2:$G$1001,"مقبولة")=0,"",LOOKUP(2,1/((الإجازات!$A$2:$A$1001=B2207)*(الإجازات!$D$2:$D$1001&lt;=A2207)*(الإجازات!$E$2:$E$1001&gt;=A2207)*(الإجازات!$G$2:$G$1001="مقبولة")),الإجازات!$C$2:$C$1001)))</f>
        <v/>
      </c>
      <c r="O2207" s="17"/>
      <c r="P2207" s="23" t="str">
        <f aca="false">IF(B2207="","",IF(ISNA(MATCH(B2207,الموظفين!$A$2:$A$501,0)),"⚠ كود غير موجود",IF(O2207&lt;&gt;"",O2207,IF(N2207&lt;&gt;"",N2207,IF(H2207="",IF(AND(A2207&lt;&gt;"",WEEKDAY(A2207)=الإعدادات!$B$11),"راحة أسبوعية","غائب"),IF(I2207="","بدون انصراف",IF(N(K2207)&gt;0,"متأخر","حاضر")))))))</f>
        <v/>
      </c>
      <c r="Q2207" s="24" t="str">
        <f aca="false">IF(B2207="","",IF(OR(P2207="غائب",P2207="غياب",P2207="إجازة بدون راتب"),IFERROR(VLOOKUP(B2207,الموظفين!$A$2:$J$501,8,FALSE()),0),0))</f>
        <v/>
      </c>
      <c r="R2207" s="24" t="str">
        <f aca="false">IF(B2207="","",ROUND((N(K2207)+N(L2207))/60*IFERROR(VLOOKUP(B2207,الموظفين!$A$2:$J$501,8,FALSE()),0)/الإعدادات!$B$6*الإعدادات!$B$9,2))</f>
        <v/>
      </c>
      <c r="S2207" s="24" t="str">
        <f aca="false">IF(OR(B2207="",M2207=""),"",ROUND(M2207/60*IFERROR(VLOOKUP(B2207,الموظفين!$A$2:$J$501,9,FALSE()),0),2))</f>
        <v/>
      </c>
      <c r="T2207" s="17"/>
      <c r="U2207" s="23" t="str">
        <f aca="false">IF(OR(A2207="",B2207=""),"",A2207&amp;"|"&amp;B2207)</f>
        <v/>
      </c>
    </row>
    <row r="2208" customFormat="false" ht="15" hidden="false" customHeight="false" outlineLevel="0" collapsed="false">
      <c r="A2208" s="16"/>
      <c r="B2208" s="17"/>
      <c r="C2208" s="18" t="str">
        <f aca="false">IF($B2208="","",IFERROR(VLOOKUP($B2208,الموظفين!$A$2:$J$501,2,FALSE())&amp;"","⚠ كود غير موجود"))</f>
        <v/>
      </c>
      <c r="D2208" s="18" t="str">
        <f aca="false">IF($B2208="","",IFERROR(VLOOKUP($B2208,الموظفين!$A$2:$J$501,3,FALSE())&amp;"",""))</f>
        <v/>
      </c>
      <c r="E2208" s="18" t="str">
        <f aca="false">IF($B2208="","",IFERROR(VLOOKUP($B2208,الموظفين!$A$2:$J$501,5,FALSE())&amp;"",""))</f>
        <v/>
      </c>
      <c r="F2208" s="19" t="str">
        <f aca="false">IF($B2208="","",IFERROR(VLOOKUP($B2208,الموظفين!$A$2:$J$501,6,FALSE()),""))</f>
        <v/>
      </c>
      <c r="G2208" s="19" t="str">
        <f aca="false">IF($B2208="","",IFERROR(VLOOKUP($B2208,الموظفين!$A$2:$J$501,7,FALSE()),""))</f>
        <v/>
      </c>
      <c r="H2208" s="20"/>
      <c r="I2208" s="20"/>
      <c r="J2208" s="21" t="str">
        <f aca="false">IF(OR(H2208="",I2208=""),"",ROUND(MOD(I2208-H2208,1)*24,2))</f>
        <v/>
      </c>
      <c r="K2208" s="22" t="str">
        <f aca="false">IF(OR(H2208="",F2208=""),"",IF(ROUND(MAX(0,MOD(H2208-F2208+0.5,1)-0.5)*1440,0)&gt;IFERROR(VLOOKUP(E2208,الورديات!$A$2:$E$21,5,FALSE()),0),ROUND(MAX(0,MOD(H2208-F2208+0.5,1)-0.5)*1440,0),0))</f>
        <v/>
      </c>
      <c r="L2208" s="22" t="str">
        <f aca="false">IF(OR(I2208="",G2208=""),"",ROUND(MAX(0,MOD(G2208-I2208+0.5,1)-0.5)*1440,0))</f>
        <v/>
      </c>
      <c r="M2208" s="22" t="str">
        <f aca="false">IF(OR(I2208="",G2208=""),"",IF(ROUND(MAX(0,MOD(I2208-G2208+0.5,1)-0.5)*1440,0)&gt;=الإعدادات!$B$8,ROUND(MAX(0,MOD(I2208-G2208+0.5,1)-0.5)*1440,0),0))</f>
        <v/>
      </c>
      <c r="N2208" s="18" t="str">
        <f aca="false">IF(OR(A2208="",B2208=""),"",IF(COUNTIFS(الإجازات!$A$2:$A$1001,B2208,الإجازات!$D$2:$D$1001,"&lt;="&amp;A2208,الإجازات!$E$2:$E$1001,"&gt;="&amp;A2208,الإجازات!$G$2:$G$1001,"مقبولة")=0,"",LOOKUP(2,1/((الإجازات!$A$2:$A$1001=B2208)*(الإجازات!$D$2:$D$1001&lt;=A2208)*(الإجازات!$E$2:$E$1001&gt;=A2208)*(الإجازات!$G$2:$G$1001="مقبولة")),الإجازات!$C$2:$C$1001)))</f>
        <v/>
      </c>
      <c r="O2208" s="17"/>
      <c r="P2208" s="23" t="str">
        <f aca="false">IF(B2208="","",IF(ISNA(MATCH(B2208,الموظفين!$A$2:$A$501,0)),"⚠ كود غير موجود",IF(O2208&lt;&gt;"",O2208,IF(N2208&lt;&gt;"",N2208,IF(H2208="",IF(AND(A2208&lt;&gt;"",WEEKDAY(A2208)=الإعدادات!$B$11),"راحة أسبوعية","غائب"),IF(I2208="","بدون انصراف",IF(N(K2208)&gt;0,"متأخر","حاضر")))))))</f>
        <v/>
      </c>
      <c r="Q2208" s="24" t="str">
        <f aca="false">IF(B2208="","",IF(OR(P2208="غائب",P2208="غياب",P2208="إجازة بدون راتب"),IFERROR(VLOOKUP(B2208,الموظفين!$A$2:$J$501,8,FALSE()),0),0))</f>
        <v/>
      </c>
      <c r="R2208" s="24" t="str">
        <f aca="false">IF(B2208="","",ROUND((N(K2208)+N(L2208))/60*IFERROR(VLOOKUP(B2208,الموظفين!$A$2:$J$501,8,FALSE()),0)/الإعدادات!$B$6*الإعدادات!$B$9,2))</f>
        <v/>
      </c>
      <c r="S2208" s="24" t="str">
        <f aca="false">IF(OR(B2208="",M2208=""),"",ROUND(M2208/60*IFERROR(VLOOKUP(B2208,الموظفين!$A$2:$J$501,9,FALSE()),0),2))</f>
        <v/>
      </c>
      <c r="T2208" s="17"/>
      <c r="U2208" s="23" t="str">
        <f aca="false">IF(OR(A2208="",B2208=""),"",A2208&amp;"|"&amp;B2208)</f>
        <v/>
      </c>
    </row>
    <row r="2209" customFormat="false" ht="15" hidden="false" customHeight="false" outlineLevel="0" collapsed="false">
      <c r="A2209" s="16"/>
      <c r="B2209" s="17"/>
      <c r="C2209" s="18" t="str">
        <f aca="false">IF($B2209="","",IFERROR(VLOOKUP($B2209,الموظفين!$A$2:$J$501,2,FALSE())&amp;"","⚠ كود غير موجود"))</f>
        <v/>
      </c>
      <c r="D2209" s="18" t="str">
        <f aca="false">IF($B2209="","",IFERROR(VLOOKUP($B2209,الموظفين!$A$2:$J$501,3,FALSE())&amp;"",""))</f>
        <v/>
      </c>
      <c r="E2209" s="18" t="str">
        <f aca="false">IF($B2209="","",IFERROR(VLOOKUP($B2209,الموظفين!$A$2:$J$501,5,FALSE())&amp;"",""))</f>
        <v/>
      </c>
      <c r="F2209" s="19" t="str">
        <f aca="false">IF($B2209="","",IFERROR(VLOOKUP($B2209,الموظفين!$A$2:$J$501,6,FALSE()),""))</f>
        <v/>
      </c>
      <c r="G2209" s="19" t="str">
        <f aca="false">IF($B2209="","",IFERROR(VLOOKUP($B2209,الموظفين!$A$2:$J$501,7,FALSE()),""))</f>
        <v/>
      </c>
      <c r="H2209" s="20"/>
      <c r="I2209" s="20"/>
      <c r="J2209" s="21" t="str">
        <f aca="false">IF(OR(H2209="",I2209=""),"",ROUND(MOD(I2209-H2209,1)*24,2))</f>
        <v/>
      </c>
      <c r="K2209" s="22" t="str">
        <f aca="false">IF(OR(H2209="",F2209=""),"",IF(ROUND(MAX(0,MOD(H2209-F2209+0.5,1)-0.5)*1440,0)&gt;IFERROR(VLOOKUP(E2209,الورديات!$A$2:$E$21,5,FALSE()),0),ROUND(MAX(0,MOD(H2209-F2209+0.5,1)-0.5)*1440,0),0))</f>
        <v/>
      </c>
      <c r="L2209" s="22" t="str">
        <f aca="false">IF(OR(I2209="",G2209=""),"",ROUND(MAX(0,MOD(G2209-I2209+0.5,1)-0.5)*1440,0))</f>
        <v/>
      </c>
      <c r="M2209" s="22" t="str">
        <f aca="false">IF(OR(I2209="",G2209=""),"",IF(ROUND(MAX(0,MOD(I2209-G2209+0.5,1)-0.5)*1440,0)&gt;=الإعدادات!$B$8,ROUND(MAX(0,MOD(I2209-G2209+0.5,1)-0.5)*1440,0),0))</f>
        <v/>
      </c>
      <c r="N2209" s="18" t="str">
        <f aca="false">IF(OR(A2209="",B2209=""),"",IF(COUNTIFS(الإجازات!$A$2:$A$1001,B2209,الإجازات!$D$2:$D$1001,"&lt;="&amp;A2209,الإجازات!$E$2:$E$1001,"&gt;="&amp;A2209,الإجازات!$G$2:$G$1001,"مقبولة")=0,"",LOOKUP(2,1/((الإجازات!$A$2:$A$1001=B2209)*(الإجازات!$D$2:$D$1001&lt;=A2209)*(الإجازات!$E$2:$E$1001&gt;=A2209)*(الإجازات!$G$2:$G$1001="مقبولة")),الإجازات!$C$2:$C$1001)))</f>
        <v/>
      </c>
      <c r="O2209" s="17"/>
      <c r="P2209" s="23" t="str">
        <f aca="false">IF(B2209="","",IF(ISNA(MATCH(B2209,الموظفين!$A$2:$A$501,0)),"⚠ كود غير موجود",IF(O2209&lt;&gt;"",O2209,IF(N2209&lt;&gt;"",N2209,IF(H2209="",IF(AND(A2209&lt;&gt;"",WEEKDAY(A2209)=الإعدادات!$B$11),"راحة أسبوعية","غائب"),IF(I2209="","بدون انصراف",IF(N(K2209)&gt;0,"متأخر","حاضر")))))))</f>
        <v/>
      </c>
      <c r="Q2209" s="24" t="str">
        <f aca="false">IF(B2209="","",IF(OR(P2209="غائب",P2209="غياب",P2209="إجازة بدون راتب"),IFERROR(VLOOKUP(B2209,الموظفين!$A$2:$J$501,8,FALSE()),0),0))</f>
        <v/>
      </c>
      <c r="R2209" s="24" t="str">
        <f aca="false">IF(B2209="","",ROUND((N(K2209)+N(L2209))/60*IFERROR(VLOOKUP(B2209,الموظفين!$A$2:$J$501,8,FALSE()),0)/الإعدادات!$B$6*الإعدادات!$B$9,2))</f>
        <v/>
      </c>
      <c r="S2209" s="24" t="str">
        <f aca="false">IF(OR(B2209="",M2209=""),"",ROUND(M2209/60*IFERROR(VLOOKUP(B2209,الموظفين!$A$2:$J$501,9,FALSE()),0),2))</f>
        <v/>
      </c>
      <c r="T2209" s="17"/>
      <c r="U2209" s="23" t="str">
        <f aca="false">IF(OR(A2209="",B2209=""),"",A2209&amp;"|"&amp;B2209)</f>
        <v/>
      </c>
    </row>
    <row r="2210" customFormat="false" ht="15" hidden="false" customHeight="false" outlineLevel="0" collapsed="false">
      <c r="A2210" s="16"/>
      <c r="B2210" s="17"/>
      <c r="C2210" s="18" t="str">
        <f aca="false">IF($B2210="","",IFERROR(VLOOKUP($B2210,الموظفين!$A$2:$J$501,2,FALSE())&amp;"","⚠ كود غير موجود"))</f>
        <v/>
      </c>
      <c r="D2210" s="18" t="str">
        <f aca="false">IF($B2210="","",IFERROR(VLOOKUP($B2210,الموظفين!$A$2:$J$501,3,FALSE())&amp;"",""))</f>
        <v/>
      </c>
      <c r="E2210" s="18" t="str">
        <f aca="false">IF($B2210="","",IFERROR(VLOOKUP($B2210,الموظفين!$A$2:$J$501,5,FALSE())&amp;"",""))</f>
        <v/>
      </c>
      <c r="F2210" s="19" t="str">
        <f aca="false">IF($B2210="","",IFERROR(VLOOKUP($B2210,الموظفين!$A$2:$J$501,6,FALSE()),""))</f>
        <v/>
      </c>
      <c r="G2210" s="19" t="str">
        <f aca="false">IF($B2210="","",IFERROR(VLOOKUP($B2210,الموظفين!$A$2:$J$501,7,FALSE()),""))</f>
        <v/>
      </c>
      <c r="H2210" s="20"/>
      <c r="I2210" s="20"/>
      <c r="J2210" s="21" t="str">
        <f aca="false">IF(OR(H2210="",I2210=""),"",ROUND(MOD(I2210-H2210,1)*24,2))</f>
        <v/>
      </c>
      <c r="K2210" s="22" t="str">
        <f aca="false">IF(OR(H2210="",F2210=""),"",IF(ROUND(MAX(0,MOD(H2210-F2210+0.5,1)-0.5)*1440,0)&gt;IFERROR(VLOOKUP(E2210,الورديات!$A$2:$E$21,5,FALSE()),0),ROUND(MAX(0,MOD(H2210-F2210+0.5,1)-0.5)*1440,0),0))</f>
        <v/>
      </c>
      <c r="L2210" s="22" t="str">
        <f aca="false">IF(OR(I2210="",G2210=""),"",ROUND(MAX(0,MOD(G2210-I2210+0.5,1)-0.5)*1440,0))</f>
        <v/>
      </c>
      <c r="M2210" s="22" t="str">
        <f aca="false">IF(OR(I2210="",G2210=""),"",IF(ROUND(MAX(0,MOD(I2210-G2210+0.5,1)-0.5)*1440,0)&gt;=الإعدادات!$B$8,ROUND(MAX(0,MOD(I2210-G2210+0.5,1)-0.5)*1440,0),0))</f>
        <v/>
      </c>
      <c r="N2210" s="18" t="str">
        <f aca="false">IF(OR(A2210="",B2210=""),"",IF(COUNTIFS(الإجازات!$A$2:$A$1001,B2210,الإجازات!$D$2:$D$1001,"&lt;="&amp;A2210,الإجازات!$E$2:$E$1001,"&gt;="&amp;A2210,الإجازات!$G$2:$G$1001,"مقبولة")=0,"",LOOKUP(2,1/((الإجازات!$A$2:$A$1001=B2210)*(الإجازات!$D$2:$D$1001&lt;=A2210)*(الإجازات!$E$2:$E$1001&gt;=A2210)*(الإجازات!$G$2:$G$1001="مقبولة")),الإجازات!$C$2:$C$1001)))</f>
        <v/>
      </c>
      <c r="O2210" s="17"/>
      <c r="P2210" s="23" t="str">
        <f aca="false">IF(B2210="","",IF(ISNA(MATCH(B2210,الموظفين!$A$2:$A$501,0)),"⚠ كود غير موجود",IF(O2210&lt;&gt;"",O2210,IF(N2210&lt;&gt;"",N2210,IF(H2210="",IF(AND(A2210&lt;&gt;"",WEEKDAY(A2210)=الإعدادات!$B$11),"راحة أسبوعية","غائب"),IF(I2210="","بدون انصراف",IF(N(K2210)&gt;0,"متأخر","حاضر")))))))</f>
        <v/>
      </c>
      <c r="Q2210" s="24" t="str">
        <f aca="false">IF(B2210="","",IF(OR(P2210="غائب",P2210="غياب",P2210="إجازة بدون راتب"),IFERROR(VLOOKUP(B2210,الموظفين!$A$2:$J$501,8,FALSE()),0),0))</f>
        <v/>
      </c>
      <c r="R2210" s="24" t="str">
        <f aca="false">IF(B2210="","",ROUND((N(K2210)+N(L2210))/60*IFERROR(VLOOKUP(B2210,الموظفين!$A$2:$J$501,8,FALSE()),0)/الإعدادات!$B$6*الإعدادات!$B$9,2))</f>
        <v/>
      </c>
      <c r="S2210" s="24" t="str">
        <f aca="false">IF(OR(B2210="",M2210=""),"",ROUND(M2210/60*IFERROR(VLOOKUP(B2210,الموظفين!$A$2:$J$501,9,FALSE()),0),2))</f>
        <v/>
      </c>
      <c r="T2210" s="17"/>
      <c r="U2210" s="23" t="str">
        <f aca="false">IF(OR(A2210="",B2210=""),"",A2210&amp;"|"&amp;B2210)</f>
        <v/>
      </c>
    </row>
    <row r="2211" customFormat="false" ht="15" hidden="false" customHeight="false" outlineLevel="0" collapsed="false">
      <c r="A2211" s="16"/>
      <c r="B2211" s="17"/>
      <c r="C2211" s="18" t="str">
        <f aca="false">IF($B2211="","",IFERROR(VLOOKUP($B2211,الموظفين!$A$2:$J$501,2,FALSE())&amp;"","⚠ كود غير موجود"))</f>
        <v/>
      </c>
      <c r="D2211" s="18" t="str">
        <f aca="false">IF($B2211="","",IFERROR(VLOOKUP($B2211,الموظفين!$A$2:$J$501,3,FALSE())&amp;"",""))</f>
        <v/>
      </c>
      <c r="E2211" s="18" t="str">
        <f aca="false">IF($B2211="","",IFERROR(VLOOKUP($B2211,الموظفين!$A$2:$J$501,5,FALSE())&amp;"",""))</f>
        <v/>
      </c>
      <c r="F2211" s="19" t="str">
        <f aca="false">IF($B2211="","",IFERROR(VLOOKUP($B2211,الموظفين!$A$2:$J$501,6,FALSE()),""))</f>
        <v/>
      </c>
      <c r="G2211" s="19" t="str">
        <f aca="false">IF($B2211="","",IFERROR(VLOOKUP($B2211,الموظفين!$A$2:$J$501,7,FALSE()),""))</f>
        <v/>
      </c>
      <c r="H2211" s="20"/>
      <c r="I2211" s="20"/>
      <c r="J2211" s="21" t="str">
        <f aca="false">IF(OR(H2211="",I2211=""),"",ROUND(MOD(I2211-H2211,1)*24,2))</f>
        <v/>
      </c>
      <c r="K2211" s="22" t="str">
        <f aca="false">IF(OR(H2211="",F2211=""),"",IF(ROUND(MAX(0,MOD(H2211-F2211+0.5,1)-0.5)*1440,0)&gt;IFERROR(VLOOKUP(E2211,الورديات!$A$2:$E$21,5,FALSE()),0),ROUND(MAX(0,MOD(H2211-F2211+0.5,1)-0.5)*1440,0),0))</f>
        <v/>
      </c>
      <c r="L2211" s="22" t="str">
        <f aca="false">IF(OR(I2211="",G2211=""),"",ROUND(MAX(0,MOD(G2211-I2211+0.5,1)-0.5)*1440,0))</f>
        <v/>
      </c>
      <c r="M2211" s="22" t="str">
        <f aca="false">IF(OR(I2211="",G2211=""),"",IF(ROUND(MAX(0,MOD(I2211-G2211+0.5,1)-0.5)*1440,0)&gt;=الإعدادات!$B$8,ROUND(MAX(0,MOD(I2211-G2211+0.5,1)-0.5)*1440,0),0))</f>
        <v/>
      </c>
      <c r="N2211" s="18" t="str">
        <f aca="false">IF(OR(A2211="",B2211=""),"",IF(COUNTIFS(الإجازات!$A$2:$A$1001,B2211,الإجازات!$D$2:$D$1001,"&lt;="&amp;A2211,الإجازات!$E$2:$E$1001,"&gt;="&amp;A2211,الإجازات!$G$2:$G$1001,"مقبولة")=0,"",LOOKUP(2,1/((الإجازات!$A$2:$A$1001=B2211)*(الإجازات!$D$2:$D$1001&lt;=A2211)*(الإجازات!$E$2:$E$1001&gt;=A2211)*(الإجازات!$G$2:$G$1001="مقبولة")),الإجازات!$C$2:$C$1001)))</f>
        <v/>
      </c>
      <c r="O2211" s="17"/>
      <c r="P2211" s="23" t="str">
        <f aca="false">IF(B2211="","",IF(ISNA(MATCH(B2211,الموظفين!$A$2:$A$501,0)),"⚠ كود غير موجود",IF(O2211&lt;&gt;"",O2211,IF(N2211&lt;&gt;"",N2211,IF(H2211="",IF(AND(A2211&lt;&gt;"",WEEKDAY(A2211)=الإعدادات!$B$11),"راحة أسبوعية","غائب"),IF(I2211="","بدون انصراف",IF(N(K2211)&gt;0,"متأخر","حاضر")))))))</f>
        <v/>
      </c>
      <c r="Q2211" s="24" t="str">
        <f aca="false">IF(B2211="","",IF(OR(P2211="غائب",P2211="غياب",P2211="إجازة بدون راتب"),IFERROR(VLOOKUP(B2211,الموظفين!$A$2:$J$501,8,FALSE()),0),0))</f>
        <v/>
      </c>
      <c r="R2211" s="24" t="str">
        <f aca="false">IF(B2211="","",ROUND((N(K2211)+N(L2211))/60*IFERROR(VLOOKUP(B2211,الموظفين!$A$2:$J$501,8,FALSE()),0)/الإعدادات!$B$6*الإعدادات!$B$9,2))</f>
        <v/>
      </c>
      <c r="S2211" s="24" t="str">
        <f aca="false">IF(OR(B2211="",M2211=""),"",ROUND(M2211/60*IFERROR(VLOOKUP(B2211,الموظفين!$A$2:$J$501,9,FALSE()),0),2))</f>
        <v/>
      </c>
      <c r="T2211" s="17"/>
      <c r="U2211" s="23" t="str">
        <f aca="false">IF(OR(A2211="",B2211=""),"",A2211&amp;"|"&amp;B2211)</f>
        <v/>
      </c>
    </row>
    <row r="2212" customFormat="false" ht="15" hidden="false" customHeight="false" outlineLevel="0" collapsed="false">
      <c r="A2212" s="16"/>
      <c r="B2212" s="17"/>
      <c r="C2212" s="18" t="str">
        <f aca="false">IF($B2212="","",IFERROR(VLOOKUP($B2212,الموظفين!$A$2:$J$501,2,FALSE())&amp;"","⚠ كود غير موجود"))</f>
        <v/>
      </c>
      <c r="D2212" s="18" t="str">
        <f aca="false">IF($B2212="","",IFERROR(VLOOKUP($B2212,الموظفين!$A$2:$J$501,3,FALSE())&amp;"",""))</f>
        <v/>
      </c>
      <c r="E2212" s="18" t="str">
        <f aca="false">IF($B2212="","",IFERROR(VLOOKUP($B2212,الموظفين!$A$2:$J$501,5,FALSE())&amp;"",""))</f>
        <v/>
      </c>
      <c r="F2212" s="19" t="str">
        <f aca="false">IF($B2212="","",IFERROR(VLOOKUP($B2212,الموظفين!$A$2:$J$501,6,FALSE()),""))</f>
        <v/>
      </c>
      <c r="G2212" s="19" t="str">
        <f aca="false">IF($B2212="","",IFERROR(VLOOKUP($B2212,الموظفين!$A$2:$J$501,7,FALSE()),""))</f>
        <v/>
      </c>
      <c r="H2212" s="20"/>
      <c r="I2212" s="20"/>
      <c r="J2212" s="21" t="str">
        <f aca="false">IF(OR(H2212="",I2212=""),"",ROUND(MOD(I2212-H2212,1)*24,2))</f>
        <v/>
      </c>
      <c r="K2212" s="22" t="str">
        <f aca="false">IF(OR(H2212="",F2212=""),"",IF(ROUND(MAX(0,MOD(H2212-F2212+0.5,1)-0.5)*1440,0)&gt;IFERROR(VLOOKUP(E2212,الورديات!$A$2:$E$21,5,FALSE()),0),ROUND(MAX(0,MOD(H2212-F2212+0.5,1)-0.5)*1440,0),0))</f>
        <v/>
      </c>
      <c r="L2212" s="22" t="str">
        <f aca="false">IF(OR(I2212="",G2212=""),"",ROUND(MAX(0,MOD(G2212-I2212+0.5,1)-0.5)*1440,0))</f>
        <v/>
      </c>
      <c r="M2212" s="22" t="str">
        <f aca="false">IF(OR(I2212="",G2212=""),"",IF(ROUND(MAX(0,MOD(I2212-G2212+0.5,1)-0.5)*1440,0)&gt;=الإعدادات!$B$8,ROUND(MAX(0,MOD(I2212-G2212+0.5,1)-0.5)*1440,0),0))</f>
        <v/>
      </c>
      <c r="N2212" s="18" t="str">
        <f aca="false">IF(OR(A2212="",B2212=""),"",IF(COUNTIFS(الإجازات!$A$2:$A$1001,B2212,الإجازات!$D$2:$D$1001,"&lt;="&amp;A2212,الإجازات!$E$2:$E$1001,"&gt;="&amp;A2212,الإجازات!$G$2:$G$1001,"مقبولة")=0,"",LOOKUP(2,1/((الإجازات!$A$2:$A$1001=B2212)*(الإجازات!$D$2:$D$1001&lt;=A2212)*(الإجازات!$E$2:$E$1001&gt;=A2212)*(الإجازات!$G$2:$G$1001="مقبولة")),الإجازات!$C$2:$C$1001)))</f>
        <v/>
      </c>
      <c r="O2212" s="17"/>
      <c r="P2212" s="23" t="str">
        <f aca="false">IF(B2212="","",IF(ISNA(MATCH(B2212,الموظفين!$A$2:$A$501,0)),"⚠ كود غير موجود",IF(O2212&lt;&gt;"",O2212,IF(N2212&lt;&gt;"",N2212,IF(H2212="",IF(AND(A2212&lt;&gt;"",WEEKDAY(A2212)=الإعدادات!$B$11),"راحة أسبوعية","غائب"),IF(I2212="","بدون انصراف",IF(N(K2212)&gt;0,"متأخر","حاضر")))))))</f>
        <v/>
      </c>
      <c r="Q2212" s="24" t="str">
        <f aca="false">IF(B2212="","",IF(OR(P2212="غائب",P2212="غياب",P2212="إجازة بدون راتب"),IFERROR(VLOOKUP(B2212,الموظفين!$A$2:$J$501,8,FALSE()),0),0))</f>
        <v/>
      </c>
      <c r="R2212" s="24" t="str">
        <f aca="false">IF(B2212="","",ROUND((N(K2212)+N(L2212))/60*IFERROR(VLOOKUP(B2212,الموظفين!$A$2:$J$501,8,FALSE()),0)/الإعدادات!$B$6*الإعدادات!$B$9,2))</f>
        <v/>
      </c>
      <c r="S2212" s="24" t="str">
        <f aca="false">IF(OR(B2212="",M2212=""),"",ROUND(M2212/60*IFERROR(VLOOKUP(B2212,الموظفين!$A$2:$J$501,9,FALSE()),0),2))</f>
        <v/>
      </c>
      <c r="T2212" s="17"/>
      <c r="U2212" s="23" t="str">
        <f aca="false">IF(OR(A2212="",B2212=""),"",A2212&amp;"|"&amp;B2212)</f>
        <v/>
      </c>
    </row>
    <row r="2213" customFormat="false" ht="15" hidden="false" customHeight="false" outlineLevel="0" collapsed="false">
      <c r="A2213" s="16"/>
      <c r="B2213" s="17"/>
      <c r="C2213" s="18" t="str">
        <f aca="false">IF($B2213="","",IFERROR(VLOOKUP($B2213,الموظفين!$A$2:$J$501,2,FALSE())&amp;"","⚠ كود غير موجود"))</f>
        <v/>
      </c>
      <c r="D2213" s="18" t="str">
        <f aca="false">IF($B2213="","",IFERROR(VLOOKUP($B2213,الموظفين!$A$2:$J$501,3,FALSE())&amp;"",""))</f>
        <v/>
      </c>
      <c r="E2213" s="18" t="str">
        <f aca="false">IF($B2213="","",IFERROR(VLOOKUP($B2213,الموظفين!$A$2:$J$501,5,FALSE())&amp;"",""))</f>
        <v/>
      </c>
      <c r="F2213" s="19" t="str">
        <f aca="false">IF($B2213="","",IFERROR(VLOOKUP($B2213,الموظفين!$A$2:$J$501,6,FALSE()),""))</f>
        <v/>
      </c>
      <c r="G2213" s="19" t="str">
        <f aca="false">IF($B2213="","",IFERROR(VLOOKUP($B2213,الموظفين!$A$2:$J$501,7,FALSE()),""))</f>
        <v/>
      </c>
      <c r="H2213" s="20"/>
      <c r="I2213" s="20"/>
      <c r="J2213" s="21" t="str">
        <f aca="false">IF(OR(H2213="",I2213=""),"",ROUND(MOD(I2213-H2213,1)*24,2))</f>
        <v/>
      </c>
      <c r="K2213" s="22" t="str">
        <f aca="false">IF(OR(H2213="",F2213=""),"",IF(ROUND(MAX(0,MOD(H2213-F2213+0.5,1)-0.5)*1440,0)&gt;IFERROR(VLOOKUP(E2213,الورديات!$A$2:$E$21,5,FALSE()),0),ROUND(MAX(0,MOD(H2213-F2213+0.5,1)-0.5)*1440,0),0))</f>
        <v/>
      </c>
      <c r="L2213" s="22" t="str">
        <f aca="false">IF(OR(I2213="",G2213=""),"",ROUND(MAX(0,MOD(G2213-I2213+0.5,1)-0.5)*1440,0))</f>
        <v/>
      </c>
      <c r="M2213" s="22" t="str">
        <f aca="false">IF(OR(I2213="",G2213=""),"",IF(ROUND(MAX(0,MOD(I2213-G2213+0.5,1)-0.5)*1440,0)&gt;=الإعدادات!$B$8,ROUND(MAX(0,MOD(I2213-G2213+0.5,1)-0.5)*1440,0),0))</f>
        <v/>
      </c>
      <c r="N2213" s="18" t="str">
        <f aca="false">IF(OR(A2213="",B2213=""),"",IF(COUNTIFS(الإجازات!$A$2:$A$1001,B2213,الإجازات!$D$2:$D$1001,"&lt;="&amp;A2213,الإجازات!$E$2:$E$1001,"&gt;="&amp;A2213,الإجازات!$G$2:$G$1001,"مقبولة")=0,"",LOOKUP(2,1/((الإجازات!$A$2:$A$1001=B2213)*(الإجازات!$D$2:$D$1001&lt;=A2213)*(الإجازات!$E$2:$E$1001&gt;=A2213)*(الإجازات!$G$2:$G$1001="مقبولة")),الإجازات!$C$2:$C$1001)))</f>
        <v/>
      </c>
      <c r="O2213" s="17"/>
      <c r="P2213" s="23" t="str">
        <f aca="false">IF(B2213="","",IF(ISNA(MATCH(B2213,الموظفين!$A$2:$A$501,0)),"⚠ كود غير موجود",IF(O2213&lt;&gt;"",O2213,IF(N2213&lt;&gt;"",N2213,IF(H2213="",IF(AND(A2213&lt;&gt;"",WEEKDAY(A2213)=الإعدادات!$B$11),"راحة أسبوعية","غائب"),IF(I2213="","بدون انصراف",IF(N(K2213)&gt;0,"متأخر","حاضر")))))))</f>
        <v/>
      </c>
      <c r="Q2213" s="24" t="str">
        <f aca="false">IF(B2213="","",IF(OR(P2213="غائب",P2213="غياب",P2213="إجازة بدون راتب"),IFERROR(VLOOKUP(B2213,الموظفين!$A$2:$J$501,8,FALSE()),0),0))</f>
        <v/>
      </c>
      <c r="R2213" s="24" t="str">
        <f aca="false">IF(B2213="","",ROUND((N(K2213)+N(L2213))/60*IFERROR(VLOOKUP(B2213,الموظفين!$A$2:$J$501,8,FALSE()),0)/الإعدادات!$B$6*الإعدادات!$B$9,2))</f>
        <v/>
      </c>
      <c r="S2213" s="24" t="str">
        <f aca="false">IF(OR(B2213="",M2213=""),"",ROUND(M2213/60*IFERROR(VLOOKUP(B2213,الموظفين!$A$2:$J$501,9,FALSE()),0),2))</f>
        <v/>
      </c>
      <c r="T2213" s="17"/>
      <c r="U2213" s="23" t="str">
        <f aca="false">IF(OR(A2213="",B2213=""),"",A2213&amp;"|"&amp;B2213)</f>
        <v/>
      </c>
    </row>
    <row r="2214" customFormat="false" ht="15" hidden="false" customHeight="false" outlineLevel="0" collapsed="false">
      <c r="A2214" s="16"/>
      <c r="B2214" s="17"/>
      <c r="C2214" s="18" t="str">
        <f aca="false">IF($B2214="","",IFERROR(VLOOKUP($B2214,الموظفين!$A$2:$J$501,2,FALSE())&amp;"","⚠ كود غير موجود"))</f>
        <v/>
      </c>
      <c r="D2214" s="18" t="str">
        <f aca="false">IF($B2214="","",IFERROR(VLOOKUP($B2214,الموظفين!$A$2:$J$501,3,FALSE())&amp;"",""))</f>
        <v/>
      </c>
      <c r="E2214" s="18" t="str">
        <f aca="false">IF($B2214="","",IFERROR(VLOOKUP($B2214,الموظفين!$A$2:$J$501,5,FALSE())&amp;"",""))</f>
        <v/>
      </c>
      <c r="F2214" s="19" t="str">
        <f aca="false">IF($B2214="","",IFERROR(VLOOKUP($B2214,الموظفين!$A$2:$J$501,6,FALSE()),""))</f>
        <v/>
      </c>
      <c r="G2214" s="19" t="str">
        <f aca="false">IF($B2214="","",IFERROR(VLOOKUP($B2214,الموظفين!$A$2:$J$501,7,FALSE()),""))</f>
        <v/>
      </c>
      <c r="H2214" s="20"/>
      <c r="I2214" s="20"/>
      <c r="J2214" s="21" t="str">
        <f aca="false">IF(OR(H2214="",I2214=""),"",ROUND(MOD(I2214-H2214,1)*24,2))</f>
        <v/>
      </c>
      <c r="K2214" s="22" t="str">
        <f aca="false">IF(OR(H2214="",F2214=""),"",IF(ROUND(MAX(0,MOD(H2214-F2214+0.5,1)-0.5)*1440,0)&gt;IFERROR(VLOOKUP(E2214,الورديات!$A$2:$E$21,5,FALSE()),0),ROUND(MAX(0,MOD(H2214-F2214+0.5,1)-0.5)*1440,0),0))</f>
        <v/>
      </c>
      <c r="L2214" s="22" t="str">
        <f aca="false">IF(OR(I2214="",G2214=""),"",ROUND(MAX(0,MOD(G2214-I2214+0.5,1)-0.5)*1440,0))</f>
        <v/>
      </c>
      <c r="M2214" s="22" t="str">
        <f aca="false">IF(OR(I2214="",G2214=""),"",IF(ROUND(MAX(0,MOD(I2214-G2214+0.5,1)-0.5)*1440,0)&gt;=الإعدادات!$B$8,ROUND(MAX(0,MOD(I2214-G2214+0.5,1)-0.5)*1440,0),0))</f>
        <v/>
      </c>
      <c r="N2214" s="18" t="str">
        <f aca="false">IF(OR(A2214="",B2214=""),"",IF(COUNTIFS(الإجازات!$A$2:$A$1001,B2214,الإجازات!$D$2:$D$1001,"&lt;="&amp;A2214,الإجازات!$E$2:$E$1001,"&gt;="&amp;A2214,الإجازات!$G$2:$G$1001,"مقبولة")=0,"",LOOKUP(2,1/((الإجازات!$A$2:$A$1001=B2214)*(الإجازات!$D$2:$D$1001&lt;=A2214)*(الإجازات!$E$2:$E$1001&gt;=A2214)*(الإجازات!$G$2:$G$1001="مقبولة")),الإجازات!$C$2:$C$1001)))</f>
        <v/>
      </c>
      <c r="O2214" s="17"/>
      <c r="P2214" s="23" t="str">
        <f aca="false">IF(B2214="","",IF(ISNA(MATCH(B2214,الموظفين!$A$2:$A$501,0)),"⚠ كود غير موجود",IF(O2214&lt;&gt;"",O2214,IF(N2214&lt;&gt;"",N2214,IF(H2214="",IF(AND(A2214&lt;&gt;"",WEEKDAY(A2214)=الإعدادات!$B$11),"راحة أسبوعية","غائب"),IF(I2214="","بدون انصراف",IF(N(K2214)&gt;0,"متأخر","حاضر")))))))</f>
        <v/>
      </c>
      <c r="Q2214" s="24" t="str">
        <f aca="false">IF(B2214="","",IF(OR(P2214="غائب",P2214="غياب",P2214="إجازة بدون راتب"),IFERROR(VLOOKUP(B2214,الموظفين!$A$2:$J$501,8,FALSE()),0),0))</f>
        <v/>
      </c>
      <c r="R2214" s="24" t="str">
        <f aca="false">IF(B2214="","",ROUND((N(K2214)+N(L2214))/60*IFERROR(VLOOKUP(B2214,الموظفين!$A$2:$J$501,8,FALSE()),0)/الإعدادات!$B$6*الإعدادات!$B$9,2))</f>
        <v/>
      </c>
      <c r="S2214" s="24" t="str">
        <f aca="false">IF(OR(B2214="",M2214=""),"",ROUND(M2214/60*IFERROR(VLOOKUP(B2214,الموظفين!$A$2:$J$501,9,FALSE()),0),2))</f>
        <v/>
      </c>
      <c r="T2214" s="17"/>
      <c r="U2214" s="23" t="str">
        <f aca="false">IF(OR(A2214="",B2214=""),"",A2214&amp;"|"&amp;B2214)</f>
        <v/>
      </c>
    </row>
    <row r="2215" customFormat="false" ht="15" hidden="false" customHeight="false" outlineLevel="0" collapsed="false">
      <c r="A2215" s="16"/>
      <c r="B2215" s="17"/>
      <c r="C2215" s="18" t="str">
        <f aca="false">IF($B2215="","",IFERROR(VLOOKUP($B2215,الموظفين!$A$2:$J$501,2,FALSE())&amp;"","⚠ كود غير موجود"))</f>
        <v/>
      </c>
      <c r="D2215" s="18" t="str">
        <f aca="false">IF($B2215="","",IFERROR(VLOOKUP($B2215,الموظفين!$A$2:$J$501,3,FALSE())&amp;"",""))</f>
        <v/>
      </c>
      <c r="E2215" s="18" t="str">
        <f aca="false">IF($B2215="","",IFERROR(VLOOKUP($B2215,الموظفين!$A$2:$J$501,5,FALSE())&amp;"",""))</f>
        <v/>
      </c>
      <c r="F2215" s="19" t="str">
        <f aca="false">IF($B2215="","",IFERROR(VLOOKUP($B2215,الموظفين!$A$2:$J$501,6,FALSE()),""))</f>
        <v/>
      </c>
      <c r="G2215" s="19" t="str">
        <f aca="false">IF($B2215="","",IFERROR(VLOOKUP($B2215,الموظفين!$A$2:$J$501,7,FALSE()),""))</f>
        <v/>
      </c>
      <c r="H2215" s="20"/>
      <c r="I2215" s="20"/>
      <c r="J2215" s="21" t="str">
        <f aca="false">IF(OR(H2215="",I2215=""),"",ROUND(MOD(I2215-H2215,1)*24,2))</f>
        <v/>
      </c>
      <c r="K2215" s="22" t="str">
        <f aca="false">IF(OR(H2215="",F2215=""),"",IF(ROUND(MAX(0,MOD(H2215-F2215+0.5,1)-0.5)*1440,0)&gt;IFERROR(VLOOKUP(E2215,الورديات!$A$2:$E$21,5,FALSE()),0),ROUND(MAX(0,MOD(H2215-F2215+0.5,1)-0.5)*1440,0),0))</f>
        <v/>
      </c>
      <c r="L2215" s="22" t="str">
        <f aca="false">IF(OR(I2215="",G2215=""),"",ROUND(MAX(0,MOD(G2215-I2215+0.5,1)-0.5)*1440,0))</f>
        <v/>
      </c>
      <c r="M2215" s="22" t="str">
        <f aca="false">IF(OR(I2215="",G2215=""),"",IF(ROUND(MAX(0,MOD(I2215-G2215+0.5,1)-0.5)*1440,0)&gt;=الإعدادات!$B$8,ROUND(MAX(0,MOD(I2215-G2215+0.5,1)-0.5)*1440,0),0))</f>
        <v/>
      </c>
      <c r="N2215" s="18" t="str">
        <f aca="false">IF(OR(A2215="",B2215=""),"",IF(COUNTIFS(الإجازات!$A$2:$A$1001,B2215,الإجازات!$D$2:$D$1001,"&lt;="&amp;A2215,الإجازات!$E$2:$E$1001,"&gt;="&amp;A2215,الإجازات!$G$2:$G$1001,"مقبولة")=0,"",LOOKUP(2,1/((الإجازات!$A$2:$A$1001=B2215)*(الإجازات!$D$2:$D$1001&lt;=A2215)*(الإجازات!$E$2:$E$1001&gt;=A2215)*(الإجازات!$G$2:$G$1001="مقبولة")),الإجازات!$C$2:$C$1001)))</f>
        <v/>
      </c>
      <c r="O2215" s="17"/>
      <c r="P2215" s="23" t="str">
        <f aca="false">IF(B2215="","",IF(ISNA(MATCH(B2215,الموظفين!$A$2:$A$501,0)),"⚠ كود غير موجود",IF(O2215&lt;&gt;"",O2215,IF(N2215&lt;&gt;"",N2215,IF(H2215="",IF(AND(A2215&lt;&gt;"",WEEKDAY(A2215)=الإعدادات!$B$11),"راحة أسبوعية","غائب"),IF(I2215="","بدون انصراف",IF(N(K2215)&gt;0,"متأخر","حاضر")))))))</f>
        <v/>
      </c>
      <c r="Q2215" s="24" t="str">
        <f aca="false">IF(B2215="","",IF(OR(P2215="غائب",P2215="غياب",P2215="إجازة بدون راتب"),IFERROR(VLOOKUP(B2215,الموظفين!$A$2:$J$501,8,FALSE()),0),0))</f>
        <v/>
      </c>
      <c r="R2215" s="24" t="str">
        <f aca="false">IF(B2215="","",ROUND((N(K2215)+N(L2215))/60*IFERROR(VLOOKUP(B2215,الموظفين!$A$2:$J$501,8,FALSE()),0)/الإعدادات!$B$6*الإعدادات!$B$9,2))</f>
        <v/>
      </c>
      <c r="S2215" s="24" t="str">
        <f aca="false">IF(OR(B2215="",M2215=""),"",ROUND(M2215/60*IFERROR(VLOOKUP(B2215,الموظفين!$A$2:$J$501,9,FALSE()),0),2))</f>
        <v/>
      </c>
      <c r="T2215" s="17"/>
      <c r="U2215" s="23" t="str">
        <f aca="false">IF(OR(A2215="",B2215=""),"",A2215&amp;"|"&amp;B2215)</f>
        <v/>
      </c>
    </row>
    <row r="2216" customFormat="false" ht="15" hidden="false" customHeight="false" outlineLevel="0" collapsed="false">
      <c r="A2216" s="16"/>
      <c r="B2216" s="17"/>
      <c r="C2216" s="18" t="str">
        <f aca="false">IF($B2216="","",IFERROR(VLOOKUP($B2216,الموظفين!$A$2:$J$501,2,FALSE())&amp;"","⚠ كود غير موجود"))</f>
        <v/>
      </c>
      <c r="D2216" s="18" t="str">
        <f aca="false">IF($B2216="","",IFERROR(VLOOKUP($B2216,الموظفين!$A$2:$J$501,3,FALSE())&amp;"",""))</f>
        <v/>
      </c>
      <c r="E2216" s="18" t="str">
        <f aca="false">IF($B2216="","",IFERROR(VLOOKUP($B2216,الموظفين!$A$2:$J$501,5,FALSE())&amp;"",""))</f>
        <v/>
      </c>
      <c r="F2216" s="19" t="str">
        <f aca="false">IF($B2216="","",IFERROR(VLOOKUP($B2216,الموظفين!$A$2:$J$501,6,FALSE()),""))</f>
        <v/>
      </c>
      <c r="G2216" s="19" t="str">
        <f aca="false">IF($B2216="","",IFERROR(VLOOKUP($B2216,الموظفين!$A$2:$J$501,7,FALSE()),""))</f>
        <v/>
      </c>
      <c r="H2216" s="20"/>
      <c r="I2216" s="20"/>
      <c r="J2216" s="21" t="str">
        <f aca="false">IF(OR(H2216="",I2216=""),"",ROUND(MOD(I2216-H2216,1)*24,2))</f>
        <v/>
      </c>
      <c r="K2216" s="22" t="str">
        <f aca="false">IF(OR(H2216="",F2216=""),"",IF(ROUND(MAX(0,MOD(H2216-F2216+0.5,1)-0.5)*1440,0)&gt;IFERROR(VLOOKUP(E2216,الورديات!$A$2:$E$21,5,FALSE()),0),ROUND(MAX(0,MOD(H2216-F2216+0.5,1)-0.5)*1440,0),0))</f>
        <v/>
      </c>
      <c r="L2216" s="22" t="str">
        <f aca="false">IF(OR(I2216="",G2216=""),"",ROUND(MAX(0,MOD(G2216-I2216+0.5,1)-0.5)*1440,0))</f>
        <v/>
      </c>
      <c r="M2216" s="22" t="str">
        <f aca="false">IF(OR(I2216="",G2216=""),"",IF(ROUND(MAX(0,MOD(I2216-G2216+0.5,1)-0.5)*1440,0)&gt;=الإعدادات!$B$8,ROUND(MAX(0,MOD(I2216-G2216+0.5,1)-0.5)*1440,0),0))</f>
        <v/>
      </c>
      <c r="N2216" s="18" t="str">
        <f aca="false">IF(OR(A2216="",B2216=""),"",IF(COUNTIFS(الإجازات!$A$2:$A$1001,B2216,الإجازات!$D$2:$D$1001,"&lt;="&amp;A2216,الإجازات!$E$2:$E$1001,"&gt;="&amp;A2216,الإجازات!$G$2:$G$1001,"مقبولة")=0,"",LOOKUP(2,1/((الإجازات!$A$2:$A$1001=B2216)*(الإجازات!$D$2:$D$1001&lt;=A2216)*(الإجازات!$E$2:$E$1001&gt;=A2216)*(الإجازات!$G$2:$G$1001="مقبولة")),الإجازات!$C$2:$C$1001)))</f>
        <v/>
      </c>
      <c r="O2216" s="17"/>
      <c r="P2216" s="23" t="str">
        <f aca="false">IF(B2216="","",IF(ISNA(MATCH(B2216,الموظفين!$A$2:$A$501,0)),"⚠ كود غير موجود",IF(O2216&lt;&gt;"",O2216,IF(N2216&lt;&gt;"",N2216,IF(H2216="",IF(AND(A2216&lt;&gt;"",WEEKDAY(A2216)=الإعدادات!$B$11),"راحة أسبوعية","غائب"),IF(I2216="","بدون انصراف",IF(N(K2216)&gt;0,"متأخر","حاضر")))))))</f>
        <v/>
      </c>
      <c r="Q2216" s="24" t="str">
        <f aca="false">IF(B2216="","",IF(OR(P2216="غائب",P2216="غياب",P2216="إجازة بدون راتب"),IFERROR(VLOOKUP(B2216,الموظفين!$A$2:$J$501,8,FALSE()),0),0))</f>
        <v/>
      </c>
      <c r="R2216" s="24" t="str">
        <f aca="false">IF(B2216="","",ROUND((N(K2216)+N(L2216))/60*IFERROR(VLOOKUP(B2216,الموظفين!$A$2:$J$501,8,FALSE()),0)/الإعدادات!$B$6*الإعدادات!$B$9,2))</f>
        <v/>
      </c>
      <c r="S2216" s="24" t="str">
        <f aca="false">IF(OR(B2216="",M2216=""),"",ROUND(M2216/60*IFERROR(VLOOKUP(B2216,الموظفين!$A$2:$J$501,9,FALSE()),0),2))</f>
        <v/>
      </c>
      <c r="T2216" s="17"/>
      <c r="U2216" s="23" t="str">
        <f aca="false">IF(OR(A2216="",B2216=""),"",A2216&amp;"|"&amp;B2216)</f>
        <v/>
      </c>
    </row>
    <row r="2217" customFormat="false" ht="15" hidden="false" customHeight="false" outlineLevel="0" collapsed="false">
      <c r="A2217" s="16"/>
      <c r="B2217" s="17"/>
      <c r="C2217" s="18" t="str">
        <f aca="false">IF($B2217="","",IFERROR(VLOOKUP($B2217,الموظفين!$A$2:$J$501,2,FALSE())&amp;"","⚠ كود غير موجود"))</f>
        <v/>
      </c>
      <c r="D2217" s="18" t="str">
        <f aca="false">IF($B2217="","",IFERROR(VLOOKUP($B2217,الموظفين!$A$2:$J$501,3,FALSE())&amp;"",""))</f>
        <v/>
      </c>
      <c r="E2217" s="18" t="str">
        <f aca="false">IF($B2217="","",IFERROR(VLOOKUP($B2217,الموظفين!$A$2:$J$501,5,FALSE())&amp;"",""))</f>
        <v/>
      </c>
      <c r="F2217" s="19" t="str">
        <f aca="false">IF($B2217="","",IFERROR(VLOOKUP($B2217,الموظفين!$A$2:$J$501,6,FALSE()),""))</f>
        <v/>
      </c>
      <c r="G2217" s="19" t="str">
        <f aca="false">IF($B2217="","",IFERROR(VLOOKUP($B2217,الموظفين!$A$2:$J$501,7,FALSE()),""))</f>
        <v/>
      </c>
      <c r="H2217" s="20"/>
      <c r="I2217" s="20"/>
      <c r="J2217" s="21" t="str">
        <f aca="false">IF(OR(H2217="",I2217=""),"",ROUND(MOD(I2217-H2217,1)*24,2))</f>
        <v/>
      </c>
      <c r="K2217" s="22" t="str">
        <f aca="false">IF(OR(H2217="",F2217=""),"",IF(ROUND(MAX(0,MOD(H2217-F2217+0.5,1)-0.5)*1440,0)&gt;IFERROR(VLOOKUP(E2217,الورديات!$A$2:$E$21,5,FALSE()),0),ROUND(MAX(0,MOD(H2217-F2217+0.5,1)-0.5)*1440,0),0))</f>
        <v/>
      </c>
      <c r="L2217" s="22" t="str">
        <f aca="false">IF(OR(I2217="",G2217=""),"",ROUND(MAX(0,MOD(G2217-I2217+0.5,1)-0.5)*1440,0))</f>
        <v/>
      </c>
      <c r="M2217" s="22" t="str">
        <f aca="false">IF(OR(I2217="",G2217=""),"",IF(ROUND(MAX(0,MOD(I2217-G2217+0.5,1)-0.5)*1440,0)&gt;=الإعدادات!$B$8,ROUND(MAX(0,MOD(I2217-G2217+0.5,1)-0.5)*1440,0),0))</f>
        <v/>
      </c>
      <c r="N2217" s="18" t="str">
        <f aca="false">IF(OR(A2217="",B2217=""),"",IF(COUNTIFS(الإجازات!$A$2:$A$1001,B2217,الإجازات!$D$2:$D$1001,"&lt;="&amp;A2217,الإجازات!$E$2:$E$1001,"&gt;="&amp;A2217,الإجازات!$G$2:$G$1001,"مقبولة")=0,"",LOOKUP(2,1/((الإجازات!$A$2:$A$1001=B2217)*(الإجازات!$D$2:$D$1001&lt;=A2217)*(الإجازات!$E$2:$E$1001&gt;=A2217)*(الإجازات!$G$2:$G$1001="مقبولة")),الإجازات!$C$2:$C$1001)))</f>
        <v/>
      </c>
      <c r="O2217" s="17"/>
      <c r="P2217" s="23" t="str">
        <f aca="false">IF(B2217="","",IF(ISNA(MATCH(B2217,الموظفين!$A$2:$A$501,0)),"⚠ كود غير موجود",IF(O2217&lt;&gt;"",O2217,IF(N2217&lt;&gt;"",N2217,IF(H2217="",IF(AND(A2217&lt;&gt;"",WEEKDAY(A2217)=الإعدادات!$B$11),"راحة أسبوعية","غائب"),IF(I2217="","بدون انصراف",IF(N(K2217)&gt;0,"متأخر","حاضر")))))))</f>
        <v/>
      </c>
      <c r="Q2217" s="24" t="str">
        <f aca="false">IF(B2217="","",IF(OR(P2217="غائب",P2217="غياب",P2217="إجازة بدون راتب"),IFERROR(VLOOKUP(B2217,الموظفين!$A$2:$J$501,8,FALSE()),0),0))</f>
        <v/>
      </c>
      <c r="R2217" s="24" t="str">
        <f aca="false">IF(B2217="","",ROUND((N(K2217)+N(L2217))/60*IFERROR(VLOOKUP(B2217,الموظفين!$A$2:$J$501,8,FALSE()),0)/الإعدادات!$B$6*الإعدادات!$B$9,2))</f>
        <v/>
      </c>
      <c r="S2217" s="24" t="str">
        <f aca="false">IF(OR(B2217="",M2217=""),"",ROUND(M2217/60*IFERROR(VLOOKUP(B2217,الموظفين!$A$2:$J$501,9,FALSE()),0),2))</f>
        <v/>
      </c>
      <c r="T2217" s="17"/>
      <c r="U2217" s="23" t="str">
        <f aca="false">IF(OR(A2217="",B2217=""),"",A2217&amp;"|"&amp;B2217)</f>
        <v/>
      </c>
    </row>
    <row r="2218" customFormat="false" ht="15" hidden="false" customHeight="false" outlineLevel="0" collapsed="false">
      <c r="A2218" s="16"/>
      <c r="B2218" s="17"/>
      <c r="C2218" s="18" t="str">
        <f aca="false">IF($B2218="","",IFERROR(VLOOKUP($B2218,الموظفين!$A$2:$J$501,2,FALSE())&amp;"","⚠ كود غير موجود"))</f>
        <v/>
      </c>
      <c r="D2218" s="18" t="str">
        <f aca="false">IF($B2218="","",IFERROR(VLOOKUP($B2218,الموظفين!$A$2:$J$501,3,FALSE())&amp;"",""))</f>
        <v/>
      </c>
      <c r="E2218" s="18" t="str">
        <f aca="false">IF($B2218="","",IFERROR(VLOOKUP($B2218,الموظفين!$A$2:$J$501,5,FALSE())&amp;"",""))</f>
        <v/>
      </c>
      <c r="F2218" s="19" t="str">
        <f aca="false">IF($B2218="","",IFERROR(VLOOKUP($B2218,الموظفين!$A$2:$J$501,6,FALSE()),""))</f>
        <v/>
      </c>
      <c r="G2218" s="19" t="str">
        <f aca="false">IF($B2218="","",IFERROR(VLOOKUP($B2218,الموظفين!$A$2:$J$501,7,FALSE()),""))</f>
        <v/>
      </c>
      <c r="H2218" s="20"/>
      <c r="I2218" s="20"/>
      <c r="J2218" s="21" t="str">
        <f aca="false">IF(OR(H2218="",I2218=""),"",ROUND(MOD(I2218-H2218,1)*24,2))</f>
        <v/>
      </c>
      <c r="K2218" s="22" t="str">
        <f aca="false">IF(OR(H2218="",F2218=""),"",IF(ROUND(MAX(0,MOD(H2218-F2218+0.5,1)-0.5)*1440,0)&gt;IFERROR(VLOOKUP(E2218,الورديات!$A$2:$E$21,5,FALSE()),0),ROUND(MAX(0,MOD(H2218-F2218+0.5,1)-0.5)*1440,0),0))</f>
        <v/>
      </c>
      <c r="L2218" s="22" t="str">
        <f aca="false">IF(OR(I2218="",G2218=""),"",ROUND(MAX(0,MOD(G2218-I2218+0.5,1)-0.5)*1440,0))</f>
        <v/>
      </c>
      <c r="M2218" s="22" t="str">
        <f aca="false">IF(OR(I2218="",G2218=""),"",IF(ROUND(MAX(0,MOD(I2218-G2218+0.5,1)-0.5)*1440,0)&gt;=الإعدادات!$B$8,ROUND(MAX(0,MOD(I2218-G2218+0.5,1)-0.5)*1440,0),0))</f>
        <v/>
      </c>
      <c r="N2218" s="18" t="str">
        <f aca="false">IF(OR(A2218="",B2218=""),"",IF(COUNTIFS(الإجازات!$A$2:$A$1001,B2218,الإجازات!$D$2:$D$1001,"&lt;="&amp;A2218,الإجازات!$E$2:$E$1001,"&gt;="&amp;A2218,الإجازات!$G$2:$G$1001,"مقبولة")=0,"",LOOKUP(2,1/((الإجازات!$A$2:$A$1001=B2218)*(الإجازات!$D$2:$D$1001&lt;=A2218)*(الإجازات!$E$2:$E$1001&gt;=A2218)*(الإجازات!$G$2:$G$1001="مقبولة")),الإجازات!$C$2:$C$1001)))</f>
        <v/>
      </c>
      <c r="O2218" s="17"/>
      <c r="P2218" s="23" t="str">
        <f aca="false">IF(B2218="","",IF(ISNA(MATCH(B2218,الموظفين!$A$2:$A$501,0)),"⚠ كود غير موجود",IF(O2218&lt;&gt;"",O2218,IF(N2218&lt;&gt;"",N2218,IF(H2218="",IF(AND(A2218&lt;&gt;"",WEEKDAY(A2218)=الإعدادات!$B$11),"راحة أسبوعية","غائب"),IF(I2218="","بدون انصراف",IF(N(K2218)&gt;0,"متأخر","حاضر")))))))</f>
        <v/>
      </c>
      <c r="Q2218" s="24" t="str">
        <f aca="false">IF(B2218="","",IF(OR(P2218="غائب",P2218="غياب",P2218="إجازة بدون راتب"),IFERROR(VLOOKUP(B2218,الموظفين!$A$2:$J$501,8,FALSE()),0),0))</f>
        <v/>
      </c>
      <c r="R2218" s="24" t="str">
        <f aca="false">IF(B2218="","",ROUND((N(K2218)+N(L2218))/60*IFERROR(VLOOKUP(B2218,الموظفين!$A$2:$J$501,8,FALSE()),0)/الإعدادات!$B$6*الإعدادات!$B$9,2))</f>
        <v/>
      </c>
      <c r="S2218" s="24" t="str">
        <f aca="false">IF(OR(B2218="",M2218=""),"",ROUND(M2218/60*IFERROR(VLOOKUP(B2218,الموظفين!$A$2:$J$501,9,FALSE()),0),2))</f>
        <v/>
      </c>
      <c r="T2218" s="17"/>
      <c r="U2218" s="23" t="str">
        <f aca="false">IF(OR(A2218="",B2218=""),"",A2218&amp;"|"&amp;B2218)</f>
        <v/>
      </c>
    </row>
    <row r="2219" customFormat="false" ht="15" hidden="false" customHeight="false" outlineLevel="0" collapsed="false">
      <c r="A2219" s="16"/>
      <c r="B2219" s="17"/>
      <c r="C2219" s="18" t="str">
        <f aca="false">IF($B2219="","",IFERROR(VLOOKUP($B2219,الموظفين!$A$2:$J$501,2,FALSE())&amp;"","⚠ كود غير موجود"))</f>
        <v/>
      </c>
      <c r="D2219" s="18" t="str">
        <f aca="false">IF($B2219="","",IFERROR(VLOOKUP($B2219,الموظفين!$A$2:$J$501,3,FALSE())&amp;"",""))</f>
        <v/>
      </c>
      <c r="E2219" s="18" t="str">
        <f aca="false">IF($B2219="","",IFERROR(VLOOKUP($B2219,الموظفين!$A$2:$J$501,5,FALSE())&amp;"",""))</f>
        <v/>
      </c>
      <c r="F2219" s="19" t="str">
        <f aca="false">IF($B2219="","",IFERROR(VLOOKUP($B2219,الموظفين!$A$2:$J$501,6,FALSE()),""))</f>
        <v/>
      </c>
      <c r="G2219" s="19" t="str">
        <f aca="false">IF($B2219="","",IFERROR(VLOOKUP($B2219,الموظفين!$A$2:$J$501,7,FALSE()),""))</f>
        <v/>
      </c>
      <c r="H2219" s="20"/>
      <c r="I2219" s="20"/>
      <c r="J2219" s="21" t="str">
        <f aca="false">IF(OR(H2219="",I2219=""),"",ROUND(MOD(I2219-H2219,1)*24,2))</f>
        <v/>
      </c>
      <c r="K2219" s="22" t="str">
        <f aca="false">IF(OR(H2219="",F2219=""),"",IF(ROUND(MAX(0,MOD(H2219-F2219+0.5,1)-0.5)*1440,0)&gt;IFERROR(VLOOKUP(E2219,الورديات!$A$2:$E$21,5,FALSE()),0),ROUND(MAX(0,MOD(H2219-F2219+0.5,1)-0.5)*1440,0),0))</f>
        <v/>
      </c>
      <c r="L2219" s="22" t="str">
        <f aca="false">IF(OR(I2219="",G2219=""),"",ROUND(MAX(0,MOD(G2219-I2219+0.5,1)-0.5)*1440,0))</f>
        <v/>
      </c>
      <c r="M2219" s="22" t="str">
        <f aca="false">IF(OR(I2219="",G2219=""),"",IF(ROUND(MAX(0,MOD(I2219-G2219+0.5,1)-0.5)*1440,0)&gt;=الإعدادات!$B$8,ROUND(MAX(0,MOD(I2219-G2219+0.5,1)-0.5)*1440,0),0))</f>
        <v/>
      </c>
      <c r="N2219" s="18" t="str">
        <f aca="false">IF(OR(A2219="",B2219=""),"",IF(COUNTIFS(الإجازات!$A$2:$A$1001,B2219,الإجازات!$D$2:$D$1001,"&lt;="&amp;A2219,الإجازات!$E$2:$E$1001,"&gt;="&amp;A2219,الإجازات!$G$2:$G$1001,"مقبولة")=0,"",LOOKUP(2,1/((الإجازات!$A$2:$A$1001=B2219)*(الإجازات!$D$2:$D$1001&lt;=A2219)*(الإجازات!$E$2:$E$1001&gt;=A2219)*(الإجازات!$G$2:$G$1001="مقبولة")),الإجازات!$C$2:$C$1001)))</f>
        <v/>
      </c>
      <c r="O2219" s="17"/>
      <c r="P2219" s="23" t="str">
        <f aca="false">IF(B2219="","",IF(ISNA(MATCH(B2219,الموظفين!$A$2:$A$501,0)),"⚠ كود غير موجود",IF(O2219&lt;&gt;"",O2219,IF(N2219&lt;&gt;"",N2219,IF(H2219="",IF(AND(A2219&lt;&gt;"",WEEKDAY(A2219)=الإعدادات!$B$11),"راحة أسبوعية","غائب"),IF(I2219="","بدون انصراف",IF(N(K2219)&gt;0,"متأخر","حاضر")))))))</f>
        <v/>
      </c>
      <c r="Q2219" s="24" t="str">
        <f aca="false">IF(B2219="","",IF(OR(P2219="غائب",P2219="غياب",P2219="إجازة بدون راتب"),IFERROR(VLOOKUP(B2219,الموظفين!$A$2:$J$501,8,FALSE()),0),0))</f>
        <v/>
      </c>
      <c r="R2219" s="24" t="str">
        <f aca="false">IF(B2219="","",ROUND((N(K2219)+N(L2219))/60*IFERROR(VLOOKUP(B2219,الموظفين!$A$2:$J$501,8,FALSE()),0)/الإعدادات!$B$6*الإعدادات!$B$9,2))</f>
        <v/>
      </c>
      <c r="S2219" s="24" t="str">
        <f aca="false">IF(OR(B2219="",M2219=""),"",ROUND(M2219/60*IFERROR(VLOOKUP(B2219,الموظفين!$A$2:$J$501,9,FALSE()),0),2))</f>
        <v/>
      </c>
      <c r="T2219" s="17"/>
      <c r="U2219" s="23" t="str">
        <f aca="false">IF(OR(A2219="",B2219=""),"",A2219&amp;"|"&amp;B2219)</f>
        <v/>
      </c>
    </row>
    <row r="2220" customFormat="false" ht="15" hidden="false" customHeight="false" outlineLevel="0" collapsed="false">
      <c r="A2220" s="16"/>
      <c r="B2220" s="17"/>
      <c r="C2220" s="18" t="str">
        <f aca="false">IF($B2220="","",IFERROR(VLOOKUP($B2220,الموظفين!$A$2:$J$501,2,FALSE())&amp;"","⚠ كود غير موجود"))</f>
        <v/>
      </c>
      <c r="D2220" s="18" t="str">
        <f aca="false">IF($B2220="","",IFERROR(VLOOKUP($B2220,الموظفين!$A$2:$J$501,3,FALSE())&amp;"",""))</f>
        <v/>
      </c>
      <c r="E2220" s="18" t="str">
        <f aca="false">IF($B2220="","",IFERROR(VLOOKUP($B2220,الموظفين!$A$2:$J$501,5,FALSE())&amp;"",""))</f>
        <v/>
      </c>
      <c r="F2220" s="19" t="str">
        <f aca="false">IF($B2220="","",IFERROR(VLOOKUP($B2220,الموظفين!$A$2:$J$501,6,FALSE()),""))</f>
        <v/>
      </c>
      <c r="G2220" s="19" t="str">
        <f aca="false">IF($B2220="","",IFERROR(VLOOKUP($B2220,الموظفين!$A$2:$J$501,7,FALSE()),""))</f>
        <v/>
      </c>
      <c r="H2220" s="20"/>
      <c r="I2220" s="20"/>
      <c r="J2220" s="21" t="str">
        <f aca="false">IF(OR(H2220="",I2220=""),"",ROUND(MOD(I2220-H2220,1)*24,2))</f>
        <v/>
      </c>
      <c r="K2220" s="22" t="str">
        <f aca="false">IF(OR(H2220="",F2220=""),"",IF(ROUND(MAX(0,MOD(H2220-F2220+0.5,1)-0.5)*1440,0)&gt;IFERROR(VLOOKUP(E2220,الورديات!$A$2:$E$21,5,FALSE()),0),ROUND(MAX(0,MOD(H2220-F2220+0.5,1)-0.5)*1440,0),0))</f>
        <v/>
      </c>
      <c r="L2220" s="22" t="str">
        <f aca="false">IF(OR(I2220="",G2220=""),"",ROUND(MAX(0,MOD(G2220-I2220+0.5,1)-0.5)*1440,0))</f>
        <v/>
      </c>
      <c r="M2220" s="22" t="str">
        <f aca="false">IF(OR(I2220="",G2220=""),"",IF(ROUND(MAX(0,MOD(I2220-G2220+0.5,1)-0.5)*1440,0)&gt;=الإعدادات!$B$8,ROUND(MAX(0,MOD(I2220-G2220+0.5,1)-0.5)*1440,0),0))</f>
        <v/>
      </c>
      <c r="N2220" s="18" t="str">
        <f aca="false">IF(OR(A2220="",B2220=""),"",IF(COUNTIFS(الإجازات!$A$2:$A$1001,B2220,الإجازات!$D$2:$D$1001,"&lt;="&amp;A2220,الإجازات!$E$2:$E$1001,"&gt;="&amp;A2220,الإجازات!$G$2:$G$1001,"مقبولة")=0,"",LOOKUP(2,1/((الإجازات!$A$2:$A$1001=B2220)*(الإجازات!$D$2:$D$1001&lt;=A2220)*(الإجازات!$E$2:$E$1001&gt;=A2220)*(الإجازات!$G$2:$G$1001="مقبولة")),الإجازات!$C$2:$C$1001)))</f>
        <v/>
      </c>
      <c r="O2220" s="17"/>
      <c r="P2220" s="23" t="str">
        <f aca="false">IF(B2220="","",IF(ISNA(MATCH(B2220,الموظفين!$A$2:$A$501,0)),"⚠ كود غير موجود",IF(O2220&lt;&gt;"",O2220,IF(N2220&lt;&gt;"",N2220,IF(H2220="",IF(AND(A2220&lt;&gt;"",WEEKDAY(A2220)=الإعدادات!$B$11),"راحة أسبوعية","غائب"),IF(I2220="","بدون انصراف",IF(N(K2220)&gt;0,"متأخر","حاضر")))))))</f>
        <v/>
      </c>
      <c r="Q2220" s="24" t="str">
        <f aca="false">IF(B2220="","",IF(OR(P2220="غائب",P2220="غياب",P2220="إجازة بدون راتب"),IFERROR(VLOOKUP(B2220,الموظفين!$A$2:$J$501,8,FALSE()),0),0))</f>
        <v/>
      </c>
      <c r="R2220" s="24" t="str">
        <f aca="false">IF(B2220="","",ROUND((N(K2220)+N(L2220))/60*IFERROR(VLOOKUP(B2220,الموظفين!$A$2:$J$501,8,FALSE()),0)/الإعدادات!$B$6*الإعدادات!$B$9,2))</f>
        <v/>
      </c>
      <c r="S2220" s="24" t="str">
        <f aca="false">IF(OR(B2220="",M2220=""),"",ROUND(M2220/60*IFERROR(VLOOKUP(B2220,الموظفين!$A$2:$J$501,9,FALSE()),0),2))</f>
        <v/>
      </c>
      <c r="T2220" s="17"/>
      <c r="U2220" s="23" t="str">
        <f aca="false">IF(OR(A2220="",B2220=""),"",A2220&amp;"|"&amp;B2220)</f>
        <v/>
      </c>
    </row>
    <row r="2221" customFormat="false" ht="15" hidden="false" customHeight="false" outlineLevel="0" collapsed="false">
      <c r="A2221" s="16"/>
      <c r="B2221" s="17"/>
      <c r="C2221" s="18" t="str">
        <f aca="false">IF($B2221="","",IFERROR(VLOOKUP($B2221,الموظفين!$A$2:$J$501,2,FALSE())&amp;"","⚠ كود غير موجود"))</f>
        <v/>
      </c>
      <c r="D2221" s="18" t="str">
        <f aca="false">IF($B2221="","",IFERROR(VLOOKUP($B2221,الموظفين!$A$2:$J$501,3,FALSE())&amp;"",""))</f>
        <v/>
      </c>
      <c r="E2221" s="18" t="str">
        <f aca="false">IF($B2221="","",IFERROR(VLOOKUP($B2221,الموظفين!$A$2:$J$501,5,FALSE())&amp;"",""))</f>
        <v/>
      </c>
      <c r="F2221" s="19" t="str">
        <f aca="false">IF($B2221="","",IFERROR(VLOOKUP($B2221,الموظفين!$A$2:$J$501,6,FALSE()),""))</f>
        <v/>
      </c>
      <c r="G2221" s="19" t="str">
        <f aca="false">IF($B2221="","",IFERROR(VLOOKUP($B2221,الموظفين!$A$2:$J$501,7,FALSE()),""))</f>
        <v/>
      </c>
      <c r="H2221" s="20"/>
      <c r="I2221" s="20"/>
      <c r="J2221" s="21" t="str">
        <f aca="false">IF(OR(H2221="",I2221=""),"",ROUND(MOD(I2221-H2221,1)*24,2))</f>
        <v/>
      </c>
      <c r="K2221" s="22" t="str">
        <f aca="false">IF(OR(H2221="",F2221=""),"",IF(ROUND(MAX(0,MOD(H2221-F2221+0.5,1)-0.5)*1440,0)&gt;IFERROR(VLOOKUP(E2221,الورديات!$A$2:$E$21,5,FALSE()),0),ROUND(MAX(0,MOD(H2221-F2221+0.5,1)-0.5)*1440,0),0))</f>
        <v/>
      </c>
      <c r="L2221" s="22" t="str">
        <f aca="false">IF(OR(I2221="",G2221=""),"",ROUND(MAX(0,MOD(G2221-I2221+0.5,1)-0.5)*1440,0))</f>
        <v/>
      </c>
      <c r="M2221" s="22" t="str">
        <f aca="false">IF(OR(I2221="",G2221=""),"",IF(ROUND(MAX(0,MOD(I2221-G2221+0.5,1)-0.5)*1440,0)&gt;=الإعدادات!$B$8,ROUND(MAX(0,MOD(I2221-G2221+0.5,1)-0.5)*1440,0),0))</f>
        <v/>
      </c>
      <c r="N2221" s="18" t="str">
        <f aca="false">IF(OR(A2221="",B2221=""),"",IF(COUNTIFS(الإجازات!$A$2:$A$1001,B2221,الإجازات!$D$2:$D$1001,"&lt;="&amp;A2221,الإجازات!$E$2:$E$1001,"&gt;="&amp;A2221,الإجازات!$G$2:$G$1001,"مقبولة")=0,"",LOOKUP(2,1/((الإجازات!$A$2:$A$1001=B2221)*(الإجازات!$D$2:$D$1001&lt;=A2221)*(الإجازات!$E$2:$E$1001&gt;=A2221)*(الإجازات!$G$2:$G$1001="مقبولة")),الإجازات!$C$2:$C$1001)))</f>
        <v/>
      </c>
      <c r="O2221" s="17"/>
      <c r="P2221" s="23" t="str">
        <f aca="false">IF(B2221="","",IF(ISNA(MATCH(B2221,الموظفين!$A$2:$A$501,0)),"⚠ كود غير موجود",IF(O2221&lt;&gt;"",O2221,IF(N2221&lt;&gt;"",N2221,IF(H2221="",IF(AND(A2221&lt;&gt;"",WEEKDAY(A2221)=الإعدادات!$B$11),"راحة أسبوعية","غائب"),IF(I2221="","بدون انصراف",IF(N(K2221)&gt;0,"متأخر","حاضر")))))))</f>
        <v/>
      </c>
      <c r="Q2221" s="24" t="str">
        <f aca="false">IF(B2221="","",IF(OR(P2221="غائب",P2221="غياب",P2221="إجازة بدون راتب"),IFERROR(VLOOKUP(B2221,الموظفين!$A$2:$J$501,8,FALSE()),0),0))</f>
        <v/>
      </c>
      <c r="R2221" s="24" t="str">
        <f aca="false">IF(B2221="","",ROUND((N(K2221)+N(L2221))/60*IFERROR(VLOOKUP(B2221,الموظفين!$A$2:$J$501,8,FALSE()),0)/الإعدادات!$B$6*الإعدادات!$B$9,2))</f>
        <v/>
      </c>
      <c r="S2221" s="24" t="str">
        <f aca="false">IF(OR(B2221="",M2221=""),"",ROUND(M2221/60*IFERROR(VLOOKUP(B2221,الموظفين!$A$2:$J$501,9,FALSE()),0),2))</f>
        <v/>
      </c>
      <c r="T2221" s="17"/>
      <c r="U2221" s="23" t="str">
        <f aca="false">IF(OR(A2221="",B2221=""),"",A2221&amp;"|"&amp;B2221)</f>
        <v/>
      </c>
    </row>
    <row r="2222" customFormat="false" ht="15" hidden="false" customHeight="false" outlineLevel="0" collapsed="false">
      <c r="A2222" s="16"/>
      <c r="B2222" s="17"/>
      <c r="C2222" s="18" t="str">
        <f aca="false">IF($B2222="","",IFERROR(VLOOKUP($B2222,الموظفين!$A$2:$J$501,2,FALSE())&amp;"","⚠ كود غير موجود"))</f>
        <v/>
      </c>
      <c r="D2222" s="18" t="str">
        <f aca="false">IF($B2222="","",IFERROR(VLOOKUP($B2222,الموظفين!$A$2:$J$501,3,FALSE())&amp;"",""))</f>
        <v/>
      </c>
      <c r="E2222" s="18" t="str">
        <f aca="false">IF($B2222="","",IFERROR(VLOOKUP($B2222,الموظفين!$A$2:$J$501,5,FALSE())&amp;"",""))</f>
        <v/>
      </c>
      <c r="F2222" s="19" t="str">
        <f aca="false">IF($B2222="","",IFERROR(VLOOKUP($B2222,الموظفين!$A$2:$J$501,6,FALSE()),""))</f>
        <v/>
      </c>
      <c r="G2222" s="19" t="str">
        <f aca="false">IF($B2222="","",IFERROR(VLOOKUP($B2222,الموظفين!$A$2:$J$501,7,FALSE()),""))</f>
        <v/>
      </c>
      <c r="H2222" s="20"/>
      <c r="I2222" s="20"/>
      <c r="J2222" s="21" t="str">
        <f aca="false">IF(OR(H2222="",I2222=""),"",ROUND(MOD(I2222-H2222,1)*24,2))</f>
        <v/>
      </c>
      <c r="K2222" s="22" t="str">
        <f aca="false">IF(OR(H2222="",F2222=""),"",IF(ROUND(MAX(0,MOD(H2222-F2222+0.5,1)-0.5)*1440,0)&gt;IFERROR(VLOOKUP(E2222,الورديات!$A$2:$E$21,5,FALSE()),0),ROUND(MAX(0,MOD(H2222-F2222+0.5,1)-0.5)*1440,0),0))</f>
        <v/>
      </c>
      <c r="L2222" s="22" t="str">
        <f aca="false">IF(OR(I2222="",G2222=""),"",ROUND(MAX(0,MOD(G2222-I2222+0.5,1)-0.5)*1440,0))</f>
        <v/>
      </c>
      <c r="M2222" s="22" t="str">
        <f aca="false">IF(OR(I2222="",G2222=""),"",IF(ROUND(MAX(0,MOD(I2222-G2222+0.5,1)-0.5)*1440,0)&gt;=الإعدادات!$B$8,ROUND(MAX(0,MOD(I2222-G2222+0.5,1)-0.5)*1440,0),0))</f>
        <v/>
      </c>
      <c r="N2222" s="18" t="str">
        <f aca="false">IF(OR(A2222="",B2222=""),"",IF(COUNTIFS(الإجازات!$A$2:$A$1001,B2222,الإجازات!$D$2:$D$1001,"&lt;="&amp;A2222,الإجازات!$E$2:$E$1001,"&gt;="&amp;A2222,الإجازات!$G$2:$G$1001,"مقبولة")=0,"",LOOKUP(2,1/((الإجازات!$A$2:$A$1001=B2222)*(الإجازات!$D$2:$D$1001&lt;=A2222)*(الإجازات!$E$2:$E$1001&gt;=A2222)*(الإجازات!$G$2:$G$1001="مقبولة")),الإجازات!$C$2:$C$1001)))</f>
        <v/>
      </c>
      <c r="O2222" s="17"/>
      <c r="P2222" s="23" t="str">
        <f aca="false">IF(B2222="","",IF(ISNA(MATCH(B2222,الموظفين!$A$2:$A$501,0)),"⚠ كود غير موجود",IF(O2222&lt;&gt;"",O2222,IF(N2222&lt;&gt;"",N2222,IF(H2222="",IF(AND(A2222&lt;&gt;"",WEEKDAY(A2222)=الإعدادات!$B$11),"راحة أسبوعية","غائب"),IF(I2222="","بدون انصراف",IF(N(K2222)&gt;0,"متأخر","حاضر")))))))</f>
        <v/>
      </c>
      <c r="Q2222" s="24" t="str">
        <f aca="false">IF(B2222="","",IF(OR(P2222="غائب",P2222="غياب",P2222="إجازة بدون راتب"),IFERROR(VLOOKUP(B2222,الموظفين!$A$2:$J$501,8,FALSE()),0),0))</f>
        <v/>
      </c>
      <c r="R2222" s="24" t="str">
        <f aca="false">IF(B2222="","",ROUND((N(K2222)+N(L2222))/60*IFERROR(VLOOKUP(B2222,الموظفين!$A$2:$J$501,8,FALSE()),0)/الإعدادات!$B$6*الإعدادات!$B$9,2))</f>
        <v/>
      </c>
      <c r="S2222" s="24" t="str">
        <f aca="false">IF(OR(B2222="",M2222=""),"",ROUND(M2222/60*IFERROR(VLOOKUP(B2222,الموظفين!$A$2:$J$501,9,FALSE()),0),2))</f>
        <v/>
      </c>
      <c r="T2222" s="17"/>
      <c r="U2222" s="23" t="str">
        <f aca="false">IF(OR(A2222="",B2222=""),"",A2222&amp;"|"&amp;B2222)</f>
        <v/>
      </c>
    </row>
    <row r="2223" customFormat="false" ht="15" hidden="false" customHeight="false" outlineLevel="0" collapsed="false">
      <c r="A2223" s="16"/>
      <c r="B2223" s="17"/>
      <c r="C2223" s="18" t="str">
        <f aca="false">IF($B2223="","",IFERROR(VLOOKUP($B2223,الموظفين!$A$2:$J$501,2,FALSE())&amp;"","⚠ كود غير موجود"))</f>
        <v/>
      </c>
      <c r="D2223" s="18" t="str">
        <f aca="false">IF($B2223="","",IFERROR(VLOOKUP($B2223,الموظفين!$A$2:$J$501,3,FALSE())&amp;"",""))</f>
        <v/>
      </c>
      <c r="E2223" s="18" t="str">
        <f aca="false">IF($B2223="","",IFERROR(VLOOKUP($B2223,الموظفين!$A$2:$J$501,5,FALSE())&amp;"",""))</f>
        <v/>
      </c>
      <c r="F2223" s="19" t="str">
        <f aca="false">IF($B2223="","",IFERROR(VLOOKUP($B2223,الموظفين!$A$2:$J$501,6,FALSE()),""))</f>
        <v/>
      </c>
      <c r="G2223" s="19" t="str">
        <f aca="false">IF($B2223="","",IFERROR(VLOOKUP($B2223,الموظفين!$A$2:$J$501,7,FALSE()),""))</f>
        <v/>
      </c>
      <c r="H2223" s="20"/>
      <c r="I2223" s="20"/>
      <c r="J2223" s="21" t="str">
        <f aca="false">IF(OR(H2223="",I2223=""),"",ROUND(MOD(I2223-H2223,1)*24,2))</f>
        <v/>
      </c>
      <c r="K2223" s="22" t="str">
        <f aca="false">IF(OR(H2223="",F2223=""),"",IF(ROUND(MAX(0,MOD(H2223-F2223+0.5,1)-0.5)*1440,0)&gt;IFERROR(VLOOKUP(E2223,الورديات!$A$2:$E$21,5,FALSE()),0),ROUND(MAX(0,MOD(H2223-F2223+0.5,1)-0.5)*1440,0),0))</f>
        <v/>
      </c>
      <c r="L2223" s="22" t="str">
        <f aca="false">IF(OR(I2223="",G2223=""),"",ROUND(MAX(0,MOD(G2223-I2223+0.5,1)-0.5)*1440,0))</f>
        <v/>
      </c>
      <c r="M2223" s="22" t="str">
        <f aca="false">IF(OR(I2223="",G2223=""),"",IF(ROUND(MAX(0,MOD(I2223-G2223+0.5,1)-0.5)*1440,0)&gt;=الإعدادات!$B$8,ROUND(MAX(0,MOD(I2223-G2223+0.5,1)-0.5)*1440,0),0))</f>
        <v/>
      </c>
      <c r="N2223" s="18" t="str">
        <f aca="false">IF(OR(A2223="",B2223=""),"",IF(COUNTIFS(الإجازات!$A$2:$A$1001,B2223,الإجازات!$D$2:$D$1001,"&lt;="&amp;A2223,الإجازات!$E$2:$E$1001,"&gt;="&amp;A2223,الإجازات!$G$2:$G$1001,"مقبولة")=0,"",LOOKUP(2,1/((الإجازات!$A$2:$A$1001=B2223)*(الإجازات!$D$2:$D$1001&lt;=A2223)*(الإجازات!$E$2:$E$1001&gt;=A2223)*(الإجازات!$G$2:$G$1001="مقبولة")),الإجازات!$C$2:$C$1001)))</f>
        <v/>
      </c>
      <c r="O2223" s="17"/>
      <c r="P2223" s="23" t="str">
        <f aca="false">IF(B2223="","",IF(ISNA(MATCH(B2223,الموظفين!$A$2:$A$501,0)),"⚠ كود غير موجود",IF(O2223&lt;&gt;"",O2223,IF(N2223&lt;&gt;"",N2223,IF(H2223="",IF(AND(A2223&lt;&gt;"",WEEKDAY(A2223)=الإعدادات!$B$11),"راحة أسبوعية","غائب"),IF(I2223="","بدون انصراف",IF(N(K2223)&gt;0,"متأخر","حاضر")))))))</f>
        <v/>
      </c>
      <c r="Q2223" s="24" t="str">
        <f aca="false">IF(B2223="","",IF(OR(P2223="غائب",P2223="غياب",P2223="إجازة بدون راتب"),IFERROR(VLOOKUP(B2223,الموظفين!$A$2:$J$501,8,FALSE()),0),0))</f>
        <v/>
      </c>
      <c r="R2223" s="24" t="str">
        <f aca="false">IF(B2223="","",ROUND((N(K2223)+N(L2223))/60*IFERROR(VLOOKUP(B2223,الموظفين!$A$2:$J$501,8,FALSE()),0)/الإعدادات!$B$6*الإعدادات!$B$9,2))</f>
        <v/>
      </c>
      <c r="S2223" s="24" t="str">
        <f aca="false">IF(OR(B2223="",M2223=""),"",ROUND(M2223/60*IFERROR(VLOOKUP(B2223,الموظفين!$A$2:$J$501,9,FALSE()),0),2))</f>
        <v/>
      </c>
      <c r="T2223" s="17"/>
      <c r="U2223" s="23" t="str">
        <f aca="false">IF(OR(A2223="",B2223=""),"",A2223&amp;"|"&amp;B2223)</f>
        <v/>
      </c>
    </row>
    <row r="2224" customFormat="false" ht="15" hidden="false" customHeight="false" outlineLevel="0" collapsed="false">
      <c r="A2224" s="16"/>
      <c r="B2224" s="17"/>
      <c r="C2224" s="18" t="str">
        <f aca="false">IF($B2224="","",IFERROR(VLOOKUP($B2224,الموظفين!$A$2:$J$501,2,FALSE())&amp;"","⚠ كود غير موجود"))</f>
        <v/>
      </c>
      <c r="D2224" s="18" t="str">
        <f aca="false">IF($B2224="","",IFERROR(VLOOKUP($B2224,الموظفين!$A$2:$J$501,3,FALSE())&amp;"",""))</f>
        <v/>
      </c>
      <c r="E2224" s="18" t="str">
        <f aca="false">IF($B2224="","",IFERROR(VLOOKUP($B2224,الموظفين!$A$2:$J$501,5,FALSE())&amp;"",""))</f>
        <v/>
      </c>
      <c r="F2224" s="19" t="str">
        <f aca="false">IF($B2224="","",IFERROR(VLOOKUP($B2224,الموظفين!$A$2:$J$501,6,FALSE()),""))</f>
        <v/>
      </c>
      <c r="G2224" s="19" t="str">
        <f aca="false">IF($B2224="","",IFERROR(VLOOKUP($B2224,الموظفين!$A$2:$J$501,7,FALSE()),""))</f>
        <v/>
      </c>
      <c r="H2224" s="20"/>
      <c r="I2224" s="20"/>
      <c r="J2224" s="21" t="str">
        <f aca="false">IF(OR(H2224="",I2224=""),"",ROUND(MOD(I2224-H2224,1)*24,2))</f>
        <v/>
      </c>
      <c r="K2224" s="22" t="str">
        <f aca="false">IF(OR(H2224="",F2224=""),"",IF(ROUND(MAX(0,MOD(H2224-F2224+0.5,1)-0.5)*1440,0)&gt;IFERROR(VLOOKUP(E2224,الورديات!$A$2:$E$21,5,FALSE()),0),ROUND(MAX(0,MOD(H2224-F2224+0.5,1)-0.5)*1440,0),0))</f>
        <v/>
      </c>
      <c r="L2224" s="22" t="str">
        <f aca="false">IF(OR(I2224="",G2224=""),"",ROUND(MAX(0,MOD(G2224-I2224+0.5,1)-0.5)*1440,0))</f>
        <v/>
      </c>
      <c r="M2224" s="22" t="str">
        <f aca="false">IF(OR(I2224="",G2224=""),"",IF(ROUND(MAX(0,MOD(I2224-G2224+0.5,1)-0.5)*1440,0)&gt;=الإعدادات!$B$8,ROUND(MAX(0,MOD(I2224-G2224+0.5,1)-0.5)*1440,0),0))</f>
        <v/>
      </c>
      <c r="N2224" s="18" t="str">
        <f aca="false">IF(OR(A2224="",B2224=""),"",IF(COUNTIFS(الإجازات!$A$2:$A$1001,B2224,الإجازات!$D$2:$D$1001,"&lt;="&amp;A2224,الإجازات!$E$2:$E$1001,"&gt;="&amp;A2224,الإجازات!$G$2:$G$1001,"مقبولة")=0,"",LOOKUP(2,1/((الإجازات!$A$2:$A$1001=B2224)*(الإجازات!$D$2:$D$1001&lt;=A2224)*(الإجازات!$E$2:$E$1001&gt;=A2224)*(الإجازات!$G$2:$G$1001="مقبولة")),الإجازات!$C$2:$C$1001)))</f>
        <v/>
      </c>
      <c r="O2224" s="17"/>
      <c r="P2224" s="23" t="str">
        <f aca="false">IF(B2224="","",IF(ISNA(MATCH(B2224,الموظفين!$A$2:$A$501,0)),"⚠ كود غير موجود",IF(O2224&lt;&gt;"",O2224,IF(N2224&lt;&gt;"",N2224,IF(H2224="",IF(AND(A2224&lt;&gt;"",WEEKDAY(A2224)=الإعدادات!$B$11),"راحة أسبوعية","غائب"),IF(I2224="","بدون انصراف",IF(N(K2224)&gt;0,"متأخر","حاضر")))))))</f>
        <v/>
      </c>
      <c r="Q2224" s="24" t="str">
        <f aca="false">IF(B2224="","",IF(OR(P2224="غائب",P2224="غياب",P2224="إجازة بدون راتب"),IFERROR(VLOOKUP(B2224,الموظفين!$A$2:$J$501,8,FALSE()),0),0))</f>
        <v/>
      </c>
      <c r="R2224" s="24" t="str">
        <f aca="false">IF(B2224="","",ROUND((N(K2224)+N(L2224))/60*IFERROR(VLOOKUP(B2224,الموظفين!$A$2:$J$501,8,FALSE()),0)/الإعدادات!$B$6*الإعدادات!$B$9,2))</f>
        <v/>
      </c>
      <c r="S2224" s="24" t="str">
        <f aca="false">IF(OR(B2224="",M2224=""),"",ROUND(M2224/60*IFERROR(VLOOKUP(B2224,الموظفين!$A$2:$J$501,9,FALSE()),0),2))</f>
        <v/>
      </c>
      <c r="T2224" s="17"/>
      <c r="U2224" s="23" t="str">
        <f aca="false">IF(OR(A2224="",B2224=""),"",A2224&amp;"|"&amp;B2224)</f>
        <v/>
      </c>
    </row>
    <row r="2225" customFormat="false" ht="15" hidden="false" customHeight="false" outlineLevel="0" collapsed="false">
      <c r="A2225" s="16"/>
      <c r="B2225" s="17"/>
      <c r="C2225" s="18" t="str">
        <f aca="false">IF($B2225="","",IFERROR(VLOOKUP($B2225,الموظفين!$A$2:$J$501,2,FALSE())&amp;"","⚠ كود غير موجود"))</f>
        <v/>
      </c>
      <c r="D2225" s="18" t="str">
        <f aca="false">IF($B2225="","",IFERROR(VLOOKUP($B2225,الموظفين!$A$2:$J$501,3,FALSE())&amp;"",""))</f>
        <v/>
      </c>
      <c r="E2225" s="18" t="str">
        <f aca="false">IF($B2225="","",IFERROR(VLOOKUP($B2225,الموظفين!$A$2:$J$501,5,FALSE())&amp;"",""))</f>
        <v/>
      </c>
      <c r="F2225" s="19" t="str">
        <f aca="false">IF($B2225="","",IFERROR(VLOOKUP($B2225,الموظفين!$A$2:$J$501,6,FALSE()),""))</f>
        <v/>
      </c>
      <c r="G2225" s="19" t="str">
        <f aca="false">IF($B2225="","",IFERROR(VLOOKUP($B2225,الموظفين!$A$2:$J$501,7,FALSE()),""))</f>
        <v/>
      </c>
      <c r="H2225" s="20"/>
      <c r="I2225" s="20"/>
      <c r="J2225" s="21" t="str">
        <f aca="false">IF(OR(H2225="",I2225=""),"",ROUND(MOD(I2225-H2225,1)*24,2))</f>
        <v/>
      </c>
      <c r="K2225" s="22" t="str">
        <f aca="false">IF(OR(H2225="",F2225=""),"",IF(ROUND(MAX(0,MOD(H2225-F2225+0.5,1)-0.5)*1440,0)&gt;IFERROR(VLOOKUP(E2225,الورديات!$A$2:$E$21,5,FALSE()),0),ROUND(MAX(0,MOD(H2225-F2225+0.5,1)-0.5)*1440,0),0))</f>
        <v/>
      </c>
      <c r="L2225" s="22" t="str">
        <f aca="false">IF(OR(I2225="",G2225=""),"",ROUND(MAX(0,MOD(G2225-I2225+0.5,1)-0.5)*1440,0))</f>
        <v/>
      </c>
      <c r="M2225" s="22" t="str">
        <f aca="false">IF(OR(I2225="",G2225=""),"",IF(ROUND(MAX(0,MOD(I2225-G2225+0.5,1)-0.5)*1440,0)&gt;=الإعدادات!$B$8,ROUND(MAX(0,MOD(I2225-G2225+0.5,1)-0.5)*1440,0),0))</f>
        <v/>
      </c>
      <c r="N2225" s="18" t="str">
        <f aca="false">IF(OR(A2225="",B2225=""),"",IF(COUNTIFS(الإجازات!$A$2:$A$1001,B2225,الإجازات!$D$2:$D$1001,"&lt;="&amp;A2225,الإجازات!$E$2:$E$1001,"&gt;="&amp;A2225,الإجازات!$G$2:$G$1001,"مقبولة")=0,"",LOOKUP(2,1/((الإجازات!$A$2:$A$1001=B2225)*(الإجازات!$D$2:$D$1001&lt;=A2225)*(الإجازات!$E$2:$E$1001&gt;=A2225)*(الإجازات!$G$2:$G$1001="مقبولة")),الإجازات!$C$2:$C$1001)))</f>
        <v/>
      </c>
      <c r="O2225" s="17"/>
      <c r="P2225" s="23" t="str">
        <f aca="false">IF(B2225="","",IF(ISNA(MATCH(B2225,الموظفين!$A$2:$A$501,0)),"⚠ كود غير موجود",IF(O2225&lt;&gt;"",O2225,IF(N2225&lt;&gt;"",N2225,IF(H2225="",IF(AND(A2225&lt;&gt;"",WEEKDAY(A2225)=الإعدادات!$B$11),"راحة أسبوعية","غائب"),IF(I2225="","بدون انصراف",IF(N(K2225)&gt;0,"متأخر","حاضر")))))))</f>
        <v/>
      </c>
      <c r="Q2225" s="24" t="str">
        <f aca="false">IF(B2225="","",IF(OR(P2225="غائب",P2225="غياب",P2225="إجازة بدون راتب"),IFERROR(VLOOKUP(B2225,الموظفين!$A$2:$J$501,8,FALSE()),0),0))</f>
        <v/>
      </c>
      <c r="R2225" s="24" t="str">
        <f aca="false">IF(B2225="","",ROUND((N(K2225)+N(L2225))/60*IFERROR(VLOOKUP(B2225,الموظفين!$A$2:$J$501,8,FALSE()),0)/الإعدادات!$B$6*الإعدادات!$B$9,2))</f>
        <v/>
      </c>
      <c r="S2225" s="24" t="str">
        <f aca="false">IF(OR(B2225="",M2225=""),"",ROUND(M2225/60*IFERROR(VLOOKUP(B2225,الموظفين!$A$2:$J$501,9,FALSE()),0),2))</f>
        <v/>
      </c>
      <c r="T2225" s="17"/>
      <c r="U2225" s="23" t="str">
        <f aca="false">IF(OR(A2225="",B2225=""),"",A2225&amp;"|"&amp;B2225)</f>
        <v/>
      </c>
    </row>
    <row r="2226" customFormat="false" ht="15" hidden="false" customHeight="false" outlineLevel="0" collapsed="false">
      <c r="A2226" s="16"/>
      <c r="B2226" s="17"/>
      <c r="C2226" s="18" t="str">
        <f aca="false">IF($B2226="","",IFERROR(VLOOKUP($B2226,الموظفين!$A$2:$J$501,2,FALSE())&amp;"","⚠ كود غير موجود"))</f>
        <v/>
      </c>
      <c r="D2226" s="18" t="str">
        <f aca="false">IF($B2226="","",IFERROR(VLOOKUP($B2226,الموظفين!$A$2:$J$501,3,FALSE())&amp;"",""))</f>
        <v/>
      </c>
      <c r="E2226" s="18" t="str">
        <f aca="false">IF($B2226="","",IFERROR(VLOOKUP($B2226,الموظفين!$A$2:$J$501,5,FALSE())&amp;"",""))</f>
        <v/>
      </c>
      <c r="F2226" s="19" t="str">
        <f aca="false">IF($B2226="","",IFERROR(VLOOKUP($B2226,الموظفين!$A$2:$J$501,6,FALSE()),""))</f>
        <v/>
      </c>
      <c r="G2226" s="19" t="str">
        <f aca="false">IF($B2226="","",IFERROR(VLOOKUP($B2226,الموظفين!$A$2:$J$501,7,FALSE()),""))</f>
        <v/>
      </c>
      <c r="H2226" s="20"/>
      <c r="I2226" s="20"/>
      <c r="J2226" s="21" t="str">
        <f aca="false">IF(OR(H2226="",I2226=""),"",ROUND(MOD(I2226-H2226,1)*24,2))</f>
        <v/>
      </c>
      <c r="K2226" s="22" t="str">
        <f aca="false">IF(OR(H2226="",F2226=""),"",IF(ROUND(MAX(0,MOD(H2226-F2226+0.5,1)-0.5)*1440,0)&gt;IFERROR(VLOOKUP(E2226,الورديات!$A$2:$E$21,5,FALSE()),0),ROUND(MAX(0,MOD(H2226-F2226+0.5,1)-0.5)*1440,0),0))</f>
        <v/>
      </c>
      <c r="L2226" s="22" t="str">
        <f aca="false">IF(OR(I2226="",G2226=""),"",ROUND(MAX(0,MOD(G2226-I2226+0.5,1)-0.5)*1440,0))</f>
        <v/>
      </c>
      <c r="M2226" s="22" t="str">
        <f aca="false">IF(OR(I2226="",G2226=""),"",IF(ROUND(MAX(0,MOD(I2226-G2226+0.5,1)-0.5)*1440,0)&gt;=الإعدادات!$B$8,ROUND(MAX(0,MOD(I2226-G2226+0.5,1)-0.5)*1440,0),0))</f>
        <v/>
      </c>
      <c r="N2226" s="18" t="str">
        <f aca="false">IF(OR(A2226="",B2226=""),"",IF(COUNTIFS(الإجازات!$A$2:$A$1001,B2226,الإجازات!$D$2:$D$1001,"&lt;="&amp;A2226,الإجازات!$E$2:$E$1001,"&gt;="&amp;A2226,الإجازات!$G$2:$G$1001,"مقبولة")=0,"",LOOKUP(2,1/((الإجازات!$A$2:$A$1001=B2226)*(الإجازات!$D$2:$D$1001&lt;=A2226)*(الإجازات!$E$2:$E$1001&gt;=A2226)*(الإجازات!$G$2:$G$1001="مقبولة")),الإجازات!$C$2:$C$1001)))</f>
        <v/>
      </c>
      <c r="O2226" s="17"/>
      <c r="P2226" s="23" t="str">
        <f aca="false">IF(B2226="","",IF(ISNA(MATCH(B2226,الموظفين!$A$2:$A$501,0)),"⚠ كود غير موجود",IF(O2226&lt;&gt;"",O2226,IF(N2226&lt;&gt;"",N2226,IF(H2226="",IF(AND(A2226&lt;&gt;"",WEEKDAY(A2226)=الإعدادات!$B$11),"راحة أسبوعية","غائب"),IF(I2226="","بدون انصراف",IF(N(K2226)&gt;0,"متأخر","حاضر")))))))</f>
        <v/>
      </c>
      <c r="Q2226" s="24" t="str">
        <f aca="false">IF(B2226="","",IF(OR(P2226="غائب",P2226="غياب",P2226="إجازة بدون راتب"),IFERROR(VLOOKUP(B2226,الموظفين!$A$2:$J$501,8,FALSE()),0),0))</f>
        <v/>
      </c>
      <c r="R2226" s="24" t="str">
        <f aca="false">IF(B2226="","",ROUND((N(K2226)+N(L2226))/60*IFERROR(VLOOKUP(B2226,الموظفين!$A$2:$J$501,8,FALSE()),0)/الإعدادات!$B$6*الإعدادات!$B$9,2))</f>
        <v/>
      </c>
      <c r="S2226" s="24" t="str">
        <f aca="false">IF(OR(B2226="",M2226=""),"",ROUND(M2226/60*IFERROR(VLOOKUP(B2226,الموظفين!$A$2:$J$501,9,FALSE()),0),2))</f>
        <v/>
      </c>
      <c r="T2226" s="17"/>
      <c r="U2226" s="23" t="str">
        <f aca="false">IF(OR(A2226="",B2226=""),"",A2226&amp;"|"&amp;B2226)</f>
        <v/>
      </c>
    </row>
    <row r="2227" customFormat="false" ht="15" hidden="false" customHeight="false" outlineLevel="0" collapsed="false">
      <c r="A2227" s="16"/>
      <c r="B2227" s="17"/>
      <c r="C2227" s="18" t="str">
        <f aca="false">IF($B2227="","",IFERROR(VLOOKUP($B2227,الموظفين!$A$2:$J$501,2,FALSE())&amp;"","⚠ كود غير موجود"))</f>
        <v/>
      </c>
      <c r="D2227" s="18" t="str">
        <f aca="false">IF($B2227="","",IFERROR(VLOOKUP($B2227,الموظفين!$A$2:$J$501,3,FALSE())&amp;"",""))</f>
        <v/>
      </c>
      <c r="E2227" s="18" t="str">
        <f aca="false">IF($B2227="","",IFERROR(VLOOKUP($B2227,الموظفين!$A$2:$J$501,5,FALSE())&amp;"",""))</f>
        <v/>
      </c>
      <c r="F2227" s="19" t="str">
        <f aca="false">IF($B2227="","",IFERROR(VLOOKUP($B2227,الموظفين!$A$2:$J$501,6,FALSE()),""))</f>
        <v/>
      </c>
      <c r="G2227" s="19" t="str">
        <f aca="false">IF($B2227="","",IFERROR(VLOOKUP($B2227,الموظفين!$A$2:$J$501,7,FALSE()),""))</f>
        <v/>
      </c>
      <c r="H2227" s="20"/>
      <c r="I2227" s="20"/>
      <c r="J2227" s="21" t="str">
        <f aca="false">IF(OR(H2227="",I2227=""),"",ROUND(MOD(I2227-H2227,1)*24,2))</f>
        <v/>
      </c>
      <c r="K2227" s="22" t="str">
        <f aca="false">IF(OR(H2227="",F2227=""),"",IF(ROUND(MAX(0,MOD(H2227-F2227+0.5,1)-0.5)*1440,0)&gt;IFERROR(VLOOKUP(E2227,الورديات!$A$2:$E$21,5,FALSE()),0),ROUND(MAX(0,MOD(H2227-F2227+0.5,1)-0.5)*1440,0),0))</f>
        <v/>
      </c>
      <c r="L2227" s="22" t="str">
        <f aca="false">IF(OR(I2227="",G2227=""),"",ROUND(MAX(0,MOD(G2227-I2227+0.5,1)-0.5)*1440,0))</f>
        <v/>
      </c>
      <c r="M2227" s="22" t="str">
        <f aca="false">IF(OR(I2227="",G2227=""),"",IF(ROUND(MAX(0,MOD(I2227-G2227+0.5,1)-0.5)*1440,0)&gt;=الإعدادات!$B$8,ROUND(MAX(0,MOD(I2227-G2227+0.5,1)-0.5)*1440,0),0))</f>
        <v/>
      </c>
      <c r="N2227" s="18" t="str">
        <f aca="false">IF(OR(A2227="",B2227=""),"",IF(COUNTIFS(الإجازات!$A$2:$A$1001,B2227,الإجازات!$D$2:$D$1001,"&lt;="&amp;A2227,الإجازات!$E$2:$E$1001,"&gt;="&amp;A2227,الإجازات!$G$2:$G$1001,"مقبولة")=0,"",LOOKUP(2,1/((الإجازات!$A$2:$A$1001=B2227)*(الإجازات!$D$2:$D$1001&lt;=A2227)*(الإجازات!$E$2:$E$1001&gt;=A2227)*(الإجازات!$G$2:$G$1001="مقبولة")),الإجازات!$C$2:$C$1001)))</f>
        <v/>
      </c>
      <c r="O2227" s="17"/>
      <c r="P2227" s="23" t="str">
        <f aca="false">IF(B2227="","",IF(ISNA(MATCH(B2227,الموظفين!$A$2:$A$501,0)),"⚠ كود غير موجود",IF(O2227&lt;&gt;"",O2227,IF(N2227&lt;&gt;"",N2227,IF(H2227="",IF(AND(A2227&lt;&gt;"",WEEKDAY(A2227)=الإعدادات!$B$11),"راحة أسبوعية","غائب"),IF(I2227="","بدون انصراف",IF(N(K2227)&gt;0,"متأخر","حاضر")))))))</f>
        <v/>
      </c>
      <c r="Q2227" s="24" t="str">
        <f aca="false">IF(B2227="","",IF(OR(P2227="غائب",P2227="غياب",P2227="إجازة بدون راتب"),IFERROR(VLOOKUP(B2227,الموظفين!$A$2:$J$501,8,FALSE()),0),0))</f>
        <v/>
      </c>
      <c r="R2227" s="24" t="str">
        <f aca="false">IF(B2227="","",ROUND((N(K2227)+N(L2227))/60*IFERROR(VLOOKUP(B2227,الموظفين!$A$2:$J$501,8,FALSE()),0)/الإعدادات!$B$6*الإعدادات!$B$9,2))</f>
        <v/>
      </c>
      <c r="S2227" s="24" t="str">
        <f aca="false">IF(OR(B2227="",M2227=""),"",ROUND(M2227/60*IFERROR(VLOOKUP(B2227,الموظفين!$A$2:$J$501,9,FALSE()),0),2))</f>
        <v/>
      </c>
      <c r="T2227" s="17"/>
      <c r="U2227" s="23" t="str">
        <f aca="false">IF(OR(A2227="",B2227=""),"",A2227&amp;"|"&amp;B2227)</f>
        <v/>
      </c>
    </row>
    <row r="2228" customFormat="false" ht="15" hidden="false" customHeight="false" outlineLevel="0" collapsed="false">
      <c r="A2228" s="16"/>
      <c r="B2228" s="17"/>
      <c r="C2228" s="18" t="str">
        <f aca="false">IF($B2228="","",IFERROR(VLOOKUP($B2228,الموظفين!$A$2:$J$501,2,FALSE())&amp;"","⚠ كود غير موجود"))</f>
        <v/>
      </c>
      <c r="D2228" s="18" t="str">
        <f aca="false">IF($B2228="","",IFERROR(VLOOKUP($B2228,الموظفين!$A$2:$J$501,3,FALSE())&amp;"",""))</f>
        <v/>
      </c>
      <c r="E2228" s="18" t="str">
        <f aca="false">IF($B2228="","",IFERROR(VLOOKUP($B2228,الموظفين!$A$2:$J$501,5,FALSE())&amp;"",""))</f>
        <v/>
      </c>
      <c r="F2228" s="19" t="str">
        <f aca="false">IF($B2228="","",IFERROR(VLOOKUP($B2228,الموظفين!$A$2:$J$501,6,FALSE()),""))</f>
        <v/>
      </c>
      <c r="G2228" s="19" t="str">
        <f aca="false">IF($B2228="","",IFERROR(VLOOKUP($B2228,الموظفين!$A$2:$J$501,7,FALSE()),""))</f>
        <v/>
      </c>
      <c r="H2228" s="20"/>
      <c r="I2228" s="20"/>
      <c r="J2228" s="21" t="str">
        <f aca="false">IF(OR(H2228="",I2228=""),"",ROUND(MOD(I2228-H2228,1)*24,2))</f>
        <v/>
      </c>
      <c r="K2228" s="22" t="str">
        <f aca="false">IF(OR(H2228="",F2228=""),"",IF(ROUND(MAX(0,MOD(H2228-F2228+0.5,1)-0.5)*1440,0)&gt;IFERROR(VLOOKUP(E2228,الورديات!$A$2:$E$21,5,FALSE()),0),ROUND(MAX(0,MOD(H2228-F2228+0.5,1)-0.5)*1440,0),0))</f>
        <v/>
      </c>
      <c r="L2228" s="22" t="str">
        <f aca="false">IF(OR(I2228="",G2228=""),"",ROUND(MAX(0,MOD(G2228-I2228+0.5,1)-0.5)*1440,0))</f>
        <v/>
      </c>
      <c r="M2228" s="22" t="str">
        <f aca="false">IF(OR(I2228="",G2228=""),"",IF(ROUND(MAX(0,MOD(I2228-G2228+0.5,1)-0.5)*1440,0)&gt;=الإعدادات!$B$8,ROUND(MAX(0,MOD(I2228-G2228+0.5,1)-0.5)*1440,0),0))</f>
        <v/>
      </c>
      <c r="N2228" s="18" t="str">
        <f aca="false">IF(OR(A2228="",B2228=""),"",IF(COUNTIFS(الإجازات!$A$2:$A$1001,B2228,الإجازات!$D$2:$D$1001,"&lt;="&amp;A2228,الإجازات!$E$2:$E$1001,"&gt;="&amp;A2228,الإجازات!$G$2:$G$1001,"مقبولة")=0,"",LOOKUP(2,1/((الإجازات!$A$2:$A$1001=B2228)*(الإجازات!$D$2:$D$1001&lt;=A2228)*(الإجازات!$E$2:$E$1001&gt;=A2228)*(الإجازات!$G$2:$G$1001="مقبولة")),الإجازات!$C$2:$C$1001)))</f>
        <v/>
      </c>
      <c r="O2228" s="17"/>
      <c r="P2228" s="23" t="str">
        <f aca="false">IF(B2228="","",IF(ISNA(MATCH(B2228,الموظفين!$A$2:$A$501,0)),"⚠ كود غير موجود",IF(O2228&lt;&gt;"",O2228,IF(N2228&lt;&gt;"",N2228,IF(H2228="",IF(AND(A2228&lt;&gt;"",WEEKDAY(A2228)=الإعدادات!$B$11),"راحة أسبوعية","غائب"),IF(I2228="","بدون انصراف",IF(N(K2228)&gt;0,"متأخر","حاضر")))))))</f>
        <v/>
      </c>
      <c r="Q2228" s="24" t="str">
        <f aca="false">IF(B2228="","",IF(OR(P2228="غائب",P2228="غياب",P2228="إجازة بدون راتب"),IFERROR(VLOOKUP(B2228,الموظفين!$A$2:$J$501,8,FALSE()),0),0))</f>
        <v/>
      </c>
      <c r="R2228" s="24" t="str">
        <f aca="false">IF(B2228="","",ROUND((N(K2228)+N(L2228))/60*IFERROR(VLOOKUP(B2228,الموظفين!$A$2:$J$501,8,FALSE()),0)/الإعدادات!$B$6*الإعدادات!$B$9,2))</f>
        <v/>
      </c>
      <c r="S2228" s="24" t="str">
        <f aca="false">IF(OR(B2228="",M2228=""),"",ROUND(M2228/60*IFERROR(VLOOKUP(B2228,الموظفين!$A$2:$J$501,9,FALSE()),0),2))</f>
        <v/>
      </c>
      <c r="T2228" s="17"/>
      <c r="U2228" s="23" t="str">
        <f aca="false">IF(OR(A2228="",B2228=""),"",A2228&amp;"|"&amp;B2228)</f>
        <v/>
      </c>
    </row>
    <row r="2229" customFormat="false" ht="15" hidden="false" customHeight="false" outlineLevel="0" collapsed="false">
      <c r="A2229" s="16"/>
      <c r="B2229" s="17"/>
      <c r="C2229" s="18" t="str">
        <f aca="false">IF($B2229="","",IFERROR(VLOOKUP($B2229,الموظفين!$A$2:$J$501,2,FALSE())&amp;"","⚠ كود غير موجود"))</f>
        <v/>
      </c>
      <c r="D2229" s="18" t="str">
        <f aca="false">IF($B2229="","",IFERROR(VLOOKUP($B2229,الموظفين!$A$2:$J$501,3,FALSE())&amp;"",""))</f>
        <v/>
      </c>
      <c r="E2229" s="18" t="str">
        <f aca="false">IF($B2229="","",IFERROR(VLOOKUP($B2229,الموظفين!$A$2:$J$501,5,FALSE())&amp;"",""))</f>
        <v/>
      </c>
      <c r="F2229" s="19" t="str">
        <f aca="false">IF($B2229="","",IFERROR(VLOOKUP($B2229,الموظفين!$A$2:$J$501,6,FALSE()),""))</f>
        <v/>
      </c>
      <c r="G2229" s="19" t="str">
        <f aca="false">IF($B2229="","",IFERROR(VLOOKUP($B2229,الموظفين!$A$2:$J$501,7,FALSE()),""))</f>
        <v/>
      </c>
      <c r="H2229" s="20"/>
      <c r="I2229" s="20"/>
      <c r="J2229" s="21" t="str">
        <f aca="false">IF(OR(H2229="",I2229=""),"",ROUND(MOD(I2229-H2229,1)*24,2))</f>
        <v/>
      </c>
      <c r="K2229" s="22" t="str">
        <f aca="false">IF(OR(H2229="",F2229=""),"",IF(ROUND(MAX(0,MOD(H2229-F2229+0.5,1)-0.5)*1440,0)&gt;IFERROR(VLOOKUP(E2229,الورديات!$A$2:$E$21,5,FALSE()),0),ROUND(MAX(0,MOD(H2229-F2229+0.5,1)-0.5)*1440,0),0))</f>
        <v/>
      </c>
      <c r="L2229" s="22" t="str">
        <f aca="false">IF(OR(I2229="",G2229=""),"",ROUND(MAX(0,MOD(G2229-I2229+0.5,1)-0.5)*1440,0))</f>
        <v/>
      </c>
      <c r="M2229" s="22" t="str">
        <f aca="false">IF(OR(I2229="",G2229=""),"",IF(ROUND(MAX(0,MOD(I2229-G2229+0.5,1)-0.5)*1440,0)&gt;=الإعدادات!$B$8,ROUND(MAX(0,MOD(I2229-G2229+0.5,1)-0.5)*1440,0),0))</f>
        <v/>
      </c>
      <c r="N2229" s="18" t="str">
        <f aca="false">IF(OR(A2229="",B2229=""),"",IF(COUNTIFS(الإجازات!$A$2:$A$1001,B2229,الإجازات!$D$2:$D$1001,"&lt;="&amp;A2229,الإجازات!$E$2:$E$1001,"&gt;="&amp;A2229,الإجازات!$G$2:$G$1001,"مقبولة")=0,"",LOOKUP(2,1/((الإجازات!$A$2:$A$1001=B2229)*(الإجازات!$D$2:$D$1001&lt;=A2229)*(الإجازات!$E$2:$E$1001&gt;=A2229)*(الإجازات!$G$2:$G$1001="مقبولة")),الإجازات!$C$2:$C$1001)))</f>
        <v/>
      </c>
      <c r="O2229" s="17"/>
      <c r="P2229" s="23" t="str">
        <f aca="false">IF(B2229="","",IF(ISNA(MATCH(B2229,الموظفين!$A$2:$A$501,0)),"⚠ كود غير موجود",IF(O2229&lt;&gt;"",O2229,IF(N2229&lt;&gt;"",N2229,IF(H2229="",IF(AND(A2229&lt;&gt;"",WEEKDAY(A2229)=الإعدادات!$B$11),"راحة أسبوعية","غائب"),IF(I2229="","بدون انصراف",IF(N(K2229)&gt;0,"متأخر","حاضر")))))))</f>
        <v/>
      </c>
      <c r="Q2229" s="24" t="str">
        <f aca="false">IF(B2229="","",IF(OR(P2229="غائب",P2229="غياب",P2229="إجازة بدون راتب"),IFERROR(VLOOKUP(B2229,الموظفين!$A$2:$J$501,8,FALSE()),0),0))</f>
        <v/>
      </c>
      <c r="R2229" s="24" t="str">
        <f aca="false">IF(B2229="","",ROUND((N(K2229)+N(L2229))/60*IFERROR(VLOOKUP(B2229,الموظفين!$A$2:$J$501,8,FALSE()),0)/الإعدادات!$B$6*الإعدادات!$B$9,2))</f>
        <v/>
      </c>
      <c r="S2229" s="24" t="str">
        <f aca="false">IF(OR(B2229="",M2229=""),"",ROUND(M2229/60*IFERROR(VLOOKUP(B2229,الموظفين!$A$2:$J$501,9,FALSE()),0),2))</f>
        <v/>
      </c>
      <c r="T2229" s="17"/>
      <c r="U2229" s="23" t="str">
        <f aca="false">IF(OR(A2229="",B2229=""),"",A2229&amp;"|"&amp;B2229)</f>
        <v/>
      </c>
    </row>
    <row r="2230" customFormat="false" ht="15" hidden="false" customHeight="false" outlineLevel="0" collapsed="false">
      <c r="A2230" s="16"/>
      <c r="B2230" s="17"/>
      <c r="C2230" s="18" t="str">
        <f aca="false">IF($B2230="","",IFERROR(VLOOKUP($B2230,الموظفين!$A$2:$J$501,2,FALSE())&amp;"","⚠ كود غير موجود"))</f>
        <v/>
      </c>
      <c r="D2230" s="18" t="str">
        <f aca="false">IF($B2230="","",IFERROR(VLOOKUP($B2230,الموظفين!$A$2:$J$501,3,FALSE())&amp;"",""))</f>
        <v/>
      </c>
      <c r="E2230" s="18" t="str">
        <f aca="false">IF($B2230="","",IFERROR(VLOOKUP($B2230,الموظفين!$A$2:$J$501,5,FALSE())&amp;"",""))</f>
        <v/>
      </c>
      <c r="F2230" s="19" t="str">
        <f aca="false">IF($B2230="","",IFERROR(VLOOKUP($B2230,الموظفين!$A$2:$J$501,6,FALSE()),""))</f>
        <v/>
      </c>
      <c r="G2230" s="19" t="str">
        <f aca="false">IF($B2230="","",IFERROR(VLOOKUP($B2230,الموظفين!$A$2:$J$501,7,FALSE()),""))</f>
        <v/>
      </c>
      <c r="H2230" s="20"/>
      <c r="I2230" s="20"/>
      <c r="J2230" s="21" t="str">
        <f aca="false">IF(OR(H2230="",I2230=""),"",ROUND(MOD(I2230-H2230,1)*24,2))</f>
        <v/>
      </c>
      <c r="K2230" s="22" t="str">
        <f aca="false">IF(OR(H2230="",F2230=""),"",IF(ROUND(MAX(0,MOD(H2230-F2230+0.5,1)-0.5)*1440,0)&gt;IFERROR(VLOOKUP(E2230,الورديات!$A$2:$E$21,5,FALSE()),0),ROUND(MAX(0,MOD(H2230-F2230+0.5,1)-0.5)*1440,0),0))</f>
        <v/>
      </c>
      <c r="L2230" s="22" t="str">
        <f aca="false">IF(OR(I2230="",G2230=""),"",ROUND(MAX(0,MOD(G2230-I2230+0.5,1)-0.5)*1440,0))</f>
        <v/>
      </c>
      <c r="M2230" s="22" t="str">
        <f aca="false">IF(OR(I2230="",G2230=""),"",IF(ROUND(MAX(0,MOD(I2230-G2230+0.5,1)-0.5)*1440,0)&gt;=الإعدادات!$B$8,ROUND(MAX(0,MOD(I2230-G2230+0.5,1)-0.5)*1440,0),0))</f>
        <v/>
      </c>
      <c r="N2230" s="18" t="str">
        <f aca="false">IF(OR(A2230="",B2230=""),"",IF(COUNTIFS(الإجازات!$A$2:$A$1001,B2230,الإجازات!$D$2:$D$1001,"&lt;="&amp;A2230,الإجازات!$E$2:$E$1001,"&gt;="&amp;A2230,الإجازات!$G$2:$G$1001,"مقبولة")=0,"",LOOKUP(2,1/((الإجازات!$A$2:$A$1001=B2230)*(الإجازات!$D$2:$D$1001&lt;=A2230)*(الإجازات!$E$2:$E$1001&gt;=A2230)*(الإجازات!$G$2:$G$1001="مقبولة")),الإجازات!$C$2:$C$1001)))</f>
        <v/>
      </c>
      <c r="O2230" s="17"/>
      <c r="P2230" s="23" t="str">
        <f aca="false">IF(B2230="","",IF(ISNA(MATCH(B2230,الموظفين!$A$2:$A$501,0)),"⚠ كود غير موجود",IF(O2230&lt;&gt;"",O2230,IF(N2230&lt;&gt;"",N2230,IF(H2230="",IF(AND(A2230&lt;&gt;"",WEEKDAY(A2230)=الإعدادات!$B$11),"راحة أسبوعية","غائب"),IF(I2230="","بدون انصراف",IF(N(K2230)&gt;0,"متأخر","حاضر")))))))</f>
        <v/>
      </c>
      <c r="Q2230" s="24" t="str">
        <f aca="false">IF(B2230="","",IF(OR(P2230="غائب",P2230="غياب",P2230="إجازة بدون راتب"),IFERROR(VLOOKUP(B2230,الموظفين!$A$2:$J$501,8,FALSE()),0),0))</f>
        <v/>
      </c>
      <c r="R2230" s="24" t="str">
        <f aca="false">IF(B2230="","",ROUND((N(K2230)+N(L2230))/60*IFERROR(VLOOKUP(B2230,الموظفين!$A$2:$J$501,8,FALSE()),0)/الإعدادات!$B$6*الإعدادات!$B$9,2))</f>
        <v/>
      </c>
      <c r="S2230" s="24" t="str">
        <f aca="false">IF(OR(B2230="",M2230=""),"",ROUND(M2230/60*IFERROR(VLOOKUP(B2230,الموظفين!$A$2:$J$501,9,FALSE()),0),2))</f>
        <v/>
      </c>
      <c r="T2230" s="17"/>
      <c r="U2230" s="23" t="str">
        <f aca="false">IF(OR(A2230="",B2230=""),"",A2230&amp;"|"&amp;B2230)</f>
        <v/>
      </c>
    </row>
    <row r="2231" customFormat="false" ht="15" hidden="false" customHeight="false" outlineLevel="0" collapsed="false">
      <c r="A2231" s="16"/>
      <c r="B2231" s="17"/>
      <c r="C2231" s="18" t="str">
        <f aca="false">IF($B2231="","",IFERROR(VLOOKUP($B2231,الموظفين!$A$2:$J$501,2,FALSE())&amp;"","⚠ كود غير موجود"))</f>
        <v/>
      </c>
      <c r="D2231" s="18" t="str">
        <f aca="false">IF($B2231="","",IFERROR(VLOOKUP($B2231,الموظفين!$A$2:$J$501,3,FALSE())&amp;"",""))</f>
        <v/>
      </c>
      <c r="E2231" s="18" t="str">
        <f aca="false">IF($B2231="","",IFERROR(VLOOKUP($B2231,الموظفين!$A$2:$J$501,5,FALSE())&amp;"",""))</f>
        <v/>
      </c>
      <c r="F2231" s="19" t="str">
        <f aca="false">IF($B2231="","",IFERROR(VLOOKUP($B2231,الموظفين!$A$2:$J$501,6,FALSE()),""))</f>
        <v/>
      </c>
      <c r="G2231" s="19" t="str">
        <f aca="false">IF($B2231="","",IFERROR(VLOOKUP($B2231,الموظفين!$A$2:$J$501,7,FALSE()),""))</f>
        <v/>
      </c>
      <c r="H2231" s="20"/>
      <c r="I2231" s="20"/>
      <c r="J2231" s="21" t="str">
        <f aca="false">IF(OR(H2231="",I2231=""),"",ROUND(MOD(I2231-H2231,1)*24,2))</f>
        <v/>
      </c>
      <c r="K2231" s="22" t="str">
        <f aca="false">IF(OR(H2231="",F2231=""),"",IF(ROUND(MAX(0,MOD(H2231-F2231+0.5,1)-0.5)*1440,0)&gt;IFERROR(VLOOKUP(E2231,الورديات!$A$2:$E$21,5,FALSE()),0),ROUND(MAX(0,MOD(H2231-F2231+0.5,1)-0.5)*1440,0),0))</f>
        <v/>
      </c>
      <c r="L2231" s="22" t="str">
        <f aca="false">IF(OR(I2231="",G2231=""),"",ROUND(MAX(0,MOD(G2231-I2231+0.5,1)-0.5)*1440,0))</f>
        <v/>
      </c>
      <c r="M2231" s="22" t="str">
        <f aca="false">IF(OR(I2231="",G2231=""),"",IF(ROUND(MAX(0,MOD(I2231-G2231+0.5,1)-0.5)*1440,0)&gt;=الإعدادات!$B$8,ROUND(MAX(0,MOD(I2231-G2231+0.5,1)-0.5)*1440,0),0))</f>
        <v/>
      </c>
      <c r="N2231" s="18" t="str">
        <f aca="false">IF(OR(A2231="",B2231=""),"",IF(COUNTIFS(الإجازات!$A$2:$A$1001,B2231,الإجازات!$D$2:$D$1001,"&lt;="&amp;A2231,الإجازات!$E$2:$E$1001,"&gt;="&amp;A2231,الإجازات!$G$2:$G$1001,"مقبولة")=0,"",LOOKUP(2,1/((الإجازات!$A$2:$A$1001=B2231)*(الإجازات!$D$2:$D$1001&lt;=A2231)*(الإجازات!$E$2:$E$1001&gt;=A2231)*(الإجازات!$G$2:$G$1001="مقبولة")),الإجازات!$C$2:$C$1001)))</f>
        <v/>
      </c>
      <c r="O2231" s="17"/>
      <c r="P2231" s="23" t="str">
        <f aca="false">IF(B2231="","",IF(ISNA(MATCH(B2231,الموظفين!$A$2:$A$501,0)),"⚠ كود غير موجود",IF(O2231&lt;&gt;"",O2231,IF(N2231&lt;&gt;"",N2231,IF(H2231="",IF(AND(A2231&lt;&gt;"",WEEKDAY(A2231)=الإعدادات!$B$11),"راحة أسبوعية","غائب"),IF(I2231="","بدون انصراف",IF(N(K2231)&gt;0,"متأخر","حاضر")))))))</f>
        <v/>
      </c>
      <c r="Q2231" s="24" t="str">
        <f aca="false">IF(B2231="","",IF(OR(P2231="غائب",P2231="غياب",P2231="إجازة بدون راتب"),IFERROR(VLOOKUP(B2231,الموظفين!$A$2:$J$501,8,FALSE()),0),0))</f>
        <v/>
      </c>
      <c r="R2231" s="24" t="str">
        <f aca="false">IF(B2231="","",ROUND((N(K2231)+N(L2231))/60*IFERROR(VLOOKUP(B2231,الموظفين!$A$2:$J$501,8,FALSE()),0)/الإعدادات!$B$6*الإعدادات!$B$9,2))</f>
        <v/>
      </c>
      <c r="S2231" s="24" t="str">
        <f aca="false">IF(OR(B2231="",M2231=""),"",ROUND(M2231/60*IFERROR(VLOOKUP(B2231,الموظفين!$A$2:$J$501,9,FALSE()),0),2))</f>
        <v/>
      </c>
      <c r="T2231" s="17"/>
      <c r="U2231" s="23" t="str">
        <f aca="false">IF(OR(A2231="",B2231=""),"",A2231&amp;"|"&amp;B2231)</f>
        <v/>
      </c>
    </row>
    <row r="2232" customFormat="false" ht="15" hidden="false" customHeight="false" outlineLevel="0" collapsed="false">
      <c r="A2232" s="16"/>
      <c r="B2232" s="17"/>
      <c r="C2232" s="18" t="str">
        <f aca="false">IF($B2232="","",IFERROR(VLOOKUP($B2232,الموظفين!$A$2:$J$501,2,FALSE())&amp;"","⚠ كود غير موجود"))</f>
        <v/>
      </c>
      <c r="D2232" s="18" t="str">
        <f aca="false">IF($B2232="","",IFERROR(VLOOKUP($B2232,الموظفين!$A$2:$J$501,3,FALSE())&amp;"",""))</f>
        <v/>
      </c>
      <c r="E2232" s="18" t="str">
        <f aca="false">IF($B2232="","",IFERROR(VLOOKUP($B2232,الموظفين!$A$2:$J$501,5,FALSE())&amp;"",""))</f>
        <v/>
      </c>
      <c r="F2232" s="19" t="str">
        <f aca="false">IF($B2232="","",IFERROR(VLOOKUP($B2232,الموظفين!$A$2:$J$501,6,FALSE()),""))</f>
        <v/>
      </c>
      <c r="G2232" s="19" t="str">
        <f aca="false">IF($B2232="","",IFERROR(VLOOKUP($B2232,الموظفين!$A$2:$J$501,7,FALSE()),""))</f>
        <v/>
      </c>
      <c r="H2232" s="20"/>
      <c r="I2232" s="20"/>
      <c r="J2232" s="21" t="str">
        <f aca="false">IF(OR(H2232="",I2232=""),"",ROUND(MOD(I2232-H2232,1)*24,2))</f>
        <v/>
      </c>
      <c r="K2232" s="22" t="str">
        <f aca="false">IF(OR(H2232="",F2232=""),"",IF(ROUND(MAX(0,MOD(H2232-F2232+0.5,1)-0.5)*1440,0)&gt;IFERROR(VLOOKUP(E2232,الورديات!$A$2:$E$21,5,FALSE()),0),ROUND(MAX(0,MOD(H2232-F2232+0.5,1)-0.5)*1440,0),0))</f>
        <v/>
      </c>
      <c r="L2232" s="22" t="str">
        <f aca="false">IF(OR(I2232="",G2232=""),"",ROUND(MAX(0,MOD(G2232-I2232+0.5,1)-0.5)*1440,0))</f>
        <v/>
      </c>
      <c r="M2232" s="22" t="str">
        <f aca="false">IF(OR(I2232="",G2232=""),"",IF(ROUND(MAX(0,MOD(I2232-G2232+0.5,1)-0.5)*1440,0)&gt;=الإعدادات!$B$8,ROUND(MAX(0,MOD(I2232-G2232+0.5,1)-0.5)*1440,0),0))</f>
        <v/>
      </c>
      <c r="N2232" s="18" t="str">
        <f aca="false">IF(OR(A2232="",B2232=""),"",IF(COUNTIFS(الإجازات!$A$2:$A$1001,B2232,الإجازات!$D$2:$D$1001,"&lt;="&amp;A2232,الإجازات!$E$2:$E$1001,"&gt;="&amp;A2232,الإجازات!$G$2:$G$1001,"مقبولة")=0,"",LOOKUP(2,1/((الإجازات!$A$2:$A$1001=B2232)*(الإجازات!$D$2:$D$1001&lt;=A2232)*(الإجازات!$E$2:$E$1001&gt;=A2232)*(الإجازات!$G$2:$G$1001="مقبولة")),الإجازات!$C$2:$C$1001)))</f>
        <v/>
      </c>
      <c r="O2232" s="17"/>
      <c r="P2232" s="23" t="str">
        <f aca="false">IF(B2232="","",IF(ISNA(MATCH(B2232,الموظفين!$A$2:$A$501,0)),"⚠ كود غير موجود",IF(O2232&lt;&gt;"",O2232,IF(N2232&lt;&gt;"",N2232,IF(H2232="",IF(AND(A2232&lt;&gt;"",WEEKDAY(A2232)=الإعدادات!$B$11),"راحة أسبوعية","غائب"),IF(I2232="","بدون انصراف",IF(N(K2232)&gt;0,"متأخر","حاضر")))))))</f>
        <v/>
      </c>
      <c r="Q2232" s="24" t="str">
        <f aca="false">IF(B2232="","",IF(OR(P2232="غائب",P2232="غياب",P2232="إجازة بدون راتب"),IFERROR(VLOOKUP(B2232,الموظفين!$A$2:$J$501,8,FALSE()),0),0))</f>
        <v/>
      </c>
      <c r="R2232" s="24" t="str">
        <f aca="false">IF(B2232="","",ROUND((N(K2232)+N(L2232))/60*IFERROR(VLOOKUP(B2232,الموظفين!$A$2:$J$501,8,FALSE()),0)/الإعدادات!$B$6*الإعدادات!$B$9,2))</f>
        <v/>
      </c>
      <c r="S2232" s="24" t="str">
        <f aca="false">IF(OR(B2232="",M2232=""),"",ROUND(M2232/60*IFERROR(VLOOKUP(B2232,الموظفين!$A$2:$J$501,9,FALSE()),0),2))</f>
        <v/>
      </c>
      <c r="T2232" s="17"/>
      <c r="U2232" s="23" t="str">
        <f aca="false">IF(OR(A2232="",B2232=""),"",A2232&amp;"|"&amp;B2232)</f>
        <v/>
      </c>
    </row>
    <row r="2233" customFormat="false" ht="15" hidden="false" customHeight="false" outlineLevel="0" collapsed="false">
      <c r="A2233" s="16"/>
      <c r="B2233" s="17"/>
      <c r="C2233" s="18" t="str">
        <f aca="false">IF($B2233="","",IFERROR(VLOOKUP($B2233,الموظفين!$A$2:$J$501,2,FALSE())&amp;"","⚠ كود غير موجود"))</f>
        <v/>
      </c>
      <c r="D2233" s="18" t="str">
        <f aca="false">IF($B2233="","",IFERROR(VLOOKUP($B2233,الموظفين!$A$2:$J$501,3,FALSE())&amp;"",""))</f>
        <v/>
      </c>
      <c r="E2233" s="18" t="str">
        <f aca="false">IF($B2233="","",IFERROR(VLOOKUP($B2233,الموظفين!$A$2:$J$501,5,FALSE())&amp;"",""))</f>
        <v/>
      </c>
      <c r="F2233" s="19" t="str">
        <f aca="false">IF($B2233="","",IFERROR(VLOOKUP($B2233,الموظفين!$A$2:$J$501,6,FALSE()),""))</f>
        <v/>
      </c>
      <c r="G2233" s="19" t="str">
        <f aca="false">IF($B2233="","",IFERROR(VLOOKUP($B2233,الموظفين!$A$2:$J$501,7,FALSE()),""))</f>
        <v/>
      </c>
      <c r="H2233" s="20"/>
      <c r="I2233" s="20"/>
      <c r="J2233" s="21" t="str">
        <f aca="false">IF(OR(H2233="",I2233=""),"",ROUND(MOD(I2233-H2233,1)*24,2))</f>
        <v/>
      </c>
      <c r="K2233" s="22" t="str">
        <f aca="false">IF(OR(H2233="",F2233=""),"",IF(ROUND(MAX(0,MOD(H2233-F2233+0.5,1)-0.5)*1440,0)&gt;IFERROR(VLOOKUP(E2233,الورديات!$A$2:$E$21,5,FALSE()),0),ROUND(MAX(0,MOD(H2233-F2233+0.5,1)-0.5)*1440,0),0))</f>
        <v/>
      </c>
      <c r="L2233" s="22" t="str">
        <f aca="false">IF(OR(I2233="",G2233=""),"",ROUND(MAX(0,MOD(G2233-I2233+0.5,1)-0.5)*1440,0))</f>
        <v/>
      </c>
      <c r="M2233" s="22" t="str">
        <f aca="false">IF(OR(I2233="",G2233=""),"",IF(ROUND(MAX(0,MOD(I2233-G2233+0.5,1)-0.5)*1440,0)&gt;=الإعدادات!$B$8,ROUND(MAX(0,MOD(I2233-G2233+0.5,1)-0.5)*1440,0),0))</f>
        <v/>
      </c>
      <c r="N2233" s="18" t="str">
        <f aca="false">IF(OR(A2233="",B2233=""),"",IF(COUNTIFS(الإجازات!$A$2:$A$1001,B2233,الإجازات!$D$2:$D$1001,"&lt;="&amp;A2233,الإجازات!$E$2:$E$1001,"&gt;="&amp;A2233,الإجازات!$G$2:$G$1001,"مقبولة")=0,"",LOOKUP(2,1/((الإجازات!$A$2:$A$1001=B2233)*(الإجازات!$D$2:$D$1001&lt;=A2233)*(الإجازات!$E$2:$E$1001&gt;=A2233)*(الإجازات!$G$2:$G$1001="مقبولة")),الإجازات!$C$2:$C$1001)))</f>
        <v/>
      </c>
      <c r="O2233" s="17"/>
      <c r="P2233" s="23" t="str">
        <f aca="false">IF(B2233="","",IF(ISNA(MATCH(B2233,الموظفين!$A$2:$A$501,0)),"⚠ كود غير موجود",IF(O2233&lt;&gt;"",O2233,IF(N2233&lt;&gt;"",N2233,IF(H2233="",IF(AND(A2233&lt;&gt;"",WEEKDAY(A2233)=الإعدادات!$B$11),"راحة أسبوعية","غائب"),IF(I2233="","بدون انصراف",IF(N(K2233)&gt;0,"متأخر","حاضر")))))))</f>
        <v/>
      </c>
      <c r="Q2233" s="24" t="str">
        <f aca="false">IF(B2233="","",IF(OR(P2233="غائب",P2233="غياب",P2233="إجازة بدون راتب"),IFERROR(VLOOKUP(B2233,الموظفين!$A$2:$J$501,8,FALSE()),0),0))</f>
        <v/>
      </c>
      <c r="R2233" s="24" t="str">
        <f aca="false">IF(B2233="","",ROUND((N(K2233)+N(L2233))/60*IFERROR(VLOOKUP(B2233,الموظفين!$A$2:$J$501,8,FALSE()),0)/الإعدادات!$B$6*الإعدادات!$B$9,2))</f>
        <v/>
      </c>
      <c r="S2233" s="24" t="str">
        <f aca="false">IF(OR(B2233="",M2233=""),"",ROUND(M2233/60*IFERROR(VLOOKUP(B2233,الموظفين!$A$2:$J$501,9,FALSE()),0),2))</f>
        <v/>
      </c>
      <c r="T2233" s="17"/>
      <c r="U2233" s="23" t="str">
        <f aca="false">IF(OR(A2233="",B2233=""),"",A2233&amp;"|"&amp;B2233)</f>
        <v/>
      </c>
    </row>
    <row r="2234" customFormat="false" ht="15" hidden="false" customHeight="false" outlineLevel="0" collapsed="false">
      <c r="A2234" s="16"/>
      <c r="B2234" s="17"/>
      <c r="C2234" s="18" t="str">
        <f aca="false">IF($B2234="","",IFERROR(VLOOKUP($B2234,الموظفين!$A$2:$J$501,2,FALSE())&amp;"","⚠ كود غير موجود"))</f>
        <v/>
      </c>
      <c r="D2234" s="18" t="str">
        <f aca="false">IF($B2234="","",IFERROR(VLOOKUP($B2234,الموظفين!$A$2:$J$501,3,FALSE())&amp;"",""))</f>
        <v/>
      </c>
      <c r="E2234" s="18" t="str">
        <f aca="false">IF($B2234="","",IFERROR(VLOOKUP($B2234,الموظفين!$A$2:$J$501,5,FALSE())&amp;"",""))</f>
        <v/>
      </c>
      <c r="F2234" s="19" t="str">
        <f aca="false">IF($B2234="","",IFERROR(VLOOKUP($B2234,الموظفين!$A$2:$J$501,6,FALSE()),""))</f>
        <v/>
      </c>
      <c r="G2234" s="19" t="str">
        <f aca="false">IF($B2234="","",IFERROR(VLOOKUP($B2234,الموظفين!$A$2:$J$501,7,FALSE()),""))</f>
        <v/>
      </c>
      <c r="H2234" s="20"/>
      <c r="I2234" s="20"/>
      <c r="J2234" s="21" t="str">
        <f aca="false">IF(OR(H2234="",I2234=""),"",ROUND(MOD(I2234-H2234,1)*24,2))</f>
        <v/>
      </c>
      <c r="K2234" s="22" t="str">
        <f aca="false">IF(OR(H2234="",F2234=""),"",IF(ROUND(MAX(0,MOD(H2234-F2234+0.5,1)-0.5)*1440,0)&gt;IFERROR(VLOOKUP(E2234,الورديات!$A$2:$E$21,5,FALSE()),0),ROUND(MAX(0,MOD(H2234-F2234+0.5,1)-0.5)*1440,0),0))</f>
        <v/>
      </c>
      <c r="L2234" s="22" t="str">
        <f aca="false">IF(OR(I2234="",G2234=""),"",ROUND(MAX(0,MOD(G2234-I2234+0.5,1)-0.5)*1440,0))</f>
        <v/>
      </c>
      <c r="M2234" s="22" t="str">
        <f aca="false">IF(OR(I2234="",G2234=""),"",IF(ROUND(MAX(0,MOD(I2234-G2234+0.5,1)-0.5)*1440,0)&gt;=الإعدادات!$B$8,ROUND(MAX(0,MOD(I2234-G2234+0.5,1)-0.5)*1440,0),0))</f>
        <v/>
      </c>
      <c r="N2234" s="18" t="str">
        <f aca="false">IF(OR(A2234="",B2234=""),"",IF(COUNTIFS(الإجازات!$A$2:$A$1001,B2234,الإجازات!$D$2:$D$1001,"&lt;="&amp;A2234,الإجازات!$E$2:$E$1001,"&gt;="&amp;A2234,الإجازات!$G$2:$G$1001,"مقبولة")=0,"",LOOKUP(2,1/((الإجازات!$A$2:$A$1001=B2234)*(الإجازات!$D$2:$D$1001&lt;=A2234)*(الإجازات!$E$2:$E$1001&gt;=A2234)*(الإجازات!$G$2:$G$1001="مقبولة")),الإجازات!$C$2:$C$1001)))</f>
        <v/>
      </c>
      <c r="O2234" s="17"/>
      <c r="P2234" s="23" t="str">
        <f aca="false">IF(B2234="","",IF(ISNA(MATCH(B2234,الموظفين!$A$2:$A$501,0)),"⚠ كود غير موجود",IF(O2234&lt;&gt;"",O2234,IF(N2234&lt;&gt;"",N2234,IF(H2234="",IF(AND(A2234&lt;&gt;"",WEEKDAY(A2234)=الإعدادات!$B$11),"راحة أسبوعية","غائب"),IF(I2234="","بدون انصراف",IF(N(K2234)&gt;0,"متأخر","حاضر")))))))</f>
        <v/>
      </c>
      <c r="Q2234" s="24" t="str">
        <f aca="false">IF(B2234="","",IF(OR(P2234="غائب",P2234="غياب",P2234="إجازة بدون راتب"),IFERROR(VLOOKUP(B2234,الموظفين!$A$2:$J$501,8,FALSE()),0),0))</f>
        <v/>
      </c>
      <c r="R2234" s="24" t="str">
        <f aca="false">IF(B2234="","",ROUND((N(K2234)+N(L2234))/60*IFERROR(VLOOKUP(B2234,الموظفين!$A$2:$J$501,8,FALSE()),0)/الإعدادات!$B$6*الإعدادات!$B$9,2))</f>
        <v/>
      </c>
      <c r="S2234" s="24" t="str">
        <f aca="false">IF(OR(B2234="",M2234=""),"",ROUND(M2234/60*IFERROR(VLOOKUP(B2234,الموظفين!$A$2:$J$501,9,FALSE()),0),2))</f>
        <v/>
      </c>
      <c r="T2234" s="17"/>
      <c r="U2234" s="23" t="str">
        <f aca="false">IF(OR(A2234="",B2234=""),"",A2234&amp;"|"&amp;B2234)</f>
        <v/>
      </c>
    </row>
    <row r="2235" customFormat="false" ht="15" hidden="false" customHeight="false" outlineLevel="0" collapsed="false">
      <c r="A2235" s="16"/>
      <c r="B2235" s="17"/>
      <c r="C2235" s="18" t="str">
        <f aca="false">IF($B2235="","",IFERROR(VLOOKUP($B2235,الموظفين!$A$2:$J$501,2,FALSE())&amp;"","⚠ كود غير موجود"))</f>
        <v/>
      </c>
      <c r="D2235" s="18" t="str">
        <f aca="false">IF($B2235="","",IFERROR(VLOOKUP($B2235,الموظفين!$A$2:$J$501,3,FALSE())&amp;"",""))</f>
        <v/>
      </c>
      <c r="E2235" s="18" t="str">
        <f aca="false">IF($B2235="","",IFERROR(VLOOKUP($B2235,الموظفين!$A$2:$J$501,5,FALSE())&amp;"",""))</f>
        <v/>
      </c>
      <c r="F2235" s="19" t="str">
        <f aca="false">IF($B2235="","",IFERROR(VLOOKUP($B2235,الموظفين!$A$2:$J$501,6,FALSE()),""))</f>
        <v/>
      </c>
      <c r="G2235" s="19" t="str">
        <f aca="false">IF($B2235="","",IFERROR(VLOOKUP($B2235,الموظفين!$A$2:$J$501,7,FALSE()),""))</f>
        <v/>
      </c>
      <c r="H2235" s="20"/>
      <c r="I2235" s="20"/>
      <c r="J2235" s="21" t="str">
        <f aca="false">IF(OR(H2235="",I2235=""),"",ROUND(MOD(I2235-H2235,1)*24,2))</f>
        <v/>
      </c>
      <c r="K2235" s="22" t="str">
        <f aca="false">IF(OR(H2235="",F2235=""),"",IF(ROUND(MAX(0,MOD(H2235-F2235+0.5,1)-0.5)*1440,0)&gt;IFERROR(VLOOKUP(E2235,الورديات!$A$2:$E$21,5,FALSE()),0),ROUND(MAX(0,MOD(H2235-F2235+0.5,1)-0.5)*1440,0),0))</f>
        <v/>
      </c>
      <c r="L2235" s="22" t="str">
        <f aca="false">IF(OR(I2235="",G2235=""),"",ROUND(MAX(0,MOD(G2235-I2235+0.5,1)-0.5)*1440,0))</f>
        <v/>
      </c>
      <c r="M2235" s="22" t="str">
        <f aca="false">IF(OR(I2235="",G2235=""),"",IF(ROUND(MAX(0,MOD(I2235-G2235+0.5,1)-0.5)*1440,0)&gt;=الإعدادات!$B$8,ROUND(MAX(0,MOD(I2235-G2235+0.5,1)-0.5)*1440,0),0))</f>
        <v/>
      </c>
      <c r="N2235" s="18" t="str">
        <f aca="false">IF(OR(A2235="",B2235=""),"",IF(COUNTIFS(الإجازات!$A$2:$A$1001,B2235,الإجازات!$D$2:$D$1001,"&lt;="&amp;A2235,الإجازات!$E$2:$E$1001,"&gt;="&amp;A2235,الإجازات!$G$2:$G$1001,"مقبولة")=0,"",LOOKUP(2,1/((الإجازات!$A$2:$A$1001=B2235)*(الإجازات!$D$2:$D$1001&lt;=A2235)*(الإجازات!$E$2:$E$1001&gt;=A2235)*(الإجازات!$G$2:$G$1001="مقبولة")),الإجازات!$C$2:$C$1001)))</f>
        <v/>
      </c>
      <c r="O2235" s="17"/>
      <c r="P2235" s="23" t="str">
        <f aca="false">IF(B2235="","",IF(ISNA(MATCH(B2235,الموظفين!$A$2:$A$501,0)),"⚠ كود غير موجود",IF(O2235&lt;&gt;"",O2235,IF(N2235&lt;&gt;"",N2235,IF(H2235="",IF(AND(A2235&lt;&gt;"",WEEKDAY(A2235)=الإعدادات!$B$11),"راحة أسبوعية","غائب"),IF(I2235="","بدون انصراف",IF(N(K2235)&gt;0,"متأخر","حاضر")))))))</f>
        <v/>
      </c>
      <c r="Q2235" s="24" t="str">
        <f aca="false">IF(B2235="","",IF(OR(P2235="غائب",P2235="غياب",P2235="إجازة بدون راتب"),IFERROR(VLOOKUP(B2235,الموظفين!$A$2:$J$501,8,FALSE()),0),0))</f>
        <v/>
      </c>
      <c r="R2235" s="24" t="str">
        <f aca="false">IF(B2235="","",ROUND((N(K2235)+N(L2235))/60*IFERROR(VLOOKUP(B2235,الموظفين!$A$2:$J$501,8,FALSE()),0)/الإعدادات!$B$6*الإعدادات!$B$9,2))</f>
        <v/>
      </c>
      <c r="S2235" s="24" t="str">
        <f aca="false">IF(OR(B2235="",M2235=""),"",ROUND(M2235/60*IFERROR(VLOOKUP(B2235,الموظفين!$A$2:$J$501,9,FALSE()),0),2))</f>
        <v/>
      </c>
      <c r="T2235" s="17"/>
      <c r="U2235" s="23" t="str">
        <f aca="false">IF(OR(A2235="",B2235=""),"",A2235&amp;"|"&amp;B2235)</f>
        <v/>
      </c>
    </row>
    <row r="2236" customFormat="false" ht="15" hidden="false" customHeight="false" outlineLevel="0" collapsed="false">
      <c r="A2236" s="16"/>
      <c r="B2236" s="17"/>
      <c r="C2236" s="18" t="str">
        <f aca="false">IF($B2236="","",IFERROR(VLOOKUP($B2236,الموظفين!$A$2:$J$501,2,FALSE())&amp;"","⚠ كود غير موجود"))</f>
        <v/>
      </c>
      <c r="D2236" s="18" t="str">
        <f aca="false">IF($B2236="","",IFERROR(VLOOKUP($B2236,الموظفين!$A$2:$J$501,3,FALSE())&amp;"",""))</f>
        <v/>
      </c>
      <c r="E2236" s="18" t="str">
        <f aca="false">IF($B2236="","",IFERROR(VLOOKUP($B2236,الموظفين!$A$2:$J$501,5,FALSE())&amp;"",""))</f>
        <v/>
      </c>
      <c r="F2236" s="19" t="str">
        <f aca="false">IF($B2236="","",IFERROR(VLOOKUP($B2236,الموظفين!$A$2:$J$501,6,FALSE()),""))</f>
        <v/>
      </c>
      <c r="G2236" s="19" t="str">
        <f aca="false">IF($B2236="","",IFERROR(VLOOKUP($B2236,الموظفين!$A$2:$J$501,7,FALSE()),""))</f>
        <v/>
      </c>
      <c r="H2236" s="20"/>
      <c r="I2236" s="20"/>
      <c r="J2236" s="21" t="str">
        <f aca="false">IF(OR(H2236="",I2236=""),"",ROUND(MOD(I2236-H2236,1)*24,2))</f>
        <v/>
      </c>
      <c r="K2236" s="22" t="str">
        <f aca="false">IF(OR(H2236="",F2236=""),"",IF(ROUND(MAX(0,MOD(H2236-F2236+0.5,1)-0.5)*1440,0)&gt;IFERROR(VLOOKUP(E2236,الورديات!$A$2:$E$21,5,FALSE()),0),ROUND(MAX(0,MOD(H2236-F2236+0.5,1)-0.5)*1440,0),0))</f>
        <v/>
      </c>
      <c r="L2236" s="22" t="str">
        <f aca="false">IF(OR(I2236="",G2236=""),"",ROUND(MAX(0,MOD(G2236-I2236+0.5,1)-0.5)*1440,0))</f>
        <v/>
      </c>
      <c r="M2236" s="22" t="str">
        <f aca="false">IF(OR(I2236="",G2236=""),"",IF(ROUND(MAX(0,MOD(I2236-G2236+0.5,1)-0.5)*1440,0)&gt;=الإعدادات!$B$8,ROUND(MAX(0,MOD(I2236-G2236+0.5,1)-0.5)*1440,0),0))</f>
        <v/>
      </c>
      <c r="N2236" s="18" t="str">
        <f aca="false">IF(OR(A2236="",B2236=""),"",IF(COUNTIFS(الإجازات!$A$2:$A$1001,B2236,الإجازات!$D$2:$D$1001,"&lt;="&amp;A2236,الإجازات!$E$2:$E$1001,"&gt;="&amp;A2236,الإجازات!$G$2:$G$1001,"مقبولة")=0,"",LOOKUP(2,1/((الإجازات!$A$2:$A$1001=B2236)*(الإجازات!$D$2:$D$1001&lt;=A2236)*(الإجازات!$E$2:$E$1001&gt;=A2236)*(الإجازات!$G$2:$G$1001="مقبولة")),الإجازات!$C$2:$C$1001)))</f>
        <v/>
      </c>
      <c r="O2236" s="17"/>
      <c r="P2236" s="23" t="str">
        <f aca="false">IF(B2236="","",IF(ISNA(MATCH(B2236,الموظفين!$A$2:$A$501,0)),"⚠ كود غير موجود",IF(O2236&lt;&gt;"",O2236,IF(N2236&lt;&gt;"",N2236,IF(H2236="",IF(AND(A2236&lt;&gt;"",WEEKDAY(A2236)=الإعدادات!$B$11),"راحة أسبوعية","غائب"),IF(I2236="","بدون انصراف",IF(N(K2236)&gt;0,"متأخر","حاضر")))))))</f>
        <v/>
      </c>
      <c r="Q2236" s="24" t="str">
        <f aca="false">IF(B2236="","",IF(OR(P2236="غائب",P2236="غياب",P2236="إجازة بدون راتب"),IFERROR(VLOOKUP(B2236,الموظفين!$A$2:$J$501,8,FALSE()),0),0))</f>
        <v/>
      </c>
      <c r="R2236" s="24" t="str">
        <f aca="false">IF(B2236="","",ROUND((N(K2236)+N(L2236))/60*IFERROR(VLOOKUP(B2236,الموظفين!$A$2:$J$501,8,FALSE()),0)/الإعدادات!$B$6*الإعدادات!$B$9,2))</f>
        <v/>
      </c>
      <c r="S2236" s="24" t="str">
        <f aca="false">IF(OR(B2236="",M2236=""),"",ROUND(M2236/60*IFERROR(VLOOKUP(B2236,الموظفين!$A$2:$J$501,9,FALSE()),0),2))</f>
        <v/>
      </c>
      <c r="T2236" s="17"/>
      <c r="U2236" s="23" t="str">
        <f aca="false">IF(OR(A2236="",B2236=""),"",A2236&amp;"|"&amp;B2236)</f>
        <v/>
      </c>
    </row>
    <row r="2237" customFormat="false" ht="15" hidden="false" customHeight="false" outlineLevel="0" collapsed="false">
      <c r="A2237" s="16"/>
      <c r="B2237" s="17"/>
      <c r="C2237" s="18" t="str">
        <f aca="false">IF($B2237="","",IFERROR(VLOOKUP($B2237,الموظفين!$A$2:$J$501,2,FALSE())&amp;"","⚠ كود غير موجود"))</f>
        <v/>
      </c>
      <c r="D2237" s="18" t="str">
        <f aca="false">IF($B2237="","",IFERROR(VLOOKUP($B2237,الموظفين!$A$2:$J$501,3,FALSE())&amp;"",""))</f>
        <v/>
      </c>
      <c r="E2237" s="18" t="str">
        <f aca="false">IF($B2237="","",IFERROR(VLOOKUP($B2237,الموظفين!$A$2:$J$501,5,FALSE())&amp;"",""))</f>
        <v/>
      </c>
      <c r="F2237" s="19" t="str">
        <f aca="false">IF($B2237="","",IFERROR(VLOOKUP($B2237,الموظفين!$A$2:$J$501,6,FALSE()),""))</f>
        <v/>
      </c>
      <c r="G2237" s="19" t="str">
        <f aca="false">IF($B2237="","",IFERROR(VLOOKUP($B2237,الموظفين!$A$2:$J$501,7,FALSE()),""))</f>
        <v/>
      </c>
      <c r="H2237" s="20"/>
      <c r="I2237" s="20"/>
      <c r="J2237" s="21" t="str">
        <f aca="false">IF(OR(H2237="",I2237=""),"",ROUND(MOD(I2237-H2237,1)*24,2))</f>
        <v/>
      </c>
      <c r="K2237" s="22" t="str">
        <f aca="false">IF(OR(H2237="",F2237=""),"",IF(ROUND(MAX(0,MOD(H2237-F2237+0.5,1)-0.5)*1440,0)&gt;IFERROR(VLOOKUP(E2237,الورديات!$A$2:$E$21,5,FALSE()),0),ROUND(MAX(0,MOD(H2237-F2237+0.5,1)-0.5)*1440,0),0))</f>
        <v/>
      </c>
      <c r="L2237" s="22" t="str">
        <f aca="false">IF(OR(I2237="",G2237=""),"",ROUND(MAX(0,MOD(G2237-I2237+0.5,1)-0.5)*1440,0))</f>
        <v/>
      </c>
      <c r="M2237" s="22" t="str">
        <f aca="false">IF(OR(I2237="",G2237=""),"",IF(ROUND(MAX(0,MOD(I2237-G2237+0.5,1)-0.5)*1440,0)&gt;=الإعدادات!$B$8,ROUND(MAX(0,MOD(I2237-G2237+0.5,1)-0.5)*1440,0),0))</f>
        <v/>
      </c>
      <c r="N2237" s="18" t="str">
        <f aca="false">IF(OR(A2237="",B2237=""),"",IF(COUNTIFS(الإجازات!$A$2:$A$1001,B2237,الإجازات!$D$2:$D$1001,"&lt;="&amp;A2237,الإجازات!$E$2:$E$1001,"&gt;="&amp;A2237,الإجازات!$G$2:$G$1001,"مقبولة")=0,"",LOOKUP(2,1/((الإجازات!$A$2:$A$1001=B2237)*(الإجازات!$D$2:$D$1001&lt;=A2237)*(الإجازات!$E$2:$E$1001&gt;=A2237)*(الإجازات!$G$2:$G$1001="مقبولة")),الإجازات!$C$2:$C$1001)))</f>
        <v/>
      </c>
      <c r="O2237" s="17"/>
      <c r="P2237" s="23" t="str">
        <f aca="false">IF(B2237="","",IF(ISNA(MATCH(B2237,الموظفين!$A$2:$A$501,0)),"⚠ كود غير موجود",IF(O2237&lt;&gt;"",O2237,IF(N2237&lt;&gt;"",N2237,IF(H2237="",IF(AND(A2237&lt;&gt;"",WEEKDAY(A2237)=الإعدادات!$B$11),"راحة أسبوعية","غائب"),IF(I2237="","بدون انصراف",IF(N(K2237)&gt;0,"متأخر","حاضر")))))))</f>
        <v/>
      </c>
      <c r="Q2237" s="24" t="str">
        <f aca="false">IF(B2237="","",IF(OR(P2237="غائب",P2237="غياب",P2237="إجازة بدون راتب"),IFERROR(VLOOKUP(B2237,الموظفين!$A$2:$J$501,8,FALSE()),0),0))</f>
        <v/>
      </c>
      <c r="R2237" s="24" t="str">
        <f aca="false">IF(B2237="","",ROUND((N(K2237)+N(L2237))/60*IFERROR(VLOOKUP(B2237,الموظفين!$A$2:$J$501,8,FALSE()),0)/الإعدادات!$B$6*الإعدادات!$B$9,2))</f>
        <v/>
      </c>
      <c r="S2237" s="24" t="str">
        <f aca="false">IF(OR(B2237="",M2237=""),"",ROUND(M2237/60*IFERROR(VLOOKUP(B2237,الموظفين!$A$2:$J$501,9,FALSE()),0),2))</f>
        <v/>
      </c>
      <c r="T2237" s="17"/>
      <c r="U2237" s="23" t="str">
        <f aca="false">IF(OR(A2237="",B2237=""),"",A2237&amp;"|"&amp;B2237)</f>
        <v/>
      </c>
    </row>
    <row r="2238" customFormat="false" ht="15" hidden="false" customHeight="false" outlineLevel="0" collapsed="false">
      <c r="A2238" s="16"/>
      <c r="B2238" s="17"/>
      <c r="C2238" s="18" t="str">
        <f aca="false">IF($B2238="","",IFERROR(VLOOKUP($B2238,الموظفين!$A$2:$J$501,2,FALSE())&amp;"","⚠ كود غير موجود"))</f>
        <v/>
      </c>
      <c r="D2238" s="18" t="str">
        <f aca="false">IF($B2238="","",IFERROR(VLOOKUP($B2238,الموظفين!$A$2:$J$501,3,FALSE())&amp;"",""))</f>
        <v/>
      </c>
      <c r="E2238" s="18" t="str">
        <f aca="false">IF($B2238="","",IFERROR(VLOOKUP($B2238,الموظفين!$A$2:$J$501,5,FALSE())&amp;"",""))</f>
        <v/>
      </c>
      <c r="F2238" s="19" t="str">
        <f aca="false">IF($B2238="","",IFERROR(VLOOKUP($B2238,الموظفين!$A$2:$J$501,6,FALSE()),""))</f>
        <v/>
      </c>
      <c r="G2238" s="19" t="str">
        <f aca="false">IF($B2238="","",IFERROR(VLOOKUP($B2238,الموظفين!$A$2:$J$501,7,FALSE()),""))</f>
        <v/>
      </c>
      <c r="H2238" s="20"/>
      <c r="I2238" s="20"/>
      <c r="J2238" s="21" t="str">
        <f aca="false">IF(OR(H2238="",I2238=""),"",ROUND(MOD(I2238-H2238,1)*24,2))</f>
        <v/>
      </c>
      <c r="K2238" s="22" t="str">
        <f aca="false">IF(OR(H2238="",F2238=""),"",IF(ROUND(MAX(0,MOD(H2238-F2238+0.5,1)-0.5)*1440,0)&gt;IFERROR(VLOOKUP(E2238,الورديات!$A$2:$E$21,5,FALSE()),0),ROUND(MAX(0,MOD(H2238-F2238+0.5,1)-0.5)*1440,0),0))</f>
        <v/>
      </c>
      <c r="L2238" s="22" t="str">
        <f aca="false">IF(OR(I2238="",G2238=""),"",ROUND(MAX(0,MOD(G2238-I2238+0.5,1)-0.5)*1440,0))</f>
        <v/>
      </c>
      <c r="M2238" s="22" t="str">
        <f aca="false">IF(OR(I2238="",G2238=""),"",IF(ROUND(MAX(0,MOD(I2238-G2238+0.5,1)-0.5)*1440,0)&gt;=الإعدادات!$B$8,ROUND(MAX(0,MOD(I2238-G2238+0.5,1)-0.5)*1440,0),0))</f>
        <v/>
      </c>
      <c r="N2238" s="18" t="str">
        <f aca="false">IF(OR(A2238="",B2238=""),"",IF(COUNTIFS(الإجازات!$A$2:$A$1001,B2238,الإجازات!$D$2:$D$1001,"&lt;="&amp;A2238,الإجازات!$E$2:$E$1001,"&gt;="&amp;A2238,الإجازات!$G$2:$G$1001,"مقبولة")=0,"",LOOKUP(2,1/((الإجازات!$A$2:$A$1001=B2238)*(الإجازات!$D$2:$D$1001&lt;=A2238)*(الإجازات!$E$2:$E$1001&gt;=A2238)*(الإجازات!$G$2:$G$1001="مقبولة")),الإجازات!$C$2:$C$1001)))</f>
        <v/>
      </c>
      <c r="O2238" s="17"/>
      <c r="P2238" s="23" t="str">
        <f aca="false">IF(B2238="","",IF(ISNA(MATCH(B2238,الموظفين!$A$2:$A$501,0)),"⚠ كود غير موجود",IF(O2238&lt;&gt;"",O2238,IF(N2238&lt;&gt;"",N2238,IF(H2238="",IF(AND(A2238&lt;&gt;"",WEEKDAY(A2238)=الإعدادات!$B$11),"راحة أسبوعية","غائب"),IF(I2238="","بدون انصراف",IF(N(K2238)&gt;0,"متأخر","حاضر")))))))</f>
        <v/>
      </c>
      <c r="Q2238" s="24" t="str">
        <f aca="false">IF(B2238="","",IF(OR(P2238="غائب",P2238="غياب",P2238="إجازة بدون راتب"),IFERROR(VLOOKUP(B2238,الموظفين!$A$2:$J$501,8,FALSE()),0),0))</f>
        <v/>
      </c>
      <c r="R2238" s="24" t="str">
        <f aca="false">IF(B2238="","",ROUND((N(K2238)+N(L2238))/60*IFERROR(VLOOKUP(B2238,الموظفين!$A$2:$J$501,8,FALSE()),0)/الإعدادات!$B$6*الإعدادات!$B$9,2))</f>
        <v/>
      </c>
      <c r="S2238" s="24" t="str">
        <f aca="false">IF(OR(B2238="",M2238=""),"",ROUND(M2238/60*IFERROR(VLOOKUP(B2238,الموظفين!$A$2:$J$501,9,FALSE()),0),2))</f>
        <v/>
      </c>
      <c r="T2238" s="17"/>
      <c r="U2238" s="23" t="str">
        <f aca="false">IF(OR(A2238="",B2238=""),"",A2238&amp;"|"&amp;B2238)</f>
        <v/>
      </c>
    </row>
    <row r="2239" customFormat="false" ht="15" hidden="false" customHeight="false" outlineLevel="0" collapsed="false">
      <c r="A2239" s="16"/>
      <c r="B2239" s="17"/>
      <c r="C2239" s="18" t="str">
        <f aca="false">IF($B2239="","",IFERROR(VLOOKUP($B2239,الموظفين!$A$2:$J$501,2,FALSE())&amp;"","⚠ كود غير موجود"))</f>
        <v/>
      </c>
      <c r="D2239" s="18" t="str">
        <f aca="false">IF($B2239="","",IFERROR(VLOOKUP($B2239,الموظفين!$A$2:$J$501,3,FALSE())&amp;"",""))</f>
        <v/>
      </c>
      <c r="E2239" s="18" t="str">
        <f aca="false">IF($B2239="","",IFERROR(VLOOKUP($B2239,الموظفين!$A$2:$J$501,5,FALSE())&amp;"",""))</f>
        <v/>
      </c>
      <c r="F2239" s="19" t="str">
        <f aca="false">IF($B2239="","",IFERROR(VLOOKUP($B2239,الموظفين!$A$2:$J$501,6,FALSE()),""))</f>
        <v/>
      </c>
      <c r="G2239" s="19" t="str">
        <f aca="false">IF($B2239="","",IFERROR(VLOOKUP($B2239,الموظفين!$A$2:$J$501,7,FALSE()),""))</f>
        <v/>
      </c>
      <c r="H2239" s="20"/>
      <c r="I2239" s="20"/>
      <c r="J2239" s="21" t="str">
        <f aca="false">IF(OR(H2239="",I2239=""),"",ROUND(MOD(I2239-H2239,1)*24,2))</f>
        <v/>
      </c>
      <c r="K2239" s="22" t="str">
        <f aca="false">IF(OR(H2239="",F2239=""),"",IF(ROUND(MAX(0,MOD(H2239-F2239+0.5,1)-0.5)*1440,0)&gt;IFERROR(VLOOKUP(E2239,الورديات!$A$2:$E$21,5,FALSE()),0),ROUND(MAX(0,MOD(H2239-F2239+0.5,1)-0.5)*1440,0),0))</f>
        <v/>
      </c>
      <c r="L2239" s="22" t="str">
        <f aca="false">IF(OR(I2239="",G2239=""),"",ROUND(MAX(0,MOD(G2239-I2239+0.5,1)-0.5)*1440,0))</f>
        <v/>
      </c>
      <c r="M2239" s="22" t="str">
        <f aca="false">IF(OR(I2239="",G2239=""),"",IF(ROUND(MAX(0,MOD(I2239-G2239+0.5,1)-0.5)*1440,0)&gt;=الإعدادات!$B$8,ROUND(MAX(0,MOD(I2239-G2239+0.5,1)-0.5)*1440,0),0))</f>
        <v/>
      </c>
      <c r="N2239" s="18" t="str">
        <f aca="false">IF(OR(A2239="",B2239=""),"",IF(COUNTIFS(الإجازات!$A$2:$A$1001,B2239,الإجازات!$D$2:$D$1001,"&lt;="&amp;A2239,الإجازات!$E$2:$E$1001,"&gt;="&amp;A2239,الإجازات!$G$2:$G$1001,"مقبولة")=0,"",LOOKUP(2,1/((الإجازات!$A$2:$A$1001=B2239)*(الإجازات!$D$2:$D$1001&lt;=A2239)*(الإجازات!$E$2:$E$1001&gt;=A2239)*(الإجازات!$G$2:$G$1001="مقبولة")),الإجازات!$C$2:$C$1001)))</f>
        <v/>
      </c>
      <c r="O2239" s="17"/>
      <c r="P2239" s="23" t="str">
        <f aca="false">IF(B2239="","",IF(ISNA(MATCH(B2239,الموظفين!$A$2:$A$501,0)),"⚠ كود غير موجود",IF(O2239&lt;&gt;"",O2239,IF(N2239&lt;&gt;"",N2239,IF(H2239="",IF(AND(A2239&lt;&gt;"",WEEKDAY(A2239)=الإعدادات!$B$11),"راحة أسبوعية","غائب"),IF(I2239="","بدون انصراف",IF(N(K2239)&gt;0,"متأخر","حاضر")))))))</f>
        <v/>
      </c>
      <c r="Q2239" s="24" t="str">
        <f aca="false">IF(B2239="","",IF(OR(P2239="غائب",P2239="غياب",P2239="إجازة بدون راتب"),IFERROR(VLOOKUP(B2239,الموظفين!$A$2:$J$501,8,FALSE()),0),0))</f>
        <v/>
      </c>
      <c r="R2239" s="24" t="str">
        <f aca="false">IF(B2239="","",ROUND((N(K2239)+N(L2239))/60*IFERROR(VLOOKUP(B2239,الموظفين!$A$2:$J$501,8,FALSE()),0)/الإعدادات!$B$6*الإعدادات!$B$9,2))</f>
        <v/>
      </c>
      <c r="S2239" s="24" t="str">
        <f aca="false">IF(OR(B2239="",M2239=""),"",ROUND(M2239/60*IFERROR(VLOOKUP(B2239,الموظفين!$A$2:$J$501,9,FALSE()),0),2))</f>
        <v/>
      </c>
      <c r="T2239" s="17"/>
      <c r="U2239" s="23" t="str">
        <f aca="false">IF(OR(A2239="",B2239=""),"",A2239&amp;"|"&amp;B2239)</f>
        <v/>
      </c>
    </row>
    <row r="2240" customFormat="false" ht="15" hidden="false" customHeight="false" outlineLevel="0" collapsed="false">
      <c r="A2240" s="16"/>
      <c r="B2240" s="17"/>
      <c r="C2240" s="18" t="str">
        <f aca="false">IF($B2240="","",IFERROR(VLOOKUP($B2240,الموظفين!$A$2:$J$501,2,FALSE())&amp;"","⚠ كود غير موجود"))</f>
        <v/>
      </c>
      <c r="D2240" s="18" t="str">
        <f aca="false">IF($B2240="","",IFERROR(VLOOKUP($B2240,الموظفين!$A$2:$J$501,3,FALSE())&amp;"",""))</f>
        <v/>
      </c>
      <c r="E2240" s="18" t="str">
        <f aca="false">IF($B2240="","",IFERROR(VLOOKUP($B2240,الموظفين!$A$2:$J$501,5,FALSE())&amp;"",""))</f>
        <v/>
      </c>
      <c r="F2240" s="19" t="str">
        <f aca="false">IF($B2240="","",IFERROR(VLOOKUP($B2240,الموظفين!$A$2:$J$501,6,FALSE()),""))</f>
        <v/>
      </c>
      <c r="G2240" s="19" t="str">
        <f aca="false">IF($B2240="","",IFERROR(VLOOKUP($B2240,الموظفين!$A$2:$J$501,7,FALSE()),""))</f>
        <v/>
      </c>
      <c r="H2240" s="20"/>
      <c r="I2240" s="20"/>
      <c r="J2240" s="21" t="str">
        <f aca="false">IF(OR(H2240="",I2240=""),"",ROUND(MOD(I2240-H2240,1)*24,2))</f>
        <v/>
      </c>
      <c r="K2240" s="22" t="str">
        <f aca="false">IF(OR(H2240="",F2240=""),"",IF(ROUND(MAX(0,MOD(H2240-F2240+0.5,1)-0.5)*1440,0)&gt;IFERROR(VLOOKUP(E2240,الورديات!$A$2:$E$21,5,FALSE()),0),ROUND(MAX(0,MOD(H2240-F2240+0.5,1)-0.5)*1440,0),0))</f>
        <v/>
      </c>
      <c r="L2240" s="22" t="str">
        <f aca="false">IF(OR(I2240="",G2240=""),"",ROUND(MAX(0,MOD(G2240-I2240+0.5,1)-0.5)*1440,0))</f>
        <v/>
      </c>
      <c r="M2240" s="22" t="str">
        <f aca="false">IF(OR(I2240="",G2240=""),"",IF(ROUND(MAX(0,MOD(I2240-G2240+0.5,1)-0.5)*1440,0)&gt;=الإعدادات!$B$8,ROUND(MAX(0,MOD(I2240-G2240+0.5,1)-0.5)*1440,0),0))</f>
        <v/>
      </c>
      <c r="N2240" s="18" t="str">
        <f aca="false">IF(OR(A2240="",B2240=""),"",IF(COUNTIFS(الإجازات!$A$2:$A$1001,B2240,الإجازات!$D$2:$D$1001,"&lt;="&amp;A2240,الإجازات!$E$2:$E$1001,"&gt;="&amp;A2240,الإجازات!$G$2:$G$1001,"مقبولة")=0,"",LOOKUP(2,1/((الإجازات!$A$2:$A$1001=B2240)*(الإجازات!$D$2:$D$1001&lt;=A2240)*(الإجازات!$E$2:$E$1001&gt;=A2240)*(الإجازات!$G$2:$G$1001="مقبولة")),الإجازات!$C$2:$C$1001)))</f>
        <v/>
      </c>
      <c r="O2240" s="17"/>
      <c r="P2240" s="23" t="str">
        <f aca="false">IF(B2240="","",IF(ISNA(MATCH(B2240,الموظفين!$A$2:$A$501,0)),"⚠ كود غير موجود",IF(O2240&lt;&gt;"",O2240,IF(N2240&lt;&gt;"",N2240,IF(H2240="",IF(AND(A2240&lt;&gt;"",WEEKDAY(A2240)=الإعدادات!$B$11),"راحة أسبوعية","غائب"),IF(I2240="","بدون انصراف",IF(N(K2240)&gt;0,"متأخر","حاضر")))))))</f>
        <v/>
      </c>
      <c r="Q2240" s="24" t="str">
        <f aca="false">IF(B2240="","",IF(OR(P2240="غائب",P2240="غياب",P2240="إجازة بدون راتب"),IFERROR(VLOOKUP(B2240,الموظفين!$A$2:$J$501,8,FALSE()),0),0))</f>
        <v/>
      </c>
      <c r="R2240" s="24" t="str">
        <f aca="false">IF(B2240="","",ROUND((N(K2240)+N(L2240))/60*IFERROR(VLOOKUP(B2240,الموظفين!$A$2:$J$501,8,FALSE()),0)/الإعدادات!$B$6*الإعدادات!$B$9,2))</f>
        <v/>
      </c>
      <c r="S2240" s="24" t="str">
        <f aca="false">IF(OR(B2240="",M2240=""),"",ROUND(M2240/60*IFERROR(VLOOKUP(B2240,الموظفين!$A$2:$J$501,9,FALSE()),0),2))</f>
        <v/>
      </c>
      <c r="T2240" s="17"/>
      <c r="U2240" s="23" t="str">
        <f aca="false">IF(OR(A2240="",B2240=""),"",A2240&amp;"|"&amp;B2240)</f>
        <v/>
      </c>
    </row>
    <row r="2241" customFormat="false" ht="15" hidden="false" customHeight="false" outlineLevel="0" collapsed="false">
      <c r="A2241" s="16"/>
      <c r="B2241" s="17"/>
      <c r="C2241" s="18" t="str">
        <f aca="false">IF($B2241="","",IFERROR(VLOOKUP($B2241,الموظفين!$A$2:$J$501,2,FALSE())&amp;"","⚠ كود غير موجود"))</f>
        <v/>
      </c>
      <c r="D2241" s="18" t="str">
        <f aca="false">IF($B2241="","",IFERROR(VLOOKUP($B2241,الموظفين!$A$2:$J$501,3,FALSE())&amp;"",""))</f>
        <v/>
      </c>
      <c r="E2241" s="18" t="str">
        <f aca="false">IF($B2241="","",IFERROR(VLOOKUP($B2241,الموظفين!$A$2:$J$501,5,FALSE())&amp;"",""))</f>
        <v/>
      </c>
      <c r="F2241" s="19" t="str">
        <f aca="false">IF($B2241="","",IFERROR(VLOOKUP($B2241,الموظفين!$A$2:$J$501,6,FALSE()),""))</f>
        <v/>
      </c>
      <c r="G2241" s="19" t="str">
        <f aca="false">IF($B2241="","",IFERROR(VLOOKUP($B2241,الموظفين!$A$2:$J$501,7,FALSE()),""))</f>
        <v/>
      </c>
      <c r="H2241" s="20"/>
      <c r="I2241" s="20"/>
      <c r="J2241" s="21" t="str">
        <f aca="false">IF(OR(H2241="",I2241=""),"",ROUND(MOD(I2241-H2241,1)*24,2))</f>
        <v/>
      </c>
      <c r="K2241" s="22" t="str">
        <f aca="false">IF(OR(H2241="",F2241=""),"",IF(ROUND(MAX(0,MOD(H2241-F2241+0.5,1)-0.5)*1440,0)&gt;IFERROR(VLOOKUP(E2241,الورديات!$A$2:$E$21,5,FALSE()),0),ROUND(MAX(0,MOD(H2241-F2241+0.5,1)-0.5)*1440,0),0))</f>
        <v/>
      </c>
      <c r="L2241" s="22" t="str">
        <f aca="false">IF(OR(I2241="",G2241=""),"",ROUND(MAX(0,MOD(G2241-I2241+0.5,1)-0.5)*1440,0))</f>
        <v/>
      </c>
      <c r="M2241" s="22" t="str">
        <f aca="false">IF(OR(I2241="",G2241=""),"",IF(ROUND(MAX(0,MOD(I2241-G2241+0.5,1)-0.5)*1440,0)&gt;=الإعدادات!$B$8,ROUND(MAX(0,MOD(I2241-G2241+0.5,1)-0.5)*1440,0),0))</f>
        <v/>
      </c>
      <c r="N2241" s="18" t="str">
        <f aca="false">IF(OR(A2241="",B2241=""),"",IF(COUNTIFS(الإجازات!$A$2:$A$1001,B2241,الإجازات!$D$2:$D$1001,"&lt;="&amp;A2241,الإجازات!$E$2:$E$1001,"&gt;="&amp;A2241,الإجازات!$G$2:$G$1001,"مقبولة")=0,"",LOOKUP(2,1/((الإجازات!$A$2:$A$1001=B2241)*(الإجازات!$D$2:$D$1001&lt;=A2241)*(الإجازات!$E$2:$E$1001&gt;=A2241)*(الإجازات!$G$2:$G$1001="مقبولة")),الإجازات!$C$2:$C$1001)))</f>
        <v/>
      </c>
      <c r="O2241" s="17"/>
      <c r="P2241" s="23" t="str">
        <f aca="false">IF(B2241="","",IF(ISNA(MATCH(B2241,الموظفين!$A$2:$A$501,0)),"⚠ كود غير موجود",IF(O2241&lt;&gt;"",O2241,IF(N2241&lt;&gt;"",N2241,IF(H2241="",IF(AND(A2241&lt;&gt;"",WEEKDAY(A2241)=الإعدادات!$B$11),"راحة أسبوعية","غائب"),IF(I2241="","بدون انصراف",IF(N(K2241)&gt;0,"متأخر","حاضر")))))))</f>
        <v/>
      </c>
      <c r="Q2241" s="24" t="str">
        <f aca="false">IF(B2241="","",IF(OR(P2241="غائب",P2241="غياب",P2241="إجازة بدون راتب"),IFERROR(VLOOKUP(B2241,الموظفين!$A$2:$J$501,8,FALSE()),0),0))</f>
        <v/>
      </c>
      <c r="R2241" s="24" t="str">
        <f aca="false">IF(B2241="","",ROUND((N(K2241)+N(L2241))/60*IFERROR(VLOOKUP(B2241,الموظفين!$A$2:$J$501,8,FALSE()),0)/الإعدادات!$B$6*الإعدادات!$B$9,2))</f>
        <v/>
      </c>
      <c r="S2241" s="24" t="str">
        <f aca="false">IF(OR(B2241="",M2241=""),"",ROUND(M2241/60*IFERROR(VLOOKUP(B2241,الموظفين!$A$2:$J$501,9,FALSE()),0),2))</f>
        <v/>
      </c>
      <c r="T2241" s="17"/>
      <c r="U2241" s="23" t="str">
        <f aca="false">IF(OR(A2241="",B2241=""),"",A2241&amp;"|"&amp;B2241)</f>
        <v/>
      </c>
    </row>
    <row r="2242" customFormat="false" ht="15" hidden="false" customHeight="false" outlineLevel="0" collapsed="false">
      <c r="A2242" s="16"/>
      <c r="B2242" s="17"/>
      <c r="C2242" s="18" t="str">
        <f aca="false">IF($B2242="","",IFERROR(VLOOKUP($B2242,الموظفين!$A$2:$J$501,2,FALSE())&amp;"","⚠ كود غير موجود"))</f>
        <v/>
      </c>
      <c r="D2242" s="18" t="str">
        <f aca="false">IF($B2242="","",IFERROR(VLOOKUP($B2242,الموظفين!$A$2:$J$501,3,FALSE())&amp;"",""))</f>
        <v/>
      </c>
      <c r="E2242" s="18" t="str">
        <f aca="false">IF($B2242="","",IFERROR(VLOOKUP($B2242,الموظفين!$A$2:$J$501,5,FALSE())&amp;"",""))</f>
        <v/>
      </c>
      <c r="F2242" s="19" t="str">
        <f aca="false">IF($B2242="","",IFERROR(VLOOKUP($B2242,الموظفين!$A$2:$J$501,6,FALSE()),""))</f>
        <v/>
      </c>
      <c r="G2242" s="19" t="str">
        <f aca="false">IF($B2242="","",IFERROR(VLOOKUP($B2242,الموظفين!$A$2:$J$501,7,FALSE()),""))</f>
        <v/>
      </c>
      <c r="H2242" s="20"/>
      <c r="I2242" s="20"/>
      <c r="J2242" s="21" t="str">
        <f aca="false">IF(OR(H2242="",I2242=""),"",ROUND(MOD(I2242-H2242,1)*24,2))</f>
        <v/>
      </c>
      <c r="K2242" s="22" t="str">
        <f aca="false">IF(OR(H2242="",F2242=""),"",IF(ROUND(MAX(0,MOD(H2242-F2242+0.5,1)-0.5)*1440,0)&gt;IFERROR(VLOOKUP(E2242,الورديات!$A$2:$E$21,5,FALSE()),0),ROUND(MAX(0,MOD(H2242-F2242+0.5,1)-0.5)*1440,0),0))</f>
        <v/>
      </c>
      <c r="L2242" s="22" t="str">
        <f aca="false">IF(OR(I2242="",G2242=""),"",ROUND(MAX(0,MOD(G2242-I2242+0.5,1)-0.5)*1440,0))</f>
        <v/>
      </c>
      <c r="M2242" s="22" t="str">
        <f aca="false">IF(OR(I2242="",G2242=""),"",IF(ROUND(MAX(0,MOD(I2242-G2242+0.5,1)-0.5)*1440,0)&gt;=الإعدادات!$B$8,ROUND(MAX(0,MOD(I2242-G2242+0.5,1)-0.5)*1440,0),0))</f>
        <v/>
      </c>
      <c r="N2242" s="18" t="str">
        <f aca="false">IF(OR(A2242="",B2242=""),"",IF(COUNTIFS(الإجازات!$A$2:$A$1001,B2242,الإجازات!$D$2:$D$1001,"&lt;="&amp;A2242,الإجازات!$E$2:$E$1001,"&gt;="&amp;A2242,الإجازات!$G$2:$G$1001,"مقبولة")=0,"",LOOKUP(2,1/((الإجازات!$A$2:$A$1001=B2242)*(الإجازات!$D$2:$D$1001&lt;=A2242)*(الإجازات!$E$2:$E$1001&gt;=A2242)*(الإجازات!$G$2:$G$1001="مقبولة")),الإجازات!$C$2:$C$1001)))</f>
        <v/>
      </c>
      <c r="O2242" s="17"/>
      <c r="P2242" s="23" t="str">
        <f aca="false">IF(B2242="","",IF(ISNA(MATCH(B2242,الموظفين!$A$2:$A$501,0)),"⚠ كود غير موجود",IF(O2242&lt;&gt;"",O2242,IF(N2242&lt;&gt;"",N2242,IF(H2242="",IF(AND(A2242&lt;&gt;"",WEEKDAY(A2242)=الإعدادات!$B$11),"راحة أسبوعية","غائب"),IF(I2242="","بدون انصراف",IF(N(K2242)&gt;0,"متأخر","حاضر")))))))</f>
        <v/>
      </c>
      <c r="Q2242" s="24" t="str">
        <f aca="false">IF(B2242="","",IF(OR(P2242="غائب",P2242="غياب",P2242="إجازة بدون راتب"),IFERROR(VLOOKUP(B2242,الموظفين!$A$2:$J$501,8,FALSE()),0),0))</f>
        <v/>
      </c>
      <c r="R2242" s="24" t="str">
        <f aca="false">IF(B2242="","",ROUND((N(K2242)+N(L2242))/60*IFERROR(VLOOKUP(B2242,الموظفين!$A$2:$J$501,8,FALSE()),0)/الإعدادات!$B$6*الإعدادات!$B$9,2))</f>
        <v/>
      </c>
      <c r="S2242" s="24" t="str">
        <f aca="false">IF(OR(B2242="",M2242=""),"",ROUND(M2242/60*IFERROR(VLOOKUP(B2242,الموظفين!$A$2:$J$501,9,FALSE()),0),2))</f>
        <v/>
      </c>
      <c r="T2242" s="17"/>
      <c r="U2242" s="23" t="str">
        <f aca="false">IF(OR(A2242="",B2242=""),"",A2242&amp;"|"&amp;B2242)</f>
        <v/>
      </c>
    </row>
    <row r="2243" customFormat="false" ht="15" hidden="false" customHeight="false" outlineLevel="0" collapsed="false">
      <c r="A2243" s="16"/>
      <c r="B2243" s="17"/>
      <c r="C2243" s="18" t="str">
        <f aca="false">IF($B2243="","",IFERROR(VLOOKUP($B2243,الموظفين!$A$2:$J$501,2,FALSE())&amp;"","⚠ كود غير موجود"))</f>
        <v/>
      </c>
      <c r="D2243" s="18" t="str">
        <f aca="false">IF($B2243="","",IFERROR(VLOOKUP($B2243,الموظفين!$A$2:$J$501,3,FALSE())&amp;"",""))</f>
        <v/>
      </c>
      <c r="E2243" s="18" t="str">
        <f aca="false">IF($B2243="","",IFERROR(VLOOKUP($B2243,الموظفين!$A$2:$J$501,5,FALSE())&amp;"",""))</f>
        <v/>
      </c>
      <c r="F2243" s="19" t="str">
        <f aca="false">IF($B2243="","",IFERROR(VLOOKUP($B2243,الموظفين!$A$2:$J$501,6,FALSE()),""))</f>
        <v/>
      </c>
      <c r="G2243" s="19" t="str">
        <f aca="false">IF($B2243="","",IFERROR(VLOOKUP($B2243,الموظفين!$A$2:$J$501,7,FALSE()),""))</f>
        <v/>
      </c>
      <c r="H2243" s="20"/>
      <c r="I2243" s="20"/>
      <c r="J2243" s="21" t="str">
        <f aca="false">IF(OR(H2243="",I2243=""),"",ROUND(MOD(I2243-H2243,1)*24,2))</f>
        <v/>
      </c>
      <c r="K2243" s="22" t="str">
        <f aca="false">IF(OR(H2243="",F2243=""),"",IF(ROUND(MAX(0,MOD(H2243-F2243+0.5,1)-0.5)*1440,0)&gt;IFERROR(VLOOKUP(E2243,الورديات!$A$2:$E$21,5,FALSE()),0),ROUND(MAX(0,MOD(H2243-F2243+0.5,1)-0.5)*1440,0),0))</f>
        <v/>
      </c>
      <c r="L2243" s="22" t="str">
        <f aca="false">IF(OR(I2243="",G2243=""),"",ROUND(MAX(0,MOD(G2243-I2243+0.5,1)-0.5)*1440,0))</f>
        <v/>
      </c>
      <c r="M2243" s="22" t="str">
        <f aca="false">IF(OR(I2243="",G2243=""),"",IF(ROUND(MAX(0,MOD(I2243-G2243+0.5,1)-0.5)*1440,0)&gt;=الإعدادات!$B$8,ROUND(MAX(0,MOD(I2243-G2243+0.5,1)-0.5)*1440,0),0))</f>
        <v/>
      </c>
      <c r="N2243" s="18" t="str">
        <f aca="false">IF(OR(A2243="",B2243=""),"",IF(COUNTIFS(الإجازات!$A$2:$A$1001,B2243,الإجازات!$D$2:$D$1001,"&lt;="&amp;A2243,الإجازات!$E$2:$E$1001,"&gt;="&amp;A2243,الإجازات!$G$2:$G$1001,"مقبولة")=0,"",LOOKUP(2,1/((الإجازات!$A$2:$A$1001=B2243)*(الإجازات!$D$2:$D$1001&lt;=A2243)*(الإجازات!$E$2:$E$1001&gt;=A2243)*(الإجازات!$G$2:$G$1001="مقبولة")),الإجازات!$C$2:$C$1001)))</f>
        <v/>
      </c>
      <c r="O2243" s="17"/>
      <c r="P2243" s="23" t="str">
        <f aca="false">IF(B2243="","",IF(ISNA(MATCH(B2243,الموظفين!$A$2:$A$501,0)),"⚠ كود غير موجود",IF(O2243&lt;&gt;"",O2243,IF(N2243&lt;&gt;"",N2243,IF(H2243="",IF(AND(A2243&lt;&gt;"",WEEKDAY(A2243)=الإعدادات!$B$11),"راحة أسبوعية","غائب"),IF(I2243="","بدون انصراف",IF(N(K2243)&gt;0,"متأخر","حاضر")))))))</f>
        <v/>
      </c>
      <c r="Q2243" s="24" t="str">
        <f aca="false">IF(B2243="","",IF(OR(P2243="غائب",P2243="غياب",P2243="إجازة بدون راتب"),IFERROR(VLOOKUP(B2243,الموظفين!$A$2:$J$501,8,FALSE()),0),0))</f>
        <v/>
      </c>
      <c r="R2243" s="24" t="str">
        <f aca="false">IF(B2243="","",ROUND((N(K2243)+N(L2243))/60*IFERROR(VLOOKUP(B2243,الموظفين!$A$2:$J$501,8,FALSE()),0)/الإعدادات!$B$6*الإعدادات!$B$9,2))</f>
        <v/>
      </c>
      <c r="S2243" s="24" t="str">
        <f aca="false">IF(OR(B2243="",M2243=""),"",ROUND(M2243/60*IFERROR(VLOOKUP(B2243,الموظفين!$A$2:$J$501,9,FALSE()),0),2))</f>
        <v/>
      </c>
      <c r="T2243" s="17"/>
      <c r="U2243" s="23" t="str">
        <f aca="false">IF(OR(A2243="",B2243=""),"",A2243&amp;"|"&amp;B2243)</f>
        <v/>
      </c>
    </row>
    <row r="2244" customFormat="false" ht="15" hidden="false" customHeight="false" outlineLevel="0" collapsed="false">
      <c r="A2244" s="16"/>
      <c r="B2244" s="17"/>
      <c r="C2244" s="18" t="str">
        <f aca="false">IF($B2244="","",IFERROR(VLOOKUP($B2244,الموظفين!$A$2:$J$501,2,FALSE())&amp;"","⚠ كود غير موجود"))</f>
        <v/>
      </c>
      <c r="D2244" s="18" t="str">
        <f aca="false">IF($B2244="","",IFERROR(VLOOKUP($B2244,الموظفين!$A$2:$J$501,3,FALSE())&amp;"",""))</f>
        <v/>
      </c>
      <c r="E2244" s="18" t="str">
        <f aca="false">IF($B2244="","",IFERROR(VLOOKUP($B2244,الموظفين!$A$2:$J$501,5,FALSE())&amp;"",""))</f>
        <v/>
      </c>
      <c r="F2244" s="19" t="str">
        <f aca="false">IF($B2244="","",IFERROR(VLOOKUP($B2244,الموظفين!$A$2:$J$501,6,FALSE()),""))</f>
        <v/>
      </c>
      <c r="G2244" s="19" t="str">
        <f aca="false">IF($B2244="","",IFERROR(VLOOKUP($B2244,الموظفين!$A$2:$J$501,7,FALSE()),""))</f>
        <v/>
      </c>
      <c r="H2244" s="20"/>
      <c r="I2244" s="20"/>
      <c r="J2244" s="21" t="str">
        <f aca="false">IF(OR(H2244="",I2244=""),"",ROUND(MOD(I2244-H2244,1)*24,2))</f>
        <v/>
      </c>
      <c r="K2244" s="22" t="str">
        <f aca="false">IF(OR(H2244="",F2244=""),"",IF(ROUND(MAX(0,MOD(H2244-F2244+0.5,1)-0.5)*1440,0)&gt;IFERROR(VLOOKUP(E2244,الورديات!$A$2:$E$21,5,FALSE()),0),ROUND(MAX(0,MOD(H2244-F2244+0.5,1)-0.5)*1440,0),0))</f>
        <v/>
      </c>
      <c r="L2244" s="22" t="str">
        <f aca="false">IF(OR(I2244="",G2244=""),"",ROUND(MAX(0,MOD(G2244-I2244+0.5,1)-0.5)*1440,0))</f>
        <v/>
      </c>
      <c r="M2244" s="22" t="str">
        <f aca="false">IF(OR(I2244="",G2244=""),"",IF(ROUND(MAX(0,MOD(I2244-G2244+0.5,1)-0.5)*1440,0)&gt;=الإعدادات!$B$8,ROUND(MAX(0,MOD(I2244-G2244+0.5,1)-0.5)*1440,0),0))</f>
        <v/>
      </c>
      <c r="N2244" s="18" t="str">
        <f aca="false">IF(OR(A2244="",B2244=""),"",IF(COUNTIFS(الإجازات!$A$2:$A$1001,B2244,الإجازات!$D$2:$D$1001,"&lt;="&amp;A2244,الإجازات!$E$2:$E$1001,"&gt;="&amp;A2244,الإجازات!$G$2:$G$1001,"مقبولة")=0,"",LOOKUP(2,1/((الإجازات!$A$2:$A$1001=B2244)*(الإجازات!$D$2:$D$1001&lt;=A2244)*(الإجازات!$E$2:$E$1001&gt;=A2244)*(الإجازات!$G$2:$G$1001="مقبولة")),الإجازات!$C$2:$C$1001)))</f>
        <v/>
      </c>
      <c r="O2244" s="17"/>
      <c r="P2244" s="23" t="str">
        <f aca="false">IF(B2244="","",IF(ISNA(MATCH(B2244,الموظفين!$A$2:$A$501,0)),"⚠ كود غير موجود",IF(O2244&lt;&gt;"",O2244,IF(N2244&lt;&gt;"",N2244,IF(H2244="",IF(AND(A2244&lt;&gt;"",WEEKDAY(A2244)=الإعدادات!$B$11),"راحة أسبوعية","غائب"),IF(I2244="","بدون انصراف",IF(N(K2244)&gt;0,"متأخر","حاضر")))))))</f>
        <v/>
      </c>
      <c r="Q2244" s="24" t="str">
        <f aca="false">IF(B2244="","",IF(OR(P2244="غائب",P2244="غياب",P2244="إجازة بدون راتب"),IFERROR(VLOOKUP(B2244,الموظفين!$A$2:$J$501,8,FALSE()),0),0))</f>
        <v/>
      </c>
      <c r="R2244" s="24" t="str">
        <f aca="false">IF(B2244="","",ROUND((N(K2244)+N(L2244))/60*IFERROR(VLOOKUP(B2244,الموظفين!$A$2:$J$501,8,FALSE()),0)/الإعدادات!$B$6*الإعدادات!$B$9,2))</f>
        <v/>
      </c>
      <c r="S2244" s="24" t="str">
        <f aca="false">IF(OR(B2244="",M2244=""),"",ROUND(M2244/60*IFERROR(VLOOKUP(B2244,الموظفين!$A$2:$J$501,9,FALSE()),0),2))</f>
        <v/>
      </c>
      <c r="T2244" s="17"/>
      <c r="U2244" s="23" t="str">
        <f aca="false">IF(OR(A2244="",B2244=""),"",A2244&amp;"|"&amp;B2244)</f>
        <v/>
      </c>
    </row>
    <row r="2245" customFormat="false" ht="15" hidden="false" customHeight="false" outlineLevel="0" collapsed="false">
      <c r="A2245" s="16"/>
      <c r="B2245" s="17"/>
      <c r="C2245" s="18" t="str">
        <f aca="false">IF($B2245="","",IFERROR(VLOOKUP($B2245,الموظفين!$A$2:$J$501,2,FALSE())&amp;"","⚠ كود غير موجود"))</f>
        <v/>
      </c>
      <c r="D2245" s="18" t="str">
        <f aca="false">IF($B2245="","",IFERROR(VLOOKUP($B2245,الموظفين!$A$2:$J$501,3,FALSE())&amp;"",""))</f>
        <v/>
      </c>
      <c r="E2245" s="18" t="str">
        <f aca="false">IF($B2245="","",IFERROR(VLOOKUP($B2245,الموظفين!$A$2:$J$501,5,FALSE())&amp;"",""))</f>
        <v/>
      </c>
      <c r="F2245" s="19" t="str">
        <f aca="false">IF($B2245="","",IFERROR(VLOOKUP($B2245,الموظفين!$A$2:$J$501,6,FALSE()),""))</f>
        <v/>
      </c>
      <c r="G2245" s="19" t="str">
        <f aca="false">IF($B2245="","",IFERROR(VLOOKUP($B2245,الموظفين!$A$2:$J$501,7,FALSE()),""))</f>
        <v/>
      </c>
      <c r="H2245" s="20"/>
      <c r="I2245" s="20"/>
      <c r="J2245" s="21" t="str">
        <f aca="false">IF(OR(H2245="",I2245=""),"",ROUND(MOD(I2245-H2245,1)*24,2))</f>
        <v/>
      </c>
      <c r="K2245" s="22" t="str">
        <f aca="false">IF(OR(H2245="",F2245=""),"",IF(ROUND(MAX(0,MOD(H2245-F2245+0.5,1)-0.5)*1440,0)&gt;IFERROR(VLOOKUP(E2245,الورديات!$A$2:$E$21,5,FALSE()),0),ROUND(MAX(0,MOD(H2245-F2245+0.5,1)-0.5)*1440,0),0))</f>
        <v/>
      </c>
      <c r="L2245" s="22" t="str">
        <f aca="false">IF(OR(I2245="",G2245=""),"",ROUND(MAX(0,MOD(G2245-I2245+0.5,1)-0.5)*1440,0))</f>
        <v/>
      </c>
      <c r="M2245" s="22" t="str">
        <f aca="false">IF(OR(I2245="",G2245=""),"",IF(ROUND(MAX(0,MOD(I2245-G2245+0.5,1)-0.5)*1440,0)&gt;=الإعدادات!$B$8,ROUND(MAX(0,MOD(I2245-G2245+0.5,1)-0.5)*1440,0),0))</f>
        <v/>
      </c>
      <c r="N2245" s="18" t="str">
        <f aca="false">IF(OR(A2245="",B2245=""),"",IF(COUNTIFS(الإجازات!$A$2:$A$1001,B2245,الإجازات!$D$2:$D$1001,"&lt;="&amp;A2245,الإجازات!$E$2:$E$1001,"&gt;="&amp;A2245,الإجازات!$G$2:$G$1001,"مقبولة")=0,"",LOOKUP(2,1/((الإجازات!$A$2:$A$1001=B2245)*(الإجازات!$D$2:$D$1001&lt;=A2245)*(الإجازات!$E$2:$E$1001&gt;=A2245)*(الإجازات!$G$2:$G$1001="مقبولة")),الإجازات!$C$2:$C$1001)))</f>
        <v/>
      </c>
      <c r="O2245" s="17"/>
      <c r="P2245" s="23" t="str">
        <f aca="false">IF(B2245="","",IF(ISNA(MATCH(B2245,الموظفين!$A$2:$A$501,0)),"⚠ كود غير موجود",IF(O2245&lt;&gt;"",O2245,IF(N2245&lt;&gt;"",N2245,IF(H2245="",IF(AND(A2245&lt;&gt;"",WEEKDAY(A2245)=الإعدادات!$B$11),"راحة أسبوعية","غائب"),IF(I2245="","بدون انصراف",IF(N(K2245)&gt;0,"متأخر","حاضر")))))))</f>
        <v/>
      </c>
      <c r="Q2245" s="24" t="str">
        <f aca="false">IF(B2245="","",IF(OR(P2245="غائب",P2245="غياب",P2245="إجازة بدون راتب"),IFERROR(VLOOKUP(B2245,الموظفين!$A$2:$J$501,8,FALSE()),0),0))</f>
        <v/>
      </c>
      <c r="R2245" s="24" t="str">
        <f aca="false">IF(B2245="","",ROUND((N(K2245)+N(L2245))/60*IFERROR(VLOOKUP(B2245,الموظفين!$A$2:$J$501,8,FALSE()),0)/الإعدادات!$B$6*الإعدادات!$B$9,2))</f>
        <v/>
      </c>
      <c r="S2245" s="24" t="str">
        <f aca="false">IF(OR(B2245="",M2245=""),"",ROUND(M2245/60*IFERROR(VLOOKUP(B2245,الموظفين!$A$2:$J$501,9,FALSE()),0),2))</f>
        <v/>
      </c>
      <c r="T2245" s="17"/>
      <c r="U2245" s="23" t="str">
        <f aca="false">IF(OR(A2245="",B2245=""),"",A2245&amp;"|"&amp;B2245)</f>
        <v/>
      </c>
    </row>
    <row r="2246" customFormat="false" ht="15" hidden="false" customHeight="false" outlineLevel="0" collapsed="false">
      <c r="A2246" s="16"/>
      <c r="B2246" s="17"/>
      <c r="C2246" s="18" t="str">
        <f aca="false">IF($B2246="","",IFERROR(VLOOKUP($B2246,الموظفين!$A$2:$J$501,2,FALSE())&amp;"","⚠ كود غير موجود"))</f>
        <v/>
      </c>
      <c r="D2246" s="18" t="str">
        <f aca="false">IF($B2246="","",IFERROR(VLOOKUP($B2246,الموظفين!$A$2:$J$501,3,FALSE())&amp;"",""))</f>
        <v/>
      </c>
      <c r="E2246" s="18" t="str">
        <f aca="false">IF($B2246="","",IFERROR(VLOOKUP($B2246,الموظفين!$A$2:$J$501,5,FALSE())&amp;"",""))</f>
        <v/>
      </c>
      <c r="F2246" s="19" t="str">
        <f aca="false">IF($B2246="","",IFERROR(VLOOKUP($B2246,الموظفين!$A$2:$J$501,6,FALSE()),""))</f>
        <v/>
      </c>
      <c r="G2246" s="19" t="str">
        <f aca="false">IF($B2246="","",IFERROR(VLOOKUP($B2246,الموظفين!$A$2:$J$501,7,FALSE()),""))</f>
        <v/>
      </c>
      <c r="H2246" s="20"/>
      <c r="I2246" s="20"/>
      <c r="J2246" s="21" t="str">
        <f aca="false">IF(OR(H2246="",I2246=""),"",ROUND(MOD(I2246-H2246,1)*24,2))</f>
        <v/>
      </c>
      <c r="K2246" s="22" t="str">
        <f aca="false">IF(OR(H2246="",F2246=""),"",IF(ROUND(MAX(0,MOD(H2246-F2246+0.5,1)-0.5)*1440,0)&gt;IFERROR(VLOOKUP(E2246,الورديات!$A$2:$E$21,5,FALSE()),0),ROUND(MAX(0,MOD(H2246-F2246+0.5,1)-0.5)*1440,0),0))</f>
        <v/>
      </c>
      <c r="L2246" s="22" t="str">
        <f aca="false">IF(OR(I2246="",G2246=""),"",ROUND(MAX(0,MOD(G2246-I2246+0.5,1)-0.5)*1440,0))</f>
        <v/>
      </c>
      <c r="M2246" s="22" t="str">
        <f aca="false">IF(OR(I2246="",G2246=""),"",IF(ROUND(MAX(0,MOD(I2246-G2246+0.5,1)-0.5)*1440,0)&gt;=الإعدادات!$B$8,ROUND(MAX(0,MOD(I2246-G2246+0.5,1)-0.5)*1440,0),0))</f>
        <v/>
      </c>
      <c r="N2246" s="18" t="str">
        <f aca="false">IF(OR(A2246="",B2246=""),"",IF(COUNTIFS(الإجازات!$A$2:$A$1001,B2246,الإجازات!$D$2:$D$1001,"&lt;="&amp;A2246,الإجازات!$E$2:$E$1001,"&gt;="&amp;A2246,الإجازات!$G$2:$G$1001,"مقبولة")=0,"",LOOKUP(2,1/((الإجازات!$A$2:$A$1001=B2246)*(الإجازات!$D$2:$D$1001&lt;=A2246)*(الإجازات!$E$2:$E$1001&gt;=A2246)*(الإجازات!$G$2:$G$1001="مقبولة")),الإجازات!$C$2:$C$1001)))</f>
        <v/>
      </c>
      <c r="O2246" s="17"/>
      <c r="P2246" s="23" t="str">
        <f aca="false">IF(B2246="","",IF(ISNA(MATCH(B2246,الموظفين!$A$2:$A$501,0)),"⚠ كود غير موجود",IF(O2246&lt;&gt;"",O2246,IF(N2246&lt;&gt;"",N2246,IF(H2246="",IF(AND(A2246&lt;&gt;"",WEEKDAY(A2246)=الإعدادات!$B$11),"راحة أسبوعية","غائب"),IF(I2246="","بدون انصراف",IF(N(K2246)&gt;0,"متأخر","حاضر")))))))</f>
        <v/>
      </c>
      <c r="Q2246" s="24" t="str">
        <f aca="false">IF(B2246="","",IF(OR(P2246="غائب",P2246="غياب",P2246="إجازة بدون راتب"),IFERROR(VLOOKUP(B2246,الموظفين!$A$2:$J$501,8,FALSE()),0),0))</f>
        <v/>
      </c>
      <c r="R2246" s="24" t="str">
        <f aca="false">IF(B2246="","",ROUND((N(K2246)+N(L2246))/60*IFERROR(VLOOKUP(B2246,الموظفين!$A$2:$J$501,8,FALSE()),0)/الإعدادات!$B$6*الإعدادات!$B$9,2))</f>
        <v/>
      </c>
      <c r="S2246" s="24" t="str">
        <f aca="false">IF(OR(B2246="",M2246=""),"",ROUND(M2246/60*IFERROR(VLOOKUP(B2246,الموظفين!$A$2:$J$501,9,FALSE()),0),2))</f>
        <v/>
      </c>
      <c r="T2246" s="17"/>
      <c r="U2246" s="23" t="str">
        <f aca="false">IF(OR(A2246="",B2246=""),"",A2246&amp;"|"&amp;B2246)</f>
        <v/>
      </c>
    </row>
    <row r="2247" customFormat="false" ht="15" hidden="false" customHeight="false" outlineLevel="0" collapsed="false">
      <c r="A2247" s="16"/>
      <c r="B2247" s="17"/>
      <c r="C2247" s="18" t="str">
        <f aca="false">IF($B2247="","",IFERROR(VLOOKUP($B2247,الموظفين!$A$2:$J$501,2,FALSE())&amp;"","⚠ كود غير موجود"))</f>
        <v/>
      </c>
      <c r="D2247" s="18" t="str">
        <f aca="false">IF($B2247="","",IFERROR(VLOOKUP($B2247,الموظفين!$A$2:$J$501,3,FALSE())&amp;"",""))</f>
        <v/>
      </c>
      <c r="E2247" s="18" t="str">
        <f aca="false">IF($B2247="","",IFERROR(VLOOKUP($B2247,الموظفين!$A$2:$J$501,5,FALSE())&amp;"",""))</f>
        <v/>
      </c>
      <c r="F2247" s="19" t="str">
        <f aca="false">IF($B2247="","",IFERROR(VLOOKUP($B2247,الموظفين!$A$2:$J$501,6,FALSE()),""))</f>
        <v/>
      </c>
      <c r="G2247" s="19" t="str">
        <f aca="false">IF($B2247="","",IFERROR(VLOOKUP($B2247,الموظفين!$A$2:$J$501,7,FALSE()),""))</f>
        <v/>
      </c>
      <c r="H2247" s="20"/>
      <c r="I2247" s="20"/>
      <c r="J2247" s="21" t="str">
        <f aca="false">IF(OR(H2247="",I2247=""),"",ROUND(MOD(I2247-H2247,1)*24,2))</f>
        <v/>
      </c>
      <c r="K2247" s="22" t="str">
        <f aca="false">IF(OR(H2247="",F2247=""),"",IF(ROUND(MAX(0,MOD(H2247-F2247+0.5,1)-0.5)*1440,0)&gt;IFERROR(VLOOKUP(E2247,الورديات!$A$2:$E$21,5,FALSE()),0),ROUND(MAX(0,MOD(H2247-F2247+0.5,1)-0.5)*1440,0),0))</f>
        <v/>
      </c>
      <c r="L2247" s="22" t="str">
        <f aca="false">IF(OR(I2247="",G2247=""),"",ROUND(MAX(0,MOD(G2247-I2247+0.5,1)-0.5)*1440,0))</f>
        <v/>
      </c>
      <c r="M2247" s="22" t="str">
        <f aca="false">IF(OR(I2247="",G2247=""),"",IF(ROUND(MAX(0,MOD(I2247-G2247+0.5,1)-0.5)*1440,0)&gt;=الإعدادات!$B$8,ROUND(MAX(0,MOD(I2247-G2247+0.5,1)-0.5)*1440,0),0))</f>
        <v/>
      </c>
      <c r="N2247" s="18" t="str">
        <f aca="false">IF(OR(A2247="",B2247=""),"",IF(COUNTIFS(الإجازات!$A$2:$A$1001,B2247,الإجازات!$D$2:$D$1001,"&lt;="&amp;A2247,الإجازات!$E$2:$E$1001,"&gt;="&amp;A2247,الإجازات!$G$2:$G$1001,"مقبولة")=0,"",LOOKUP(2,1/((الإجازات!$A$2:$A$1001=B2247)*(الإجازات!$D$2:$D$1001&lt;=A2247)*(الإجازات!$E$2:$E$1001&gt;=A2247)*(الإجازات!$G$2:$G$1001="مقبولة")),الإجازات!$C$2:$C$1001)))</f>
        <v/>
      </c>
      <c r="O2247" s="17"/>
      <c r="P2247" s="23" t="str">
        <f aca="false">IF(B2247="","",IF(ISNA(MATCH(B2247,الموظفين!$A$2:$A$501,0)),"⚠ كود غير موجود",IF(O2247&lt;&gt;"",O2247,IF(N2247&lt;&gt;"",N2247,IF(H2247="",IF(AND(A2247&lt;&gt;"",WEEKDAY(A2247)=الإعدادات!$B$11),"راحة أسبوعية","غائب"),IF(I2247="","بدون انصراف",IF(N(K2247)&gt;0,"متأخر","حاضر")))))))</f>
        <v/>
      </c>
      <c r="Q2247" s="24" t="str">
        <f aca="false">IF(B2247="","",IF(OR(P2247="غائب",P2247="غياب",P2247="إجازة بدون راتب"),IFERROR(VLOOKUP(B2247,الموظفين!$A$2:$J$501,8,FALSE()),0),0))</f>
        <v/>
      </c>
      <c r="R2247" s="24" t="str">
        <f aca="false">IF(B2247="","",ROUND((N(K2247)+N(L2247))/60*IFERROR(VLOOKUP(B2247,الموظفين!$A$2:$J$501,8,FALSE()),0)/الإعدادات!$B$6*الإعدادات!$B$9,2))</f>
        <v/>
      </c>
      <c r="S2247" s="24" t="str">
        <f aca="false">IF(OR(B2247="",M2247=""),"",ROUND(M2247/60*IFERROR(VLOOKUP(B2247,الموظفين!$A$2:$J$501,9,FALSE()),0),2))</f>
        <v/>
      </c>
      <c r="T2247" s="17"/>
      <c r="U2247" s="23" t="str">
        <f aca="false">IF(OR(A2247="",B2247=""),"",A2247&amp;"|"&amp;B2247)</f>
        <v/>
      </c>
    </row>
    <row r="2248" customFormat="false" ht="15" hidden="false" customHeight="false" outlineLevel="0" collapsed="false">
      <c r="A2248" s="16"/>
      <c r="B2248" s="17"/>
      <c r="C2248" s="18" t="str">
        <f aca="false">IF($B2248="","",IFERROR(VLOOKUP($B2248,الموظفين!$A$2:$J$501,2,FALSE())&amp;"","⚠ كود غير موجود"))</f>
        <v/>
      </c>
      <c r="D2248" s="18" t="str">
        <f aca="false">IF($B2248="","",IFERROR(VLOOKUP($B2248,الموظفين!$A$2:$J$501,3,FALSE())&amp;"",""))</f>
        <v/>
      </c>
      <c r="E2248" s="18" t="str">
        <f aca="false">IF($B2248="","",IFERROR(VLOOKUP($B2248,الموظفين!$A$2:$J$501,5,FALSE())&amp;"",""))</f>
        <v/>
      </c>
      <c r="F2248" s="19" t="str">
        <f aca="false">IF($B2248="","",IFERROR(VLOOKUP($B2248,الموظفين!$A$2:$J$501,6,FALSE()),""))</f>
        <v/>
      </c>
      <c r="G2248" s="19" t="str">
        <f aca="false">IF($B2248="","",IFERROR(VLOOKUP($B2248,الموظفين!$A$2:$J$501,7,FALSE()),""))</f>
        <v/>
      </c>
      <c r="H2248" s="20"/>
      <c r="I2248" s="20"/>
      <c r="J2248" s="21" t="str">
        <f aca="false">IF(OR(H2248="",I2248=""),"",ROUND(MOD(I2248-H2248,1)*24,2))</f>
        <v/>
      </c>
      <c r="K2248" s="22" t="str">
        <f aca="false">IF(OR(H2248="",F2248=""),"",IF(ROUND(MAX(0,MOD(H2248-F2248+0.5,1)-0.5)*1440,0)&gt;IFERROR(VLOOKUP(E2248,الورديات!$A$2:$E$21,5,FALSE()),0),ROUND(MAX(0,MOD(H2248-F2248+0.5,1)-0.5)*1440,0),0))</f>
        <v/>
      </c>
      <c r="L2248" s="22" t="str">
        <f aca="false">IF(OR(I2248="",G2248=""),"",ROUND(MAX(0,MOD(G2248-I2248+0.5,1)-0.5)*1440,0))</f>
        <v/>
      </c>
      <c r="M2248" s="22" t="str">
        <f aca="false">IF(OR(I2248="",G2248=""),"",IF(ROUND(MAX(0,MOD(I2248-G2248+0.5,1)-0.5)*1440,0)&gt;=الإعدادات!$B$8,ROUND(MAX(0,MOD(I2248-G2248+0.5,1)-0.5)*1440,0),0))</f>
        <v/>
      </c>
      <c r="N2248" s="18" t="str">
        <f aca="false">IF(OR(A2248="",B2248=""),"",IF(COUNTIFS(الإجازات!$A$2:$A$1001,B2248,الإجازات!$D$2:$D$1001,"&lt;="&amp;A2248,الإجازات!$E$2:$E$1001,"&gt;="&amp;A2248,الإجازات!$G$2:$G$1001,"مقبولة")=0,"",LOOKUP(2,1/((الإجازات!$A$2:$A$1001=B2248)*(الإجازات!$D$2:$D$1001&lt;=A2248)*(الإجازات!$E$2:$E$1001&gt;=A2248)*(الإجازات!$G$2:$G$1001="مقبولة")),الإجازات!$C$2:$C$1001)))</f>
        <v/>
      </c>
      <c r="O2248" s="17"/>
      <c r="P2248" s="23" t="str">
        <f aca="false">IF(B2248="","",IF(ISNA(MATCH(B2248,الموظفين!$A$2:$A$501,0)),"⚠ كود غير موجود",IF(O2248&lt;&gt;"",O2248,IF(N2248&lt;&gt;"",N2248,IF(H2248="",IF(AND(A2248&lt;&gt;"",WEEKDAY(A2248)=الإعدادات!$B$11),"راحة أسبوعية","غائب"),IF(I2248="","بدون انصراف",IF(N(K2248)&gt;0,"متأخر","حاضر")))))))</f>
        <v/>
      </c>
      <c r="Q2248" s="24" t="str">
        <f aca="false">IF(B2248="","",IF(OR(P2248="غائب",P2248="غياب",P2248="إجازة بدون راتب"),IFERROR(VLOOKUP(B2248,الموظفين!$A$2:$J$501,8,FALSE()),0),0))</f>
        <v/>
      </c>
      <c r="R2248" s="24" t="str">
        <f aca="false">IF(B2248="","",ROUND((N(K2248)+N(L2248))/60*IFERROR(VLOOKUP(B2248,الموظفين!$A$2:$J$501,8,FALSE()),0)/الإعدادات!$B$6*الإعدادات!$B$9,2))</f>
        <v/>
      </c>
      <c r="S2248" s="24" t="str">
        <f aca="false">IF(OR(B2248="",M2248=""),"",ROUND(M2248/60*IFERROR(VLOOKUP(B2248,الموظفين!$A$2:$J$501,9,FALSE()),0),2))</f>
        <v/>
      </c>
      <c r="T2248" s="17"/>
      <c r="U2248" s="23" t="str">
        <f aca="false">IF(OR(A2248="",B2248=""),"",A2248&amp;"|"&amp;B2248)</f>
        <v/>
      </c>
    </row>
    <row r="2249" customFormat="false" ht="15" hidden="false" customHeight="false" outlineLevel="0" collapsed="false">
      <c r="A2249" s="16"/>
      <c r="B2249" s="17"/>
      <c r="C2249" s="18" t="str">
        <f aca="false">IF($B2249="","",IFERROR(VLOOKUP($B2249,الموظفين!$A$2:$J$501,2,FALSE())&amp;"","⚠ كود غير موجود"))</f>
        <v/>
      </c>
      <c r="D2249" s="18" t="str">
        <f aca="false">IF($B2249="","",IFERROR(VLOOKUP($B2249,الموظفين!$A$2:$J$501,3,FALSE())&amp;"",""))</f>
        <v/>
      </c>
      <c r="E2249" s="18" t="str">
        <f aca="false">IF($B2249="","",IFERROR(VLOOKUP($B2249,الموظفين!$A$2:$J$501,5,FALSE())&amp;"",""))</f>
        <v/>
      </c>
      <c r="F2249" s="19" t="str">
        <f aca="false">IF($B2249="","",IFERROR(VLOOKUP($B2249,الموظفين!$A$2:$J$501,6,FALSE()),""))</f>
        <v/>
      </c>
      <c r="G2249" s="19" t="str">
        <f aca="false">IF($B2249="","",IFERROR(VLOOKUP($B2249,الموظفين!$A$2:$J$501,7,FALSE()),""))</f>
        <v/>
      </c>
      <c r="H2249" s="20"/>
      <c r="I2249" s="20"/>
      <c r="J2249" s="21" t="str">
        <f aca="false">IF(OR(H2249="",I2249=""),"",ROUND(MOD(I2249-H2249,1)*24,2))</f>
        <v/>
      </c>
      <c r="K2249" s="22" t="str">
        <f aca="false">IF(OR(H2249="",F2249=""),"",IF(ROUND(MAX(0,MOD(H2249-F2249+0.5,1)-0.5)*1440,0)&gt;IFERROR(VLOOKUP(E2249,الورديات!$A$2:$E$21,5,FALSE()),0),ROUND(MAX(0,MOD(H2249-F2249+0.5,1)-0.5)*1440,0),0))</f>
        <v/>
      </c>
      <c r="L2249" s="22" t="str">
        <f aca="false">IF(OR(I2249="",G2249=""),"",ROUND(MAX(0,MOD(G2249-I2249+0.5,1)-0.5)*1440,0))</f>
        <v/>
      </c>
      <c r="M2249" s="22" t="str">
        <f aca="false">IF(OR(I2249="",G2249=""),"",IF(ROUND(MAX(0,MOD(I2249-G2249+0.5,1)-0.5)*1440,0)&gt;=الإعدادات!$B$8,ROUND(MAX(0,MOD(I2249-G2249+0.5,1)-0.5)*1440,0),0))</f>
        <v/>
      </c>
      <c r="N2249" s="18" t="str">
        <f aca="false">IF(OR(A2249="",B2249=""),"",IF(COUNTIFS(الإجازات!$A$2:$A$1001,B2249,الإجازات!$D$2:$D$1001,"&lt;="&amp;A2249,الإجازات!$E$2:$E$1001,"&gt;="&amp;A2249,الإجازات!$G$2:$G$1001,"مقبولة")=0,"",LOOKUP(2,1/((الإجازات!$A$2:$A$1001=B2249)*(الإجازات!$D$2:$D$1001&lt;=A2249)*(الإجازات!$E$2:$E$1001&gt;=A2249)*(الإجازات!$G$2:$G$1001="مقبولة")),الإجازات!$C$2:$C$1001)))</f>
        <v/>
      </c>
      <c r="O2249" s="17"/>
      <c r="P2249" s="23" t="str">
        <f aca="false">IF(B2249="","",IF(ISNA(MATCH(B2249,الموظفين!$A$2:$A$501,0)),"⚠ كود غير موجود",IF(O2249&lt;&gt;"",O2249,IF(N2249&lt;&gt;"",N2249,IF(H2249="",IF(AND(A2249&lt;&gt;"",WEEKDAY(A2249)=الإعدادات!$B$11),"راحة أسبوعية","غائب"),IF(I2249="","بدون انصراف",IF(N(K2249)&gt;0,"متأخر","حاضر")))))))</f>
        <v/>
      </c>
      <c r="Q2249" s="24" t="str">
        <f aca="false">IF(B2249="","",IF(OR(P2249="غائب",P2249="غياب",P2249="إجازة بدون راتب"),IFERROR(VLOOKUP(B2249,الموظفين!$A$2:$J$501,8,FALSE()),0),0))</f>
        <v/>
      </c>
      <c r="R2249" s="24" t="str">
        <f aca="false">IF(B2249="","",ROUND((N(K2249)+N(L2249))/60*IFERROR(VLOOKUP(B2249,الموظفين!$A$2:$J$501,8,FALSE()),0)/الإعدادات!$B$6*الإعدادات!$B$9,2))</f>
        <v/>
      </c>
      <c r="S2249" s="24" t="str">
        <f aca="false">IF(OR(B2249="",M2249=""),"",ROUND(M2249/60*IFERROR(VLOOKUP(B2249,الموظفين!$A$2:$J$501,9,FALSE()),0),2))</f>
        <v/>
      </c>
      <c r="T2249" s="17"/>
      <c r="U2249" s="23" t="str">
        <f aca="false">IF(OR(A2249="",B2249=""),"",A2249&amp;"|"&amp;B2249)</f>
        <v/>
      </c>
    </row>
    <row r="2250" customFormat="false" ht="15" hidden="false" customHeight="false" outlineLevel="0" collapsed="false">
      <c r="A2250" s="16"/>
      <c r="B2250" s="17"/>
      <c r="C2250" s="18" t="str">
        <f aca="false">IF($B2250="","",IFERROR(VLOOKUP($B2250,الموظفين!$A$2:$J$501,2,FALSE())&amp;"","⚠ كود غير موجود"))</f>
        <v/>
      </c>
      <c r="D2250" s="18" t="str">
        <f aca="false">IF($B2250="","",IFERROR(VLOOKUP($B2250,الموظفين!$A$2:$J$501,3,FALSE())&amp;"",""))</f>
        <v/>
      </c>
      <c r="E2250" s="18" t="str">
        <f aca="false">IF($B2250="","",IFERROR(VLOOKUP($B2250,الموظفين!$A$2:$J$501,5,FALSE())&amp;"",""))</f>
        <v/>
      </c>
      <c r="F2250" s="19" t="str">
        <f aca="false">IF($B2250="","",IFERROR(VLOOKUP($B2250,الموظفين!$A$2:$J$501,6,FALSE()),""))</f>
        <v/>
      </c>
      <c r="G2250" s="19" t="str">
        <f aca="false">IF($B2250="","",IFERROR(VLOOKUP($B2250,الموظفين!$A$2:$J$501,7,FALSE()),""))</f>
        <v/>
      </c>
      <c r="H2250" s="20"/>
      <c r="I2250" s="20"/>
      <c r="J2250" s="21" t="str">
        <f aca="false">IF(OR(H2250="",I2250=""),"",ROUND(MOD(I2250-H2250,1)*24,2))</f>
        <v/>
      </c>
      <c r="K2250" s="22" t="str">
        <f aca="false">IF(OR(H2250="",F2250=""),"",IF(ROUND(MAX(0,MOD(H2250-F2250+0.5,1)-0.5)*1440,0)&gt;IFERROR(VLOOKUP(E2250,الورديات!$A$2:$E$21,5,FALSE()),0),ROUND(MAX(0,MOD(H2250-F2250+0.5,1)-0.5)*1440,0),0))</f>
        <v/>
      </c>
      <c r="L2250" s="22" t="str">
        <f aca="false">IF(OR(I2250="",G2250=""),"",ROUND(MAX(0,MOD(G2250-I2250+0.5,1)-0.5)*1440,0))</f>
        <v/>
      </c>
      <c r="M2250" s="22" t="str">
        <f aca="false">IF(OR(I2250="",G2250=""),"",IF(ROUND(MAX(0,MOD(I2250-G2250+0.5,1)-0.5)*1440,0)&gt;=الإعدادات!$B$8,ROUND(MAX(0,MOD(I2250-G2250+0.5,1)-0.5)*1440,0),0))</f>
        <v/>
      </c>
      <c r="N2250" s="18" t="str">
        <f aca="false">IF(OR(A2250="",B2250=""),"",IF(COUNTIFS(الإجازات!$A$2:$A$1001,B2250,الإجازات!$D$2:$D$1001,"&lt;="&amp;A2250,الإجازات!$E$2:$E$1001,"&gt;="&amp;A2250,الإجازات!$G$2:$G$1001,"مقبولة")=0,"",LOOKUP(2,1/((الإجازات!$A$2:$A$1001=B2250)*(الإجازات!$D$2:$D$1001&lt;=A2250)*(الإجازات!$E$2:$E$1001&gt;=A2250)*(الإجازات!$G$2:$G$1001="مقبولة")),الإجازات!$C$2:$C$1001)))</f>
        <v/>
      </c>
      <c r="O2250" s="17"/>
      <c r="P2250" s="23" t="str">
        <f aca="false">IF(B2250="","",IF(ISNA(MATCH(B2250,الموظفين!$A$2:$A$501,0)),"⚠ كود غير موجود",IF(O2250&lt;&gt;"",O2250,IF(N2250&lt;&gt;"",N2250,IF(H2250="",IF(AND(A2250&lt;&gt;"",WEEKDAY(A2250)=الإعدادات!$B$11),"راحة أسبوعية","غائب"),IF(I2250="","بدون انصراف",IF(N(K2250)&gt;0,"متأخر","حاضر")))))))</f>
        <v/>
      </c>
      <c r="Q2250" s="24" t="str">
        <f aca="false">IF(B2250="","",IF(OR(P2250="غائب",P2250="غياب",P2250="إجازة بدون راتب"),IFERROR(VLOOKUP(B2250,الموظفين!$A$2:$J$501,8,FALSE()),0),0))</f>
        <v/>
      </c>
      <c r="R2250" s="24" t="str">
        <f aca="false">IF(B2250="","",ROUND((N(K2250)+N(L2250))/60*IFERROR(VLOOKUP(B2250,الموظفين!$A$2:$J$501,8,FALSE()),0)/الإعدادات!$B$6*الإعدادات!$B$9,2))</f>
        <v/>
      </c>
      <c r="S2250" s="24" t="str">
        <f aca="false">IF(OR(B2250="",M2250=""),"",ROUND(M2250/60*IFERROR(VLOOKUP(B2250,الموظفين!$A$2:$J$501,9,FALSE()),0),2))</f>
        <v/>
      </c>
      <c r="T2250" s="17"/>
      <c r="U2250" s="23" t="str">
        <f aca="false">IF(OR(A2250="",B2250=""),"",A2250&amp;"|"&amp;B2250)</f>
        <v/>
      </c>
    </row>
    <row r="2251" customFormat="false" ht="15" hidden="false" customHeight="false" outlineLevel="0" collapsed="false">
      <c r="A2251" s="16"/>
      <c r="B2251" s="17"/>
      <c r="C2251" s="18" t="str">
        <f aca="false">IF($B2251="","",IFERROR(VLOOKUP($B2251,الموظفين!$A$2:$J$501,2,FALSE())&amp;"","⚠ كود غير موجود"))</f>
        <v/>
      </c>
      <c r="D2251" s="18" t="str">
        <f aca="false">IF($B2251="","",IFERROR(VLOOKUP($B2251,الموظفين!$A$2:$J$501,3,FALSE())&amp;"",""))</f>
        <v/>
      </c>
      <c r="E2251" s="18" t="str">
        <f aca="false">IF($B2251="","",IFERROR(VLOOKUP($B2251,الموظفين!$A$2:$J$501,5,FALSE())&amp;"",""))</f>
        <v/>
      </c>
      <c r="F2251" s="19" t="str">
        <f aca="false">IF($B2251="","",IFERROR(VLOOKUP($B2251,الموظفين!$A$2:$J$501,6,FALSE()),""))</f>
        <v/>
      </c>
      <c r="G2251" s="19" t="str">
        <f aca="false">IF($B2251="","",IFERROR(VLOOKUP($B2251,الموظفين!$A$2:$J$501,7,FALSE()),""))</f>
        <v/>
      </c>
      <c r="H2251" s="20"/>
      <c r="I2251" s="20"/>
      <c r="J2251" s="21" t="str">
        <f aca="false">IF(OR(H2251="",I2251=""),"",ROUND(MOD(I2251-H2251,1)*24,2))</f>
        <v/>
      </c>
      <c r="K2251" s="22" t="str">
        <f aca="false">IF(OR(H2251="",F2251=""),"",IF(ROUND(MAX(0,MOD(H2251-F2251+0.5,1)-0.5)*1440,0)&gt;IFERROR(VLOOKUP(E2251,الورديات!$A$2:$E$21,5,FALSE()),0),ROUND(MAX(0,MOD(H2251-F2251+0.5,1)-0.5)*1440,0),0))</f>
        <v/>
      </c>
      <c r="L2251" s="22" t="str">
        <f aca="false">IF(OR(I2251="",G2251=""),"",ROUND(MAX(0,MOD(G2251-I2251+0.5,1)-0.5)*1440,0))</f>
        <v/>
      </c>
      <c r="M2251" s="22" t="str">
        <f aca="false">IF(OR(I2251="",G2251=""),"",IF(ROUND(MAX(0,MOD(I2251-G2251+0.5,1)-0.5)*1440,0)&gt;=الإعدادات!$B$8,ROUND(MAX(0,MOD(I2251-G2251+0.5,1)-0.5)*1440,0),0))</f>
        <v/>
      </c>
      <c r="N2251" s="18" t="str">
        <f aca="false">IF(OR(A2251="",B2251=""),"",IF(COUNTIFS(الإجازات!$A$2:$A$1001,B2251,الإجازات!$D$2:$D$1001,"&lt;="&amp;A2251,الإجازات!$E$2:$E$1001,"&gt;="&amp;A2251,الإجازات!$G$2:$G$1001,"مقبولة")=0,"",LOOKUP(2,1/((الإجازات!$A$2:$A$1001=B2251)*(الإجازات!$D$2:$D$1001&lt;=A2251)*(الإجازات!$E$2:$E$1001&gt;=A2251)*(الإجازات!$G$2:$G$1001="مقبولة")),الإجازات!$C$2:$C$1001)))</f>
        <v/>
      </c>
      <c r="O2251" s="17"/>
      <c r="P2251" s="23" t="str">
        <f aca="false">IF(B2251="","",IF(ISNA(MATCH(B2251,الموظفين!$A$2:$A$501,0)),"⚠ كود غير موجود",IF(O2251&lt;&gt;"",O2251,IF(N2251&lt;&gt;"",N2251,IF(H2251="",IF(AND(A2251&lt;&gt;"",WEEKDAY(A2251)=الإعدادات!$B$11),"راحة أسبوعية","غائب"),IF(I2251="","بدون انصراف",IF(N(K2251)&gt;0,"متأخر","حاضر")))))))</f>
        <v/>
      </c>
      <c r="Q2251" s="24" t="str">
        <f aca="false">IF(B2251="","",IF(OR(P2251="غائب",P2251="غياب",P2251="إجازة بدون راتب"),IFERROR(VLOOKUP(B2251,الموظفين!$A$2:$J$501,8,FALSE()),0),0))</f>
        <v/>
      </c>
      <c r="R2251" s="24" t="str">
        <f aca="false">IF(B2251="","",ROUND((N(K2251)+N(L2251))/60*IFERROR(VLOOKUP(B2251,الموظفين!$A$2:$J$501,8,FALSE()),0)/الإعدادات!$B$6*الإعدادات!$B$9,2))</f>
        <v/>
      </c>
      <c r="S2251" s="24" t="str">
        <f aca="false">IF(OR(B2251="",M2251=""),"",ROUND(M2251/60*IFERROR(VLOOKUP(B2251,الموظفين!$A$2:$J$501,9,FALSE()),0),2))</f>
        <v/>
      </c>
      <c r="T2251" s="17"/>
      <c r="U2251" s="23" t="str">
        <f aca="false">IF(OR(A2251="",B2251=""),"",A2251&amp;"|"&amp;B2251)</f>
        <v/>
      </c>
    </row>
    <row r="2252" customFormat="false" ht="15" hidden="false" customHeight="false" outlineLevel="0" collapsed="false">
      <c r="A2252" s="16"/>
      <c r="B2252" s="17"/>
      <c r="C2252" s="18" t="str">
        <f aca="false">IF($B2252="","",IFERROR(VLOOKUP($B2252,الموظفين!$A$2:$J$501,2,FALSE())&amp;"","⚠ كود غير موجود"))</f>
        <v/>
      </c>
      <c r="D2252" s="18" t="str">
        <f aca="false">IF($B2252="","",IFERROR(VLOOKUP($B2252,الموظفين!$A$2:$J$501,3,FALSE())&amp;"",""))</f>
        <v/>
      </c>
      <c r="E2252" s="18" t="str">
        <f aca="false">IF($B2252="","",IFERROR(VLOOKUP($B2252,الموظفين!$A$2:$J$501,5,FALSE())&amp;"",""))</f>
        <v/>
      </c>
      <c r="F2252" s="19" t="str">
        <f aca="false">IF($B2252="","",IFERROR(VLOOKUP($B2252,الموظفين!$A$2:$J$501,6,FALSE()),""))</f>
        <v/>
      </c>
      <c r="G2252" s="19" t="str">
        <f aca="false">IF($B2252="","",IFERROR(VLOOKUP($B2252,الموظفين!$A$2:$J$501,7,FALSE()),""))</f>
        <v/>
      </c>
      <c r="H2252" s="20"/>
      <c r="I2252" s="20"/>
      <c r="J2252" s="21" t="str">
        <f aca="false">IF(OR(H2252="",I2252=""),"",ROUND(MOD(I2252-H2252,1)*24,2))</f>
        <v/>
      </c>
      <c r="K2252" s="22" t="str">
        <f aca="false">IF(OR(H2252="",F2252=""),"",IF(ROUND(MAX(0,MOD(H2252-F2252+0.5,1)-0.5)*1440,0)&gt;IFERROR(VLOOKUP(E2252,الورديات!$A$2:$E$21,5,FALSE()),0),ROUND(MAX(0,MOD(H2252-F2252+0.5,1)-0.5)*1440,0),0))</f>
        <v/>
      </c>
      <c r="L2252" s="22" t="str">
        <f aca="false">IF(OR(I2252="",G2252=""),"",ROUND(MAX(0,MOD(G2252-I2252+0.5,1)-0.5)*1440,0))</f>
        <v/>
      </c>
      <c r="M2252" s="22" t="str">
        <f aca="false">IF(OR(I2252="",G2252=""),"",IF(ROUND(MAX(0,MOD(I2252-G2252+0.5,1)-0.5)*1440,0)&gt;=الإعدادات!$B$8,ROUND(MAX(0,MOD(I2252-G2252+0.5,1)-0.5)*1440,0),0))</f>
        <v/>
      </c>
      <c r="N2252" s="18" t="str">
        <f aca="false">IF(OR(A2252="",B2252=""),"",IF(COUNTIFS(الإجازات!$A$2:$A$1001,B2252,الإجازات!$D$2:$D$1001,"&lt;="&amp;A2252,الإجازات!$E$2:$E$1001,"&gt;="&amp;A2252,الإجازات!$G$2:$G$1001,"مقبولة")=0,"",LOOKUP(2,1/((الإجازات!$A$2:$A$1001=B2252)*(الإجازات!$D$2:$D$1001&lt;=A2252)*(الإجازات!$E$2:$E$1001&gt;=A2252)*(الإجازات!$G$2:$G$1001="مقبولة")),الإجازات!$C$2:$C$1001)))</f>
        <v/>
      </c>
      <c r="O2252" s="17"/>
      <c r="P2252" s="23" t="str">
        <f aca="false">IF(B2252="","",IF(ISNA(MATCH(B2252,الموظفين!$A$2:$A$501,0)),"⚠ كود غير موجود",IF(O2252&lt;&gt;"",O2252,IF(N2252&lt;&gt;"",N2252,IF(H2252="",IF(AND(A2252&lt;&gt;"",WEEKDAY(A2252)=الإعدادات!$B$11),"راحة أسبوعية","غائب"),IF(I2252="","بدون انصراف",IF(N(K2252)&gt;0,"متأخر","حاضر")))))))</f>
        <v/>
      </c>
      <c r="Q2252" s="24" t="str">
        <f aca="false">IF(B2252="","",IF(OR(P2252="غائب",P2252="غياب",P2252="إجازة بدون راتب"),IFERROR(VLOOKUP(B2252,الموظفين!$A$2:$J$501,8,FALSE()),0),0))</f>
        <v/>
      </c>
      <c r="R2252" s="24" t="str">
        <f aca="false">IF(B2252="","",ROUND((N(K2252)+N(L2252))/60*IFERROR(VLOOKUP(B2252,الموظفين!$A$2:$J$501,8,FALSE()),0)/الإعدادات!$B$6*الإعدادات!$B$9,2))</f>
        <v/>
      </c>
      <c r="S2252" s="24" t="str">
        <f aca="false">IF(OR(B2252="",M2252=""),"",ROUND(M2252/60*IFERROR(VLOOKUP(B2252,الموظفين!$A$2:$J$501,9,FALSE()),0),2))</f>
        <v/>
      </c>
      <c r="T2252" s="17"/>
      <c r="U2252" s="23" t="str">
        <f aca="false">IF(OR(A2252="",B2252=""),"",A2252&amp;"|"&amp;B2252)</f>
        <v/>
      </c>
    </row>
    <row r="2253" customFormat="false" ht="15" hidden="false" customHeight="false" outlineLevel="0" collapsed="false">
      <c r="A2253" s="16"/>
      <c r="B2253" s="17"/>
      <c r="C2253" s="18" t="str">
        <f aca="false">IF($B2253="","",IFERROR(VLOOKUP($B2253,الموظفين!$A$2:$J$501,2,FALSE())&amp;"","⚠ كود غير موجود"))</f>
        <v/>
      </c>
      <c r="D2253" s="18" t="str">
        <f aca="false">IF($B2253="","",IFERROR(VLOOKUP($B2253,الموظفين!$A$2:$J$501,3,FALSE())&amp;"",""))</f>
        <v/>
      </c>
      <c r="E2253" s="18" t="str">
        <f aca="false">IF($B2253="","",IFERROR(VLOOKUP($B2253,الموظفين!$A$2:$J$501,5,FALSE())&amp;"",""))</f>
        <v/>
      </c>
      <c r="F2253" s="19" t="str">
        <f aca="false">IF($B2253="","",IFERROR(VLOOKUP($B2253,الموظفين!$A$2:$J$501,6,FALSE()),""))</f>
        <v/>
      </c>
      <c r="G2253" s="19" t="str">
        <f aca="false">IF($B2253="","",IFERROR(VLOOKUP($B2253,الموظفين!$A$2:$J$501,7,FALSE()),""))</f>
        <v/>
      </c>
      <c r="H2253" s="20"/>
      <c r="I2253" s="20"/>
      <c r="J2253" s="21" t="str">
        <f aca="false">IF(OR(H2253="",I2253=""),"",ROUND(MOD(I2253-H2253,1)*24,2))</f>
        <v/>
      </c>
      <c r="K2253" s="22" t="str">
        <f aca="false">IF(OR(H2253="",F2253=""),"",IF(ROUND(MAX(0,MOD(H2253-F2253+0.5,1)-0.5)*1440,0)&gt;IFERROR(VLOOKUP(E2253,الورديات!$A$2:$E$21,5,FALSE()),0),ROUND(MAX(0,MOD(H2253-F2253+0.5,1)-0.5)*1440,0),0))</f>
        <v/>
      </c>
      <c r="L2253" s="22" t="str">
        <f aca="false">IF(OR(I2253="",G2253=""),"",ROUND(MAX(0,MOD(G2253-I2253+0.5,1)-0.5)*1440,0))</f>
        <v/>
      </c>
      <c r="M2253" s="22" t="str">
        <f aca="false">IF(OR(I2253="",G2253=""),"",IF(ROUND(MAX(0,MOD(I2253-G2253+0.5,1)-0.5)*1440,0)&gt;=الإعدادات!$B$8,ROUND(MAX(0,MOD(I2253-G2253+0.5,1)-0.5)*1440,0),0))</f>
        <v/>
      </c>
      <c r="N2253" s="18" t="str">
        <f aca="false">IF(OR(A2253="",B2253=""),"",IF(COUNTIFS(الإجازات!$A$2:$A$1001,B2253,الإجازات!$D$2:$D$1001,"&lt;="&amp;A2253,الإجازات!$E$2:$E$1001,"&gt;="&amp;A2253,الإجازات!$G$2:$G$1001,"مقبولة")=0,"",LOOKUP(2,1/((الإجازات!$A$2:$A$1001=B2253)*(الإجازات!$D$2:$D$1001&lt;=A2253)*(الإجازات!$E$2:$E$1001&gt;=A2253)*(الإجازات!$G$2:$G$1001="مقبولة")),الإجازات!$C$2:$C$1001)))</f>
        <v/>
      </c>
      <c r="O2253" s="17"/>
      <c r="P2253" s="23" t="str">
        <f aca="false">IF(B2253="","",IF(ISNA(MATCH(B2253,الموظفين!$A$2:$A$501,0)),"⚠ كود غير موجود",IF(O2253&lt;&gt;"",O2253,IF(N2253&lt;&gt;"",N2253,IF(H2253="",IF(AND(A2253&lt;&gt;"",WEEKDAY(A2253)=الإعدادات!$B$11),"راحة أسبوعية","غائب"),IF(I2253="","بدون انصراف",IF(N(K2253)&gt;0,"متأخر","حاضر")))))))</f>
        <v/>
      </c>
      <c r="Q2253" s="24" t="str">
        <f aca="false">IF(B2253="","",IF(OR(P2253="غائب",P2253="غياب",P2253="إجازة بدون راتب"),IFERROR(VLOOKUP(B2253,الموظفين!$A$2:$J$501,8,FALSE()),0),0))</f>
        <v/>
      </c>
      <c r="R2253" s="24" t="str">
        <f aca="false">IF(B2253="","",ROUND((N(K2253)+N(L2253))/60*IFERROR(VLOOKUP(B2253,الموظفين!$A$2:$J$501,8,FALSE()),0)/الإعدادات!$B$6*الإعدادات!$B$9,2))</f>
        <v/>
      </c>
      <c r="S2253" s="24" t="str">
        <f aca="false">IF(OR(B2253="",M2253=""),"",ROUND(M2253/60*IFERROR(VLOOKUP(B2253,الموظفين!$A$2:$J$501,9,FALSE()),0),2))</f>
        <v/>
      </c>
      <c r="T2253" s="17"/>
      <c r="U2253" s="23" t="str">
        <f aca="false">IF(OR(A2253="",B2253=""),"",A2253&amp;"|"&amp;B2253)</f>
        <v/>
      </c>
    </row>
    <row r="2254" customFormat="false" ht="15" hidden="false" customHeight="false" outlineLevel="0" collapsed="false">
      <c r="A2254" s="16"/>
      <c r="B2254" s="17"/>
      <c r="C2254" s="18" t="str">
        <f aca="false">IF($B2254="","",IFERROR(VLOOKUP($B2254,الموظفين!$A$2:$J$501,2,FALSE())&amp;"","⚠ كود غير موجود"))</f>
        <v/>
      </c>
      <c r="D2254" s="18" t="str">
        <f aca="false">IF($B2254="","",IFERROR(VLOOKUP($B2254,الموظفين!$A$2:$J$501,3,FALSE())&amp;"",""))</f>
        <v/>
      </c>
      <c r="E2254" s="18" t="str">
        <f aca="false">IF($B2254="","",IFERROR(VLOOKUP($B2254,الموظفين!$A$2:$J$501,5,FALSE())&amp;"",""))</f>
        <v/>
      </c>
      <c r="F2254" s="19" t="str">
        <f aca="false">IF($B2254="","",IFERROR(VLOOKUP($B2254,الموظفين!$A$2:$J$501,6,FALSE()),""))</f>
        <v/>
      </c>
      <c r="G2254" s="19" t="str">
        <f aca="false">IF($B2254="","",IFERROR(VLOOKUP($B2254,الموظفين!$A$2:$J$501,7,FALSE()),""))</f>
        <v/>
      </c>
      <c r="H2254" s="20"/>
      <c r="I2254" s="20"/>
      <c r="J2254" s="21" t="str">
        <f aca="false">IF(OR(H2254="",I2254=""),"",ROUND(MOD(I2254-H2254,1)*24,2))</f>
        <v/>
      </c>
      <c r="K2254" s="22" t="str">
        <f aca="false">IF(OR(H2254="",F2254=""),"",IF(ROUND(MAX(0,MOD(H2254-F2254+0.5,1)-0.5)*1440,0)&gt;IFERROR(VLOOKUP(E2254,الورديات!$A$2:$E$21,5,FALSE()),0),ROUND(MAX(0,MOD(H2254-F2254+0.5,1)-0.5)*1440,0),0))</f>
        <v/>
      </c>
      <c r="L2254" s="22" t="str">
        <f aca="false">IF(OR(I2254="",G2254=""),"",ROUND(MAX(0,MOD(G2254-I2254+0.5,1)-0.5)*1440,0))</f>
        <v/>
      </c>
      <c r="M2254" s="22" t="str">
        <f aca="false">IF(OR(I2254="",G2254=""),"",IF(ROUND(MAX(0,MOD(I2254-G2254+0.5,1)-0.5)*1440,0)&gt;=الإعدادات!$B$8,ROUND(MAX(0,MOD(I2254-G2254+0.5,1)-0.5)*1440,0),0))</f>
        <v/>
      </c>
      <c r="N2254" s="18" t="str">
        <f aca="false">IF(OR(A2254="",B2254=""),"",IF(COUNTIFS(الإجازات!$A$2:$A$1001,B2254,الإجازات!$D$2:$D$1001,"&lt;="&amp;A2254,الإجازات!$E$2:$E$1001,"&gt;="&amp;A2254,الإجازات!$G$2:$G$1001,"مقبولة")=0,"",LOOKUP(2,1/((الإجازات!$A$2:$A$1001=B2254)*(الإجازات!$D$2:$D$1001&lt;=A2254)*(الإجازات!$E$2:$E$1001&gt;=A2254)*(الإجازات!$G$2:$G$1001="مقبولة")),الإجازات!$C$2:$C$1001)))</f>
        <v/>
      </c>
      <c r="O2254" s="17"/>
      <c r="P2254" s="23" t="str">
        <f aca="false">IF(B2254="","",IF(ISNA(MATCH(B2254,الموظفين!$A$2:$A$501,0)),"⚠ كود غير موجود",IF(O2254&lt;&gt;"",O2254,IF(N2254&lt;&gt;"",N2254,IF(H2254="",IF(AND(A2254&lt;&gt;"",WEEKDAY(A2254)=الإعدادات!$B$11),"راحة أسبوعية","غائب"),IF(I2254="","بدون انصراف",IF(N(K2254)&gt;0,"متأخر","حاضر")))))))</f>
        <v/>
      </c>
      <c r="Q2254" s="24" t="str">
        <f aca="false">IF(B2254="","",IF(OR(P2254="غائب",P2254="غياب",P2254="إجازة بدون راتب"),IFERROR(VLOOKUP(B2254,الموظفين!$A$2:$J$501,8,FALSE()),0),0))</f>
        <v/>
      </c>
      <c r="R2254" s="24" t="str">
        <f aca="false">IF(B2254="","",ROUND((N(K2254)+N(L2254))/60*IFERROR(VLOOKUP(B2254,الموظفين!$A$2:$J$501,8,FALSE()),0)/الإعدادات!$B$6*الإعدادات!$B$9,2))</f>
        <v/>
      </c>
      <c r="S2254" s="24" t="str">
        <f aca="false">IF(OR(B2254="",M2254=""),"",ROUND(M2254/60*IFERROR(VLOOKUP(B2254,الموظفين!$A$2:$J$501,9,FALSE()),0),2))</f>
        <v/>
      </c>
      <c r="T2254" s="17"/>
      <c r="U2254" s="23" t="str">
        <f aca="false">IF(OR(A2254="",B2254=""),"",A2254&amp;"|"&amp;B2254)</f>
        <v/>
      </c>
    </row>
    <row r="2255" customFormat="false" ht="15" hidden="false" customHeight="false" outlineLevel="0" collapsed="false">
      <c r="A2255" s="16"/>
      <c r="B2255" s="17"/>
      <c r="C2255" s="18" t="str">
        <f aca="false">IF($B2255="","",IFERROR(VLOOKUP($B2255,الموظفين!$A$2:$J$501,2,FALSE())&amp;"","⚠ كود غير موجود"))</f>
        <v/>
      </c>
      <c r="D2255" s="18" t="str">
        <f aca="false">IF($B2255="","",IFERROR(VLOOKUP($B2255,الموظفين!$A$2:$J$501,3,FALSE())&amp;"",""))</f>
        <v/>
      </c>
      <c r="E2255" s="18" t="str">
        <f aca="false">IF($B2255="","",IFERROR(VLOOKUP($B2255,الموظفين!$A$2:$J$501,5,FALSE())&amp;"",""))</f>
        <v/>
      </c>
      <c r="F2255" s="19" t="str">
        <f aca="false">IF($B2255="","",IFERROR(VLOOKUP($B2255,الموظفين!$A$2:$J$501,6,FALSE()),""))</f>
        <v/>
      </c>
      <c r="G2255" s="19" t="str">
        <f aca="false">IF($B2255="","",IFERROR(VLOOKUP($B2255,الموظفين!$A$2:$J$501,7,FALSE()),""))</f>
        <v/>
      </c>
      <c r="H2255" s="20"/>
      <c r="I2255" s="20"/>
      <c r="J2255" s="21" t="str">
        <f aca="false">IF(OR(H2255="",I2255=""),"",ROUND(MOD(I2255-H2255,1)*24,2))</f>
        <v/>
      </c>
      <c r="K2255" s="22" t="str">
        <f aca="false">IF(OR(H2255="",F2255=""),"",IF(ROUND(MAX(0,MOD(H2255-F2255+0.5,1)-0.5)*1440,0)&gt;IFERROR(VLOOKUP(E2255,الورديات!$A$2:$E$21,5,FALSE()),0),ROUND(MAX(0,MOD(H2255-F2255+0.5,1)-0.5)*1440,0),0))</f>
        <v/>
      </c>
      <c r="L2255" s="22" t="str">
        <f aca="false">IF(OR(I2255="",G2255=""),"",ROUND(MAX(0,MOD(G2255-I2255+0.5,1)-0.5)*1440,0))</f>
        <v/>
      </c>
      <c r="M2255" s="22" t="str">
        <f aca="false">IF(OR(I2255="",G2255=""),"",IF(ROUND(MAX(0,MOD(I2255-G2255+0.5,1)-0.5)*1440,0)&gt;=الإعدادات!$B$8,ROUND(MAX(0,MOD(I2255-G2255+0.5,1)-0.5)*1440,0),0))</f>
        <v/>
      </c>
      <c r="N2255" s="18" t="str">
        <f aca="false">IF(OR(A2255="",B2255=""),"",IF(COUNTIFS(الإجازات!$A$2:$A$1001,B2255,الإجازات!$D$2:$D$1001,"&lt;="&amp;A2255,الإجازات!$E$2:$E$1001,"&gt;="&amp;A2255,الإجازات!$G$2:$G$1001,"مقبولة")=0,"",LOOKUP(2,1/((الإجازات!$A$2:$A$1001=B2255)*(الإجازات!$D$2:$D$1001&lt;=A2255)*(الإجازات!$E$2:$E$1001&gt;=A2255)*(الإجازات!$G$2:$G$1001="مقبولة")),الإجازات!$C$2:$C$1001)))</f>
        <v/>
      </c>
      <c r="O2255" s="17"/>
      <c r="P2255" s="23" t="str">
        <f aca="false">IF(B2255="","",IF(ISNA(MATCH(B2255,الموظفين!$A$2:$A$501,0)),"⚠ كود غير موجود",IF(O2255&lt;&gt;"",O2255,IF(N2255&lt;&gt;"",N2255,IF(H2255="",IF(AND(A2255&lt;&gt;"",WEEKDAY(A2255)=الإعدادات!$B$11),"راحة أسبوعية","غائب"),IF(I2255="","بدون انصراف",IF(N(K2255)&gt;0,"متأخر","حاضر")))))))</f>
        <v/>
      </c>
      <c r="Q2255" s="24" t="str">
        <f aca="false">IF(B2255="","",IF(OR(P2255="غائب",P2255="غياب",P2255="إجازة بدون راتب"),IFERROR(VLOOKUP(B2255,الموظفين!$A$2:$J$501,8,FALSE()),0),0))</f>
        <v/>
      </c>
      <c r="R2255" s="24" t="str">
        <f aca="false">IF(B2255="","",ROUND((N(K2255)+N(L2255))/60*IFERROR(VLOOKUP(B2255,الموظفين!$A$2:$J$501,8,FALSE()),0)/الإعدادات!$B$6*الإعدادات!$B$9,2))</f>
        <v/>
      </c>
      <c r="S2255" s="24" t="str">
        <f aca="false">IF(OR(B2255="",M2255=""),"",ROUND(M2255/60*IFERROR(VLOOKUP(B2255,الموظفين!$A$2:$J$501,9,FALSE()),0),2))</f>
        <v/>
      </c>
      <c r="T2255" s="17"/>
      <c r="U2255" s="23" t="str">
        <f aca="false">IF(OR(A2255="",B2255=""),"",A2255&amp;"|"&amp;B2255)</f>
        <v/>
      </c>
    </row>
    <row r="2256" customFormat="false" ht="15" hidden="false" customHeight="false" outlineLevel="0" collapsed="false">
      <c r="A2256" s="16"/>
      <c r="B2256" s="17"/>
      <c r="C2256" s="18" t="str">
        <f aca="false">IF($B2256="","",IFERROR(VLOOKUP($B2256,الموظفين!$A$2:$J$501,2,FALSE())&amp;"","⚠ كود غير موجود"))</f>
        <v/>
      </c>
      <c r="D2256" s="18" t="str">
        <f aca="false">IF($B2256="","",IFERROR(VLOOKUP($B2256,الموظفين!$A$2:$J$501,3,FALSE())&amp;"",""))</f>
        <v/>
      </c>
      <c r="E2256" s="18" t="str">
        <f aca="false">IF($B2256="","",IFERROR(VLOOKUP($B2256,الموظفين!$A$2:$J$501,5,FALSE())&amp;"",""))</f>
        <v/>
      </c>
      <c r="F2256" s="19" t="str">
        <f aca="false">IF($B2256="","",IFERROR(VLOOKUP($B2256,الموظفين!$A$2:$J$501,6,FALSE()),""))</f>
        <v/>
      </c>
      <c r="G2256" s="19" t="str">
        <f aca="false">IF($B2256="","",IFERROR(VLOOKUP($B2256,الموظفين!$A$2:$J$501,7,FALSE()),""))</f>
        <v/>
      </c>
      <c r="H2256" s="20"/>
      <c r="I2256" s="20"/>
      <c r="J2256" s="21" t="str">
        <f aca="false">IF(OR(H2256="",I2256=""),"",ROUND(MOD(I2256-H2256,1)*24,2))</f>
        <v/>
      </c>
      <c r="K2256" s="22" t="str">
        <f aca="false">IF(OR(H2256="",F2256=""),"",IF(ROUND(MAX(0,MOD(H2256-F2256+0.5,1)-0.5)*1440,0)&gt;IFERROR(VLOOKUP(E2256,الورديات!$A$2:$E$21,5,FALSE()),0),ROUND(MAX(0,MOD(H2256-F2256+0.5,1)-0.5)*1440,0),0))</f>
        <v/>
      </c>
      <c r="L2256" s="22" t="str">
        <f aca="false">IF(OR(I2256="",G2256=""),"",ROUND(MAX(0,MOD(G2256-I2256+0.5,1)-0.5)*1440,0))</f>
        <v/>
      </c>
      <c r="M2256" s="22" t="str">
        <f aca="false">IF(OR(I2256="",G2256=""),"",IF(ROUND(MAX(0,MOD(I2256-G2256+0.5,1)-0.5)*1440,0)&gt;=الإعدادات!$B$8,ROUND(MAX(0,MOD(I2256-G2256+0.5,1)-0.5)*1440,0),0))</f>
        <v/>
      </c>
      <c r="N2256" s="18" t="str">
        <f aca="false">IF(OR(A2256="",B2256=""),"",IF(COUNTIFS(الإجازات!$A$2:$A$1001,B2256,الإجازات!$D$2:$D$1001,"&lt;="&amp;A2256,الإجازات!$E$2:$E$1001,"&gt;="&amp;A2256,الإجازات!$G$2:$G$1001,"مقبولة")=0,"",LOOKUP(2,1/((الإجازات!$A$2:$A$1001=B2256)*(الإجازات!$D$2:$D$1001&lt;=A2256)*(الإجازات!$E$2:$E$1001&gt;=A2256)*(الإجازات!$G$2:$G$1001="مقبولة")),الإجازات!$C$2:$C$1001)))</f>
        <v/>
      </c>
      <c r="O2256" s="17"/>
      <c r="P2256" s="23" t="str">
        <f aca="false">IF(B2256="","",IF(ISNA(MATCH(B2256,الموظفين!$A$2:$A$501,0)),"⚠ كود غير موجود",IF(O2256&lt;&gt;"",O2256,IF(N2256&lt;&gt;"",N2256,IF(H2256="",IF(AND(A2256&lt;&gt;"",WEEKDAY(A2256)=الإعدادات!$B$11),"راحة أسبوعية","غائب"),IF(I2256="","بدون انصراف",IF(N(K2256)&gt;0,"متأخر","حاضر")))))))</f>
        <v/>
      </c>
      <c r="Q2256" s="24" t="str">
        <f aca="false">IF(B2256="","",IF(OR(P2256="غائب",P2256="غياب",P2256="إجازة بدون راتب"),IFERROR(VLOOKUP(B2256,الموظفين!$A$2:$J$501,8,FALSE()),0),0))</f>
        <v/>
      </c>
      <c r="R2256" s="24" t="str">
        <f aca="false">IF(B2256="","",ROUND((N(K2256)+N(L2256))/60*IFERROR(VLOOKUP(B2256,الموظفين!$A$2:$J$501,8,FALSE()),0)/الإعدادات!$B$6*الإعدادات!$B$9,2))</f>
        <v/>
      </c>
      <c r="S2256" s="24" t="str">
        <f aca="false">IF(OR(B2256="",M2256=""),"",ROUND(M2256/60*IFERROR(VLOOKUP(B2256,الموظفين!$A$2:$J$501,9,FALSE()),0),2))</f>
        <v/>
      </c>
      <c r="T2256" s="17"/>
      <c r="U2256" s="23" t="str">
        <f aca="false">IF(OR(A2256="",B2256=""),"",A2256&amp;"|"&amp;B2256)</f>
        <v/>
      </c>
    </row>
    <row r="2257" customFormat="false" ht="15" hidden="false" customHeight="false" outlineLevel="0" collapsed="false">
      <c r="A2257" s="16"/>
      <c r="B2257" s="17"/>
      <c r="C2257" s="18" t="str">
        <f aca="false">IF($B2257="","",IFERROR(VLOOKUP($B2257,الموظفين!$A$2:$J$501,2,FALSE())&amp;"","⚠ كود غير موجود"))</f>
        <v/>
      </c>
      <c r="D2257" s="18" t="str">
        <f aca="false">IF($B2257="","",IFERROR(VLOOKUP($B2257,الموظفين!$A$2:$J$501,3,FALSE())&amp;"",""))</f>
        <v/>
      </c>
      <c r="E2257" s="18" t="str">
        <f aca="false">IF($B2257="","",IFERROR(VLOOKUP($B2257,الموظفين!$A$2:$J$501,5,FALSE())&amp;"",""))</f>
        <v/>
      </c>
      <c r="F2257" s="19" t="str">
        <f aca="false">IF($B2257="","",IFERROR(VLOOKUP($B2257,الموظفين!$A$2:$J$501,6,FALSE()),""))</f>
        <v/>
      </c>
      <c r="G2257" s="19" t="str">
        <f aca="false">IF($B2257="","",IFERROR(VLOOKUP($B2257,الموظفين!$A$2:$J$501,7,FALSE()),""))</f>
        <v/>
      </c>
      <c r="H2257" s="20"/>
      <c r="I2257" s="20"/>
      <c r="J2257" s="21" t="str">
        <f aca="false">IF(OR(H2257="",I2257=""),"",ROUND(MOD(I2257-H2257,1)*24,2))</f>
        <v/>
      </c>
      <c r="K2257" s="22" t="str">
        <f aca="false">IF(OR(H2257="",F2257=""),"",IF(ROUND(MAX(0,MOD(H2257-F2257+0.5,1)-0.5)*1440,0)&gt;IFERROR(VLOOKUP(E2257,الورديات!$A$2:$E$21,5,FALSE()),0),ROUND(MAX(0,MOD(H2257-F2257+0.5,1)-0.5)*1440,0),0))</f>
        <v/>
      </c>
      <c r="L2257" s="22" t="str">
        <f aca="false">IF(OR(I2257="",G2257=""),"",ROUND(MAX(0,MOD(G2257-I2257+0.5,1)-0.5)*1440,0))</f>
        <v/>
      </c>
      <c r="M2257" s="22" t="str">
        <f aca="false">IF(OR(I2257="",G2257=""),"",IF(ROUND(MAX(0,MOD(I2257-G2257+0.5,1)-0.5)*1440,0)&gt;=الإعدادات!$B$8,ROUND(MAX(0,MOD(I2257-G2257+0.5,1)-0.5)*1440,0),0))</f>
        <v/>
      </c>
      <c r="N2257" s="18" t="str">
        <f aca="false">IF(OR(A2257="",B2257=""),"",IF(COUNTIFS(الإجازات!$A$2:$A$1001,B2257,الإجازات!$D$2:$D$1001,"&lt;="&amp;A2257,الإجازات!$E$2:$E$1001,"&gt;="&amp;A2257,الإجازات!$G$2:$G$1001,"مقبولة")=0,"",LOOKUP(2,1/((الإجازات!$A$2:$A$1001=B2257)*(الإجازات!$D$2:$D$1001&lt;=A2257)*(الإجازات!$E$2:$E$1001&gt;=A2257)*(الإجازات!$G$2:$G$1001="مقبولة")),الإجازات!$C$2:$C$1001)))</f>
        <v/>
      </c>
      <c r="O2257" s="17"/>
      <c r="P2257" s="23" t="str">
        <f aca="false">IF(B2257="","",IF(ISNA(MATCH(B2257,الموظفين!$A$2:$A$501,0)),"⚠ كود غير موجود",IF(O2257&lt;&gt;"",O2257,IF(N2257&lt;&gt;"",N2257,IF(H2257="",IF(AND(A2257&lt;&gt;"",WEEKDAY(A2257)=الإعدادات!$B$11),"راحة أسبوعية","غائب"),IF(I2257="","بدون انصراف",IF(N(K2257)&gt;0,"متأخر","حاضر")))))))</f>
        <v/>
      </c>
      <c r="Q2257" s="24" t="str">
        <f aca="false">IF(B2257="","",IF(OR(P2257="غائب",P2257="غياب",P2257="إجازة بدون راتب"),IFERROR(VLOOKUP(B2257,الموظفين!$A$2:$J$501,8,FALSE()),0),0))</f>
        <v/>
      </c>
      <c r="R2257" s="24" t="str">
        <f aca="false">IF(B2257="","",ROUND((N(K2257)+N(L2257))/60*IFERROR(VLOOKUP(B2257,الموظفين!$A$2:$J$501,8,FALSE()),0)/الإعدادات!$B$6*الإعدادات!$B$9,2))</f>
        <v/>
      </c>
      <c r="S2257" s="24" t="str">
        <f aca="false">IF(OR(B2257="",M2257=""),"",ROUND(M2257/60*IFERROR(VLOOKUP(B2257,الموظفين!$A$2:$J$501,9,FALSE()),0),2))</f>
        <v/>
      </c>
      <c r="T2257" s="17"/>
      <c r="U2257" s="23" t="str">
        <f aca="false">IF(OR(A2257="",B2257=""),"",A2257&amp;"|"&amp;B2257)</f>
        <v/>
      </c>
    </row>
    <row r="2258" customFormat="false" ht="15" hidden="false" customHeight="false" outlineLevel="0" collapsed="false">
      <c r="A2258" s="16"/>
      <c r="B2258" s="17"/>
      <c r="C2258" s="18" t="str">
        <f aca="false">IF($B2258="","",IFERROR(VLOOKUP($B2258,الموظفين!$A$2:$J$501,2,FALSE())&amp;"","⚠ كود غير موجود"))</f>
        <v/>
      </c>
      <c r="D2258" s="18" t="str">
        <f aca="false">IF($B2258="","",IFERROR(VLOOKUP($B2258,الموظفين!$A$2:$J$501,3,FALSE())&amp;"",""))</f>
        <v/>
      </c>
      <c r="E2258" s="18" t="str">
        <f aca="false">IF($B2258="","",IFERROR(VLOOKUP($B2258,الموظفين!$A$2:$J$501,5,FALSE())&amp;"",""))</f>
        <v/>
      </c>
      <c r="F2258" s="19" t="str">
        <f aca="false">IF($B2258="","",IFERROR(VLOOKUP($B2258,الموظفين!$A$2:$J$501,6,FALSE()),""))</f>
        <v/>
      </c>
      <c r="G2258" s="19" t="str">
        <f aca="false">IF($B2258="","",IFERROR(VLOOKUP($B2258,الموظفين!$A$2:$J$501,7,FALSE()),""))</f>
        <v/>
      </c>
      <c r="H2258" s="20"/>
      <c r="I2258" s="20"/>
      <c r="J2258" s="21" t="str">
        <f aca="false">IF(OR(H2258="",I2258=""),"",ROUND(MOD(I2258-H2258,1)*24,2))</f>
        <v/>
      </c>
      <c r="K2258" s="22" t="str">
        <f aca="false">IF(OR(H2258="",F2258=""),"",IF(ROUND(MAX(0,MOD(H2258-F2258+0.5,1)-0.5)*1440,0)&gt;IFERROR(VLOOKUP(E2258,الورديات!$A$2:$E$21,5,FALSE()),0),ROUND(MAX(0,MOD(H2258-F2258+0.5,1)-0.5)*1440,0),0))</f>
        <v/>
      </c>
      <c r="L2258" s="22" t="str">
        <f aca="false">IF(OR(I2258="",G2258=""),"",ROUND(MAX(0,MOD(G2258-I2258+0.5,1)-0.5)*1440,0))</f>
        <v/>
      </c>
      <c r="M2258" s="22" t="str">
        <f aca="false">IF(OR(I2258="",G2258=""),"",IF(ROUND(MAX(0,MOD(I2258-G2258+0.5,1)-0.5)*1440,0)&gt;=الإعدادات!$B$8,ROUND(MAX(0,MOD(I2258-G2258+0.5,1)-0.5)*1440,0),0))</f>
        <v/>
      </c>
      <c r="N2258" s="18" t="str">
        <f aca="false">IF(OR(A2258="",B2258=""),"",IF(COUNTIFS(الإجازات!$A$2:$A$1001,B2258,الإجازات!$D$2:$D$1001,"&lt;="&amp;A2258,الإجازات!$E$2:$E$1001,"&gt;="&amp;A2258,الإجازات!$G$2:$G$1001,"مقبولة")=0,"",LOOKUP(2,1/((الإجازات!$A$2:$A$1001=B2258)*(الإجازات!$D$2:$D$1001&lt;=A2258)*(الإجازات!$E$2:$E$1001&gt;=A2258)*(الإجازات!$G$2:$G$1001="مقبولة")),الإجازات!$C$2:$C$1001)))</f>
        <v/>
      </c>
      <c r="O2258" s="17"/>
      <c r="P2258" s="23" t="str">
        <f aca="false">IF(B2258="","",IF(ISNA(MATCH(B2258,الموظفين!$A$2:$A$501,0)),"⚠ كود غير موجود",IF(O2258&lt;&gt;"",O2258,IF(N2258&lt;&gt;"",N2258,IF(H2258="",IF(AND(A2258&lt;&gt;"",WEEKDAY(A2258)=الإعدادات!$B$11),"راحة أسبوعية","غائب"),IF(I2258="","بدون انصراف",IF(N(K2258)&gt;0,"متأخر","حاضر")))))))</f>
        <v/>
      </c>
      <c r="Q2258" s="24" t="str">
        <f aca="false">IF(B2258="","",IF(OR(P2258="غائب",P2258="غياب",P2258="إجازة بدون راتب"),IFERROR(VLOOKUP(B2258,الموظفين!$A$2:$J$501,8,FALSE()),0),0))</f>
        <v/>
      </c>
      <c r="R2258" s="24" t="str">
        <f aca="false">IF(B2258="","",ROUND((N(K2258)+N(L2258))/60*IFERROR(VLOOKUP(B2258,الموظفين!$A$2:$J$501,8,FALSE()),0)/الإعدادات!$B$6*الإعدادات!$B$9,2))</f>
        <v/>
      </c>
      <c r="S2258" s="24" t="str">
        <f aca="false">IF(OR(B2258="",M2258=""),"",ROUND(M2258/60*IFERROR(VLOOKUP(B2258,الموظفين!$A$2:$J$501,9,FALSE()),0),2))</f>
        <v/>
      </c>
      <c r="T2258" s="17"/>
      <c r="U2258" s="23" t="str">
        <f aca="false">IF(OR(A2258="",B2258=""),"",A2258&amp;"|"&amp;B2258)</f>
        <v/>
      </c>
    </row>
    <row r="2259" customFormat="false" ht="15" hidden="false" customHeight="false" outlineLevel="0" collapsed="false">
      <c r="A2259" s="16"/>
      <c r="B2259" s="17"/>
      <c r="C2259" s="18" t="str">
        <f aca="false">IF($B2259="","",IFERROR(VLOOKUP($B2259,الموظفين!$A$2:$J$501,2,FALSE())&amp;"","⚠ كود غير موجود"))</f>
        <v/>
      </c>
      <c r="D2259" s="18" t="str">
        <f aca="false">IF($B2259="","",IFERROR(VLOOKUP($B2259,الموظفين!$A$2:$J$501,3,FALSE())&amp;"",""))</f>
        <v/>
      </c>
      <c r="E2259" s="18" t="str">
        <f aca="false">IF($B2259="","",IFERROR(VLOOKUP($B2259,الموظفين!$A$2:$J$501,5,FALSE())&amp;"",""))</f>
        <v/>
      </c>
      <c r="F2259" s="19" t="str">
        <f aca="false">IF($B2259="","",IFERROR(VLOOKUP($B2259,الموظفين!$A$2:$J$501,6,FALSE()),""))</f>
        <v/>
      </c>
      <c r="G2259" s="19" t="str">
        <f aca="false">IF($B2259="","",IFERROR(VLOOKUP($B2259,الموظفين!$A$2:$J$501,7,FALSE()),""))</f>
        <v/>
      </c>
      <c r="H2259" s="20"/>
      <c r="I2259" s="20"/>
      <c r="J2259" s="21" t="str">
        <f aca="false">IF(OR(H2259="",I2259=""),"",ROUND(MOD(I2259-H2259,1)*24,2))</f>
        <v/>
      </c>
      <c r="K2259" s="22" t="str">
        <f aca="false">IF(OR(H2259="",F2259=""),"",IF(ROUND(MAX(0,MOD(H2259-F2259+0.5,1)-0.5)*1440,0)&gt;IFERROR(VLOOKUP(E2259,الورديات!$A$2:$E$21,5,FALSE()),0),ROUND(MAX(0,MOD(H2259-F2259+0.5,1)-0.5)*1440,0),0))</f>
        <v/>
      </c>
      <c r="L2259" s="22" t="str">
        <f aca="false">IF(OR(I2259="",G2259=""),"",ROUND(MAX(0,MOD(G2259-I2259+0.5,1)-0.5)*1440,0))</f>
        <v/>
      </c>
      <c r="M2259" s="22" t="str">
        <f aca="false">IF(OR(I2259="",G2259=""),"",IF(ROUND(MAX(0,MOD(I2259-G2259+0.5,1)-0.5)*1440,0)&gt;=الإعدادات!$B$8,ROUND(MAX(0,MOD(I2259-G2259+0.5,1)-0.5)*1440,0),0))</f>
        <v/>
      </c>
      <c r="N2259" s="18" t="str">
        <f aca="false">IF(OR(A2259="",B2259=""),"",IF(COUNTIFS(الإجازات!$A$2:$A$1001,B2259,الإجازات!$D$2:$D$1001,"&lt;="&amp;A2259,الإجازات!$E$2:$E$1001,"&gt;="&amp;A2259,الإجازات!$G$2:$G$1001,"مقبولة")=0,"",LOOKUP(2,1/((الإجازات!$A$2:$A$1001=B2259)*(الإجازات!$D$2:$D$1001&lt;=A2259)*(الإجازات!$E$2:$E$1001&gt;=A2259)*(الإجازات!$G$2:$G$1001="مقبولة")),الإجازات!$C$2:$C$1001)))</f>
        <v/>
      </c>
      <c r="O2259" s="17"/>
      <c r="P2259" s="23" t="str">
        <f aca="false">IF(B2259="","",IF(ISNA(MATCH(B2259,الموظفين!$A$2:$A$501,0)),"⚠ كود غير موجود",IF(O2259&lt;&gt;"",O2259,IF(N2259&lt;&gt;"",N2259,IF(H2259="",IF(AND(A2259&lt;&gt;"",WEEKDAY(A2259)=الإعدادات!$B$11),"راحة أسبوعية","غائب"),IF(I2259="","بدون انصراف",IF(N(K2259)&gt;0,"متأخر","حاضر")))))))</f>
        <v/>
      </c>
      <c r="Q2259" s="24" t="str">
        <f aca="false">IF(B2259="","",IF(OR(P2259="غائب",P2259="غياب",P2259="إجازة بدون راتب"),IFERROR(VLOOKUP(B2259,الموظفين!$A$2:$J$501,8,FALSE()),0),0))</f>
        <v/>
      </c>
      <c r="R2259" s="24" t="str">
        <f aca="false">IF(B2259="","",ROUND((N(K2259)+N(L2259))/60*IFERROR(VLOOKUP(B2259,الموظفين!$A$2:$J$501,8,FALSE()),0)/الإعدادات!$B$6*الإعدادات!$B$9,2))</f>
        <v/>
      </c>
      <c r="S2259" s="24" t="str">
        <f aca="false">IF(OR(B2259="",M2259=""),"",ROUND(M2259/60*IFERROR(VLOOKUP(B2259,الموظفين!$A$2:$J$501,9,FALSE()),0),2))</f>
        <v/>
      </c>
      <c r="T2259" s="17"/>
      <c r="U2259" s="23" t="str">
        <f aca="false">IF(OR(A2259="",B2259=""),"",A2259&amp;"|"&amp;B2259)</f>
        <v/>
      </c>
    </row>
    <row r="2260" customFormat="false" ht="15" hidden="false" customHeight="false" outlineLevel="0" collapsed="false">
      <c r="A2260" s="16"/>
      <c r="B2260" s="17"/>
      <c r="C2260" s="18" t="str">
        <f aca="false">IF($B2260="","",IFERROR(VLOOKUP($B2260,الموظفين!$A$2:$J$501,2,FALSE())&amp;"","⚠ كود غير موجود"))</f>
        <v/>
      </c>
      <c r="D2260" s="18" t="str">
        <f aca="false">IF($B2260="","",IFERROR(VLOOKUP($B2260,الموظفين!$A$2:$J$501,3,FALSE())&amp;"",""))</f>
        <v/>
      </c>
      <c r="E2260" s="18" t="str">
        <f aca="false">IF($B2260="","",IFERROR(VLOOKUP($B2260,الموظفين!$A$2:$J$501,5,FALSE())&amp;"",""))</f>
        <v/>
      </c>
      <c r="F2260" s="19" t="str">
        <f aca="false">IF($B2260="","",IFERROR(VLOOKUP($B2260,الموظفين!$A$2:$J$501,6,FALSE()),""))</f>
        <v/>
      </c>
      <c r="G2260" s="19" t="str">
        <f aca="false">IF($B2260="","",IFERROR(VLOOKUP($B2260,الموظفين!$A$2:$J$501,7,FALSE()),""))</f>
        <v/>
      </c>
      <c r="H2260" s="20"/>
      <c r="I2260" s="20"/>
      <c r="J2260" s="21" t="str">
        <f aca="false">IF(OR(H2260="",I2260=""),"",ROUND(MOD(I2260-H2260,1)*24,2))</f>
        <v/>
      </c>
      <c r="K2260" s="22" t="str">
        <f aca="false">IF(OR(H2260="",F2260=""),"",IF(ROUND(MAX(0,MOD(H2260-F2260+0.5,1)-0.5)*1440,0)&gt;IFERROR(VLOOKUP(E2260,الورديات!$A$2:$E$21,5,FALSE()),0),ROUND(MAX(0,MOD(H2260-F2260+0.5,1)-0.5)*1440,0),0))</f>
        <v/>
      </c>
      <c r="L2260" s="22" t="str">
        <f aca="false">IF(OR(I2260="",G2260=""),"",ROUND(MAX(0,MOD(G2260-I2260+0.5,1)-0.5)*1440,0))</f>
        <v/>
      </c>
      <c r="M2260" s="22" t="str">
        <f aca="false">IF(OR(I2260="",G2260=""),"",IF(ROUND(MAX(0,MOD(I2260-G2260+0.5,1)-0.5)*1440,0)&gt;=الإعدادات!$B$8,ROUND(MAX(0,MOD(I2260-G2260+0.5,1)-0.5)*1440,0),0))</f>
        <v/>
      </c>
      <c r="N2260" s="18" t="str">
        <f aca="false">IF(OR(A2260="",B2260=""),"",IF(COUNTIFS(الإجازات!$A$2:$A$1001,B2260,الإجازات!$D$2:$D$1001,"&lt;="&amp;A2260,الإجازات!$E$2:$E$1001,"&gt;="&amp;A2260,الإجازات!$G$2:$G$1001,"مقبولة")=0,"",LOOKUP(2,1/((الإجازات!$A$2:$A$1001=B2260)*(الإجازات!$D$2:$D$1001&lt;=A2260)*(الإجازات!$E$2:$E$1001&gt;=A2260)*(الإجازات!$G$2:$G$1001="مقبولة")),الإجازات!$C$2:$C$1001)))</f>
        <v/>
      </c>
      <c r="O2260" s="17"/>
      <c r="P2260" s="23" t="str">
        <f aca="false">IF(B2260="","",IF(ISNA(MATCH(B2260,الموظفين!$A$2:$A$501,0)),"⚠ كود غير موجود",IF(O2260&lt;&gt;"",O2260,IF(N2260&lt;&gt;"",N2260,IF(H2260="",IF(AND(A2260&lt;&gt;"",WEEKDAY(A2260)=الإعدادات!$B$11),"راحة أسبوعية","غائب"),IF(I2260="","بدون انصراف",IF(N(K2260)&gt;0,"متأخر","حاضر")))))))</f>
        <v/>
      </c>
      <c r="Q2260" s="24" t="str">
        <f aca="false">IF(B2260="","",IF(OR(P2260="غائب",P2260="غياب",P2260="إجازة بدون راتب"),IFERROR(VLOOKUP(B2260,الموظفين!$A$2:$J$501,8,FALSE()),0),0))</f>
        <v/>
      </c>
      <c r="R2260" s="24" t="str">
        <f aca="false">IF(B2260="","",ROUND((N(K2260)+N(L2260))/60*IFERROR(VLOOKUP(B2260,الموظفين!$A$2:$J$501,8,FALSE()),0)/الإعدادات!$B$6*الإعدادات!$B$9,2))</f>
        <v/>
      </c>
      <c r="S2260" s="24" t="str">
        <f aca="false">IF(OR(B2260="",M2260=""),"",ROUND(M2260/60*IFERROR(VLOOKUP(B2260,الموظفين!$A$2:$J$501,9,FALSE()),0),2))</f>
        <v/>
      </c>
      <c r="T2260" s="17"/>
      <c r="U2260" s="23" t="str">
        <f aca="false">IF(OR(A2260="",B2260=""),"",A2260&amp;"|"&amp;B2260)</f>
        <v/>
      </c>
    </row>
    <row r="2261" customFormat="false" ht="15" hidden="false" customHeight="false" outlineLevel="0" collapsed="false">
      <c r="A2261" s="16"/>
      <c r="B2261" s="17"/>
      <c r="C2261" s="18" t="str">
        <f aca="false">IF($B2261="","",IFERROR(VLOOKUP($B2261,الموظفين!$A$2:$J$501,2,FALSE())&amp;"","⚠ كود غير موجود"))</f>
        <v/>
      </c>
      <c r="D2261" s="18" t="str">
        <f aca="false">IF($B2261="","",IFERROR(VLOOKUP($B2261,الموظفين!$A$2:$J$501,3,FALSE())&amp;"",""))</f>
        <v/>
      </c>
      <c r="E2261" s="18" t="str">
        <f aca="false">IF($B2261="","",IFERROR(VLOOKUP($B2261,الموظفين!$A$2:$J$501,5,FALSE())&amp;"",""))</f>
        <v/>
      </c>
      <c r="F2261" s="19" t="str">
        <f aca="false">IF($B2261="","",IFERROR(VLOOKUP($B2261,الموظفين!$A$2:$J$501,6,FALSE()),""))</f>
        <v/>
      </c>
      <c r="G2261" s="19" t="str">
        <f aca="false">IF($B2261="","",IFERROR(VLOOKUP($B2261,الموظفين!$A$2:$J$501,7,FALSE()),""))</f>
        <v/>
      </c>
      <c r="H2261" s="20"/>
      <c r="I2261" s="20"/>
      <c r="J2261" s="21" t="str">
        <f aca="false">IF(OR(H2261="",I2261=""),"",ROUND(MOD(I2261-H2261,1)*24,2))</f>
        <v/>
      </c>
      <c r="K2261" s="22" t="str">
        <f aca="false">IF(OR(H2261="",F2261=""),"",IF(ROUND(MAX(0,MOD(H2261-F2261+0.5,1)-0.5)*1440,0)&gt;IFERROR(VLOOKUP(E2261,الورديات!$A$2:$E$21,5,FALSE()),0),ROUND(MAX(0,MOD(H2261-F2261+0.5,1)-0.5)*1440,0),0))</f>
        <v/>
      </c>
      <c r="L2261" s="22" t="str">
        <f aca="false">IF(OR(I2261="",G2261=""),"",ROUND(MAX(0,MOD(G2261-I2261+0.5,1)-0.5)*1440,0))</f>
        <v/>
      </c>
      <c r="M2261" s="22" t="str">
        <f aca="false">IF(OR(I2261="",G2261=""),"",IF(ROUND(MAX(0,MOD(I2261-G2261+0.5,1)-0.5)*1440,0)&gt;=الإعدادات!$B$8,ROUND(MAX(0,MOD(I2261-G2261+0.5,1)-0.5)*1440,0),0))</f>
        <v/>
      </c>
      <c r="N2261" s="18" t="str">
        <f aca="false">IF(OR(A2261="",B2261=""),"",IF(COUNTIFS(الإجازات!$A$2:$A$1001,B2261,الإجازات!$D$2:$D$1001,"&lt;="&amp;A2261,الإجازات!$E$2:$E$1001,"&gt;="&amp;A2261,الإجازات!$G$2:$G$1001,"مقبولة")=0,"",LOOKUP(2,1/((الإجازات!$A$2:$A$1001=B2261)*(الإجازات!$D$2:$D$1001&lt;=A2261)*(الإجازات!$E$2:$E$1001&gt;=A2261)*(الإجازات!$G$2:$G$1001="مقبولة")),الإجازات!$C$2:$C$1001)))</f>
        <v/>
      </c>
      <c r="O2261" s="17"/>
      <c r="P2261" s="23" t="str">
        <f aca="false">IF(B2261="","",IF(ISNA(MATCH(B2261,الموظفين!$A$2:$A$501,0)),"⚠ كود غير موجود",IF(O2261&lt;&gt;"",O2261,IF(N2261&lt;&gt;"",N2261,IF(H2261="",IF(AND(A2261&lt;&gt;"",WEEKDAY(A2261)=الإعدادات!$B$11),"راحة أسبوعية","غائب"),IF(I2261="","بدون انصراف",IF(N(K2261)&gt;0,"متأخر","حاضر")))))))</f>
        <v/>
      </c>
      <c r="Q2261" s="24" t="str">
        <f aca="false">IF(B2261="","",IF(OR(P2261="غائب",P2261="غياب",P2261="إجازة بدون راتب"),IFERROR(VLOOKUP(B2261,الموظفين!$A$2:$J$501,8,FALSE()),0),0))</f>
        <v/>
      </c>
      <c r="R2261" s="24" t="str">
        <f aca="false">IF(B2261="","",ROUND((N(K2261)+N(L2261))/60*IFERROR(VLOOKUP(B2261,الموظفين!$A$2:$J$501,8,FALSE()),0)/الإعدادات!$B$6*الإعدادات!$B$9,2))</f>
        <v/>
      </c>
      <c r="S2261" s="24" t="str">
        <f aca="false">IF(OR(B2261="",M2261=""),"",ROUND(M2261/60*IFERROR(VLOOKUP(B2261,الموظفين!$A$2:$J$501,9,FALSE()),0),2))</f>
        <v/>
      </c>
      <c r="T2261" s="17"/>
      <c r="U2261" s="23" t="str">
        <f aca="false">IF(OR(A2261="",B2261=""),"",A2261&amp;"|"&amp;B2261)</f>
        <v/>
      </c>
    </row>
    <row r="2262" customFormat="false" ht="15" hidden="false" customHeight="false" outlineLevel="0" collapsed="false">
      <c r="A2262" s="16"/>
      <c r="B2262" s="17"/>
      <c r="C2262" s="18" t="str">
        <f aca="false">IF($B2262="","",IFERROR(VLOOKUP($B2262,الموظفين!$A$2:$J$501,2,FALSE())&amp;"","⚠ كود غير موجود"))</f>
        <v/>
      </c>
      <c r="D2262" s="18" t="str">
        <f aca="false">IF($B2262="","",IFERROR(VLOOKUP($B2262,الموظفين!$A$2:$J$501,3,FALSE())&amp;"",""))</f>
        <v/>
      </c>
      <c r="E2262" s="18" t="str">
        <f aca="false">IF($B2262="","",IFERROR(VLOOKUP($B2262,الموظفين!$A$2:$J$501,5,FALSE())&amp;"",""))</f>
        <v/>
      </c>
      <c r="F2262" s="19" t="str">
        <f aca="false">IF($B2262="","",IFERROR(VLOOKUP($B2262,الموظفين!$A$2:$J$501,6,FALSE()),""))</f>
        <v/>
      </c>
      <c r="G2262" s="19" t="str">
        <f aca="false">IF($B2262="","",IFERROR(VLOOKUP($B2262,الموظفين!$A$2:$J$501,7,FALSE()),""))</f>
        <v/>
      </c>
      <c r="H2262" s="20"/>
      <c r="I2262" s="20"/>
      <c r="J2262" s="21" t="str">
        <f aca="false">IF(OR(H2262="",I2262=""),"",ROUND(MOD(I2262-H2262,1)*24,2))</f>
        <v/>
      </c>
      <c r="K2262" s="22" t="str">
        <f aca="false">IF(OR(H2262="",F2262=""),"",IF(ROUND(MAX(0,MOD(H2262-F2262+0.5,1)-0.5)*1440,0)&gt;IFERROR(VLOOKUP(E2262,الورديات!$A$2:$E$21,5,FALSE()),0),ROUND(MAX(0,MOD(H2262-F2262+0.5,1)-0.5)*1440,0),0))</f>
        <v/>
      </c>
      <c r="L2262" s="22" t="str">
        <f aca="false">IF(OR(I2262="",G2262=""),"",ROUND(MAX(0,MOD(G2262-I2262+0.5,1)-0.5)*1440,0))</f>
        <v/>
      </c>
      <c r="M2262" s="22" t="str">
        <f aca="false">IF(OR(I2262="",G2262=""),"",IF(ROUND(MAX(0,MOD(I2262-G2262+0.5,1)-0.5)*1440,0)&gt;=الإعدادات!$B$8,ROUND(MAX(0,MOD(I2262-G2262+0.5,1)-0.5)*1440,0),0))</f>
        <v/>
      </c>
      <c r="N2262" s="18" t="str">
        <f aca="false">IF(OR(A2262="",B2262=""),"",IF(COUNTIFS(الإجازات!$A$2:$A$1001,B2262,الإجازات!$D$2:$D$1001,"&lt;="&amp;A2262,الإجازات!$E$2:$E$1001,"&gt;="&amp;A2262,الإجازات!$G$2:$G$1001,"مقبولة")=0,"",LOOKUP(2,1/((الإجازات!$A$2:$A$1001=B2262)*(الإجازات!$D$2:$D$1001&lt;=A2262)*(الإجازات!$E$2:$E$1001&gt;=A2262)*(الإجازات!$G$2:$G$1001="مقبولة")),الإجازات!$C$2:$C$1001)))</f>
        <v/>
      </c>
      <c r="O2262" s="17"/>
      <c r="P2262" s="23" t="str">
        <f aca="false">IF(B2262="","",IF(ISNA(MATCH(B2262,الموظفين!$A$2:$A$501,0)),"⚠ كود غير موجود",IF(O2262&lt;&gt;"",O2262,IF(N2262&lt;&gt;"",N2262,IF(H2262="",IF(AND(A2262&lt;&gt;"",WEEKDAY(A2262)=الإعدادات!$B$11),"راحة أسبوعية","غائب"),IF(I2262="","بدون انصراف",IF(N(K2262)&gt;0,"متأخر","حاضر")))))))</f>
        <v/>
      </c>
      <c r="Q2262" s="24" t="str">
        <f aca="false">IF(B2262="","",IF(OR(P2262="غائب",P2262="غياب",P2262="إجازة بدون راتب"),IFERROR(VLOOKUP(B2262,الموظفين!$A$2:$J$501,8,FALSE()),0),0))</f>
        <v/>
      </c>
      <c r="R2262" s="24" t="str">
        <f aca="false">IF(B2262="","",ROUND((N(K2262)+N(L2262))/60*IFERROR(VLOOKUP(B2262,الموظفين!$A$2:$J$501,8,FALSE()),0)/الإعدادات!$B$6*الإعدادات!$B$9,2))</f>
        <v/>
      </c>
      <c r="S2262" s="24" t="str">
        <f aca="false">IF(OR(B2262="",M2262=""),"",ROUND(M2262/60*IFERROR(VLOOKUP(B2262,الموظفين!$A$2:$J$501,9,FALSE()),0),2))</f>
        <v/>
      </c>
      <c r="T2262" s="17"/>
      <c r="U2262" s="23" t="str">
        <f aca="false">IF(OR(A2262="",B2262=""),"",A2262&amp;"|"&amp;B2262)</f>
        <v/>
      </c>
    </row>
    <row r="2263" customFormat="false" ht="15" hidden="false" customHeight="false" outlineLevel="0" collapsed="false">
      <c r="A2263" s="16"/>
      <c r="B2263" s="17"/>
      <c r="C2263" s="18" t="str">
        <f aca="false">IF($B2263="","",IFERROR(VLOOKUP($B2263,الموظفين!$A$2:$J$501,2,FALSE())&amp;"","⚠ كود غير موجود"))</f>
        <v/>
      </c>
      <c r="D2263" s="18" t="str">
        <f aca="false">IF($B2263="","",IFERROR(VLOOKUP($B2263,الموظفين!$A$2:$J$501,3,FALSE())&amp;"",""))</f>
        <v/>
      </c>
      <c r="E2263" s="18" t="str">
        <f aca="false">IF($B2263="","",IFERROR(VLOOKUP($B2263,الموظفين!$A$2:$J$501,5,FALSE())&amp;"",""))</f>
        <v/>
      </c>
      <c r="F2263" s="19" t="str">
        <f aca="false">IF($B2263="","",IFERROR(VLOOKUP($B2263,الموظفين!$A$2:$J$501,6,FALSE()),""))</f>
        <v/>
      </c>
      <c r="G2263" s="19" t="str">
        <f aca="false">IF($B2263="","",IFERROR(VLOOKUP($B2263,الموظفين!$A$2:$J$501,7,FALSE()),""))</f>
        <v/>
      </c>
      <c r="H2263" s="20"/>
      <c r="I2263" s="20"/>
      <c r="J2263" s="21" t="str">
        <f aca="false">IF(OR(H2263="",I2263=""),"",ROUND(MOD(I2263-H2263,1)*24,2))</f>
        <v/>
      </c>
      <c r="K2263" s="22" t="str">
        <f aca="false">IF(OR(H2263="",F2263=""),"",IF(ROUND(MAX(0,MOD(H2263-F2263+0.5,1)-0.5)*1440,0)&gt;IFERROR(VLOOKUP(E2263,الورديات!$A$2:$E$21,5,FALSE()),0),ROUND(MAX(0,MOD(H2263-F2263+0.5,1)-0.5)*1440,0),0))</f>
        <v/>
      </c>
      <c r="L2263" s="22" t="str">
        <f aca="false">IF(OR(I2263="",G2263=""),"",ROUND(MAX(0,MOD(G2263-I2263+0.5,1)-0.5)*1440,0))</f>
        <v/>
      </c>
      <c r="M2263" s="22" t="str">
        <f aca="false">IF(OR(I2263="",G2263=""),"",IF(ROUND(MAX(0,MOD(I2263-G2263+0.5,1)-0.5)*1440,0)&gt;=الإعدادات!$B$8,ROUND(MAX(0,MOD(I2263-G2263+0.5,1)-0.5)*1440,0),0))</f>
        <v/>
      </c>
      <c r="N2263" s="18" t="str">
        <f aca="false">IF(OR(A2263="",B2263=""),"",IF(COUNTIFS(الإجازات!$A$2:$A$1001,B2263,الإجازات!$D$2:$D$1001,"&lt;="&amp;A2263,الإجازات!$E$2:$E$1001,"&gt;="&amp;A2263,الإجازات!$G$2:$G$1001,"مقبولة")=0,"",LOOKUP(2,1/((الإجازات!$A$2:$A$1001=B2263)*(الإجازات!$D$2:$D$1001&lt;=A2263)*(الإجازات!$E$2:$E$1001&gt;=A2263)*(الإجازات!$G$2:$G$1001="مقبولة")),الإجازات!$C$2:$C$1001)))</f>
        <v/>
      </c>
      <c r="O2263" s="17"/>
      <c r="P2263" s="23" t="str">
        <f aca="false">IF(B2263="","",IF(ISNA(MATCH(B2263,الموظفين!$A$2:$A$501,0)),"⚠ كود غير موجود",IF(O2263&lt;&gt;"",O2263,IF(N2263&lt;&gt;"",N2263,IF(H2263="",IF(AND(A2263&lt;&gt;"",WEEKDAY(A2263)=الإعدادات!$B$11),"راحة أسبوعية","غائب"),IF(I2263="","بدون انصراف",IF(N(K2263)&gt;0,"متأخر","حاضر")))))))</f>
        <v/>
      </c>
      <c r="Q2263" s="24" t="str">
        <f aca="false">IF(B2263="","",IF(OR(P2263="غائب",P2263="غياب",P2263="إجازة بدون راتب"),IFERROR(VLOOKUP(B2263,الموظفين!$A$2:$J$501,8,FALSE()),0),0))</f>
        <v/>
      </c>
      <c r="R2263" s="24" t="str">
        <f aca="false">IF(B2263="","",ROUND((N(K2263)+N(L2263))/60*IFERROR(VLOOKUP(B2263,الموظفين!$A$2:$J$501,8,FALSE()),0)/الإعدادات!$B$6*الإعدادات!$B$9,2))</f>
        <v/>
      </c>
      <c r="S2263" s="24" t="str">
        <f aca="false">IF(OR(B2263="",M2263=""),"",ROUND(M2263/60*IFERROR(VLOOKUP(B2263,الموظفين!$A$2:$J$501,9,FALSE()),0),2))</f>
        <v/>
      </c>
      <c r="T2263" s="17"/>
      <c r="U2263" s="23" t="str">
        <f aca="false">IF(OR(A2263="",B2263=""),"",A2263&amp;"|"&amp;B2263)</f>
        <v/>
      </c>
    </row>
    <row r="2264" customFormat="false" ht="15" hidden="false" customHeight="false" outlineLevel="0" collapsed="false">
      <c r="A2264" s="16"/>
      <c r="B2264" s="17"/>
      <c r="C2264" s="18" t="str">
        <f aca="false">IF($B2264="","",IFERROR(VLOOKUP($B2264,الموظفين!$A$2:$J$501,2,FALSE())&amp;"","⚠ كود غير موجود"))</f>
        <v/>
      </c>
      <c r="D2264" s="18" t="str">
        <f aca="false">IF($B2264="","",IFERROR(VLOOKUP($B2264,الموظفين!$A$2:$J$501,3,FALSE())&amp;"",""))</f>
        <v/>
      </c>
      <c r="E2264" s="18" t="str">
        <f aca="false">IF($B2264="","",IFERROR(VLOOKUP($B2264,الموظفين!$A$2:$J$501,5,FALSE())&amp;"",""))</f>
        <v/>
      </c>
      <c r="F2264" s="19" t="str">
        <f aca="false">IF($B2264="","",IFERROR(VLOOKUP($B2264,الموظفين!$A$2:$J$501,6,FALSE()),""))</f>
        <v/>
      </c>
      <c r="G2264" s="19" t="str">
        <f aca="false">IF($B2264="","",IFERROR(VLOOKUP($B2264,الموظفين!$A$2:$J$501,7,FALSE()),""))</f>
        <v/>
      </c>
      <c r="H2264" s="20"/>
      <c r="I2264" s="20"/>
      <c r="J2264" s="21" t="str">
        <f aca="false">IF(OR(H2264="",I2264=""),"",ROUND(MOD(I2264-H2264,1)*24,2))</f>
        <v/>
      </c>
      <c r="K2264" s="22" t="str">
        <f aca="false">IF(OR(H2264="",F2264=""),"",IF(ROUND(MAX(0,MOD(H2264-F2264+0.5,1)-0.5)*1440,0)&gt;IFERROR(VLOOKUP(E2264,الورديات!$A$2:$E$21,5,FALSE()),0),ROUND(MAX(0,MOD(H2264-F2264+0.5,1)-0.5)*1440,0),0))</f>
        <v/>
      </c>
      <c r="L2264" s="22" t="str">
        <f aca="false">IF(OR(I2264="",G2264=""),"",ROUND(MAX(0,MOD(G2264-I2264+0.5,1)-0.5)*1440,0))</f>
        <v/>
      </c>
      <c r="M2264" s="22" t="str">
        <f aca="false">IF(OR(I2264="",G2264=""),"",IF(ROUND(MAX(0,MOD(I2264-G2264+0.5,1)-0.5)*1440,0)&gt;=الإعدادات!$B$8,ROUND(MAX(0,MOD(I2264-G2264+0.5,1)-0.5)*1440,0),0))</f>
        <v/>
      </c>
      <c r="N2264" s="18" t="str">
        <f aca="false">IF(OR(A2264="",B2264=""),"",IF(COUNTIFS(الإجازات!$A$2:$A$1001,B2264,الإجازات!$D$2:$D$1001,"&lt;="&amp;A2264,الإجازات!$E$2:$E$1001,"&gt;="&amp;A2264,الإجازات!$G$2:$G$1001,"مقبولة")=0,"",LOOKUP(2,1/((الإجازات!$A$2:$A$1001=B2264)*(الإجازات!$D$2:$D$1001&lt;=A2264)*(الإجازات!$E$2:$E$1001&gt;=A2264)*(الإجازات!$G$2:$G$1001="مقبولة")),الإجازات!$C$2:$C$1001)))</f>
        <v/>
      </c>
      <c r="O2264" s="17"/>
      <c r="P2264" s="23" t="str">
        <f aca="false">IF(B2264="","",IF(ISNA(MATCH(B2264,الموظفين!$A$2:$A$501,0)),"⚠ كود غير موجود",IF(O2264&lt;&gt;"",O2264,IF(N2264&lt;&gt;"",N2264,IF(H2264="",IF(AND(A2264&lt;&gt;"",WEEKDAY(A2264)=الإعدادات!$B$11),"راحة أسبوعية","غائب"),IF(I2264="","بدون انصراف",IF(N(K2264)&gt;0,"متأخر","حاضر")))))))</f>
        <v/>
      </c>
      <c r="Q2264" s="24" t="str">
        <f aca="false">IF(B2264="","",IF(OR(P2264="غائب",P2264="غياب",P2264="إجازة بدون راتب"),IFERROR(VLOOKUP(B2264,الموظفين!$A$2:$J$501,8,FALSE()),0),0))</f>
        <v/>
      </c>
      <c r="R2264" s="24" t="str">
        <f aca="false">IF(B2264="","",ROUND((N(K2264)+N(L2264))/60*IFERROR(VLOOKUP(B2264,الموظفين!$A$2:$J$501,8,FALSE()),0)/الإعدادات!$B$6*الإعدادات!$B$9,2))</f>
        <v/>
      </c>
      <c r="S2264" s="24" t="str">
        <f aca="false">IF(OR(B2264="",M2264=""),"",ROUND(M2264/60*IFERROR(VLOOKUP(B2264,الموظفين!$A$2:$J$501,9,FALSE()),0),2))</f>
        <v/>
      </c>
      <c r="T2264" s="17"/>
      <c r="U2264" s="23" t="str">
        <f aca="false">IF(OR(A2264="",B2264=""),"",A2264&amp;"|"&amp;B2264)</f>
        <v/>
      </c>
    </row>
    <row r="2265" customFormat="false" ht="15" hidden="false" customHeight="false" outlineLevel="0" collapsed="false">
      <c r="A2265" s="16"/>
      <c r="B2265" s="17"/>
      <c r="C2265" s="18" t="str">
        <f aca="false">IF($B2265="","",IFERROR(VLOOKUP($B2265,الموظفين!$A$2:$J$501,2,FALSE())&amp;"","⚠ كود غير موجود"))</f>
        <v/>
      </c>
      <c r="D2265" s="18" t="str">
        <f aca="false">IF($B2265="","",IFERROR(VLOOKUP($B2265,الموظفين!$A$2:$J$501,3,FALSE())&amp;"",""))</f>
        <v/>
      </c>
      <c r="E2265" s="18" t="str">
        <f aca="false">IF($B2265="","",IFERROR(VLOOKUP($B2265,الموظفين!$A$2:$J$501,5,FALSE())&amp;"",""))</f>
        <v/>
      </c>
      <c r="F2265" s="19" t="str">
        <f aca="false">IF($B2265="","",IFERROR(VLOOKUP($B2265,الموظفين!$A$2:$J$501,6,FALSE()),""))</f>
        <v/>
      </c>
      <c r="G2265" s="19" t="str">
        <f aca="false">IF($B2265="","",IFERROR(VLOOKUP($B2265,الموظفين!$A$2:$J$501,7,FALSE()),""))</f>
        <v/>
      </c>
      <c r="H2265" s="20"/>
      <c r="I2265" s="20"/>
      <c r="J2265" s="21" t="str">
        <f aca="false">IF(OR(H2265="",I2265=""),"",ROUND(MOD(I2265-H2265,1)*24,2))</f>
        <v/>
      </c>
      <c r="K2265" s="22" t="str">
        <f aca="false">IF(OR(H2265="",F2265=""),"",IF(ROUND(MAX(0,MOD(H2265-F2265+0.5,1)-0.5)*1440,0)&gt;IFERROR(VLOOKUP(E2265,الورديات!$A$2:$E$21,5,FALSE()),0),ROUND(MAX(0,MOD(H2265-F2265+0.5,1)-0.5)*1440,0),0))</f>
        <v/>
      </c>
      <c r="L2265" s="22" t="str">
        <f aca="false">IF(OR(I2265="",G2265=""),"",ROUND(MAX(0,MOD(G2265-I2265+0.5,1)-0.5)*1440,0))</f>
        <v/>
      </c>
      <c r="M2265" s="22" t="str">
        <f aca="false">IF(OR(I2265="",G2265=""),"",IF(ROUND(MAX(0,MOD(I2265-G2265+0.5,1)-0.5)*1440,0)&gt;=الإعدادات!$B$8,ROUND(MAX(0,MOD(I2265-G2265+0.5,1)-0.5)*1440,0),0))</f>
        <v/>
      </c>
      <c r="N2265" s="18" t="str">
        <f aca="false">IF(OR(A2265="",B2265=""),"",IF(COUNTIFS(الإجازات!$A$2:$A$1001,B2265,الإجازات!$D$2:$D$1001,"&lt;="&amp;A2265,الإجازات!$E$2:$E$1001,"&gt;="&amp;A2265,الإجازات!$G$2:$G$1001,"مقبولة")=0,"",LOOKUP(2,1/((الإجازات!$A$2:$A$1001=B2265)*(الإجازات!$D$2:$D$1001&lt;=A2265)*(الإجازات!$E$2:$E$1001&gt;=A2265)*(الإجازات!$G$2:$G$1001="مقبولة")),الإجازات!$C$2:$C$1001)))</f>
        <v/>
      </c>
      <c r="O2265" s="17"/>
      <c r="P2265" s="23" t="str">
        <f aca="false">IF(B2265="","",IF(ISNA(MATCH(B2265,الموظفين!$A$2:$A$501,0)),"⚠ كود غير موجود",IF(O2265&lt;&gt;"",O2265,IF(N2265&lt;&gt;"",N2265,IF(H2265="",IF(AND(A2265&lt;&gt;"",WEEKDAY(A2265)=الإعدادات!$B$11),"راحة أسبوعية","غائب"),IF(I2265="","بدون انصراف",IF(N(K2265)&gt;0,"متأخر","حاضر")))))))</f>
        <v/>
      </c>
      <c r="Q2265" s="24" t="str">
        <f aca="false">IF(B2265="","",IF(OR(P2265="غائب",P2265="غياب",P2265="إجازة بدون راتب"),IFERROR(VLOOKUP(B2265,الموظفين!$A$2:$J$501,8,FALSE()),0),0))</f>
        <v/>
      </c>
      <c r="R2265" s="24" t="str">
        <f aca="false">IF(B2265="","",ROUND((N(K2265)+N(L2265))/60*IFERROR(VLOOKUP(B2265,الموظفين!$A$2:$J$501,8,FALSE()),0)/الإعدادات!$B$6*الإعدادات!$B$9,2))</f>
        <v/>
      </c>
      <c r="S2265" s="24" t="str">
        <f aca="false">IF(OR(B2265="",M2265=""),"",ROUND(M2265/60*IFERROR(VLOOKUP(B2265,الموظفين!$A$2:$J$501,9,FALSE()),0),2))</f>
        <v/>
      </c>
      <c r="T2265" s="17"/>
      <c r="U2265" s="23" t="str">
        <f aca="false">IF(OR(A2265="",B2265=""),"",A2265&amp;"|"&amp;B2265)</f>
        <v/>
      </c>
    </row>
    <row r="2266" customFormat="false" ht="15" hidden="false" customHeight="false" outlineLevel="0" collapsed="false">
      <c r="A2266" s="16"/>
      <c r="B2266" s="17"/>
      <c r="C2266" s="18" t="str">
        <f aca="false">IF($B2266="","",IFERROR(VLOOKUP($B2266,الموظفين!$A$2:$J$501,2,FALSE())&amp;"","⚠ كود غير موجود"))</f>
        <v/>
      </c>
      <c r="D2266" s="18" t="str">
        <f aca="false">IF($B2266="","",IFERROR(VLOOKUP($B2266,الموظفين!$A$2:$J$501,3,FALSE())&amp;"",""))</f>
        <v/>
      </c>
      <c r="E2266" s="18" t="str">
        <f aca="false">IF($B2266="","",IFERROR(VLOOKUP($B2266,الموظفين!$A$2:$J$501,5,FALSE())&amp;"",""))</f>
        <v/>
      </c>
      <c r="F2266" s="19" t="str">
        <f aca="false">IF($B2266="","",IFERROR(VLOOKUP($B2266,الموظفين!$A$2:$J$501,6,FALSE()),""))</f>
        <v/>
      </c>
      <c r="G2266" s="19" t="str">
        <f aca="false">IF($B2266="","",IFERROR(VLOOKUP($B2266,الموظفين!$A$2:$J$501,7,FALSE()),""))</f>
        <v/>
      </c>
      <c r="H2266" s="20"/>
      <c r="I2266" s="20"/>
      <c r="J2266" s="21" t="str">
        <f aca="false">IF(OR(H2266="",I2266=""),"",ROUND(MOD(I2266-H2266,1)*24,2))</f>
        <v/>
      </c>
      <c r="K2266" s="22" t="str">
        <f aca="false">IF(OR(H2266="",F2266=""),"",IF(ROUND(MAX(0,MOD(H2266-F2266+0.5,1)-0.5)*1440,0)&gt;IFERROR(VLOOKUP(E2266,الورديات!$A$2:$E$21,5,FALSE()),0),ROUND(MAX(0,MOD(H2266-F2266+0.5,1)-0.5)*1440,0),0))</f>
        <v/>
      </c>
      <c r="L2266" s="22" t="str">
        <f aca="false">IF(OR(I2266="",G2266=""),"",ROUND(MAX(0,MOD(G2266-I2266+0.5,1)-0.5)*1440,0))</f>
        <v/>
      </c>
      <c r="M2266" s="22" t="str">
        <f aca="false">IF(OR(I2266="",G2266=""),"",IF(ROUND(MAX(0,MOD(I2266-G2266+0.5,1)-0.5)*1440,0)&gt;=الإعدادات!$B$8,ROUND(MAX(0,MOD(I2266-G2266+0.5,1)-0.5)*1440,0),0))</f>
        <v/>
      </c>
      <c r="N2266" s="18" t="str">
        <f aca="false">IF(OR(A2266="",B2266=""),"",IF(COUNTIFS(الإجازات!$A$2:$A$1001,B2266,الإجازات!$D$2:$D$1001,"&lt;="&amp;A2266,الإجازات!$E$2:$E$1001,"&gt;="&amp;A2266,الإجازات!$G$2:$G$1001,"مقبولة")=0,"",LOOKUP(2,1/((الإجازات!$A$2:$A$1001=B2266)*(الإجازات!$D$2:$D$1001&lt;=A2266)*(الإجازات!$E$2:$E$1001&gt;=A2266)*(الإجازات!$G$2:$G$1001="مقبولة")),الإجازات!$C$2:$C$1001)))</f>
        <v/>
      </c>
      <c r="O2266" s="17"/>
      <c r="P2266" s="23" t="str">
        <f aca="false">IF(B2266="","",IF(ISNA(MATCH(B2266,الموظفين!$A$2:$A$501,0)),"⚠ كود غير موجود",IF(O2266&lt;&gt;"",O2266,IF(N2266&lt;&gt;"",N2266,IF(H2266="",IF(AND(A2266&lt;&gt;"",WEEKDAY(A2266)=الإعدادات!$B$11),"راحة أسبوعية","غائب"),IF(I2266="","بدون انصراف",IF(N(K2266)&gt;0,"متأخر","حاضر")))))))</f>
        <v/>
      </c>
      <c r="Q2266" s="24" t="str">
        <f aca="false">IF(B2266="","",IF(OR(P2266="غائب",P2266="غياب",P2266="إجازة بدون راتب"),IFERROR(VLOOKUP(B2266,الموظفين!$A$2:$J$501,8,FALSE()),0),0))</f>
        <v/>
      </c>
      <c r="R2266" s="24" t="str">
        <f aca="false">IF(B2266="","",ROUND((N(K2266)+N(L2266))/60*IFERROR(VLOOKUP(B2266,الموظفين!$A$2:$J$501,8,FALSE()),0)/الإعدادات!$B$6*الإعدادات!$B$9,2))</f>
        <v/>
      </c>
      <c r="S2266" s="24" t="str">
        <f aca="false">IF(OR(B2266="",M2266=""),"",ROUND(M2266/60*IFERROR(VLOOKUP(B2266,الموظفين!$A$2:$J$501,9,FALSE()),0),2))</f>
        <v/>
      </c>
      <c r="T2266" s="17"/>
      <c r="U2266" s="23" t="str">
        <f aca="false">IF(OR(A2266="",B2266=""),"",A2266&amp;"|"&amp;B2266)</f>
        <v/>
      </c>
    </row>
    <row r="2267" customFormat="false" ht="15" hidden="false" customHeight="false" outlineLevel="0" collapsed="false">
      <c r="A2267" s="16"/>
      <c r="B2267" s="17"/>
      <c r="C2267" s="18" t="str">
        <f aca="false">IF($B2267="","",IFERROR(VLOOKUP($B2267,الموظفين!$A$2:$J$501,2,FALSE())&amp;"","⚠ كود غير موجود"))</f>
        <v/>
      </c>
      <c r="D2267" s="18" t="str">
        <f aca="false">IF($B2267="","",IFERROR(VLOOKUP($B2267,الموظفين!$A$2:$J$501,3,FALSE())&amp;"",""))</f>
        <v/>
      </c>
      <c r="E2267" s="18" t="str">
        <f aca="false">IF($B2267="","",IFERROR(VLOOKUP($B2267,الموظفين!$A$2:$J$501,5,FALSE())&amp;"",""))</f>
        <v/>
      </c>
      <c r="F2267" s="19" t="str">
        <f aca="false">IF($B2267="","",IFERROR(VLOOKUP($B2267,الموظفين!$A$2:$J$501,6,FALSE()),""))</f>
        <v/>
      </c>
      <c r="G2267" s="19" t="str">
        <f aca="false">IF($B2267="","",IFERROR(VLOOKUP($B2267,الموظفين!$A$2:$J$501,7,FALSE()),""))</f>
        <v/>
      </c>
      <c r="H2267" s="20"/>
      <c r="I2267" s="20"/>
      <c r="J2267" s="21" t="str">
        <f aca="false">IF(OR(H2267="",I2267=""),"",ROUND(MOD(I2267-H2267,1)*24,2))</f>
        <v/>
      </c>
      <c r="K2267" s="22" t="str">
        <f aca="false">IF(OR(H2267="",F2267=""),"",IF(ROUND(MAX(0,MOD(H2267-F2267+0.5,1)-0.5)*1440,0)&gt;IFERROR(VLOOKUP(E2267,الورديات!$A$2:$E$21,5,FALSE()),0),ROUND(MAX(0,MOD(H2267-F2267+0.5,1)-0.5)*1440,0),0))</f>
        <v/>
      </c>
      <c r="L2267" s="22" t="str">
        <f aca="false">IF(OR(I2267="",G2267=""),"",ROUND(MAX(0,MOD(G2267-I2267+0.5,1)-0.5)*1440,0))</f>
        <v/>
      </c>
      <c r="M2267" s="22" t="str">
        <f aca="false">IF(OR(I2267="",G2267=""),"",IF(ROUND(MAX(0,MOD(I2267-G2267+0.5,1)-0.5)*1440,0)&gt;=الإعدادات!$B$8,ROUND(MAX(0,MOD(I2267-G2267+0.5,1)-0.5)*1440,0),0))</f>
        <v/>
      </c>
      <c r="N2267" s="18" t="str">
        <f aca="false">IF(OR(A2267="",B2267=""),"",IF(COUNTIFS(الإجازات!$A$2:$A$1001,B2267,الإجازات!$D$2:$D$1001,"&lt;="&amp;A2267,الإجازات!$E$2:$E$1001,"&gt;="&amp;A2267,الإجازات!$G$2:$G$1001,"مقبولة")=0,"",LOOKUP(2,1/((الإجازات!$A$2:$A$1001=B2267)*(الإجازات!$D$2:$D$1001&lt;=A2267)*(الإجازات!$E$2:$E$1001&gt;=A2267)*(الإجازات!$G$2:$G$1001="مقبولة")),الإجازات!$C$2:$C$1001)))</f>
        <v/>
      </c>
      <c r="O2267" s="17"/>
      <c r="P2267" s="23" t="str">
        <f aca="false">IF(B2267="","",IF(ISNA(MATCH(B2267,الموظفين!$A$2:$A$501,0)),"⚠ كود غير موجود",IF(O2267&lt;&gt;"",O2267,IF(N2267&lt;&gt;"",N2267,IF(H2267="",IF(AND(A2267&lt;&gt;"",WEEKDAY(A2267)=الإعدادات!$B$11),"راحة أسبوعية","غائب"),IF(I2267="","بدون انصراف",IF(N(K2267)&gt;0,"متأخر","حاضر")))))))</f>
        <v/>
      </c>
      <c r="Q2267" s="24" t="str">
        <f aca="false">IF(B2267="","",IF(OR(P2267="غائب",P2267="غياب",P2267="إجازة بدون راتب"),IFERROR(VLOOKUP(B2267,الموظفين!$A$2:$J$501,8,FALSE()),0),0))</f>
        <v/>
      </c>
      <c r="R2267" s="24" t="str">
        <f aca="false">IF(B2267="","",ROUND((N(K2267)+N(L2267))/60*IFERROR(VLOOKUP(B2267,الموظفين!$A$2:$J$501,8,FALSE()),0)/الإعدادات!$B$6*الإعدادات!$B$9,2))</f>
        <v/>
      </c>
      <c r="S2267" s="24" t="str">
        <f aca="false">IF(OR(B2267="",M2267=""),"",ROUND(M2267/60*IFERROR(VLOOKUP(B2267,الموظفين!$A$2:$J$501,9,FALSE()),0),2))</f>
        <v/>
      </c>
      <c r="T2267" s="17"/>
      <c r="U2267" s="23" t="str">
        <f aca="false">IF(OR(A2267="",B2267=""),"",A2267&amp;"|"&amp;B2267)</f>
        <v/>
      </c>
    </row>
    <row r="2268" customFormat="false" ht="15" hidden="false" customHeight="false" outlineLevel="0" collapsed="false">
      <c r="A2268" s="16"/>
      <c r="B2268" s="17"/>
      <c r="C2268" s="18" t="str">
        <f aca="false">IF($B2268="","",IFERROR(VLOOKUP($B2268,الموظفين!$A$2:$J$501,2,FALSE())&amp;"","⚠ كود غير موجود"))</f>
        <v/>
      </c>
      <c r="D2268" s="18" t="str">
        <f aca="false">IF($B2268="","",IFERROR(VLOOKUP($B2268,الموظفين!$A$2:$J$501,3,FALSE())&amp;"",""))</f>
        <v/>
      </c>
      <c r="E2268" s="18" t="str">
        <f aca="false">IF($B2268="","",IFERROR(VLOOKUP($B2268,الموظفين!$A$2:$J$501,5,FALSE())&amp;"",""))</f>
        <v/>
      </c>
      <c r="F2268" s="19" t="str">
        <f aca="false">IF($B2268="","",IFERROR(VLOOKUP($B2268,الموظفين!$A$2:$J$501,6,FALSE()),""))</f>
        <v/>
      </c>
      <c r="G2268" s="19" t="str">
        <f aca="false">IF($B2268="","",IFERROR(VLOOKUP($B2268,الموظفين!$A$2:$J$501,7,FALSE()),""))</f>
        <v/>
      </c>
      <c r="H2268" s="20"/>
      <c r="I2268" s="20"/>
      <c r="J2268" s="21" t="str">
        <f aca="false">IF(OR(H2268="",I2268=""),"",ROUND(MOD(I2268-H2268,1)*24,2))</f>
        <v/>
      </c>
      <c r="K2268" s="22" t="str">
        <f aca="false">IF(OR(H2268="",F2268=""),"",IF(ROUND(MAX(0,MOD(H2268-F2268+0.5,1)-0.5)*1440,0)&gt;IFERROR(VLOOKUP(E2268,الورديات!$A$2:$E$21,5,FALSE()),0),ROUND(MAX(0,MOD(H2268-F2268+0.5,1)-0.5)*1440,0),0))</f>
        <v/>
      </c>
      <c r="L2268" s="22" t="str">
        <f aca="false">IF(OR(I2268="",G2268=""),"",ROUND(MAX(0,MOD(G2268-I2268+0.5,1)-0.5)*1440,0))</f>
        <v/>
      </c>
      <c r="M2268" s="22" t="str">
        <f aca="false">IF(OR(I2268="",G2268=""),"",IF(ROUND(MAX(0,MOD(I2268-G2268+0.5,1)-0.5)*1440,0)&gt;=الإعدادات!$B$8,ROUND(MAX(0,MOD(I2268-G2268+0.5,1)-0.5)*1440,0),0))</f>
        <v/>
      </c>
      <c r="N2268" s="18" t="str">
        <f aca="false">IF(OR(A2268="",B2268=""),"",IF(COUNTIFS(الإجازات!$A$2:$A$1001,B2268,الإجازات!$D$2:$D$1001,"&lt;="&amp;A2268,الإجازات!$E$2:$E$1001,"&gt;="&amp;A2268,الإجازات!$G$2:$G$1001,"مقبولة")=0,"",LOOKUP(2,1/((الإجازات!$A$2:$A$1001=B2268)*(الإجازات!$D$2:$D$1001&lt;=A2268)*(الإجازات!$E$2:$E$1001&gt;=A2268)*(الإجازات!$G$2:$G$1001="مقبولة")),الإجازات!$C$2:$C$1001)))</f>
        <v/>
      </c>
      <c r="O2268" s="17"/>
      <c r="P2268" s="23" t="str">
        <f aca="false">IF(B2268="","",IF(ISNA(MATCH(B2268,الموظفين!$A$2:$A$501,0)),"⚠ كود غير موجود",IF(O2268&lt;&gt;"",O2268,IF(N2268&lt;&gt;"",N2268,IF(H2268="",IF(AND(A2268&lt;&gt;"",WEEKDAY(A2268)=الإعدادات!$B$11),"راحة أسبوعية","غائب"),IF(I2268="","بدون انصراف",IF(N(K2268)&gt;0,"متأخر","حاضر")))))))</f>
        <v/>
      </c>
      <c r="Q2268" s="24" t="str">
        <f aca="false">IF(B2268="","",IF(OR(P2268="غائب",P2268="غياب",P2268="إجازة بدون راتب"),IFERROR(VLOOKUP(B2268,الموظفين!$A$2:$J$501,8,FALSE()),0),0))</f>
        <v/>
      </c>
      <c r="R2268" s="24" t="str">
        <f aca="false">IF(B2268="","",ROUND((N(K2268)+N(L2268))/60*IFERROR(VLOOKUP(B2268,الموظفين!$A$2:$J$501,8,FALSE()),0)/الإعدادات!$B$6*الإعدادات!$B$9,2))</f>
        <v/>
      </c>
      <c r="S2268" s="24" t="str">
        <f aca="false">IF(OR(B2268="",M2268=""),"",ROUND(M2268/60*IFERROR(VLOOKUP(B2268,الموظفين!$A$2:$J$501,9,FALSE()),0),2))</f>
        <v/>
      </c>
      <c r="T2268" s="17"/>
      <c r="U2268" s="23" t="str">
        <f aca="false">IF(OR(A2268="",B2268=""),"",A2268&amp;"|"&amp;B2268)</f>
        <v/>
      </c>
    </row>
    <row r="2269" customFormat="false" ht="15" hidden="false" customHeight="false" outlineLevel="0" collapsed="false">
      <c r="A2269" s="16"/>
      <c r="B2269" s="17"/>
      <c r="C2269" s="18" t="str">
        <f aca="false">IF($B2269="","",IFERROR(VLOOKUP($B2269,الموظفين!$A$2:$J$501,2,FALSE())&amp;"","⚠ كود غير موجود"))</f>
        <v/>
      </c>
      <c r="D2269" s="18" t="str">
        <f aca="false">IF($B2269="","",IFERROR(VLOOKUP($B2269,الموظفين!$A$2:$J$501,3,FALSE())&amp;"",""))</f>
        <v/>
      </c>
      <c r="E2269" s="18" t="str">
        <f aca="false">IF($B2269="","",IFERROR(VLOOKUP($B2269,الموظفين!$A$2:$J$501,5,FALSE())&amp;"",""))</f>
        <v/>
      </c>
      <c r="F2269" s="19" t="str">
        <f aca="false">IF($B2269="","",IFERROR(VLOOKUP($B2269,الموظفين!$A$2:$J$501,6,FALSE()),""))</f>
        <v/>
      </c>
      <c r="G2269" s="19" t="str">
        <f aca="false">IF($B2269="","",IFERROR(VLOOKUP($B2269,الموظفين!$A$2:$J$501,7,FALSE()),""))</f>
        <v/>
      </c>
      <c r="H2269" s="20"/>
      <c r="I2269" s="20"/>
      <c r="J2269" s="21" t="str">
        <f aca="false">IF(OR(H2269="",I2269=""),"",ROUND(MOD(I2269-H2269,1)*24,2))</f>
        <v/>
      </c>
      <c r="K2269" s="22" t="str">
        <f aca="false">IF(OR(H2269="",F2269=""),"",IF(ROUND(MAX(0,MOD(H2269-F2269+0.5,1)-0.5)*1440,0)&gt;IFERROR(VLOOKUP(E2269,الورديات!$A$2:$E$21,5,FALSE()),0),ROUND(MAX(0,MOD(H2269-F2269+0.5,1)-0.5)*1440,0),0))</f>
        <v/>
      </c>
      <c r="L2269" s="22" t="str">
        <f aca="false">IF(OR(I2269="",G2269=""),"",ROUND(MAX(0,MOD(G2269-I2269+0.5,1)-0.5)*1440,0))</f>
        <v/>
      </c>
      <c r="M2269" s="22" t="str">
        <f aca="false">IF(OR(I2269="",G2269=""),"",IF(ROUND(MAX(0,MOD(I2269-G2269+0.5,1)-0.5)*1440,0)&gt;=الإعدادات!$B$8,ROUND(MAX(0,MOD(I2269-G2269+0.5,1)-0.5)*1440,0),0))</f>
        <v/>
      </c>
      <c r="N2269" s="18" t="str">
        <f aca="false">IF(OR(A2269="",B2269=""),"",IF(COUNTIFS(الإجازات!$A$2:$A$1001,B2269,الإجازات!$D$2:$D$1001,"&lt;="&amp;A2269,الإجازات!$E$2:$E$1001,"&gt;="&amp;A2269,الإجازات!$G$2:$G$1001,"مقبولة")=0,"",LOOKUP(2,1/((الإجازات!$A$2:$A$1001=B2269)*(الإجازات!$D$2:$D$1001&lt;=A2269)*(الإجازات!$E$2:$E$1001&gt;=A2269)*(الإجازات!$G$2:$G$1001="مقبولة")),الإجازات!$C$2:$C$1001)))</f>
        <v/>
      </c>
      <c r="O2269" s="17"/>
      <c r="P2269" s="23" t="str">
        <f aca="false">IF(B2269="","",IF(ISNA(MATCH(B2269,الموظفين!$A$2:$A$501,0)),"⚠ كود غير موجود",IF(O2269&lt;&gt;"",O2269,IF(N2269&lt;&gt;"",N2269,IF(H2269="",IF(AND(A2269&lt;&gt;"",WEEKDAY(A2269)=الإعدادات!$B$11),"راحة أسبوعية","غائب"),IF(I2269="","بدون انصراف",IF(N(K2269)&gt;0,"متأخر","حاضر")))))))</f>
        <v/>
      </c>
      <c r="Q2269" s="24" t="str">
        <f aca="false">IF(B2269="","",IF(OR(P2269="غائب",P2269="غياب",P2269="إجازة بدون راتب"),IFERROR(VLOOKUP(B2269,الموظفين!$A$2:$J$501,8,FALSE()),0),0))</f>
        <v/>
      </c>
      <c r="R2269" s="24" t="str">
        <f aca="false">IF(B2269="","",ROUND((N(K2269)+N(L2269))/60*IFERROR(VLOOKUP(B2269,الموظفين!$A$2:$J$501,8,FALSE()),0)/الإعدادات!$B$6*الإعدادات!$B$9,2))</f>
        <v/>
      </c>
      <c r="S2269" s="24" t="str">
        <f aca="false">IF(OR(B2269="",M2269=""),"",ROUND(M2269/60*IFERROR(VLOOKUP(B2269,الموظفين!$A$2:$J$501,9,FALSE()),0),2))</f>
        <v/>
      </c>
      <c r="T2269" s="17"/>
      <c r="U2269" s="23" t="str">
        <f aca="false">IF(OR(A2269="",B2269=""),"",A2269&amp;"|"&amp;B2269)</f>
        <v/>
      </c>
    </row>
    <row r="2270" customFormat="false" ht="15" hidden="false" customHeight="false" outlineLevel="0" collapsed="false">
      <c r="A2270" s="16"/>
      <c r="B2270" s="17"/>
      <c r="C2270" s="18" t="str">
        <f aca="false">IF($B2270="","",IFERROR(VLOOKUP($B2270,الموظفين!$A$2:$J$501,2,FALSE())&amp;"","⚠ كود غير موجود"))</f>
        <v/>
      </c>
      <c r="D2270" s="18" t="str">
        <f aca="false">IF($B2270="","",IFERROR(VLOOKUP($B2270,الموظفين!$A$2:$J$501,3,FALSE())&amp;"",""))</f>
        <v/>
      </c>
      <c r="E2270" s="18" t="str">
        <f aca="false">IF($B2270="","",IFERROR(VLOOKUP($B2270,الموظفين!$A$2:$J$501,5,FALSE())&amp;"",""))</f>
        <v/>
      </c>
      <c r="F2270" s="19" t="str">
        <f aca="false">IF($B2270="","",IFERROR(VLOOKUP($B2270,الموظفين!$A$2:$J$501,6,FALSE()),""))</f>
        <v/>
      </c>
      <c r="G2270" s="19" t="str">
        <f aca="false">IF($B2270="","",IFERROR(VLOOKUP($B2270,الموظفين!$A$2:$J$501,7,FALSE()),""))</f>
        <v/>
      </c>
      <c r="H2270" s="20"/>
      <c r="I2270" s="20"/>
      <c r="J2270" s="21" t="str">
        <f aca="false">IF(OR(H2270="",I2270=""),"",ROUND(MOD(I2270-H2270,1)*24,2))</f>
        <v/>
      </c>
      <c r="K2270" s="22" t="str">
        <f aca="false">IF(OR(H2270="",F2270=""),"",IF(ROUND(MAX(0,MOD(H2270-F2270+0.5,1)-0.5)*1440,0)&gt;IFERROR(VLOOKUP(E2270,الورديات!$A$2:$E$21,5,FALSE()),0),ROUND(MAX(0,MOD(H2270-F2270+0.5,1)-0.5)*1440,0),0))</f>
        <v/>
      </c>
      <c r="L2270" s="22" t="str">
        <f aca="false">IF(OR(I2270="",G2270=""),"",ROUND(MAX(0,MOD(G2270-I2270+0.5,1)-0.5)*1440,0))</f>
        <v/>
      </c>
      <c r="M2270" s="22" t="str">
        <f aca="false">IF(OR(I2270="",G2270=""),"",IF(ROUND(MAX(0,MOD(I2270-G2270+0.5,1)-0.5)*1440,0)&gt;=الإعدادات!$B$8,ROUND(MAX(0,MOD(I2270-G2270+0.5,1)-0.5)*1440,0),0))</f>
        <v/>
      </c>
      <c r="N2270" s="18" t="str">
        <f aca="false">IF(OR(A2270="",B2270=""),"",IF(COUNTIFS(الإجازات!$A$2:$A$1001,B2270,الإجازات!$D$2:$D$1001,"&lt;="&amp;A2270,الإجازات!$E$2:$E$1001,"&gt;="&amp;A2270,الإجازات!$G$2:$G$1001,"مقبولة")=0,"",LOOKUP(2,1/((الإجازات!$A$2:$A$1001=B2270)*(الإجازات!$D$2:$D$1001&lt;=A2270)*(الإجازات!$E$2:$E$1001&gt;=A2270)*(الإجازات!$G$2:$G$1001="مقبولة")),الإجازات!$C$2:$C$1001)))</f>
        <v/>
      </c>
      <c r="O2270" s="17"/>
      <c r="P2270" s="23" t="str">
        <f aca="false">IF(B2270="","",IF(ISNA(MATCH(B2270,الموظفين!$A$2:$A$501,0)),"⚠ كود غير موجود",IF(O2270&lt;&gt;"",O2270,IF(N2270&lt;&gt;"",N2270,IF(H2270="",IF(AND(A2270&lt;&gt;"",WEEKDAY(A2270)=الإعدادات!$B$11),"راحة أسبوعية","غائب"),IF(I2270="","بدون انصراف",IF(N(K2270)&gt;0,"متأخر","حاضر")))))))</f>
        <v/>
      </c>
      <c r="Q2270" s="24" t="str">
        <f aca="false">IF(B2270="","",IF(OR(P2270="غائب",P2270="غياب",P2270="إجازة بدون راتب"),IFERROR(VLOOKUP(B2270,الموظفين!$A$2:$J$501,8,FALSE()),0),0))</f>
        <v/>
      </c>
      <c r="R2270" s="24" t="str">
        <f aca="false">IF(B2270="","",ROUND((N(K2270)+N(L2270))/60*IFERROR(VLOOKUP(B2270,الموظفين!$A$2:$J$501,8,FALSE()),0)/الإعدادات!$B$6*الإعدادات!$B$9,2))</f>
        <v/>
      </c>
      <c r="S2270" s="24" t="str">
        <f aca="false">IF(OR(B2270="",M2270=""),"",ROUND(M2270/60*IFERROR(VLOOKUP(B2270,الموظفين!$A$2:$J$501,9,FALSE()),0),2))</f>
        <v/>
      </c>
      <c r="T2270" s="17"/>
      <c r="U2270" s="23" t="str">
        <f aca="false">IF(OR(A2270="",B2270=""),"",A2270&amp;"|"&amp;B2270)</f>
        <v/>
      </c>
    </row>
    <row r="2271" customFormat="false" ht="15" hidden="false" customHeight="false" outlineLevel="0" collapsed="false">
      <c r="A2271" s="16"/>
      <c r="B2271" s="17"/>
      <c r="C2271" s="18" t="str">
        <f aca="false">IF($B2271="","",IFERROR(VLOOKUP($B2271,الموظفين!$A$2:$J$501,2,FALSE())&amp;"","⚠ كود غير موجود"))</f>
        <v/>
      </c>
      <c r="D2271" s="18" t="str">
        <f aca="false">IF($B2271="","",IFERROR(VLOOKUP($B2271,الموظفين!$A$2:$J$501,3,FALSE())&amp;"",""))</f>
        <v/>
      </c>
      <c r="E2271" s="18" t="str">
        <f aca="false">IF($B2271="","",IFERROR(VLOOKUP($B2271,الموظفين!$A$2:$J$501,5,FALSE())&amp;"",""))</f>
        <v/>
      </c>
      <c r="F2271" s="19" t="str">
        <f aca="false">IF($B2271="","",IFERROR(VLOOKUP($B2271,الموظفين!$A$2:$J$501,6,FALSE()),""))</f>
        <v/>
      </c>
      <c r="G2271" s="19" t="str">
        <f aca="false">IF($B2271="","",IFERROR(VLOOKUP($B2271,الموظفين!$A$2:$J$501,7,FALSE()),""))</f>
        <v/>
      </c>
      <c r="H2271" s="20"/>
      <c r="I2271" s="20"/>
      <c r="J2271" s="21" t="str">
        <f aca="false">IF(OR(H2271="",I2271=""),"",ROUND(MOD(I2271-H2271,1)*24,2))</f>
        <v/>
      </c>
      <c r="K2271" s="22" t="str">
        <f aca="false">IF(OR(H2271="",F2271=""),"",IF(ROUND(MAX(0,MOD(H2271-F2271+0.5,1)-0.5)*1440,0)&gt;IFERROR(VLOOKUP(E2271,الورديات!$A$2:$E$21,5,FALSE()),0),ROUND(MAX(0,MOD(H2271-F2271+0.5,1)-0.5)*1440,0),0))</f>
        <v/>
      </c>
      <c r="L2271" s="22" t="str">
        <f aca="false">IF(OR(I2271="",G2271=""),"",ROUND(MAX(0,MOD(G2271-I2271+0.5,1)-0.5)*1440,0))</f>
        <v/>
      </c>
      <c r="M2271" s="22" t="str">
        <f aca="false">IF(OR(I2271="",G2271=""),"",IF(ROUND(MAX(0,MOD(I2271-G2271+0.5,1)-0.5)*1440,0)&gt;=الإعدادات!$B$8,ROUND(MAX(0,MOD(I2271-G2271+0.5,1)-0.5)*1440,0),0))</f>
        <v/>
      </c>
      <c r="N2271" s="18" t="str">
        <f aca="false">IF(OR(A2271="",B2271=""),"",IF(COUNTIFS(الإجازات!$A$2:$A$1001,B2271,الإجازات!$D$2:$D$1001,"&lt;="&amp;A2271,الإجازات!$E$2:$E$1001,"&gt;="&amp;A2271,الإجازات!$G$2:$G$1001,"مقبولة")=0,"",LOOKUP(2,1/((الإجازات!$A$2:$A$1001=B2271)*(الإجازات!$D$2:$D$1001&lt;=A2271)*(الإجازات!$E$2:$E$1001&gt;=A2271)*(الإجازات!$G$2:$G$1001="مقبولة")),الإجازات!$C$2:$C$1001)))</f>
        <v/>
      </c>
      <c r="O2271" s="17"/>
      <c r="P2271" s="23" t="str">
        <f aca="false">IF(B2271="","",IF(ISNA(MATCH(B2271,الموظفين!$A$2:$A$501,0)),"⚠ كود غير موجود",IF(O2271&lt;&gt;"",O2271,IF(N2271&lt;&gt;"",N2271,IF(H2271="",IF(AND(A2271&lt;&gt;"",WEEKDAY(A2271)=الإعدادات!$B$11),"راحة أسبوعية","غائب"),IF(I2271="","بدون انصراف",IF(N(K2271)&gt;0,"متأخر","حاضر")))))))</f>
        <v/>
      </c>
      <c r="Q2271" s="24" t="str">
        <f aca="false">IF(B2271="","",IF(OR(P2271="غائب",P2271="غياب",P2271="إجازة بدون راتب"),IFERROR(VLOOKUP(B2271,الموظفين!$A$2:$J$501,8,FALSE()),0),0))</f>
        <v/>
      </c>
      <c r="R2271" s="24" t="str">
        <f aca="false">IF(B2271="","",ROUND((N(K2271)+N(L2271))/60*IFERROR(VLOOKUP(B2271,الموظفين!$A$2:$J$501,8,FALSE()),0)/الإعدادات!$B$6*الإعدادات!$B$9,2))</f>
        <v/>
      </c>
      <c r="S2271" s="24" t="str">
        <f aca="false">IF(OR(B2271="",M2271=""),"",ROUND(M2271/60*IFERROR(VLOOKUP(B2271,الموظفين!$A$2:$J$501,9,FALSE()),0),2))</f>
        <v/>
      </c>
      <c r="T2271" s="17"/>
      <c r="U2271" s="23" t="str">
        <f aca="false">IF(OR(A2271="",B2271=""),"",A2271&amp;"|"&amp;B2271)</f>
        <v/>
      </c>
    </row>
    <row r="2272" customFormat="false" ht="15" hidden="false" customHeight="false" outlineLevel="0" collapsed="false">
      <c r="A2272" s="16"/>
      <c r="B2272" s="17"/>
      <c r="C2272" s="18" t="str">
        <f aca="false">IF($B2272="","",IFERROR(VLOOKUP($B2272,الموظفين!$A$2:$J$501,2,FALSE())&amp;"","⚠ كود غير موجود"))</f>
        <v/>
      </c>
      <c r="D2272" s="18" t="str">
        <f aca="false">IF($B2272="","",IFERROR(VLOOKUP($B2272,الموظفين!$A$2:$J$501,3,FALSE())&amp;"",""))</f>
        <v/>
      </c>
      <c r="E2272" s="18" t="str">
        <f aca="false">IF($B2272="","",IFERROR(VLOOKUP($B2272,الموظفين!$A$2:$J$501,5,FALSE())&amp;"",""))</f>
        <v/>
      </c>
      <c r="F2272" s="19" t="str">
        <f aca="false">IF($B2272="","",IFERROR(VLOOKUP($B2272,الموظفين!$A$2:$J$501,6,FALSE()),""))</f>
        <v/>
      </c>
      <c r="G2272" s="19" t="str">
        <f aca="false">IF($B2272="","",IFERROR(VLOOKUP($B2272,الموظفين!$A$2:$J$501,7,FALSE()),""))</f>
        <v/>
      </c>
      <c r="H2272" s="20"/>
      <c r="I2272" s="20"/>
      <c r="J2272" s="21" t="str">
        <f aca="false">IF(OR(H2272="",I2272=""),"",ROUND(MOD(I2272-H2272,1)*24,2))</f>
        <v/>
      </c>
      <c r="K2272" s="22" t="str">
        <f aca="false">IF(OR(H2272="",F2272=""),"",IF(ROUND(MAX(0,MOD(H2272-F2272+0.5,1)-0.5)*1440,0)&gt;IFERROR(VLOOKUP(E2272,الورديات!$A$2:$E$21,5,FALSE()),0),ROUND(MAX(0,MOD(H2272-F2272+0.5,1)-0.5)*1440,0),0))</f>
        <v/>
      </c>
      <c r="L2272" s="22" t="str">
        <f aca="false">IF(OR(I2272="",G2272=""),"",ROUND(MAX(0,MOD(G2272-I2272+0.5,1)-0.5)*1440,0))</f>
        <v/>
      </c>
      <c r="M2272" s="22" t="str">
        <f aca="false">IF(OR(I2272="",G2272=""),"",IF(ROUND(MAX(0,MOD(I2272-G2272+0.5,1)-0.5)*1440,0)&gt;=الإعدادات!$B$8,ROUND(MAX(0,MOD(I2272-G2272+0.5,1)-0.5)*1440,0),0))</f>
        <v/>
      </c>
      <c r="N2272" s="18" t="str">
        <f aca="false">IF(OR(A2272="",B2272=""),"",IF(COUNTIFS(الإجازات!$A$2:$A$1001,B2272,الإجازات!$D$2:$D$1001,"&lt;="&amp;A2272,الإجازات!$E$2:$E$1001,"&gt;="&amp;A2272,الإجازات!$G$2:$G$1001,"مقبولة")=0,"",LOOKUP(2,1/((الإجازات!$A$2:$A$1001=B2272)*(الإجازات!$D$2:$D$1001&lt;=A2272)*(الإجازات!$E$2:$E$1001&gt;=A2272)*(الإجازات!$G$2:$G$1001="مقبولة")),الإجازات!$C$2:$C$1001)))</f>
        <v/>
      </c>
      <c r="O2272" s="17"/>
      <c r="P2272" s="23" t="str">
        <f aca="false">IF(B2272="","",IF(ISNA(MATCH(B2272,الموظفين!$A$2:$A$501,0)),"⚠ كود غير موجود",IF(O2272&lt;&gt;"",O2272,IF(N2272&lt;&gt;"",N2272,IF(H2272="",IF(AND(A2272&lt;&gt;"",WEEKDAY(A2272)=الإعدادات!$B$11),"راحة أسبوعية","غائب"),IF(I2272="","بدون انصراف",IF(N(K2272)&gt;0,"متأخر","حاضر")))))))</f>
        <v/>
      </c>
      <c r="Q2272" s="24" t="str">
        <f aca="false">IF(B2272="","",IF(OR(P2272="غائب",P2272="غياب",P2272="إجازة بدون راتب"),IFERROR(VLOOKUP(B2272,الموظفين!$A$2:$J$501,8,FALSE()),0),0))</f>
        <v/>
      </c>
      <c r="R2272" s="24" t="str">
        <f aca="false">IF(B2272="","",ROUND((N(K2272)+N(L2272))/60*IFERROR(VLOOKUP(B2272,الموظفين!$A$2:$J$501,8,FALSE()),0)/الإعدادات!$B$6*الإعدادات!$B$9,2))</f>
        <v/>
      </c>
      <c r="S2272" s="24" t="str">
        <f aca="false">IF(OR(B2272="",M2272=""),"",ROUND(M2272/60*IFERROR(VLOOKUP(B2272,الموظفين!$A$2:$J$501,9,FALSE()),0),2))</f>
        <v/>
      </c>
      <c r="T2272" s="17"/>
      <c r="U2272" s="23" t="str">
        <f aca="false">IF(OR(A2272="",B2272=""),"",A2272&amp;"|"&amp;B2272)</f>
        <v/>
      </c>
    </row>
    <row r="2273" customFormat="false" ht="15" hidden="false" customHeight="false" outlineLevel="0" collapsed="false">
      <c r="A2273" s="16"/>
      <c r="B2273" s="17"/>
      <c r="C2273" s="18" t="str">
        <f aca="false">IF($B2273="","",IFERROR(VLOOKUP($B2273,الموظفين!$A$2:$J$501,2,FALSE())&amp;"","⚠ كود غير موجود"))</f>
        <v/>
      </c>
      <c r="D2273" s="18" t="str">
        <f aca="false">IF($B2273="","",IFERROR(VLOOKUP($B2273,الموظفين!$A$2:$J$501,3,FALSE())&amp;"",""))</f>
        <v/>
      </c>
      <c r="E2273" s="18" t="str">
        <f aca="false">IF($B2273="","",IFERROR(VLOOKUP($B2273,الموظفين!$A$2:$J$501,5,FALSE())&amp;"",""))</f>
        <v/>
      </c>
      <c r="F2273" s="19" t="str">
        <f aca="false">IF($B2273="","",IFERROR(VLOOKUP($B2273,الموظفين!$A$2:$J$501,6,FALSE()),""))</f>
        <v/>
      </c>
      <c r="G2273" s="19" t="str">
        <f aca="false">IF($B2273="","",IFERROR(VLOOKUP($B2273,الموظفين!$A$2:$J$501,7,FALSE()),""))</f>
        <v/>
      </c>
      <c r="H2273" s="20"/>
      <c r="I2273" s="20"/>
      <c r="J2273" s="21" t="str">
        <f aca="false">IF(OR(H2273="",I2273=""),"",ROUND(MOD(I2273-H2273,1)*24,2))</f>
        <v/>
      </c>
      <c r="K2273" s="22" t="str">
        <f aca="false">IF(OR(H2273="",F2273=""),"",IF(ROUND(MAX(0,MOD(H2273-F2273+0.5,1)-0.5)*1440,0)&gt;IFERROR(VLOOKUP(E2273,الورديات!$A$2:$E$21,5,FALSE()),0),ROUND(MAX(0,MOD(H2273-F2273+0.5,1)-0.5)*1440,0),0))</f>
        <v/>
      </c>
      <c r="L2273" s="22" t="str">
        <f aca="false">IF(OR(I2273="",G2273=""),"",ROUND(MAX(0,MOD(G2273-I2273+0.5,1)-0.5)*1440,0))</f>
        <v/>
      </c>
      <c r="M2273" s="22" t="str">
        <f aca="false">IF(OR(I2273="",G2273=""),"",IF(ROUND(MAX(0,MOD(I2273-G2273+0.5,1)-0.5)*1440,0)&gt;=الإعدادات!$B$8,ROUND(MAX(0,MOD(I2273-G2273+0.5,1)-0.5)*1440,0),0))</f>
        <v/>
      </c>
      <c r="N2273" s="18" t="str">
        <f aca="false">IF(OR(A2273="",B2273=""),"",IF(COUNTIFS(الإجازات!$A$2:$A$1001,B2273,الإجازات!$D$2:$D$1001,"&lt;="&amp;A2273,الإجازات!$E$2:$E$1001,"&gt;="&amp;A2273,الإجازات!$G$2:$G$1001,"مقبولة")=0,"",LOOKUP(2,1/((الإجازات!$A$2:$A$1001=B2273)*(الإجازات!$D$2:$D$1001&lt;=A2273)*(الإجازات!$E$2:$E$1001&gt;=A2273)*(الإجازات!$G$2:$G$1001="مقبولة")),الإجازات!$C$2:$C$1001)))</f>
        <v/>
      </c>
      <c r="O2273" s="17"/>
      <c r="P2273" s="23" t="str">
        <f aca="false">IF(B2273="","",IF(ISNA(MATCH(B2273,الموظفين!$A$2:$A$501,0)),"⚠ كود غير موجود",IF(O2273&lt;&gt;"",O2273,IF(N2273&lt;&gt;"",N2273,IF(H2273="",IF(AND(A2273&lt;&gt;"",WEEKDAY(A2273)=الإعدادات!$B$11),"راحة أسبوعية","غائب"),IF(I2273="","بدون انصراف",IF(N(K2273)&gt;0,"متأخر","حاضر")))))))</f>
        <v/>
      </c>
      <c r="Q2273" s="24" t="str">
        <f aca="false">IF(B2273="","",IF(OR(P2273="غائب",P2273="غياب",P2273="إجازة بدون راتب"),IFERROR(VLOOKUP(B2273,الموظفين!$A$2:$J$501,8,FALSE()),0),0))</f>
        <v/>
      </c>
      <c r="R2273" s="24" t="str">
        <f aca="false">IF(B2273="","",ROUND((N(K2273)+N(L2273))/60*IFERROR(VLOOKUP(B2273,الموظفين!$A$2:$J$501,8,FALSE()),0)/الإعدادات!$B$6*الإعدادات!$B$9,2))</f>
        <v/>
      </c>
      <c r="S2273" s="24" t="str">
        <f aca="false">IF(OR(B2273="",M2273=""),"",ROUND(M2273/60*IFERROR(VLOOKUP(B2273,الموظفين!$A$2:$J$501,9,FALSE()),0),2))</f>
        <v/>
      </c>
      <c r="T2273" s="17"/>
      <c r="U2273" s="23" t="str">
        <f aca="false">IF(OR(A2273="",B2273=""),"",A2273&amp;"|"&amp;B2273)</f>
        <v/>
      </c>
    </row>
    <row r="2274" customFormat="false" ht="15" hidden="false" customHeight="false" outlineLevel="0" collapsed="false">
      <c r="A2274" s="16"/>
      <c r="B2274" s="17"/>
      <c r="C2274" s="18" t="str">
        <f aca="false">IF($B2274="","",IFERROR(VLOOKUP($B2274,الموظفين!$A$2:$J$501,2,FALSE())&amp;"","⚠ كود غير موجود"))</f>
        <v/>
      </c>
      <c r="D2274" s="18" t="str">
        <f aca="false">IF($B2274="","",IFERROR(VLOOKUP($B2274,الموظفين!$A$2:$J$501,3,FALSE())&amp;"",""))</f>
        <v/>
      </c>
      <c r="E2274" s="18" t="str">
        <f aca="false">IF($B2274="","",IFERROR(VLOOKUP($B2274,الموظفين!$A$2:$J$501,5,FALSE())&amp;"",""))</f>
        <v/>
      </c>
      <c r="F2274" s="19" t="str">
        <f aca="false">IF($B2274="","",IFERROR(VLOOKUP($B2274,الموظفين!$A$2:$J$501,6,FALSE()),""))</f>
        <v/>
      </c>
      <c r="G2274" s="19" t="str">
        <f aca="false">IF($B2274="","",IFERROR(VLOOKUP($B2274,الموظفين!$A$2:$J$501,7,FALSE()),""))</f>
        <v/>
      </c>
      <c r="H2274" s="20"/>
      <c r="I2274" s="20"/>
      <c r="J2274" s="21" t="str">
        <f aca="false">IF(OR(H2274="",I2274=""),"",ROUND(MOD(I2274-H2274,1)*24,2))</f>
        <v/>
      </c>
      <c r="K2274" s="22" t="str">
        <f aca="false">IF(OR(H2274="",F2274=""),"",IF(ROUND(MAX(0,MOD(H2274-F2274+0.5,1)-0.5)*1440,0)&gt;IFERROR(VLOOKUP(E2274,الورديات!$A$2:$E$21,5,FALSE()),0),ROUND(MAX(0,MOD(H2274-F2274+0.5,1)-0.5)*1440,0),0))</f>
        <v/>
      </c>
      <c r="L2274" s="22" t="str">
        <f aca="false">IF(OR(I2274="",G2274=""),"",ROUND(MAX(0,MOD(G2274-I2274+0.5,1)-0.5)*1440,0))</f>
        <v/>
      </c>
      <c r="M2274" s="22" t="str">
        <f aca="false">IF(OR(I2274="",G2274=""),"",IF(ROUND(MAX(0,MOD(I2274-G2274+0.5,1)-0.5)*1440,0)&gt;=الإعدادات!$B$8,ROUND(MAX(0,MOD(I2274-G2274+0.5,1)-0.5)*1440,0),0))</f>
        <v/>
      </c>
      <c r="N2274" s="18" t="str">
        <f aca="false">IF(OR(A2274="",B2274=""),"",IF(COUNTIFS(الإجازات!$A$2:$A$1001,B2274,الإجازات!$D$2:$D$1001,"&lt;="&amp;A2274,الإجازات!$E$2:$E$1001,"&gt;="&amp;A2274,الإجازات!$G$2:$G$1001,"مقبولة")=0,"",LOOKUP(2,1/((الإجازات!$A$2:$A$1001=B2274)*(الإجازات!$D$2:$D$1001&lt;=A2274)*(الإجازات!$E$2:$E$1001&gt;=A2274)*(الإجازات!$G$2:$G$1001="مقبولة")),الإجازات!$C$2:$C$1001)))</f>
        <v/>
      </c>
      <c r="O2274" s="17"/>
      <c r="P2274" s="23" t="str">
        <f aca="false">IF(B2274="","",IF(ISNA(MATCH(B2274,الموظفين!$A$2:$A$501,0)),"⚠ كود غير موجود",IF(O2274&lt;&gt;"",O2274,IF(N2274&lt;&gt;"",N2274,IF(H2274="",IF(AND(A2274&lt;&gt;"",WEEKDAY(A2274)=الإعدادات!$B$11),"راحة أسبوعية","غائب"),IF(I2274="","بدون انصراف",IF(N(K2274)&gt;0,"متأخر","حاضر")))))))</f>
        <v/>
      </c>
      <c r="Q2274" s="24" t="str">
        <f aca="false">IF(B2274="","",IF(OR(P2274="غائب",P2274="غياب",P2274="إجازة بدون راتب"),IFERROR(VLOOKUP(B2274,الموظفين!$A$2:$J$501,8,FALSE()),0),0))</f>
        <v/>
      </c>
      <c r="R2274" s="24" t="str">
        <f aca="false">IF(B2274="","",ROUND((N(K2274)+N(L2274))/60*IFERROR(VLOOKUP(B2274,الموظفين!$A$2:$J$501,8,FALSE()),0)/الإعدادات!$B$6*الإعدادات!$B$9,2))</f>
        <v/>
      </c>
      <c r="S2274" s="24" t="str">
        <f aca="false">IF(OR(B2274="",M2274=""),"",ROUND(M2274/60*IFERROR(VLOOKUP(B2274,الموظفين!$A$2:$J$501,9,FALSE()),0),2))</f>
        <v/>
      </c>
      <c r="T2274" s="17"/>
      <c r="U2274" s="23" t="str">
        <f aca="false">IF(OR(A2274="",B2274=""),"",A2274&amp;"|"&amp;B2274)</f>
        <v/>
      </c>
    </row>
    <row r="2275" customFormat="false" ht="15" hidden="false" customHeight="false" outlineLevel="0" collapsed="false">
      <c r="A2275" s="16"/>
      <c r="B2275" s="17"/>
      <c r="C2275" s="18" t="str">
        <f aca="false">IF($B2275="","",IFERROR(VLOOKUP($B2275,الموظفين!$A$2:$J$501,2,FALSE())&amp;"","⚠ كود غير موجود"))</f>
        <v/>
      </c>
      <c r="D2275" s="18" t="str">
        <f aca="false">IF($B2275="","",IFERROR(VLOOKUP($B2275,الموظفين!$A$2:$J$501,3,FALSE())&amp;"",""))</f>
        <v/>
      </c>
      <c r="E2275" s="18" t="str">
        <f aca="false">IF($B2275="","",IFERROR(VLOOKUP($B2275,الموظفين!$A$2:$J$501,5,FALSE())&amp;"",""))</f>
        <v/>
      </c>
      <c r="F2275" s="19" t="str">
        <f aca="false">IF($B2275="","",IFERROR(VLOOKUP($B2275,الموظفين!$A$2:$J$501,6,FALSE()),""))</f>
        <v/>
      </c>
      <c r="G2275" s="19" t="str">
        <f aca="false">IF($B2275="","",IFERROR(VLOOKUP($B2275,الموظفين!$A$2:$J$501,7,FALSE()),""))</f>
        <v/>
      </c>
      <c r="H2275" s="20"/>
      <c r="I2275" s="20"/>
      <c r="J2275" s="21" t="str">
        <f aca="false">IF(OR(H2275="",I2275=""),"",ROUND(MOD(I2275-H2275,1)*24,2))</f>
        <v/>
      </c>
      <c r="K2275" s="22" t="str">
        <f aca="false">IF(OR(H2275="",F2275=""),"",IF(ROUND(MAX(0,MOD(H2275-F2275+0.5,1)-0.5)*1440,0)&gt;IFERROR(VLOOKUP(E2275,الورديات!$A$2:$E$21,5,FALSE()),0),ROUND(MAX(0,MOD(H2275-F2275+0.5,1)-0.5)*1440,0),0))</f>
        <v/>
      </c>
      <c r="L2275" s="22" t="str">
        <f aca="false">IF(OR(I2275="",G2275=""),"",ROUND(MAX(0,MOD(G2275-I2275+0.5,1)-0.5)*1440,0))</f>
        <v/>
      </c>
      <c r="M2275" s="22" t="str">
        <f aca="false">IF(OR(I2275="",G2275=""),"",IF(ROUND(MAX(0,MOD(I2275-G2275+0.5,1)-0.5)*1440,0)&gt;=الإعدادات!$B$8,ROUND(MAX(0,MOD(I2275-G2275+0.5,1)-0.5)*1440,0),0))</f>
        <v/>
      </c>
      <c r="N2275" s="18" t="str">
        <f aca="false">IF(OR(A2275="",B2275=""),"",IF(COUNTIFS(الإجازات!$A$2:$A$1001,B2275,الإجازات!$D$2:$D$1001,"&lt;="&amp;A2275,الإجازات!$E$2:$E$1001,"&gt;="&amp;A2275,الإجازات!$G$2:$G$1001,"مقبولة")=0,"",LOOKUP(2,1/((الإجازات!$A$2:$A$1001=B2275)*(الإجازات!$D$2:$D$1001&lt;=A2275)*(الإجازات!$E$2:$E$1001&gt;=A2275)*(الإجازات!$G$2:$G$1001="مقبولة")),الإجازات!$C$2:$C$1001)))</f>
        <v/>
      </c>
      <c r="O2275" s="17"/>
      <c r="P2275" s="23" t="str">
        <f aca="false">IF(B2275="","",IF(ISNA(MATCH(B2275,الموظفين!$A$2:$A$501,0)),"⚠ كود غير موجود",IF(O2275&lt;&gt;"",O2275,IF(N2275&lt;&gt;"",N2275,IF(H2275="",IF(AND(A2275&lt;&gt;"",WEEKDAY(A2275)=الإعدادات!$B$11),"راحة أسبوعية","غائب"),IF(I2275="","بدون انصراف",IF(N(K2275)&gt;0,"متأخر","حاضر")))))))</f>
        <v/>
      </c>
      <c r="Q2275" s="24" t="str">
        <f aca="false">IF(B2275="","",IF(OR(P2275="غائب",P2275="غياب",P2275="إجازة بدون راتب"),IFERROR(VLOOKUP(B2275,الموظفين!$A$2:$J$501,8,FALSE()),0),0))</f>
        <v/>
      </c>
      <c r="R2275" s="24" t="str">
        <f aca="false">IF(B2275="","",ROUND((N(K2275)+N(L2275))/60*IFERROR(VLOOKUP(B2275,الموظفين!$A$2:$J$501,8,FALSE()),0)/الإعدادات!$B$6*الإعدادات!$B$9,2))</f>
        <v/>
      </c>
      <c r="S2275" s="24" t="str">
        <f aca="false">IF(OR(B2275="",M2275=""),"",ROUND(M2275/60*IFERROR(VLOOKUP(B2275,الموظفين!$A$2:$J$501,9,FALSE()),0),2))</f>
        <v/>
      </c>
      <c r="T2275" s="17"/>
      <c r="U2275" s="23" t="str">
        <f aca="false">IF(OR(A2275="",B2275=""),"",A2275&amp;"|"&amp;B2275)</f>
        <v/>
      </c>
    </row>
    <row r="2276" customFormat="false" ht="15" hidden="false" customHeight="false" outlineLevel="0" collapsed="false">
      <c r="A2276" s="16"/>
      <c r="B2276" s="17"/>
      <c r="C2276" s="18" t="str">
        <f aca="false">IF($B2276="","",IFERROR(VLOOKUP($B2276,الموظفين!$A$2:$J$501,2,FALSE())&amp;"","⚠ كود غير موجود"))</f>
        <v/>
      </c>
      <c r="D2276" s="18" t="str">
        <f aca="false">IF($B2276="","",IFERROR(VLOOKUP($B2276,الموظفين!$A$2:$J$501,3,FALSE())&amp;"",""))</f>
        <v/>
      </c>
      <c r="E2276" s="18" t="str">
        <f aca="false">IF($B2276="","",IFERROR(VLOOKUP($B2276,الموظفين!$A$2:$J$501,5,FALSE())&amp;"",""))</f>
        <v/>
      </c>
      <c r="F2276" s="19" t="str">
        <f aca="false">IF($B2276="","",IFERROR(VLOOKUP($B2276,الموظفين!$A$2:$J$501,6,FALSE()),""))</f>
        <v/>
      </c>
      <c r="G2276" s="19" t="str">
        <f aca="false">IF($B2276="","",IFERROR(VLOOKUP($B2276,الموظفين!$A$2:$J$501,7,FALSE()),""))</f>
        <v/>
      </c>
      <c r="H2276" s="20"/>
      <c r="I2276" s="20"/>
      <c r="J2276" s="21" t="str">
        <f aca="false">IF(OR(H2276="",I2276=""),"",ROUND(MOD(I2276-H2276,1)*24,2))</f>
        <v/>
      </c>
      <c r="K2276" s="22" t="str">
        <f aca="false">IF(OR(H2276="",F2276=""),"",IF(ROUND(MAX(0,MOD(H2276-F2276+0.5,1)-0.5)*1440,0)&gt;IFERROR(VLOOKUP(E2276,الورديات!$A$2:$E$21,5,FALSE()),0),ROUND(MAX(0,MOD(H2276-F2276+0.5,1)-0.5)*1440,0),0))</f>
        <v/>
      </c>
      <c r="L2276" s="22" t="str">
        <f aca="false">IF(OR(I2276="",G2276=""),"",ROUND(MAX(0,MOD(G2276-I2276+0.5,1)-0.5)*1440,0))</f>
        <v/>
      </c>
      <c r="M2276" s="22" t="str">
        <f aca="false">IF(OR(I2276="",G2276=""),"",IF(ROUND(MAX(0,MOD(I2276-G2276+0.5,1)-0.5)*1440,0)&gt;=الإعدادات!$B$8,ROUND(MAX(0,MOD(I2276-G2276+0.5,1)-0.5)*1440,0),0))</f>
        <v/>
      </c>
      <c r="N2276" s="18" t="str">
        <f aca="false">IF(OR(A2276="",B2276=""),"",IF(COUNTIFS(الإجازات!$A$2:$A$1001,B2276,الإجازات!$D$2:$D$1001,"&lt;="&amp;A2276,الإجازات!$E$2:$E$1001,"&gt;="&amp;A2276,الإجازات!$G$2:$G$1001,"مقبولة")=0,"",LOOKUP(2,1/((الإجازات!$A$2:$A$1001=B2276)*(الإجازات!$D$2:$D$1001&lt;=A2276)*(الإجازات!$E$2:$E$1001&gt;=A2276)*(الإجازات!$G$2:$G$1001="مقبولة")),الإجازات!$C$2:$C$1001)))</f>
        <v/>
      </c>
      <c r="O2276" s="17"/>
      <c r="P2276" s="23" t="str">
        <f aca="false">IF(B2276="","",IF(ISNA(MATCH(B2276,الموظفين!$A$2:$A$501,0)),"⚠ كود غير موجود",IF(O2276&lt;&gt;"",O2276,IF(N2276&lt;&gt;"",N2276,IF(H2276="",IF(AND(A2276&lt;&gt;"",WEEKDAY(A2276)=الإعدادات!$B$11),"راحة أسبوعية","غائب"),IF(I2276="","بدون انصراف",IF(N(K2276)&gt;0,"متأخر","حاضر")))))))</f>
        <v/>
      </c>
      <c r="Q2276" s="24" t="str">
        <f aca="false">IF(B2276="","",IF(OR(P2276="غائب",P2276="غياب",P2276="إجازة بدون راتب"),IFERROR(VLOOKUP(B2276,الموظفين!$A$2:$J$501,8,FALSE()),0),0))</f>
        <v/>
      </c>
      <c r="R2276" s="24" t="str">
        <f aca="false">IF(B2276="","",ROUND((N(K2276)+N(L2276))/60*IFERROR(VLOOKUP(B2276,الموظفين!$A$2:$J$501,8,FALSE()),0)/الإعدادات!$B$6*الإعدادات!$B$9,2))</f>
        <v/>
      </c>
      <c r="S2276" s="24" t="str">
        <f aca="false">IF(OR(B2276="",M2276=""),"",ROUND(M2276/60*IFERROR(VLOOKUP(B2276,الموظفين!$A$2:$J$501,9,FALSE()),0),2))</f>
        <v/>
      </c>
      <c r="T2276" s="17"/>
      <c r="U2276" s="23" t="str">
        <f aca="false">IF(OR(A2276="",B2276=""),"",A2276&amp;"|"&amp;B2276)</f>
        <v/>
      </c>
    </row>
    <row r="2277" customFormat="false" ht="15" hidden="false" customHeight="false" outlineLevel="0" collapsed="false">
      <c r="A2277" s="16"/>
      <c r="B2277" s="17"/>
      <c r="C2277" s="18" t="str">
        <f aca="false">IF($B2277="","",IFERROR(VLOOKUP($B2277,الموظفين!$A$2:$J$501,2,FALSE())&amp;"","⚠ كود غير موجود"))</f>
        <v/>
      </c>
      <c r="D2277" s="18" t="str">
        <f aca="false">IF($B2277="","",IFERROR(VLOOKUP($B2277,الموظفين!$A$2:$J$501,3,FALSE())&amp;"",""))</f>
        <v/>
      </c>
      <c r="E2277" s="18" t="str">
        <f aca="false">IF($B2277="","",IFERROR(VLOOKUP($B2277,الموظفين!$A$2:$J$501,5,FALSE())&amp;"",""))</f>
        <v/>
      </c>
      <c r="F2277" s="19" t="str">
        <f aca="false">IF($B2277="","",IFERROR(VLOOKUP($B2277,الموظفين!$A$2:$J$501,6,FALSE()),""))</f>
        <v/>
      </c>
      <c r="G2277" s="19" t="str">
        <f aca="false">IF($B2277="","",IFERROR(VLOOKUP($B2277,الموظفين!$A$2:$J$501,7,FALSE()),""))</f>
        <v/>
      </c>
      <c r="H2277" s="20"/>
      <c r="I2277" s="20"/>
      <c r="J2277" s="21" t="str">
        <f aca="false">IF(OR(H2277="",I2277=""),"",ROUND(MOD(I2277-H2277,1)*24,2))</f>
        <v/>
      </c>
      <c r="K2277" s="22" t="str">
        <f aca="false">IF(OR(H2277="",F2277=""),"",IF(ROUND(MAX(0,MOD(H2277-F2277+0.5,1)-0.5)*1440,0)&gt;IFERROR(VLOOKUP(E2277,الورديات!$A$2:$E$21,5,FALSE()),0),ROUND(MAX(0,MOD(H2277-F2277+0.5,1)-0.5)*1440,0),0))</f>
        <v/>
      </c>
      <c r="L2277" s="22" t="str">
        <f aca="false">IF(OR(I2277="",G2277=""),"",ROUND(MAX(0,MOD(G2277-I2277+0.5,1)-0.5)*1440,0))</f>
        <v/>
      </c>
      <c r="M2277" s="22" t="str">
        <f aca="false">IF(OR(I2277="",G2277=""),"",IF(ROUND(MAX(0,MOD(I2277-G2277+0.5,1)-0.5)*1440,0)&gt;=الإعدادات!$B$8,ROUND(MAX(0,MOD(I2277-G2277+0.5,1)-0.5)*1440,0),0))</f>
        <v/>
      </c>
      <c r="N2277" s="18" t="str">
        <f aca="false">IF(OR(A2277="",B2277=""),"",IF(COUNTIFS(الإجازات!$A$2:$A$1001,B2277,الإجازات!$D$2:$D$1001,"&lt;="&amp;A2277,الإجازات!$E$2:$E$1001,"&gt;="&amp;A2277,الإجازات!$G$2:$G$1001,"مقبولة")=0,"",LOOKUP(2,1/((الإجازات!$A$2:$A$1001=B2277)*(الإجازات!$D$2:$D$1001&lt;=A2277)*(الإجازات!$E$2:$E$1001&gt;=A2277)*(الإجازات!$G$2:$G$1001="مقبولة")),الإجازات!$C$2:$C$1001)))</f>
        <v/>
      </c>
      <c r="O2277" s="17"/>
      <c r="P2277" s="23" t="str">
        <f aca="false">IF(B2277="","",IF(ISNA(MATCH(B2277,الموظفين!$A$2:$A$501,0)),"⚠ كود غير موجود",IF(O2277&lt;&gt;"",O2277,IF(N2277&lt;&gt;"",N2277,IF(H2277="",IF(AND(A2277&lt;&gt;"",WEEKDAY(A2277)=الإعدادات!$B$11),"راحة أسبوعية","غائب"),IF(I2277="","بدون انصراف",IF(N(K2277)&gt;0,"متأخر","حاضر")))))))</f>
        <v/>
      </c>
      <c r="Q2277" s="24" t="str">
        <f aca="false">IF(B2277="","",IF(OR(P2277="غائب",P2277="غياب",P2277="إجازة بدون راتب"),IFERROR(VLOOKUP(B2277,الموظفين!$A$2:$J$501,8,FALSE()),0),0))</f>
        <v/>
      </c>
      <c r="R2277" s="24" t="str">
        <f aca="false">IF(B2277="","",ROUND((N(K2277)+N(L2277))/60*IFERROR(VLOOKUP(B2277,الموظفين!$A$2:$J$501,8,FALSE()),0)/الإعدادات!$B$6*الإعدادات!$B$9,2))</f>
        <v/>
      </c>
      <c r="S2277" s="24" t="str">
        <f aca="false">IF(OR(B2277="",M2277=""),"",ROUND(M2277/60*IFERROR(VLOOKUP(B2277,الموظفين!$A$2:$J$501,9,FALSE()),0),2))</f>
        <v/>
      </c>
      <c r="T2277" s="17"/>
      <c r="U2277" s="23" t="str">
        <f aca="false">IF(OR(A2277="",B2277=""),"",A2277&amp;"|"&amp;B2277)</f>
        <v/>
      </c>
    </row>
    <row r="2278" customFormat="false" ht="15" hidden="false" customHeight="false" outlineLevel="0" collapsed="false">
      <c r="A2278" s="16"/>
      <c r="B2278" s="17"/>
      <c r="C2278" s="18" t="str">
        <f aca="false">IF($B2278="","",IFERROR(VLOOKUP($B2278,الموظفين!$A$2:$J$501,2,FALSE())&amp;"","⚠ كود غير موجود"))</f>
        <v/>
      </c>
      <c r="D2278" s="18" t="str">
        <f aca="false">IF($B2278="","",IFERROR(VLOOKUP($B2278,الموظفين!$A$2:$J$501,3,FALSE())&amp;"",""))</f>
        <v/>
      </c>
      <c r="E2278" s="18" t="str">
        <f aca="false">IF($B2278="","",IFERROR(VLOOKUP($B2278,الموظفين!$A$2:$J$501,5,FALSE())&amp;"",""))</f>
        <v/>
      </c>
      <c r="F2278" s="19" t="str">
        <f aca="false">IF($B2278="","",IFERROR(VLOOKUP($B2278,الموظفين!$A$2:$J$501,6,FALSE()),""))</f>
        <v/>
      </c>
      <c r="G2278" s="19" t="str">
        <f aca="false">IF($B2278="","",IFERROR(VLOOKUP($B2278,الموظفين!$A$2:$J$501,7,FALSE()),""))</f>
        <v/>
      </c>
      <c r="H2278" s="20"/>
      <c r="I2278" s="20"/>
      <c r="J2278" s="21" t="str">
        <f aca="false">IF(OR(H2278="",I2278=""),"",ROUND(MOD(I2278-H2278,1)*24,2))</f>
        <v/>
      </c>
      <c r="K2278" s="22" t="str">
        <f aca="false">IF(OR(H2278="",F2278=""),"",IF(ROUND(MAX(0,MOD(H2278-F2278+0.5,1)-0.5)*1440,0)&gt;IFERROR(VLOOKUP(E2278,الورديات!$A$2:$E$21,5,FALSE()),0),ROUND(MAX(0,MOD(H2278-F2278+0.5,1)-0.5)*1440,0),0))</f>
        <v/>
      </c>
      <c r="L2278" s="22" t="str">
        <f aca="false">IF(OR(I2278="",G2278=""),"",ROUND(MAX(0,MOD(G2278-I2278+0.5,1)-0.5)*1440,0))</f>
        <v/>
      </c>
      <c r="M2278" s="22" t="str">
        <f aca="false">IF(OR(I2278="",G2278=""),"",IF(ROUND(MAX(0,MOD(I2278-G2278+0.5,1)-0.5)*1440,0)&gt;=الإعدادات!$B$8,ROUND(MAX(0,MOD(I2278-G2278+0.5,1)-0.5)*1440,0),0))</f>
        <v/>
      </c>
      <c r="N2278" s="18" t="str">
        <f aca="false">IF(OR(A2278="",B2278=""),"",IF(COUNTIFS(الإجازات!$A$2:$A$1001,B2278,الإجازات!$D$2:$D$1001,"&lt;="&amp;A2278,الإجازات!$E$2:$E$1001,"&gt;="&amp;A2278,الإجازات!$G$2:$G$1001,"مقبولة")=0,"",LOOKUP(2,1/((الإجازات!$A$2:$A$1001=B2278)*(الإجازات!$D$2:$D$1001&lt;=A2278)*(الإجازات!$E$2:$E$1001&gt;=A2278)*(الإجازات!$G$2:$G$1001="مقبولة")),الإجازات!$C$2:$C$1001)))</f>
        <v/>
      </c>
      <c r="O2278" s="17"/>
      <c r="P2278" s="23" t="str">
        <f aca="false">IF(B2278="","",IF(ISNA(MATCH(B2278,الموظفين!$A$2:$A$501,0)),"⚠ كود غير موجود",IF(O2278&lt;&gt;"",O2278,IF(N2278&lt;&gt;"",N2278,IF(H2278="",IF(AND(A2278&lt;&gt;"",WEEKDAY(A2278)=الإعدادات!$B$11),"راحة أسبوعية","غائب"),IF(I2278="","بدون انصراف",IF(N(K2278)&gt;0,"متأخر","حاضر")))))))</f>
        <v/>
      </c>
      <c r="Q2278" s="24" t="str">
        <f aca="false">IF(B2278="","",IF(OR(P2278="غائب",P2278="غياب",P2278="إجازة بدون راتب"),IFERROR(VLOOKUP(B2278,الموظفين!$A$2:$J$501,8,FALSE()),0),0))</f>
        <v/>
      </c>
      <c r="R2278" s="24" t="str">
        <f aca="false">IF(B2278="","",ROUND((N(K2278)+N(L2278))/60*IFERROR(VLOOKUP(B2278,الموظفين!$A$2:$J$501,8,FALSE()),0)/الإعدادات!$B$6*الإعدادات!$B$9,2))</f>
        <v/>
      </c>
      <c r="S2278" s="24" t="str">
        <f aca="false">IF(OR(B2278="",M2278=""),"",ROUND(M2278/60*IFERROR(VLOOKUP(B2278,الموظفين!$A$2:$J$501,9,FALSE()),0),2))</f>
        <v/>
      </c>
      <c r="T2278" s="17"/>
      <c r="U2278" s="23" t="str">
        <f aca="false">IF(OR(A2278="",B2278=""),"",A2278&amp;"|"&amp;B2278)</f>
        <v/>
      </c>
    </row>
    <row r="2279" customFormat="false" ht="15" hidden="false" customHeight="false" outlineLevel="0" collapsed="false">
      <c r="A2279" s="16"/>
      <c r="B2279" s="17"/>
      <c r="C2279" s="18" t="str">
        <f aca="false">IF($B2279="","",IFERROR(VLOOKUP($B2279,الموظفين!$A$2:$J$501,2,FALSE())&amp;"","⚠ كود غير موجود"))</f>
        <v/>
      </c>
      <c r="D2279" s="18" t="str">
        <f aca="false">IF($B2279="","",IFERROR(VLOOKUP($B2279,الموظفين!$A$2:$J$501,3,FALSE())&amp;"",""))</f>
        <v/>
      </c>
      <c r="E2279" s="18" t="str">
        <f aca="false">IF($B2279="","",IFERROR(VLOOKUP($B2279,الموظفين!$A$2:$J$501,5,FALSE())&amp;"",""))</f>
        <v/>
      </c>
      <c r="F2279" s="19" t="str">
        <f aca="false">IF($B2279="","",IFERROR(VLOOKUP($B2279,الموظفين!$A$2:$J$501,6,FALSE()),""))</f>
        <v/>
      </c>
      <c r="G2279" s="19" t="str">
        <f aca="false">IF($B2279="","",IFERROR(VLOOKUP($B2279,الموظفين!$A$2:$J$501,7,FALSE()),""))</f>
        <v/>
      </c>
      <c r="H2279" s="20"/>
      <c r="I2279" s="20"/>
      <c r="J2279" s="21" t="str">
        <f aca="false">IF(OR(H2279="",I2279=""),"",ROUND(MOD(I2279-H2279,1)*24,2))</f>
        <v/>
      </c>
      <c r="K2279" s="22" t="str">
        <f aca="false">IF(OR(H2279="",F2279=""),"",IF(ROUND(MAX(0,MOD(H2279-F2279+0.5,1)-0.5)*1440,0)&gt;IFERROR(VLOOKUP(E2279,الورديات!$A$2:$E$21,5,FALSE()),0),ROUND(MAX(0,MOD(H2279-F2279+0.5,1)-0.5)*1440,0),0))</f>
        <v/>
      </c>
      <c r="L2279" s="22" t="str">
        <f aca="false">IF(OR(I2279="",G2279=""),"",ROUND(MAX(0,MOD(G2279-I2279+0.5,1)-0.5)*1440,0))</f>
        <v/>
      </c>
      <c r="M2279" s="22" t="str">
        <f aca="false">IF(OR(I2279="",G2279=""),"",IF(ROUND(MAX(0,MOD(I2279-G2279+0.5,1)-0.5)*1440,0)&gt;=الإعدادات!$B$8,ROUND(MAX(0,MOD(I2279-G2279+0.5,1)-0.5)*1440,0),0))</f>
        <v/>
      </c>
      <c r="N2279" s="18" t="str">
        <f aca="false">IF(OR(A2279="",B2279=""),"",IF(COUNTIFS(الإجازات!$A$2:$A$1001,B2279,الإجازات!$D$2:$D$1001,"&lt;="&amp;A2279,الإجازات!$E$2:$E$1001,"&gt;="&amp;A2279,الإجازات!$G$2:$G$1001,"مقبولة")=0,"",LOOKUP(2,1/((الإجازات!$A$2:$A$1001=B2279)*(الإجازات!$D$2:$D$1001&lt;=A2279)*(الإجازات!$E$2:$E$1001&gt;=A2279)*(الإجازات!$G$2:$G$1001="مقبولة")),الإجازات!$C$2:$C$1001)))</f>
        <v/>
      </c>
      <c r="O2279" s="17"/>
      <c r="P2279" s="23" t="str">
        <f aca="false">IF(B2279="","",IF(ISNA(MATCH(B2279,الموظفين!$A$2:$A$501,0)),"⚠ كود غير موجود",IF(O2279&lt;&gt;"",O2279,IF(N2279&lt;&gt;"",N2279,IF(H2279="",IF(AND(A2279&lt;&gt;"",WEEKDAY(A2279)=الإعدادات!$B$11),"راحة أسبوعية","غائب"),IF(I2279="","بدون انصراف",IF(N(K2279)&gt;0,"متأخر","حاضر")))))))</f>
        <v/>
      </c>
      <c r="Q2279" s="24" t="str">
        <f aca="false">IF(B2279="","",IF(OR(P2279="غائب",P2279="غياب",P2279="إجازة بدون راتب"),IFERROR(VLOOKUP(B2279,الموظفين!$A$2:$J$501,8,FALSE()),0),0))</f>
        <v/>
      </c>
      <c r="R2279" s="24" t="str">
        <f aca="false">IF(B2279="","",ROUND((N(K2279)+N(L2279))/60*IFERROR(VLOOKUP(B2279,الموظفين!$A$2:$J$501,8,FALSE()),0)/الإعدادات!$B$6*الإعدادات!$B$9,2))</f>
        <v/>
      </c>
      <c r="S2279" s="24" t="str">
        <f aca="false">IF(OR(B2279="",M2279=""),"",ROUND(M2279/60*IFERROR(VLOOKUP(B2279,الموظفين!$A$2:$J$501,9,FALSE()),0),2))</f>
        <v/>
      </c>
      <c r="T2279" s="17"/>
      <c r="U2279" s="23" t="str">
        <f aca="false">IF(OR(A2279="",B2279=""),"",A2279&amp;"|"&amp;B2279)</f>
        <v/>
      </c>
    </row>
    <row r="2280" customFormat="false" ht="15" hidden="false" customHeight="false" outlineLevel="0" collapsed="false">
      <c r="A2280" s="16"/>
      <c r="B2280" s="17"/>
      <c r="C2280" s="18" t="str">
        <f aca="false">IF($B2280="","",IFERROR(VLOOKUP($B2280,الموظفين!$A$2:$J$501,2,FALSE())&amp;"","⚠ كود غير موجود"))</f>
        <v/>
      </c>
      <c r="D2280" s="18" t="str">
        <f aca="false">IF($B2280="","",IFERROR(VLOOKUP($B2280,الموظفين!$A$2:$J$501,3,FALSE())&amp;"",""))</f>
        <v/>
      </c>
      <c r="E2280" s="18" t="str">
        <f aca="false">IF($B2280="","",IFERROR(VLOOKUP($B2280,الموظفين!$A$2:$J$501,5,FALSE())&amp;"",""))</f>
        <v/>
      </c>
      <c r="F2280" s="19" t="str">
        <f aca="false">IF($B2280="","",IFERROR(VLOOKUP($B2280,الموظفين!$A$2:$J$501,6,FALSE()),""))</f>
        <v/>
      </c>
      <c r="G2280" s="19" t="str">
        <f aca="false">IF($B2280="","",IFERROR(VLOOKUP($B2280,الموظفين!$A$2:$J$501,7,FALSE()),""))</f>
        <v/>
      </c>
      <c r="H2280" s="20"/>
      <c r="I2280" s="20"/>
      <c r="J2280" s="21" t="str">
        <f aca="false">IF(OR(H2280="",I2280=""),"",ROUND(MOD(I2280-H2280,1)*24,2))</f>
        <v/>
      </c>
      <c r="K2280" s="22" t="str">
        <f aca="false">IF(OR(H2280="",F2280=""),"",IF(ROUND(MAX(0,MOD(H2280-F2280+0.5,1)-0.5)*1440,0)&gt;IFERROR(VLOOKUP(E2280,الورديات!$A$2:$E$21,5,FALSE()),0),ROUND(MAX(0,MOD(H2280-F2280+0.5,1)-0.5)*1440,0),0))</f>
        <v/>
      </c>
      <c r="L2280" s="22" t="str">
        <f aca="false">IF(OR(I2280="",G2280=""),"",ROUND(MAX(0,MOD(G2280-I2280+0.5,1)-0.5)*1440,0))</f>
        <v/>
      </c>
      <c r="M2280" s="22" t="str">
        <f aca="false">IF(OR(I2280="",G2280=""),"",IF(ROUND(MAX(0,MOD(I2280-G2280+0.5,1)-0.5)*1440,0)&gt;=الإعدادات!$B$8,ROUND(MAX(0,MOD(I2280-G2280+0.5,1)-0.5)*1440,0),0))</f>
        <v/>
      </c>
      <c r="N2280" s="18" t="str">
        <f aca="false">IF(OR(A2280="",B2280=""),"",IF(COUNTIFS(الإجازات!$A$2:$A$1001,B2280,الإجازات!$D$2:$D$1001,"&lt;="&amp;A2280,الإجازات!$E$2:$E$1001,"&gt;="&amp;A2280,الإجازات!$G$2:$G$1001,"مقبولة")=0,"",LOOKUP(2,1/((الإجازات!$A$2:$A$1001=B2280)*(الإجازات!$D$2:$D$1001&lt;=A2280)*(الإجازات!$E$2:$E$1001&gt;=A2280)*(الإجازات!$G$2:$G$1001="مقبولة")),الإجازات!$C$2:$C$1001)))</f>
        <v/>
      </c>
      <c r="O2280" s="17"/>
      <c r="P2280" s="23" t="str">
        <f aca="false">IF(B2280="","",IF(ISNA(MATCH(B2280,الموظفين!$A$2:$A$501,0)),"⚠ كود غير موجود",IF(O2280&lt;&gt;"",O2280,IF(N2280&lt;&gt;"",N2280,IF(H2280="",IF(AND(A2280&lt;&gt;"",WEEKDAY(A2280)=الإعدادات!$B$11),"راحة أسبوعية","غائب"),IF(I2280="","بدون انصراف",IF(N(K2280)&gt;0,"متأخر","حاضر")))))))</f>
        <v/>
      </c>
      <c r="Q2280" s="24" t="str">
        <f aca="false">IF(B2280="","",IF(OR(P2280="غائب",P2280="غياب",P2280="إجازة بدون راتب"),IFERROR(VLOOKUP(B2280,الموظفين!$A$2:$J$501,8,FALSE()),0),0))</f>
        <v/>
      </c>
      <c r="R2280" s="24" t="str">
        <f aca="false">IF(B2280="","",ROUND((N(K2280)+N(L2280))/60*IFERROR(VLOOKUP(B2280,الموظفين!$A$2:$J$501,8,FALSE()),0)/الإعدادات!$B$6*الإعدادات!$B$9,2))</f>
        <v/>
      </c>
      <c r="S2280" s="24" t="str">
        <f aca="false">IF(OR(B2280="",M2280=""),"",ROUND(M2280/60*IFERROR(VLOOKUP(B2280,الموظفين!$A$2:$J$501,9,FALSE()),0),2))</f>
        <v/>
      </c>
      <c r="T2280" s="17"/>
      <c r="U2280" s="23" t="str">
        <f aca="false">IF(OR(A2280="",B2280=""),"",A2280&amp;"|"&amp;B2280)</f>
        <v/>
      </c>
    </row>
    <row r="2281" customFormat="false" ht="15" hidden="false" customHeight="false" outlineLevel="0" collapsed="false">
      <c r="A2281" s="16"/>
      <c r="B2281" s="17"/>
      <c r="C2281" s="18" t="str">
        <f aca="false">IF($B2281="","",IFERROR(VLOOKUP($B2281,الموظفين!$A$2:$J$501,2,FALSE())&amp;"","⚠ كود غير موجود"))</f>
        <v/>
      </c>
      <c r="D2281" s="18" t="str">
        <f aca="false">IF($B2281="","",IFERROR(VLOOKUP($B2281,الموظفين!$A$2:$J$501,3,FALSE())&amp;"",""))</f>
        <v/>
      </c>
      <c r="E2281" s="18" t="str">
        <f aca="false">IF($B2281="","",IFERROR(VLOOKUP($B2281,الموظفين!$A$2:$J$501,5,FALSE())&amp;"",""))</f>
        <v/>
      </c>
      <c r="F2281" s="19" t="str">
        <f aca="false">IF($B2281="","",IFERROR(VLOOKUP($B2281,الموظفين!$A$2:$J$501,6,FALSE()),""))</f>
        <v/>
      </c>
      <c r="G2281" s="19" t="str">
        <f aca="false">IF($B2281="","",IFERROR(VLOOKUP($B2281,الموظفين!$A$2:$J$501,7,FALSE()),""))</f>
        <v/>
      </c>
      <c r="H2281" s="20"/>
      <c r="I2281" s="20"/>
      <c r="J2281" s="21" t="str">
        <f aca="false">IF(OR(H2281="",I2281=""),"",ROUND(MOD(I2281-H2281,1)*24,2))</f>
        <v/>
      </c>
      <c r="K2281" s="22" t="str">
        <f aca="false">IF(OR(H2281="",F2281=""),"",IF(ROUND(MAX(0,MOD(H2281-F2281+0.5,1)-0.5)*1440,0)&gt;IFERROR(VLOOKUP(E2281,الورديات!$A$2:$E$21,5,FALSE()),0),ROUND(MAX(0,MOD(H2281-F2281+0.5,1)-0.5)*1440,0),0))</f>
        <v/>
      </c>
      <c r="L2281" s="22" t="str">
        <f aca="false">IF(OR(I2281="",G2281=""),"",ROUND(MAX(0,MOD(G2281-I2281+0.5,1)-0.5)*1440,0))</f>
        <v/>
      </c>
      <c r="M2281" s="22" t="str">
        <f aca="false">IF(OR(I2281="",G2281=""),"",IF(ROUND(MAX(0,MOD(I2281-G2281+0.5,1)-0.5)*1440,0)&gt;=الإعدادات!$B$8,ROUND(MAX(0,MOD(I2281-G2281+0.5,1)-0.5)*1440,0),0))</f>
        <v/>
      </c>
      <c r="N2281" s="18" t="str">
        <f aca="false">IF(OR(A2281="",B2281=""),"",IF(COUNTIFS(الإجازات!$A$2:$A$1001,B2281,الإجازات!$D$2:$D$1001,"&lt;="&amp;A2281,الإجازات!$E$2:$E$1001,"&gt;="&amp;A2281,الإجازات!$G$2:$G$1001,"مقبولة")=0,"",LOOKUP(2,1/((الإجازات!$A$2:$A$1001=B2281)*(الإجازات!$D$2:$D$1001&lt;=A2281)*(الإجازات!$E$2:$E$1001&gt;=A2281)*(الإجازات!$G$2:$G$1001="مقبولة")),الإجازات!$C$2:$C$1001)))</f>
        <v/>
      </c>
      <c r="O2281" s="17"/>
      <c r="P2281" s="23" t="str">
        <f aca="false">IF(B2281="","",IF(ISNA(MATCH(B2281,الموظفين!$A$2:$A$501,0)),"⚠ كود غير موجود",IF(O2281&lt;&gt;"",O2281,IF(N2281&lt;&gt;"",N2281,IF(H2281="",IF(AND(A2281&lt;&gt;"",WEEKDAY(A2281)=الإعدادات!$B$11),"راحة أسبوعية","غائب"),IF(I2281="","بدون انصراف",IF(N(K2281)&gt;0,"متأخر","حاضر")))))))</f>
        <v/>
      </c>
      <c r="Q2281" s="24" t="str">
        <f aca="false">IF(B2281="","",IF(OR(P2281="غائب",P2281="غياب",P2281="إجازة بدون راتب"),IFERROR(VLOOKUP(B2281,الموظفين!$A$2:$J$501,8,FALSE()),0),0))</f>
        <v/>
      </c>
      <c r="R2281" s="24" t="str">
        <f aca="false">IF(B2281="","",ROUND((N(K2281)+N(L2281))/60*IFERROR(VLOOKUP(B2281,الموظفين!$A$2:$J$501,8,FALSE()),0)/الإعدادات!$B$6*الإعدادات!$B$9,2))</f>
        <v/>
      </c>
      <c r="S2281" s="24" t="str">
        <f aca="false">IF(OR(B2281="",M2281=""),"",ROUND(M2281/60*IFERROR(VLOOKUP(B2281,الموظفين!$A$2:$J$501,9,FALSE()),0),2))</f>
        <v/>
      </c>
      <c r="T2281" s="17"/>
      <c r="U2281" s="23" t="str">
        <f aca="false">IF(OR(A2281="",B2281=""),"",A2281&amp;"|"&amp;B2281)</f>
        <v/>
      </c>
    </row>
    <row r="2282" customFormat="false" ht="15" hidden="false" customHeight="false" outlineLevel="0" collapsed="false">
      <c r="A2282" s="16"/>
      <c r="B2282" s="17"/>
      <c r="C2282" s="18" t="str">
        <f aca="false">IF($B2282="","",IFERROR(VLOOKUP($B2282,الموظفين!$A$2:$J$501,2,FALSE())&amp;"","⚠ كود غير موجود"))</f>
        <v/>
      </c>
      <c r="D2282" s="18" t="str">
        <f aca="false">IF($B2282="","",IFERROR(VLOOKUP($B2282,الموظفين!$A$2:$J$501,3,FALSE())&amp;"",""))</f>
        <v/>
      </c>
      <c r="E2282" s="18" t="str">
        <f aca="false">IF($B2282="","",IFERROR(VLOOKUP($B2282,الموظفين!$A$2:$J$501,5,FALSE())&amp;"",""))</f>
        <v/>
      </c>
      <c r="F2282" s="19" t="str">
        <f aca="false">IF($B2282="","",IFERROR(VLOOKUP($B2282,الموظفين!$A$2:$J$501,6,FALSE()),""))</f>
        <v/>
      </c>
      <c r="G2282" s="19" t="str">
        <f aca="false">IF($B2282="","",IFERROR(VLOOKUP($B2282,الموظفين!$A$2:$J$501,7,FALSE()),""))</f>
        <v/>
      </c>
      <c r="H2282" s="20"/>
      <c r="I2282" s="20"/>
      <c r="J2282" s="21" t="str">
        <f aca="false">IF(OR(H2282="",I2282=""),"",ROUND(MOD(I2282-H2282,1)*24,2))</f>
        <v/>
      </c>
      <c r="K2282" s="22" t="str">
        <f aca="false">IF(OR(H2282="",F2282=""),"",IF(ROUND(MAX(0,MOD(H2282-F2282+0.5,1)-0.5)*1440,0)&gt;IFERROR(VLOOKUP(E2282,الورديات!$A$2:$E$21,5,FALSE()),0),ROUND(MAX(0,MOD(H2282-F2282+0.5,1)-0.5)*1440,0),0))</f>
        <v/>
      </c>
      <c r="L2282" s="22" t="str">
        <f aca="false">IF(OR(I2282="",G2282=""),"",ROUND(MAX(0,MOD(G2282-I2282+0.5,1)-0.5)*1440,0))</f>
        <v/>
      </c>
      <c r="M2282" s="22" t="str">
        <f aca="false">IF(OR(I2282="",G2282=""),"",IF(ROUND(MAX(0,MOD(I2282-G2282+0.5,1)-0.5)*1440,0)&gt;=الإعدادات!$B$8,ROUND(MAX(0,MOD(I2282-G2282+0.5,1)-0.5)*1440,0),0))</f>
        <v/>
      </c>
      <c r="N2282" s="18" t="str">
        <f aca="false">IF(OR(A2282="",B2282=""),"",IF(COUNTIFS(الإجازات!$A$2:$A$1001,B2282,الإجازات!$D$2:$D$1001,"&lt;="&amp;A2282,الإجازات!$E$2:$E$1001,"&gt;="&amp;A2282,الإجازات!$G$2:$G$1001,"مقبولة")=0,"",LOOKUP(2,1/((الإجازات!$A$2:$A$1001=B2282)*(الإجازات!$D$2:$D$1001&lt;=A2282)*(الإجازات!$E$2:$E$1001&gt;=A2282)*(الإجازات!$G$2:$G$1001="مقبولة")),الإجازات!$C$2:$C$1001)))</f>
        <v/>
      </c>
      <c r="O2282" s="17"/>
      <c r="P2282" s="23" t="str">
        <f aca="false">IF(B2282="","",IF(ISNA(MATCH(B2282,الموظفين!$A$2:$A$501,0)),"⚠ كود غير موجود",IF(O2282&lt;&gt;"",O2282,IF(N2282&lt;&gt;"",N2282,IF(H2282="",IF(AND(A2282&lt;&gt;"",WEEKDAY(A2282)=الإعدادات!$B$11),"راحة أسبوعية","غائب"),IF(I2282="","بدون انصراف",IF(N(K2282)&gt;0,"متأخر","حاضر")))))))</f>
        <v/>
      </c>
      <c r="Q2282" s="24" t="str">
        <f aca="false">IF(B2282="","",IF(OR(P2282="غائب",P2282="غياب",P2282="إجازة بدون راتب"),IFERROR(VLOOKUP(B2282,الموظفين!$A$2:$J$501,8,FALSE()),0),0))</f>
        <v/>
      </c>
      <c r="R2282" s="24" t="str">
        <f aca="false">IF(B2282="","",ROUND((N(K2282)+N(L2282))/60*IFERROR(VLOOKUP(B2282,الموظفين!$A$2:$J$501,8,FALSE()),0)/الإعدادات!$B$6*الإعدادات!$B$9,2))</f>
        <v/>
      </c>
      <c r="S2282" s="24" t="str">
        <f aca="false">IF(OR(B2282="",M2282=""),"",ROUND(M2282/60*IFERROR(VLOOKUP(B2282,الموظفين!$A$2:$J$501,9,FALSE()),0),2))</f>
        <v/>
      </c>
      <c r="T2282" s="17"/>
      <c r="U2282" s="23" t="str">
        <f aca="false">IF(OR(A2282="",B2282=""),"",A2282&amp;"|"&amp;B2282)</f>
        <v/>
      </c>
    </row>
    <row r="2283" customFormat="false" ht="15" hidden="false" customHeight="false" outlineLevel="0" collapsed="false">
      <c r="A2283" s="16"/>
      <c r="B2283" s="17"/>
      <c r="C2283" s="18" t="str">
        <f aca="false">IF($B2283="","",IFERROR(VLOOKUP($B2283,الموظفين!$A$2:$J$501,2,FALSE())&amp;"","⚠ كود غير موجود"))</f>
        <v/>
      </c>
      <c r="D2283" s="18" t="str">
        <f aca="false">IF($B2283="","",IFERROR(VLOOKUP($B2283,الموظفين!$A$2:$J$501,3,FALSE())&amp;"",""))</f>
        <v/>
      </c>
      <c r="E2283" s="18" t="str">
        <f aca="false">IF($B2283="","",IFERROR(VLOOKUP($B2283,الموظفين!$A$2:$J$501,5,FALSE())&amp;"",""))</f>
        <v/>
      </c>
      <c r="F2283" s="19" t="str">
        <f aca="false">IF($B2283="","",IFERROR(VLOOKUP($B2283,الموظفين!$A$2:$J$501,6,FALSE()),""))</f>
        <v/>
      </c>
      <c r="G2283" s="19" t="str">
        <f aca="false">IF($B2283="","",IFERROR(VLOOKUP($B2283,الموظفين!$A$2:$J$501,7,FALSE()),""))</f>
        <v/>
      </c>
      <c r="H2283" s="20"/>
      <c r="I2283" s="20"/>
      <c r="J2283" s="21" t="str">
        <f aca="false">IF(OR(H2283="",I2283=""),"",ROUND(MOD(I2283-H2283,1)*24,2))</f>
        <v/>
      </c>
      <c r="K2283" s="22" t="str">
        <f aca="false">IF(OR(H2283="",F2283=""),"",IF(ROUND(MAX(0,MOD(H2283-F2283+0.5,1)-0.5)*1440,0)&gt;IFERROR(VLOOKUP(E2283,الورديات!$A$2:$E$21,5,FALSE()),0),ROUND(MAX(0,MOD(H2283-F2283+0.5,1)-0.5)*1440,0),0))</f>
        <v/>
      </c>
      <c r="L2283" s="22" t="str">
        <f aca="false">IF(OR(I2283="",G2283=""),"",ROUND(MAX(0,MOD(G2283-I2283+0.5,1)-0.5)*1440,0))</f>
        <v/>
      </c>
      <c r="M2283" s="22" t="str">
        <f aca="false">IF(OR(I2283="",G2283=""),"",IF(ROUND(MAX(0,MOD(I2283-G2283+0.5,1)-0.5)*1440,0)&gt;=الإعدادات!$B$8,ROUND(MAX(0,MOD(I2283-G2283+0.5,1)-0.5)*1440,0),0))</f>
        <v/>
      </c>
      <c r="N2283" s="18" t="str">
        <f aca="false">IF(OR(A2283="",B2283=""),"",IF(COUNTIFS(الإجازات!$A$2:$A$1001,B2283,الإجازات!$D$2:$D$1001,"&lt;="&amp;A2283,الإجازات!$E$2:$E$1001,"&gt;="&amp;A2283,الإجازات!$G$2:$G$1001,"مقبولة")=0,"",LOOKUP(2,1/((الإجازات!$A$2:$A$1001=B2283)*(الإجازات!$D$2:$D$1001&lt;=A2283)*(الإجازات!$E$2:$E$1001&gt;=A2283)*(الإجازات!$G$2:$G$1001="مقبولة")),الإجازات!$C$2:$C$1001)))</f>
        <v/>
      </c>
      <c r="O2283" s="17"/>
      <c r="P2283" s="23" t="str">
        <f aca="false">IF(B2283="","",IF(ISNA(MATCH(B2283,الموظفين!$A$2:$A$501,0)),"⚠ كود غير موجود",IF(O2283&lt;&gt;"",O2283,IF(N2283&lt;&gt;"",N2283,IF(H2283="",IF(AND(A2283&lt;&gt;"",WEEKDAY(A2283)=الإعدادات!$B$11),"راحة أسبوعية","غائب"),IF(I2283="","بدون انصراف",IF(N(K2283)&gt;0,"متأخر","حاضر")))))))</f>
        <v/>
      </c>
      <c r="Q2283" s="24" t="str">
        <f aca="false">IF(B2283="","",IF(OR(P2283="غائب",P2283="غياب",P2283="إجازة بدون راتب"),IFERROR(VLOOKUP(B2283,الموظفين!$A$2:$J$501,8,FALSE()),0),0))</f>
        <v/>
      </c>
      <c r="R2283" s="24" t="str">
        <f aca="false">IF(B2283="","",ROUND((N(K2283)+N(L2283))/60*IFERROR(VLOOKUP(B2283,الموظفين!$A$2:$J$501,8,FALSE()),0)/الإعدادات!$B$6*الإعدادات!$B$9,2))</f>
        <v/>
      </c>
      <c r="S2283" s="24" t="str">
        <f aca="false">IF(OR(B2283="",M2283=""),"",ROUND(M2283/60*IFERROR(VLOOKUP(B2283,الموظفين!$A$2:$J$501,9,FALSE()),0),2))</f>
        <v/>
      </c>
      <c r="T2283" s="17"/>
      <c r="U2283" s="23" t="str">
        <f aca="false">IF(OR(A2283="",B2283=""),"",A2283&amp;"|"&amp;B2283)</f>
        <v/>
      </c>
    </row>
    <row r="2284" customFormat="false" ht="15" hidden="false" customHeight="false" outlineLevel="0" collapsed="false">
      <c r="A2284" s="16"/>
      <c r="B2284" s="17"/>
      <c r="C2284" s="18" t="str">
        <f aca="false">IF($B2284="","",IFERROR(VLOOKUP($B2284,الموظفين!$A$2:$J$501,2,FALSE())&amp;"","⚠ كود غير موجود"))</f>
        <v/>
      </c>
      <c r="D2284" s="18" t="str">
        <f aca="false">IF($B2284="","",IFERROR(VLOOKUP($B2284,الموظفين!$A$2:$J$501,3,FALSE())&amp;"",""))</f>
        <v/>
      </c>
      <c r="E2284" s="18" t="str">
        <f aca="false">IF($B2284="","",IFERROR(VLOOKUP($B2284,الموظفين!$A$2:$J$501,5,FALSE())&amp;"",""))</f>
        <v/>
      </c>
      <c r="F2284" s="19" t="str">
        <f aca="false">IF($B2284="","",IFERROR(VLOOKUP($B2284,الموظفين!$A$2:$J$501,6,FALSE()),""))</f>
        <v/>
      </c>
      <c r="G2284" s="19" t="str">
        <f aca="false">IF($B2284="","",IFERROR(VLOOKUP($B2284,الموظفين!$A$2:$J$501,7,FALSE()),""))</f>
        <v/>
      </c>
      <c r="H2284" s="20"/>
      <c r="I2284" s="20"/>
      <c r="J2284" s="21" t="str">
        <f aca="false">IF(OR(H2284="",I2284=""),"",ROUND(MOD(I2284-H2284,1)*24,2))</f>
        <v/>
      </c>
      <c r="K2284" s="22" t="str">
        <f aca="false">IF(OR(H2284="",F2284=""),"",IF(ROUND(MAX(0,MOD(H2284-F2284+0.5,1)-0.5)*1440,0)&gt;IFERROR(VLOOKUP(E2284,الورديات!$A$2:$E$21,5,FALSE()),0),ROUND(MAX(0,MOD(H2284-F2284+0.5,1)-0.5)*1440,0),0))</f>
        <v/>
      </c>
      <c r="L2284" s="22" t="str">
        <f aca="false">IF(OR(I2284="",G2284=""),"",ROUND(MAX(0,MOD(G2284-I2284+0.5,1)-0.5)*1440,0))</f>
        <v/>
      </c>
      <c r="M2284" s="22" t="str">
        <f aca="false">IF(OR(I2284="",G2284=""),"",IF(ROUND(MAX(0,MOD(I2284-G2284+0.5,1)-0.5)*1440,0)&gt;=الإعدادات!$B$8,ROUND(MAX(0,MOD(I2284-G2284+0.5,1)-0.5)*1440,0),0))</f>
        <v/>
      </c>
      <c r="N2284" s="18" t="str">
        <f aca="false">IF(OR(A2284="",B2284=""),"",IF(COUNTIFS(الإجازات!$A$2:$A$1001,B2284,الإجازات!$D$2:$D$1001,"&lt;="&amp;A2284,الإجازات!$E$2:$E$1001,"&gt;="&amp;A2284,الإجازات!$G$2:$G$1001,"مقبولة")=0,"",LOOKUP(2,1/((الإجازات!$A$2:$A$1001=B2284)*(الإجازات!$D$2:$D$1001&lt;=A2284)*(الإجازات!$E$2:$E$1001&gt;=A2284)*(الإجازات!$G$2:$G$1001="مقبولة")),الإجازات!$C$2:$C$1001)))</f>
        <v/>
      </c>
      <c r="O2284" s="17"/>
      <c r="P2284" s="23" t="str">
        <f aca="false">IF(B2284="","",IF(ISNA(MATCH(B2284,الموظفين!$A$2:$A$501,0)),"⚠ كود غير موجود",IF(O2284&lt;&gt;"",O2284,IF(N2284&lt;&gt;"",N2284,IF(H2284="",IF(AND(A2284&lt;&gt;"",WEEKDAY(A2284)=الإعدادات!$B$11),"راحة أسبوعية","غائب"),IF(I2284="","بدون انصراف",IF(N(K2284)&gt;0,"متأخر","حاضر")))))))</f>
        <v/>
      </c>
      <c r="Q2284" s="24" t="str">
        <f aca="false">IF(B2284="","",IF(OR(P2284="غائب",P2284="غياب",P2284="إجازة بدون راتب"),IFERROR(VLOOKUP(B2284,الموظفين!$A$2:$J$501,8,FALSE()),0),0))</f>
        <v/>
      </c>
      <c r="R2284" s="24" t="str">
        <f aca="false">IF(B2284="","",ROUND((N(K2284)+N(L2284))/60*IFERROR(VLOOKUP(B2284,الموظفين!$A$2:$J$501,8,FALSE()),0)/الإعدادات!$B$6*الإعدادات!$B$9,2))</f>
        <v/>
      </c>
      <c r="S2284" s="24" t="str">
        <f aca="false">IF(OR(B2284="",M2284=""),"",ROUND(M2284/60*IFERROR(VLOOKUP(B2284,الموظفين!$A$2:$J$501,9,FALSE()),0),2))</f>
        <v/>
      </c>
      <c r="T2284" s="17"/>
      <c r="U2284" s="23" t="str">
        <f aca="false">IF(OR(A2284="",B2284=""),"",A2284&amp;"|"&amp;B2284)</f>
        <v/>
      </c>
    </row>
    <row r="2285" customFormat="false" ht="15" hidden="false" customHeight="false" outlineLevel="0" collapsed="false">
      <c r="A2285" s="16"/>
      <c r="B2285" s="17"/>
      <c r="C2285" s="18" t="str">
        <f aca="false">IF($B2285="","",IFERROR(VLOOKUP($B2285,الموظفين!$A$2:$J$501,2,FALSE())&amp;"","⚠ كود غير موجود"))</f>
        <v/>
      </c>
      <c r="D2285" s="18" t="str">
        <f aca="false">IF($B2285="","",IFERROR(VLOOKUP($B2285,الموظفين!$A$2:$J$501,3,FALSE())&amp;"",""))</f>
        <v/>
      </c>
      <c r="E2285" s="18" t="str">
        <f aca="false">IF($B2285="","",IFERROR(VLOOKUP($B2285,الموظفين!$A$2:$J$501,5,FALSE())&amp;"",""))</f>
        <v/>
      </c>
      <c r="F2285" s="19" t="str">
        <f aca="false">IF($B2285="","",IFERROR(VLOOKUP($B2285,الموظفين!$A$2:$J$501,6,FALSE()),""))</f>
        <v/>
      </c>
      <c r="G2285" s="19" t="str">
        <f aca="false">IF($B2285="","",IFERROR(VLOOKUP($B2285,الموظفين!$A$2:$J$501,7,FALSE()),""))</f>
        <v/>
      </c>
      <c r="H2285" s="20"/>
      <c r="I2285" s="20"/>
      <c r="J2285" s="21" t="str">
        <f aca="false">IF(OR(H2285="",I2285=""),"",ROUND(MOD(I2285-H2285,1)*24,2))</f>
        <v/>
      </c>
      <c r="K2285" s="22" t="str">
        <f aca="false">IF(OR(H2285="",F2285=""),"",IF(ROUND(MAX(0,MOD(H2285-F2285+0.5,1)-0.5)*1440,0)&gt;IFERROR(VLOOKUP(E2285,الورديات!$A$2:$E$21,5,FALSE()),0),ROUND(MAX(0,MOD(H2285-F2285+0.5,1)-0.5)*1440,0),0))</f>
        <v/>
      </c>
      <c r="L2285" s="22" t="str">
        <f aca="false">IF(OR(I2285="",G2285=""),"",ROUND(MAX(0,MOD(G2285-I2285+0.5,1)-0.5)*1440,0))</f>
        <v/>
      </c>
      <c r="M2285" s="22" t="str">
        <f aca="false">IF(OR(I2285="",G2285=""),"",IF(ROUND(MAX(0,MOD(I2285-G2285+0.5,1)-0.5)*1440,0)&gt;=الإعدادات!$B$8,ROUND(MAX(0,MOD(I2285-G2285+0.5,1)-0.5)*1440,0),0))</f>
        <v/>
      </c>
      <c r="N2285" s="18" t="str">
        <f aca="false">IF(OR(A2285="",B2285=""),"",IF(COUNTIFS(الإجازات!$A$2:$A$1001,B2285,الإجازات!$D$2:$D$1001,"&lt;="&amp;A2285,الإجازات!$E$2:$E$1001,"&gt;="&amp;A2285,الإجازات!$G$2:$G$1001,"مقبولة")=0,"",LOOKUP(2,1/((الإجازات!$A$2:$A$1001=B2285)*(الإجازات!$D$2:$D$1001&lt;=A2285)*(الإجازات!$E$2:$E$1001&gt;=A2285)*(الإجازات!$G$2:$G$1001="مقبولة")),الإجازات!$C$2:$C$1001)))</f>
        <v/>
      </c>
      <c r="O2285" s="17"/>
      <c r="P2285" s="23" t="str">
        <f aca="false">IF(B2285="","",IF(ISNA(MATCH(B2285,الموظفين!$A$2:$A$501,0)),"⚠ كود غير موجود",IF(O2285&lt;&gt;"",O2285,IF(N2285&lt;&gt;"",N2285,IF(H2285="",IF(AND(A2285&lt;&gt;"",WEEKDAY(A2285)=الإعدادات!$B$11),"راحة أسبوعية","غائب"),IF(I2285="","بدون انصراف",IF(N(K2285)&gt;0,"متأخر","حاضر")))))))</f>
        <v/>
      </c>
      <c r="Q2285" s="24" t="str">
        <f aca="false">IF(B2285="","",IF(OR(P2285="غائب",P2285="غياب",P2285="إجازة بدون راتب"),IFERROR(VLOOKUP(B2285,الموظفين!$A$2:$J$501,8,FALSE()),0),0))</f>
        <v/>
      </c>
      <c r="R2285" s="24" t="str">
        <f aca="false">IF(B2285="","",ROUND((N(K2285)+N(L2285))/60*IFERROR(VLOOKUP(B2285,الموظفين!$A$2:$J$501,8,FALSE()),0)/الإعدادات!$B$6*الإعدادات!$B$9,2))</f>
        <v/>
      </c>
      <c r="S2285" s="24" t="str">
        <f aca="false">IF(OR(B2285="",M2285=""),"",ROUND(M2285/60*IFERROR(VLOOKUP(B2285,الموظفين!$A$2:$J$501,9,FALSE()),0),2))</f>
        <v/>
      </c>
      <c r="T2285" s="17"/>
      <c r="U2285" s="23" t="str">
        <f aca="false">IF(OR(A2285="",B2285=""),"",A2285&amp;"|"&amp;B2285)</f>
        <v/>
      </c>
    </row>
    <row r="2286" customFormat="false" ht="15" hidden="false" customHeight="false" outlineLevel="0" collapsed="false">
      <c r="A2286" s="16"/>
      <c r="B2286" s="17"/>
      <c r="C2286" s="18" t="str">
        <f aca="false">IF($B2286="","",IFERROR(VLOOKUP($B2286,الموظفين!$A$2:$J$501,2,FALSE())&amp;"","⚠ كود غير موجود"))</f>
        <v/>
      </c>
      <c r="D2286" s="18" t="str">
        <f aca="false">IF($B2286="","",IFERROR(VLOOKUP($B2286,الموظفين!$A$2:$J$501,3,FALSE())&amp;"",""))</f>
        <v/>
      </c>
      <c r="E2286" s="18" t="str">
        <f aca="false">IF($B2286="","",IFERROR(VLOOKUP($B2286,الموظفين!$A$2:$J$501,5,FALSE())&amp;"",""))</f>
        <v/>
      </c>
      <c r="F2286" s="19" t="str">
        <f aca="false">IF($B2286="","",IFERROR(VLOOKUP($B2286,الموظفين!$A$2:$J$501,6,FALSE()),""))</f>
        <v/>
      </c>
      <c r="G2286" s="19" t="str">
        <f aca="false">IF($B2286="","",IFERROR(VLOOKUP($B2286,الموظفين!$A$2:$J$501,7,FALSE()),""))</f>
        <v/>
      </c>
      <c r="H2286" s="20"/>
      <c r="I2286" s="20"/>
      <c r="J2286" s="21" t="str">
        <f aca="false">IF(OR(H2286="",I2286=""),"",ROUND(MOD(I2286-H2286,1)*24,2))</f>
        <v/>
      </c>
      <c r="K2286" s="22" t="str">
        <f aca="false">IF(OR(H2286="",F2286=""),"",IF(ROUND(MAX(0,MOD(H2286-F2286+0.5,1)-0.5)*1440,0)&gt;IFERROR(VLOOKUP(E2286,الورديات!$A$2:$E$21,5,FALSE()),0),ROUND(MAX(0,MOD(H2286-F2286+0.5,1)-0.5)*1440,0),0))</f>
        <v/>
      </c>
      <c r="L2286" s="22" t="str">
        <f aca="false">IF(OR(I2286="",G2286=""),"",ROUND(MAX(0,MOD(G2286-I2286+0.5,1)-0.5)*1440,0))</f>
        <v/>
      </c>
      <c r="M2286" s="22" t="str">
        <f aca="false">IF(OR(I2286="",G2286=""),"",IF(ROUND(MAX(0,MOD(I2286-G2286+0.5,1)-0.5)*1440,0)&gt;=الإعدادات!$B$8,ROUND(MAX(0,MOD(I2286-G2286+0.5,1)-0.5)*1440,0),0))</f>
        <v/>
      </c>
      <c r="N2286" s="18" t="str">
        <f aca="false">IF(OR(A2286="",B2286=""),"",IF(COUNTIFS(الإجازات!$A$2:$A$1001,B2286,الإجازات!$D$2:$D$1001,"&lt;="&amp;A2286,الإجازات!$E$2:$E$1001,"&gt;="&amp;A2286,الإجازات!$G$2:$G$1001,"مقبولة")=0,"",LOOKUP(2,1/((الإجازات!$A$2:$A$1001=B2286)*(الإجازات!$D$2:$D$1001&lt;=A2286)*(الإجازات!$E$2:$E$1001&gt;=A2286)*(الإجازات!$G$2:$G$1001="مقبولة")),الإجازات!$C$2:$C$1001)))</f>
        <v/>
      </c>
      <c r="O2286" s="17"/>
      <c r="P2286" s="23" t="str">
        <f aca="false">IF(B2286="","",IF(ISNA(MATCH(B2286,الموظفين!$A$2:$A$501,0)),"⚠ كود غير موجود",IF(O2286&lt;&gt;"",O2286,IF(N2286&lt;&gt;"",N2286,IF(H2286="",IF(AND(A2286&lt;&gt;"",WEEKDAY(A2286)=الإعدادات!$B$11),"راحة أسبوعية","غائب"),IF(I2286="","بدون انصراف",IF(N(K2286)&gt;0,"متأخر","حاضر")))))))</f>
        <v/>
      </c>
      <c r="Q2286" s="24" t="str">
        <f aca="false">IF(B2286="","",IF(OR(P2286="غائب",P2286="غياب",P2286="إجازة بدون راتب"),IFERROR(VLOOKUP(B2286,الموظفين!$A$2:$J$501,8,FALSE()),0),0))</f>
        <v/>
      </c>
      <c r="R2286" s="24" t="str">
        <f aca="false">IF(B2286="","",ROUND((N(K2286)+N(L2286))/60*IFERROR(VLOOKUP(B2286,الموظفين!$A$2:$J$501,8,FALSE()),0)/الإعدادات!$B$6*الإعدادات!$B$9,2))</f>
        <v/>
      </c>
      <c r="S2286" s="24" t="str">
        <f aca="false">IF(OR(B2286="",M2286=""),"",ROUND(M2286/60*IFERROR(VLOOKUP(B2286,الموظفين!$A$2:$J$501,9,FALSE()),0),2))</f>
        <v/>
      </c>
      <c r="T2286" s="17"/>
      <c r="U2286" s="23" t="str">
        <f aca="false">IF(OR(A2286="",B2286=""),"",A2286&amp;"|"&amp;B2286)</f>
        <v/>
      </c>
    </row>
    <row r="2287" customFormat="false" ht="15" hidden="false" customHeight="false" outlineLevel="0" collapsed="false">
      <c r="A2287" s="16"/>
      <c r="B2287" s="17"/>
      <c r="C2287" s="18" t="str">
        <f aca="false">IF($B2287="","",IFERROR(VLOOKUP($B2287,الموظفين!$A$2:$J$501,2,FALSE())&amp;"","⚠ كود غير موجود"))</f>
        <v/>
      </c>
      <c r="D2287" s="18" t="str">
        <f aca="false">IF($B2287="","",IFERROR(VLOOKUP($B2287,الموظفين!$A$2:$J$501,3,FALSE())&amp;"",""))</f>
        <v/>
      </c>
      <c r="E2287" s="18" t="str">
        <f aca="false">IF($B2287="","",IFERROR(VLOOKUP($B2287,الموظفين!$A$2:$J$501,5,FALSE())&amp;"",""))</f>
        <v/>
      </c>
      <c r="F2287" s="19" t="str">
        <f aca="false">IF($B2287="","",IFERROR(VLOOKUP($B2287,الموظفين!$A$2:$J$501,6,FALSE()),""))</f>
        <v/>
      </c>
      <c r="G2287" s="19" t="str">
        <f aca="false">IF($B2287="","",IFERROR(VLOOKUP($B2287,الموظفين!$A$2:$J$501,7,FALSE()),""))</f>
        <v/>
      </c>
      <c r="H2287" s="20"/>
      <c r="I2287" s="20"/>
      <c r="J2287" s="21" t="str">
        <f aca="false">IF(OR(H2287="",I2287=""),"",ROUND(MOD(I2287-H2287,1)*24,2))</f>
        <v/>
      </c>
      <c r="K2287" s="22" t="str">
        <f aca="false">IF(OR(H2287="",F2287=""),"",IF(ROUND(MAX(0,MOD(H2287-F2287+0.5,1)-0.5)*1440,0)&gt;IFERROR(VLOOKUP(E2287,الورديات!$A$2:$E$21,5,FALSE()),0),ROUND(MAX(0,MOD(H2287-F2287+0.5,1)-0.5)*1440,0),0))</f>
        <v/>
      </c>
      <c r="L2287" s="22" t="str">
        <f aca="false">IF(OR(I2287="",G2287=""),"",ROUND(MAX(0,MOD(G2287-I2287+0.5,1)-0.5)*1440,0))</f>
        <v/>
      </c>
      <c r="M2287" s="22" t="str">
        <f aca="false">IF(OR(I2287="",G2287=""),"",IF(ROUND(MAX(0,MOD(I2287-G2287+0.5,1)-0.5)*1440,0)&gt;=الإعدادات!$B$8,ROUND(MAX(0,MOD(I2287-G2287+0.5,1)-0.5)*1440,0),0))</f>
        <v/>
      </c>
      <c r="N2287" s="18" t="str">
        <f aca="false">IF(OR(A2287="",B2287=""),"",IF(COUNTIFS(الإجازات!$A$2:$A$1001,B2287,الإجازات!$D$2:$D$1001,"&lt;="&amp;A2287,الإجازات!$E$2:$E$1001,"&gt;="&amp;A2287,الإجازات!$G$2:$G$1001,"مقبولة")=0,"",LOOKUP(2,1/((الإجازات!$A$2:$A$1001=B2287)*(الإجازات!$D$2:$D$1001&lt;=A2287)*(الإجازات!$E$2:$E$1001&gt;=A2287)*(الإجازات!$G$2:$G$1001="مقبولة")),الإجازات!$C$2:$C$1001)))</f>
        <v/>
      </c>
      <c r="O2287" s="17"/>
      <c r="P2287" s="23" t="str">
        <f aca="false">IF(B2287="","",IF(ISNA(MATCH(B2287,الموظفين!$A$2:$A$501,0)),"⚠ كود غير موجود",IF(O2287&lt;&gt;"",O2287,IF(N2287&lt;&gt;"",N2287,IF(H2287="",IF(AND(A2287&lt;&gt;"",WEEKDAY(A2287)=الإعدادات!$B$11),"راحة أسبوعية","غائب"),IF(I2287="","بدون انصراف",IF(N(K2287)&gt;0,"متأخر","حاضر")))))))</f>
        <v/>
      </c>
      <c r="Q2287" s="24" t="str">
        <f aca="false">IF(B2287="","",IF(OR(P2287="غائب",P2287="غياب",P2287="إجازة بدون راتب"),IFERROR(VLOOKUP(B2287,الموظفين!$A$2:$J$501,8,FALSE()),0),0))</f>
        <v/>
      </c>
      <c r="R2287" s="24" t="str">
        <f aca="false">IF(B2287="","",ROUND((N(K2287)+N(L2287))/60*IFERROR(VLOOKUP(B2287,الموظفين!$A$2:$J$501,8,FALSE()),0)/الإعدادات!$B$6*الإعدادات!$B$9,2))</f>
        <v/>
      </c>
      <c r="S2287" s="24" t="str">
        <f aca="false">IF(OR(B2287="",M2287=""),"",ROUND(M2287/60*IFERROR(VLOOKUP(B2287,الموظفين!$A$2:$J$501,9,FALSE()),0),2))</f>
        <v/>
      </c>
      <c r="T2287" s="17"/>
      <c r="U2287" s="23" t="str">
        <f aca="false">IF(OR(A2287="",B2287=""),"",A2287&amp;"|"&amp;B2287)</f>
        <v/>
      </c>
    </row>
    <row r="2288" customFormat="false" ht="15" hidden="false" customHeight="false" outlineLevel="0" collapsed="false">
      <c r="A2288" s="16"/>
      <c r="B2288" s="17"/>
      <c r="C2288" s="18" t="str">
        <f aca="false">IF($B2288="","",IFERROR(VLOOKUP($B2288,الموظفين!$A$2:$J$501,2,FALSE())&amp;"","⚠ كود غير موجود"))</f>
        <v/>
      </c>
      <c r="D2288" s="18" t="str">
        <f aca="false">IF($B2288="","",IFERROR(VLOOKUP($B2288,الموظفين!$A$2:$J$501,3,FALSE())&amp;"",""))</f>
        <v/>
      </c>
      <c r="E2288" s="18" t="str">
        <f aca="false">IF($B2288="","",IFERROR(VLOOKUP($B2288,الموظفين!$A$2:$J$501,5,FALSE())&amp;"",""))</f>
        <v/>
      </c>
      <c r="F2288" s="19" t="str">
        <f aca="false">IF($B2288="","",IFERROR(VLOOKUP($B2288,الموظفين!$A$2:$J$501,6,FALSE()),""))</f>
        <v/>
      </c>
      <c r="G2288" s="19" t="str">
        <f aca="false">IF($B2288="","",IFERROR(VLOOKUP($B2288,الموظفين!$A$2:$J$501,7,FALSE()),""))</f>
        <v/>
      </c>
      <c r="H2288" s="20"/>
      <c r="I2288" s="20"/>
      <c r="J2288" s="21" t="str">
        <f aca="false">IF(OR(H2288="",I2288=""),"",ROUND(MOD(I2288-H2288,1)*24,2))</f>
        <v/>
      </c>
      <c r="K2288" s="22" t="str">
        <f aca="false">IF(OR(H2288="",F2288=""),"",IF(ROUND(MAX(0,MOD(H2288-F2288+0.5,1)-0.5)*1440,0)&gt;IFERROR(VLOOKUP(E2288,الورديات!$A$2:$E$21,5,FALSE()),0),ROUND(MAX(0,MOD(H2288-F2288+0.5,1)-0.5)*1440,0),0))</f>
        <v/>
      </c>
      <c r="L2288" s="22" t="str">
        <f aca="false">IF(OR(I2288="",G2288=""),"",ROUND(MAX(0,MOD(G2288-I2288+0.5,1)-0.5)*1440,0))</f>
        <v/>
      </c>
      <c r="M2288" s="22" t="str">
        <f aca="false">IF(OR(I2288="",G2288=""),"",IF(ROUND(MAX(0,MOD(I2288-G2288+0.5,1)-0.5)*1440,0)&gt;=الإعدادات!$B$8,ROUND(MAX(0,MOD(I2288-G2288+0.5,1)-0.5)*1440,0),0))</f>
        <v/>
      </c>
      <c r="N2288" s="18" t="str">
        <f aca="false">IF(OR(A2288="",B2288=""),"",IF(COUNTIFS(الإجازات!$A$2:$A$1001,B2288,الإجازات!$D$2:$D$1001,"&lt;="&amp;A2288,الإجازات!$E$2:$E$1001,"&gt;="&amp;A2288,الإجازات!$G$2:$G$1001,"مقبولة")=0,"",LOOKUP(2,1/((الإجازات!$A$2:$A$1001=B2288)*(الإجازات!$D$2:$D$1001&lt;=A2288)*(الإجازات!$E$2:$E$1001&gt;=A2288)*(الإجازات!$G$2:$G$1001="مقبولة")),الإجازات!$C$2:$C$1001)))</f>
        <v/>
      </c>
      <c r="O2288" s="17"/>
      <c r="P2288" s="23" t="str">
        <f aca="false">IF(B2288="","",IF(ISNA(MATCH(B2288,الموظفين!$A$2:$A$501,0)),"⚠ كود غير موجود",IF(O2288&lt;&gt;"",O2288,IF(N2288&lt;&gt;"",N2288,IF(H2288="",IF(AND(A2288&lt;&gt;"",WEEKDAY(A2288)=الإعدادات!$B$11),"راحة أسبوعية","غائب"),IF(I2288="","بدون انصراف",IF(N(K2288)&gt;0,"متأخر","حاضر")))))))</f>
        <v/>
      </c>
      <c r="Q2288" s="24" t="str">
        <f aca="false">IF(B2288="","",IF(OR(P2288="غائب",P2288="غياب",P2288="إجازة بدون راتب"),IFERROR(VLOOKUP(B2288,الموظفين!$A$2:$J$501,8,FALSE()),0),0))</f>
        <v/>
      </c>
      <c r="R2288" s="24" t="str">
        <f aca="false">IF(B2288="","",ROUND((N(K2288)+N(L2288))/60*IFERROR(VLOOKUP(B2288,الموظفين!$A$2:$J$501,8,FALSE()),0)/الإعدادات!$B$6*الإعدادات!$B$9,2))</f>
        <v/>
      </c>
      <c r="S2288" s="24" t="str">
        <f aca="false">IF(OR(B2288="",M2288=""),"",ROUND(M2288/60*IFERROR(VLOOKUP(B2288,الموظفين!$A$2:$J$501,9,FALSE()),0),2))</f>
        <v/>
      </c>
      <c r="T2288" s="17"/>
      <c r="U2288" s="23" t="str">
        <f aca="false">IF(OR(A2288="",B2288=""),"",A2288&amp;"|"&amp;B2288)</f>
        <v/>
      </c>
    </row>
    <row r="2289" customFormat="false" ht="15" hidden="false" customHeight="false" outlineLevel="0" collapsed="false">
      <c r="A2289" s="16"/>
      <c r="B2289" s="17"/>
      <c r="C2289" s="18" t="str">
        <f aca="false">IF($B2289="","",IFERROR(VLOOKUP($B2289,الموظفين!$A$2:$J$501,2,FALSE())&amp;"","⚠ كود غير موجود"))</f>
        <v/>
      </c>
      <c r="D2289" s="18" t="str">
        <f aca="false">IF($B2289="","",IFERROR(VLOOKUP($B2289,الموظفين!$A$2:$J$501,3,FALSE())&amp;"",""))</f>
        <v/>
      </c>
      <c r="E2289" s="18" t="str">
        <f aca="false">IF($B2289="","",IFERROR(VLOOKUP($B2289,الموظفين!$A$2:$J$501,5,FALSE())&amp;"",""))</f>
        <v/>
      </c>
      <c r="F2289" s="19" t="str">
        <f aca="false">IF($B2289="","",IFERROR(VLOOKUP($B2289,الموظفين!$A$2:$J$501,6,FALSE()),""))</f>
        <v/>
      </c>
      <c r="G2289" s="19" t="str">
        <f aca="false">IF($B2289="","",IFERROR(VLOOKUP($B2289,الموظفين!$A$2:$J$501,7,FALSE()),""))</f>
        <v/>
      </c>
      <c r="H2289" s="20"/>
      <c r="I2289" s="20"/>
      <c r="J2289" s="21" t="str">
        <f aca="false">IF(OR(H2289="",I2289=""),"",ROUND(MOD(I2289-H2289,1)*24,2))</f>
        <v/>
      </c>
      <c r="K2289" s="22" t="str">
        <f aca="false">IF(OR(H2289="",F2289=""),"",IF(ROUND(MAX(0,MOD(H2289-F2289+0.5,1)-0.5)*1440,0)&gt;IFERROR(VLOOKUP(E2289,الورديات!$A$2:$E$21,5,FALSE()),0),ROUND(MAX(0,MOD(H2289-F2289+0.5,1)-0.5)*1440,0),0))</f>
        <v/>
      </c>
      <c r="L2289" s="22" t="str">
        <f aca="false">IF(OR(I2289="",G2289=""),"",ROUND(MAX(0,MOD(G2289-I2289+0.5,1)-0.5)*1440,0))</f>
        <v/>
      </c>
      <c r="M2289" s="22" t="str">
        <f aca="false">IF(OR(I2289="",G2289=""),"",IF(ROUND(MAX(0,MOD(I2289-G2289+0.5,1)-0.5)*1440,0)&gt;=الإعدادات!$B$8,ROUND(MAX(0,MOD(I2289-G2289+0.5,1)-0.5)*1440,0),0))</f>
        <v/>
      </c>
      <c r="N2289" s="18" t="str">
        <f aca="false">IF(OR(A2289="",B2289=""),"",IF(COUNTIFS(الإجازات!$A$2:$A$1001,B2289,الإجازات!$D$2:$D$1001,"&lt;="&amp;A2289,الإجازات!$E$2:$E$1001,"&gt;="&amp;A2289,الإجازات!$G$2:$G$1001,"مقبولة")=0,"",LOOKUP(2,1/((الإجازات!$A$2:$A$1001=B2289)*(الإجازات!$D$2:$D$1001&lt;=A2289)*(الإجازات!$E$2:$E$1001&gt;=A2289)*(الإجازات!$G$2:$G$1001="مقبولة")),الإجازات!$C$2:$C$1001)))</f>
        <v/>
      </c>
      <c r="O2289" s="17"/>
      <c r="P2289" s="23" t="str">
        <f aca="false">IF(B2289="","",IF(ISNA(MATCH(B2289,الموظفين!$A$2:$A$501,0)),"⚠ كود غير موجود",IF(O2289&lt;&gt;"",O2289,IF(N2289&lt;&gt;"",N2289,IF(H2289="",IF(AND(A2289&lt;&gt;"",WEEKDAY(A2289)=الإعدادات!$B$11),"راحة أسبوعية","غائب"),IF(I2289="","بدون انصراف",IF(N(K2289)&gt;0,"متأخر","حاضر")))))))</f>
        <v/>
      </c>
      <c r="Q2289" s="24" t="str">
        <f aca="false">IF(B2289="","",IF(OR(P2289="غائب",P2289="غياب",P2289="إجازة بدون راتب"),IFERROR(VLOOKUP(B2289,الموظفين!$A$2:$J$501,8,FALSE()),0),0))</f>
        <v/>
      </c>
      <c r="R2289" s="24" t="str">
        <f aca="false">IF(B2289="","",ROUND((N(K2289)+N(L2289))/60*IFERROR(VLOOKUP(B2289,الموظفين!$A$2:$J$501,8,FALSE()),0)/الإعدادات!$B$6*الإعدادات!$B$9,2))</f>
        <v/>
      </c>
      <c r="S2289" s="24" t="str">
        <f aca="false">IF(OR(B2289="",M2289=""),"",ROUND(M2289/60*IFERROR(VLOOKUP(B2289,الموظفين!$A$2:$J$501,9,FALSE()),0),2))</f>
        <v/>
      </c>
      <c r="T2289" s="17"/>
      <c r="U2289" s="23" t="str">
        <f aca="false">IF(OR(A2289="",B2289=""),"",A2289&amp;"|"&amp;B2289)</f>
        <v/>
      </c>
    </row>
    <row r="2290" customFormat="false" ht="15" hidden="false" customHeight="false" outlineLevel="0" collapsed="false">
      <c r="A2290" s="16"/>
      <c r="B2290" s="17"/>
      <c r="C2290" s="18" t="str">
        <f aca="false">IF($B2290="","",IFERROR(VLOOKUP($B2290,الموظفين!$A$2:$J$501,2,FALSE())&amp;"","⚠ كود غير موجود"))</f>
        <v/>
      </c>
      <c r="D2290" s="18" t="str">
        <f aca="false">IF($B2290="","",IFERROR(VLOOKUP($B2290,الموظفين!$A$2:$J$501,3,FALSE())&amp;"",""))</f>
        <v/>
      </c>
      <c r="E2290" s="18" t="str">
        <f aca="false">IF($B2290="","",IFERROR(VLOOKUP($B2290,الموظفين!$A$2:$J$501,5,FALSE())&amp;"",""))</f>
        <v/>
      </c>
      <c r="F2290" s="19" t="str">
        <f aca="false">IF($B2290="","",IFERROR(VLOOKUP($B2290,الموظفين!$A$2:$J$501,6,FALSE()),""))</f>
        <v/>
      </c>
      <c r="G2290" s="19" t="str">
        <f aca="false">IF($B2290="","",IFERROR(VLOOKUP($B2290,الموظفين!$A$2:$J$501,7,FALSE()),""))</f>
        <v/>
      </c>
      <c r="H2290" s="20"/>
      <c r="I2290" s="20"/>
      <c r="J2290" s="21" t="str">
        <f aca="false">IF(OR(H2290="",I2290=""),"",ROUND(MOD(I2290-H2290,1)*24,2))</f>
        <v/>
      </c>
      <c r="K2290" s="22" t="str">
        <f aca="false">IF(OR(H2290="",F2290=""),"",IF(ROUND(MAX(0,MOD(H2290-F2290+0.5,1)-0.5)*1440,0)&gt;IFERROR(VLOOKUP(E2290,الورديات!$A$2:$E$21,5,FALSE()),0),ROUND(MAX(0,MOD(H2290-F2290+0.5,1)-0.5)*1440,0),0))</f>
        <v/>
      </c>
      <c r="L2290" s="22" t="str">
        <f aca="false">IF(OR(I2290="",G2290=""),"",ROUND(MAX(0,MOD(G2290-I2290+0.5,1)-0.5)*1440,0))</f>
        <v/>
      </c>
      <c r="M2290" s="22" t="str">
        <f aca="false">IF(OR(I2290="",G2290=""),"",IF(ROUND(MAX(0,MOD(I2290-G2290+0.5,1)-0.5)*1440,0)&gt;=الإعدادات!$B$8,ROUND(MAX(0,MOD(I2290-G2290+0.5,1)-0.5)*1440,0),0))</f>
        <v/>
      </c>
      <c r="N2290" s="18" t="str">
        <f aca="false">IF(OR(A2290="",B2290=""),"",IF(COUNTIFS(الإجازات!$A$2:$A$1001,B2290,الإجازات!$D$2:$D$1001,"&lt;="&amp;A2290,الإجازات!$E$2:$E$1001,"&gt;="&amp;A2290,الإجازات!$G$2:$G$1001,"مقبولة")=0,"",LOOKUP(2,1/((الإجازات!$A$2:$A$1001=B2290)*(الإجازات!$D$2:$D$1001&lt;=A2290)*(الإجازات!$E$2:$E$1001&gt;=A2290)*(الإجازات!$G$2:$G$1001="مقبولة")),الإجازات!$C$2:$C$1001)))</f>
        <v/>
      </c>
      <c r="O2290" s="17"/>
      <c r="P2290" s="23" t="str">
        <f aca="false">IF(B2290="","",IF(ISNA(MATCH(B2290,الموظفين!$A$2:$A$501,0)),"⚠ كود غير موجود",IF(O2290&lt;&gt;"",O2290,IF(N2290&lt;&gt;"",N2290,IF(H2290="",IF(AND(A2290&lt;&gt;"",WEEKDAY(A2290)=الإعدادات!$B$11),"راحة أسبوعية","غائب"),IF(I2290="","بدون انصراف",IF(N(K2290)&gt;0,"متأخر","حاضر")))))))</f>
        <v/>
      </c>
      <c r="Q2290" s="24" t="str">
        <f aca="false">IF(B2290="","",IF(OR(P2290="غائب",P2290="غياب",P2290="إجازة بدون راتب"),IFERROR(VLOOKUP(B2290,الموظفين!$A$2:$J$501,8,FALSE()),0),0))</f>
        <v/>
      </c>
      <c r="R2290" s="24" t="str">
        <f aca="false">IF(B2290="","",ROUND((N(K2290)+N(L2290))/60*IFERROR(VLOOKUP(B2290,الموظفين!$A$2:$J$501,8,FALSE()),0)/الإعدادات!$B$6*الإعدادات!$B$9,2))</f>
        <v/>
      </c>
      <c r="S2290" s="24" t="str">
        <f aca="false">IF(OR(B2290="",M2290=""),"",ROUND(M2290/60*IFERROR(VLOOKUP(B2290,الموظفين!$A$2:$J$501,9,FALSE()),0),2))</f>
        <v/>
      </c>
      <c r="T2290" s="17"/>
      <c r="U2290" s="23" t="str">
        <f aca="false">IF(OR(A2290="",B2290=""),"",A2290&amp;"|"&amp;B2290)</f>
        <v/>
      </c>
    </row>
    <row r="2291" customFormat="false" ht="15" hidden="false" customHeight="false" outlineLevel="0" collapsed="false">
      <c r="A2291" s="16"/>
      <c r="B2291" s="17"/>
      <c r="C2291" s="18" t="str">
        <f aca="false">IF($B2291="","",IFERROR(VLOOKUP($B2291,الموظفين!$A$2:$J$501,2,FALSE())&amp;"","⚠ كود غير موجود"))</f>
        <v/>
      </c>
      <c r="D2291" s="18" t="str">
        <f aca="false">IF($B2291="","",IFERROR(VLOOKUP($B2291,الموظفين!$A$2:$J$501,3,FALSE())&amp;"",""))</f>
        <v/>
      </c>
      <c r="E2291" s="18" t="str">
        <f aca="false">IF($B2291="","",IFERROR(VLOOKUP($B2291,الموظفين!$A$2:$J$501,5,FALSE())&amp;"",""))</f>
        <v/>
      </c>
      <c r="F2291" s="19" t="str">
        <f aca="false">IF($B2291="","",IFERROR(VLOOKUP($B2291,الموظفين!$A$2:$J$501,6,FALSE()),""))</f>
        <v/>
      </c>
      <c r="G2291" s="19" t="str">
        <f aca="false">IF($B2291="","",IFERROR(VLOOKUP($B2291,الموظفين!$A$2:$J$501,7,FALSE()),""))</f>
        <v/>
      </c>
      <c r="H2291" s="20"/>
      <c r="I2291" s="20"/>
      <c r="J2291" s="21" t="str">
        <f aca="false">IF(OR(H2291="",I2291=""),"",ROUND(MOD(I2291-H2291,1)*24,2))</f>
        <v/>
      </c>
      <c r="K2291" s="22" t="str">
        <f aca="false">IF(OR(H2291="",F2291=""),"",IF(ROUND(MAX(0,MOD(H2291-F2291+0.5,1)-0.5)*1440,0)&gt;IFERROR(VLOOKUP(E2291,الورديات!$A$2:$E$21,5,FALSE()),0),ROUND(MAX(0,MOD(H2291-F2291+0.5,1)-0.5)*1440,0),0))</f>
        <v/>
      </c>
      <c r="L2291" s="22" t="str">
        <f aca="false">IF(OR(I2291="",G2291=""),"",ROUND(MAX(0,MOD(G2291-I2291+0.5,1)-0.5)*1440,0))</f>
        <v/>
      </c>
      <c r="M2291" s="22" t="str">
        <f aca="false">IF(OR(I2291="",G2291=""),"",IF(ROUND(MAX(0,MOD(I2291-G2291+0.5,1)-0.5)*1440,0)&gt;=الإعدادات!$B$8,ROUND(MAX(0,MOD(I2291-G2291+0.5,1)-0.5)*1440,0),0))</f>
        <v/>
      </c>
      <c r="N2291" s="18" t="str">
        <f aca="false">IF(OR(A2291="",B2291=""),"",IF(COUNTIFS(الإجازات!$A$2:$A$1001,B2291,الإجازات!$D$2:$D$1001,"&lt;="&amp;A2291,الإجازات!$E$2:$E$1001,"&gt;="&amp;A2291,الإجازات!$G$2:$G$1001,"مقبولة")=0,"",LOOKUP(2,1/((الإجازات!$A$2:$A$1001=B2291)*(الإجازات!$D$2:$D$1001&lt;=A2291)*(الإجازات!$E$2:$E$1001&gt;=A2291)*(الإجازات!$G$2:$G$1001="مقبولة")),الإجازات!$C$2:$C$1001)))</f>
        <v/>
      </c>
      <c r="O2291" s="17"/>
      <c r="P2291" s="23" t="str">
        <f aca="false">IF(B2291="","",IF(ISNA(MATCH(B2291,الموظفين!$A$2:$A$501,0)),"⚠ كود غير موجود",IF(O2291&lt;&gt;"",O2291,IF(N2291&lt;&gt;"",N2291,IF(H2291="",IF(AND(A2291&lt;&gt;"",WEEKDAY(A2291)=الإعدادات!$B$11),"راحة أسبوعية","غائب"),IF(I2291="","بدون انصراف",IF(N(K2291)&gt;0,"متأخر","حاضر")))))))</f>
        <v/>
      </c>
      <c r="Q2291" s="24" t="str">
        <f aca="false">IF(B2291="","",IF(OR(P2291="غائب",P2291="غياب",P2291="إجازة بدون راتب"),IFERROR(VLOOKUP(B2291,الموظفين!$A$2:$J$501,8,FALSE()),0),0))</f>
        <v/>
      </c>
      <c r="R2291" s="24" t="str">
        <f aca="false">IF(B2291="","",ROUND((N(K2291)+N(L2291))/60*IFERROR(VLOOKUP(B2291,الموظفين!$A$2:$J$501,8,FALSE()),0)/الإعدادات!$B$6*الإعدادات!$B$9,2))</f>
        <v/>
      </c>
      <c r="S2291" s="24" t="str">
        <f aca="false">IF(OR(B2291="",M2291=""),"",ROUND(M2291/60*IFERROR(VLOOKUP(B2291,الموظفين!$A$2:$J$501,9,FALSE()),0),2))</f>
        <v/>
      </c>
      <c r="T2291" s="17"/>
      <c r="U2291" s="23" t="str">
        <f aca="false">IF(OR(A2291="",B2291=""),"",A2291&amp;"|"&amp;B2291)</f>
        <v/>
      </c>
    </row>
    <row r="2292" customFormat="false" ht="15" hidden="false" customHeight="false" outlineLevel="0" collapsed="false">
      <c r="A2292" s="16"/>
      <c r="B2292" s="17"/>
      <c r="C2292" s="18" t="str">
        <f aca="false">IF($B2292="","",IFERROR(VLOOKUP($B2292,الموظفين!$A$2:$J$501,2,FALSE())&amp;"","⚠ كود غير موجود"))</f>
        <v/>
      </c>
      <c r="D2292" s="18" t="str">
        <f aca="false">IF($B2292="","",IFERROR(VLOOKUP($B2292,الموظفين!$A$2:$J$501,3,FALSE())&amp;"",""))</f>
        <v/>
      </c>
      <c r="E2292" s="18" t="str">
        <f aca="false">IF($B2292="","",IFERROR(VLOOKUP($B2292,الموظفين!$A$2:$J$501,5,FALSE())&amp;"",""))</f>
        <v/>
      </c>
      <c r="F2292" s="19" t="str">
        <f aca="false">IF($B2292="","",IFERROR(VLOOKUP($B2292,الموظفين!$A$2:$J$501,6,FALSE()),""))</f>
        <v/>
      </c>
      <c r="G2292" s="19" t="str">
        <f aca="false">IF($B2292="","",IFERROR(VLOOKUP($B2292,الموظفين!$A$2:$J$501,7,FALSE()),""))</f>
        <v/>
      </c>
      <c r="H2292" s="20"/>
      <c r="I2292" s="20"/>
      <c r="J2292" s="21" t="str">
        <f aca="false">IF(OR(H2292="",I2292=""),"",ROUND(MOD(I2292-H2292,1)*24,2))</f>
        <v/>
      </c>
      <c r="K2292" s="22" t="str">
        <f aca="false">IF(OR(H2292="",F2292=""),"",IF(ROUND(MAX(0,MOD(H2292-F2292+0.5,1)-0.5)*1440,0)&gt;IFERROR(VLOOKUP(E2292,الورديات!$A$2:$E$21,5,FALSE()),0),ROUND(MAX(0,MOD(H2292-F2292+0.5,1)-0.5)*1440,0),0))</f>
        <v/>
      </c>
      <c r="L2292" s="22" t="str">
        <f aca="false">IF(OR(I2292="",G2292=""),"",ROUND(MAX(0,MOD(G2292-I2292+0.5,1)-0.5)*1440,0))</f>
        <v/>
      </c>
      <c r="M2292" s="22" t="str">
        <f aca="false">IF(OR(I2292="",G2292=""),"",IF(ROUND(MAX(0,MOD(I2292-G2292+0.5,1)-0.5)*1440,0)&gt;=الإعدادات!$B$8,ROUND(MAX(0,MOD(I2292-G2292+0.5,1)-0.5)*1440,0),0))</f>
        <v/>
      </c>
      <c r="N2292" s="18" t="str">
        <f aca="false">IF(OR(A2292="",B2292=""),"",IF(COUNTIFS(الإجازات!$A$2:$A$1001,B2292,الإجازات!$D$2:$D$1001,"&lt;="&amp;A2292,الإجازات!$E$2:$E$1001,"&gt;="&amp;A2292,الإجازات!$G$2:$G$1001,"مقبولة")=0,"",LOOKUP(2,1/((الإجازات!$A$2:$A$1001=B2292)*(الإجازات!$D$2:$D$1001&lt;=A2292)*(الإجازات!$E$2:$E$1001&gt;=A2292)*(الإجازات!$G$2:$G$1001="مقبولة")),الإجازات!$C$2:$C$1001)))</f>
        <v/>
      </c>
      <c r="O2292" s="17"/>
      <c r="P2292" s="23" t="str">
        <f aca="false">IF(B2292="","",IF(ISNA(MATCH(B2292,الموظفين!$A$2:$A$501,0)),"⚠ كود غير موجود",IF(O2292&lt;&gt;"",O2292,IF(N2292&lt;&gt;"",N2292,IF(H2292="",IF(AND(A2292&lt;&gt;"",WEEKDAY(A2292)=الإعدادات!$B$11),"راحة أسبوعية","غائب"),IF(I2292="","بدون انصراف",IF(N(K2292)&gt;0,"متأخر","حاضر")))))))</f>
        <v/>
      </c>
      <c r="Q2292" s="24" t="str">
        <f aca="false">IF(B2292="","",IF(OR(P2292="غائب",P2292="غياب",P2292="إجازة بدون راتب"),IFERROR(VLOOKUP(B2292,الموظفين!$A$2:$J$501,8,FALSE()),0),0))</f>
        <v/>
      </c>
      <c r="R2292" s="24" t="str">
        <f aca="false">IF(B2292="","",ROUND((N(K2292)+N(L2292))/60*IFERROR(VLOOKUP(B2292,الموظفين!$A$2:$J$501,8,FALSE()),0)/الإعدادات!$B$6*الإعدادات!$B$9,2))</f>
        <v/>
      </c>
      <c r="S2292" s="24" t="str">
        <f aca="false">IF(OR(B2292="",M2292=""),"",ROUND(M2292/60*IFERROR(VLOOKUP(B2292,الموظفين!$A$2:$J$501,9,FALSE()),0),2))</f>
        <v/>
      </c>
      <c r="T2292" s="17"/>
      <c r="U2292" s="23" t="str">
        <f aca="false">IF(OR(A2292="",B2292=""),"",A2292&amp;"|"&amp;B2292)</f>
        <v/>
      </c>
    </row>
    <row r="2293" customFormat="false" ht="15" hidden="false" customHeight="false" outlineLevel="0" collapsed="false">
      <c r="A2293" s="16"/>
      <c r="B2293" s="17"/>
      <c r="C2293" s="18" t="str">
        <f aca="false">IF($B2293="","",IFERROR(VLOOKUP($B2293,الموظفين!$A$2:$J$501,2,FALSE())&amp;"","⚠ كود غير موجود"))</f>
        <v/>
      </c>
      <c r="D2293" s="18" t="str">
        <f aca="false">IF($B2293="","",IFERROR(VLOOKUP($B2293,الموظفين!$A$2:$J$501,3,FALSE())&amp;"",""))</f>
        <v/>
      </c>
      <c r="E2293" s="18" t="str">
        <f aca="false">IF($B2293="","",IFERROR(VLOOKUP($B2293,الموظفين!$A$2:$J$501,5,FALSE())&amp;"",""))</f>
        <v/>
      </c>
      <c r="F2293" s="19" t="str">
        <f aca="false">IF($B2293="","",IFERROR(VLOOKUP($B2293,الموظفين!$A$2:$J$501,6,FALSE()),""))</f>
        <v/>
      </c>
      <c r="G2293" s="19" t="str">
        <f aca="false">IF($B2293="","",IFERROR(VLOOKUP($B2293,الموظفين!$A$2:$J$501,7,FALSE()),""))</f>
        <v/>
      </c>
      <c r="H2293" s="20"/>
      <c r="I2293" s="20"/>
      <c r="J2293" s="21" t="str">
        <f aca="false">IF(OR(H2293="",I2293=""),"",ROUND(MOD(I2293-H2293,1)*24,2))</f>
        <v/>
      </c>
      <c r="K2293" s="22" t="str">
        <f aca="false">IF(OR(H2293="",F2293=""),"",IF(ROUND(MAX(0,MOD(H2293-F2293+0.5,1)-0.5)*1440,0)&gt;IFERROR(VLOOKUP(E2293,الورديات!$A$2:$E$21,5,FALSE()),0),ROUND(MAX(0,MOD(H2293-F2293+0.5,1)-0.5)*1440,0),0))</f>
        <v/>
      </c>
      <c r="L2293" s="22" t="str">
        <f aca="false">IF(OR(I2293="",G2293=""),"",ROUND(MAX(0,MOD(G2293-I2293+0.5,1)-0.5)*1440,0))</f>
        <v/>
      </c>
      <c r="M2293" s="22" t="str">
        <f aca="false">IF(OR(I2293="",G2293=""),"",IF(ROUND(MAX(0,MOD(I2293-G2293+0.5,1)-0.5)*1440,0)&gt;=الإعدادات!$B$8,ROUND(MAX(0,MOD(I2293-G2293+0.5,1)-0.5)*1440,0),0))</f>
        <v/>
      </c>
      <c r="N2293" s="18" t="str">
        <f aca="false">IF(OR(A2293="",B2293=""),"",IF(COUNTIFS(الإجازات!$A$2:$A$1001,B2293,الإجازات!$D$2:$D$1001,"&lt;="&amp;A2293,الإجازات!$E$2:$E$1001,"&gt;="&amp;A2293,الإجازات!$G$2:$G$1001,"مقبولة")=0,"",LOOKUP(2,1/((الإجازات!$A$2:$A$1001=B2293)*(الإجازات!$D$2:$D$1001&lt;=A2293)*(الإجازات!$E$2:$E$1001&gt;=A2293)*(الإجازات!$G$2:$G$1001="مقبولة")),الإجازات!$C$2:$C$1001)))</f>
        <v/>
      </c>
      <c r="O2293" s="17"/>
      <c r="P2293" s="23" t="str">
        <f aca="false">IF(B2293="","",IF(ISNA(MATCH(B2293,الموظفين!$A$2:$A$501,0)),"⚠ كود غير موجود",IF(O2293&lt;&gt;"",O2293,IF(N2293&lt;&gt;"",N2293,IF(H2293="",IF(AND(A2293&lt;&gt;"",WEEKDAY(A2293)=الإعدادات!$B$11),"راحة أسبوعية","غائب"),IF(I2293="","بدون انصراف",IF(N(K2293)&gt;0,"متأخر","حاضر")))))))</f>
        <v/>
      </c>
      <c r="Q2293" s="24" t="str">
        <f aca="false">IF(B2293="","",IF(OR(P2293="غائب",P2293="غياب",P2293="إجازة بدون راتب"),IFERROR(VLOOKUP(B2293,الموظفين!$A$2:$J$501,8,FALSE()),0),0))</f>
        <v/>
      </c>
      <c r="R2293" s="24" t="str">
        <f aca="false">IF(B2293="","",ROUND((N(K2293)+N(L2293))/60*IFERROR(VLOOKUP(B2293,الموظفين!$A$2:$J$501,8,FALSE()),0)/الإعدادات!$B$6*الإعدادات!$B$9,2))</f>
        <v/>
      </c>
      <c r="S2293" s="24" t="str">
        <f aca="false">IF(OR(B2293="",M2293=""),"",ROUND(M2293/60*IFERROR(VLOOKUP(B2293,الموظفين!$A$2:$J$501,9,FALSE()),0),2))</f>
        <v/>
      </c>
      <c r="T2293" s="17"/>
      <c r="U2293" s="23" t="str">
        <f aca="false">IF(OR(A2293="",B2293=""),"",A2293&amp;"|"&amp;B2293)</f>
        <v/>
      </c>
    </row>
    <row r="2294" customFormat="false" ht="15" hidden="false" customHeight="false" outlineLevel="0" collapsed="false">
      <c r="A2294" s="16"/>
      <c r="B2294" s="17"/>
      <c r="C2294" s="18" t="str">
        <f aca="false">IF($B2294="","",IFERROR(VLOOKUP($B2294,الموظفين!$A$2:$J$501,2,FALSE())&amp;"","⚠ كود غير موجود"))</f>
        <v/>
      </c>
      <c r="D2294" s="18" t="str">
        <f aca="false">IF($B2294="","",IFERROR(VLOOKUP($B2294,الموظفين!$A$2:$J$501,3,FALSE())&amp;"",""))</f>
        <v/>
      </c>
      <c r="E2294" s="18" t="str">
        <f aca="false">IF($B2294="","",IFERROR(VLOOKUP($B2294,الموظفين!$A$2:$J$501,5,FALSE())&amp;"",""))</f>
        <v/>
      </c>
      <c r="F2294" s="19" t="str">
        <f aca="false">IF($B2294="","",IFERROR(VLOOKUP($B2294,الموظفين!$A$2:$J$501,6,FALSE()),""))</f>
        <v/>
      </c>
      <c r="G2294" s="19" t="str">
        <f aca="false">IF($B2294="","",IFERROR(VLOOKUP($B2294,الموظفين!$A$2:$J$501,7,FALSE()),""))</f>
        <v/>
      </c>
      <c r="H2294" s="20"/>
      <c r="I2294" s="20"/>
      <c r="J2294" s="21" t="str">
        <f aca="false">IF(OR(H2294="",I2294=""),"",ROUND(MOD(I2294-H2294,1)*24,2))</f>
        <v/>
      </c>
      <c r="K2294" s="22" t="str">
        <f aca="false">IF(OR(H2294="",F2294=""),"",IF(ROUND(MAX(0,MOD(H2294-F2294+0.5,1)-0.5)*1440,0)&gt;IFERROR(VLOOKUP(E2294,الورديات!$A$2:$E$21,5,FALSE()),0),ROUND(MAX(0,MOD(H2294-F2294+0.5,1)-0.5)*1440,0),0))</f>
        <v/>
      </c>
      <c r="L2294" s="22" t="str">
        <f aca="false">IF(OR(I2294="",G2294=""),"",ROUND(MAX(0,MOD(G2294-I2294+0.5,1)-0.5)*1440,0))</f>
        <v/>
      </c>
      <c r="M2294" s="22" t="str">
        <f aca="false">IF(OR(I2294="",G2294=""),"",IF(ROUND(MAX(0,MOD(I2294-G2294+0.5,1)-0.5)*1440,0)&gt;=الإعدادات!$B$8,ROUND(MAX(0,MOD(I2294-G2294+0.5,1)-0.5)*1440,0),0))</f>
        <v/>
      </c>
      <c r="N2294" s="18" t="str">
        <f aca="false">IF(OR(A2294="",B2294=""),"",IF(COUNTIFS(الإجازات!$A$2:$A$1001,B2294,الإجازات!$D$2:$D$1001,"&lt;="&amp;A2294,الإجازات!$E$2:$E$1001,"&gt;="&amp;A2294,الإجازات!$G$2:$G$1001,"مقبولة")=0,"",LOOKUP(2,1/((الإجازات!$A$2:$A$1001=B2294)*(الإجازات!$D$2:$D$1001&lt;=A2294)*(الإجازات!$E$2:$E$1001&gt;=A2294)*(الإجازات!$G$2:$G$1001="مقبولة")),الإجازات!$C$2:$C$1001)))</f>
        <v/>
      </c>
      <c r="O2294" s="17"/>
      <c r="P2294" s="23" t="str">
        <f aca="false">IF(B2294="","",IF(ISNA(MATCH(B2294,الموظفين!$A$2:$A$501,0)),"⚠ كود غير موجود",IF(O2294&lt;&gt;"",O2294,IF(N2294&lt;&gt;"",N2294,IF(H2294="",IF(AND(A2294&lt;&gt;"",WEEKDAY(A2294)=الإعدادات!$B$11),"راحة أسبوعية","غائب"),IF(I2294="","بدون انصراف",IF(N(K2294)&gt;0,"متأخر","حاضر")))))))</f>
        <v/>
      </c>
      <c r="Q2294" s="24" t="str">
        <f aca="false">IF(B2294="","",IF(OR(P2294="غائب",P2294="غياب",P2294="إجازة بدون راتب"),IFERROR(VLOOKUP(B2294,الموظفين!$A$2:$J$501,8,FALSE()),0),0))</f>
        <v/>
      </c>
      <c r="R2294" s="24" t="str">
        <f aca="false">IF(B2294="","",ROUND((N(K2294)+N(L2294))/60*IFERROR(VLOOKUP(B2294,الموظفين!$A$2:$J$501,8,FALSE()),0)/الإعدادات!$B$6*الإعدادات!$B$9,2))</f>
        <v/>
      </c>
      <c r="S2294" s="24" t="str">
        <f aca="false">IF(OR(B2294="",M2294=""),"",ROUND(M2294/60*IFERROR(VLOOKUP(B2294,الموظفين!$A$2:$J$501,9,FALSE()),0),2))</f>
        <v/>
      </c>
      <c r="T2294" s="17"/>
      <c r="U2294" s="23" t="str">
        <f aca="false">IF(OR(A2294="",B2294=""),"",A2294&amp;"|"&amp;B2294)</f>
        <v/>
      </c>
    </row>
    <row r="2295" customFormat="false" ht="15" hidden="false" customHeight="false" outlineLevel="0" collapsed="false">
      <c r="A2295" s="16"/>
      <c r="B2295" s="17"/>
      <c r="C2295" s="18" t="str">
        <f aca="false">IF($B2295="","",IFERROR(VLOOKUP($B2295,الموظفين!$A$2:$J$501,2,FALSE())&amp;"","⚠ كود غير موجود"))</f>
        <v/>
      </c>
      <c r="D2295" s="18" t="str">
        <f aca="false">IF($B2295="","",IFERROR(VLOOKUP($B2295,الموظفين!$A$2:$J$501,3,FALSE())&amp;"",""))</f>
        <v/>
      </c>
      <c r="E2295" s="18" t="str">
        <f aca="false">IF($B2295="","",IFERROR(VLOOKUP($B2295,الموظفين!$A$2:$J$501,5,FALSE())&amp;"",""))</f>
        <v/>
      </c>
      <c r="F2295" s="19" t="str">
        <f aca="false">IF($B2295="","",IFERROR(VLOOKUP($B2295,الموظفين!$A$2:$J$501,6,FALSE()),""))</f>
        <v/>
      </c>
      <c r="G2295" s="19" t="str">
        <f aca="false">IF($B2295="","",IFERROR(VLOOKUP($B2295,الموظفين!$A$2:$J$501,7,FALSE()),""))</f>
        <v/>
      </c>
      <c r="H2295" s="20"/>
      <c r="I2295" s="20"/>
      <c r="J2295" s="21" t="str">
        <f aca="false">IF(OR(H2295="",I2295=""),"",ROUND(MOD(I2295-H2295,1)*24,2))</f>
        <v/>
      </c>
      <c r="K2295" s="22" t="str">
        <f aca="false">IF(OR(H2295="",F2295=""),"",IF(ROUND(MAX(0,MOD(H2295-F2295+0.5,1)-0.5)*1440,0)&gt;IFERROR(VLOOKUP(E2295,الورديات!$A$2:$E$21,5,FALSE()),0),ROUND(MAX(0,MOD(H2295-F2295+0.5,1)-0.5)*1440,0),0))</f>
        <v/>
      </c>
      <c r="L2295" s="22" t="str">
        <f aca="false">IF(OR(I2295="",G2295=""),"",ROUND(MAX(0,MOD(G2295-I2295+0.5,1)-0.5)*1440,0))</f>
        <v/>
      </c>
      <c r="M2295" s="22" t="str">
        <f aca="false">IF(OR(I2295="",G2295=""),"",IF(ROUND(MAX(0,MOD(I2295-G2295+0.5,1)-0.5)*1440,0)&gt;=الإعدادات!$B$8,ROUND(MAX(0,MOD(I2295-G2295+0.5,1)-0.5)*1440,0),0))</f>
        <v/>
      </c>
      <c r="N2295" s="18" t="str">
        <f aca="false">IF(OR(A2295="",B2295=""),"",IF(COUNTIFS(الإجازات!$A$2:$A$1001,B2295,الإجازات!$D$2:$D$1001,"&lt;="&amp;A2295,الإجازات!$E$2:$E$1001,"&gt;="&amp;A2295,الإجازات!$G$2:$G$1001,"مقبولة")=0,"",LOOKUP(2,1/((الإجازات!$A$2:$A$1001=B2295)*(الإجازات!$D$2:$D$1001&lt;=A2295)*(الإجازات!$E$2:$E$1001&gt;=A2295)*(الإجازات!$G$2:$G$1001="مقبولة")),الإجازات!$C$2:$C$1001)))</f>
        <v/>
      </c>
      <c r="O2295" s="17"/>
      <c r="P2295" s="23" t="str">
        <f aca="false">IF(B2295="","",IF(ISNA(MATCH(B2295,الموظفين!$A$2:$A$501,0)),"⚠ كود غير موجود",IF(O2295&lt;&gt;"",O2295,IF(N2295&lt;&gt;"",N2295,IF(H2295="",IF(AND(A2295&lt;&gt;"",WEEKDAY(A2295)=الإعدادات!$B$11),"راحة أسبوعية","غائب"),IF(I2295="","بدون انصراف",IF(N(K2295)&gt;0,"متأخر","حاضر")))))))</f>
        <v/>
      </c>
      <c r="Q2295" s="24" t="str">
        <f aca="false">IF(B2295="","",IF(OR(P2295="غائب",P2295="غياب",P2295="إجازة بدون راتب"),IFERROR(VLOOKUP(B2295,الموظفين!$A$2:$J$501,8,FALSE()),0),0))</f>
        <v/>
      </c>
      <c r="R2295" s="24" t="str">
        <f aca="false">IF(B2295="","",ROUND((N(K2295)+N(L2295))/60*IFERROR(VLOOKUP(B2295,الموظفين!$A$2:$J$501,8,FALSE()),0)/الإعدادات!$B$6*الإعدادات!$B$9,2))</f>
        <v/>
      </c>
      <c r="S2295" s="24" t="str">
        <f aca="false">IF(OR(B2295="",M2295=""),"",ROUND(M2295/60*IFERROR(VLOOKUP(B2295,الموظفين!$A$2:$J$501,9,FALSE()),0),2))</f>
        <v/>
      </c>
      <c r="T2295" s="17"/>
      <c r="U2295" s="23" t="str">
        <f aca="false">IF(OR(A2295="",B2295=""),"",A2295&amp;"|"&amp;B2295)</f>
        <v/>
      </c>
    </row>
    <row r="2296" customFormat="false" ht="15" hidden="false" customHeight="false" outlineLevel="0" collapsed="false">
      <c r="A2296" s="16"/>
      <c r="B2296" s="17"/>
      <c r="C2296" s="18" t="str">
        <f aca="false">IF($B2296="","",IFERROR(VLOOKUP($B2296,الموظفين!$A$2:$J$501,2,FALSE())&amp;"","⚠ كود غير موجود"))</f>
        <v/>
      </c>
      <c r="D2296" s="18" t="str">
        <f aca="false">IF($B2296="","",IFERROR(VLOOKUP($B2296,الموظفين!$A$2:$J$501,3,FALSE())&amp;"",""))</f>
        <v/>
      </c>
      <c r="E2296" s="18" t="str">
        <f aca="false">IF($B2296="","",IFERROR(VLOOKUP($B2296,الموظفين!$A$2:$J$501,5,FALSE())&amp;"",""))</f>
        <v/>
      </c>
      <c r="F2296" s="19" t="str">
        <f aca="false">IF($B2296="","",IFERROR(VLOOKUP($B2296,الموظفين!$A$2:$J$501,6,FALSE()),""))</f>
        <v/>
      </c>
      <c r="G2296" s="19" t="str">
        <f aca="false">IF($B2296="","",IFERROR(VLOOKUP($B2296,الموظفين!$A$2:$J$501,7,FALSE()),""))</f>
        <v/>
      </c>
      <c r="H2296" s="20"/>
      <c r="I2296" s="20"/>
      <c r="J2296" s="21" t="str">
        <f aca="false">IF(OR(H2296="",I2296=""),"",ROUND(MOD(I2296-H2296,1)*24,2))</f>
        <v/>
      </c>
      <c r="K2296" s="22" t="str">
        <f aca="false">IF(OR(H2296="",F2296=""),"",IF(ROUND(MAX(0,MOD(H2296-F2296+0.5,1)-0.5)*1440,0)&gt;IFERROR(VLOOKUP(E2296,الورديات!$A$2:$E$21,5,FALSE()),0),ROUND(MAX(0,MOD(H2296-F2296+0.5,1)-0.5)*1440,0),0))</f>
        <v/>
      </c>
      <c r="L2296" s="22" t="str">
        <f aca="false">IF(OR(I2296="",G2296=""),"",ROUND(MAX(0,MOD(G2296-I2296+0.5,1)-0.5)*1440,0))</f>
        <v/>
      </c>
      <c r="M2296" s="22" t="str">
        <f aca="false">IF(OR(I2296="",G2296=""),"",IF(ROUND(MAX(0,MOD(I2296-G2296+0.5,1)-0.5)*1440,0)&gt;=الإعدادات!$B$8,ROUND(MAX(0,MOD(I2296-G2296+0.5,1)-0.5)*1440,0),0))</f>
        <v/>
      </c>
      <c r="N2296" s="18" t="str">
        <f aca="false">IF(OR(A2296="",B2296=""),"",IF(COUNTIFS(الإجازات!$A$2:$A$1001,B2296,الإجازات!$D$2:$D$1001,"&lt;="&amp;A2296,الإجازات!$E$2:$E$1001,"&gt;="&amp;A2296,الإجازات!$G$2:$G$1001,"مقبولة")=0,"",LOOKUP(2,1/((الإجازات!$A$2:$A$1001=B2296)*(الإجازات!$D$2:$D$1001&lt;=A2296)*(الإجازات!$E$2:$E$1001&gt;=A2296)*(الإجازات!$G$2:$G$1001="مقبولة")),الإجازات!$C$2:$C$1001)))</f>
        <v/>
      </c>
      <c r="O2296" s="17"/>
      <c r="P2296" s="23" t="str">
        <f aca="false">IF(B2296="","",IF(ISNA(MATCH(B2296,الموظفين!$A$2:$A$501,0)),"⚠ كود غير موجود",IF(O2296&lt;&gt;"",O2296,IF(N2296&lt;&gt;"",N2296,IF(H2296="",IF(AND(A2296&lt;&gt;"",WEEKDAY(A2296)=الإعدادات!$B$11),"راحة أسبوعية","غائب"),IF(I2296="","بدون انصراف",IF(N(K2296)&gt;0,"متأخر","حاضر")))))))</f>
        <v/>
      </c>
      <c r="Q2296" s="24" t="str">
        <f aca="false">IF(B2296="","",IF(OR(P2296="غائب",P2296="غياب",P2296="إجازة بدون راتب"),IFERROR(VLOOKUP(B2296,الموظفين!$A$2:$J$501,8,FALSE()),0),0))</f>
        <v/>
      </c>
      <c r="R2296" s="24" t="str">
        <f aca="false">IF(B2296="","",ROUND((N(K2296)+N(L2296))/60*IFERROR(VLOOKUP(B2296,الموظفين!$A$2:$J$501,8,FALSE()),0)/الإعدادات!$B$6*الإعدادات!$B$9,2))</f>
        <v/>
      </c>
      <c r="S2296" s="24" t="str">
        <f aca="false">IF(OR(B2296="",M2296=""),"",ROUND(M2296/60*IFERROR(VLOOKUP(B2296,الموظفين!$A$2:$J$501,9,FALSE()),0),2))</f>
        <v/>
      </c>
      <c r="T2296" s="17"/>
      <c r="U2296" s="23" t="str">
        <f aca="false">IF(OR(A2296="",B2296=""),"",A2296&amp;"|"&amp;B2296)</f>
        <v/>
      </c>
    </row>
    <row r="2297" customFormat="false" ht="15" hidden="false" customHeight="false" outlineLevel="0" collapsed="false">
      <c r="A2297" s="16"/>
      <c r="B2297" s="17"/>
      <c r="C2297" s="18" t="str">
        <f aca="false">IF($B2297="","",IFERROR(VLOOKUP($B2297,الموظفين!$A$2:$J$501,2,FALSE())&amp;"","⚠ كود غير موجود"))</f>
        <v/>
      </c>
      <c r="D2297" s="18" t="str">
        <f aca="false">IF($B2297="","",IFERROR(VLOOKUP($B2297,الموظفين!$A$2:$J$501,3,FALSE())&amp;"",""))</f>
        <v/>
      </c>
      <c r="E2297" s="18" t="str">
        <f aca="false">IF($B2297="","",IFERROR(VLOOKUP($B2297,الموظفين!$A$2:$J$501,5,FALSE())&amp;"",""))</f>
        <v/>
      </c>
      <c r="F2297" s="19" t="str">
        <f aca="false">IF($B2297="","",IFERROR(VLOOKUP($B2297,الموظفين!$A$2:$J$501,6,FALSE()),""))</f>
        <v/>
      </c>
      <c r="G2297" s="19" t="str">
        <f aca="false">IF($B2297="","",IFERROR(VLOOKUP($B2297,الموظفين!$A$2:$J$501,7,FALSE()),""))</f>
        <v/>
      </c>
      <c r="H2297" s="20"/>
      <c r="I2297" s="20"/>
      <c r="J2297" s="21" t="str">
        <f aca="false">IF(OR(H2297="",I2297=""),"",ROUND(MOD(I2297-H2297,1)*24,2))</f>
        <v/>
      </c>
      <c r="K2297" s="22" t="str">
        <f aca="false">IF(OR(H2297="",F2297=""),"",IF(ROUND(MAX(0,MOD(H2297-F2297+0.5,1)-0.5)*1440,0)&gt;IFERROR(VLOOKUP(E2297,الورديات!$A$2:$E$21,5,FALSE()),0),ROUND(MAX(0,MOD(H2297-F2297+0.5,1)-0.5)*1440,0),0))</f>
        <v/>
      </c>
      <c r="L2297" s="22" t="str">
        <f aca="false">IF(OR(I2297="",G2297=""),"",ROUND(MAX(0,MOD(G2297-I2297+0.5,1)-0.5)*1440,0))</f>
        <v/>
      </c>
      <c r="M2297" s="22" t="str">
        <f aca="false">IF(OR(I2297="",G2297=""),"",IF(ROUND(MAX(0,MOD(I2297-G2297+0.5,1)-0.5)*1440,0)&gt;=الإعدادات!$B$8,ROUND(MAX(0,MOD(I2297-G2297+0.5,1)-0.5)*1440,0),0))</f>
        <v/>
      </c>
      <c r="N2297" s="18" t="str">
        <f aca="false">IF(OR(A2297="",B2297=""),"",IF(COUNTIFS(الإجازات!$A$2:$A$1001,B2297,الإجازات!$D$2:$D$1001,"&lt;="&amp;A2297,الإجازات!$E$2:$E$1001,"&gt;="&amp;A2297,الإجازات!$G$2:$G$1001,"مقبولة")=0,"",LOOKUP(2,1/((الإجازات!$A$2:$A$1001=B2297)*(الإجازات!$D$2:$D$1001&lt;=A2297)*(الإجازات!$E$2:$E$1001&gt;=A2297)*(الإجازات!$G$2:$G$1001="مقبولة")),الإجازات!$C$2:$C$1001)))</f>
        <v/>
      </c>
      <c r="O2297" s="17"/>
      <c r="P2297" s="23" t="str">
        <f aca="false">IF(B2297="","",IF(ISNA(MATCH(B2297,الموظفين!$A$2:$A$501,0)),"⚠ كود غير موجود",IF(O2297&lt;&gt;"",O2297,IF(N2297&lt;&gt;"",N2297,IF(H2297="",IF(AND(A2297&lt;&gt;"",WEEKDAY(A2297)=الإعدادات!$B$11),"راحة أسبوعية","غائب"),IF(I2297="","بدون انصراف",IF(N(K2297)&gt;0,"متأخر","حاضر")))))))</f>
        <v/>
      </c>
      <c r="Q2297" s="24" t="str">
        <f aca="false">IF(B2297="","",IF(OR(P2297="غائب",P2297="غياب",P2297="إجازة بدون راتب"),IFERROR(VLOOKUP(B2297,الموظفين!$A$2:$J$501,8,FALSE()),0),0))</f>
        <v/>
      </c>
      <c r="R2297" s="24" t="str">
        <f aca="false">IF(B2297="","",ROUND((N(K2297)+N(L2297))/60*IFERROR(VLOOKUP(B2297,الموظفين!$A$2:$J$501,8,FALSE()),0)/الإعدادات!$B$6*الإعدادات!$B$9,2))</f>
        <v/>
      </c>
      <c r="S2297" s="24" t="str">
        <f aca="false">IF(OR(B2297="",M2297=""),"",ROUND(M2297/60*IFERROR(VLOOKUP(B2297,الموظفين!$A$2:$J$501,9,FALSE()),0),2))</f>
        <v/>
      </c>
      <c r="T2297" s="17"/>
      <c r="U2297" s="23" t="str">
        <f aca="false">IF(OR(A2297="",B2297=""),"",A2297&amp;"|"&amp;B2297)</f>
        <v/>
      </c>
    </row>
    <row r="2298" customFormat="false" ht="15" hidden="false" customHeight="false" outlineLevel="0" collapsed="false">
      <c r="A2298" s="16"/>
      <c r="B2298" s="17"/>
      <c r="C2298" s="18" t="str">
        <f aca="false">IF($B2298="","",IFERROR(VLOOKUP($B2298,الموظفين!$A$2:$J$501,2,FALSE())&amp;"","⚠ كود غير موجود"))</f>
        <v/>
      </c>
      <c r="D2298" s="18" t="str">
        <f aca="false">IF($B2298="","",IFERROR(VLOOKUP($B2298,الموظفين!$A$2:$J$501,3,FALSE())&amp;"",""))</f>
        <v/>
      </c>
      <c r="E2298" s="18" t="str">
        <f aca="false">IF($B2298="","",IFERROR(VLOOKUP($B2298,الموظفين!$A$2:$J$501,5,FALSE())&amp;"",""))</f>
        <v/>
      </c>
      <c r="F2298" s="19" t="str">
        <f aca="false">IF($B2298="","",IFERROR(VLOOKUP($B2298,الموظفين!$A$2:$J$501,6,FALSE()),""))</f>
        <v/>
      </c>
      <c r="G2298" s="19" t="str">
        <f aca="false">IF($B2298="","",IFERROR(VLOOKUP($B2298,الموظفين!$A$2:$J$501,7,FALSE()),""))</f>
        <v/>
      </c>
      <c r="H2298" s="20"/>
      <c r="I2298" s="20"/>
      <c r="J2298" s="21" t="str">
        <f aca="false">IF(OR(H2298="",I2298=""),"",ROUND(MOD(I2298-H2298,1)*24,2))</f>
        <v/>
      </c>
      <c r="K2298" s="22" t="str">
        <f aca="false">IF(OR(H2298="",F2298=""),"",IF(ROUND(MAX(0,MOD(H2298-F2298+0.5,1)-0.5)*1440,0)&gt;IFERROR(VLOOKUP(E2298,الورديات!$A$2:$E$21,5,FALSE()),0),ROUND(MAX(0,MOD(H2298-F2298+0.5,1)-0.5)*1440,0),0))</f>
        <v/>
      </c>
      <c r="L2298" s="22" t="str">
        <f aca="false">IF(OR(I2298="",G2298=""),"",ROUND(MAX(0,MOD(G2298-I2298+0.5,1)-0.5)*1440,0))</f>
        <v/>
      </c>
      <c r="M2298" s="22" t="str">
        <f aca="false">IF(OR(I2298="",G2298=""),"",IF(ROUND(MAX(0,MOD(I2298-G2298+0.5,1)-0.5)*1440,0)&gt;=الإعدادات!$B$8,ROUND(MAX(0,MOD(I2298-G2298+0.5,1)-0.5)*1440,0),0))</f>
        <v/>
      </c>
      <c r="N2298" s="18" t="str">
        <f aca="false">IF(OR(A2298="",B2298=""),"",IF(COUNTIFS(الإجازات!$A$2:$A$1001,B2298,الإجازات!$D$2:$D$1001,"&lt;="&amp;A2298,الإجازات!$E$2:$E$1001,"&gt;="&amp;A2298,الإجازات!$G$2:$G$1001,"مقبولة")=0,"",LOOKUP(2,1/((الإجازات!$A$2:$A$1001=B2298)*(الإجازات!$D$2:$D$1001&lt;=A2298)*(الإجازات!$E$2:$E$1001&gt;=A2298)*(الإجازات!$G$2:$G$1001="مقبولة")),الإجازات!$C$2:$C$1001)))</f>
        <v/>
      </c>
      <c r="O2298" s="17"/>
      <c r="P2298" s="23" t="str">
        <f aca="false">IF(B2298="","",IF(ISNA(MATCH(B2298,الموظفين!$A$2:$A$501,0)),"⚠ كود غير موجود",IF(O2298&lt;&gt;"",O2298,IF(N2298&lt;&gt;"",N2298,IF(H2298="",IF(AND(A2298&lt;&gt;"",WEEKDAY(A2298)=الإعدادات!$B$11),"راحة أسبوعية","غائب"),IF(I2298="","بدون انصراف",IF(N(K2298)&gt;0,"متأخر","حاضر")))))))</f>
        <v/>
      </c>
      <c r="Q2298" s="24" t="str">
        <f aca="false">IF(B2298="","",IF(OR(P2298="غائب",P2298="غياب",P2298="إجازة بدون راتب"),IFERROR(VLOOKUP(B2298,الموظفين!$A$2:$J$501,8,FALSE()),0),0))</f>
        <v/>
      </c>
      <c r="R2298" s="24" t="str">
        <f aca="false">IF(B2298="","",ROUND((N(K2298)+N(L2298))/60*IFERROR(VLOOKUP(B2298,الموظفين!$A$2:$J$501,8,FALSE()),0)/الإعدادات!$B$6*الإعدادات!$B$9,2))</f>
        <v/>
      </c>
      <c r="S2298" s="24" t="str">
        <f aca="false">IF(OR(B2298="",M2298=""),"",ROUND(M2298/60*IFERROR(VLOOKUP(B2298,الموظفين!$A$2:$J$501,9,FALSE()),0),2))</f>
        <v/>
      </c>
      <c r="T2298" s="17"/>
      <c r="U2298" s="23" t="str">
        <f aca="false">IF(OR(A2298="",B2298=""),"",A2298&amp;"|"&amp;B2298)</f>
        <v/>
      </c>
    </row>
    <row r="2299" customFormat="false" ht="15" hidden="false" customHeight="false" outlineLevel="0" collapsed="false">
      <c r="A2299" s="16"/>
      <c r="B2299" s="17"/>
      <c r="C2299" s="18" t="str">
        <f aca="false">IF($B2299="","",IFERROR(VLOOKUP($B2299,الموظفين!$A$2:$J$501,2,FALSE())&amp;"","⚠ كود غير موجود"))</f>
        <v/>
      </c>
      <c r="D2299" s="18" t="str">
        <f aca="false">IF($B2299="","",IFERROR(VLOOKUP($B2299,الموظفين!$A$2:$J$501,3,FALSE())&amp;"",""))</f>
        <v/>
      </c>
      <c r="E2299" s="18" t="str">
        <f aca="false">IF($B2299="","",IFERROR(VLOOKUP($B2299,الموظفين!$A$2:$J$501,5,FALSE())&amp;"",""))</f>
        <v/>
      </c>
      <c r="F2299" s="19" t="str">
        <f aca="false">IF($B2299="","",IFERROR(VLOOKUP($B2299,الموظفين!$A$2:$J$501,6,FALSE()),""))</f>
        <v/>
      </c>
      <c r="G2299" s="19" t="str">
        <f aca="false">IF($B2299="","",IFERROR(VLOOKUP($B2299,الموظفين!$A$2:$J$501,7,FALSE()),""))</f>
        <v/>
      </c>
      <c r="H2299" s="20"/>
      <c r="I2299" s="20"/>
      <c r="J2299" s="21" t="str">
        <f aca="false">IF(OR(H2299="",I2299=""),"",ROUND(MOD(I2299-H2299,1)*24,2))</f>
        <v/>
      </c>
      <c r="K2299" s="22" t="str">
        <f aca="false">IF(OR(H2299="",F2299=""),"",IF(ROUND(MAX(0,MOD(H2299-F2299+0.5,1)-0.5)*1440,0)&gt;IFERROR(VLOOKUP(E2299,الورديات!$A$2:$E$21,5,FALSE()),0),ROUND(MAX(0,MOD(H2299-F2299+0.5,1)-0.5)*1440,0),0))</f>
        <v/>
      </c>
      <c r="L2299" s="22" t="str">
        <f aca="false">IF(OR(I2299="",G2299=""),"",ROUND(MAX(0,MOD(G2299-I2299+0.5,1)-0.5)*1440,0))</f>
        <v/>
      </c>
      <c r="M2299" s="22" t="str">
        <f aca="false">IF(OR(I2299="",G2299=""),"",IF(ROUND(MAX(0,MOD(I2299-G2299+0.5,1)-0.5)*1440,0)&gt;=الإعدادات!$B$8,ROUND(MAX(0,MOD(I2299-G2299+0.5,1)-0.5)*1440,0),0))</f>
        <v/>
      </c>
      <c r="N2299" s="18" t="str">
        <f aca="false">IF(OR(A2299="",B2299=""),"",IF(COUNTIFS(الإجازات!$A$2:$A$1001,B2299,الإجازات!$D$2:$D$1001,"&lt;="&amp;A2299,الإجازات!$E$2:$E$1001,"&gt;="&amp;A2299,الإجازات!$G$2:$G$1001,"مقبولة")=0,"",LOOKUP(2,1/((الإجازات!$A$2:$A$1001=B2299)*(الإجازات!$D$2:$D$1001&lt;=A2299)*(الإجازات!$E$2:$E$1001&gt;=A2299)*(الإجازات!$G$2:$G$1001="مقبولة")),الإجازات!$C$2:$C$1001)))</f>
        <v/>
      </c>
      <c r="O2299" s="17"/>
      <c r="P2299" s="23" t="str">
        <f aca="false">IF(B2299="","",IF(ISNA(MATCH(B2299,الموظفين!$A$2:$A$501,0)),"⚠ كود غير موجود",IF(O2299&lt;&gt;"",O2299,IF(N2299&lt;&gt;"",N2299,IF(H2299="",IF(AND(A2299&lt;&gt;"",WEEKDAY(A2299)=الإعدادات!$B$11),"راحة أسبوعية","غائب"),IF(I2299="","بدون انصراف",IF(N(K2299)&gt;0,"متأخر","حاضر")))))))</f>
        <v/>
      </c>
      <c r="Q2299" s="24" t="str">
        <f aca="false">IF(B2299="","",IF(OR(P2299="غائب",P2299="غياب",P2299="إجازة بدون راتب"),IFERROR(VLOOKUP(B2299,الموظفين!$A$2:$J$501,8,FALSE()),0),0))</f>
        <v/>
      </c>
      <c r="R2299" s="24" t="str">
        <f aca="false">IF(B2299="","",ROUND((N(K2299)+N(L2299))/60*IFERROR(VLOOKUP(B2299,الموظفين!$A$2:$J$501,8,FALSE()),0)/الإعدادات!$B$6*الإعدادات!$B$9,2))</f>
        <v/>
      </c>
      <c r="S2299" s="24" t="str">
        <f aca="false">IF(OR(B2299="",M2299=""),"",ROUND(M2299/60*IFERROR(VLOOKUP(B2299,الموظفين!$A$2:$J$501,9,FALSE()),0),2))</f>
        <v/>
      </c>
      <c r="T2299" s="17"/>
      <c r="U2299" s="23" t="str">
        <f aca="false">IF(OR(A2299="",B2299=""),"",A2299&amp;"|"&amp;B2299)</f>
        <v/>
      </c>
    </row>
    <row r="2300" customFormat="false" ht="15" hidden="false" customHeight="false" outlineLevel="0" collapsed="false">
      <c r="A2300" s="16"/>
      <c r="B2300" s="17"/>
      <c r="C2300" s="18" t="str">
        <f aca="false">IF($B2300="","",IFERROR(VLOOKUP($B2300,الموظفين!$A$2:$J$501,2,FALSE())&amp;"","⚠ كود غير موجود"))</f>
        <v/>
      </c>
      <c r="D2300" s="18" t="str">
        <f aca="false">IF($B2300="","",IFERROR(VLOOKUP($B2300,الموظفين!$A$2:$J$501,3,FALSE())&amp;"",""))</f>
        <v/>
      </c>
      <c r="E2300" s="18" t="str">
        <f aca="false">IF($B2300="","",IFERROR(VLOOKUP($B2300,الموظفين!$A$2:$J$501,5,FALSE())&amp;"",""))</f>
        <v/>
      </c>
      <c r="F2300" s="19" t="str">
        <f aca="false">IF($B2300="","",IFERROR(VLOOKUP($B2300,الموظفين!$A$2:$J$501,6,FALSE()),""))</f>
        <v/>
      </c>
      <c r="G2300" s="19" t="str">
        <f aca="false">IF($B2300="","",IFERROR(VLOOKUP($B2300,الموظفين!$A$2:$J$501,7,FALSE()),""))</f>
        <v/>
      </c>
      <c r="H2300" s="20"/>
      <c r="I2300" s="20"/>
      <c r="J2300" s="21" t="str">
        <f aca="false">IF(OR(H2300="",I2300=""),"",ROUND(MOD(I2300-H2300,1)*24,2))</f>
        <v/>
      </c>
      <c r="K2300" s="22" t="str">
        <f aca="false">IF(OR(H2300="",F2300=""),"",IF(ROUND(MAX(0,MOD(H2300-F2300+0.5,1)-0.5)*1440,0)&gt;IFERROR(VLOOKUP(E2300,الورديات!$A$2:$E$21,5,FALSE()),0),ROUND(MAX(0,MOD(H2300-F2300+0.5,1)-0.5)*1440,0),0))</f>
        <v/>
      </c>
      <c r="L2300" s="22" t="str">
        <f aca="false">IF(OR(I2300="",G2300=""),"",ROUND(MAX(0,MOD(G2300-I2300+0.5,1)-0.5)*1440,0))</f>
        <v/>
      </c>
      <c r="M2300" s="22" t="str">
        <f aca="false">IF(OR(I2300="",G2300=""),"",IF(ROUND(MAX(0,MOD(I2300-G2300+0.5,1)-0.5)*1440,0)&gt;=الإعدادات!$B$8,ROUND(MAX(0,MOD(I2300-G2300+0.5,1)-0.5)*1440,0),0))</f>
        <v/>
      </c>
      <c r="N2300" s="18" t="str">
        <f aca="false">IF(OR(A2300="",B2300=""),"",IF(COUNTIFS(الإجازات!$A$2:$A$1001,B2300,الإجازات!$D$2:$D$1001,"&lt;="&amp;A2300,الإجازات!$E$2:$E$1001,"&gt;="&amp;A2300,الإجازات!$G$2:$G$1001,"مقبولة")=0,"",LOOKUP(2,1/((الإجازات!$A$2:$A$1001=B2300)*(الإجازات!$D$2:$D$1001&lt;=A2300)*(الإجازات!$E$2:$E$1001&gt;=A2300)*(الإجازات!$G$2:$G$1001="مقبولة")),الإجازات!$C$2:$C$1001)))</f>
        <v/>
      </c>
      <c r="O2300" s="17"/>
      <c r="P2300" s="23" t="str">
        <f aca="false">IF(B2300="","",IF(ISNA(MATCH(B2300,الموظفين!$A$2:$A$501,0)),"⚠ كود غير موجود",IF(O2300&lt;&gt;"",O2300,IF(N2300&lt;&gt;"",N2300,IF(H2300="",IF(AND(A2300&lt;&gt;"",WEEKDAY(A2300)=الإعدادات!$B$11),"راحة أسبوعية","غائب"),IF(I2300="","بدون انصراف",IF(N(K2300)&gt;0,"متأخر","حاضر")))))))</f>
        <v/>
      </c>
      <c r="Q2300" s="24" t="str">
        <f aca="false">IF(B2300="","",IF(OR(P2300="غائب",P2300="غياب",P2300="إجازة بدون راتب"),IFERROR(VLOOKUP(B2300,الموظفين!$A$2:$J$501,8,FALSE()),0),0))</f>
        <v/>
      </c>
      <c r="R2300" s="24" t="str">
        <f aca="false">IF(B2300="","",ROUND((N(K2300)+N(L2300))/60*IFERROR(VLOOKUP(B2300,الموظفين!$A$2:$J$501,8,FALSE()),0)/الإعدادات!$B$6*الإعدادات!$B$9,2))</f>
        <v/>
      </c>
      <c r="S2300" s="24" t="str">
        <f aca="false">IF(OR(B2300="",M2300=""),"",ROUND(M2300/60*IFERROR(VLOOKUP(B2300,الموظفين!$A$2:$J$501,9,FALSE()),0),2))</f>
        <v/>
      </c>
      <c r="T2300" s="17"/>
      <c r="U2300" s="23" t="str">
        <f aca="false">IF(OR(A2300="",B2300=""),"",A2300&amp;"|"&amp;B2300)</f>
        <v/>
      </c>
    </row>
    <row r="2301" customFormat="false" ht="15" hidden="false" customHeight="false" outlineLevel="0" collapsed="false">
      <c r="A2301" s="16"/>
      <c r="B2301" s="17"/>
      <c r="C2301" s="18" t="str">
        <f aca="false">IF($B2301="","",IFERROR(VLOOKUP($B2301,الموظفين!$A$2:$J$501,2,FALSE())&amp;"","⚠ كود غير موجود"))</f>
        <v/>
      </c>
      <c r="D2301" s="18" t="str">
        <f aca="false">IF($B2301="","",IFERROR(VLOOKUP($B2301,الموظفين!$A$2:$J$501,3,FALSE())&amp;"",""))</f>
        <v/>
      </c>
      <c r="E2301" s="18" t="str">
        <f aca="false">IF($B2301="","",IFERROR(VLOOKUP($B2301,الموظفين!$A$2:$J$501,5,FALSE())&amp;"",""))</f>
        <v/>
      </c>
      <c r="F2301" s="19" t="str">
        <f aca="false">IF($B2301="","",IFERROR(VLOOKUP($B2301,الموظفين!$A$2:$J$501,6,FALSE()),""))</f>
        <v/>
      </c>
      <c r="G2301" s="19" t="str">
        <f aca="false">IF($B2301="","",IFERROR(VLOOKUP($B2301,الموظفين!$A$2:$J$501,7,FALSE()),""))</f>
        <v/>
      </c>
      <c r="H2301" s="20"/>
      <c r="I2301" s="20"/>
      <c r="J2301" s="21" t="str">
        <f aca="false">IF(OR(H2301="",I2301=""),"",ROUND(MOD(I2301-H2301,1)*24,2))</f>
        <v/>
      </c>
      <c r="K2301" s="22" t="str">
        <f aca="false">IF(OR(H2301="",F2301=""),"",IF(ROUND(MAX(0,MOD(H2301-F2301+0.5,1)-0.5)*1440,0)&gt;IFERROR(VLOOKUP(E2301,الورديات!$A$2:$E$21,5,FALSE()),0),ROUND(MAX(0,MOD(H2301-F2301+0.5,1)-0.5)*1440,0),0))</f>
        <v/>
      </c>
      <c r="L2301" s="22" t="str">
        <f aca="false">IF(OR(I2301="",G2301=""),"",ROUND(MAX(0,MOD(G2301-I2301+0.5,1)-0.5)*1440,0))</f>
        <v/>
      </c>
      <c r="M2301" s="22" t="str">
        <f aca="false">IF(OR(I2301="",G2301=""),"",IF(ROUND(MAX(0,MOD(I2301-G2301+0.5,1)-0.5)*1440,0)&gt;=الإعدادات!$B$8,ROUND(MAX(0,MOD(I2301-G2301+0.5,1)-0.5)*1440,0),0))</f>
        <v/>
      </c>
      <c r="N2301" s="18" t="str">
        <f aca="false">IF(OR(A2301="",B2301=""),"",IF(COUNTIFS(الإجازات!$A$2:$A$1001,B2301,الإجازات!$D$2:$D$1001,"&lt;="&amp;A2301,الإجازات!$E$2:$E$1001,"&gt;="&amp;A2301,الإجازات!$G$2:$G$1001,"مقبولة")=0,"",LOOKUP(2,1/((الإجازات!$A$2:$A$1001=B2301)*(الإجازات!$D$2:$D$1001&lt;=A2301)*(الإجازات!$E$2:$E$1001&gt;=A2301)*(الإجازات!$G$2:$G$1001="مقبولة")),الإجازات!$C$2:$C$1001)))</f>
        <v/>
      </c>
      <c r="O2301" s="17"/>
      <c r="P2301" s="23" t="str">
        <f aca="false">IF(B2301="","",IF(ISNA(MATCH(B2301,الموظفين!$A$2:$A$501,0)),"⚠ كود غير موجود",IF(O2301&lt;&gt;"",O2301,IF(N2301&lt;&gt;"",N2301,IF(H2301="",IF(AND(A2301&lt;&gt;"",WEEKDAY(A2301)=الإعدادات!$B$11),"راحة أسبوعية","غائب"),IF(I2301="","بدون انصراف",IF(N(K2301)&gt;0,"متأخر","حاضر")))))))</f>
        <v/>
      </c>
      <c r="Q2301" s="24" t="str">
        <f aca="false">IF(B2301="","",IF(OR(P2301="غائب",P2301="غياب",P2301="إجازة بدون راتب"),IFERROR(VLOOKUP(B2301,الموظفين!$A$2:$J$501,8,FALSE()),0),0))</f>
        <v/>
      </c>
      <c r="R2301" s="24" t="str">
        <f aca="false">IF(B2301="","",ROUND((N(K2301)+N(L2301))/60*IFERROR(VLOOKUP(B2301,الموظفين!$A$2:$J$501,8,FALSE()),0)/الإعدادات!$B$6*الإعدادات!$B$9,2))</f>
        <v/>
      </c>
      <c r="S2301" s="24" t="str">
        <f aca="false">IF(OR(B2301="",M2301=""),"",ROUND(M2301/60*IFERROR(VLOOKUP(B2301,الموظفين!$A$2:$J$501,9,FALSE()),0),2))</f>
        <v/>
      </c>
      <c r="T2301" s="17"/>
      <c r="U2301" s="23" t="str">
        <f aca="false">IF(OR(A2301="",B2301=""),"",A2301&amp;"|"&amp;B2301)</f>
        <v/>
      </c>
    </row>
    <row r="2302" customFormat="false" ht="15" hidden="false" customHeight="false" outlineLevel="0" collapsed="false">
      <c r="A2302" s="16"/>
      <c r="B2302" s="17"/>
      <c r="C2302" s="18" t="str">
        <f aca="false">IF($B2302="","",IFERROR(VLOOKUP($B2302,الموظفين!$A$2:$J$501,2,FALSE())&amp;"","⚠ كود غير موجود"))</f>
        <v/>
      </c>
      <c r="D2302" s="18" t="str">
        <f aca="false">IF($B2302="","",IFERROR(VLOOKUP($B2302,الموظفين!$A$2:$J$501,3,FALSE())&amp;"",""))</f>
        <v/>
      </c>
      <c r="E2302" s="18" t="str">
        <f aca="false">IF($B2302="","",IFERROR(VLOOKUP($B2302,الموظفين!$A$2:$J$501,5,FALSE())&amp;"",""))</f>
        <v/>
      </c>
      <c r="F2302" s="19" t="str">
        <f aca="false">IF($B2302="","",IFERROR(VLOOKUP($B2302,الموظفين!$A$2:$J$501,6,FALSE()),""))</f>
        <v/>
      </c>
      <c r="G2302" s="19" t="str">
        <f aca="false">IF($B2302="","",IFERROR(VLOOKUP($B2302,الموظفين!$A$2:$J$501,7,FALSE()),""))</f>
        <v/>
      </c>
      <c r="H2302" s="20"/>
      <c r="I2302" s="20"/>
      <c r="J2302" s="21" t="str">
        <f aca="false">IF(OR(H2302="",I2302=""),"",ROUND(MOD(I2302-H2302,1)*24,2))</f>
        <v/>
      </c>
      <c r="K2302" s="22" t="str">
        <f aca="false">IF(OR(H2302="",F2302=""),"",IF(ROUND(MAX(0,MOD(H2302-F2302+0.5,1)-0.5)*1440,0)&gt;IFERROR(VLOOKUP(E2302,الورديات!$A$2:$E$21,5,FALSE()),0),ROUND(MAX(0,MOD(H2302-F2302+0.5,1)-0.5)*1440,0),0))</f>
        <v/>
      </c>
      <c r="L2302" s="22" t="str">
        <f aca="false">IF(OR(I2302="",G2302=""),"",ROUND(MAX(0,MOD(G2302-I2302+0.5,1)-0.5)*1440,0))</f>
        <v/>
      </c>
      <c r="M2302" s="22" t="str">
        <f aca="false">IF(OR(I2302="",G2302=""),"",IF(ROUND(MAX(0,MOD(I2302-G2302+0.5,1)-0.5)*1440,0)&gt;=الإعدادات!$B$8,ROUND(MAX(0,MOD(I2302-G2302+0.5,1)-0.5)*1440,0),0))</f>
        <v/>
      </c>
      <c r="N2302" s="18" t="str">
        <f aca="false">IF(OR(A2302="",B2302=""),"",IF(COUNTIFS(الإجازات!$A$2:$A$1001,B2302,الإجازات!$D$2:$D$1001,"&lt;="&amp;A2302,الإجازات!$E$2:$E$1001,"&gt;="&amp;A2302,الإجازات!$G$2:$G$1001,"مقبولة")=0,"",LOOKUP(2,1/((الإجازات!$A$2:$A$1001=B2302)*(الإجازات!$D$2:$D$1001&lt;=A2302)*(الإجازات!$E$2:$E$1001&gt;=A2302)*(الإجازات!$G$2:$G$1001="مقبولة")),الإجازات!$C$2:$C$1001)))</f>
        <v/>
      </c>
      <c r="O2302" s="17"/>
      <c r="P2302" s="23" t="str">
        <f aca="false">IF(B2302="","",IF(ISNA(MATCH(B2302,الموظفين!$A$2:$A$501,0)),"⚠ كود غير موجود",IF(O2302&lt;&gt;"",O2302,IF(N2302&lt;&gt;"",N2302,IF(H2302="",IF(AND(A2302&lt;&gt;"",WEEKDAY(A2302)=الإعدادات!$B$11),"راحة أسبوعية","غائب"),IF(I2302="","بدون انصراف",IF(N(K2302)&gt;0,"متأخر","حاضر")))))))</f>
        <v/>
      </c>
      <c r="Q2302" s="24" t="str">
        <f aca="false">IF(B2302="","",IF(OR(P2302="غائب",P2302="غياب",P2302="إجازة بدون راتب"),IFERROR(VLOOKUP(B2302,الموظفين!$A$2:$J$501,8,FALSE()),0),0))</f>
        <v/>
      </c>
      <c r="R2302" s="24" t="str">
        <f aca="false">IF(B2302="","",ROUND((N(K2302)+N(L2302))/60*IFERROR(VLOOKUP(B2302,الموظفين!$A$2:$J$501,8,FALSE()),0)/الإعدادات!$B$6*الإعدادات!$B$9,2))</f>
        <v/>
      </c>
      <c r="S2302" s="24" t="str">
        <f aca="false">IF(OR(B2302="",M2302=""),"",ROUND(M2302/60*IFERROR(VLOOKUP(B2302,الموظفين!$A$2:$J$501,9,FALSE()),0),2))</f>
        <v/>
      </c>
      <c r="T2302" s="17"/>
      <c r="U2302" s="23" t="str">
        <f aca="false">IF(OR(A2302="",B2302=""),"",A2302&amp;"|"&amp;B2302)</f>
        <v/>
      </c>
    </row>
    <row r="2303" customFormat="false" ht="15" hidden="false" customHeight="false" outlineLevel="0" collapsed="false">
      <c r="A2303" s="16"/>
      <c r="B2303" s="17"/>
      <c r="C2303" s="18" t="str">
        <f aca="false">IF($B2303="","",IFERROR(VLOOKUP($B2303,الموظفين!$A$2:$J$501,2,FALSE())&amp;"","⚠ كود غير موجود"))</f>
        <v/>
      </c>
      <c r="D2303" s="18" t="str">
        <f aca="false">IF($B2303="","",IFERROR(VLOOKUP($B2303,الموظفين!$A$2:$J$501,3,FALSE())&amp;"",""))</f>
        <v/>
      </c>
      <c r="E2303" s="18" t="str">
        <f aca="false">IF($B2303="","",IFERROR(VLOOKUP($B2303,الموظفين!$A$2:$J$501,5,FALSE())&amp;"",""))</f>
        <v/>
      </c>
      <c r="F2303" s="19" t="str">
        <f aca="false">IF($B2303="","",IFERROR(VLOOKUP($B2303,الموظفين!$A$2:$J$501,6,FALSE()),""))</f>
        <v/>
      </c>
      <c r="G2303" s="19" t="str">
        <f aca="false">IF($B2303="","",IFERROR(VLOOKUP($B2303,الموظفين!$A$2:$J$501,7,FALSE()),""))</f>
        <v/>
      </c>
      <c r="H2303" s="20"/>
      <c r="I2303" s="20"/>
      <c r="J2303" s="21" t="str">
        <f aca="false">IF(OR(H2303="",I2303=""),"",ROUND(MOD(I2303-H2303,1)*24,2))</f>
        <v/>
      </c>
      <c r="K2303" s="22" t="str">
        <f aca="false">IF(OR(H2303="",F2303=""),"",IF(ROUND(MAX(0,MOD(H2303-F2303+0.5,1)-0.5)*1440,0)&gt;IFERROR(VLOOKUP(E2303,الورديات!$A$2:$E$21,5,FALSE()),0),ROUND(MAX(0,MOD(H2303-F2303+0.5,1)-0.5)*1440,0),0))</f>
        <v/>
      </c>
      <c r="L2303" s="22" t="str">
        <f aca="false">IF(OR(I2303="",G2303=""),"",ROUND(MAX(0,MOD(G2303-I2303+0.5,1)-0.5)*1440,0))</f>
        <v/>
      </c>
      <c r="M2303" s="22" t="str">
        <f aca="false">IF(OR(I2303="",G2303=""),"",IF(ROUND(MAX(0,MOD(I2303-G2303+0.5,1)-0.5)*1440,0)&gt;=الإعدادات!$B$8,ROUND(MAX(0,MOD(I2303-G2303+0.5,1)-0.5)*1440,0),0))</f>
        <v/>
      </c>
      <c r="N2303" s="18" t="str">
        <f aca="false">IF(OR(A2303="",B2303=""),"",IF(COUNTIFS(الإجازات!$A$2:$A$1001,B2303,الإجازات!$D$2:$D$1001,"&lt;="&amp;A2303,الإجازات!$E$2:$E$1001,"&gt;="&amp;A2303,الإجازات!$G$2:$G$1001,"مقبولة")=0,"",LOOKUP(2,1/((الإجازات!$A$2:$A$1001=B2303)*(الإجازات!$D$2:$D$1001&lt;=A2303)*(الإجازات!$E$2:$E$1001&gt;=A2303)*(الإجازات!$G$2:$G$1001="مقبولة")),الإجازات!$C$2:$C$1001)))</f>
        <v/>
      </c>
      <c r="O2303" s="17"/>
      <c r="P2303" s="23" t="str">
        <f aca="false">IF(B2303="","",IF(ISNA(MATCH(B2303,الموظفين!$A$2:$A$501,0)),"⚠ كود غير موجود",IF(O2303&lt;&gt;"",O2303,IF(N2303&lt;&gt;"",N2303,IF(H2303="",IF(AND(A2303&lt;&gt;"",WEEKDAY(A2303)=الإعدادات!$B$11),"راحة أسبوعية","غائب"),IF(I2303="","بدون انصراف",IF(N(K2303)&gt;0,"متأخر","حاضر")))))))</f>
        <v/>
      </c>
      <c r="Q2303" s="24" t="str">
        <f aca="false">IF(B2303="","",IF(OR(P2303="غائب",P2303="غياب",P2303="إجازة بدون راتب"),IFERROR(VLOOKUP(B2303,الموظفين!$A$2:$J$501,8,FALSE()),0),0))</f>
        <v/>
      </c>
      <c r="R2303" s="24" t="str">
        <f aca="false">IF(B2303="","",ROUND((N(K2303)+N(L2303))/60*IFERROR(VLOOKUP(B2303,الموظفين!$A$2:$J$501,8,FALSE()),0)/الإعدادات!$B$6*الإعدادات!$B$9,2))</f>
        <v/>
      </c>
      <c r="S2303" s="24" t="str">
        <f aca="false">IF(OR(B2303="",M2303=""),"",ROUND(M2303/60*IFERROR(VLOOKUP(B2303,الموظفين!$A$2:$J$501,9,FALSE()),0),2))</f>
        <v/>
      </c>
      <c r="T2303" s="17"/>
      <c r="U2303" s="23" t="str">
        <f aca="false">IF(OR(A2303="",B2303=""),"",A2303&amp;"|"&amp;B2303)</f>
        <v/>
      </c>
    </row>
    <row r="2304" customFormat="false" ht="15" hidden="false" customHeight="false" outlineLevel="0" collapsed="false">
      <c r="A2304" s="16"/>
      <c r="B2304" s="17"/>
      <c r="C2304" s="18" t="str">
        <f aca="false">IF($B2304="","",IFERROR(VLOOKUP($B2304,الموظفين!$A$2:$J$501,2,FALSE())&amp;"","⚠ كود غير موجود"))</f>
        <v/>
      </c>
      <c r="D2304" s="18" t="str">
        <f aca="false">IF($B2304="","",IFERROR(VLOOKUP($B2304,الموظفين!$A$2:$J$501,3,FALSE())&amp;"",""))</f>
        <v/>
      </c>
      <c r="E2304" s="18" t="str">
        <f aca="false">IF($B2304="","",IFERROR(VLOOKUP($B2304,الموظفين!$A$2:$J$501,5,FALSE())&amp;"",""))</f>
        <v/>
      </c>
      <c r="F2304" s="19" t="str">
        <f aca="false">IF($B2304="","",IFERROR(VLOOKUP($B2304,الموظفين!$A$2:$J$501,6,FALSE()),""))</f>
        <v/>
      </c>
      <c r="G2304" s="19" t="str">
        <f aca="false">IF($B2304="","",IFERROR(VLOOKUP($B2304,الموظفين!$A$2:$J$501,7,FALSE()),""))</f>
        <v/>
      </c>
      <c r="H2304" s="20"/>
      <c r="I2304" s="20"/>
      <c r="J2304" s="21" t="str">
        <f aca="false">IF(OR(H2304="",I2304=""),"",ROUND(MOD(I2304-H2304,1)*24,2))</f>
        <v/>
      </c>
      <c r="K2304" s="22" t="str">
        <f aca="false">IF(OR(H2304="",F2304=""),"",IF(ROUND(MAX(0,MOD(H2304-F2304+0.5,1)-0.5)*1440,0)&gt;IFERROR(VLOOKUP(E2304,الورديات!$A$2:$E$21,5,FALSE()),0),ROUND(MAX(0,MOD(H2304-F2304+0.5,1)-0.5)*1440,0),0))</f>
        <v/>
      </c>
      <c r="L2304" s="22" t="str">
        <f aca="false">IF(OR(I2304="",G2304=""),"",ROUND(MAX(0,MOD(G2304-I2304+0.5,1)-0.5)*1440,0))</f>
        <v/>
      </c>
      <c r="M2304" s="22" t="str">
        <f aca="false">IF(OR(I2304="",G2304=""),"",IF(ROUND(MAX(0,MOD(I2304-G2304+0.5,1)-0.5)*1440,0)&gt;=الإعدادات!$B$8,ROUND(MAX(0,MOD(I2304-G2304+0.5,1)-0.5)*1440,0),0))</f>
        <v/>
      </c>
      <c r="N2304" s="18" t="str">
        <f aca="false">IF(OR(A2304="",B2304=""),"",IF(COUNTIFS(الإجازات!$A$2:$A$1001,B2304,الإجازات!$D$2:$D$1001,"&lt;="&amp;A2304,الإجازات!$E$2:$E$1001,"&gt;="&amp;A2304,الإجازات!$G$2:$G$1001,"مقبولة")=0,"",LOOKUP(2,1/((الإجازات!$A$2:$A$1001=B2304)*(الإجازات!$D$2:$D$1001&lt;=A2304)*(الإجازات!$E$2:$E$1001&gt;=A2304)*(الإجازات!$G$2:$G$1001="مقبولة")),الإجازات!$C$2:$C$1001)))</f>
        <v/>
      </c>
      <c r="O2304" s="17"/>
      <c r="P2304" s="23" t="str">
        <f aca="false">IF(B2304="","",IF(ISNA(MATCH(B2304,الموظفين!$A$2:$A$501,0)),"⚠ كود غير موجود",IF(O2304&lt;&gt;"",O2304,IF(N2304&lt;&gt;"",N2304,IF(H2304="",IF(AND(A2304&lt;&gt;"",WEEKDAY(A2304)=الإعدادات!$B$11),"راحة أسبوعية","غائب"),IF(I2304="","بدون انصراف",IF(N(K2304)&gt;0,"متأخر","حاضر")))))))</f>
        <v/>
      </c>
      <c r="Q2304" s="24" t="str">
        <f aca="false">IF(B2304="","",IF(OR(P2304="غائب",P2304="غياب",P2304="إجازة بدون راتب"),IFERROR(VLOOKUP(B2304,الموظفين!$A$2:$J$501,8,FALSE()),0),0))</f>
        <v/>
      </c>
      <c r="R2304" s="24" t="str">
        <f aca="false">IF(B2304="","",ROUND((N(K2304)+N(L2304))/60*IFERROR(VLOOKUP(B2304,الموظفين!$A$2:$J$501,8,FALSE()),0)/الإعدادات!$B$6*الإعدادات!$B$9,2))</f>
        <v/>
      </c>
      <c r="S2304" s="24" t="str">
        <f aca="false">IF(OR(B2304="",M2304=""),"",ROUND(M2304/60*IFERROR(VLOOKUP(B2304,الموظفين!$A$2:$J$501,9,FALSE()),0),2))</f>
        <v/>
      </c>
      <c r="T2304" s="17"/>
      <c r="U2304" s="23" t="str">
        <f aca="false">IF(OR(A2304="",B2304=""),"",A2304&amp;"|"&amp;B2304)</f>
        <v/>
      </c>
    </row>
    <row r="2305" customFormat="false" ht="15" hidden="false" customHeight="false" outlineLevel="0" collapsed="false">
      <c r="A2305" s="16"/>
      <c r="B2305" s="17"/>
      <c r="C2305" s="18" t="str">
        <f aca="false">IF($B2305="","",IFERROR(VLOOKUP($B2305,الموظفين!$A$2:$J$501,2,FALSE())&amp;"","⚠ كود غير موجود"))</f>
        <v/>
      </c>
      <c r="D2305" s="18" t="str">
        <f aca="false">IF($B2305="","",IFERROR(VLOOKUP($B2305,الموظفين!$A$2:$J$501,3,FALSE())&amp;"",""))</f>
        <v/>
      </c>
      <c r="E2305" s="18" t="str">
        <f aca="false">IF($B2305="","",IFERROR(VLOOKUP($B2305,الموظفين!$A$2:$J$501,5,FALSE())&amp;"",""))</f>
        <v/>
      </c>
      <c r="F2305" s="19" t="str">
        <f aca="false">IF($B2305="","",IFERROR(VLOOKUP($B2305,الموظفين!$A$2:$J$501,6,FALSE()),""))</f>
        <v/>
      </c>
      <c r="G2305" s="19" t="str">
        <f aca="false">IF($B2305="","",IFERROR(VLOOKUP($B2305,الموظفين!$A$2:$J$501,7,FALSE()),""))</f>
        <v/>
      </c>
      <c r="H2305" s="20"/>
      <c r="I2305" s="20"/>
      <c r="J2305" s="21" t="str">
        <f aca="false">IF(OR(H2305="",I2305=""),"",ROUND(MOD(I2305-H2305,1)*24,2))</f>
        <v/>
      </c>
      <c r="K2305" s="22" t="str">
        <f aca="false">IF(OR(H2305="",F2305=""),"",IF(ROUND(MAX(0,MOD(H2305-F2305+0.5,1)-0.5)*1440,0)&gt;IFERROR(VLOOKUP(E2305,الورديات!$A$2:$E$21,5,FALSE()),0),ROUND(MAX(0,MOD(H2305-F2305+0.5,1)-0.5)*1440,0),0))</f>
        <v/>
      </c>
      <c r="L2305" s="22" t="str">
        <f aca="false">IF(OR(I2305="",G2305=""),"",ROUND(MAX(0,MOD(G2305-I2305+0.5,1)-0.5)*1440,0))</f>
        <v/>
      </c>
      <c r="M2305" s="22" t="str">
        <f aca="false">IF(OR(I2305="",G2305=""),"",IF(ROUND(MAX(0,MOD(I2305-G2305+0.5,1)-0.5)*1440,0)&gt;=الإعدادات!$B$8,ROUND(MAX(0,MOD(I2305-G2305+0.5,1)-0.5)*1440,0),0))</f>
        <v/>
      </c>
      <c r="N2305" s="18" t="str">
        <f aca="false">IF(OR(A2305="",B2305=""),"",IF(COUNTIFS(الإجازات!$A$2:$A$1001,B2305,الإجازات!$D$2:$D$1001,"&lt;="&amp;A2305,الإجازات!$E$2:$E$1001,"&gt;="&amp;A2305,الإجازات!$G$2:$G$1001,"مقبولة")=0,"",LOOKUP(2,1/((الإجازات!$A$2:$A$1001=B2305)*(الإجازات!$D$2:$D$1001&lt;=A2305)*(الإجازات!$E$2:$E$1001&gt;=A2305)*(الإجازات!$G$2:$G$1001="مقبولة")),الإجازات!$C$2:$C$1001)))</f>
        <v/>
      </c>
      <c r="O2305" s="17"/>
      <c r="P2305" s="23" t="str">
        <f aca="false">IF(B2305="","",IF(ISNA(MATCH(B2305,الموظفين!$A$2:$A$501,0)),"⚠ كود غير موجود",IF(O2305&lt;&gt;"",O2305,IF(N2305&lt;&gt;"",N2305,IF(H2305="",IF(AND(A2305&lt;&gt;"",WEEKDAY(A2305)=الإعدادات!$B$11),"راحة أسبوعية","غائب"),IF(I2305="","بدون انصراف",IF(N(K2305)&gt;0,"متأخر","حاضر")))))))</f>
        <v/>
      </c>
      <c r="Q2305" s="24" t="str">
        <f aca="false">IF(B2305="","",IF(OR(P2305="غائب",P2305="غياب",P2305="إجازة بدون راتب"),IFERROR(VLOOKUP(B2305,الموظفين!$A$2:$J$501,8,FALSE()),0),0))</f>
        <v/>
      </c>
      <c r="R2305" s="24" t="str">
        <f aca="false">IF(B2305="","",ROUND((N(K2305)+N(L2305))/60*IFERROR(VLOOKUP(B2305,الموظفين!$A$2:$J$501,8,FALSE()),0)/الإعدادات!$B$6*الإعدادات!$B$9,2))</f>
        <v/>
      </c>
      <c r="S2305" s="24" t="str">
        <f aca="false">IF(OR(B2305="",M2305=""),"",ROUND(M2305/60*IFERROR(VLOOKUP(B2305,الموظفين!$A$2:$J$501,9,FALSE()),0),2))</f>
        <v/>
      </c>
      <c r="T2305" s="17"/>
      <c r="U2305" s="23" t="str">
        <f aca="false">IF(OR(A2305="",B2305=""),"",A2305&amp;"|"&amp;B2305)</f>
        <v/>
      </c>
    </row>
    <row r="2306" customFormat="false" ht="15" hidden="false" customHeight="false" outlineLevel="0" collapsed="false">
      <c r="A2306" s="16"/>
      <c r="B2306" s="17"/>
      <c r="C2306" s="18" t="str">
        <f aca="false">IF($B2306="","",IFERROR(VLOOKUP($B2306,الموظفين!$A$2:$J$501,2,FALSE())&amp;"","⚠ كود غير موجود"))</f>
        <v/>
      </c>
      <c r="D2306" s="18" t="str">
        <f aca="false">IF($B2306="","",IFERROR(VLOOKUP($B2306,الموظفين!$A$2:$J$501,3,FALSE())&amp;"",""))</f>
        <v/>
      </c>
      <c r="E2306" s="18" t="str">
        <f aca="false">IF($B2306="","",IFERROR(VLOOKUP($B2306,الموظفين!$A$2:$J$501,5,FALSE())&amp;"",""))</f>
        <v/>
      </c>
      <c r="F2306" s="19" t="str">
        <f aca="false">IF($B2306="","",IFERROR(VLOOKUP($B2306,الموظفين!$A$2:$J$501,6,FALSE()),""))</f>
        <v/>
      </c>
      <c r="G2306" s="19" t="str">
        <f aca="false">IF($B2306="","",IFERROR(VLOOKUP($B2306,الموظفين!$A$2:$J$501,7,FALSE()),""))</f>
        <v/>
      </c>
      <c r="H2306" s="20"/>
      <c r="I2306" s="20"/>
      <c r="J2306" s="21" t="str">
        <f aca="false">IF(OR(H2306="",I2306=""),"",ROUND(MOD(I2306-H2306,1)*24,2))</f>
        <v/>
      </c>
      <c r="K2306" s="22" t="str">
        <f aca="false">IF(OR(H2306="",F2306=""),"",IF(ROUND(MAX(0,MOD(H2306-F2306+0.5,1)-0.5)*1440,0)&gt;IFERROR(VLOOKUP(E2306,الورديات!$A$2:$E$21,5,FALSE()),0),ROUND(MAX(0,MOD(H2306-F2306+0.5,1)-0.5)*1440,0),0))</f>
        <v/>
      </c>
      <c r="L2306" s="22" t="str">
        <f aca="false">IF(OR(I2306="",G2306=""),"",ROUND(MAX(0,MOD(G2306-I2306+0.5,1)-0.5)*1440,0))</f>
        <v/>
      </c>
      <c r="M2306" s="22" t="str">
        <f aca="false">IF(OR(I2306="",G2306=""),"",IF(ROUND(MAX(0,MOD(I2306-G2306+0.5,1)-0.5)*1440,0)&gt;=الإعدادات!$B$8,ROUND(MAX(0,MOD(I2306-G2306+0.5,1)-0.5)*1440,0),0))</f>
        <v/>
      </c>
      <c r="N2306" s="18" t="str">
        <f aca="false">IF(OR(A2306="",B2306=""),"",IF(COUNTIFS(الإجازات!$A$2:$A$1001,B2306,الإجازات!$D$2:$D$1001,"&lt;="&amp;A2306,الإجازات!$E$2:$E$1001,"&gt;="&amp;A2306,الإجازات!$G$2:$G$1001,"مقبولة")=0,"",LOOKUP(2,1/((الإجازات!$A$2:$A$1001=B2306)*(الإجازات!$D$2:$D$1001&lt;=A2306)*(الإجازات!$E$2:$E$1001&gt;=A2306)*(الإجازات!$G$2:$G$1001="مقبولة")),الإجازات!$C$2:$C$1001)))</f>
        <v/>
      </c>
      <c r="O2306" s="17"/>
      <c r="P2306" s="23" t="str">
        <f aca="false">IF(B2306="","",IF(ISNA(MATCH(B2306,الموظفين!$A$2:$A$501,0)),"⚠ كود غير موجود",IF(O2306&lt;&gt;"",O2306,IF(N2306&lt;&gt;"",N2306,IF(H2306="",IF(AND(A2306&lt;&gt;"",WEEKDAY(A2306)=الإعدادات!$B$11),"راحة أسبوعية","غائب"),IF(I2306="","بدون انصراف",IF(N(K2306)&gt;0,"متأخر","حاضر")))))))</f>
        <v/>
      </c>
      <c r="Q2306" s="24" t="str">
        <f aca="false">IF(B2306="","",IF(OR(P2306="غائب",P2306="غياب",P2306="إجازة بدون راتب"),IFERROR(VLOOKUP(B2306,الموظفين!$A$2:$J$501,8,FALSE()),0),0))</f>
        <v/>
      </c>
      <c r="R2306" s="24" t="str">
        <f aca="false">IF(B2306="","",ROUND((N(K2306)+N(L2306))/60*IFERROR(VLOOKUP(B2306,الموظفين!$A$2:$J$501,8,FALSE()),0)/الإعدادات!$B$6*الإعدادات!$B$9,2))</f>
        <v/>
      </c>
      <c r="S2306" s="24" t="str">
        <f aca="false">IF(OR(B2306="",M2306=""),"",ROUND(M2306/60*IFERROR(VLOOKUP(B2306,الموظفين!$A$2:$J$501,9,FALSE()),0),2))</f>
        <v/>
      </c>
      <c r="T2306" s="17"/>
      <c r="U2306" s="23" t="str">
        <f aca="false">IF(OR(A2306="",B2306=""),"",A2306&amp;"|"&amp;B2306)</f>
        <v/>
      </c>
    </row>
    <row r="2307" customFormat="false" ht="15" hidden="false" customHeight="false" outlineLevel="0" collapsed="false">
      <c r="A2307" s="16"/>
      <c r="B2307" s="17"/>
      <c r="C2307" s="18" t="str">
        <f aca="false">IF($B2307="","",IFERROR(VLOOKUP($B2307,الموظفين!$A$2:$J$501,2,FALSE())&amp;"","⚠ كود غير موجود"))</f>
        <v/>
      </c>
      <c r="D2307" s="18" t="str">
        <f aca="false">IF($B2307="","",IFERROR(VLOOKUP($B2307,الموظفين!$A$2:$J$501,3,FALSE())&amp;"",""))</f>
        <v/>
      </c>
      <c r="E2307" s="18" t="str">
        <f aca="false">IF($B2307="","",IFERROR(VLOOKUP($B2307,الموظفين!$A$2:$J$501,5,FALSE())&amp;"",""))</f>
        <v/>
      </c>
      <c r="F2307" s="19" t="str">
        <f aca="false">IF($B2307="","",IFERROR(VLOOKUP($B2307,الموظفين!$A$2:$J$501,6,FALSE()),""))</f>
        <v/>
      </c>
      <c r="G2307" s="19" t="str">
        <f aca="false">IF($B2307="","",IFERROR(VLOOKUP($B2307,الموظفين!$A$2:$J$501,7,FALSE()),""))</f>
        <v/>
      </c>
      <c r="H2307" s="20"/>
      <c r="I2307" s="20"/>
      <c r="J2307" s="21" t="str">
        <f aca="false">IF(OR(H2307="",I2307=""),"",ROUND(MOD(I2307-H2307,1)*24,2))</f>
        <v/>
      </c>
      <c r="K2307" s="22" t="str">
        <f aca="false">IF(OR(H2307="",F2307=""),"",IF(ROUND(MAX(0,MOD(H2307-F2307+0.5,1)-0.5)*1440,0)&gt;IFERROR(VLOOKUP(E2307,الورديات!$A$2:$E$21,5,FALSE()),0),ROUND(MAX(0,MOD(H2307-F2307+0.5,1)-0.5)*1440,0),0))</f>
        <v/>
      </c>
      <c r="L2307" s="22" t="str">
        <f aca="false">IF(OR(I2307="",G2307=""),"",ROUND(MAX(0,MOD(G2307-I2307+0.5,1)-0.5)*1440,0))</f>
        <v/>
      </c>
      <c r="M2307" s="22" t="str">
        <f aca="false">IF(OR(I2307="",G2307=""),"",IF(ROUND(MAX(0,MOD(I2307-G2307+0.5,1)-0.5)*1440,0)&gt;=الإعدادات!$B$8,ROUND(MAX(0,MOD(I2307-G2307+0.5,1)-0.5)*1440,0),0))</f>
        <v/>
      </c>
      <c r="N2307" s="18" t="str">
        <f aca="false">IF(OR(A2307="",B2307=""),"",IF(COUNTIFS(الإجازات!$A$2:$A$1001,B2307,الإجازات!$D$2:$D$1001,"&lt;="&amp;A2307,الإجازات!$E$2:$E$1001,"&gt;="&amp;A2307,الإجازات!$G$2:$G$1001,"مقبولة")=0,"",LOOKUP(2,1/((الإجازات!$A$2:$A$1001=B2307)*(الإجازات!$D$2:$D$1001&lt;=A2307)*(الإجازات!$E$2:$E$1001&gt;=A2307)*(الإجازات!$G$2:$G$1001="مقبولة")),الإجازات!$C$2:$C$1001)))</f>
        <v/>
      </c>
      <c r="O2307" s="17"/>
      <c r="P2307" s="23" t="str">
        <f aca="false">IF(B2307="","",IF(ISNA(MATCH(B2307,الموظفين!$A$2:$A$501,0)),"⚠ كود غير موجود",IF(O2307&lt;&gt;"",O2307,IF(N2307&lt;&gt;"",N2307,IF(H2307="",IF(AND(A2307&lt;&gt;"",WEEKDAY(A2307)=الإعدادات!$B$11),"راحة أسبوعية","غائب"),IF(I2307="","بدون انصراف",IF(N(K2307)&gt;0,"متأخر","حاضر")))))))</f>
        <v/>
      </c>
      <c r="Q2307" s="24" t="str">
        <f aca="false">IF(B2307="","",IF(OR(P2307="غائب",P2307="غياب",P2307="إجازة بدون راتب"),IFERROR(VLOOKUP(B2307,الموظفين!$A$2:$J$501,8,FALSE()),0),0))</f>
        <v/>
      </c>
      <c r="R2307" s="24" t="str">
        <f aca="false">IF(B2307="","",ROUND((N(K2307)+N(L2307))/60*IFERROR(VLOOKUP(B2307,الموظفين!$A$2:$J$501,8,FALSE()),0)/الإعدادات!$B$6*الإعدادات!$B$9,2))</f>
        <v/>
      </c>
      <c r="S2307" s="24" t="str">
        <f aca="false">IF(OR(B2307="",M2307=""),"",ROUND(M2307/60*IFERROR(VLOOKUP(B2307,الموظفين!$A$2:$J$501,9,FALSE()),0),2))</f>
        <v/>
      </c>
      <c r="T2307" s="17"/>
      <c r="U2307" s="23" t="str">
        <f aca="false">IF(OR(A2307="",B2307=""),"",A2307&amp;"|"&amp;B2307)</f>
        <v/>
      </c>
    </row>
    <row r="2308" customFormat="false" ht="15" hidden="false" customHeight="false" outlineLevel="0" collapsed="false">
      <c r="A2308" s="16"/>
      <c r="B2308" s="17"/>
      <c r="C2308" s="18" t="str">
        <f aca="false">IF($B2308="","",IFERROR(VLOOKUP($B2308,الموظفين!$A$2:$J$501,2,FALSE())&amp;"","⚠ كود غير موجود"))</f>
        <v/>
      </c>
      <c r="D2308" s="18" t="str">
        <f aca="false">IF($B2308="","",IFERROR(VLOOKUP($B2308,الموظفين!$A$2:$J$501,3,FALSE())&amp;"",""))</f>
        <v/>
      </c>
      <c r="E2308" s="18" t="str">
        <f aca="false">IF($B2308="","",IFERROR(VLOOKUP($B2308,الموظفين!$A$2:$J$501,5,FALSE())&amp;"",""))</f>
        <v/>
      </c>
      <c r="F2308" s="19" t="str">
        <f aca="false">IF($B2308="","",IFERROR(VLOOKUP($B2308,الموظفين!$A$2:$J$501,6,FALSE()),""))</f>
        <v/>
      </c>
      <c r="G2308" s="19" t="str">
        <f aca="false">IF($B2308="","",IFERROR(VLOOKUP($B2308,الموظفين!$A$2:$J$501,7,FALSE()),""))</f>
        <v/>
      </c>
      <c r="H2308" s="20"/>
      <c r="I2308" s="20"/>
      <c r="J2308" s="21" t="str">
        <f aca="false">IF(OR(H2308="",I2308=""),"",ROUND(MOD(I2308-H2308,1)*24,2))</f>
        <v/>
      </c>
      <c r="K2308" s="22" t="str">
        <f aca="false">IF(OR(H2308="",F2308=""),"",IF(ROUND(MAX(0,MOD(H2308-F2308+0.5,1)-0.5)*1440,0)&gt;IFERROR(VLOOKUP(E2308,الورديات!$A$2:$E$21,5,FALSE()),0),ROUND(MAX(0,MOD(H2308-F2308+0.5,1)-0.5)*1440,0),0))</f>
        <v/>
      </c>
      <c r="L2308" s="22" t="str">
        <f aca="false">IF(OR(I2308="",G2308=""),"",ROUND(MAX(0,MOD(G2308-I2308+0.5,1)-0.5)*1440,0))</f>
        <v/>
      </c>
      <c r="M2308" s="22" t="str">
        <f aca="false">IF(OR(I2308="",G2308=""),"",IF(ROUND(MAX(0,MOD(I2308-G2308+0.5,1)-0.5)*1440,0)&gt;=الإعدادات!$B$8,ROUND(MAX(0,MOD(I2308-G2308+0.5,1)-0.5)*1440,0),0))</f>
        <v/>
      </c>
      <c r="N2308" s="18" t="str">
        <f aca="false">IF(OR(A2308="",B2308=""),"",IF(COUNTIFS(الإجازات!$A$2:$A$1001,B2308,الإجازات!$D$2:$D$1001,"&lt;="&amp;A2308,الإجازات!$E$2:$E$1001,"&gt;="&amp;A2308,الإجازات!$G$2:$G$1001,"مقبولة")=0,"",LOOKUP(2,1/((الإجازات!$A$2:$A$1001=B2308)*(الإجازات!$D$2:$D$1001&lt;=A2308)*(الإجازات!$E$2:$E$1001&gt;=A2308)*(الإجازات!$G$2:$G$1001="مقبولة")),الإجازات!$C$2:$C$1001)))</f>
        <v/>
      </c>
      <c r="O2308" s="17"/>
      <c r="P2308" s="23" t="str">
        <f aca="false">IF(B2308="","",IF(ISNA(MATCH(B2308,الموظفين!$A$2:$A$501,0)),"⚠ كود غير موجود",IF(O2308&lt;&gt;"",O2308,IF(N2308&lt;&gt;"",N2308,IF(H2308="",IF(AND(A2308&lt;&gt;"",WEEKDAY(A2308)=الإعدادات!$B$11),"راحة أسبوعية","غائب"),IF(I2308="","بدون انصراف",IF(N(K2308)&gt;0,"متأخر","حاضر")))))))</f>
        <v/>
      </c>
      <c r="Q2308" s="24" t="str">
        <f aca="false">IF(B2308="","",IF(OR(P2308="غائب",P2308="غياب",P2308="إجازة بدون راتب"),IFERROR(VLOOKUP(B2308,الموظفين!$A$2:$J$501,8,FALSE()),0),0))</f>
        <v/>
      </c>
      <c r="R2308" s="24" t="str">
        <f aca="false">IF(B2308="","",ROUND((N(K2308)+N(L2308))/60*IFERROR(VLOOKUP(B2308,الموظفين!$A$2:$J$501,8,FALSE()),0)/الإعدادات!$B$6*الإعدادات!$B$9,2))</f>
        <v/>
      </c>
      <c r="S2308" s="24" t="str">
        <f aca="false">IF(OR(B2308="",M2308=""),"",ROUND(M2308/60*IFERROR(VLOOKUP(B2308,الموظفين!$A$2:$J$501,9,FALSE()),0),2))</f>
        <v/>
      </c>
      <c r="T2308" s="17"/>
      <c r="U2308" s="23" t="str">
        <f aca="false">IF(OR(A2308="",B2308=""),"",A2308&amp;"|"&amp;B2308)</f>
        <v/>
      </c>
    </row>
    <row r="2309" customFormat="false" ht="15" hidden="false" customHeight="false" outlineLevel="0" collapsed="false">
      <c r="A2309" s="16"/>
      <c r="B2309" s="17"/>
      <c r="C2309" s="18" t="str">
        <f aca="false">IF($B2309="","",IFERROR(VLOOKUP($B2309,الموظفين!$A$2:$J$501,2,FALSE())&amp;"","⚠ كود غير موجود"))</f>
        <v/>
      </c>
      <c r="D2309" s="18" t="str">
        <f aca="false">IF($B2309="","",IFERROR(VLOOKUP($B2309,الموظفين!$A$2:$J$501,3,FALSE())&amp;"",""))</f>
        <v/>
      </c>
      <c r="E2309" s="18" t="str">
        <f aca="false">IF($B2309="","",IFERROR(VLOOKUP($B2309,الموظفين!$A$2:$J$501,5,FALSE())&amp;"",""))</f>
        <v/>
      </c>
      <c r="F2309" s="19" t="str">
        <f aca="false">IF($B2309="","",IFERROR(VLOOKUP($B2309,الموظفين!$A$2:$J$501,6,FALSE()),""))</f>
        <v/>
      </c>
      <c r="G2309" s="19" t="str">
        <f aca="false">IF($B2309="","",IFERROR(VLOOKUP($B2309,الموظفين!$A$2:$J$501,7,FALSE()),""))</f>
        <v/>
      </c>
      <c r="H2309" s="20"/>
      <c r="I2309" s="20"/>
      <c r="J2309" s="21" t="str">
        <f aca="false">IF(OR(H2309="",I2309=""),"",ROUND(MOD(I2309-H2309,1)*24,2))</f>
        <v/>
      </c>
      <c r="K2309" s="22" t="str">
        <f aca="false">IF(OR(H2309="",F2309=""),"",IF(ROUND(MAX(0,MOD(H2309-F2309+0.5,1)-0.5)*1440,0)&gt;IFERROR(VLOOKUP(E2309,الورديات!$A$2:$E$21,5,FALSE()),0),ROUND(MAX(0,MOD(H2309-F2309+0.5,1)-0.5)*1440,0),0))</f>
        <v/>
      </c>
      <c r="L2309" s="22" t="str">
        <f aca="false">IF(OR(I2309="",G2309=""),"",ROUND(MAX(0,MOD(G2309-I2309+0.5,1)-0.5)*1440,0))</f>
        <v/>
      </c>
      <c r="M2309" s="22" t="str">
        <f aca="false">IF(OR(I2309="",G2309=""),"",IF(ROUND(MAX(0,MOD(I2309-G2309+0.5,1)-0.5)*1440,0)&gt;=الإعدادات!$B$8,ROUND(MAX(0,MOD(I2309-G2309+0.5,1)-0.5)*1440,0),0))</f>
        <v/>
      </c>
      <c r="N2309" s="18" t="str">
        <f aca="false">IF(OR(A2309="",B2309=""),"",IF(COUNTIFS(الإجازات!$A$2:$A$1001,B2309,الإجازات!$D$2:$D$1001,"&lt;="&amp;A2309,الإجازات!$E$2:$E$1001,"&gt;="&amp;A2309,الإجازات!$G$2:$G$1001,"مقبولة")=0,"",LOOKUP(2,1/((الإجازات!$A$2:$A$1001=B2309)*(الإجازات!$D$2:$D$1001&lt;=A2309)*(الإجازات!$E$2:$E$1001&gt;=A2309)*(الإجازات!$G$2:$G$1001="مقبولة")),الإجازات!$C$2:$C$1001)))</f>
        <v/>
      </c>
      <c r="O2309" s="17"/>
      <c r="P2309" s="23" t="str">
        <f aca="false">IF(B2309="","",IF(ISNA(MATCH(B2309,الموظفين!$A$2:$A$501,0)),"⚠ كود غير موجود",IF(O2309&lt;&gt;"",O2309,IF(N2309&lt;&gt;"",N2309,IF(H2309="",IF(AND(A2309&lt;&gt;"",WEEKDAY(A2309)=الإعدادات!$B$11),"راحة أسبوعية","غائب"),IF(I2309="","بدون انصراف",IF(N(K2309)&gt;0,"متأخر","حاضر")))))))</f>
        <v/>
      </c>
      <c r="Q2309" s="24" t="str">
        <f aca="false">IF(B2309="","",IF(OR(P2309="غائب",P2309="غياب",P2309="إجازة بدون راتب"),IFERROR(VLOOKUP(B2309,الموظفين!$A$2:$J$501,8,FALSE()),0),0))</f>
        <v/>
      </c>
      <c r="R2309" s="24" t="str">
        <f aca="false">IF(B2309="","",ROUND((N(K2309)+N(L2309))/60*IFERROR(VLOOKUP(B2309,الموظفين!$A$2:$J$501,8,FALSE()),0)/الإعدادات!$B$6*الإعدادات!$B$9,2))</f>
        <v/>
      </c>
      <c r="S2309" s="24" t="str">
        <f aca="false">IF(OR(B2309="",M2309=""),"",ROUND(M2309/60*IFERROR(VLOOKUP(B2309,الموظفين!$A$2:$J$501,9,FALSE()),0),2))</f>
        <v/>
      </c>
      <c r="T2309" s="17"/>
      <c r="U2309" s="23" t="str">
        <f aca="false">IF(OR(A2309="",B2309=""),"",A2309&amp;"|"&amp;B2309)</f>
        <v/>
      </c>
    </row>
    <row r="2310" customFormat="false" ht="15" hidden="false" customHeight="false" outlineLevel="0" collapsed="false">
      <c r="A2310" s="16"/>
      <c r="B2310" s="17"/>
      <c r="C2310" s="18" t="str">
        <f aca="false">IF($B2310="","",IFERROR(VLOOKUP($B2310,الموظفين!$A$2:$J$501,2,FALSE())&amp;"","⚠ كود غير موجود"))</f>
        <v/>
      </c>
      <c r="D2310" s="18" t="str">
        <f aca="false">IF($B2310="","",IFERROR(VLOOKUP($B2310,الموظفين!$A$2:$J$501,3,FALSE())&amp;"",""))</f>
        <v/>
      </c>
      <c r="E2310" s="18" t="str">
        <f aca="false">IF($B2310="","",IFERROR(VLOOKUP($B2310,الموظفين!$A$2:$J$501,5,FALSE())&amp;"",""))</f>
        <v/>
      </c>
      <c r="F2310" s="19" t="str">
        <f aca="false">IF($B2310="","",IFERROR(VLOOKUP($B2310,الموظفين!$A$2:$J$501,6,FALSE()),""))</f>
        <v/>
      </c>
      <c r="G2310" s="19" t="str">
        <f aca="false">IF($B2310="","",IFERROR(VLOOKUP($B2310,الموظفين!$A$2:$J$501,7,FALSE()),""))</f>
        <v/>
      </c>
      <c r="H2310" s="20"/>
      <c r="I2310" s="20"/>
      <c r="J2310" s="21" t="str">
        <f aca="false">IF(OR(H2310="",I2310=""),"",ROUND(MOD(I2310-H2310,1)*24,2))</f>
        <v/>
      </c>
      <c r="K2310" s="22" t="str">
        <f aca="false">IF(OR(H2310="",F2310=""),"",IF(ROUND(MAX(0,MOD(H2310-F2310+0.5,1)-0.5)*1440,0)&gt;IFERROR(VLOOKUP(E2310,الورديات!$A$2:$E$21,5,FALSE()),0),ROUND(MAX(0,MOD(H2310-F2310+0.5,1)-0.5)*1440,0),0))</f>
        <v/>
      </c>
      <c r="L2310" s="22" t="str">
        <f aca="false">IF(OR(I2310="",G2310=""),"",ROUND(MAX(0,MOD(G2310-I2310+0.5,1)-0.5)*1440,0))</f>
        <v/>
      </c>
      <c r="M2310" s="22" t="str">
        <f aca="false">IF(OR(I2310="",G2310=""),"",IF(ROUND(MAX(0,MOD(I2310-G2310+0.5,1)-0.5)*1440,0)&gt;=الإعدادات!$B$8,ROUND(MAX(0,MOD(I2310-G2310+0.5,1)-0.5)*1440,0),0))</f>
        <v/>
      </c>
      <c r="N2310" s="18" t="str">
        <f aca="false">IF(OR(A2310="",B2310=""),"",IF(COUNTIFS(الإجازات!$A$2:$A$1001,B2310,الإجازات!$D$2:$D$1001,"&lt;="&amp;A2310,الإجازات!$E$2:$E$1001,"&gt;="&amp;A2310,الإجازات!$G$2:$G$1001,"مقبولة")=0,"",LOOKUP(2,1/((الإجازات!$A$2:$A$1001=B2310)*(الإجازات!$D$2:$D$1001&lt;=A2310)*(الإجازات!$E$2:$E$1001&gt;=A2310)*(الإجازات!$G$2:$G$1001="مقبولة")),الإجازات!$C$2:$C$1001)))</f>
        <v/>
      </c>
      <c r="O2310" s="17"/>
      <c r="P2310" s="23" t="str">
        <f aca="false">IF(B2310="","",IF(ISNA(MATCH(B2310,الموظفين!$A$2:$A$501,0)),"⚠ كود غير موجود",IF(O2310&lt;&gt;"",O2310,IF(N2310&lt;&gt;"",N2310,IF(H2310="",IF(AND(A2310&lt;&gt;"",WEEKDAY(A2310)=الإعدادات!$B$11),"راحة أسبوعية","غائب"),IF(I2310="","بدون انصراف",IF(N(K2310)&gt;0,"متأخر","حاضر")))))))</f>
        <v/>
      </c>
      <c r="Q2310" s="24" t="str">
        <f aca="false">IF(B2310="","",IF(OR(P2310="غائب",P2310="غياب",P2310="إجازة بدون راتب"),IFERROR(VLOOKUP(B2310,الموظفين!$A$2:$J$501,8,FALSE()),0),0))</f>
        <v/>
      </c>
      <c r="R2310" s="24" t="str">
        <f aca="false">IF(B2310="","",ROUND((N(K2310)+N(L2310))/60*IFERROR(VLOOKUP(B2310,الموظفين!$A$2:$J$501,8,FALSE()),0)/الإعدادات!$B$6*الإعدادات!$B$9,2))</f>
        <v/>
      </c>
      <c r="S2310" s="24" t="str">
        <f aca="false">IF(OR(B2310="",M2310=""),"",ROUND(M2310/60*IFERROR(VLOOKUP(B2310,الموظفين!$A$2:$J$501,9,FALSE()),0),2))</f>
        <v/>
      </c>
      <c r="T2310" s="17"/>
      <c r="U2310" s="23" t="str">
        <f aca="false">IF(OR(A2310="",B2310=""),"",A2310&amp;"|"&amp;B2310)</f>
        <v/>
      </c>
    </row>
    <row r="2311" customFormat="false" ht="15" hidden="false" customHeight="false" outlineLevel="0" collapsed="false">
      <c r="A2311" s="16"/>
      <c r="B2311" s="17"/>
      <c r="C2311" s="18" t="str">
        <f aca="false">IF($B2311="","",IFERROR(VLOOKUP($B2311,الموظفين!$A$2:$J$501,2,FALSE())&amp;"","⚠ كود غير موجود"))</f>
        <v/>
      </c>
      <c r="D2311" s="18" t="str">
        <f aca="false">IF($B2311="","",IFERROR(VLOOKUP($B2311,الموظفين!$A$2:$J$501,3,FALSE())&amp;"",""))</f>
        <v/>
      </c>
      <c r="E2311" s="18" t="str">
        <f aca="false">IF($B2311="","",IFERROR(VLOOKUP($B2311,الموظفين!$A$2:$J$501,5,FALSE())&amp;"",""))</f>
        <v/>
      </c>
      <c r="F2311" s="19" t="str">
        <f aca="false">IF($B2311="","",IFERROR(VLOOKUP($B2311,الموظفين!$A$2:$J$501,6,FALSE()),""))</f>
        <v/>
      </c>
      <c r="G2311" s="19" t="str">
        <f aca="false">IF($B2311="","",IFERROR(VLOOKUP($B2311,الموظفين!$A$2:$J$501,7,FALSE()),""))</f>
        <v/>
      </c>
      <c r="H2311" s="20"/>
      <c r="I2311" s="20"/>
      <c r="J2311" s="21" t="str">
        <f aca="false">IF(OR(H2311="",I2311=""),"",ROUND(MOD(I2311-H2311,1)*24,2))</f>
        <v/>
      </c>
      <c r="K2311" s="22" t="str">
        <f aca="false">IF(OR(H2311="",F2311=""),"",IF(ROUND(MAX(0,MOD(H2311-F2311+0.5,1)-0.5)*1440,0)&gt;IFERROR(VLOOKUP(E2311,الورديات!$A$2:$E$21,5,FALSE()),0),ROUND(MAX(0,MOD(H2311-F2311+0.5,1)-0.5)*1440,0),0))</f>
        <v/>
      </c>
      <c r="L2311" s="22" t="str">
        <f aca="false">IF(OR(I2311="",G2311=""),"",ROUND(MAX(0,MOD(G2311-I2311+0.5,1)-0.5)*1440,0))</f>
        <v/>
      </c>
      <c r="M2311" s="22" t="str">
        <f aca="false">IF(OR(I2311="",G2311=""),"",IF(ROUND(MAX(0,MOD(I2311-G2311+0.5,1)-0.5)*1440,0)&gt;=الإعدادات!$B$8,ROUND(MAX(0,MOD(I2311-G2311+0.5,1)-0.5)*1440,0),0))</f>
        <v/>
      </c>
      <c r="N2311" s="18" t="str">
        <f aca="false">IF(OR(A2311="",B2311=""),"",IF(COUNTIFS(الإجازات!$A$2:$A$1001,B2311,الإجازات!$D$2:$D$1001,"&lt;="&amp;A2311,الإجازات!$E$2:$E$1001,"&gt;="&amp;A2311,الإجازات!$G$2:$G$1001,"مقبولة")=0,"",LOOKUP(2,1/((الإجازات!$A$2:$A$1001=B2311)*(الإجازات!$D$2:$D$1001&lt;=A2311)*(الإجازات!$E$2:$E$1001&gt;=A2311)*(الإجازات!$G$2:$G$1001="مقبولة")),الإجازات!$C$2:$C$1001)))</f>
        <v/>
      </c>
      <c r="O2311" s="17"/>
      <c r="P2311" s="23" t="str">
        <f aca="false">IF(B2311="","",IF(ISNA(MATCH(B2311,الموظفين!$A$2:$A$501,0)),"⚠ كود غير موجود",IF(O2311&lt;&gt;"",O2311,IF(N2311&lt;&gt;"",N2311,IF(H2311="",IF(AND(A2311&lt;&gt;"",WEEKDAY(A2311)=الإعدادات!$B$11),"راحة أسبوعية","غائب"),IF(I2311="","بدون انصراف",IF(N(K2311)&gt;0,"متأخر","حاضر")))))))</f>
        <v/>
      </c>
      <c r="Q2311" s="24" t="str">
        <f aca="false">IF(B2311="","",IF(OR(P2311="غائب",P2311="غياب",P2311="إجازة بدون راتب"),IFERROR(VLOOKUP(B2311,الموظفين!$A$2:$J$501,8,FALSE()),0),0))</f>
        <v/>
      </c>
      <c r="R2311" s="24" t="str">
        <f aca="false">IF(B2311="","",ROUND((N(K2311)+N(L2311))/60*IFERROR(VLOOKUP(B2311,الموظفين!$A$2:$J$501,8,FALSE()),0)/الإعدادات!$B$6*الإعدادات!$B$9,2))</f>
        <v/>
      </c>
      <c r="S2311" s="24" t="str">
        <f aca="false">IF(OR(B2311="",M2311=""),"",ROUND(M2311/60*IFERROR(VLOOKUP(B2311,الموظفين!$A$2:$J$501,9,FALSE()),0),2))</f>
        <v/>
      </c>
      <c r="T2311" s="17"/>
      <c r="U2311" s="23" t="str">
        <f aca="false">IF(OR(A2311="",B2311=""),"",A2311&amp;"|"&amp;B2311)</f>
        <v/>
      </c>
    </row>
    <row r="2312" customFormat="false" ht="15" hidden="false" customHeight="false" outlineLevel="0" collapsed="false">
      <c r="A2312" s="16"/>
      <c r="B2312" s="17"/>
      <c r="C2312" s="18" t="str">
        <f aca="false">IF($B2312="","",IFERROR(VLOOKUP($B2312,الموظفين!$A$2:$J$501,2,FALSE())&amp;"","⚠ كود غير موجود"))</f>
        <v/>
      </c>
      <c r="D2312" s="18" t="str">
        <f aca="false">IF($B2312="","",IFERROR(VLOOKUP($B2312,الموظفين!$A$2:$J$501,3,FALSE())&amp;"",""))</f>
        <v/>
      </c>
      <c r="E2312" s="18" t="str">
        <f aca="false">IF($B2312="","",IFERROR(VLOOKUP($B2312,الموظفين!$A$2:$J$501,5,FALSE())&amp;"",""))</f>
        <v/>
      </c>
      <c r="F2312" s="19" t="str">
        <f aca="false">IF($B2312="","",IFERROR(VLOOKUP($B2312,الموظفين!$A$2:$J$501,6,FALSE()),""))</f>
        <v/>
      </c>
      <c r="G2312" s="19" t="str">
        <f aca="false">IF($B2312="","",IFERROR(VLOOKUP($B2312,الموظفين!$A$2:$J$501,7,FALSE()),""))</f>
        <v/>
      </c>
      <c r="H2312" s="20"/>
      <c r="I2312" s="20"/>
      <c r="J2312" s="21" t="str">
        <f aca="false">IF(OR(H2312="",I2312=""),"",ROUND(MOD(I2312-H2312,1)*24,2))</f>
        <v/>
      </c>
      <c r="K2312" s="22" t="str">
        <f aca="false">IF(OR(H2312="",F2312=""),"",IF(ROUND(MAX(0,MOD(H2312-F2312+0.5,1)-0.5)*1440,0)&gt;IFERROR(VLOOKUP(E2312,الورديات!$A$2:$E$21,5,FALSE()),0),ROUND(MAX(0,MOD(H2312-F2312+0.5,1)-0.5)*1440,0),0))</f>
        <v/>
      </c>
      <c r="L2312" s="22" t="str">
        <f aca="false">IF(OR(I2312="",G2312=""),"",ROUND(MAX(0,MOD(G2312-I2312+0.5,1)-0.5)*1440,0))</f>
        <v/>
      </c>
      <c r="M2312" s="22" t="str">
        <f aca="false">IF(OR(I2312="",G2312=""),"",IF(ROUND(MAX(0,MOD(I2312-G2312+0.5,1)-0.5)*1440,0)&gt;=الإعدادات!$B$8,ROUND(MAX(0,MOD(I2312-G2312+0.5,1)-0.5)*1440,0),0))</f>
        <v/>
      </c>
      <c r="N2312" s="18" t="str">
        <f aca="false">IF(OR(A2312="",B2312=""),"",IF(COUNTIFS(الإجازات!$A$2:$A$1001,B2312,الإجازات!$D$2:$D$1001,"&lt;="&amp;A2312,الإجازات!$E$2:$E$1001,"&gt;="&amp;A2312,الإجازات!$G$2:$G$1001,"مقبولة")=0,"",LOOKUP(2,1/((الإجازات!$A$2:$A$1001=B2312)*(الإجازات!$D$2:$D$1001&lt;=A2312)*(الإجازات!$E$2:$E$1001&gt;=A2312)*(الإجازات!$G$2:$G$1001="مقبولة")),الإجازات!$C$2:$C$1001)))</f>
        <v/>
      </c>
      <c r="O2312" s="17"/>
      <c r="P2312" s="23" t="str">
        <f aca="false">IF(B2312="","",IF(ISNA(MATCH(B2312,الموظفين!$A$2:$A$501,0)),"⚠ كود غير موجود",IF(O2312&lt;&gt;"",O2312,IF(N2312&lt;&gt;"",N2312,IF(H2312="",IF(AND(A2312&lt;&gt;"",WEEKDAY(A2312)=الإعدادات!$B$11),"راحة أسبوعية","غائب"),IF(I2312="","بدون انصراف",IF(N(K2312)&gt;0,"متأخر","حاضر")))))))</f>
        <v/>
      </c>
      <c r="Q2312" s="24" t="str">
        <f aca="false">IF(B2312="","",IF(OR(P2312="غائب",P2312="غياب",P2312="إجازة بدون راتب"),IFERROR(VLOOKUP(B2312,الموظفين!$A$2:$J$501,8,FALSE()),0),0))</f>
        <v/>
      </c>
      <c r="R2312" s="24" t="str">
        <f aca="false">IF(B2312="","",ROUND((N(K2312)+N(L2312))/60*IFERROR(VLOOKUP(B2312,الموظفين!$A$2:$J$501,8,FALSE()),0)/الإعدادات!$B$6*الإعدادات!$B$9,2))</f>
        <v/>
      </c>
      <c r="S2312" s="24" t="str">
        <f aca="false">IF(OR(B2312="",M2312=""),"",ROUND(M2312/60*IFERROR(VLOOKUP(B2312,الموظفين!$A$2:$J$501,9,FALSE()),0),2))</f>
        <v/>
      </c>
      <c r="T2312" s="17"/>
      <c r="U2312" s="23" t="str">
        <f aca="false">IF(OR(A2312="",B2312=""),"",A2312&amp;"|"&amp;B2312)</f>
        <v/>
      </c>
    </row>
    <row r="2313" customFormat="false" ht="15" hidden="false" customHeight="false" outlineLevel="0" collapsed="false">
      <c r="A2313" s="16"/>
      <c r="B2313" s="17"/>
      <c r="C2313" s="18" t="str">
        <f aca="false">IF($B2313="","",IFERROR(VLOOKUP($B2313,الموظفين!$A$2:$J$501,2,FALSE())&amp;"","⚠ كود غير موجود"))</f>
        <v/>
      </c>
      <c r="D2313" s="18" t="str">
        <f aca="false">IF($B2313="","",IFERROR(VLOOKUP($B2313,الموظفين!$A$2:$J$501,3,FALSE())&amp;"",""))</f>
        <v/>
      </c>
      <c r="E2313" s="18" t="str">
        <f aca="false">IF($B2313="","",IFERROR(VLOOKUP($B2313,الموظفين!$A$2:$J$501,5,FALSE())&amp;"",""))</f>
        <v/>
      </c>
      <c r="F2313" s="19" t="str">
        <f aca="false">IF($B2313="","",IFERROR(VLOOKUP($B2313,الموظفين!$A$2:$J$501,6,FALSE()),""))</f>
        <v/>
      </c>
      <c r="G2313" s="19" t="str">
        <f aca="false">IF($B2313="","",IFERROR(VLOOKUP($B2313,الموظفين!$A$2:$J$501,7,FALSE()),""))</f>
        <v/>
      </c>
      <c r="H2313" s="20"/>
      <c r="I2313" s="20"/>
      <c r="J2313" s="21" t="str">
        <f aca="false">IF(OR(H2313="",I2313=""),"",ROUND(MOD(I2313-H2313,1)*24,2))</f>
        <v/>
      </c>
      <c r="K2313" s="22" t="str">
        <f aca="false">IF(OR(H2313="",F2313=""),"",IF(ROUND(MAX(0,MOD(H2313-F2313+0.5,1)-0.5)*1440,0)&gt;IFERROR(VLOOKUP(E2313,الورديات!$A$2:$E$21,5,FALSE()),0),ROUND(MAX(0,MOD(H2313-F2313+0.5,1)-0.5)*1440,0),0))</f>
        <v/>
      </c>
      <c r="L2313" s="22" t="str">
        <f aca="false">IF(OR(I2313="",G2313=""),"",ROUND(MAX(0,MOD(G2313-I2313+0.5,1)-0.5)*1440,0))</f>
        <v/>
      </c>
      <c r="M2313" s="22" t="str">
        <f aca="false">IF(OR(I2313="",G2313=""),"",IF(ROUND(MAX(0,MOD(I2313-G2313+0.5,1)-0.5)*1440,0)&gt;=الإعدادات!$B$8,ROUND(MAX(0,MOD(I2313-G2313+0.5,1)-0.5)*1440,0),0))</f>
        <v/>
      </c>
      <c r="N2313" s="18" t="str">
        <f aca="false">IF(OR(A2313="",B2313=""),"",IF(COUNTIFS(الإجازات!$A$2:$A$1001,B2313,الإجازات!$D$2:$D$1001,"&lt;="&amp;A2313,الإجازات!$E$2:$E$1001,"&gt;="&amp;A2313,الإجازات!$G$2:$G$1001,"مقبولة")=0,"",LOOKUP(2,1/((الإجازات!$A$2:$A$1001=B2313)*(الإجازات!$D$2:$D$1001&lt;=A2313)*(الإجازات!$E$2:$E$1001&gt;=A2313)*(الإجازات!$G$2:$G$1001="مقبولة")),الإجازات!$C$2:$C$1001)))</f>
        <v/>
      </c>
      <c r="O2313" s="17"/>
      <c r="P2313" s="23" t="str">
        <f aca="false">IF(B2313="","",IF(ISNA(MATCH(B2313,الموظفين!$A$2:$A$501,0)),"⚠ كود غير موجود",IF(O2313&lt;&gt;"",O2313,IF(N2313&lt;&gt;"",N2313,IF(H2313="",IF(AND(A2313&lt;&gt;"",WEEKDAY(A2313)=الإعدادات!$B$11),"راحة أسبوعية","غائب"),IF(I2313="","بدون انصراف",IF(N(K2313)&gt;0,"متأخر","حاضر")))))))</f>
        <v/>
      </c>
      <c r="Q2313" s="24" t="str">
        <f aca="false">IF(B2313="","",IF(OR(P2313="غائب",P2313="غياب",P2313="إجازة بدون راتب"),IFERROR(VLOOKUP(B2313,الموظفين!$A$2:$J$501,8,FALSE()),0),0))</f>
        <v/>
      </c>
      <c r="R2313" s="24" t="str">
        <f aca="false">IF(B2313="","",ROUND((N(K2313)+N(L2313))/60*IFERROR(VLOOKUP(B2313,الموظفين!$A$2:$J$501,8,FALSE()),0)/الإعدادات!$B$6*الإعدادات!$B$9,2))</f>
        <v/>
      </c>
      <c r="S2313" s="24" t="str">
        <f aca="false">IF(OR(B2313="",M2313=""),"",ROUND(M2313/60*IFERROR(VLOOKUP(B2313,الموظفين!$A$2:$J$501,9,FALSE()),0),2))</f>
        <v/>
      </c>
      <c r="T2313" s="17"/>
      <c r="U2313" s="23" t="str">
        <f aca="false">IF(OR(A2313="",B2313=""),"",A2313&amp;"|"&amp;B2313)</f>
        <v/>
      </c>
    </row>
    <row r="2314" customFormat="false" ht="15" hidden="false" customHeight="false" outlineLevel="0" collapsed="false">
      <c r="A2314" s="16"/>
      <c r="B2314" s="17"/>
      <c r="C2314" s="18" t="str">
        <f aca="false">IF($B2314="","",IFERROR(VLOOKUP($B2314,الموظفين!$A$2:$J$501,2,FALSE())&amp;"","⚠ كود غير موجود"))</f>
        <v/>
      </c>
      <c r="D2314" s="18" t="str">
        <f aca="false">IF($B2314="","",IFERROR(VLOOKUP($B2314,الموظفين!$A$2:$J$501,3,FALSE())&amp;"",""))</f>
        <v/>
      </c>
      <c r="E2314" s="18" t="str">
        <f aca="false">IF($B2314="","",IFERROR(VLOOKUP($B2314,الموظفين!$A$2:$J$501,5,FALSE())&amp;"",""))</f>
        <v/>
      </c>
      <c r="F2314" s="19" t="str">
        <f aca="false">IF($B2314="","",IFERROR(VLOOKUP($B2314,الموظفين!$A$2:$J$501,6,FALSE()),""))</f>
        <v/>
      </c>
      <c r="G2314" s="19" t="str">
        <f aca="false">IF($B2314="","",IFERROR(VLOOKUP($B2314,الموظفين!$A$2:$J$501,7,FALSE()),""))</f>
        <v/>
      </c>
      <c r="H2314" s="20"/>
      <c r="I2314" s="20"/>
      <c r="J2314" s="21" t="str">
        <f aca="false">IF(OR(H2314="",I2314=""),"",ROUND(MOD(I2314-H2314,1)*24,2))</f>
        <v/>
      </c>
      <c r="K2314" s="22" t="str">
        <f aca="false">IF(OR(H2314="",F2314=""),"",IF(ROUND(MAX(0,MOD(H2314-F2314+0.5,1)-0.5)*1440,0)&gt;IFERROR(VLOOKUP(E2314,الورديات!$A$2:$E$21,5,FALSE()),0),ROUND(MAX(0,MOD(H2314-F2314+0.5,1)-0.5)*1440,0),0))</f>
        <v/>
      </c>
      <c r="L2314" s="22" t="str">
        <f aca="false">IF(OR(I2314="",G2314=""),"",ROUND(MAX(0,MOD(G2314-I2314+0.5,1)-0.5)*1440,0))</f>
        <v/>
      </c>
      <c r="M2314" s="22" t="str">
        <f aca="false">IF(OR(I2314="",G2314=""),"",IF(ROUND(MAX(0,MOD(I2314-G2314+0.5,1)-0.5)*1440,0)&gt;=الإعدادات!$B$8,ROUND(MAX(0,MOD(I2314-G2314+0.5,1)-0.5)*1440,0),0))</f>
        <v/>
      </c>
      <c r="N2314" s="18" t="str">
        <f aca="false">IF(OR(A2314="",B2314=""),"",IF(COUNTIFS(الإجازات!$A$2:$A$1001,B2314,الإجازات!$D$2:$D$1001,"&lt;="&amp;A2314,الإجازات!$E$2:$E$1001,"&gt;="&amp;A2314,الإجازات!$G$2:$G$1001,"مقبولة")=0,"",LOOKUP(2,1/((الإجازات!$A$2:$A$1001=B2314)*(الإجازات!$D$2:$D$1001&lt;=A2314)*(الإجازات!$E$2:$E$1001&gt;=A2314)*(الإجازات!$G$2:$G$1001="مقبولة")),الإجازات!$C$2:$C$1001)))</f>
        <v/>
      </c>
      <c r="O2314" s="17"/>
      <c r="P2314" s="23" t="str">
        <f aca="false">IF(B2314="","",IF(ISNA(MATCH(B2314,الموظفين!$A$2:$A$501,0)),"⚠ كود غير موجود",IF(O2314&lt;&gt;"",O2314,IF(N2314&lt;&gt;"",N2314,IF(H2314="",IF(AND(A2314&lt;&gt;"",WEEKDAY(A2314)=الإعدادات!$B$11),"راحة أسبوعية","غائب"),IF(I2314="","بدون انصراف",IF(N(K2314)&gt;0,"متأخر","حاضر")))))))</f>
        <v/>
      </c>
      <c r="Q2314" s="24" t="str">
        <f aca="false">IF(B2314="","",IF(OR(P2314="غائب",P2314="غياب",P2314="إجازة بدون راتب"),IFERROR(VLOOKUP(B2314,الموظفين!$A$2:$J$501,8,FALSE()),0),0))</f>
        <v/>
      </c>
      <c r="R2314" s="24" t="str">
        <f aca="false">IF(B2314="","",ROUND((N(K2314)+N(L2314))/60*IFERROR(VLOOKUP(B2314,الموظفين!$A$2:$J$501,8,FALSE()),0)/الإعدادات!$B$6*الإعدادات!$B$9,2))</f>
        <v/>
      </c>
      <c r="S2314" s="24" t="str">
        <f aca="false">IF(OR(B2314="",M2314=""),"",ROUND(M2314/60*IFERROR(VLOOKUP(B2314,الموظفين!$A$2:$J$501,9,FALSE()),0),2))</f>
        <v/>
      </c>
      <c r="T2314" s="17"/>
      <c r="U2314" s="23" t="str">
        <f aca="false">IF(OR(A2314="",B2314=""),"",A2314&amp;"|"&amp;B2314)</f>
        <v/>
      </c>
    </row>
    <row r="2315" customFormat="false" ht="15" hidden="false" customHeight="false" outlineLevel="0" collapsed="false">
      <c r="A2315" s="16"/>
      <c r="B2315" s="17"/>
      <c r="C2315" s="18" t="str">
        <f aca="false">IF($B2315="","",IFERROR(VLOOKUP($B2315,الموظفين!$A$2:$J$501,2,FALSE())&amp;"","⚠ كود غير موجود"))</f>
        <v/>
      </c>
      <c r="D2315" s="18" t="str">
        <f aca="false">IF($B2315="","",IFERROR(VLOOKUP($B2315,الموظفين!$A$2:$J$501,3,FALSE())&amp;"",""))</f>
        <v/>
      </c>
      <c r="E2315" s="18" t="str">
        <f aca="false">IF($B2315="","",IFERROR(VLOOKUP($B2315,الموظفين!$A$2:$J$501,5,FALSE())&amp;"",""))</f>
        <v/>
      </c>
      <c r="F2315" s="19" t="str">
        <f aca="false">IF($B2315="","",IFERROR(VLOOKUP($B2315,الموظفين!$A$2:$J$501,6,FALSE()),""))</f>
        <v/>
      </c>
      <c r="G2315" s="19" t="str">
        <f aca="false">IF($B2315="","",IFERROR(VLOOKUP($B2315,الموظفين!$A$2:$J$501,7,FALSE()),""))</f>
        <v/>
      </c>
      <c r="H2315" s="20"/>
      <c r="I2315" s="20"/>
      <c r="J2315" s="21" t="str">
        <f aca="false">IF(OR(H2315="",I2315=""),"",ROUND(MOD(I2315-H2315,1)*24,2))</f>
        <v/>
      </c>
      <c r="K2315" s="22" t="str">
        <f aca="false">IF(OR(H2315="",F2315=""),"",IF(ROUND(MAX(0,MOD(H2315-F2315+0.5,1)-0.5)*1440,0)&gt;IFERROR(VLOOKUP(E2315,الورديات!$A$2:$E$21,5,FALSE()),0),ROUND(MAX(0,MOD(H2315-F2315+0.5,1)-0.5)*1440,0),0))</f>
        <v/>
      </c>
      <c r="L2315" s="22" t="str">
        <f aca="false">IF(OR(I2315="",G2315=""),"",ROUND(MAX(0,MOD(G2315-I2315+0.5,1)-0.5)*1440,0))</f>
        <v/>
      </c>
      <c r="M2315" s="22" t="str">
        <f aca="false">IF(OR(I2315="",G2315=""),"",IF(ROUND(MAX(0,MOD(I2315-G2315+0.5,1)-0.5)*1440,0)&gt;=الإعدادات!$B$8,ROUND(MAX(0,MOD(I2315-G2315+0.5,1)-0.5)*1440,0),0))</f>
        <v/>
      </c>
      <c r="N2315" s="18" t="str">
        <f aca="false">IF(OR(A2315="",B2315=""),"",IF(COUNTIFS(الإجازات!$A$2:$A$1001,B2315,الإجازات!$D$2:$D$1001,"&lt;="&amp;A2315,الإجازات!$E$2:$E$1001,"&gt;="&amp;A2315,الإجازات!$G$2:$G$1001,"مقبولة")=0,"",LOOKUP(2,1/((الإجازات!$A$2:$A$1001=B2315)*(الإجازات!$D$2:$D$1001&lt;=A2315)*(الإجازات!$E$2:$E$1001&gt;=A2315)*(الإجازات!$G$2:$G$1001="مقبولة")),الإجازات!$C$2:$C$1001)))</f>
        <v/>
      </c>
      <c r="O2315" s="17"/>
      <c r="P2315" s="23" t="str">
        <f aca="false">IF(B2315="","",IF(ISNA(MATCH(B2315,الموظفين!$A$2:$A$501,0)),"⚠ كود غير موجود",IF(O2315&lt;&gt;"",O2315,IF(N2315&lt;&gt;"",N2315,IF(H2315="",IF(AND(A2315&lt;&gt;"",WEEKDAY(A2315)=الإعدادات!$B$11),"راحة أسبوعية","غائب"),IF(I2315="","بدون انصراف",IF(N(K2315)&gt;0,"متأخر","حاضر")))))))</f>
        <v/>
      </c>
      <c r="Q2315" s="24" t="str">
        <f aca="false">IF(B2315="","",IF(OR(P2315="غائب",P2315="غياب",P2315="إجازة بدون راتب"),IFERROR(VLOOKUP(B2315,الموظفين!$A$2:$J$501,8,FALSE()),0),0))</f>
        <v/>
      </c>
      <c r="R2315" s="24" t="str">
        <f aca="false">IF(B2315="","",ROUND((N(K2315)+N(L2315))/60*IFERROR(VLOOKUP(B2315,الموظفين!$A$2:$J$501,8,FALSE()),0)/الإعدادات!$B$6*الإعدادات!$B$9,2))</f>
        <v/>
      </c>
      <c r="S2315" s="24" t="str">
        <f aca="false">IF(OR(B2315="",M2315=""),"",ROUND(M2315/60*IFERROR(VLOOKUP(B2315,الموظفين!$A$2:$J$501,9,FALSE()),0),2))</f>
        <v/>
      </c>
      <c r="T2315" s="17"/>
      <c r="U2315" s="23" t="str">
        <f aca="false">IF(OR(A2315="",B2315=""),"",A2315&amp;"|"&amp;B2315)</f>
        <v/>
      </c>
    </row>
    <row r="2316" customFormat="false" ht="15" hidden="false" customHeight="false" outlineLevel="0" collapsed="false">
      <c r="A2316" s="16"/>
      <c r="B2316" s="17"/>
      <c r="C2316" s="18" t="str">
        <f aca="false">IF($B2316="","",IFERROR(VLOOKUP($B2316,الموظفين!$A$2:$J$501,2,FALSE())&amp;"","⚠ كود غير موجود"))</f>
        <v/>
      </c>
      <c r="D2316" s="18" t="str">
        <f aca="false">IF($B2316="","",IFERROR(VLOOKUP($B2316,الموظفين!$A$2:$J$501,3,FALSE())&amp;"",""))</f>
        <v/>
      </c>
      <c r="E2316" s="18" t="str">
        <f aca="false">IF($B2316="","",IFERROR(VLOOKUP($B2316,الموظفين!$A$2:$J$501,5,FALSE())&amp;"",""))</f>
        <v/>
      </c>
      <c r="F2316" s="19" t="str">
        <f aca="false">IF($B2316="","",IFERROR(VLOOKUP($B2316,الموظفين!$A$2:$J$501,6,FALSE()),""))</f>
        <v/>
      </c>
      <c r="G2316" s="19" t="str">
        <f aca="false">IF($B2316="","",IFERROR(VLOOKUP($B2316,الموظفين!$A$2:$J$501,7,FALSE()),""))</f>
        <v/>
      </c>
      <c r="H2316" s="20"/>
      <c r="I2316" s="20"/>
      <c r="J2316" s="21" t="str">
        <f aca="false">IF(OR(H2316="",I2316=""),"",ROUND(MOD(I2316-H2316,1)*24,2))</f>
        <v/>
      </c>
      <c r="K2316" s="22" t="str">
        <f aca="false">IF(OR(H2316="",F2316=""),"",IF(ROUND(MAX(0,MOD(H2316-F2316+0.5,1)-0.5)*1440,0)&gt;IFERROR(VLOOKUP(E2316,الورديات!$A$2:$E$21,5,FALSE()),0),ROUND(MAX(0,MOD(H2316-F2316+0.5,1)-0.5)*1440,0),0))</f>
        <v/>
      </c>
      <c r="L2316" s="22" t="str">
        <f aca="false">IF(OR(I2316="",G2316=""),"",ROUND(MAX(0,MOD(G2316-I2316+0.5,1)-0.5)*1440,0))</f>
        <v/>
      </c>
      <c r="M2316" s="22" t="str">
        <f aca="false">IF(OR(I2316="",G2316=""),"",IF(ROUND(MAX(0,MOD(I2316-G2316+0.5,1)-0.5)*1440,0)&gt;=الإعدادات!$B$8,ROUND(MAX(0,MOD(I2316-G2316+0.5,1)-0.5)*1440,0),0))</f>
        <v/>
      </c>
      <c r="N2316" s="18" t="str">
        <f aca="false">IF(OR(A2316="",B2316=""),"",IF(COUNTIFS(الإجازات!$A$2:$A$1001,B2316,الإجازات!$D$2:$D$1001,"&lt;="&amp;A2316,الإجازات!$E$2:$E$1001,"&gt;="&amp;A2316,الإجازات!$G$2:$G$1001,"مقبولة")=0,"",LOOKUP(2,1/((الإجازات!$A$2:$A$1001=B2316)*(الإجازات!$D$2:$D$1001&lt;=A2316)*(الإجازات!$E$2:$E$1001&gt;=A2316)*(الإجازات!$G$2:$G$1001="مقبولة")),الإجازات!$C$2:$C$1001)))</f>
        <v/>
      </c>
      <c r="O2316" s="17"/>
      <c r="P2316" s="23" t="str">
        <f aca="false">IF(B2316="","",IF(ISNA(MATCH(B2316,الموظفين!$A$2:$A$501,0)),"⚠ كود غير موجود",IF(O2316&lt;&gt;"",O2316,IF(N2316&lt;&gt;"",N2316,IF(H2316="",IF(AND(A2316&lt;&gt;"",WEEKDAY(A2316)=الإعدادات!$B$11),"راحة أسبوعية","غائب"),IF(I2316="","بدون انصراف",IF(N(K2316)&gt;0,"متأخر","حاضر")))))))</f>
        <v/>
      </c>
      <c r="Q2316" s="24" t="str">
        <f aca="false">IF(B2316="","",IF(OR(P2316="غائب",P2316="غياب",P2316="إجازة بدون راتب"),IFERROR(VLOOKUP(B2316,الموظفين!$A$2:$J$501,8,FALSE()),0),0))</f>
        <v/>
      </c>
      <c r="R2316" s="24" t="str">
        <f aca="false">IF(B2316="","",ROUND((N(K2316)+N(L2316))/60*IFERROR(VLOOKUP(B2316,الموظفين!$A$2:$J$501,8,FALSE()),0)/الإعدادات!$B$6*الإعدادات!$B$9,2))</f>
        <v/>
      </c>
      <c r="S2316" s="24" t="str">
        <f aca="false">IF(OR(B2316="",M2316=""),"",ROUND(M2316/60*IFERROR(VLOOKUP(B2316,الموظفين!$A$2:$J$501,9,FALSE()),0),2))</f>
        <v/>
      </c>
      <c r="T2316" s="17"/>
      <c r="U2316" s="23" t="str">
        <f aca="false">IF(OR(A2316="",B2316=""),"",A2316&amp;"|"&amp;B2316)</f>
        <v/>
      </c>
    </row>
    <row r="2317" customFormat="false" ht="15" hidden="false" customHeight="false" outlineLevel="0" collapsed="false">
      <c r="A2317" s="16"/>
      <c r="B2317" s="17"/>
      <c r="C2317" s="18" t="str">
        <f aca="false">IF($B2317="","",IFERROR(VLOOKUP($B2317,الموظفين!$A$2:$J$501,2,FALSE())&amp;"","⚠ كود غير موجود"))</f>
        <v/>
      </c>
      <c r="D2317" s="18" t="str">
        <f aca="false">IF($B2317="","",IFERROR(VLOOKUP($B2317,الموظفين!$A$2:$J$501,3,FALSE())&amp;"",""))</f>
        <v/>
      </c>
      <c r="E2317" s="18" t="str">
        <f aca="false">IF($B2317="","",IFERROR(VLOOKUP($B2317,الموظفين!$A$2:$J$501,5,FALSE())&amp;"",""))</f>
        <v/>
      </c>
      <c r="F2317" s="19" t="str">
        <f aca="false">IF($B2317="","",IFERROR(VLOOKUP($B2317,الموظفين!$A$2:$J$501,6,FALSE()),""))</f>
        <v/>
      </c>
      <c r="G2317" s="19" t="str">
        <f aca="false">IF($B2317="","",IFERROR(VLOOKUP($B2317,الموظفين!$A$2:$J$501,7,FALSE()),""))</f>
        <v/>
      </c>
      <c r="H2317" s="20"/>
      <c r="I2317" s="20"/>
      <c r="J2317" s="21" t="str">
        <f aca="false">IF(OR(H2317="",I2317=""),"",ROUND(MOD(I2317-H2317,1)*24,2))</f>
        <v/>
      </c>
      <c r="K2317" s="22" t="str">
        <f aca="false">IF(OR(H2317="",F2317=""),"",IF(ROUND(MAX(0,MOD(H2317-F2317+0.5,1)-0.5)*1440,0)&gt;IFERROR(VLOOKUP(E2317,الورديات!$A$2:$E$21,5,FALSE()),0),ROUND(MAX(0,MOD(H2317-F2317+0.5,1)-0.5)*1440,0),0))</f>
        <v/>
      </c>
      <c r="L2317" s="22" t="str">
        <f aca="false">IF(OR(I2317="",G2317=""),"",ROUND(MAX(0,MOD(G2317-I2317+0.5,1)-0.5)*1440,0))</f>
        <v/>
      </c>
      <c r="M2317" s="22" t="str">
        <f aca="false">IF(OR(I2317="",G2317=""),"",IF(ROUND(MAX(0,MOD(I2317-G2317+0.5,1)-0.5)*1440,0)&gt;=الإعدادات!$B$8,ROUND(MAX(0,MOD(I2317-G2317+0.5,1)-0.5)*1440,0),0))</f>
        <v/>
      </c>
      <c r="N2317" s="18" t="str">
        <f aca="false">IF(OR(A2317="",B2317=""),"",IF(COUNTIFS(الإجازات!$A$2:$A$1001,B2317,الإجازات!$D$2:$D$1001,"&lt;="&amp;A2317,الإجازات!$E$2:$E$1001,"&gt;="&amp;A2317,الإجازات!$G$2:$G$1001,"مقبولة")=0,"",LOOKUP(2,1/((الإجازات!$A$2:$A$1001=B2317)*(الإجازات!$D$2:$D$1001&lt;=A2317)*(الإجازات!$E$2:$E$1001&gt;=A2317)*(الإجازات!$G$2:$G$1001="مقبولة")),الإجازات!$C$2:$C$1001)))</f>
        <v/>
      </c>
      <c r="O2317" s="17"/>
      <c r="P2317" s="23" t="str">
        <f aca="false">IF(B2317="","",IF(ISNA(MATCH(B2317,الموظفين!$A$2:$A$501,0)),"⚠ كود غير موجود",IF(O2317&lt;&gt;"",O2317,IF(N2317&lt;&gt;"",N2317,IF(H2317="",IF(AND(A2317&lt;&gt;"",WEEKDAY(A2317)=الإعدادات!$B$11),"راحة أسبوعية","غائب"),IF(I2317="","بدون انصراف",IF(N(K2317)&gt;0,"متأخر","حاضر")))))))</f>
        <v/>
      </c>
      <c r="Q2317" s="24" t="str">
        <f aca="false">IF(B2317="","",IF(OR(P2317="غائب",P2317="غياب",P2317="إجازة بدون راتب"),IFERROR(VLOOKUP(B2317,الموظفين!$A$2:$J$501,8,FALSE()),0),0))</f>
        <v/>
      </c>
      <c r="R2317" s="24" t="str">
        <f aca="false">IF(B2317="","",ROUND((N(K2317)+N(L2317))/60*IFERROR(VLOOKUP(B2317,الموظفين!$A$2:$J$501,8,FALSE()),0)/الإعدادات!$B$6*الإعدادات!$B$9,2))</f>
        <v/>
      </c>
      <c r="S2317" s="24" t="str">
        <f aca="false">IF(OR(B2317="",M2317=""),"",ROUND(M2317/60*IFERROR(VLOOKUP(B2317,الموظفين!$A$2:$J$501,9,FALSE()),0),2))</f>
        <v/>
      </c>
      <c r="T2317" s="17"/>
      <c r="U2317" s="23" t="str">
        <f aca="false">IF(OR(A2317="",B2317=""),"",A2317&amp;"|"&amp;B2317)</f>
        <v/>
      </c>
    </row>
    <row r="2318" customFormat="false" ht="15" hidden="false" customHeight="false" outlineLevel="0" collapsed="false">
      <c r="A2318" s="16"/>
      <c r="B2318" s="17"/>
      <c r="C2318" s="18" t="str">
        <f aca="false">IF($B2318="","",IFERROR(VLOOKUP($B2318,الموظفين!$A$2:$J$501,2,FALSE())&amp;"","⚠ كود غير موجود"))</f>
        <v/>
      </c>
      <c r="D2318" s="18" t="str">
        <f aca="false">IF($B2318="","",IFERROR(VLOOKUP($B2318,الموظفين!$A$2:$J$501,3,FALSE())&amp;"",""))</f>
        <v/>
      </c>
      <c r="E2318" s="18" t="str">
        <f aca="false">IF($B2318="","",IFERROR(VLOOKUP($B2318,الموظفين!$A$2:$J$501,5,FALSE())&amp;"",""))</f>
        <v/>
      </c>
      <c r="F2318" s="19" t="str">
        <f aca="false">IF($B2318="","",IFERROR(VLOOKUP($B2318,الموظفين!$A$2:$J$501,6,FALSE()),""))</f>
        <v/>
      </c>
      <c r="G2318" s="19" t="str">
        <f aca="false">IF($B2318="","",IFERROR(VLOOKUP($B2318,الموظفين!$A$2:$J$501,7,FALSE()),""))</f>
        <v/>
      </c>
      <c r="H2318" s="20"/>
      <c r="I2318" s="20"/>
      <c r="J2318" s="21" t="str">
        <f aca="false">IF(OR(H2318="",I2318=""),"",ROUND(MOD(I2318-H2318,1)*24,2))</f>
        <v/>
      </c>
      <c r="K2318" s="22" t="str">
        <f aca="false">IF(OR(H2318="",F2318=""),"",IF(ROUND(MAX(0,MOD(H2318-F2318+0.5,1)-0.5)*1440,0)&gt;IFERROR(VLOOKUP(E2318,الورديات!$A$2:$E$21,5,FALSE()),0),ROUND(MAX(0,MOD(H2318-F2318+0.5,1)-0.5)*1440,0),0))</f>
        <v/>
      </c>
      <c r="L2318" s="22" t="str">
        <f aca="false">IF(OR(I2318="",G2318=""),"",ROUND(MAX(0,MOD(G2318-I2318+0.5,1)-0.5)*1440,0))</f>
        <v/>
      </c>
      <c r="M2318" s="22" t="str">
        <f aca="false">IF(OR(I2318="",G2318=""),"",IF(ROUND(MAX(0,MOD(I2318-G2318+0.5,1)-0.5)*1440,0)&gt;=الإعدادات!$B$8,ROUND(MAX(0,MOD(I2318-G2318+0.5,1)-0.5)*1440,0),0))</f>
        <v/>
      </c>
      <c r="N2318" s="18" t="str">
        <f aca="false">IF(OR(A2318="",B2318=""),"",IF(COUNTIFS(الإجازات!$A$2:$A$1001,B2318,الإجازات!$D$2:$D$1001,"&lt;="&amp;A2318,الإجازات!$E$2:$E$1001,"&gt;="&amp;A2318,الإجازات!$G$2:$G$1001,"مقبولة")=0,"",LOOKUP(2,1/((الإجازات!$A$2:$A$1001=B2318)*(الإجازات!$D$2:$D$1001&lt;=A2318)*(الإجازات!$E$2:$E$1001&gt;=A2318)*(الإجازات!$G$2:$G$1001="مقبولة")),الإجازات!$C$2:$C$1001)))</f>
        <v/>
      </c>
      <c r="O2318" s="17"/>
      <c r="P2318" s="23" t="str">
        <f aca="false">IF(B2318="","",IF(ISNA(MATCH(B2318,الموظفين!$A$2:$A$501,0)),"⚠ كود غير موجود",IF(O2318&lt;&gt;"",O2318,IF(N2318&lt;&gt;"",N2318,IF(H2318="",IF(AND(A2318&lt;&gt;"",WEEKDAY(A2318)=الإعدادات!$B$11),"راحة أسبوعية","غائب"),IF(I2318="","بدون انصراف",IF(N(K2318)&gt;0,"متأخر","حاضر")))))))</f>
        <v/>
      </c>
      <c r="Q2318" s="24" t="str">
        <f aca="false">IF(B2318="","",IF(OR(P2318="غائب",P2318="غياب",P2318="إجازة بدون راتب"),IFERROR(VLOOKUP(B2318,الموظفين!$A$2:$J$501,8,FALSE()),0),0))</f>
        <v/>
      </c>
      <c r="R2318" s="24" t="str">
        <f aca="false">IF(B2318="","",ROUND((N(K2318)+N(L2318))/60*IFERROR(VLOOKUP(B2318,الموظفين!$A$2:$J$501,8,FALSE()),0)/الإعدادات!$B$6*الإعدادات!$B$9,2))</f>
        <v/>
      </c>
      <c r="S2318" s="24" t="str">
        <f aca="false">IF(OR(B2318="",M2318=""),"",ROUND(M2318/60*IFERROR(VLOOKUP(B2318,الموظفين!$A$2:$J$501,9,FALSE()),0),2))</f>
        <v/>
      </c>
      <c r="T2318" s="17"/>
      <c r="U2318" s="23" t="str">
        <f aca="false">IF(OR(A2318="",B2318=""),"",A2318&amp;"|"&amp;B2318)</f>
        <v/>
      </c>
    </row>
    <row r="2319" customFormat="false" ht="15" hidden="false" customHeight="false" outlineLevel="0" collapsed="false">
      <c r="A2319" s="16"/>
      <c r="B2319" s="17"/>
      <c r="C2319" s="18" t="str">
        <f aca="false">IF($B2319="","",IFERROR(VLOOKUP($B2319,الموظفين!$A$2:$J$501,2,FALSE())&amp;"","⚠ كود غير موجود"))</f>
        <v/>
      </c>
      <c r="D2319" s="18" t="str">
        <f aca="false">IF($B2319="","",IFERROR(VLOOKUP($B2319,الموظفين!$A$2:$J$501,3,FALSE())&amp;"",""))</f>
        <v/>
      </c>
      <c r="E2319" s="18" t="str">
        <f aca="false">IF($B2319="","",IFERROR(VLOOKUP($B2319,الموظفين!$A$2:$J$501,5,FALSE())&amp;"",""))</f>
        <v/>
      </c>
      <c r="F2319" s="19" t="str">
        <f aca="false">IF($B2319="","",IFERROR(VLOOKUP($B2319,الموظفين!$A$2:$J$501,6,FALSE()),""))</f>
        <v/>
      </c>
      <c r="G2319" s="19" t="str">
        <f aca="false">IF($B2319="","",IFERROR(VLOOKUP($B2319,الموظفين!$A$2:$J$501,7,FALSE()),""))</f>
        <v/>
      </c>
      <c r="H2319" s="20"/>
      <c r="I2319" s="20"/>
      <c r="J2319" s="21" t="str">
        <f aca="false">IF(OR(H2319="",I2319=""),"",ROUND(MOD(I2319-H2319,1)*24,2))</f>
        <v/>
      </c>
      <c r="K2319" s="22" t="str">
        <f aca="false">IF(OR(H2319="",F2319=""),"",IF(ROUND(MAX(0,MOD(H2319-F2319+0.5,1)-0.5)*1440,0)&gt;IFERROR(VLOOKUP(E2319,الورديات!$A$2:$E$21,5,FALSE()),0),ROUND(MAX(0,MOD(H2319-F2319+0.5,1)-0.5)*1440,0),0))</f>
        <v/>
      </c>
      <c r="L2319" s="22" t="str">
        <f aca="false">IF(OR(I2319="",G2319=""),"",ROUND(MAX(0,MOD(G2319-I2319+0.5,1)-0.5)*1440,0))</f>
        <v/>
      </c>
      <c r="M2319" s="22" t="str">
        <f aca="false">IF(OR(I2319="",G2319=""),"",IF(ROUND(MAX(0,MOD(I2319-G2319+0.5,1)-0.5)*1440,0)&gt;=الإعدادات!$B$8,ROUND(MAX(0,MOD(I2319-G2319+0.5,1)-0.5)*1440,0),0))</f>
        <v/>
      </c>
      <c r="N2319" s="18" t="str">
        <f aca="false">IF(OR(A2319="",B2319=""),"",IF(COUNTIFS(الإجازات!$A$2:$A$1001,B2319,الإجازات!$D$2:$D$1001,"&lt;="&amp;A2319,الإجازات!$E$2:$E$1001,"&gt;="&amp;A2319,الإجازات!$G$2:$G$1001,"مقبولة")=0,"",LOOKUP(2,1/((الإجازات!$A$2:$A$1001=B2319)*(الإجازات!$D$2:$D$1001&lt;=A2319)*(الإجازات!$E$2:$E$1001&gt;=A2319)*(الإجازات!$G$2:$G$1001="مقبولة")),الإجازات!$C$2:$C$1001)))</f>
        <v/>
      </c>
      <c r="O2319" s="17"/>
      <c r="P2319" s="23" t="str">
        <f aca="false">IF(B2319="","",IF(ISNA(MATCH(B2319,الموظفين!$A$2:$A$501,0)),"⚠ كود غير موجود",IF(O2319&lt;&gt;"",O2319,IF(N2319&lt;&gt;"",N2319,IF(H2319="",IF(AND(A2319&lt;&gt;"",WEEKDAY(A2319)=الإعدادات!$B$11),"راحة أسبوعية","غائب"),IF(I2319="","بدون انصراف",IF(N(K2319)&gt;0,"متأخر","حاضر")))))))</f>
        <v/>
      </c>
      <c r="Q2319" s="24" t="str">
        <f aca="false">IF(B2319="","",IF(OR(P2319="غائب",P2319="غياب",P2319="إجازة بدون راتب"),IFERROR(VLOOKUP(B2319,الموظفين!$A$2:$J$501,8,FALSE()),0),0))</f>
        <v/>
      </c>
      <c r="R2319" s="24" t="str">
        <f aca="false">IF(B2319="","",ROUND((N(K2319)+N(L2319))/60*IFERROR(VLOOKUP(B2319,الموظفين!$A$2:$J$501,8,FALSE()),0)/الإعدادات!$B$6*الإعدادات!$B$9,2))</f>
        <v/>
      </c>
      <c r="S2319" s="24" t="str">
        <f aca="false">IF(OR(B2319="",M2319=""),"",ROUND(M2319/60*IFERROR(VLOOKUP(B2319,الموظفين!$A$2:$J$501,9,FALSE()),0),2))</f>
        <v/>
      </c>
      <c r="T2319" s="17"/>
      <c r="U2319" s="23" t="str">
        <f aca="false">IF(OR(A2319="",B2319=""),"",A2319&amp;"|"&amp;B2319)</f>
        <v/>
      </c>
    </row>
    <row r="2320" customFormat="false" ht="15" hidden="false" customHeight="false" outlineLevel="0" collapsed="false">
      <c r="A2320" s="16"/>
      <c r="B2320" s="17"/>
      <c r="C2320" s="18" t="str">
        <f aca="false">IF($B2320="","",IFERROR(VLOOKUP($B2320,الموظفين!$A$2:$J$501,2,FALSE())&amp;"","⚠ كود غير موجود"))</f>
        <v/>
      </c>
      <c r="D2320" s="18" t="str">
        <f aca="false">IF($B2320="","",IFERROR(VLOOKUP($B2320,الموظفين!$A$2:$J$501,3,FALSE())&amp;"",""))</f>
        <v/>
      </c>
      <c r="E2320" s="18" t="str">
        <f aca="false">IF($B2320="","",IFERROR(VLOOKUP($B2320,الموظفين!$A$2:$J$501,5,FALSE())&amp;"",""))</f>
        <v/>
      </c>
      <c r="F2320" s="19" t="str">
        <f aca="false">IF($B2320="","",IFERROR(VLOOKUP($B2320,الموظفين!$A$2:$J$501,6,FALSE()),""))</f>
        <v/>
      </c>
      <c r="G2320" s="19" t="str">
        <f aca="false">IF($B2320="","",IFERROR(VLOOKUP($B2320,الموظفين!$A$2:$J$501,7,FALSE()),""))</f>
        <v/>
      </c>
      <c r="H2320" s="20"/>
      <c r="I2320" s="20"/>
      <c r="J2320" s="21" t="str">
        <f aca="false">IF(OR(H2320="",I2320=""),"",ROUND(MOD(I2320-H2320,1)*24,2))</f>
        <v/>
      </c>
      <c r="K2320" s="22" t="str">
        <f aca="false">IF(OR(H2320="",F2320=""),"",IF(ROUND(MAX(0,MOD(H2320-F2320+0.5,1)-0.5)*1440,0)&gt;IFERROR(VLOOKUP(E2320,الورديات!$A$2:$E$21,5,FALSE()),0),ROUND(MAX(0,MOD(H2320-F2320+0.5,1)-0.5)*1440,0),0))</f>
        <v/>
      </c>
      <c r="L2320" s="22" t="str">
        <f aca="false">IF(OR(I2320="",G2320=""),"",ROUND(MAX(0,MOD(G2320-I2320+0.5,1)-0.5)*1440,0))</f>
        <v/>
      </c>
      <c r="M2320" s="22" t="str">
        <f aca="false">IF(OR(I2320="",G2320=""),"",IF(ROUND(MAX(0,MOD(I2320-G2320+0.5,1)-0.5)*1440,0)&gt;=الإعدادات!$B$8,ROUND(MAX(0,MOD(I2320-G2320+0.5,1)-0.5)*1440,0),0))</f>
        <v/>
      </c>
      <c r="N2320" s="18" t="str">
        <f aca="false">IF(OR(A2320="",B2320=""),"",IF(COUNTIFS(الإجازات!$A$2:$A$1001,B2320,الإجازات!$D$2:$D$1001,"&lt;="&amp;A2320,الإجازات!$E$2:$E$1001,"&gt;="&amp;A2320,الإجازات!$G$2:$G$1001,"مقبولة")=0,"",LOOKUP(2,1/((الإجازات!$A$2:$A$1001=B2320)*(الإجازات!$D$2:$D$1001&lt;=A2320)*(الإجازات!$E$2:$E$1001&gt;=A2320)*(الإجازات!$G$2:$G$1001="مقبولة")),الإجازات!$C$2:$C$1001)))</f>
        <v/>
      </c>
      <c r="O2320" s="17"/>
      <c r="P2320" s="23" t="str">
        <f aca="false">IF(B2320="","",IF(ISNA(MATCH(B2320,الموظفين!$A$2:$A$501,0)),"⚠ كود غير موجود",IF(O2320&lt;&gt;"",O2320,IF(N2320&lt;&gt;"",N2320,IF(H2320="",IF(AND(A2320&lt;&gt;"",WEEKDAY(A2320)=الإعدادات!$B$11),"راحة أسبوعية","غائب"),IF(I2320="","بدون انصراف",IF(N(K2320)&gt;0,"متأخر","حاضر")))))))</f>
        <v/>
      </c>
      <c r="Q2320" s="24" t="str">
        <f aca="false">IF(B2320="","",IF(OR(P2320="غائب",P2320="غياب",P2320="إجازة بدون راتب"),IFERROR(VLOOKUP(B2320,الموظفين!$A$2:$J$501,8,FALSE()),0),0))</f>
        <v/>
      </c>
      <c r="R2320" s="24" t="str">
        <f aca="false">IF(B2320="","",ROUND((N(K2320)+N(L2320))/60*IFERROR(VLOOKUP(B2320,الموظفين!$A$2:$J$501,8,FALSE()),0)/الإعدادات!$B$6*الإعدادات!$B$9,2))</f>
        <v/>
      </c>
      <c r="S2320" s="24" t="str">
        <f aca="false">IF(OR(B2320="",M2320=""),"",ROUND(M2320/60*IFERROR(VLOOKUP(B2320,الموظفين!$A$2:$J$501,9,FALSE()),0),2))</f>
        <v/>
      </c>
      <c r="T2320" s="17"/>
      <c r="U2320" s="23" t="str">
        <f aca="false">IF(OR(A2320="",B2320=""),"",A2320&amp;"|"&amp;B2320)</f>
        <v/>
      </c>
    </row>
    <row r="2321" customFormat="false" ht="15" hidden="false" customHeight="false" outlineLevel="0" collapsed="false">
      <c r="A2321" s="16"/>
      <c r="B2321" s="17"/>
      <c r="C2321" s="18" t="str">
        <f aca="false">IF($B2321="","",IFERROR(VLOOKUP($B2321,الموظفين!$A$2:$J$501,2,FALSE())&amp;"","⚠ كود غير موجود"))</f>
        <v/>
      </c>
      <c r="D2321" s="18" t="str">
        <f aca="false">IF($B2321="","",IFERROR(VLOOKUP($B2321,الموظفين!$A$2:$J$501,3,FALSE())&amp;"",""))</f>
        <v/>
      </c>
      <c r="E2321" s="18" t="str">
        <f aca="false">IF($B2321="","",IFERROR(VLOOKUP($B2321,الموظفين!$A$2:$J$501,5,FALSE())&amp;"",""))</f>
        <v/>
      </c>
      <c r="F2321" s="19" t="str">
        <f aca="false">IF($B2321="","",IFERROR(VLOOKUP($B2321,الموظفين!$A$2:$J$501,6,FALSE()),""))</f>
        <v/>
      </c>
      <c r="G2321" s="19" t="str">
        <f aca="false">IF($B2321="","",IFERROR(VLOOKUP($B2321,الموظفين!$A$2:$J$501,7,FALSE()),""))</f>
        <v/>
      </c>
      <c r="H2321" s="20"/>
      <c r="I2321" s="20"/>
      <c r="J2321" s="21" t="str">
        <f aca="false">IF(OR(H2321="",I2321=""),"",ROUND(MOD(I2321-H2321,1)*24,2))</f>
        <v/>
      </c>
      <c r="K2321" s="22" t="str">
        <f aca="false">IF(OR(H2321="",F2321=""),"",IF(ROUND(MAX(0,MOD(H2321-F2321+0.5,1)-0.5)*1440,0)&gt;IFERROR(VLOOKUP(E2321,الورديات!$A$2:$E$21,5,FALSE()),0),ROUND(MAX(0,MOD(H2321-F2321+0.5,1)-0.5)*1440,0),0))</f>
        <v/>
      </c>
      <c r="L2321" s="22" t="str">
        <f aca="false">IF(OR(I2321="",G2321=""),"",ROUND(MAX(0,MOD(G2321-I2321+0.5,1)-0.5)*1440,0))</f>
        <v/>
      </c>
      <c r="M2321" s="22" t="str">
        <f aca="false">IF(OR(I2321="",G2321=""),"",IF(ROUND(MAX(0,MOD(I2321-G2321+0.5,1)-0.5)*1440,0)&gt;=الإعدادات!$B$8,ROUND(MAX(0,MOD(I2321-G2321+0.5,1)-0.5)*1440,0),0))</f>
        <v/>
      </c>
      <c r="N2321" s="18" t="str">
        <f aca="false">IF(OR(A2321="",B2321=""),"",IF(COUNTIFS(الإجازات!$A$2:$A$1001,B2321,الإجازات!$D$2:$D$1001,"&lt;="&amp;A2321,الإجازات!$E$2:$E$1001,"&gt;="&amp;A2321,الإجازات!$G$2:$G$1001,"مقبولة")=0,"",LOOKUP(2,1/((الإجازات!$A$2:$A$1001=B2321)*(الإجازات!$D$2:$D$1001&lt;=A2321)*(الإجازات!$E$2:$E$1001&gt;=A2321)*(الإجازات!$G$2:$G$1001="مقبولة")),الإجازات!$C$2:$C$1001)))</f>
        <v/>
      </c>
      <c r="O2321" s="17"/>
      <c r="P2321" s="23" t="str">
        <f aca="false">IF(B2321="","",IF(ISNA(MATCH(B2321,الموظفين!$A$2:$A$501,0)),"⚠ كود غير موجود",IF(O2321&lt;&gt;"",O2321,IF(N2321&lt;&gt;"",N2321,IF(H2321="",IF(AND(A2321&lt;&gt;"",WEEKDAY(A2321)=الإعدادات!$B$11),"راحة أسبوعية","غائب"),IF(I2321="","بدون انصراف",IF(N(K2321)&gt;0,"متأخر","حاضر")))))))</f>
        <v/>
      </c>
      <c r="Q2321" s="24" t="str">
        <f aca="false">IF(B2321="","",IF(OR(P2321="غائب",P2321="غياب",P2321="إجازة بدون راتب"),IFERROR(VLOOKUP(B2321,الموظفين!$A$2:$J$501,8,FALSE()),0),0))</f>
        <v/>
      </c>
      <c r="R2321" s="24" t="str">
        <f aca="false">IF(B2321="","",ROUND((N(K2321)+N(L2321))/60*IFERROR(VLOOKUP(B2321,الموظفين!$A$2:$J$501,8,FALSE()),0)/الإعدادات!$B$6*الإعدادات!$B$9,2))</f>
        <v/>
      </c>
      <c r="S2321" s="24" t="str">
        <f aca="false">IF(OR(B2321="",M2321=""),"",ROUND(M2321/60*IFERROR(VLOOKUP(B2321,الموظفين!$A$2:$J$501,9,FALSE()),0),2))</f>
        <v/>
      </c>
      <c r="T2321" s="17"/>
      <c r="U2321" s="23" t="str">
        <f aca="false">IF(OR(A2321="",B2321=""),"",A2321&amp;"|"&amp;B2321)</f>
        <v/>
      </c>
    </row>
    <row r="2322" customFormat="false" ht="15" hidden="false" customHeight="false" outlineLevel="0" collapsed="false">
      <c r="A2322" s="16"/>
      <c r="B2322" s="17"/>
      <c r="C2322" s="18" t="str">
        <f aca="false">IF($B2322="","",IFERROR(VLOOKUP($B2322,الموظفين!$A$2:$J$501,2,FALSE())&amp;"","⚠ كود غير موجود"))</f>
        <v/>
      </c>
      <c r="D2322" s="18" t="str">
        <f aca="false">IF($B2322="","",IFERROR(VLOOKUP($B2322,الموظفين!$A$2:$J$501,3,FALSE())&amp;"",""))</f>
        <v/>
      </c>
      <c r="E2322" s="18" t="str">
        <f aca="false">IF($B2322="","",IFERROR(VLOOKUP($B2322,الموظفين!$A$2:$J$501,5,FALSE())&amp;"",""))</f>
        <v/>
      </c>
      <c r="F2322" s="19" t="str">
        <f aca="false">IF($B2322="","",IFERROR(VLOOKUP($B2322,الموظفين!$A$2:$J$501,6,FALSE()),""))</f>
        <v/>
      </c>
      <c r="G2322" s="19" t="str">
        <f aca="false">IF($B2322="","",IFERROR(VLOOKUP($B2322,الموظفين!$A$2:$J$501,7,FALSE()),""))</f>
        <v/>
      </c>
      <c r="H2322" s="20"/>
      <c r="I2322" s="20"/>
      <c r="J2322" s="21" t="str">
        <f aca="false">IF(OR(H2322="",I2322=""),"",ROUND(MOD(I2322-H2322,1)*24,2))</f>
        <v/>
      </c>
      <c r="K2322" s="22" t="str">
        <f aca="false">IF(OR(H2322="",F2322=""),"",IF(ROUND(MAX(0,MOD(H2322-F2322+0.5,1)-0.5)*1440,0)&gt;IFERROR(VLOOKUP(E2322,الورديات!$A$2:$E$21,5,FALSE()),0),ROUND(MAX(0,MOD(H2322-F2322+0.5,1)-0.5)*1440,0),0))</f>
        <v/>
      </c>
      <c r="L2322" s="22" t="str">
        <f aca="false">IF(OR(I2322="",G2322=""),"",ROUND(MAX(0,MOD(G2322-I2322+0.5,1)-0.5)*1440,0))</f>
        <v/>
      </c>
      <c r="M2322" s="22" t="str">
        <f aca="false">IF(OR(I2322="",G2322=""),"",IF(ROUND(MAX(0,MOD(I2322-G2322+0.5,1)-0.5)*1440,0)&gt;=الإعدادات!$B$8,ROUND(MAX(0,MOD(I2322-G2322+0.5,1)-0.5)*1440,0),0))</f>
        <v/>
      </c>
      <c r="N2322" s="18" t="str">
        <f aca="false">IF(OR(A2322="",B2322=""),"",IF(COUNTIFS(الإجازات!$A$2:$A$1001,B2322,الإجازات!$D$2:$D$1001,"&lt;="&amp;A2322,الإجازات!$E$2:$E$1001,"&gt;="&amp;A2322,الإجازات!$G$2:$G$1001,"مقبولة")=0,"",LOOKUP(2,1/((الإجازات!$A$2:$A$1001=B2322)*(الإجازات!$D$2:$D$1001&lt;=A2322)*(الإجازات!$E$2:$E$1001&gt;=A2322)*(الإجازات!$G$2:$G$1001="مقبولة")),الإجازات!$C$2:$C$1001)))</f>
        <v/>
      </c>
      <c r="O2322" s="17"/>
      <c r="P2322" s="23" t="str">
        <f aca="false">IF(B2322="","",IF(ISNA(MATCH(B2322,الموظفين!$A$2:$A$501,0)),"⚠ كود غير موجود",IF(O2322&lt;&gt;"",O2322,IF(N2322&lt;&gt;"",N2322,IF(H2322="",IF(AND(A2322&lt;&gt;"",WEEKDAY(A2322)=الإعدادات!$B$11),"راحة أسبوعية","غائب"),IF(I2322="","بدون انصراف",IF(N(K2322)&gt;0,"متأخر","حاضر")))))))</f>
        <v/>
      </c>
      <c r="Q2322" s="24" t="str">
        <f aca="false">IF(B2322="","",IF(OR(P2322="غائب",P2322="غياب",P2322="إجازة بدون راتب"),IFERROR(VLOOKUP(B2322,الموظفين!$A$2:$J$501,8,FALSE()),0),0))</f>
        <v/>
      </c>
      <c r="R2322" s="24" t="str">
        <f aca="false">IF(B2322="","",ROUND((N(K2322)+N(L2322))/60*IFERROR(VLOOKUP(B2322,الموظفين!$A$2:$J$501,8,FALSE()),0)/الإعدادات!$B$6*الإعدادات!$B$9,2))</f>
        <v/>
      </c>
      <c r="S2322" s="24" t="str">
        <f aca="false">IF(OR(B2322="",M2322=""),"",ROUND(M2322/60*IFERROR(VLOOKUP(B2322,الموظفين!$A$2:$J$501,9,FALSE()),0),2))</f>
        <v/>
      </c>
      <c r="T2322" s="17"/>
      <c r="U2322" s="23" t="str">
        <f aca="false">IF(OR(A2322="",B2322=""),"",A2322&amp;"|"&amp;B2322)</f>
        <v/>
      </c>
    </row>
    <row r="2323" customFormat="false" ht="15" hidden="false" customHeight="false" outlineLevel="0" collapsed="false">
      <c r="A2323" s="16"/>
      <c r="B2323" s="17"/>
      <c r="C2323" s="18" t="str">
        <f aca="false">IF($B2323="","",IFERROR(VLOOKUP($B2323,الموظفين!$A$2:$J$501,2,FALSE())&amp;"","⚠ كود غير موجود"))</f>
        <v/>
      </c>
      <c r="D2323" s="18" t="str">
        <f aca="false">IF($B2323="","",IFERROR(VLOOKUP($B2323,الموظفين!$A$2:$J$501,3,FALSE())&amp;"",""))</f>
        <v/>
      </c>
      <c r="E2323" s="18" t="str">
        <f aca="false">IF($B2323="","",IFERROR(VLOOKUP($B2323,الموظفين!$A$2:$J$501,5,FALSE())&amp;"",""))</f>
        <v/>
      </c>
      <c r="F2323" s="19" t="str">
        <f aca="false">IF($B2323="","",IFERROR(VLOOKUP($B2323,الموظفين!$A$2:$J$501,6,FALSE()),""))</f>
        <v/>
      </c>
      <c r="G2323" s="19" t="str">
        <f aca="false">IF($B2323="","",IFERROR(VLOOKUP($B2323,الموظفين!$A$2:$J$501,7,FALSE()),""))</f>
        <v/>
      </c>
      <c r="H2323" s="20"/>
      <c r="I2323" s="20"/>
      <c r="J2323" s="21" t="str">
        <f aca="false">IF(OR(H2323="",I2323=""),"",ROUND(MOD(I2323-H2323,1)*24,2))</f>
        <v/>
      </c>
      <c r="K2323" s="22" t="str">
        <f aca="false">IF(OR(H2323="",F2323=""),"",IF(ROUND(MAX(0,MOD(H2323-F2323+0.5,1)-0.5)*1440,0)&gt;IFERROR(VLOOKUP(E2323,الورديات!$A$2:$E$21,5,FALSE()),0),ROUND(MAX(0,MOD(H2323-F2323+0.5,1)-0.5)*1440,0),0))</f>
        <v/>
      </c>
      <c r="L2323" s="22" t="str">
        <f aca="false">IF(OR(I2323="",G2323=""),"",ROUND(MAX(0,MOD(G2323-I2323+0.5,1)-0.5)*1440,0))</f>
        <v/>
      </c>
      <c r="M2323" s="22" t="str">
        <f aca="false">IF(OR(I2323="",G2323=""),"",IF(ROUND(MAX(0,MOD(I2323-G2323+0.5,1)-0.5)*1440,0)&gt;=الإعدادات!$B$8,ROUND(MAX(0,MOD(I2323-G2323+0.5,1)-0.5)*1440,0),0))</f>
        <v/>
      </c>
      <c r="N2323" s="18" t="str">
        <f aca="false">IF(OR(A2323="",B2323=""),"",IF(COUNTIFS(الإجازات!$A$2:$A$1001,B2323,الإجازات!$D$2:$D$1001,"&lt;="&amp;A2323,الإجازات!$E$2:$E$1001,"&gt;="&amp;A2323,الإجازات!$G$2:$G$1001,"مقبولة")=0,"",LOOKUP(2,1/((الإجازات!$A$2:$A$1001=B2323)*(الإجازات!$D$2:$D$1001&lt;=A2323)*(الإجازات!$E$2:$E$1001&gt;=A2323)*(الإجازات!$G$2:$G$1001="مقبولة")),الإجازات!$C$2:$C$1001)))</f>
        <v/>
      </c>
      <c r="O2323" s="17"/>
      <c r="P2323" s="23" t="str">
        <f aca="false">IF(B2323="","",IF(ISNA(MATCH(B2323,الموظفين!$A$2:$A$501,0)),"⚠ كود غير موجود",IF(O2323&lt;&gt;"",O2323,IF(N2323&lt;&gt;"",N2323,IF(H2323="",IF(AND(A2323&lt;&gt;"",WEEKDAY(A2323)=الإعدادات!$B$11),"راحة أسبوعية","غائب"),IF(I2323="","بدون انصراف",IF(N(K2323)&gt;0,"متأخر","حاضر")))))))</f>
        <v/>
      </c>
      <c r="Q2323" s="24" t="str">
        <f aca="false">IF(B2323="","",IF(OR(P2323="غائب",P2323="غياب",P2323="إجازة بدون راتب"),IFERROR(VLOOKUP(B2323,الموظفين!$A$2:$J$501,8,FALSE()),0),0))</f>
        <v/>
      </c>
      <c r="R2323" s="24" t="str">
        <f aca="false">IF(B2323="","",ROUND((N(K2323)+N(L2323))/60*IFERROR(VLOOKUP(B2323,الموظفين!$A$2:$J$501,8,FALSE()),0)/الإعدادات!$B$6*الإعدادات!$B$9,2))</f>
        <v/>
      </c>
      <c r="S2323" s="24" t="str">
        <f aca="false">IF(OR(B2323="",M2323=""),"",ROUND(M2323/60*IFERROR(VLOOKUP(B2323,الموظفين!$A$2:$J$501,9,FALSE()),0),2))</f>
        <v/>
      </c>
      <c r="T2323" s="17"/>
      <c r="U2323" s="23" t="str">
        <f aca="false">IF(OR(A2323="",B2323=""),"",A2323&amp;"|"&amp;B2323)</f>
        <v/>
      </c>
    </row>
    <row r="2324" customFormat="false" ht="15" hidden="false" customHeight="false" outlineLevel="0" collapsed="false">
      <c r="A2324" s="16"/>
      <c r="B2324" s="17"/>
      <c r="C2324" s="18" t="str">
        <f aca="false">IF($B2324="","",IFERROR(VLOOKUP($B2324,الموظفين!$A$2:$J$501,2,FALSE())&amp;"","⚠ كود غير موجود"))</f>
        <v/>
      </c>
      <c r="D2324" s="18" t="str">
        <f aca="false">IF($B2324="","",IFERROR(VLOOKUP($B2324,الموظفين!$A$2:$J$501,3,FALSE())&amp;"",""))</f>
        <v/>
      </c>
      <c r="E2324" s="18" t="str">
        <f aca="false">IF($B2324="","",IFERROR(VLOOKUP($B2324,الموظفين!$A$2:$J$501,5,FALSE())&amp;"",""))</f>
        <v/>
      </c>
      <c r="F2324" s="19" t="str">
        <f aca="false">IF($B2324="","",IFERROR(VLOOKUP($B2324,الموظفين!$A$2:$J$501,6,FALSE()),""))</f>
        <v/>
      </c>
      <c r="G2324" s="19" t="str">
        <f aca="false">IF($B2324="","",IFERROR(VLOOKUP($B2324,الموظفين!$A$2:$J$501,7,FALSE()),""))</f>
        <v/>
      </c>
      <c r="H2324" s="20"/>
      <c r="I2324" s="20"/>
      <c r="J2324" s="21" t="str">
        <f aca="false">IF(OR(H2324="",I2324=""),"",ROUND(MOD(I2324-H2324,1)*24,2))</f>
        <v/>
      </c>
      <c r="K2324" s="22" t="str">
        <f aca="false">IF(OR(H2324="",F2324=""),"",IF(ROUND(MAX(0,MOD(H2324-F2324+0.5,1)-0.5)*1440,0)&gt;IFERROR(VLOOKUP(E2324,الورديات!$A$2:$E$21,5,FALSE()),0),ROUND(MAX(0,MOD(H2324-F2324+0.5,1)-0.5)*1440,0),0))</f>
        <v/>
      </c>
      <c r="L2324" s="22" t="str">
        <f aca="false">IF(OR(I2324="",G2324=""),"",ROUND(MAX(0,MOD(G2324-I2324+0.5,1)-0.5)*1440,0))</f>
        <v/>
      </c>
      <c r="M2324" s="22" t="str">
        <f aca="false">IF(OR(I2324="",G2324=""),"",IF(ROUND(MAX(0,MOD(I2324-G2324+0.5,1)-0.5)*1440,0)&gt;=الإعدادات!$B$8,ROUND(MAX(0,MOD(I2324-G2324+0.5,1)-0.5)*1440,0),0))</f>
        <v/>
      </c>
      <c r="N2324" s="18" t="str">
        <f aca="false">IF(OR(A2324="",B2324=""),"",IF(COUNTIFS(الإجازات!$A$2:$A$1001,B2324,الإجازات!$D$2:$D$1001,"&lt;="&amp;A2324,الإجازات!$E$2:$E$1001,"&gt;="&amp;A2324,الإجازات!$G$2:$G$1001,"مقبولة")=0,"",LOOKUP(2,1/((الإجازات!$A$2:$A$1001=B2324)*(الإجازات!$D$2:$D$1001&lt;=A2324)*(الإجازات!$E$2:$E$1001&gt;=A2324)*(الإجازات!$G$2:$G$1001="مقبولة")),الإجازات!$C$2:$C$1001)))</f>
        <v/>
      </c>
      <c r="O2324" s="17"/>
      <c r="P2324" s="23" t="str">
        <f aca="false">IF(B2324="","",IF(ISNA(MATCH(B2324,الموظفين!$A$2:$A$501,0)),"⚠ كود غير موجود",IF(O2324&lt;&gt;"",O2324,IF(N2324&lt;&gt;"",N2324,IF(H2324="",IF(AND(A2324&lt;&gt;"",WEEKDAY(A2324)=الإعدادات!$B$11),"راحة أسبوعية","غائب"),IF(I2324="","بدون انصراف",IF(N(K2324)&gt;0,"متأخر","حاضر")))))))</f>
        <v/>
      </c>
      <c r="Q2324" s="24" t="str">
        <f aca="false">IF(B2324="","",IF(OR(P2324="غائب",P2324="غياب",P2324="إجازة بدون راتب"),IFERROR(VLOOKUP(B2324,الموظفين!$A$2:$J$501,8,FALSE()),0),0))</f>
        <v/>
      </c>
      <c r="R2324" s="24" t="str">
        <f aca="false">IF(B2324="","",ROUND((N(K2324)+N(L2324))/60*IFERROR(VLOOKUP(B2324,الموظفين!$A$2:$J$501,8,FALSE()),0)/الإعدادات!$B$6*الإعدادات!$B$9,2))</f>
        <v/>
      </c>
      <c r="S2324" s="24" t="str">
        <f aca="false">IF(OR(B2324="",M2324=""),"",ROUND(M2324/60*IFERROR(VLOOKUP(B2324,الموظفين!$A$2:$J$501,9,FALSE()),0),2))</f>
        <v/>
      </c>
      <c r="T2324" s="17"/>
      <c r="U2324" s="23" t="str">
        <f aca="false">IF(OR(A2324="",B2324=""),"",A2324&amp;"|"&amp;B2324)</f>
        <v/>
      </c>
    </row>
    <row r="2325" customFormat="false" ht="15" hidden="false" customHeight="false" outlineLevel="0" collapsed="false">
      <c r="A2325" s="16"/>
      <c r="B2325" s="17"/>
      <c r="C2325" s="18" t="str">
        <f aca="false">IF($B2325="","",IFERROR(VLOOKUP($B2325,الموظفين!$A$2:$J$501,2,FALSE())&amp;"","⚠ كود غير موجود"))</f>
        <v/>
      </c>
      <c r="D2325" s="18" t="str">
        <f aca="false">IF($B2325="","",IFERROR(VLOOKUP($B2325,الموظفين!$A$2:$J$501,3,FALSE())&amp;"",""))</f>
        <v/>
      </c>
      <c r="E2325" s="18" t="str">
        <f aca="false">IF($B2325="","",IFERROR(VLOOKUP($B2325,الموظفين!$A$2:$J$501,5,FALSE())&amp;"",""))</f>
        <v/>
      </c>
      <c r="F2325" s="19" t="str">
        <f aca="false">IF($B2325="","",IFERROR(VLOOKUP($B2325,الموظفين!$A$2:$J$501,6,FALSE()),""))</f>
        <v/>
      </c>
      <c r="G2325" s="19" t="str">
        <f aca="false">IF($B2325="","",IFERROR(VLOOKUP($B2325,الموظفين!$A$2:$J$501,7,FALSE()),""))</f>
        <v/>
      </c>
      <c r="H2325" s="20"/>
      <c r="I2325" s="20"/>
      <c r="J2325" s="21" t="str">
        <f aca="false">IF(OR(H2325="",I2325=""),"",ROUND(MOD(I2325-H2325,1)*24,2))</f>
        <v/>
      </c>
      <c r="K2325" s="22" t="str">
        <f aca="false">IF(OR(H2325="",F2325=""),"",IF(ROUND(MAX(0,MOD(H2325-F2325+0.5,1)-0.5)*1440,0)&gt;IFERROR(VLOOKUP(E2325,الورديات!$A$2:$E$21,5,FALSE()),0),ROUND(MAX(0,MOD(H2325-F2325+0.5,1)-0.5)*1440,0),0))</f>
        <v/>
      </c>
      <c r="L2325" s="22" t="str">
        <f aca="false">IF(OR(I2325="",G2325=""),"",ROUND(MAX(0,MOD(G2325-I2325+0.5,1)-0.5)*1440,0))</f>
        <v/>
      </c>
      <c r="M2325" s="22" t="str">
        <f aca="false">IF(OR(I2325="",G2325=""),"",IF(ROUND(MAX(0,MOD(I2325-G2325+0.5,1)-0.5)*1440,0)&gt;=الإعدادات!$B$8,ROUND(MAX(0,MOD(I2325-G2325+0.5,1)-0.5)*1440,0),0))</f>
        <v/>
      </c>
      <c r="N2325" s="18" t="str">
        <f aca="false">IF(OR(A2325="",B2325=""),"",IF(COUNTIFS(الإجازات!$A$2:$A$1001,B2325,الإجازات!$D$2:$D$1001,"&lt;="&amp;A2325,الإجازات!$E$2:$E$1001,"&gt;="&amp;A2325,الإجازات!$G$2:$G$1001,"مقبولة")=0,"",LOOKUP(2,1/((الإجازات!$A$2:$A$1001=B2325)*(الإجازات!$D$2:$D$1001&lt;=A2325)*(الإجازات!$E$2:$E$1001&gt;=A2325)*(الإجازات!$G$2:$G$1001="مقبولة")),الإجازات!$C$2:$C$1001)))</f>
        <v/>
      </c>
      <c r="O2325" s="17"/>
      <c r="P2325" s="23" t="str">
        <f aca="false">IF(B2325="","",IF(ISNA(MATCH(B2325,الموظفين!$A$2:$A$501,0)),"⚠ كود غير موجود",IF(O2325&lt;&gt;"",O2325,IF(N2325&lt;&gt;"",N2325,IF(H2325="",IF(AND(A2325&lt;&gt;"",WEEKDAY(A2325)=الإعدادات!$B$11),"راحة أسبوعية","غائب"),IF(I2325="","بدون انصراف",IF(N(K2325)&gt;0,"متأخر","حاضر")))))))</f>
        <v/>
      </c>
      <c r="Q2325" s="24" t="str">
        <f aca="false">IF(B2325="","",IF(OR(P2325="غائب",P2325="غياب",P2325="إجازة بدون راتب"),IFERROR(VLOOKUP(B2325,الموظفين!$A$2:$J$501,8,FALSE()),0),0))</f>
        <v/>
      </c>
      <c r="R2325" s="24" t="str">
        <f aca="false">IF(B2325="","",ROUND((N(K2325)+N(L2325))/60*IFERROR(VLOOKUP(B2325,الموظفين!$A$2:$J$501,8,FALSE()),0)/الإعدادات!$B$6*الإعدادات!$B$9,2))</f>
        <v/>
      </c>
      <c r="S2325" s="24" t="str">
        <f aca="false">IF(OR(B2325="",M2325=""),"",ROUND(M2325/60*IFERROR(VLOOKUP(B2325,الموظفين!$A$2:$J$501,9,FALSE()),0),2))</f>
        <v/>
      </c>
      <c r="T2325" s="17"/>
      <c r="U2325" s="23" t="str">
        <f aca="false">IF(OR(A2325="",B2325=""),"",A2325&amp;"|"&amp;B2325)</f>
        <v/>
      </c>
    </row>
    <row r="2326" customFormat="false" ht="15" hidden="false" customHeight="false" outlineLevel="0" collapsed="false">
      <c r="A2326" s="16"/>
      <c r="B2326" s="17"/>
      <c r="C2326" s="18" t="str">
        <f aca="false">IF($B2326="","",IFERROR(VLOOKUP($B2326,الموظفين!$A$2:$J$501,2,FALSE())&amp;"","⚠ كود غير موجود"))</f>
        <v/>
      </c>
      <c r="D2326" s="18" t="str">
        <f aca="false">IF($B2326="","",IFERROR(VLOOKUP($B2326,الموظفين!$A$2:$J$501,3,FALSE())&amp;"",""))</f>
        <v/>
      </c>
      <c r="E2326" s="18" t="str">
        <f aca="false">IF($B2326="","",IFERROR(VLOOKUP($B2326,الموظفين!$A$2:$J$501,5,FALSE())&amp;"",""))</f>
        <v/>
      </c>
      <c r="F2326" s="19" t="str">
        <f aca="false">IF($B2326="","",IFERROR(VLOOKUP($B2326,الموظفين!$A$2:$J$501,6,FALSE()),""))</f>
        <v/>
      </c>
      <c r="G2326" s="19" t="str">
        <f aca="false">IF($B2326="","",IFERROR(VLOOKUP($B2326,الموظفين!$A$2:$J$501,7,FALSE()),""))</f>
        <v/>
      </c>
      <c r="H2326" s="20"/>
      <c r="I2326" s="20"/>
      <c r="J2326" s="21" t="str">
        <f aca="false">IF(OR(H2326="",I2326=""),"",ROUND(MOD(I2326-H2326,1)*24,2))</f>
        <v/>
      </c>
      <c r="K2326" s="22" t="str">
        <f aca="false">IF(OR(H2326="",F2326=""),"",IF(ROUND(MAX(0,MOD(H2326-F2326+0.5,1)-0.5)*1440,0)&gt;IFERROR(VLOOKUP(E2326,الورديات!$A$2:$E$21,5,FALSE()),0),ROUND(MAX(0,MOD(H2326-F2326+0.5,1)-0.5)*1440,0),0))</f>
        <v/>
      </c>
      <c r="L2326" s="22" t="str">
        <f aca="false">IF(OR(I2326="",G2326=""),"",ROUND(MAX(0,MOD(G2326-I2326+0.5,1)-0.5)*1440,0))</f>
        <v/>
      </c>
      <c r="M2326" s="22" t="str">
        <f aca="false">IF(OR(I2326="",G2326=""),"",IF(ROUND(MAX(0,MOD(I2326-G2326+0.5,1)-0.5)*1440,0)&gt;=الإعدادات!$B$8,ROUND(MAX(0,MOD(I2326-G2326+0.5,1)-0.5)*1440,0),0))</f>
        <v/>
      </c>
      <c r="N2326" s="18" t="str">
        <f aca="false">IF(OR(A2326="",B2326=""),"",IF(COUNTIFS(الإجازات!$A$2:$A$1001,B2326,الإجازات!$D$2:$D$1001,"&lt;="&amp;A2326,الإجازات!$E$2:$E$1001,"&gt;="&amp;A2326,الإجازات!$G$2:$G$1001,"مقبولة")=0,"",LOOKUP(2,1/((الإجازات!$A$2:$A$1001=B2326)*(الإجازات!$D$2:$D$1001&lt;=A2326)*(الإجازات!$E$2:$E$1001&gt;=A2326)*(الإجازات!$G$2:$G$1001="مقبولة")),الإجازات!$C$2:$C$1001)))</f>
        <v/>
      </c>
      <c r="O2326" s="17"/>
      <c r="P2326" s="23" t="str">
        <f aca="false">IF(B2326="","",IF(ISNA(MATCH(B2326,الموظفين!$A$2:$A$501,0)),"⚠ كود غير موجود",IF(O2326&lt;&gt;"",O2326,IF(N2326&lt;&gt;"",N2326,IF(H2326="",IF(AND(A2326&lt;&gt;"",WEEKDAY(A2326)=الإعدادات!$B$11),"راحة أسبوعية","غائب"),IF(I2326="","بدون انصراف",IF(N(K2326)&gt;0,"متأخر","حاضر")))))))</f>
        <v/>
      </c>
      <c r="Q2326" s="24" t="str">
        <f aca="false">IF(B2326="","",IF(OR(P2326="غائب",P2326="غياب",P2326="إجازة بدون راتب"),IFERROR(VLOOKUP(B2326,الموظفين!$A$2:$J$501,8,FALSE()),0),0))</f>
        <v/>
      </c>
      <c r="R2326" s="24" t="str">
        <f aca="false">IF(B2326="","",ROUND((N(K2326)+N(L2326))/60*IFERROR(VLOOKUP(B2326,الموظفين!$A$2:$J$501,8,FALSE()),0)/الإعدادات!$B$6*الإعدادات!$B$9,2))</f>
        <v/>
      </c>
      <c r="S2326" s="24" t="str">
        <f aca="false">IF(OR(B2326="",M2326=""),"",ROUND(M2326/60*IFERROR(VLOOKUP(B2326,الموظفين!$A$2:$J$501,9,FALSE()),0),2))</f>
        <v/>
      </c>
      <c r="T2326" s="17"/>
      <c r="U2326" s="23" t="str">
        <f aca="false">IF(OR(A2326="",B2326=""),"",A2326&amp;"|"&amp;B2326)</f>
        <v/>
      </c>
    </row>
    <row r="2327" customFormat="false" ht="15" hidden="false" customHeight="false" outlineLevel="0" collapsed="false">
      <c r="A2327" s="16"/>
      <c r="B2327" s="17"/>
      <c r="C2327" s="18" t="str">
        <f aca="false">IF($B2327="","",IFERROR(VLOOKUP($B2327,الموظفين!$A$2:$J$501,2,FALSE())&amp;"","⚠ كود غير موجود"))</f>
        <v/>
      </c>
      <c r="D2327" s="18" t="str">
        <f aca="false">IF($B2327="","",IFERROR(VLOOKUP($B2327,الموظفين!$A$2:$J$501,3,FALSE())&amp;"",""))</f>
        <v/>
      </c>
      <c r="E2327" s="18" t="str">
        <f aca="false">IF($B2327="","",IFERROR(VLOOKUP($B2327,الموظفين!$A$2:$J$501,5,FALSE())&amp;"",""))</f>
        <v/>
      </c>
      <c r="F2327" s="19" t="str">
        <f aca="false">IF($B2327="","",IFERROR(VLOOKUP($B2327,الموظفين!$A$2:$J$501,6,FALSE()),""))</f>
        <v/>
      </c>
      <c r="G2327" s="19" t="str">
        <f aca="false">IF($B2327="","",IFERROR(VLOOKUP($B2327,الموظفين!$A$2:$J$501,7,FALSE()),""))</f>
        <v/>
      </c>
      <c r="H2327" s="20"/>
      <c r="I2327" s="20"/>
      <c r="J2327" s="21" t="str">
        <f aca="false">IF(OR(H2327="",I2327=""),"",ROUND(MOD(I2327-H2327,1)*24,2))</f>
        <v/>
      </c>
      <c r="K2327" s="22" t="str">
        <f aca="false">IF(OR(H2327="",F2327=""),"",IF(ROUND(MAX(0,MOD(H2327-F2327+0.5,1)-0.5)*1440,0)&gt;IFERROR(VLOOKUP(E2327,الورديات!$A$2:$E$21,5,FALSE()),0),ROUND(MAX(0,MOD(H2327-F2327+0.5,1)-0.5)*1440,0),0))</f>
        <v/>
      </c>
      <c r="L2327" s="22" t="str">
        <f aca="false">IF(OR(I2327="",G2327=""),"",ROUND(MAX(0,MOD(G2327-I2327+0.5,1)-0.5)*1440,0))</f>
        <v/>
      </c>
      <c r="M2327" s="22" t="str">
        <f aca="false">IF(OR(I2327="",G2327=""),"",IF(ROUND(MAX(0,MOD(I2327-G2327+0.5,1)-0.5)*1440,0)&gt;=الإعدادات!$B$8,ROUND(MAX(0,MOD(I2327-G2327+0.5,1)-0.5)*1440,0),0))</f>
        <v/>
      </c>
      <c r="N2327" s="18" t="str">
        <f aca="false">IF(OR(A2327="",B2327=""),"",IF(COUNTIFS(الإجازات!$A$2:$A$1001,B2327,الإجازات!$D$2:$D$1001,"&lt;="&amp;A2327,الإجازات!$E$2:$E$1001,"&gt;="&amp;A2327,الإجازات!$G$2:$G$1001,"مقبولة")=0,"",LOOKUP(2,1/((الإجازات!$A$2:$A$1001=B2327)*(الإجازات!$D$2:$D$1001&lt;=A2327)*(الإجازات!$E$2:$E$1001&gt;=A2327)*(الإجازات!$G$2:$G$1001="مقبولة")),الإجازات!$C$2:$C$1001)))</f>
        <v/>
      </c>
      <c r="O2327" s="17"/>
      <c r="P2327" s="23" t="str">
        <f aca="false">IF(B2327="","",IF(ISNA(MATCH(B2327,الموظفين!$A$2:$A$501,0)),"⚠ كود غير موجود",IF(O2327&lt;&gt;"",O2327,IF(N2327&lt;&gt;"",N2327,IF(H2327="",IF(AND(A2327&lt;&gt;"",WEEKDAY(A2327)=الإعدادات!$B$11),"راحة أسبوعية","غائب"),IF(I2327="","بدون انصراف",IF(N(K2327)&gt;0,"متأخر","حاضر")))))))</f>
        <v/>
      </c>
      <c r="Q2327" s="24" t="str">
        <f aca="false">IF(B2327="","",IF(OR(P2327="غائب",P2327="غياب",P2327="إجازة بدون راتب"),IFERROR(VLOOKUP(B2327,الموظفين!$A$2:$J$501,8,FALSE()),0),0))</f>
        <v/>
      </c>
      <c r="R2327" s="24" t="str">
        <f aca="false">IF(B2327="","",ROUND((N(K2327)+N(L2327))/60*IFERROR(VLOOKUP(B2327,الموظفين!$A$2:$J$501,8,FALSE()),0)/الإعدادات!$B$6*الإعدادات!$B$9,2))</f>
        <v/>
      </c>
      <c r="S2327" s="24" t="str">
        <f aca="false">IF(OR(B2327="",M2327=""),"",ROUND(M2327/60*IFERROR(VLOOKUP(B2327,الموظفين!$A$2:$J$501,9,FALSE()),0),2))</f>
        <v/>
      </c>
      <c r="T2327" s="17"/>
      <c r="U2327" s="23" t="str">
        <f aca="false">IF(OR(A2327="",B2327=""),"",A2327&amp;"|"&amp;B2327)</f>
        <v/>
      </c>
    </row>
    <row r="2328" customFormat="false" ht="15" hidden="false" customHeight="false" outlineLevel="0" collapsed="false">
      <c r="A2328" s="16"/>
      <c r="B2328" s="17"/>
      <c r="C2328" s="18" t="str">
        <f aca="false">IF($B2328="","",IFERROR(VLOOKUP($B2328,الموظفين!$A$2:$J$501,2,FALSE())&amp;"","⚠ كود غير موجود"))</f>
        <v/>
      </c>
      <c r="D2328" s="18" t="str">
        <f aca="false">IF($B2328="","",IFERROR(VLOOKUP($B2328,الموظفين!$A$2:$J$501,3,FALSE())&amp;"",""))</f>
        <v/>
      </c>
      <c r="E2328" s="18" t="str">
        <f aca="false">IF($B2328="","",IFERROR(VLOOKUP($B2328,الموظفين!$A$2:$J$501,5,FALSE())&amp;"",""))</f>
        <v/>
      </c>
      <c r="F2328" s="19" t="str">
        <f aca="false">IF($B2328="","",IFERROR(VLOOKUP($B2328,الموظفين!$A$2:$J$501,6,FALSE()),""))</f>
        <v/>
      </c>
      <c r="G2328" s="19" t="str">
        <f aca="false">IF($B2328="","",IFERROR(VLOOKUP($B2328,الموظفين!$A$2:$J$501,7,FALSE()),""))</f>
        <v/>
      </c>
      <c r="H2328" s="20"/>
      <c r="I2328" s="20"/>
      <c r="J2328" s="21" t="str">
        <f aca="false">IF(OR(H2328="",I2328=""),"",ROUND(MOD(I2328-H2328,1)*24,2))</f>
        <v/>
      </c>
      <c r="K2328" s="22" t="str">
        <f aca="false">IF(OR(H2328="",F2328=""),"",IF(ROUND(MAX(0,MOD(H2328-F2328+0.5,1)-0.5)*1440,0)&gt;IFERROR(VLOOKUP(E2328,الورديات!$A$2:$E$21,5,FALSE()),0),ROUND(MAX(0,MOD(H2328-F2328+0.5,1)-0.5)*1440,0),0))</f>
        <v/>
      </c>
      <c r="L2328" s="22" t="str">
        <f aca="false">IF(OR(I2328="",G2328=""),"",ROUND(MAX(0,MOD(G2328-I2328+0.5,1)-0.5)*1440,0))</f>
        <v/>
      </c>
      <c r="M2328" s="22" t="str">
        <f aca="false">IF(OR(I2328="",G2328=""),"",IF(ROUND(MAX(0,MOD(I2328-G2328+0.5,1)-0.5)*1440,0)&gt;=الإعدادات!$B$8,ROUND(MAX(0,MOD(I2328-G2328+0.5,1)-0.5)*1440,0),0))</f>
        <v/>
      </c>
      <c r="N2328" s="18" t="str">
        <f aca="false">IF(OR(A2328="",B2328=""),"",IF(COUNTIFS(الإجازات!$A$2:$A$1001,B2328,الإجازات!$D$2:$D$1001,"&lt;="&amp;A2328,الإجازات!$E$2:$E$1001,"&gt;="&amp;A2328,الإجازات!$G$2:$G$1001,"مقبولة")=0,"",LOOKUP(2,1/((الإجازات!$A$2:$A$1001=B2328)*(الإجازات!$D$2:$D$1001&lt;=A2328)*(الإجازات!$E$2:$E$1001&gt;=A2328)*(الإجازات!$G$2:$G$1001="مقبولة")),الإجازات!$C$2:$C$1001)))</f>
        <v/>
      </c>
      <c r="O2328" s="17"/>
      <c r="P2328" s="23" t="str">
        <f aca="false">IF(B2328="","",IF(ISNA(MATCH(B2328,الموظفين!$A$2:$A$501,0)),"⚠ كود غير موجود",IF(O2328&lt;&gt;"",O2328,IF(N2328&lt;&gt;"",N2328,IF(H2328="",IF(AND(A2328&lt;&gt;"",WEEKDAY(A2328)=الإعدادات!$B$11),"راحة أسبوعية","غائب"),IF(I2328="","بدون انصراف",IF(N(K2328)&gt;0,"متأخر","حاضر")))))))</f>
        <v/>
      </c>
      <c r="Q2328" s="24" t="str">
        <f aca="false">IF(B2328="","",IF(OR(P2328="غائب",P2328="غياب",P2328="إجازة بدون راتب"),IFERROR(VLOOKUP(B2328,الموظفين!$A$2:$J$501,8,FALSE()),0),0))</f>
        <v/>
      </c>
      <c r="R2328" s="24" t="str">
        <f aca="false">IF(B2328="","",ROUND((N(K2328)+N(L2328))/60*IFERROR(VLOOKUP(B2328,الموظفين!$A$2:$J$501,8,FALSE()),0)/الإعدادات!$B$6*الإعدادات!$B$9,2))</f>
        <v/>
      </c>
      <c r="S2328" s="24" t="str">
        <f aca="false">IF(OR(B2328="",M2328=""),"",ROUND(M2328/60*IFERROR(VLOOKUP(B2328,الموظفين!$A$2:$J$501,9,FALSE()),0),2))</f>
        <v/>
      </c>
      <c r="T2328" s="17"/>
      <c r="U2328" s="23" t="str">
        <f aca="false">IF(OR(A2328="",B2328=""),"",A2328&amp;"|"&amp;B2328)</f>
        <v/>
      </c>
    </row>
    <row r="2329" customFormat="false" ht="15" hidden="false" customHeight="false" outlineLevel="0" collapsed="false">
      <c r="A2329" s="16"/>
      <c r="B2329" s="17"/>
      <c r="C2329" s="18" t="str">
        <f aca="false">IF($B2329="","",IFERROR(VLOOKUP($B2329,الموظفين!$A$2:$J$501,2,FALSE())&amp;"","⚠ كود غير موجود"))</f>
        <v/>
      </c>
      <c r="D2329" s="18" t="str">
        <f aca="false">IF($B2329="","",IFERROR(VLOOKUP($B2329,الموظفين!$A$2:$J$501,3,FALSE())&amp;"",""))</f>
        <v/>
      </c>
      <c r="E2329" s="18" t="str">
        <f aca="false">IF($B2329="","",IFERROR(VLOOKUP($B2329,الموظفين!$A$2:$J$501,5,FALSE())&amp;"",""))</f>
        <v/>
      </c>
      <c r="F2329" s="19" t="str">
        <f aca="false">IF($B2329="","",IFERROR(VLOOKUP($B2329,الموظفين!$A$2:$J$501,6,FALSE()),""))</f>
        <v/>
      </c>
      <c r="G2329" s="19" t="str">
        <f aca="false">IF($B2329="","",IFERROR(VLOOKUP($B2329,الموظفين!$A$2:$J$501,7,FALSE()),""))</f>
        <v/>
      </c>
      <c r="H2329" s="20"/>
      <c r="I2329" s="20"/>
      <c r="J2329" s="21" t="str">
        <f aca="false">IF(OR(H2329="",I2329=""),"",ROUND(MOD(I2329-H2329,1)*24,2))</f>
        <v/>
      </c>
      <c r="K2329" s="22" t="str">
        <f aca="false">IF(OR(H2329="",F2329=""),"",IF(ROUND(MAX(0,MOD(H2329-F2329+0.5,1)-0.5)*1440,0)&gt;IFERROR(VLOOKUP(E2329,الورديات!$A$2:$E$21,5,FALSE()),0),ROUND(MAX(0,MOD(H2329-F2329+0.5,1)-0.5)*1440,0),0))</f>
        <v/>
      </c>
      <c r="L2329" s="22" t="str">
        <f aca="false">IF(OR(I2329="",G2329=""),"",ROUND(MAX(0,MOD(G2329-I2329+0.5,1)-0.5)*1440,0))</f>
        <v/>
      </c>
      <c r="M2329" s="22" t="str">
        <f aca="false">IF(OR(I2329="",G2329=""),"",IF(ROUND(MAX(0,MOD(I2329-G2329+0.5,1)-0.5)*1440,0)&gt;=الإعدادات!$B$8,ROUND(MAX(0,MOD(I2329-G2329+0.5,1)-0.5)*1440,0),0))</f>
        <v/>
      </c>
      <c r="N2329" s="18" t="str">
        <f aca="false">IF(OR(A2329="",B2329=""),"",IF(COUNTIFS(الإجازات!$A$2:$A$1001,B2329,الإجازات!$D$2:$D$1001,"&lt;="&amp;A2329,الإجازات!$E$2:$E$1001,"&gt;="&amp;A2329,الإجازات!$G$2:$G$1001,"مقبولة")=0,"",LOOKUP(2,1/((الإجازات!$A$2:$A$1001=B2329)*(الإجازات!$D$2:$D$1001&lt;=A2329)*(الإجازات!$E$2:$E$1001&gt;=A2329)*(الإجازات!$G$2:$G$1001="مقبولة")),الإجازات!$C$2:$C$1001)))</f>
        <v/>
      </c>
      <c r="O2329" s="17"/>
      <c r="P2329" s="23" t="str">
        <f aca="false">IF(B2329="","",IF(ISNA(MATCH(B2329,الموظفين!$A$2:$A$501,0)),"⚠ كود غير موجود",IF(O2329&lt;&gt;"",O2329,IF(N2329&lt;&gt;"",N2329,IF(H2329="",IF(AND(A2329&lt;&gt;"",WEEKDAY(A2329)=الإعدادات!$B$11),"راحة أسبوعية","غائب"),IF(I2329="","بدون انصراف",IF(N(K2329)&gt;0,"متأخر","حاضر")))))))</f>
        <v/>
      </c>
      <c r="Q2329" s="24" t="str">
        <f aca="false">IF(B2329="","",IF(OR(P2329="غائب",P2329="غياب",P2329="إجازة بدون راتب"),IFERROR(VLOOKUP(B2329,الموظفين!$A$2:$J$501,8,FALSE()),0),0))</f>
        <v/>
      </c>
      <c r="R2329" s="24" t="str">
        <f aca="false">IF(B2329="","",ROUND((N(K2329)+N(L2329))/60*IFERROR(VLOOKUP(B2329,الموظفين!$A$2:$J$501,8,FALSE()),0)/الإعدادات!$B$6*الإعدادات!$B$9,2))</f>
        <v/>
      </c>
      <c r="S2329" s="24" t="str">
        <f aca="false">IF(OR(B2329="",M2329=""),"",ROUND(M2329/60*IFERROR(VLOOKUP(B2329,الموظفين!$A$2:$J$501,9,FALSE()),0),2))</f>
        <v/>
      </c>
      <c r="T2329" s="17"/>
      <c r="U2329" s="23" t="str">
        <f aca="false">IF(OR(A2329="",B2329=""),"",A2329&amp;"|"&amp;B2329)</f>
        <v/>
      </c>
    </row>
    <row r="2330" customFormat="false" ht="15" hidden="false" customHeight="false" outlineLevel="0" collapsed="false">
      <c r="A2330" s="16"/>
      <c r="B2330" s="17"/>
      <c r="C2330" s="18" t="str">
        <f aca="false">IF($B2330="","",IFERROR(VLOOKUP($B2330,الموظفين!$A$2:$J$501,2,FALSE())&amp;"","⚠ كود غير موجود"))</f>
        <v/>
      </c>
      <c r="D2330" s="18" t="str">
        <f aca="false">IF($B2330="","",IFERROR(VLOOKUP($B2330,الموظفين!$A$2:$J$501,3,FALSE())&amp;"",""))</f>
        <v/>
      </c>
      <c r="E2330" s="18" t="str">
        <f aca="false">IF($B2330="","",IFERROR(VLOOKUP($B2330,الموظفين!$A$2:$J$501,5,FALSE())&amp;"",""))</f>
        <v/>
      </c>
      <c r="F2330" s="19" t="str">
        <f aca="false">IF($B2330="","",IFERROR(VLOOKUP($B2330,الموظفين!$A$2:$J$501,6,FALSE()),""))</f>
        <v/>
      </c>
      <c r="G2330" s="19" t="str">
        <f aca="false">IF($B2330="","",IFERROR(VLOOKUP($B2330,الموظفين!$A$2:$J$501,7,FALSE()),""))</f>
        <v/>
      </c>
      <c r="H2330" s="20"/>
      <c r="I2330" s="20"/>
      <c r="J2330" s="21" t="str">
        <f aca="false">IF(OR(H2330="",I2330=""),"",ROUND(MOD(I2330-H2330,1)*24,2))</f>
        <v/>
      </c>
      <c r="K2330" s="22" t="str">
        <f aca="false">IF(OR(H2330="",F2330=""),"",IF(ROUND(MAX(0,MOD(H2330-F2330+0.5,1)-0.5)*1440,0)&gt;IFERROR(VLOOKUP(E2330,الورديات!$A$2:$E$21,5,FALSE()),0),ROUND(MAX(0,MOD(H2330-F2330+0.5,1)-0.5)*1440,0),0))</f>
        <v/>
      </c>
      <c r="L2330" s="22" t="str">
        <f aca="false">IF(OR(I2330="",G2330=""),"",ROUND(MAX(0,MOD(G2330-I2330+0.5,1)-0.5)*1440,0))</f>
        <v/>
      </c>
      <c r="M2330" s="22" t="str">
        <f aca="false">IF(OR(I2330="",G2330=""),"",IF(ROUND(MAX(0,MOD(I2330-G2330+0.5,1)-0.5)*1440,0)&gt;=الإعدادات!$B$8,ROUND(MAX(0,MOD(I2330-G2330+0.5,1)-0.5)*1440,0),0))</f>
        <v/>
      </c>
      <c r="N2330" s="18" t="str">
        <f aca="false">IF(OR(A2330="",B2330=""),"",IF(COUNTIFS(الإجازات!$A$2:$A$1001,B2330,الإجازات!$D$2:$D$1001,"&lt;="&amp;A2330,الإجازات!$E$2:$E$1001,"&gt;="&amp;A2330,الإجازات!$G$2:$G$1001,"مقبولة")=0,"",LOOKUP(2,1/((الإجازات!$A$2:$A$1001=B2330)*(الإجازات!$D$2:$D$1001&lt;=A2330)*(الإجازات!$E$2:$E$1001&gt;=A2330)*(الإجازات!$G$2:$G$1001="مقبولة")),الإجازات!$C$2:$C$1001)))</f>
        <v/>
      </c>
      <c r="O2330" s="17"/>
      <c r="P2330" s="23" t="str">
        <f aca="false">IF(B2330="","",IF(ISNA(MATCH(B2330,الموظفين!$A$2:$A$501,0)),"⚠ كود غير موجود",IF(O2330&lt;&gt;"",O2330,IF(N2330&lt;&gt;"",N2330,IF(H2330="",IF(AND(A2330&lt;&gt;"",WEEKDAY(A2330)=الإعدادات!$B$11),"راحة أسبوعية","غائب"),IF(I2330="","بدون انصراف",IF(N(K2330)&gt;0,"متأخر","حاضر")))))))</f>
        <v/>
      </c>
      <c r="Q2330" s="24" t="str">
        <f aca="false">IF(B2330="","",IF(OR(P2330="غائب",P2330="غياب",P2330="إجازة بدون راتب"),IFERROR(VLOOKUP(B2330,الموظفين!$A$2:$J$501,8,FALSE()),0),0))</f>
        <v/>
      </c>
      <c r="R2330" s="24" t="str">
        <f aca="false">IF(B2330="","",ROUND((N(K2330)+N(L2330))/60*IFERROR(VLOOKUP(B2330,الموظفين!$A$2:$J$501,8,FALSE()),0)/الإعدادات!$B$6*الإعدادات!$B$9,2))</f>
        <v/>
      </c>
      <c r="S2330" s="24" t="str">
        <f aca="false">IF(OR(B2330="",M2330=""),"",ROUND(M2330/60*IFERROR(VLOOKUP(B2330,الموظفين!$A$2:$J$501,9,FALSE()),0),2))</f>
        <v/>
      </c>
      <c r="T2330" s="17"/>
      <c r="U2330" s="23" t="str">
        <f aca="false">IF(OR(A2330="",B2330=""),"",A2330&amp;"|"&amp;B2330)</f>
        <v/>
      </c>
    </row>
    <row r="2331" customFormat="false" ht="15" hidden="false" customHeight="false" outlineLevel="0" collapsed="false">
      <c r="A2331" s="16"/>
      <c r="B2331" s="17"/>
      <c r="C2331" s="18" t="str">
        <f aca="false">IF($B2331="","",IFERROR(VLOOKUP($B2331,الموظفين!$A$2:$J$501,2,FALSE())&amp;"","⚠ كود غير موجود"))</f>
        <v/>
      </c>
      <c r="D2331" s="18" t="str">
        <f aca="false">IF($B2331="","",IFERROR(VLOOKUP($B2331,الموظفين!$A$2:$J$501,3,FALSE())&amp;"",""))</f>
        <v/>
      </c>
      <c r="E2331" s="18" t="str">
        <f aca="false">IF($B2331="","",IFERROR(VLOOKUP($B2331,الموظفين!$A$2:$J$501,5,FALSE())&amp;"",""))</f>
        <v/>
      </c>
      <c r="F2331" s="19" t="str">
        <f aca="false">IF($B2331="","",IFERROR(VLOOKUP($B2331,الموظفين!$A$2:$J$501,6,FALSE()),""))</f>
        <v/>
      </c>
      <c r="G2331" s="19" t="str">
        <f aca="false">IF($B2331="","",IFERROR(VLOOKUP($B2331,الموظفين!$A$2:$J$501,7,FALSE()),""))</f>
        <v/>
      </c>
      <c r="H2331" s="20"/>
      <c r="I2331" s="20"/>
      <c r="J2331" s="21" t="str">
        <f aca="false">IF(OR(H2331="",I2331=""),"",ROUND(MOD(I2331-H2331,1)*24,2))</f>
        <v/>
      </c>
      <c r="K2331" s="22" t="str">
        <f aca="false">IF(OR(H2331="",F2331=""),"",IF(ROUND(MAX(0,MOD(H2331-F2331+0.5,1)-0.5)*1440,0)&gt;IFERROR(VLOOKUP(E2331,الورديات!$A$2:$E$21,5,FALSE()),0),ROUND(MAX(0,MOD(H2331-F2331+0.5,1)-0.5)*1440,0),0))</f>
        <v/>
      </c>
      <c r="L2331" s="22" t="str">
        <f aca="false">IF(OR(I2331="",G2331=""),"",ROUND(MAX(0,MOD(G2331-I2331+0.5,1)-0.5)*1440,0))</f>
        <v/>
      </c>
      <c r="M2331" s="22" t="str">
        <f aca="false">IF(OR(I2331="",G2331=""),"",IF(ROUND(MAX(0,MOD(I2331-G2331+0.5,1)-0.5)*1440,0)&gt;=الإعدادات!$B$8,ROUND(MAX(0,MOD(I2331-G2331+0.5,1)-0.5)*1440,0),0))</f>
        <v/>
      </c>
      <c r="N2331" s="18" t="str">
        <f aca="false">IF(OR(A2331="",B2331=""),"",IF(COUNTIFS(الإجازات!$A$2:$A$1001,B2331,الإجازات!$D$2:$D$1001,"&lt;="&amp;A2331,الإجازات!$E$2:$E$1001,"&gt;="&amp;A2331,الإجازات!$G$2:$G$1001,"مقبولة")=0,"",LOOKUP(2,1/((الإجازات!$A$2:$A$1001=B2331)*(الإجازات!$D$2:$D$1001&lt;=A2331)*(الإجازات!$E$2:$E$1001&gt;=A2331)*(الإجازات!$G$2:$G$1001="مقبولة")),الإجازات!$C$2:$C$1001)))</f>
        <v/>
      </c>
      <c r="O2331" s="17"/>
      <c r="P2331" s="23" t="str">
        <f aca="false">IF(B2331="","",IF(ISNA(MATCH(B2331,الموظفين!$A$2:$A$501,0)),"⚠ كود غير موجود",IF(O2331&lt;&gt;"",O2331,IF(N2331&lt;&gt;"",N2331,IF(H2331="",IF(AND(A2331&lt;&gt;"",WEEKDAY(A2331)=الإعدادات!$B$11),"راحة أسبوعية","غائب"),IF(I2331="","بدون انصراف",IF(N(K2331)&gt;0,"متأخر","حاضر")))))))</f>
        <v/>
      </c>
      <c r="Q2331" s="24" t="str">
        <f aca="false">IF(B2331="","",IF(OR(P2331="غائب",P2331="غياب",P2331="إجازة بدون راتب"),IFERROR(VLOOKUP(B2331,الموظفين!$A$2:$J$501,8,FALSE()),0),0))</f>
        <v/>
      </c>
      <c r="R2331" s="24" t="str">
        <f aca="false">IF(B2331="","",ROUND((N(K2331)+N(L2331))/60*IFERROR(VLOOKUP(B2331,الموظفين!$A$2:$J$501,8,FALSE()),0)/الإعدادات!$B$6*الإعدادات!$B$9,2))</f>
        <v/>
      </c>
      <c r="S2331" s="24" t="str">
        <f aca="false">IF(OR(B2331="",M2331=""),"",ROUND(M2331/60*IFERROR(VLOOKUP(B2331,الموظفين!$A$2:$J$501,9,FALSE()),0),2))</f>
        <v/>
      </c>
      <c r="T2331" s="17"/>
      <c r="U2331" s="23" t="str">
        <f aca="false">IF(OR(A2331="",B2331=""),"",A2331&amp;"|"&amp;B2331)</f>
        <v/>
      </c>
    </row>
    <row r="2332" customFormat="false" ht="15" hidden="false" customHeight="false" outlineLevel="0" collapsed="false">
      <c r="A2332" s="16"/>
      <c r="B2332" s="17"/>
      <c r="C2332" s="18" t="str">
        <f aca="false">IF($B2332="","",IFERROR(VLOOKUP($B2332,الموظفين!$A$2:$J$501,2,FALSE())&amp;"","⚠ كود غير موجود"))</f>
        <v/>
      </c>
      <c r="D2332" s="18" t="str">
        <f aca="false">IF($B2332="","",IFERROR(VLOOKUP($B2332,الموظفين!$A$2:$J$501,3,FALSE())&amp;"",""))</f>
        <v/>
      </c>
      <c r="E2332" s="18" t="str">
        <f aca="false">IF($B2332="","",IFERROR(VLOOKUP($B2332,الموظفين!$A$2:$J$501,5,FALSE())&amp;"",""))</f>
        <v/>
      </c>
      <c r="F2332" s="19" t="str">
        <f aca="false">IF($B2332="","",IFERROR(VLOOKUP($B2332,الموظفين!$A$2:$J$501,6,FALSE()),""))</f>
        <v/>
      </c>
      <c r="G2332" s="19" t="str">
        <f aca="false">IF($B2332="","",IFERROR(VLOOKUP($B2332,الموظفين!$A$2:$J$501,7,FALSE()),""))</f>
        <v/>
      </c>
      <c r="H2332" s="20"/>
      <c r="I2332" s="20"/>
      <c r="J2332" s="21" t="str">
        <f aca="false">IF(OR(H2332="",I2332=""),"",ROUND(MOD(I2332-H2332,1)*24,2))</f>
        <v/>
      </c>
      <c r="K2332" s="22" t="str">
        <f aca="false">IF(OR(H2332="",F2332=""),"",IF(ROUND(MAX(0,MOD(H2332-F2332+0.5,1)-0.5)*1440,0)&gt;IFERROR(VLOOKUP(E2332,الورديات!$A$2:$E$21,5,FALSE()),0),ROUND(MAX(0,MOD(H2332-F2332+0.5,1)-0.5)*1440,0),0))</f>
        <v/>
      </c>
      <c r="L2332" s="22" t="str">
        <f aca="false">IF(OR(I2332="",G2332=""),"",ROUND(MAX(0,MOD(G2332-I2332+0.5,1)-0.5)*1440,0))</f>
        <v/>
      </c>
      <c r="M2332" s="22" t="str">
        <f aca="false">IF(OR(I2332="",G2332=""),"",IF(ROUND(MAX(0,MOD(I2332-G2332+0.5,1)-0.5)*1440,0)&gt;=الإعدادات!$B$8,ROUND(MAX(0,MOD(I2332-G2332+0.5,1)-0.5)*1440,0),0))</f>
        <v/>
      </c>
      <c r="N2332" s="18" t="str">
        <f aca="false">IF(OR(A2332="",B2332=""),"",IF(COUNTIFS(الإجازات!$A$2:$A$1001,B2332,الإجازات!$D$2:$D$1001,"&lt;="&amp;A2332,الإجازات!$E$2:$E$1001,"&gt;="&amp;A2332,الإجازات!$G$2:$G$1001,"مقبولة")=0,"",LOOKUP(2,1/((الإجازات!$A$2:$A$1001=B2332)*(الإجازات!$D$2:$D$1001&lt;=A2332)*(الإجازات!$E$2:$E$1001&gt;=A2332)*(الإجازات!$G$2:$G$1001="مقبولة")),الإجازات!$C$2:$C$1001)))</f>
        <v/>
      </c>
      <c r="O2332" s="17"/>
      <c r="P2332" s="23" t="str">
        <f aca="false">IF(B2332="","",IF(ISNA(MATCH(B2332,الموظفين!$A$2:$A$501,0)),"⚠ كود غير موجود",IF(O2332&lt;&gt;"",O2332,IF(N2332&lt;&gt;"",N2332,IF(H2332="",IF(AND(A2332&lt;&gt;"",WEEKDAY(A2332)=الإعدادات!$B$11),"راحة أسبوعية","غائب"),IF(I2332="","بدون انصراف",IF(N(K2332)&gt;0,"متأخر","حاضر")))))))</f>
        <v/>
      </c>
      <c r="Q2332" s="24" t="str">
        <f aca="false">IF(B2332="","",IF(OR(P2332="غائب",P2332="غياب",P2332="إجازة بدون راتب"),IFERROR(VLOOKUP(B2332,الموظفين!$A$2:$J$501,8,FALSE()),0),0))</f>
        <v/>
      </c>
      <c r="R2332" s="24" t="str">
        <f aca="false">IF(B2332="","",ROUND((N(K2332)+N(L2332))/60*IFERROR(VLOOKUP(B2332,الموظفين!$A$2:$J$501,8,FALSE()),0)/الإعدادات!$B$6*الإعدادات!$B$9,2))</f>
        <v/>
      </c>
      <c r="S2332" s="24" t="str">
        <f aca="false">IF(OR(B2332="",M2332=""),"",ROUND(M2332/60*IFERROR(VLOOKUP(B2332,الموظفين!$A$2:$J$501,9,FALSE()),0),2))</f>
        <v/>
      </c>
      <c r="T2332" s="17"/>
      <c r="U2332" s="23" t="str">
        <f aca="false">IF(OR(A2332="",B2332=""),"",A2332&amp;"|"&amp;B2332)</f>
        <v/>
      </c>
    </row>
    <row r="2333" customFormat="false" ht="15" hidden="false" customHeight="false" outlineLevel="0" collapsed="false">
      <c r="A2333" s="16"/>
      <c r="B2333" s="17"/>
      <c r="C2333" s="18" t="str">
        <f aca="false">IF($B2333="","",IFERROR(VLOOKUP($B2333,الموظفين!$A$2:$J$501,2,FALSE())&amp;"","⚠ كود غير موجود"))</f>
        <v/>
      </c>
      <c r="D2333" s="18" t="str">
        <f aca="false">IF($B2333="","",IFERROR(VLOOKUP($B2333,الموظفين!$A$2:$J$501,3,FALSE())&amp;"",""))</f>
        <v/>
      </c>
      <c r="E2333" s="18" t="str">
        <f aca="false">IF($B2333="","",IFERROR(VLOOKUP($B2333,الموظفين!$A$2:$J$501,5,FALSE())&amp;"",""))</f>
        <v/>
      </c>
      <c r="F2333" s="19" t="str">
        <f aca="false">IF($B2333="","",IFERROR(VLOOKUP($B2333,الموظفين!$A$2:$J$501,6,FALSE()),""))</f>
        <v/>
      </c>
      <c r="G2333" s="19" t="str">
        <f aca="false">IF($B2333="","",IFERROR(VLOOKUP($B2333,الموظفين!$A$2:$J$501,7,FALSE()),""))</f>
        <v/>
      </c>
      <c r="H2333" s="20"/>
      <c r="I2333" s="20"/>
      <c r="J2333" s="21" t="str">
        <f aca="false">IF(OR(H2333="",I2333=""),"",ROUND(MOD(I2333-H2333,1)*24,2))</f>
        <v/>
      </c>
      <c r="K2333" s="22" t="str">
        <f aca="false">IF(OR(H2333="",F2333=""),"",IF(ROUND(MAX(0,MOD(H2333-F2333+0.5,1)-0.5)*1440,0)&gt;IFERROR(VLOOKUP(E2333,الورديات!$A$2:$E$21,5,FALSE()),0),ROUND(MAX(0,MOD(H2333-F2333+0.5,1)-0.5)*1440,0),0))</f>
        <v/>
      </c>
      <c r="L2333" s="22" t="str">
        <f aca="false">IF(OR(I2333="",G2333=""),"",ROUND(MAX(0,MOD(G2333-I2333+0.5,1)-0.5)*1440,0))</f>
        <v/>
      </c>
      <c r="M2333" s="22" t="str">
        <f aca="false">IF(OR(I2333="",G2333=""),"",IF(ROUND(MAX(0,MOD(I2333-G2333+0.5,1)-0.5)*1440,0)&gt;=الإعدادات!$B$8,ROUND(MAX(0,MOD(I2333-G2333+0.5,1)-0.5)*1440,0),0))</f>
        <v/>
      </c>
      <c r="N2333" s="18" t="str">
        <f aca="false">IF(OR(A2333="",B2333=""),"",IF(COUNTIFS(الإجازات!$A$2:$A$1001,B2333,الإجازات!$D$2:$D$1001,"&lt;="&amp;A2333,الإجازات!$E$2:$E$1001,"&gt;="&amp;A2333,الإجازات!$G$2:$G$1001,"مقبولة")=0,"",LOOKUP(2,1/((الإجازات!$A$2:$A$1001=B2333)*(الإجازات!$D$2:$D$1001&lt;=A2333)*(الإجازات!$E$2:$E$1001&gt;=A2333)*(الإجازات!$G$2:$G$1001="مقبولة")),الإجازات!$C$2:$C$1001)))</f>
        <v/>
      </c>
      <c r="O2333" s="17"/>
      <c r="P2333" s="23" t="str">
        <f aca="false">IF(B2333="","",IF(ISNA(MATCH(B2333,الموظفين!$A$2:$A$501,0)),"⚠ كود غير موجود",IF(O2333&lt;&gt;"",O2333,IF(N2333&lt;&gt;"",N2333,IF(H2333="",IF(AND(A2333&lt;&gt;"",WEEKDAY(A2333)=الإعدادات!$B$11),"راحة أسبوعية","غائب"),IF(I2333="","بدون انصراف",IF(N(K2333)&gt;0,"متأخر","حاضر")))))))</f>
        <v/>
      </c>
      <c r="Q2333" s="24" t="str">
        <f aca="false">IF(B2333="","",IF(OR(P2333="غائب",P2333="غياب",P2333="إجازة بدون راتب"),IFERROR(VLOOKUP(B2333,الموظفين!$A$2:$J$501,8,FALSE()),0),0))</f>
        <v/>
      </c>
      <c r="R2333" s="24" t="str">
        <f aca="false">IF(B2333="","",ROUND((N(K2333)+N(L2333))/60*IFERROR(VLOOKUP(B2333,الموظفين!$A$2:$J$501,8,FALSE()),0)/الإعدادات!$B$6*الإعدادات!$B$9,2))</f>
        <v/>
      </c>
      <c r="S2333" s="24" t="str">
        <f aca="false">IF(OR(B2333="",M2333=""),"",ROUND(M2333/60*IFERROR(VLOOKUP(B2333,الموظفين!$A$2:$J$501,9,FALSE()),0),2))</f>
        <v/>
      </c>
      <c r="T2333" s="17"/>
      <c r="U2333" s="23" t="str">
        <f aca="false">IF(OR(A2333="",B2333=""),"",A2333&amp;"|"&amp;B2333)</f>
        <v/>
      </c>
    </row>
    <row r="2334" customFormat="false" ht="15" hidden="false" customHeight="false" outlineLevel="0" collapsed="false">
      <c r="A2334" s="16"/>
      <c r="B2334" s="17"/>
      <c r="C2334" s="18" t="str">
        <f aca="false">IF($B2334="","",IFERROR(VLOOKUP($B2334,الموظفين!$A$2:$J$501,2,FALSE())&amp;"","⚠ كود غير موجود"))</f>
        <v/>
      </c>
      <c r="D2334" s="18" t="str">
        <f aca="false">IF($B2334="","",IFERROR(VLOOKUP($B2334,الموظفين!$A$2:$J$501,3,FALSE())&amp;"",""))</f>
        <v/>
      </c>
      <c r="E2334" s="18" t="str">
        <f aca="false">IF($B2334="","",IFERROR(VLOOKUP($B2334,الموظفين!$A$2:$J$501,5,FALSE())&amp;"",""))</f>
        <v/>
      </c>
      <c r="F2334" s="19" t="str">
        <f aca="false">IF($B2334="","",IFERROR(VLOOKUP($B2334,الموظفين!$A$2:$J$501,6,FALSE()),""))</f>
        <v/>
      </c>
      <c r="G2334" s="19" t="str">
        <f aca="false">IF($B2334="","",IFERROR(VLOOKUP($B2334,الموظفين!$A$2:$J$501,7,FALSE()),""))</f>
        <v/>
      </c>
      <c r="H2334" s="20"/>
      <c r="I2334" s="20"/>
      <c r="J2334" s="21" t="str">
        <f aca="false">IF(OR(H2334="",I2334=""),"",ROUND(MOD(I2334-H2334,1)*24,2))</f>
        <v/>
      </c>
      <c r="K2334" s="22" t="str">
        <f aca="false">IF(OR(H2334="",F2334=""),"",IF(ROUND(MAX(0,MOD(H2334-F2334+0.5,1)-0.5)*1440,0)&gt;IFERROR(VLOOKUP(E2334,الورديات!$A$2:$E$21,5,FALSE()),0),ROUND(MAX(0,MOD(H2334-F2334+0.5,1)-0.5)*1440,0),0))</f>
        <v/>
      </c>
      <c r="L2334" s="22" t="str">
        <f aca="false">IF(OR(I2334="",G2334=""),"",ROUND(MAX(0,MOD(G2334-I2334+0.5,1)-0.5)*1440,0))</f>
        <v/>
      </c>
      <c r="M2334" s="22" t="str">
        <f aca="false">IF(OR(I2334="",G2334=""),"",IF(ROUND(MAX(0,MOD(I2334-G2334+0.5,1)-0.5)*1440,0)&gt;=الإعدادات!$B$8,ROUND(MAX(0,MOD(I2334-G2334+0.5,1)-0.5)*1440,0),0))</f>
        <v/>
      </c>
      <c r="N2334" s="18" t="str">
        <f aca="false">IF(OR(A2334="",B2334=""),"",IF(COUNTIFS(الإجازات!$A$2:$A$1001,B2334,الإجازات!$D$2:$D$1001,"&lt;="&amp;A2334,الإجازات!$E$2:$E$1001,"&gt;="&amp;A2334,الإجازات!$G$2:$G$1001,"مقبولة")=0,"",LOOKUP(2,1/((الإجازات!$A$2:$A$1001=B2334)*(الإجازات!$D$2:$D$1001&lt;=A2334)*(الإجازات!$E$2:$E$1001&gt;=A2334)*(الإجازات!$G$2:$G$1001="مقبولة")),الإجازات!$C$2:$C$1001)))</f>
        <v/>
      </c>
      <c r="O2334" s="17"/>
      <c r="P2334" s="23" t="str">
        <f aca="false">IF(B2334="","",IF(ISNA(MATCH(B2334,الموظفين!$A$2:$A$501,0)),"⚠ كود غير موجود",IF(O2334&lt;&gt;"",O2334,IF(N2334&lt;&gt;"",N2334,IF(H2334="",IF(AND(A2334&lt;&gt;"",WEEKDAY(A2334)=الإعدادات!$B$11),"راحة أسبوعية","غائب"),IF(I2334="","بدون انصراف",IF(N(K2334)&gt;0,"متأخر","حاضر")))))))</f>
        <v/>
      </c>
      <c r="Q2334" s="24" t="str">
        <f aca="false">IF(B2334="","",IF(OR(P2334="غائب",P2334="غياب",P2334="إجازة بدون راتب"),IFERROR(VLOOKUP(B2334,الموظفين!$A$2:$J$501,8,FALSE()),0),0))</f>
        <v/>
      </c>
      <c r="R2334" s="24" t="str">
        <f aca="false">IF(B2334="","",ROUND((N(K2334)+N(L2334))/60*IFERROR(VLOOKUP(B2334,الموظفين!$A$2:$J$501,8,FALSE()),0)/الإعدادات!$B$6*الإعدادات!$B$9,2))</f>
        <v/>
      </c>
      <c r="S2334" s="24" t="str">
        <f aca="false">IF(OR(B2334="",M2334=""),"",ROUND(M2334/60*IFERROR(VLOOKUP(B2334,الموظفين!$A$2:$J$501,9,FALSE()),0),2))</f>
        <v/>
      </c>
      <c r="T2334" s="17"/>
      <c r="U2334" s="23" t="str">
        <f aca="false">IF(OR(A2334="",B2334=""),"",A2334&amp;"|"&amp;B2334)</f>
        <v/>
      </c>
    </row>
    <row r="2335" customFormat="false" ht="15" hidden="false" customHeight="false" outlineLevel="0" collapsed="false">
      <c r="A2335" s="16"/>
      <c r="B2335" s="17"/>
      <c r="C2335" s="18" t="str">
        <f aca="false">IF($B2335="","",IFERROR(VLOOKUP($B2335,الموظفين!$A$2:$J$501,2,FALSE())&amp;"","⚠ كود غير موجود"))</f>
        <v/>
      </c>
      <c r="D2335" s="18" t="str">
        <f aca="false">IF($B2335="","",IFERROR(VLOOKUP($B2335,الموظفين!$A$2:$J$501,3,FALSE())&amp;"",""))</f>
        <v/>
      </c>
      <c r="E2335" s="18" t="str">
        <f aca="false">IF($B2335="","",IFERROR(VLOOKUP($B2335,الموظفين!$A$2:$J$501,5,FALSE())&amp;"",""))</f>
        <v/>
      </c>
      <c r="F2335" s="19" t="str">
        <f aca="false">IF($B2335="","",IFERROR(VLOOKUP($B2335,الموظفين!$A$2:$J$501,6,FALSE()),""))</f>
        <v/>
      </c>
      <c r="G2335" s="19" t="str">
        <f aca="false">IF($B2335="","",IFERROR(VLOOKUP($B2335,الموظفين!$A$2:$J$501,7,FALSE()),""))</f>
        <v/>
      </c>
      <c r="H2335" s="20"/>
      <c r="I2335" s="20"/>
      <c r="J2335" s="21" t="str">
        <f aca="false">IF(OR(H2335="",I2335=""),"",ROUND(MOD(I2335-H2335,1)*24,2))</f>
        <v/>
      </c>
      <c r="K2335" s="22" t="str">
        <f aca="false">IF(OR(H2335="",F2335=""),"",IF(ROUND(MAX(0,MOD(H2335-F2335+0.5,1)-0.5)*1440,0)&gt;IFERROR(VLOOKUP(E2335,الورديات!$A$2:$E$21,5,FALSE()),0),ROUND(MAX(0,MOD(H2335-F2335+0.5,1)-0.5)*1440,0),0))</f>
        <v/>
      </c>
      <c r="L2335" s="22" t="str">
        <f aca="false">IF(OR(I2335="",G2335=""),"",ROUND(MAX(0,MOD(G2335-I2335+0.5,1)-0.5)*1440,0))</f>
        <v/>
      </c>
      <c r="M2335" s="22" t="str">
        <f aca="false">IF(OR(I2335="",G2335=""),"",IF(ROUND(MAX(0,MOD(I2335-G2335+0.5,1)-0.5)*1440,0)&gt;=الإعدادات!$B$8,ROUND(MAX(0,MOD(I2335-G2335+0.5,1)-0.5)*1440,0),0))</f>
        <v/>
      </c>
      <c r="N2335" s="18" t="str">
        <f aca="false">IF(OR(A2335="",B2335=""),"",IF(COUNTIFS(الإجازات!$A$2:$A$1001,B2335,الإجازات!$D$2:$D$1001,"&lt;="&amp;A2335,الإجازات!$E$2:$E$1001,"&gt;="&amp;A2335,الإجازات!$G$2:$G$1001,"مقبولة")=0,"",LOOKUP(2,1/((الإجازات!$A$2:$A$1001=B2335)*(الإجازات!$D$2:$D$1001&lt;=A2335)*(الإجازات!$E$2:$E$1001&gt;=A2335)*(الإجازات!$G$2:$G$1001="مقبولة")),الإجازات!$C$2:$C$1001)))</f>
        <v/>
      </c>
      <c r="O2335" s="17"/>
      <c r="P2335" s="23" t="str">
        <f aca="false">IF(B2335="","",IF(ISNA(MATCH(B2335,الموظفين!$A$2:$A$501,0)),"⚠ كود غير موجود",IF(O2335&lt;&gt;"",O2335,IF(N2335&lt;&gt;"",N2335,IF(H2335="",IF(AND(A2335&lt;&gt;"",WEEKDAY(A2335)=الإعدادات!$B$11),"راحة أسبوعية","غائب"),IF(I2335="","بدون انصراف",IF(N(K2335)&gt;0,"متأخر","حاضر")))))))</f>
        <v/>
      </c>
      <c r="Q2335" s="24" t="str">
        <f aca="false">IF(B2335="","",IF(OR(P2335="غائب",P2335="غياب",P2335="إجازة بدون راتب"),IFERROR(VLOOKUP(B2335,الموظفين!$A$2:$J$501,8,FALSE()),0),0))</f>
        <v/>
      </c>
      <c r="R2335" s="24" t="str">
        <f aca="false">IF(B2335="","",ROUND((N(K2335)+N(L2335))/60*IFERROR(VLOOKUP(B2335,الموظفين!$A$2:$J$501,8,FALSE()),0)/الإعدادات!$B$6*الإعدادات!$B$9,2))</f>
        <v/>
      </c>
      <c r="S2335" s="24" t="str">
        <f aca="false">IF(OR(B2335="",M2335=""),"",ROUND(M2335/60*IFERROR(VLOOKUP(B2335,الموظفين!$A$2:$J$501,9,FALSE()),0),2))</f>
        <v/>
      </c>
      <c r="T2335" s="17"/>
      <c r="U2335" s="23" t="str">
        <f aca="false">IF(OR(A2335="",B2335=""),"",A2335&amp;"|"&amp;B2335)</f>
        <v/>
      </c>
    </row>
    <row r="2336" customFormat="false" ht="15" hidden="false" customHeight="false" outlineLevel="0" collapsed="false">
      <c r="A2336" s="16"/>
      <c r="B2336" s="17"/>
      <c r="C2336" s="18" t="str">
        <f aca="false">IF($B2336="","",IFERROR(VLOOKUP($B2336,الموظفين!$A$2:$J$501,2,FALSE())&amp;"","⚠ كود غير موجود"))</f>
        <v/>
      </c>
      <c r="D2336" s="18" t="str">
        <f aca="false">IF($B2336="","",IFERROR(VLOOKUP($B2336,الموظفين!$A$2:$J$501,3,FALSE())&amp;"",""))</f>
        <v/>
      </c>
      <c r="E2336" s="18" t="str">
        <f aca="false">IF($B2336="","",IFERROR(VLOOKUP($B2336,الموظفين!$A$2:$J$501,5,FALSE())&amp;"",""))</f>
        <v/>
      </c>
      <c r="F2336" s="19" t="str">
        <f aca="false">IF($B2336="","",IFERROR(VLOOKUP($B2336,الموظفين!$A$2:$J$501,6,FALSE()),""))</f>
        <v/>
      </c>
      <c r="G2336" s="19" t="str">
        <f aca="false">IF($B2336="","",IFERROR(VLOOKUP($B2336,الموظفين!$A$2:$J$501,7,FALSE()),""))</f>
        <v/>
      </c>
      <c r="H2336" s="20"/>
      <c r="I2336" s="20"/>
      <c r="J2336" s="21" t="str">
        <f aca="false">IF(OR(H2336="",I2336=""),"",ROUND(MOD(I2336-H2336,1)*24,2))</f>
        <v/>
      </c>
      <c r="K2336" s="22" t="str">
        <f aca="false">IF(OR(H2336="",F2336=""),"",IF(ROUND(MAX(0,MOD(H2336-F2336+0.5,1)-0.5)*1440,0)&gt;IFERROR(VLOOKUP(E2336,الورديات!$A$2:$E$21,5,FALSE()),0),ROUND(MAX(0,MOD(H2336-F2336+0.5,1)-0.5)*1440,0),0))</f>
        <v/>
      </c>
      <c r="L2336" s="22" t="str">
        <f aca="false">IF(OR(I2336="",G2336=""),"",ROUND(MAX(0,MOD(G2336-I2336+0.5,1)-0.5)*1440,0))</f>
        <v/>
      </c>
      <c r="M2336" s="22" t="str">
        <f aca="false">IF(OR(I2336="",G2336=""),"",IF(ROUND(MAX(0,MOD(I2336-G2336+0.5,1)-0.5)*1440,0)&gt;=الإعدادات!$B$8,ROUND(MAX(0,MOD(I2336-G2336+0.5,1)-0.5)*1440,0),0))</f>
        <v/>
      </c>
      <c r="N2336" s="18" t="str">
        <f aca="false">IF(OR(A2336="",B2336=""),"",IF(COUNTIFS(الإجازات!$A$2:$A$1001,B2336,الإجازات!$D$2:$D$1001,"&lt;="&amp;A2336,الإجازات!$E$2:$E$1001,"&gt;="&amp;A2336,الإجازات!$G$2:$G$1001,"مقبولة")=0,"",LOOKUP(2,1/((الإجازات!$A$2:$A$1001=B2336)*(الإجازات!$D$2:$D$1001&lt;=A2336)*(الإجازات!$E$2:$E$1001&gt;=A2336)*(الإجازات!$G$2:$G$1001="مقبولة")),الإجازات!$C$2:$C$1001)))</f>
        <v/>
      </c>
      <c r="O2336" s="17"/>
      <c r="P2336" s="23" t="str">
        <f aca="false">IF(B2336="","",IF(ISNA(MATCH(B2336,الموظفين!$A$2:$A$501,0)),"⚠ كود غير موجود",IF(O2336&lt;&gt;"",O2336,IF(N2336&lt;&gt;"",N2336,IF(H2336="",IF(AND(A2336&lt;&gt;"",WEEKDAY(A2336)=الإعدادات!$B$11),"راحة أسبوعية","غائب"),IF(I2336="","بدون انصراف",IF(N(K2336)&gt;0,"متأخر","حاضر")))))))</f>
        <v/>
      </c>
      <c r="Q2336" s="24" t="str">
        <f aca="false">IF(B2336="","",IF(OR(P2336="غائب",P2336="غياب",P2336="إجازة بدون راتب"),IFERROR(VLOOKUP(B2336,الموظفين!$A$2:$J$501,8,FALSE()),0),0))</f>
        <v/>
      </c>
      <c r="R2336" s="24" t="str">
        <f aca="false">IF(B2336="","",ROUND((N(K2336)+N(L2336))/60*IFERROR(VLOOKUP(B2336,الموظفين!$A$2:$J$501,8,FALSE()),0)/الإعدادات!$B$6*الإعدادات!$B$9,2))</f>
        <v/>
      </c>
      <c r="S2336" s="24" t="str">
        <f aca="false">IF(OR(B2336="",M2336=""),"",ROUND(M2336/60*IFERROR(VLOOKUP(B2336,الموظفين!$A$2:$J$501,9,FALSE()),0),2))</f>
        <v/>
      </c>
      <c r="T2336" s="17"/>
      <c r="U2336" s="23" t="str">
        <f aca="false">IF(OR(A2336="",B2336=""),"",A2336&amp;"|"&amp;B2336)</f>
        <v/>
      </c>
    </row>
    <row r="2337" customFormat="false" ht="15" hidden="false" customHeight="false" outlineLevel="0" collapsed="false">
      <c r="A2337" s="16"/>
      <c r="B2337" s="17"/>
      <c r="C2337" s="18" t="str">
        <f aca="false">IF($B2337="","",IFERROR(VLOOKUP($B2337,الموظفين!$A$2:$J$501,2,FALSE())&amp;"","⚠ كود غير موجود"))</f>
        <v/>
      </c>
      <c r="D2337" s="18" t="str">
        <f aca="false">IF($B2337="","",IFERROR(VLOOKUP($B2337,الموظفين!$A$2:$J$501,3,FALSE())&amp;"",""))</f>
        <v/>
      </c>
      <c r="E2337" s="18" t="str">
        <f aca="false">IF($B2337="","",IFERROR(VLOOKUP($B2337,الموظفين!$A$2:$J$501,5,FALSE())&amp;"",""))</f>
        <v/>
      </c>
      <c r="F2337" s="19" t="str">
        <f aca="false">IF($B2337="","",IFERROR(VLOOKUP($B2337,الموظفين!$A$2:$J$501,6,FALSE()),""))</f>
        <v/>
      </c>
      <c r="G2337" s="19" t="str">
        <f aca="false">IF($B2337="","",IFERROR(VLOOKUP($B2337,الموظفين!$A$2:$J$501,7,FALSE()),""))</f>
        <v/>
      </c>
      <c r="H2337" s="20"/>
      <c r="I2337" s="20"/>
      <c r="J2337" s="21" t="str">
        <f aca="false">IF(OR(H2337="",I2337=""),"",ROUND(MOD(I2337-H2337,1)*24,2))</f>
        <v/>
      </c>
      <c r="K2337" s="22" t="str">
        <f aca="false">IF(OR(H2337="",F2337=""),"",IF(ROUND(MAX(0,MOD(H2337-F2337+0.5,1)-0.5)*1440,0)&gt;IFERROR(VLOOKUP(E2337,الورديات!$A$2:$E$21,5,FALSE()),0),ROUND(MAX(0,MOD(H2337-F2337+0.5,1)-0.5)*1440,0),0))</f>
        <v/>
      </c>
      <c r="L2337" s="22" t="str">
        <f aca="false">IF(OR(I2337="",G2337=""),"",ROUND(MAX(0,MOD(G2337-I2337+0.5,1)-0.5)*1440,0))</f>
        <v/>
      </c>
      <c r="M2337" s="22" t="str">
        <f aca="false">IF(OR(I2337="",G2337=""),"",IF(ROUND(MAX(0,MOD(I2337-G2337+0.5,1)-0.5)*1440,0)&gt;=الإعدادات!$B$8,ROUND(MAX(0,MOD(I2337-G2337+0.5,1)-0.5)*1440,0),0))</f>
        <v/>
      </c>
      <c r="N2337" s="18" t="str">
        <f aca="false">IF(OR(A2337="",B2337=""),"",IF(COUNTIFS(الإجازات!$A$2:$A$1001,B2337,الإجازات!$D$2:$D$1001,"&lt;="&amp;A2337,الإجازات!$E$2:$E$1001,"&gt;="&amp;A2337,الإجازات!$G$2:$G$1001,"مقبولة")=0,"",LOOKUP(2,1/((الإجازات!$A$2:$A$1001=B2337)*(الإجازات!$D$2:$D$1001&lt;=A2337)*(الإجازات!$E$2:$E$1001&gt;=A2337)*(الإجازات!$G$2:$G$1001="مقبولة")),الإجازات!$C$2:$C$1001)))</f>
        <v/>
      </c>
      <c r="O2337" s="17"/>
      <c r="P2337" s="23" t="str">
        <f aca="false">IF(B2337="","",IF(ISNA(MATCH(B2337,الموظفين!$A$2:$A$501,0)),"⚠ كود غير موجود",IF(O2337&lt;&gt;"",O2337,IF(N2337&lt;&gt;"",N2337,IF(H2337="",IF(AND(A2337&lt;&gt;"",WEEKDAY(A2337)=الإعدادات!$B$11),"راحة أسبوعية","غائب"),IF(I2337="","بدون انصراف",IF(N(K2337)&gt;0,"متأخر","حاضر")))))))</f>
        <v/>
      </c>
      <c r="Q2337" s="24" t="str">
        <f aca="false">IF(B2337="","",IF(OR(P2337="غائب",P2337="غياب",P2337="إجازة بدون راتب"),IFERROR(VLOOKUP(B2337,الموظفين!$A$2:$J$501,8,FALSE()),0),0))</f>
        <v/>
      </c>
      <c r="R2337" s="24" t="str">
        <f aca="false">IF(B2337="","",ROUND((N(K2337)+N(L2337))/60*IFERROR(VLOOKUP(B2337,الموظفين!$A$2:$J$501,8,FALSE()),0)/الإعدادات!$B$6*الإعدادات!$B$9,2))</f>
        <v/>
      </c>
      <c r="S2337" s="24" t="str">
        <f aca="false">IF(OR(B2337="",M2337=""),"",ROUND(M2337/60*IFERROR(VLOOKUP(B2337,الموظفين!$A$2:$J$501,9,FALSE()),0),2))</f>
        <v/>
      </c>
      <c r="T2337" s="17"/>
      <c r="U2337" s="23" t="str">
        <f aca="false">IF(OR(A2337="",B2337=""),"",A2337&amp;"|"&amp;B2337)</f>
        <v/>
      </c>
    </row>
    <row r="2338" customFormat="false" ht="15" hidden="false" customHeight="false" outlineLevel="0" collapsed="false">
      <c r="A2338" s="16"/>
      <c r="B2338" s="17"/>
      <c r="C2338" s="18" t="str">
        <f aca="false">IF($B2338="","",IFERROR(VLOOKUP($B2338,الموظفين!$A$2:$J$501,2,FALSE())&amp;"","⚠ كود غير موجود"))</f>
        <v/>
      </c>
      <c r="D2338" s="18" t="str">
        <f aca="false">IF($B2338="","",IFERROR(VLOOKUP($B2338,الموظفين!$A$2:$J$501,3,FALSE())&amp;"",""))</f>
        <v/>
      </c>
      <c r="E2338" s="18" t="str">
        <f aca="false">IF($B2338="","",IFERROR(VLOOKUP($B2338,الموظفين!$A$2:$J$501,5,FALSE())&amp;"",""))</f>
        <v/>
      </c>
      <c r="F2338" s="19" t="str">
        <f aca="false">IF($B2338="","",IFERROR(VLOOKUP($B2338,الموظفين!$A$2:$J$501,6,FALSE()),""))</f>
        <v/>
      </c>
      <c r="G2338" s="19" t="str">
        <f aca="false">IF($B2338="","",IFERROR(VLOOKUP($B2338,الموظفين!$A$2:$J$501,7,FALSE()),""))</f>
        <v/>
      </c>
      <c r="H2338" s="20"/>
      <c r="I2338" s="20"/>
      <c r="J2338" s="21" t="str">
        <f aca="false">IF(OR(H2338="",I2338=""),"",ROUND(MOD(I2338-H2338,1)*24,2))</f>
        <v/>
      </c>
      <c r="K2338" s="22" t="str">
        <f aca="false">IF(OR(H2338="",F2338=""),"",IF(ROUND(MAX(0,MOD(H2338-F2338+0.5,1)-0.5)*1440,0)&gt;IFERROR(VLOOKUP(E2338,الورديات!$A$2:$E$21,5,FALSE()),0),ROUND(MAX(0,MOD(H2338-F2338+0.5,1)-0.5)*1440,0),0))</f>
        <v/>
      </c>
      <c r="L2338" s="22" t="str">
        <f aca="false">IF(OR(I2338="",G2338=""),"",ROUND(MAX(0,MOD(G2338-I2338+0.5,1)-0.5)*1440,0))</f>
        <v/>
      </c>
      <c r="M2338" s="22" t="str">
        <f aca="false">IF(OR(I2338="",G2338=""),"",IF(ROUND(MAX(0,MOD(I2338-G2338+0.5,1)-0.5)*1440,0)&gt;=الإعدادات!$B$8,ROUND(MAX(0,MOD(I2338-G2338+0.5,1)-0.5)*1440,0),0))</f>
        <v/>
      </c>
      <c r="N2338" s="18" t="str">
        <f aca="false">IF(OR(A2338="",B2338=""),"",IF(COUNTIFS(الإجازات!$A$2:$A$1001,B2338,الإجازات!$D$2:$D$1001,"&lt;="&amp;A2338,الإجازات!$E$2:$E$1001,"&gt;="&amp;A2338,الإجازات!$G$2:$G$1001,"مقبولة")=0,"",LOOKUP(2,1/((الإجازات!$A$2:$A$1001=B2338)*(الإجازات!$D$2:$D$1001&lt;=A2338)*(الإجازات!$E$2:$E$1001&gt;=A2338)*(الإجازات!$G$2:$G$1001="مقبولة")),الإجازات!$C$2:$C$1001)))</f>
        <v/>
      </c>
      <c r="O2338" s="17"/>
      <c r="P2338" s="23" t="str">
        <f aca="false">IF(B2338="","",IF(ISNA(MATCH(B2338,الموظفين!$A$2:$A$501,0)),"⚠ كود غير موجود",IF(O2338&lt;&gt;"",O2338,IF(N2338&lt;&gt;"",N2338,IF(H2338="",IF(AND(A2338&lt;&gt;"",WEEKDAY(A2338)=الإعدادات!$B$11),"راحة أسبوعية","غائب"),IF(I2338="","بدون انصراف",IF(N(K2338)&gt;0,"متأخر","حاضر")))))))</f>
        <v/>
      </c>
      <c r="Q2338" s="24" t="str">
        <f aca="false">IF(B2338="","",IF(OR(P2338="غائب",P2338="غياب",P2338="إجازة بدون راتب"),IFERROR(VLOOKUP(B2338,الموظفين!$A$2:$J$501,8,FALSE()),0),0))</f>
        <v/>
      </c>
      <c r="R2338" s="24" t="str">
        <f aca="false">IF(B2338="","",ROUND((N(K2338)+N(L2338))/60*IFERROR(VLOOKUP(B2338,الموظفين!$A$2:$J$501,8,FALSE()),0)/الإعدادات!$B$6*الإعدادات!$B$9,2))</f>
        <v/>
      </c>
      <c r="S2338" s="24" t="str">
        <f aca="false">IF(OR(B2338="",M2338=""),"",ROUND(M2338/60*IFERROR(VLOOKUP(B2338,الموظفين!$A$2:$J$501,9,FALSE()),0),2))</f>
        <v/>
      </c>
      <c r="T2338" s="17"/>
      <c r="U2338" s="23" t="str">
        <f aca="false">IF(OR(A2338="",B2338=""),"",A2338&amp;"|"&amp;B2338)</f>
        <v/>
      </c>
    </row>
    <row r="2339" customFormat="false" ht="15" hidden="false" customHeight="false" outlineLevel="0" collapsed="false">
      <c r="A2339" s="16"/>
      <c r="B2339" s="17"/>
      <c r="C2339" s="18" t="str">
        <f aca="false">IF($B2339="","",IFERROR(VLOOKUP($B2339,الموظفين!$A$2:$J$501,2,FALSE())&amp;"","⚠ كود غير موجود"))</f>
        <v/>
      </c>
      <c r="D2339" s="18" t="str">
        <f aca="false">IF($B2339="","",IFERROR(VLOOKUP($B2339,الموظفين!$A$2:$J$501,3,FALSE())&amp;"",""))</f>
        <v/>
      </c>
      <c r="E2339" s="18" t="str">
        <f aca="false">IF($B2339="","",IFERROR(VLOOKUP($B2339,الموظفين!$A$2:$J$501,5,FALSE())&amp;"",""))</f>
        <v/>
      </c>
      <c r="F2339" s="19" t="str">
        <f aca="false">IF($B2339="","",IFERROR(VLOOKUP($B2339,الموظفين!$A$2:$J$501,6,FALSE()),""))</f>
        <v/>
      </c>
      <c r="G2339" s="19" t="str">
        <f aca="false">IF($B2339="","",IFERROR(VLOOKUP($B2339,الموظفين!$A$2:$J$501,7,FALSE()),""))</f>
        <v/>
      </c>
      <c r="H2339" s="20"/>
      <c r="I2339" s="20"/>
      <c r="J2339" s="21" t="str">
        <f aca="false">IF(OR(H2339="",I2339=""),"",ROUND(MOD(I2339-H2339,1)*24,2))</f>
        <v/>
      </c>
      <c r="K2339" s="22" t="str">
        <f aca="false">IF(OR(H2339="",F2339=""),"",IF(ROUND(MAX(0,MOD(H2339-F2339+0.5,1)-0.5)*1440,0)&gt;IFERROR(VLOOKUP(E2339,الورديات!$A$2:$E$21,5,FALSE()),0),ROUND(MAX(0,MOD(H2339-F2339+0.5,1)-0.5)*1440,0),0))</f>
        <v/>
      </c>
      <c r="L2339" s="22" t="str">
        <f aca="false">IF(OR(I2339="",G2339=""),"",ROUND(MAX(0,MOD(G2339-I2339+0.5,1)-0.5)*1440,0))</f>
        <v/>
      </c>
      <c r="M2339" s="22" t="str">
        <f aca="false">IF(OR(I2339="",G2339=""),"",IF(ROUND(MAX(0,MOD(I2339-G2339+0.5,1)-0.5)*1440,0)&gt;=الإعدادات!$B$8,ROUND(MAX(0,MOD(I2339-G2339+0.5,1)-0.5)*1440,0),0))</f>
        <v/>
      </c>
      <c r="N2339" s="18" t="str">
        <f aca="false">IF(OR(A2339="",B2339=""),"",IF(COUNTIFS(الإجازات!$A$2:$A$1001,B2339,الإجازات!$D$2:$D$1001,"&lt;="&amp;A2339,الإجازات!$E$2:$E$1001,"&gt;="&amp;A2339,الإجازات!$G$2:$G$1001,"مقبولة")=0,"",LOOKUP(2,1/((الإجازات!$A$2:$A$1001=B2339)*(الإجازات!$D$2:$D$1001&lt;=A2339)*(الإجازات!$E$2:$E$1001&gt;=A2339)*(الإجازات!$G$2:$G$1001="مقبولة")),الإجازات!$C$2:$C$1001)))</f>
        <v/>
      </c>
      <c r="O2339" s="17"/>
      <c r="P2339" s="23" t="str">
        <f aca="false">IF(B2339="","",IF(ISNA(MATCH(B2339,الموظفين!$A$2:$A$501,0)),"⚠ كود غير موجود",IF(O2339&lt;&gt;"",O2339,IF(N2339&lt;&gt;"",N2339,IF(H2339="",IF(AND(A2339&lt;&gt;"",WEEKDAY(A2339)=الإعدادات!$B$11),"راحة أسبوعية","غائب"),IF(I2339="","بدون انصراف",IF(N(K2339)&gt;0,"متأخر","حاضر")))))))</f>
        <v/>
      </c>
      <c r="Q2339" s="24" t="str">
        <f aca="false">IF(B2339="","",IF(OR(P2339="غائب",P2339="غياب",P2339="إجازة بدون راتب"),IFERROR(VLOOKUP(B2339,الموظفين!$A$2:$J$501,8,FALSE()),0),0))</f>
        <v/>
      </c>
      <c r="R2339" s="24" t="str">
        <f aca="false">IF(B2339="","",ROUND((N(K2339)+N(L2339))/60*IFERROR(VLOOKUP(B2339,الموظفين!$A$2:$J$501,8,FALSE()),0)/الإعدادات!$B$6*الإعدادات!$B$9,2))</f>
        <v/>
      </c>
      <c r="S2339" s="24" t="str">
        <f aca="false">IF(OR(B2339="",M2339=""),"",ROUND(M2339/60*IFERROR(VLOOKUP(B2339,الموظفين!$A$2:$J$501,9,FALSE()),0),2))</f>
        <v/>
      </c>
      <c r="T2339" s="17"/>
      <c r="U2339" s="23" t="str">
        <f aca="false">IF(OR(A2339="",B2339=""),"",A2339&amp;"|"&amp;B2339)</f>
        <v/>
      </c>
    </row>
    <row r="2340" customFormat="false" ht="15" hidden="false" customHeight="false" outlineLevel="0" collapsed="false">
      <c r="A2340" s="16"/>
      <c r="B2340" s="17"/>
      <c r="C2340" s="18" t="str">
        <f aca="false">IF($B2340="","",IFERROR(VLOOKUP($B2340,الموظفين!$A$2:$J$501,2,FALSE())&amp;"","⚠ كود غير موجود"))</f>
        <v/>
      </c>
      <c r="D2340" s="18" t="str">
        <f aca="false">IF($B2340="","",IFERROR(VLOOKUP($B2340,الموظفين!$A$2:$J$501,3,FALSE())&amp;"",""))</f>
        <v/>
      </c>
      <c r="E2340" s="18" t="str">
        <f aca="false">IF($B2340="","",IFERROR(VLOOKUP($B2340,الموظفين!$A$2:$J$501,5,FALSE())&amp;"",""))</f>
        <v/>
      </c>
      <c r="F2340" s="19" t="str">
        <f aca="false">IF($B2340="","",IFERROR(VLOOKUP($B2340,الموظفين!$A$2:$J$501,6,FALSE()),""))</f>
        <v/>
      </c>
      <c r="G2340" s="19" t="str">
        <f aca="false">IF($B2340="","",IFERROR(VLOOKUP($B2340,الموظفين!$A$2:$J$501,7,FALSE()),""))</f>
        <v/>
      </c>
      <c r="H2340" s="20"/>
      <c r="I2340" s="20"/>
      <c r="J2340" s="21" t="str">
        <f aca="false">IF(OR(H2340="",I2340=""),"",ROUND(MOD(I2340-H2340,1)*24,2))</f>
        <v/>
      </c>
      <c r="K2340" s="22" t="str">
        <f aca="false">IF(OR(H2340="",F2340=""),"",IF(ROUND(MAX(0,MOD(H2340-F2340+0.5,1)-0.5)*1440,0)&gt;IFERROR(VLOOKUP(E2340,الورديات!$A$2:$E$21,5,FALSE()),0),ROUND(MAX(0,MOD(H2340-F2340+0.5,1)-0.5)*1440,0),0))</f>
        <v/>
      </c>
      <c r="L2340" s="22" t="str">
        <f aca="false">IF(OR(I2340="",G2340=""),"",ROUND(MAX(0,MOD(G2340-I2340+0.5,1)-0.5)*1440,0))</f>
        <v/>
      </c>
      <c r="M2340" s="22" t="str">
        <f aca="false">IF(OR(I2340="",G2340=""),"",IF(ROUND(MAX(0,MOD(I2340-G2340+0.5,1)-0.5)*1440,0)&gt;=الإعدادات!$B$8,ROUND(MAX(0,MOD(I2340-G2340+0.5,1)-0.5)*1440,0),0))</f>
        <v/>
      </c>
      <c r="N2340" s="18" t="str">
        <f aca="false">IF(OR(A2340="",B2340=""),"",IF(COUNTIFS(الإجازات!$A$2:$A$1001,B2340,الإجازات!$D$2:$D$1001,"&lt;="&amp;A2340,الإجازات!$E$2:$E$1001,"&gt;="&amp;A2340,الإجازات!$G$2:$G$1001,"مقبولة")=0,"",LOOKUP(2,1/((الإجازات!$A$2:$A$1001=B2340)*(الإجازات!$D$2:$D$1001&lt;=A2340)*(الإجازات!$E$2:$E$1001&gt;=A2340)*(الإجازات!$G$2:$G$1001="مقبولة")),الإجازات!$C$2:$C$1001)))</f>
        <v/>
      </c>
      <c r="O2340" s="17"/>
      <c r="P2340" s="23" t="str">
        <f aca="false">IF(B2340="","",IF(ISNA(MATCH(B2340,الموظفين!$A$2:$A$501,0)),"⚠ كود غير موجود",IF(O2340&lt;&gt;"",O2340,IF(N2340&lt;&gt;"",N2340,IF(H2340="",IF(AND(A2340&lt;&gt;"",WEEKDAY(A2340)=الإعدادات!$B$11),"راحة أسبوعية","غائب"),IF(I2340="","بدون انصراف",IF(N(K2340)&gt;0,"متأخر","حاضر")))))))</f>
        <v/>
      </c>
      <c r="Q2340" s="24" t="str">
        <f aca="false">IF(B2340="","",IF(OR(P2340="غائب",P2340="غياب",P2340="إجازة بدون راتب"),IFERROR(VLOOKUP(B2340,الموظفين!$A$2:$J$501,8,FALSE()),0),0))</f>
        <v/>
      </c>
      <c r="R2340" s="24" t="str">
        <f aca="false">IF(B2340="","",ROUND((N(K2340)+N(L2340))/60*IFERROR(VLOOKUP(B2340,الموظفين!$A$2:$J$501,8,FALSE()),0)/الإعدادات!$B$6*الإعدادات!$B$9,2))</f>
        <v/>
      </c>
      <c r="S2340" s="24" t="str">
        <f aca="false">IF(OR(B2340="",M2340=""),"",ROUND(M2340/60*IFERROR(VLOOKUP(B2340,الموظفين!$A$2:$J$501,9,FALSE()),0),2))</f>
        <v/>
      </c>
      <c r="T2340" s="17"/>
      <c r="U2340" s="23" t="str">
        <f aca="false">IF(OR(A2340="",B2340=""),"",A2340&amp;"|"&amp;B2340)</f>
        <v/>
      </c>
    </row>
    <row r="2341" customFormat="false" ht="15" hidden="false" customHeight="false" outlineLevel="0" collapsed="false">
      <c r="A2341" s="16"/>
      <c r="B2341" s="17"/>
      <c r="C2341" s="18" t="str">
        <f aca="false">IF($B2341="","",IFERROR(VLOOKUP($B2341,الموظفين!$A$2:$J$501,2,FALSE())&amp;"","⚠ كود غير موجود"))</f>
        <v/>
      </c>
      <c r="D2341" s="18" t="str">
        <f aca="false">IF($B2341="","",IFERROR(VLOOKUP($B2341,الموظفين!$A$2:$J$501,3,FALSE())&amp;"",""))</f>
        <v/>
      </c>
      <c r="E2341" s="18" t="str">
        <f aca="false">IF($B2341="","",IFERROR(VLOOKUP($B2341,الموظفين!$A$2:$J$501,5,FALSE())&amp;"",""))</f>
        <v/>
      </c>
      <c r="F2341" s="19" t="str">
        <f aca="false">IF($B2341="","",IFERROR(VLOOKUP($B2341,الموظفين!$A$2:$J$501,6,FALSE()),""))</f>
        <v/>
      </c>
      <c r="G2341" s="19" t="str">
        <f aca="false">IF($B2341="","",IFERROR(VLOOKUP($B2341,الموظفين!$A$2:$J$501,7,FALSE()),""))</f>
        <v/>
      </c>
      <c r="H2341" s="20"/>
      <c r="I2341" s="20"/>
      <c r="J2341" s="21" t="str">
        <f aca="false">IF(OR(H2341="",I2341=""),"",ROUND(MOD(I2341-H2341,1)*24,2))</f>
        <v/>
      </c>
      <c r="K2341" s="22" t="str">
        <f aca="false">IF(OR(H2341="",F2341=""),"",IF(ROUND(MAX(0,MOD(H2341-F2341+0.5,1)-0.5)*1440,0)&gt;IFERROR(VLOOKUP(E2341,الورديات!$A$2:$E$21,5,FALSE()),0),ROUND(MAX(0,MOD(H2341-F2341+0.5,1)-0.5)*1440,0),0))</f>
        <v/>
      </c>
      <c r="L2341" s="22" t="str">
        <f aca="false">IF(OR(I2341="",G2341=""),"",ROUND(MAX(0,MOD(G2341-I2341+0.5,1)-0.5)*1440,0))</f>
        <v/>
      </c>
      <c r="M2341" s="22" t="str">
        <f aca="false">IF(OR(I2341="",G2341=""),"",IF(ROUND(MAX(0,MOD(I2341-G2341+0.5,1)-0.5)*1440,0)&gt;=الإعدادات!$B$8,ROUND(MAX(0,MOD(I2341-G2341+0.5,1)-0.5)*1440,0),0))</f>
        <v/>
      </c>
      <c r="N2341" s="18" t="str">
        <f aca="false">IF(OR(A2341="",B2341=""),"",IF(COUNTIFS(الإجازات!$A$2:$A$1001,B2341,الإجازات!$D$2:$D$1001,"&lt;="&amp;A2341,الإجازات!$E$2:$E$1001,"&gt;="&amp;A2341,الإجازات!$G$2:$G$1001,"مقبولة")=0,"",LOOKUP(2,1/((الإجازات!$A$2:$A$1001=B2341)*(الإجازات!$D$2:$D$1001&lt;=A2341)*(الإجازات!$E$2:$E$1001&gt;=A2341)*(الإجازات!$G$2:$G$1001="مقبولة")),الإجازات!$C$2:$C$1001)))</f>
        <v/>
      </c>
      <c r="O2341" s="17"/>
      <c r="P2341" s="23" t="str">
        <f aca="false">IF(B2341="","",IF(ISNA(MATCH(B2341,الموظفين!$A$2:$A$501,0)),"⚠ كود غير موجود",IF(O2341&lt;&gt;"",O2341,IF(N2341&lt;&gt;"",N2341,IF(H2341="",IF(AND(A2341&lt;&gt;"",WEEKDAY(A2341)=الإعدادات!$B$11),"راحة أسبوعية","غائب"),IF(I2341="","بدون انصراف",IF(N(K2341)&gt;0,"متأخر","حاضر")))))))</f>
        <v/>
      </c>
      <c r="Q2341" s="24" t="str">
        <f aca="false">IF(B2341="","",IF(OR(P2341="غائب",P2341="غياب",P2341="إجازة بدون راتب"),IFERROR(VLOOKUP(B2341,الموظفين!$A$2:$J$501,8,FALSE()),0),0))</f>
        <v/>
      </c>
      <c r="R2341" s="24" t="str">
        <f aca="false">IF(B2341="","",ROUND((N(K2341)+N(L2341))/60*IFERROR(VLOOKUP(B2341,الموظفين!$A$2:$J$501,8,FALSE()),0)/الإعدادات!$B$6*الإعدادات!$B$9,2))</f>
        <v/>
      </c>
      <c r="S2341" s="24" t="str">
        <f aca="false">IF(OR(B2341="",M2341=""),"",ROUND(M2341/60*IFERROR(VLOOKUP(B2341,الموظفين!$A$2:$J$501,9,FALSE()),0),2))</f>
        <v/>
      </c>
      <c r="T2341" s="17"/>
      <c r="U2341" s="23" t="str">
        <f aca="false">IF(OR(A2341="",B2341=""),"",A2341&amp;"|"&amp;B2341)</f>
        <v/>
      </c>
    </row>
    <row r="2342" customFormat="false" ht="15" hidden="false" customHeight="false" outlineLevel="0" collapsed="false">
      <c r="A2342" s="16"/>
      <c r="B2342" s="17"/>
      <c r="C2342" s="18" t="str">
        <f aca="false">IF($B2342="","",IFERROR(VLOOKUP($B2342,الموظفين!$A$2:$J$501,2,FALSE())&amp;"","⚠ كود غير موجود"))</f>
        <v/>
      </c>
      <c r="D2342" s="18" t="str">
        <f aca="false">IF($B2342="","",IFERROR(VLOOKUP($B2342,الموظفين!$A$2:$J$501,3,FALSE())&amp;"",""))</f>
        <v/>
      </c>
      <c r="E2342" s="18" t="str">
        <f aca="false">IF($B2342="","",IFERROR(VLOOKUP($B2342,الموظفين!$A$2:$J$501,5,FALSE())&amp;"",""))</f>
        <v/>
      </c>
      <c r="F2342" s="19" t="str">
        <f aca="false">IF($B2342="","",IFERROR(VLOOKUP($B2342,الموظفين!$A$2:$J$501,6,FALSE()),""))</f>
        <v/>
      </c>
      <c r="G2342" s="19" t="str">
        <f aca="false">IF($B2342="","",IFERROR(VLOOKUP($B2342,الموظفين!$A$2:$J$501,7,FALSE()),""))</f>
        <v/>
      </c>
      <c r="H2342" s="20"/>
      <c r="I2342" s="20"/>
      <c r="J2342" s="21" t="str">
        <f aca="false">IF(OR(H2342="",I2342=""),"",ROUND(MOD(I2342-H2342,1)*24,2))</f>
        <v/>
      </c>
      <c r="K2342" s="22" t="str">
        <f aca="false">IF(OR(H2342="",F2342=""),"",IF(ROUND(MAX(0,MOD(H2342-F2342+0.5,1)-0.5)*1440,0)&gt;IFERROR(VLOOKUP(E2342,الورديات!$A$2:$E$21,5,FALSE()),0),ROUND(MAX(0,MOD(H2342-F2342+0.5,1)-0.5)*1440,0),0))</f>
        <v/>
      </c>
      <c r="L2342" s="22" t="str">
        <f aca="false">IF(OR(I2342="",G2342=""),"",ROUND(MAX(0,MOD(G2342-I2342+0.5,1)-0.5)*1440,0))</f>
        <v/>
      </c>
      <c r="M2342" s="22" t="str">
        <f aca="false">IF(OR(I2342="",G2342=""),"",IF(ROUND(MAX(0,MOD(I2342-G2342+0.5,1)-0.5)*1440,0)&gt;=الإعدادات!$B$8,ROUND(MAX(0,MOD(I2342-G2342+0.5,1)-0.5)*1440,0),0))</f>
        <v/>
      </c>
      <c r="N2342" s="18" t="str">
        <f aca="false">IF(OR(A2342="",B2342=""),"",IF(COUNTIFS(الإجازات!$A$2:$A$1001,B2342,الإجازات!$D$2:$D$1001,"&lt;="&amp;A2342,الإجازات!$E$2:$E$1001,"&gt;="&amp;A2342,الإجازات!$G$2:$G$1001,"مقبولة")=0,"",LOOKUP(2,1/((الإجازات!$A$2:$A$1001=B2342)*(الإجازات!$D$2:$D$1001&lt;=A2342)*(الإجازات!$E$2:$E$1001&gt;=A2342)*(الإجازات!$G$2:$G$1001="مقبولة")),الإجازات!$C$2:$C$1001)))</f>
        <v/>
      </c>
      <c r="O2342" s="17"/>
      <c r="P2342" s="23" t="str">
        <f aca="false">IF(B2342="","",IF(ISNA(MATCH(B2342,الموظفين!$A$2:$A$501,0)),"⚠ كود غير موجود",IF(O2342&lt;&gt;"",O2342,IF(N2342&lt;&gt;"",N2342,IF(H2342="",IF(AND(A2342&lt;&gt;"",WEEKDAY(A2342)=الإعدادات!$B$11),"راحة أسبوعية","غائب"),IF(I2342="","بدون انصراف",IF(N(K2342)&gt;0,"متأخر","حاضر")))))))</f>
        <v/>
      </c>
      <c r="Q2342" s="24" t="str">
        <f aca="false">IF(B2342="","",IF(OR(P2342="غائب",P2342="غياب",P2342="إجازة بدون راتب"),IFERROR(VLOOKUP(B2342,الموظفين!$A$2:$J$501,8,FALSE()),0),0))</f>
        <v/>
      </c>
      <c r="R2342" s="24" t="str">
        <f aca="false">IF(B2342="","",ROUND((N(K2342)+N(L2342))/60*IFERROR(VLOOKUP(B2342,الموظفين!$A$2:$J$501,8,FALSE()),0)/الإعدادات!$B$6*الإعدادات!$B$9,2))</f>
        <v/>
      </c>
      <c r="S2342" s="24" t="str">
        <f aca="false">IF(OR(B2342="",M2342=""),"",ROUND(M2342/60*IFERROR(VLOOKUP(B2342,الموظفين!$A$2:$J$501,9,FALSE()),0),2))</f>
        <v/>
      </c>
      <c r="T2342" s="17"/>
      <c r="U2342" s="23" t="str">
        <f aca="false">IF(OR(A2342="",B2342=""),"",A2342&amp;"|"&amp;B2342)</f>
        <v/>
      </c>
    </row>
    <row r="2343" customFormat="false" ht="15" hidden="false" customHeight="false" outlineLevel="0" collapsed="false">
      <c r="A2343" s="16"/>
      <c r="B2343" s="17"/>
      <c r="C2343" s="18" t="str">
        <f aca="false">IF($B2343="","",IFERROR(VLOOKUP($B2343,الموظفين!$A$2:$J$501,2,FALSE())&amp;"","⚠ كود غير موجود"))</f>
        <v/>
      </c>
      <c r="D2343" s="18" t="str">
        <f aca="false">IF($B2343="","",IFERROR(VLOOKUP($B2343,الموظفين!$A$2:$J$501,3,FALSE())&amp;"",""))</f>
        <v/>
      </c>
      <c r="E2343" s="18" t="str">
        <f aca="false">IF($B2343="","",IFERROR(VLOOKUP($B2343,الموظفين!$A$2:$J$501,5,FALSE())&amp;"",""))</f>
        <v/>
      </c>
      <c r="F2343" s="19" t="str">
        <f aca="false">IF($B2343="","",IFERROR(VLOOKUP($B2343,الموظفين!$A$2:$J$501,6,FALSE()),""))</f>
        <v/>
      </c>
      <c r="G2343" s="19" t="str">
        <f aca="false">IF($B2343="","",IFERROR(VLOOKUP($B2343,الموظفين!$A$2:$J$501,7,FALSE()),""))</f>
        <v/>
      </c>
      <c r="H2343" s="20"/>
      <c r="I2343" s="20"/>
      <c r="J2343" s="21" t="str">
        <f aca="false">IF(OR(H2343="",I2343=""),"",ROUND(MOD(I2343-H2343,1)*24,2))</f>
        <v/>
      </c>
      <c r="K2343" s="22" t="str">
        <f aca="false">IF(OR(H2343="",F2343=""),"",IF(ROUND(MAX(0,MOD(H2343-F2343+0.5,1)-0.5)*1440,0)&gt;IFERROR(VLOOKUP(E2343,الورديات!$A$2:$E$21,5,FALSE()),0),ROUND(MAX(0,MOD(H2343-F2343+0.5,1)-0.5)*1440,0),0))</f>
        <v/>
      </c>
      <c r="L2343" s="22" t="str">
        <f aca="false">IF(OR(I2343="",G2343=""),"",ROUND(MAX(0,MOD(G2343-I2343+0.5,1)-0.5)*1440,0))</f>
        <v/>
      </c>
      <c r="M2343" s="22" t="str">
        <f aca="false">IF(OR(I2343="",G2343=""),"",IF(ROUND(MAX(0,MOD(I2343-G2343+0.5,1)-0.5)*1440,0)&gt;=الإعدادات!$B$8,ROUND(MAX(0,MOD(I2343-G2343+0.5,1)-0.5)*1440,0),0))</f>
        <v/>
      </c>
      <c r="N2343" s="18" t="str">
        <f aca="false">IF(OR(A2343="",B2343=""),"",IF(COUNTIFS(الإجازات!$A$2:$A$1001,B2343,الإجازات!$D$2:$D$1001,"&lt;="&amp;A2343,الإجازات!$E$2:$E$1001,"&gt;="&amp;A2343,الإجازات!$G$2:$G$1001,"مقبولة")=0,"",LOOKUP(2,1/((الإجازات!$A$2:$A$1001=B2343)*(الإجازات!$D$2:$D$1001&lt;=A2343)*(الإجازات!$E$2:$E$1001&gt;=A2343)*(الإجازات!$G$2:$G$1001="مقبولة")),الإجازات!$C$2:$C$1001)))</f>
        <v/>
      </c>
      <c r="O2343" s="17"/>
      <c r="P2343" s="23" t="str">
        <f aca="false">IF(B2343="","",IF(ISNA(MATCH(B2343,الموظفين!$A$2:$A$501,0)),"⚠ كود غير موجود",IF(O2343&lt;&gt;"",O2343,IF(N2343&lt;&gt;"",N2343,IF(H2343="",IF(AND(A2343&lt;&gt;"",WEEKDAY(A2343)=الإعدادات!$B$11),"راحة أسبوعية","غائب"),IF(I2343="","بدون انصراف",IF(N(K2343)&gt;0,"متأخر","حاضر")))))))</f>
        <v/>
      </c>
      <c r="Q2343" s="24" t="str">
        <f aca="false">IF(B2343="","",IF(OR(P2343="غائب",P2343="غياب",P2343="إجازة بدون راتب"),IFERROR(VLOOKUP(B2343,الموظفين!$A$2:$J$501,8,FALSE()),0),0))</f>
        <v/>
      </c>
      <c r="R2343" s="24" t="str">
        <f aca="false">IF(B2343="","",ROUND((N(K2343)+N(L2343))/60*IFERROR(VLOOKUP(B2343,الموظفين!$A$2:$J$501,8,FALSE()),0)/الإعدادات!$B$6*الإعدادات!$B$9,2))</f>
        <v/>
      </c>
      <c r="S2343" s="24" t="str">
        <f aca="false">IF(OR(B2343="",M2343=""),"",ROUND(M2343/60*IFERROR(VLOOKUP(B2343,الموظفين!$A$2:$J$501,9,FALSE()),0),2))</f>
        <v/>
      </c>
      <c r="T2343" s="17"/>
      <c r="U2343" s="23" t="str">
        <f aca="false">IF(OR(A2343="",B2343=""),"",A2343&amp;"|"&amp;B2343)</f>
        <v/>
      </c>
    </row>
    <row r="2344" customFormat="false" ht="15" hidden="false" customHeight="false" outlineLevel="0" collapsed="false">
      <c r="A2344" s="16"/>
      <c r="B2344" s="17"/>
      <c r="C2344" s="18" t="str">
        <f aca="false">IF($B2344="","",IFERROR(VLOOKUP($B2344,الموظفين!$A$2:$J$501,2,FALSE())&amp;"","⚠ كود غير موجود"))</f>
        <v/>
      </c>
      <c r="D2344" s="18" t="str">
        <f aca="false">IF($B2344="","",IFERROR(VLOOKUP($B2344,الموظفين!$A$2:$J$501,3,FALSE())&amp;"",""))</f>
        <v/>
      </c>
      <c r="E2344" s="18" t="str">
        <f aca="false">IF($B2344="","",IFERROR(VLOOKUP($B2344,الموظفين!$A$2:$J$501,5,FALSE())&amp;"",""))</f>
        <v/>
      </c>
      <c r="F2344" s="19" t="str">
        <f aca="false">IF($B2344="","",IFERROR(VLOOKUP($B2344,الموظفين!$A$2:$J$501,6,FALSE()),""))</f>
        <v/>
      </c>
      <c r="G2344" s="19" t="str">
        <f aca="false">IF($B2344="","",IFERROR(VLOOKUP($B2344,الموظفين!$A$2:$J$501,7,FALSE()),""))</f>
        <v/>
      </c>
      <c r="H2344" s="20"/>
      <c r="I2344" s="20"/>
      <c r="J2344" s="21" t="str">
        <f aca="false">IF(OR(H2344="",I2344=""),"",ROUND(MOD(I2344-H2344,1)*24,2))</f>
        <v/>
      </c>
      <c r="K2344" s="22" t="str">
        <f aca="false">IF(OR(H2344="",F2344=""),"",IF(ROUND(MAX(0,MOD(H2344-F2344+0.5,1)-0.5)*1440,0)&gt;IFERROR(VLOOKUP(E2344,الورديات!$A$2:$E$21,5,FALSE()),0),ROUND(MAX(0,MOD(H2344-F2344+0.5,1)-0.5)*1440,0),0))</f>
        <v/>
      </c>
      <c r="L2344" s="22" t="str">
        <f aca="false">IF(OR(I2344="",G2344=""),"",ROUND(MAX(0,MOD(G2344-I2344+0.5,1)-0.5)*1440,0))</f>
        <v/>
      </c>
      <c r="M2344" s="22" t="str">
        <f aca="false">IF(OR(I2344="",G2344=""),"",IF(ROUND(MAX(0,MOD(I2344-G2344+0.5,1)-0.5)*1440,0)&gt;=الإعدادات!$B$8,ROUND(MAX(0,MOD(I2344-G2344+0.5,1)-0.5)*1440,0),0))</f>
        <v/>
      </c>
      <c r="N2344" s="18" t="str">
        <f aca="false">IF(OR(A2344="",B2344=""),"",IF(COUNTIFS(الإجازات!$A$2:$A$1001,B2344,الإجازات!$D$2:$D$1001,"&lt;="&amp;A2344,الإجازات!$E$2:$E$1001,"&gt;="&amp;A2344,الإجازات!$G$2:$G$1001,"مقبولة")=0,"",LOOKUP(2,1/((الإجازات!$A$2:$A$1001=B2344)*(الإجازات!$D$2:$D$1001&lt;=A2344)*(الإجازات!$E$2:$E$1001&gt;=A2344)*(الإجازات!$G$2:$G$1001="مقبولة")),الإجازات!$C$2:$C$1001)))</f>
        <v/>
      </c>
      <c r="O2344" s="17"/>
      <c r="P2344" s="23" t="str">
        <f aca="false">IF(B2344="","",IF(ISNA(MATCH(B2344,الموظفين!$A$2:$A$501,0)),"⚠ كود غير موجود",IF(O2344&lt;&gt;"",O2344,IF(N2344&lt;&gt;"",N2344,IF(H2344="",IF(AND(A2344&lt;&gt;"",WEEKDAY(A2344)=الإعدادات!$B$11),"راحة أسبوعية","غائب"),IF(I2344="","بدون انصراف",IF(N(K2344)&gt;0,"متأخر","حاضر")))))))</f>
        <v/>
      </c>
      <c r="Q2344" s="24" t="str">
        <f aca="false">IF(B2344="","",IF(OR(P2344="غائب",P2344="غياب",P2344="إجازة بدون راتب"),IFERROR(VLOOKUP(B2344,الموظفين!$A$2:$J$501,8,FALSE()),0),0))</f>
        <v/>
      </c>
      <c r="R2344" s="24" t="str">
        <f aca="false">IF(B2344="","",ROUND((N(K2344)+N(L2344))/60*IFERROR(VLOOKUP(B2344,الموظفين!$A$2:$J$501,8,FALSE()),0)/الإعدادات!$B$6*الإعدادات!$B$9,2))</f>
        <v/>
      </c>
      <c r="S2344" s="24" t="str">
        <f aca="false">IF(OR(B2344="",M2344=""),"",ROUND(M2344/60*IFERROR(VLOOKUP(B2344,الموظفين!$A$2:$J$501,9,FALSE()),0),2))</f>
        <v/>
      </c>
      <c r="T2344" s="17"/>
      <c r="U2344" s="23" t="str">
        <f aca="false">IF(OR(A2344="",B2344=""),"",A2344&amp;"|"&amp;B2344)</f>
        <v/>
      </c>
    </row>
    <row r="2345" customFormat="false" ht="15" hidden="false" customHeight="false" outlineLevel="0" collapsed="false">
      <c r="A2345" s="16"/>
      <c r="B2345" s="17"/>
      <c r="C2345" s="18" t="str">
        <f aca="false">IF($B2345="","",IFERROR(VLOOKUP($B2345,الموظفين!$A$2:$J$501,2,FALSE())&amp;"","⚠ كود غير موجود"))</f>
        <v/>
      </c>
      <c r="D2345" s="18" t="str">
        <f aca="false">IF($B2345="","",IFERROR(VLOOKUP($B2345,الموظفين!$A$2:$J$501,3,FALSE())&amp;"",""))</f>
        <v/>
      </c>
      <c r="E2345" s="18" t="str">
        <f aca="false">IF($B2345="","",IFERROR(VLOOKUP($B2345,الموظفين!$A$2:$J$501,5,FALSE())&amp;"",""))</f>
        <v/>
      </c>
      <c r="F2345" s="19" t="str">
        <f aca="false">IF($B2345="","",IFERROR(VLOOKUP($B2345,الموظفين!$A$2:$J$501,6,FALSE()),""))</f>
        <v/>
      </c>
      <c r="G2345" s="19" t="str">
        <f aca="false">IF($B2345="","",IFERROR(VLOOKUP($B2345,الموظفين!$A$2:$J$501,7,FALSE()),""))</f>
        <v/>
      </c>
      <c r="H2345" s="20"/>
      <c r="I2345" s="20"/>
      <c r="J2345" s="21" t="str">
        <f aca="false">IF(OR(H2345="",I2345=""),"",ROUND(MOD(I2345-H2345,1)*24,2))</f>
        <v/>
      </c>
      <c r="K2345" s="22" t="str">
        <f aca="false">IF(OR(H2345="",F2345=""),"",IF(ROUND(MAX(0,MOD(H2345-F2345+0.5,1)-0.5)*1440,0)&gt;IFERROR(VLOOKUP(E2345,الورديات!$A$2:$E$21,5,FALSE()),0),ROUND(MAX(0,MOD(H2345-F2345+0.5,1)-0.5)*1440,0),0))</f>
        <v/>
      </c>
      <c r="L2345" s="22" t="str">
        <f aca="false">IF(OR(I2345="",G2345=""),"",ROUND(MAX(0,MOD(G2345-I2345+0.5,1)-0.5)*1440,0))</f>
        <v/>
      </c>
      <c r="M2345" s="22" t="str">
        <f aca="false">IF(OR(I2345="",G2345=""),"",IF(ROUND(MAX(0,MOD(I2345-G2345+0.5,1)-0.5)*1440,0)&gt;=الإعدادات!$B$8,ROUND(MAX(0,MOD(I2345-G2345+0.5,1)-0.5)*1440,0),0))</f>
        <v/>
      </c>
      <c r="N2345" s="18" t="str">
        <f aca="false">IF(OR(A2345="",B2345=""),"",IF(COUNTIFS(الإجازات!$A$2:$A$1001,B2345,الإجازات!$D$2:$D$1001,"&lt;="&amp;A2345,الإجازات!$E$2:$E$1001,"&gt;="&amp;A2345,الإجازات!$G$2:$G$1001,"مقبولة")=0,"",LOOKUP(2,1/((الإجازات!$A$2:$A$1001=B2345)*(الإجازات!$D$2:$D$1001&lt;=A2345)*(الإجازات!$E$2:$E$1001&gt;=A2345)*(الإجازات!$G$2:$G$1001="مقبولة")),الإجازات!$C$2:$C$1001)))</f>
        <v/>
      </c>
      <c r="O2345" s="17"/>
      <c r="P2345" s="23" t="str">
        <f aca="false">IF(B2345="","",IF(ISNA(MATCH(B2345,الموظفين!$A$2:$A$501,0)),"⚠ كود غير موجود",IF(O2345&lt;&gt;"",O2345,IF(N2345&lt;&gt;"",N2345,IF(H2345="",IF(AND(A2345&lt;&gt;"",WEEKDAY(A2345)=الإعدادات!$B$11),"راحة أسبوعية","غائب"),IF(I2345="","بدون انصراف",IF(N(K2345)&gt;0,"متأخر","حاضر")))))))</f>
        <v/>
      </c>
      <c r="Q2345" s="24" t="str">
        <f aca="false">IF(B2345="","",IF(OR(P2345="غائب",P2345="غياب",P2345="إجازة بدون راتب"),IFERROR(VLOOKUP(B2345,الموظفين!$A$2:$J$501,8,FALSE()),0),0))</f>
        <v/>
      </c>
      <c r="R2345" s="24" t="str">
        <f aca="false">IF(B2345="","",ROUND((N(K2345)+N(L2345))/60*IFERROR(VLOOKUP(B2345,الموظفين!$A$2:$J$501,8,FALSE()),0)/الإعدادات!$B$6*الإعدادات!$B$9,2))</f>
        <v/>
      </c>
      <c r="S2345" s="24" t="str">
        <f aca="false">IF(OR(B2345="",M2345=""),"",ROUND(M2345/60*IFERROR(VLOOKUP(B2345,الموظفين!$A$2:$J$501,9,FALSE()),0),2))</f>
        <v/>
      </c>
      <c r="T2345" s="17"/>
      <c r="U2345" s="23" t="str">
        <f aca="false">IF(OR(A2345="",B2345=""),"",A2345&amp;"|"&amp;B2345)</f>
        <v/>
      </c>
    </row>
    <row r="2346" customFormat="false" ht="15" hidden="false" customHeight="false" outlineLevel="0" collapsed="false">
      <c r="A2346" s="16"/>
      <c r="B2346" s="17"/>
      <c r="C2346" s="18" t="str">
        <f aca="false">IF($B2346="","",IFERROR(VLOOKUP($B2346,الموظفين!$A$2:$J$501,2,FALSE())&amp;"","⚠ كود غير موجود"))</f>
        <v/>
      </c>
      <c r="D2346" s="18" t="str">
        <f aca="false">IF($B2346="","",IFERROR(VLOOKUP($B2346,الموظفين!$A$2:$J$501,3,FALSE())&amp;"",""))</f>
        <v/>
      </c>
      <c r="E2346" s="18" t="str">
        <f aca="false">IF($B2346="","",IFERROR(VLOOKUP($B2346,الموظفين!$A$2:$J$501,5,FALSE())&amp;"",""))</f>
        <v/>
      </c>
      <c r="F2346" s="19" t="str">
        <f aca="false">IF($B2346="","",IFERROR(VLOOKUP($B2346,الموظفين!$A$2:$J$501,6,FALSE()),""))</f>
        <v/>
      </c>
      <c r="G2346" s="19" t="str">
        <f aca="false">IF($B2346="","",IFERROR(VLOOKUP($B2346,الموظفين!$A$2:$J$501,7,FALSE()),""))</f>
        <v/>
      </c>
      <c r="H2346" s="20"/>
      <c r="I2346" s="20"/>
      <c r="J2346" s="21" t="str">
        <f aca="false">IF(OR(H2346="",I2346=""),"",ROUND(MOD(I2346-H2346,1)*24,2))</f>
        <v/>
      </c>
      <c r="K2346" s="22" t="str">
        <f aca="false">IF(OR(H2346="",F2346=""),"",IF(ROUND(MAX(0,MOD(H2346-F2346+0.5,1)-0.5)*1440,0)&gt;IFERROR(VLOOKUP(E2346,الورديات!$A$2:$E$21,5,FALSE()),0),ROUND(MAX(0,MOD(H2346-F2346+0.5,1)-0.5)*1440,0),0))</f>
        <v/>
      </c>
      <c r="L2346" s="22" t="str">
        <f aca="false">IF(OR(I2346="",G2346=""),"",ROUND(MAX(0,MOD(G2346-I2346+0.5,1)-0.5)*1440,0))</f>
        <v/>
      </c>
      <c r="M2346" s="22" t="str">
        <f aca="false">IF(OR(I2346="",G2346=""),"",IF(ROUND(MAX(0,MOD(I2346-G2346+0.5,1)-0.5)*1440,0)&gt;=الإعدادات!$B$8,ROUND(MAX(0,MOD(I2346-G2346+0.5,1)-0.5)*1440,0),0))</f>
        <v/>
      </c>
      <c r="N2346" s="18" t="str">
        <f aca="false">IF(OR(A2346="",B2346=""),"",IF(COUNTIFS(الإجازات!$A$2:$A$1001,B2346,الإجازات!$D$2:$D$1001,"&lt;="&amp;A2346,الإجازات!$E$2:$E$1001,"&gt;="&amp;A2346,الإجازات!$G$2:$G$1001,"مقبولة")=0,"",LOOKUP(2,1/((الإجازات!$A$2:$A$1001=B2346)*(الإجازات!$D$2:$D$1001&lt;=A2346)*(الإجازات!$E$2:$E$1001&gt;=A2346)*(الإجازات!$G$2:$G$1001="مقبولة")),الإجازات!$C$2:$C$1001)))</f>
        <v/>
      </c>
      <c r="O2346" s="17"/>
      <c r="P2346" s="23" t="str">
        <f aca="false">IF(B2346="","",IF(ISNA(MATCH(B2346,الموظفين!$A$2:$A$501,0)),"⚠ كود غير موجود",IF(O2346&lt;&gt;"",O2346,IF(N2346&lt;&gt;"",N2346,IF(H2346="",IF(AND(A2346&lt;&gt;"",WEEKDAY(A2346)=الإعدادات!$B$11),"راحة أسبوعية","غائب"),IF(I2346="","بدون انصراف",IF(N(K2346)&gt;0,"متأخر","حاضر")))))))</f>
        <v/>
      </c>
      <c r="Q2346" s="24" t="str">
        <f aca="false">IF(B2346="","",IF(OR(P2346="غائب",P2346="غياب",P2346="إجازة بدون راتب"),IFERROR(VLOOKUP(B2346,الموظفين!$A$2:$J$501,8,FALSE()),0),0))</f>
        <v/>
      </c>
      <c r="R2346" s="24" t="str">
        <f aca="false">IF(B2346="","",ROUND((N(K2346)+N(L2346))/60*IFERROR(VLOOKUP(B2346,الموظفين!$A$2:$J$501,8,FALSE()),0)/الإعدادات!$B$6*الإعدادات!$B$9,2))</f>
        <v/>
      </c>
      <c r="S2346" s="24" t="str">
        <f aca="false">IF(OR(B2346="",M2346=""),"",ROUND(M2346/60*IFERROR(VLOOKUP(B2346,الموظفين!$A$2:$J$501,9,FALSE()),0),2))</f>
        <v/>
      </c>
      <c r="T2346" s="17"/>
      <c r="U2346" s="23" t="str">
        <f aca="false">IF(OR(A2346="",B2346=""),"",A2346&amp;"|"&amp;B2346)</f>
        <v/>
      </c>
    </row>
    <row r="2347" customFormat="false" ht="15" hidden="false" customHeight="false" outlineLevel="0" collapsed="false">
      <c r="A2347" s="16"/>
      <c r="B2347" s="17"/>
      <c r="C2347" s="18" t="str">
        <f aca="false">IF($B2347="","",IFERROR(VLOOKUP($B2347,الموظفين!$A$2:$J$501,2,FALSE())&amp;"","⚠ كود غير موجود"))</f>
        <v/>
      </c>
      <c r="D2347" s="18" t="str">
        <f aca="false">IF($B2347="","",IFERROR(VLOOKUP($B2347,الموظفين!$A$2:$J$501,3,FALSE())&amp;"",""))</f>
        <v/>
      </c>
      <c r="E2347" s="18" t="str">
        <f aca="false">IF($B2347="","",IFERROR(VLOOKUP($B2347,الموظفين!$A$2:$J$501,5,FALSE())&amp;"",""))</f>
        <v/>
      </c>
      <c r="F2347" s="19" t="str">
        <f aca="false">IF($B2347="","",IFERROR(VLOOKUP($B2347,الموظفين!$A$2:$J$501,6,FALSE()),""))</f>
        <v/>
      </c>
      <c r="G2347" s="19" t="str">
        <f aca="false">IF($B2347="","",IFERROR(VLOOKUP($B2347,الموظفين!$A$2:$J$501,7,FALSE()),""))</f>
        <v/>
      </c>
      <c r="H2347" s="20"/>
      <c r="I2347" s="20"/>
      <c r="J2347" s="21" t="str">
        <f aca="false">IF(OR(H2347="",I2347=""),"",ROUND(MOD(I2347-H2347,1)*24,2))</f>
        <v/>
      </c>
      <c r="K2347" s="22" t="str">
        <f aca="false">IF(OR(H2347="",F2347=""),"",IF(ROUND(MAX(0,MOD(H2347-F2347+0.5,1)-0.5)*1440,0)&gt;IFERROR(VLOOKUP(E2347,الورديات!$A$2:$E$21,5,FALSE()),0),ROUND(MAX(0,MOD(H2347-F2347+0.5,1)-0.5)*1440,0),0))</f>
        <v/>
      </c>
      <c r="L2347" s="22" t="str">
        <f aca="false">IF(OR(I2347="",G2347=""),"",ROUND(MAX(0,MOD(G2347-I2347+0.5,1)-0.5)*1440,0))</f>
        <v/>
      </c>
      <c r="M2347" s="22" t="str">
        <f aca="false">IF(OR(I2347="",G2347=""),"",IF(ROUND(MAX(0,MOD(I2347-G2347+0.5,1)-0.5)*1440,0)&gt;=الإعدادات!$B$8,ROUND(MAX(0,MOD(I2347-G2347+0.5,1)-0.5)*1440,0),0))</f>
        <v/>
      </c>
      <c r="N2347" s="18" t="str">
        <f aca="false">IF(OR(A2347="",B2347=""),"",IF(COUNTIFS(الإجازات!$A$2:$A$1001,B2347,الإجازات!$D$2:$D$1001,"&lt;="&amp;A2347,الإجازات!$E$2:$E$1001,"&gt;="&amp;A2347,الإجازات!$G$2:$G$1001,"مقبولة")=0,"",LOOKUP(2,1/((الإجازات!$A$2:$A$1001=B2347)*(الإجازات!$D$2:$D$1001&lt;=A2347)*(الإجازات!$E$2:$E$1001&gt;=A2347)*(الإجازات!$G$2:$G$1001="مقبولة")),الإجازات!$C$2:$C$1001)))</f>
        <v/>
      </c>
      <c r="O2347" s="17"/>
      <c r="P2347" s="23" t="str">
        <f aca="false">IF(B2347="","",IF(ISNA(MATCH(B2347,الموظفين!$A$2:$A$501,0)),"⚠ كود غير موجود",IF(O2347&lt;&gt;"",O2347,IF(N2347&lt;&gt;"",N2347,IF(H2347="",IF(AND(A2347&lt;&gt;"",WEEKDAY(A2347)=الإعدادات!$B$11),"راحة أسبوعية","غائب"),IF(I2347="","بدون انصراف",IF(N(K2347)&gt;0,"متأخر","حاضر")))))))</f>
        <v/>
      </c>
      <c r="Q2347" s="24" t="str">
        <f aca="false">IF(B2347="","",IF(OR(P2347="غائب",P2347="غياب",P2347="إجازة بدون راتب"),IFERROR(VLOOKUP(B2347,الموظفين!$A$2:$J$501,8,FALSE()),0),0))</f>
        <v/>
      </c>
      <c r="R2347" s="24" t="str">
        <f aca="false">IF(B2347="","",ROUND((N(K2347)+N(L2347))/60*IFERROR(VLOOKUP(B2347,الموظفين!$A$2:$J$501,8,FALSE()),0)/الإعدادات!$B$6*الإعدادات!$B$9,2))</f>
        <v/>
      </c>
      <c r="S2347" s="24" t="str">
        <f aca="false">IF(OR(B2347="",M2347=""),"",ROUND(M2347/60*IFERROR(VLOOKUP(B2347,الموظفين!$A$2:$J$501,9,FALSE()),0),2))</f>
        <v/>
      </c>
      <c r="T2347" s="17"/>
      <c r="U2347" s="23" t="str">
        <f aca="false">IF(OR(A2347="",B2347=""),"",A2347&amp;"|"&amp;B2347)</f>
        <v/>
      </c>
    </row>
    <row r="2348" customFormat="false" ht="15" hidden="false" customHeight="false" outlineLevel="0" collapsed="false">
      <c r="A2348" s="16"/>
      <c r="B2348" s="17"/>
      <c r="C2348" s="18" t="str">
        <f aca="false">IF($B2348="","",IFERROR(VLOOKUP($B2348,الموظفين!$A$2:$J$501,2,FALSE())&amp;"","⚠ كود غير موجود"))</f>
        <v/>
      </c>
      <c r="D2348" s="18" t="str">
        <f aca="false">IF($B2348="","",IFERROR(VLOOKUP($B2348,الموظفين!$A$2:$J$501,3,FALSE())&amp;"",""))</f>
        <v/>
      </c>
      <c r="E2348" s="18" t="str">
        <f aca="false">IF($B2348="","",IFERROR(VLOOKUP($B2348,الموظفين!$A$2:$J$501,5,FALSE())&amp;"",""))</f>
        <v/>
      </c>
      <c r="F2348" s="19" t="str">
        <f aca="false">IF($B2348="","",IFERROR(VLOOKUP($B2348,الموظفين!$A$2:$J$501,6,FALSE()),""))</f>
        <v/>
      </c>
      <c r="G2348" s="19" t="str">
        <f aca="false">IF($B2348="","",IFERROR(VLOOKUP($B2348,الموظفين!$A$2:$J$501,7,FALSE()),""))</f>
        <v/>
      </c>
      <c r="H2348" s="20"/>
      <c r="I2348" s="20"/>
      <c r="J2348" s="21" t="str">
        <f aca="false">IF(OR(H2348="",I2348=""),"",ROUND(MOD(I2348-H2348,1)*24,2))</f>
        <v/>
      </c>
      <c r="K2348" s="22" t="str">
        <f aca="false">IF(OR(H2348="",F2348=""),"",IF(ROUND(MAX(0,MOD(H2348-F2348+0.5,1)-0.5)*1440,0)&gt;IFERROR(VLOOKUP(E2348,الورديات!$A$2:$E$21,5,FALSE()),0),ROUND(MAX(0,MOD(H2348-F2348+0.5,1)-0.5)*1440,0),0))</f>
        <v/>
      </c>
      <c r="L2348" s="22" t="str">
        <f aca="false">IF(OR(I2348="",G2348=""),"",ROUND(MAX(0,MOD(G2348-I2348+0.5,1)-0.5)*1440,0))</f>
        <v/>
      </c>
      <c r="M2348" s="22" t="str">
        <f aca="false">IF(OR(I2348="",G2348=""),"",IF(ROUND(MAX(0,MOD(I2348-G2348+0.5,1)-0.5)*1440,0)&gt;=الإعدادات!$B$8,ROUND(MAX(0,MOD(I2348-G2348+0.5,1)-0.5)*1440,0),0))</f>
        <v/>
      </c>
      <c r="N2348" s="18" t="str">
        <f aca="false">IF(OR(A2348="",B2348=""),"",IF(COUNTIFS(الإجازات!$A$2:$A$1001,B2348,الإجازات!$D$2:$D$1001,"&lt;="&amp;A2348,الإجازات!$E$2:$E$1001,"&gt;="&amp;A2348,الإجازات!$G$2:$G$1001,"مقبولة")=0,"",LOOKUP(2,1/((الإجازات!$A$2:$A$1001=B2348)*(الإجازات!$D$2:$D$1001&lt;=A2348)*(الإجازات!$E$2:$E$1001&gt;=A2348)*(الإجازات!$G$2:$G$1001="مقبولة")),الإجازات!$C$2:$C$1001)))</f>
        <v/>
      </c>
      <c r="O2348" s="17"/>
      <c r="P2348" s="23" t="str">
        <f aca="false">IF(B2348="","",IF(ISNA(MATCH(B2348,الموظفين!$A$2:$A$501,0)),"⚠ كود غير موجود",IF(O2348&lt;&gt;"",O2348,IF(N2348&lt;&gt;"",N2348,IF(H2348="",IF(AND(A2348&lt;&gt;"",WEEKDAY(A2348)=الإعدادات!$B$11),"راحة أسبوعية","غائب"),IF(I2348="","بدون انصراف",IF(N(K2348)&gt;0,"متأخر","حاضر")))))))</f>
        <v/>
      </c>
      <c r="Q2348" s="24" t="str">
        <f aca="false">IF(B2348="","",IF(OR(P2348="غائب",P2348="غياب",P2348="إجازة بدون راتب"),IFERROR(VLOOKUP(B2348,الموظفين!$A$2:$J$501,8,FALSE()),0),0))</f>
        <v/>
      </c>
      <c r="R2348" s="24" t="str">
        <f aca="false">IF(B2348="","",ROUND((N(K2348)+N(L2348))/60*IFERROR(VLOOKUP(B2348,الموظفين!$A$2:$J$501,8,FALSE()),0)/الإعدادات!$B$6*الإعدادات!$B$9,2))</f>
        <v/>
      </c>
      <c r="S2348" s="24" t="str">
        <f aca="false">IF(OR(B2348="",M2348=""),"",ROUND(M2348/60*IFERROR(VLOOKUP(B2348,الموظفين!$A$2:$J$501,9,FALSE()),0),2))</f>
        <v/>
      </c>
      <c r="T2348" s="17"/>
      <c r="U2348" s="23" t="str">
        <f aca="false">IF(OR(A2348="",B2348=""),"",A2348&amp;"|"&amp;B2348)</f>
        <v/>
      </c>
    </row>
    <row r="2349" customFormat="false" ht="15" hidden="false" customHeight="false" outlineLevel="0" collapsed="false">
      <c r="A2349" s="16"/>
      <c r="B2349" s="17"/>
      <c r="C2349" s="18" t="str">
        <f aca="false">IF($B2349="","",IFERROR(VLOOKUP($B2349,الموظفين!$A$2:$J$501,2,FALSE())&amp;"","⚠ كود غير موجود"))</f>
        <v/>
      </c>
      <c r="D2349" s="18" t="str">
        <f aca="false">IF($B2349="","",IFERROR(VLOOKUP($B2349,الموظفين!$A$2:$J$501,3,FALSE())&amp;"",""))</f>
        <v/>
      </c>
      <c r="E2349" s="18" t="str">
        <f aca="false">IF($B2349="","",IFERROR(VLOOKUP($B2349,الموظفين!$A$2:$J$501,5,FALSE())&amp;"",""))</f>
        <v/>
      </c>
      <c r="F2349" s="19" t="str">
        <f aca="false">IF($B2349="","",IFERROR(VLOOKUP($B2349,الموظفين!$A$2:$J$501,6,FALSE()),""))</f>
        <v/>
      </c>
      <c r="G2349" s="19" t="str">
        <f aca="false">IF($B2349="","",IFERROR(VLOOKUP($B2349,الموظفين!$A$2:$J$501,7,FALSE()),""))</f>
        <v/>
      </c>
      <c r="H2349" s="20"/>
      <c r="I2349" s="20"/>
      <c r="J2349" s="21" t="str">
        <f aca="false">IF(OR(H2349="",I2349=""),"",ROUND(MOD(I2349-H2349,1)*24,2))</f>
        <v/>
      </c>
      <c r="K2349" s="22" t="str">
        <f aca="false">IF(OR(H2349="",F2349=""),"",IF(ROUND(MAX(0,MOD(H2349-F2349+0.5,1)-0.5)*1440,0)&gt;IFERROR(VLOOKUP(E2349,الورديات!$A$2:$E$21,5,FALSE()),0),ROUND(MAX(0,MOD(H2349-F2349+0.5,1)-0.5)*1440,0),0))</f>
        <v/>
      </c>
      <c r="L2349" s="22" t="str">
        <f aca="false">IF(OR(I2349="",G2349=""),"",ROUND(MAX(0,MOD(G2349-I2349+0.5,1)-0.5)*1440,0))</f>
        <v/>
      </c>
      <c r="M2349" s="22" t="str">
        <f aca="false">IF(OR(I2349="",G2349=""),"",IF(ROUND(MAX(0,MOD(I2349-G2349+0.5,1)-0.5)*1440,0)&gt;=الإعدادات!$B$8,ROUND(MAX(0,MOD(I2349-G2349+0.5,1)-0.5)*1440,0),0))</f>
        <v/>
      </c>
      <c r="N2349" s="18" t="str">
        <f aca="false">IF(OR(A2349="",B2349=""),"",IF(COUNTIFS(الإجازات!$A$2:$A$1001,B2349,الإجازات!$D$2:$D$1001,"&lt;="&amp;A2349,الإجازات!$E$2:$E$1001,"&gt;="&amp;A2349,الإجازات!$G$2:$G$1001,"مقبولة")=0,"",LOOKUP(2,1/((الإجازات!$A$2:$A$1001=B2349)*(الإجازات!$D$2:$D$1001&lt;=A2349)*(الإجازات!$E$2:$E$1001&gt;=A2349)*(الإجازات!$G$2:$G$1001="مقبولة")),الإجازات!$C$2:$C$1001)))</f>
        <v/>
      </c>
      <c r="O2349" s="17"/>
      <c r="P2349" s="23" t="str">
        <f aca="false">IF(B2349="","",IF(ISNA(MATCH(B2349,الموظفين!$A$2:$A$501,0)),"⚠ كود غير موجود",IF(O2349&lt;&gt;"",O2349,IF(N2349&lt;&gt;"",N2349,IF(H2349="",IF(AND(A2349&lt;&gt;"",WEEKDAY(A2349)=الإعدادات!$B$11),"راحة أسبوعية","غائب"),IF(I2349="","بدون انصراف",IF(N(K2349)&gt;0,"متأخر","حاضر")))))))</f>
        <v/>
      </c>
      <c r="Q2349" s="24" t="str">
        <f aca="false">IF(B2349="","",IF(OR(P2349="غائب",P2349="غياب",P2349="إجازة بدون راتب"),IFERROR(VLOOKUP(B2349,الموظفين!$A$2:$J$501,8,FALSE()),0),0))</f>
        <v/>
      </c>
      <c r="R2349" s="24" t="str">
        <f aca="false">IF(B2349="","",ROUND((N(K2349)+N(L2349))/60*IFERROR(VLOOKUP(B2349,الموظفين!$A$2:$J$501,8,FALSE()),0)/الإعدادات!$B$6*الإعدادات!$B$9,2))</f>
        <v/>
      </c>
      <c r="S2349" s="24" t="str">
        <f aca="false">IF(OR(B2349="",M2349=""),"",ROUND(M2349/60*IFERROR(VLOOKUP(B2349,الموظفين!$A$2:$J$501,9,FALSE()),0),2))</f>
        <v/>
      </c>
      <c r="T2349" s="17"/>
      <c r="U2349" s="23" t="str">
        <f aca="false">IF(OR(A2349="",B2349=""),"",A2349&amp;"|"&amp;B2349)</f>
        <v/>
      </c>
    </row>
    <row r="2350" customFormat="false" ht="15" hidden="false" customHeight="false" outlineLevel="0" collapsed="false">
      <c r="A2350" s="16"/>
      <c r="B2350" s="17"/>
      <c r="C2350" s="18" t="str">
        <f aca="false">IF($B2350="","",IFERROR(VLOOKUP($B2350,الموظفين!$A$2:$J$501,2,FALSE())&amp;"","⚠ كود غير موجود"))</f>
        <v/>
      </c>
      <c r="D2350" s="18" t="str">
        <f aca="false">IF($B2350="","",IFERROR(VLOOKUP($B2350,الموظفين!$A$2:$J$501,3,FALSE())&amp;"",""))</f>
        <v/>
      </c>
      <c r="E2350" s="18" t="str">
        <f aca="false">IF($B2350="","",IFERROR(VLOOKUP($B2350,الموظفين!$A$2:$J$501,5,FALSE())&amp;"",""))</f>
        <v/>
      </c>
      <c r="F2350" s="19" t="str">
        <f aca="false">IF($B2350="","",IFERROR(VLOOKUP($B2350,الموظفين!$A$2:$J$501,6,FALSE()),""))</f>
        <v/>
      </c>
      <c r="G2350" s="19" t="str">
        <f aca="false">IF($B2350="","",IFERROR(VLOOKUP($B2350,الموظفين!$A$2:$J$501,7,FALSE()),""))</f>
        <v/>
      </c>
      <c r="H2350" s="20"/>
      <c r="I2350" s="20"/>
      <c r="J2350" s="21" t="str">
        <f aca="false">IF(OR(H2350="",I2350=""),"",ROUND(MOD(I2350-H2350,1)*24,2))</f>
        <v/>
      </c>
      <c r="K2350" s="22" t="str">
        <f aca="false">IF(OR(H2350="",F2350=""),"",IF(ROUND(MAX(0,MOD(H2350-F2350+0.5,1)-0.5)*1440,0)&gt;IFERROR(VLOOKUP(E2350,الورديات!$A$2:$E$21,5,FALSE()),0),ROUND(MAX(0,MOD(H2350-F2350+0.5,1)-0.5)*1440,0),0))</f>
        <v/>
      </c>
      <c r="L2350" s="22" t="str">
        <f aca="false">IF(OR(I2350="",G2350=""),"",ROUND(MAX(0,MOD(G2350-I2350+0.5,1)-0.5)*1440,0))</f>
        <v/>
      </c>
      <c r="M2350" s="22" t="str">
        <f aca="false">IF(OR(I2350="",G2350=""),"",IF(ROUND(MAX(0,MOD(I2350-G2350+0.5,1)-0.5)*1440,0)&gt;=الإعدادات!$B$8,ROUND(MAX(0,MOD(I2350-G2350+0.5,1)-0.5)*1440,0),0))</f>
        <v/>
      </c>
      <c r="N2350" s="18" t="str">
        <f aca="false">IF(OR(A2350="",B2350=""),"",IF(COUNTIFS(الإجازات!$A$2:$A$1001,B2350,الإجازات!$D$2:$D$1001,"&lt;="&amp;A2350,الإجازات!$E$2:$E$1001,"&gt;="&amp;A2350,الإجازات!$G$2:$G$1001,"مقبولة")=0,"",LOOKUP(2,1/((الإجازات!$A$2:$A$1001=B2350)*(الإجازات!$D$2:$D$1001&lt;=A2350)*(الإجازات!$E$2:$E$1001&gt;=A2350)*(الإجازات!$G$2:$G$1001="مقبولة")),الإجازات!$C$2:$C$1001)))</f>
        <v/>
      </c>
      <c r="O2350" s="17"/>
      <c r="P2350" s="23" t="str">
        <f aca="false">IF(B2350="","",IF(ISNA(MATCH(B2350,الموظفين!$A$2:$A$501,0)),"⚠ كود غير موجود",IF(O2350&lt;&gt;"",O2350,IF(N2350&lt;&gt;"",N2350,IF(H2350="",IF(AND(A2350&lt;&gt;"",WEEKDAY(A2350)=الإعدادات!$B$11),"راحة أسبوعية","غائب"),IF(I2350="","بدون انصراف",IF(N(K2350)&gt;0,"متأخر","حاضر")))))))</f>
        <v/>
      </c>
      <c r="Q2350" s="24" t="str">
        <f aca="false">IF(B2350="","",IF(OR(P2350="غائب",P2350="غياب",P2350="إجازة بدون راتب"),IFERROR(VLOOKUP(B2350,الموظفين!$A$2:$J$501,8,FALSE()),0),0))</f>
        <v/>
      </c>
      <c r="R2350" s="24" t="str">
        <f aca="false">IF(B2350="","",ROUND((N(K2350)+N(L2350))/60*IFERROR(VLOOKUP(B2350,الموظفين!$A$2:$J$501,8,FALSE()),0)/الإعدادات!$B$6*الإعدادات!$B$9,2))</f>
        <v/>
      </c>
      <c r="S2350" s="24" t="str">
        <f aca="false">IF(OR(B2350="",M2350=""),"",ROUND(M2350/60*IFERROR(VLOOKUP(B2350,الموظفين!$A$2:$J$501,9,FALSE()),0),2))</f>
        <v/>
      </c>
      <c r="T2350" s="17"/>
      <c r="U2350" s="23" t="str">
        <f aca="false">IF(OR(A2350="",B2350=""),"",A2350&amp;"|"&amp;B2350)</f>
        <v/>
      </c>
    </row>
    <row r="2351" customFormat="false" ht="15" hidden="false" customHeight="false" outlineLevel="0" collapsed="false">
      <c r="A2351" s="16"/>
      <c r="B2351" s="17"/>
      <c r="C2351" s="18" t="str">
        <f aca="false">IF($B2351="","",IFERROR(VLOOKUP($B2351,الموظفين!$A$2:$J$501,2,FALSE())&amp;"","⚠ كود غير موجود"))</f>
        <v/>
      </c>
      <c r="D2351" s="18" t="str">
        <f aca="false">IF($B2351="","",IFERROR(VLOOKUP($B2351,الموظفين!$A$2:$J$501,3,FALSE())&amp;"",""))</f>
        <v/>
      </c>
      <c r="E2351" s="18" t="str">
        <f aca="false">IF($B2351="","",IFERROR(VLOOKUP($B2351,الموظفين!$A$2:$J$501,5,FALSE())&amp;"",""))</f>
        <v/>
      </c>
      <c r="F2351" s="19" t="str">
        <f aca="false">IF($B2351="","",IFERROR(VLOOKUP($B2351,الموظفين!$A$2:$J$501,6,FALSE()),""))</f>
        <v/>
      </c>
      <c r="G2351" s="19" t="str">
        <f aca="false">IF($B2351="","",IFERROR(VLOOKUP($B2351,الموظفين!$A$2:$J$501,7,FALSE()),""))</f>
        <v/>
      </c>
      <c r="H2351" s="20"/>
      <c r="I2351" s="20"/>
      <c r="J2351" s="21" t="str">
        <f aca="false">IF(OR(H2351="",I2351=""),"",ROUND(MOD(I2351-H2351,1)*24,2))</f>
        <v/>
      </c>
      <c r="K2351" s="22" t="str">
        <f aca="false">IF(OR(H2351="",F2351=""),"",IF(ROUND(MAX(0,MOD(H2351-F2351+0.5,1)-0.5)*1440,0)&gt;IFERROR(VLOOKUP(E2351,الورديات!$A$2:$E$21,5,FALSE()),0),ROUND(MAX(0,MOD(H2351-F2351+0.5,1)-0.5)*1440,0),0))</f>
        <v/>
      </c>
      <c r="L2351" s="22" t="str">
        <f aca="false">IF(OR(I2351="",G2351=""),"",ROUND(MAX(0,MOD(G2351-I2351+0.5,1)-0.5)*1440,0))</f>
        <v/>
      </c>
      <c r="M2351" s="22" t="str">
        <f aca="false">IF(OR(I2351="",G2351=""),"",IF(ROUND(MAX(0,MOD(I2351-G2351+0.5,1)-0.5)*1440,0)&gt;=الإعدادات!$B$8,ROUND(MAX(0,MOD(I2351-G2351+0.5,1)-0.5)*1440,0),0))</f>
        <v/>
      </c>
      <c r="N2351" s="18" t="str">
        <f aca="false">IF(OR(A2351="",B2351=""),"",IF(COUNTIFS(الإجازات!$A$2:$A$1001,B2351,الإجازات!$D$2:$D$1001,"&lt;="&amp;A2351,الإجازات!$E$2:$E$1001,"&gt;="&amp;A2351,الإجازات!$G$2:$G$1001,"مقبولة")=0,"",LOOKUP(2,1/((الإجازات!$A$2:$A$1001=B2351)*(الإجازات!$D$2:$D$1001&lt;=A2351)*(الإجازات!$E$2:$E$1001&gt;=A2351)*(الإجازات!$G$2:$G$1001="مقبولة")),الإجازات!$C$2:$C$1001)))</f>
        <v/>
      </c>
      <c r="O2351" s="17"/>
      <c r="P2351" s="23" t="str">
        <f aca="false">IF(B2351="","",IF(ISNA(MATCH(B2351,الموظفين!$A$2:$A$501,0)),"⚠ كود غير موجود",IF(O2351&lt;&gt;"",O2351,IF(N2351&lt;&gt;"",N2351,IF(H2351="",IF(AND(A2351&lt;&gt;"",WEEKDAY(A2351)=الإعدادات!$B$11),"راحة أسبوعية","غائب"),IF(I2351="","بدون انصراف",IF(N(K2351)&gt;0,"متأخر","حاضر")))))))</f>
        <v/>
      </c>
      <c r="Q2351" s="24" t="str">
        <f aca="false">IF(B2351="","",IF(OR(P2351="غائب",P2351="غياب",P2351="إجازة بدون راتب"),IFERROR(VLOOKUP(B2351,الموظفين!$A$2:$J$501,8,FALSE()),0),0))</f>
        <v/>
      </c>
      <c r="R2351" s="24" t="str">
        <f aca="false">IF(B2351="","",ROUND((N(K2351)+N(L2351))/60*IFERROR(VLOOKUP(B2351,الموظفين!$A$2:$J$501,8,FALSE()),0)/الإعدادات!$B$6*الإعدادات!$B$9,2))</f>
        <v/>
      </c>
      <c r="S2351" s="24" t="str">
        <f aca="false">IF(OR(B2351="",M2351=""),"",ROUND(M2351/60*IFERROR(VLOOKUP(B2351,الموظفين!$A$2:$J$501,9,FALSE()),0),2))</f>
        <v/>
      </c>
      <c r="T2351" s="17"/>
      <c r="U2351" s="23" t="str">
        <f aca="false">IF(OR(A2351="",B2351=""),"",A2351&amp;"|"&amp;B2351)</f>
        <v/>
      </c>
    </row>
    <row r="2352" customFormat="false" ht="15" hidden="false" customHeight="false" outlineLevel="0" collapsed="false">
      <c r="A2352" s="16"/>
      <c r="B2352" s="17"/>
      <c r="C2352" s="18" t="str">
        <f aca="false">IF($B2352="","",IFERROR(VLOOKUP($B2352,الموظفين!$A$2:$J$501,2,FALSE())&amp;"","⚠ كود غير موجود"))</f>
        <v/>
      </c>
      <c r="D2352" s="18" t="str">
        <f aca="false">IF($B2352="","",IFERROR(VLOOKUP($B2352,الموظفين!$A$2:$J$501,3,FALSE())&amp;"",""))</f>
        <v/>
      </c>
      <c r="E2352" s="18" t="str">
        <f aca="false">IF($B2352="","",IFERROR(VLOOKUP($B2352,الموظفين!$A$2:$J$501,5,FALSE())&amp;"",""))</f>
        <v/>
      </c>
      <c r="F2352" s="19" t="str">
        <f aca="false">IF($B2352="","",IFERROR(VLOOKUP($B2352,الموظفين!$A$2:$J$501,6,FALSE()),""))</f>
        <v/>
      </c>
      <c r="G2352" s="19" t="str">
        <f aca="false">IF($B2352="","",IFERROR(VLOOKUP($B2352,الموظفين!$A$2:$J$501,7,FALSE()),""))</f>
        <v/>
      </c>
      <c r="H2352" s="20"/>
      <c r="I2352" s="20"/>
      <c r="J2352" s="21" t="str">
        <f aca="false">IF(OR(H2352="",I2352=""),"",ROUND(MOD(I2352-H2352,1)*24,2))</f>
        <v/>
      </c>
      <c r="K2352" s="22" t="str">
        <f aca="false">IF(OR(H2352="",F2352=""),"",IF(ROUND(MAX(0,MOD(H2352-F2352+0.5,1)-0.5)*1440,0)&gt;IFERROR(VLOOKUP(E2352,الورديات!$A$2:$E$21,5,FALSE()),0),ROUND(MAX(0,MOD(H2352-F2352+0.5,1)-0.5)*1440,0),0))</f>
        <v/>
      </c>
      <c r="L2352" s="22" t="str">
        <f aca="false">IF(OR(I2352="",G2352=""),"",ROUND(MAX(0,MOD(G2352-I2352+0.5,1)-0.5)*1440,0))</f>
        <v/>
      </c>
      <c r="M2352" s="22" t="str">
        <f aca="false">IF(OR(I2352="",G2352=""),"",IF(ROUND(MAX(0,MOD(I2352-G2352+0.5,1)-0.5)*1440,0)&gt;=الإعدادات!$B$8,ROUND(MAX(0,MOD(I2352-G2352+0.5,1)-0.5)*1440,0),0))</f>
        <v/>
      </c>
      <c r="N2352" s="18" t="str">
        <f aca="false">IF(OR(A2352="",B2352=""),"",IF(COUNTIFS(الإجازات!$A$2:$A$1001,B2352,الإجازات!$D$2:$D$1001,"&lt;="&amp;A2352,الإجازات!$E$2:$E$1001,"&gt;="&amp;A2352,الإجازات!$G$2:$G$1001,"مقبولة")=0,"",LOOKUP(2,1/((الإجازات!$A$2:$A$1001=B2352)*(الإجازات!$D$2:$D$1001&lt;=A2352)*(الإجازات!$E$2:$E$1001&gt;=A2352)*(الإجازات!$G$2:$G$1001="مقبولة")),الإجازات!$C$2:$C$1001)))</f>
        <v/>
      </c>
      <c r="O2352" s="17"/>
      <c r="P2352" s="23" t="str">
        <f aca="false">IF(B2352="","",IF(ISNA(MATCH(B2352,الموظفين!$A$2:$A$501,0)),"⚠ كود غير موجود",IF(O2352&lt;&gt;"",O2352,IF(N2352&lt;&gt;"",N2352,IF(H2352="",IF(AND(A2352&lt;&gt;"",WEEKDAY(A2352)=الإعدادات!$B$11),"راحة أسبوعية","غائب"),IF(I2352="","بدون انصراف",IF(N(K2352)&gt;0,"متأخر","حاضر")))))))</f>
        <v/>
      </c>
      <c r="Q2352" s="24" t="str">
        <f aca="false">IF(B2352="","",IF(OR(P2352="غائب",P2352="غياب",P2352="إجازة بدون راتب"),IFERROR(VLOOKUP(B2352,الموظفين!$A$2:$J$501,8,FALSE()),0),0))</f>
        <v/>
      </c>
      <c r="R2352" s="24" t="str">
        <f aca="false">IF(B2352="","",ROUND((N(K2352)+N(L2352))/60*IFERROR(VLOOKUP(B2352,الموظفين!$A$2:$J$501,8,FALSE()),0)/الإعدادات!$B$6*الإعدادات!$B$9,2))</f>
        <v/>
      </c>
      <c r="S2352" s="24" t="str">
        <f aca="false">IF(OR(B2352="",M2352=""),"",ROUND(M2352/60*IFERROR(VLOOKUP(B2352,الموظفين!$A$2:$J$501,9,FALSE()),0),2))</f>
        <v/>
      </c>
      <c r="T2352" s="17"/>
      <c r="U2352" s="23" t="str">
        <f aca="false">IF(OR(A2352="",B2352=""),"",A2352&amp;"|"&amp;B2352)</f>
        <v/>
      </c>
    </row>
    <row r="2353" customFormat="false" ht="15" hidden="false" customHeight="false" outlineLevel="0" collapsed="false">
      <c r="A2353" s="16"/>
      <c r="B2353" s="17"/>
      <c r="C2353" s="18" t="str">
        <f aca="false">IF($B2353="","",IFERROR(VLOOKUP($B2353,الموظفين!$A$2:$J$501,2,FALSE())&amp;"","⚠ كود غير موجود"))</f>
        <v/>
      </c>
      <c r="D2353" s="18" t="str">
        <f aca="false">IF($B2353="","",IFERROR(VLOOKUP($B2353,الموظفين!$A$2:$J$501,3,FALSE())&amp;"",""))</f>
        <v/>
      </c>
      <c r="E2353" s="18" t="str">
        <f aca="false">IF($B2353="","",IFERROR(VLOOKUP($B2353,الموظفين!$A$2:$J$501,5,FALSE())&amp;"",""))</f>
        <v/>
      </c>
      <c r="F2353" s="19" t="str">
        <f aca="false">IF($B2353="","",IFERROR(VLOOKUP($B2353,الموظفين!$A$2:$J$501,6,FALSE()),""))</f>
        <v/>
      </c>
      <c r="G2353" s="19" t="str">
        <f aca="false">IF($B2353="","",IFERROR(VLOOKUP($B2353,الموظفين!$A$2:$J$501,7,FALSE()),""))</f>
        <v/>
      </c>
      <c r="H2353" s="20"/>
      <c r="I2353" s="20"/>
      <c r="J2353" s="21" t="str">
        <f aca="false">IF(OR(H2353="",I2353=""),"",ROUND(MOD(I2353-H2353,1)*24,2))</f>
        <v/>
      </c>
      <c r="K2353" s="22" t="str">
        <f aca="false">IF(OR(H2353="",F2353=""),"",IF(ROUND(MAX(0,MOD(H2353-F2353+0.5,1)-0.5)*1440,0)&gt;IFERROR(VLOOKUP(E2353,الورديات!$A$2:$E$21,5,FALSE()),0),ROUND(MAX(0,MOD(H2353-F2353+0.5,1)-0.5)*1440,0),0))</f>
        <v/>
      </c>
      <c r="L2353" s="22" t="str">
        <f aca="false">IF(OR(I2353="",G2353=""),"",ROUND(MAX(0,MOD(G2353-I2353+0.5,1)-0.5)*1440,0))</f>
        <v/>
      </c>
      <c r="M2353" s="22" t="str">
        <f aca="false">IF(OR(I2353="",G2353=""),"",IF(ROUND(MAX(0,MOD(I2353-G2353+0.5,1)-0.5)*1440,0)&gt;=الإعدادات!$B$8,ROUND(MAX(0,MOD(I2353-G2353+0.5,1)-0.5)*1440,0),0))</f>
        <v/>
      </c>
      <c r="N2353" s="18" t="str">
        <f aca="false">IF(OR(A2353="",B2353=""),"",IF(COUNTIFS(الإجازات!$A$2:$A$1001,B2353,الإجازات!$D$2:$D$1001,"&lt;="&amp;A2353,الإجازات!$E$2:$E$1001,"&gt;="&amp;A2353,الإجازات!$G$2:$G$1001,"مقبولة")=0,"",LOOKUP(2,1/((الإجازات!$A$2:$A$1001=B2353)*(الإجازات!$D$2:$D$1001&lt;=A2353)*(الإجازات!$E$2:$E$1001&gt;=A2353)*(الإجازات!$G$2:$G$1001="مقبولة")),الإجازات!$C$2:$C$1001)))</f>
        <v/>
      </c>
      <c r="O2353" s="17"/>
      <c r="P2353" s="23" t="str">
        <f aca="false">IF(B2353="","",IF(ISNA(MATCH(B2353,الموظفين!$A$2:$A$501,0)),"⚠ كود غير موجود",IF(O2353&lt;&gt;"",O2353,IF(N2353&lt;&gt;"",N2353,IF(H2353="",IF(AND(A2353&lt;&gt;"",WEEKDAY(A2353)=الإعدادات!$B$11),"راحة أسبوعية","غائب"),IF(I2353="","بدون انصراف",IF(N(K2353)&gt;0,"متأخر","حاضر")))))))</f>
        <v/>
      </c>
      <c r="Q2353" s="24" t="str">
        <f aca="false">IF(B2353="","",IF(OR(P2353="غائب",P2353="غياب",P2353="إجازة بدون راتب"),IFERROR(VLOOKUP(B2353,الموظفين!$A$2:$J$501,8,FALSE()),0),0))</f>
        <v/>
      </c>
      <c r="R2353" s="24" t="str">
        <f aca="false">IF(B2353="","",ROUND((N(K2353)+N(L2353))/60*IFERROR(VLOOKUP(B2353,الموظفين!$A$2:$J$501,8,FALSE()),0)/الإعدادات!$B$6*الإعدادات!$B$9,2))</f>
        <v/>
      </c>
      <c r="S2353" s="24" t="str">
        <f aca="false">IF(OR(B2353="",M2353=""),"",ROUND(M2353/60*IFERROR(VLOOKUP(B2353,الموظفين!$A$2:$J$501,9,FALSE()),0),2))</f>
        <v/>
      </c>
      <c r="T2353" s="17"/>
      <c r="U2353" s="23" t="str">
        <f aca="false">IF(OR(A2353="",B2353=""),"",A2353&amp;"|"&amp;B2353)</f>
        <v/>
      </c>
    </row>
    <row r="2354" customFormat="false" ht="15" hidden="false" customHeight="false" outlineLevel="0" collapsed="false">
      <c r="A2354" s="16"/>
      <c r="B2354" s="17"/>
      <c r="C2354" s="18" t="str">
        <f aca="false">IF($B2354="","",IFERROR(VLOOKUP($B2354,الموظفين!$A$2:$J$501,2,FALSE())&amp;"","⚠ كود غير موجود"))</f>
        <v/>
      </c>
      <c r="D2354" s="18" t="str">
        <f aca="false">IF($B2354="","",IFERROR(VLOOKUP($B2354,الموظفين!$A$2:$J$501,3,FALSE())&amp;"",""))</f>
        <v/>
      </c>
      <c r="E2354" s="18" t="str">
        <f aca="false">IF($B2354="","",IFERROR(VLOOKUP($B2354,الموظفين!$A$2:$J$501,5,FALSE())&amp;"",""))</f>
        <v/>
      </c>
      <c r="F2354" s="19" t="str">
        <f aca="false">IF($B2354="","",IFERROR(VLOOKUP($B2354,الموظفين!$A$2:$J$501,6,FALSE()),""))</f>
        <v/>
      </c>
      <c r="G2354" s="19" t="str">
        <f aca="false">IF($B2354="","",IFERROR(VLOOKUP($B2354,الموظفين!$A$2:$J$501,7,FALSE()),""))</f>
        <v/>
      </c>
      <c r="H2354" s="20"/>
      <c r="I2354" s="20"/>
      <c r="J2354" s="21" t="str">
        <f aca="false">IF(OR(H2354="",I2354=""),"",ROUND(MOD(I2354-H2354,1)*24,2))</f>
        <v/>
      </c>
      <c r="K2354" s="22" t="str">
        <f aca="false">IF(OR(H2354="",F2354=""),"",IF(ROUND(MAX(0,MOD(H2354-F2354+0.5,1)-0.5)*1440,0)&gt;IFERROR(VLOOKUP(E2354,الورديات!$A$2:$E$21,5,FALSE()),0),ROUND(MAX(0,MOD(H2354-F2354+0.5,1)-0.5)*1440,0),0))</f>
        <v/>
      </c>
      <c r="L2354" s="22" t="str">
        <f aca="false">IF(OR(I2354="",G2354=""),"",ROUND(MAX(0,MOD(G2354-I2354+0.5,1)-0.5)*1440,0))</f>
        <v/>
      </c>
      <c r="M2354" s="22" t="str">
        <f aca="false">IF(OR(I2354="",G2354=""),"",IF(ROUND(MAX(0,MOD(I2354-G2354+0.5,1)-0.5)*1440,0)&gt;=الإعدادات!$B$8,ROUND(MAX(0,MOD(I2354-G2354+0.5,1)-0.5)*1440,0),0))</f>
        <v/>
      </c>
      <c r="N2354" s="18" t="str">
        <f aca="false">IF(OR(A2354="",B2354=""),"",IF(COUNTIFS(الإجازات!$A$2:$A$1001,B2354,الإجازات!$D$2:$D$1001,"&lt;="&amp;A2354,الإجازات!$E$2:$E$1001,"&gt;="&amp;A2354,الإجازات!$G$2:$G$1001,"مقبولة")=0,"",LOOKUP(2,1/((الإجازات!$A$2:$A$1001=B2354)*(الإجازات!$D$2:$D$1001&lt;=A2354)*(الإجازات!$E$2:$E$1001&gt;=A2354)*(الإجازات!$G$2:$G$1001="مقبولة")),الإجازات!$C$2:$C$1001)))</f>
        <v/>
      </c>
      <c r="O2354" s="17"/>
      <c r="P2354" s="23" t="str">
        <f aca="false">IF(B2354="","",IF(ISNA(MATCH(B2354,الموظفين!$A$2:$A$501,0)),"⚠ كود غير موجود",IF(O2354&lt;&gt;"",O2354,IF(N2354&lt;&gt;"",N2354,IF(H2354="",IF(AND(A2354&lt;&gt;"",WEEKDAY(A2354)=الإعدادات!$B$11),"راحة أسبوعية","غائب"),IF(I2354="","بدون انصراف",IF(N(K2354)&gt;0,"متأخر","حاضر")))))))</f>
        <v/>
      </c>
      <c r="Q2354" s="24" t="str">
        <f aca="false">IF(B2354="","",IF(OR(P2354="غائب",P2354="غياب",P2354="إجازة بدون راتب"),IFERROR(VLOOKUP(B2354,الموظفين!$A$2:$J$501,8,FALSE()),0),0))</f>
        <v/>
      </c>
      <c r="R2354" s="24" t="str">
        <f aca="false">IF(B2354="","",ROUND((N(K2354)+N(L2354))/60*IFERROR(VLOOKUP(B2354,الموظفين!$A$2:$J$501,8,FALSE()),0)/الإعدادات!$B$6*الإعدادات!$B$9,2))</f>
        <v/>
      </c>
      <c r="S2354" s="24" t="str">
        <f aca="false">IF(OR(B2354="",M2354=""),"",ROUND(M2354/60*IFERROR(VLOOKUP(B2354,الموظفين!$A$2:$J$501,9,FALSE()),0),2))</f>
        <v/>
      </c>
      <c r="T2354" s="17"/>
      <c r="U2354" s="23" t="str">
        <f aca="false">IF(OR(A2354="",B2354=""),"",A2354&amp;"|"&amp;B2354)</f>
        <v/>
      </c>
    </row>
    <row r="2355" customFormat="false" ht="15" hidden="false" customHeight="false" outlineLevel="0" collapsed="false">
      <c r="A2355" s="16"/>
      <c r="B2355" s="17"/>
      <c r="C2355" s="18" t="str">
        <f aca="false">IF($B2355="","",IFERROR(VLOOKUP($B2355,الموظفين!$A$2:$J$501,2,FALSE())&amp;"","⚠ كود غير موجود"))</f>
        <v/>
      </c>
      <c r="D2355" s="18" t="str">
        <f aca="false">IF($B2355="","",IFERROR(VLOOKUP($B2355,الموظفين!$A$2:$J$501,3,FALSE())&amp;"",""))</f>
        <v/>
      </c>
      <c r="E2355" s="18" t="str">
        <f aca="false">IF($B2355="","",IFERROR(VLOOKUP($B2355,الموظفين!$A$2:$J$501,5,FALSE())&amp;"",""))</f>
        <v/>
      </c>
      <c r="F2355" s="19" t="str">
        <f aca="false">IF($B2355="","",IFERROR(VLOOKUP($B2355,الموظفين!$A$2:$J$501,6,FALSE()),""))</f>
        <v/>
      </c>
      <c r="G2355" s="19" t="str">
        <f aca="false">IF($B2355="","",IFERROR(VLOOKUP($B2355,الموظفين!$A$2:$J$501,7,FALSE()),""))</f>
        <v/>
      </c>
      <c r="H2355" s="20"/>
      <c r="I2355" s="20"/>
      <c r="J2355" s="21" t="str">
        <f aca="false">IF(OR(H2355="",I2355=""),"",ROUND(MOD(I2355-H2355,1)*24,2))</f>
        <v/>
      </c>
      <c r="K2355" s="22" t="str">
        <f aca="false">IF(OR(H2355="",F2355=""),"",IF(ROUND(MAX(0,MOD(H2355-F2355+0.5,1)-0.5)*1440,0)&gt;IFERROR(VLOOKUP(E2355,الورديات!$A$2:$E$21,5,FALSE()),0),ROUND(MAX(0,MOD(H2355-F2355+0.5,1)-0.5)*1440,0),0))</f>
        <v/>
      </c>
      <c r="L2355" s="22" t="str">
        <f aca="false">IF(OR(I2355="",G2355=""),"",ROUND(MAX(0,MOD(G2355-I2355+0.5,1)-0.5)*1440,0))</f>
        <v/>
      </c>
      <c r="M2355" s="22" t="str">
        <f aca="false">IF(OR(I2355="",G2355=""),"",IF(ROUND(MAX(0,MOD(I2355-G2355+0.5,1)-0.5)*1440,0)&gt;=الإعدادات!$B$8,ROUND(MAX(0,MOD(I2355-G2355+0.5,1)-0.5)*1440,0),0))</f>
        <v/>
      </c>
      <c r="N2355" s="18" t="str">
        <f aca="false">IF(OR(A2355="",B2355=""),"",IF(COUNTIFS(الإجازات!$A$2:$A$1001,B2355,الإجازات!$D$2:$D$1001,"&lt;="&amp;A2355,الإجازات!$E$2:$E$1001,"&gt;="&amp;A2355,الإجازات!$G$2:$G$1001,"مقبولة")=0,"",LOOKUP(2,1/((الإجازات!$A$2:$A$1001=B2355)*(الإجازات!$D$2:$D$1001&lt;=A2355)*(الإجازات!$E$2:$E$1001&gt;=A2355)*(الإجازات!$G$2:$G$1001="مقبولة")),الإجازات!$C$2:$C$1001)))</f>
        <v/>
      </c>
      <c r="O2355" s="17"/>
      <c r="P2355" s="23" t="str">
        <f aca="false">IF(B2355="","",IF(ISNA(MATCH(B2355,الموظفين!$A$2:$A$501,0)),"⚠ كود غير موجود",IF(O2355&lt;&gt;"",O2355,IF(N2355&lt;&gt;"",N2355,IF(H2355="",IF(AND(A2355&lt;&gt;"",WEEKDAY(A2355)=الإعدادات!$B$11),"راحة أسبوعية","غائب"),IF(I2355="","بدون انصراف",IF(N(K2355)&gt;0,"متأخر","حاضر")))))))</f>
        <v/>
      </c>
      <c r="Q2355" s="24" t="str">
        <f aca="false">IF(B2355="","",IF(OR(P2355="غائب",P2355="غياب",P2355="إجازة بدون راتب"),IFERROR(VLOOKUP(B2355,الموظفين!$A$2:$J$501,8,FALSE()),0),0))</f>
        <v/>
      </c>
      <c r="R2355" s="24" t="str">
        <f aca="false">IF(B2355="","",ROUND((N(K2355)+N(L2355))/60*IFERROR(VLOOKUP(B2355,الموظفين!$A$2:$J$501,8,FALSE()),0)/الإعدادات!$B$6*الإعدادات!$B$9,2))</f>
        <v/>
      </c>
      <c r="S2355" s="24" t="str">
        <f aca="false">IF(OR(B2355="",M2355=""),"",ROUND(M2355/60*IFERROR(VLOOKUP(B2355,الموظفين!$A$2:$J$501,9,FALSE()),0),2))</f>
        <v/>
      </c>
      <c r="T2355" s="17"/>
      <c r="U2355" s="23" t="str">
        <f aca="false">IF(OR(A2355="",B2355=""),"",A2355&amp;"|"&amp;B2355)</f>
        <v/>
      </c>
    </row>
    <row r="2356" customFormat="false" ht="15" hidden="false" customHeight="false" outlineLevel="0" collapsed="false">
      <c r="A2356" s="16"/>
      <c r="B2356" s="17"/>
      <c r="C2356" s="18" t="str">
        <f aca="false">IF($B2356="","",IFERROR(VLOOKUP($B2356,الموظفين!$A$2:$J$501,2,FALSE())&amp;"","⚠ كود غير موجود"))</f>
        <v/>
      </c>
      <c r="D2356" s="18" t="str">
        <f aca="false">IF($B2356="","",IFERROR(VLOOKUP($B2356,الموظفين!$A$2:$J$501,3,FALSE())&amp;"",""))</f>
        <v/>
      </c>
      <c r="E2356" s="18" t="str">
        <f aca="false">IF($B2356="","",IFERROR(VLOOKUP($B2356,الموظفين!$A$2:$J$501,5,FALSE())&amp;"",""))</f>
        <v/>
      </c>
      <c r="F2356" s="19" t="str">
        <f aca="false">IF($B2356="","",IFERROR(VLOOKUP($B2356,الموظفين!$A$2:$J$501,6,FALSE()),""))</f>
        <v/>
      </c>
      <c r="G2356" s="19" t="str">
        <f aca="false">IF($B2356="","",IFERROR(VLOOKUP($B2356,الموظفين!$A$2:$J$501,7,FALSE()),""))</f>
        <v/>
      </c>
      <c r="H2356" s="20"/>
      <c r="I2356" s="20"/>
      <c r="J2356" s="21" t="str">
        <f aca="false">IF(OR(H2356="",I2356=""),"",ROUND(MOD(I2356-H2356,1)*24,2))</f>
        <v/>
      </c>
      <c r="K2356" s="22" t="str">
        <f aca="false">IF(OR(H2356="",F2356=""),"",IF(ROUND(MAX(0,MOD(H2356-F2356+0.5,1)-0.5)*1440,0)&gt;IFERROR(VLOOKUP(E2356,الورديات!$A$2:$E$21,5,FALSE()),0),ROUND(MAX(0,MOD(H2356-F2356+0.5,1)-0.5)*1440,0),0))</f>
        <v/>
      </c>
      <c r="L2356" s="22" t="str">
        <f aca="false">IF(OR(I2356="",G2356=""),"",ROUND(MAX(0,MOD(G2356-I2356+0.5,1)-0.5)*1440,0))</f>
        <v/>
      </c>
      <c r="M2356" s="22" t="str">
        <f aca="false">IF(OR(I2356="",G2356=""),"",IF(ROUND(MAX(0,MOD(I2356-G2356+0.5,1)-0.5)*1440,0)&gt;=الإعدادات!$B$8,ROUND(MAX(0,MOD(I2356-G2356+0.5,1)-0.5)*1440,0),0))</f>
        <v/>
      </c>
      <c r="N2356" s="18" t="str">
        <f aca="false">IF(OR(A2356="",B2356=""),"",IF(COUNTIFS(الإجازات!$A$2:$A$1001,B2356,الإجازات!$D$2:$D$1001,"&lt;="&amp;A2356,الإجازات!$E$2:$E$1001,"&gt;="&amp;A2356,الإجازات!$G$2:$G$1001,"مقبولة")=0,"",LOOKUP(2,1/((الإجازات!$A$2:$A$1001=B2356)*(الإجازات!$D$2:$D$1001&lt;=A2356)*(الإجازات!$E$2:$E$1001&gt;=A2356)*(الإجازات!$G$2:$G$1001="مقبولة")),الإجازات!$C$2:$C$1001)))</f>
        <v/>
      </c>
      <c r="O2356" s="17"/>
      <c r="P2356" s="23" t="str">
        <f aca="false">IF(B2356="","",IF(ISNA(MATCH(B2356,الموظفين!$A$2:$A$501,0)),"⚠ كود غير موجود",IF(O2356&lt;&gt;"",O2356,IF(N2356&lt;&gt;"",N2356,IF(H2356="",IF(AND(A2356&lt;&gt;"",WEEKDAY(A2356)=الإعدادات!$B$11),"راحة أسبوعية","غائب"),IF(I2356="","بدون انصراف",IF(N(K2356)&gt;0,"متأخر","حاضر")))))))</f>
        <v/>
      </c>
      <c r="Q2356" s="24" t="str">
        <f aca="false">IF(B2356="","",IF(OR(P2356="غائب",P2356="غياب",P2356="إجازة بدون راتب"),IFERROR(VLOOKUP(B2356,الموظفين!$A$2:$J$501,8,FALSE()),0),0))</f>
        <v/>
      </c>
      <c r="R2356" s="24" t="str">
        <f aca="false">IF(B2356="","",ROUND((N(K2356)+N(L2356))/60*IFERROR(VLOOKUP(B2356,الموظفين!$A$2:$J$501,8,FALSE()),0)/الإعدادات!$B$6*الإعدادات!$B$9,2))</f>
        <v/>
      </c>
      <c r="S2356" s="24" t="str">
        <f aca="false">IF(OR(B2356="",M2356=""),"",ROUND(M2356/60*IFERROR(VLOOKUP(B2356,الموظفين!$A$2:$J$501,9,FALSE()),0),2))</f>
        <v/>
      </c>
      <c r="T2356" s="17"/>
      <c r="U2356" s="23" t="str">
        <f aca="false">IF(OR(A2356="",B2356=""),"",A2356&amp;"|"&amp;B2356)</f>
        <v/>
      </c>
    </row>
    <row r="2357" customFormat="false" ht="15" hidden="false" customHeight="false" outlineLevel="0" collapsed="false">
      <c r="A2357" s="16"/>
      <c r="B2357" s="17"/>
      <c r="C2357" s="18" t="str">
        <f aca="false">IF($B2357="","",IFERROR(VLOOKUP($B2357,الموظفين!$A$2:$J$501,2,FALSE())&amp;"","⚠ كود غير موجود"))</f>
        <v/>
      </c>
      <c r="D2357" s="18" t="str">
        <f aca="false">IF($B2357="","",IFERROR(VLOOKUP($B2357,الموظفين!$A$2:$J$501,3,FALSE())&amp;"",""))</f>
        <v/>
      </c>
      <c r="E2357" s="18" t="str">
        <f aca="false">IF($B2357="","",IFERROR(VLOOKUP($B2357,الموظفين!$A$2:$J$501,5,FALSE())&amp;"",""))</f>
        <v/>
      </c>
      <c r="F2357" s="19" t="str">
        <f aca="false">IF($B2357="","",IFERROR(VLOOKUP($B2357,الموظفين!$A$2:$J$501,6,FALSE()),""))</f>
        <v/>
      </c>
      <c r="G2357" s="19" t="str">
        <f aca="false">IF($B2357="","",IFERROR(VLOOKUP($B2357,الموظفين!$A$2:$J$501,7,FALSE()),""))</f>
        <v/>
      </c>
      <c r="H2357" s="20"/>
      <c r="I2357" s="20"/>
      <c r="J2357" s="21" t="str">
        <f aca="false">IF(OR(H2357="",I2357=""),"",ROUND(MOD(I2357-H2357,1)*24,2))</f>
        <v/>
      </c>
      <c r="K2357" s="22" t="str">
        <f aca="false">IF(OR(H2357="",F2357=""),"",IF(ROUND(MAX(0,MOD(H2357-F2357+0.5,1)-0.5)*1440,0)&gt;IFERROR(VLOOKUP(E2357,الورديات!$A$2:$E$21,5,FALSE()),0),ROUND(MAX(0,MOD(H2357-F2357+0.5,1)-0.5)*1440,0),0))</f>
        <v/>
      </c>
      <c r="L2357" s="22" t="str">
        <f aca="false">IF(OR(I2357="",G2357=""),"",ROUND(MAX(0,MOD(G2357-I2357+0.5,1)-0.5)*1440,0))</f>
        <v/>
      </c>
      <c r="M2357" s="22" t="str">
        <f aca="false">IF(OR(I2357="",G2357=""),"",IF(ROUND(MAX(0,MOD(I2357-G2357+0.5,1)-0.5)*1440,0)&gt;=الإعدادات!$B$8,ROUND(MAX(0,MOD(I2357-G2357+0.5,1)-0.5)*1440,0),0))</f>
        <v/>
      </c>
      <c r="N2357" s="18" t="str">
        <f aca="false">IF(OR(A2357="",B2357=""),"",IF(COUNTIFS(الإجازات!$A$2:$A$1001,B2357,الإجازات!$D$2:$D$1001,"&lt;="&amp;A2357,الإجازات!$E$2:$E$1001,"&gt;="&amp;A2357,الإجازات!$G$2:$G$1001,"مقبولة")=0,"",LOOKUP(2,1/((الإجازات!$A$2:$A$1001=B2357)*(الإجازات!$D$2:$D$1001&lt;=A2357)*(الإجازات!$E$2:$E$1001&gt;=A2357)*(الإجازات!$G$2:$G$1001="مقبولة")),الإجازات!$C$2:$C$1001)))</f>
        <v/>
      </c>
      <c r="O2357" s="17"/>
      <c r="P2357" s="23" t="str">
        <f aca="false">IF(B2357="","",IF(ISNA(MATCH(B2357,الموظفين!$A$2:$A$501,0)),"⚠ كود غير موجود",IF(O2357&lt;&gt;"",O2357,IF(N2357&lt;&gt;"",N2357,IF(H2357="",IF(AND(A2357&lt;&gt;"",WEEKDAY(A2357)=الإعدادات!$B$11),"راحة أسبوعية","غائب"),IF(I2357="","بدون انصراف",IF(N(K2357)&gt;0,"متأخر","حاضر")))))))</f>
        <v/>
      </c>
      <c r="Q2357" s="24" t="str">
        <f aca="false">IF(B2357="","",IF(OR(P2357="غائب",P2357="غياب",P2357="إجازة بدون راتب"),IFERROR(VLOOKUP(B2357,الموظفين!$A$2:$J$501,8,FALSE()),0),0))</f>
        <v/>
      </c>
      <c r="R2357" s="24" t="str">
        <f aca="false">IF(B2357="","",ROUND((N(K2357)+N(L2357))/60*IFERROR(VLOOKUP(B2357,الموظفين!$A$2:$J$501,8,FALSE()),0)/الإعدادات!$B$6*الإعدادات!$B$9,2))</f>
        <v/>
      </c>
      <c r="S2357" s="24" t="str">
        <f aca="false">IF(OR(B2357="",M2357=""),"",ROUND(M2357/60*IFERROR(VLOOKUP(B2357,الموظفين!$A$2:$J$501,9,FALSE()),0),2))</f>
        <v/>
      </c>
      <c r="T2357" s="17"/>
      <c r="U2357" s="23" t="str">
        <f aca="false">IF(OR(A2357="",B2357=""),"",A2357&amp;"|"&amp;B2357)</f>
        <v/>
      </c>
    </row>
    <row r="2358" customFormat="false" ht="15" hidden="false" customHeight="false" outlineLevel="0" collapsed="false">
      <c r="A2358" s="16"/>
      <c r="B2358" s="17"/>
      <c r="C2358" s="18" t="str">
        <f aca="false">IF($B2358="","",IFERROR(VLOOKUP($B2358,الموظفين!$A$2:$J$501,2,FALSE())&amp;"","⚠ كود غير موجود"))</f>
        <v/>
      </c>
      <c r="D2358" s="18" t="str">
        <f aca="false">IF($B2358="","",IFERROR(VLOOKUP($B2358,الموظفين!$A$2:$J$501,3,FALSE())&amp;"",""))</f>
        <v/>
      </c>
      <c r="E2358" s="18" t="str">
        <f aca="false">IF($B2358="","",IFERROR(VLOOKUP($B2358,الموظفين!$A$2:$J$501,5,FALSE())&amp;"",""))</f>
        <v/>
      </c>
      <c r="F2358" s="19" t="str">
        <f aca="false">IF($B2358="","",IFERROR(VLOOKUP($B2358,الموظفين!$A$2:$J$501,6,FALSE()),""))</f>
        <v/>
      </c>
      <c r="G2358" s="19" t="str">
        <f aca="false">IF($B2358="","",IFERROR(VLOOKUP($B2358,الموظفين!$A$2:$J$501,7,FALSE()),""))</f>
        <v/>
      </c>
      <c r="H2358" s="20"/>
      <c r="I2358" s="20"/>
      <c r="J2358" s="21" t="str">
        <f aca="false">IF(OR(H2358="",I2358=""),"",ROUND(MOD(I2358-H2358,1)*24,2))</f>
        <v/>
      </c>
      <c r="K2358" s="22" t="str">
        <f aca="false">IF(OR(H2358="",F2358=""),"",IF(ROUND(MAX(0,MOD(H2358-F2358+0.5,1)-0.5)*1440,0)&gt;IFERROR(VLOOKUP(E2358,الورديات!$A$2:$E$21,5,FALSE()),0),ROUND(MAX(0,MOD(H2358-F2358+0.5,1)-0.5)*1440,0),0))</f>
        <v/>
      </c>
      <c r="L2358" s="22" t="str">
        <f aca="false">IF(OR(I2358="",G2358=""),"",ROUND(MAX(0,MOD(G2358-I2358+0.5,1)-0.5)*1440,0))</f>
        <v/>
      </c>
      <c r="M2358" s="22" t="str">
        <f aca="false">IF(OR(I2358="",G2358=""),"",IF(ROUND(MAX(0,MOD(I2358-G2358+0.5,1)-0.5)*1440,0)&gt;=الإعدادات!$B$8,ROUND(MAX(0,MOD(I2358-G2358+0.5,1)-0.5)*1440,0),0))</f>
        <v/>
      </c>
      <c r="N2358" s="18" t="str">
        <f aca="false">IF(OR(A2358="",B2358=""),"",IF(COUNTIFS(الإجازات!$A$2:$A$1001,B2358,الإجازات!$D$2:$D$1001,"&lt;="&amp;A2358,الإجازات!$E$2:$E$1001,"&gt;="&amp;A2358,الإجازات!$G$2:$G$1001,"مقبولة")=0,"",LOOKUP(2,1/((الإجازات!$A$2:$A$1001=B2358)*(الإجازات!$D$2:$D$1001&lt;=A2358)*(الإجازات!$E$2:$E$1001&gt;=A2358)*(الإجازات!$G$2:$G$1001="مقبولة")),الإجازات!$C$2:$C$1001)))</f>
        <v/>
      </c>
      <c r="O2358" s="17"/>
      <c r="P2358" s="23" t="str">
        <f aca="false">IF(B2358="","",IF(ISNA(MATCH(B2358,الموظفين!$A$2:$A$501,0)),"⚠ كود غير موجود",IF(O2358&lt;&gt;"",O2358,IF(N2358&lt;&gt;"",N2358,IF(H2358="",IF(AND(A2358&lt;&gt;"",WEEKDAY(A2358)=الإعدادات!$B$11),"راحة أسبوعية","غائب"),IF(I2358="","بدون انصراف",IF(N(K2358)&gt;0,"متأخر","حاضر")))))))</f>
        <v/>
      </c>
      <c r="Q2358" s="24" t="str">
        <f aca="false">IF(B2358="","",IF(OR(P2358="غائب",P2358="غياب",P2358="إجازة بدون راتب"),IFERROR(VLOOKUP(B2358,الموظفين!$A$2:$J$501,8,FALSE()),0),0))</f>
        <v/>
      </c>
      <c r="R2358" s="24" t="str">
        <f aca="false">IF(B2358="","",ROUND((N(K2358)+N(L2358))/60*IFERROR(VLOOKUP(B2358,الموظفين!$A$2:$J$501,8,FALSE()),0)/الإعدادات!$B$6*الإعدادات!$B$9,2))</f>
        <v/>
      </c>
      <c r="S2358" s="24" t="str">
        <f aca="false">IF(OR(B2358="",M2358=""),"",ROUND(M2358/60*IFERROR(VLOOKUP(B2358,الموظفين!$A$2:$J$501,9,FALSE()),0),2))</f>
        <v/>
      </c>
      <c r="T2358" s="17"/>
      <c r="U2358" s="23" t="str">
        <f aca="false">IF(OR(A2358="",B2358=""),"",A2358&amp;"|"&amp;B2358)</f>
        <v/>
      </c>
    </row>
    <row r="2359" customFormat="false" ht="15" hidden="false" customHeight="false" outlineLevel="0" collapsed="false">
      <c r="A2359" s="16"/>
      <c r="B2359" s="17"/>
      <c r="C2359" s="18" t="str">
        <f aca="false">IF($B2359="","",IFERROR(VLOOKUP($B2359,الموظفين!$A$2:$J$501,2,FALSE())&amp;"","⚠ كود غير موجود"))</f>
        <v/>
      </c>
      <c r="D2359" s="18" t="str">
        <f aca="false">IF($B2359="","",IFERROR(VLOOKUP($B2359,الموظفين!$A$2:$J$501,3,FALSE())&amp;"",""))</f>
        <v/>
      </c>
      <c r="E2359" s="18" t="str">
        <f aca="false">IF($B2359="","",IFERROR(VLOOKUP($B2359,الموظفين!$A$2:$J$501,5,FALSE())&amp;"",""))</f>
        <v/>
      </c>
      <c r="F2359" s="19" t="str">
        <f aca="false">IF($B2359="","",IFERROR(VLOOKUP($B2359,الموظفين!$A$2:$J$501,6,FALSE()),""))</f>
        <v/>
      </c>
      <c r="G2359" s="19" t="str">
        <f aca="false">IF($B2359="","",IFERROR(VLOOKUP($B2359,الموظفين!$A$2:$J$501,7,FALSE()),""))</f>
        <v/>
      </c>
      <c r="H2359" s="20"/>
      <c r="I2359" s="20"/>
      <c r="J2359" s="21" t="str">
        <f aca="false">IF(OR(H2359="",I2359=""),"",ROUND(MOD(I2359-H2359,1)*24,2))</f>
        <v/>
      </c>
      <c r="K2359" s="22" t="str">
        <f aca="false">IF(OR(H2359="",F2359=""),"",IF(ROUND(MAX(0,MOD(H2359-F2359+0.5,1)-0.5)*1440,0)&gt;IFERROR(VLOOKUP(E2359,الورديات!$A$2:$E$21,5,FALSE()),0),ROUND(MAX(0,MOD(H2359-F2359+0.5,1)-0.5)*1440,0),0))</f>
        <v/>
      </c>
      <c r="L2359" s="22" t="str">
        <f aca="false">IF(OR(I2359="",G2359=""),"",ROUND(MAX(0,MOD(G2359-I2359+0.5,1)-0.5)*1440,0))</f>
        <v/>
      </c>
      <c r="M2359" s="22" t="str">
        <f aca="false">IF(OR(I2359="",G2359=""),"",IF(ROUND(MAX(0,MOD(I2359-G2359+0.5,1)-0.5)*1440,0)&gt;=الإعدادات!$B$8,ROUND(MAX(0,MOD(I2359-G2359+0.5,1)-0.5)*1440,0),0))</f>
        <v/>
      </c>
      <c r="N2359" s="18" t="str">
        <f aca="false">IF(OR(A2359="",B2359=""),"",IF(COUNTIFS(الإجازات!$A$2:$A$1001,B2359,الإجازات!$D$2:$D$1001,"&lt;="&amp;A2359,الإجازات!$E$2:$E$1001,"&gt;="&amp;A2359,الإجازات!$G$2:$G$1001,"مقبولة")=0,"",LOOKUP(2,1/((الإجازات!$A$2:$A$1001=B2359)*(الإجازات!$D$2:$D$1001&lt;=A2359)*(الإجازات!$E$2:$E$1001&gt;=A2359)*(الإجازات!$G$2:$G$1001="مقبولة")),الإجازات!$C$2:$C$1001)))</f>
        <v/>
      </c>
      <c r="O2359" s="17"/>
      <c r="P2359" s="23" t="str">
        <f aca="false">IF(B2359="","",IF(ISNA(MATCH(B2359,الموظفين!$A$2:$A$501,0)),"⚠ كود غير موجود",IF(O2359&lt;&gt;"",O2359,IF(N2359&lt;&gt;"",N2359,IF(H2359="",IF(AND(A2359&lt;&gt;"",WEEKDAY(A2359)=الإعدادات!$B$11),"راحة أسبوعية","غائب"),IF(I2359="","بدون انصراف",IF(N(K2359)&gt;0,"متأخر","حاضر")))))))</f>
        <v/>
      </c>
      <c r="Q2359" s="24" t="str">
        <f aca="false">IF(B2359="","",IF(OR(P2359="غائب",P2359="غياب",P2359="إجازة بدون راتب"),IFERROR(VLOOKUP(B2359,الموظفين!$A$2:$J$501,8,FALSE()),0),0))</f>
        <v/>
      </c>
      <c r="R2359" s="24" t="str">
        <f aca="false">IF(B2359="","",ROUND((N(K2359)+N(L2359))/60*IFERROR(VLOOKUP(B2359,الموظفين!$A$2:$J$501,8,FALSE()),0)/الإعدادات!$B$6*الإعدادات!$B$9,2))</f>
        <v/>
      </c>
      <c r="S2359" s="24" t="str">
        <f aca="false">IF(OR(B2359="",M2359=""),"",ROUND(M2359/60*IFERROR(VLOOKUP(B2359,الموظفين!$A$2:$J$501,9,FALSE()),0),2))</f>
        <v/>
      </c>
      <c r="T2359" s="17"/>
      <c r="U2359" s="23" t="str">
        <f aca="false">IF(OR(A2359="",B2359=""),"",A2359&amp;"|"&amp;B2359)</f>
        <v/>
      </c>
    </row>
    <row r="2360" customFormat="false" ht="15" hidden="false" customHeight="false" outlineLevel="0" collapsed="false">
      <c r="A2360" s="16"/>
      <c r="B2360" s="17"/>
      <c r="C2360" s="18" t="str">
        <f aca="false">IF($B2360="","",IFERROR(VLOOKUP($B2360,الموظفين!$A$2:$J$501,2,FALSE())&amp;"","⚠ كود غير موجود"))</f>
        <v/>
      </c>
      <c r="D2360" s="18" t="str">
        <f aca="false">IF($B2360="","",IFERROR(VLOOKUP($B2360,الموظفين!$A$2:$J$501,3,FALSE())&amp;"",""))</f>
        <v/>
      </c>
      <c r="E2360" s="18" t="str">
        <f aca="false">IF($B2360="","",IFERROR(VLOOKUP($B2360,الموظفين!$A$2:$J$501,5,FALSE())&amp;"",""))</f>
        <v/>
      </c>
      <c r="F2360" s="19" t="str">
        <f aca="false">IF($B2360="","",IFERROR(VLOOKUP($B2360,الموظفين!$A$2:$J$501,6,FALSE()),""))</f>
        <v/>
      </c>
      <c r="G2360" s="19" t="str">
        <f aca="false">IF($B2360="","",IFERROR(VLOOKUP($B2360,الموظفين!$A$2:$J$501,7,FALSE()),""))</f>
        <v/>
      </c>
      <c r="H2360" s="20"/>
      <c r="I2360" s="20"/>
      <c r="J2360" s="21" t="str">
        <f aca="false">IF(OR(H2360="",I2360=""),"",ROUND(MOD(I2360-H2360,1)*24,2))</f>
        <v/>
      </c>
      <c r="K2360" s="22" t="str">
        <f aca="false">IF(OR(H2360="",F2360=""),"",IF(ROUND(MAX(0,MOD(H2360-F2360+0.5,1)-0.5)*1440,0)&gt;IFERROR(VLOOKUP(E2360,الورديات!$A$2:$E$21,5,FALSE()),0),ROUND(MAX(0,MOD(H2360-F2360+0.5,1)-0.5)*1440,0),0))</f>
        <v/>
      </c>
      <c r="L2360" s="22" t="str">
        <f aca="false">IF(OR(I2360="",G2360=""),"",ROUND(MAX(0,MOD(G2360-I2360+0.5,1)-0.5)*1440,0))</f>
        <v/>
      </c>
      <c r="M2360" s="22" t="str">
        <f aca="false">IF(OR(I2360="",G2360=""),"",IF(ROUND(MAX(0,MOD(I2360-G2360+0.5,1)-0.5)*1440,0)&gt;=الإعدادات!$B$8,ROUND(MAX(0,MOD(I2360-G2360+0.5,1)-0.5)*1440,0),0))</f>
        <v/>
      </c>
      <c r="N2360" s="18" t="str">
        <f aca="false">IF(OR(A2360="",B2360=""),"",IF(COUNTIFS(الإجازات!$A$2:$A$1001,B2360,الإجازات!$D$2:$D$1001,"&lt;="&amp;A2360,الإجازات!$E$2:$E$1001,"&gt;="&amp;A2360,الإجازات!$G$2:$G$1001,"مقبولة")=0,"",LOOKUP(2,1/((الإجازات!$A$2:$A$1001=B2360)*(الإجازات!$D$2:$D$1001&lt;=A2360)*(الإجازات!$E$2:$E$1001&gt;=A2360)*(الإجازات!$G$2:$G$1001="مقبولة")),الإجازات!$C$2:$C$1001)))</f>
        <v/>
      </c>
      <c r="O2360" s="17"/>
      <c r="P2360" s="23" t="str">
        <f aca="false">IF(B2360="","",IF(ISNA(MATCH(B2360,الموظفين!$A$2:$A$501,0)),"⚠ كود غير موجود",IF(O2360&lt;&gt;"",O2360,IF(N2360&lt;&gt;"",N2360,IF(H2360="",IF(AND(A2360&lt;&gt;"",WEEKDAY(A2360)=الإعدادات!$B$11),"راحة أسبوعية","غائب"),IF(I2360="","بدون انصراف",IF(N(K2360)&gt;0,"متأخر","حاضر")))))))</f>
        <v/>
      </c>
      <c r="Q2360" s="24" t="str">
        <f aca="false">IF(B2360="","",IF(OR(P2360="غائب",P2360="غياب",P2360="إجازة بدون راتب"),IFERROR(VLOOKUP(B2360,الموظفين!$A$2:$J$501,8,FALSE()),0),0))</f>
        <v/>
      </c>
      <c r="R2360" s="24" t="str">
        <f aca="false">IF(B2360="","",ROUND((N(K2360)+N(L2360))/60*IFERROR(VLOOKUP(B2360,الموظفين!$A$2:$J$501,8,FALSE()),0)/الإعدادات!$B$6*الإعدادات!$B$9,2))</f>
        <v/>
      </c>
      <c r="S2360" s="24" t="str">
        <f aca="false">IF(OR(B2360="",M2360=""),"",ROUND(M2360/60*IFERROR(VLOOKUP(B2360,الموظفين!$A$2:$J$501,9,FALSE()),0),2))</f>
        <v/>
      </c>
      <c r="T2360" s="17"/>
      <c r="U2360" s="23" t="str">
        <f aca="false">IF(OR(A2360="",B2360=""),"",A2360&amp;"|"&amp;B2360)</f>
        <v/>
      </c>
    </row>
    <row r="2361" customFormat="false" ht="15" hidden="false" customHeight="false" outlineLevel="0" collapsed="false">
      <c r="A2361" s="16"/>
      <c r="B2361" s="17"/>
      <c r="C2361" s="18" t="str">
        <f aca="false">IF($B2361="","",IFERROR(VLOOKUP($B2361,الموظفين!$A$2:$J$501,2,FALSE())&amp;"","⚠ كود غير موجود"))</f>
        <v/>
      </c>
      <c r="D2361" s="18" t="str">
        <f aca="false">IF($B2361="","",IFERROR(VLOOKUP($B2361,الموظفين!$A$2:$J$501,3,FALSE())&amp;"",""))</f>
        <v/>
      </c>
      <c r="E2361" s="18" t="str">
        <f aca="false">IF($B2361="","",IFERROR(VLOOKUP($B2361,الموظفين!$A$2:$J$501,5,FALSE())&amp;"",""))</f>
        <v/>
      </c>
      <c r="F2361" s="19" t="str">
        <f aca="false">IF($B2361="","",IFERROR(VLOOKUP($B2361,الموظفين!$A$2:$J$501,6,FALSE()),""))</f>
        <v/>
      </c>
      <c r="G2361" s="19" t="str">
        <f aca="false">IF($B2361="","",IFERROR(VLOOKUP($B2361,الموظفين!$A$2:$J$501,7,FALSE()),""))</f>
        <v/>
      </c>
      <c r="H2361" s="20"/>
      <c r="I2361" s="20"/>
      <c r="J2361" s="21" t="str">
        <f aca="false">IF(OR(H2361="",I2361=""),"",ROUND(MOD(I2361-H2361,1)*24,2))</f>
        <v/>
      </c>
      <c r="K2361" s="22" t="str">
        <f aca="false">IF(OR(H2361="",F2361=""),"",IF(ROUND(MAX(0,MOD(H2361-F2361+0.5,1)-0.5)*1440,0)&gt;IFERROR(VLOOKUP(E2361,الورديات!$A$2:$E$21,5,FALSE()),0),ROUND(MAX(0,MOD(H2361-F2361+0.5,1)-0.5)*1440,0),0))</f>
        <v/>
      </c>
      <c r="L2361" s="22" t="str">
        <f aca="false">IF(OR(I2361="",G2361=""),"",ROUND(MAX(0,MOD(G2361-I2361+0.5,1)-0.5)*1440,0))</f>
        <v/>
      </c>
      <c r="M2361" s="22" t="str">
        <f aca="false">IF(OR(I2361="",G2361=""),"",IF(ROUND(MAX(0,MOD(I2361-G2361+0.5,1)-0.5)*1440,0)&gt;=الإعدادات!$B$8,ROUND(MAX(0,MOD(I2361-G2361+0.5,1)-0.5)*1440,0),0))</f>
        <v/>
      </c>
      <c r="N2361" s="18" t="str">
        <f aca="false">IF(OR(A2361="",B2361=""),"",IF(COUNTIFS(الإجازات!$A$2:$A$1001,B2361,الإجازات!$D$2:$D$1001,"&lt;="&amp;A2361,الإجازات!$E$2:$E$1001,"&gt;="&amp;A2361,الإجازات!$G$2:$G$1001,"مقبولة")=0,"",LOOKUP(2,1/((الإجازات!$A$2:$A$1001=B2361)*(الإجازات!$D$2:$D$1001&lt;=A2361)*(الإجازات!$E$2:$E$1001&gt;=A2361)*(الإجازات!$G$2:$G$1001="مقبولة")),الإجازات!$C$2:$C$1001)))</f>
        <v/>
      </c>
      <c r="O2361" s="17"/>
      <c r="P2361" s="23" t="str">
        <f aca="false">IF(B2361="","",IF(ISNA(MATCH(B2361,الموظفين!$A$2:$A$501,0)),"⚠ كود غير موجود",IF(O2361&lt;&gt;"",O2361,IF(N2361&lt;&gt;"",N2361,IF(H2361="",IF(AND(A2361&lt;&gt;"",WEEKDAY(A2361)=الإعدادات!$B$11),"راحة أسبوعية","غائب"),IF(I2361="","بدون انصراف",IF(N(K2361)&gt;0,"متأخر","حاضر")))))))</f>
        <v/>
      </c>
      <c r="Q2361" s="24" t="str">
        <f aca="false">IF(B2361="","",IF(OR(P2361="غائب",P2361="غياب",P2361="إجازة بدون راتب"),IFERROR(VLOOKUP(B2361,الموظفين!$A$2:$J$501,8,FALSE()),0),0))</f>
        <v/>
      </c>
      <c r="R2361" s="24" t="str">
        <f aca="false">IF(B2361="","",ROUND((N(K2361)+N(L2361))/60*IFERROR(VLOOKUP(B2361,الموظفين!$A$2:$J$501,8,FALSE()),0)/الإعدادات!$B$6*الإعدادات!$B$9,2))</f>
        <v/>
      </c>
      <c r="S2361" s="24" t="str">
        <f aca="false">IF(OR(B2361="",M2361=""),"",ROUND(M2361/60*IFERROR(VLOOKUP(B2361,الموظفين!$A$2:$J$501,9,FALSE()),0),2))</f>
        <v/>
      </c>
      <c r="T2361" s="17"/>
      <c r="U2361" s="23" t="str">
        <f aca="false">IF(OR(A2361="",B2361=""),"",A2361&amp;"|"&amp;B2361)</f>
        <v/>
      </c>
    </row>
    <row r="2362" customFormat="false" ht="15" hidden="false" customHeight="false" outlineLevel="0" collapsed="false">
      <c r="A2362" s="16"/>
      <c r="B2362" s="17"/>
      <c r="C2362" s="18" t="str">
        <f aca="false">IF($B2362="","",IFERROR(VLOOKUP($B2362,الموظفين!$A$2:$J$501,2,FALSE())&amp;"","⚠ كود غير موجود"))</f>
        <v/>
      </c>
      <c r="D2362" s="18" t="str">
        <f aca="false">IF($B2362="","",IFERROR(VLOOKUP($B2362,الموظفين!$A$2:$J$501,3,FALSE())&amp;"",""))</f>
        <v/>
      </c>
      <c r="E2362" s="18" t="str">
        <f aca="false">IF($B2362="","",IFERROR(VLOOKUP($B2362,الموظفين!$A$2:$J$501,5,FALSE())&amp;"",""))</f>
        <v/>
      </c>
      <c r="F2362" s="19" t="str">
        <f aca="false">IF($B2362="","",IFERROR(VLOOKUP($B2362,الموظفين!$A$2:$J$501,6,FALSE()),""))</f>
        <v/>
      </c>
      <c r="G2362" s="19" t="str">
        <f aca="false">IF($B2362="","",IFERROR(VLOOKUP($B2362,الموظفين!$A$2:$J$501,7,FALSE()),""))</f>
        <v/>
      </c>
      <c r="H2362" s="20"/>
      <c r="I2362" s="20"/>
      <c r="J2362" s="21" t="str">
        <f aca="false">IF(OR(H2362="",I2362=""),"",ROUND(MOD(I2362-H2362,1)*24,2))</f>
        <v/>
      </c>
      <c r="K2362" s="22" t="str">
        <f aca="false">IF(OR(H2362="",F2362=""),"",IF(ROUND(MAX(0,MOD(H2362-F2362+0.5,1)-0.5)*1440,0)&gt;IFERROR(VLOOKUP(E2362,الورديات!$A$2:$E$21,5,FALSE()),0),ROUND(MAX(0,MOD(H2362-F2362+0.5,1)-0.5)*1440,0),0))</f>
        <v/>
      </c>
      <c r="L2362" s="22" t="str">
        <f aca="false">IF(OR(I2362="",G2362=""),"",ROUND(MAX(0,MOD(G2362-I2362+0.5,1)-0.5)*1440,0))</f>
        <v/>
      </c>
      <c r="M2362" s="22" t="str">
        <f aca="false">IF(OR(I2362="",G2362=""),"",IF(ROUND(MAX(0,MOD(I2362-G2362+0.5,1)-0.5)*1440,0)&gt;=الإعدادات!$B$8,ROUND(MAX(0,MOD(I2362-G2362+0.5,1)-0.5)*1440,0),0))</f>
        <v/>
      </c>
      <c r="N2362" s="18" t="str">
        <f aca="false">IF(OR(A2362="",B2362=""),"",IF(COUNTIFS(الإجازات!$A$2:$A$1001,B2362,الإجازات!$D$2:$D$1001,"&lt;="&amp;A2362,الإجازات!$E$2:$E$1001,"&gt;="&amp;A2362,الإجازات!$G$2:$G$1001,"مقبولة")=0,"",LOOKUP(2,1/((الإجازات!$A$2:$A$1001=B2362)*(الإجازات!$D$2:$D$1001&lt;=A2362)*(الإجازات!$E$2:$E$1001&gt;=A2362)*(الإجازات!$G$2:$G$1001="مقبولة")),الإجازات!$C$2:$C$1001)))</f>
        <v/>
      </c>
      <c r="O2362" s="17"/>
      <c r="P2362" s="23" t="str">
        <f aca="false">IF(B2362="","",IF(ISNA(MATCH(B2362,الموظفين!$A$2:$A$501,0)),"⚠ كود غير موجود",IF(O2362&lt;&gt;"",O2362,IF(N2362&lt;&gt;"",N2362,IF(H2362="",IF(AND(A2362&lt;&gt;"",WEEKDAY(A2362)=الإعدادات!$B$11),"راحة أسبوعية","غائب"),IF(I2362="","بدون انصراف",IF(N(K2362)&gt;0,"متأخر","حاضر")))))))</f>
        <v/>
      </c>
      <c r="Q2362" s="24" t="str">
        <f aca="false">IF(B2362="","",IF(OR(P2362="غائب",P2362="غياب",P2362="إجازة بدون راتب"),IFERROR(VLOOKUP(B2362,الموظفين!$A$2:$J$501,8,FALSE()),0),0))</f>
        <v/>
      </c>
      <c r="R2362" s="24" t="str">
        <f aca="false">IF(B2362="","",ROUND((N(K2362)+N(L2362))/60*IFERROR(VLOOKUP(B2362,الموظفين!$A$2:$J$501,8,FALSE()),0)/الإعدادات!$B$6*الإعدادات!$B$9,2))</f>
        <v/>
      </c>
      <c r="S2362" s="24" t="str">
        <f aca="false">IF(OR(B2362="",M2362=""),"",ROUND(M2362/60*IFERROR(VLOOKUP(B2362,الموظفين!$A$2:$J$501,9,FALSE()),0),2))</f>
        <v/>
      </c>
      <c r="T2362" s="17"/>
      <c r="U2362" s="23" t="str">
        <f aca="false">IF(OR(A2362="",B2362=""),"",A2362&amp;"|"&amp;B2362)</f>
        <v/>
      </c>
    </row>
    <row r="2363" customFormat="false" ht="15" hidden="false" customHeight="false" outlineLevel="0" collapsed="false">
      <c r="A2363" s="16"/>
      <c r="B2363" s="17"/>
      <c r="C2363" s="18" t="str">
        <f aca="false">IF($B2363="","",IFERROR(VLOOKUP($B2363,الموظفين!$A$2:$J$501,2,FALSE())&amp;"","⚠ كود غير موجود"))</f>
        <v/>
      </c>
      <c r="D2363" s="18" t="str">
        <f aca="false">IF($B2363="","",IFERROR(VLOOKUP($B2363,الموظفين!$A$2:$J$501,3,FALSE())&amp;"",""))</f>
        <v/>
      </c>
      <c r="E2363" s="18" t="str">
        <f aca="false">IF($B2363="","",IFERROR(VLOOKUP($B2363,الموظفين!$A$2:$J$501,5,FALSE())&amp;"",""))</f>
        <v/>
      </c>
      <c r="F2363" s="19" t="str">
        <f aca="false">IF($B2363="","",IFERROR(VLOOKUP($B2363,الموظفين!$A$2:$J$501,6,FALSE()),""))</f>
        <v/>
      </c>
      <c r="G2363" s="19" t="str">
        <f aca="false">IF($B2363="","",IFERROR(VLOOKUP($B2363,الموظفين!$A$2:$J$501,7,FALSE()),""))</f>
        <v/>
      </c>
      <c r="H2363" s="20"/>
      <c r="I2363" s="20"/>
      <c r="J2363" s="21" t="str">
        <f aca="false">IF(OR(H2363="",I2363=""),"",ROUND(MOD(I2363-H2363,1)*24,2))</f>
        <v/>
      </c>
      <c r="K2363" s="22" t="str">
        <f aca="false">IF(OR(H2363="",F2363=""),"",IF(ROUND(MAX(0,MOD(H2363-F2363+0.5,1)-0.5)*1440,0)&gt;IFERROR(VLOOKUP(E2363,الورديات!$A$2:$E$21,5,FALSE()),0),ROUND(MAX(0,MOD(H2363-F2363+0.5,1)-0.5)*1440,0),0))</f>
        <v/>
      </c>
      <c r="L2363" s="22" t="str">
        <f aca="false">IF(OR(I2363="",G2363=""),"",ROUND(MAX(0,MOD(G2363-I2363+0.5,1)-0.5)*1440,0))</f>
        <v/>
      </c>
      <c r="M2363" s="22" t="str">
        <f aca="false">IF(OR(I2363="",G2363=""),"",IF(ROUND(MAX(0,MOD(I2363-G2363+0.5,1)-0.5)*1440,0)&gt;=الإعدادات!$B$8,ROUND(MAX(0,MOD(I2363-G2363+0.5,1)-0.5)*1440,0),0))</f>
        <v/>
      </c>
      <c r="N2363" s="18" t="str">
        <f aca="false">IF(OR(A2363="",B2363=""),"",IF(COUNTIFS(الإجازات!$A$2:$A$1001,B2363,الإجازات!$D$2:$D$1001,"&lt;="&amp;A2363,الإجازات!$E$2:$E$1001,"&gt;="&amp;A2363,الإجازات!$G$2:$G$1001,"مقبولة")=0,"",LOOKUP(2,1/((الإجازات!$A$2:$A$1001=B2363)*(الإجازات!$D$2:$D$1001&lt;=A2363)*(الإجازات!$E$2:$E$1001&gt;=A2363)*(الإجازات!$G$2:$G$1001="مقبولة")),الإجازات!$C$2:$C$1001)))</f>
        <v/>
      </c>
      <c r="O2363" s="17"/>
      <c r="P2363" s="23" t="str">
        <f aca="false">IF(B2363="","",IF(ISNA(MATCH(B2363,الموظفين!$A$2:$A$501,0)),"⚠ كود غير موجود",IF(O2363&lt;&gt;"",O2363,IF(N2363&lt;&gt;"",N2363,IF(H2363="",IF(AND(A2363&lt;&gt;"",WEEKDAY(A2363)=الإعدادات!$B$11),"راحة أسبوعية","غائب"),IF(I2363="","بدون انصراف",IF(N(K2363)&gt;0,"متأخر","حاضر")))))))</f>
        <v/>
      </c>
      <c r="Q2363" s="24" t="str">
        <f aca="false">IF(B2363="","",IF(OR(P2363="غائب",P2363="غياب",P2363="إجازة بدون راتب"),IFERROR(VLOOKUP(B2363,الموظفين!$A$2:$J$501,8,FALSE()),0),0))</f>
        <v/>
      </c>
      <c r="R2363" s="24" t="str">
        <f aca="false">IF(B2363="","",ROUND((N(K2363)+N(L2363))/60*IFERROR(VLOOKUP(B2363,الموظفين!$A$2:$J$501,8,FALSE()),0)/الإعدادات!$B$6*الإعدادات!$B$9,2))</f>
        <v/>
      </c>
      <c r="S2363" s="24" t="str">
        <f aca="false">IF(OR(B2363="",M2363=""),"",ROUND(M2363/60*IFERROR(VLOOKUP(B2363,الموظفين!$A$2:$J$501,9,FALSE()),0),2))</f>
        <v/>
      </c>
      <c r="T2363" s="17"/>
      <c r="U2363" s="23" t="str">
        <f aca="false">IF(OR(A2363="",B2363=""),"",A2363&amp;"|"&amp;B2363)</f>
        <v/>
      </c>
    </row>
    <row r="2364" customFormat="false" ht="15" hidden="false" customHeight="false" outlineLevel="0" collapsed="false">
      <c r="A2364" s="16"/>
      <c r="B2364" s="17"/>
      <c r="C2364" s="18" t="str">
        <f aca="false">IF($B2364="","",IFERROR(VLOOKUP($B2364,الموظفين!$A$2:$J$501,2,FALSE())&amp;"","⚠ كود غير موجود"))</f>
        <v/>
      </c>
      <c r="D2364" s="18" t="str">
        <f aca="false">IF($B2364="","",IFERROR(VLOOKUP($B2364,الموظفين!$A$2:$J$501,3,FALSE())&amp;"",""))</f>
        <v/>
      </c>
      <c r="E2364" s="18" t="str">
        <f aca="false">IF($B2364="","",IFERROR(VLOOKUP($B2364,الموظفين!$A$2:$J$501,5,FALSE())&amp;"",""))</f>
        <v/>
      </c>
      <c r="F2364" s="19" t="str">
        <f aca="false">IF($B2364="","",IFERROR(VLOOKUP($B2364,الموظفين!$A$2:$J$501,6,FALSE()),""))</f>
        <v/>
      </c>
      <c r="G2364" s="19" t="str">
        <f aca="false">IF($B2364="","",IFERROR(VLOOKUP($B2364,الموظفين!$A$2:$J$501,7,FALSE()),""))</f>
        <v/>
      </c>
      <c r="H2364" s="20"/>
      <c r="I2364" s="20"/>
      <c r="J2364" s="21" t="str">
        <f aca="false">IF(OR(H2364="",I2364=""),"",ROUND(MOD(I2364-H2364,1)*24,2))</f>
        <v/>
      </c>
      <c r="K2364" s="22" t="str">
        <f aca="false">IF(OR(H2364="",F2364=""),"",IF(ROUND(MAX(0,MOD(H2364-F2364+0.5,1)-0.5)*1440,0)&gt;IFERROR(VLOOKUP(E2364,الورديات!$A$2:$E$21,5,FALSE()),0),ROUND(MAX(0,MOD(H2364-F2364+0.5,1)-0.5)*1440,0),0))</f>
        <v/>
      </c>
      <c r="L2364" s="22" t="str">
        <f aca="false">IF(OR(I2364="",G2364=""),"",ROUND(MAX(0,MOD(G2364-I2364+0.5,1)-0.5)*1440,0))</f>
        <v/>
      </c>
      <c r="M2364" s="22" t="str">
        <f aca="false">IF(OR(I2364="",G2364=""),"",IF(ROUND(MAX(0,MOD(I2364-G2364+0.5,1)-0.5)*1440,0)&gt;=الإعدادات!$B$8,ROUND(MAX(0,MOD(I2364-G2364+0.5,1)-0.5)*1440,0),0))</f>
        <v/>
      </c>
      <c r="N2364" s="18" t="str">
        <f aca="false">IF(OR(A2364="",B2364=""),"",IF(COUNTIFS(الإجازات!$A$2:$A$1001,B2364,الإجازات!$D$2:$D$1001,"&lt;="&amp;A2364,الإجازات!$E$2:$E$1001,"&gt;="&amp;A2364,الإجازات!$G$2:$G$1001,"مقبولة")=0,"",LOOKUP(2,1/((الإجازات!$A$2:$A$1001=B2364)*(الإجازات!$D$2:$D$1001&lt;=A2364)*(الإجازات!$E$2:$E$1001&gt;=A2364)*(الإجازات!$G$2:$G$1001="مقبولة")),الإجازات!$C$2:$C$1001)))</f>
        <v/>
      </c>
      <c r="O2364" s="17"/>
      <c r="P2364" s="23" t="str">
        <f aca="false">IF(B2364="","",IF(ISNA(MATCH(B2364,الموظفين!$A$2:$A$501,0)),"⚠ كود غير موجود",IF(O2364&lt;&gt;"",O2364,IF(N2364&lt;&gt;"",N2364,IF(H2364="",IF(AND(A2364&lt;&gt;"",WEEKDAY(A2364)=الإعدادات!$B$11),"راحة أسبوعية","غائب"),IF(I2364="","بدون انصراف",IF(N(K2364)&gt;0,"متأخر","حاضر")))))))</f>
        <v/>
      </c>
      <c r="Q2364" s="24" t="str">
        <f aca="false">IF(B2364="","",IF(OR(P2364="غائب",P2364="غياب",P2364="إجازة بدون راتب"),IFERROR(VLOOKUP(B2364,الموظفين!$A$2:$J$501,8,FALSE()),0),0))</f>
        <v/>
      </c>
      <c r="R2364" s="24" t="str">
        <f aca="false">IF(B2364="","",ROUND((N(K2364)+N(L2364))/60*IFERROR(VLOOKUP(B2364,الموظفين!$A$2:$J$501,8,FALSE()),0)/الإعدادات!$B$6*الإعدادات!$B$9,2))</f>
        <v/>
      </c>
      <c r="S2364" s="24" t="str">
        <f aca="false">IF(OR(B2364="",M2364=""),"",ROUND(M2364/60*IFERROR(VLOOKUP(B2364,الموظفين!$A$2:$J$501,9,FALSE()),0),2))</f>
        <v/>
      </c>
      <c r="T2364" s="17"/>
      <c r="U2364" s="23" t="str">
        <f aca="false">IF(OR(A2364="",B2364=""),"",A2364&amp;"|"&amp;B2364)</f>
        <v/>
      </c>
    </row>
    <row r="2365" customFormat="false" ht="15" hidden="false" customHeight="false" outlineLevel="0" collapsed="false">
      <c r="A2365" s="16"/>
      <c r="B2365" s="17"/>
      <c r="C2365" s="18" t="str">
        <f aca="false">IF($B2365="","",IFERROR(VLOOKUP($B2365,الموظفين!$A$2:$J$501,2,FALSE())&amp;"","⚠ كود غير موجود"))</f>
        <v/>
      </c>
      <c r="D2365" s="18" t="str">
        <f aca="false">IF($B2365="","",IFERROR(VLOOKUP($B2365,الموظفين!$A$2:$J$501,3,FALSE())&amp;"",""))</f>
        <v/>
      </c>
      <c r="E2365" s="18" t="str">
        <f aca="false">IF($B2365="","",IFERROR(VLOOKUP($B2365,الموظفين!$A$2:$J$501,5,FALSE())&amp;"",""))</f>
        <v/>
      </c>
      <c r="F2365" s="19" t="str">
        <f aca="false">IF($B2365="","",IFERROR(VLOOKUP($B2365,الموظفين!$A$2:$J$501,6,FALSE()),""))</f>
        <v/>
      </c>
      <c r="G2365" s="19" t="str">
        <f aca="false">IF($B2365="","",IFERROR(VLOOKUP($B2365,الموظفين!$A$2:$J$501,7,FALSE()),""))</f>
        <v/>
      </c>
      <c r="H2365" s="20"/>
      <c r="I2365" s="20"/>
      <c r="J2365" s="21" t="str">
        <f aca="false">IF(OR(H2365="",I2365=""),"",ROUND(MOD(I2365-H2365,1)*24,2))</f>
        <v/>
      </c>
      <c r="K2365" s="22" t="str">
        <f aca="false">IF(OR(H2365="",F2365=""),"",IF(ROUND(MAX(0,MOD(H2365-F2365+0.5,1)-0.5)*1440,0)&gt;IFERROR(VLOOKUP(E2365,الورديات!$A$2:$E$21,5,FALSE()),0),ROUND(MAX(0,MOD(H2365-F2365+0.5,1)-0.5)*1440,0),0))</f>
        <v/>
      </c>
      <c r="L2365" s="22" t="str">
        <f aca="false">IF(OR(I2365="",G2365=""),"",ROUND(MAX(0,MOD(G2365-I2365+0.5,1)-0.5)*1440,0))</f>
        <v/>
      </c>
      <c r="M2365" s="22" t="str">
        <f aca="false">IF(OR(I2365="",G2365=""),"",IF(ROUND(MAX(0,MOD(I2365-G2365+0.5,1)-0.5)*1440,0)&gt;=الإعدادات!$B$8,ROUND(MAX(0,MOD(I2365-G2365+0.5,1)-0.5)*1440,0),0))</f>
        <v/>
      </c>
      <c r="N2365" s="18" t="str">
        <f aca="false">IF(OR(A2365="",B2365=""),"",IF(COUNTIFS(الإجازات!$A$2:$A$1001,B2365,الإجازات!$D$2:$D$1001,"&lt;="&amp;A2365,الإجازات!$E$2:$E$1001,"&gt;="&amp;A2365,الإجازات!$G$2:$G$1001,"مقبولة")=0,"",LOOKUP(2,1/((الإجازات!$A$2:$A$1001=B2365)*(الإجازات!$D$2:$D$1001&lt;=A2365)*(الإجازات!$E$2:$E$1001&gt;=A2365)*(الإجازات!$G$2:$G$1001="مقبولة")),الإجازات!$C$2:$C$1001)))</f>
        <v/>
      </c>
      <c r="O2365" s="17"/>
      <c r="P2365" s="23" t="str">
        <f aca="false">IF(B2365="","",IF(ISNA(MATCH(B2365,الموظفين!$A$2:$A$501,0)),"⚠ كود غير موجود",IF(O2365&lt;&gt;"",O2365,IF(N2365&lt;&gt;"",N2365,IF(H2365="",IF(AND(A2365&lt;&gt;"",WEEKDAY(A2365)=الإعدادات!$B$11),"راحة أسبوعية","غائب"),IF(I2365="","بدون انصراف",IF(N(K2365)&gt;0,"متأخر","حاضر")))))))</f>
        <v/>
      </c>
      <c r="Q2365" s="24" t="str">
        <f aca="false">IF(B2365="","",IF(OR(P2365="غائب",P2365="غياب",P2365="إجازة بدون راتب"),IFERROR(VLOOKUP(B2365,الموظفين!$A$2:$J$501,8,FALSE()),0),0))</f>
        <v/>
      </c>
      <c r="R2365" s="24" t="str">
        <f aca="false">IF(B2365="","",ROUND((N(K2365)+N(L2365))/60*IFERROR(VLOOKUP(B2365,الموظفين!$A$2:$J$501,8,FALSE()),0)/الإعدادات!$B$6*الإعدادات!$B$9,2))</f>
        <v/>
      </c>
      <c r="S2365" s="24" t="str">
        <f aca="false">IF(OR(B2365="",M2365=""),"",ROUND(M2365/60*IFERROR(VLOOKUP(B2365,الموظفين!$A$2:$J$501,9,FALSE()),0),2))</f>
        <v/>
      </c>
      <c r="T2365" s="17"/>
      <c r="U2365" s="23" t="str">
        <f aca="false">IF(OR(A2365="",B2365=""),"",A2365&amp;"|"&amp;B2365)</f>
        <v/>
      </c>
    </row>
    <row r="2366" customFormat="false" ht="15" hidden="false" customHeight="false" outlineLevel="0" collapsed="false">
      <c r="A2366" s="16"/>
      <c r="B2366" s="17"/>
      <c r="C2366" s="18" t="str">
        <f aca="false">IF($B2366="","",IFERROR(VLOOKUP($B2366,الموظفين!$A$2:$J$501,2,FALSE())&amp;"","⚠ كود غير موجود"))</f>
        <v/>
      </c>
      <c r="D2366" s="18" t="str">
        <f aca="false">IF($B2366="","",IFERROR(VLOOKUP($B2366,الموظفين!$A$2:$J$501,3,FALSE())&amp;"",""))</f>
        <v/>
      </c>
      <c r="E2366" s="18" t="str">
        <f aca="false">IF($B2366="","",IFERROR(VLOOKUP($B2366,الموظفين!$A$2:$J$501,5,FALSE())&amp;"",""))</f>
        <v/>
      </c>
      <c r="F2366" s="19" t="str">
        <f aca="false">IF($B2366="","",IFERROR(VLOOKUP($B2366,الموظفين!$A$2:$J$501,6,FALSE()),""))</f>
        <v/>
      </c>
      <c r="G2366" s="19" t="str">
        <f aca="false">IF($B2366="","",IFERROR(VLOOKUP($B2366,الموظفين!$A$2:$J$501,7,FALSE()),""))</f>
        <v/>
      </c>
      <c r="H2366" s="20"/>
      <c r="I2366" s="20"/>
      <c r="J2366" s="21" t="str">
        <f aca="false">IF(OR(H2366="",I2366=""),"",ROUND(MOD(I2366-H2366,1)*24,2))</f>
        <v/>
      </c>
      <c r="K2366" s="22" t="str">
        <f aca="false">IF(OR(H2366="",F2366=""),"",IF(ROUND(MAX(0,MOD(H2366-F2366+0.5,1)-0.5)*1440,0)&gt;IFERROR(VLOOKUP(E2366,الورديات!$A$2:$E$21,5,FALSE()),0),ROUND(MAX(0,MOD(H2366-F2366+0.5,1)-0.5)*1440,0),0))</f>
        <v/>
      </c>
      <c r="L2366" s="22" t="str">
        <f aca="false">IF(OR(I2366="",G2366=""),"",ROUND(MAX(0,MOD(G2366-I2366+0.5,1)-0.5)*1440,0))</f>
        <v/>
      </c>
      <c r="M2366" s="22" t="str">
        <f aca="false">IF(OR(I2366="",G2366=""),"",IF(ROUND(MAX(0,MOD(I2366-G2366+0.5,1)-0.5)*1440,0)&gt;=الإعدادات!$B$8,ROUND(MAX(0,MOD(I2366-G2366+0.5,1)-0.5)*1440,0),0))</f>
        <v/>
      </c>
      <c r="N2366" s="18" t="str">
        <f aca="false">IF(OR(A2366="",B2366=""),"",IF(COUNTIFS(الإجازات!$A$2:$A$1001,B2366,الإجازات!$D$2:$D$1001,"&lt;="&amp;A2366,الإجازات!$E$2:$E$1001,"&gt;="&amp;A2366,الإجازات!$G$2:$G$1001,"مقبولة")=0,"",LOOKUP(2,1/((الإجازات!$A$2:$A$1001=B2366)*(الإجازات!$D$2:$D$1001&lt;=A2366)*(الإجازات!$E$2:$E$1001&gt;=A2366)*(الإجازات!$G$2:$G$1001="مقبولة")),الإجازات!$C$2:$C$1001)))</f>
        <v/>
      </c>
      <c r="O2366" s="17"/>
      <c r="P2366" s="23" t="str">
        <f aca="false">IF(B2366="","",IF(ISNA(MATCH(B2366,الموظفين!$A$2:$A$501,0)),"⚠ كود غير موجود",IF(O2366&lt;&gt;"",O2366,IF(N2366&lt;&gt;"",N2366,IF(H2366="",IF(AND(A2366&lt;&gt;"",WEEKDAY(A2366)=الإعدادات!$B$11),"راحة أسبوعية","غائب"),IF(I2366="","بدون انصراف",IF(N(K2366)&gt;0,"متأخر","حاضر")))))))</f>
        <v/>
      </c>
      <c r="Q2366" s="24" t="str">
        <f aca="false">IF(B2366="","",IF(OR(P2366="غائب",P2366="غياب",P2366="إجازة بدون راتب"),IFERROR(VLOOKUP(B2366,الموظفين!$A$2:$J$501,8,FALSE()),0),0))</f>
        <v/>
      </c>
      <c r="R2366" s="24" t="str">
        <f aca="false">IF(B2366="","",ROUND((N(K2366)+N(L2366))/60*IFERROR(VLOOKUP(B2366,الموظفين!$A$2:$J$501,8,FALSE()),0)/الإعدادات!$B$6*الإعدادات!$B$9,2))</f>
        <v/>
      </c>
      <c r="S2366" s="24" t="str">
        <f aca="false">IF(OR(B2366="",M2366=""),"",ROUND(M2366/60*IFERROR(VLOOKUP(B2366,الموظفين!$A$2:$J$501,9,FALSE()),0),2))</f>
        <v/>
      </c>
      <c r="T2366" s="17"/>
      <c r="U2366" s="23" t="str">
        <f aca="false">IF(OR(A2366="",B2366=""),"",A2366&amp;"|"&amp;B2366)</f>
        <v/>
      </c>
    </row>
    <row r="2367" customFormat="false" ht="15" hidden="false" customHeight="false" outlineLevel="0" collapsed="false">
      <c r="A2367" s="16"/>
      <c r="B2367" s="17"/>
      <c r="C2367" s="18" t="str">
        <f aca="false">IF($B2367="","",IFERROR(VLOOKUP($B2367,الموظفين!$A$2:$J$501,2,FALSE())&amp;"","⚠ كود غير موجود"))</f>
        <v/>
      </c>
      <c r="D2367" s="18" t="str">
        <f aca="false">IF($B2367="","",IFERROR(VLOOKUP($B2367,الموظفين!$A$2:$J$501,3,FALSE())&amp;"",""))</f>
        <v/>
      </c>
      <c r="E2367" s="18" t="str">
        <f aca="false">IF($B2367="","",IFERROR(VLOOKUP($B2367,الموظفين!$A$2:$J$501,5,FALSE())&amp;"",""))</f>
        <v/>
      </c>
      <c r="F2367" s="19" t="str">
        <f aca="false">IF($B2367="","",IFERROR(VLOOKUP($B2367,الموظفين!$A$2:$J$501,6,FALSE()),""))</f>
        <v/>
      </c>
      <c r="G2367" s="19" t="str">
        <f aca="false">IF($B2367="","",IFERROR(VLOOKUP($B2367,الموظفين!$A$2:$J$501,7,FALSE()),""))</f>
        <v/>
      </c>
      <c r="H2367" s="20"/>
      <c r="I2367" s="20"/>
      <c r="J2367" s="21" t="str">
        <f aca="false">IF(OR(H2367="",I2367=""),"",ROUND(MOD(I2367-H2367,1)*24,2))</f>
        <v/>
      </c>
      <c r="K2367" s="22" t="str">
        <f aca="false">IF(OR(H2367="",F2367=""),"",IF(ROUND(MAX(0,MOD(H2367-F2367+0.5,1)-0.5)*1440,0)&gt;IFERROR(VLOOKUP(E2367,الورديات!$A$2:$E$21,5,FALSE()),0),ROUND(MAX(0,MOD(H2367-F2367+0.5,1)-0.5)*1440,0),0))</f>
        <v/>
      </c>
      <c r="L2367" s="22" t="str">
        <f aca="false">IF(OR(I2367="",G2367=""),"",ROUND(MAX(0,MOD(G2367-I2367+0.5,1)-0.5)*1440,0))</f>
        <v/>
      </c>
      <c r="M2367" s="22" t="str">
        <f aca="false">IF(OR(I2367="",G2367=""),"",IF(ROUND(MAX(0,MOD(I2367-G2367+0.5,1)-0.5)*1440,0)&gt;=الإعدادات!$B$8,ROUND(MAX(0,MOD(I2367-G2367+0.5,1)-0.5)*1440,0),0))</f>
        <v/>
      </c>
      <c r="N2367" s="18" t="str">
        <f aca="false">IF(OR(A2367="",B2367=""),"",IF(COUNTIFS(الإجازات!$A$2:$A$1001,B2367,الإجازات!$D$2:$D$1001,"&lt;="&amp;A2367,الإجازات!$E$2:$E$1001,"&gt;="&amp;A2367,الإجازات!$G$2:$G$1001,"مقبولة")=0,"",LOOKUP(2,1/((الإجازات!$A$2:$A$1001=B2367)*(الإجازات!$D$2:$D$1001&lt;=A2367)*(الإجازات!$E$2:$E$1001&gt;=A2367)*(الإجازات!$G$2:$G$1001="مقبولة")),الإجازات!$C$2:$C$1001)))</f>
        <v/>
      </c>
      <c r="O2367" s="17"/>
      <c r="P2367" s="23" t="str">
        <f aca="false">IF(B2367="","",IF(ISNA(MATCH(B2367,الموظفين!$A$2:$A$501,0)),"⚠ كود غير موجود",IF(O2367&lt;&gt;"",O2367,IF(N2367&lt;&gt;"",N2367,IF(H2367="",IF(AND(A2367&lt;&gt;"",WEEKDAY(A2367)=الإعدادات!$B$11),"راحة أسبوعية","غائب"),IF(I2367="","بدون انصراف",IF(N(K2367)&gt;0,"متأخر","حاضر")))))))</f>
        <v/>
      </c>
      <c r="Q2367" s="24" t="str">
        <f aca="false">IF(B2367="","",IF(OR(P2367="غائب",P2367="غياب",P2367="إجازة بدون راتب"),IFERROR(VLOOKUP(B2367,الموظفين!$A$2:$J$501,8,FALSE()),0),0))</f>
        <v/>
      </c>
      <c r="R2367" s="24" t="str">
        <f aca="false">IF(B2367="","",ROUND((N(K2367)+N(L2367))/60*IFERROR(VLOOKUP(B2367,الموظفين!$A$2:$J$501,8,FALSE()),0)/الإعدادات!$B$6*الإعدادات!$B$9,2))</f>
        <v/>
      </c>
      <c r="S2367" s="24" t="str">
        <f aca="false">IF(OR(B2367="",M2367=""),"",ROUND(M2367/60*IFERROR(VLOOKUP(B2367,الموظفين!$A$2:$J$501,9,FALSE()),0),2))</f>
        <v/>
      </c>
      <c r="T2367" s="17"/>
      <c r="U2367" s="23" t="str">
        <f aca="false">IF(OR(A2367="",B2367=""),"",A2367&amp;"|"&amp;B2367)</f>
        <v/>
      </c>
    </row>
    <row r="2368" customFormat="false" ht="15" hidden="false" customHeight="false" outlineLevel="0" collapsed="false">
      <c r="A2368" s="16"/>
      <c r="B2368" s="17"/>
      <c r="C2368" s="18" t="str">
        <f aca="false">IF($B2368="","",IFERROR(VLOOKUP($B2368,الموظفين!$A$2:$J$501,2,FALSE())&amp;"","⚠ كود غير موجود"))</f>
        <v/>
      </c>
      <c r="D2368" s="18" t="str">
        <f aca="false">IF($B2368="","",IFERROR(VLOOKUP($B2368,الموظفين!$A$2:$J$501,3,FALSE())&amp;"",""))</f>
        <v/>
      </c>
      <c r="E2368" s="18" t="str">
        <f aca="false">IF($B2368="","",IFERROR(VLOOKUP($B2368,الموظفين!$A$2:$J$501,5,FALSE())&amp;"",""))</f>
        <v/>
      </c>
      <c r="F2368" s="19" t="str">
        <f aca="false">IF($B2368="","",IFERROR(VLOOKUP($B2368,الموظفين!$A$2:$J$501,6,FALSE()),""))</f>
        <v/>
      </c>
      <c r="G2368" s="19" t="str">
        <f aca="false">IF($B2368="","",IFERROR(VLOOKUP($B2368,الموظفين!$A$2:$J$501,7,FALSE()),""))</f>
        <v/>
      </c>
      <c r="H2368" s="20"/>
      <c r="I2368" s="20"/>
      <c r="J2368" s="21" t="str">
        <f aca="false">IF(OR(H2368="",I2368=""),"",ROUND(MOD(I2368-H2368,1)*24,2))</f>
        <v/>
      </c>
      <c r="K2368" s="22" t="str">
        <f aca="false">IF(OR(H2368="",F2368=""),"",IF(ROUND(MAX(0,MOD(H2368-F2368+0.5,1)-0.5)*1440,0)&gt;IFERROR(VLOOKUP(E2368,الورديات!$A$2:$E$21,5,FALSE()),0),ROUND(MAX(0,MOD(H2368-F2368+0.5,1)-0.5)*1440,0),0))</f>
        <v/>
      </c>
      <c r="L2368" s="22" t="str">
        <f aca="false">IF(OR(I2368="",G2368=""),"",ROUND(MAX(0,MOD(G2368-I2368+0.5,1)-0.5)*1440,0))</f>
        <v/>
      </c>
      <c r="M2368" s="22" t="str">
        <f aca="false">IF(OR(I2368="",G2368=""),"",IF(ROUND(MAX(0,MOD(I2368-G2368+0.5,1)-0.5)*1440,0)&gt;=الإعدادات!$B$8,ROUND(MAX(0,MOD(I2368-G2368+0.5,1)-0.5)*1440,0),0))</f>
        <v/>
      </c>
      <c r="N2368" s="18" t="str">
        <f aca="false">IF(OR(A2368="",B2368=""),"",IF(COUNTIFS(الإجازات!$A$2:$A$1001,B2368,الإجازات!$D$2:$D$1001,"&lt;="&amp;A2368,الإجازات!$E$2:$E$1001,"&gt;="&amp;A2368,الإجازات!$G$2:$G$1001,"مقبولة")=0,"",LOOKUP(2,1/((الإجازات!$A$2:$A$1001=B2368)*(الإجازات!$D$2:$D$1001&lt;=A2368)*(الإجازات!$E$2:$E$1001&gt;=A2368)*(الإجازات!$G$2:$G$1001="مقبولة")),الإجازات!$C$2:$C$1001)))</f>
        <v/>
      </c>
      <c r="O2368" s="17"/>
      <c r="P2368" s="23" t="str">
        <f aca="false">IF(B2368="","",IF(ISNA(MATCH(B2368,الموظفين!$A$2:$A$501,0)),"⚠ كود غير موجود",IF(O2368&lt;&gt;"",O2368,IF(N2368&lt;&gt;"",N2368,IF(H2368="",IF(AND(A2368&lt;&gt;"",WEEKDAY(A2368)=الإعدادات!$B$11),"راحة أسبوعية","غائب"),IF(I2368="","بدون انصراف",IF(N(K2368)&gt;0,"متأخر","حاضر")))))))</f>
        <v/>
      </c>
      <c r="Q2368" s="24" t="str">
        <f aca="false">IF(B2368="","",IF(OR(P2368="غائب",P2368="غياب",P2368="إجازة بدون راتب"),IFERROR(VLOOKUP(B2368,الموظفين!$A$2:$J$501,8,FALSE()),0),0))</f>
        <v/>
      </c>
      <c r="R2368" s="24" t="str">
        <f aca="false">IF(B2368="","",ROUND((N(K2368)+N(L2368))/60*IFERROR(VLOOKUP(B2368,الموظفين!$A$2:$J$501,8,FALSE()),0)/الإعدادات!$B$6*الإعدادات!$B$9,2))</f>
        <v/>
      </c>
      <c r="S2368" s="24" t="str">
        <f aca="false">IF(OR(B2368="",M2368=""),"",ROUND(M2368/60*IFERROR(VLOOKUP(B2368,الموظفين!$A$2:$J$501,9,FALSE()),0),2))</f>
        <v/>
      </c>
      <c r="T2368" s="17"/>
      <c r="U2368" s="23" t="str">
        <f aca="false">IF(OR(A2368="",B2368=""),"",A2368&amp;"|"&amp;B2368)</f>
        <v/>
      </c>
    </row>
    <row r="2369" customFormat="false" ht="15" hidden="false" customHeight="false" outlineLevel="0" collapsed="false">
      <c r="A2369" s="16"/>
      <c r="B2369" s="17"/>
      <c r="C2369" s="18" t="str">
        <f aca="false">IF($B2369="","",IFERROR(VLOOKUP($B2369,الموظفين!$A$2:$J$501,2,FALSE())&amp;"","⚠ كود غير موجود"))</f>
        <v/>
      </c>
      <c r="D2369" s="18" t="str">
        <f aca="false">IF($B2369="","",IFERROR(VLOOKUP($B2369,الموظفين!$A$2:$J$501,3,FALSE())&amp;"",""))</f>
        <v/>
      </c>
      <c r="E2369" s="18" t="str">
        <f aca="false">IF($B2369="","",IFERROR(VLOOKUP($B2369,الموظفين!$A$2:$J$501,5,FALSE())&amp;"",""))</f>
        <v/>
      </c>
      <c r="F2369" s="19" t="str">
        <f aca="false">IF($B2369="","",IFERROR(VLOOKUP($B2369,الموظفين!$A$2:$J$501,6,FALSE()),""))</f>
        <v/>
      </c>
      <c r="G2369" s="19" t="str">
        <f aca="false">IF($B2369="","",IFERROR(VLOOKUP($B2369,الموظفين!$A$2:$J$501,7,FALSE()),""))</f>
        <v/>
      </c>
      <c r="H2369" s="20"/>
      <c r="I2369" s="20"/>
      <c r="J2369" s="21" t="str">
        <f aca="false">IF(OR(H2369="",I2369=""),"",ROUND(MOD(I2369-H2369,1)*24,2))</f>
        <v/>
      </c>
      <c r="K2369" s="22" t="str">
        <f aca="false">IF(OR(H2369="",F2369=""),"",IF(ROUND(MAX(0,MOD(H2369-F2369+0.5,1)-0.5)*1440,0)&gt;IFERROR(VLOOKUP(E2369,الورديات!$A$2:$E$21,5,FALSE()),0),ROUND(MAX(0,MOD(H2369-F2369+0.5,1)-0.5)*1440,0),0))</f>
        <v/>
      </c>
      <c r="L2369" s="22" t="str">
        <f aca="false">IF(OR(I2369="",G2369=""),"",ROUND(MAX(0,MOD(G2369-I2369+0.5,1)-0.5)*1440,0))</f>
        <v/>
      </c>
      <c r="M2369" s="22" t="str">
        <f aca="false">IF(OR(I2369="",G2369=""),"",IF(ROUND(MAX(0,MOD(I2369-G2369+0.5,1)-0.5)*1440,0)&gt;=الإعدادات!$B$8,ROUND(MAX(0,MOD(I2369-G2369+0.5,1)-0.5)*1440,0),0))</f>
        <v/>
      </c>
      <c r="N2369" s="18" t="str">
        <f aca="false">IF(OR(A2369="",B2369=""),"",IF(COUNTIFS(الإجازات!$A$2:$A$1001,B2369,الإجازات!$D$2:$D$1001,"&lt;="&amp;A2369,الإجازات!$E$2:$E$1001,"&gt;="&amp;A2369,الإجازات!$G$2:$G$1001,"مقبولة")=0,"",LOOKUP(2,1/((الإجازات!$A$2:$A$1001=B2369)*(الإجازات!$D$2:$D$1001&lt;=A2369)*(الإجازات!$E$2:$E$1001&gt;=A2369)*(الإجازات!$G$2:$G$1001="مقبولة")),الإجازات!$C$2:$C$1001)))</f>
        <v/>
      </c>
      <c r="O2369" s="17"/>
      <c r="P2369" s="23" t="str">
        <f aca="false">IF(B2369="","",IF(ISNA(MATCH(B2369,الموظفين!$A$2:$A$501,0)),"⚠ كود غير موجود",IF(O2369&lt;&gt;"",O2369,IF(N2369&lt;&gt;"",N2369,IF(H2369="",IF(AND(A2369&lt;&gt;"",WEEKDAY(A2369)=الإعدادات!$B$11),"راحة أسبوعية","غائب"),IF(I2369="","بدون انصراف",IF(N(K2369)&gt;0,"متأخر","حاضر")))))))</f>
        <v/>
      </c>
      <c r="Q2369" s="24" t="str">
        <f aca="false">IF(B2369="","",IF(OR(P2369="غائب",P2369="غياب",P2369="إجازة بدون راتب"),IFERROR(VLOOKUP(B2369,الموظفين!$A$2:$J$501,8,FALSE()),0),0))</f>
        <v/>
      </c>
      <c r="R2369" s="24" t="str">
        <f aca="false">IF(B2369="","",ROUND((N(K2369)+N(L2369))/60*IFERROR(VLOOKUP(B2369,الموظفين!$A$2:$J$501,8,FALSE()),0)/الإعدادات!$B$6*الإعدادات!$B$9,2))</f>
        <v/>
      </c>
      <c r="S2369" s="24" t="str">
        <f aca="false">IF(OR(B2369="",M2369=""),"",ROUND(M2369/60*IFERROR(VLOOKUP(B2369,الموظفين!$A$2:$J$501,9,FALSE()),0),2))</f>
        <v/>
      </c>
      <c r="T2369" s="17"/>
      <c r="U2369" s="23" t="str">
        <f aca="false">IF(OR(A2369="",B2369=""),"",A2369&amp;"|"&amp;B2369)</f>
        <v/>
      </c>
    </row>
    <row r="2370" customFormat="false" ht="15" hidden="false" customHeight="false" outlineLevel="0" collapsed="false">
      <c r="A2370" s="16"/>
      <c r="B2370" s="17"/>
      <c r="C2370" s="18" t="str">
        <f aca="false">IF($B2370="","",IFERROR(VLOOKUP($B2370,الموظفين!$A$2:$J$501,2,FALSE())&amp;"","⚠ كود غير موجود"))</f>
        <v/>
      </c>
      <c r="D2370" s="18" t="str">
        <f aca="false">IF($B2370="","",IFERROR(VLOOKUP($B2370,الموظفين!$A$2:$J$501,3,FALSE())&amp;"",""))</f>
        <v/>
      </c>
      <c r="E2370" s="18" t="str">
        <f aca="false">IF($B2370="","",IFERROR(VLOOKUP($B2370,الموظفين!$A$2:$J$501,5,FALSE())&amp;"",""))</f>
        <v/>
      </c>
      <c r="F2370" s="19" t="str">
        <f aca="false">IF($B2370="","",IFERROR(VLOOKUP($B2370,الموظفين!$A$2:$J$501,6,FALSE()),""))</f>
        <v/>
      </c>
      <c r="G2370" s="19" t="str">
        <f aca="false">IF($B2370="","",IFERROR(VLOOKUP($B2370,الموظفين!$A$2:$J$501,7,FALSE()),""))</f>
        <v/>
      </c>
      <c r="H2370" s="20"/>
      <c r="I2370" s="20"/>
      <c r="J2370" s="21" t="str">
        <f aca="false">IF(OR(H2370="",I2370=""),"",ROUND(MOD(I2370-H2370,1)*24,2))</f>
        <v/>
      </c>
      <c r="K2370" s="22" t="str">
        <f aca="false">IF(OR(H2370="",F2370=""),"",IF(ROUND(MAX(0,MOD(H2370-F2370+0.5,1)-0.5)*1440,0)&gt;IFERROR(VLOOKUP(E2370,الورديات!$A$2:$E$21,5,FALSE()),0),ROUND(MAX(0,MOD(H2370-F2370+0.5,1)-0.5)*1440,0),0))</f>
        <v/>
      </c>
      <c r="L2370" s="22" t="str">
        <f aca="false">IF(OR(I2370="",G2370=""),"",ROUND(MAX(0,MOD(G2370-I2370+0.5,1)-0.5)*1440,0))</f>
        <v/>
      </c>
      <c r="M2370" s="22" t="str">
        <f aca="false">IF(OR(I2370="",G2370=""),"",IF(ROUND(MAX(0,MOD(I2370-G2370+0.5,1)-0.5)*1440,0)&gt;=الإعدادات!$B$8,ROUND(MAX(0,MOD(I2370-G2370+0.5,1)-0.5)*1440,0),0))</f>
        <v/>
      </c>
      <c r="N2370" s="18" t="str">
        <f aca="false">IF(OR(A2370="",B2370=""),"",IF(COUNTIFS(الإجازات!$A$2:$A$1001,B2370,الإجازات!$D$2:$D$1001,"&lt;="&amp;A2370,الإجازات!$E$2:$E$1001,"&gt;="&amp;A2370,الإجازات!$G$2:$G$1001,"مقبولة")=0,"",LOOKUP(2,1/((الإجازات!$A$2:$A$1001=B2370)*(الإجازات!$D$2:$D$1001&lt;=A2370)*(الإجازات!$E$2:$E$1001&gt;=A2370)*(الإجازات!$G$2:$G$1001="مقبولة")),الإجازات!$C$2:$C$1001)))</f>
        <v/>
      </c>
      <c r="O2370" s="17"/>
      <c r="P2370" s="23" t="str">
        <f aca="false">IF(B2370="","",IF(ISNA(MATCH(B2370,الموظفين!$A$2:$A$501,0)),"⚠ كود غير موجود",IF(O2370&lt;&gt;"",O2370,IF(N2370&lt;&gt;"",N2370,IF(H2370="",IF(AND(A2370&lt;&gt;"",WEEKDAY(A2370)=الإعدادات!$B$11),"راحة أسبوعية","غائب"),IF(I2370="","بدون انصراف",IF(N(K2370)&gt;0,"متأخر","حاضر")))))))</f>
        <v/>
      </c>
      <c r="Q2370" s="24" t="str">
        <f aca="false">IF(B2370="","",IF(OR(P2370="غائب",P2370="غياب",P2370="إجازة بدون راتب"),IFERROR(VLOOKUP(B2370,الموظفين!$A$2:$J$501,8,FALSE()),0),0))</f>
        <v/>
      </c>
      <c r="R2370" s="24" t="str">
        <f aca="false">IF(B2370="","",ROUND((N(K2370)+N(L2370))/60*IFERROR(VLOOKUP(B2370,الموظفين!$A$2:$J$501,8,FALSE()),0)/الإعدادات!$B$6*الإعدادات!$B$9,2))</f>
        <v/>
      </c>
      <c r="S2370" s="24" t="str">
        <f aca="false">IF(OR(B2370="",M2370=""),"",ROUND(M2370/60*IFERROR(VLOOKUP(B2370,الموظفين!$A$2:$J$501,9,FALSE()),0),2))</f>
        <v/>
      </c>
      <c r="T2370" s="17"/>
      <c r="U2370" s="23" t="str">
        <f aca="false">IF(OR(A2370="",B2370=""),"",A2370&amp;"|"&amp;B2370)</f>
        <v/>
      </c>
    </row>
    <row r="2371" customFormat="false" ht="15" hidden="false" customHeight="false" outlineLevel="0" collapsed="false">
      <c r="A2371" s="16"/>
      <c r="B2371" s="17"/>
      <c r="C2371" s="18" t="str">
        <f aca="false">IF($B2371="","",IFERROR(VLOOKUP($B2371,الموظفين!$A$2:$J$501,2,FALSE())&amp;"","⚠ كود غير موجود"))</f>
        <v/>
      </c>
      <c r="D2371" s="18" t="str">
        <f aca="false">IF($B2371="","",IFERROR(VLOOKUP($B2371,الموظفين!$A$2:$J$501,3,FALSE())&amp;"",""))</f>
        <v/>
      </c>
      <c r="E2371" s="18" t="str">
        <f aca="false">IF($B2371="","",IFERROR(VLOOKUP($B2371,الموظفين!$A$2:$J$501,5,FALSE())&amp;"",""))</f>
        <v/>
      </c>
      <c r="F2371" s="19" t="str">
        <f aca="false">IF($B2371="","",IFERROR(VLOOKUP($B2371,الموظفين!$A$2:$J$501,6,FALSE()),""))</f>
        <v/>
      </c>
      <c r="G2371" s="19" t="str">
        <f aca="false">IF($B2371="","",IFERROR(VLOOKUP($B2371,الموظفين!$A$2:$J$501,7,FALSE()),""))</f>
        <v/>
      </c>
      <c r="H2371" s="20"/>
      <c r="I2371" s="20"/>
      <c r="J2371" s="21" t="str">
        <f aca="false">IF(OR(H2371="",I2371=""),"",ROUND(MOD(I2371-H2371,1)*24,2))</f>
        <v/>
      </c>
      <c r="K2371" s="22" t="str">
        <f aca="false">IF(OR(H2371="",F2371=""),"",IF(ROUND(MAX(0,MOD(H2371-F2371+0.5,1)-0.5)*1440,0)&gt;IFERROR(VLOOKUP(E2371,الورديات!$A$2:$E$21,5,FALSE()),0),ROUND(MAX(0,MOD(H2371-F2371+0.5,1)-0.5)*1440,0),0))</f>
        <v/>
      </c>
      <c r="L2371" s="22" t="str">
        <f aca="false">IF(OR(I2371="",G2371=""),"",ROUND(MAX(0,MOD(G2371-I2371+0.5,1)-0.5)*1440,0))</f>
        <v/>
      </c>
      <c r="M2371" s="22" t="str">
        <f aca="false">IF(OR(I2371="",G2371=""),"",IF(ROUND(MAX(0,MOD(I2371-G2371+0.5,1)-0.5)*1440,0)&gt;=الإعدادات!$B$8,ROUND(MAX(0,MOD(I2371-G2371+0.5,1)-0.5)*1440,0),0))</f>
        <v/>
      </c>
      <c r="N2371" s="18" t="str">
        <f aca="false">IF(OR(A2371="",B2371=""),"",IF(COUNTIFS(الإجازات!$A$2:$A$1001,B2371,الإجازات!$D$2:$D$1001,"&lt;="&amp;A2371,الإجازات!$E$2:$E$1001,"&gt;="&amp;A2371,الإجازات!$G$2:$G$1001,"مقبولة")=0,"",LOOKUP(2,1/((الإجازات!$A$2:$A$1001=B2371)*(الإجازات!$D$2:$D$1001&lt;=A2371)*(الإجازات!$E$2:$E$1001&gt;=A2371)*(الإجازات!$G$2:$G$1001="مقبولة")),الإجازات!$C$2:$C$1001)))</f>
        <v/>
      </c>
      <c r="O2371" s="17"/>
      <c r="P2371" s="23" t="str">
        <f aca="false">IF(B2371="","",IF(ISNA(MATCH(B2371,الموظفين!$A$2:$A$501,0)),"⚠ كود غير موجود",IF(O2371&lt;&gt;"",O2371,IF(N2371&lt;&gt;"",N2371,IF(H2371="",IF(AND(A2371&lt;&gt;"",WEEKDAY(A2371)=الإعدادات!$B$11),"راحة أسبوعية","غائب"),IF(I2371="","بدون انصراف",IF(N(K2371)&gt;0,"متأخر","حاضر")))))))</f>
        <v/>
      </c>
      <c r="Q2371" s="24" t="str">
        <f aca="false">IF(B2371="","",IF(OR(P2371="غائب",P2371="غياب",P2371="إجازة بدون راتب"),IFERROR(VLOOKUP(B2371,الموظفين!$A$2:$J$501,8,FALSE()),0),0))</f>
        <v/>
      </c>
      <c r="R2371" s="24" t="str">
        <f aca="false">IF(B2371="","",ROUND((N(K2371)+N(L2371))/60*IFERROR(VLOOKUP(B2371,الموظفين!$A$2:$J$501,8,FALSE()),0)/الإعدادات!$B$6*الإعدادات!$B$9,2))</f>
        <v/>
      </c>
      <c r="S2371" s="24" t="str">
        <f aca="false">IF(OR(B2371="",M2371=""),"",ROUND(M2371/60*IFERROR(VLOOKUP(B2371,الموظفين!$A$2:$J$501,9,FALSE()),0),2))</f>
        <v/>
      </c>
      <c r="T2371" s="17"/>
      <c r="U2371" s="23" t="str">
        <f aca="false">IF(OR(A2371="",B2371=""),"",A2371&amp;"|"&amp;B2371)</f>
        <v/>
      </c>
    </row>
    <row r="2372" customFormat="false" ht="15" hidden="false" customHeight="false" outlineLevel="0" collapsed="false">
      <c r="A2372" s="16"/>
      <c r="B2372" s="17"/>
      <c r="C2372" s="18" t="str">
        <f aca="false">IF($B2372="","",IFERROR(VLOOKUP($B2372,الموظفين!$A$2:$J$501,2,FALSE())&amp;"","⚠ كود غير موجود"))</f>
        <v/>
      </c>
      <c r="D2372" s="18" t="str">
        <f aca="false">IF($B2372="","",IFERROR(VLOOKUP($B2372,الموظفين!$A$2:$J$501,3,FALSE())&amp;"",""))</f>
        <v/>
      </c>
      <c r="E2372" s="18" t="str">
        <f aca="false">IF($B2372="","",IFERROR(VLOOKUP($B2372,الموظفين!$A$2:$J$501,5,FALSE())&amp;"",""))</f>
        <v/>
      </c>
      <c r="F2372" s="19" t="str">
        <f aca="false">IF($B2372="","",IFERROR(VLOOKUP($B2372,الموظفين!$A$2:$J$501,6,FALSE()),""))</f>
        <v/>
      </c>
      <c r="G2372" s="19" t="str">
        <f aca="false">IF($B2372="","",IFERROR(VLOOKUP($B2372,الموظفين!$A$2:$J$501,7,FALSE()),""))</f>
        <v/>
      </c>
      <c r="H2372" s="20"/>
      <c r="I2372" s="20"/>
      <c r="J2372" s="21" t="str">
        <f aca="false">IF(OR(H2372="",I2372=""),"",ROUND(MOD(I2372-H2372,1)*24,2))</f>
        <v/>
      </c>
      <c r="K2372" s="22" t="str">
        <f aca="false">IF(OR(H2372="",F2372=""),"",IF(ROUND(MAX(0,MOD(H2372-F2372+0.5,1)-0.5)*1440,0)&gt;IFERROR(VLOOKUP(E2372,الورديات!$A$2:$E$21,5,FALSE()),0),ROUND(MAX(0,MOD(H2372-F2372+0.5,1)-0.5)*1440,0),0))</f>
        <v/>
      </c>
      <c r="L2372" s="22" t="str">
        <f aca="false">IF(OR(I2372="",G2372=""),"",ROUND(MAX(0,MOD(G2372-I2372+0.5,1)-0.5)*1440,0))</f>
        <v/>
      </c>
      <c r="M2372" s="22" t="str">
        <f aca="false">IF(OR(I2372="",G2372=""),"",IF(ROUND(MAX(0,MOD(I2372-G2372+0.5,1)-0.5)*1440,0)&gt;=الإعدادات!$B$8,ROUND(MAX(0,MOD(I2372-G2372+0.5,1)-0.5)*1440,0),0))</f>
        <v/>
      </c>
      <c r="N2372" s="18" t="str">
        <f aca="false">IF(OR(A2372="",B2372=""),"",IF(COUNTIFS(الإجازات!$A$2:$A$1001,B2372,الإجازات!$D$2:$D$1001,"&lt;="&amp;A2372,الإجازات!$E$2:$E$1001,"&gt;="&amp;A2372,الإجازات!$G$2:$G$1001,"مقبولة")=0,"",LOOKUP(2,1/((الإجازات!$A$2:$A$1001=B2372)*(الإجازات!$D$2:$D$1001&lt;=A2372)*(الإجازات!$E$2:$E$1001&gt;=A2372)*(الإجازات!$G$2:$G$1001="مقبولة")),الإجازات!$C$2:$C$1001)))</f>
        <v/>
      </c>
      <c r="O2372" s="17"/>
      <c r="P2372" s="23" t="str">
        <f aca="false">IF(B2372="","",IF(ISNA(MATCH(B2372,الموظفين!$A$2:$A$501,0)),"⚠ كود غير موجود",IF(O2372&lt;&gt;"",O2372,IF(N2372&lt;&gt;"",N2372,IF(H2372="",IF(AND(A2372&lt;&gt;"",WEEKDAY(A2372)=الإعدادات!$B$11),"راحة أسبوعية","غائب"),IF(I2372="","بدون انصراف",IF(N(K2372)&gt;0,"متأخر","حاضر")))))))</f>
        <v/>
      </c>
      <c r="Q2372" s="24" t="str">
        <f aca="false">IF(B2372="","",IF(OR(P2372="غائب",P2372="غياب",P2372="إجازة بدون راتب"),IFERROR(VLOOKUP(B2372,الموظفين!$A$2:$J$501,8,FALSE()),0),0))</f>
        <v/>
      </c>
      <c r="R2372" s="24" t="str">
        <f aca="false">IF(B2372="","",ROUND((N(K2372)+N(L2372))/60*IFERROR(VLOOKUP(B2372,الموظفين!$A$2:$J$501,8,FALSE()),0)/الإعدادات!$B$6*الإعدادات!$B$9,2))</f>
        <v/>
      </c>
      <c r="S2372" s="24" t="str">
        <f aca="false">IF(OR(B2372="",M2372=""),"",ROUND(M2372/60*IFERROR(VLOOKUP(B2372,الموظفين!$A$2:$J$501,9,FALSE()),0),2))</f>
        <v/>
      </c>
      <c r="T2372" s="17"/>
      <c r="U2372" s="23" t="str">
        <f aca="false">IF(OR(A2372="",B2372=""),"",A2372&amp;"|"&amp;B2372)</f>
        <v/>
      </c>
    </row>
    <row r="2373" customFormat="false" ht="15" hidden="false" customHeight="false" outlineLevel="0" collapsed="false">
      <c r="A2373" s="16"/>
      <c r="B2373" s="17"/>
      <c r="C2373" s="18" t="str">
        <f aca="false">IF($B2373="","",IFERROR(VLOOKUP($B2373,الموظفين!$A$2:$J$501,2,FALSE())&amp;"","⚠ كود غير موجود"))</f>
        <v/>
      </c>
      <c r="D2373" s="18" t="str">
        <f aca="false">IF($B2373="","",IFERROR(VLOOKUP($B2373,الموظفين!$A$2:$J$501,3,FALSE())&amp;"",""))</f>
        <v/>
      </c>
      <c r="E2373" s="18" t="str">
        <f aca="false">IF($B2373="","",IFERROR(VLOOKUP($B2373,الموظفين!$A$2:$J$501,5,FALSE())&amp;"",""))</f>
        <v/>
      </c>
      <c r="F2373" s="19" t="str">
        <f aca="false">IF($B2373="","",IFERROR(VLOOKUP($B2373,الموظفين!$A$2:$J$501,6,FALSE()),""))</f>
        <v/>
      </c>
      <c r="G2373" s="19" t="str">
        <f aca="false">IF($B2373="","",IFERROR(VLOOKUP($B2373,الموظفين!$A$2:$J$501,7,FALSE()),""))</f>
        <v/>
      </c>
      <c r="H2373" s="20"/>
      <c r="I2373" s="20"/>
      <c r="J2373" s="21" t="str">
        <f aca="false">IF(OR(H2373="",I2373=""),"",ROUND(MOD(I2373-H2373,1)*24,2))</f>
        <v/>
      </c>
      <c r="K2373" s="22" t="str">
        <f aca="false">IF(OR(H2373="",F2373=""),"",IF(ROUND(MAX(0,MOD(H2373-F2373+0.5,1)-0.5)*1440,0)&gt;IFERROR(VLOOKUP(E2373,الورديات!$A$2:$E$21,5,FALSE()),0),ROUND(MAX(0,MOD(H2373-F2373+0.5,1)-0.5)*1440,0),0))</f>
        <v/>
      </c>
      <c r="L2373" s="22" t="str">
        <f aca="false">IF(OR(I2373="",G2373=""),"",ROUND(MAX(0,MOD(G2373-I2373+0.5,1)-0.5)*1440,0))</f>
        <v/>
      </c>
      <c r="M2373" s="22" t="str">
        <f aca="false">IF(OR(I2373="",G2373=""),"",IF(ROUND(MAX(0,MOD(I2373-G2373+0.5,1)-0.5)*1440,0)&gt;=الإعدادات!$B$8,ROUND(MAX(0,MOD(I2373-G2373+0.5,1)-0.5)*1440,0),0))</f>
        <v/>
      </c>
      <c r="N2373" s="18" t="str">
        <f aca="false">IF(OR(A2373="",B2373=""),"",IF(COUNTIFS(الإجازات!$A$2:$A$1001,B2373,الإجازات!$D$2:$D$1001,"&lt;="&amp;A2373,الإجازات!$E$2:$E$1001,"&gt;="&amp;A2373,الإجازات!$G$2:$G$1001,"مقبولة")=0,"",LOOKUP(2,1/((الإجازات!$A$2:$A$1001=B2373)*(الإجازات!$D$2:$D$1001&lt;=A2373)*(الإجازات!$E$2:$E$1001&gt;=A2373)*(الإجازات!$G$2:$G$1001="مقبولة")),الإجازات!$C$2:$C$1001)))</f>
        <v/>
      </c>
      <c r="O2373" s="17"/>
      <c r="P2373" s="23" t="str">
        <f aca="false">IF(B2373="","",IF(ISNA(MATCH(B2373,الموظفين!$A$2:$A$501,0)),"⚠ كود غير موجود",IF(O2373&lt;&gt;"",O2373,IF(N2373&lt;&gt;"",N2373,IF(H2373="",IF(AND(A2373&lt;&gt;"",WEEKDAY(A2373)=الإعدادات!$B$11),"راحة أسبوعية","غائب"),IF(I2373="","بدون انصراف",IF(N(K2373)&gt;0,"متأخر","حاضر")))))))</f>
        <v/>
      </c>
      <c r="Q2373" s="24" t="str">
        <f aca="false">IF(B2373="","",IF(OR(P2373="غائب",P2373="غياب",P2373="إجازة بدون راتب"),IFERROR(VLOOKUP(B2373,الموظفين!$A$2:$J$501,8,FALSE()),0),0))</f>
        <v/>
      </c>
      <c r="R2373" s="24" t="str">
        <f aca="false">IF(B2373="","",ROUND((N(K2373)+N(L2373))/60*IFERROR(VLOOKUP(B2373,الموظفين!$A$2:$J$501,8,FALSE()),0)/الإعدادات!$B$6*الإعدادات!$B$9,2))</f>
        <v/>
      </c>
      <c r="S2373" s="24" t="str">
        <f aca="false">IF(OR(B2373="",M2373=""),"",ROUND(M2373/60*IFERROR(VLOOKUP(B2373,الموظفين!$A$2:$J$501,9,FALSE()),0),2))</f>
        <v/>
      </c>
      <c r="T2373" s="17"/>
      <c r="U2373" s="23" t="str">
        <f aca="false">IF(OR(A2373="",B2373=""),"",A2373&amp;"|"&amp;B2373)</f>
        <v/>
      </c>
    </row>
    <row r="2374" customFormat="false" ht="15" hidden="false" customHeight="false" outlineLevel="0" collapsed="false">
      <c r="A2374" s="16"/>
      <c r="B2374" s="17"/>
      <c r="C2374" s="18" t="str">
        <f aca="false">IF($B2374="","",IFERROR(VLOOKUP($B2374,الموظفين!$A$2:$J$501,2,FALSE())&amp;"","⚠ كود غير موجود"))</f>
        <v/>
      </c>
      <c r="D2374" s="18" t="str">
        <f aca="false">IF($B2374="","",IFERROR(VLOOKUP($B2374,الموظفين!$A$2:$J$501,3,FALSE())&amp;"",""))</f>
        <v/>
      </c>
      <c r="E2374" s="18" t="str">
        <f aca="false">IF($B2374="","",IFERROR(VLOOKUP($B2374,الموظفين!$A$2:$J$501,5,FALSE())&amp;"",""))</f>
        <v/>
      </c>
      <c r="F2374" s="19" t="str">
        <f aca="false">IF($B2374="","",IFERROR(VLOOKUP($B2374,الموظفين!$A$2:$J$501,6,FALSE()),""))</f>
        <v/>
      </c>
      <c r="G2374" s="19" t="str">
        <f aca="false">IF($B2374="","",IFERROR(VLOOKUP($B2374,الموظفين!$A$2:$J$501,7,FALSE()),""))</f>
        <v/>
      </c>
      <c r="H2374" s="20"/>
      <c r="I2374" s="20"/>
      <c r="J2374" s="21" t="str">
        <f aca="false">IF(OR(H2374="",I2374=""),"",ROUND(MOD(I2374-H2374,1)*24,2))</f>
        <v/>
      </c>
      <c r="K2374" s="22" t="str">
        <f aca="false">IF(OR(H2374="",F2374=""),"",IF(ROUND(MAX(0,MOD(H2374-F2374+0.5,1)-0.5)*1440,0)&gt;IFERROR(VLOOKUP(E2374,الورديات!$A$2:$E$21,5,FALSE()),0),ROUND(MAX(0,MOD(H2374-F2374+0.5,1)-0.5)*1440,0),0))</f>
        <v/>
      </c>
      <c r="L2374" s="22" t="str">
        <f aca="false">IF(OR(I2374="",G2374=""),"",ROUND(MAX(0,MOD(G2374-I2374+0.5,1)-0.5)*1440,0))</f>
        <v/>
      </c>
      <c r="M2374" s="22" t="str">
        <f aca="false">IF(OR(I2374="",G2374=""),"",IF(ROUND(MAX(0,MOD(I2374-G2374+0.5,1)-0.5)*1440,0)&gt;=الإعدادات!$B$8,ROUND(MAX(0,MOD(I2374-G2374+0.5,1)-0.5)*1440,0),0))</f>
        <v/>
      </c>
      <c r="N2374" s="18" t="str">
        <f aca="false">IF(OR(A2374="",B2374=""),"",IF(COUNTIFS(الإجازات!$A$2:$A$1001,B2374,الإجازات!$D$2:$D$1001,"&lt;="&amp;A2374,الإجازات!$E$2:$E$1001,"&gt;="&amp;A2374,الإجازات!$G$2:$G$1001,"مقبولة")=0,"",LOOKUP(2,1/((الإجازات!$A$2:$A$1001=B2374)*(الإجازات!$D$2:$D$1001&lt;=A2374)*(الإجازات!$E$2:$E$1001&gt;=A2374)*(الإجازات!$G$2:$G$1001="مقبولة")),الإجازات!$C$2:$C$1001)))</f>
        <v/>
      </c>
      <c r="O2374" s="17"/>
      <c r="P2374" s="23" t="str">
        <f aca="false">IF(B2374="","",IF(ISNA(MATCH(B2374,الموظفين!$A$2:$A$501,0)),"⚠ كود غير موجود",IF(O2374&lt;&gt;"",O2374,IF(N2374&lt;&gt;"",N2374,IF(H2374="",IF(AND(A2374&lt;&gt;"",WEEKDAY(A2374)=الإعدادات!$B$11),"راحة أسبوعية","غائب"),IF(I2374="","بدون انصراف",IF(N(K2374)&gt;0,"متأخر","حاضر")))))))</f>
        <v/>
      </c>
      <c r="Q2374" s="24" t="str">
        <f aca="false">IF(B2374="","",IF(OR(P2374="غائب",P2374="غياب",P2374="إجازة بدون راتب"),IFERROR(VLOOKUP(B2374,الموظفين!$A$2:$J$501,8,FALSE()),0),0))</f>
        <v/>
      </c>
      <c r="R2374" s="24" t="str">
        <f aca="false">IF(B2374="","",ROUND((N(K2374)+N(L2374))/60*IFERROR(VLOOKUP(B2374,الموظفين!$A$2:$J$501,8,FALSE()),0)/الإعدادات!$B$6*الإعدادات!$B$9,2))</f>
        <v/>
      </c>
      <c r="S2374" s="24" t="str">
        <f aca="false">IF(OR(B2374="",M2374=""),"",ROUND(M2374/60*IFERROR(VLOOKUP(B2374,الموظفين!$A$2:$J$501,9,FALSE()),0),2))</f>
        <v/>
      </c>
      <c r="T2374" s="17"/>
      <c r="U2374" s="23" t="str">
        <f aca="false">IF(OR(A2374="",B2374=""),"",A2374&amp;"|"&amp;B2374)</f>
        <v/>
      </c>
    </row>
    <row r="2375" customFormat="false" ht="15" hidden="false" customHeight="false" outlineLevel="0" collapsed="false">
      <c r="A2375" s="16"/>
      <c r="B2375" s="17"/>
      <c r="C2375" s="18" t="str">
        <f aca="false">IF($B2375="","",IFERROR(VLOOKUP($B2375,الموظفين!$A$2:$J$501,2,FALSE())&amp;"","⚠ كود غير موجود"))</f>
        <v/>
      </c>
      <c r="D2375" s="18" t="str">
        <f aca="false">IF($B2375="","",IFERROR(VLOOKUP($B2375,الموظفين!$A$2:$J$501,3,FALSE())&amp;"",""))</f>
        <v/>
      </c>
      <c r="E2375" s="18" t="str">
        <f aca="false">IF($B2375="","",IFERROR(VLOOKUP($B2375,الموظفين!$A$2:$J$501,5,FALSE())&amp;"",""))</f>
        <v/>
      </c>
      <c r="F2375" s="19" t="str">
        <f aca="false">IF($B2375="","",IFERROR(VLOOKUP($B2375,الموظفين!$A$2:$J$501,6,FALSE()),""))</f>
        <v/>
      </c>
      <c r="G2375" s="19" t="str">
        <f aca="false">IF($B2375="","",IFERROR(VLOOKUP($B2375,الموظفين!$A$2:$J$501,7,FALSE()),""))</f>
        <v/>
      </c>
      <c r="H2375" s="20"/>
      <c r="I2375" s="20"/>
      <c r="J2375" s="21" t="str">
        <f aca="false">IF(OR(H2375="",I2375=""),"",ROUND(MOD(I2375-H2375,1)*24,2))</f>
        <v/>
      </c>
      <c r="K2375" s="22" t="str">
        <f aca="false">IF(OR(H2375="",F2375=""),"",IF(ROUND(MAX(0,MOD(H2375-F2375+0.5,1)-0.5)*1440,0)&gt;IFERROR(VLOOKUP(E2375,الورديات!$A$2:$E$21,5,FALSE()),0),ROUND(MAX(0,MOD(H2375-F2375+0.5,1)-0.5)*1440,0),0))</f>
        <v/>
      </c>
      <c r="L2375" s="22" t="str">
        <f aca="false">IF(OR(I2375="",G2375=""),"",ROUND(MAX(0,MOD(G2375-I2375+0.5,1)-0.5)*1440,0))</f>
        <v/>
      </c>
      <c r="M2375" s="22" t="str">
        <f aca="false">IF(OR(I2375="",G2375=""),"",IF(ROUND(MAX(0,MOD(I2375-G2375+0.5,1)-0.5)*1440,0)&gt;=الإعدادات!$B$8,ROUND(MAX(0,MOD(I2375-G2375+0.5,1)-0.5)*1440,0),0))</f>
        <v/>
      </c>
      <c r="N2375" s="18" t="str">
        <f aca="false">IF(OR(A2375="",B2375=""),"",IF(COUNTIFS(الإجازات!$A$2:$A$1001,B2375,الإجازات!$D$2:$D$1001,"&lt;="&amp;A2375,الإجازات!$E$2:$E$1001,"&gt;="&amp;A2375,الإجازات!$G$2:$G$1001,"مقبولة")=0,"",LOOKUP(2,1/((الإجازات!$A$2:$A$1001=B2375)*(الإجازات!$D$2:$D$1001&lt;=A2375)*(الإجازات!$E$2:$E$1001&gt;=A2375)*(الإجازات!$G$2:$G$1001="مقبولة")),الإجازات!$C$2:$C$1001)))</f>
        <v/>
      </c>
      <c r="O2375" s="17"/>
      <c r="P2375" s="23" t="str">
        <f aca="false">IF(B2375="","",IF(ISNA(MATCH(B2375,الموظفين!$A$2:$A$501,0)),"⚠ كود غير موجود",IF(O2375&lt;&gt;"",O2375,IF(N2375&lt;&gt;"",N2375,IF(H2375="",IF(AND(A2375&lt;&gt;"",WEEKDAY(A2375)=الإعدادات!$B$11),"راحة أسبوعية","غائب"),IF(I2375="","بدون انصراف",IF(N(K2375)&gt;0,"متأخر","حاضر")))))))</f>
        <v/>
      </c>
      <c r="Q2375" s="24" t="str">
        <f aca="false">IF(B2375="","",IF(OR(P2375="غائب",P2375="غياب",P2375="إجازة بدون راتب"),IFERROR(VLOOKUP(B2375,الموظفين!$A$2:$J$501,8,FALSE()),0),0))</f>
        <v/>
      </c>
      <c r="R2375" s="24" t="str">
        <f aca="false">IF(B2375="","",ROUND((N(K2375)+N(L2375))/60*IFERROR(VLOOKUP(B2375,الموظفين!$A$2:$J$501,8,FALSE()),0)/الإعدادات!$B$6*الإعدادات!$B$9,2))</f>
        <v/>
      </c>
      <c r="S2375" s="24" t="str">
        <f aca="false">IF(OR(B2375="",M2375=""),"",ROUND(M2375/60*IFERROR(VLOOKUP(B2375,الموظفين!$A$2:$J$501,9,FALSE()),0),2))</f>
        <v/>
      </c>
      <c r="T2375" s="17"/>
      <c r="U2375" s="23" t="str">
        <f aca="false">IF(OR(A2375="",B2375=""),"",A2375&amp;"|"&amp;B2375)</f>
        <v/>
      </c>
    </row>
    <row r="2376" customFormat="false" ht="15" hidden="false" customHeight="false" outlineLevel="0" collapsed="false">
      <c r="A2376" s="16"/>
      <c r="B2376" s="17"/>
      <c r="C2376" s="18" t="str">
        <f aca="false">IF($B2376="","",IFERROR(VLOOKUP($B2376,الموظفين!$A$2:$J$501,2,FALSE())&amp;"","⚠ كود غير موجود"))</f>
        <v/>
      </c>
      <c r="D2376" s="18" t="str">
        <f aca="false">IF($B2376="","",IFERROR(VLOOKUP($B2376,الموظفين!$A$2:$J$501,3,FALSE())&amp;"",""))</f>
        <v/>
      </c>
      <c r="E2376" s="18" t="str">
        <f aca="false">IF($B2376="","",IFERROR(VLOOKUP($B2376,الموظفين!$A$2:$J$501,5,FALSE())&amp;"",""))</f>
        <v/>
      </c>
      <c r="F2376" s="19" t="str">
        <f aca="false">IF($B2376="","",IFERROR(VLOOKUP($B2376,الموظفين!$A$2:$J$501,6,FALSE()),""))</f>
        <v/>
      </c>
      <c r="G2376" s="19" t="str">
        <f aca="false">IF($B2376="","",IFERROR(VLOOKUP($B2376,الموظفين!$A$2:$J$501,7,FALSE()),""))</f>
        <v/>
      </c>
      <c r="H2376" s="20"/>
      <c r="I2376" s="20"/>
      <c r="J2376" s="21" t="str">
        <f aca="false">IF(OR(H2376="",I2376=""),"",ROUND(MOD(I2376-H2376,1)*24,2))</f>
        <v/>
      </c>
      <c r="K2376" s="22" t="str">
        <f aca="false">IF(OR(H2376="",F2376=""),"",IF(ROUND(MAX(0,MOD(H2376-F2376+0.5,1)-0.5)*1440,0)&gt;IFERROR(VLOOKUP(E2376,الورديات!$A$2:$E$21,5,FALSE()),0),ROUND(MAX(0,MOD(H2376-F2376+0.5,1)-0.5)*1440,0),0))</f>
        <v/>
      </c>
      <c r="L2376" s="22" t="str">
        <f aca="false">IF(OR(I2376="",G2376=""),"",ROUND(MAX(0,MOD(G2376-I2376+0.5,1)-0.5)*1440,0))</f>
        <v/>
      </c>
      <c r="M2376" s="22" t="str">
        <f aca="false">IF(OR(I2376="",G2376=""),"",IF(ROUND(MAX(0,MOD(I2376-G2376+0.5,1)-0.5)*1440,0)&gt;=الإعدادات!$B$8,ROUND(MAX(0,MOD(I2376-G2376+0.5,1)-0.5)*1440,0),0))</f>
        <v/>
      </c>
      <c r="N2376" s="18" t="str">
        <f aca="false">IF(OR(A2376="",B2376=""),"",IF(COUNTIFS(الإجازات!$A$2:$A$1001,B2376,الإجازات!$D$2:$D$1001,"&lt;="&amp;A2376,الإجازات!$E$2:$E$1001,"&gt;="&amp;A2376,الإجازات!$G$2:$G$1001,"مقبولة")=0,"",LOOKUP(2,1/((الإجازات!$A$2:$A$1001=B2376)*(الإجازات!$D$2:$D$1001&lt;=A2376)*(الإجازات!$E$2:$E$1001&gt;=A2376)*(الإجازات!$G$2:$G$1001="مقبولة")),الإجازات!$C$2:$C$1001)))</f>
        <v/>
      </c>
      <c r="O2376" s="17"/>
      <c r="P2376" s="23" t="str">
        <f aca="false">IF(B2376="","",IF(ISNA(MATCH(B2376,الموظفين!$A$2:$A$501,0)),"⚠ كود غير موجود",IF(O2376&lt;&gt;"",O2376,IF(N2376&lt;&gt;"",N2376,IF(H2376="",IF(AND(A2376&lt;&gt;"",WEEKDAY(A2376)=الإعدادات!$B$11),"راحة أسبوعية","غائب"),IF(I2376="","بدون انصراف",IF(N(K2376)&gt;0,"متأخر","حاضر")))))))</f>
        <v/>
      </c>
      <c r="Q2376" s="24" t="str">
        <f aca="false">IF(B2376="","",IF(OR(P2376="غائب",P2376="غياب",P2376="إجازة بدون راتب"),IFERROR(VLOOKUP(B2376,الموظفين!$A$2:$J$501,8,FALSE()),0),0))</f>
        <v/>
      </c>
      <c r="R2376" s="24" t="str">
        <f aca="false">IF(B2376="","",ROUND((N(K2376)+N(L2376))/60*IFERROR(VLOOKUP(B2376,الموظفين!$A$2:$J$501,8,FALSE()),0)/الإعدادات!$B$6*الإعدادات!$B$9,2))</f>
        <v/>
      </c>
      <c r="S2376" s="24" t="str">
        <f aca="false">IF(OR(B2376="",M2376=""),"",ROUND(M2376/60*IFERROR(VLOOKUP(B2376,الموظفين!$A$2:$J$501,9,FALSE()),0),2))</f>
        <v/>
      </c>
      <c r="T2376" s="17"/>
      <c r="U2376" s="23" t="str">
        <f aca="false">IF(OR(A2376="",B2376=""),"",A2376&amp;"|"&amp;B2376)</f>
        <v/>
      </c>
    </row>
    <row r="2377" customFormat="false" ht="15" hidden="false" customHeight="false" outlineLevel="0" collapsed="false">
      <c r="A2377" s="16"/>
      <c r="B2377" s="17"/>
      <c r="C2377" s="18" t="str">
        <f aca="false">IF($B2377="","",IFERROR(VLOOKUP($B2377,الموظفين!$A$2:$J$501,2,FALSE())&amp;"","⚠ كود غير موجود"))</f>
        <v/>
      </c>
      <c r="D2377" s="18" t="str">
        <f aca="false">IF($B2377="","",IFERROR(VLOOKUP($B2377,الموظفين!$A$2:$J$501,3,FALSE())&amp;"",""))</f>
        <v/>
      </c>
      <c r="E2377" s="18" t="str">
        <f aca="false">IF($B2377="","",IFERROR(VLOOKUP($B2377,الموظفين!$A$2:$J$501,5,FALSE())&amp;"",""))</f>
        <v/>
      </c>
      <c r="F2377" s="19" t="str">
        <f aca="false">IF($B2377="","",IFERROR(VLOOKUP($B2377,الموظفين!$A$2:$J$501,6,FALSE()),""))</f>
        <v/>
      </c>
      <c r="G2377" s="19" t="str">
        <f aca="false">IF($B2377="","",IFERROR(VLOOKUP($B2377,الموظفين!$A$2:$J$501,7,FALSE()),""))</f>
        <v/>
      </c>
      <c r="H2377" s="20"/>
      <c r="I2377" s="20"/>
      <c r="J2377" s="21" t="str">
        <f aca="false">IF(OR(H2377="",I2377=""),"",ROUND(MOD(I2377-H2377,1)*24,2))</f>
        <v/>
      </c>
      <c r="K2377" s="22" t="str">
        <f aca="false">IF(OR(H2377="",F2377=""),"",IF(ROUND(MAX(0,MOD(H2377-F2377+0.5,1)-0.5)*1440,0)&gt;IFERROR(VLOOKUP(E2377,الورديات!$A$2:$E$21,5,FALSE()),0),ROUND(MAX(0,MOD(H2377-F2377+0.5,1)-0.5)*1440,0),0))</f>
        <v/>
      </c>
      <c r="L2377" s="22" t="str">
        <f aca="false">IF(OR(I2377="",G2377=""),"",ROUND(MAX(0,MOD(G2377-I2377+0.5,1)-0.5)*1440,0))</f>
        <v/>
      </c>
      <c r="M2377" s="22" t="str">
        <f aca="false">IF(OR(I2377="",G2377=""),"",IF(ROUND(MAX(0,MOD(I2377-G2377+0.5,1)-0.5)*1440,0)&gt;=الإعدادات!$B$8,ROUND(MAX(0,MOD(I2377-G2377+0.5,1)-0.5)*1440,0),0))</f>
        <v/>
      </c>
      <c r="N2377" s="18" t="str">
        <f aca="false">IF(OR(A2377="",B2377=""),"",IF(COUNTIFS(الإجازات!$A$2:$A$1001,B2377,الإجازات!$D$2:$D$1001,"&lt;="&amp;A2377,الإجازات!$E$2:$E$1001,"&gt;="&amp;A2377,الإجازات!$G$2:$G$1001,"مقبولة")=0,"",LOOKUP(2,1/((الإجازات!$A$2:$A$1001=B2377)*(الإجازات!$D$2:$D$1001&lt;=A2377)*(الإجازات!$E$2:$E$1001&gt;=A2377)*(الإجازات!$G$2:$G$1001="مقبولة")),الإجازات!$C$2:$C$1001)))</f>
        <v/>
      </c>
      <c r="O2377" s="17"/>
      <c r="P2377" s="23" t="str">
        <f aca="false">IF(B2377="","",IF(ISNA(MATCH(B2377,الموظفين!$A$2:$A$501,0)),"⚠ كود غير موجود",IF(O2377&lt;&gt;"",O2377,IF(N2377&lt;&gt;"",N2377,IF(H2377="",IF(AND(A2377&lt;&gt;"",WEEKDAY(A2377)=الإعدادات!$B$11),"راحة أسبوعية","غائب"),IF(I2377="","بدون انصراف",IF(N(K2377)&gt;0,"متأخر","حاضر")))))))</f>
        <v/>
      </c>
      <c r="Q2377" s="24" t="str">
        <f aca="false">IF(B2377="","",IF(OR(P2377="غائب",P2377="غياب",P2377="إجازة بدون راتب"),IFERROR(VLOOKUP(B2377,الموظفين!$A$2:$J$501,8,FALSE()),0),0))</f>
        <v/>
      </c>
      <c r="R2377" s="24" t="str">
        <f aca="false">IF(B2377="","",ROUND((N(K2377)+N(L2377))/60*IFERROR(VLOOKUP(B2377,الموظفين!$A$2:$J$501,8,FALSE()),0)/الإعدادات!$B$6*الإعدادات!$B$9,2))</f>
        <v/>
      </c>
      <c r="S2377" s="24" t="str">
        <f aca="false">IF(OR(B2377="",M2377=""),"",ROUND(M2377/60*IFERROR(VLOOKUP(B2377,الموظفين!$A$2:$J$501,9,FALSE()),0),2))</f>
        <v/>
      </c>
      <c r="T2377" s="17"/>
      <c r="U2377" s="23" t="str">
        <f aca="false">IF(OR(A2377="",B2377=""),"",A2377&amp;"|"&amp;B2377)</f>
        <v/>
      </c>
    </row>
    <row r="2378" customFormat="false" ht="15" hidden="false" customHeight="false" outlineLevel="0" collapsed="false">
      <c r="A2378" s="16"/>
      <c r="B2378" s="17"/>
      <c r="C2378" s="18" t="str">
        <f aca="false">IF($B2378="","",IFERROR(VLOOKUP($B2378,الموظفين!$A$2:$J$501,2,FALSE())&amp;"","⚠ كود غير موجود"))</f>
        <v/>
      </c>
      <c r="D2378" s="18" t="str">
        <f aca="false">IF($B2378="","",IFERROR(VLOOKUP($B2378,الموظفين!$A$2:$J$501,3,FALSE())&amp;"",""))</f>
        <v/>
      </c>
      <c r="E2378" s="18" t="str">
        <f aca="false">IF($B2378="","",IFERROR(VLOOKUP($B2378,الموظفين!$A$2:$J$501,5,FALSE())&amp;"",""))</f>
        <v/>
      </c>
      <c r="F2378" s="19" t="str">
        <f aca="false">IF($B2378="","",IFERROR(VLOOKUP($B2378,الموظفين!$A$2:$J$501,6,FALSE()),""))</f>
        <v/>
      </c>
      <c r="G2378" s="19" t="str">
        <f aca="false">IF($B2378="","",IFERROR(VLOOKUP($B2378,الموظفين!$A$2:$J$501,7,FALSE()),""))</f>
        <v/>
      </c>
      <c r="H2378" s="20"/>
      <c r="I2378" s="20"/>
      <c r="J2378" s="21" t="str">
        <f aca="false">IF(OR(H2378="",I2378=""),"",ROUND(MOD(I2378-H2378,1)*24,2))</f>
        <v/>
      </c>
      <c r="K2378" s="22" t="str">
        <f aca="false">IF(OR(H2378="",F2378=""),"",IF(ROUND(MAX(0,MOD(H2378-F2378+0.5,1)-0.5)*1440,0)&gt;IFERROR(VLOOKUP(E2378,الورديات!$A$2:$E$21,5,FALSE()),0),ROUND(MAX(0,MOD(H2378-F2378+0.5,1)-0.5)*1440,0),0))</f>
        <v/>
      </c>
      <c r="L2378" s="22" t="str">
        <f aca="false">IF(OR(I2378="",G2378=""),"",ROUND(MAX(0,MOD(G2378-I2378+0.5,1)-0.5)*1440,0))</f>
        <v/>
      </c>
      <c r="M2378" s="22" t="str">
        <f aca="false">IF(OR(I2378="",G2378=""),"",IF(ROUND(MAX(0,MOD(I2378-G2378+0.5,1)-0.5)*1440,0)&gt;=الإعدادات!$B$8,ROUND(MAX(0,MOD(I2378-G2378+0.5,1)-0.5)*1440,0),0))</f>
        <v/>
      </c>
      <c r="N2378" s="18" t="str">
        <f aca="false">IF(OR(A2378="",B2378=""),"",IF(COUNTIFS(الإجازات!$A$2:$A$1001,B2378,الإجازات!$D$2:$D$1001,"&lt;="&amp;A2378,الإجازات!$E$2:$E$1001,"&gt;="&amp;A2378,الإجازات!$G$2:$G$1001,"مقبولة")=0,"",LOOKUP(2,1/((الإجازات!$A$2:$A$1001=B2378)*(الإجازات!$D$2:$D$1001&lt;=A2378)*(الإجازات!$E$2:$E$1001&gt;=A2378)*(الإجازات!$G$2:$G$1001="مقبولة")),الإجازات!$C$2:$C$1001)))</f>
        <v/>
      </c>
      <c r="O2378" s="17"/>
      <c r="P2378" s="23" t="str">
        <f aca="false">IF(B2378="","",IF(ISNA(MATCH(B2378,الموظفين!$A$2:$A$501,0)),"⚠ كود غير موجود",IF(O2378&lt;&gt;"",O2378,IF(N2378&lt;&gt;"",N2378,IF(H2378="",IF(AND(A2378&lt;&gt;"",WEEKDAY(A2378)=الإعدادات!$B$11),"راحة أسبوعية","غائب"),IF(I2378="","بدون انصراف",IF(N(K2378)&gt;0,"متأخر","حاضر")))))))</f>
        <v/>
      </c>
      <c r="Q2378" s="24" t="str">
        <f aca="false">IF(B2378="","",IF(OR(P2378="غائب",P2378="غياب",P2378="إجازة بدون راتب"),IFERROR(VLOOKUP(B2378,الموظفين!$A$2:$J$501,8,FALSE()),0),0))</f>
        <v/>
      </c>
      <c r="R2378" s="24" t="str">
        <f aca="false">IF(B2378="","",ROUND((N(K2378)+N(L2378))/60*IFERROR(VLOOKUP(B2378,الموظفين!$A$2:$J$501,8,FALSE()),0)/الإعدادات!$B$6*الإعدادات!$B$9,2))</f>
        <v/>
      </c>
      <c r="S2378" s="24" t="str">
        <f aca="false">IF(OR(B2378="",M2378=""),"",ROUND(M2378/60*IFERROR(VLOOKUP(B2378,الموظفين!$A$2:$J$501,9,FALSE()),0),2))</f>
        <v/>
      </c>
      <c r="T2378" s="17"/>
      <c r="U2378" s="23" t="str">
        <f aca="false">IF(OR(A2378="",B2378=""),"",A2378&amp;"|"&amp;B2378)</f>
        <v/>
      </c>
    </row>
    <row r="2379" customFormat="false" ht="15" hidden="false" customHeight="false" outlineLevel="0" collapsed="false">
      <c r="A2379" s="16"/>
      <c r="B2379" s="17"/>
      <c r="C2379" s="18" t="str">
        <f aca="false">IF($B2379="","",IFERROR(VLOOKUP($B2379,الموظفين!$A$2:$J$501,2,FALSE())&amp;"","⚠ كود غير موجود"))</f>
        <v/>
      </c>
      <c r="D2379" s="18" t="str">
        <f aca="false">IF($B2379="","",IFERROR(VLOOKUP($B2379,الموظفين!$A$2:$J$501,3,FALSE())&amp;"",""))</f>
        <v/>
      </c>
      <c r="E2379" s="18" t="str">
        <f aca="false">IF($B2379="","",IFERROR(VLOOKUP($B2379,الموظفين!$A$2:$J$501,5,FALSE())&amp;"",""))</f>
        <v/>
      </c>
      <c r="F2379" s="19" t="str">
        <f aca="false">IF($B2379="","",IFERROR(VLOOKUP($B2379,الموظفين!$A$2:$J$501,6,FALSE()),""))</f>
        <v/>
      </c>
      <c r="G2379" s="19" t="str">
        <f aca="false">IF($B2379="","",IFERROR(VLOOKUP($B2379,الموظفين!$A$2:$J$501,7,FALSE()),""))</f>
        <v/>
      </c>
      <c r="H2379" s="20"/>
      <c r="I2379" s="20"/>
      <c r="J2379" s="21" t="str">
        <f aca="false">IF(OR(H2379="",I2379=""),"",ROUND(MOD(I2379-H2379,1)*24,2))</f>
        <v/>
      </c>
      <c r="K2379" s="22" t="str">
        <f aca="false">IF(OR(H2379="",F2379=""),"",IF(ROUND(MAX(0,MOD(H2379-F2379+0.5,1)-0.5)*1440,0)&gt;IFERROR(VLOOKUP(E2379,الورديات!$A$2:$E$21,5,FALSE()),0),ROUND(MAX(0,MOD(H2379-F2379+0.5,1)-0.5)*1440,0),0))</f>
        <v/>
      </c>
      <c r="L2379" s="22" t="str">
        <f aca="false">IF(OR(I2379="",G2379=""),"",ROUND(MAX(0,MOD(G2379-I2379+0.5,1)-0.5)*1440,0))</f>
        <v/>
      </c>
      <c r="M2379" s="22" t="str">
        <f aca="false">IF(OR(I2379="",G2379=""),"",IF(ROUND(MAX(0,MOD(I2379-G2379+0.5,1)-0.5)*1440,0)&gt;=الإعدادات!$B$8,ROUND(MAX(0,MOD(I2379-G2379+0.5,1)-0.5)*1440,0),0))</f>
        <v/>
      </c>
      <c r="N2379" s="18" t="str">
        <f aca="false">IF(OR(A2379="",B2379=""),"",IF(COUNTIFS(الإجازات!$A$2:$A$1001,B2379,الإجازات!$D$2:$D$1001,"&lt;="&amp;A2379,الإجازات!$E$2:$E$1001,"&gt;="&amp;A2379,الإجازات!$G$2:$G$1001,"مقبولة")=0,"",LOOKUP(2,1/((الإجازات!$A$2:$A$1001=B2379)*(الإجازات!$D$2:$D$1001&lt;=A2379)*(الإجازات!$E$2:$E$1001&gt;=A2379)*(الإجازات!$G$2:$G$1001="مقبولة")),الإجازات!$C$2:$C$1001)))</f>
        <v/>
      </c>
      <c r="O2379" s="17"/>
      <c r="P2379" s="23" t="str">
        <f aca="false">IF(B2379="","",IF(ISNA(MATCH(B2379,الموظفين!$A$2:$A$501,0)),"⚠ كود غير موجود",IF(O2379&lt;&gt;"",O2379,IF(N2379&lt;&gt;"",N2379,IF(H2379="",IF(AND(A2379&lt;&gt;"",WEEKDAY(A2379)=الإعدادات!$B$11),"راحة أسبوعية","غائب"),IF(I2379="","بدون انصراف",IF(N(K2379)&gt;0,"متأخر","حاضر")))))))</f>
        <v/>
      </c>
      <c r="Q2379" s="24" t="str">
        <f aca="false">IF(B2379="","",IF(OR(P2379="غائب",P2379="غياب",P2379="إجازة بدون راتب"),IFERROR(VLOOKUP(B2379,الموظفين!$A$2:$J$501,8,FALSE()),0),0))</f>
        <v/>
      </c>
      <c r="R2379" s="24" t="str">
        <f aca="false">IF(B2379="","",ROUND((N(K2379)+N(L2379))/60*IFERROR(VLOOKUP(B2379,الموظفين!$A$2:$J$501,8,FALSE()),0)/الإعدادات!$B$6*الإعدادات!$B$9,2))</f>
        <v/>
      </c>
      <c r="S2379" s="24" t="str">
        <f aca="false">IF(OR(B2379="",M2379=""),"",ROUND(M2379/60*IFERROR(VLOOKUP(B2379,الموظفين!$A$2:$J$501,9,FALSE()),0),2))</f>
        <v/>
      </c>
      <c r="T2379" s="17"/>
      <c r="U2379" s="23" t="str">
        <f aca="false">IF(OR(A2379="",B2379=""),"",A2379&amp;"|"&amp;B2379)</f>
        <v/>
      </c>
    </row>
    <row r="2380" customFormat="false" ht="15" hidden="false" customHeight="false" outlineLevel="0" collapsed="false">
      <c r="A2380" s="16"/>
      <c r="B2380" s="17"/>
      <c r="C2380" s="18" t="str">
        <f aca="false">IF($B2380="","",IFERROR(VLOOKUP($B2380,الموظفين!$A$2:$J$501,2,FALSE())&amp;"","⚠ كود غير موجود"))</f>
        <v/>
      </c>
      <c r="D2380" s="18" t="str">
        <f aca="false">IF($B2380="","",IFERROR(VLOOKUP($B2380,الموظفين!$A$2:$J$501,3,FALSE())&amp;"",""))</f>
        <v/>
      </c>
      <c r="E2380" s="18" t="str">
        <f aca="false">IF($B2380="","",IFERROR(VLOOKUP($B2380,الموظفين!$A$2:$J$501,5,FALSE())&amp;"",""))</f>
        <v/>
      </c>
      <c r="F2380" s="19" t="str">
        <f aca="false">IF($B2380="","",IFERROR(VLOOKUP($B2380,الموظفين!$A$2:$J$501,6,FALSE()),""))</f>
        <v/>
      </c>
      <c r="G2380" s="19" t="str">
        <f aca="false">IF($B2380="","",IFERROR(VLOOKUP($B2380,الموظفين!$A$2:$J$501,7,FALSE()),""))</f>
        <v/>
      </c>
      <c r="H2380" s="20"/>
      <c r="I2380" s="20"/>
      <c r="J2380" s="21" t="str">
        <f aca="false">IF(OR(H2380="",I2380=""),"",ROUND(MOD(I2380-H2380,1)*24,2))</f>
        <v/>
      </c>
      <c r="K2380" s="22" t="str">
        <f aca="false">IF(OR(H2380="",F2380=""),"",IF(ROUND(MAX(0,MOD(H2380-F2380+0.5,1)-0.5)*1440,0)&gt;IFERROR(VLOOKUP(E2380,الورديات!$A$2:$E$21,5,FALSE()),0),ROUND(MAX(0,MOD(H2380-F2380+0.5,1)-0.5)*1440,0),0))</f>
        <v/>
      </c>
      <c r="L2380" s="22" t="str">
        <f aca="false">IF(OR(I2380="",G2380=""),"",ROUND(MAX(0,MOD(G2380-I2380+0.5,1)-0.5)*1440,0))</f>
        <v/>
      </c>
      <c r="M2380" s="22" t="str">
        <f aca="false">IF(OR(I2380="",G2380=""),"",IF(ROUND(MAX(0,MOD(I2380-G2380+0.5,1)-0.5)*1440,0)&gt;=الإعدادات!$B$8,ROUND(MAX(0,MOD(I2380-G2380+0.5,1)-0.5)*1440,0),0))</f>
        <v/>
      </c>
      <c r="N2380" s="18" t="str">
        <f aca="false">IF(OR(A2380="",B2380=""),"",IF(COUNTIFS(الإجازات!$A$2:$A$1001,B2380,الإجازات!$D$2:$D$1001,"&lt;="&amp;A2380,الإجازات!$E$2:$E$1001,"&gt;="&amp;A2380,الإجازات!$G$2:$G$1001,"مقبولة")=0,"",LOOKUP(2,1/((الإجازات!$A$2:$A$1001=B2380)*(الإجازات!$D$2:$D$1001&lt;=A2380)*(الإجازات!$E$2:$E$1001&gt;=A2380)*(الإجازات!$G$2:$G$1001="مقبولة")),الإجازات!$C$2:$C$1001)))</f>
        <v/>
      </c>
      <c r="O2380" s="17"/>
      <c r="P2380" s="23" t="str">
        <f aca="false">IF(B2380="","",IF(ISNA(MATCH(B2380,الموظفين!$A$2:$A$501,0)),"⚠ كود غير موجود",IF(O2380&lt;&gt;"",O2380,IF(N2380&lt;&gt;"",N2380,IF(H2380="",IF(AND(A2380&lt;&gt;"",WEEKDAY(A2380)=الإعدادات!$B$11),"راحة أسبوعية","غائب"),IF(I2380="","بدون انصراف",IF(N(K2380)&gt;0,"متأخر","حاضر")))))))</f>
        <v/>
      </c>
      <c r="Q2380" s="24" t="str">
        <f aca="false">IF(B2380="","",IF(OR(P2380="غائب",P2380="غياب",P2380="إجازة بدون راتب"),IFERROR(VLOOKUP(B2380,الموظفين!$A$2:$J$501,8,FALSE()),0),0))</f>
        <v/>
      </c>
      <c r="R2380" s="24" t="str">
        <f aca="false">IF(B2380="","",ROUND((N(K2380)+N(L2380))/60*IFERROR(VLOOKUP(B2380,الموظفين!$A$2:$J$501,8,FALSE()),0)/الإعدادات!$B$6*الإعدادات!$B$9,2))</f>
        <v/>
      </c>
      <c r="S2380" s="24" t="str">
        <f aca="false">IF(OR(B2380="",M2380=""),"",ROUND(M2380/60*IFERROR(VLOOKUP(B2380,الموظفين!$A$2:$J$501,9,FALSE()),0),2))</f>
        <v/>
      </c>
      <c r="T2380" s="17"/>
      <c r="U2380" s="23" t="str">
        <f aca="false">IF(OR(A2380="",B2380=""),"",A2380&amp;"|"&amp;B2380)</f>
        <v/>
      </c>
    </row>
    <row r="2381" customFormat="false" ht="15" hidden="false" customHeight="false" outlineLevel="0" collapsed="false">
      <c r="A2381" s="16"/>
      <c r="B2381" s="17"/>
      <c r="C2381" s="18" t="str">
        <f aca="false">IF($B2381="","",IFERROR(VLOOKUP($B2381,الموظفين!$A$2:$J$501,2,FALSE())&amp;"","⚠ كود غير موجود"))</f>
        <v/>
      </c>
      <c r="D2381" s="18" t="str">
        <f aca="false">IF($B2381="","",IFERROR(VLOOKUP($B2381,الموظفين!$A$2:$J$501,3,FALSE())&amp;"",""))</f>
        <v/>
      </c>
      <c r="E2381" s="18" t="str">
        <f aca="false">IF($B2381="","",IFERROR(VLOOKUP($B2381,الموظفين!$A$2:$J$501,5,FALSE())&amp;"",""))</f>
        <v/>
      </c>
      <c r="F2381" s="19" t="str">
        <f aca="false">IF($B2381="","",IFERROR(VLOOKUP($B2381,الموظفين!$A$2:$J$501,6,FALSE()),""))</f>
        <v/>
      </c>
      <c r="G2381" s="19" t="str">
        <f aca="false">IF($B2381="","",IFERROR(VLOOKUP($B2381,الموظفين!$A$2:$J$501,7,FALSE()),""))</f>
        <v/>
      </c>
      <c r="H2381" s="20"/>
      <c r="I2381" s="20"/>
      <c r="J2381" s="21" t="str">
        <f aca="false">IF(OR(H2381="",I2381=""),"",ROUND(MOD(I2381-H2381,1)*24,2))</f>
        <v/>
      </c>
      <c r="K2381" s="22" t="str">
        <f aca="false">IF(OR(H2381="",F2381=""),"",IF(ROUND(MAX(0,MOD(H2381-F2381+0.5,1)-0.5)*1440,0)&gt;IFERROR(VLOOKUP(E2381,الورديات!$A$2:$E$21,5,FALSE()),0),ROUND(MAX(0,MOD(H2381-F2381+0.5,1)-0.5)*1440,0),0))</f>
        <v/>
      </c>
      <c r="L2381" s="22" t="str">
        <f aca="false">IF(OR(I2381="",G2381=""),"",ROUND(MAX(0,MOD(G2381-I2381+0.5,1)-0.5)*1440,0))</f>
        <v/>
      </c>
      <c r="M2381" s="22" t="str">
        <f aca="false">IF(OR(I2381="",G2381=""),"",IF(ROUND(MAX(0,MOD(I2381-G2381+0.5,1)-0.5)*1440,0)&gt;=الإعدادات!$B$8,ROUND(MAX(0,MOD(I2381-G2381+0.5,1)-0.5)*1440,0),0))</f>
        <v/>
      </c>
      <c r="N2381" s="18" t="str">
        <f aca="false">IF(OR(A2381="",B2381=""),"",IF(COUNTIFS(الإجازات!$A$2:$A$1001,B2381,الإجازات!$D$2:$D$1001,"&lt;="&amp;A2381,الإجازات!$E$2:$E$1001,"&gt;="&amp;A2381,الإجازات!$G$2:$G$1001,"مقبولة")=0,"",LOOKUP(2,1/((الإجازات!$A$2:$A$1001=B2381)*(الإجازات!$D$2:$D$1001&lt;=A2381)*(الإجازات!$E$2:$E$1001&gt;=A2381)*(الإجازات!$G$2:$G$1001="مقبولة")),الإجازات!$C$2:$C$1001)))</f>
        <v/>
      </c>
      <c r="O2381" s="17"/>
      <c r="P2381" s="23" t="str">
        <f aca="false">IF(B2381="","",IF(ISNA(MATCH(B2381,الموظفين!$A$2:$A$501,0)),"⚠ كود غير موجود",IF(O2381&lt;&gt;"",O2381,IF(N2381&lt;&gt;"",N2381,IF(H2381="",IF(AND(A2381&lt;&gt;"",WEEKDAY(A2381)=الإعدادات!$B$11),"راحة أسبوعية","غائب"),IF(I2381="","بدون انصراف",IF(N(K2381)&gt;0,"متأخر","حاضر")))))))</f>
        <v/>
      </c>
      <c r="Q2381" s="24" t="str">
        <f aca="false">IF(B2381="","",IF(OR(P2381="غائب",P2381="غياب",P2381="إجازة بدون راتب"),IFERROR(VLOOKUP(B2381,الموظفين!$A$2:$J$501,8,FALSE()),0),0))</f>
        <v/>
      </c>
      <c r="R2381" s="24" t="str">
        <f aca="false">IF(B2381="","",ROUND((N(K2381)+N(L2381))/60*IFERROR(VLOOKUP(B2381,الموظفين!$A$2:$J$501,8,FALSE()),0)/الإعدادات!$B$6*الإعدادات!$B$9,2))</f>
        <v/>
      </c>
      <c r="S2381" s="24" t="str">
        <f aca="false">IF(OR(B2381="",M2381=""),"",ROUND(M2381/60*IFERROR(VLOOKUP(B2381,الموظفين!$A$2:$J$501,9,FALSE()),0),2))</f>
        <v/>
      </c>
      <c r="T2381" s="17"/>
      <c r="U2381" s="23" t="str">
        <f aca="false">IF(OR(A2381="",B2381=""),"",A2381&amp;"|"&amp;B2381)</f>
        <v/>
      </c>
    </row>
    <row r="2382" customFormat="false" ht="15" hidden="false" customHeight="false" outlineLevel="0" collapsed="false">
      <c r="A2382" s="16"/>
      <c r="B2382" s="17"/>
      <c r="C2382" s="18" t="str">
        <f aca="false">IF($B2382="","",IFERROR(VLOOKUP($B2382,الموظفين!$A$2:$J$501,2,FALSE())&amp;"","⚠ كود غير موجود"))</f>
        <v/>
      </c>
      <c r="D2382" s="18" t="str">
        <f aca="false">IF($B2382="","",IFERROR(VLOOKUP($B2382,الموظفين!$A$2:$J$501,3,FALSE())&amp;"",""))</f>
        <v/>
      </c>
      <c r="E2382" s="18" t="str">
        <f aca="false">IF($B2382="","",IFERROR(VLOOKUP($B2382,الموظفين!$A$2:$J$501,5,FALSE())&amp;"",""))</f>
        <v/>
      </c>
      <c r="F2382" s="19" t="str">
        <f aca="false">IF($B2382="","",IFERROR(VLOOKUP($B2382,الموظفين!$A$2:$J$501,6,FALSE()),""))</f>
        <v/>
      </c>
      <c r="G2382" s="19" t="str">
        <f aca="false">IF($B2382="","",IFERROR(VLOOKUP($B2382,الموظفين!$A$2:$J$501,7,FALSE()),""))</f>
        <v/>
      </c>
      <c r="H2382" s="20"/>
      <c r="I2382" s="20"/>
      <c r="J2382" s="21" t="str">
        <f aca="false">IF(OR(H2382="",I2382=""),"",ROUND(MOD(I2382-H2382,1)*24,2))</f>
        <v/>
      </c>
      <c r="K2382" s="22" t="str">
        <f aca="false">IF(OR(H2382="",F2382=""),"",IF(ROUND(MAX(0,MOD(H2382-F2382+0.5,1)-0.5)*1440,0)&gt;IFERROR(VLOOKUP(E2382,الورديات!$A$2:$E$21,5,FALSE()),0),ROUND(MAX(0,MOD(H2382-F2382+0.5,1)-0.5)*1440,0),0))</f>
        <v/>
      </c>
      <c r="L2382" s="22" t="str">
        <f aca="false">IF(OR(I2382="",G2382=""),"",ROUND(MAX(0,MOD(G2382-I2382+0.5,1)-0.5)*1440,0))</f>
        <v/>
      </c>
      <c r="M2382" s="22" t="str">
        <f aca="false">IF(OR(I2382="",G2382=""),"",IF(ROUND(MAX(0,MOD(I2382-G2382+0.5,1)-0.5)*1440,0)&gt;=الإعدادات!$B$8,ROUND(MAX(0,MOD(I2382-G2382+0.5,1)-0.5)*1440,0),0))</f>
        <v/>
      </c>
      <c r="N2382" s="18" t="str">
        <f aca="false">IF(OR(A2382="",B2382=""),"",IF(COUNTIFS(الإجازات!$A$2:$A$1001,B2382,الإجازات!$D$2:$D$1001,"&lt;="&amp;A2382,الإجازات!$E$2:$E$1001,"&gt;="&amp;A2382,الإجازات!$G$2:$G$1001,"مقبولة")=0,"",LOOKUP(2,1/((الإجازات!$A$2:$A$1001=B2382)*(الإجازات!$D$2:$D$1001&lt;=A2382)*(الإجازات!$E$2:$E$1001&gt;=A2382)*(الإجازات!$G$2:$G$1001="مقبولة")),الإجازات!$C$2:$C$1001)))</f>
        <v/>
      </c>
      <c r="O2382" s="17"/>
      <c r="P2382" s="23" t="str">
        <f aca="false">IF(B2382="","",IF(ISNA(MATCH(B2382,الموظفين!$A$2:$A$501,0)),"⚠ كود غير موجود",IF(O2382&lt;&gt;"",O2382,IF(N2382&lt;&gt;"",N2382,IF(H2382="",IF(AND(A2382&lt;&gt;"",WEEKDAY(A2382)=الإعدادات!$B$11),"راحة أسبوعية","غائب"),IF(I2382="","بدون انصراف",IF(N(K2382)&gt;0,"متأخر","حاضر")))))))</f>
        <v/>
      </c>
      <c r="Q2382" s="24" t="str">
        <f aca="false">IF(B2382="","",IF(OR(P2382="غائب",P2382="غياب",P2382="إجازة بدون راتب"),IFERROR(VLOOKUP(B2382,الموظفين!$A$2:$J$501,8,FALSE()),0),0))</f>
        <v/>
      </c>
      <c r="R2382" s="24" t="str">
        <f aca="false">IF(B2382="","",ROUND((N(K2382)+N(L2382))/60*IFERROR(VLOOKUP(B2382,الموظفين!$A$2:$J$501,8,FALSE()),0)/الإعدادات!$B$6*الإعدادات!$B$9,2))</f>
        <v/>
      </c>
      <c r="S2382" s="24" t="str">
        <f aca="false">IF(OR(B2382="",M2382=""),"",ROUND(M2382/60*IFERROR(VLOOKUP(B2382,الموظفين!$A$2:$J$501,9,FALSE()),0),2))</f>
        <v/>
      </c>
      <c r="T2382" s="17"/>
      <c r="U2382" s="23" t="str">
        <f aca="false">IF(OR(A2382="",B2382=""),"",A2382&amp;"|"&amp;B2382)</f>
        <v/>
      </c>
    </row>
    <row r="2383" customFormat="false" ht="15" hidden="false" customHeight="false" outlineLevel="0" collapsed="false">
      <c r="A2383" s="16"/>
      <c r="B2383" s="17"/>
      <c r="C2383" s="18" t="str">
        <f aca="false">IF($B2383="","",IFERROR(VLOOKUP($B2383,الموظفين!$A$2:$J$501,2,FALSE())&amp;"","⚠ كود غير موجود"))</f>
        <v/>
      </c>
      <c r="D2383" s="18" t="str">
        <f aca="false">IF($B2383="","",IFERROR(VLOOKUP($B2383,الموظفين!$A$2:$J$501,3,FALSE())&amp;"",""))</f>
        <v/>
      </c>
      <c r="E2383" s="18" t="str">
        <f aca="false">IF($B2383="","",IFERROR(VLOOKUP($B2383,الموظفين!$A$2:$J$501,5,FALSE())&amp;"",""))</f>
        <v/>
      </c>
      <c r="F2383" s="19" t="str">
        <f aca="false">IF($B2383="","",IFERROR(VLOOKUP($B2383,الموظفين!$A$2:$J$501,6,FALSE()),""))</f>
        <v/>
      </c>
      <c r="G2383" s="19" t="str">
        <f aca="false">IF($B2383="","",IFERROR(VLOOKUP($B2383,الموظفين!$A$2:$J$501,7,FALSE()),""))</f>
        <v/>
      </c>
      <c r="H2383" s="20"/>
      <c r="I2383" s="20"/>
      <c r="J2383" s="21" t="str">
        <f aca="false">IF(OR(H2383="",I2383=""),"",ROUND(MOD(I2383-H2383,1)*24,2))</f>
        <v/>
      </c>
      <c r="K2383" s="22" t="str">
        <f aca="false">IF(OR(H2383="",F2383=""),"",IF(ROUND(MAX(0,MOD(H2383-F2383+0.5,1)-0.5)*1440,0)&gt;IFERROR(VLOOKUP(E2383,الورديات!$A$2:$E$21,5,FALSE()),0),ROUND(MAX(0,MOD(H2383-F2383+0.5,1)-0.5)*1440,0),0))</f>
        <v/>
      </c>
      <c r="L2383" s="22" t="str">
        <f aca="false">IF(OR(I2383="",G2383=""),"",ROUND(MAX(0,MOD(G2383-I2383+0.5,1)-0.5)*1440,0))</f>
        <v/>
      </c>
      <c r="M2383" s="22" t="str">
        <f aca="false">IF(OR(I2383="",G2383=""),"",IF(ROUND(MAX(0,MOD(I2383-G2383+0.5,1)-0.5)*1440,0)&gt;=الإعدادات!$B$8,ROUND(MAX(0,MOD(I2383-G2383+0.5,1)-0.5)*1440,0),0))</f>
        <v/>
      </c>
      <c r="N2383" s="18" t="str">
        <f aca="false">IF(OR(A2383="",B2383=""),"",IF(COUNTIFS(الإجازات!$A$2:$A$1001,B2383,الإجازات!$D$2:$D$1001,"&lt;="&amp;A2383,الإجازات!$E$2:$E$1001,"&gt;="&amp;A2383,الإجازات!$G$2:$G$1001,"مقبولة")=0,"",LOOKUP(2,1/((الإجازات!$A$2:$A$1001=B2383)*(الإجازات!$D$2:$D$1001&lt;=A2383)*(الإجازات!$E$2:$E$1001&gt;=A2383)*(الإجازات!$G$2:$G$1001="مقبولة")),الإجازات!$C$2:$C$1001)))</f>
        <v/>
      </c>
      <c r="O2383" s="17"/>
      <c r="P2383" s="23" t="str">
        <f aca="false">IF(B2383="","",IF(ISNA(MATCH(B2383,الموظفين!$A$2:$A$501,0)),"⚠ كود غير موجود",IF(O2383&lt;&gt;"",O2383,IF(N2383&lt;&gt;"",N2383,IF(H2383="",IF(AND(A2383&lt;&gt;"",WEEKDAY(A2383)=الإعدادات!$B$11),"راحة أسبوعية","غائب"),IF(I2383="","بدون انصراف",IF(N(K2383)&gt;0,"متأخر","حاضر")))))))</f>
        <v/>
      </c>
      <c r="Q2383" s="24" t="str">
        <f aca="false">IF(B2383="","",IF(OR(P2383="غائب",P2383="غياب",P2383="إجازة بدون راتب"),IFERROR(VLOOKUP(B2383,الموظفين!$A$2:$J$501,8,FALSE()),0),0))</f>
        <v/>
      </c>
      <c r="R2383" s="24" t="str">
        <f aca="false">IF(B2383="","",ROUND((N(K2383)+N(L2383))/60*IFERROR(VLOOKUP(B2383,الموظفين!$A$2:$J$501,8,FALSE()),0)/الإعدادات!$B$6*الإعدادات!$B$9,2))</f>
        <v/>
      </c>
      <c r="S2383" s="24" t="str">
        <f aca="false">IF(OR(B2383="",M2383=""),"",ROUND(M2383/60*IFERROR(VLOOKUP(B2383,الموظفين!$A$2:$J$501,9,FALSE()),0),2))</f>
        <v/>
      </c>
      <c r="T2383" s="17"/>
      <c r="U2383" s="23" t="str">
        <f aca="false">IF(OR(A2383="",B2383=""),"",A2383&amp;"|"&amp;B2383)</f>
        <v/>
      </c>
    </row>
    <row r="2384" customFormat="false" ht="15" hidden="false" customHeight="false" outlineLevel="0" collapsed="false">
      <c r="A2384" s="16"/>
      <c r="B2384" s="17"/>
      <c r="C2384" s="18" t="str">
        <f aca="false">IF($B2384="","",IFERROR(VLOOKUP($B2384,الموظفين!$A$2:$J$501,2,FALSE())&amp;"","⚠ كود غير موجود"))</f>
        <v/>
      </c>
      <c r="D2384" s="18" t="str">
        <f aca="false">IF($B2384="","",IFERROR(VLOOKUP($B2384,الموظفين!$A$2:$J$501,3,FALSE())&amp;"",""))</f>
        <v/>
      </c>
      <c r="E2384" s="18" t="str">
        <f aca="false">IF($B2384="","",IFERROR(VLOOKUP($B2384,الموظفين!$A$2:$J$501,5,FALSE())&amp;"",""))</f>
        <v/>
      </c>
      <c r="F2384" s="19" t="str">
        <f aca="false">IF($B2384="","",IFERROR(VLOOKUP($B2384,الموظفين!$A$2:$J$501,6,FALSE()),""))</f>
        <v/>
      </c>
      <c r="G2384" s="19" t="str">
        <f aca="false">IF($B2384="","",IFERROR(VLOOKUP($B2384,الموظفين!$A$2:$J$501,7,FALSE()),""))</f>
        <v/>
      </c>
      <c r="H2384" s="20"/>
      <c r="I2384" s="20"/>
      <c r="J2384" s="21" t="str">
        <f aca="false">IF(OR(H2384="",I2384=""),"",ROUND(MOD(I2384-H2384,1)*24,2))</f>
        <v/>
      </c>
      <c r="K2384" s="22" t="str">
        <f aca="false">IF(OR(H2384="",F2384=""),"",IF(ROUND(MAX(0,MOD(H2384-F2384+0.5,1)-0.5)*1440,0)&gt;IFERROR(VLOOKUP(E2384,الورديات!$A$2:$E$21,5,FALSE()),0),ROUND(MAX(0,MOD(H2384-F2384+0.5,1)-0.5)*1440,0),0))</f>
        <v/>
      </c>
      <c r="L2384" s="22" t="str">
        <f aca="false">IF(OR(I2384="",G2384=""),"",ROUND(MAX(0,MOD(G2384-I2384+0.5,1)-0.5)*1440,0))</f>
        <v/>
      </c>
      <c r="M2384" s="22" t="str">
        <f aca="false">IF(OR(I2384="",G2384=""),"",IF(ROUND(MAX(0,MOD(I2384-G2384+0.5,1)-0.5)*1440,0)&gt;=الإعدادات!$B$8,ROUND(MAX(0,MOD(I2384-G2384+0.5,1)-0.5)*1440,0),0))</f>
        <v/>
      </c>
      <c r="N2384" s="18" t="str">
        <f aca="false">IF(OR(A2384="",B2384=""),"",IF(COUNTIFS(الإجازات!$A$2:$A$1001,B2384,الإجازات!$D$2:$D$1001,"&lt;="&amp;A2384,الإجازات!$E$2:$E$1001,"&gt;="&amp;A2384,الإجازات!$G$2:$G$1001,"مقبولة")=0,"",LOOKUP(2,1/((الإجازات!$A$2:$A$1001=B2384)*(الإجازات!$D$2:$D$1001&lt;=A2384)*(الإجازات!$E$2:$E$1001&gt;=A2384)*(الإجازات!$G$2:$G$1001="مقبولة")),الإجازات!$C$2:$C$1001)))</f>
        <v/>
      </c>
      <c r="O2384" s="17"/>
      <c r="P2384" s="23" t="str">
        <f aca="false">IF(B2384="","",IF(ISNA(MATCH(B2384,الموظفين!$A$2:$A$501,0)),"⚠ كود غير موجود",IF(O2384&lt;&gt;"",O2384,IF(N2384&lt;&gt;"",N2384,IF(H2384="",IF(AND(A2384&lt;&gt;"",WEEKDAY(A2384)=الإعدادات!$B$11),"راحة أسبوعية","غائب"),IF(I2384="","بدون انصراف",IF(N(K2384)&gt;0,"متأخر","حاضر")))))))</f>
        <v/>
      </c>
      <c r="Q2384" s="24" t="str">
        <f aca="false">IF(B2384="","",IF(OR(P2384="غائب",P2384="غياب",P2384="إجازة بدون راتب"),IFERROR(VLOOKUP(B2384,الموظفين!$A$2:$J$501,8,FALSE()),0),0))</f>
        <v/>
      </c>
      <c r="R2384" s="24" t="str">
        <f aca="false">IF(B2384="","",ROUND((N(K2384)+N(L2384))/60*IFERROR(VLOOKUP(B2384,الموظفين!$A$2:$J$501,8,FALSE()),0)/الإعدادات!$B$6*الإعدادات!$B$9,2))</f>
        <v/>
      </c>
      <c r="S2384" s="24" t="str">
        <f aca="false">IF(OR(B2384="",M2384=""),"",ROUND(M2384/60*IFERROR(VLOOKUP(B2384,الموظفين!$A$2:$J$501,9,FALSE()),0),2))</f>
        <v/>
      </c>
      <c r="T2384" s="17"/>
      <c r="U2384" s="23" t="str">
        <f aca="false">IF(OR(A2384="",B2384=""),"",A2384&amp;"|"&amp;B2384)</f>
        <v/>
      </c>
    </row>
    <row r="2385" customFormat="false" ht="15" hidden="false" customHeight="false" outlineLevel="0" collapsed="false">
      <c r="A2385" s="16"/>
      <c r="B2385" s="17"/>
      <c r="C2385" s="18" t="str">
        <f aca="false">IF($B2385="","",IFERROR(VLOOKUP($B2385,الموظفين!$A$2:$J$501,2,FALSE())&amp;"","⚠ كود غير موجود"))</f>
        <v/>
      </c>
      <c r="D2385" s="18" t="str">
        <f aca="false">IF($B2385="","",IFERROR(VLOOKUP($B2385,الموظفين!$A$2:$J$501,3,FALSE())&amp;"",""))</f>
        <v/>
      </c>
      <c r="E2385" s="18" t="str">
        <f aca="false">IF($B2385="","",IFERROR(VLOOKUP($B2385,الموظفين!$A$2:$J$501,5,FALSE())&amp;"",""))</f>
        <v/>
      </c>
      <c r="F2385" s="19" t="str">
        <f aca="false">IF($B2385="","",IFERROR(VLOOKUP($B2385,الموظفين!$A$2:$J$501,6,FALSE()),""))</f>
        <v/>
      </c>
      <c r="G2385" s="19" t="str">
        <f aca="false">IF($B2385="","",IFERROR(VLOOKUP($B2385,الموظفين!$A$2:$J$501,7,FALSE()),""))</f>
        <v/>
      </c>
      <c r="H2385" s="20"/>
      <c r="I2385" s="20"/>
      <c r="J2385" s="21" t="str">
        <f aca="false">IF(OR(H2385="",I2385=""),"",ROUND(MOD(I2385-H2385,1)*24,2))</f>
        <v/>
      </c>
      <c r="K2385" s="22" t="str">
        <f aca="false">IF(OR(H2385="",F2385=""),"",IF(ROUND(MAX(0,MOD(H2385-F2385+0.5,1)-0.5)*1440,0)&gt;IFERROR(VLOOKUP(E2385,الورديات!$A$2:$E$21,5,FALSE()),0),ROUND(MAX(0,MOD(H2385-F2385+0.5,1)-0.5)*1440,0),0))</f>
        <v/>
      </c>
      <c r="L2385" s="22" t="str">
        <f aca="false">IF(OR(I2385="",G2385=""),"",ROUND(MAX(0,MOD(G2385-I2385+0.5,1)-0.5)*1440,0))</f>
        <v/>
      </c>
      <c r="M2385" s="22" t="str">
        <f aca="false">IF(OR(I2385="",G2385=""),"",IF(ROUND(MAX(0,MOD(I2385-G2385+0.5,1)-0.5)*1440,0)&gt;=الإعدادات!$B$8,ROUND(MAX(0,MOD(I2385-G2385+0.5,1)-0.5)*1440,0),0))</f>
        <v/>
      </c>
      <c r="N2385" s="18" t="str">
        <f aca="false">IF(OR(A2385="",B2385=""),"",IF(COUNTIFS(الإجازات!$A$2:$A$1001,B2385,الإجازات!$D$2:$D$1001,"&lt;="&amp;A2385,الإجازات!$E$2:$E$1001,"&gt;="&amp;A2385,الإجازات!$G$2:$G$1001,"مقبولة")=0,"",LOOKUP(2,1/((الإجازات!$A$2:$A$1001=B2385)*(الإجازات!$D$2:$D$1001&lt;=A2385)*(الإجازات!$E$2:$E$1001&gt;=A2385)*(الإجازات!$G$2:$G$1001="مقبولة")),الإجازات!$C$2:$C$1001)))</f>
        <v/>
      </c>
      <c r="O2385" s="17"/>
      <c r="P2385" s="23" t="str">
        <f aca="false">IF(B2385="","",IF(ISNA(MATCH(B2385,الموظفين!$A$2:$A$501,0)),"⚠ كود غير موجود",IF(O2385&lt;&gt;"",O2385,IF(N2385&lt;&gt;"",N2385,IF(H2385="",IF(AND(A2385&lt;&gt;"",WEEKDAY(A2385)=الإعدادات!$B$11),"راحة أسبوعية","غائب"),IF(I2385="","بدون انصراف",IF(N(K2385)&gt;0,"متأخر","حاضر")))))))</f>
        <v/>
      </c>
      <c r="Q2385" s="24" t="str">
        <f aca="false">IF(B2385="","",IF(OR(P2385="غائب",P2385="غياب",P2385="إجازة بدون راتب"),IFERROR(VLOOKUP(B2385,الموظفين!$A$2:$J$501,8,FALSE()),0),0))</f>
        <v/>
      </c>
      <c r="R2385" s="24" t="str">
        <f aca="false">IF(B2385="","",ROUND((N(K2385)+N(L2385))/60*IFERROR(VLOOKUP(B2385,الموظفين!$A$2:$J$501,8,FALSE()),0)/الإعدادات!$B$6*الإعدادات!$B$9,2))</f>
        <v/>
      </c>
      <c r="S2385" s="24" t="str">
        <f aca="false">IF(OR(B2385="",M2385=""),"",ROUND(M2385/60*IFERROR(VLOOKUP(B2385,الموظفين!$A$2:$J$501,9,FALSE()),0),2))</f>
        <v/>
      </c>
      <c r="T2385" s="17"/>
      <c r="U2385" s="23" t="str">
        <f aca="false">IF(OR(A2385="",B2385=""),"",A2385&amp;"|"&amp;B2385)</f>
        <v/>
      </c>
    </row>
    <row r="2386" customFormat="false" ht="15" hidden="false" customHeight="false" outlineLevel="0" collapsed="false">
      <c r="A2386" s="16"/>
      <c r="B2386" s="17"/>
      <c r="C2386" s="18" t="str">
        <f aca="false">IF($B2386="","",IFERROR(VLOOKUP($B2386,الموظفين!$A$2:$J$501,2,FALSE())&amp;"","⚠ كود غير موجود"))</f>
        <v/>
      </c>
      <c r="D2386" s="18" t="str">
        <f aca="false">IF($B2386="","",IFERROR(VLOOKUP($B2386,الموظفين!$A$2:$J$501,3,FALSE())&amp;"",""))</f>
        <v/>
      </c>
      <c r="E2386" s="18" t="str">
        <f aca="false">IF($B2386="","",IFERROR(VLOOKUP($B2386,الموظفين!$A$2:$J$501,5,FALSE())&amp;"",""))</f>
        <v/>
      </c>
      <c r="F2386" s="19" t="str">
        <f aca="false">IF($B2386="","",IFERROR(VLOOKUP($B2386,الموظفين!$A$2:$J$501,6,FALSE()),""))</f>
        <v/>
      </c>
      <c r="G2386" s="19" t="str">
        <f aca="false">IF($B2386="","",IFERROR(VLOOKUP($B2386,الموظفين!$A$2:$J$501,7,FALSE()),""))</f>
        <v/>
      </c>
      <c r="H2386" s="20"/>
      <c r="I2386" s="20"/>
      <c r="J2386" s="21" t="str">
        <f aca="false">IF(OR(H2386="",I2386=""),"",ROUND(MOD(I2386-H2386,1)*24,2))</f>
        <v/>
      </c>
      <c r="K2386" s="22" t="str">
        <f aca="false">IF(OR(H2386="",F2386=""),"",IF(ROUND(MAX(0,MOD(H2386-F2386+0.5,1)-0.5)*1440,0)&gt;IFERROR(VLOOKUP(E2386,الورديات!$A$2:$E$21,5,FALSE()),0),ROUND(MAX(0,MOD(H2386-F2386+0.5,1)-0.5)*1440,0),0))</f>
        <v/>
      </c>
      <c r="L2386" s="22" t="str">
        <f aca="false">IF(OR(I2386="",G2386=""),"",ROUND(MAX(0,MOD(G2386-I2386+0.5,1)-0.5)*1440,0))</f>
        <v/>
      </c>
      <c r="M2386" s="22" t="str">
        <f aca="false">IF(OR(I2386="",G2386=""),"",IF(ROUND(MAX(0,MOD(I2386-G2386+0.5,1)-0.5)*1440,0)&gt;=الإعدادات!$B$8,ROUND(MAX(0,MOD(I2386-G2386+0.5,1)-0.5)*1440,0),0))</f>
        <v/>
      </c>
      <c r="N2386" s="18" t="str">
        <f aca="false">IF(OR(A2386="",B2386=""),"",IF(COUNTIFS(الإجازات!$A$2:$A$1001,B2386,الإجازات!$D$2:$D$1001,"&lt;="&amp;A2386,الإجازات!$E$2:$E$1001,"&gt;="&amp;A2386,الإجازات!$G$2:$G$1001,"مقبولة")=0,"",LOOKUP(2,1/((الإجازات!$A$2:$A$1001=B2386)*(الإجازات!$D$2:$D$1001&lt;=A2386)*(الإجازات!$E$2:$E$1001&gt;=A2386)*(الإجازات!$G$2:$G$1001="مقبولة")),الإجازات!$C$2:$C$1001)))</f>
        <v/>
      </c>
      <c r="O2386" s="17"/>
      <c r="P2386" s="23" t="str">
        <f aca="false">IF(B2386="","",IF(ISNA(MATCH(B2386,الموظفين!$A$2:$A$501,0)),"⚠ كود غير موجود",IF(O2386&lt;&gt;"",O2386,IF(N2386&lt;&gt;"",N2386,IF(H2386="",IF(AND(A2386&lt;&gt;"",WEEKDAY(A2386)=الإعدادات!$B$11),"راحة أسبوعية","غائب"),IF(I2386="","بدون انصراف",IF(N(K2386)&gt;0,"متأخر","حاضر")))))))</f>
        <v/>
      </c>
      <c r="Q2386" s="24" t="str">
        <f aca="false">IF(B2386="","",IF(OR(P2386="غائب",P2386="غياب",P2386="إجازة بدون راتب"),IFERROR(VLOOKUP(B2386,الموظفين!$A$2:$J$501,8,FALSE()),0),0))</f>
        <v/>
      </c>
      <c r="R2386" s="24" t="str">
        <f aca="false">IF(B2386="","",ROUND((N(K2386)+N(L2386))/60*IFERROR(VLOOKUP(B2386,الموظفين!$A$2:$J$501,8,FALSE()),0)/الإعدادات!$B$6*الإعدادات!$B$9,2))</f>
        <v/>
      </c>
      <c r="S2386" s="24" t="str">
        <f aca="false">IF(OR(B2386="",M2386=""),"",ROUND(M2386/60*IFERROR(VLOOKUP(B2386,الموظفين!$A$2:$J$501,9,FALSE()),0),2))</f>
        <v/>
      </c>
      <c r="T2386" s="17"/>
      <c r="U2386" s="23" t="str">
        <f aca="false">IF(OR(A2386="",B2386=""),"",A2386&amp;"|"&amp;B2386)</f>
        <v/>
      </c>
    </row>
    <row r="2387" customFormat="false" ht="15" hidden="false" customHeight="false" outlineLevel="0" collapsed="false">
      <c r="A2387" s="16"/>
      <c r="B2387" s="17"/>
      <c r="C2387" s="18" t="str">
        <f aca="false">IF($B2387="","",IFERROR(VLOOKUP($B2387,الموظفين!$A$2:$J$501,2,FALSE())&amp;"","⚠ كود غير موجود"))</f>
        <v/>
      </c>
      <c r="D2387" s="18" t="str">
        <f aca="false">IF($B2387="","",IFERROR(VLOOKUP($B2387,الموظفين!$A$2:$J$501,3,FALSE())&amp;"",""))</f>
        <v/>
      </c>
      <c r="E2387" s="18" t="str">
        <f aca="false">IF($B2387="","",IFERROR(VLOOKUP($B2387,الموظفين!$A$2:$J$501,5,FALSE())&amp;"",""))</f>
        <v/>
      </c>
      <c r="F2387" s="19" t="str">
        <f aca="false">IF($B2387="","",IFERROR(VLOOKUP($B2387,الموظفين!$A$2:$J$501,6,FALSE()),""))</f>
        <v/>
      </c>
      <c r="G2387" s="19" t="str">
        <f aca="false">IF($B2387="","",IFERROR(VLOOKUP($B2387,الموظفين!$A$2:$J$501,7,FALSE()),""))</f>
        <v/>
      </c>
      <c r="H2387" s="20"/>
      <c r="I2387" s="20"/>
      <c r="J2387" s="21" t="str">
        <f aca="false">IF(OR(H2387="",I2387=""),"",ROUND(MOD(I2387-H2387,1)*24,2))</f>
        <v/>
      </c>
      <c r="K2387" s="22" t="str">
        <f aca="false">IF(OR(H2387="",F2387=""),"",IF(ROUND(MAX(0,MOD(H2387-F2387+0.5,1)-0.5)*1440,0)&gt;IFERROR(VLOOKUP(E2387,الورديات!$A$2:$E$21,5,FALSE()),0),ROUND(MAX(0,MOD(H2387-F2387+0.5,1)-0.5)*1440,0),0))</f>
        <v/>
      </c>
      <c r="L2387" s="22" t="str">
        <f aca="false">IF(OR(I2387="",G2387=""),"",ROUND(MAX(0,MOD(G2387-I2387+0.5,1)-0.5)*1440,0))</f>
        <v/>
      </c>
      <c r="M2387" s="22" t="str">
        <f aca="false">IF(OR(I2387="",G2387=""),"",IF(ROUND(MAX(0,MOD(I2387-G2387+0.5,1)-0.5)*1440,0)&gt;=الإعدادات!$B$8,ROUND(MAX(0,MOD(I2387-G2387+0.5,1)-0.5)*1440,0),0))</f>
        <v/>
      </c>
      <c r="N2387" s="18" t="str">
        <f aca="false">IF(OR(A2387="",B2387=""),"",IF(COUNTIFS(الإجازات!$A$2:$A$1001,B2387,الإجازات!$D$2:$D$1001,"&lt;="&amp;A2387,الإجازات!$E$2:$E$1001,"&gt;="&amp;A2387,الإجازات!$G$2:$G$1001,"مقبولة")=0,"",LOOKUP(2,1/((الإجازات!$A$2:$A$1001=B2387)*(الإجازات!$D$2:$D$1001&lt;=A2387)*(الإجازات!$E$2:$E$1001&gt;=A2387)*(الإجازات!$G$2:$G$1001="مقبولة")),الإجازات!$C$2:$C$1001)))</f>
        <v/>
      </c>
      <c r="O2387" s="17"/>
      <c r="P2387" s="23" t="str">
        <f aca="false">IF(B2387="","",IF(ISNA(MATCH(B2387,الموظفين!$A$2:$A$501,0)),"⚠ كود غير موجود",IF(O2387&lt;&gt;"",O2387,IF(N2387&lt;&gt;"",N2387,IF(H2387="",IF(AND(A2387&lt;&gt;"",WEEKDAY(A2387)=الإعدادات!$B$11),"راحة أسبوعية","غائب"),IF(I2387="","بدون انصراف",IF(N(K2387)&gt;0,"متأخر","حاضر")))))))</f>
        <v/>
      </c>
      <c r="Q2387" s="24" t="str">
        <f aca="false">IF(B2387="","",IF(OR(P2387="غائب",P2387="غياب",P2387="إجازة بدون راتب"),IFERROR(VLOOKUP(B2387,الموظفين!$A$2:$J$501,8,FALSE()),0),0))</f>
        <v/>
      </c>
      <c r="R2387" s="24" t="str">
        <f aca="false">IF(B2387="","",ROUND((N(K2387)+N(L2387))/60*IFERROR(VLOOKUP(B2387,الموظفين!$A$2:$J$501,8,FALSE()),0)/الإعدادات!$B$6*الإعدادات!$B$9,2))</f>
        <v/>
      </c>
      <c r="S2387" s="24" t="str">
        <f aca="false">IF(OR(B2387="",M2387=""),"",ROUND(M2387/60*IFERROR(VLOOKUP(B2387,الموظفين!$A$2:$J$501,9,FALSE()),0),2))</f>
        <v/>
      </c>
      <c r="T2387" s="17"/>
      <c r="U2387" s="23" t="str">
        <f aca="false">IF(OR(A2387="",B2387=""),"",A2387&amp;"|"&amp;B2387)</f>
        <v/>
      </c>
    </row>
    <row r="2388" customFormat="false" ht="15" hidden="false" customHeight="false" outlineLevel="0" collapsed="false">
      <c r="A2388" s="16"/>
      <c r="B2388" s="17"/>
      <c r="C2388" s="18" t="str">
        <f aca="false">IF($B2388="","",IFERROR(VLOOKUP($B2388,الموظفين!$A$2:$J$501,2,FALSE())&amp;"","⚠ كود غير موجود"))</f>
        <v/>
      </c>
      <c r="D2388" s="18" t="str">
        <f aca="false">IF($B2388="","",IFERROR(VLOOKUP($B2388,الموظفين!$A$2:$J$501,3,FALSE())&amp;"",""))</f>
        <v/>
      </c>
      <c r="E2388" s="18" t="str">
        <f aca="false">IF($B2388="","",IFERROR(VLOOKUP($B2388,الموظفين!$A$2:$J$501,5,FALSE())&amp;"",""))</f>
        <v/>
      </c>
      <c r="F2388" s="19" t="str">
        <f aca="false">IF($B2388="","",IFERROR(VLOOKUP($B2388,الموظفين!$A$2:$J$501,6,FALSE()),""))</f>
        <v/>
      </c>
      <c r="G2388" s="19" t="str">
        <f aca="false">IF($B2388="","",IFERROR(VLOOKUP($B2388,الموظفين!$A$2:$J$501,7,FALSE()),""))</f>
        <v/>
      </c>
      <c r="H2388" s="20"/>
      <c r="I2388" s="20"/>
      <c r="J2388" s="21" t="str">
        <f aca="false">IF(OR(H2388="",I2388=""),"",ROUND(MOD(I2388-H2388,1)*24,2))</f>
        <v/>
      </c>
      <c r="K2388" s="22" t="str">
        <f aca="false">IF(OR(H2388="",F2388=""),"",IF(ROUND(MAX(0,MOD(H2388-F2388+0.5,1)-0.5)*1440,0)&gt;IFERROR(VLOOKUP(E2388,الورديات!$A$2:$E$21,5,FALSE()),0),ROUND(MAX(0,MOD(H2388-F2388+0.5,1)-0.5)*1440,0),0))</f>
        <v/>
      </c>
      <c r="L2388" s="22" t="str">
        <f aca="false">IF(OR(I2388="",G2388=""),"",ROUND(MAX(0,MOD(G2388-I2388+0.5,1)-0.5)*1440,0))</f>
        <v/>
      </c>
      <c r="M2388" s="22" t="str">
        <f aca="false">IF(OR(I2388="",G2388=""),"",IF(ROUND(MAX(0,MOD(I2388-G2388+0.5,1)-0.5)*1440,0)&gt;=الإعدادات!$B$8,ROUND(MAX(0,MOD(I2388-G2388+0.5,1)-0.5)*1440,0),0))</f>
        <v/>
      </c>
      <c r="N2388" s="18" t="str">
        <f aca="false">IF(OR(A2388="",B2388=""),"",IF(COUNTIFS(الإجازات!$A$2:$A$1001,B2388,الإجازات!$D$2:$D$1001,"&lt;="&amp;A2388,الإجازات!$E$2:$E$1001,"&gt;="&amp;A2388,الإجازات!$G$2:$G$1001,"مقبولة")=0,"",LOOKUP(2,1/((الإجازات!$A$2:$A$1001=B2388)*(الإجازات!$D$2:$D$1001&lt;=A2388)*(الإجازات!$E$2:$E$1001&gt;=A2388)*(الإجازات!$G$2:$G$1001="مقبولة")),الإجازات!$C$2:$C$1001)))</f>
        <v/>
      </c>
      <c r="O2388" s="17"/>
      <c r="P2388" s="23" t="str">
        <f aca="false">IF(B2388="","",IF(ISNA(MATCH(B2388,الموظفين!$A$2:$A$501,0)),"⚠ كود غير موجود",IF(O2388&lt;&gt;"",O2388,IF(N2388&lt;&gt;"",N2388,IF(H2388="",IF(AND(A2388&lt;&gt;"",WEEKDAY(A2388)=الإعدادات!$B$11),"راحة أسبوعية","غائب"),IF(I2388="","بدون انصراف",IF(N(K2388)&gt;0,"متأخر","حاضر")))))))</f>
        <v/>
      </c>
      <c r="Q2388" s="24" t="str">
        <f aca="false">IF(B2388="","",IF(OR(P2388="غائب",P2388="غياب",P2388="إجازة بدون راتب"),IFERROR(VLOOKUP(B2388,الموظفين!$A$2:$J$501,8,FALSE()),0),0))</f>
        <v/>
      </c>
      <c r="R2388" s="24" t="str">
        <f aca="false">IF(B2388="","",ROUND((N(K2388)+N(L2388))/60*IFERROR(VLOOKUP(B2388,الموظفين!$A$2:$J$501,8,FALSE()),0)/الإعدادات!$B$6*الإعدادات!$B$9,2))</f>
        <v/>
      </c>
      <c r="S2388" s="24" t="str">
        <f aca="false">IF(OR(B2388="",M2388=""),"",ROUND(M2388/60*IFERROR(VLOOKUP(B2388,الموظفين!$A$2:$J$501,9,FALSE()),0),2))</f>
        <v/>
      </c>
      <c r="T2388" s="17"/>
      <c r="U2388" s="23" t="str">
        <f aca="false">IF(OR(A2388="",B2388=""),"",A2388&amp;"|"&amp;B2388)</f>
        <v/>
      </c>
    </row>
    <row r="2389" customFormat="false" ht="15" hidden="false" customHeight="false" outlineLevel="0" collapsed="false">
      <c r="A2389" s="16"/>
      <c r="B2389" s="17"/>
      <c r="C2389" s="18" t="str">
        <f aca="false">IF($B2389="","",IFERROR(VLOOKUP($B2389,الموظفين!$A$2:$J$501,2,FALSE())&amp;"","⚠ كود غير موجود"))</f>
        <v/>
      </c>
      <c r="D2389" s="18" t="str">
        <f aca="false">IF($B2389="","",IFERROR(VLOOKUP($B2389,الموظفين!$A$2:$J$501,3,FALSE())&amp;"",""))</f>
        <v/>
      </c>
      <c r="E2389" s="18" t="str">
        <f aca="false">IF($B2389="","",IFERROR(VLOOKUP($B2389,الموظفين!$A$2:$J$501,5,FALSE())&amp;"",""))</f>
        <v/>
      </c>
      <c r="F2389" s="19" t="str">
        <f aca="false">IF($B2389="","",IFERROR(VLOOKUP($B2389,الموظفين!$A$2:$J$501,6,FALSE()),""))</f>
        <v/>
      </c>
      <c r="G2389" s="19" t="str">
        <f aca="false">IF($B2389="","",IFERROR(VLOOKUP($B2389,الموظفين!$A$2:$J$501,7,FALSE()),""))</f>
        <v/>
      </c>
      <c r="H2389" s="20"/>
      <c r="I2389" s="20"/>
      <c r="J2389" s="21" t="str">
        <f aca="false">IF(OR(H2389="",I2389=""),"",ROUND(MOD(I2389-H2389,1)*24,2))</f>
        <v/>
      </c>
      <c r="K2389" s="22" t="str">
        <f aca="false">IF(OR(H2389="",F2389=""),"",IF(ROUND(MAX(0,MOD(H2389-F2389+0.5,1)-0.5)*1440,0)&gt;IFERROR(VLOOKUP(E2389,الورديات!$A$2:$E$21,5,FALSE()),0),ROUND(MAX(0,MOD(H2389-F2389+0.5,1)-0.5)*1440,0),0))</f>
        <v/>
      </c>
      <c r="L2389" s="22" t="str">
        <f aca="false">IF(OR(I2389="",G2389=""),"",ROUND(MAX(0,MOD(G2389-I2389+0.5,1)-0.5)*1440,0))</f>
        <v/>
      </c>
      <c r="M2389" s="22" t="str">
        <f aca="false">IF(OR(I2389="",G2389=""),"",IF(ROUND(MAX(0,MOD(I2389-G2389+0.5,1)-0.5)*1440,0)&gt;=الإعدادات!$B$8,ROUND(MAX(0,MOD(I2389-G2389+0.5,1)-0.5)*1440,0),0))</f>
        <v/>
      </c>
      <c r="N2389" s="18" t="str">
        <f aca="false">IF(OR(A2389="",B2389=""),"",IF(COUNTIFS(الإجازات!$A$2:$A$1001,B2389,الإجازات!$D$2:$D$1001,"&lt;="&amp;A2389,الإجازات!$E$2:$E$1001,"&gt;="&amp;A2389,الإجازات!$G$2:$G$1001,"مقبولة")=0,"",LOOKUP(2,1/((الإجازات!$A$2:$A$1001=B2389)*(الإجازات!$D$2:$D$1001&lt;=A2389)*(الإجازات!$E$2:$E$1001&gt;=A2389)*(الإجازات!$G$2:$G$1001="مقبولة")),الإجازات!$C$2:$C$1001)))</f>
        <v/>
      </c>
      <c r="O2389" s="17"/>
      <c r="P2389" s="23" t="str">
        <f aca="false">IF(B2389="","",IF(ISNA(MATCH(B2389,الموظفين!$A$2:$A$501,0)),"⚠ كود غير موجود",IF(O2389&lt;&gt;"",O2389,IF(N2389&lt;&gt;"",N2389,IF(H2389="",IF(AND(A2389&lt;&gt;"",WEEKDAY(A2389)=الإعدادات!$B$11),"راحة أسبوعية","غائب"),IF(I2389="","بدون انصراف",IF(N(K2389)&gt;0,"متأخر","حاضر")))))))</f>
        <v/>
      </c>
      <c r="Q2389" s="24" t="str">
        <f aca="false">IF(B2389="","",IF(OR(P2389="غائب",P2389="غياب",P2389="إجازة بدون راتب"),IFERROR(VLOOKUP(B2389,الموظفين!$A$2:$J$501,8,FALSE()),0),0))</f>
        <v/>
      </c>
      <c r="R2389" s="24" t="str">
        <f aca="false">IF(B2389="","",ROUND((N(K2389)+N(L2389))/60*IFERROR(VLOOKUP(B2389,الموظفين!$A$2:$J$501,8,FALSE()),0)/الإعدادات!$B$6*الإعدادات!$B$9,2))</f>
        <v/>
      </c>
      <c r="S2389" s="24" t="str">
        <f aca="false">IF(OR(B2389="",M2389=""),"",ROUND(M2389/60*IFERROR(VLOOKUP(B2389,الموظفين!$A$2:$J$501,9,FALSE()),0),2))</f>
        <v/>
      </c>
      <c r="T2389" s="17"/>
      <c r="U2389" s="23" t="str">
        <f aca="false">IF(OR(A2389="",B2389=""),"",A2389&amp;"|"&amp;B2389)</f>
        <v/>
      </c>
    </row>
    <row r="2390" customFormat="false" ht="15" hidden="false" customHeight="false" outlineLevel="0" collapsed="false">
      <c r="A2390" s="16"/>
      <c r="B2390" s="17"/>
      <c r="C2390" s="18" t="str">
        <f aca="false">IF($B2390="","",IFERROR(VLOOKUP($B2390,الموظفين!$A$2:$J$501,2,FALSE())&amp;"","⚠ كود غير موجود"))</f>
        <v/>
      </c>
      <c r="D2390" s="18" t="str">
        <f aca="false">IF($B2390="","",IFERROR(VLOOKUP($B2390,الموظفين!$A$2:$J$501,3,FALSE())&amp;"",""))</f>
        <v/>
      </c>
      <c r="E2390" s="18" t="str">
        <f aca="false">IF($B2390="","",IFERROR(VLOOKUP($B2390,الموظفين!$A$2:$J$501,5,FALSE())&amp;"",""))</f>
        <v/>
      </c>
      <c r="F2390" s="19" t="str">
        <f aca="false">IF($B2390="","",IFERROR(VLOOKUP($B2390,الموظفين!$A$2:$J$501,6,FALSE()),""))</f>
        <v/>
      </c>
      <c r="G2390" s="19" t="str">
        <f aca="false">IF($B2390="","",IFERROR(VLOOKUP($B2390,الموظفين!$A$2:$J$501,7,FALSE()),""))</f>
        <v/>
      </c>
      <c r="H2390" s="20"/>
      <c r="I2390" s="20"/>
      <c r="J2390" s="21" t="str">
        <f aca="false">IF(OR(H2390="",I2390=""),"",ROUND(MOD(I2390-H2390,1)*24,2))</f>
        <v/>
      </c>
      <c r="K2390" s="22" t="str">
        <f aca="false">IF(OR(H2390="",F2390=""),"",IF(ROUND(MAX(0,MOD(H2390-F2390+0.5,1)-0.5)*1440,0)&gt;IFERROR(VLOOKUP(E2390,الورديات!$A$2:$E$21,5,FALSE()),0),ROUND(MAX(0,MOD(H2390-F2390+0.5,1)-0.5)*1440,0),0))</f>
        <v/>
      </c>
      <c r="L2390" s="22" t="str">
        <f aca="false">IF(OR(I2390="",G2390=""),"",ROUND(MAX(0,MOD(G2390-I2390+0.5,1)-0.5)*1440,0))</f>
        <v/>
      </c>
      <c r="M2390" s="22" t="str">
        <f aca="false">IF(OR(I2390="",G2390=""),"",IF(ROUND(MAX(0,MOD(I2390-G2390+0.5,1)-0.5)*1440,0)&gt;=الإعدادات!$B$8,ROUND(MAX(0,MOD(I2390-G2390+0.5,1)-0.5)*1440,0),0))</f>
        <v/>
      </c>
      <c r="N2390" s="18" t="str">
        <f aca="false">IF(OR(A2390="",B2390=""),"",IF(COUNTIFS(الإجازات!$A$2:$A$1001,B2390,الإجازات!$D$2:$D$1001,"&lt;="&amp;A2390,الإجازات!$E$2:$E$1001,"&gt;="&amp;A2390,الإجازات!$G$2:$G$1001,"مقبولة")=0,"",LOOKUP(2,1/((الإجازات!$A$2:$A$1001=B2390)*(الإجازات!$D$2:$D$1001&lt;=A2390)*(الإجازات!$E$2:$E$1001&gt;=A2390)*(الإجازات!$G$2:$G$1001="مقبولة")),الإجازات!$C$2:$C$1001)))</f>
        <v/>
      </c>
      <c r="O2390" s="17"/>
      <c r="P2390" s="23" t="str">
        <f aca="false">IF(B2390="","",IF(ISNA(MATCH(B2390,الموظفين!$A$2:$A$501,0)),"⚠ كود غير موجود",IF(O2390&lt;&gt;"",O2390,IF(N2390&lt;&gt;"",N2390,IF(H2390="",IF(AND(A2390&lt;&gt;"",WEEKDAY(A2390)=الإعدادات!$B$11),"راحة أسبوعية","غائب"),IF(I2390="","بدون انصراف",IF(N(K2390)&gt;0,"متأخر","حاضر")))))))</f>
        <v/>
      </c>
      <c r="Q2390" s="24" t="str">
        <f aca="false">IF(B2390="","",IF(OR(P2390="غائب",P2390="غياب",P2390="إجازة بدون راتب"),IFERROR(VLOOKUP(B2390,الموظفين!$A$2:$J$501,8,FALSE()),0),0))</f>
        <v/>
      </c>
      <c r="R2390" s="24" t="str">
        <f aca="false">IF(B2390="","",ROUND((N(K2390)+N(L2390))/60*IFERROR(VLOOKUP(B2390,الموظفين!$A$2:$J$501,8,FALSE()),0)/الإعدادات!$B$6*الإعدادات!$B$9,2))</f>
        <v/>
      </c>
      <c r="S2390" s="24" t="str">
        <f aca="false">IF(OR(B2390="",M2390=""),"",ROUND(M2390/60*IFERROR(VLOOKUP(B2390,الموظفين!$A$2:$J$501,9,FALSE()),0),2))</f>
        <v/>
      </c>
      <c r="T2390" s="17"/>
      <c r="U2390" s="23" t="str">
        <f aca="false">IF(OR(A2390="",B2390=""),"",A2390&amp;"|"&amp;B2390)</f>
        <v/>
      </c>
    </row>
    <row r="2391" customFormat="false" ht="15" hidden="false" customHeight="false" outlineLevel="0" collapsed="false">
      <c r="A2391" s="16"/>
      <c r="B2391" s="17"/>
      <c r="C2391" s="18" t="str">
        <f aca="false">IF($B2391="","",IFERROR(VLOOKUP($B2391,الموظفين!$A$2:$J$501,2,FALSE())&amp;"","⚠ كود غير موجود"))</f>
        <v/>
      </c>
      <c r="D2391" s="18" t="str">
        <f aca="false">IF($B2391="","",IFERROR(VLOOKUP($B2391,الموظفين!$A$2:$J$501,3,FALSE())&amp;"",""))</f>
        <v/>
      </c>
      <c r="E2391" s="18" t="str">
        <f aca="false">IF($B2391="","",IFERROR(VLOOKUP($B2391,الموظفين!$A$2:$J$501,5,FALSE())&amp;"",""))</f>
        <v/>
      </c>
      <c r="F2391" s="19" t="str">
        <f aca="false">IF($B2391="","",IFERROR(VLOOKUP($B2391,الموظفين!$A$2:$J$501,6,FALSE()),""))</f>
        <v/>
      </c>
      <c r="G2391" s="19" t="str">
        <f aca="false">IF($B2391="","",IFERROR(VLOOKUP($B2391,الموظفين!$A$2:$J$501,7,FALSE()),""))</f>
        <v/>
      </c>
      <c r="H2391" s="20"/>
      <c r="I2391" s="20"/>
      <c r="J2391" s="21" t="str">
        <f aca="false">IF(OR(H2391="",I2391=""),"",ROUND(MOD(I2391-H2391,1)*24,2))</f>
        <v/>
      </c>
      <c r="K2391" s="22" t="str">
        <f aca="false">IF(OR(H2391="",F2391=""),"",IF(ROUND(MAX(0,MOD(H2391-F2391+0.5,1)-0.5)*1440,0)&gt;IFERROR(VLOOKUP(E2391,الورديات!$A$2:$E$21,5,FALSE()),0),ROUND(MAX(0,MOD(H2391-F2391+0.5,1)-0.5)*1440,0),0))</f>
        <v/>
      </c>
      <c r="L2391" s="22" t="str">
        <f aca="false">IF(OR(I2391="",G2391=""),"",ROUND(MAX(0,MOD(G2391-I2391+0.5,1)-0.5)*1440,0))</f>
        <v/>
      </c>
      <c r="M2391" s="22" t="str">
        <f aca="false">IF(OR(I2391="",G2391=""),"",IF(ROUND(MAX(0,MOD(I2391-G2391+0.5,1)-0.5)*1440,0)&gt;=الإعدادات!$B$8,ROUND(MAX(0,MOD(I2391-G2391+0.5,1)-0.5)*1440,0),0))</f>
        <v/>
      </c>
      <c r="N2391" s="18" t="str">
        <f aca="false">IF(OR(A2391="",B2391=""),"",IF(COUNTIFS(الإجازات!$A$2:$A$1001,B2391,الإجازات!$D$2:$D$1001,"&lt;="&amp;A2391,الإجازات!$E$2:$E$1001,"&gt;="&amp;A2391,الإجازات!$G$2:$G$1001,"مقبولة")=0,"",LOOKUP(2,1/((الإجازات!$A$2:$A$1001=B2391)*(الإجازات!$D$2:$D$1001&lt;=A2391)*(الإجازات!$E$2:$E$1001&gt;=A2391)*(الإجازات!$G$2:$G$1001="مقبولة")),الإجازات!$C$2:$C$1001)))</f>
        <v/>
      </c>
      <c r="O2391" s="17"/>
      <c r="P2391" s="23" t="str">
        <f aca="false">IF(B2391="","",IF(ISNA(MATCH(B2391,الموظفين!$A$2:$A$501,0)),"⚠ كود غير موجود",IF(O2391&lt;&gt;"",O2391,IF(N2391&lt;&gt;"",N2391,IF(H2391="",IF(AND(A2391&lt;&gt;"",WEEKDAY(A2391)=الإعدادات!$B$11),"راحة أسبوعية","غائب"),IF(I2391="","بدون انصراف",IF(N(K2391)&gt;0,"متأخر","حاضر")))))))</f>
        <v/>
      </c>
      <c r="Q2391" s="24" t="str">
        <f aca="false">IF(B2391="","",IF(OR(P2391="غائب",P2391="غياب",P2391="إجازة بدون راتب"),IFERROR(VLOOKUP(B2391,الموظفين!$A$2:$J$501,8,FALSE()),0),0))</f>
        <v/>
      </c>
      <c r="R2391" s="24" t="str">
        <f aca="false">IF(B2391="","",ROUND((N(K2391)+N(L2391))/60*IFERROR(VLOOKUP(B2391,الموظفين!$A$2:$J$501,8,FALSE()),0)/الإعدادات!$B$6*الإعدادات!$B$9,2))</f>
        <v/>
      </c>
      <c r="S2391" s="24" t="str">
        <f aca="false">IF(OR(B2391="",M2391=""),"",ROUND(M2391/60*IFERROR(VLOOKUP(B2391,الموظفين!$A$2:$J$501,9,FALSE()),0),2))</f>
        <v/>
      </c>
      <c r="T2391" s="17"/>
      <c r="U2391" s="23" t="str">
        <f aca="false">IF(OR(A2391="",B2391=""),"",A2391&amp;"|"&amp;B2391)</f>
        <v/>
      </c>
    </row>
    <row r="2392" customFormat="false" ht="15" hidden="false" customHeight="false" outlineLevel="0" collapsed="false">
      <c r="A2392" s="16"/>
      <c r="B2392" s="17"/>
      <c r="C2392" s="18" t="str">
        <f aca="false">IF($B2392="","",IFERROR(VLOOKUP($B2392,الموظفين!$A$2:$J$501,2,FALSE())&amp;"","⚠ كود غير موجود"))</f>
        <v/>
      </c>
      <c r="D2392" s="18" t="str">
        <f aca="false">IF($B2392="","",IFERROR(VLOOKUP($B2392,الموظفين!$A$2:$J$501,3,FALSE())&amp;"",""))</f>
        <v/>
      </c>
      <c r="E2392" s="18" t="str">
        <f aca="false">IF($B2392="","",IFERROR(VLOOKUP($B2392,الموظفين!$A$2:$J$501,5,FALSE())&amp;"",""))</f>
        <v/>
      </c>
      <c r="F2392" s="19" t="str">
        <f aca="false">IF($B2392="","",IFERROR(VLOOKUP($B2392,الموظفين!$A$2:$J$501,6,FALSE()),""))</f>
        <v/>
      </c>
      <c r="G2392" s="19" t="str">
        <f aca="false">IF($B2392="","",IFERROR(VLOOKUP($B2392,الموظفين!$A$2:$J$501,7,FALSE()),""))</f>
        <v/>
      </c>
      <c r="H2392" s="20"/>
      <c r="I2392" s="20"/>
      <c r="J2392" s="21" t="str">
        <f aca="false">IF(OR(H2392="",I2392=""),"",ROUND(MOD(I2392-H2392,1)*24,2))</f>
        <v/>
      </c>
      <c r="K2392" s="22" t="str">
        <f aca="false">IF(OR(H2392="",F2392=""),"",IF(ROUND(MAX(0,MOD(H2392-F2392+0.5,1)-0.5)*1440,0)&gt;IFERROR(VLOOKUP(E2392,الورديات!$A$2:$E$21,5,FALSE()),0),ROUND(MAX(0,MOD(H2392-F2392+0.5,1)-0.5)*1440,0),0))</f>
        <v/>
      </c>
      <c r="L2392" s="22" t="str">
        <f aca="false">IF(OR(I2392="",G2392=""),"",ROUND(MAX(0,MOD(G2392-I2392+0.5,1)-0.5)*1440,0))</f>
        <v/>
      </c>
      <c r="M2392" s="22" t="str">
        <f aca="false">IF(OR(I2392="",G2392=""),"",IF(ROUND(MAX(0,MOD(I2392-G2392+0.5,1)-0.5)*1440,0)&gt;=الإعدادات!$B$8,ROUND(MAX(0,MOD(I2392-G2392+0.5,1)-0.5)*1440,0),0))</f>
        <v/>
      </c>
      <c r="N2392" s="18" t="str">
        <f aca="false">IF(OR(A2392="",B2392=""),"",IF(COUNTIFS(الإجازات!$A$2:$A$1001,B2392,الإجازات!$D$2:$D$1001,"&lt;="&amp;A2392,الإجازات!$E$2:$E$1001,"&gt;="&amp;A2392,الإجازات!$G$2:$G$1001,"مقبولة")=0,"",LOOKUP(2,1/((الإجازات!$A$2:$A$1001=B2392)*(الإجازات!$D$2:$D$1001&lt;=A2392)*(الإجازات!$E$2:$E$1001&gt;=A2392)*(الإجازات!$G$2:$G$1001="مقبولة")),الإجازات!$C$2:$C$1001)))</f>
        <v/>
      </c>
      <c r="O2392" s="17"/>
      <c r="P2392" s="23" t="str">
        <f aca="false">IF(B2392="","",IF(ISNA(MATCH(B2392,الموظفين!$A$2:$A$501,0)),"⚠ كود غير موجود",IF(O2392&lt;&gt;"",O2392,IF(N2392&lt;&gt;"",N2392,IF(H2392="",IF(AND(A2392&lt;&gt;"",WEEKDAY(A2392)=الإعدادات!$B$11),"راحة أسبوعية","غائب"),IF(I2392="","بدون انصراف",IF(N(K2392)&gt;0,"متأخر","حاضر")))))))</f>
        <v/>
      </c>
      <c r="Q2392" s="24" t="str">
        <f aca="false">IF(B2392="","",IF(OR(P2392="غائب",P2392="غياب",P2392="إجازة بدون راتب"),IFERROR(VLOOKUP(B2392,الموظفين!$A$2:$J$501,8,FALSE()),0),0))</f>
        <v/>
      </c>
      <c r="R2392" s="24" t="str">
        <f aca="false">IF(B2392="","",ROUND((N(K2392)+N(L2392))/60*IFERROR(VLOOKUP(B2392,الموظفين!$A$2:$J$501,8,FALSE()),0)/الإعدادات!$B$6*الإعدادات!$B$9,2))</f>
        <v/>
      </c>
      <c r="S2392" s="24" t="str">
        <f aca="false">IF(OR(B2392="",M2392=""),"",ROUND(M2392/60*IFERROR(VLOOKUP(B2392,الموظفين!$A$2:$J$501,9,FALSE()),0),2))</f>
        <v/>
      </c>
      <c r="T2392" s="17"/>
      <c r="U2392" s="23" t="str">
        <f aca="false">IF(OR(A2392="",B2392=""),"",A2392&amp;"|"&amp;B2392)</f>
        <v/>
      </c>
    </row>
    <row r="2393" customFormat="false" ht="15" hidden="false" customHeight="false" outlineLevel="0" collapsed="false">
      <c r="A2393" s="16"/>
      <c r="B2393" s="17"/>
      <c r="C2393" s="18" t="str">
        <f aca="false">IF($B2393="","",IFERROR(VLOOKUP($B2393,الموظفين!$A$2:$J$501,2,FALSE())&amp;"","⚠ كود غير موجود"))</f>
        <v/>
      </c>
      <c r="D2393" s="18" t="str">
        <f aca="false">IF($B2393="","",IFERROR(VLOOKUP($B2393,الموظفين!$A$2:$J$501,3,FALSE())&amp;"",""))</f>
        <v/>
      </c>
      <c r="E2393" s="18" t="str">
        <f aca="false">IF($B2393="","",IFERROR(VLOOKUP($B2393,الموظفين!$A$2:$J$501,5,FALSE())&amp;"",""))</f>
        <v/>
      </c>
      <c r="F2393" s="19" t="str">
        <f aca="false">IF($B2393="","",IFERROR(VLOOKUP($B2393,الموظفين!$A$2:$J$501,6,FALSE()),""))</f>
        <v/>
      </c>
      <c r="G2393" s="19" t="str">
        <f aca="false">IF($B2393="","",IFERROR(VLOOKUP($B2393,الموظفين!$A$2:$J$501,7,FALSE()),""))</f>
        <v/>
      </c>
      <c r="H2393" s="20"/>
      <c r="I2393" s="20"/>
      <c r="J2393" s="21" t="str">
        <f aca="false">IF(OR(H2393="",I2393=""),"",ROUND(MOD(I2393-H2393,1)*24,2))</f>
        <v/>
      </c>
      <c r="K2393" s="22" t="str">
        <f aca="false">IF(OR(H2393="",F2393=""),"",IF(ROUND(MAX(0,MOD(H2393-F2393+0.5,1)-0.5)*1440,0)&gt;IFERROR(VLOOKUP(E2393,الورديات!$A$2:$E$21,5,FALSE()),0),ROUND(MAX(0,MOD(H2393-F2393+0.5,1)-0.5)*1440,0),0))</f>
        <v/>
      </c>
      <c r="L2393" s="22" t="str">
        <f aca="false">IF(OR(I2393="",G2393=""),"",ROUND(MAX(0,MOD(G2393-I2393+0.5,1)-0.5)*1440,0))</f>
        <v/>
      </c>
      <c r="M2393" s="22" t="str">
        <f aca="false">IF(OR(I2393="",G2393=""),"",IF(ROUND(MAX(0,MOD(I2393-G2393+0.5,1)-0.5)*1440,0)&gt;=الإعدادات!$B$8,ROUND(MAX(0,MOD(I2393-G2393+0.5,1)-0.5)*1440,0),0))</f>
        <v/>
      </c>
      <c r="N2393" s="18" t="str">
        <f aca="false">IF(OR(A2393="",B2393=""),"",IF(COUNTIFS(الإجازات!$A$2:$A$1001,B2393,الإجازات!$D$2:$D$1001,"&lt;="&amp;A2393,الإجازات!$E$2:$E$1001,"&gt;="&amp;A2393,الإجازات!$G$2:$G$1001,"مقبولة")=0,"",LOOKUP(2,1/((الإجازات!$A$2:$A$1001=B2393)*(الإجازات!$D$2:$D$1001&lt;=A2393)*(الإجازات!$E$2:$E$1001&gt;=A2393)*(الإجازات!$G$2:$G$1001="مقبولة")),الإجازات!$C$2:$C$1001)))</f>
        <v/>
      </c>
      <c r="O2393" s="17"/>
      <c r="P2393" s="23" t="str">
        <f aca="false">IF(B2393="","",IF(ISNA(MATCH(B2393,الموظفين!$A$2:$A$501,0)),"⚠ كود غير موجود",IF(O2393&lt;&gt;"",O2393,IF(N2393&lt;&gt;"",N2393,IF(H2393="",IF(AND(A2393&lt;&gt;"",WEEKDAY(A2393)=الإعدادات!$B$11),"راحة أسبوعية","غائب"),IF(I2393="","بدون انصراف",IF(N(K2393)&gt;0,"متأخر","حاضر")))))))</f>
        <v/>
      </c>
      <c r="Q2393" s="24" t="str">
        <f aca="false">IF(B2393="","",IF(OR(P2393="غائب",P2393="غياب",P2393="إجازة بدون راتب"),IFERROR(VLOOKUP(B2393,الموظفين!$A$2:$J$501,8,FALSE()),0),0))</f>
        <v/>
      </c>
      <c r="R2393" s="24" t="str">
        <f aca="false">IF(B2393="","",ROUND((N(K2393)+N(L2393))/60*IFERROR(VLOOKUP(B2393,الموظفين!$A$2:$J$501,8,FALSE()),0)/الإعدادات!$B$6*الإعدادات!$B$9,2))</f>
        <v/>
      </c>
      <c r="S2393" s="24" t="str">
        <f aca="false">IF(OR(B2393="",M2393=""),"",ROUND(M2393/60*IFERROR(VLOOKUP(B2393,الموظفين!$A$2:$J$501,9,FALSE()),0),2))</f>
        <v/>
      </c>
      <c r="T2393" s="17"/>
      <c r="U2393" s="23" t="str">
        <f aca="false">IF(OR(A2393="",B2393=""),"",A2393&amp;"|"&amp;B2393)</f>
        <v/>
      </c>
    </row>
    <row r="2394" customFormat="false" ht="15" hidden="false" customHeight="false" outlineLevel="0" collapsed="false">
      <c r="A2394" s="16"/>
      <c r="B2394" s="17"/>
      <c r="C2394" s="18" t="str">
        <f aca="false">IF($B2394="","",IFERROR(VLOOKUP($B2394,الموظفين!$A$2:$J$501,2,FALSE())&amp;"","⚠ كود غير موجود"))</f>
        <v/>
      </c>
      <c r="D2394" s="18" t="str">
        <f aca="false">IF($B2394="","",IFERROR(VLOOKUP($B2394,الموظفين!$A$2:$J$501,3,FALSE())&amp;"",""))</f>
        <v/>
      </c>
      <c r="E2394" s="18" t="str">
        <f aca="false">IF($B2394="","",IFERROR(VLOOKUP($B2394,الموظفين!$A$2:$J$501,5,FALSE())&amp;"",""))</f>
        <v/>
      </c>
      <c r="F2394" s="19" t="str">
        <f aca="false">IF($B2394="","",IFERROR(VLOOKUP($B2394,الموظفين!$A$2:$J$501,6,FALSE()),""))</f>
        <v/>
      </c>
      <c r="G2394" s="19" t="str">
        <f aca="false">IF($B2394="","",IFERROR(VLOOKUP($B2394,الموظفين!$A$2:$J$501,7,FALSE()),""))</f>
        <v/>
      </c>
      <c r="H2394" s="20"/>
      <c r="I2394" s="20"/>
      <c r="J2394" s="21" t="str">
        <f aca="false">IF(OR(H2394="",I2394=""),"",ROUND(MOD(I2394-H2394,1)*24,2))</f>
        <v/>
      </c>
      <c r="K2394" s="22" t="str">
        <f aca="false">IF(OR(H2394="",F2394=""),"",IF(ROUND(MAX(0,MOD(H2394-F2394+0.5,1)-0.5)*1440,0)&gt;IFERROR(VLOOKUP(E2394,الورديات!$A$2:$E$21,5,FALSE()),0),ROUND(MAX(0,MOD(H2394-F2394+0.5,1)-0.5)*1440,0),0))</f>
        <v/>
      </c>
      <c r="L2394" s="22" t="str">
        <f aca="false">IF(OR(I2394="",G2394=""),"",ROUND(MAX(0,MOD(G2394-I2394+0.5,1)-0.5)*1440,0))</f>
        <v/>
      </c>
      <c r="M2394" s="22" t="str">
        <f aca="false">IF(OR(I2394="",G2394=""),"",IF(ROUND(MAX(0,MOD(I2394-G2394+0.5,1)-0.5)*1440,0)&gt;=الإعدادات!$B$8,ROUND(MAX(0,MOD(I2394-G2394+0.5,1)-0.5)*1440,0),0))</f>
        <v/>
      </c>
      <c r="N2394" s="18" t="str">
        <f aca="false">IF(OR(A2394="",B2394=""),"",IF(COUNTIFS(الإجازات!$A$2:$A$1001,B2394,الإجازات!$D$2:$D$1001,"&lt;="&amp;A2394,الإجازات!$E$2:$E$1001,"&gt;="&amp;A2394,الإجازات!$G$2:$G$1001,"مقبولة")=0,"",LOOKUP(2,1/((الإجازات!$A$2:$A$1001=B2394)*(الإجازات!$D$2:$D$1001&lt;=A2394)*(الإجازات!$E$2:$E$1001&gt;=A2394)*(الإجازات!$G$2:$G$1001="مقبولة")),الإجازات!$C$2:$C$1001)))</f>
        <v/>
      </c>
      <c r="O2394" s="17"/>
      <c r="P2394" s="23" t="str">
        <f aca="false">IF(B2394="","",IF(ISNA(MATCH(B2394,الموظفين!$A$2:$A$501,0)),"⚠ كود غير موجود",IF(O2394&lt;&gt;"",O2394,IF(N2394&lt;&gt;"",N2394,IF(H2394="",IF(AND(A2394&lt;&gt;"",WEEKDAY(A2394)=الإعدادات!$B$11),"راحة أسبوعية","غائب"),IF(I2394="","بدون انصراف",IF(N(K2394)&gt;0,"متأخر","حاضر")))))))</f>
        <v/>
      </c>
      <c r="Q2394" s="24" t="str">
        <f aca="false">IF(B2394="","",IF(OR(P2394="غائب",P2394="غياب",P2394="إجازة بدون راتب"),IFERROR(VLOOKUP(B2394,الموظفين!$A$2:$J$501,8,FALSE()),0),0))</f>
        <v/>
      </c>
      <c r="R2394" s="24" t="str">
        <f aca="false">IF(B2394="","",ROUND((N(K2394)+N(L2394))/60*IFERROR(VLOOKUP(B2394,الموظفين!$A$2:$J$501,8,FALSE()),0)/الإعدادات!$B$6*الإعدادات!$B$9,2))</f>
        <v/>
      </c>
      <c r="S2394" s="24" t="str">
        <f aca="false">IF(OR(B2394="",M2394=""),"",ROUND(M2394/60*IFERROR(VLOOKUP(B2394,الموظفين!$A$2:$J$501,9,FALSE()),0),2))</f>
        <v/>
      </c>
      <c r="T2394" s="17"/>
      <c r="U2394" s="23" t="str">
        <f aca="false">IF(OR(A2394="",B2394=""),"",A2394&amp;"|"&amp;B2394)</f>
        <v/>
      </c>
    </row>
    <row r="2395" customFormat="false" ht="15" hidden="false" customHeight="false" outlineLevel="0" collapsed="false">
      <c r="A2395" s="16"/>
      <c r="B2395" s="17"/>
      <c r="C2395" s="18" t="str">
        <f aca="false">IF($B2395="","",IFERROR(VLOOKUP($B2395,الموظفين!$A$2:$J$501,2,FALSE())&amp;"","⚠ كود غير موجود"))</f>
        <v/>
      </c>
      <c r="D2395" s="18" t="str">
        <f aca="false">IF($B2395="","",IFERROR(VLOOKUP($B2395,الموظفين!$A$2:$J$501,3,FALSE())&amp;"",""))</f>
        <v/>
      </c>
      <c r="E2395" s="18" t="str">
        <f aca="false">IF($B2395="","",IFERROR(VLOOKUP($B2395,الموظفين!$A$2:$J$501,5,FALSE())&amp;"",""))</f>
        <v/>
      </c>
      <c r="F2395" s="19" t="str">
        <f aca="false">IF($B2395="","",IFERROR(VLOOKUP($B2395,الموظفين!$A$2:$J$501,6,FALSE()),""))</f>
        <v/>
      </c>
      <c r="G2395" s="19" t="str">
        <f aca="false">IF($B2395="","",IFERROR(VLOOKUP($B2395,الموظفين!$A$2:$J$501,7,FALSE()),""))</f>
        <v/>
      </c>
      <c r="H2395" s="20"/>
      <c r="I2395" s="20"/>
      <c r="J2395" s="21" t="str">
        <f aca="false">IF(OR(H2395="",I2395=""),"",ROUND(MOD(I2395-H2395,1)*24,2))</f>
        <v/>
      </c>
      <c r="K2395" s="22" t="str">
        <f aca="false">IF(OR(H2395="",F2395=""),"",IF(ROUND(MAX(0,MOD(H2395-F2395+0.5,1)-0.5)*1440,0)&gt;IFERROR(VLOOKUP(E2395,الورديات!$A$2:$E$21,5,FALSE()),0),ROUND(MAX(0,MOD(H2395-F2395+0.5,1)-0.5)*1440,0),0))</f>
        <v/>
      </c>
      <c r="L2395" s="22" t="str">
        <f aca="false">IF(OR(I2395="",G2395=""),"",ROUND(MAX(0,MOD(G2395-I2395+0.5,1)-0.5)*1440,0))</f>
        <v/>
      </c>
      <c r="M2395" s="22" t="str">
        <f aca="false">IF(OR(I2395="",G2395=""),"",IF(ROUND(MAX(0,MOD(I2395-G2395+0.5,1)-0.5)*1440,0)&gt;=الإعدادات!$B$8,ROUND(MAX(0,MOD(I2395-G2395+0.5,1)-0.5)*1440,0),0))</f>
        <v/>
      </c>
      <c r="N2395" s="18" t="str">
        <f aca="false">IF(OR(A2395="",B2395=""),"",IF(COUNTIFS(الإجازات!$A$2:$A$1001,B2395,الإجازات!$D$2:$D$1001,"&lt;="&amp;A2395,الإجازات!$E$2:$E$1001,"&gt;="&amp;A2395,الإجازات!$G$2:$G$1001,"مقبولة")=0,"",LOOKUP(2,1/((الإجازات!$A$2:$A$1001=B2395)*(الإجازات!$D$2:$D$1001&lt;=A2395)*(الإجازات!$E$2:$E$1001&gt;=A2395)*(الإجازات!$G$2:$G$1001="مقبولة")),الإجازات!$C$2:$C$1001)))</f>
        <v/>
      </c>
      <c r="O2395" s="17"/>
      <c r="P2395" s="23" t="str">
        <f aca="false">IF(B2395="","",IF(ISNA(MATCH(B2395,الموظفين!$A$2:$A$501,0)),"⚠ كود غير موجود",IF(O2395&lt;&gt;"",O2395,IF(N2395&lt;&gt;"",N2395,IF(H2395="",IF(AND(A2395&lt;&gt;"",WEEKDAY(A2395)=الإعدادات!$B$11),"راحة أسبوعية","غائب"),IF(I2395="","بدون انصراف",IF(N(K2395)&gt;0,"متأخر","حاضر")))))))</f>
        <v/>
      </c>
      <c r="Q2395" s="24" t="str">
        <f aca="false">IF(B2395="","",IF(OR(P2395="غائب",P2395="غياب",P2395="إجازة بدون راتب"),IFERROR(VLOOKUP(B2395,الموظفين!$A$2:$J$501,8,FALSE()),0),0))</f>
        <v/>
      </c>
      <c r="R2395" s="24" t="str">
        <f aca="false">IF(B2395="","",ROUND((N(K2395)+N(L2395))/60*IFERROR(VLOOKUP(B2395,الموظفين!$A$2:$J$501,8,FALSE()),0)/الإعدادات!$B$6*الإعدادات!$B$9,2))</f>
        <v/>
      </c>
      <c r="S2395" s="24" t="str">
        <f aca="false">IF(OR(B2395="",M2395=""),"",ROUND(M2395/60*IFERROR(VLOOKUP(B2395,الموظفين!$A$2:$J$501,9,FALSE()),0),2))</f>
        <v/>
      </c>
      <c r="T2395" s="17"/>
      <c r="U2395" s="23" t="str">
        <f aca="false">IF(OR(A2395="",B2395=""),"",A2395&amp;"|"&amp;B2395)</f>
        <v/>
      </c>
    </row>
    <row r="2396" customFormat="false" ht="15" hidden="false" customHeight="false" outlineLevel="0" collapsed="false">
      <c r="A2396" s="16"/>
      <c r="B2396" s="17"/>
      <c r="C2396" s="18" t="str">
        <f aca="false">IF($B2396="","",IFERROR(VLOOKUP($B2396,الموظفين!$A$2:$J$501,2,FALSE())&amp;"","⚠ كود غير موجود"))</f>
        <v/>
      </c>
      <c r="D2396" s="18" t="str">
        <f aca="false">IF($B2396="","",IFERROR(VLOOKUP($B2396,الموظفين!$A$2:$J$501,3,FALSE())&amp;"",""))</f>
        <v/>
      </c>
      <c r="E2396" s="18" t="str">
        <f aca="false">IF($B2396="","",IFERROR(VLOOKUP($B2396,الموظفين!$A$2:$J$501,5,FALSE())&amp;"",""))</f>
        <v/>
      </c>
      <c r="F2396" s="19" t="str">
        <f aca="false">IF($B2396="","",IFERROR(VLOOKUP($B2396,الموظفين!$A$2:$J$501,6,FALSE()),""))</f>
        <v/>
      </c>
      <c r="G2396" s="19" t="str">
        <f aca="false">IF($B2396="","",IFERROR(VLOOKUP($B2396,الموظفين!$A$2:$J$501,7,FALSE()),""))</f>
        <v/>
      </c>
      <c r="H2396" s="20"/>
      <c r="I2396" s="20"/>
      <c r="J2396" s="21" t="str">
        <f aca="false">IF(OR(H2396="",I2396=""),"",ROUND(MOD(I2396-H2396,1)*24,2))</f>
        <v/>
      </c>
      <c r="K2396" s="22" t="str">
        <f aca="false">IF(OR(H2396="",F2396=""),"",IF(ROUND(MAX(0,MOD(H2396-F2396+0.5,1)-0.5)*1440,0)&gt;IFERROR(VLOOKUP(E2396,الورديات!$A$2:$E$21,5,FALSE()),0),ROUND(MAX(0,MOD(H2396-F2396+0.5,1)-0.5)*1440,0),0))</f>
        <v/>
      </c>
      <c r="L2396" s="22" t="str">
        <f aca="false">IF(OR(I2396="",G2396=""),"",ROUND(MAX(0,MOD(G2396-I2396+0.5,1)-0.5)*1440,0))</f>
        <v/>
      </c>
      <c r="M2396" s="22" t="str">
        <f aca="false">IF(OR(I2396="",G2396=""),"",IF(ROUND(MAX(0,MOD(I2396-G2396+0.5,1)-0.5)*1440,0)&gt;=الإعدادات!$B$8,ROUND(MAX(0,MOD(I2396-G2396+0.5,1)-0.5)*1440,0),0))</f>
        <v/>
      </c>
      <c r="N2396" s="18" t="str">
        <f aca="false">IF(OR(A2396="",B2396=""),"",IF(COUNTIFS(الإجازات!$A$2:$A$1001,B2396,الإجازات!$D$2:$D$1001,"&lt;="&amp;A2396,الإجازات!$E$2:$E$1001,"&gt;="&amp;A2396,الإجازات!$G$2:$G$1001,"مقبولة")=0,"",LOOKUP(2,1/((الإجازات!$A$2:$A$1001=B2396)*(الإجازات!$D$2:$D$1001&lt;=A2396)*(الإجازات!$E$2:$E$1001&gt;=A2396)*(الإجازات!$G$2:$G$1001="مقبولة")),الإجازات!$C$2:$C$1001)))</f>
        <v/>
      </c>
      <c r="O2396" s="17"/>
      <c r="P2396" s="23" t="str">
        <f aca="false">IF(B2396="","",IF(ISNA(MATCH(B2396,الموظفين!$A$2:$A$501,0)),"⚠ كود غير موجود",IF(O2396&lt;&gt;"",O2396,IF(N2396&lt;&gt;"",N2396,IF(H2396="",IF(AND(A2396&lt;&gt;"",WEEKDAY(A2396)=الإعدادات!$B$11),"راحة أسبوعية","غائب"),IF(I2396="","بدون انصراف",IF(N(K2396)&gt;0,"متأخر","حاضر")))))))</f>
        <v/>
      </c>
      <c r="Q2396" s="24" t="str">
        <f aca="false">IF(B2396="","",IF(OR(P2396="غائب",P2396="غياب",P2396="إجازة بدون راتب"),IFERROR(VLOOKUP(B2396,الموظفين!$A$2:$J$501,8,FALSE()),0),0))</f>
        <v/>
      </c>
      <c r="R2396" s="24" t="str">
        <f aca="false">IF(B2396="","",ROUND((N(K2396)+N(L2396))/60*IFERROR(VLOOKUP(B2396,الموظفين!$A$2:$J$501,8,FALSE()),0)/الإعدادات!$B$6*الإعدادات!$B$9,2))</f>
        <v/>
      </c>
      <c r="S2396" s="24" t="str">
        <f aca="false">IF(OR(B2396="",M2396=""),"",ROUND(M2396/60*IFERROR(VLOOKUP(B2396,الموظفين!$A$2:$J$501,9,FALSE()),0),2))</f>
        <v/>
      </c>
      <c r="T2396" s="17"/>
      <c r="U2396" s="23" t="str">
        <f aca="false">IF(OR(A2396="",B2396=""),"",A2396&amp;"|"&amp;B2396)</f>
        <v/>
      </c>
    </row>
    <row r="2397" customFormat="false" ht="15" hidden="false" customHeight="false" outlineLevel="0" collapsed="false">
      <c r="A2397" s="16"/>
      <c r="B2397" s="17"/>
      <c r="C2397" s="18" t="str">
        <f aca="false">IF($B2397="","",IFERROR(VLOOKUP($B2397,الموظفين!$A$2:$J$501,2,FALSE())&amp;"","⚠ كود غير موجود"))</f>
        <v/>
      </c>
      <c r="D2397" s="18" t="str">
        <f aca="false">IF($B2397="","",IFERROR(VLOOKUP($B2397,الموظفين!$A$2:$J$501,3,FALSE())&amp;"",""))</f>
        <v/>
      </c>
      <c r="E2397" s="18" t="str">
        <f aca="false">IF($B2397="","",IFERROR(VLOOKUP($B2397,الموظفين!$A$2:$J$501,5,FALSE())&amp;"",""))</f>
        <v/>
      </c>
      <c r="F2397" s="19" t="str">
        <f aca="false">IF($B2397="","",IFERROR(VLOOKUP($B2397,الموظفين!$A$2:$J$501,6,FALSE()),""))</f>
        <v/>
      </c>
      <c r="G2397" s="19" t="str">
        <f aca="false">IF($B2397="","",IFERROR(VLOOKUP($B2397,الموظفين!$A$2:$J$501,7,FALSE()),""))</f>
        <v/>
      </c>
      <c r="H2397" s="20"/>
      <c r="I2397" s="20"/>
      <c r="J2397" s="21" t="str">
        <f aca="false">IF(OR(H2397="",I2397=""),"",ROUND(MOD(I2397-H2397,1)*24,2))</f>
        <v/>
      </c>
      <c r="K2397" s="22" t="str">
        <f aca="false">IF(OR(H2397="",F2397=""),"",IF(ROUND(MAX(0,MOD(H2397-F2397+0.5,1)-0.5)*1440,0)&gt;IFERROR(VLOOKUP(E2397,الورديات!$A$2:$E$21,5,FALSE()),0),ROUND(MAX(0,MOD(H2397-F2397+0.5,1)-0.5)*1440,0),0))</f>
        <v/>
      </c>
      <c r="L2397" s="22" t="str">
        <f aca="false">IF(OR(I2397="",G2397=""),"",ROUND(MAX(0,MOD(G2397-I2397+0.5,1)-0.5)*1440,0))</f>
        <v/>
      </c>
      <c r="M2397" s="22" t="str">
        <f aca="false">IF(OR(I2397="",G2397=""),"",IF(ROUND(MAX(0,MOD(I2397-G2397+0.5,1)-0.5)*1440,0)&gt;=الإعدادات!$B$8,ROUND(MAX(0,MOD(I2397-G2397+0.5,1)-0.5)*1440,0),0))</f>
        <v/>
      </c>
      <c r="N2397" s="18" t="str">
        <f aca="false">IF(OR(A2397="",B2397=""),"",IF(COUNTIFS(الإجازات!$A$2:$A$1001,B2397,الإجازات!$D$2:$D$1001,"&lt;="&amp;A2397,الإجازات!$E$2:$E$1001,"&gt;="&amp;A2397,الإجازات!$G$2:$G$1001,"مقبولة")=0,"",LOOKUP(2,1/((الإجازات!$A$2:$A$1001=B2397)*(الإجازات!$D$2:$D$1001&lt;=A2397)*(الإجازات!$E$2:$E$1001&gt;=A2397)*(الإجازات!$G$2:$G$1001="مقبولة")),الإجازات!$C$2:$C$1001)))</f>
        <v/>
      </c>
      <c r="O2397" s="17"/>
      <c r="P2397" s="23" t="str">
        <f aca="false">IF(B2397="","",IF(ISNA(MATCH(B2397,الموظفين!$A$2:$A$501,0)),"⚠ كود غير موجود",IF(O2397&lt;&gt;"",O2397,IF(N2397&lt;&gt;"",N2397,IF(H2397="",IF(AND(A2397&lt;&gt;"",WEEKDAY(A2397)=الإعدادات!$B$11),"راحة أسبوعية","غائب"),IF(I2397="","بدون انصراف",IF(N(K2397)&gt;0,"متأخر","حاضر")))))))</f>
        <v/>
      </c>
      <c r="Q2397" s="24" t="str">
        <f aca="false">IF(B2397="","",IF(OR(P2397="غائب",P2397="غياب",P2397="إجازة بدون راتب"),IFERROR(VLOOKUP(B2397,الموظفين!$A$2:$J$501,8,FALSE()),0),0))</f>
        <v/>
      </c>
      <c r="R2397" s="24" t="str">
        <f aca="false">IF(B2397="","",ROUND((N(K2397)+N(L2397))/60*IFERROR(VLOOKUP(B2397,الموظفين!$A$2:$J$501,8,FALSE()),0)/الإعدادات!$B$6*الإعدادات!$B$9,2))</f>
        <v/>
      </c>
      <c r="S2397" s="24" t="str">
        <f aca="false">IF(OR(B2397="",M2397=""),"",ROUND(M2397/60*IFERROR(VLOOKUP(B2397,الموظفين!$A$2:$J$501,9,FALSE()),0),2))</f>
        <v/>
      </c>
      <c r="T2397" s="17"/>
      <c r="U2397" s="23" t="str">
        <f aca="false">IF(OR(A2397="",B2397=""),"",A2397&amp;"|"&amp;B2397)</f>
        <v/>
      </c>
    </row>
    <row r="2398" customFormat="false" ht="15" hidden="false" customHeight="false" outlineLevel="0" collapsed="false">
      <c r="A2398" s="16"/>
      <c r="B2398" s="17"/>
      <c r="C2398" s="18" t="str">
        <f aca="false">IF($B2398="","",IFERROR(VLOOKUP($B2398,الموظفين!$A$2:$J$501,2,FALSE())&amp;"","⚠ كود غير موجود"))</f>
        <v/>
      </c>
      <c r="D2398" s="18" t="str">
        <f aca="false">IF($B2398="","",IFERROR(VLOOKUP($B2398,الموظفين!$A$2:$J$501,3,FALSE())&amp;"",""))</f>
        <v/>
      </c>
      <c r="E2398" s="18" t="str">
        <f aca="false">IF($B2398="","",IFERROR(VLOOKUP($B2398,الموظفين!$A$2:$J$501,5,FALSE())&amp;"",""))</f>
        <v/>
      </c>
      <c r="F2398" s="19" t="str">
        <f aca="false">IF($B2398="","",IFERROR(VLOOKUP($B2398,الموظفين!$A$2:$J$501,6,FALSE()),""))</f>
        <v/>
      </c>
      <c r="G2398" s="19" t="str">
        <f aca="false">IF($B2398="","",IFERROR(VLOOKUP($B2398,الموظفين!$A$2:$J$501,7,FALSE()),""))</f>
        <v/>
      </c>
      <c r="H2398" s="20"/>
      <c r="I2398" s="20"/>
      <c r="J2398" s="21" t="str">
        <f aca="false">IF(OR(H2398="",I2398=""),"",ROUND(MOD(I2398-H2398,1)*24,2))</f>
        <v/>
      </c>
      <c r="K2398" s="22" t="str">
        <f aca="false">IF(OR(H2398="",F2398=""),"",IF(ROUND(MAX(0,MOD(H2398-F2398+0.5,1)-0.5)*1440,0)&gt;IFERROR(VLOOKUP(E2398,الورديات!$A$2:$E$21,5,FALSE()),0),ROUND(MAX(0,MOD(H2398-F2398+0.5,1)-0.5)*1440,0),0))</f>
        <v/>
      </c>
      <c r="L2398" s="22" t="str">
        <f aca="false">IF(OR(I2398="",G2398=""),"",ROUND(MAX(0,MOD(G2398-I2398+0.5,1)-0.5)*1440,0))</f>
        <v/>
      </c>
      <c r="M2398" s="22" t="str">
        <f aca="false">IF(OR(I2398="",G2398=""),"",IF(ROUND(MAX(0,MOD(I2398-G2398+0.5,1)-0.5)*1440,0)&gt;=الإعدادات!$B$8,ROUND(MAX(0,MOD(I2398-G2398+0.5,1)-0.5)*1440,0),0))</f>
        <v/>
      </c>
      <c r="N2398" s="18" t="str">
        <f aca="false">IF(OR(A2398="",B2398=""),"",IF(COUNTIFS(الإجازات!$A$2:$A$1001,B2398,الإجازات!$D$2:$D$1001,"&lt;="&amp;A2398,الإجازات!$E$2:$E$1001,"&gt;="&amp;A2398,الإجازات!$G$2:$G$1001,"مقبولة")=0,"",LOOKUP(2,1/((الإجازات!$A$2:$A$1001=B2398)*(الإجازات!$D$2:$D$1001&lt;=A2398)*(الإجازات!$E$2:$E$1001&gt;=A2398)*(الإجازات!$G$2:$G$1001="مقبولة")),الإجازات!$C$2:$C$1001)))</f>
        <v/>
      </c>
      <c r="O2398" s="17"/>
      <c r="P2398" s="23" t="str">
        <f aca="false">IF(B2398="","",IF(ISNA(MATCH(B2398,الموظفين!$A$2:$A$501,0)),"⚠ كود غير موجود",IF(O2398&lt;&gt;"",O2398,IF(N2398&lt;&gt;"",N2398,IF(H2398="",IF(AND(A2398&lt;&gt;"",WEEKDAY(A2398)=الإعدادات!$B$11),"راحة أسبوعية","غائب"),IF(I2398="","بدون انصراف",IF(N(K2398)&gt;0,"متأخر","حاضر")))))))</f>
        <v/>
      </c>
      <c r="Q2398" s="24" t="str">
        <f aca="false">IF(B2398="","",IF(OR(P2398="غائب",P2398="غياب",P2398="إجازة بدون راتب"),IFERROR(VLOOKUP(B2398,الموظفين!$A$2:$J$501,8,FALSE()),0),0))</f>
        <v/>
      </c>
      <c r="R2398" s="24" t="str">
        <f aca="false">IF(B2398="","",ROUND((N(K2398)+N(L2398))/60*IFERROR(VLOOKUP(B2398,الموظفين!$A$2:$J$501,8,FALSE()),0)/الإعدادات!$B$6*الإعدادات!$B$9,2))</f>
        <v/>
      </c>
      <c r="S2398" s="24" t="str">
        <f aca="false">IF(OR(B2398="",M2398=""),"",ROUND(M2398/60*IFERROR(VLOOKUP(B2398,الموظفين!$A$2:$J$501,9,FALSE()),0),2))</f>
        <v/>
      </c>
      <c r="T2398" s="17"/>
      <c r="U2398" s="23" t="str">
        <f aca="false">IF(OR(A2398="",B2398=""),"",A2398&amp;"|"&amp;B2398)</f>
        <v/>
      </c>
    </row>
    <row r="2399" customFormat="false" ht="15" hidden="false" customHeight="false" outlineLevel="0" collapsed="false">
      <c r="A2399" s="16"/>
      <c r="B2399" s="17"/>
      <c r="C2399" s="18" t="str">
        <f aca="false">IF($B2399="","",IFERROR(VLOOKUP($B2399,الموظفين!$A$2:$J$501,2,FALSE())&amp;"","⚠ كود غير موجود"))</f>
        <v/>
      </c>
      <c r="D2399" s="18" t="str">
        <f aca="false">IF($B2399="","",IFERROR(VLOOKUP($B2399,الموظفين!$A$2:$J$501,3,FALSE())&amp;"",""))</f>
        <v/>
      </c>
      <c r="E2399" s="18" t="str">
        <f aca="false">IF($B2399="","",IFERROR(VLOOKUP($B2399,الموظفين!$A$2:$J$501,5,FALSE())&amp;"",""))</f>
        <v/>
      </c>
      <c r="F2399" s="19" t="str">
        <f aca="false">IF($B2399="","",IFERROR(VLOOKUP($B2399,الموظفين!$A$2:$J$501,6,FALSE()),""))</f>
        <v/>
      </c>
      <c r="G2399" s="19" t="str">
        <f aca="false">IF($B2399="","",IFERROR(VLOOKUP($B2399,الموظفين!$A$2:$J$501,7,FALSE()),""))</f>
        <v/>
      </c>
      <c r="H2399" s="20"/>
      <c r="I2399" s="20"/>
      <c r="J2399" s="21" t="str">
        <f aca="false">IF(OR(H2399="",I2399=""),"",ROUND(MOD(I2399-H2399,1)*24,2))</f>
        <v/>
      </c>
      <c r="K2399" s="22" t="str">
        <f aca="false">IF(OR(H2399="",F2399=""),"",IF(ROUND(MAX(0,MOD(H2399-F2399+0.5,1)-0.5)*1440,0)&gt;IFERROR(VLOOKUP(E2399,الورديات!$A$2:$E$21,5,FALSE()),0),ROUND(MAX(0,MOD(H2399-F2399+0.5,1)-0.5)*1440,0),0))</f>
        <v/>
      </c>
      <c r="L2399" s="22" t="str">
        <f aca="false">IF(OR(I2399="",G2399=""),"",ROUND(MAX(0,MOD(G2399-I2399+0.5,1)-0.5)*1440,0))</f>
        <v/>
      </c>
      <c r="M2399" s="22" t="str">
        <f aca="false">IF(OR(I2399="",G2399=""),"",IF(ROUND(MAX(0,MOD(I2399-G2399+0.5,1)-0.5)*1440,0)&gt;=الإعدادات!$B$8,ROUND(MAX(0,MOD(I2399-G2399+0.5,1)-0.5)*1440,0),0))</f>
        <v/>
      </c>
      <c r="N2399" s="18" t="str">
        <f aca="false">IF(OR(A2399="",B2399=""),"",IF(COUNTIFS(الإجازات!$A$2:$A$1001,B2399,الإجازات!$D$2:$D$1001,"&lt;="&amp;A2399,الإجازات!$E$2:$E$1001,"&gt;="&amp;A2399,الإجازات!$G$2:$G$1001,"مقبولة")=0,"",LOOKUP(2,1/((الإجازات!$A$2:$A$1001=B2399)*(الإجازات!$D$2:$D$1001&lt;=A2399)*(الإجازات!$E$2:$E$1001&gt;=A2399)*(الإجازات!$G$2:$G$1001="مقبولة")),الإجازات!$C$2:$C$1001)))</f>
        <v/>
      </c>
      <c r="O2399" s="17"/>
      <c r="P2399" s="23" t="str">
        <f aca="false">IF(B2399="","",IF(ISNA(MATCH(B2399,الموظفين!$A$2:$A$501,0)),"⚠ كود غير موجود",IF(O2399&lt;&gt;"",O2399,IF(N2399&lt;&gt;"",N2399,IF(H2399="",IF(AND(A2399&lt;&gt;"",WEEKDAY(A2399)=الإعدادات!$B$11),"راحة أسبوعية","غائب"),IF(I2399="","بدون انصراف",IF(N(K2399)&gt;0,"متأخر","حاضر")))))))</f>
        <v/>
      </c>
      <c r="Q2399" s="24" t="str">
        <f aca="false">IF(B2399="","",IF(OR(P2399="غائب",P2399="غياب",P2399="إجازة بدون راتب"),IFERROR(VLOOKUP(B2399,الموظفين!$A$2:$J$501,8,FALSE()),0),0))</f>
        <v/>
      </c>
      <c r="R2399" s="24" t="str">
        <f aca="false">IF(B2399="","",ROUND((N(K2399)+N(L2399))/60*IFERROR(VLOOKUP(B2399,الموظفين!$A$2:$J$501,8,FALSE()),0)/الإعدادات!$B$6*الإعدادات!$B$9,2))</f>
        <v/>
      </c>
      <c r="S2399" s="24" t="str">
        <f aca="false">IF(OR(B2399="",M2399=""),"",ROUND(M2399/60*IFERROR(VLOOKUP(B2399,الموظفين!$A$2:$J$501,9,FALSE()),0),2))</f>
        <v/>
      </c>
      <c r="T2399" s="17"/>
      <c r="U2399" s="23" t="str">
        <f aca="false">IF(OR(A2399="",B2399=""),"",A2399&amp;"|"&amp;B2399)</f>
        <v/>
      </c>
    </row>
    <row r="2400" customFormat="false" ht="15" hidden="false" customHeight="false" outlineLevel="0" collapsed="false">
      <c r="A2400" s="16"/>
      <c r="B2400" s="17"/>
      <c r="C2400" s="18" t="str">
        <f aca="false">IF($B2400="","",IFERROR(VLOOKUP($B2400,الموظفين!$A$2:$J$501,2,FALSE())&amp;"","⚠ كود غير موجود"))</f>
        <v/>
      </c>
      <c r="D2400" s="18" t="str">
        <f aca="false">IF($B2400="","",IFERROR(VLOOKUP($B2400,الموظفين!$A$2:$J$501,3,FALSE())&amp;"",""))</f>
        <v/>
      </c>
      <c r="E2400" s="18" t="str">
        <f aca="false">IF($B2400="","",IFERROR(VLOOKUP($B2400,الموظفين!$A$2:$J$501,5,FALSE())&amp;"",""))</f>
        <v/>
      </c>
      <c r="F2400" s="19" t="str">
        <f aca="false">IF($B2400="","",IFERROR(VLOOKUP($B2400,الموظفين!$A$2:$J$501,6,FALSE()),""))</f>
        <v/>
      </c>
      <c r="G2400" s="19" t="str">
        <f aca="false">IF($B2400="","",IFERROR(VLOOKUP($B2400,الموظفين!$A$2:$J$501,7,FALSE()),""))</f>
        <v/>
      </c>
      <c r="H2400" s="20"/>
      <c r="I2400" s="20"/>
      <c r="J2400" s="21" t="str">
        <f aca="false">IF(OR(H2400="",I2400=""),"",ROUND(MOD(I2400-H2400,1)*24,2))</f>
        <v/>
      </c>
      <c r="K2400" s="22" t="str">
        <f aca="false">IF(OR(H2400="",F2400=""),"",IF(ROUND(MAX(0,MOD(H2400-F2400+0.5,1)-0.5)*1440,0)&gt;IFERROR(VLOOKUP(E2400,الورديات!$A$2:$E$21,5,FALSE()),0),ROUND(MAX(0,MOD(H2400-F2400+0.5,1)-0.5)*1440,0),0))</f>
        <v/>
      </c>
      <c r="L2400" s="22" t="str">
        <f aca="false">IF(OR(I2400="",G2400=""),"",ROUND(MAX(0,MOD(G2400-I2400+0.5,1)-0.5)*1440,0))</f>
        <v/>
      </c>
      <c r="M2400" s="22" t="str">
        <f aca="false">IF(OR(I2400="",G2400=""),"",IF(ROUND(MAX(0,MOD(I2400-G2400+0.5,1)-0.5)*1440,0)&gt;=الإعدادات!$B$8,ROUND(MAX(0,MOD(I2400-G2400+0.5,1)-0.5)*1440,0),0))</f>
        <v/>
      </c>
      <c r="N2400" s="18" t="str">
        <f aca="false">IF(OR(A2400="",B2400=""),"",IF(COUNTIFS(الإجازات!$A$2:$A$1001,B2400,الإجازات!$D$2:$D$1001,"&lt;="&amp;A2400,الإجازات!$E$2:$E$1001,"&gt;="&amp;A2400,الإجازات!$G$2:$G$1001,"مقبولة")=0,"",LOOKUP(2,1/((الإجازات!$A$2:$A$1001=B2400)*(الإجازات!$D$2:$D$1001&lt;=A2400)*(الإجازات!$E$2:$E$1001&gt;=A2400)*(الإجازات!$G$2:$G$1001="مقبولة")),الإجازات!$C$2:$C$1001)))</f>
        <v/>
      </c>
      <c r="O2400" s="17"/>
      <c r="P2400" s="23" t="str">
        <f aca="false">IF(B2400="","",IF(ISNA(MATCH(B2400,الموظفين!$A$2:$A$501,0)),"⚠ كود غير موجود",IF(O2400&lt;&gt;"",O2400,IF(N2400&lt;&gt;"",N2400,IF(H2400="",IF(AND(A2400&lt;&gt;"",WEEKDAY(A2400)=الإعدادات!$B$11),"راحة أسبوعية","غائب"),IF(I2400="","بدون انصراف",IF(N(K2400)&gt;0,"متأخر","حاضر")))))))</f>
        <v/>
      </c>
      <c r="Q2400" s="24" t="str">
        <f aca="false">IF(B2400="","",IF(OR(P2400="غائب",P2400="غياب",P2400="إجازة بدون راتب"),IFERROR(VLOOKUP(B2400,الموظفين!$A$2:$J$501,8,FALSE()),0),0))</f>
        <v/>
      </c>
      <c r="R2400" s="24" t="str">
        <f aca="false">IF(B2400="","",ROUND((N(K2400)+N(L2400))/60*IFERROR(VLOOKUP(B2400,الموظفين!$A$2:$J$501,8,FALSE()),0)/الإعدادات!$B$6*الإعدادات!$B$9,2))</f>
        <v/>
      </c>
      <c r="S2400" s="24" t="str">
        <f aca="false">IF(OR(B2400="",M2400=""),"",ROUND(M2400/60*IFERROR(VLOOKUP(B2400,الموظفين!$A$2:$J$501,9,FALSE()),0),2))</f>
        <v/>
      </c>
      <c r="T2400" s="17"/>
      <c r="U2400" s="23" t="str">
        <f aca="false">IF(OR(A2400="",B2400=""),"",A2400&amp;"|"&amp;B2400)</f>
        <v/>
      </c>
    </row>
    <row r="2401" customFormat="false" ht="15" hidden="false" customHeight="false" outlineLevel="0" collapsed="false">
      <c r="A2401" s="16"/>
      <c r="B2401" s="17"/>
      <c r="C2401" s="18" t="str">
        <f aca="false">IF($B2401="","",IFERROR(VLOOKUP($B2401,الموظفين!$A$2:$J$501,2,FALSE())&amp;"","⚠ كود غير موجود"))</f>
        <v/>
      </c>
      <c r="D2401" s="18" t="str">
        <f aca="false">IF($B2401="","",IFERROR(VLOOKUP($B2401,الموظفين!$A$2:$J$501,3,FALSE())&amp;"",""))</f>
        <v/>
      </c>
      <c r="E2401" s="18" t="str">
        <f aca="false">IF($B2401="","",IFERROR(VLOOKUP($B2401,الموظفين!$A$2:$J$501,5,FALSE())&amp;"",""))</f>
        <v/>
      </c>
      <c r="F2401" s="19" t="str">
        <f aca="false">IF($B2401="","",IFERROR(VLOOKUP($B2401,الموظفين!$A$2:$J$501,6,FALSE()),""))</f>
        <v/>
      </c>
      <c r="G2401" s="19" t="str">
        <f aca="false">IF($B2401="","",IFERROR(VLOOKUP($B2401,الموظفين!$A$2:$J$501,7,FALSE()),""))</f>
        <v/>
      </c>
      <c r="H2401" s="20"/>
      <c r="I2401" s="20"/>
      <c r="J2401" s="21" t="str">
        <f aca="false">IF(OR(H2401="",I2401=""),"",ROUND(MOD(I2401-H2401,1)*24,2))</f>
        <v/>
      </c>
      <c r="K2401" s="22" t="str">
        <f aca="false">IF(OR(H2401="",F2401=""),"",IF(ROUND(MAX(0,MOD(H2401-F2401+0.5,1)-0.5)*1440,0)&gt;IFERROR(VLOOKUP(E2401,الورديات!$A$2:$E$21,5,FALSE()),0),ROUND(MAX(0,MOD(H2401-F2401+0.5,1)-0.5)*1440,0),0))</f>
        <v/>
      </c>
      <c r="L2401" s="22" t="str">
        <f aca="false">IF(OR(I2401="",G2401=""),"",ROUND(MAX(0,MOD(G2401-I2401+0.5,1)-0.5)*1440,0))</f>
        <v/>
      </c>
      <c r="M2401" s="22" t="str">
        <f aca="false">IF(OR(I2401="",G2401=""),"",IF(ROUND(MAX(0,MOD(I2401-G2401+0.5,1)-0.5)*1440,0)&gt;=الإعدادات!$B$8,ROUND(MAX(0,MOD(I2401-G2401+0.5,1)-0.5)*1440,0),0))</f>
        <v/>
      </c>
      <c r="N2401" s="18" t="str">
        <f aca="false">IF(OR(A2401="",B2401=""),"",IF(COUNTIFS(الإجازات!$A$2:$A$1001,B2401,الإجازات!$D$2:$D$1001,"&lt;="&amp;A2401,الإجازات!$E$2:$E$1001,"&gt;="&amp;A2401,الإجازات!$G$2:$G$1001,"مقبولة")=0,"",LOOKUP(2,1/((الإجازات!$A$2:$A$1001=B2401)*(الإجازات!$D$2:$D$1001&lt;=A2401)*(الإجازات!$E$2:$E$1001&gt;=A2401)*(الإجازات!$G$2:$G$1001="مقبولة")),الإجازات!$C$2:$C$1001)))</f>
        <v/>
      </c>
      <c r="O2401" s="17"/>
      <c r="P2401" s="23" t="str">
        <f aca="false">IF(B2401="","",IF(ISNA(MATCH(B2401,الموظفين!$A$2:$A$501,0)),"⚠ كود غير موجود",IF(O2401&lt;&gt;"",O2401,IF(N2401&lt;&gt;"",N2401,IF(H2401="",IF(AND(A2401&lt;&gt;"",WEEKDAY(A2401)=الإعدادات!$B$11),"راحة أسبوعية","غائب"),IF(I2401="","بدون انصراف",IF(N(K2401)&gt;0,"متأخر","حاضر")))))))</f>
        <v/>
      </c>
      <c r="Q2401" s="24" t="str">
        <f aca="false">IF(B2401="","",IF(OR(P2401="غائب",P2401="غياب",P2401="إجازة بدون راتب"),IFERROR(VLOOKUP(B2401,الموظفين!$A$2:$J$501,8,FALSE()),0),0))</f>
        <v/>
      </c>
      <c r="R2401" s="24" t="str">
        <f aca="false">IF(B2401="","",ROUND((N(K2401)+N(L2401))/60*IFERROR(VLOOKUP(B2401,الموظفين!$A$2:$J$501,8,FALSE()),0)/الإعدادات!$B$6*الإعدادات!$B$9,2))</f>
        <v/>
      </c>
      <c r="S2401" s="24" t="str">
        <f aca="false">IF(OR(B2401="",M2401=""),"",ROUND(M2401/60*IFERROR(VLOOKUP(B2401,الموظفين!$A$2:$J$501,9,FALSE()),0),2))</f>
        <v/>
      </c>
      <c r="T2401" s="17"/>
      <c r="U2401" s="23" t="str">
        <f aca="false">IF(OR(A2401="",B2401=""),"",A2401&amp;"|"&amp;B2401)</f>
        <v/>
      </c>
    </row>
    <row r="2402" customFormat="false" ht="15" hidden="false" customHeight="false" outlineLevel="0" collapsed="false">
      <c r="A2402" s="16"/>
      <c r="B2402" s="17"/>
      <c r="C2402" s="18" t="str">
        <f aca="false">IF($B2402="","",IFERROR(VLOOKUP($B2402,الموظفين!$A$2:$J$501,2,FALSE())&amp;"","⚠ كود غير موجود"))</f>
        <v/>
      </c>
      <c r="D2402" s="18" t="str">
        <f aca="false">IF($B2402="","",IFERROR(VLOOKUP($B2402,الموظفين!$A$2:$J$501,3,FALSE())&amp;"",""))</f>
        <v/>
      </c>
      <c r="E2402" s="18" t="str">
        <f aca="false">IF($B2402="","",IFERROR(VLOOKUP($B2402,الموظفين!$A$2:$J$501,5,FALSE())&amp;"",""))</f>
        <v/>
      </c>
      <c r="F2402" s="19" t="str">
        <f aca="false">IF($B2402="","",IFERROR(VLOOKUP($B2402,الموظفين!$A$2:$J$501,6,FALSE()),""))</f>
        <v/>
      </c>
      <c r="G2402" s="19" t="str">
        <f aca="false">IF($B2402="","",IFERROR(VLOOKUP($B2402,الموظفين!$A$2:$J$501,7,FALSE()),""))</f>
        <v/>
      </c>
      <c r="H2402" s="20"/>
      <c r="I2402" s="20"/>
      <c r="J2402" s="21" t="str">
        <f aca="false">IF(OR(H2402="",I2402=""),"",ROUND(MOD(I2402-H2402,1)*24,2))</f>
        <v/>
      </c>
      <c r="K2402" s="22" t="str">
        <f aca="false">IF(OR(H2402="",F2402=""),"",IF(ROUND(MAX(0,MOD(H2402-F2402+0.5,1)-0.5)*1440,0)&gt;IFERROR(VLOOKUP(E2402,الورديات!$A$2:$E$21,5,FALSE()),0),ROUND(MAX(0,MOD(H2402-F2402+0.5,1)-0.5)*1440,0),0))</f>
        <v/>
      </c>
      <c r="L2402" s="22" t="str">
        <f aca="false">IF(OR(I2402="",G2402=""),"",ROUND(MAX(0,MOD(G2402-I2402+0.5,1)-0.5)*1440,0))</f>
        <v/>
      </c>
      <c r="M2402" s="22" t="str">
        <f aca="false">IF(OR(I2402="",G2402=""),"",IF(ROUND(MAX(0,MOD(I2402-G2402+0.5,1)-0.5)*1440,0)&gt;=الإعدادات!$B$8,ROUND(MAX(0,MOD(I2402-G2402+0.5,1)-0.5)*1440,0),0))</f>
        <v/>
      </c>
      <c r="N2402" s="18" t="str">
        <f aca="false">IF(OR(A2402="",B2402=""),"",IF(COUNTIFS(الإجازات!$A$2:$A$1001,B2402,الإجازات!$D$2:$D$1001,"&lt;="&amp;A2402,الإجازات!$E$2:$E$1001,"&gt;="&amp;A2402,الإجازات!$G$2:$G$1001,"مقبولة")=0,"",LOOKUP(2,1/((الإجازات!$A$2:$A$1001=B2402)*(الإجازات!$D$2:$D$1001&lt;=A2402)*(الإجازات!$E$2:$E$1001&gt;=A2402)*(الإجازات!$G$2:$G$1001="مقبولة")),الإجازات!$C$2:$C$1001)))</f>
        <v/>
      </c>
      <c r="O2402" s="17"/>
      <c r="P2402" s="23" t="str">
        <f aca="false">IF(B2402="","",IF(ISNA(MATCH(B2402,الموظفين!$A$2:$A$501,0)),"⚠ كود غير موجود",IF(O2402&lt;&gt;"",O2402,IF(N2402&lt;&gt;"",N2402,IF(H2402="",IF(AND(A2402&lt;&gt;"",WEEKDAY(A2402)=الإعدادات!$B$11),"راحة أسبوعية","غائب"),IF(I2402="","بدون انصراف",IF(N(K2402)&gt;0,"متأخر","حاضر")))))))</f>
        <v/>
      </c>
      <c r="Q2402" s="24" t="str">
        <f aca="false">IF(B2402="","",IF(OR(P2402="غائب",P2402="غياب",P2402="إجازة بدون راتب"),IFERROR(VLOOKUP(B2402,الموظفين!$A$2:$J$501,8,FALSE()),0),0))</f>
        <v/>
      </c>
      <c r="R2402" s="24" t="str">
        <f aca="false">IF(B2402="","",ROUND((N(K2402)+N(L2402))/60*IFERROR(VLOOKUP(B2402,الموظفين!$A$2:$J$501,8,FALSE()),0)/الإعدادات!$B$6*الإعدادات!$B$9,2))</f>
        <v/>
      </c>
      <c r="S2402" s="24" t="str">
        <f aca="false">IF(OR(B2402="",M2402=""),"",ROUND(M2402/60*IFERROR(VLOOKUP(B2402,الموظفين!$A$2:$J$501,9,FALSE()),0),2))</f>
        <v/>
      </c>
      <c r="T2402" s="17"/>
      <c r="U2402" s="23" t="str">
        <f aca="false">IF(OR(A2402="",B2402=""),"",A2402&amp;"|"&amp;B2402)</f>
        <v/>
      </c>
    </row>
    <row r="2403" customFormat="false" ht="15" hidden="false" customHeight="false" outlineLevel="0" collapsed="false">
      <c r="A2403" s="16"/>
      <c r="B2403" s="17"/>
      <c r="C2403" s="18" t="str">
        <f aca="false">IF($B2403="","",IFERROR(VLOOKUP($B2403,الموظفين!$A$2:$J$501,2,FALSE())&amp;"","⚠ كود غير موجود"))</f>
        <v/>
      </c>
      <c r="D2403" s="18" t="str">
        <f aca="false">IF($B2403="","",IFERROR(VLOOKUP($B2403,الموظفين!$A$2:$J$501,3,FALSE())&amp;"",""))</f>
        <v/>
      </c>
      <c r="E2403" s="18" t="str">
        <f aca="false">IF($B2403="","",IFERROR(VLOOKUP($B2403,الموظفين!$A$2:$J$501,5,FALSE())&amp;"",""))</f>
        <v/>
      </c>
      <c r="F2403" s="19" t="str">
        <f aca="false">IF($B2403="","",IFERROR(VLOOKUP($B2403,الموظفين!$A$2:$J$501,6,FALSE()),""))</f>
        <v/>
      </c>
      <c r="G2403" s="19" t="str">
        <f aca="false">IF($B2403="","",IFERROR(VLOOKUP($B2403,الموظفين!$A$2:$J$501,7,FALSE()),""))</f>
        <v/>
      </c>
      <c r="H2403" s="20"/>
      <c r="I2403" s="20"/>
      <c r="J2403" s="21" t="str">
        <f aca="false">IF(OR(H2403="",I2403=""),"",ROUND(MOD(I2403-H2403,1)*24,2))</f>
        <v/>
      </c>
      <c r="K2403" s="22" t="str">
        <f aca="false">IF(OR(H2403="",F2403=""),"",IF(ROUND(MAX(0,MOD(H2403-F2403+0.5,1)-0.5)*1440,0)&gt;IFERROR(VLOOKUP(E2403,الورديات!$A$2:$E$21,5,FALSE()),0),ROUND(MAX(0,MOD(H2403-F2403+0.5,1)-0.5)*1440,0),0))</f>
        <v/>
      </c>
      <c r="L2403" s="22" t="str">
        <f aca="false">IF(OR(I2403="",G2403=""),"",ROUND(MAX(0,MOD(G2403-I2403+0.5,1)-0.5)*1440,0))</f>
        <v/>
      </c>
      <c r="M2403" s="22" t="str">
        <f aca="false">IF(OR(I2403="",G2403=""),"",IF(ROUND(MAX(0,MOD(I2403-G2403+0.5,1)-0.5)*1440,0)&gt;=الإعدادات!$B$8,ROUND(MAX(0,MOD(I2403-G2403+0.5,1)-0.5)*1440,0),0))</f>
        <v/>
      </c>
      <c r="N2403" s="18" t="str">
        <f aca="false">IF(OR(A2403="",B2403=""),"",IF(COUNTIFS(الإجازات!$A$2:$A$1001,B2403,الإجازات!$D$2:$D$1001,"&lt;="&amp;A2403,الإجازات!$E$2:$E$1001,"&gt;="&amp;A2403,الإجازات!$G$2:$G$1001,"مقبولة")=0,"",LOOKUP(2,1/((الإجازات!$A$2:$A$1001=B2403)*(الإجازات!$D$2:$D$1001&lt;=A2403)*(الإجازات!$E$2:$E$1001&gt;=A2403)*(الإجازات!$G$2:$G$1001="مقبولة")),الإجازات!$C$2:$C$1001)))</f>
        <v/>
      </c>
      <c r="O2403" s="17"/>
      <c r="P2403" s="23" t="str">
        <f aca="false">IF(B2403="","",IF(ISNA(MATCH(B2403,الموظفين!$A$2:$A$501,0)),"⚠ كود غير موجود",IF(O2403&lt;&gt;"",O2403,IF(N2403&lt;&gt;"",N2403,IF(H2403="",IF(AND(A2403&lt;&gt;"",WEEKDAY(A2403)=الإعدادات!$B$11),"راحة أسبوعية","غائب"),IF(I2403="","بدون انصراف",IF(N(K2403)&gt;0,"متأخر","حاضر")))))))</f>
        <v/>
      </c>
      <c r="Q2403" s="24" t="str">
        <f aca="false">IF(B2403="","",IF(OR(P2403="غائب",P2403="غياب",P2403="إجازة بدون راتب"),IFERROR(VLOOKUP(B2403,الموظفين!$A$2:$J$501,8,FALSE()),0),0))</f>
        <v/>
      </c>
      <c r="R2403" s="24" t="str">
        <f aca="false">IF(B2403="","",ROUND((N(K2403)+N(L2403))/60*IFERROR(VLOOKUP(B2403,الموظفين!$A$2:$J$501,8,FALSE()),0)/الإعدادات!$B$6*الإعدادات!$B$9,2))</f>
        <v/>
      </c>
      <c r="S2403" s="24" t="str">
        <f aca="false">IF(OR(B2403="",M2403=""),"",ROUND(M2403/60*IFERROR(VLOOKUP(B2403,الموظفين!$A$2:$J$501,9,FALSE()),0),2))</f>
        <v/>
      </c>
      <c r="T2403" s="17"/>
      <c r="U2403" s="23" t="str">
        <f aca="false">IF(OR(A2403="",B2403=""),"",A2403&amp;"|"&amp;B2403)</f>
        <v/>
      </c>
    </row>
    <row r="2404" customFormat="false" ht="15" hidden="false" customHeight="false" outlineLevel="0" collapsed="false">
      <c r="A2404" s="16"/>
      <c r="B2404" s="17"/>
      <c r="C2404" s="18" t="str">
        <f aca="false">IF($B2404="","",IFERROR(VLOOKUP($B2404,الموظفين!$A$2:$J$501,2,FALSE())&amp;"","⚠ كود غير موجود"))</f>
        <v/>
      </c>
      <c r="D2404" s="18" t="str">
        <f aca="false">IF($B2404="","",IFERROR(VLOOKUP($B2404,الموظفين!$A$2:$J$501,3,FALSE())&amp;"",""))</f>
        <v/>
      </c>
      <c r="E2404" s="18" t="str">
        <f aca="false">IF($B2404="","",IFERROR(VLOOKUP($B2404,الموظفين!$A$2:$J$501,5,FALSE())&amp;"",""))</f>
        <v/>
      </c>
      <c r="F2404" s="19" t="str">
        <f aca="false">IF($B2404="","",IFERROR(VLOOKUP($B2404,الموظفين!$A$2:$J$501,6,FALSE()),""))</f>
        <v/>
      </c>
      <c r="G2404" s="19" t="str">
        <f aca="false">IF($B2404="","",IFERROR(VLOOKUP($B2404,الموظفين!$A$2:$J$501,7,FALSE()),""))</f>
        <v/>
      </c>
      <c r="H2404" s="20"/>
      <c r="I2404" s="20"/>
      <c r="J2404" s="21" t="str">
        <f aca="false">IF(OR(H2404="",I2404=""),"",ROUND(MOD(I2404-H2404,1)*24,2))</f>
        <v/>
      </c>
      <c r="K2404" s="22" t="str">
        <f aca="false">IF(OR(H2404="",F2404=""),"",IF(ROUND(MAX(0,MOD(H2404-F2404+0.5,1)-0.5)*1440,0)&gt;IFERROR(VLOOKUP(E2404,الورديات!$A$2:$E$21,5,FALSE()),0),ROUND(MAX(0,MOD(H2404-F2404+0.5,1)-0.5)*1440,0),0))</f>
        <v/>
      </c>
      <c r="L2404" s="22" t="str">
        <f aca="false">IF(OR(I2404="",G2404=""),"",ROUND(MAX(0,MOD(G2404-I2404+0.5,1)-0.5)*1440,0))</f>
        <v/>
      </c>
      <c r="M2404" s="22" t="str">
        <f aca="false">IF(OR(I2404="",G2404=""),"",IF(ROUND(MAX(0,MOD(I2404-G2404+0.5,1)-0.5)*1440,0)&gt;=الإعدادات!$B$8,ROUND(MAX(0,MOD(I2404-G2404+0.5,1)-0.5)*1440,0),0))</f>
        <v/>
      </c>
      <c r="N2404" s="18" t="str">
        <f aca="false">IF(OR(A2404="",B2404=""),"",IF(COUNTIFS(الإجازات!$A$2:$A$1001,B2404,الإجازات!$D$2:$D$1001,"&lt;="&amp;A2404,الإجازات!$E$2:$E$1001,"&gt;="&amp;A2404,الإجازات!$G$2:$G$1001,"مقبولة")=0,"",LOOKUP(2,1/((الإجازات!$A$2:$A$1001=B2404)*(الإجازات!$D$2:$D$1001&lt;=A2404)*(الإجازات!$E$2:$E$1001&gt;=A2404)*(الإجازات!$G$2:$G$1001="مقبولة")),الإجازات!$C$2:$C$1001)))</f>
        <v/>
      </c>
      <c r="O2404" s="17"/>
      <c r="P2404" s="23" t="str">
        <f aca="false">IF(B2404="","",IF(ISNA(MATCH(B2404,الموظفين!$A$2:$A$501,0)),"⚠ كود غير موجود",IF(O2404&lt;&gt;"",O2404,IF(N2404&lt;&gt;"",N2404,IF(H2404="",IF(AND(A2404&lt;&gt;"",WEEKDAY(A2404)=الإعدادات!$B$11),"راحة أسبوعية","غائب"),IF(I2404="","بدون انصراف",IF(N(K2404)&gt;0,"متأخر","حاضر")))))))</f>
        <v/>
      </c>
      <c r="Q2404" s="24" t="str">
        <f aca="false">IF(B2404="","",IF(OR(P2404="غائب",P2404="غياب",P2404="إجازة بدون راتب"),IFERROR(VLOOKUP(B2404,الموظفين!$A$2:$J$501,8,FALSE()),0),0))</f>
        <v/>
      </c>
      <c r="R2404" s="24" t="str">
        <f aca="false">IF(B2404="","",ROUND((N(K2404)+N(L2404))/60*IFERROR(VLOOKUP(B2404,الموظفين!$A$2:$J$501,8,FALSE()),0)/الإعدادات!$B$6*الإعدادات!$B$9,2))</f>
        <v/>
      </c>
      <c r="S2404" s="24" t="str">
        <f aca="false">IF(OR(B2404="",M2404=""),"",ROUND(M2404/60*IFERROR(VLOOKUP(B2404,الموظفين!$A$2:$J$501,9,FALSE()),0),2))</f>
        <v/>
      </c>
      <c r="T2404" s="17"/>
      <c r="U2404" s="23" t="str">
        <f aca="false">IF(OR(A2404="",B2404=""),"",A2404&amp;"|"&amp;B2404)</f>
        <v/>
      </c>
    </row>
    <row r="2405" customFormat="false" ht="15" hidden="false" customHeight="false" outlineLevel="0" collapsed="false">
      <c r="A2405" s="16"/>
      <c r="B2405" s="17"/>
      <c r="C2405" s="18" t="str">
        <f aca="false">IF($B2405="","",IFERROR(VLOOKUP($B2405,الموظفين!$A$2:$J$501,2,FALSE())&amp;"","⚠ كود غير موجود"))</f>
        <v/>
      </c>
      <c r="D2405" s="18" t="str">
        <f aca="false">IF($B2405="","",IFERROR(VLOOKUP($B2405,الموظفين!$A$2:$J$501,3,FALSE())&amp;"",""))</f>
        <v/>
      </c>
      <c r="E2405" s="18" t="str">
        <f aca="false">IF($B2405="","",IFERROR(VLOOKUP($B2405,الموظفين!$A$2:$J$501,5,FALSE())&amp;"",""))</f>
        <v/>
      </c>
      <c r="F2405" s="19" t="str">
        <f aca="false">IF($B2405="","",IFERROR(VLOOKUP($B2405,الموظفين!$A$2:$J$501,6,FALSE()),""))</f>
        <v/>
      </c>
      <c r="G2405" s="19" t="str">
        <f aca="false">IF($B2405="","",IFERROR(VLOOKUP($B2405,الموظفين!$A$2:$J$501,7,FALSE()),""))</f>
        <v/>
      </c>
      <c r="H2405" s="20"/>
      <c r="I2405" s="20"/>
      <c r="J2405" s="21" t="str">
        <f aca="false">IF(OR(H2405="",I2405=""),"",ROUND(MOD(I2405-H2405,1)*24,2))</f>
        <v/>
      </c>
      <c r="K2405" s="22" t="str">
        <f aca="false">IF(OR(H2405="",F2405=""),"",IF(ROUND(MAX(0,MOD(H2405-F2405+0.5,1)-0.5)*1440,0)&gt;IFERROR(VLOOKUP(E2405,الورديات!$A$2:$E$21,5,FALSE()),0),ROUND(MAX(0,MOD(H2405-F2405+0.5,1)-0.5)*1440,0),0))</f>
        <v/>
      </c>
      <c r="L2405" s="22" t="str">
        <f aca="false">IF(OR(I2405="",G2405=""),"",ROUND(MAX(0,MOD(G2405-I2405+0.5,1)-0.5)*1440,0))</f>
        <v/>
      </c>
      <c r="M2405" s="22" t="str">
        <f aca="false">IF(OR(I2405="",G2405=""),"",IF(ROUND(MAX(0,MOD(I2405-G2405+0.5,1)-0.5)*1440,0)&gt;=الإعدادات!$B$8,ROUND(MAX(0,MOD(I2405-G2405+0.5,1)-0.5)*1440,0),0))</f>
        <v/>
      </c>
      <c r="N2405" s="18" t="str">
        <f aca="false">IF(OR(A2405="",B2405=""),"",IF(COUNTIFS(الإجازات!$A$2:$A$1001,B2405,الإجازات!$D$2:$D$1001,"&lt;="&amp;A2405,الإجازات!$E$2:$E$1001,"&gt;="&amp;A2405,الإجازات!$G$2:$G$1001,"مقبولة")=0,"",LOOKUP(2,1/((الإجازات!$A$2:$A$1001=B2405)*(الإجازات!$D$2:$D$1001&lt;=A2405)*(الإجازات!$E$2:$E$1001&gt;=A2405)*(الإجازات!$G$2:$G$1001="مقبولة")),الإجازات!$C$2:$C$1001)))</f>
        <v/>
      </c>
      <c r="O2405" s="17"/>
      <c r="P2405" s="23" t="str">
        <f aca="false">IF(B2405="","",IF(ISNA(MATCH(B2405,الموظفين!$A$2:$A$501,0)),"⚠ كود غير موجود",IF(O2405&lt;&gt;"",O2405,IF(N2405&lt;&gt;"",N2405,IF(H2405="",IF(AND(A2405&lt;&gt;"",WEEKDAY(A2405)=الإعدادات!$B$11),"راحة أسبوعية","غائب"),IF(I2405="","بدون انصراف",IF(N(K2405)&gt;0,"متأخر","حاضر")))))))</f>
        <v/>
      </c>
      <c r="Q2405" s="24" t="str">
        <f aca="false">IF(B2405="","",IF(OR(P2405="غائب",P2405="غياب",P2405="إجازة بدون راتب"),IFERROR(VLOOKUP(B2405,الموظفين!$A$2:$J$501,8,FALSE()),0),0))</f>
        <v/>
      </c>
      <c r="R2405" s="24" t="str">
        <f aca="false">IF(B2405="","",ROUND((N(K2405)+N(L2405))/60*IFERROR(VLOOKUP(B2405,الموظفين!$A$2:$J$501,8,FALSE()),0)/الإعدادات!$B$6*الإعدادات!$B$9,2))</f>
        <v/>
      </c>
      <c r="S2405" s="24" t="str">
        <f aca="false">IF(OR(B2405="",M2405=""),"",ROUND(M2405/60*IFERROR(VLOOKUP(B2405,الموظفين!$A$2:$J$501,9,FALSE()),0),2))</f>
        <v/>
      </c>
      <c r="T2405" s="17"/>
      <c r="U2405" s="23" t="str">
        <f aca="false">IF(OR(A2405="",B2405=""),"",A2405&amp;"|"&amp;B2405)</f>
        <v/>
      </c>
    </row>
    <row r="2406" customFormat="false" ht="15" hidden="false" customHeight="false" outlineLevel="0" collapsed="false">
      <c r="A2406" s="16"/>
      <c r="B2406" s="17"/>
      <c r="C2406" s="18" t="str">
        <f aca="false">IF($B2406="","",IFERROR(VLOOKUP($B2406,الموظفين!$A$2:$J$501,2,FALSE())&amp;"","⚠ كود غير موجود"))</f>
        <v/>
      </c>
      <c r="D2406" s="18" t="str">
        <f aca="false">IF($B2406="","",IFERROR(VLOOKUP($B2406,الموظفين!$A$2:$J$501,3,FALSE())&amp;"",""))</f>
        <v/>
      </c>
      <c r="E2406" s="18" t="str">
        <f aca="false">IF($B2406="","",IFERROR(VLOOKUP($B2406,الموظفين!$A$2:$J$501,5,FALSE())&amp;"",""))</f>
        <v/>
      </c>
      <c r="F2406" s="19" t="str">
        <f aca="false">IF($B2406="","",IFERROR(VLOOKUP($B2406,الموظفين!$A$2:$J$501,6,FALSE()),""))</f>
        <v/>
      </c>
      <c r="G2406" s="19" t="str">
        <f aca="false">IF($B2406="","",IFERROR(VLOOKUP($B2406,الموظفين!$A$2:$J$501,7,FALSE()),""))</f>
        <v/>
      </c>
      <c r="H2406" s="20"/>
      <c r="I2406" s="20"/>
      <c r="J2406" s="21" t="str">
        <f aca="false">IF(OR(H2406="",I2406=""),"",ROUND(MOD(I2406-H2406,1)*24,2))</f>
        <v/>
      </c>
      <c r="K2406" s="22" t="str">
        <f aca="false">IF(OR(H2406="",F2406=""),"",IF(ROUND(MAX(0,MOD(H2406-F2406+0.5,1)-0.5)*1440,0)&gt;IFERROR(VLOOKUP(E2406,الورديات!$A$2:$E$21,5,FALSE()),0),ROUND(MAX(0,MOD(H2406-F2406+0.5,1)-0.5)*1440,0),0))</f>
        <v/>
      </c>
      <c r="L2406" s="22" t="str">
        <f aca="false">IF(OR(I2406="",G2406=""),"",ROUND(MAX(0,MOD(G2406-I2406+0.5,1)-0.5)*1440,0))</f>
        <v/>
      </c>
      <c r="M2406" s="22" t="str">
        <f aca="false">IF(OR(I2406="",G2406=""),"",IF(ROUND(MAX(0,MOD(I2406-G2406+0.5,1)-0.5)*1440,0)&gt;=الإعدادات!$B$8,ROUND(MAX(0,MOD(I2406-G2406+0.5,1)-0.5)*1440,0),0))</f>
        <v/>
      </c>
      <c r="N2406" s="18" t="str">
        <f aca="false">IF(OR(A2406="",B2406=""),"",IF(COUNTIFS(الإجازات!$A$2:$A$1001,B2406,الإجازات!$D$2:$D$1001,"&lt;="&amp;A2406,الإجازات!$E$2:$E$1001,"&gt;="&amp;A2406,الإجازات!$G$2:$G$1001,"مقبولة")=0,"",LOOKUP(2,1/((الإجازات!$A$2:$A$1001=B2406)*(الإجازات!$D$2:$D$1001&lt;=A2406)*(الإجازات!$E$2:$E$1001&gt;=A2406)*(الإجازات!$G$2:$G$1001="مقبولة")),الإجازات!$C$2:$C$1001)))</f>
        <v/>
      </c>
      <c r="O2406" s="17"/>
      <c r="P2406" s="23" t="str">
        <f aca="false">IF(B2406="","",IF(ISNA(MATCH(B2406,الموظفين!$A$2:$A$501,0)),"⚠ كود غير موجود",IF(O2406&lt;&gt;"",O2406,IF(N2406&lt;&gt;"",N2406,IF(H2406="",IF(AND(A2406&lt;&gt;"",WEEKDAY(A2406)=الإعدادات!$B$11),"راحة أسبوعية","غائب"),IF(I2406="","بدون انصراف",IF(N(K2406)&gt;0,"متأخر","حاضر")))))))</f>
        <v/>
      </c>
      <c r="Q2406" s="24" t="str">
        <f aca="false">IF(B2406="","",IF(OR(P2406="غائب",P2406="غياب",P2406="إجازة بدون راتب"),IFERROR(VLOOKUP(B2406,الموظفين!$A$2:$J$501,8,FALSE()),0),0))</f>
        <v/>
      </c>
      <c r="R2406" s="24" t="str">
        <f aca="false">IF(B2406="","",ROUND((N(K2406)+N(L2406))/60*IFERROR(VLOOKUP(B2406,الموظفين!$A$2:$J$501,8,FALSE()),0)/الإعدادات!$B$6*الإعدادات!$B$9,2))</f>
        <v/>
      </c>
      <c r="S2406" s="24" t="str">
        <f aca="false">IF(OR(B2406="",M2406=""),"",ROUND(M2406/60*IFERROR(VLOOKUP(B2406,الموظفين!$A$2:$J$501,9,FALSE()),0),2))</f>
        <v/>
      </c>
      <c r="T2406" s="17"/>
      <c r="U2406" s="23" t="str">
        <f aca="false">IF(OR(A2406="",B2406=""),"",A2406&amp;"|"&amp;B2406)</f>
        <v/>
      </c>
    </row>
    <row r="2407" customFormat="false" ht="15" hidden="false" customHeight="false" outlineLevel="0" collapsed="false">
      <c r="A2407" s="16"/>
      <c r="B2407" s="17"/>
      <c r="C2407" s="18" t="str">
        <f aca="false">IF($B2407="","",IFERROR(VLOOKUP($B2407,الموظفين!$A$2:$J$501,2,FALSE())&amp;"","⚠ كود غير موجود"))</f>
        <v/>
      </c>
      <c r="D2407" s="18" t="str">
        <f aca="false">IF($B2407="","",IFERROR(VLOOKUP($B2407,الموظفين!$A$2:$J$501,3,FALSE())&amp;"",""))</f>
        <v/>
      </c>
      <c r="E2407" s="18" t="str">
        <f aca="false">IF($B2407="","",IFERROR(VLOOKUP($B2407,الموظفين!$A$2:$J$501,5,FALSE())&amp;"",""))</f>
        <v/>
      </c>
      <c r="F2407" s="19" t="str">
        <f aca="false">IF($B2407="","",IFERROR(VLOOKUP($B2407,الموظفين!$A$2:$J$501,6,FALSE()),""))</f>
        <v/>
      </c>
      <c r="G2407" s="19" t="str">
        <f aca="false">IF($B2407="","",IFERROR(VLOOKUP($B2407,الموظفين!$A$2:$J$501,7,FALSE()),""))</f>
        <v/>
      </c>
      <c r="H2407" s="20"/>
      <c r="I2407" s="20"/>
      <c r="J2407" s="21" t="str">
        <f aca="false">IF(OR(H2407="",I2407=""),"",ROUND(MOD(I2407-H2407,1)*24,2))</f>
        <v/>
      </c>
      <c r="K2407" s="22" t="str">
        <f aca="false">IF(OR(H2407="",F2407=""),"",IF(ROUND(MAX(0,MOD(H2407-F2407+0.5,1)-0.5)*1440,0)&gt;IFERROR(VLOOKUP(E2407,الورديات!$A$2:$E$21,5,FALSE()),0),ROUND(MAX(0,MOD(H2407-F2407+0.5,1)-0.5)*1440,0),0))</f>
        <v/>
      </c>
      <c r="L2407" s="22" t="str">
        <f aca="false">IF(OR(I2407="",G2407=""),"",ROUND(MAX(0,MOD(G2407-I2407+0.5,1)-0.5)*1440,0))</f>
        <v/>
      </c>
      <c r="M2407" s="22" t="str">
        <f aca="false">IF(OR(I2407="",G2407=""),"",IF(ROUND(MAX(0,MOD(I2407-G2407+0.5,1)-0.5)*1440,0)&gt;=الإعدادات!$B$8,ROUND(MAX(0,MOD(I2407-G2407+0.5,1)-0.5)*1440,0),0))</f>
        <v/>
      </c>
      <c r="N2407" s="18" t="str">
        <f aca="false">IF(OR(A2407="",B2407=""),"",IF(COUNTIFS(الإجازات!$A$2:$A$1001,B2407,الإجازات!$D$2:$D$1001,"&lt;="&amp;A2407,الإجازات!$E$2:$E$1001,"&gt;="&amp;A2407,الإجازات!$G$2:$G$1001,"مقبولة")=0,"",LOOKUP(2,1/((الإجازات!$A$2:$A$1001=B2407)*(الإجازات!$D$2:$D$1001&lt;=A2407)*(الإجازات!$E$2:$E$1001&gt;=A2407)*(الإجازات!$G$2:$G$1001="مقبولة")),الإجازات!$C$2:$C$1001)))</f>
        <v/>
      </c>
      <c r="O2407" s="17"/>
      <c r="P2407" s="23" t="str">
        <f aca="false">IF(B2407="","",IF(ISNA(MATCH(B2407,الموظفين!$A$2:$A$501,0)),"⚠ كود غير موجود",IF(O2407&lt;&gt;"",O2407,IF(N2407&lt;&gt;"",N2407,IF(H2407="",IF(AND(A2407&lt;&gt;"",WEEKDAY(A2407)=الإعدادات!$B$11),"راحة أسبوعية","غائب"),IF(I2407="","بدون انصراف",IF(N(K2407)&gt;0,"متأخر","حاضر")))))))</f>
        <v/>
      </c>
      <c r="Q2407" s="24" t="str">
        <f aca="false">IF(B2407="","",IF(OR(P2407="غائب",P2407="غياب",P2407="إجازة بدون راتب"),IFERROR(VLOOKUP(B2407,الموظفين!$A$2:$J$501,8,FALSE()),0),0))</f>
        <v/>
      </c>
      <c r="R2407" s="24" t="str">
        <f aca="false">IF(B2407="","",ROUND((N(K2407)+N(L2407))/60*IFERROR(VLOOKUP(B2407,الموظفين!$A$2:$J$501,8,FALSE()),0)/الإعدادات!$B$6*الإعدادات!$B$9,2))</f>
        <v/>
      </c>
      <c r="S2407" s="24" t="str">
        <f aca="false">IF(OR(B2407="",M2407=""),"",ROUND(M2407/60*IFERROR(VLOOKUP(B2407,الموظفين!$A$2:$J$501,9,FALSE()),0),2))</f>
        <v/>
      </c>
      <c r="T2407" s="17"/>
      <c r="U2407" s="23" t="str">
        <f aca="false">IF(OR(A2407="",B2407=""),"",A2407&amp;"|"&amp;B2407)</f>
        <v/>
      </c>
    </row>
    <row r="2408" customFormat="false" ht="15" hidden="false" customHeight="false" outlineLevel="0" collapsed="false">
      <c r="A2408" s="16"/>
      <c r="B2408" s="17"/>
      <c r="C2408" s="18" t="str">
        <f aca="false">IF($B2408="","",IFERROR(VLOOKUP($B2408,الموظفين!$A$2:$J$501,2,FALSE())&amp;"","⚠ كود غير موجود"))</f>
        <v/>
      </c>
      <c r="D2408" s="18" t="str">
        <f aca="false">IF($B2408="","",IFERROR(VLOOKUP($B2408,الموظفين!$A$2:$J$501,3,FALSE())&amp;"",""))</f>
        <v/>
      </c>
      <c r="E2408" s="18" t="str">
        <f aca="false">IF($B2408="","",IFERROR(VLOOKUP($B2408,الموظفين!$A$2:$J$501,5,FALSE())&amp;"",""))</f>
        <v/>
      </c>
      <c r="F2408" s="19" t="str">
        <f aca="false">IF($B2408="","",IFERROR(VLOOKUP($B2408,الموظفين!$A$2:$J$501,6,FALSE()),""))</f>
        <v/>
      </c>
      <c r="G2408" s="19" t="str">
        <f aca="false">IF($B2408="","",IFERROR(VLOOKUP($B2408,الموظفين!$A$2:$J$501,7,FALSE()),""))</f>
        <v/>
      </c>
      <c r="H2408" s="20"/>
      <c r="I2408" s="20"/>
      <c r="J2408" s="21" t="str">
        <f aca="false">IF(OR(H2408="",I2408=""),"",ROUND(MOD(I2408-H2408,1)*24,2))</f>
        <v/>
      </c>
      <c r="K2408" s="22" t="str">
        <f aca="false">IF(OR(H2408="",F2408=""),"",IF(ROUND(MAX(0,MOD(H2408-F2408+0.5,1)-0.5)*1440,0)&gt;IFERROR(VLOOKUP(E2408,الورديات!$A$2:$E$21,5,FALSE()),0),ROUND(MAX(0,MOD(H2408-F2408+0.5,1)-0.5)*1440,0),0))</f>
        <v/>
      </c>
      <c r="L2408" s="22" t="str">
        <f aca="false">IF(OR(I2408="",G2408=""),"",ROUND(MAX(0,MOD(G2408-I2408+0.5,1)-0.5)*1440,0))</f>
        <v/>
      </c>
      <c r="M2408" s="22" t="str">
        <f aca="false">IF(OR(I2408="",G2408=""),"",IF(ROUND(MAX(0,MOD(I2408-G2408+0.5,1)-0.5)*1440,0)&gt;=الإعدادات!$B$8,ROUND(MAX(0,MOD(I2408-G2408+0.5,1)-0.5)*1440,0),0))</f>
        <v/>
      </c>
      <c r="N2408" s="18" t="str">
        <f aca="false">IF(OR(A2408="",B2408=""),"",IF(COUNTIFS(الإجازات!$A$2:$A$1001,B2408,الإجازات!$D$2:$D$1001,"&lt;="&amp;A2408,الإجازات!$E$2:$E$1001,"&gt;="&amp;A2408,الإجازات!$G$2:$G$1001,"مقبولة")=0,"",LOOKUP(2,1/((الإجازات!$A$2:$A$1001=B2408)*(الإجازات!$D$2:$D$1001&lt;=A2408)*(الإجازات!$E$2:$E$1001&gt;=A2408)*(الإجازات!$G$2:$G$1001="مقبولة")),الإجازات!$C$2:$C$1001)))</f>
        <v/>
      </c>
      <c r="O2408" s="17"/>
      <c r="P2408" s="23" t="str">
        <f aca="false">IF(B2408="","",IF(ISNA(MATCH(B2408,الموظفين!$A$2:$A$501,0)),"⚠ كود غير موجود",IF(O2408&lt;&gt;"",O2408,IF(N2408&lt;&gt;"",N2408,IF(H2408="",IF(AND(A2408&lt;&gt;"",WEEKDAY(A2408)=الإعدادات!$B$11),"راحة أسبوعية","غائب"),IF(I2408="","بدون انصراف",IF(N(K2408)&gt;0,"متأخر","حاضر")))))))</f>
        <v/>
      </c>
      <c r="Q2408" s="24" t="str">
        <f aca="false">IF(B2408="","",IF(OR(P2408="غائب",P2408="غياب",P2408="إجازة بدون راتب"),IFERROR(VLOOKUP(B2408,الموظفين!$A$2:$J$501,8,FALSE()),0),0))</f>
        <v/>
      </c>
      <c r="R2408" s="24" t="str">
        <f aca="false">IF(B2408="","",ROUND((N(K2408)+N(L2408))/60*IFERROR(VLOOKUP(B2408,الموظفين!$A$2:$J$501,8,FALSE()),0)/الإعدادات!$B$6*الإعدادات!$B$9,2))</f>
        <v/>
      </c>
      <c r="S2408" s="24" t="str">
        <f aca="false">IF(OR(B2408="",M2408=""),"",ROUND(M2408/60*IFERROR(VLOOKUP(B2408,الموظفين!$A$2:$J$501,9,FALSE()),0),2))</f>
        <v/>
      </c>
      <c r="T2408" s="17"/>
      <c r="U2408" s="23" t="str">
        <f aca="false">IF(OR(A2408="",B2408=""),"",A2408&amp;"|"&amp;B2408)</f>
        <v/>
      </c>
    </row>
    <row r="2409" customFormat="false" ht="15" hidden="false" customHeight="false" outlineLevel="0" collapsed="false">
      <c r="A2409" s="16"/>
      <c r="B2409" s="17"/>
      <c r="C2409" s="18" t="str">
        <f aca="false">IF($B2409="","",IFERROR(VLOOKUP($B2409,الموظفين!$A$2:$J$501,2,FALSE())&amp;"","⚠ كود غير موجود"))</f>
        <v/>
      </c>
      <c r="D2409" s="18" t="str">
        <f aca="false">IF($B2409="","",IFERROR(VLOOKUP($B2409,الموظفين!$A$2:$J$501,3,FALSE())&amp;"",""))</f>
        <v/>
      </c>
      <c r="E2409" s="18" t="str">
        <f aca="false">IF($B2409="","",IFERROR(VLOOKUP($B2409,الموظفين!$A$2:$J$501,5,FALSE())&amp;"",""))</f>
        <v/>
      </c>
      <c r="F2409" s="19" t="str">
        <f aca="false">IF($B2409="","",IFERROR(VLOOKUP($B2409,الموظفين!$A$2:$J$501,6,FALSE()),""))</f>
        <v/>
      </c>
      <c r="G2409" s="19" t="str">
        <f aca="false">IF($B2409="","",IFERROR(VLOOKUP($B2409,الموظفين!$A$2:$J$501,7,FALSE()),""))</f>
        <v/>
      </c>
      <c r="H2409" s="20"/>
      <c r="I2409" s="20"/>
      <c r="J2409" s="21" t="str">
        <f aca="false">IF(OR(H2409="",I2409=""),"",ROUND(MOD(I2409-H2409,1)*24,2))</f>
        <v/>
      </c>
      <c r="K2409" s="22" t="str">
        <f aca="false">IF(OR(H2409="",F2409=""),"",IF(ROUND(MAX(0,MOD(H2409-F2409+0.5,1)-0.5)*1440,0)&gt;IFERROR(VLOOKUP(E2409,الورديات!$A$2:$E$21,5,FALSE()),0),ROUND(MAX(0,MOD(H2409-F2409+0.5,1)-0.5)*1440,0),0))</f>
        <v/>
      </c>
      <c r="L2409" s="22" t="str">
        <f aca="false">IF(OR(I2409="",G2409=""),"",ROUND(MAX(0,MOD(G2409-I2409+0.5,1)-0.5)*1440,0))</f>
        <v/>
      </c>
      <c r="M2409" s="22" t="str">
        <f aca="false">IF(OR(I2409="",G2409=""),"",IF(ROUND(MAX(0,MOD(I2409-G2409+0.5,1)-0.5)*1440,0)&gt;=الإعدادات!$B$8,ROUND(MAX(0,MOD(I2409-G2409+0.5,1)-0.5)*1440,0),0))</f>
        <v/>
      </c>
      <c r="N2409" s="18" t="str">
        <f aca="false">IF(OR(A2409="",B2409=""),"",IF(COUNTIFS(الإجازات!$A$2:$A$1001,B2409,الإجازات!$D$2:$D$1001,"&lt;="&amp;A2409,الإجازات!$E$2:$E$1001,"&gt;="&amp;A2409,الإجازات!$G$2:$G$1001,"مقبولة")=0,"",LOOKUP(2,1/((الإجازات!$A$2:$A$1001=B2409)*(الإجازات!$D$2:$D$1001&lt;=A2409)*(الإجازات!$E$2:$E$1001&gt;=A2409)*(الإجازات!$G$2:$G$1001="مقبولة")),الإجازات!$C$2:$C$1001)))</f>
        <v/>
      </c>
      <c r="O2409" s="17"/>
      <c r="P2409" s="23" t="str">
        <f aca="false">IF(B2409="","",IF(ISNA(MATCH(B2409,الموظفين!$A$2:$A$501,0)),"⚠ كود غير موجود",IF(O2409&lt;&gt;"",O2409,IF(N2409&lt;&gt;"",N2409,IF(H2409="",IF(AND(A2409&lt;&gt;"",WEEKDAY(A2409)=الإعدادات!$B$11),"راحة أسبوعية","غائب"),IF(I2409="","بدون انصراف",IF(N(K2409)&gt;0,"متأخر","حاضر")))))))</f>
        <v/>
      </c>
      <c r="Q2409" s="24" t="str">
        <f aca="false">IF(B2409="","",IF(OR(P2409="غائب",P2409="غياب",P2409="إجازة بدون راتب"),IFERROR(VLOOKUP(B2409,الموظفين!$A$2:$J$501,8,FALSE()),0),0))</f>
        <v/>
      </c>
      <c r="R2409" s="24" t="str">
        <f aca="false">IF(B2409="","",ROUND((N(K2409)+N(L2409))/60*IFERROR(VLOOKUP(B2409,الموظفين!$A$2:$J$501,8,FALSE()),0)/الإعدادات!$B$6*الإعدادات!$B$9,2))</f>
        <v/>
      </c>
      <c r="S2409" s="24" t="str">
        <f aca="false">IF(OR(B2409="",M2409=""),"",ROUND(M2409/60*IFERROR(VLOOKUP(B2409,الموظفين!$A$2:$J$501,9,FALSE()),0),2))</f>
        <v/>
      </c>
      <c r="T2409" s="17"/>
      <c r="U2409" s="23" t="str">
        <f aca="false">IF(OR(A2409="",B2409=""),"",A2409&amp;"|"&amp;B2409)</f>
        <v/>
      </c>
    </row>
    <row r="2410" customFormat="false" ht="15" hidden="false" customHeight="false" outlineLevel="0" collapsed="false">
      <c r="A2410" s="16"/>
      <c r="B2410" s="17"/>
      <c r="C2410" s="18" t="str">
        <f aca="false">IF($B2410="","",IFERROR(VLOOKUP($B2410,الموظفين!$A$2:$J$501,2,FALSE())&amp;"","⚠ كود غير موجود"))</f>
        <v/>
      </c>
      <c r="D2410" s="18" t="str">
        <f aca="false">IF($B2410="","",IFERROR(VLOOKUP($B2410,الموظفين!$A$2:$J$501,3,FALSE())&amp;"",""))</f>
        <v/>
      </c>
      <c r="E2410" s="18" t="str">
        <f aca="false">IF($B2410="","",IFERROR(VLOOKUP($B2410,الموظفين!$A$2:$J$501,5,FALSE())&amp;"",""))</f>
        <v/>
      </c>
      <c r="F2410" s="19" t="str">
        <f aca="false">IF($B2410="","",IFERROR(VLOOKUP($B2410,الموظفين!$A$2:$J$501,6,FALSE()),""))</f>
        <v/>
      </c>
      <c r="G2410" s="19" t="str">
        <f aca="false">IF($B2410="","",IFERROR(VLOOKUP($B2410,الموظفين!$A$2:$J$501,7,FALSE()),""))</f>
        <v/>
      </c>
      <c r="H2410" s="20"/>
      <c r="I2410" s="20"/>
      <c r="J2410" s="21" t="str">
        <f aca="false">IF(OR(H2410="",I2410=""),"",ROUND(MOD(I2410-H2410,1)*24,2))</f>
        <v/>
      </c>
      <c r="K2410" s="22" t="str">
        <f aca="false">IF(OR(H2410="",F2410=""),"",IF(ROUND(MAX(0,MOD(H2410-F2410+0.5,1)-0.5)*1440,0)&gt;IFERROR(VLOOKUP(E2410,الورديات!$A$2:$E$21,5,FALSE()),0),ROUND(MAX(0,MOD(H2410-F2410+0.5,1)-0.5)*1440,0),0))</f>
        <v/>
      </c>
      <c r="L2410" s="22" t="str">
        <f aca="false">IF(OR(I2410="",G2410=""),"",ROUND(MAX(0,MOD(G2410-I2410+0.5,1)-0.5)*1440,0))</f>
        <v/>
      </c>
      <c r="M2410" s="22" t="str">
        <f aca="false">IF(OR(I2410="",G2410=""),"",IF(ROUND(MAX(0,MOD(I2410-G2410+0.5,1)-0.5)*1440,0)&gt;=الإعدادات!$B$8,ROUND(MAX(0,MOD(I2410-G2410+0.5,1)-0.5)*1440,0),0))</f>
        <v/>
      </c>
      <c r="N2410" s="18" t="str">
        <f aca="false">IF(OR(A2410="",B2410=""),"",IF(COUNTIFS(الإجازات!$A$2:$A$1001,B2410,الإجازات!$D$2:$D$1001,"&lt;="&amp;A2410,الإجازات!$E$2:$E$1001,"&gt;="&amp;A2410,الإجازات!$G$2:$G$1001,"مقبولة")=0,"",LOOKUP(2,1/((الإجازات!$A$2:$A$1001=B2410)*(الإجازات!$D$2:$D$1001&lt;=A2410)*(الإجازات!$E$2:$E$1001&gt;=A2410)*(الإجازات!$G$2:$G$1001="مقبولة")),الإجازات!$C$2:$C$1001)))</f>
        <v/>
      </c>
      <c r="O2410" s="17"/>
      <c r="P2410" s="23" t="str">
        <f aca="false">IF(B2410="","",IF(ISNA(MATCH(B2410,الموظفين!$A$2:$A$501,0)),"⚠ كود غير موجود",IF(O2410&lt;&gt;"",O2410,IF(N2410&lt;&gt;"",N2410,IF(H2410="",IF(AND(A2410&lt;&gt;"",WEEKDAY(A2410)=الإعدادات!$B$11),"راحة أسبوعية","غائب"),IF(I2410="","بدون انصراف",IF(N(K2410)&gt;0,"متأخر","حاضر")))))))</f>
        <v/>
      </c>
      <c r="Q2410" s="24" t="str">
        <f aca="false">IF(B2410="","",IF(OR(P2410="غائب",P2410="غياب",P2410="إجازة بدون راتب"),IFERROR(VLOOKUP(B2410,الموظفين!$A$2:$J$501,8,FALSE()),0),0))</f>
        <v/>
      </c>
      <c r="R2410" s="24" t="str">
        <f aca="false">IF(B2410="","",ROUND((N(K2410)+N(L2410))/60*IFERROR(VLOOKUP(B2410,الموظفين!$A$2:$J$501,8,FALSE()),0)/الإعدادات!$B$6*الإعدادات!$B$9,2))</f>
        <v/>
      </c>
      <c r="S2410" s="24" t="str">
        <f aca="false">IF(OR(B2410="",M2410=""),"",ROUND(M2410/60*IFERROR(VLOOKUP(B2410,الموظفين!$A$2:$J$501,9,FALSE()),0),2))</f>
        <v/>
      </c>
      <c r="T2410" s="17"/>
      <c r="U2410" s="23" t="str">
        <f aca="false">IF(OR(A2410="",B2410=""),"",A2410&amp;"|"&amp;B2410)</f>
        <v/>
      </c>
    </row>
    <row r="2411" customFormat="false" ht="15" hidden="false" customHeight="false" outlineLevel="0" collapsed="false">
      <c r="A2411" s="16"/>
      <c r="B2411" s="17"/>
      <c r="C2411" s="18" t="str">
        <f aca="false">IF($B2411="","",IFERROR(VLOOKUP($B2411,الموظفين!$A$2:$J$501,2,FALSE())&amp;"","⚠ كود غير موجود"))</f>
        <v/>
      </c>
      <c r="D2411" s="18" t="str">
        <f aca="false">IF($B2411="","",IFERROR(VLOOKUP($B2411,الموظفين!$A$2:$J$501,3,FALSE())&amp;"",""))</f>
        <v/>
      </c>
      <c r="E2411" s="18" t="str">
        <f aca="false">IF($B2411="","",IFERROR(VLOOKUP($B2411,الموظفين!$A$2:$J$501,5,FALSE())&amp;"",""))</f>
        <v/>
      </c>
      <c r="F2411" s="19" t="str">
        <f aca="false">IF($B2411="","",IFERROR(VLOOKUP($B2411,الموظفين!$A$2:$J$501,6,FALSE()),""))</f>
        <v/>
      </c>
      <c r="G2411" s="19" t="str">
        <f aca="false">IF($B2411="","",IFERROR(VLOOKUP($B2411,الموظفين!$A$2:$J$501,7,FALSE()),""))</f>
        <v/>
      </c>
      <c r="H2411" s="20"/>
      <c r="I2411" s="20"/>
      <c r="J2411" s="21" t="str">
        <f aca="false">IF(OR(H2411="",I2411=""),"",ROUND(MOD(I2411-H2411,1)*24,2))</f>
        <v/>
      </c>
      <c r="K2411" s="22" t="str">
        <f aca="false">IF(OR(H2411="",F2411=""),"",IF(ROUND(MAX(0,MOD(H2411-F2411+0.5,1)-0.5)*1440,0)&gt;IFERROR(VLOOKUP(E2411,الورديات!$A$2:$E$21,5,FALSE()),0),ROUND(MAX(0,MOD(H2411-F2411+0.5,1)-0.5)*1440,0),0))</f>
        <v/>
      </c>
      <c r="L2411" s="22" t="str">
        <f aca="false">IF(OR(I2411="",G2411=""),"",ROUND(MAX(0,MOD(G2411-I2411+0.5,1)-0.5)*1440,0))</f>
        <v/>
      </c>
      <c r="M2411" s="22" t="str">
        <f aca="false">IF(OR(I2411="",G2411=""),"",IF(ROUND(MAX(0,MOD(I2411-G2411+0.5,1)-0.5)*1440,0)&gt;=الإعدادات!$B$8,ROUND(MAX(0,MOD(I2411-G2411+0.5,1)-0.5)*1440,0),0))</f>
        <v/>
      </c>
      <c r="N2411" s="18" t="str">
        <f aca="false">IF(OR(A2411="",B2411=""),"",IF(COUNTIFS(الإجازات!$A$2:$A$1001,B2411,الإجازات!$D$2:$D$1001,"&lt;="&amp;A2411,الإجازات!$E$2:$E$1001,"&gt;="&amp;A2411,الإجازات!$G$2:$G$1001,"مقبولة")=0,"",LOOKUP(2,1/((الإجازات!$A$2:$A$1001=B2411)*(الإجازات!$D$2:$D$1001&lt;=A2411)*(الإجازات!$E$2:$E$1001&gt;=A2411)*(الإجازات!$G$2:$G$1001="مقبولة")),الإجازات!$C$2:$C$1001)))</f>
        <v/>
      </c>
      <c r="O2411" s="17"/>
      <c r="P2411" s="23" t="str">
        <f aca="false">IF(B2411="","",IF(ISNA(MATCH(B2411,الموظفين!$A$2:$A$501,0)),"⚠ كود غير موجود",IF(O2411&lt;&gt;"",O2411,IF(N2411&lt;&gt;"",N2411,IF(H2411="",IF(AND(A2411&lt;&gt;"",WEEKDAY(A2411)=الإعدادات!$B$11),"راحة أسبوعية","غائب"),IF(I2411="","بدون انصراف",IF(N(K2411)&gt;0,"متأخر","حاضر")))))))</f>
        <v/>
      </c>
      <c r="Q2411" s="24" t="str">
        <f aca="false">IF(B2411="","",IF(OR(P2411="غائب",P2411="غياب",P2411="إجازة بدون راتب"),IFERROR(VLOOKUP(B2411,الموظفين!$A$2:$J$501,8,FALSE()),0),0))</f>
        <v/>
      </c>
      <c r="R2411" s="24" t="str">
        <f aca="false">IF(B2411="","",ROUND((N(K2411)+N(L2411))/60*IFERROR(VLOOKUP(B2411,الموظفين!$A$2:$J$501,8,FALSE()),0)/الإعدادات!$B$6*الإعدادات!$B$9,2))</f>
        <v/>
      </c>
      <c r="S2411" s="24" t="str">
        <f aca="false">IF(OR(B2411="",M2411=""),"",ROUND(M2411/60*IFERROR(VLOOKUP(B2411,الموظفين!$A$2:$J$501,9,FALSE()),0),2))</f>
        <v/>
      </c>
      <c r="T2411" s="17"/>
      <c r="U2411" s="23" t="str">
        <f aca="false">IF(OR(A2411="",B2411=""),"",A2411&amp;"|"&amp;B2411)</f>
        <v/>
      </c>
    </row>
    <row r="2412" customFormat="false" ht="15" hidden="false" customHeight="false" outlineLevel="0" collapsed="false">
      <c r="A2412" s="16"/>
      <c r="B2412" s="17"/>
      <c r="C2412" s="18" t="str">
        <f aca="false">IF($B2412="","",IFERROR(VLOOKUP($B2412,الموظفين!$A$2:$J$501,2,FALSE())&amp;"","⚠ كود غير موجود"))</f>
        <v/>
      </c>
      <c r="D2412" s="18" t="str">
        <f aca="false">IF($B2412="","",IFERROR(VLOOKUP($B2412,الموظفين!$A$2:$J$501,3,FALSE())&amp;"",""))</f>
        <v/>
      </c>
      <c r="E2412" s="18" t="str">
        <f aca="false">IF($B2412="","",IFERROR(VLOOKUP($B2412,الموظفين!$A$2:$J$501,5,FALSE())&amp;"",""))</f>
        <v/>
      </c>
      <c r="F2412" s="19" t="str">
        <f aca="false">IF($B2412="","",IFERROR(VLOOKUP($B2412,الموظفين!$A$2:$J$501,6,FALSE()),""))</f>
        <v/>
      </c>
      <c r="G2412" s="19" t="str">
        <f aca="false">IF($B2412="","",IFERROR(VLOOKUP($B2412,الموظفين!$A$2:$J$501,7,FALSE()),""))</f>
        <v/>
      </c>
      <c r="H2412" s="20"/>
      <c r="I2412" s="20"/>
      <c r="J2412" s="21" t="str">
        <f aca="false">IF(OR(H2412="",I2412=""),"",ROUND(MOD(I2412-H2412,1)*24,2))</f>
        <v/>
      </c>
      <c r="K2412" s="22" t="str">
        <f aca="false">IF(OR(H2412="",F2412=""),"",IF(ROUND(MAX(0,MOD(H2412-F2412+0.5,1)-0.5)*1440,0)&gt;IFERROR(VLOOKUP(E2412,الورديات!$A$2:$E$21,5,FALSE()),0),ROUND(MAX(0,MOD(H2412-F2412+0.5,1)-0.5)*1440,0),0))</f>
        <v/>
      </c>
      <c r="L2412" s="22" t="str">
        <f aca="false">IF(OR(I2412="",G2412=""),"",ROUND(MAX(0,MOD(G2412-I2412+0.5,1)-0.5)*1440,0))</f>
        <v/>
      </c>
      <c r="M2412" s="22" t="str">
        <f aca="false">IF(OR(I2412="",G2412=""),"",IF(ROUND(MAX(0,MOD(I2412-G2412+0.5,1)-0.5)*1440,0)&gt;=الإعدادات!$B$8,ROUND(MAX(0,MOD(I2412-G2412+0.5,1)-0.5)*1440,0),0))</f>
        <v/>
      </c>
      <c r="N2412" s="18" t="str">
        <f aca="false">IF(OR(A2412="",B2412=""),"",IF(COUNTIFS(الإجازات!$A$2:$A$1001,B2412,الإجازات!$D$2:$D$1001,"&lt;="&amp;A2412,الإجازات!$E$2:$E$1001,"&gt;="&amp;A2412,الإجازات!$G$2:$G$1001,"مقبولة")=0,"",LOOKUP(2,1/((الإجازات!$A$2:$A$1001=B2412)*(الإجازات!$D$2:$D$1001&lt;=A2412)*(الإجازات!$E$2:$E$1001&gt;=A2412)*(الإجازات!$G$2:$G$1001="مقبولة")),الإجازات!$C$2:$C$1001)))</f>
        <v/>
      </c>
      <c r="O2412" s="17"/>
      <c r="P2412" s="23" t="str">
        <f aca="false">IF(B2412="","",IF(ISNA(MATCH(B2412,الموظفين!$A$2:$A$501,0)),"⚠ كود غير موجود",IF(O2412&lt;&gt;"",O2412,IF(N2412&lt;&gt;"",N2412,IF(H2412="",IF(AND(A2412&lt;&gt;"",WEEKDAY(A2412)=الإعدادات!$B$11),"راحة أسبوعية","غائب"),IF(I2412="","بدون انصراف",IF(N(K2412)&gt;0,"متأخر","حاضر")))))))</f>
        <v/>
      </c>
      <c r="Q2412" s="24" t="str">
        <f aca="false">IF(B2412="","",IF(OR(P2412="غائب",P2412="غياب",P2412="إجازة بدون راتب"),IFERROR(VLOOKUP(B2412,الموظفين!$A$2:$J$501,8,FALSE()),0),0))</f>
        <v/>
      </c>
      <c r="R2412" s="24" t="str">
        <f aca="false">IF(B2412="","",ROUND((N(K2412)+N(L2412))/60*IFERROR(VLOOKUP(B2412,الموظفين!$A$2:$J$501,8,FALSE()),0)/الإعدادات!$B$6*الإعدادات!$B$9,2))</f>
        <v/>
      </c>
      <c r="S2412" s="24" t="str">
        <f aca="false">IF(OR(B2412="",M2412=""),"",ROUND(M2412/60*IFERROR(VLOOKUP(B2412,الموظفين!$A$2:$J$501,9,FALSE()),0),2))</f>
        <v/>
      </c>
      <c r="T2412" s="17"/>
      <c r="U2412" s="23" t="str">
        <f aca="false">IF(OR(A2412="",B2412=""),"",A2412&amp;"|"&amp;B2412)</f>
        <v/>
      </c>
    </row>
    <row r="2413" customFormat="false" ht="15" hidden="false" customHeight="false" outlineLevel="0" collapsed="false">
      <c r="A2413" s="16"/>
      <c r="B2413" s="17"/>
      <c r="C2413" s="18" t="str">
        <f aca="false">IF($B2413="","",IFERROR(VLOOKUP($B2413,الموظفين!$A$2:$J$501,2,FALSE())&amp;"","⚠ كود غير موجود"))</f>
        <v/>
      </c>
      <c r="D2413" s="18" t="str">
        <f aca="false">IF($B2413="","",IFERROR(VLOOKUP($B2413,الموظفين!$A$2:$J$501,3,FALSE())&amp;"",""))</f>
        <v/>
      </c>
      <c r="E2413" s="18" t="str">
        <f aca="false">IF($B2413="","",IFERROR(VLOOKUP($B2413,الموظفين!$A$2:$J$501,5,FALSE())&amp;"",""))</f>
        <v/>
      </c>
      <c r="F2413" s="19" t="str">
        <f aca="false">IF($B2413="","",IFERROR(VLOOKUP($B2413,الموظفين!$A$2:$J$501,6,FALSE()),""))</f>
        <v/>
      </c>
      <c r="G2413" s="19" t="str">
        <f aca="false">IF($B2413="","",IFERROR(VLOOKUP($B2413,الموظفين!$A$2:$J$501,7,FALSE()),""))</f>
        <v/>
      </c>
      <c r="H2413" s="20"/>
      <c r="I2413" s="20"/>
      <c r="J2413" s="21" t="str">
        <f aca="false">IF(OR(H2413="",I2413=""),"",ROUND(MOD(I2413-H2413,1)*24,2))</f>
        <v/>
      </c>
      <c r="K2413" s="22" t="str">
        <f aca="false">IF(OR(H2413="",F2413=""),"",IF(ROUND(MAX(0,MOD(H2413-F2413+0.5,1)-0.5)*1440,0)&gt;IFERROR(VLOOKUP(E2413,الورديات!$A$2:$E$21,5,FALSE()),0),ROUND(MAX(0,MOD(H2413-F2413+0.5,1)-0.5)*1440,0),0))</f>
        <v/>
      </c>
      <c r="L2413" s="22" t="str">
        <f aca="false">IF(OR(I2413="",G2413=""),"",ROUND(MAX(0,MOD(G2413-I2413+0.5,1)-0.5)*1440,0))</f>
        <v/>
      </c>
      <c r="M2413" s="22" t="str">
        <f aca="false">IF(OR(I2413="",G2413=""),"",IF(ROUND(MAX(0,MOD(I2413-G2413+0.5,1)-0.5)*1440,0)&gt;=الإعدادات!$B$8,ROUND(MAX(0,MOD(I2413-G2413+0.5,1)-0.5)*1440,0),0))</f>
        <v/>
      </c>
      <c r="N2413" s="18" t="str">
        <f aca="false">IF(OR(A2413="",B2413=""),"",IF(COUNTIFS(الإجازات!$A$2:$A$1001,B2413,الإجازات!$D$2:$D$1001,"&lt;="&amp;A2413,الإجازات!$E$2:$E$1001,"&gt;="&amp;A2413,الإجازات!$G$2:$G$1001,"مقبولة")=0,"",LOOKUP(2,1/((الإجازات!$A$2:$A$1001=B2413)*(الإجازات!$D$2:$D$1001&lt;=A2413)*(الإجازات!$E$2:$E$1001&gt;=A2413)*(الإجازات!$G$2:$G$1001="مقبولة")),الإجازات!$C$2:$C$1001)))</f>
        <v/>
      </c>
      <c r="O2413" s="17"/>
      <c r="P2413" s="23" t="str">
        <f aca="false">IF(B2413="","",IF(ISNA(MATCH(B2413,الموظفين!$A$2:$A$501,0)),"⚠ كود غير موجود",IF(O2413&lt;&gt;"",O2413,IF(N2413&lt;&gt;"",N2413,IF(H2413="",IF(AND(A2413&lt;&gt;"",WEEKDAY(A2413)=الإعدادات!$B$11),"راحة أسبوعية","غائب"),IF(I2413="","بدون انصراف",IF(N(K2413)&gt;0,"متأخر","حاضر")))))))</f>
        <v/>
      </c>
      <c r="Q2413" s="24" t="str">
        <f aca="false">IF(B2413="","",IF(OR(P2413="غائب",P2413="غياب",P2413="إجازة بدون راتب"),IFERROR(VLOOKUP(B2413,الموظفين!$A$2:$J$501,8,FALSE()),0),0))</f>
        <v/>
      </c>
      <c r="R2413" s="24" t="str">
        <f aca="false">IF(B2413="","",ROUND((N(K2413)+N(L2413))/60*IFERROR(VLOOKUP(B2413,الموظفين!$A$2:$J$501,8,FALSE()),0)/الإعدادات!$B$6*الإعدادات!$B$9,2))</f>
        <v/>
      </c>
      <c r="S2413" s="24" t="str">
        <f aca="false">IF(OR(B2413="",M2413=""),"",ROUND(M2413/60*IFERROR(VLOOKUP(B2413,الموظفين!$A$2:$J$501,9,FALSE()),0),2))</f>
        <v/>
      </c>
      <c r="T2413" s="17"/>
      <c r="U2413" s="23" t="str">
        <f aca="false">IF(OR(A2413="",B2413=""),"",A2413&amp;"|"&amp;B2413)</f>
        <v/>
      </c>
    </row>
    <row r="2414" customFormat="false" ht="15" hidden="false" customHeight="false" outlineLevel="0" collapsed="false">
      <c r="A2414" s="16"/>
      <c r="B2414" s="17"/>
      <c r="C2414" s="18" t="str">
        <f aca="false">IF($B2414="","",IFERROR(VLOOKUP($B2414,الموظفين!$A$2:$J$501,2,FALSE())&amp;"","⚠ كود غير موجود"))</f>
        <v/>
      </c>
      <c r="D2414" s="18" t="str">
        <f aca="false">IF($B2414="","",IFERROR(VLOOKUP($B2414,الموظفين!$A$2:$J$501,3,FALSE())&amp;"",""))</f>
        <v/>
      </c>
      <c r="E2414" s="18" t="str">
        <f aca="false">IF($B2414="","",IFERROR(VLOOKUP($B2414,الموظفين!$A$2:$J$501,5,FALSE())&amp;"",""))</f>
        <v/>
      </c>
      <c r="F2414" s="19" t="str">
        <f aca="false">IF($B2414="","",IFERROR(VLOOKUP($B2414,الموظفين!$A$2:$J$501,6,FALSE()),""))</f>
        <v/>
      </c>
      <c r="G2414" s="19" t="str">
        <f aca="false">IF($B2414="","",IFERROR(VLOOKUP($B2414,الموظفين!$A$2:$J$501,7,FALSE()),""))</f>
        <v/>
      </c>
      <c r="H2414" s="20"/>
      <c r="I2414" s="20"/>
      <c r="J2414" s="21" t="str">
        <f aca="false">IF(OR(H2414="",I2414=""),"",ROUND(MOD(I2414-H2414,1)*24,2))</f>
        <v/>
      </c>
      <c r="K2414" s="22" t="str">
        <f aca="false">IF(OR(H2414="",F2414=""),"",IF(ROUND(MAX(0,MOD(H2414-F2414+0.5,1)-0.5)*1440,0)&gt;IFERROR(VLOOKUP(E2414,الورديات!$A$2:$E$21,5,FALSE()),0),ROUND(MAX(0,MOD(H2414-F2414+0.5,1)-0.5)*1440,0),0))</f>
        <v/>
      </c>
      <c r="L2414" s="22" t="str">
        <f aca="false">IF(OR(I2414="",G2414=""),"",ROUND(MAX(0,MOD(G2414-I2414+0.5,1)-0.5)*1440,0))</f>
        <v/>
      </c>
      <c r="M2414" s="22" t="str">
        <f aca="false">IF(OR(I2414="",G2414=""),"",IF(ROUND(MAX(0,MOD(I2414-G2414+0.5,1)-0.5)*1440,0)&gt;=الإعدادات!$B$8,ROUND(MAX(0,MOD(I2414-G2414+0.5,1)-0.5)*1440,0),0))</f>
        <v/>
      </c>
      <c r="N2414" s="18" t="str">
        <f aca="false">IF(OR(A2414="",B2414=""),"",IF(COUNTIFS(الإجازات!$A$2:$A$1001,B2414,الإجازات!$D$2:$D$1001,"&lt;="&amp;A2414,الإجازات!$E$2:$E$1001,"&gt;="&amp;A2414,الإجازات!$G$2:$G$1001,"مقبولة")=0,"",LOOKUP(2,1/((الإجازات!$A$2:$A$1001=B2414)*(الإجازات!$D$2:$D$1001&lt;=A2414)*(الإجازات!$E$2:$E$1001&gt;=A2414)*(الإجازات!$G$2:$G$1001="مقبولة")),الإجازات!$C$2:$C$1001)))</f>
        <v/>
      </c>
      <c r="O2414" s="17"/>
      <c r="P2414" s="23" t="str">
        <f aca="false">IF(B2414="","",IF(ISNA(MATCH(B2414,الموظفين!$A$2:$A$501,0)),"⚠ كود غير موجود",IF(O2414&lt;&gt;"",O2414,IF(N2414&lt;&gt;"",N2414,IF(H2414="",IF(AND(A2414&lt;&gt;"",WEEKDAY(A2414)=الإعدادات!$B$11),"راحة أسبوعية","غائب"),IF(I2414="","بدون انصراف",IF(N(K2414)&gt;0,"متأخر","حاضر")))))))</f>
        <v/>
      </c>
      <c r="Q2414" s="24" t="str">
        <f aca="false">IF(B2414="","",IF(OR(P2414="غائب",P2414="غياب",P2414="إجازة بدون راتب"),IFERROR(VLOOKUP(B2414,الموظفين!$A$2:$J$501,8,FALSE()),0),0))</f>
        <v/>
      </c>
      <c r="R2414" s="24" t="str">
        <f aca="false">IF(B2414="","",ROUND((N(K2414)+N(L2414))/60*IFERROR(VLOOKUP(B2414,الموظفين!$A$2:$J$501,8,FALSE()),0)/الإعدادات!$B$6*الإعدادات!$B$9,2))</f>
        <v/>
      </c>
      <c r="S2414" s="24" t="str">
        <f aca="false">IF(OR(B2414="",M2414=""),"",ROUND(M2414/60*IFERROR(VLOOKUP(B2414,الموظفين!$A$2:$J$501,9,FALSE()),0),2))</f>
        <v/>
      </c>
      <c r="T2414" s="17"/>
      <c r="U2414" s="23" t="str">
        <f aca="false">IF(OR(A2414="",B2414=""),"",A2414&amp;"|"&amp;B2414)</f>
        <v/>
      </c>
    </row>
    <row r="2415" customFormat="false" ht="15" hidden="false" customHeight="false" outlineLevel="0" collapsed="false">
      <c r="A2415" s="16"/>
      <c r="B2415" s="17"/>
      <c r="C2415" s="18" t="str">
        <f aca="false">IF($B2415="","",IFERROR(VLOOKUP($B2415,الموظفين!$A$2:$J$501,2,FALSE())&amp;"","⚠ كود غير موجود"))</f>
        <v/>
      </c>
      <c r="D2415" s="18" t="str">
        <f aca="false">IF($B2415="","",IFERROR(VLOOKUP($B2415,الموظفين!$A$2:$J$501,3,FALSE())&amp;"",""))</f>
        <v/>
      </c>
      <c r="E2415" s="18" t="str">
        <f aca="false">IF($B2415="","",IFERROR(VLOOKUP($B2415,الموظفين!$A$2:$J$501,5,FALSE())&amp;"",""))</f>
        <v/>
      </c>
      <c r="F2415" s="19" t="str">
        <f aca="false">IF($B2415="","",IFERROR(VLOOKUP($B2415,الموظفين!$A$2:$J$501,6,FALSE()),""))</f>
        <v/>
      </c>
      <c r="G2415" s="19" t="str">
        <f aca="false">IF($B2415="","",IFERROR(VLOOKUP($B2415,الموظفين!$A$2:$J$501,7,FALSE()),""))</f>
        <v/>
      </c>
      <c r="H2415" s="20"/>
      <c r="I2415" s="20"/>
      <c r="J2415" s="21" t="str">
        <f aca="false">IF(OR(H2415="",I2415=""),"",ROUND(MOD(I2415-H2415,1)*24,2))</f>
        <v/>
      </c>
      <c r="K2415" s="22" t="str">
        <f aca="false">IF(OR(H2415="",F2415=""),"",IF(ROUND(MAX(0,MOD(H2415-F2415+0.5,1)-0.5)*1440,0)&gt;IFERROR(VLOOKUP(E2415,الورديات!$A$2:$E$21,5,FALSE()),0),ROUND(MAX(0,MOD(H2415-F2415+0.5,1)-0.5)*1440,0),0))</f>
        <v/>
      </c>
      <c r="L2415" s="22" t="str">
        <f aca="false">IF(OR(I2415="",G2415=""),"",ROUND(MAX(0,MOD(G2415-I2415+0.5,1)-0.5)*1440,0))</f>
        <v/>
      </c>
      <c r="M2415" s="22" t="str">
        <f aca="false">IF(OR(I2415="",G2415=""),"",IF(ROUND(MAX(0,MOD(I2415-G2415+0.5,1)-0.5)*1440,0)&gt;=الإعدادات!$B$8,ROUND(MAX(0,MOD(I2415-G2415+0.5,1)-0.5)*1440,0),0))</f>
        <v/>
      </c>
      <c r="N2415" s="18" t="str">
        <f aca="false">IF(OR(A2415="",B2415=""),"",IF(COUNTIFS(الإجازات!$A$2:$A$1001,B2415,الإجازات!$D$2:$D$1001,"&lt;="&amp;A2415,الإجازات!$E$2:$E$1001,"&gt;="&amp;A2415,الإجازات!$G$2:$G$1001,"مقبولة")=0,"",LOOKUP(2,1/((الإجازات!$A$2:$A$1001=B2415)*(الإجازات!$D$2:$D$1001&lt;=A2415)*(الإجازات!$E$2:$E$1001&gt;=A2415)*(الإجازات!$G$2:$G$1001="مقبولة")),الإجازات!$C$2:$C$1001)))</f>
        <v/>
      </c>
      <c r="O2415" s="17"/>
      <c r="P2415" s="23" t="str">
        <f aca="false">IF(B2415="","",IF(ISNA(MATCH(B2415,الموظفين!$A$2:$A$501,0)),"⚠ كود غير موجود",IF(O2415&lt;&gt;"",O2415,IF(N2415&lt;&gt;"",N2415,IF(H2415="",IF(AND(A2415&lt;&gt;"",WEEKDAY(A2415)=الإعدادات!$B$11),"راحة أسبوعية","غائب"),IF(I2415="","بدون انصراف",IF(N(K2415)&gt;0,"متأخر","حاضر")))))))</f>
        <v/>
      </c>
      <c r="Q2415" s="24" t="str">
        <f aca="false">IF(B2415="","",IF(OR(P2415="غائب",P2415="غياب",P2415="إجازة بدون راتب"),IFERROR(VLOOKUP(B2415,الموظفين!$A$2:$J$501,8,FALSE()),0),0))</f>
        <v/>
      </c>
      <c r="R2415" s="24" t="str">
        <f aca="false">IF(B2415="","",ROUND((N(K2415)+N(L2415))/60*IFERROR(VLOOKUP(B2415,الموظفين!$A$2:$J$501,8,FALSE()),0)/الإعدادات!$B$6*الإعدادات!$B$9,2))</f>
        <v/>
      </c>
      <c r="S2415" s="24" t="str">
        <f aca="false">IF(OR(B2415="",M2415=""),"",ROUND(M2415/60*IFERROR(VLOOKUP(B2415,الموظفين!$A$2:$J$501,9,FALSE()),0),2))</f>
        <v/>
      </c>
      <c r="T2415" s="17"/>
      <c r="U2415" s="23" t="str">
        <f aca="false">IF(OR(A2415="",B2415=""),"",A2415&amp;"|"&amp;B2415)</f>
        <v/>
      </c>
    </row>
    <row r="2416" customFormat="false" ht="15" hidden="false" customHeight="false" outlineLevel="0" collapsed="false">
      <c r="A2416" s="16"/>
      <c r="B2416" s="17"/>
      <c r="C2416" s="18" t="str">
        <f aca="false">IF($B2416="","",IFERROR(VLOOKUP($B2416,الموظفين!$A$2:$J$501,2,FALSE())&amp;"","⚠ كود غير موجود"))</f>
        <v/>
      </c>
      <c r="D2416" s="18" t="str">
        <f aca="false">IF($B2416="","",IFERROR(VLOOKUP($B2416,الموظفين!$A$2:$J$501,3,FALSE())&amp;"",""))</f>
        <v/>
      </c>
      <c r="E2416" s="18" t="str">
        <f aca="false">IF($B2416="","",IFERROR(VLOOKUP($B2416,الموظفين!$A$2:$J$501,5,FALSE())&amp;"",""))</f>
        <v/>
      </c>
      <c r="F2416" s="19" t="str">
        <f aca="false">IF($B2416="","",IFERROR(VLOOKUP($B2416,الموظفين!$A$2:$J$501,6,FALSE()),""))</f>
        <v/>
      </c>
      <c r="G2416" s="19" t="str">
        <f aca="false">IF($B2416="","",IFERROR(VLOOKUP($B2416,الموظفين!$A$2:$J$501,7,FALSE()),""))</f>
        <v/>
      </c>
      <c r="H2416" s="20"/>
      <c r="I2416" s="20"/>
      <c r="J2416" s="21" t="str">
        <f aca="false">IF(OR(H2416="",I2416=""),"",ROUND(MOD(I2416-H2416,1)*24,2))</f>
        <v/>
      </c>
      <c r="K2416" s="22" t="str">
        <f aca="false">IF(OR(H2416="",F2416=""),"",IF(ROUND(MAX(0,MOD(H2416-F2416+0.5,1)-0.5)*1440,0)&gt;IFERROR(VLOOKUP(E2416,الورديات!$A$2:$E$21,5,FALSE()),0),ROUND(MAX(0,MOD(H2416-F2416+0.5,1)-0.5)*1440,0),0))</f>
        <v/>
      </c>
      <c r="L2416" s="22" t="str">
        <f aca="false">IF(OR(I2416="",G2416=""),"",ROUND(MAX(0,MOD(G2416-I2416+0.5,1)-0.5)*1440,0))</f>
        <v/>
      </c>
      <c r="M2416" s="22" t="str">
        <f aca="false">IF(OR(I2416="",G2416=""),"",IF(ROUND(MAX(0,MOD(I2416-G2416+0.5,1)-0.5)*1440,0)&gt;=الإعدادات!$B$8,ROUND(MAX(0,MOD(I2416-G2416+0.5,1)-0.5)*1440,0),0))</f>
        <v/>
      </c>
      <c r="N2416" s="18" t="str">
        <f aca="false">IF(OR(A2416="",B2416=""),"",IF(COUNTIFS(الإجازات!$A$2:$A$1001,B2416,الإجازات!$D$2:$D$1001,"&lt;="&amp;A2416,الإجازات!$E$2:$E$1001,"&gt;="&amp;A2416,الإجازات!$G$2:$G$1001,"مقبولة")=0,"",LOOKUP(2,1/((الإجازات!$A$2:$A$1001=B2416)*(الإجازات!$D$2:$D$1001&lt;=A2416)*(الإجازات!$E$2:$E$1001&gt;=A2416)*(الإجازات!$G$2:$G$1001="مقبولة")),الإجازات!$C$2:$C$1001)))</f>
        <v/>
      </c>
      <c r="O2416" s="17"/>
      <c r="P2416" s="23" t="str">
        <f aca="false">IF(B2416="","",IF(ISNA(MATCH(B2416,الموظفين!$A$2:$A$501,0)),"⚠ كود غير موجود",IF(O2416&lt;&gt;"",O2416,IF(N2416&lt;&gt;"",N2416,IF(H2416="",IF(AND(A2416&lt;&gt;"",WEEKDAY(A2416)=الإعدادات!$B$11),"راحة أسبوعية","غائب"),IF(I2416="","بدون انصراف",IF(N(K2416)&gt;0,"متأخر","حاضر")))))))</f>
        <v/>
      </c>
      <c r="Q2416" s="24" t="str">
        <f aca="false">IF(B2416="","",IF(OR(P2416="غائب",P2416="غياب",P2416="إجازة بدون راتب"),IFERROR(VLOOKUP(B2416,الموظفين!$A$2:$J$501,8,FALSE()),0),0))</f>
        <v/>
      </c>
      <c r="R2416" s="24" t="str">
        <f aca="false">IF(B2416="","",ROUND((N(K2416)+N(L2416))/60*IFERROR(VLOOKUP(B2416,الموظفين!$A$2:$J$501,8,FALSE()),0)/الإعدادات!$B$6*الإعدادات!$B$9,2))</f>
        <v/>
      </c>
      <c r="S2416" s="24" t="str">
        <f aca="false">IF(OR(B2416="",M2416=""),"",ROUND(M2416/60*IFERROR(VLOOKUP(B2416,الموظفين!$A$2:$J$501,9,FALSE()),0),2))</f>
        <v/>
      </c>
      <c r="T2416" s="17"/>
      <c r="U2416" s="23" t="str">
        <f aca="false">IF(OR(A2416="",B2416=""),"",A2416&amp;"|"&amp;B2416)</f>
        <v/>
      </c>
    </row>
    <row r="2417" customFormat="false" ht="15" hidden="false" customHeight="false" outlineLevel="0" collapsed="false">
      <c r="A2417" s="16"/>
      <c r="B2417" s="17"/>
      <c r="C2417" s="18" t="str">
        <f aca="false">IF($B2417="","",IFERROR(VLOOKUP($B2417,الموظفين!$A$2:$J$501,2,FALSE())&amp;"","⚠ كود غير موجود"))</f>
        <v/>
      </c>
      <c r="D2417" s="18" t="str">
        <f aca="false">IF($B2417="","",IFERROR(VLOOKUP($B2417,الموظفين!$A$2:$J$501,3,FALSE())&amp;"",""))</f>
        <v/>
      </c>
      <c r="E2417" s="18" t="str">
        <f aca="false">IF($B2417="","",IFERROR(VLOOKUP($B2417,الموظفين!$A$2:$J$501,5,FALSE())&amp;"",""))</f>
        <v/>
      </c>
      <c r="F2417" s="19" t="str">
        <f aca="false">IF($B2417="","",IFERROR(VLOOKUP($B2417,الموظفين!$A$2:$J$501,6,FALSE()),""))</f>
        <v/>
      </c>
      <c r="G2417" s="19" t="str">
        <f aca="false">IF($B2417="","",IFERROR(VLOOKUP($B2417,الموظفين!$A$2:$J$501,7,FALSE()),""))</f>
        <v/>
      </c>
      <c r="H2417" s="20"/>
      <c r="I2417" s="20"/>
      <c r="J2417" s="21" t="str">
        <f aca="false">IF(OR(H2417="",I2417=""),"",ROUND(MOD(I2417-H2417,1)*24,2))</f>
        <v/>
      </c>
      <c r="K2417" s="22" t="str">
        <f aca="false">IF(OR(H2417="",F2417=""),"",IF(ROUND(MAX(0,MOD(H2417-F2417+0.5,1)-0.5)*1440,0)&gt;IFERROR(VLOOKUP(E2417,الورديات!$A$2:$E$21,5,FALSE()),0),ROUND(MAX(0,MOD(H2417-F2417+0.5,1)-0.5)*1440,0),0))</f>
        <v/>
      </c>
      <c r="L2417" s="22" t="str">
        <f aca="false">IF(OR(I2417="",G2417=""),"",ROUND(MAX(0,MOD(G2417-I2417+0.5,1)-0.5)*1440,0))</f>
        <v/>
      </c>
      <c r="M2417" s="22" t="str">
        <f aca="false">IF(OR(I2417="",G2417=""),"",IF(ROUND(MAX(0,MOD(I2417-G2417+0.5,1)-0.5)*1440,0)&gt;=الإعدادات!$B$8,ROUND(MAX(0,MOD(I2417-G2417+0.5,1)-0.5)*1440,0),0))</f>
        <v/>
      </c>
      <c r="N2417" s="18" t="str">
        <f aca="false">IF(OR(A2417="",B2417=""),"",IF(COUNTIFS(الإجازات!$A$2:$A$1001,B2417,الإجازات!$D$2:$D$1001,"&lt;="&amp;A2417,الإجازات!$E$2:$E$1001,"&gt;="&amp;A2417,الإجازات!$G$2:$G$1001,"مقبولة")=0,"",LOOKUP(2,1/((الإجازات!$A$2:$A$1001=B2417)*(الإجازات!$D$2:$D$1001&lt;=A2417)*(الإجازات!$E$2:$E$1001&gt;=A2417)*(الإجازات!$G$2:$G$1001="مقبولة")),الإجازات!$C$2:$C$1001)))</f>
        <v/>
      </c>
      <c r="O2417" s="17"/>
      <c r="P2417" s="23" t="str">
        <f aca="false">IF(B2417="","",IF(ISNA(MATCH(B2417,الموظفين!$A$2:$A$501,0)),"⚠ كود غير موجود",IF(O2417&lt;&gt;"",O2417,IF(N2417&lt;&gt;"",N2417,IF(H2417="",IF(AND(A2417&lt;&gt;"",WEEKDAY(A2417)=الإعدادات!$B$11),"راحة أسبوعية","غائب"),IF(I2417="","بدون انصراف",IF(N(K2417)&gt;0,"متأخر","حاضر")))))))</f>
        <v/>
      </c>
      <c r="Q2417" s="24" t="str">
        <f aca="false">IF(B2417="","",IF(OR(P2417="غائب",P2417="غياب",P2417="إجازة بدون راتب"),IFERROR(VLOOKUP(B2417,الموظفين!$A$2:$J$501,8,FALSE()),0),0))</f>
        <v/>
      </c>
      <c r="R2417" s="24" t="str">
        <f aca="false">IF(B2417="","",ROUND((N(K2417)+N(L2417))/60*IFERROR(VLOOKUP(B2417,الموظفين!$A$2:$J$501,8,FALSE()),0)/الإعدادات!$B$6*الإعدادات!$B$9,2))</f>
        <v/>
      </c>
      <c r="S2417" s="24" t="str">
        <f aca="false">IF(OR(B2417="",M2417=""),"",ROUND(M2417/60*IFERROR(VLOOKUP(B2417,الموظفين!$A$2:$J$501,9,FALSE()),0),2))</f>
        <v/>
      </c>
      <c r="T2417" s="17"/>
      <c r="U2417" s="23" t="str">
        <f aca="false">IF(OR(A2417="",B2417=""),"",A2417&amp;"|"&amp;B2417)</f>
        <v/>
      </c>
    </row>
    <row r="2418" customFormat="false" ht="15" hidden="false" customHeight="false" outlineLevel="0" collapsed="false">
      <c r="A2418" s="16"/>
      <c r="B2418" s="17"/>
      <c r="C2418" s="18" t="str">
        <f aca="false">IF($B2418="","",IFERROR(VLOOKUP($B2418,الموظفين!$A$2:$J$501,2,FALSE())&amp;"","⚠ كود غير موجود"))</f>
        <v/>
      </c>
      <c r="D2418" s="18" t="str">
        <f aca="false">IF($B2418="","",IFERROR(VLOOKUP($B2418,الموظفين!$A$2:$J$501,3,FALSE())&amp;"",""))</f>
        <v/>
      </c>
      <c r="E2418" s="18" t="str">
        <f aca="false">IF($B2418="","",IFERROR(VLOOKUP($B2418,الموظفين!$A$2:$J$501,5,FALSE())&amp;"",""))</f>
        <v/>
      </c>
      <c r="F2418" s="19" t="str">
        <f aca="false">IF($B2418="","",IFERROR(VLOOKUP($B2418,الموظفين!$A$2:$J$501,6,FALSE()),""))</f>
        <v/>
      </c>
      <c r="G2418" s="19" t="str">
        <f aca="false">IF($B2418="","",IFERROR(VLOOKUP($B2418,الموظفين!$A$2:$J$501,7,FALSE()),""))</f>
        <v/>
      </c>
      <c r="H2418" s="20"/>
      <c r="I2418" s="20"/>
      <c r="J2418" s="21" t="str">
        <f aca="false">IF(OR(H2418="",I2418=""),"",ROUND(MOD(I2418-H2418,1)*24,2))</f>
        <v/>
      </c>
      <c r="K2418" s="22" t="str">
        <f aca="false">IF(OR(H2418="",F2418=""),"",IF(ROUND(MAX(0,MOD(H2418-F2418+0.5,1)-0.5)*1440,0)&gt;IFERROR(VLOOKUP(E2418,الورديات!$A$2:$E$21,5,FALSE()),0),ROUND(MAX(0,MOD(H2418-F2418+0.5,1)-0.5)*1440,0),0))</f>
        <v/>
      </c>
      <c r="L2418" s="22" t="str">
        <f aca="false">IF(OR(I2418="",G2418=""),"",ROUND(MAX(0,MOD(G2418-I2418+0.5,1)-0.5)*1440,0))</f>
        <v/>
      </c>
      <c r="M2418" s="22" t="str">
        <f aca="false">IF(OR(I2418="",G2418=""),"",IF(ROUND(MAX(0,MOD(I2418-G2418+0.5,1)-0.5)*1440,0)&gt;=الإعدادات!$B$8,ROUND(MAX(0,MOD(I2418-G2418+0.5,1)-0.5)*1440,0),0))</f>
        <v/>
      </c>
      <c r="N2418" s="18" t="str">
        <f aca="false">IF(OR(A2418="",B2418=""),"",IF(COUNTIFS(الإجازات!$A$2:$A$1001,B2418,الإجازات!$D$2:$D$1001,"&lt;="&amp;A2418,الإجازات!$E$2:$E$1001,"&gt;="&amp;A2418,الإجازات!$G$2:$G$1001,"مقبولة")=0,"",LOOKUP(2,1/((الإجازات!$A$2:$A$1001=B2418)*(الإجازات!$D$2:$D$1001&lt;=A2418)*(الإجازات!$E$2:$E$1001&gt;=A2418)*(الإجازات!$G$2:$G$1001="مقبولة")),الإجازات!$C$2:$C$1001)))</f>
        <v/>
      </c>
      <c r="O2418" s="17"/>
      <c r="P2418" s="23" t="str">
        <f aca="false">IF(B2418="","",IF(ISNA(MATCH(B2418,الموظفين!$A$2:$A$501,0)),"⚠ كود غير موجود",IF(O2418&lt;&gt;"",O2418,IF(N2418&lt;&gt;"",N2418,IF(H2418="",IF(AND(A2418&lt;&gt;"",WEEKDAY(A2418)=الإعدادات!$B$11),"راحة أسبوعية","غائب"),IF(I2418="","بدون انصراف",IF(N(K2418)&gt;0,"متأخر","حاضر")))))))</f>
        <v/>
      </c>
      <c r="Q2418" s="24" t="str">
        <f aca="false">IF(B2418="","",IF(OR(P2418="غائب",P2418="غياب",P2418="إجازة بدون راتب"),IFERROR(VLOOKUP(B2418,الموظفين!$A$2:$J$501,8,FALSE()),0),0))</f>
        <v/>
      </c>
      <c r="R2418" s="24" t="str">
        <f aca="false">IF(B2418="","",ROUND((N(K2418)+N(L2418))/60*IFERROR(VLOOKUP(B2418,الموظفين!$A$2:$J$501,8,FALSE()),0)/الإعدادات!$B$6*الإعدادات!$B$9,2))</f>
        <v/>
      </c>
      <c r="S2418" s="24" t="str">
        <f aca="false">IF(OR(B2418="",M2418=""),"",ROUND(M2418/60*IFERROR(VLOOKUP(B2418,الموظفين!$A$2:$J$501,9,FALSE()),0),2))</f>
        <v/>
      </c>
      <c r="T2418" s="17"/>
      <c r="U2418" s="23" t="str">
        <f aca="false">IF(OR(A2418="",B2418=""),"",A2418&amp;"|"&amp;B2418)</f>
        <v/>
      </c>
    </row>
    <row r="2419" customFormat="false" ht="15" hidden="false" customHeight="false" outlineLevel="0" collapsed="false">
      <c r="A2419" s="16"/>
      <c r="B2419" s="17"/>
      <c r="C2419" s="18" t="str">
        <f aca="false">IF($B2419="","",IFERROR(VLOOKUP($B2419,الموظفين!$A$2:$J$501,2,FALSE())&amp;"","⚠ كود غير موجود"))</f>
        <v/>
      </c>
      <c r="D2419" s="18" t="str">
        <f aca="false">IF($B2419="","",IFERROR(VLOOKUP($B2419,الموظفين!$A$2:$J$501,3,FALSE())&amp;"",""))</f>
        <v/>
      </c>
      <c r="E2419" s="18" t="str">
        <f aca="false">IF($B2419="","",IFERROR(VLOOKUP($B2419,الموظفين!$A$2:$J$501,5,FALSE())&amp;"",""))</f>
        <v/>
      </c>
      <c r="F2419" s="19" t="str">
        <f aca="false">IF($B2419="","",IFERROR(VLOOKUP($B2419,الموظفين!$A$2:$J$501,6,FALSE()),""))</f>
        <v/>
      </c>
      <c r="G2419" s="19" t="str">
        <f aca="false">IF($B2419="","",IFERROR(VLOOKUP($B2419,الموظفين!$A$2:$J$501,7,FALSE()),""))</f>
        <v/>
      </c>
      <c r="H2419" s="20"/>
      <c r="I2419" s="20"/>
      <c r="J2419" s="21" t="str">
        <f aca="false">IF(OR(H2419="",I2419=""),"",ROUND(MOD(I2419-H2419,1)*24,2))</f>
        <v/>
      </c>
      <c r="K2419" s="22" t="str">
        <f aca="false">IF(OR(H2419="",F2419=""),"",IF(ROUND(MAX(0,MOD(H2419-F2419+0.5,1)-0.5)*1440,0)&gt;IFERROR(VLOOKUP(E2419,الورديات!$A$2:$E$21,5,FALSE()),0),ROUND(MAX(0,MOD(H2419-F2419+0.5,1)-0.5)*1440,0),0))</f>
        <v/>
      </c>
      <c r="L2419" s="22" t="str">
        <f aca="false">IF(OR(I2419="",G2419=""),"",ROUND(MAX(0,MOD(G2419-I2419+0.5,1)-0.5)*1440,0))</f>
        <v/>
      </c>
      <c r="M2419" s="22" t="str">
        <f aca="false">IF(OR(I2419="",G2419=""),"",IF(ROUND(MAX(0,MOD(I2419-G2419+0.5,1)-0.5)*1440,0)&gt;=الإعدادات!$B$8,ROUND(MAX(0,MOD(I2419-G2419+0.5,1)-0.5)*1440,0),0))</f>
        <v/>
      </c>
      <c r="N2419" s="18" t="str">
        <f aca="false">IF(OR(A2419="",B2419=""),"",IF(COUNTIFS(الإجازات!$A$2:$A$1001,B2419,الإجازات!$D$2:$D$1001,"&lt;="&amp;A2419,الإجازات!$E$2:$E$1001,"&gt;="&amp;A2419,الإجازات!$G$2:$G$1001,"مقبولة")=0,"",LOOKUP(2,1/((الإجازات!$A$2:$A$1001=B2419)*(الإجازات!$D$2:$D$1001&lt;=A2419)*(الإجازات!$E$2:$E$1001&gt;=A2419)*(الإجازات!$G$2:$G$1001="مقبولة")),الإجازات!$C$2:$C$1001)))</f>
        <v/>
      </c>
      <c r="O2419" s="17"/>
      <c r="P2419" s="23" t="str">
        <f aca="false">IF(B2419="","",IF(ISNA(MATCH(B2419,الموظفين!$A$2:$A$501,0)),"⚠ كود غير موجود",IF(O2419&lt;&gt;"",O2419,IF(N2419&lt;&gt;"",N2419,IF(H2419="",IF(AND(A2419&lt;&gt;"",WEEKDAY(A2419)=الإعدادات!$B$11),"راحة أسبوعية","غائب"),IF(I2419="","بدون انصراف",IF(N(K2419)&gt;0,"متأخر","حاضر")))))))</f>
        <v/>
      </c>
      <c r="Q2419" s="24" t="str">
        <f aca="false">IF(B2419="","",IF(OR(P2419="غائب",P2419="غياب",P2419="إجازة بدون راتب"),IFERROR(VLOOKUP(B2419,الموظفين!$A$2:$J$501,8,FALSE()),0),0))</f>
        <v/>
      </c>
      <c r="R2419" s="24" t="str">
        <f aca="false">IF(B2419="","",ROUND((N(K2419)+N(L2419))/60*IFERROR(VLOOKUP(B2419,الموظفين!$A$2:$J$501,8,FALSE()),0)/الإعدادات!$B$6*الإعدادات!$B$9,2))</f>
        <v/>
      </c>
      <c r="S2419" s="24" t="str">
        <f aca="false">IF(OR(B2419="",M2419=""),"",ROUND(M2419/60*IFERROR(VLOOKUP(B2419,الموظفين!$A$2:$J$501,9,FALSE()),0),2))</f>
        <v/>
      </c>
      <c r="T2419" s="17"/>
      <c r="U2419" s="23" t="str">
        <f aca="false">IF(OR(A2419="",B2419=""),"",A2419&amp;"|"&amp;B2419)</f>
        <v/>
      </c>
    </row>
    <row r="2420" customFormat="false" ht="15" hidden="false" customHeight="false" outlineLevel="0" collapsed="false">
      <c r="A2420" s="16"/>
      <c r="B2420" s="17"/>
      <c r="C2420" s="18" t="str">
        <f aca="false">IF($B2420="","",IFERROR(VLOOKUP($B2420,الموظفين!$A$2:$J$501,2,FALSE())&amp;"","⚠ كود غير موجود"))</f>
        <v/>
      </c>
      <c r="D2420" s="18" t="str">
        <f aca="false">IF($B2420="","",IFERROR(VLOOKUP($B2420,الموظفين!$A$2:$J$501,3,FALSE())&amp;"",""))</f>
        <v/>
      </c>
      <c r="E2420" s="18" t="str">
        <f aca="false">IF($B2420="","",IFERROR(VLOOKUP($B2420,الموظفين!$A$2:$J$501,5,FALSE())&amp;"",""))</f>
        <v/>
      </c>
      <c r="F2420" s="19" t="str">
        <f aca="false">IF($B2420="","",IFERROR(VLOOKUP($B2420,الموظفين!$A$2:$J$501,6,FALSE()),""))</f>
        <v/>
      </c>
      <c r="G2420" s="19" t="str">
        <f aca="false">IF($B2420="","",IFERROR(VLOOKUP($B2420,الموظفين!$A$2:$J$501,7,FALSE()),""))</f>
        <v/>
      </c>
      <c r="H2420" s="20"/>
      <c r="I2420" s="20"/>
      <c r="J2420" s="21" t="str">
        <f aca="false">IF(OR(H2420="",I2420=""),"",ROUND(MOD(I2420-H2420,1)*24,2))</f>
        <v/>
      </c>
      <c r="K2420" s="22" t="str">
        <f aca="false">IF(OR(H2420="",F2420=""),"",IF(ROUND(MAX(0,MOD(H2420-F2420+0.5,1)-0.5)*1440,0)&gt;IFERROR(VLOOKUP(E2420,الورديات!$A$2:$E$21,5,FALSE()),0),ROUND(MAX(0,MOD(H2420-F2420+0.5,1)-0.5)*1440,0),0))</f>
        <v/>
      </c>
      <c r="L2420" s="22" t="str">
        <f aca="false">IF(OR(I2420="",G2420=""),"",ROUND(MAX(0,MOD(G2420-I2420+0.5,1)-0.5)*1440,0))</f>
        <v/>
      </c>
      <c r="M2420" s="22" t="str">
        <f aca="false">IF(OR(I2420="",G2420=""),"",IF(ROUND(MAX(0,MOD(I2420-G2420+0.5,1)-0.5)*1440,0)&gt;=الإعدادات!$B$8,ROUND(MAX(0,MOD(I2420-G2420+0.5,1)-0.5)*1440,0),0))</f>
        <v/>
      </c>
      <c r="N2420" s="18" t="str">
        <f aca="false">IF(OR(A2420="",B2420=""),"",IF(COUNTIFS(الإجازات!$A$2:$A$1001,B2420,الإجازات!$D$2:$D$1001,"&lt;="&amp;A2420,الإجازات!$E$2:$E$1001,"&gt;="&amp;A2420,الإجازات!$G$2:$G$1001,"مقبولة")=0,"",LOOKUP(2,1/((الإجازات!$A$2:$A$1001=B2420)*(الإجازات!$D$2:$D$1001&lt;=A2420)*(الإجازات!$E$2:$E$1001&gt;=A2420)*(الإجازات!$G$2:$G$1001="مقبولة")),الإجازات!$C$2:$C$1001)))</f>
        <v/>
      </c>
      <c r="O2420" s="17"/>
      <c r="P2420" s="23" t="str">
        <f aca="false">IF(B2420="","",IF(ISNA(MATCH(B2420,الموظفين!$A$2:$A$501,0)),"⚠ كود غير موجود",IF(O2420&lt;&gt;"",O2420,IF(N2420&lt;&gt;"",N2420,IF(H2420="",IF(AND(A2420&lt;&gt;"",WEEKDAY(A2420)=الإعدادات!$B$11),"راحة أسبوعية","غائب"),IF(I2420="","بدون انصراف",IF(N(K2420)&gt;0,"متأخر","حاضر")))))))</f>
        <v/>
      </c>
      <c r="Q2420" s="24" t="str">
        <f aca="false">IF(B2420="","",IF(OR(P2420="غائب",P2420="غياب",P2420="إجازة بدون راتب"),IFERROR(VLOOKUP(B2420,الموظفين!$A$2:$J$501,8,FALSE()),0),0))</f>
        <v/>
      </c>
      <c r="R2420" s="24" t="str">
        <f aca="false">IF(B2420="","",ROUND((N(K2420)+N(L2420))/60*IFERROR(VLOOKUP(B2420,الموظفين!$A$2:$J$501,8,FALSE()),0)/الإعدادات!$B$6*الإعدادات!$B$9,2))</f>
        <v/>
      </c>
      <c r="S2420" s="24" t="str">
        <f aca="false">IF(OR(B2420="",M2420=""),"",ROUND(M2420/60*IFERROR(VLOOKUP(B2420,الموظفين!$A$2:$J$501,9,FALSE()),0),2))</f>
        <v/>
      </c>
      <c r="T2420" s="17"/>
      <c r="U2420" s="23" t="str">
        <f aca="false">IF(OR(A2420="",B2420=""),"",A2420&amp;"|"&amp;B2420)</f>
        <v/>
      </c>
    </row>
    <row r="2421" customFormat="false" ht="15" hidden="false" customHeight="false" outlineLevel="0" collapsed="false">
      <c r="A2421" s="16"/>
      <c r="B2421" s="17"/>
      <c r="C2421" s="18" t="str">
        <f aca="false">IF($B2421="","",IFERROR(VLOOKUP($B2421,الموظفين!$A$2:$J$501,2,FALSE())&amp;"","⚠ كود غير موجود"))</f>
        <v/>
      </c>
      <c r="D2421" s="18" t="str">
        <f aca="false">IF($B2421="","",IFERROR(VLOOKUP($B2421,الموظفين!$A$2:$J$501,3,FALSE())&amp;"",""))</f>
        <v/>
      </c>
      <c r="E2421" s="18" t="str">
        <f aca="false">IF($B2421="","",IFERROR(VLOOKUP($B2421,الموظفين!$A$2:$J$501,5,FALSE())&amp;"",""))</f>
        <v/>
      </c>
      <c r="F2421" s="19" t="str">
        <f aca="false">IF($B2421="","",IFERROR(VLOOKUP($B2421,الموظفين!$A$2:$J$501,6,FALSE()),""))</f>
        <v/>
      </c>
      <c r="G2421" s="19" t="str">
        <f aca="false">IF($B2421="","",IFERROR(VLOOKUP($B2421,الموظفين!$A$2:$J$501,7,FALSE()),""))</f>
        <v/>
      </c>
      <c r="H2421" s="20"/>
      <c r="I2421" s="20"/>
      <c r="J2421" s="21" t="str">
        <f aca="false">IF(OR(H2421="",I2421=""),"",ROUND(MOD(I2421-H2421,1)*24,2))</f>
        <v/>
      </c>
      <c r="K2421" s="22" t="str">
        <f aca="false">IF(OR(H2421="",F2421=""),"",IF(ROUND(MAX(0,MOD(H2421-F2421+0.5,1)-0.5)*1440,0)&gt;IFERROR(VLOOKUP(E2421,الورديات!$A$2:$E$21,5,FALSE()),0),ROUND(MAX(0,MOD(H2421-F2421+0.5,1)-0.5)*1440,0),0))</f>
        <v/>
      </c>
      <c r="L2421" s="22" t="str">
        <f aca="false">IF(OR(I2421="",G2421=""),"",ROUND(MAX(0,MOD(G2421-I2421+0.5,1)-0.5)*1440,0))</f>
        <v/>
      </c>
      <c r="M2421" s="22" t="str">
        <f aca="false">IF(OR(I2421="",G2421=""),"",IF(ROUND(MAX(0,MOD(I2421-G2421+0.5,1)-0.5)*1440,0)&gt;=الإعدادات!$B$8,ROUND(MAX(0,MOD(I2421-G2421+0.5,1)-0.5)*1440,0),0))</f>
        <v/>
      </c>
      <c r="N2421" s="18" t="str">
        <f aca="false">IF(OR(A2421="",B2421=""),"",IF(COUNTIFS(الإجازات!$A$2:$A$1001,B2421,الإجازات!$D$2:$D$1001,"&lt;="&amp;A2421,الإجازات!$E$2:$E$1001,"&gt;="&amp;A2421,الإجازات!$G$2:$G$1001,"مقبولة")=0,"",LOOKUP(2,1/((الإجازات!$A$2:$A$1001=B2421)*(الإجازات!$D$2:$D$1001&lt;=A2421)*(الإجازات!$E$2:$E$1001&gt;=A2421)*(الإجازات!$G$2:$G$1001="مقبولة")),الإجازات!$C$2:$C$1001)))</f>
        <v/>
      </c>
      <c r="O2421" s="17"/>
      <c r="P2421" s="23" t="str">
        <f aca="false">IF(B2421="","",IF(ISNA(MATCH(B2421,الموظفين!$A$2:$A$501,0)),"⚠ كود غير موجود",IF(O2421&lt;&gt;"",O2421,IF(N2421&lt;&gt;"",N2421,IF(H2421="",IF(AND(A2421&lt;&gt;"",WEEKDAY(A2421)=الإعدادات!$B$11),"راحة أسبوعية","غائب"),IF(I2421="","بدون انصراف",IF(N(K2421)&gt;0,"متأخر","حاضر")))))))</f>
        <v/>
      </c>
      <c r="Q2421" s="24" t="str">
        <f aca="false">IF(B2421="","",IF(OR(P2421="غائب",P2421="غياب",P2421="إجازة بدون راتب"),IFERROR(VLOOKUP(B2421,الموظفين!$A$2:$J$501,8,FALSE()),0),0))</f>
        <v/>
      </c>
      <c r="R2421" s="24" t="str">
        <f aca="false">IF(B2421="","",ROUND((N(K2421)+N(L2421))/60*IFERROR(VLOOKUP(B2421,الموظفين!$A$2:$J$501,8,FALSE()),0)/الإعدادات!$B$6*الإعدادات!$B$9,2))</f>
        <v/>
      </c>
      <c r="S2421" s="24" t="str">
        <f aca="false">IF(OR(B2421="",M2421=""),"",ROUND(M2421/60*IFERROR(VLOOKUP(B2421,الموظفين!$A$2:$J$501,9,FALSE()),0),2))</f>
        <v/>
      </c>
      <c r="T2421" s="17"/>
      <c r="U2421" s="23" t="str">
        <f aca="false">IF(OR(A2421="",B2421=""),"",A2421&amp;"|"&amp;B2421)</f>
        <v/>
      </c>
    </row>
    <row r="2422" customFormat="false" ht="15" hidden="false" customHeight="false" outlineLevel="0" collapsed="false">
      <c r="A2422" s="16"/>
      <c r="B2422" s="17"/>
      <c r="C2422" s="18" t="str">
        <f aca="false">IF($B2422="","",IFERROR(VLOOKUP($B2422,الموظفين!$A$2:$J$501,2,FALSE())&amp;"","⚠ كود غير موجود"))</f>
        <v/>
      </c>
      <c r="D2422" s="18" t="str">
        <f aca="false">IF($B2422="","",IFERROR(VLOOKUP($B2422,الموظفين!$A$2:$J$501,3,FALSE())&amp;"",""))</f>
        <v/>
      </c>
      <c r="E2422" s="18" t="str">
        <f aca="false">IF($B2422="","",IFERROR(VLOOKUP($B2422,الموظفين!$A$2:$J$501,5,FALSE())&amp;"",""))</f>
        <v/>
      </c>
      <c r="F2422" s="19" t="str">
        <f aca="false">IF($B2422="","",IFERROR(VLOOKUP($B2422,الموظفين!$A$2:$J$501,6,FALSE()),""))</f>
        <v/>
      </c>
      <c r="G2422" s="19" t="str">
        <f aca="false">IF($B2422="","",IFERROR(VLOOKUP($B2422,الموظفين!$A$2:$J$501,7,FALSE()),""))</f>
        <v/>
      </c>
      <c r="H2422" s="20"/>
      <c r="I2422" s="20"/>
      <c r="J2422" s="21" t="str">
        <f aca="false">IF(OR(H2422="",I2422=""),"",ROUND(MOD(I2422-H2422,1)*24,2))</f>
        <v/>
      </c>
      <c r="K2422" s="22" t="str">
        <f aca="false">IF(OR(H2422="",F2422=""),"",IF(ROUND(MAX(0,MOD(H2422-F2422+0.5,1)-0.5)*1440,0)&gt;IFERROR(VLOOKUP(E2422,الورديات!$A$2:$E$21,5,FALSE()),0),ROUND(MAX(0,MOD(H2422-F2422+0.5,1)-0.5)*1440,0),0))</f>
        <v/>
      </c>
      <c r="L2422" s="22" t="str">
        <f aca="false">IF(OR(I2422="",G2422=""),"",ROUND(MAX(0,MOD(G2422-I2422+0.5,1)-0.5)*1440,0))</f>
        <v/>
      </c>
      <c r="M2422" s="22" t="str">
        <f aca="false">IF(OR(I2422="",G2422=""),"",IF(ROUND(MAX(0,MOD(I2422-G2422+0.5,1)-0.5)*1440,0)&gt;=الإعدادات!$B$8,ROUND(MAX(0,MOD(I2422-G2422+0.5,1)-0.5)*1440,0),0))</f>
        <v/>
      </c>
      <c r="N2422" s="18" t="str">
        <f aca="false">IF(OR(A2422="",B2422=""),"",IF(COUNTIFS(الإجازات!$A$2:$A$1001,B2422,الإجازات!$D$2:$D$1001,"&lt;="&amp;A2422,الإجازات!$E$2:$E$1001,"&gt;="&amp;A2422,الإجازات!$G$2:$G$1001,"مقبولة")=0,"",LOOKUP(2,1/((الإجازات!$A$2:$A$1001=B2422)*(الإجازات!$D$2:$D$1001&lt;=A2422)*(الإجازات!$E$2:$E$1001&gt;=A2422)*(الإجازات!$G$2:$G$1001="مقبولة")),الإجازات!$C$2:$C$1001)))</f>
        <v/>
      </c>
      <c r="O2422" s="17"/>
      <c r="P2422" s="23" t="str">
        <f aca="false">IF(B2422="","",IF(ISNA(MATCH(B2422,الموظفين!$A$2:$A$501,0)),"⚠ كود غير موجود",IF(O2422&lt;&gt;"",O2422,IF(N2422&lt;&gt;"",N2422,IF(H2422="",IF(AND(A2422&lt;&gt;"",WEEKDAY(A2422)=الإعدادات!$B$11),"راحة أسبوعية","غائب"),IF(I2422="","بدون انصراف",IF(N(K2422)&gt;0,"متأخر","حاضر")))))))</f>
        <v/>
      </c>
      <c r="Q2422" s="24" t="str">
        <f aca="false">IF(B2422="","",IF(OR(P2422="غائب",P2422="غياب",P2422="إجازة بدون راتب"),IFERROR(VLOOKUP(B2422,الموظفين!$A$2:$J$501,8,FALSE()),0),0))</f>
        <v/>
      </c>
      <c r="R2422" s="24" t="str">
        <f aca="false">IF(B2422="","",ROUND((N(K2422)+N(L2422))/60*IFERROR(VLOOKUP(B2422,الموظفين!$A$2:$J$501,8,FALSE()),0)/الإعدادات!$B$6*الإعدادات!$B$9,2))</f>
        <v/>
      </c>
      <c r="S2422" s="24" t="str">
        <f aca="false">IF(OR(B2422="",M2422=""),"",ROUND(M2422/60*IFERROR(VLOOKUP(B2422,الموظفين!$A$2:$J$501,9,FALSE()),0),2))</f>
        <v/>
      </c>
      <c r="T2422" s="17"/>
      <c r="U2422" s="23" t="str">
        <f aca="false">IF(OR(A2422="",B2422=""),"",A2422&amp;"|"&amp;B2422)</f>
        <v/>
      </c>
    </row>
    <row r="2423" customFormat="false" ht="15" hidden="false" customHeight="false" outlineLevel="0" collapsed="false">
      <c r="A2423" s="16"/>
      <c r="B2423" s="17"/>
      <c r="C2423" s="18" t="str">
        <f aca="false">IF($B2423="","",IFERROR(VLOOKUP($B2423,الموظفين!$A$2:$J$501,2,FALSE())&amp;"","⚠ كود غير موجود"))</f>
        <v/>
      </c>
      <c r="D2423" s="18" t="str">
        <f aca="false">IF($B2423="","",IFERROR(VLOOKUP($B2423,الموظفين!$A$2:$J$501,3,FALSE())&amp;"",""))</f>
        <v/>
      </c>
      <c r="E2423" s="18" t="str">
        <f aca="false">IF($B2423="","",IFERROR(VLOOKUP($B2423,الموظفين!$A$2:$J$501,5,FALSE())&amp;"",""))</f>
        <v/>
      </c>
      <c r="F2423" s="19" t="str">
        <f aca="false">IF($B2423="","",IFERROR(VLOOKUP($B2423,الموظفين!$A$2:$J$501,6,FALSE()),""))</f>
        <v/>
      </c>
      <c r="G2423" s="19" t="str">
        <f aca="false">IF($B2423="","",IFERROR(VLOOKUP($B2423,الموظفين!$A$2:$J$501,7,FALSE()),""))</f>
        <v/>
      </c>
      <c r="H2423" s="20"/>
      <c r="I2423" s="20"/>
      <c r="J2423" s="21" t="str">
        <f aca="false">IF(OR(H2423="",I2423=""),"",ROUND(MOD(I2423-H2423,1)*24,2))</f>
        <v/>
      </c>
      <c r="K2423" s="22" t="str">
        <f aca="false">IF(OR(H2423="",F2423=""),"",IF(ROUND(MAX(0,MOD(H2423-F2423+0.5,1)-0.5)*1440,0)&gt;IFERROR(VLOOKUP(E2423,الورديات!$A$2:$E$21,5,FALSE()),0),ROUND(MAX(0,MOD(H2423-F2423+0.5,1)-0.5)*1440,0),0))</f>
        <v/>
      </c>
      <c r="L2423" s="22" t="str">
        <f aca="false">IF(OR(I2423="",G2423=""),"",ROUND(MAX(0,MOD(G2423-I2423+0.5,1)-0.5)*1440,0))</f>
        <v/>
      </c>
      <c r="M2423" s="22" t="str">
        <f aca="false">IF(OR(I2423="",G2423=""),"",IF(ROUND(MAX(0,MOD(I2423-G2423+0.5,1)-0.5)*1440,0)&gt;=الإعدادات!$B$8,ROUND(MAX(0,MOD(I2423-G2423+0.5,1)-0.5)*1440,0),0))</f>
        <v/>
      </c>
      <c r="N2423" s="18" t="str">
        <f aca="false">IF(OR(A2423="",B2423=""),"",IF(COUNTIFS(الإجازات!$A$2:$A$1001,B2423,الإجازات!$D$2:$D$1001,"&lt;="&amp;A2423,الإجازات!$E$2:$E$1001,"&gt;="&amp;A2423,الإجازات!$G$2:$G$1001,"مقبولة")=0,"",LOOKUP(2,1/((الإجازات!$A$2:$A$1001=B2423)*(الإجازات!$D$2:$D$1001&lt;=A2423)*(الإجازات!$E$2:$E$1001&gt;=A2423)*(الإجازات!$G$2:$G$1001="مقبولة")),الإجازات!$C$2:$C$1001)))</f>
        <v/>
      </c>
      <c r="O2423" s="17"/>
      <c r="P2423" s="23" t="str">
        <f aca="false">IF(B2423="","",IF(ISNA(MATCH(B2423,الموظفين!$A$2:$A$501,0)),"⚠ كود غير موجود",IF(O2423&lt;&gt;"",O2423,IF(N2423&lt;&gt;"",N2423,IF(H2423="",IF(AND(A2423&lt;&gt;"",WEEKDAY(A2423)=الإعدادات!$B$11),"راحة أسبوعية","غائب"),IF(I2423="","بدون انصراف",IF(N(K2423)&gt;0,"متأخر","حاضر")))))))</f>
        <v/>
      </c>
      <c r="Q2423" s="24" t="str">
        <f aca="false">IF(B2423="","",IF(OR(P2423="غائب",P2423="غياب",P2423="إجازة بدون راتب"),IFERROR(VLOOKUP(B2423,الموظفين!$A$2:$J$501,8,FALSE()),0),0))</f>
        <v/>
      </c>
      <c r="R2423" s="24" t="str">
        <f aca="false">IF(B2423="","",ROUND((N(K2423)+N(L2423))/60*IFERROR(VLOOKUP(B2423,الموظفين!$A$2:$J$501,8,FALSE()),0)/الإعدادات!$B$6*الإعدادات!$B$9,2))</f>
        <v/>
      </c>
      <c r="S2423" s="24" t="str">
        <f aca="false">IF(OR(B2423="",M2423=""),"",ROUND(M2423/60*IFERROR(VLOOKUP(B2423,الموظفين!$A$2:$J$501,9,FALSE()),0),2))</f>
        <v/>
      </c>
      <c r="T2423" s="17"/>
      <c r="U2423" s="23" t="str">
        <f aca="false">IF(OR(A2423="",B2423=""),"",A2423&amp;"|"&amp;B2423)</f>
        <v/>
      </c>
    </row>
    <row r="2424" customFormat="false" ht="15" hidden="false" customHeight="false" outlineLevel="0" collapsed="false">
      <c r="A2424" s="16"/>
      <c r="B2424" s="17"/>
      <c r="C2424" s="18" t="str">
        <f aca="false">IF($B2424="","",IFERROR(VLOOKUP($B2424,الموظفين!$A$2:$J$501,2,FALSE())&amp;"","⚠ كود غير موجود"))</f>
        <v/>
      </c>
      <c r="D2424" s="18" t="str">
        <f aca="false">IF($B2424="","",IFERROR(VLOOKUP($B2424,الموظفين!$A$2:$J$501,3,FALSE())&amp;"",""))</f>
        <v/>
      </c>
      <c r="E2424" s="18" t="str">
        <f aca="false">IF($B2424="","",IFERROR(VLOOKUP($B2424,الموظفين!$A$2:$J$501,5,FALSE())&amp;"",""))</f>
        <v/>
      </c>
      <c r="F2424" s="19" t="str">
        <f aca="false">IF($B2424="","",IFERROR(VLOOKUP($B2424,الموظفين!$A$2:$J$501,6,FALSE()),""))</f>
        <v/>
      </c>
      <c r="G2424" s="19" t="str">
        <f aca="false">IF($B2424="","",IFERROR(VLOOKUP($B2424,الموظفين!$A$2:$J$501,7,FALSE()),""))</f>
        <v/>
      </c>
      <c r="H2424" s="20"/>
      <c r="I2424" s="20"/>
      <c r="J2424" s="21" t="str">
        <f aca="false">IF(OR(H2424="",I2424=""),"",ROUND(MOD(I2424-H2424,1)*24,2))</f>
        <v/>
      </c>
      <c r="K2424" s="22" t="str">
        <f aca="false">IF(OR(H2424="",F2424=""),"",IF(ROUND(MAX(0,MOD(H2424-F2424+0.5,1)-0.5)*1440,0)&gt;IFERROR(VLOOKUP(E2424,الورديات!$A$2:$E$21,5,FALSE()),0),ROUND(MAX(0,MOD(H2424-F2424+0.5,1)-0.5)*1440,0),0))</f>
        <v/>
      </c>
      <c r="L2424" s="22" t="str">
        <f aca="false">IF(OR(I2424="",G2424=""),"",ROUND(MAX(0,MOD(G2424-I2424+0.5,1)-0.5)*1440,0))</f>
        <v/>
      </c>
      <c r="M2424" s="22" t="str">
        <f aca="false">IF(OR(I2424="",G2424=""),"",IF(ROUND(MAX(0,MOD(I2424-G2424+0.5,1)-0.5)*1440,0)&gt;=الإعدادات!$B$8,ROUND(MAX(0,MOD(I2424-G2424+0.5,1)-0.5)*1440,0),0))</f>
        <v/>
      </c>
      <c r="N2424" s="18" t="str">
        <f aca="false">IF(OR(A2424="",B2424=""),"",IF(COUNTIFS(الإجازات!$A$2:$A$1001,B2424,الإجازات!$D$2:$D$1001,"&lt;="&amp;A2424,الإجازات!$E$2:$E$1001,"&gt;="&amp;A2424,الإجازات!$G$2:$G$1001,"مقبولة")=0,"",LOOKUP(2,1/((الإجازات!$A$2:$A$1001=B2424)*(الإجازات!$D$2:$D$1001&lt;=A2424)*(الإجازات!$E$2:$E$1001&gt;=A2424)*(الإجازات!$G$2:$G$1001="مقبولة")),الإجازات!$C$2:$C$1001)))</f>
        <v/>
      </c>
      <c r="O2424" s="17"/>
      <c r="P2424" s="23" t="str">
        <f aca="false">IF(B2424="","",IF(ISNA(MATCH(B2424,الموظفين!$A$2:$A$501,0)),"⚠ كود غير موجود",IF(O2424&lt;&gt;"",O2424,IF(N2424&lt;&gt;"",N2424,IF(H2424="",IF(AND(A2424&lt;&gt;"",WEEKDAY(A2424)=الإعدادات!$B$11),"راحة أسبوعية","غائب"),IF(I2424="","بدون انصراف",IF(N(K2424)&gt;0,"متأخر","حاضر")))))))</f>
        <v/>
      </c>
      <c r="Q2424" s="24" t="str">
        <f aca="false">IF(B2424="","",IF(OR(P2424="غائب",P2424="غياب",P2424="إجازة بدون راتب"),IFERROR(VLOOKUP(B2424,الموظفين!$A$2:$J$501,8,FALSE()),0),0))</f>
        <v/>
      </c>
      <c r="R2424" s="24" t="str">
        <f aca="false">IF(B2424="","",ROUND((N(K2424)+N(L2424))/60*IFERROR(VLOOKUP(B2424,الموظفين!$A$2:$J$501,8,FALSE()),0)/الإعدادات!$B$6*الإعدادات!$B$9,2))</f>
        <v/>
      </c>
      <c r="S2424" s="24" t="str">
        <f aca="false">IF(OR(B2424="",M2424=""),"",ROUND(M2424/60*IFERROR(VLOOKUP(B2424,الموظفين!$A$2:$J$501,9,FALSE()),0),2))</f>
        <v/>
      </c>
      <c r="T2424" s="17"/>
      <c r="U2424" s="23" t="str">
        <f aca="false">IF(OR(A2424="",B2424=""),"",A2424&amp;"|"&amp;B2424)</f>
        <v/>
      </c>
    </row>
    <row r="2425" customFormat="false" ht="15" hidden="false" customHeight="false" outlineLevel="0" collapsed="false">
      <c r="A2425" s="16"/>
      <c r="B2425" s="17"/>
      <c r="C2425" s="18" t="str">
        <f aca="false">IF($B2425="","",IFERROR(VLOOKUP($B2425,الموظفين!$A$2:$J$501,2,FALSE())&amp;"","⚠ كود غير موجود"))</f>
        <v/>
      </c>
      <c r="D2425" s="18" t="str">
        <f aca="false">IF($B2425="","",IFERROR(VLOOKUP($B2425,الموظفين!$A$2:$J$501,3,FALSE())&amp;"",""))</f>
        <v/>
      </c>
      <c r="E2425" s="18" t="str">
        <f aca="false">IF($B2425="","",IFERROR(VLOOKUP($B2425,الموظفين!$A$2:$J$501,5,FALSE())&amp;"",""))</f>
        <v/>
      </c>
      <c r="F2425" s="19" t="str">
        <f aca="false">IF($B2425="","",IFERROR(VLOOKUP($B2425,الموظفين!$A$2:$J$501,6,FALSE()),""))</f>
        <v/>
      </c>
      <c r="G2425" s="19" t="str">
        <f aca="false">IF($B2425="","",IFERROR(VLOOKUP($B2425,الموظفين!$A$2:$J$501,7,FALSE()),""))</f>
        <v/>
      </c>
      <c r="H2425" s="20"/>
      <c r="I2425" s="20"/>
      <c r="J2425" s="21" t="str">
        <f aca="false">IF(OR(H2425="",I2425=""),"",ROUND(MOD(I2425-H2425,1)*24,2))</f>
        <v/>
      </c>
      <c r="K2425" s="22" t="str">
        <f aca="false">IF(OR(H2425="",F2425=""),"",IF(ROUND(MAX(0,MOD(H2425-F2425+0.5,1)-0.5)*1440,0)&gt;IFERROR(VLOOKUP(E2425,الورديات!$A$2:$E$21,5,FALSE()),0),ROUND(MAX(0,MOD(H2425-F2425+0.5,1)-0.5)*1440,0),0))</f>
        <v/>
      </c>
      <c r="L2425" s="22" t="str">
        <f aca="false">IF(OR(I2425="",G2425=""),"",ROUND(MAX(0,MOD(G2425-I2425+0.5,1)-0.5)*1440,0))</f>
        <v/>
      </c>
      <c r="M2425" s="22" t="str">
        <f aca="false">IF(OR(I2425="",G2425=""),"",IF(ROUND(MAX(0,MOD(I2425-G2425+0.5,1)-0.5)*1440,0)&gt;=الإعدادات!$B$8,ROUND(MAX(0,MOD(I2425-G2425+0.5,1)-0.5)*1440,0),0))</f>
        <v/>
      </c>
      <c r="N2425" s="18" t="str">
        <f aca="false">IF(OR(A2425="",B2425=""),"",IF(COUNTIFS(الإجازات!$A$2:$A$1001,B2425,الإجازات!$D$2:$D$1001,"&lt;="&amp;A2425,الإجازات!$E$2:$E$1001,"&gt;="&amp;A2425,الإجازات!$G$2:$G$1001,"مقبولة")=0,"",LOOKUP(2,1/((الإجازات!$A$2:$A$1001=B2425)*(الإجازات!$D$2:$D$1001&lt;=A2425)*(الإجازات!$E$2:$E$1001&gt;=A2425)*(الإجازات!$G$2:$G$1001="مقبولة")),الإجازات!$C$2:$C$1001)))</f>
        <v/>
      </c>
      <c r="O2425" s="17"/>
      <c r="P2425" s="23" t="str">
        <f aca="false">IF(B2425="","",IF(ISNA(MATCH(B2425,الموظفين!$A$2:$A$501,0)),"⚠ كود غير موجود",IF(O2425&lt;&gt;"",O2425,IF(N2425&lt;&gt;"",N2425,IF(H2425="",IF(AND(A2425&lt;&gt;"",WEEKDAY(A2425)=الإعدادات!$B$11),"راحة أسبوعية","غائب"),IF(I2425="","بدون انصراف",IF(N(K2425)&gt;0,"متأخر","حاضر")))))))</f>
        <v/>
      </c>
      <c r="Q2425" s="24" t="str">
        <f aca="false">IF(B2425="","",IF(OR(P2425="غائب",P2425="غياب",P2425="إجازة بدون راتب"),IFERROR(VLOOKUP(B2425,الموظفين!$A$2:$J$501,8,FALSE()),0),0))</f>
        <v/>
      </c>
      <c r="R2425" s="24" t="str">
        <f aca="false">IF(B2425="","",ROUND((N(K2425)+N(L2425))/60*IFERROR(VLOOKUP(B2425,الموظفين!$A$2:$J$501,8,FALSE()),0)/الإعدادات!$B$6*الإعدادات!$B$9,2))</f>
        <v/>
      </c>
      <c r="S2425" s="24" t="str">
        <f aca="false">IF(OR(B2425="",M2425=""),"",ROUND(M2425/60*IFERROR(VLOOKUP(B2425,الموظفين!$A$2:$J$501,9,FALSE()),0),2))</f>
        <v/>
      </c>
      <c r="T2425" s="17"/>
      <c r="U2425" s="23" t="str">
        <f aca="false">IF(OR(A2425="",B2425=""),"",A2425&amp;"|"&amp;B2425)</f>
        <v/>
      </c>
    </row>
    <row r="2426" customFormat="false" ht="15" hidden="false" customHeight="false" outlineLevel="0" collapsed="false">
      <c r="A2426" s="16"/>
      <c r="B2426" s="17"/>
      <c r="C2426" s="18" t="str">
        <f aca="false">IF($B2426="","",IFERROR(VLOOKUP($B2426,الموظفين!$A$2:$J$501,2,FALSE())&amp;"","⚠ كود غير موجود"))</f>
        <v/>
      </c>
      <c r="D2426" s="18" t="str">
        <f aca="false">IF($B2426="","",IFERROR(VLOOKUP($B2426,الموظفين!$A$2:$J$501,3,FALSE())&amp;"",""))</f>
        <v/>
      </c>
      <c r="E2426" s="18" t="str">
        <f aca="false">IF($B2426="","",IFERROR(VLOOKUP($B2426,الموظفين!$A$2:$J$501,5,FALSE())&amp;"",""))</f>
        <v/>
      </c>
      <c r="F2426" s="19" t="str">
        <f aca="false">IF($B2426="","",IFERROR(VLOOKUP($B2426,الموظفين!$A$2:$J$501,6,FALSE()),""))</f>
        <v/>
      </c>
      <c r="G2426" s="19" t="str">
        <f aca="false">IF($B2426="","",IFERROR(VLOOKUP($B2426,الموظفين!$A$2:$J$501,7,FALSE()),""))</f>
        <v/>
      </c>
      <c r="H2426" s="20"/>
      <c r="I2426" s="20"/>
      <c r="J2426" s="21" t="str">
        <f aca="false">IF(OR(H2426="",I2426=""),"",ROUND(MOD(I2426-H2426,1)*24,2))</f>
        <v/>
      </c>
      <c r="K2426" s="22" t="str">
        <f aca="false">IF(OR(H2426="",F2426=""),"",IF(ROUND(MAX(0,MOD(H2426-F2426+0.5,1)-0.5)*1440,0)&gt;IFERROR(VLOOKUP(E2426,الورديات!$A$2:$E$21,5,FALSE()),0),ROUND(MAX(0,MOD(H2426-F2426+0.5,1)-0.5)*1440,0),0))</f>
        <v/>
      </c>
      <c r="L2426" s="22" t="str">
        <f aca="false">IF(OR(I2426="",G2426=""),"",ROUND(MAX(0,MOD(G2426-I2426+0.5,1)-0.5)*1440,0))</f>
        <v/>
      </c>
      <c r="M2426" s="22" t="str">
        <f aca="false">IF(OR(I2426="",G2426=""),"",IF(ROUND(MAX(0,MOD(I2426-G2426+0.5,1)-0.5)*1440,0)&gt;=الإعدادات!$B$8,ROUND(MAX(0,MOD(I2426-G2426+0.5,1)-0.5)*1440,0),0))</f>
        <v/>
      </c>
      <c r="N2426" s="18" t="str">
        <f aca="false">IF(OR(A2426="",B2426=""),"",IF(COUNTIFS(الإجازات!$A$2:$A$1001,B2426,الإجازات!$D$2:$D$1001,"&lt;="&amp;A2426,الإجازات!$E$2:$E$1001,"&gt;="&amp;A2426,الإجازات!$G$2:$G$1001,"مقبولة")=0,"",LOOKUP(2,1/((الإجازات!$A$2:$A$1001=B2426)*(الإجازات!$D$2:$D$1001&lt;=A2426)*(الإجازات!$E$2:$E$1001&gt;=A2426)*(الإجازات!$G$2:$G$1001="مقبولة")),الإجازات!$C$2:$C$1001)))</f>
        <v/>
      </c>
      <c r="O2426" s="17"/>
      <c r="P2426" s="23" t="str">
        <f aca="false">IF(B2426="","",IF(ISNA(MATCH(B2426,الموظفين!$A$2:$A$501,0)),"⚠ كود غير موجود",IF(O2426&lt;&gt;"",O2426,IF(N2426&lt;&gt;"",N2426,IF(H2426="",IF(AND(A2426&lt;&gt;"",WEEKDAY(A2426)=الإعدادات!$B$11),"راحة أسبوعية","غائب"),IF(I2426="","بدون انصراف",IF(N(K2426)&gt;0,"متأخر","حاضر")))))))</f>
        <v/>
      </c>
      <c r="Q2426" s="24" t="str">
        <f aca="false">IF(B2426="","",IF(OR(P2426="غائب",P2426="غياب",P2426="إجازة بدون راتب"),IFERROR(VLOOKUP(B2426,الموظفين!$A$2:$J$501,8,FALSE()),0),0))</f>
        <v/>
      </c>
      <c r="R2426" s="24" t="str">
        <f aca="false">IF(B2426="","",ROUND((N(K2426)+N(L2426))/60*IFERROR(VLOOKUP(B2426,الموظفين!$A$2:$J$501,8,FALSE()),0)/الإعدادات!$B$6*الإعدادات!$B$9,2))</f>
        <v/>
      </c>
      <c r="S2426" s="24" t="str">
        <f aca="false">IF(OR(B2426="",M2426=""),"",ROUND(M2426/60*IFERROR(VLOOKUP(B2426,الموظفين!$A$2:$J$501,9,FALSE()),0),2))</f>
        <v/>
      </c>
      <c r="T2426" s="17"/>
      <c r="U2426" s="23" t="str">
        <f aca="false">IF(OR(A2426="",B2426=""),"",A2426&amp;"|"&amp;B2426)</f>
        <v/>
      </c>
    </row>
    <row r="2427" customFormat="false" ht="15" hidden="false" customHeight="false" outlineLevel="0" collapsed="false">
      <c r="A2427" s="16"/>
      <c r="B2427" s="17"/>
      <c r="C2427" s="18" t="str">
        <f aca="false">IF($B2427="","",IFERROR(VLOOKUP($B2427,الموظفين!$A$2:$J$501,2,FALSE())&amp;"","⚠ كود غير موجود"))</f>
        <v/>
      </c>
      <c r="D2427" s="18" t="str">
        <f aca="false">IF($B2427="","",IFERROR(VLOOKUP($B2427,الموظفين!$A$2:$J$501,3,FALSE())&amp;"",""))</f>
        <v/>
      </c>
      <c r="E2427" s="18" t="str">
        <f aca="false">IF($B2427="","",IFERROR(VLOOKUP($B2427,الموظفين!$A$2:$J$501,5,FALSE())&amp;"",""))</f>
        <v/>
      </c>
      <c r="F2427" s="19" t="str">
        <f aca="false">IF($B2427="","",IFERROR(VLOOKUP($B2427,الموظفين!$A$2:$J$501,6,FALSE()),""))</f>
        <v/>
      </c>
      <c r="G2427" s="19" t="str">
        <f aca="false">IF($B2427="","",IFERROR(VLOOKUP($B2427,الموظفين!$A$2:$J$501,7,FALSE()),""))</f>
        <v/>
      </c>
      <c r="H2427" s="20"/>
      <c r="I2427" s="20"/>
      <c r="J2427" s="21" t="str">
        <f aca="false">IF(OR(H2427="",I2427=""),"",ROUND(MOD(I2427-H2427,1)*24,2))</f>
        <v/>
      </c>
      <c r="K2427" s="22" t="str">
        <f aca="false">IF(OR(H2427="",F2427=""),"",IF(ROUND(MAX(0,MOD(H2427-F2427+0.5,1)-0.5)*1440,0)&gt;IFERROR(VLOOKUP(E2427,الورديات!$A$2:$E$21,5,FALSE()),0),ROUND(MAX(0,MOD(H2427-F2427+0.5,1)-0.5)*1440,0),0))</f>
        <v/>
      </c>
      <c r="L2427" s="22" t="str">
        <f aca="false">IF(OR(I2427="",G2427=""),"",ROUND(MAX(0,MOD(G2427-I2427+0.5,1)-0.5)*1440,0))</f>
        <v/>
      </c>
      <c r="M2427" s="22" t="str">
        <f aca="false">IF(OR(I2427="",G2427=""),"",IF(ROUND(MAX(0,MOD(I2427-G2427+0.5,1)-0.5)*1440,0)&gt;=الإعدادات!$B$8,ROUND(MAX(0,MOD(I2427-G2427+0.5,1)-0.5)*1440,0),0))</f>
        <v/>
      </c>
      <c r="N2427" s="18" t="str">
        <f aca="false">IF(OR(A2427="",B2427=""),"",IF(COUNTIFS(الإجازات!$A$2:$A$1001,B2427,الإجازات!$D$2:$D$1001,"&lt;="&amp;A2427,الإجازات!$E$2:$E$1001,"&gt;="&amp;A2427,الإجازات!$G$2:$G$1001,"مقبولة")=0,"",LOOKUP(2,1/((الإجازات!$A$2:$A$1001=B2427)*(الإجازات!$D$2:$D$1001&lt;=A2427)*(الإجازات!$E$2:$E$1001&gt;=A2427)*(الإجازات!$G$2:$G$1001="مقبولة")),الإجازات!$C$2:$C$1001)))</f>
        <v/>
      </c>
      <c r="O2427" s="17"/>
      <c r="P2427" s="23" t="str">
        <f aca="false">IF(B2427="","",IF(ISNA(MATCH(B2427,الموظفين!$A$2:$A$501,0)),"⚠ كود غير موجود",IF(O2427&lt;&gt;"",O2427,IF(N2427&lt;&gt;"",N2427,IF(H2427="",IF(AND(A2427&lt;&gt;"",WEEKDAY(A2427)=الإعدادات!$B$11),"راحة أسبوعية","غائب"),IF(I2427="","بدون انصراف",IF(N(K2427)&gt;0,"متأخر","حاضر")))))))</f>
        <v/>
      </c>
      <c r="Q2427" s="24" t="str">
        <f aca="false">IF(B2427="","",IF(OR(P2427="غائب",P2427="غياب",P2427="إجازة بدون راتب"),IFERROR(VLOOKUP(B2427,الموظفين!$A$2:$J$501,8,FALSE()),0),0))</f>
        <v/>
      </c>
      <c r="R2427" s="24" t="str">
        <f aca="false">IF(B2427="","",ROUND((N(K2427)+N(L2427))/60*IFERROR(VLOOKUP(B2427,الموظفين!$A$2:$J$501,8,FALSE()),0)/الإعدادات!$B$6*الإعدادات!$B$9,2))</f>
        <v/>
      </c>
      <c r="S2427" s="24" t="str">
        <f aca="false">IF(OR(B2427="",M2427=""),"",ROUND(M2427/60*IFERROR(VLOOKUP(B2427,الموظفين!$A$2:$J$501,9,FALSE()),0),2))</f>
        <v/>
      </c>
      <c r="T2427" s="17"/>
      <c r="U2427" s="23" t="str">
        <f aca="false">IF(OR(A2427="",B2427=""),"",A2427&amp;"|"&amp;B2427)</f>
        <v/>
      </c>
    </row>
    <row r="2428" customFormat="false" ht="15" hidden="false" customHeight="false" outlineLevel="0" collapsed="false">
      <c r="A2428" s="16"/>
      <c r="B2428" s="17"/>
      <c r="C2428" s="18" t="str">
        <f aca="false">IF($B2428="","",IFERROR(VLOOKUP($B2428,الموظفين!$A$2:$J$501,2,FALSE())&amp;"","⚠ كود غير موجود"))</f>
        <v/>
      </c>
      <c r="D2428" s="18" t="str">
        <f aca="false">IF($B2428="","",IFERROR(VLOOKUP($B2428,الموظفين!$A$2:$J$501,3,FALSE())&amp;"",""))</f>
        <v/>
      </c>
      <c r="E2428" s="18" t="str">
        <f aca="false">IF($B2428="","",IFERROR(VLOOKUP($B2428,الموظفين!$A$2:$J$501,5,FALSE())&amp;"",""))</f>
        <v/>
      </c>
      <c r="F2428" s="19" t="str">
        <f aca="false">IF($B2428="","",IFERROR(VLOOKUP($B2428,الموظفين!$A$2:$J$501,6,FALSE()),""))</f>
        <v/>
      </c>
      <c r="G2428" s="19" t="str">
        <f aca="false">IF($B2428="","",IFERROR(VLOOKUP($B2428,الموظفين!$A$2:$J$501,7,FALSE()),""))</f>
        <v/>
      </c>
      <c r="H2428" s="20"/>
      <c r="I2428" s="20"/>
      <c r="J2428" s="21" t="str">
        <f aca="false">IF(OR(H2428="",I2428=""),"",ROUND(MOD(I2428-H2428,1)*24,2))</f>
        <v/>
      </c>
      <c r="K2428" s="22" t="str">
        <f aca="false">IF(OR(H2428="",F2428=""),"",IF(ROUND(MAX(0,MOD(H2428-F2428+0.5,1)-0.5)*1440,0)&gt;IFERROR(VLOOKUP(E2428,الورديات!$A$2:$E$21,5,FALSE()),0),ROUND(MAX(0,MOD(H2428-F2428+0.5,1)-0.5)*1440,0),0))</f>
        <v/>
      </c>
      <c r="L2428" s="22" t="str">
        <f aca="false">IF(OR(I2428="",G2428=""),"",ROUND(MAX(0,MOD(G2428-I2428+0.5,1)-0.5)*1440,0))</f>
        <v/>
      </c>
      <c r="M2428" s="22" t="str">
        <f aca="false">IF(OR(I2428="",G2428=""),"",IF(ROUND(MAX(0,MOD(I2428-G2428+0.5,1)-0.5)*1440,0)&gt;=الإعدادات!$B$8,ROUND(MAX(0,MOD(I2428-G2428+0.5,1)-0.5)*1440,0),0))</f>
        <v/>
      </c>
      <c r="N2428" s="18" t="str">
        <f aca="false">IF(OR(A2428="",B2428=""),"",IF(COUNTIFS(الإجازات!$A$2:$A$1001,B2428,الإجازات!$D$2:$D$1001,"&lt;="&amp;A2428,الإجازات!$E$2:$E$1001,"&gt;="&amp;A2428,الإجازات!$G$2:$G$1001,"مقبولة")=0,"",LOOKUP(2,1/((الإجازات!$A$2:$A$1001=B2428)*(الإجازات!$D$2:$D$1001&lt;=A2428)*(الإجازات!$E$2:$E$1001&gt;=A2428)*(الإجازات!$G$2:$G$1001="مقبولة")),الإجازات!$C$2:$C$1001)))</f>
        <v/>
      </c>
      <c r="O2428" s="17"/>
      <c r="P2428" s="23" t="str">
        <f aca="false">IF(B2428="","",IF(ISNA(MATCH(B2428,الموظفين!$A$2:$A$501,0)),"⚠ كود غير موجود",IF(O2428&lt;&gt;"",O2428,IF(N2428&lt;&gt;"",N2428,IF(H2428="",IF(AND(A2428&lt;&gt;"",WEEKDAY(A2428)=الإعدادات!$B$11),"راحة أسبوعية","غائب"),IF(I2428="","بدون انصراف",IF(N(K2428)&gt;0,"متأخر","حاضر")))))))</f>
        <v/>
      </c>
      <c r="Q2428" s="24" t="str">
        <f aca="false">IF(B2428="","",IF(OR(P2428="غائب",P2428="غياب",P2428="إجازة بدون راتب"),IFERROR(VLOOKUP(B2428,الموظفين!$A$2:$J$501,8,FALSE()),0),0))</f>
        <v/>
      </c>
      <c r="R2428" s="24" t="str">
        <f aca="false">IF(B2428="","",ROUND((N(K2428)+N(L2428))/60*IFERROR(VLOOKUP(B2428,الموظفين!$A$2:$J$501,8,FALSE()),0)/الإعدادات!$B$6*الإعدادات!$B$9,2))</f>
        <v/>
      </c>
      <c r="S2428" s="24" t="str">
        <f aca="false">IF(OR(B2428="",M2428=""),"",ROUND(M2428/60*IFERROR(VLOOKUP(B2428,الموظفين!$A$2:$J$501,9,FALSE()),0),2))</f>
        <v/>
      </c>
      <c r="T2428" s="17"/>
      <c r="U2428" s="23" t="str">
        <f aca="false">IF(OR(A2428="",B2428=""),"",A2428&amp;"|"&amp;B2428)</f>
        <v/>
      </c>
    </row>
    <row r="2429" customFormat="false" ht="15" hidden="false" customHeight="false" outlineLevel="0" collapsed="false">
      <c r="A2429" s="16"/>
      <c r="B2429" s="17"/>
      <c r="C2429" s="18" t="str">
        <f aca="false">IF($B2429="","",IFERROR(VLOOKUP($B2429,الموظفين!$A$2:$J$501,2,FALSE())&amp;"","⚠ كود غير موجود"))</f>
        <v/>
      </c>
      <c r="D2429" s="18" t="str">
        <f aca="false">IF($B2429="","",IFERROR(VLOOKUP($B2429,الموظفين!$A$2:$J$501,3,FALSE())&amp;"",""))</f>
        <v/>
      </c>
      <c r="E2429" s="18" t="str">
        <f aca="false">IF($B2429="","",IFERROR(VLOOKUP($B2429,الموظفين!$A$2:$J$501,5,FALSE())&amp;"",""))</f>
        <v/>
      </c>
      <c r="F2429" s="19" t="str">
        <f aca="false">IF($B2429="","",IFERROR(VLOOKUP($B2429,الموظفين!$A$2:$J$501,6,FALSE()),""))</f>
        <v/>
      </c>
      <c r="G2429" s="19" t="str">
        <f aca="false">IF($B2429="","",IFERROR(VLOOKUP($B2429,الموظفين!$A$2:$J$501,7,FALSE()),""))</f>
        <v/>
      </c>
      <c r="H2429" s="20"/>
      <c r="I2429" s="20"/>
      <c r="J2429" s="21" t="str">
        <f aca="false">IF(OR(H2429="",I2429=""),"",ROUND(MOD(I2429-H2429,1)*24,2))</f>
        <v/>
      </c>
      <c r="K2429" s="22" t="str">
        <f aca="false">IF(OR(H2429="",F2429=""),"",IF(ROUND(MAX(0,MOD(H2429-F2429+0.5,1)-0.5)*1440,0)&gt;IFERROR(VLOOKUP(E2429,الورديات!$A$2:$E$21,5,FALSE()),0),ROUND(MAX(0,MOD(H2429-F2429+0.5,1)-0.5)*1440,0),0))</f>
        <v/>
      </c>
      <c r="L2429" s="22" t="str">
        <f aca="false">IF(OR(I2429="",G2429=""),"",ROUND(MAX(0,MOD(G2429-I2429+0.5,1)-0.5)*1440,0))</f>
        <v/>
      </c>
      <c r="M2429" s="22" t="str">
        <f aca="false">IF(OR(I2429="",G2429=""),"",IF(ROUND(MAX(0,MOD(I2429-G2429+0.5,1)-0.5)*1440,0)&gt;=الإعدادات!$B$8,ROUND(MAX(0,MOD(I2429-G2429+0.5,1)-0.5)*1440,0),0))</f>
        <v/>
      </c>
      <c r="N2429" s="18" t="str">
        <f aca="false">IF(OR(A2429="",B2429=""),"",IF(COUNTIFS(الإجازات!$A$2:$A$1001,B2429,الإجازات!$D$2:$D$1001,"&lt;="&amp;A2429,الإجازات!$E$2:$E$1001,"&gt;="&amp;A2429,الإجازات!$G$2:$G$1001,"مقبولة")=0,"",LOOKUP(2,1/((الإجازات!$A$2:$A$1001=B2429)*(الإجازات!$D$2:$D$1001&lt;=A2429)*(الإجازات!$E$2:$E$1001&gt;=A2429)*(الإجازات!$G$2:$G$1001="مقبولة")),الإجازات!$C$2:$C$1001)))</f>
        <v/>
      </c>
      <c r="O2429" s="17"/>
      <c r="P2429" s="23" t="str">
        <f aca="false">IF(B2429="","",IF(ISNA(MATCH(B2429,الموظفين!$A$2:$A$501,0)),"⚠ كود غير موجود",IF(O2429&lt;&gt;"",O2429,IF(N2429&lt;&gt;"",N2429,IF(H2429="",IF(AND(A2429&lt;&gt;"",WEEKDAY(A2429)=الإعدادات!$B$11),"راحة أسبوعية","غائب"),IF(I2429="","بدون انصراف",IF(N(K2429)&gt;0,"متأخر","حاضر")))))))</f>
        <v/>
      </c>
      <c r="Q2429" s="24" t="str">
        <f aca="false">IF(B2429="","",IF(OR(P2429="غائب",P2429="غياب",P2429="إجازة بدون راتب"),IFERROR(VLOOKUP(B2429,الموظفين!$A$2:$J$501,8,FALSE()),0),0))</f>
        <v/>
      </c>
      <c r="R2429" s="24" t="str">
        <f aca="false">IF(B2429="","",ROUND((N(K2429)+N(L2429))/60*IFERROR(VLOOKUP(B2429,الموظفين!$A$2:$J$501,8,FALSE()),0)/الإعدادات!$B$6*الإعدادات!$B$9,2))</f>
        <v/>
      </c>
      <c r="S2429" s="24" t="str">
        <f aca="false">IF(OR(B2429="",M2429=""),"",ROUND(M2429/60*IFERROR(VLOOKUP(B2429,الموظفين!$A$2:$J$501,9,FALSE()),0),2))</f>
        <v/>
      </c>
      <c r="T2429" s="17"/>
      <c r="U2429" s="23" t="str">
        <f aca="false">IF(OR(A2429="",B2429=""),"",A2429&amp;"|"&amp;B2429)</f>
        <v/>
      </c>
    </row>
    <row r="2430" customFormat="false" ht="15" hidden="false" customHeight="false" outlineLevel="0" collapsed="false">
      <c r="A2430" s="16"/>
      <c r="B2430" s="17"/>
      <c r="C2430" s="18" t="str">
        <f aca="false">IF($B2430="","",IFERROR(VLOOKUP($B2430,الموظفين!$A$2:$J$501,2,FALSE())&amp;"","⚠ كود غير موجود"))</f>
        <v/>
      </c>
      <c r="D2430" s="18" t="str">
        <f aca="false">IF($B2430="","",IFERROR(VLOOKUP($B2430,الموظفين!$A$2:$J$501,3,FALSE())&amp;"",""))</f>
        <v/>
      </c>
      <c r="E2430" s="18" t="str">
        <f aca="false">IF($B2430="","",IFERROR(VLOOKUP($B2430,الموظفين!$A$2:$J$501,5,FALSE())&amp;"",""))</f>
        <v/>
      </c>
      <c r="F2430" s="19" t="str">
        <f aca="false">IF($B2430="","",IFERROR(VLOOKUP($B2430,الموظفين!$A$2:$J$501,6,FALSE()),""))</f>
        <v/>
      </c>
      <c r="G2430" s="19" t="str">
        <f aca="false">IF($B2430="","",IFERROR(VLOOKUP($B2430,الموظفين!$A$2:$J$501,7,FALSE()),""))</f>
        <v/>
      </c>
      <c r="H2430" s="20"/>
      <c r="I2430" s="20"/>
      <c r="J2430" s="21" t="str">
        <f aca="false">IF(OR(H2430="",I2430=""),"",ROUND(MOD(I2430-H2430,1)*24,2))</f>
        <v/>
      </c>
      <c r="K2430" s="22" t="str">
        <f aca="false">IF(OR(H2430="",F2430=""),"",IF(ROUND(MAX(0,MOD(H2430-F2430+0.5,1)-0.5)*1440,0)&gt;IFERROR(VLOOKUP(E2430,الورديات!$A$2:$E$21,5,FALSE()),0),ROUND(MAX(0,MOD(H2430-F2430+0.5,1)-0.5)*1440,0),0))</f>
        <v/>
      </c>
      <c r="L2430" s="22" t="str">
        <f aca="false">IF(OR(I2430="",G2430=""),"",ROUND(MAX(0,MOD(G2430-I2430+0.5,1)-0.5)*1440,0))</f>
        <v/>
      </c>
      <c r="M2430" s="22" t="str">
        <f aca="false">IF(OR(I2430="",G2430=""),"",IF(ROUND(MAX(0,MOD(I2430-G2430+0.5,1)-0.5)*1440,0)&gt;=الإعدادات!$B$8,ROUND(MAX(0,MOD(I2430-G2430+0.5,1)-0.5)*1440,0),0))</f>
        <v/>
      </c>
      <c r="N2430" s="18" t="str">
        <f aca="false">IF(OR(A2430="",B2430=""),"",IF(COUNTIFS(الإجازات!$A$2:$A$1001,B2430,الإجازات!$D$2:$D$1001,"&lt;="&amp;A2430,الإجازات!$E$2:$E$1001,"&gt;="&amp;A2430,الإجازات!$G$2:$G$1001,"مقبولة")=0,"",LOOKUP(2,1/((الإجازات!$A$2:$A$1001=B2430)*(الإجازات!$D$2:$D$1001&lt;=A2430)*(الإجازات!$E$2:$E$1001&gt;=A2430)*(الإجازات!$G$2:$G$1001="مقبولة")),الإجازات!$C$2:$C$1001)))</f>
        <v/>
      </c>
      <c r="O2430" s="17"/>
      <c r="P2430" s="23" t="str">
        <f aca="false">IF(B2430="","",IF(ISNA(MATCH(B2430,الموظفين!$A$2:$A$501,0)),"⚠ كود غير موجود",IF(O2430&lt;&gt;"",O2430,IF(N2430&lt;&gt;"",N2430,IF(H2430="",IF(AND(A2430&lt;&gt;"",WEEKDAY(A2430)=الإعدادات!$B$11),"راحة أسبوعية","غائب"),IF(I2430="","بدون انصراف",IF(N(K2430)&gt;0,"متأخر","حاضر")))))))</f>
        <v/>
      </c>
      <c r="Q2430" s="24" t="str">
        <f aca="false">IF(B2430="","",IF(OR(P2430="غائب",P2430="غياب",P2430="إجازة بدون راتب"),IFERROR(VLOOKUP(B2430,الموظفين!$A$2:$J$501,8,FALSE()),0),0))</f>
        <v/>
      </c>
      <c r="R2430" s="24" t="str">
        <f aca="false">IF(B2430="","",ROUND((N(K2430)+N(L2430))/60*IFERROR(VLOOKUP(B2430,الموظفين!$A$2:$J$501,8,FALSE()),0)/الإعدادات!$B$6*الإعدادات!$B$9,2))</f>
        <v/>
      </c>
      <c r="S2430" s="24" t="str">
        <f aca="false">IF(OR(B2430="",M2430=""),"",ROUND(M2430/60*IFERROR(VLOOKUP(B2430,الموظفين!$A$2:$J$501,9,FALSE()),0),2))</f>
        <v/>
      </c>
      <c r="T2430" s="17"/>
      <c r="U2430" s="23" t="str">
        <f aca="false">IF(OR(A2430="",B2430=""),"",A2430&amp;"|"&amp;B2430)</f>
        <v/>
      </c>
    </row>
    <row r="2431" customFormat="false" ht="15" hidden="false" customHeight="false" outlineLevel="0" collapsed="false">
      <c r="A2431" s="16"/>
      <c r="B2431" s="17"/>
      <c r="C2431" s="18" t="str">
        <f aca="false">IF($B2431="","",IFERROR(VLOOKUP($B2431,الموظفين!$A$2:$J$501,2,FALSE())&amp;"","⚠ كود غير موجود"))</f>
        <v/>
      </c>
      <c r="D2431" s="18" t="str">
        <f aca="false">IF($B2431="","",IFERROR(VLOOKUP($B2431,الموظفين!$A$2:$J$501,3,FALSE())&amp;"",""))</f>
        <v/>
      </c>
      <c r="E2431" s="18" t="str">
        <f aca="false">IF($B2431="","",IFERROR(VLOOKUP($B2431,الموظفين!$A$2:$J$501,5,FALSE())&amp;"",""))</f>
        <v/>
      </c>
      <c r="F2431" s="19" t="str">
        <f aca="false">IF($B2431="","",IFERROR(VLOOKUP($B2431,الموظفين!$A$2:$J$501,6,FALSE()),""))</f>
        <v/>
      </c>
      <c r="G2431" s="19" t="str">
        <f aca="false">IF($B2431="","",IFERROR(VLOOKUP($B2431,الموظفين!$A$2:$J$501,7,FALSE()),""))</f>
        <v/>
      </c>
      <c r="H2431" s="20"/>
      <c r="I2431" s="20"/>
      <c r="J2431" s="21" t="str">
        <f aca="false">IF(OR(H2431="",I2431=""),"",ROUND(MOD(I2431-H2431,1)*24,2))</f>
        <v/>
      </c>
      <c r="K2431" s="22" t="str">
        <f aca="false">IF(OR(H2431="",F2431=""),"",IF(ROUND(MAX(0,MOD(H2431-F2431+0.5,1)-0.5)*1440,0)&gt;IFERROR(VLOOKUP(E2431,الورديات!$A$2:$E$21,5,FALSE()),0),ROUND(MAX(0,MOD(H2431-F2431+0.5,1)-0.5)*1440,0),0))</f>
        <v/>
      </c>
      <c r="L2431" s="22" t="str">
        <f aca="false">IF(OR(I2431="",G2431=""),"",ROUND(MAX(0,MOD(G2431-I2431+0.5,1)-0.5)*1440,0))</f>
        <v/>
      </c>
      <c r="M2431" s="22" t="str">
        <f aca="false">IF(OR(I2431="",G2431=""),"",IF(ROUND(MAX(0,MOD(I2431-G2431+0.5,1)-0.5)*1440,0)&gt;=الإعدادات!$B$8,ROUND(MAX(0,MOD(I2431-G2431+0.5,1)-0.5)*1440,0),0))</f>
        <v/>
      </c>
      <c r="N2431" s="18" t="str">
        <f aca="false">IF(OR(A2431="",B2431=""),"",IF(COUNTIFS(الإجازات!$A$2:$A$1001,B2431,الإجازات!$D$2:$D$1001,"&lt;="&amp;A2431,الإجازات!$E$2:$E$1001,"&gt;="&amp;A2431,الإجازات!$G$2:$G$1001,"مقبولة")=0,"",LOOKUP(2,1/((الإجازات!$A$2:$A$1001=B2431)*(الإجازات!$D$2:$D$1001&lt;=A2431)*(الإجازات!$E$2:$E$1001&gt;=A2431)*(الإجازات!$G$2:$G$1001="مقبولة")),الإجازات!$C$2:$C$1001)))</f>
        <v/>
      </c>
      <c r="O2431" s="17"/>
      <c r="P2431" s="23" t="str">
        <f aca="false">IF(B2431="","",IF(ISNA(MATCH(B2431,الموظفين!$A$2:$A$501,0)),"⚠ كود غير موجود",IF(O2431&lt;&gt;"",O2431,IF(N2431&lt;&gt;"",N2431,IF(H2431="",IF(AND(A2431&lt;&gt;"",WEEKDAY(A2431)=الإعدادات!$B$11),"راحة أسبوعية","غائب"),IF(I2431="","بدون انصراف",IF(N(K2431)&gt;0,"متأخر","حاضر")))))))</f>
        <v/>
      </c>
      <c r="Q2431" s="24" t="str">
        <f aca="false">IF(B2431="","",IF(OR(P2431="غائب",P2431="غياب",P2431="إجازة بدون راتب"),IFERROR(VLOOKUP(B2431,الموظفين!$A$2:$J$501,8,FALSE()),0),0))</f>
        <v/>
      </c>
      <c r="R2431" s="24" t="str">
        <f aca="false">IF(B2431="","",ROUND((N(K2431)+N(L2431))/60*IFERROR(VLOOKUP(B2431,الموظفين!$A$2:$J$501,8,FALSE()),0)/الإعدادات!$B$6*الإعدادات!$B$9,2))</f>
        <v/>
      </c>
      <c r="S2431" s="24" t="str">
        <f aca="false">IF(OR(B2431="",M2431=""),"",ROUND(M2431/60*IFERROR(VLOOKUP(B2431,الموظفين!$A$2:$J$501,9,FALSE()),0),2))</f>
        <v/>
      </c>
      <c r="T2431" s="17"/>
      <c r="U2431" s="23" t="str">
        <f aca="false">IF(OR(A2431="",B2431=""),"",A2431&amp;"|"&amp;B2431)</f>
        <v/>
      </c>
    </row>
    <row r="2432" customFormat="false" ht="15" hidden="false" customHeight="false" outlineLevel="0" collapsed="false">
      <c r="A2432" s="16"/>
      <c r="B2432" s="17"/>
      <c r="C2432" s="18" t="str">
        <f aca="false">IF($B2432="","",IFERROR(VLOOKUP($B2432,الموظفين!$A$2:$J$501,2,FALSE())&amp;"","⚠ كود غير موجود"))</f>
        <v/>
      </c>
      <c r="D2432" s="18" t="str">
        <f aca="false">IF($B2432="","",IFERROR(VLOOKUP($B2432,الموظفين!$A$2:$J$501,3,FALSE())&amp;"",""))</f>
        <v/>
      </c>
      <c r="E2432" s="18" t="str">
        <f aca="false">IF($B2432="","",IFERROR(VLOOKUP($B2432,الموظفين!$A$2:$J$501,5,FALSE())&amp;"",""))</f>
        <v/>
      </c>
      <c r="F2432" s="19" t="str">
        <f aca="false">IF($B2432="","",IFERROR(VLOOKUP($B2432,الموظفين!$A$2:$J$501,6,FALSE()),""))</f>
        <v/>
      </c>
      <c r="G2432" s="19" t="str">
        <f aca="false">IF($B2432="","",IFERROR(VLOOKUP($B2432,الموظفين!$A$2:$J$501,7,FALSE()),""))</f>
        <v/>
      </c>
      <c r="H2432" s="20"/>
      <c r="I2432" s="20"/>
      <c r="J2432" s="21" t="str">
        <f aca="false">IF(OR(H2432="",I2432=""),"",ROUND(MOD(I2432-H2432,1)*24,2))</f>
        <v/>
      </c>
      <c r="K2432" s="22" t="str">
        <f aca="false">IF(OR(H2432="",F2432=""),"",IF(ROUND(MAX(0,MOD(H2432-F2432+0.5,1)-0.5)*1440,0)&gt;IFERROR(VLOOKUP(E2432,الورديات!$A$2:$E$21,5,FALSE()),0),ROUND(MAX(0,MOD(H2432-F2432+0.5,1)-0.5)*1440,0),0))</f>
        <v/>
      </c>
      <c r="L2432" s="22" t="str">
        <f aca="false">IF(OR(I2432="",G2432=""),"",ROUND(MAX(0,MOD(G2432-I2432+0.5,1)-0.5)*1440,0))</f>
        <v/>
      </c>
      <c r="M2432" s="22" t="str">
        <f aca="false">IF(OR(I2432="",G2432=""),"",IF(ROUND(MAX(0,MOD(I2432-G2432+0.5,1)-0.5)*1440,0)&gt;=الإعدادات!$B$8,ROUND(MAX(0,MOD(I2432-G2432+0.5,1)-0.5)*1440,0),0))</f>
        <v/>
      </c>
      <c r="N2432" s="18" t="str">
        <f aca="false">IF(OR(A2432="",B2432=""),"",IF(COUNTIFS(الإجازات!$A$2:$A$1001,B2432,الإجازات!$D$2:$D$1001,"&lt;="&amp;A2432,الإجازات!$E$2:$E$1001,"&gt;="&amp;A2432,الإجازات!$G$2:$G$1001,"مقبولة")=0,"",LOOKUP(2,1/((الإجازات!$A$2:$A$1001=B2432)*(الإجازات!$D$2:$D$1001&lt;=A2432)*(الإجازات!$E$2:$E$1001&gt;=A2432)*(الإجازات!$G$2:$G$1001="مقبولة")),الإجازات!$C$2:$C$1001)))</f>
        <v/>
      </c>
      <c r="O2432" s="17"/>
      <c r="P2432" s="23" t="str">
        <f aca="false">IF(B2432="","",IF(ISNA(MATCH(B2432,الموظفين!$A$2:$A$501,0)),"⚠ كود غير موجود",IF(O2432&lt;&gt;"",O2432,IF(N2432&lt;&gt;"",N2432,IF(H2432="",IF(AND(A2432&lt;&gt;"",WEEKDAY(A2432)=الإعدادات!$B$11),"راحة أسبوعية","غائب"),IF(I2432="","بدون انصراف",IF(N(K2432)&gt;0,"متأخر","حاضر")))))))</f>
        <v/>
      </c>
      <c r="Q2432" s="24" t="str">
        <f aca="false">IF(B2432="","",IF(OR(P2432="غائب",P2432="غياب",P2432="إجازة بدون راتب"),IFERROR(VLOOKUP(B2432,الموظفين!$A$2:$J$501,8,FALSE()),0),0))</f>
        <v/>
      </c>
      <c r="R2432" s="24" t="str">
        <f aca="false">IF(B2432="","",ROUND((N(K2432)+N(L2432))/60*IFERROR(VLOOKUP(B2432,الموظفين!$A$2:$J$501,8,FALSE()),0)/الإعدادات!$B$6*الإعدادات!$B$9,2))</f>
        <v/>
      </c>
      <c r="S2432" s="24" t="str">
        <f aca="false">IF(OR(B2432="",M2432=""),"",ROUND(M2432/60*IFERROR(VLOOKUP(B2432,الموظفين!$A$2:$J$501,9,FALSE()),0),2))</f>
        <v/>
      </c>
      <c r="T2432" s="17"/>
      <c r="U2432" s="23" t="str">
        <f aca="false">IF(OR(A2432="",B2432=""),"",A2432&amp;"|"&amp;B2432)</f>
        <v/>
      </c>
    </row>
    <row r="2433" customFormat="false" ht="15" hidden="false" customHeight="false" outlineLevel="0" collapsed="false">
      <c r="A2433" s="16"/>
      <c r="B2433" s="17"/>
      <c r="C2433" s="18" t="str">
        <f aca="false">IF($B2433="","",IFERROR(VLOOKUP($B2433,الموظفين!$A$2:$J$501,2,FALSE())&amp;"","⚠ كود غير موجود"))</f>
        <v/>
      </c>
      <c r="D2433" s="18" t="str">
        <f aca="false">IF($B2433="","",IFERROR(VLOOKUP($B2433,الموظفين!$A$2:$J$501,3,FALSE())&amp;"",""))</f>
        <v/>
      </c>
      <c r="E2433" s="18" t="str">
        <f aca="false">IF($B2433="","",IFERROR(VLOOKUP($B2433,الموظفين!$A$2:$J$501,5,FALSE())&amp;"",""))</f>
        <v/>
      </c>
      <c r="F2433" s="19" t="str">
        <f aca="false">IF($B2433="","",IFERROR(VLOOKUP($B2433,الموظفين!$A$2:$J$501,6,FALSE()),""))</f>
        <v/>
      </c>
      <c r="G2433" s="19" t="str">
        <f aca="false">IF($B2433="","",IFERROR(VLOOKUP($B2433,الموظفين!$A$2:$J$501,7,FALSE()),""))</f>
        <v/>
      </c>
      <c r="H2433" s="20"/>
      <c r="I2433" s="20"/>
      <c r="J2433" s="21" t="str">
        <f aca="false">IF(OR(H2433="",I2433=""),"",ROUND(MOD(I2433-H2433,1)*24,2))</f>
        <v/>
      </c>
      <c r="K2433" s="22" t="str">
        <f aca="false">IF(OR(H2433="",F2433=""),"",IF(ROUND(MAX(0,MOD(H2433-F2433+0.5,1)-0.5)*1440,0)&gt;IFERROR(VLOOKUP(E2433,الورديات!$A$2:$E$21,5,FALSE()),0),ROUND(MAX(0,MOD(H2433-F2433+0.5,1)-0.5)*1440,0),0))</f>
        <v/>
      </c>
      <c r="L2433" s="22" t="str">
        <f aca="false">IF(OR(I2433="",G2433=""),"",ROUND(MAX(0,MOD(G2433-I2433+0.5,1)-0.5)*1440,0))</f>
        <v/>
      </c>
      <c r="M2433" s="22" t="str">
        <f aca="false">IF(OR(I2433="",G2433=""),"",IF(ROUND(MAX(0,MOD(I2433-G2433+0.5,1)-0.5)*1440,0)&gt;=الإعدادات!$B$8,ROUND(MAX(0,MOD(I2433-G2433+0.5,1)-0.5)*1440,0),0))</f>
        <v/>
      </c>
      <c r="N2433" s="18" t="str">
        <f aca="false">IF(OR(A2433="",B2433=""),"",IF(COUNTIFS(الإجازات!$A$2:$A$1001,B2433,الإجازات!$D$2:$D$1001,"&lt;="&amp;A2433,الإجازات!$E$2:$E$1001,"&gt;="&amp;A2433,الإجازات!$G$2:$G$1001,"مقبولة")=0,"",LOOKUP(2,1/((الإجازات!$A$2:$A$1001=B2433)*(الإجازات!$D$2:$D$1001&lt;=A2433)*(الإجازات!$E$2:$E$1001&gt;=A2433)*(الإجازات!$G$2:$G$1001="مقبولة")),الإجازات!$C$2:$C$1001)))</f>
        <v/>
      </c>
      <c r="O2433" s="17"/>
      <c r="P2433" s="23" t="str">
        <f aca="false">IF(B2433="","",IF(ISNA(MATCH(B2433,الموظفين!$A$2:$A$501,0)),"⚠ كود غير موجود",IF(O2433&lt;&gt;"",O2433,IF(N2433&lt;&gt;"",N2433,IF(H2433="",IF(AND(A2433&lt;&gt;"",WEEKDAY(A2433)=الإعدادات!$B$11),"راحة أسبوعية","غائب"),IF(I2433="","بدون انصراف",IF(N(K2433)&gt;0,"متأخر","حاضر")))))))</f>
        <v/>
      </c>
      <c r="Q2433" s="24" t="str">
        <f aca="false">IF(B2433="","",IF(OR(P2433="غائب",P2433="غياب",P2433="إجازة بدون راتب"),IFERROR(VLOOKUP(B2433,الموظفين!$A$2:$J$501,8,FALSE()),0),0))</f>
        <v/>
      </c>
      <c r="R2433" s="24" t="str">
        <f aca="false">IF(B2433="","",ROUND((N(K2433)+N(L2433))/60*IFERROR(VLOOKUP(B2433,الموظفين!$A$2:$J$501,8,FALSE()),0)/الإعدادات!$B$6*الإعدادات!$B$9,2))</f>
        <v/>
      </c>
      <c r="S2433" s="24" t="str">
        <f aca="false">IF(OR(B2433="",M2433=""),"",ROUND(M2433/60*IFERROR(VLOOKUP(B2433,الموظفين!$A$2:$J$501,9,FALSE()),0),2))</f>
        <v/>
      </c>
      <c r="T2433" s="17"/>
      <c r="U2433" s="23" t="str">
        <f aca="false">IF(OR(A2433="",B2433=""),"",A2433&amp;"|"&amp;B2433)</f>
        <v/>
      </c>
    </row>
    <row r="2434" customFormat="false" ht="15" hidden="false" customHeight="false" outlineLevel="0" collapsed="false">
      <c r="A2434" s="16"/>
      <c r="B2434" s="17"/>
      <c r="C2434" s="18" t="str">
        <f aca="false">IF($B2434="","",IFERROR(VLOOKUP($B2434,الموظفين!$A$2:$J$501,2,FALSE())&amp;"","⚠ كود غير موجود"))</f>
        <v/>
      </c>
      <c r="D2434" s="18" t="str">
        <f aca="false">IF($B2434="","",IFERROR(VLOOKUP($B2434,الموظفين!$A$2:$J$501,3,FALSE())&amp;"",""))</f>
        <v/>
      </c>
      <c r="E2434" s="18" t="str">
        <f aca="false">IF($B2434="","",IFERROR(VLOOKUP($B2434,الموظفين!$A$2:$J$501,5,FALSE())&amp;"",""))</f>
        <v/>
      </c>
      <c r="F2434" s="19" t="str">
        <f aca="false">IF($B2434="","",IFERROR(VLOOKUP($B2434,الموظفين!$A$2:$J$501,6,FALSE()),""))</f>
        <v/>
      </c>
      <c r="G2434" s="19" t="str">
        <f aca="false">IF($B2434="","",IFERROR(VLOOKUP($B2434,الموظفين!$A$2:$J$501,7,FALSE()),""))</f>
        <v/>
      </c>
      <c r="H2434" s="20"/>
      <c r="I2434" s="20"/>
      <c r="J2434" s="21" t="str">
        <f aca="false">IF(OR(H2434="",I2434=""),"",ROUND(MOD(I2434-H2434,1)*24,2))</f>
        <v/>
      </c>
      <c r="K2434" s="22" t="str">
        <f aca="false">IF(OR(H2434="",F2434=""),"",IF(ROUND(MAX(0,MOD(H2434-F2434+0.5,1)-0.5)*1440,0)&gt;IFERROR(VLOOKUP(E2434,الورديات!$A$2:$E$21,5,FALSE()),0),ROUND(MAX(0,MOD(H2434-F2434+0.5,1)-0.5)*1440,0),0))</f>
        <v/>
      </c>
      <c r="L2434" s="22" t="str">
        <f aca="false">IF(OR(I2434="",G2434=""),"",ROUND(MAX(0,MOD(G2434-I2434+0.5,1)-0.5)*1440,0))</f>
        <v/>
      </c>
      <c r="M2434" s="22" t="str">
        <f aca="false">IF(OR(I2434="",G2434=""),"",IF(ROUND(MAX(0,MOD(I2434-G2434+0.5,1)-0.5)*1440,0)&gt;=الإعدادات!$B$8,ROUND(MAX(0,MOD(I2434-G2434+0.5,1)-0.5)*1440,0),0))</f>
        <v/>
      </c>
      <c r="N2434" s="18" t="str">
        <f aca="false">IF(OR(A2434="",B2434=""),"",IF(COUNTIFS(الإجازات!$A$2:$A$1001,B2434,الإجازات!$D$2:$D$1001,"&lt;="&amp;A2434,الإجازات!$E$2:$E$1001,"&gt;="&amp;A2434,الإجازات!$G$2:$G$1001,"مقبولة")=0,"",LOOKUP(2,1/((الإجازات!$A$2:$A$1001=B2434)*(الإجازات!$D$2:$D$1001&lt;=A2434)*(الإجازات!$E$2:$E$1001&gt;=A2434)*(الإجازات!$G$2:$G$1001="مقبولة")),الإجازات!$C$2:$C$1001)))</f>
        <v/>
      </c>
      <c r="O2434" s="17"/>
      <c r="P2434" s="23" t="str">
        <f aca="false">IF(B2434="","",IF(ISNA(MATCH(B2434,الموظفين!$A$2:$A$501,0)),"⚠ كود غير موجود",IF(O2434&lt;&gt;"",O2434,IF(N2434&lt;&gt;"",N2434,IF(H2434="",IF(AND(A2434&lt;&gt;"",WEEKDAY(A2434)=الإعدادات!$B$11),"راحة أسبوعية","غائب"),IF(I2434="","بدون انصراف",IF(N(K2434)&gt;0,"متأخر","حاضر")))))))</f>
        <v/>
      </c>
      <c r="Q2434" s="24" t="str">
        <f aca="false">IF(B2434="","",IF(OR(P2434="غائب",P2434="غياب",P2434="إجازة بدون راتب"),IFERROR(VLOOKUP(B2434,الموظفين!$A$2:$J$501,8,FALSE()),0),0))</f>
        <v/>
      </c>
      <c r="R2434" s="24" t="str">
        <f aca="false">IF(B2434="","",ROUND((N(K2434)+N(L2434))/60*IFERROR(VLOOKUP(B2434,الموظفين!$A$2:$J$501,8,FALSE()),0)/الإعدادات!$B$6*الإعدادات!$B$9,2))</f>
        <v/>
      </c>
      <c r="S2434" s="24" t="str">
        <f aca="false">IF(OR(B2434="",M2434=""),"",ROUND(M2434/60*IFERROR(VLOOKUP(B2434,الموظفين!$A$2:$J$501,9,FALSE()),0),2))</f>
        <v/>
      </c>
      <c r="T2434" s="17"/>
      <c r="U2434" s="23" t="str">
        <f aca="false">IF(OR(A2434="",B2434=""),"",A2434&amp;"|"&amp;B2434)</f>
        <v/>
      </c>
    </row>
    <row r="2435" customFormat="false" ht="15" hidden="false" customHeight="false" outlineLevel="0" collapsed="false">
      <c r="A2435" s="16"/>
      <c r="B2435" s="17"/>
      <c r="C2435" s="18" t="str">
        <f aca="false">IF($B2435="","",IFERROR(VLOOKUP($B2435,الموظفين!$A$2:$J$501,2,FALSE())&amp;"","⚠ كود غير موجود"))</f>
        <v/>
      </c>
      <c r="D2435" s="18" t="str">
        <f aca="false">IF($B2435="","",IFERROR(VLOOKUP($B2435,الموظفين!$A$2:$J$501,3,FALSE())&amp;"",""))</f>
        <v/>
      </c>
      <c r="E2435" s="18" t="str">
        <f aca="false">IF($B2435="","",IFERROR(VLOOKUP($B2435,الموظفين!$A$2:$J$501,5,FALSE())&amp;"",""))</f>
        <v/>
      </c>
      <c r="F2435" s="19" t="str">
        <f aca="false">IF($B2435="","",IFERROR(VLOOKUP($B2435,الموظفين!$A$2:$J$501,6,FALSE()),""))</f>
        <v/>
      </c>
      <c r="G2435" s="19" t="str">
        <f aca="false">IF($B2435="","",IFERROR(VLOOKUP($B2435,الموظفين!$A$2:$J$501,7,FALSE()),""))</f>
        <v/>
      </c>
      <c r="H2435" s="20"/>
      <c r="I2435" s="20"/>
      <c r="J2435" s="21" t="str">
        <f aca="false">IF(OR(H2435="",I2435=""),"",ROUND(MOD(I2435-H2435,1)*24,2))</f>
        <v/>
      </c>
      <c r="K2435" s="22" t="str">
        <f aca="false">IF(OR(H2435="",F2435=""),"",IF(ROUND(MAX(0,MOD(H2435-F2435+0.5,1)-0.5)*1440,0)&gt;IFERROR(VLOOKUP(E2435,الورديات!$A$2:$E$21,5,FALSE()),0),ROUND(MAX(0,MOD(H2435-F2435+0.5,1)-0.5)*1440,0),0))</f>
        <v/>
      </c>
      <c r="L2435" s="22" t="str">
        <f aca="false">IF(OR(I2435="",G2435=""),"",ROUND(MAX(0,MOD(G2435-I2435+0.5,1)-0.5)*1440,0))</f>
        <v/>
      </c>
      <c r="M2435" s="22" t="str">
        <f aca="false">IF(OR(I2435="",G2435=""),"",IF(ROUND(MAX(0,MOD(I2435-G2435+0.5,1)-0.5)*1440,0)&gt;=الإعدادات!$B$8,ROUND(MAX(0,MOD(I2435-G2435+0.5,1)-0.5)*1440,0),0))</f>
        <v/>
      </c>
      <c r="N2435" s="18" t="str">
        <f aca="false">IF(OR(A2435="",B2435=""),"",IF(COUNTIFS(الإجازات!$A$2:$A$1001,B2435,الإجازات!$D$2:$D$1001,"&lt;="&amp;A2435,الإجازات!$E$2:$E$1001,"&gt;="&amp;A2435,الإجازات!$G$2:$G$1001,"مقبولة")=0,"",LOOKUP(2,1/((الإجازات!$A$2:$A$1001=B2435)*(الإجازات!$D$2:$D$1001&lt;=A2435)*(الإجازات!$E$2:$E$1001&gt;=A2435)*(الإجازات!$G$2:$G$1001="مقبولة")),الإجازات!$C$2:$C$1001)))</f>
        <v/>
      </c>
      <c r="O2435" s="17"/>
      <c r="P2435" s="23" t="str">
        <f aca="false">IF(B2435="","",IF(ISNA(MATCH(B2435,الموظفين!$A$2:$A$501,0)),"⚠ كود غير موجود",IF(O2435&lt;&gt;"",O2435,IF(N2435&lt;&gt;"",N2435,IF(H2435="",IF(AND(A2435&lt;&gt;"",WEEKDAY(A2435)=الإعدادات!$B$11),"راحة أسبوعية","غائب"),IF(I2435="","بدون انصراف",IF(N(K2435)&gt;0,"متأخر","حاضر")))))))</f>
        <v/>
      </c>
      <c r="Q2435" s="24" t="str">
        <f aca="false">IF(B2435="","",IF(OR(P2435="غائب",P2435="غياب",P2435="إجازة بدون راتب"),IFERROR(VLOOKUP(B2435,الموظفين!$A$2:$J$501,8,FALSE()),0),0))</f>
        <v/>
      </c>
      <c r="R2435" s="24" t="str">
        <f aca="false">IF(B2435="","",ROUND((N(K2435)+N(L2435))/60*IFERROR(VLOOKUP(B2435,الموظفين!$A$2:$J$501,8,FALSE()),0)/الإعدادات!$B$6*الإعدادات!$B$9,2))</f>
        <v/>
      </c>
      <c r="S2435" s="24" t="str">
        <f aca="false">IF(OR(B2435="",M2435=""),"",ROUND(M2435/60*IFERROR(VLOOKUP(B2435,الموظفين!$A$2:$J$501,9,FALSE()),0),2))</f>
        <v/>
      </c>
      <c r="T2435" s="17"/>
      <c r="U2435" s="23" t="str">
        <f aca="false">IF(OR(A2435="",B2435=""),"",A2435&amp;"|"&amp;B2435)</f>
        <v/>
      </c>
    </row>
    <row r="2436" customFormat="false" ht="15" hidden="false" customHeight="false" outlineLevel="0" collapsed="false">
      <c r="A2436" s="16"/>
      <c r="B2436" s="17"/>
      <c r="C2436" s="18" t="str">
        <f aca="false">IF($B2436="","",IFERROR(VLOOKUP($B2436,الموظفين!$A$2:$J$501,2,FALSE())&amp;"","⚠ كود غير موجود"))</f>
        <v/>
      </c>
      <c r="D2436" s="18" t="str">
        <f aca="false">IF($B2436="","",IFERROR(VLOOKUP($B2436,الموظفين!$A$2:$J$501,3,FALSE())&amp;"",""))</f>
        <v/>
      </c>
      <c r="E2436" s="18" t="str">
        <f aca="false">IF($B2436="","",IFERROR(VLOOKUP($B2436,الموظفين!$A$2:$J$501,5,FALSE())&amp;"",""))</f>
        <v/>
      </c>
      <c r="F2436" s="19" t="str">
        <f aca="false">IF($B2436="","",IFERROR(VLOOKUP($B2436,الموظفين!$A$2:$J$501,6,FALSE()),""))</f>
        <v/>
      </c>
      <c r="G2436" s="19" t="str">
        <f aca="false">IF($B2436="","",IFERROR(VLOOKUP($B2436,الموظفين!$A$2:$J$501,7,FALSE()),""))</f>
        <v/>
      </c>
      <c r="H2436" s="20"/>
      <c r="I2436" s="20"/>
      <c r="J2436" s="21" t="str">
        <f aca="false">IF(OR(H2436="",I2436=""),"",ROUND(MOD(I2436-H2436,1)*24,2))</f>
        <v/>
      </c>
      <c r="K2436" s="22" t="str">
        <f aca="false">IF(OR(H2436="",F2436=""),"",IF(ROUND(MAX(0,MOD(H2436-F2436+0.5,1)-0.5)*1440,0)&gt;IFERROR(VLOOKUP(E2436,الورديات!$A$2:$E$21,5,FALSE()),0),ROUND(MAX(0,MOD(H2436-F2436+0.5,1)-0.5)*1440,0),0))</f>
        <v/>
      </c>
      <c r="L2436" s="22" t="str">
        <f aca="false">IF(OR(I2436="",G2436=""),"",ROUND(MAX(0,MOD(G2436-I2436+0.5,1)-0.5)*1440,0))</f>
        <v/>
      </c>
      <c r="M2436" s="22" t="str">
        <f aca="false">IF(OR(I2436="",G2436=""),"",IF(ROUND(MAX(0,MOD(I2436-G2436+0.5,1)-0.5)*1440,0)&gt;=الإعدادات!$B$8,ROUND(MAX(0,MOD(I2436-G2436+0.5,1)-0.5)*1440,0),0))</f>
        <v/>
      </c>
      <c r="N2436" s="18" t="str">
        <f aca="false">IF(OR(A2436="",B2436=""),"",IF(COUNTIFS(الإجازات!$A$2:$A$1001,B2436,الإجازات!$D$2:$D$1001,"&lt;="&amp;A2436,الإجازات!$E$2:$E$1001,"&gt;="&amp;A2436,الإجازات!$G$2:$G$1001,"مقبولة")=0,"",LOOKUP(2,1/((الإجازات!$A$2:$A$1001=B2436)*(الإجازات!$D$2:$D$1001&lt;=A2436)*(الإجازات!$E$2:$E$1001&gt;=A2436)*(الإجازات!$G$2:$G$1001="مقبولة")),الإجازات!$C$2:$C$1001)))</f>
        <v/>
      </c>
      <c r="O2436" s="17"/>
      <c r="P2436" s="23" t="str">
        <f aca="false">IF(B2436="","",IF(ISNA(MATCH(B2436,الموظفين!$A$2:$A$501,0)),"⚠ كود غير موجود",IF(O2436&lt;&gt;"",O2436,IF(N2436&lt;&gt;"",N2436,IF(H2436="",IF(AND(A2436&lt;&gt;"",WEEKDAY(A2436)=الإعدادات!$B$11),"راحة أسبوعية","غائب"),IF(I2436="","بدون انصراف",IF(N(K2436)&gt;0,"متأخر","حاضر")))))))</f>
        <v/>
      </c>
      <c r="Q2436" s="24" t="str">
        <f aca="false">IF(B2436="","",IF(OR(P2436="غائب",P2436="غياب",P2436="إجازة بدون راتب"),IFERROR(VLOOKUP(B2436,الموظفين!$A$2:$J$501,8,FALSE()),0),0))</f>
        <v/>
      </c>
      <c r="R2436" s="24" t="str">
        <f aca="false">IF(B2436="","",ROUND((N(K2436)+N(L2436))/60*IFERROR(VLOOKUP(B2436,الموظفين!$A$2:$J$501,8,FALSE()),0)/الإعدادات!$B$6*الإعدادات!$B$9,2))</f>
        <v/>
      </c>
      <c r="S2436" s="24" t="str">
        <f aca="false">IF(OR(B2436="",M2436=""),"",ROUND(M2436/60*IFERROR(VLOOKUP(B2436,الموظفين!$A$2:$J$501,9,FALSE()),0),2))</f>
        <v/>
      </c>
      <c r="T2436" s="17"/>
      <c r="U2436" s="23" t="str">
        <f aca="false">IF(OR(A2436="",B2436=""),"",A2436&amp;"|"&amp;B2436)</f>
        <v/>
      </c>
    </row>
    <row r="2437" customFormat="false" ht="15" hidden="false" customHeight="false" outlineLevel="0" collapsed="false">
      <c r="A2437" s="16"/>
      <c r="B2437" s="17"/>
      <c r="C2437" s="18" t="str">
        <f aca="false">IF($B2437="","",IFERROR(VLOOKUP($B2437,الموظفين!$A$2:$J$501,2,FALSE())&amp;"","⚠ كود غير موجود"))</f>
        <v/>
      </c>
      <c r="D2437" s="18" t="str">
        <f aca="false">IF($B2437="","",IFERROR(VLOOKUP($B2437,الموظفين!$A$2:$J$501,3,FALSE())&amp;"",""))</f>
        <v/>
      </c>
      <c r="E2437" s="18" t="str">
        <f aca="false">IF($B2437="","",IFERROR(VLOOKUP($B2437,الموظفين!$A$2:$J$501,5,FALSE())&amp;"",""))</f>
        <v/>
      </c>
      <c r="F2437" s="19" t="str">
        <f aca="false">IF($B2437="","",IFERROR(VLOOKUP($B2437,الموظفين!$A$2:$J$501,6,FALSE()),""))</f>
        <v/>
      </c>
      <c r="G2437" s="19" t="str">
        <f aca="false">IF($B2437="","",IFERROR(VLOOKUP($B2437,الموظفين!$A$2:$J$501,7,FALSE()),""))</f>
        <v/>
      </c>
      <c r="H2437" s="20"/>
      <c r="I2437" s="20"/>
      <c r="J2437" s="21" t="str">
        <f aca="false">IF(OR(H2437="",I2437=""),"",ROUND(MOD(I2437-H2437,1)*24,2))</f>
        <v/>
      </c>
      <c r="K2437" s="22" t="str">
        <f aca="false">IF(OR(H2437="",F2437=""),"",IF(ROUND(MAX(0,MOD(H2437-F2437+0.5,1)-0.5)*1440,0)&gt;IFERROR(VLOOKUP(E2437,الورديات!$A$2:$E$21,5,FALSE()),0),ROUND(MAX(0,MOD(H2437-F2437+0.5,1)-0.5)*1440,0),0))</f>
        <v/>
      </c>
      <c r="L2437" s="22" t="str">
        <f aca="false">IF(OR(I2437="",G2437=""),"",ROUND(MAX(0,MOD(G2437-I2437+0.5,1)-0.5)*1440,0))</f>
        <v/>
      </c>
      <c r="M2437" s="22" t="str">
        <f aca="false">IF(OR(I2437="",G2437=""),"",IF(ROUND(MAX(0,MOD(I2437-G2437+0.5,1)-0.5)*1440,0)&gt;=الإعدادات!$B$8,ROUND(MAX(0,MOD(I2437-G2437+0.5,1)-0.5)*1440,0),0))</f>
        <v/>
      </c>
      <c r="N2437" s="18" t="str">
        <f aca="false">IF(OR(A2437="",B2437=""),"",IF(COUNTIFS(الإجازات!$A$2:$A$1001,B2437,الإجازات!$D$2:$D$1001,"&lt;="&amp;A2437,الإجازات!$E$2:$E$1001,"&gt;="&amp;A2437,الإجازات!$G$2:$G$1001,"مقبولة")=0,"",LOOKUP(2,1/((الإجازات!$A$2:$A$1001=B2437)*(الإجازات!$D$2:$D$1001&lt;=A2437)*(الإجازات!$E$2:$E$1001&gt;=A2437)*(الإجازات!$G$2:$G$1001="مقبولة")),الإجازات!$C$2:$C$1001)))</f>
        <v/>
      </c>
      <c r="O2437" s="17"/>
      <c r="P2437" s="23" t="str">
        <f aca="false">IF(B2437="","",IF(ISNA(MATCH(B2437,الموظفين!$A$2:$A$501,0)),"⚠ كود غير موجود",IF(O2437&lt;&gt;"",O2437,IF(N2437&lt;&gt;"",N2437,IF(H2437="",IF(AND(A2437&lt;&gt;"",WEEKDAY(A2437)=الإعدادات!$B$11),"راحة أسبوعية","غائب"),IF(I2437="","بدون انصراف",IF(N(K2437)&gt;0,"متأخر","حاضر")))))))</f>
        <v/>
      </c>
      <c r="Q2437" s="24" t="str">
        <f aca="false">IF(B2437="","",IF(OR(P2437="غائب",P2437="غياب",P2437="إجازة بدون راتب"),IFERROR(VLOOKUP(B2437,الموظفين!$A$2:$J$501,8,FALSE()),0),0))</f>
        <v/>
      </c>
      <c r="R2437" s="24" t="str">
        <f aca="false">IF(B2437="","",ROUND((N(K2437)+N(L2437))/60*IFERROR(VLOOKUP(B2437,الموظفين!$A$2:$J$501,8,FALSE()),0)/الإعدادات!$B$6*الإعدادات!$B$9,2))</f>
        <v/>
      </c>
      <c r="S2437" s="24" t="str">
        <f aca="false">IF(OR(B2437="",M2437=""),"",ROUND(M2437/60*IFERROR(VLOOKUP(B2437,الموظفين!$A$2:$J$501,9,FALSE()),0),2))</f>
        <v/>
      </c>
      <c r="T2437" s="17"/>
      <c r="U2437" s="23" t="str">
        <f aca="false">IF(OR(A2437="",B2437=""),"",A2437&amp;"|"&amp;B2437)</f>
        <v/>
      </c>
    </row>
    <row r="2438" customFormat="false" ht="15" hidden="false" customHeight="false" outlineLevel="0" collapsed="false">
      <c r="A2438" s="16"/>
      <c r="B2438" s="17"/>
      <c r="C2438" s="18" t="str">
        <f aca="false">IF($B2438="","",IFERROR(VLOOKUP($B2438,الموظفين!$A$2:$J$501,2,FALSE())&amp;"","⚠ كود غير موجود"))</f>
        <v/>
      </c>
      <c r="D2438" s="18" t="str">
        <f aca="false">IF($B2438="","",IFERROR(VLOOKUP($B2438,الموظفين!$A$2:$J$501,3,FALSE())&amp;"",""))</f>
        <v/>
      </c>
      <c r="E2438" s="18" t="str">
        <f aca="false">IF($B2438="","",IFERROR(VLOOKUP($B2438,الموظفين!$A$2:$J$501,5,FALSE())&amp;"",""))</f>
        <v/>
      </c>
      <c r="F2438" s="19" t="str">
        <f aca="false">IF($B2438="","",IFERROR(VLOOKUP($B2438,الموظفين!$A$2:$J$501,6,FALSE()),""))</f>
        <v/>
      </c>
      <c r="G2438" s="19" t="str">
        <f aca="false">IF($B2438="","",IFERROR(VLOOKUP($B2438,الموظفين!$A$2:$J$501,7,FALSE()),""))</f>
        <v/>
      </c>
      <c r="H2438" s="20"/>
      <c r="I2438" s="20"/>
      <c r="J2438" s="21" t="str">
        <f aca="false">IF(OR(H2438="",I2438=""),"",ROUND(MOD(I2438-H2438,1)*24,2))</f>
        <v/>
      </c>
      <c r="K2438" s="22" t="str">
        <f aca="false">IF(OR(H2438="",F2438=""),"",IF(ROUND(MAX(0,MOD(H2438-F2438+0.5,1)-0.5)*1440,0)&gt;IFERROR(VLOOKUP(E2438,الورديات!$A$2:$E$21,5,FALSE()),0),ROUND(MAX(0,MOD(H2438-F2438+0.5,1)-0.5)*1440,0),0))</f>
        <v/>
      </c>
      <c r="L2438" s="22" t="str">
        <f aca="false">IF(OR(I2438="",G2438=""),"",ROUND(MAX(0,MOD(G2438-I2438+0.5,1)-0.5)*1440,0))</f>
        <v/>
      </c>
      <c r="M2438" s="22" t="str">
        <f aca="false">IF(OR(I2438="",G2438=""),"",IF(ROUND(MAX(0,MOD(I2438-G2438+0.5,1)-0.5)*1440,0)&gt;=الإعدادات!$B$8,ROUND(MAX(0,MOD(I2438-G2438+0.5,1)-0.5)*1440,0),0))</f>
        <v/>
      </c>
      <c r="N2438" s="18" t="str">
        <f aca="false">IF(OR(A2438="",B2438=""),"",IF(COUNTIFS(الإجازات!$A$2:$A$1001,B2438,الإجازات!$D$2:$D$1001,"&lt;="&amp;A2438,الإجازات!$E$2:$E$1001,"&gt;="&amp;A2438,الإجازات!$G$2:$G$1001,"مقبولة")=0,"",LOOKUP(2,1/((الإجازات!$A$2:$A$1001=B2438)*(الإجازات!$D$2:$D$1001&lt;=A2438)*(الإجازات!$E$2:$E$1001&gt;=A2438)*(الإجازات!$G$2:$G$1001="مقبولة")),الإجازات!$C$2:$C$1001)))</f>
        <v/>
      </c>
      <c r="O2438" s="17"/>
      <c r="P2438" s="23" t="str">
        <f aca="false">IF(B2438="","",IF(ISNA(MATCH(B2438,الموظفين!$A$2:$A$501,0)),"⚠ كود غير موجود",IF(O2438&lt;&gt;"",O2438,IF(N2438&lt;&gt;"",N2438,IF(H2438="",IF(AND(A2438&lt;&gt;"",WEEKDAY(A2438)=الإعدادات!$B$11),"راحة أسبوعية","غائب"),IF(I2438="","بدون انصراف",IF(N(K2438)&gt;0,"متأخر","حاضر")))))))</f>
        <v/>
      </c>
      <c r="Q2438" s="24" t="str">
        <f aca="false">IF(B2438="","",IF(OR(P2438="غائب",P2438="غياب",P2438="إجازة بدون راتب"),IFERROR(VLOOKUP(B2438,الموظفين!$A$2:$J$501,8,FALSE()),0),0))</f>
        <v/>
      </c>
      <c r="R2438" s="24" t="str">
        <f aca="false">IF(B2438="","",ROUND((N(K2438)+N(L2438))/60*IFERROR(VLOOKUP(B2438,الموظفين!$A$2:$J$501,8,FALSE()),0)/الإعدادات!$B$6*الإعدادات!$B$9,2))</f>
        <v/>
      </c>
      <c r="S2438" s="24" t="str">
        <f aca="false">IF(OR(B2438="",M2438=""),"",ROUND(M2438/60*IFERROR(VLOOKUP(B2438,الموظفين!$A$2:$J$501,9,FALSE()),0),2))</f>
        <v/>
      </c>
      <c r="T2438" s="17"/>
      <c r="U2438" s="23" t="str">
        <f aca="false">IF(OR(A2438="",B2438=""),"",A2438&amp;"|"&amp;B2438)</f>
        <v/>
      </c>
    </row>
    <row r="2439" customFormat="false" ht="15" hidden="false" customHeight="false" outlineLevel="0" collapsed="false">
      <c r="A2439" s="16"/>
      <c r="B2439" s="17"/>
      <c r="C2439" s="18" t="str">
        <f aca="false">IF($B2439="","",IFERROR(VLOOKUP($B2439,الموظفين!$A$2:$J$501,2,FALSE())&amp;"","⚠ كود غير موجود"))</f>
        <v/>
      </c>
      <c r="D2439" s="18" t="str">
        <f aca="false">IF($B2439="","",IFERROR(VLOOKUP($B2439,الموظفين!$A$2:$J$501,3,FALSE())&amp;"",""))</f>
        <v/>
      </c>
      <c r="E2439" s="18" t="str">
        <f aca="false">IF($B2439="","",IFERROR(VLOOKUP($B2439,الموظفين!$A$2:$J$501,5,FALSE())&amp;"",""))</f>
        <v/>
      </c>
      <c r="F2439" s="19" t="str">
        <f aca="false">IF($B2439="","",IFERROR(VLOOKUP($B2439,الموظفين!$A$2:$J$501,6,FALSE()),""))</f>
        <v/>
      </c>
      <c r="G2439" s="19" t="str">
        <f aca="false">IF($B2439="","",IFERROR(VLOOKUP($B2439,الموظفين!$A$2:$J$501,7,FALSE()),""))</f>
        <v/>
      </c>
      <c r="H2439" s="20"/>
      <c r="I2439" s="20"/>
      <c r="J2439" s="21" t="str">
        <f aca="false">IF(OR(H2439="",I2439=""),"",ROUND(MOD(I2439-H2439,1)*24,2))</f>
        <v/>
      </c>
      <c r="K2439" s="22" t="str">
        <f aca="false">IF(OR(H2439="",F2439=""),"",IF(ROUND(MAX(0,MOD(H2439-F2439+0.5,1)-0.5)*1440,0)&gt;IFERROR(VLOOKUP(E2439,الورديات!$A$2:$E$21,5,FALSE()),0),ROUND(MAX(0,MOD(H2439-F2439+0.5,1)-0.5)*1440,0),0))</f>
        <v/>
      </c>
      <c r="L2439" s="22" t="str">
        <f aca="false">IF(OR(I2439="",G2439=""),"",ROUND(MAX(0,MOD(G2439-I2439+0.5,1)-0.5)*1440,0))</f>
        <v/>
      </c>
      <c r="M2439" s="22" t="str">
        <f aca="false">IF(OR(I2439="",G2439=""),"",IF(ROUND(MAX(0,MOD(I2439-G2439+0.5,1)-0.5)*1440,0)&gt;=الإعدادات!$B$8,ROUND(MAX(0,MOD(I2439-G2439+0.5,1)-0.5)*1440,0),0))</f>
        <v/>
      </c>
      <c r="N2439" s="18" t="str">
        <f aca="false">IF(OR(A2439="",B2439=""),"",IF(COUNTIFS(الإجازات!$A$2:$A$1001,B2439,الإجازات!$D$2:$D$1001,"&lt;="&amp;A2439,الإجازات!$E$2:$E$1001,"&gt;="&amp;A2439,الإجازات!$G$2:$G$1001,"مقبولة")=0,"",LOOKUP(2,1/((الإجازات!$A$2:$A$1001=B2439)*(الإجازات!$D$2:$D$1001&lt;=A2439)*(الإجازات!$E$2:$E$1001&gt;=A2439)*(الإجازات!$G$2:$G$1001="مقبولة")),الإجازات!$C$2:$C$1001)))</f>
        <v/>
      </c>
      <c r="O2439" s="17"/>
      <c r="P2439" s="23" t="str">
        <f aca="false">IF(B2439="","",IF(ISNA(MATCH(B2439,الموظفين!$A$2:$A$501,0)),"⚠ كود غير موجود",IF(O2439&lt;&gt;"",O2439,IF(N2439&lt;&gt;"",N2439,IF(H2439="",IF(AND(A2439&lt;&gt;"",WEEKDAY(A2439)=الإعدادات!$B$11),"راحة أسبوعية","غائب"),IF(I2439="","بدون انصراف",IF(N(K2439)&gt;0,"متأخر","حاضر")))))))</f>
        <v/>
      </c>
      <c r="Q2439" s="24" t="str">
        <f aca="false">IF(B2439="","",IF(OR(P2439="غائب",P2439="غياب",P2439="إجازة بدون راتب"),IFERROR(VLOOKUP(B2439,الموظفين!$A$2:$J$501,8,FALSE()),0),0))</f>
        <v/>
      </c>
      <c r="R2439" s="24" t="str">
        <f aca="false">IF(B2439="","",ROUND((N(K2439)+N(L2439))/60*IFERROR(VLOOKUP(B2439,الموظفين!$A$2:$J$501,8,FALSE()),0)/الإعدادات!$B$6*الإعدادات!$B$9,2))</f>
        <v/>
      </c>
      <c r="S2439" s="24" t="str">
        <f aca="false">IF(OR(B2439="",M2439=""),"",ROUND(M2439/60*IFERROR(VLOOKUP(B2439,الموظفين!$A$2:$J$501,9,FALSE()),0),2))</f>
        <v/>
      </c>
      <c r="T2439" s="17"/>
      <c r="U2439" s="23" t="str">
        <f aca="false">IF(OR(A2439="",B2439=""),"",A2439&amp;"|"&amp;B2439)</f>
        <v/>
      </c>
    </row>
    <row r="2440" customFormat="false" ht="15" hidden="false" customHeight="false" outlineLevel="0" collapsed="false">
      <c r="A2440" s="16"/>
      <c r="B2440" s="17"/>
      <c r="C2440" s="18" t="str">
        <f aca="false">IF($B2440="","",IFERROR(VLOOKUP($B2440,الموظفين!$A$2:$J$501,2,FALSE())&amp;"","⚠ كود غير موجود"))</f>
        <v/>
      </c>
      <c r="D2440" s="18" t="str">
        <f aca="false">IF($B2440="","",IFERROR(VLOOKUP($B2440,الموظفين!$A$2:$J$501,3,FALSE())&amp;"",""))</f>
        <v/>
      </c>
      <c r="E2440" s="18" t="str">
        <f aca="false">IF($B2440="","",IFERROR(VLOOKUP($B2440,الموظفين!$A$2:$J$501,5,FALSE())&amp;"",""))</f>
        <v/>
      </c>
      <c r="F2440" s="19" t="str">
        <f aca="false">IF($B2440="","",IFERROR(VLOOKUP($B2440,الموظفين!$A$2:$J$501,6,FALSE()),""))</f>
        <v/>
      </c>
      <c r="G2440" s="19" t="str">
        <f aca="false">IF($B2440="","",IFERROR(VLOOKUP($B2440,الموظفين!$A$2:$J$501,7,FALSE()),""))</f>
        <v/>
      </c>
      <c r="H2440" s="20"/>
      <c r="I2440" s="20"/>
      <c r="J2440" s="21" t="str">
        <f aca="false">IF(OR(H2440="",I2440=""),"",ROUND(MOD(I2440-H2440,1)*24,2))</f>
        <v/>
      </c>
      <c r="K2440" s="22" t="str">
        <f aca="false">IF(OR(H2440="",F2440=""),"",IF(ROUND(MAX(0,MOD(H2440-F2440+0.5,1)-0.5)*1440,0)&gt;IFERROR(VLOOKUP(E2440,الورديات!$A$2:$E$21,5,FALSE()),0),ROUND(MAX(0,MOD(H2440-F2440+0.5,1)-0.5)*1440,0),0))</f>
        <v/>
      </c>
      <c r="L2440" s="22" t="str">
        <f aca="false">IF(OR(I2440="",G2440=""),"",ROUND(MAX(0,MOD(G2440-I2440+0.5,1)-0.5)*1440,0))</f>
        <v/>
      </c>
      <c r="M2440" s="22" t="str">
        <f aca="false">IF(OR(I2440="",G2440=""),"",IF(ROUND(MAX(0,MOD(I2440-G2440+0.5,1)-0.5)*1440,0)&gt;=الإعدادات!$B$8,ROUND(MAX(0,MOD(I2440-G2440+0.5,1)-0.5)*1440,0),0))</f>
        <v/>
      </c>
      <c r="N2440" s="18" t="str">
        <f aca="false">IF(OR(A2440="",B2440=""),"",IF(COUNTIFS(الإجازات!$A$2:$A$1001,B2440,الإجازات!$D$2:$D$1001,"&lt;="&amp;A2440,الإجازات!$E$2:$E$1001,"&gt;="&amp;A2440,الإجازات!$G$2:$G$1001,"مقبولة")=0,"",LOOKUP(2,1/((الإجازات!$A$2:$A$1001=B2440)*(الإجازات!$D$2:$D$1001&lt;=A2440)*(الإجازات!$E$2:$E$1001&gt;=A2440)*(الإجازات!$G$2:$G$1001="مقبولة")),الإجازات!$C$2:$C$1001)))</f>
        <v/>
      </c>
      <c r="O2440" s="17"/>
      <c r="P2440" s="23" t="str">
        <f aca="false">IF(B2440="","",IF(ISNA(MATCH(B2440,الموظفين!$A$2:$A$501,0)),"⚠ كود غير موجود",IF(O2440&lt;&gt;"",O2440,IF(N2440&lt;&gt;"",N2440,IF(H2440="",IF(AND(A2440&lt;&gt;"",WEEKDAY(A2440)=الإعدادات!$B$11),"راحة أسبوعية","غائب"),IF(I2440="","بدون انصراف",IF(N(K2440)&gt;0,"متأخر","حاضر")))))))</f>
        <v/>
      </c>
      <c r="Q2440" s="24" t="str">
        <f aca="false">IF(B2440="","",IF(OR(P2440="غائب",P2440="غياب",P2440="إجازة بدون راتب"),IFERROR(VLOOKUP(B2440,الموظفين!$A$2:$J$501,8,FALSE()),0),0))</f>
        <v/>
      </c>
      <c r="R2440" s="24" t="str">
        <f aca="false">IF(B2440="","",ROUND((N(K2440)+N(L2440))/60*IFERROR(VLOOKUP(B2440,الموظفين!$A$2:$J$501,8,FALSE()),0)/الإعدادات!$B$6*الإعدادات!$B$9,2))</f>
        <v/>
      </c>
      <c r="S2440" s="24" t="str">
        <f aca="false">IF(OR(B2440="",M2440=""),"",ROUND(M2440/60*IFERROR(VLOOKUP(B2440,الموظفين!$A$2:$J$501,9,FALSE()),0),2))</f>
        <v/>
      </c>
      <c r="T2440" s="17"/>
      <c r="U2440" s="23" t="str">
        <f aca="false">IF(OR(A2440="",B2440=""),"",A2440&amp;"|"&amp;B2440)</f>
        <v/>
      </c>
    </row>
    <row r="2441" customFormat="false" ht="15" hidden="false" customHeight="false" outlineLevel="0" collapsed="false">
      <c r="A2441" s="16"/>
      <c r="B2441" s="17"/>
      <c r="C2441" s="18" t="str">
        <f aca="false">IF($B2441="","",IFERROR(VLOOKUP($B2441,الموظفين!$A$2:$J$501,2,FALSE())&amp;"","⚠ كود غير موجود"))</f>
        <v/>
      </c>
      <c r="D2441" s="18" t="str">
        <f aca="false">IF($B2441="","",IFERROR(VLOOKUP($B2441,الموظفين!$A$2:$J$501,3,FALSE())&amp;"",""))</f>
        <v/>
      </c>
      <c r="E2441" s="18" t="str">
        <f aca="false">IF($B2441="","",IFERROR(VLOOKUP($B2441,الموظفين!$A$2:$J$501,5,FALSE())&amp;"",""))</f>
        <v/>
      </c>
      <c r="F2441" s="19" t="str">
        <f aca="false">IF($B2441="","",IFERROR(VLOOKUP($B2441,الموظفين!$A$2:$J$501,6,FALSE()),""))</f>
        <v/>
      </c>
      <c r="G2441" s="19" t="str">
        <f aca="false">IF($B2441="","",IFERROR(VLOOKUP($B2441,الموظفين!$A$2:$J$501,7,FALSE()),""))</f>
        <v/>
      </c>
      <c r="H2441" s="20"/>
      <c r="I2441" s="20"/>
      <c r="J2441" s="21" t="str">
        <f aca="false">IF(OR(H2441="",I2441=""),"",ROUND(MOD(I2441-H2441,1)*24,2))</f>
        <v/>
      </c>
      <c r="K2441" s="22" t="str">
        <f aca="false">IF(OR(H2441="",F2441=""),"",IF(ROUND(MAX(0,MOD(H2441-F2441+0.5,1)-0.5)*1440,0)&gt;IFERROR(VLOOKUP(E2441,الورديات!$A$2:$E$21,5,FALSE()),0),ROUND(MAX(0,MOD(H2441-F2441+0.5,1)-0.5)*1440,0),0))</f>
        <v/>
      </c>
      <c r="L2441" s="22" t="str">
        <f aca="false">IF(OR(I2441="",G2441=""),"",ROUND(MAX(0,MOD(G2441-I2441+0.5,1)-0.5)*1440,0))</f>
        <v/>
      </c>
      <c r="M2441" s="22" t="str">
        <f aca="false">IF(OR(I2441="",G2441=""),"",IF(ROUND(MAX(0,MOD(I2441-G2441+0.5,1)-0.5)*1440,0)&gt;=الإعدادات!$B$8,ROUND(MAX(0,MOD(I2441-G2441+0.5,1)-0.5)*1440,0),0))</f>
        <v/>
      </c>
      <c r="N2441" s="18" t="str">
        <f aca="false">IF(OR(A2441="",B2441=""),"",IF(COUNTIFS(الإجازات!$A$2:$A$1001,B2441,الإجازات!$D$2:$D$1001,"&lt;="&amp;A2441,الإجازات!$E$2:$E$1001,"&gt;="&amp;A2441,الإجازات!$G$2:$G$1001,"مقبولة")=0,"",LOOKUP(2,1/((الإجازات!$A$2:$A$1001=B2441)*(الإجازات!$D$2:$D$1001&lt;=A2441)*(الإجازات!$E$2:$E$1001&gt;=A2441)*(الإجازات!$G$2:$G$1001="مقبولة")),الإجازات!$C$2:$C$1001)))</f>
        <v/>
      </c>
      <c r="O2441" s="17"/>
      <c r="P2441" s="23" t="str">
        <f aca="false">IF(B2441="","",IF(ISNA(MATCH(B2441,الموظفين!$A$2:$A$501,0)),"⚠ كود غير موجود",IF(O2441&lt;&gt;"",O2441,IF(N2441&lt;&gt;"",N2441,IF(H2441="",IF(AND(A2441&lt;&gt;"",WEEKDAY(A2441)=الإعدادات!$B$11),"راحة أسبوعية","غائب"),IF(I2441="","بدون انصراف",IF(N(K2441)&gt;0,"متأخر","حاضر")))))))</f>
        <v/>
      </c>
      <c r="Q2441" s="24" t="str">
        <f aca="false">IF(B2441="","",IF(OR(P2441="غائب",P2441="غياب",P2441="إجازة بدون راتب"),IFERROR(VLOOKUP(B2441,الموظفين!$A$2:$J$501,8,FALSE()),0),0))</f>
        <v/>
      </c>
      <c r="R2441" s="24" t="str">
        <f aca="false">IF(B2441="","",ROUND((N(K2441)+N(L2441))/60*IFERROR(VLOOKUP(B2441,الموظفين!$A$2:$J$501,8,FALSE()),0)/الإعدادات!$B$6*الإعدادات!$B$9,2))</f>
        <v/>
      </c>
      <c r="S2441" s="24" t="str">
        <f aca="false">IF(OR(B2441="",M2441=""),"",ROUND(M2441/60*IFERROR(VLOOKUP(B2441,الموظفين!$A$2:$J$501,9,FALSE()),0),2))</f>
        <v/>
      </c>
      <c r="T2441" s="17"/>
      <c r="U2441" s="23" t="str">
        <f aca="false">IF(OR(A2441="",B2441=""),"",A2441&amp;"|"&amp;B2441)</f>
        <v/>
      </c>
    </row>
    <row r="2442" customFormat="false" ht="15" hidden="false" customHeight="false" outlineLevel="0" collapsed="false">
      <c r="A2442" s="16"/>
      <c r="B2442" s="17"/>
      <c r="C2442" s="18" t="str">
        <f aca="false">IF($B2442="","",IFERROR(VLOOKUP($B2442,الموظفين!$A$2:$J$501,2,FALSE())&amp;"","⚠ كود غير موجود"))</f>
        <v/>
      </c>
      <c r="D2442" s="18" t="str">
        <f aca="false">IF($B2442="","",IFERROR(VLOOKUP($B2442,الموظفين!$A$2:$J$501,3,FALSE())&amp;"",""))</f>
        <v/>
      </c>
      <c r="E2442" s="18" t="str">
        <f aca="false">IF($B2442="","",IFERROR(VLOOKUP($B2442,الموظفين!$A$2:$J$501,5,FALSE())&amp;"",""))</f>
        <v/>
      </c>
      <c r="F2442" s="19" t="str">
        <f aca="false">IF($B2442="","",IFERROR(VLOOKUP($B2442,الموظفين!$A$2:$J$501,6,FALSE()),""))</f>
        <v/>
      </c>
      <c r="G2442" s="19" t="str">
        <f aca="false">IF($B2442="","",IFERROR(VLOOKUP($B2442,الموظفين!$A$2:$J$501,7,FALSE()),""))</f>
        <v/>
      </c>
      <c r="H2442" s="20"/>
      <c r="I2442" s="20"/>
      <c r="J2442" s="21" t="str">
        <f aca="false">IF(OR(H2442="",I2442=""),"",ROUND(MOD(I2442-H2442,1)*24,2))</f>
        <v/>
      </c>
      <c r="K2442" s="22" t="str">
        <f aca="false">IF(OR(H2442="",F2442=""),"",IF(ROUND(MAX(0,MOD(H2442-F2442+0.5,1)-0.5)*1440,0)&gt;IFERROR(VLOOKUP(E2442,الورديات!$A$2:$E$21,5,FALSE()),0),ROUND(MAX(0,MOD(H2442-F2442+0.5,1)-0.5)*1440,0),0))</f>
        <v/>
      </c>
      <c r="L2442" s="22" t="str">
        <f aca="false">IF(OR(I2442="",G2442=""),"",ROUND(MAX(0,MOD(G2442-I2442+0.5,1)-0.5)*1440,0))</f>
        <v/>
      </c>
      <c r="M2442" s="22" t="str">
        <f aca="false">IF(OR(I2442="",G2442=""),"",IF(ROUND(MAX(0,MOD(I2442-G2442+0.5,1)-0.5)*1440,0)&gt;=الإعدادات!$B$8,ROUND(MAX(0,MOD(I2442-G2442+0.5,1)-0.5)*1440,0),0))</f>
        <v/>
      </c>
      <c r="N2442" s="18" t="str">
        <f aca="false">IF(OR(A2442="",B2442=""),"",IF(COUNTIFS(الإجازات!$A$2:$A$1001,B2442,الإجازات!$D$2:$D$1001,"&lt;="&amp;A2442,الإجازات!$E$2:$E$1001,"&gt;="&amp;A2442,الإجازات!$G$2:$G$1001,"مقبولة")=0,"",LOOKUP(2,1/((الإجازات!$A$2:$A$1001=B2442)*(الإجازات!$D$2:$D$1001&lt;=A2442)*(الإجازات!$E$2:$E$1001&gt;=A2442)*(الإجازات!$G$2:$G$1001="مقبولة")),الإجازات!$C$2:$C$1001)))</f>
        <v/>
      </c>
      <c r="O2442" s="17"/>
      <c r="P2442" s="23" t="str">
        <f aca="false">IF(B2442="","",IF(ISNA(MATCH(B2442,الموظفين!$A$2:$A$501,0)),"⚠ كود غير موجود",IF(O2442&lt;&gt;"",O2442,IF(N2442&lt;&gt;"",N2442,IF(H2442="",IF(AND(A2442&lt;&gt;"",WEEKDAY(A2442)=الإعدادات!$B$11),"راحة أسبوعية","غائب"),IF(I2442="","بدون انصراف",IF(N(K2442)&gt;0,"متأخر","حاضر")))))))</f>
        <v/>
      </c>
      <c r="Q2442" s="24" t="str">
        <f aca="false">IF(B2442="","",IF(OR(P2442="غائب",P2442="غياب",P2442="إجازة بدون راتب"),IFERROR(VLOOKUP(B2442,الموظفين!$A$2:$J$501,8,FALSE()),0),0))</f>
        <v/>
      </c>
      <c r="R2442" s="24" t="str">
        <f aca="false">IF(B2442="","",ROUND((N(K2442)+N(L2442))/60*IFERROR(VLOOKUP(B2442,الموظفين!$A$2:$J$501,8,FALSE()),0)/الإعدادات!$B$6*الإعدادات!$B$9,2))</f>
        <v/>
      </c>
      <c r="S2442" s="24" t="str">
        <f aca="false">IF(OR(B2442="",M2442=""),"",ROUND(M2442/60*IFERROR(VLOOKUP(B2442,الموظفين!$A$2:$J$501,9,FALSE()),0),2))</f>
        <v/>
      </c>
      <c r="T2442" s="17"/>
      <c r="U2442" s="23" t="str">
        <f aca="false">IF(OR(A2442="",B2442=""),"",A2442&amp;"|"&amp;B2442)</f>
        <v/>
      </c>
    </row>
    <row r="2443" customFormat="false" ht="15" hidden="false" customHeight="false" outlineLevel="0" collapsed="false">
      <c r="A2443" s="16"/>
      <c r="B2443" s="17"/>
      <c r="C2443" s="18" t="str">
        <f aca="false">IF($B2443="","",IFERROR(VLOOKUP($B2443,الموظفين!$A$2:$J$501,2,FALSE())&amp;"","⚠ كود غير موجود"))</f>
        <v/>
      </c>
      <c r="D2443" s="18" t="str">
        <f aca="false">IF($B2443="","",IFERROR(VLOOKUP($B2443,الموظفين!$A$2:$J$501,3,FALSE())&amp;"",""))</f>
        <v/>
      </c>
      <c r="E2443" s="18" t="str">
        <f aca="false">IF($B2443="","",IFERROR(VLOOKUP($B2443,الموظفين!$A$2:$J$501,5,FALSE())&amp;"",""))</f>
        <v/>
      </c>
      <c r="F2443" s="19" t="str">
        <f aca="false">IF($B2443="","",IFERROR(VLOOKUP($B2443,الموظفين!$A$2:$J$501,6,FALSE()),""))</f>
        <v/>
      </c>
      <c r="G2443" s="19" t="str">
        <f aca="false">IF($B2443="","",IFERROR(VLOOKUP($B2443,الموظفين!$A$2:$J$501,7,FALSE()),""))</f>
        <v/>
      </c>
      <c r="H2443" s="20"/>
      <c r="I2443" s="20"/>
      <c r="J2443" s="21" t="str">
        <f aca="false">IF(OR(H2443="",I2443=""),"",ROUND(MOD(I2443-H2443,1)*24,2))</f>
        <v/>
      </c>
      <c r="K2443" s="22" t="str">
        <f aca="false">IF(OR(H2443="",F2443=""),"",IF(ROUND(MAX(0,MOD(H2443-F2443+0.5,1)-0.5)*1440,0)&gt;IFERROR(VLOOKUP(E2443,الورديات!$A$2:$E$21,5,FALSE()),0),ROUND(MAX(0,MOD(H2443-F2443+0.5,1)-0.5)*1440,0),0))</f>
        <v/>
      </c>
      <c r="L2443" s="22" t="str">
        <f aca="false">IF(OR(I2443="",G2443=""),"",ROUND(MAX(0,MOD(G2443-I2443+0.5,1)-0.5)*1440,0))</f>
        <v/>
      </c>
      <c r="M2443" s="22" t="str">
        <f aca="false">IF(OR(I2443="",G2443=""),"",IF(ROUND(MAX(0,MOD(I2443-G2443+0.5,1)-0.5)*1440,0)&gt;=الإعدادات!$B$8,ROUND(MAX(0,MOD(I2443-G2443+0.5,1)-0.5)*1440,0),0))</f>
        <v/>
      </c>
      <c r="N2443" s="18" t="str">
        <f aca="false">IF(OR(A2443="",B2443=""),"",IF(COUNTIFS(الإجازات!$A$2:$A$1001,B2443,الإجازات!$D$2:$D$1001,"&lt;="&amp;A2443,الإجازات!$E$2:$E$1001,"&gt;="&amp;A2443,الإجازات!$G$2:$G$1001,"مقبولة")=0,"",LOOKUP(2,1/((الإجازات!$A$2:$A$1001=B2443)*(الإجازات!$D$2:$D$1001&lt;=A2443)*(الإجازات!$E$2:$E$1001&gt;=A2443)*(الإجازات!$G$2:$G$1001="مقبولة")),الإجازات!$C$2:$C$1001)))</f>
        <v/>
      </c>
      <c r="O2443" s="17"/>
      <c r="P2443" s="23" t="str">
        <f aca="false">IF(B2443="","",IF(ISNA(MATCH(B2443,الموظفين!$A$2:$A$501,0)),"⚠ كود غير موجود",IF(O2443&lt;&gt;"",O2443,IF(N2443&lt;&gt;"",N2443,IF(H2443="",IF(AND(A2443&lt;&gt;"",WEEKDAY(A2443)=الإعدادات!$B$11),"راحة أسبوعية","غائب"),IF(I2443="","بدون انصراف",IF(N(K2443)&gt;0,"متأخر","حاضر")))))))</f>
        <v/>
      </c>
      <c r="Q2443" s="24" t="str">
        <f aca="false">IF(B2443="","",IF(OR(P2443="غائب",P2443="غياب",P2443="إجازة بدون راتب"),IFERROR(VLOOKUP(B2443,الموظفين!$A$2:$J$501,8,FALSE()),0),0))</f>
        <v/>
      </c>
      <c r="R2443" s="24" t="str">
        <f aca="false">IF(B2443="","",ROUND((N(K2443)+N(L2443))/60*IFERROR(VLOOKUP(B2443,الموظفين!$A$2:$J$501,8,FALSE()),0)/الإعدادات!$B$6*الإعدادات!$B$9,2))</f>
        <v/>
      </c>
      <c r="S2443" s="24" t="str">
        <f aca="false">IF(OR(B2443="",M2443=""),"",ROUND(M2443/60*IFERROR(VLOOKUP(B2443,الموظفين!$A$2:$J$501,9,FALSE()),0),2))</f>
        <v/>
      </c>
      <c r="T2443" s="17"/>
      <c r="U2443" s="23" t="str">
        <f aca="false">IF(OR(A2443="",B2443=""),"",A2443&amp;"|"&amp;B2443)</f>
        <v/>
      </c>
    </row>
    <row r="2444" customFormat="false" ht="15" hidden="false" customHeight="false" outlineLevel="0" collapsed="false">
      <c r="A2444" s="16"/>
      <c r="B2444" s="17"/>
      <c r="C2444" s="18" t="str">
        <f aca="false">IF($B2444="","",IFERROR(VLOOKUP($B2444,الموظفين!$A$2:$J$501,2,FALSE())&amp;"","⚠ كود غير موجود"))</f>
        <v/>
      </c>
      <c r="D2444" s="18" t="str">
        <f aca="false">IF($B2444="","",IFERROR(VLOOKUP($B2444,الموظفين!$A$2:$J$501,3,FALSE())&amp;"",""))</f>
        <v/>
      </c>
      <c r="E2444" s="18" t="str">
        <f aca="false">IF($B2444="","",IFERROR(VLOOKUP($B2444,الموظفين!$A$2:$J$501,5,FALSE())&amp;"",""))</f>
        <v/>
      </c>
      <c r="F2444" s="19" t="str">
        <f aca="false">IF($B2444="","",IFERROR(VLOOKUP($B2444,الموظفين!$A$2:$J$501,6,FALSE()),""))</f>
        <v/>
      </c>
      <c r="G2444" s="19" t="str">
        <f aca="false">IF($B2444="","",IFERROR(VLOOKUP($B2444,الموظفين!$A$2:$J$501,7,FALSE()),""))</f>
        <v/>
      </c>
      <c r="H2444" s="20"/>
      <c r="I2444" s="20"/>
      <c r="J2444" s="21" t="str">
        <f aca="false">IF(OR(H2444="",I2444=""),"",ROUND(MOD(I2444-H2444,1)*24,2))</f>
        <v/>
      </c>
      <c r="K2444" s="22" t="str">
        <f aca="false">IF(OR(H2444="",F2444=""),"",IF(ROUND(MAX(0,MOD(H2444-F2444+0.5,1)-0.5)*1440,0)&gt;IFERROR(VLOOKUP(E2444,الورديات!$A$2:$E$21,5,FALSE()),0),ROUND(MAX(0,MOD(H2444-F2444+0.5,1)-0.5)*1440,0),0))</f>
        <v/>
      </c>
      <c r="L2444" s="22" t="str">
        <f aca="false">IF(OR(I2444="",G2444=""),"",ROUND(MAX(0,MOD(G2444-I2444+0.5,1)-0.5)*1440,0))</f>
        <v/>
      </c>
      <c r="M2444" s="22" t="str">
        <f aca="false">IF(OR(I2444="",G2444=""),"",IF(ROUND(MAX(0,MOD(I2444-G2444+0.5,1)-0.5)*1440,0)&gt;=الإعدادات!$B$8,ROUND(MAX(0,MOD(I2444-G2444+0.5,1)-0.5)*1440,0),0))</f>
        <v/>
      </c>
      <c r="N2444" s="18" t="str">
        <f aca="false">IF(OR(A2444="",B2444=""),"",IF(COUNTIFS(الإجازات!$A$2:$A$1001,B2444,الإجازات!$D$2:$D$1001,"&lt;="&amp;A2444,الإجازات!$E$2:$E$1001,"&gt;="&amp;A2444,الإجازات!$G$2:$G$1001,"مقبولة")=0,"",LOOKUP(2,1/((الإجازات!$A$2:$A$1001=B2444)*(الإجازات!$D$2:$D$1001&lt;=A2444)*(الإجازات!$E$2:$E$1001&gt;=A2444)*(الإجازات!$G$2:$G$1001="مقبولة")),الإجازات!$C$2:$C$1001)))</f>
        <v/>
      </c>
      <c r="O2444" s="17"/>
      <c r="P2444" s="23" t="str">
        <f aca="false">IF(B2444="","",IF(ISNA(MATCH(B2444,الموظفين!$A$2:$A$501,0)),"⚠ كود غير موجود",IF(O2444&lt;&gt;"",O2444,IF(N2444&lt;&gt;"",N2444,IF(H2444="",IF(AND(A2444&lt;&gt;"",WEEKDAY(A2444)=الإعدادات!$B$11),"راحة أسبوعية","غائب"),IF(I2444="","بدون انصراف",IF(N(K2444)&gt;0,"متأخر","حاضر")))))))</f>
        <v/>
      </c>
      <c r="Q2444" s="24" t="str">
        <f aca="false">IF(B2444="","",IF(OR(P2444="غائب",P2444="غياب",P2444="إجازة بدون راتب"),IFERROR(VLOOKUP(B2444,الموظفين!$A$2:$J$501,8,FALSE()),0),0))</f>
        <v/>
      </c>
      <c r="R2444" s="24" t="str">
        <f aca="false">IF(B2444="","",ROUND((N(K2444)+N(L2444))/60*IFERROR(VLOOKUP(B2444,الموظفين!$A$2:$J$501,8,FALSE()),0)/الإعدادات!$B$6*الإعدادات!$B$9,2))</f>
        <v/>
      </c>
      <c r="S2444" s="24" t="str">
        <f aca="false">IF(OR(B2444="",M2444=""),"",ROUND(M2444/60*IFERROR(VLOOKUP(B2444,الموظفين!$A$2:$J$501,9,FALSE()),0),2))</f>
        <v/>
      </c>
      <c r="T2444" s="17"/>
      <c r="U2444" s="23" t="str">
        <f aca="false">IF(OR(A2444="",B2444=""),"",A2444&amp;"|"&amp;B2444)</f>
        <v/>
      </c>
    </row>
    <row r="2445" customFormat="false" ht="15" hidden="false" customHeight="false" outlineLevel="0" collapsed="false">
      <c r="A2445" s="16"/>
      <c r="B2445" s="17"/>
      <c r="C2445" s="18" t="str">
        <f aca="false">IF($B2445="","",IFERROR(VLOOKUP($B2445,الموظفين!$A$2:$J$501,2,FALSE())&amp;"","⚠ كود غير موجود"))</f>
        <v/>
      </c>
      <c r="D2445" s="18" t="str">
        <f aca="false">IF($B2445="","",IFERROR(VLOOKUP($B2445,الموظفين!$A$2:$J$501,3,FALSE())&amp;"",""))</f>
        <v/>
      </c>
      <c r="E2445" s="18" t="str">
        <f aca="false">IF($B2445="","",IFERROR(VLOOKUP($B2445,الموظفين!$A$2:$J$501,5,FALSE())&amp;"",""))</f>
        <v/>
      </c>
      <c r="F2445" s="19" t="str">
        <f aca="false">IF($B2445="","",IFERROR(VLOOKUP($B2445,الموظفين!$A$2:$J$501,6,FALSE()),""))</f>
        <v/>
      </c>
      <c r="G2445" s="19" t="str">
        <f aca="false">IF($B2445="","",IFERROR(VLOOKUP($B2445,الموظفين!$A$2:$J$501,7,FALSE()),""))</f>
        <v/>
      </c>
      <c r="H2445" s="20"/>
      <c r="I2445" s="20"/>
      <c r="J2445" s="21" t="str">
        <f aca="false">IF(OR(H2445="",I2445=""),"",ROUND(MOD(I2445-H2445,1)*24,2))</f>
        <v/>
      </c>
      <c r="K2445" s="22" t="str">
        <f aca="false">IF(OR(H2445="",F2445=""),"",IF(ROUND(MAX(0,MOD(H2445-F2445+0.5,1)-0.5)*1440,0)&gt;IFERROR(VLOOKUP(E2445,الورديات!$A$2:$E$21,5,FALSE()),0),ROUND(MAX(0,MOD(H2445-F2445+0.5,1)-0.5)*1440,0),0))</f>
        <v/>
      </c>
      <c r="L2445" s="22" t="str">
        <f aca="false">IF(OR(I2445="",G2445=""),"",ROUND(MAX(0,MOD(G2445-I2445+0.5,1)-0.5)*1440,0))</f>
        <v/>
      </c>
      <c r="M2445" s="22" t="str">
        <f aca="false">IF(OR(I2445="",G2445=""),"",IF(ROUND(MAX(0,MOD(I2445-G2445+0.5,1)-0.5)*1440,0)&gt;=الإعدادات!$B$8,ROUND(MAX(0,MOD(I2445-G2445+0.5,1)-0.5)*1440,0),0))</f>
        <v/>
      </c>
      <c r="N2445" s="18" t="str">
        <f aca="false">IF(OR(A2445="",B2445=""),"",IF(COUNTIFS(الإجازات!$A$2:$A$1001,B2445,الإجازات!$D$2:$D$1001,"&lt;="&amp;A2445,الإجازات!$E$2:$E$1001,"&gt;="&amp;A2445,الإجازات!$G$2:$G$1001,"مقبولة")=0,"",LOOKUP(2,1/((الإجازات!$A$2:$A$1001=B2445)*(الإجازات!$D$2:$D$1001&lt;=A2445)*(الإجازات!$E$2:$E$1001&gt;=A2445)*(الإجازات!$G$2:$G$1001="مقبولة")),الإجازات!$C$2:$C$1001)))</f>
        <v/>
      </c>
      <c r="O2445" s="17"/>
      <c r="P2445" s="23" t="str">
        <f aca="false">IF(B2445="","",IF(ISNA(MATCH(B2445,الموظفين!$A$2:$A$501,0)),"⚠ كود غير موجود",IF(O2445&lt;&gt;"",O2445,IF(N2445&lt;&gt;"",N2445,IF(H2445="",IF(AND(A2445&lt;&gt;"",WEEKDAY(A2445)=الإعدادات!$B$11),"راحة أسبوعية","غائب"),IF(I2445="","بدون انصراف",IF(N(K2445)&gt;0,"متأخر","حاضر")))))))</f>
        <v/>
      </c>
      <c r="Q2445" s="24" t="str">
        <f aca="false">IF(B2445="","",IF(OR(P2445="غائب",P2445="غياب",P2445="إجازة بدون راتب"),IFERROR(VLOOKUP(B2445,الموظفين!$A$2:$J$501,8,FALSE()),0),0))</f>
        <v/>
      </c>
      <c r="R2445" s="24" t="str">
        <f aca="false">IF(B2445="","",ROUND((N(K2445)+N(L2445))/60*IFERROR(VLOOKUP(B2445,الموظفين!$A$2:$J$501,8,FALSE()),0)/الإعدادات!$B$6*الإعدادات!$B$9,2))</f>
        <v/>
      </c>
      <c r="S2445" s="24" t="str">
        <f aca="false">IF(OR(B2445="",M2445=""),"",ROUND(M2445/60*IFERROR(VLOOKUP(B2445,الموظفين!$A$2:$J$501,9,FALSE()),0),2))</f>
        <v/>
      </c>
      <c r="T2445" s="17"/>
      <c r="U2445" s="23" t="str">
        <f aca="false">IF(OR(A2445="",B2445=""),"",A2445&amp;"|"&amp;B2445)</f>
        <v/>
      </c>
    </row>
    <row r="2446" customFormat="false" ht="15" hidden="false" customHeight="false" outlineLevel="0" collapsed="false">
      <c r="A2446" s="16"/>
      <c r="B2446" s="17"/>
      <c r="C2446" s="18" t="str">
        <f aca="false">IF($B2446="","",IFERROR(VLOOKUP($B2446,الموظفين!$A$2:$J$501,2,FALSE())&amp;"","⚠ كود غير موجود"))</f>
        <v/>
      </c>
      <c r="D2446" s="18" t="str">
        <f aca="false">IF($B2446="","",IFERROR(VLOOKUP($B2446,الموظفين!$A$2:$J$501,3,FALSE())&amp;"",""))</f>
        <v/>
      </c>
      <c r="E2446" s="18" t="str">
        <f aca="false">IF($B2446="","",IFERROR(VLOOKUP($B2446,الموظفين!$A$2:$J$501,5,FALSE())&amp;"",""))</f>
        <v/>
      </c>
      <c r="F2446" s="19" t="str">
        <f aca="false">IF($B2446="","",IFERROR(VLOOKUP($B2446,الموظفين!$A$2:$J$501,6,FALSE()),""))</f>
        <v/>
      </c>
      <c r="G2446" s="19" t="str">
        <f aca="false">IF($B2446="","",IFERROR(VLOOKUP($B2446,الموظفين!$A$2:$J$501,7,FALSE()),""))</f>
        <v/>
      </c>
      <c r="H2446" s="20"/>
      <c r="I2446" s="20"/>
      <c r="J2446" s="21" t="str">
        <f aca="false">IF(OR(H2446="",I2446=""),"",ROUND(MOD(I2446-H2446,1)*24,2))</f>
        <v/>
      </c>
      <c r="K2446" s="22" t="str">
        <f aca="false">IF(OR(H2446="",F2446=""),"",IF(ROUND(MAX(0,MOD(H2446-F2446+0.5,1)-0.5)*1440,0)&gt;IFERROR(VLOOKUP(E2446,الورديات!$A$2:$E$21,5,FALSE()),0),ROUND(MAX(0,MOD(H2446-F2446+0.5,1)-0.5)*1440,0),0))</f>
        <v/>
      </c>
      <c r="L2446" s="22" t="str">
        <f aca="false">IF(OR(I2446="",G2446=""),"",ROUND(MAX(0,MOD(G2446-I2446+0.5,1)-0.5)*1440,0))</f>
        <v/>
      </c>
      <c r="M2446" s="22" t="str">
        <f aca="false">IF(OR(I2446="",G2446=""),"",IF(ROUND(MAX(0,MOD(I2446-G2446+0.5,1)-0.5)*1440,0)&gt;=الإعدادات!$B$8,ROUND(MAX(0,MOD(I2446-G2446+0.5,1)-0.5)*1440,0),0))</f>
        <v/>
      </c>
      <c r="N2446" s="18" t="str">
        <f aca="false">IF(OR(A2446="",B2446=""),"",IF(COUNTIFS(الإجازات!$A$2:$A$1001,B2446,الإجازات!$D$2:$D$1001,"&lt;="&amp;A2446,الإجازات!$E$2:$E$1001,"&gt;="&amp;A2446,الإجازات!$G$2:$G$1001,"مقبولة")=0,"",LOOKUP(2,1/((الإجازات!$A$2:$A$1001=B2446)*(الإجازات!$D$2:$D$1001&lt;=A2446)*(الإجازات!$E$2:$E$1001&gt;=A2446)*(الإجازات!$G$2:$G$1001="مقبولة")),الإجازات!$C$2:$C$1001)))</f>
        <v/>
      </c>
      <c r="O2446" s="17"/>
      <c r="P2446" s="23" t="str">
        <f aca="false">IF(B2446="","",IF(ISNA(MATCH(B2446,الموظفين!$A$2:$A$501,0)),"⚠ كود غير موجود",IF(O2446&lt;&gt;"",O2446,IF(N2446&lt;&gt;"",N2446,IF(H2446="",IF(AND(A2446&lt;&gt;"",WEEKDAY(A2446)=الإعدادات!$B$11),"راحة أسبوعية","غائب"),IF(I2446="","بدون انصراف",IF(N(K2446)&gt;0,"متأخر","حاضر")))))))</f>
        <v/>
      </c>
      <c r="Q2446" s="24" t="str">
        <f aca="false">IF(B2446="","",IF(OR(P2446="غائب",P2446="غياب",P2446="إجازة بدون راتب"),IFERROR(VLOOKUP(B2446,الموظفين!$A$2:$J$501,8,FALSE()),0),0))</f>
        <v/>
      </c>
      <c r="R2446" s="24" t="str">
        <f aca="false">IF(B2446="","",ROUND((N(K2446)+N(L2446))/60*IFERROR(VLOOKUP(B2446,الموظفين!$A$2:$J$501,8,FALSE()),0)/الإعدادات!$B$6*الإعدادات!$B$9,2))</f>
        <v/>
      </c>
      <c r="S2446" s="24" t="str">
        <f aca="false">IF(OR(B2446="",M2446=""),"",ROUND(M2446/60*IFERROR(VLOOKUP(B2446,الموظفين!$A$2:$J$501,9,FALSE()),0),2))</f>
        <v/>
      </c>
      <c r="T2446" s="17"/>
      <c r="U2446" s="23" t="str">
        <f aca="false">IF(OR(A2446="",B2446=""),"",A2446&amp;"|"&amp;B2446)</f>
        <v/>
      </c>
    </row>
    <row r="2447" customFormat="false" ht="15" hidden="false" customHeight="false" outlineLevel="0" collapsed="false">
      <c r="A2447" s="16"/>
      <c r="B2447" s="17"/>
      <c r="C2447" s="18" t="str">
        <f aca="false">IF($B2447="","",IFERROR(VLOOKUP($B2447,الموظفين!$A$2:$J$501,2,FALSE())&amp;"","⚠ كود غير موجود"))</f>
        <v/>
      </c>
      <c r="D2447" s="18" t="str">
        <f aca="false">IF($B2447="","",IFERROR(VLOOKUP($B2447,الموظفين!$A$2:$J$501,3,FALSE())&amp;"",""))</f>
        <v/>
      </c>
      <c r="E2447" s="18" t="str">
        <f aca="false">IF($B2447="","",IFERROR(VLOOKUP($B2447,الموظفين!$A$2:$J$501,5,FALSE())&amp;"",""))</f>
        <v/>
      </c>
      <c r="F2447" s="19" t="str">
        <f aca="false">IF($B2447="","",IFERROR(VLOOKUP($B2447,الموظفين!$A$2:$J$501,6,FALSE()),""))</f>
        <v/>
      </c>
      <c r="G2447" s="19" t="str">
        <f aca="false">IF($B2447="","",IFERROR(VLOOKUP($B2447,الموظفين!$A$2:$J$501,7,FALSE()),""))</f>
        <v/>
      </c>
      <c r="H2447" s="20"/>
      <c r="I2447" s="20"/>
      <c r="J2447" s="21" t="str">
        <f aca="false">IF(OR(H2447="",I2447=""),"",ROUND(MOD(I2447-H2447,1)*24,2))</f>
        <v/>
      </c>
      <c r="K2447" s="22" t="str">
        <f aca="false">IF(OR(H2447="",F2447=""),"",IF(ROUND(MAX(0,MOD(H2447-F2447+0.5,1)-0.5)*1440,0)&gt;IFERROR(VLOOKUP(E2447,الورديات!$A$2:$E$21,5,FALSE()),0),ROUND(MAX(0,MOD(H2447-F2447+0.5,1)-0.5)*1440,0),0))</f>
        <v/>
      </c>
      <c r="L2447" s="22" t="str">
        <f aca="false">IF(OR(I2447="",G2447=""),"",ROUND(MAX(0,MOD(G2447-I2447+0.5,1)-0.5)*1440,0))</f>
        <v/>
      </c>
      <c r="M2447" s="22" t="str">
        <f aca="false">IF(OR(I2447="",G2447=""),"",IF(ROUND(MAX(0,MOD(I2447-G2447+0.5,1)-0.5)*1440,0)&gt;=الإعدادات!$B$8,ROUND(MAX(0,MOD(I2447-G2447+0.5,1)-0.5)*1440,0),0))</f>
        <v/>
      </c>
      <c r="N2447" s="18" t="str">
        <f aca="false">IF(OR(A2447="",B2447=""),"",IF(COUNTIFS(الإجازات!$A$2:$A$1001,B2447,الإجازات!$D$2:$D$1001,"&lt;="&amp;A2447,الإجازات!$E$2:$E$1001,"&gt;="&amp;A2447,الإجازات!$G$2:$G$1001,"مقبولة")=0,"",LOOKUP(2,1/((الإجازات!$A$2:$A$1001=B2447)*(الإجازات!$D$2:$D$1001&lt;=A2447)*(الإجازات!$E$2:$E$1001&gt;=A2447)*(الإجازات!$G$2:$G$1001="مقبولة")),الإجازات!$C$2:$C$1001)))</f>
        <v/>
      </c>
      <c r="O2447" s="17"/>
      <c r="P2447" s="23" t="str">
        <f aca="false">IF(B2447="","",IF(ISNA(MATCH(B2447,الموظفين!$A$2:$A$501,0)),"⚠ كود غير موجود",IF(O2447&lt;&gt;"",O2447,IF(N2447&lt;&gt;"",N2447,IF(H2447="",IF(AND(A2447&lt;&gt;"",WEEKDAY(A2447)=الإعدادات!$B$11),"راحة أسبوعية","غائب"),IF(I2447="","بدون انصراف",IF(N(K2447)&gt;0,"متأخر","حاضر")))))))</f>
        <v/>
      </c>
      <c r="Q2447" s="24" t="str">
        <f aca="false">IF(B2447="","",IF(OR(P2447="غائب",P2447="غياب",P2447="إجازة بدون راتب"),IFERROR(VLOOKUP(B2447,الموظفين!$A$2:$J$501,8,FALSE()),0),0))</f>
        <v/>
      </c>
      <c r="R2447" s="24" t="str">
        <f aca="false">IF(B2447="","",ROUND((N(K2447)+N(L2447))/60*IFERROR(VLOOKUP(B2447,الموظفين!$A$2:$J$501,8,FALSE()),0)/الإعدادات!$B$6*الإعدادات!$B$9,2))</f>
        <v/>
      </c>
      <c r="S2447" s="24" t="str">
        <f aca="false">IF(OR(B2447="",M2447=""),"",ROUND(M2447/60*IFERROR(VLOOKUP(B2447,الموظفين!$A$2:$J$501,9,FALSE()),0),2))</f>
        <v/>
      </c>
      <c r="T2447" s="17"/>
      <c r="U2447" s="23" t="str">
        <f aca="false">IF(OR(A2447="",B2447=""),"",A2447&amp;"|"&amp;B2447)</f>
        <v/>
      </c>
    </row>
    <row r="2448" customFormat="false" ht="15" hidden="false" customHeight="false" outlineLevel="0" collapsed="false">
      <c r="A2448" s="16"/>
      <c r="B2448" s="17"/>
      <c r="C2448" s="18" t="str">
        <f aca="false">IF($B2448="","",IFERROR(VLOOKUP($B2448,الموظفين!$A$2:$J$501,2,FALSE())&amp;"","⚠ كود غير موجود"))</f>
        <v/>
      </c>
      <c r="D2448" s="18" t="str">
        <f aca="false">IF($B2448="","",IFERROR(VLOOKUP($B2448,الموظفين!$A$2:$J$501,3,FALSE())&amp;"",""))</f>
        <v/>
      </c>
      <c r="E2448" s="18" t="str">
        <f aca="false">IF($B2448="","",IFERROR(VLOOKUP($B2448,الموظفين!$A$2:$J$501,5,FALSE())&amp;"",""))</f>
        <v/>
      </c>
      <c r="F2448" s="19" t="str">
        <f aca="false">IF($B2448="","",IFERROR(VLOOKUP($B2448,الموظفين!$A$2:$J$501,6,FALSE()),""))</f>
        <v/>
      </c>
      <c r="G2448" s="19" t="str">
        <f aca="false">IF($B2448="","",IFERROR(VLOOKUP($B2448,الموظفين!$A$2:$J$501,7,FALSE()),""))</f>
        <v/>
      </c>
      <c r="H2448" s="20"/>
      <c r="I2448" s="20"/>
      <c r="J2448" s="21" t="str">
        <f aca="false">IF(OR(H2448="",I2448=""),"",ROUND(MOD(I2448-H2448,1)*24,2))</f>
        <v/>
      </c>
      <c r="K2448" s="22" t="str">
        <f aca="false">IF(OR(H2448="",F2448=""),"",IF(ROUND(MAX(0,MOD(H2448-F2448+0.5,1)-0.5)*1440,0)&gt;IFERROR(VLOOKUP(E2448,الورديات!$A$2:$E$21,5,FALSE()),0),ROUND(MAX(0,MOD(H2448-F2448+0.5,1)-0.5)*1440,0),0))</f>
        <v/>
      </c>
      <c r="L2448" s="22" t="str">
        <f aca="false">IF(OR(I2448="",G2448=""),"",ROUND(MAX(0,MOD(G2448-I2448+0.5,1)-0.5)*1440,0))</f>
        <v/>
      </c>
      <c r="M2448" s="22" t="str">
        <f aca="false">IF(OR(I2448="",G2448=""),"",IF(ROUND(MAX(0,MOD(I2448-G2448+0.5,1)-0.5)*1440,0)&gt;=الإعدادات!$B$8,ROUND(MAX(0,MOD(I2448-G2448+0.5,1)-0.5)*1440,0),0))</f>
        <v/>
      </c>
      <c r="N2448" s="18" t="str">
        <f aca="false">IF(OR(A2448="",B2448=""),"",IF(COUNTIFS(الإجازات!$A$2:$A$1001,B2448,الإجازات!$D$2:$D$1001,"&lt;="&amp;A2448,الإجازات!$E$2:$E$1001,"&gt;="&amp;A2448,الإجازات!$G$2:$G$1001,"مقبولة")=0,"",LOOKUP(2,1/((الإجازات!$A$2:$A$1001=B2448)*(الإجازات!$D$2:$D$1001&lt;=A2448)*(الإجازات!$E$2:$E$1001&gt;=A2448)*(الإجازات!$G$2:$G$1001="مقبولة")),الإجازات!$C$2:$C$1001)))</f>
        <v/>
      </c>
      <c r="O2448" s="17"/>
      <c r="P2448" s="23" t="str">
        <f aca="false">IF(B2448="","",IF(ISNA(MATCH(B2448,الموظفين!$A$2:$A$501,0)),"⚠ كود غير موجود",IF(O2448&lt;&gt;"",O2448,IF(N2448&lt;&gt;"",N2448,IF(H2448="",IF(AND(A2448&lt;&gt;"",WEEKDAY(A2448)=الإعدادات!$B$11),"راحة أسبوعية","غائب"),IF(I2448="","بدون انصراف",IF(N(K2448)&gt;0,"متأخر","حاضر")))))))</f>
        <v/>
      </c>
      <c r="Q2448" s="24" t="str">
        <f aca="false">IF(B2448="","",IF(OR(P2448="غائب",P2448="غياب",P2448="إجازة بدون راتب"),IFERROR(VLOOKUP(B2448,الموظفين!$A$2:$J$501,8,FALSE()),0),0))</f>
        <v/>
      </c>
      <c r="R2448" s="24" t="str">
        <f aca="false">IF(B2448="","",ROUND((N(K2448)+N(L2448))/60*IFERROR(VLOOKUP(B2448,الموظفين!$A$2:$J$501,8,FALSE()),0)/الإعدادات!$B$6*الإعدادات!$B$9,2))</f>
        <v/>
      </c>
      <c r="S2448" s="24" t="str">
        <f aca="false">IF(OR(B2448="",M2448=""),"",ROUND(M2448/60*IFERROR(VLOOKUP(B2448,الموظفين!$A$2:$J$501,9,FALSE()),0),2))</f>
        <v/>
      </c>
      <c r="T2448" s="17"/>
      <c r="U2448" s="23" t="str">
        <f aca="false">IF(OR(A2448="",B2448=""),"",A2448&amp;"|"&amp;B2448)</f>
        <v/>
      </c>
    </row>
    <row r="2449" customFormat="false" ht="15" hidden="false" customHeight="false" outlineLevel="0" collapsed="false">
      <c r="A2449" s="16"/>
      <c r="B2449" s="17"/>
      <c r="C2449" s="18" t="str">
        <f aca="false">IF($B2449="","",IFERROR(VLOOKUP($B2449,الموظفين!$A$2:$J$501,2,FALSE())&amp;"","⚠ كود غير موجود"))</f>
        <v/>
      </c>
      <c r="D2449" s="18" t="str">
        <f aca="false">IF($B2449="","",IFERROR(VLOOKUP($B2449,الموظفين!$A$2:$J$501,3,FALSE())&amp;"",""))</f>
        <v/>
      </c>
      <c r="E2449" s="18" t="str">
        <f aca="false">IF($B2449="","",IFERROR(VLOOKUP($B2449,الموظفين!$A$2:$J$501,5,FALSE())&amp;"",""))</f>
        <v/>
      </c>
      <c r="F2449" s="19" t="str">
        <f aca="false">IF($B2449="","",IFERROR(VLOOKUP($B2449,الموظفين!$A$2:$J$501,6,FALSE()),""))</f>
        <v/>
      </c>
      <c r="G2449" s="19" t="str">
        <f aca="false">IF($B2449="","",IFERROR(VLOOKUP($B2449,الموظفين!$A$2:$J$501,7,FALSE()),""))</f>
        <v/>
      </c>
      <c r="H2449" s="20"/>
      <c r="I2449" s="20"/>
      <c r="J2449" s="21" t="str">
        <f aca="false">IF(OR(H2449="",I2449=""),"",ROUND(MOD(I2449-H2449,1)*24,2))</f>
        <v/>
      </c>
      <c r="K2449" s="22" t="str">
        <f aca="false">IF(OR(H2449="",F2449=""),"",IF(ROUND(MAX(0,MOD(H2449-F2449+0.5,1)-0.5)*1440,0)&gt;IFERROR(VLOOKUP(E2449,الورديات!$A$2:$E$21,5,FALSE()),0),ROUND(MAX(0,MOD(H2449-F2449+0.5,1)-0.5)*1440,0),0))</f>
        <v/>
      </c>
      <c r="L2449" s="22" t="str">
        <f aca="false">IF(OR(I2449="",G2449=""),"",ROUND(MAX(0,MOD(G2449-I2449+0.5,1)-0.5)*1440,0))</f>
        <v/>
      </c>
      <c r="M2449" s="22" t="str">
        <f aca="false">IF(OR(I2449="",G2449=""),"",IF(ROUND(MAX(0,MOD(I2449-G2449+0.5,1)-0.5)*1440,0)&gt;=الإعدادات!$B$8,ROUND(MAX(0,MOD(I2449-G2449+0.5,1)-0.5)*1440,0),0))</f>
        <v/>
      </c>
      <c r="N2449" s="18" t="str">
        <f aca="false">IF(OR(A2449="",B2449=""),"",IF(COUNTIFS(الإجازات!$A$2:$A$1001,B2449,الإجازات!$D$2:$D$1001,"&lt;="&amp;A2449,الإجازات!$E$2:$E$1001,"&gt;="&amp;A2449,الإجازات!$G$2:$G$1001,"مقبولة")=0,"",LOOKUP(2,1/((الإجازات!$A$2:$A$1001=B2449)*(الإجازات!$D$2:$D$1001&lt;=A2449)*(الإجازات!$E$2:$E$1001&gt;=A2449)*(الإجازات!$G$2:$G$1001="مقبولة")),الإجازات!$C$2:$C$1001)))</f>
        <v/>
      </c>
      <c r="O2449" s="17"/>
      <c r="P2449" s="23" t="str">
        <f aca="false">IF(B2449="","",IF(ISNA(MATCH(B2449,الموظفين!$A$2:$A$501,0)),"⚠ كود غير موجود",IF(O2449&lt;&gt;"",O2449,IF(N2449&lt;&gt;"",N2449,IF(H2449="",IF(AND(A2449&lt;&gt;"",WEEKDAY(A2449)=الإعدادات!$B$11),"راحة أسبوعية","غائب"),IF(I2449="","بدون انصراف",IF(N(K2449)&gt;0,"متأخر","حاضر")))))))</f>
        <v/>
      </c>
      <c r="Q2449" s="24" t="str">
        <f aca="false">IF(B2449="","",IF(OR(P2449="غائب",P2449="غياب",P2449="إجازة بدون راتب"),IFERROR(VLOOKUP(B2449,الموظفين!$A$2:$J$501,8,FALSE()),0),0))</f>
        <v/>
      </c>
      <c r="R2449" s="24" t="str">
        <f aca="false">IF(B2449="","",ROUND((N(K2449)+N(L2449))/60*IFERROR(VLOOKUP(B2449,الموظفين!$A$2:$J$501,8,FALSE()),0)/الإعدادات!$B$6*الإعدادات!$B$9,2))</f>
        <v/>
      </c>
      <c r="S2449" s="24" t="str">
        <f aca="false">IF(OR(B2449="",M2449=""),"",ROUND(M2449/60*IFERROR(VLOOKUP(B2449,الموظفين!$A$2:$J$501,9,FALSE()),0),2))</f>
        <v/>
      </c>
      <c r="T2449" s="17"/>
      <c r="U2449" s="23" t="str">
        <f aca="false">IF(OR(A2449="",B2449=""),"",A2449&amp;"|"&amp;B2449)</f>
        <v/>
      </c>
    </row>
    <row r="2450" customFormat="false" ht="15" hidden="false" customHeight="false" outlineLevel="0" collapsed="false">
      <c r="A2450" s="16"/>
      <c r="B2450" s="17"/>
      <c r="C2450" s="18" t="str">
        <f aca="false">IF($B2450="","",IFERROR(VLOOKUP($B2450,الموظفين!$A$2:$J$501,2,FALSE())&amp;"","⚠ كود غير موجود"))</f>
        <v/>
      </c>
      <c r="D2450" s="18" t="str">
        <f aca="false">IF($B2450="","",IFERROR(VLOOKUP($B2450,الموظفين!$A$2:$J$501,3,FALSE())&amp;"",""))</f>
        <v/>
      </c>
      <c r="E2450" s="18" t="str">
        <f aca="false">IF($B2450="","",IFERROR(VLOOKUP($B2450,الموظفين!$A$2:$J$501,5,FALSE())&amp;"",""))</f>
        <v/>
      </c>
      <c r="F2450" s="19" t="str">
        <f aca="false">IF($B2450="","",IFERROR(VLOOKUP($B2450,الموظفين!$A$2:$J$501,6,FALSE()),""))</f>
        <v/>
      </c>
      <c r="G2450" s="19" t="str">
        <f aca="false">IF($B2450="","",IFERROR(VLOOKUP($B2450,الموظفين!$A$2:$J$501,7,FALSE()),""))</f>
        <v/>
      </c>
      <c r="H2450" s="20"/>
      <c r="I2450" s="20"/>
      <c r="J2450" s="21" t="str">
        <f aca="false">IF(OR(H2450="",I2450=""),"",ROUND(MOD(I2450-H2450,1)*24,2))</f>
        <v/>
      </c>
      <c r="K2450" s="22" t="str">
        <f aca="false">IF(OR(H2450="",F2450=""),"",IF(ROUND(MAX(0,MOD(H2450-F2450+0.5,1)-0.5)*1440,0)&gt;IFERROR(VLOOKUP(E2450,الورديات!$A$2:$E$21,5,FALSE()),0),ROUND(MAX(0,MOD(H2450-F2450+0.5,1)-0.5)*1440,0),0))</f>
        <v/>
      </c>
      <c r="L2450" s="22" t="str">
        <f aca="false">IF(OR(I2450="",G2450=""),"",ROUND(MAX(0,MOD(G2450-I2450+0.5,1)-0.5)*1440,0))</f>
        <v/>
      </c>
      <c r="M2450" s="22" t="str">
        <f aca="false">IF(OR(I2450="",G2450=""),"",IF(ROUND(MAX(0,MOD(I2450-G2450+0.5,1)-0.5)*1440,0)&gt;=الإعدادات!$B$8,ROUND(MAX(0,MOD(I2450-G2450+0.5,1)-0.5)*1440,0),0))</f>
        <v/>
      </c>
      <c r="N2450" s="18" t="str">
        <f aca="false">IF(OR(A2450="",B2450=""),"",IF(COUNTIFS(الإجازات!$A$2:$A$1001,B2450,الإجازات!$D$2:$D$1001,"&lt;="&amp;A2450,الإجازات!$E$2:$E$1001,"&gt;="&amp;A2450,الإجازات!$G$2:$G$1001,"مقبولة")=0,"",LOOKUP(2,1/((الإجازات!$A$2:$A$1001=B2450)*(الإجازات!$D$2:$D$1001&lt;=A2450)*(الإجازات!$E$2:$E$1001&gt;=A2450)*(الإجازات!$G$2:$G$1001="مقبولة")),الإجازات!$C$2:$C$1001)))</f>
        <v/>
      </c>
      <c r="O2450" s="17"/>
      <c r="P2450" s="23" t="str">
        <f aca="false">IF(B2450="","",IF(ISNA(MATCH(B2450,الموظفين!$A$2:$A$501,0)),"⚠ كود غير موجود",IF(O2450&lt;&gt;"",O2450,IF(N2450&lt;&gt;"",N2450,IF(H2450="",IF(AND(A2450&lt;&gt;"",WEEKDAY(A2450)=الإعدادات!$B$11),"راحة أسبوعية","غائب"),IF(I2450="","بدون انصراف",IF(N(K2450)&gt;0,"متأخر","حاضر")))))))</f>
        <v/>
      </c>
      <c r="Q2450" s="24" t="str">
        <f aca="false">IF(B2450="","",IF(OR(P2450="غائب",P2450="غياب",P2450="إجازة بدون راتب"),IFERROR(VLOOKUP(B2450,الموظفين!$A$2:$J$501,8,FALSE()),0),0))</f>
        <v/>
      </c>
      <c r="R2450" s="24" t="str">
        <f aca="false">IF(B2450="","",ROUND((N(K2450)+N(L2450))/60*IFERROR(VLOOKUP(B2450,الموظفين!$A$2:$J$501,8,FALSE()),0)/الإعدادات!$B$6*الإعدادات!$B$9,2))</f>
        <v/>
      </c>
      <c r="S2450" s="24" t="str">
        <f aca="false">IF(OR(B2450="",M2450=""),"",ROUND(M2450/60*IFERROR(VLOOKUP(B2450,الموظفين!$A$2:$J$501,9,FALSE()),0),2))</f>
        <v/>
      </c>
      <c r="T2450" s="17"/>
      <c r="U2450" s="23" t="str">
        <f aca="false">IF(OR(A2450="",B2450=""),"",A2450&amp;"|"&amp;B2450)</f>
        <v/>
      </c>
    </row>
    <row r="2451" customFormat="false" ht="15" hidden="false" customHeight="false" outlineLevel="0" collapsed="false">
      <c r="A2451" s="16"/>
      <c r="B2451" s="17"/>
      <c r="C2451" s="18" t="str">
        <f aca="false">IF($B2451="","",IFERROR(VLOOKUP($B2451,الموظفين!$A$2:$J$501,2,FALSE())&amp;"","⚠ كود غير موجود"))</f>
        <v/>
      </c>
      <c r="D2451" s="18" t="str">
        <f aca="false">IF($B2451="","",IFERROR(VLOOKUP($B2451,الموظفين!$A$2:$J$501,3,FALSE())&amp;"",""))</f>
        <v/>
      </c>
      <c r="E2451" s="18" t="str">
        <f aca="false">IF($B2451="","",IFERROR(VLOOKUP($B2451,الموظفين!$A$2:$J$501,5,FALSE())&amp;"",""))</f>
        <v/>
      </c>
      <c r="F2451" s="19" t="str">
        <f aca="false">IF($B2451="","",IFERROR(VLOOKUP($B2451,الموظفين!$A$2:$J$501,6,FALSE()),""))</f>
        <v/>
      </c>
      <c r="G2451" s="19" t="str">
        <f aca="false">IF($B2451="","",IFERROR(VLOOKUP($B2451,الموظفين!$A$2:$J$501,7,FALSE()),""))</f>
        <v/>
      </c>
      <c r="H2451" s="20"/>
      <c r="I2451" s="20"/>
      <c r="J2451" s="21" t="str">
        <f aca="false">IF(OR(H2451="",I2451=""),"",ROUND(MOD(I2451-H2451,1)*24,2))</f>
        <v/>
      </c>
      <c r="K2451" s="22" t="str">
        <f aca="false">IF(OR(H2451="",F2451=""),"",IF(ROUND(MAX(0,MOD(H2451-F2451+0.5,1)-0.5)*1440,0)&gt;IFERROR(VLOOKUP(E2451,الورديات!$A$2:$E$21,5,FALSE()),0),ROUND(MAX(0,MOD(H2451-F2451+0.5,1)-0.5)*1440,0),0))</f>
        <v/>
      </c>
      <c r="L2451" s="22" t="str">
        <f aca="false">IF(OR(I2451="",G2451=""),"",ROUND(MAX(0,MOD(G2451-I2451+0.5,1)-0.5)*1440,0))</f>
        <v/>
      </c>
      <c r="M2451" s="22" t="str">
        <f aca="false">IF(OR(I2451="",G2451=""),"",IF(ROUND(MAX(0,MOD(I2451-G2451+0.5,1)-0.5)*1440,0)&gt;=الإعدادات!$B$8,ROUND(MAX(0,MOD(I2451-G2451+0.5,1)-0.5)*1440,0),0))</f>
        <v/>
      </c>
      <c r="N2451" s="18" t="str">
        <f aca="false">IF(OR(A2451="",B2451=""),"",IF(COUNTIFS(الإجازات!$A$2:$A$1001,B2451,الإجازات!$D$2:$D$1001,"&lt;="&amp;A2451,الإجازات!$E$2:$E$1001,"&gt;="&amp;A2451,الإجازات!$G$2:$G$1001,"مقبولة")=0,"",LOOKUP(2,1/((الإجازات!$A$2:$A$1001=B2451)*(الإجازات!$D$2:$D$1001&lt;=A2451)*(الإجازات!$E$2:$E$1001&gt;=A2451)*(الإجازات!$G$2:$G$1001="مقبولة")),الإجازات!$C$2:$C$1001)))</f>
        <v/>
      </c>
      <c r="O2451" s="17"/>
      <c r="P2451" s="23" t="str">
        <f aca="false">IF(B2451="","",IF(ISNA(MATCH(B2451,الموظفين!$A$2:$A$501,0)),"⚠ كود غير موجود",IF(O2451&lt;&gt;"",O2451,IF(N2451&lt;&gt;"",N2451,IF(H2451="",IF(AND(A2451&lt;&gt;"",WEEKDAY(A2451)=الإعدادات!$B$11),"راحة أسبوعية","غائب"),IF(I2451="","بدون انصراف",IF(N(K2451)&gt;0,"متأخر","حاضر")))))))</f>
        <v/>
      </c>
      <c r="Q2451" s="24" t="str">
        <f aca="false">IF(B2451="","",IF(OR(P2451="غائب",P2451="غياب",P2451="إجازة بدون راتب"),IFERROR(VLOOKUP(B2451,الموظفين!$A$2:$J$501,8,FALSE()),0),0))</f>
        <v/>
      </c>
      <c r="R2451" s="24" t="str">
        <f aca="false">IF(B2451="","",ROUND((N(K2451)+N(L2451))/60*IFERROR(VLOOKUP(B2451,الموظفين!$A$2:$J$501,8,FALSE()),0)/الإعدادات!$B$6*الإعدادات!$B$9,2))</f>
        <v/>
      </c>
      <c r="S2451" s="24" t="str">
        <f aca="false">IF(OR(B2451="",M2451=""),"",ROUND(M2451/60*IFERROR(VLOOKUP(B2451,الموظفين!$A$2:$J$501,9,FALSE()),0),2))</f>
        <v/>
      </c>
      <c r="T2451" s="17"/>
      <c r="U2451" s="23" t="str">
        <f aca="false">IF(OR(A2451="",B2451=""),"",A2451&amp;"|"&amp;B2451)</f>
        <v/>
      </c>
    </row>
    <row r="2452" customFormat="false" ht="15" hidden="false" customHeight="false" outlineLevel="0" collapsed="false">
      <c r="A2452" s="16"/>
      <c r="B2452" s="17"/>
      <c r="C2452" s="18" t="str">
        <f aca="false">IF($B2452="","",IFERROR(VLOOKUP($B2452,الموظفين!$A$2:$J$501,2,FALSE())&amp;"","⚠ كود غير موجود"))</f>
        <v/>
      </c>
      <c r="D2452" s="18" t="str">
        <f aca="false">IF($B2452="","",IFERROR(VLOOKUP($B2452,الموظفين!$A$2:$J$501,3,FALSE())&amp;"",""))</f>
        <v/>
      </c>
      <c r="E2452" s="18" t="str">
        <f aca="false">IF($B2452="","",IFERROR(VLOOKUP($B2452,الموظفين!$A$2:$J$501,5,FALSE())&amp;"",""))</f>
        <v/>
      </c>
      <c r="F2452" s="19" t="str">
        <f aca="false">IF($B2452="","",IFERROR(VLOOKUP($B2452,الموظفين!$A$2:$J$501,6,FALSE()),""))</f>
        <v/>
      </c>
      <c r="G2452" s="19" t="str">
        <f aca="false">IF($B2452="","",IFERROR(VLOOKUP($B2452,الموظفين!$A$2:$J$501,7,FALSE()),""))</f>
        <v/>
      </c>
      <c r="H2452" s="20"/>
      <c r="I2452" s="20"/>
      <c r="J2452" s="21" t="str">
        <f aca="false">IF(OR(H2452="",I2452=""),"",ROUND(MOD(I2452-H2452,1)*24,2))</f>
        <v/>
      </c>
      <c r="K2452" s="22" t="str">
        <f aca="false">IF(OR(H2452="",F2452=""),"",IF(ROUND(MAX(0,MOD(H2452-F2452+0.5,1)-0.5)*1440,0)&gt;IFERROR(VLOOKUP(E2452,الورديات!$A$2:$E$21,5,FALSE()),0),ROUND(MAX(0,MOD(H2452-F2452+0.5,1)-0.5)*1440,0),0))</f>
        <v/>
      </c>
      <c r="L2452" s="22" t="str">
        <f aca="false">IF(OR(I2452="",G2452=""),"",ROUND(MAX(0,MOD(G2452-I2452+0.5,1)-0.5)*1440,0))</f>
        <v/>
      </c>
      <c r="M2452" s="22" t="str">
        <f aca="false">IF(OR(I2452="",G2452=""),"",IF(ROUND(MAX(0,MOD(I2452-G2452+0.5,1)-0.5)*1440,0)&gt;=الإعدادات!$B$8,ROUND(MAX(0,MOD(I2452-G2452+0.5,1)-0.5)*1440,0),0))</f>
        <v/>
      </c>
      <c r="N2452" s="18" t="str">
        <f aca="false">IF(OR(A2452="",B2452=""),"",IF(COUNTIFS(الإجازات!$A$2:$A$1001,B2452,الإجازات!$D$2:$D$1001,"&lt;="&amp;A2452,الإجازات!$E$2:$E$1001,"&gt;="&amp;A2452,الإجازات!$G$2:$G$1001,"مقبولة")=0,"",LOOKUP(2,1/((الإجازات!$A$2:$A$1001=B2452)*(الإجازات!$D$2:$D$1001&lt;=A2452)*(الإجازات!$E$2:$E$1001&gt;=A2452)*(الإجازات!$G$2:$G$1001="مقبولة")),الإجازات!$C$2:$C$1001)))</f>
        <v/>
      </c>
      <c r="O2452" s="17"/>
      <c r="P2452" s="23" t="str">
        <f aca="false">IF(B2452="","",IF(ISNA(MATCH(B2452,الموظفين!$A$2:$A$501,0)),"⚠ كود غير موجود",IF(O2452&lt;&gt;"",O2452,IF(N2452&lt;&gt;"",N2452,IF(H2452="",IF(AND(A2452&lt;&gt;"",WEEKDAY(A2452)=الإعدادات!$B$11),"راحة أسبوعية","غائب"),IF(I2452="","بدون انصراف",IF(N(K2452)&gt;0,"متأخر","حاضر")))))))</f>
        <v/>
      </c>
      <c r="Q2452" s="24" t="str">
        <f aca="false">IF(B2452="","",IF(OR(P2452="غائب",P2452="غياب",P2452="إجازة بدون راتب"),IFERROR(VLOOKUP(B2452,الموظفين!$A$2:$J$501,8,FALSE()),0),0))</f>
        <v/>
      </c>
      <c r="R2452" s="24" t="str">
        <f aca="false">IF(B2452="","",ROUND((N(K2452)+N(L2452))/60*IFERROR(VLOOKUP(B2452,الموظفين!$A$2:$J$501,8,FALSE()),0)/الإعدادات!$B$6*الإعدادات!$B$9,2))</f>
        <v/>
      </c>
      <c r="S2452" s="24" t="str">
        <f aca="false">IF(OR(B2452="",M2452=""),"",ROUND(M2452/60*IFERROR(VLOOKUP(B2452,الموظفين!$A$2:$J$501,9,FALSE()),0),2))</f>
        <v/>
      </c>
      <c r="T2452" s="17"/>
      <c r="U2452" s="23" t="str">
        <f aca="false">IF(OR(A2452="",B2452=""),"",A2452&amp;"|"&amp;B2452)</f>
        <v/>
      </c>
    </row>
    <row r="2453" customFormat="false" ht="15" hidden="false" customHeight="false" outlineLevel="0" collapsed="false">
      <c r="A2453" s="16"/>
      <c r="B2453" s="17"/>
      <c r="C2453" s="18" t="str">
        <f aca="false">IF($B2453="","",IFERROR(VLOOKUP($B2453,الموظفين!$A$2:$J$501,2,FALSE())&amp;"","⚠ كود غير موجود"))</f>
        <v/>
      </c>
      <c r="D2453" s="18" t="str">
        <f aca="false">IF($B2453="","",IFERROR(VLOOKUP($B2453,الموظفين!$A$2:$J$501,3,FALSE())&amp;"",""))</f>
        <v/>
      </c>
      <c r="E2453" s="18" t="str">
        <f aca="false">IF($B2453="","",IFERROR(VLOOKUP($B2453,الموظفين!$A$2:$J$501,5,FALSE())&amp;"",""))</f>
        <v/>
      </c>
      <c r="F2453" s="19" t="str">
        <f aca="false">IF($B2453="","",IFERROR(VLOOKUP($B2453,الموظفين!$A$2:$J$501,6,FALSE()),""))</f>
        <v/>
      </c>
      <c r="G2453" s="19" t="str">
        <f aca="false">IF($B2453="","",IFERROR(VLOOKUP($B2453,الموظفين!$A$2:$J$501,7,FALSE()),""))</f>
        <v/>
      </c>
      <c r="H2453" s="20"/>
      <c r="I2453" s="20"/>
      <c r="J2453" s="21" t="str">
        <f aca="false">IF(OR(H2453="",I2453=""),"",ROUND(MOD(I2453-H2453,1)*24,2))</f>
        <v/>
      </c>
      <c r="K2453" s="22" t="str">
        <f aca="false">IF(OR(H2453="",F2453=""),"",IF(ROUND(MAX(0,MOD(H2453-F2453+0.5,1)-0.5)*1440,0)&gt;IFERROR(VLOOKUP(E2453,الورديات!$A$2:$E$21,5,FALSE()),0),ROUND(MAX(0,MOD(H2453-F2453+0.5,1)-0.5)*1440,0),0))</f>
        <v/>
      </c>
      <c r="L2453" s="22" t="str">
        <f aca="false">IF(OR(I2453="",G2453=""),"",ROUND(MAX(0,MOD(G2453-I2453+0.5,1)-0.5)*1440,0))</f>
        <v/>
      </c>
      <c r="M2453" s="22" t="str">
        <f aca="false">IF(OR(I2453="",G2453=""),"",IF(ROUND(MAX(0,MOD(I2453-G2453+0.5,1)-0.5)*1440,0)&gt;=الإعدادات!$B$8,ROUND(MAX(0,MOD(I2453-G2453+0.5,1)-0.5)*1440,0),0))</f>
        <v/>
      </c>
      <c r="N2453" s="18" t="str">
        <f aca="false">IF(OR(A2453="",B2453=""),"",IF(COUNTIFS(الإجازات!$A$2:$A$1001,B2453,الإجازات!$D$2:$D$1001,"&lt;="&amp;A2453,الإجازات!$E$2:$E$1001,"&gt;="&amp;A2453,الإجازات!$G$2:$G$1001,"مقبولة")=0,"",LOOKUP(2,1/((الإجازات!$A$2:$A$1001=B2453)*(الإجازات!$D$2:$D$1001&lt;=A2453)*(الإجازات!$E$2:$E$1001&gt;=A2453)*(الإجازات!$G$2:$G$1001="مقبولة")),الإجازات!$C$2:$C$1001)))</f>
        <v/>
      </c>
      <c r="O2453" s="17"/>
      <c r="P2453" s="23" t="str">
        <f aca="false">IF(B2453="","",IF(ISNA(MATCH(B2453,الموظفين!$A$2:$A$501,0)),"⚠ كود غير موجود",IF(O2453&lt;&gt;"",O2453,IF(N2453&lt;&gt;"",N2453,IF(H2453="",IF(AND(A2453&lt;&gt;"",WEEKDAY(A2453)=الإعدادات!$B$11),"راحة أسبوعية","غائب"),IF(I2453="","بدون انصراف",IF(N(K2453)&gt;0,"متأخر","حاضر")))))))</f>
        <v/>
      </c>
      <c r="Q2453" s="24" t="str">
        <f aca="false">IF(B2453="","",IF(OR(P2453="غائب",P2453="غياب",P2453="إجازة بدون راتب"),IFERROR(VLOOKUP(B2453,الموظفين!$A$2:$J$501,8,FALSE()),0),0))</f>
        <v/>
      </c>
      <c r="R2453" s="24" t="str">
        <f aca="false">IF(B2453="","",ROUND((N(K2453)+N(L2453))/60*IFERROR(VLOOKUP(B2453,الموظفين!$A$2:$J$501,8,FALSE()),0)/الإعدادات!$B$6*الإعدادات!$B$9,2))</f>
        <v/>
      </c>
      <c r="S2453" s="24" t="str">
        <f aca="false">IF(OR(B2453="",M2453=""),"",ROUND(M2453/60*IFERROR(VLOOKUP(B2453,الموظفين!$A$2:$J$501,9,FALSE()),0),2))</f>
        <v/>
      </c>
      <c r="T2453" s="17"/>
      <c r="U2453" s="23" t="str">
        <f aca="false">IF(OR(A2453="",B2453=""),"",A2453&amp;"|"&amp;B2453)</f>
        <v/>
      </c>
    </row>
    <row r="2454" customFormat="false" ht="15" hidden="false" customHeight="false" outlineLevel="0" collapsed="false">
      <c r="A2454" s="16"/>
      <c r="B2454" s="17"/>
      <c r="C2454" s="18" t="str">
        <f aca="false">IF($B2454="","",IFERROR(VLOOKUP($B2454,الموظفين!$A$2:$J$501,2,FALSE())&amp;"","⚠ كود غير موجود"))</f>
        <v/>
      </c>
      <c r="D2454" s="18" t="str">
        <f aca="false">IF($B2454="","",IFERROR(VLOOKUP($B2454,الموظفين!$A$2:$J$501,3,FALSE())&amp;"",""))</f>
        <v/>
      </c>
      <c r="E2454" s="18" t="str">
        <f aca="false">IF($B2454="","",IFERROR(VLOOKUP($B2454,الموظفين!$A$2:$J$501,5,FALSE())&amp;"",""))</f>
        <v/>
      </c>
      <c r="F2454" s="19" t="str">
        <f aca="false">IF($B2454="","",IFERROR(VLOOKUP($B2454,الموظفين!$A$2:$J$501,6,FALSE()),""))</f>
        <v/>
      </c>
      <c r="G2454" s="19" t="str">
        <f aca="false">IF($B2454="","",IFERROR(VLOOKUP($B2454,الموظفين!$A$2:$J$501,7,FALSE()),""))</f>
        <v/>
      </c>
      <c r="H2454" s="20"/>
      <c r="I2454" s="20"/>
      <c r="J2454" s="21" t="str">
        <f aca="false">IF(OR(H2454="",I2454=""),"",ROUND(MOD(I2454-H2454,1)*24,2))</f>
        <v/>
      </c>
      <c r="K2454" s="22" t="str">
        <f aca="false">IF(OR(H2454="",F2454=""),"",IF(ROUND(MAX(0,MOD(H2454-F2454+0.5,1)-0.5)*1440,0)&gt;IFERROR(VLOOKUP(E2454,الورديات!$A$2:$E$21,5,FALSE()),0),ROUND(MAX(0,MOD(H2454-F2454+0.5,1)-0.5)*1440,0),0))</f>
        <v/>
      </c>
      <c r="L2454" s="22" t="str">
        <f aca="false">IF(OR(I2454="",G2454=""),"",ROUND(MAX(0,MOD(G2454-I2454+0.5,1)-0.5)*1440,0))</f>
        <v/>
      </c>
      <c r="M2454" s="22" t="str">
        <f aca="false">IF(OR(I2454="",G2454=""),"",IF(ROUND(MAX(0,MOD(I2454-G2454+0.5,1)-0.5)*1440,0)&gt;=الإعدادات!$B$8,ROUND(MAX(0,MOD(I2454-G2454+0.5,1)-0.5)*1440,0),0))</f>
        <v/>
      </c>
      <c r="N2454" s="18" t="str">
        <f aca="false">IF(OR(A2454="",B2454=""),"",IF(COUNTIFS(الإجازات!$A$2:$A$1001,B2454,الإجازات!$D$2:$D$1001,"&lt;="&amp;A2454,الإجازات!$E$2:$E$1001,"&gt;="&amp;A2454,الإجازات!$G$2:$G$1001,"مقبولة")=0,"",LOOKUP(2,1/((الإجازات!$A$2:$A$1001=B2454)*(الإجازات!$D$2:$D$1001&lt;=A2454)*(الإجازات!$E$2:$E$1001&gt;=A2454)*(الإجازات!$G$2:$G$1001="مقبولة")),الإجازات!$C$2:$C$1001)))</f>
        <v/>
      </c>
      <c r="O2454" s="17"/>
      <c r="P2454" s="23" t="str">
        <f aca="false">IF(B2454="","",IF(ISNA(MATCH(B2454,الموظفين!$A$2:$A$501,0)),"⚠ كود غير موجود",IF(O2454&lt;&gt;"",O2454,IF(N2454&lt;&gt;"",N2454,IF(H2454="",IF(AND(A2454&lt;&gt;"",WEEKDAY(A2454)=الإعدادات!$B$11),"راحة أسبوعية","غائب"),IF(I2454="","بدون انصراف",IF(N(K2454)&gt;0,"متأخر","حاضر")))))))</f>
        <v/>
      </c>
      <c r="Q2454" s="24" t="str">
        <f aca="false">IF(B2454="","",IF(OR(P2454="غائب",P2454="غياب",P2454="إجازة بدون راتب"),IFERROR(VLOOKUP(B2454,الموظفين!$A$2:$J$501,8,FALSE()),0),0))</f>
        <v/>
      </c>
      <c r="R2454" s="24" t="str">
        <f aca="false">IF(B2454="","",ROUND((N(K2454)+N(L2454))/60*IFERROR(VLOOKUP(B2454,الموظفين!$A$2:$J$501,8,FALSE()),0)/الإعدادات!$B$6*الإعدادات!$B$9,2))</f>
        <v/>
      </c>
      <c r="S2454" s="24" t="str">
        <f aca="false">IF(OR(B2454="",M2454=""),"",ROUND(M2454/60*IFERROR(VLOOKUP(B2454,الموظفين!$A$2:$J$501,9,FALSE()),0),2))</f>
        <v/>
      </c>
      <c r="T2454" s="17"/>
      <c r="U2454" s="23" t="str">
        <f aca="false">IF(OR(A2454="",B2454=""),"",A2454&amp;"|"&amp;B2454)</f>
        <v/>
      </c>
    </row>
    <row r="2455" customFormat="false" ht="15" hidden="false" customHeight="false" outlineLevel="0" collapsed="false">
      <c r="A2455" s="16"/>
      <c r="B2455" s="17"/>
      <c r="C2455" s="18" t="str">
        <f aca="false">IF($B2455="","",IFERROR(VLOOKUP($B2455,الموظفين!$A$2:$J$501,2,FALSE())&amp;"","⚠ كود غير موجود"))</f>
        <v/>
      </c>
      <c r="D2455" s="18" t="str">
        <f aca="false">IF($B2455="","",IFERROR(VLOOKUP($B2455,الموظفين!$A$2:$J$501,3,FALSE())&amp;"",""))</f>
        <v/>
      </c>
      <c r="E2455" s="18" t="str">
        <f aca="false">IF($B2455="","",IFERROR(VLOOKUP($B2455,الموظفين!$A$2:$J$501,5,FALSE())&amp;"",""))</f>
        <v/>
      </c>
      <c r="F2455" s="19" t="str">
        <f aca="false">IF($B2455="","",IFERROR(VLOOKUP($B2455,الموظفين!$A$2:$J$501,6,FALSE()),""))</f>
        <v/>
      </c>
      <c r="G2455" s="19" t="str">
        <f aca="false">IF($B2455="","",IFERROR(VLOOKUP($B2455,الموظفين!$A$2:$J$501,7,FALSE()),""))</f>
        <v/>
      </c>
      <c r="H2455" s="20"/>
      <c r="I2455" s="20"/>
      <c r="J2455" s="21" t="str">
        <f aca="false">IF(OR(H2455="",I2455=""),"",ROUND(MOD(I2455-H2455,1)*24,2))</f>
        <v/>
      </c>
      <c r="K2455" s="22" t="str">
        <f aca="false">IF(OR(H2455="",F2455=""),"",IF(ROUND(MAX(0,MOD(H2455-F2455+0.5,1)-0.5)*1440,0)&gt;IFERROR(VLOOKUP(E2455,الورديات!$A$2:$E$21,5,FALSE()),0),ROUND(MAX(0,MOD(H2455-F2455+0.5,1)-0.5)*1440,0),0))</f>
        <v/>
      </c>
      <c r="L2455" s="22" t="str">
        <f aca="false">IF(OR(I2455="",G2455=""),"",ROUND(MAX(0,MOD(G2455-I2455+0.5,1)-0.5)*1440,0))</f>
        <v/>
      </c>
      <c r="M2455" s="22" t="str">
        <f aca="false">IF(OR(I2455="",G2455=""),"",IF(ROUND(MAX(0,MOD(I2455-G2455+0.5,1)-0.5)*1440,0)&gt;=الإعدادات!$B$8,ROUND(MAX(0,MOD(I2455-G2455+0.5,1)-0.5)*1440,0),0))</f>
        <v/>
      </c>
      <c r="N2455" s="18" t="str">
        <f aca="false">IF(OR(A2455="",B2455=""),"",IF(COUNTIFS(الإجازات!$A$2:$A$1001,B2455,الإجازات!$D$2:$D$1001,"&lt;="&amp;A2455,الإجازات!$E$2:$E$1001,"&gt;="&amp;A2455,الإجازات!$G$2:$G$1001,"مقبولة")=0,"",LOOKUP(2,1/((الإجازات!$A$2:$A$1001=B2455)*(الإجازات!$D$2:$D$1001&lt;=A2455)*(الإجازات!$E$2:$E$1001&gt;=A2455)*(الإجازات!$G$2:$G$1001="مقبولة")),الإجازات!$C$2:$C$1001)))</f>
        <v/>
      </c>
      <c r="O2455" s="17"/>
      <c r="P2455" s="23" t="str">
        <f aca="false">IF(B2455="","",IF(ISNA(MATCH(B2455,الموظفين!$A$2:$A$501,0)),"⚠ كود غير موجود",IF(O2455&lt;&gt;"",O2455,IF(N2455&lt;&gt;"",N2455,IF(H2455="",IF(AND(A2455&lt;&gt;"",WEEKDAY(A2455)=الإعدادات!$B$11),"راحة أسبوعية","غائب"),IF(I2455="","بدون انصراف",IF(N(K2455)&gt;0,"متأخر","حاضر")))))))</f>
        <v/>
      </c>
      <c r="Q2455" s="24" t="str">
        <f aca="false">IF(B2455="","",IF(OR(P2455="غائب",P2455="غياب",P2455="إجازة بدون راتب"),IFERROR(VLOOKUP(B2455,الموظفين!$A$2:$J$501,8,FALSE()),0),0))</f>
        <v/>
      </c>
      <c r="R2455" s="24" t="str">
        <f aca="false">IF(B2455="","",ROUND((N(K2455)+N(L2455))/60*IFERROR(VLOOKUP(B2455,الموظفين!$A$2:$J$501,8,FALSE()),0)/الإعدادات!$B$6*الإعدادات!$B$9,2))</f>
        <v/>
      </c>
      <c r="S2455" s="24" t="str">
        <f aca="false">IF(OR(B2455="",M2455=""),"",ROUND(M2455/60*IFERROR(VLOOKUP(B2455,الموظفين!$A$2:$J$501,9,FALSE()),0),2))</f>
        <v/>
      </c>
      <c r="T2455" s="17"/>
      <c r="U2455" s="23" t="str">
        <f aca="false">IF(OR(A2455="",B2455=""),"",A2455&amp;"|"&amp;B2455)</f>
        <v/>
      </c>
    </row>
    <row r="2456" customFormat="false" ht="15" hidden="false" customHeight="false" outlineLevel="0" collapsed="false">
      <c r="A2456" s="16"/>
      <c r="B2456" s="17"/>
      <c r="C2456" s="18" t="str">
        <f aca="false">IF($B2456="","",IFERROR(VLOOKUP($B2456,الموظفين!$A$2:$J$501,2,FALSE())&amp;"","⚠ كود غير موجود"))</f>
        <v/>
      </c>
      <c r="D2456" s="18" t="str">
        <f aca="false">IF($B2456="","",IFERROR(VLOOKUP($B2456,الموظفين!$A$2:$J$501,3,FALSE())&amp;"",""))</f>
        <v/>
      </c>
      <c r="E2456" s="18" t="str">
        <f aca="false">IF($B2456="","",IFERROR(VLOOKUP($B2456,الموظفين!$A$2:$J$501,5,FALSE())&amp;"",""))</f>
        <v/>
      </c>
      <c r="F2456" s="19" t="str">
        <f aca="false">IF($B2456="","",IFERROR(VLOOKUP($B2456,الموظفين!$A$2:$J$501,6,FALSE()),""))</f>
        <v/>
      </c>
      <c r="G2456" s="19" t="str">
        <f aca="false">IF($B2456="","",IFERROR(VLOOKUP($B2456,الموظفين!$A$2:$J$501,7,FALSE()),""))</f>
        <v/>
      </c>
      <c r="H2456" s="20"/>
      <c r="I2456" s="20"/>
      <c r="J2456" s="21" t="str">
        <f aca="false">IF(OR(H2456="",I2456=""),"",ROUND(MOD(I2456-H2456,1)*24,2))</f>
        <v/>
      </c>
      <c r="K2456" s="22" t="str">
        <f aca="false">IF(OR(H2456="",F2456=""),"",IF(ROUND(MAX(0,MOD(H2456-F2456+0.5,1)-0.5)*1440,0)&gt;IFERROR(VLOOKUP(E2456,الورديات!$A$2:$E$21,5,FALSE()),0),ROUND(MAX(0,MOD(H2456-F2456+0.5,1)-0.5)*1440,0),0))</f>
        <v/>
      </c>
      <c r="L2456" s="22" t="str">
        <f aca="false">IF(OR(I2456="",G2456=""),"",ROUND(MAX(0,MOD(G2456-I2456+0.5,1)-0.5)*1440,0))</f>
        <v/>
      </c>
      <c r="M2456" s="22" t="str">
        <f aca="false">IF(OR(I2456="",G2456=""),"",IF(ROUND(MAX(0,MOD(I2456-G2456+0.5,1)-0.5)*1440,0)&gt;=الإعدادات!$B$8,ROUND(MAX(0,MOD(I2456-G2456+0.5,1)-0.5)*1440,0),0))</f>
        <v/>
      </c>
      <c r="N2456" s="18" t="str">
        <f aca="false">IF(OR(A2456="",B2456=""),"",IF(COUNTIFS(الإجازات!$A$2:$A$1001,B2456,الإجازات!$D$2:$D$1001,"&lt;="&amp;A2456,الإجازات!$E$2:$E$1001,"&gt;="&amp;A2456,الإجازات!$G$2:$G$1001,"مقبولة")=0,"",LOOKUP(2,1/((الإجازات!$A$2:$A$1001=B2456)*(الإجازات!$D$2:$D$1001&lt;=A2456)*(الإجازات!$E$2:$E$1001&gt;=A2456)*(الإجازات!$G$2:$G$1001="مقبولة")),الإجازات!$C$2:$C$1001)))</f>
        <v/>
      </c>
      <c r="O2456" s="17"/>
      <c r="P2456" s="23" t="str">
        <f aca="false">IF(B2456="","",IF(ISNA(MATCH(B2456,الموظفين!$A$2:$A$501,0)),"⚠ كود غير موجود",IF(O2456&lt;&gt;"",O2456,IF(N2456&lt;&gt;"",N2456,IF(H2456="",IF(AND(A2456&lt;&gt;"",WEEKDAY(A2456)=الإعدادات!$B$11),"راحة أسبوعية","غائب"),IF(I2456="","بدون انصراف",IF(N(K2456)&gt;0,"متأخر","حاضر")))))))</f>
        <v/>
      </c>
      <c r="Q2456" s="24" t="str">
        <f aca="false">IF(B2456="","",IF(OR(P2456="غائب",P2456="غياب",P2456="إجازة بدون راتب"),IFERROR(VLOOKUP(B2456,الموظفين!$A$2:$J$501,8,FALSE()),0),0))</f>
        <v/>
      </c>
      <c r="R2456" s="24" t="str">
        <f aca="false">IF(B2456="","",ROUND((N(K2456)+N(L2456))/60*IFERROR(VLOOKUP(B2456,الموظفين!$A$2:$J$501,8,FALSE()),0)/الإعدادات!$B$6*الإعدادات!$B$9,2))</f>
        <v/>
      </c>
      <c r="S2456" s="24" t="str">
        <f aca="false">IF(OR(B2456="",M2456=""),"",ROUND(M2456/60*IFERROR(VLOOKUP(B2456,الموظفين!$A$2:$J$501,9,FALSE()),0),2))</f>
        <v/>
      </c>
      <c r="T2456" s="17"/>
      <c r="U2456" s="23" t="str">
        <f aca="false">IF(OR(A2456="",B2456=""),"",A2456&amp;"|"&amp;B2456)</f>
        <v/>
      </c>
    </row>
    <row r="2457" customFormat="false" ht="15" hidden="false" customHeight="false" outlineLevel="0" collapsed="false">
      <c r="A2457" s="16"/>
      <c r="B2457" s="17"/>
      <c r="C2457" s="18" t="str">
        <f aca="false">IF($B2457="","",IFERROR(VLOOKUP($B2457,الموظفين!$A$2:$J$501,2,FALSE())&amp;"","⚠ كود غير موجود"))</f>
        <v/>
      </c>
      <c r="D2457" s="18" t="str">
        <f aca="false">IF($B2457="","",IFERROR(VLOOKUP($B2457,الموظفين!$A$2:$J$501,3,FALSE())&amp;"",""))</f>
        <v/>
      </c>
      <c r="E2457" s="18" t="str">
        <f aca="false">IF($B2457="","",IFERROR(VLOOKUP($B2457,الموظفين!$A$2:$J$501,5,FALSE())&amp;"",""))</f>
        <v/>
      </c>
      <c r="F2457" s="19" t="str">
        <f aca="false">IF($B2457="","",IFERROR(VLOOKUP($B2457,الموظفين!$A$2:$J$501,6,FALSE()),""))</f>
        <v/>
      </c>
      <c r="G2457" s="19" t="str">
        <f aca="false">IF($B2457="","",IFERROR(VLOOKUP($B2457,الموظفين!$A$2:$J$501,7,FALSE()),""))</f>
        <v/>
      </c>
      <c r="H2457" s="20"/>
      <c r="I2457" s="20"/>
      <c r="J2457" s="21" t="str">
        <f aca="false">IF(OR(H2457="",I2457=""),"",ROUND(MOD(I2457-H2457,1)*24,2))</f>
        <v/>
      </c>
      <c r="K2457" s="22" t="str">
        <f aca="false">IF(OR(H2457="",F2457=""),"",IF(ROUND(MAX(0,MOD(H2457-F2457+0.5,1)-0.5)*1440,0)&gt;IFERROR(VLOOKUP(E2457,الورديات!$A$2:$E$21,5,FALSE()),0),ROUND(MAX(0,MOD(H2457-F2457+0.5,1)-0.5)*1440,0),0))</f>
        <v/>
      </c>
      <c r="L2457" s="22" t="str">
        <f aca="false">IF(OR(I2457="",G2457=""),"",ROUND(MAX(0,MOD(G2457-I2457+0.5,1)-0.5)*1440,0))</f>
        <v/>
      </c>
      <c r="M2457" s="22" t="str">
        <f aca="false">IF(OR(I2457="",G2457=""),"",IF(ROUND(MAX(0,MOD(I2457-G2457+0.5,1)-0.5)*1440,0)&gt;=الإعدادات!$B$8,ROUND(MAX(0,MOD(I2457-G2457+0.5,1)-0.5)*1440,0),0))</f>
        <v/>
      </c>
      <c r="N2457" s="18" t="str">
        <f aca="false">IF(OR(A2457="",B2457=""),"",IF(COUNTIFS(الإجازات!$A$2:$A$1001,B2457,الإجازات!$D$2:$D$1001,"&lt;="&amp;A2457,الإجازات!$E$2:$E$1001,"&gt;="&amp;A2457,الإجازات!$G$2:$G$1001,"مقبولة")=0,"",LOOKUP(2,1/((الإجازات!$A$2:$A$1001=B2457)*(الإجازات!$D$2:$D$1001&lt;=A2457)*(الإجازات!$E$2:$E$1001&gt;=A2457)*(الإجازات!$G$2:$G$1001="مقبولة")),الإجازات!$C$2:$C$1001)))</f>
        <v/>
      </c>
      <c r="O2457" s="17"/>
      <c r="P2457" s="23" t="str">
        <f aca="false">IF(B2457="","",IF(ISNA(MATCH(B2457,الموظفين!$A$2:$A$501,0)),"⚠ كود غير موجود",IF(O2457&lt;&gt;"",O2457,IF(N2457&lt;&gt;"",N2457,IF(H2457="",IF(AND(A2457&lt;&gt;"",WEEKDAY(A2457)=الإعدادات!$B$11),"راحة أسبوعية","غائب"),IF(I2457="","بدون انصراف",IF(N(K2457)&gt;0,"متأخر","حاضر")))))))</f>
        <v/>
      </c>
      <c r="Q2457" s="24" t="str">
        <f aca="false">IF(B2457="","",IF(OR(P2457="غائب",P2457="غياب",P2457="إجازة بدون راتب"),IFERROR(VLOOKUP(B2457,الموظفين!$A$2:$J$501,8,FALSE()),0),0))</f>
        <v/>
      </c>
      <c r="R2457" s="24" t="str">
        <f aca="false">IF(B2457="","",ROUND((N(K2457)+N(L2457))/60*IFERROR(VLOOKUP(B2457,الموظفين!$A$2:$J$501,8,FALSE()),0)/الإعدادات!$B$6*الإعدادات!$B$9,2))</f>
        <v/>
      </c>
      <c r="S2457" s="24" t="str">
        <f aca="false">IF(OR(B2457="",M2457=""),"",ROUND(M2457/60*IFERROR(VLOOKUP(B2457,الموظفين!$A$2:$J$501,9,FALSE()),0),2))</f>
        <v/>
      </c>
      <c r="T2457" s="17"/>
      <c r="U2457" s="23" t="str">
        <f aca="false">IF(OR(A2457="",B2457=""),"",A2457&amp;"|"&amp;B2457)</f>
        <v/>
      </c>
    </row>
    <row r="2458" customFormat="false" ht="15" hidden="false" customHeight="false" outlineLevel="0" collapsed="false">
      <c r="A2458" s="16"/>
      <c r="B2458" s="17"/>
      <c r="C2458" s="18" t="str">
        <f aca="false">IF($B2458="","",IFERROR(VLOOKUP($B2458,الموظفين!$A$2:$J$501,2,FALSE())&amp;"","⚠ كود غير موجود"))</f>
        <v/>
      </c>
      <c r="D2458" s="18" t="str">
        <f aca="false">IF($B2458="","",IFERROR(VLOOKUP($B2458,الموظفين!$A$2:$J$501,3,FALSE())&amp;"",""))</f>
        <v/>
      </c>
      <c r="E2458" s="18" t="str">
        <f aca="false">IF($B2458="","",IFERROR(VLOOKUP($B2458,الموظفين!$A$2:$J$501,5,FALSE())&amp;"",""))</f>
        <v/>
      </c>
      <c r="F2458" s="19" t="str">
        <f aca="false">IF($B2458="","",IFERROR(VLOOKUP($B2458,الموظفين!$A$2:$J$501,6,FALSE()),""))</f>
        <v/>
      </c>
      <c r="G2458" s="19" t="str">
        <f aca="false">IF($B2458="","",IFERROR(VLOOKUP($B2458,الموظفين!$A$2:$J$501,7,FALSE()),""))</f>
        <v/>
      </c>
      <c r="H2458" s="20"/>
      <c r="I2458" s="20"/>
      <c r="J2458" s="21" t="str">
        <f aca="false">IF(OR(H2458="",I2458=""),"",ROUND(MOD(I2458-H2458,1)*24,2))</f>
        <v/>
      </c>
      <c r="K2458" s="22" t="str">
        <f aca="false">IF(OR(H2458="",F2458=""),"",IF(ROUND(MAX(0,MOD(H2458-F2458+0.5,1)-0.5)*1440,0)&gt;IFERROR(VLOOKUP(E2458,الورديات!$A$2:$E$21,5,FALSE()),0),ROUND(MAX(0,MOD(H2458-F2458+0.5,1)-0.5)*1440,0),0))</f>
        <v/>
      </c>
      <c r="L2458" s="22" t="str">
        <f aca="false">IF(OR(I2458="",G2458=""),"",ROUND(MAX(0,MOD(G2458-I2458+0.5,1)-0.5)*1440,0))</f>
        <v/>
      </c>
      <c r="M2458" s="22" t="str">
        <f aca="false">IF(OR(I2458="",G2458=""),"",IF(ROUND(MAX(0,MOD(I2458-G2458+0.5,1)-0.5)*1440,0)&gt;=الإعدادات!$B$8,ROUND(MAX(0,MOD(I2458-G2458+0.5,1)-0.5)*1440,0),0))</f>
        <v/>
      </c>
      <c r="N2458" s="18" t="str">
        <f aca="false">IF(OR(A2458="",B2458=""),"",IF(COUNTIFS(الإجازات!$A$2:$A$1001,B2458,الإجازات!$D$2:$D$1001,"&lt;="&amp;A2458,الإجازات!$E$2:$E$1001,"&gt;="&amp;A2458,الإجازات!$G$2:$G$1001,"مقبولة")=0,"",LOOKUP(2,1/((الإجازات!$A$2:$A$1001=B2458)*(الإجازات!$D$2:$D$1001&lt;=A2458)*(الإجازات!$E$2:$E$1001&gt;=A2458)*(الإجازات!$G$2:$G$1001="مقبولة")),الإجازات!$C$2:$C$1001)))</f>
        <v/>
      </c>
      <c r="O2458" s="17"/>
      <c r="P2458" s="23" t="str">
        <f aca="false">IF(B2458="","",IF(ISNA(MATCH(B2458,الموظفين!$A$2:$A$501,0)),"⚠ كود غير موجود",IF(O2458&lt;&gt;"",O2458,IF(N2458&lt;&gt;"",N2458,IF(H2458="",IF(AND(A2458&lt;&gt;"",WEEKDAY(A2458)=الإعدادات!$B$11),"راحة أسبوعية","غائب"),IF(I2458="","بدون انصراف",IF(N(K2458)&gt;0,"متأخر","حاضر")))))))</f>
        <v/>
      </c>
      <c r="Q2458" s="24" t="str">
        <f aca="false">IF(B2458="","",IF(OR(P2458="غائب",P2458="غياب",P2458="إجازة بدون راتب"),IFERROR(VLOOKUP(B2458,الموظفين!$A$2:$J$501,8,FALSE()),0),0))</f>
        <v/>
      </c>
      <c r="R2458" s="24" t="str">
        <f aca="false">IF(B2458="","",ROUND((N(K2458)+N(L2458))/60*IFERROR(VLOOKUP(B2458,الموظفين!$A$2:$J$501,8,FALSE()),0)/الإعدادات!$B$6*الإعدادات!$B$9,2))</f>
        <v/>
      </c>
      <c r="S2458" s="24" t="str">
        <f aca="false">IF(OR(B2458="",M2458=""),"",ROUND(M2458/60*IFERROR(VLOOKUP(B2458,الموظفين!$A$2:$J$501,9,FALSE()),0),2))</f>
        <v/>
      </c>
      <c r="T2458" s="17"/>
      <c r="U2458" s="23" t="str">
        <f aca="false">IF(OR(A2458="",B2458=""),"",A2458&amp;"|"&amp;B2458)</f>
        <v/>
      </c>
    </row>
    <row r="2459" customFormat="false" ht="15" hidden="false" customHeight="false" outlineLevel="0" collapsed="false">
      <c r="A2459" s="16"/>
      <c r="B2459" s="17"/>
      <c r="C2459" s="18" t="str">
        <f aca="false">IF($B2459="","",IFERROR(VLOOKUP($B2459,الموظفين!$A$2:$J$501,2,FALSE())&amp;"","⚠ كود غير موجود"))</f>
        <v/>
      </c>
      <c r="D2459" s="18" t="str">
        <f aca="false">IF($B2459="","",IFERROR(VLOOKUP($B2459,الموظفين!$A$2:$J$501,3,FALSE())&amp;"",""))</f>
        <v/>
      </c>
      <c r="E2459" s="18" t="str">
        <f aca="false">IF($B2459="","",IFERROR(VLOOKUP($B2459,الموظفين!$A$2:$J$501,5,FALSE())&amp;"",""))</f>
        <v/>
      </c>
      <c r="F2459" s="19" t="str">
        <f aca="false">IF($B2459="","",IFERROR(VLOOKUP($B2459,الموظفين!$A$2:$J$501,6,FALSE()),""))</f>
        <v/>
      </c>
      <c r="G2459" s="19" t="str">
        <f aca="false">IF($B2459="","",IFERROR(VLOOKUP($B2459,الموظفين!$A$2:$J$501,7,FALSE()),""))</f>
        <v/>
      </c>
      <c r="H2459" s="20"/>
      <c r="I2459" s="20"/>
      <c r="J2459" s="21" t="str">
        <f aca="false">IF(OR(H2459="",I2459=""),"",ROUND(MOD(I2459-H2459,1)*24,2))</f>
        <v/>
      </c>
      <c r="K2459" s="22" t="str">
        <f aca="false">IF(OR(H2459="",F2459=""),"",IF(ROUND(MAX(0,MOD(H2459-F2459+0.5,1)-0.5)*1440,0)&gt;IFERROR(VLOOKUP(E2459,الورديات!$A$2:$E$21,5,FALSE()),0),ROUND(MAX(0,MOD(H2459-F2459+0.5,1)-0.5)*1440,0),0))</f>
        <v/>
      </c>
      <c r="L2459" s="22" t="str">
        <f aca="false">IF(OR(I2459="",G2459=""),"",ROUND(MAX(0,MOD(G2459-I2459+0.5,1)-0.5)*1440,0))</f>
        <v/>
      </c>
      <c r="M2459" s="22" t="str">
        <f aca="false">IF(OR(I2459="",G2459=""),"",IF(ROUND(MAX(0,MOD(I2459-G2459+0.5,1)-0.5)*1440,0)&gt;=الإعدادات!$B$8,ROUND(MAX(0,MOD(I2459-G2459+0.5,1)-0.5)*1440,0),0))</f>
        <v/>
      </c>
      <c r="N2459" s="18" t="str">
        <f aca="false">IF(OR(A2459="",B2459=""),"",IF(COUNTIFS(الإجازات!$A$2:$A$1001,B2459,الإجازات!$D$2:$D$1001,"&lt;="&amp;A2459,الإجازات!$E$2:$E$1001,"&gt;="&amp;A2459,الإجازات!$G$2:$G$1001,"مقبولة")=0,"",LOOKUP(2,1/((الإجازات!$A$2:$A$1001=B2459)*(الإجازات!$D$2:$D$1001&lt;=A2459)*(الإجازات!$E$2:$E$1001&gt;=A2459)*(الإجازات!$G$2:$G$1001="مقبولة")),الإجازات!$C$2:$C$1001)))</f>
        <v/>
      </c>
      <c r="O2459" s="17"/>
      <c r="P2459" s="23" t="str">
        <f aca="false">IF(B2459="","",IF(ISNA(MATCH(B2459,الموظفين!$A$2:$A$501,0)),"⚠ كود غير موجود",IF(O2459&lt;&gt;"",O2459,IF(N2459&lt;&gt;"",N2459,IF(H2459="",IF(AND(A2459&lt;&gt;"",WEEKDAY(A2459)=الإعدادات!$B$11),"راحة أسبوعية","غائب"),IF(I2459="","بدون انصراف",IF(N(K2459)&gt;0,"متأخر","حاضر")))))))</f>
        <v/>
      </c>
      <c r="Q2459" s="24" t="str">
        <f aca="false">IF(B2459="","",IF(OR(P2459="غائب",P2459="غياب",P2459="إجازة بدون راتب"),IFERROR(VLOOKUP(B2459,الموظفين!$A$2:$J$501,8,FALSE()),0),0))</f>
        <v/>
      </c>
      <c r="R2459" s="24" t="str">
        <f aca="false">IF(B2459="","",ROUND((N(K2459)+N(L2459))/60*IFERROR(VLOOKUP(B2459,الموظفين!$A$2:$J$501,8,FALSE()),0)/الإعدادات!$B$6*الإعدادات!$B$9,2))</f>
        <v/>
      </c>
      <c r="S2459" s="24" t="str">
        <f aca="false">IF(OR(B2459="",M2459=""),"",ROUND(M2459/60*IFERROR(VLOOKUP(B2459,الموظفين!$A$2:$J$501,9,FALSE()),0),2))</f>
        <v/>
      </c>
      <c r="T2459" s="17"/>
      <c r="U2459" s="23" t="str">
        <f aca="false">IF(OR(A2459="",B2459=""),"",A2459&amp;"|"&amp;B2459)</f>
        <v/>
      </c>
    </row>
    <row r="2460" customFormat="false" ht="15" hidden="false" customHeight="false" outlineLevel="0" collapsed="false">
      <c r="A2460" s="16"/>
      <c r="B2460" s="17"/>
      <c r="C2460" s="18" t="str">
        <f aca="false">IF($B2460="","",IFERROR(VLOOKUP($B2460,الموظفين!$A$2:$J$501,2,FALSE())&amp;"","⚠ كود غير موجود"))</f>
        <v/>
      </c>
      <c r="D2460" s="18" t="str">
        <f aca="false">IF($B2460="","",IFERROR(VLOOKUP($B2460,الموظفين!$A$2:$J$501,3,FALSE())&amp;"",""))</f>
        <v/>
      </c>
      <c r="E2460" s="18" t="str">
        <f aca="false">IF($B2460="","",IFERROR(VLOOKUP($B2460,الموظفين!$A$2:$J$501,5,FALSE())&amp;"",""))</f>
        <v/>
      </c>
      <c r="F2460" s="19" t="str">
        <f aca="false">IF($B2460="","",IFERROR(VLOOKUP($B2460,الموظفين!$A$2:$J$501,6,FALSE()),""))</f>
        <v/>
      </c>
      <c r="G2460" s="19" t="str">
        <f aca="false">IF($B2460="","",IFERROR(VLOOKUP($B2460,الموظفين!$A$2:$J$501,7,FALSE()),""))</f>
        <v/>
      </c>
      <c r="H2460" s="20"/>
      <c r="I2460" s="20"/>
      <c r="J2460" s="21" t="str">
        <f aca="false">IF(OR(H2460="",I2460=""),"",ROUND(MOD(I2460-H2460,1)*24,2))</f>
        <v/>
      </c>
      <c r="K2460" s="22" t="str">
        <f aca="false">IF(OR(H2460="",F2460=""),"",IF(ROUND(MAX(0,MOD(H2460-F2460+0.5,1)-0.5)*1440,0)&gt;IFERROR(VLOOKUP(E2460,الورديات!$A$2:$E$21,5,FALSE()),0),ROUND(MAX(0,MOD(H2460-F2460+0.5,1)-0.5)*1440,0),0))</f>
        <v/>
      </c>
      <c r="L2460" s="22" t="str">
        <f aca="false">IF(OR(I2460="",G2460=""),"",ROUND(MAX(0,MOD(G2460-I2460+0.5,1)-0.5)*1440,0))</f>
        <v/>
      </c>
      <c r="M2460" s="22" t="str">
        <f aca="false">IF(OR(I2460="",G2460=""),"",IF(ROUND(MAX(0,MOD(I2460-G2460+0.5,1)-0.5)*1440,0)&gt;=الإعدادات!$B$8,ROUND(MAX(0,MOD(I2460-G2460+0.5,1)-0.5)*1440,0),0))</f>
        <v/>
      </c>
      <c r="N2460" s="18" t="str">
        <f aca="false">IF(OR(A2460="",B2460=""),"",IF(COUNTIFS(الإجازات!$A$2:$A$1001,B2460,الإجازات!$D$2:$D$1001,"&lt;="&amp;A2460,الإجازات!$E$2:$E$1001,"&gt;="&amp;A2460,الإجازات!$G$2:$G$1001,"مقبولة")=0,"",LOOKUP(2,1/((الإجازات!$A$2:$A$1001=B2460)*(الإجازات!$D$2:$D$1001&lt;=A2460)*(الإجازات!$E$2:$E$1001&gt;=A2460)*(الإجازات!$G$2:$G$1001="مقبولة")),الإجازات!$C$2:$C$1001)))</f>
        <v/>
      </c>
      <c r="O2460" s="17"/>
      <c r="P2460" s="23" t="str">
        <f aca="false">IF(B2460="","",IF(ISNA(MATCH(B2460,الموظفين!$A$2:$A$501,0)),"⚠ كود غير موجود",IF(O2460&lt;&gt;"",O2460,IF(N2460&lt;&gt;"",N2460,IF(H2460="",IF(AND(A2460&lt;&gt;"",WEEKDAY(A2460)=الإعدادات!$B$11),"راحة أسبوعية","غائب"),IF(I2460="","بدون انصراف",IF(N(K2460)&gt;0,"متأخر","حاضر")))))))</f>
        <v/>
      </c>
      <c r="Q2460" s="24" t="str">
        <f aca="false">IF(B2460="","",IF(OR(P2460="غائب",P2460="غياب",P2460="إجازة بدون راتب"),IFERROR(VLOOKUP(B2460,الموظفين!$A$2:$J$501,8,FALSE()),0),0))</f>
        <v/>
      </c>
      <c r="R2460" s="24" t="str">
        <f aca="false">IF(B2460="","",ROUND((N(K2460)+N(L2460))/60*IFERROR(VLOOKUP(B2460,الموظفين!$A$2:$J$501,8,FALSE()),0)/الإعدادات!$B$6*الإعدادات!$B$9,2))</f>
        <v/>
      </c>
      <c r="S2460" s="24" t="str">
        <f aca="false">IF(OR(B2460="",M2460=""),"",ROUND(M2460/60*IFERROR(VLOOKUP(B2460,الموظفين!$A$2:$J$501,9,FALSE()),0),2))</f>
        <v/>
      </c>
      <c r="T2460" s="17"/>
      <c r="U2460" s="23" t="str">
        <f aca="false">IF(OR(A2460="",B2460=""),"",A2460&amp;"|"&amp;B2460)</f>
        <v/>
      </c>
    </row>
    <row r="2461" customFormat="false" ht="15" hidden="false" customHeight="false" outlineLevel="0" collapsed="false">
      <c r="A2461" s="16"/>
      <c r="B2461" s="17"/>
      <c r="C2461" s="18" t="str">
        <f aca="false">IF($B2461="","",IFERROR(VLOOKUP($B2461,الموظفين!$A$2:$J$501,2,FALSE())&amp;"","⚠ كود غير موجود"))</f>
        <v/>
      </c>
      <c r="D2461" s="18" t="str">
        <f aca="false">IF($B2461="","",IFERROR(VLOOKUP($B2461,الموظفين!$A$2:$J$501,3,FALSE())&amp;"",""))</f>
        <v/>
      </c>
      <c r="E2461" s="18" t="str">
        <f aca="false">IF($B2461="","",IFERROR(VLOOKUP($B2461,الموظفين!$A$2:$J$501,5,FALSE())&amp;"",""))</f>
        <v/>
      </c>
      <c r="F2461" s="19" t="str">
        <f aca="false">IF($B2461="","",IFERROR(VLOOKUP($B2461,الموظفين!$A$2:$J$501,6,FALSE()),""))</f>
        <v/>
      </c>
      <c r="G2461" s="19" t="str">
        <f aca="false">IF($B2461="","",IFERROR(VLOOKUP($B2461,الموظفين!$A$2:$J$501,7,FALSE()),""))</f>
        <v/>
      </c>
      <c r="H2461" s="20"/>
      <c r="I2461" s="20"/>
      <c r="J2461" s="21" t="str">
        <f aca="false">IF(OR(H2461="",I2461=""),"",ROUND(MOD(I2461-H2461,1)*24,2))</f>
        <v/>
      </c>
      <c r="K2461" s="22" t="str">
        <f aca="false">IF(OR(H2461="",F2461=""),"",IF(ROUND(MAX(0,MOD(H2461-F2461+0.5,1)-0.5)*1440,0)&gt;IFERROR(VLOOKUP(E2461,الورديات!$A$2:$E$21,5,FALSE()),0),ROUND(MAX(0,MOD(H2461-F2461+0.5,1)-0.5)*1440,0),0))</f>
        <v/>
      </c>
      <c r="L2461" s="22" t="str">
        <f aca="false">IF(OR(I2461="",G2461=""),"",ROUND(MAX(0,MOD(G2461-I2461+0.5,1)-0.5)*1440,0))</f>
        <v/>
      </c>
      <c r="M2461" s="22" t="str">
        <f aca="false">IF(OR(I2461="",G2461=""),"",IF(ROUND(MAX(0,MOD(I2461-G2461+0.5,1)-0.5)*1440,0)&gt;=الإعدادات!$B$8,ROUND(MAX(0,MOD(I2461-G2461+0.5,1)-0.5)*1440,0),0))</f>
        <v/>
      </c>
      <c r="N2461" s="18" t="str">
        <f aca="false">IF(OR(A2461="",B2461=""),"",IF(COUNTIFS(الإجازات!$A$2:$A$1001,B2461,الإجازات!$D$2:$D$1001,"&lt;="&amp;A2461,الإجازات!$E$2:$E$1001,"&gt;="&amp;A2461,الإجازات!$G$2:$G$1001,"مقبولة")=0,"",LOOKUP(2,1/((الإجازات!$A$2:$A$1001=B2461)*(الإجازات!$D$2:$D$1001&lt;=A2461)*(الإجازات!$E$2:$E$1001&gt;=A2461)*(الإجازات!$G$2:$G$1001="مقبولة")),الإجازات!$C$2:$C$1001)))</f>
        <v/>
      </c>
      <c r="O2461" s="17"/>
      <c r="P2461" s="23" t="str">
        <f aca="false">IF(B2461="","",IF(ISNA(MATCH(B2461,الموظفين!$A$2:$A$501,0)),"⚠ كود غير موجود",IF(O2461&lt;&gt;"",O2461,IF(N2461&lt;&gt;"",N2461,IF(H2461="",IF(AND(A2461&lt;&gt;"",WEEKDAY(A2461)=الإعدادات!$B$11),"راحة أسبوعية","غائب"),IF(I2461="","بدون انصراف",IF(N(K2461)&gt;0,"متأخر","حاضر")))))))</f>
        <v/>
      </c>
      <c r="Q2461" s="24" t="str">
        <f aca="false">IF(B2461="","",IF(OR(P2461="غائب",P2461="غياب",P2461="إجازة بدون راتب"),IFERROR(VLOOKUP(B2461,الموظفين!$A$2:$J$501,8,FALSE()),0),0))</f>
        <v/>
      </c>
      <c r="R2461" s="24" t="str">
        <f aca="false">IF(B2461="","",ROUND((N(K2461)+N(L2461))/60*IFERROR(VLOOKUP(B2461,الموظفين!$A$2:$J$501,8,FALSE()),0)/الإعدادات!$B$6*الإعدادات!$B$9,2))</f>
        <v/>
      </c>
      <c r="S2461" s="24" t="str">
        <f aca="false">IF(OR(B2461="",M2461=""),"",ROUND(M2461/60*IFERROR(VLOOKUP(B2461,الموظفين!$A$2:$J$501,9,FALSE()),0),2))</f>
        <v/>
      </c>
      <c r="T2461" s="17"/>
      <c r="U2461" s="23" t="str">
        <f aca="false">IF(OR(A2461="",B2461=""),"",A2461&amp;"|"&amp;B2461)</f>
        <v/>
      </c>
    </row>
    <row r="2462" customFormat="false" ht="15" hidden="false" customHeight="false" outlineLevel="0" collapsed="false">
      <c r="A2462" s="16"/>
      <c r="B2462" s="17"/>
      <c r="C2462" s="18" t="str">
        <f aca="false">IF($B2462="","",IFERROR(VLOOKUP($B2462,الموظفين!$A$2:$J$501,2,FALSE())&amp;"","⚠ كود غير موجود"))</f>
        <v/>
      </c>
      <c r="D2462" s="18" t="str">
        <f aca="false">IF($B2462="","",IFERROR(VLOOKUP($B2462,الموظفين!$A$2:$J$501,3,FALSE())&amp;"",""))</f>
        <v/>
      </c>
      <c r="E2462" s="18" t="str">
        <f aca="false">IF($B2462="","",IFERROR(VLOOKUP($B2462,الموظفين!$A$2:$J$501,5,FALSE())&amp;"",""))</f>
        <v/>
      </c>
      <c r="F2462" s="19" t="str">
        <f aca="false">IF($B2462="","",IFERROR(VLOOKUP($B2462,الموظفين!$A$2:$J$501,6,FALSE()),""))</f>
        <v/>
      </c>
      <c r="G2462" s="19" t="str">
        <f aca="false">IF($B2462="","",IFERROR(VLOOKUP($B2462,الموظفين!$A$2:$J$501,7,FALSE()),""))</f>
        <v/>
      </c>
      <c r="H2462" s="20"/>
      <c r="I2462" s="20"/>
      <c r="J2462" s="21" t="str">
        <f aca="false">IF(OR(H2462="",I2462=""),"",ROUND(MOD(I2462-H2462,1)*24,2))</f>
        <v/>
      </c>
      <c r="K2462" s="22" t="str">
        <f aca="false">IF(OR(H2462="",F2462=""),"",IF(ROUND(MAX(0,MOD(H2462-F2462+0.5,1)-0.5)*1440,0)&gt;IFERROR(VLOOKUP(E2462,الورديات!$A$2:$E$21,5,FALSE()),0),ROUND(MAX(0,MOD(H2462-F2462+0.5,1)-0.5)*1440,0),0))</f>
        <v/>
      </c>
      <c r="L2462" s="22" t="str">
        <f aca="false">IF(OR(I2462="",G2462=""),"",ROUND(MAX(0,MOD(G2462-I2462+0.5,1)-0.5)*1440,0))</f>
        <v/>
      </c>
      <c r="M2462" s="22" t="str">
        <f aca="false">IF(OR(I2462="",G2462=""),"",IF(ROUND(MAX(0,MOD(I2462-G2462+0.5,1)-0.5)*1440,0)&gt;=الإعدادات!$B$8,ROUND(MAX(0,MOD(I2462-G2462+0.5,1)-0.5)*1440,0),0))</f>
        <v/>
      </c>
      <c r="N2462" s="18" t="str">
        <f aca="false">IF(OR(A2462="",B2462=""),"",IF(COUNTIFS(الإجازات!$A$2:$A$1001,B2462,الإجازات!$D$2:$D$1001,"&lt;="&amp;A2462,الإجازات!$E$2:$E$1001,"&gt;="&amp;A2462,الإجازات!$G$2:$G$1001,"مقبولة")=0,"",LOOKUP(2,1/((الإجازات!$A$2:$A$1001=B2462)*(الإجازات!$D$2:$D$1001&lt;=A2462)*(الإجازات!$E$2:$E$1001&gt;=A2462)*(الإجازات!$G$2:$G$1001="مقبولة")),الإجازات!$C$2:$C$1001)))</f>
        <v/>
      </c>
      <c r="O2462" s="17"/>
      <c r="P2462" s="23" t="str">
        <f aca="false">IF(B2462="","",IF(ISNA(MATCH(B2462,الموظفين!$A$2:$A$501,0)),"⚠ كود غير موجود",IF(O2462&lt;&gt;"",O2462,IF(N2462&lt;&gt;"",N2462,IF(H2462="",IF(AND(A2462&lt;&gt;"",WEEKDAY(A2462)=الإعدادات!$B$11),"راحة أسبوعية","غائب"),IF(I2462="","بدون انصراف",IF(N(K2462)&gt;0,"متأخر","حاضر")))))))</f>
        <v/>
      </c>
      <c r="Q2462" s="24" t="str">
        <f aca="false">IF(B2462="","",IF(OR(P2462="غائب",P2462="غياب",P2462="إجازة بدون راتب"),IFERROR(VLOOKUP(B2462,الموظفين!$A$2:$J$501,8,FALSE()),0),0))</f>
        <v/>
      </c>
      <c r="R2462" s="24" t="str">
        <f aca="false">IF(B2462="","",ROUND((N(K2462)+N(L2462))/60*IFERROR(VLOOKUP(B2462,الموظفين!$A$2:$J$501,8,FALSE()),0)/الإعدادات!$B$6*الإعدادات!$B$9,2))</f>
        <v/>
      </c>
      <c r="S2462" s="24" t="str">
        <f aca="false">IF(OR(B2462="",M2462=""),"",ROUND(M2462/60*IFERROR(VLOOKUP(B2462,الموظفين!$A$2:$J$501,9,FALSE()),0),2))</f>
        <v/>
      </c>
      <c r="T2462" s="17"/>
      <c r="U2462" s="23" t="str">
        <f aca="false">IF(OR(A2462="",B2462=""),"",A2462&amp;"|"&amp;B2462)</f>
        <v/>
      </c>
    </row>
    <row r="2463" customFormat="false" ht="15" hidden="false" customHeight="false" outlineLevel="0" collapsed="false">
      <c r="A2463" s="16"/>
      <c r="B2463" s="17"/>
      <c r="C2463" s="18" t="str">
        <f aca="false">IF($B2463="","",IFERROR(VLOOKUP($B2463,الموظفين!$A$2:$J$501,2,FALSE())&amp;"","⚠ كود غير موجود"))</f>
        <v/>
      </c>
      <c r="D2463" s="18" t="str">
        <f aca="false">IF($B2463="","",IFERROR(VLOOKUP($B2463,الموظفين!$A$2:$J$501,3,FALSE())&amp;"",""))</f>
        <v/>
      </c>
      <c r="E2463" s="18" t="str">
        <f aca="false">IF($B2463="","",IFERROR(VLOOKUP($B2463,الموظفين!$A$2:$J$501,5,FALSE())&amp;"",""))</f>
        <v/>
      </c>
      <c r="F2463" s="19" t="str">
        <f aca="false">IF($B2463="","",IFERROR(VLOOKUP($B2463,الموظفين!$A$2:$J$501,6,FALSE()),""))</f>
        <v/>
      </c>
      <c r="G2463" s="19" t="str">
        <f aca="false">IF($B2463="","",IFERROR(VLOOKUP($B2463,الموظفين!$A$2:$J$501,7,FALSE()),""))</f>
        <v/>
      </c>
      <c r="H2463" s="20"/>
      <c r="I2463" s="20"/>
      <c r="J2463" s="21" t="str">
        <f aca="false">IF(OR(H2463="",I2463=""),"",ROUND(MOD(I2463-H2463,1)*24,2))</f>
        <v/>
      </c>
      <c r="K2463" s="22" t="str">
        <f aca="false">IF(OR(H2463="",F2463=""),"",IF(ROUND(MAX(0,MOD(H2463-F2463+0.5,1)-0.5)*1440,0)&gt;IFERROR(VLOOKUP(E2463,الورديات!$A$2:$E$21,5,FALSE()),0),ROUND(MAX(0,MOD(H2463-F2463+0.5,1)-0.5)*1440,0),0))</f>
        <v/>
      </c>
      <c r="L2463" s="22" t="str">
        <f aca="false">IF(OR(I2463="",G2463=""),"",ROUND(MAX(0,MOD(G2463-I2463+0.5,1)-0.5)*1440,0))</f>
        <v/>
      </c>
      <c r="M2463" s="22" t="str">
        <f aca="false">IF(OR(I2463="",G2463=""),"",IF(ROUND(MAX(0,MOD(I2463-G2463+0.5,1)-0.5)*1440,0)&gt;=الإعدادات!$B$8,ROUND(MAX(0,MOD(I2463-G2463+0.5,1)-0.5)*1440,0),0))</f>
        <v/>
      </c>
      <c r="N2463" s="18" t="str">
        <f aca="false">IF(OR(A2463="",B2463=""),"",IF(COUNTIFS(الإجازات!$A$2:$A$1001,B2463,الإجازات!$D$2:$D$1001,"&lt;="&amp;A2463,الإجازات!$E$2:$E$1001,"&gt;="&amp;A2463,الإجازات!$G$2:$G$1001,"مقبولة")=0,"",LOOKUP(2,1/((الإجازات!$A$2:$A$1001=B2463)*(الإجازات!$D$2:$D$1001&lt;=A2463)*(الإجازات!$E$2:$E$1001&gt;=A2463)*(الإجازات!$G$2:$G$1001="مقبولة")),الإجازات!$C$2:$C$1001)))</f>
        <v/>
      </c>
      <c r="O2463" s="17"/>
      <c r="P2463" s="23" t="str">
        <f aca="false">IF(B2463="","",IF(ISNA(MATCH(B2463,الموظفين!$A$2:$A$501,0)),"⚠ كود غير موجود",IF(O2463&lt;&gt;"",O2463,IF(N2463&lt;&gt;"",N2463,IF(H2463="",IF(AND(A2463&lt;&gt;"",WEEKDAY(A2463)=الإعدادات!$B$11),"راحة أسبوعية","غائب"),IF(I2463="","بدون انصراف",IF(N(K2463)&gt;0,"متأخر","حاضر")))))))</f>
        <v/>
      </c>
      <c r="Q2463" s="24" t="str">
        <f aca="false">IF(B2463="","",IF(OR(P2463="غائب",P2463="غياب",P2463="إجازة بدون راتب"),IFERROR(VLOOKUP(B2463,الموظفين!$A$2:$J$501,8,FALSE()),0),0))</f>
        <v/>
      </c>
      <c r="R2463" s="24" t="str">
        <f aca="false">IF(B2463="","",ROUND((N(K2463)+N(L2463))/60*IFERROR(VLOOKUP(B2463,الموظفين!$A$2:$J$501,8,FALSE()),0)/الإعدادات!$B$6*الإعدادات!$B$9,2))</f>
        <v/>
      </c>
      <c r="S2463" s="24" t="str">
        <f aca="false">IF(OR(B2463="",M2463=""),"",ROUND(M2463/60*IFERROR(VLOOKUP(B2463,الموظفين!$A$2:$J$501,9,FALSE()),0),2))</f>
        <v/>
      </c>
      <c r="T2463" s="17"/>
      <c r="U2463" s="23" t="str">
        <f aca="false">IF(OR(A2463="",B2463=""),"",A2463&amp;"|"&amp;B2463)</f>
        <v/>
      </c>
    </row>
    <row r="2464" customFormat="false" ht="15" hidden="false" customHeight="false" outlineLevel="0" collapsed="false">
      <c r="A2464" s="16"/>
      <c r="B2464" s="17"/>
      <c r="C2464" s="18" t="str">
        <f aca="false">IF($B2464="","",IFERROR(VLOOKUP($B2464,الموظفين!$A$2:$J$501,2,FALSE())&amp;"","⚠ كود غير موجود"))</f>
        <v/>
      </c>
      <c r="D2464" s="18" t="str">
        <f aca="false">IF($B2464="","",IFERROR(VLOOKUP($B2464,الموظفين!$A$2:$J$501,3,FALSE())&amp;"",""))</f>
        <v/>
      </c>
      <c r="E2464" s="18" t="str">
        <f aca="false">IF($B2464="","",IFERROR(VLOOKUP($B2464,الموظفين!$A$2:$J$501,5,FALSE())&amp;"",""))</f>
        <v/>
      </c>
      <c r="F2464" s="19" t="str">
        <f aca="false">IF($B2464="","",IFERROR(VLOOKUP($B2464,الموظفين!$A$2:$J$501,6,FALSE()),""))</f>
        <v/>
      </c>
      <c r="G2464" s="19" t="str">
        <f aca="false">IF($B2464="","",IFERROR(VLOOKUP($B2464,الموظفين!$A$2:$J$501,7,FALSE()),""))</f>
        <v/>
      </c>
      <c r="H2464" s="20"/>
      <c r="I2464" s="20"/>
      <c r="J2464" s="21" t="str">
        <f aca="false">IF(OR(H2464="",I2464=""),"",ROUND(MOD(I2464-H2464,1)*24,2))</f>
        <v/>
      </c>
      <c r="K2464" s="22" t="str">
        <f aca="false">IF(OR(H2464="",F2464=""),"",IF(ROUND(MAX(0,MOD(H2464-F2464+0.5,1)-0.5)*1440,0)&gt;IFERROR(VLOOKUP(E2464,الورديات!$A$2:$E$21,5,FALSE()),0),ROUND(MAX(0,MOD(H2464-F2464+0.5,1)-0.5)*1440,0),0))</f>
        <v/>
      </c>
      <c r="L2464" s="22" t="str">
        <f aca="false">IF(OR(I2464="",G2464=""),"",ROUND(MAX(0,MOD(G2464-I2464+0.5,1)-0.5)*1440,0))</f>
        <v/>
      </c>
      <c r="M2464" s="22" t="str">
        <f aca="false">IF(OR(I2464="",G2464=""),"",IF(ROUND(MAX(0,MOD(I2464-G2464+0.5,1)-0.5)*1440,0)&gt;=الإعدادات!$B$8,ROUND(MAX(0,MOD(I2464-G2464+0.5,1)-0.5)*1440,0),0))</f>
        <v/>
      </c>
      <c r="N2464" s="18" t="str">
        <f aca="false">IF(OR(A2464="",B2464=""),"",IF(COUNTIFS(الإجازات!$A$2:$A$1001,B2464,الإجازات!$D$2:$D$1001,"&lt;="&amp;A2464,الإجازات!$E$2:$E$1001,"&gt;="&amp;A2464,الإجازات!$G$2:$G$1001,"مقبولة")=0,"",LOOKUP(2,1/((الإجازات!$A$2:$A$1001=B2464)*(الإجازات!$D$2:$D$1001&lt;=A2464)*(الإجازات!$E$2:$E$1001&gt;=A2464)*(الإجازات!$G$2:$G$1001="مقبولة")),الإجازات!$C$2:$C$1001)))</f>
        <v/>
      </c>
      <c r="O2464" s="17"/>
      <c r="P2464" s="23" t="str">
        <f aca="false">IF(B2464="","",IF(ISNA(MATCH(B2464,الموظفين!$A$2:$A$501,0)),"⚠ كود غير موجود",IF(O2464&lt;&gt;"",O2464,IF(N2464&lt;&gt;"",N2464,IF(H2464="",IF(AND(A2464&lt;&gt;"",WEEKDAY(A2464)=الإعدادات!$B$11),"راحة أسبوعية","غائب"),IF(I2464="","بدون انصراف",IF(N(K2464)&gt;0,"متأخر","حاضر")))))))</f>
        <v/>
      </c>
      <c r="Q2464" s="24" t="str">
        <f aca="false">IF(B2464="","",IF(OR(P2464="غائب",P2464="غياب",P2464="إجازة بدون راتب"),IFERROR(VLOOKUP(B2464,الموظفين!$A$2:$J$501,8,FALSE()),0),0))</f>
        <v/>
      </c>
      <c r="R2464" s="24" t="str">
        <f aca="false">IF(B2464="","",ROUND((N(K2464)+N(L2464))/60*IFERROR(VLOOKUP(B2464,الموظفين!$A$2:$J$501,8,FALSE()),0)/الإعدادات!$B$6*الإعدادات!$B$9,2))</f>
        <v/>
      </c>
      <c r="S2464" s="24" t="str">
        <f aca="false">IF(OR(B2464="",M2464=""),"",ROUND(M2464/60*IFERROR(VLOOKUP(B2464,الموظفين!$A$2:$J$501,9,FALSE()),0),2))</f>
        <v/>
      </c>
      <c r="T2464" s="17"/>
      <c r="U2464" s="23" t="str">
        <f aca="false">IF(OR(A2464="",B2464=""),"",A2464&amp;"|"&amp;B2464)</f>
        <v/>
      </c>
    </row>
    <row r="2465" customFormat="false" ht="15" hidden="false" customHeight="false" outlineLevel="0" collapsed="false">
      <c r="A2465" s="16"/>
      <c r="B2465" s="17"/>
      <c r="C2465" s="18" t="str">
        <f aca="false">IF($B2465="","",IFERROR(VLOOKUP($B2465,الموظفين!$A$2:$J$501,2,FALSE())&amp;"","⚠ كود غير موجود"))</f>
        <v/>
      </c>
      <c r="D2465" s="18" t="str">
        <f aca="false">IF($B2465="","",IFERROR(VLOOKUP($B2465,الموظفين!$A$2:$J$501,3,FALSE())&amp;"",""))</f>
        <v/>
      </c>
      <c r="E2465" s="18" t="str">
        <f aca="false">IF($B2465="","",IFERROR(VLOOKUP($B2465,الموظفين!$A$2:$J$501,5,FALSE())&amp;"",""))</f>
        <v/>
      </c>
      <c r="F2465" s="19" t="str">
        <f aca="false">IF($B2465="","",IFERROR(VLOOKUP($B2465,الموظفين!$A$2:$J$501,6,FALSE()),""))</f>
        <v/>
      </c>
      <c r="G2465" s="19" t="str">
        <f aca="false">IF($B2465="","",IFERROR(VLOOKUP($B2465,الموظفين!$A$2:$J$501,7,FALSE()),""))</f>
        <v/>
      </c>
      <c r="H2465" s="20"/>
      <c r="I2465" s="20"/>
      <c r="J2465" s="21" t="str">
        <f aca="false">IF(OR(H2465="",I2465=""),"",ROUND(MOD(I2465-H2465,1)*24,2))</f>
        <v/>
      </c>
      <c r="K2465" s="22" t="str">
        <f aca="false">IF(OR(H2465="",F2465=""),"",IF(ROUND(MAX(0,MOD(H2465-F2465+0.5,1)-0.5)*1440,0)&gt;IFERROR(VLOOKUP(E2465,الورديات!$A$2:$E$21,5,FALSE()),0),ROUND(MAX(0,MOD(H2465-F2465+0.5,1)-0.5)*1440,0),0))</f>
        <v/>
      </c>
      <c r="L2465" s="22" t="str">
        <f aca="false">IF(OR(I2465="",G2465=""),"",ROUND(MAX(0,MOD(G2465-I2465+0.5,1)-0.5)*1440,0))</f>
        <v/>
      </c>
      <c r="M2465" s="22" t="str">
        <f aca="false">IF(OR(I2465="",G2465=""),"",IF(ROUND(MAX(0,MOD(I2465-G2465+0.5,1)-0.5)*1440,0)&gt;=الإعدادات!$B$8,ROUND(MAX(0,MOD(I2465-G2465+0.5,1)-0.5)*1440,0),0))</f>
        <v/>
      </c>
      <c r="N2465" s="18" t="str">
        <f aca="false">IF(OR(A2465="",B2465=""),"",IF(COUNTIFS(الإجازات!$A$2:$A$1001,B2465,الإجازات!$D$2:$D$1001,"&lt;="&amp;A2465,الإجازات!$E$2:$E$1001,"&gt;="&amp;A2465,الإجازات!$G$2:$G$1001,"مقبولة")=0,"",LOOKUP(2,1/((الإجازات!$A$2:$A$1001=B2465)*(الإجازات!$D$2:$D$1001&lt;=A2465)*(الإجازات!$E$2:$E$1001&gt;=A2465)*(الإجازات!$G$2:$G$1001="مقبولة")),الإجازات!$C$2:$C$1001)))</f>
        <v/>
      </c>
      <c r="O2465" s="17"/>
      <c r="P2465" s="23" t="str">
        <f aca="false">IF(B2465="","",IF(ISNA(MATCH(B2465,الموظفين!$A$2:$A$501,0)),"⚠ كود غير موجود",IF(O2465&lt;&gt;"",O2465,IF(N2465&lt;&gt;"",N2465,IF(H2465="",IF(AND(A2465&lt;&gt;"",WEEKDAY(A2465)=الإعدادات!$B$11),"راحة أسبوعية","غائب"),IF(I2465="","بدون انصراف",IF(N(K2465)&gt;0,"متأخر","حاضر")))))))</f>
        <v/>
      </c>
      <c r="Q2465" s="24" t="str">
        <f aca="false">IF(B2465="","",IF(OR(P2465="غائب",P2465="غياب",P2465="إجازة بدون راتب"),IFERROR(VLOOKUP(B2465,الموظفين!$A$2:$J$501,8,FALSE()),0),0))</f>
        <v/>
      </c>
      <c r="R2465" s="24" t="str">
        <f aca="false">IF(B2465="","",ROUND((N(K2465)+N(L2465))/60*IFERROR(VLOOKUP(B2465,الموظفين!$A$2:$J$501,8,FALSE()),0)/الإعدادات!$B$6*الإعدادات!$B$9,2))</f>
        <v/>
      </c>
      <c r="S2465" s="24" t="str">
        <f aca="false">IF(OR(B2465="",M2465=""),"",ROUND(M2465/60*IFERROR(VLOOKUP(B2465,الموظفين!$A$2:$J$501,9,FALSE()),0),2))</f>
        <v/>
      </c>
      <c r="T2465" s="17"/>
      <c r="U2465" s="23" t="str">
        <f aca="false">IF(OR(A2465="",B2465=""),"",A2465&amp;"|"&amp;B2465)</f>
        <v/>
      </c>
    </row>
    <row r="2466" customFormat="false" ht="15" hidden="false" customHeight="false" outlineLevel="0" collapsed="false">
      <c r="A2466" s="16"/>
      <c r="B2466" s="17"/>
      <c r="C2466" s="18" t="str">
        <f aca="false">IF($B2466="","",IFERROR(VLOOKUP($B2466,الموظفين!$A$2:$J$501,2,FALSE())&amp;"","⚠ كود غير موجود"))</f>
        <v/>
      </c>
      <c r="D2466" s="18" t="str">
        <f aca="false">IF($B2466="","",IFERROR(VLOOKUP($B2466,الموظفين!$A$2:$J$501,3,FALSE())&amp;"",""))</f>
        <v/>
      </c>
      <c r="E2466" s="18" t="str">
        <f aca="false">IF($B2466="","",IFERROR(VLOOKUP($B2466,الموظفين!$A$2:$J$501,5,FALSE())&amp;"",""))</f>
        <v/>
      </c>
      <c r="F2466" s="19" t="str">
        <f aca="false">IF($B2466="","",IFERROR(VLOOKUP($B2466,الموظفين!$A$2:$J$501,6,FALSE()),""))</f>
        <v/>
      </c>
      <c r="G2466" s="19" t="str">
        <f aca="false">IF($B2466="","",IFERROR(VLOOKUP($B2466,الموظفين!$A$2:$J$501,7,FALSE()),""))</f>
        <v/>
      </c>
      <c r="H2466" s="20"/>
      <c r="I2466" s="20"/>
      <c r="J2466" s="21" t="str">
        <f aca="false">IF(OR(H2466="",I2466=""),"",ROUND(MOD(I2466-H2466,1)*24,2))</f>
        <v/>
      </c>
      <c r="K2466" s="22" t="str">
        <f aca="false">IF(OR(H2466="",F2466=""),"",IF(ROUND(MAX(0,MOD(H2466-F2466+0.5,1)-0.5)*1440,0)&gt;IFERROR(VLOOKUP(E2466,الورديات!$A$2:$E$21,5,FALSE()),0),ROUND(MAX(0,MOD(H2466-F2466+0.5,1)-0.5)*1440,0),0))</f>
        <v/>
      </c>
      <c r="L2466" s="22" t="str">
        <f aca="false">IF(OR(I2466="",G2466=""),"",ROUND(MAX(0,MOD(G2466-I2466+0.5,1)-0.5)*1440,0))</f>
        <v/>
      </c>
      <c r="M2466" s="22" t="str">
        <f aca="false">IF(OR(I2466="",G2466=""),"",IF(ROUND(MAX(0,MOD(I2466-G2466+0.5,1)-0.5)*1440,0)&gt;=الإعدادات!$B$8,ROUND(MAX(0,MOD(I2466-G2466+0.5,1)-0.5)*1440,0),0))</f>
        <v/>
      </c>
      <c r="N2466" s="18" t="str">
        <f aca="false">IF(OR(A2466="",B2466=""),"",IF(COUNTIFS(الإجازات!$A$2:$A$1001,B2466,الإجازات!$D$2:$D$1001,"&lt;="&amp;A2466,الإجازات!$E$2:$E$1001,"&gt;="&amp;A2466,الإجازات!$G$2:$G$1001,"مقبولة")=0,"",LOOKUP(2,1/((الإجازات!$A$2:$A$1001=B2466)*(الإجازات!$D$2:$D$1001&lt;=A2466)*(الإجازات!$E$2:$E$1001&gt;=A2466)*(الإجازات!$G$2:$G$1001="مقبولة")),الإجازات!$C$2:$C$1001)))</f>
        <v/>
      </c>
      <c r="O2466" s="17"/>
      <c r="P2466" s="23" t="str">
        <f aca="false">IF(B2466="","",IF(ISNA(MATCH(B2466,الموظفين!$A$2:$A$501,0)),"⚠ كود غير موجود",IF(O2466&lt;&gt;"",O2466,IF(N2466&lt;&gt;"",N2466,IF(H2466="",IF(AND(A2466&lt;&gt;"",WEEKDAY(A2466)=الإعدادات!$B$11),"راحة أسبوعية","غائب"),IF(I2466="","بدون انصراف",IF(N(K2466)&gt;0,"متأخر","حاضر")))))))</f>
        <v/>
      </c>
      <c r="Q2466" s="24" t="str">
        <f aca="false">IF(B2466="","",IF(OR(P2466="غائب",P2466="غياب",P2466="إجازة بدون راتب"),IFERROR(VLOOKUP(B2466,الموظفين!$A$2:$J$501,8,FALSE()),0),0))</f>
        <v/>
      </c>
      <c r="R2466" s="24" t="str">
        <f aca="false">IF(B2466="","",ROUND((N(K2466)+N(L2466))/60*IFERROR(VLOOKUP(B2466,الموظفين!$A$2:$J$501,8,FALSE()),0)/الإعدادات!$B$6*الإعدادات!$B$9,2))</f>
        <v/>
      </c>
      <c r="S2466" s="24" t="str">
        <f aca="false">IF(OR(B2466="",M2466=""),"",ROUND(M2466/60*IFERROR(VLOOKUP(B2466,الموظفين!$A$2:$J$501,9,FALSE()),0),2))</f>
        <v/>
      </c>
      <c r="T2466" s="17"/>
      <c r="U2466" s="23" t="str">
        <f aca="false">IF(OR(A2466="",B2466=""),"",A2466&amp;"|"&amp;B2466)</f>
        <v/>
      </c>
    </row>
    <row r="2467" customFormat="false" ht="15" hidden="false" customHeight="false" outlineLevel="0" collapsed="false">
      <c r="A2467" s="16"/>
      <c r="B2467" s="17"/>
      <c r="C2467" s="18" t="str">
        <f aca="false">IF($B2467="","",IFERROR(VLOOKUP($B2467,الموظفين!$A$2:$J$501,2,FALSE())&amp;"","⚠ كود غير موجود"))</f>
        <v/>
      </c>
      <c r="D2467" s="18" t="str">
        <f aca="false">IF($B2467="","",IFERROR(VLOOKUP($B2467,الموظفين!$A$2:$J$501,3,FALSE())&amp;"",""))</f>
        <v/>
      </c>
      <c r="E2467" s="18" t="str">
        <f aca="false">IF($B2467="","",IFERROR(VLOOKUP($B2467,الموظفين!$A$2:$J$501,5,FALSE())&amp;"",""))</f>
        <v/>
      </c>
      <c r="F2467" s="19" t="str">
        <f aca="false">IF($B2467="","",IFERROR(VLOOKUP($B2467,الموظفين!$A$2:$J$501,6,FALSE()),""))</f>
        <v/>
      </c>
      <c r="G2467" s="19" t="str">
        <f aca="false">IF($B2467="","",IFERROR(VLOOKUP($B2467,الموظفين!$A$2:$J$501,7,FALSE()),""))</f>
        <v/>
      </c>
      <c r="H2467" s="20"/>
      <c r="I2467" s="20"/>
      <c r="J2467" s="21" t="str">
        <f aca="false">IF(OR(H2467="",I2467=""),"",ROUND(MOD(I2467-H2467,1)*24,2))</f>
        <v/>
      </c>
      <c r="K2467" s="22" t="str">
        <f aca="false">IF(OR(H2467="",F2467=""),"",IF(ROUND(MAX(0,MOD(H2467-F2467+0.5,1)-0.5)*1440,0)&gt;IFERROR(VLOOKUP(E2467,الورديات!$A$2:$E$21,5,FALSE()),0),ROUND(MAX(0,MOD(H2467-F2467+0.5,1)-0.5)*1440,0),0))</f>
        <v/>
      </c>
      <c r="L2467" s="22" t="str">
        <f aca="false">IF(OR(I2467="",G2467=""),"",ROUND(MAX(0,MOD(G2467-I2467+0.5,1)-0.5)*1440,0))</f>
        <v/>
      </c>
      <c r="M2467" s="22" t="str">
        <f aca="false">IF(OR(I2467="",G2467=""),"",IF(ROUND(MAX(0,MOD(I2467-G2467+0.5,1)-0.5)*1440,0)&gt;=الإعدادات!$B$8,ROUND(MAX(0,MOD(I2467-G2467+0.5,1)-0.5)*1440,0),0))</f>
        <v/>
      </c>
      <c r="N2467" s="18" t="str">
        <f aca="false">IF(OR(A2467="",B2467=""),"",IF(COUNTIFS(الإجازات!$A$2:$A$1001,B2467,الإجازات!$D$2:$D$1001,"&lt;="&amp;A2467,الإجازات!$E$2:$E$1001,"&gt;="&amp;A2467,الإجازات!$G$2:$G$1001,"مقبولة")=0,"",LOOKUP(2,1/((الإجازات!$A$2:$A$1001=B2467)*(الإجازات!$D$2:$D$1001&lt;=A2467)*(الإجازات!$E$2:$E$1001&gt;=A2467)*(الإجازات!$G$2:$G$1001="مقبولة")),الإجازات!$C$2:$C$1001)))</f>
        <v/>
      </c>
      <c r="O2467" s="17"/>
      <c r="P2467" s="23" t="str">
        <f aca="false">IF(B2467="","",IF(ISNA(MATCH(B2467,الموظفين!$A$2:$A$501,0)),"⚠ كود غير موجود",IF(O2467&lt;&gt;"",O2467,IF(N2467&lt;&gt;"",N2467,IF(H2467="",IF(AND(A2467&lt;&gt;"",WEEKDAY(A2467)=الإعدادات!$B$11),"راحة أسبوعية","غائب"),IF(I2467="","بدون انصراف",IF(N(K2467)&gt;0,"متأخر","حاضر")))))))</f>
        <v/>
      </c>
      <c r="Q2467" s="24" t="str">
        <f aca="false">IF(B2467="","",IF(OR(P2467="غائب",P2467="غياب",P2467="إجازة بدون راتب"),IFERROR(VLOOKUP(B2467,الموظفين!$A$2:$J$501,8,FALSE()),0),0))</f>
        <v/>
      </c>
      <c r="R2467" s="24" t="str">
        <f aca="false">IF(B2467="","",ROUND((N(K2467)+N(L2467))/60*IFERROR(VLOOKUP(B2467,الموظفين!$A$2:$J$501,8,FALSE()),0)/الإعدادات!$B$6*الإعدادات!$B$9,2))</f>
        <v/>
      </c>
      <c r="S2467" s="24" t="str">
        <f aca="false">IF(OR(B2467="",M2467=""),"",ROUND(M2467/60*IFERROR(VLOOKUP(B2467,الموظفين!$A$2:$J$501,9,FALSE()),0),2))</f>
        <v/>
      </c>
      <c r="T2467" s="17"/>
      <c r="U2467" s="23" t="str">
        <f aca="false">IF(OR(A2467="",B2467=""),"",A2467&amp;"|"&amp;B2467)</f>
        <v/>
      </c>
    </row>
    <row r="2468" customFormat="false" ht="15" hidden="false" customHeight="false" outlineLevel="0" collapsed="false">
      <c r="A2468" s="16"/>
      <c r="B2468" s="17"/>
      <c r="C2468" s="18" t="str">
        <f aca="false">IF($B2468="","",IFERROR(VLOOKUP($B2468,الموظفين!$A$2:$J$501,2,FALSE())&amp;"","⚠ كود غير موجود"))</f>
        <v/>
      </c>
      <c r="D2468" s="18" t="str">
        <f aca="false">IF($B2468="","",IFERROR(VLOOKUP($B2468,الموظفين!$A$2:$J$501,3,FALSE())&amp;"",""))</f>
        <v/>
      </c>
      <c r="E2468" s="18" t="str">
        <f aca="false">IF($B2468="","",IFERROR(VLOOKUP($B2468,الموظفين!$A$2:$J$501,5,FALSE())&amp;"",""))</f>
        <v/>
      </c>
      <c r="F2468" s="19" t="str">
        <f aca="false">IF($B2468="","",IFERROR(VLOOKUP($B2468,الموظفين!$A$2:$J$501,6,FALSE()),""))</f>
        <v/>
      </c>
      <c r="G2468" s="19" t="str">
        <f aca="false">IF($B2468="","",IFERROR(VLOOKUP($B2468,الموظفين!$A$2:$J$501,7,FALSE()),""))</f>
        <v/>
      </c>
      <c r="H2468" s="20"/>
      <c r="I2468" s="20"/>
      <c r="J2468" s="21" t="str">
        <f aca="false">IF(OR(H2468="",I2468=""),"",ROUND(MOD(I2468-H2468,1)*24,2))</f>
        <v/>
      </c>
      <c r="K2468" s="22" t="str">
        <f aca="false">IF(OR(H2468="",F2468=""),"",IF(ROUND(MAX(0,MOD(H2468-F2468+0.5,1)-0.5)*1440,0)&gt;IFERROR(VLOOKUP(E2468,الورديات!$A$2:$E$21,5,FALSE()),0),ROUND(MAX(0,MOD(H2468-F2468+0.5,1)-0.5)*1440,0),0))</f>
        <v/>
      </c>
      <c r="L2468" s="22" t="str">
        <f aca="false">IF(OR(I2468="",G2468=""),"",ROUND(MAX(0,MOD(G2468-I2468+0.5,1)-0.5)*1440,0))</f>
        <v/>
      </c>
      <c r="M2468" s="22" t="str">
        <f aca="false">IF(OR(I2468="",G2468=""),"",IF(ROUND(MAX(0,MOD(I2468-G2468+0.5,1)-0.5)*1440,0)&gt;=الإعدادات!$B$8,ROUND(MAX(0,MOD(I2468-G2468+0.5,1)-0.5)*1440,0),0))</f>
        <v/>
      </c>
      <c r="N2468" s="18" t="str">
        <f aca="false">IF(OR(A2468="",B2468=""),"",IF(COUNTIFS(الإجازات!$A$2:$A$1001,B2468,الإجازات!$D$2:$D$1001,"&lt;="&amp;A2468,الإجازات!$E$2:$E$1001,"&gt;="&amp;A2468,الإجازات!$G$2:$G$1001,"مقبولة")=0,"",LOOKUP(2,1/((الإجازات!$A$2:$A$1001=B2468)*(الإجازات!$D$2:$D$1001&lt;=A2468)*(الإجازات!$E$2:$E$1001&gt;=A2468)*(الإجازات!$G$2:$G$1001="مقبولة")),الإجازات!$C$2:$C$1001)))</f>
        <v/>
      </c>
      <c r="O2468" s="17"/>
      <c r="P2468" s="23" t="str">
        <f aca="false">IF(B2468="","",IF(ISNA(MATCH(B2468,الموظفين!$A$2:$A$501,0)),"⚠ كود غير موجود",IF(O2468&lt;&gt;"",O2468,IF(N2468&lt;&gt;"",N2468,IF(H2468="",IF(AND(A2468&lt;&gt;"",WEEKDAY(A2468)=الإعدادات!$B$11),"راحة أسبوعية","غائب"),IF(I2468="","بدون انصراف",IF(N(K2468)&gt;0,"متأخر","حاضر")))))))</f>
        <v/>
      </c>
      <c r="Q2468" s="24" t="str">
        <f aca="false">IF(B2468="","",IF(OR(P2468="غائب",P2468="غياب",P2468="إجازة بدون راتب"),IFERROR(VLOOKUP(B2468,الموظفين!$A$2:$J$501,8,FALSE()),0),0))</f>
        <v/>
      </c>
      <c r="R2468" s="24" t="str">
        <f aca="false">IF(B2468="","",ROUND((N(K2468)+N(L2468))/60*IFERROR(VLOOKUP(B2468,الموظفين!$A$2:$J$501,8,FALSE()),0)/الإعدادات!$B$6*الإعدادات!$B$9,2))</f>
        <v/>
      </c>
      <c r="S2468" s="24" t="str">
        <f aca="false">IF(OR(B2468="",M2468=""),"",ROUND(M2468/60*IFERROR(VLOOKUP(B2468,الموظفين!$A$2:$J$501,9,FALSE()),0),2))</f>
        <v/>
      </c>
      <c r="T2468" s="17"/>
      <c r="U2468" s="23" t="str">
        <f aca="false">IF(OR(A2468="",B2468=""),"",A2468&amp;"|"&amp;B2468)</f>
        <v/>
      </c>
    </row>
    <row r="2469" customFormat="false" ht="15" hidden="false" customHeight="false" outlineLevel="0" collapsed="false">
      <c r="A2469" s="16"/>
      <c r="B2469" s="17"/>
      <c r="C2469" s="18" t="str">
        <f aca="false">IF($B2469="","",IFERROR(VLOOKUP($B2469,الموظفين!$A$2:$J$501,2,FALSE())&amp;"","⚠ كود غير موجود"))</f>
        <v/>
      </c>
      <c r="D2469" s="18" t="str">
        <f aca="false">IF($B2469="","",IFERROR(VLOOKUP($B2469,الموظفين!$A$2:$J$501,3,FALSE())&amp;"",""))</f>
        <v/>
      </c>
      <c r="E2469" s="18" t="str">
        <f aca="false">IF($B2469="","",IFERROR(VLOOKUP($B2469,الموظفين!$A$2:$J$501,5,FALSE())&amp;"",""))</f>
        <v/>
      </c>
      <c r="F2469" s="19" t="str">
        <f aca="false">IF($B2469="","",IFERROR(VLOOKUP($B2469,الموظفين!$A$2:$J$501,6,FALSE()),""))</f>
        <v/>
      </c>
      <c r="G2469" s="19" t="str">
        <f aca="false">IF($B2469="","",IFERROR(VLOOKUP($B2469,الموظفين!$A$2:$J$501,7,FALSE()),""))</f>
        <v/>
      </c>
      <c r="H2469" s="20"/>
      <c r="I2469" s="20"/>
      <c r="J2469" s="21" t="str">
        <f aca="false">IF(OR(H2469="",I2469=""),"",ROUND(MOD(I2469-H2469,1)*24,2))</f>
        <v/>
      </c>
      <c r="K2469" s="22" t="str">
        <f aca="false">IF(OR(H2469="",F2469=""),"",IF(ROUND(MAX(0,MOD(H2469-F2469+0.5,1)-0.5)*1440,0)&gt;IFERROR(VLOOKUP(E2469,الورديات!$A$2:$E$21,5,FALSE()),0),ROUND(MAX(0,MOD(H2469-F2469+0.5,1)-0.5)*1440,0),0))</f>
        <v/>
      </c>
      <c r="L2469" s="22" t="str">
        <f aca="false">IF(OR(I2469="",G2469=""),"",ROUND(MAX(0,MOD(G2469-I2469+0.5,1)-0.5)*1440,0))</f>
        <v/>
      </c>
      <c r="M2469" s="22" t="str">
        <f aca="false">IF(OR(I2469="",G2469=""),"",IF(ROUND(MAX(0,MOD(I2469-G2469+0.5,1)-0.5)*1440,0)&gt;=الإعدادات!$B$8,ROUND(MAX(0,MOD(I2469-G2469+0.5,1)-0.5)*1440,0),0))</f>
        <v/>
      </c>
      <c r="N2469" s="18" t="str">
        <f aca="false">IF(OR(A2469="",B2469=""),"",IF(COUNTIFS(الإجازات!$A$2:$A$1001,B2469,الإجازات!$D$2:$D$1001,"&lt;="&amp;A2469,الإجازات!$E$2:$E$1001,"&gt;="&amp;A2469,الإجازات!$G$2:$G$1001,"مقبولة")=0,"",LOOKUP(2,1/((الإجازات!$A$2:$A$1001=B2469)*(الإجازات!$D$2:$D$1001&lt;=A2469)*(الإجازات!$E$2:$E$1001&gt;=A2469)*(الإجازات!$G$2:$G$1001="مقبولة")),الإجازات!$C$2:$C$1001)))</f>
        <v/>
      </c>
      <c r="O2469" s="17"/>
      <c r="P2469" s="23" t="str">
        <f aca="false">IF(B2469="","",IF(ISNA(MATCH(B2469,الموظفين!$A$2:$A$501,0)),"⚠ كود غير موجود",IF(O2469&lt;&gt;"",O2469,IF(N2469&lt;&gt;"",N2469,IF(H2469="",IF(AND(A2469&lt;&gt;"",WEEKDAY(A2469)=الإعدادات!$B$11),"راحة أسبوعية","غائب"),IF(I2469="","بدون انصراف",IF(N(K2469)&gt;0,"متأخر","حاضر")))))))</f>
        <v/>
      </c>
      <c r="Q2469" s="24" t="str">
        <f aca="false">IF(B2469="","",IF(OR(P2469="غائب",P2469="غياب",P2469="إجازة بدون راتب"),IFERROR(VLOOKUP(B2469,الموظفين!$A$2:$J$501,8,FALSE()),0),0))</f>
        <v/>
      </c>
      <c r="R2469" s="24" t="str">
        <f aca="false">IF(B2469="","",ROUND((N(K2469)+N(L2469))/60*IFERROR(VLOOKUP(B2469,الموظفين!$A$2:$J$501,8,FALSE()),0)/الإعدادات!$B$6*الإعدادات!$B$9,2))</f>
        <v/>
      </c>
      <c r="S2469" s="24" t="str">
        <f aca="false">IF(OR(B2469="",M2469=""),"",ROUND(M2469/60*IFERROR(VLOOKUP(B2469,الموظفين!$A$2:$J$501,9,FALSE()),0),2))</f>
        <v/>
      </c>
      <c r="T2469" s="17"/>
      <c r="U2469" s="23" t="str">
        <f aca="false">IF(OR(A2469="",B2469=""),"",A2469&amp;"|"&amp;B2469)</f>
        <v/>
      </c>
    </row>
    <row r="2470" customFormat="false" ht="15" hidden="false" customHeight="false" outlineLevel="0" collapsed="false">
      <c r="A2470" s="16"/>
      <c r="B2470" s="17"/>
      <c r="C2470" s="18" t="str">
        <f aca="false">IF($B2470="","",IFERROR(VLOOKUP($B2470,الموظفين!$A$2:$J$501,2,FALSE())&amp;"","⚠ كود غير موجود"))</f>
        <v/>
      </c>
      <c r="D2470" s="18" t="str">
        <f aca="false">IF($B2470="","",IFERROR(VLOOKUP($B2470,الموظفين!$A$2:$J$501,3,FALSE())&amp;"",""))</f>
        <v/>
      </c>
      <c r="E2470" s="18" t="str">
        <f aca="false">IF($B2470="","",IFERROR(VLOOKUP($B2470,الموظفين!$A$2:$J$501,5,FALSE())&amp;"",""))</f>
        <v/>
      </c>
      <c r="F2470" s="19" t="str">
        <f aca="false">IF($B2470="","",IFERROR(VLOOKUP($B2470,الموظفين!$A$2:$J$501,6,FALSE()),""))</f>
        <v/>
      </c>
      <c r="G2470" s="19" t="str">
        <f aca="false">IF($B2470="","",IFERROR(VLOOKUP($B2470,الموظفين!$A$2:$J$501,7,FALSE()),""))</f>
        <v/>
      </c>
      <c r="H2470" s="20"/>
      <c r="I2470" s="20"/>
      <c r="J2470" s="21" t="str">
        <f aca="false">IF(OR(H2470="",I2470=""),"",ROUND(MOD(I2470-H2470,1)*24,2))</f>
        <v/>
      </c>
      <c r="K2470" s="22" t="str">
        <f aca="false">IF(OR(H2470="",F2470=""),"",IF(ROUND(MAX(0,MOD(H2470-F2470+0.5,1)-0.5)*1440,0)&gt;IFERROR(VLOOKUP(E2470,الورديات!$A$2:$E$21,5,FALSE()),0),ROUND(MAX(0,MOD(H2470-F2470+0.5,1)-0.5)*1440,0),0))</f>
        <v/>
      </c>
      <c r="L2470" s="22" t="str">
        <f aca="false">IF(OR(I2470="",G2470=""),"",ROUND(MAX(0,MOD(G2470-I2470+0.5,1)-0.5)*1440,0))</f>
        <v/>
      </c>
      <c r="M2470" s="22" t="str">
        <f aca="false">IF(OR(I2470="",G2470=""),"",IF(ROUND(MAX(0,MOD(I2470-G2470+0.5,1)-0.5)*1440,0)&gt;=الإعدادات!$B$8,ROUND(MAX(0,MOD(I2470-G2470+0.5,1)-0.5)*1440,0),0))</f>
        <v/>
      </c>
      <c r="N2470" s="18" t="str">
        <f aca="false">IF(OR(A2470="",B2470=""),"",IF(COUNTIFS(الإجازات!$A$2:$A$1001,B2470,الإجازات!$D$2:$D$1001,"&lt;="&amp;A2470,الإجازات!$E$2:$E$1001,"&gt;="&amp;A2470,الإجازات!$G$2:$G$1001,"مقبولة")=0,"",LOOKUP(2,1/((الإجازات!$A$2:$A$1001=B2470)*(الإجازات!$D$2:$D$1001&lt;=A2470)*(الإجازات!$E$2:$E$1001&gt;=A2470)*(الإجازات!$G$2:$G$1001="مقبولة")),الإجازات!$C$2:$C$1001)))</f>
        <v/>
      </c>
      <c r="O2470" s="17"/>
      <c r="P2470" s="23" t="str">
        <f aca="false">IF(B2470="","",IF(ISNA(MATCH(B2470,الموظفين!$A$2:$A$501,0)),"⚠ كود غير موجود",IF(O2470&lt;&gt;"",O2470,IF(N2470&lt;&gt;"",N2470,IF(H2470="",IF(AND(A2470&lt;&gt;"",WEEKDAY(A2470)=الإعدادات!$B$11),"راحة أسبوعية","غائب"),IF(I2470="","بدون انصراف",IF(N(K2470)&gt;0,"متأخر","حاضر")))))))</f>
        <v/>
      </c>
      <c r="Q2470" s="24" t="str">
        <f aca="false">IF(B2470="","",IF(OR(P2470="غائب",P2470="غياب",P2470="إجازة بدون راتب"),IFERROR(VLOOKUP(B2470,الموظفين!$A$2:$J$501,8,FALSE()),0),0))</f>
        <v/>
      </c>
      <c r="R2470" s="24" t="str">
        <f aca="false">IF(B2470="","",ROUND((N(K2470)+N(L2470))/60*IFERROR(VLOOKUP(B2470,الموظفين!$A$2:$J$501,8,FALSE()),0)/الإعدادات!$B$6*الإعدادات!$B$9,2))</f>
        <v/>
      </c>
      <c r="S2470" s="24" t="str">
        <f aca="false">IF(OR(B2470="",M2470=""),"",ROUND(M2470/60*IFERROR(VLOOKUP(B2470,الموظفين!$A$2:$J$501,9,FALSE()),0),2))</f>
        <v/>
      </c>
      <c r="T2470" s="17"/>
      <c r="U2470" s="23" t="str">
        <f aca="false">IF(OR(A2470="",B2470=""),"",A2470&amp;"|"&amp;B2470)</f>
        <v/>
      </c>
    </row>
    <row r="2471" customFormat="false" ht="15" hidden="false" customHeight="false" outlineLevel="0" collapsed="false">
      <c r="A2471" s="16"/>
      <c r="B2471" s="17"/>
      <c r="C2471" s="18" t="str">
        <f aca="false">IF($B2471="","",IFERROR(VLOOKUP($B2471,الموظفين!$A$2:$J$501,2,FALSE())&amp;"","⚠ كود غير موجود"))</f>
        <v/>
      </c>
      <c r="D2471" s="18" t="str">
        <f aca="false">IF($B2471="","",IFERROR(VLOOKUP($B2471,الموظفين!$A$2:$J$501,3,FALSE())&amp;"",""))</f>
        <v/>
      </c>
      <c r="E2471" s="18" t="str">
        <f aca="false">IF($B2471="","",IFERROR(VLOOKUP($B2471,الموظفين!$A$2:$J$501,5,FALSE())&amp;"",""))</f>
        <v/>
      </c>
      <c r="F2471" s="19" t="str">
        <f aca="false">IF($B2471="","",IFERROR(VLOOKUP($B2471,الموظفين!$A$2:$J$501,6,FALSE()),""))</f>
        <v/>
      </c>
      <c r="G2471" s="19" t="str">
        <f aca="false">IF($B2471="","",IFERROR(VLOOKUP($B2471,الموظفين!$A$2:$J$501,7,FALSE()),""))</f>
        <v/>
      </c>
      <c r="H2471" s="20"/>
      <c r="I2471" s="20"/>
      <c r="J2471" s="21" t="str">
        <f aca="false">IF(OR(H2471="",I2471=""),"",ROUND(MOD(I2471-H2471,1)*24,2))</f>
        <v/>
      </c>
      <c r="K2471" s="22" t="str">
        <f aca="false">IF(OR(H2471="",F2471=""),"",IF(ROUND(MAX(0,MOD(H2471-F2471+0.5,1)-0.5)*1440,0)&gt;IFERROR(VLOOKUP(E2471,الورديات!$A$2:$E$21,5,FALSE()),0),ROUND(MAX(0,MOD(H2471-F2471+0.5,1)-0.5)*1440,0),0))</f>
        <v/>
      </c>
      <c r="L2471" s="22" t="str">
        <f aca="false">IF(OR(I2471="",G2471=""),"",ROUND(MAX(0,MOD(G2471-I2471+0.5,1)-0.5)*1440,0))</f>
        <v/>
      </c>
      <c r="M2471" s="22" t="str">
        <f aca="false">IF(OR(I2471="",G2471=""),"",IF(ROUND(MAX(0,MOD(I2471-G2471+0.5,1)-0.5)*1440,0)&gt;=الإعدادات!$B$8,ROUND(MAX(0,MOD(I2471-G2471+0.5,1)-0.5)*1440,0),0))</f>
        <v/>
      </c>
      <c r="N2471" s="18" t="str">
        <f aca="false">IF(OR(A2471="",B2471=""),"",IF(COUNTIFS(الإجازات!$A$2:$A$1001,B2471,الإجازات!$D$2:$D$1001,"&lt;="&amp;A2471,الإجازات!$E$2:$E$1001,"&gt;="&amp;A2471,الإجازات!$G$2:$G$1001,"مقبولة")=0,"",LOOKUP(2,1/((الإجازات!$A$2:$A$1001=B2471)*(الإجازات!$D$2:$D$1001&lt;=A2471)*(الإجازات!$E$2:$E$1001&gt;=A2471)*(الإجازات!$G$2:$G$1001="مقبولة")),الإجازات!$C$2:$C$1001)))</f>
        <v/>
      </c>
      <c r="O2471" s="17"/>
      <c r="P2471" s="23" t="str">
        <f aca="false">IF(B2471="","",IF(ISNA(MATCH(B2471,الموظفين!$A$2:$A$501,0)),"⚠ كود غير موجود",IF(O2471&lt;&gt;"",O2471,IF(N2471&lt;&gt;"",N2471,IF(H2471="",IF(AND(A2471&lt;&gt;"",WEEKDAY(A2471)=الإعدادات!$B$11),"راحة أسبوعية","غائب"),IF(I2471="","بدون انصراف",IF(N(K2471)&gt;0,"متأخر","حاضر")))))))</f>
        <v/>
      </c>
      <c r="Q2471" s="24" t="str">
        <f aca="false">IF(B2471="","",IF(OR(P2471="غائب",P2471="غياب",P2471="إجازة بدون راتب"),IFERROR(VLOOKUP(B2471,الموظفين!$A$2:$J$501,8,FALSE()),0),0))</f>
        <v/>
      </c>
      <c r="R2471" s="24" t="str">
        <f aca="false">IF(B2471="","",ROUND((N(K2471)+N(L2471))/60*IFERROR(VLOOKUP(B2471,الموظفين!$A$2:$J$501,8,FALSE()),0)/الإعدادات!$B$6*الإعدادات!$B$9,2))</f>
        <v/>
      </c>
      <c r="S2471" s="24" t="str">
        <f aca="false">IF(OR(B2471="",M2471=""),"",ROUND(M2471/60*IFERROR(VLOOKUP(B2471,الموظفين!$A$2:$J$501,9,FALSE()),0),2))</f>
        <v/>
      </c>
      <c r="T2471" s="17"/>
      <c r="U2471" s="23" t="str">
        <f aca="false">IF(OR(A2471="",B2471=""),"",A2471&amp;"|"&amp;B2471)</f>
        <v/>
      </c>
    </row>
    <row r="2472" customFormat="false" ht="15" hidden="false" customHeight="false" outlineLevel="0" collapsed="false">
      <c r="A2472" s="16"/>
      <c r="B2472" s="17"/>
      <c r="C2472" s="18" t="str">
        <f aca="false">IF($B2472="","",IFERROR(VLOOKUP($B2472,الموظفين!$A$2:$J$501,2,FALSE())&amp;"","⚠ كود غير موجود"))</f>
        <v/>
      </c>
      <c r="D2472" s="18" t="str">
        <f aca="false">IF($B2472="","",IFERROR(VLOOKUP($B2472,الموظفين!$A$2:$J$501,3,FALSE())&amp;"",""))</f>
        <v/>
      </c>
      <c r="E2472" s="18" t="str">
        <f aca="false">IF($B2472="","",IFERROR(VLOOKUP($B2472,الموظفين!$A$2:$J$501,5,FALSE())&amp;"",""))</f>
        <v/>
      </c>
      <c r="F2472" s="19" t="str">
        <f aca="false">IF($B2472="","",IFERROR(VLOOKUP($B2472,الموظفين!$A$2:$J$501,6,FALSE()),""))</f>
        <v/>
      </c>
      <c r="G2472" s="19" t="str">
        <f aca="false">IF($B2472="","",IFERROR(VLOOKUP($B2472,الموظفين!$A$2:$J$501,7,FALSE()),""))</f>
        <v/>
      </c>
      <c r="H2472" s="20"/>
      <c r="I2472" s="20"/>
      <c r="J2472" s="21" t="str">
        <f aca="false">IF(OR(H2472="",I2472=""),"",ROUND(MOD(I2472-H2472,1)*24,2))</f>
        <v/>
      </c>
      <c r="K2472" s="22" t="str">
        <f aca="false">IF(OR(H2472="",F2472=""),"",IF(ROUND(MAX(0,MOD(H2472-F2472+0.5,1)-0.5)*1440,0)&gt;IFERROR(VLOOKUP(E2472,الورديات!$A$2:$E$21,5,FALSE()),0),ROUND(MAX(0,MOD(H2472-F2472+0.5,1)-0.5)*1440,0),0))</f>
        <v/>
      </c>
      <c r="L2472" s="22" t="str">
        <f aca="false">IF(OR(I2472="",G2472=""),"",ROUND(MAX(0,MOD(G2472-I2472+0.5,1)-0.5)*1440,0))</f>
        <v/>
      </c>
      <c r="M2472" s="22" t="str">
        <f aca="false">IF(OR(I2472="",G2472=""),"",IF(ROUND(MAX(0,MOD(I2472-G2472+0.5,1)-0.5)*1440,0)&gt;=الإعدادات!$B$8,ROUND(MAX(0,MOD(I2472-G2472+0.5,1)-0.5)*1440,0),0))</f>
        <v/>
      </c>
      <c r="N2472" s="18" t="str">
        <f aca="false">IF(OR(A2472="",B2472=""),"",IF(COUNTIFS(الإجازات!$A$2:$A$1001,B2472,الإجازات!$D$2:$D$1001,"&lt;="&amp;A2472,الإجازات!$E$2:$E$1001,"&gt;="&amp;A2472,الإجازات!$G$2:$G$1001,"مقبولة")=0,"",LOOKUP(2,1/((الإجازات!$A$2:$A$1001=B2472)*(الإجازات!$D$2:$D$1001&lt;=A2472)*(الإجازات!$E$2:$E$1001&gt;=A2472)*(الإجازات!$G$2:$G$1001="مقبولة")),الإجازات!$C$2:$C$1001)))</f>
        <v/>
      </c>
      <c r="O2472" s="17"/>
      <c r="P2472" s="23" t="str">
        <f aca="false">IF(B2472="","",IF(ISNA(MATCH(B2472,الموظفين!$A$2:$A$501,0)),"⚠ كود غير موجود",IF(O2472&lt;&gt;"",O2472,IF(N2472&lt;&gt;"",N2472,IF(H2472="",IF(AND(A2472&lt;&gt;"",WEEKDAY(A2472)=الإعدادات!$B$11),"راحة أسبوعية","غائب"),IF(I2472="","بدون انصراف",IF(N(K2472)&gt;0,"متأخر","حاضر")))))))</f>
        <v/>
      </c>
      <c r="Q2472" s="24" t="str">
        <f aca="false">IF(B2472="","",IF(OR(P2472="غائب",P2472="غياب",P2472="إجازة بدون راتب"),IFERROR(VLOOKUP(B2472,الموظفين!$A$2:$J$501,8,FALSE()),0),0))</f>
        <v/>
      </c>
      <c r="R2472" s="24" t="str">
        <f aca="false">IF(B2472="","",ROUND((N(K2472)+N(L2472))/60*IFERROR(VLOOKUP(B2472,الموظفين!$A$2:$J$501,8,FALSE()),0)/الإعدادات!$B$6*الإعدادات!$B$9,2))</f>
        <v/>
      </c>
      <c r="S2472" s="24" t="str">
        <f aca="false">IF(OR(B2472="",M2472=""),"",ROUND(M2472/60*IFERROR(VLOOKUP(B2472,الموظفين!$A$2:$J$501,9,FALSE()),0),2))</f>
        <v/>
      </c>
      <c r="T2472" s="17"/>
      <c r="U2472" s="23" t="str">
        <f aca="false">IF(OR(A2472="",B2472=""),"",A2472&amp;"|"&amp;B2472)</f>
        <v/>
      </c>
    </row>
    <row r="2473" customFormat="false" ht="15" hidden="false" customHeight="false" outlineLevel="0" collapsed="false">
      <c r="A2473" s="16"/>
      <c r="B2473" s="17"/>
      <c r="C2473" s="18" t="str">
        <f aca="false">IF($B2473="","",IFERROR(VLOOKUP($B2473,الموظفين!$A$2:$J$501,2,FALSE())&amp;"","⚠ كود غير موجود"))</f>
        <v/>
      </c>
      <c r="D2473" s="18" t="str">
        <f aca="false">IF($B2473="","",IFERROR(VLOOKUP($B2473,الموظفين!$A$2:$J$501,3,FALSE())&amp;"",""))</f>
        <v/>
      </c>
      <c r="E2473" s="18" t="str">
        <f aca="false">IF($B2473="","",IFERROR(VLOOKUP($B2473,الموظفين!$A$2:$J$501,5,FALSE())&amp;"",""))</f>
        <v/>
      </c>
      <c r="F2473" s="19" t="str">
        <f aca="false">IF($B2473="","",IFERROR(VLOOKUP($B2473,الموظفين!$A$2:$J$501,6,FALSE()),""))</f>
        <v/>
      </c>
      <c r="G2473" s="19" t="str">
        <f aca="false">IF($B2473="","",IFERROR(VLOOKUP($B2473,الموظفين!$A$2:$J$501,7,FALSE()),""))</f>
        <v/>
      </c>
      <c r="H2473" s="20"/>
      <c r="I2473" s="20"/>
      <c r="J2473" s="21" t="str">
        <f aca="false">IF(OR(H2473="",I2473=""),"",ROUND(MOD(I2473-H2473,1)*24,2))</f>
        <v/>
      </c>
      <c r="K2473" s="22" t="str">
        <f aca="false">IF(OR(H2473="",F2473=""),"",IF(ROUND(MAX(0,MOD(H2473-F2473+0.5,1)-0.5)*1440,0)&gt;IFERROR(VLOOKUP(E2473,الورديات!$A$2:$E$21,5,FALSE()),0),ROUND(MAX(0,MOD(H2473-F2473+0.5,1)-0.5)*1440,0),0))</f>
        <v/>
      </c>
      <c r="L2473" s="22" t="str">
        <f aca="false">IF(OR(I2473="",G2473=""),"",ROUND(MAX(0,MOD(G2473-I2473+0.5,1)-0.5)*1440,0))</f>
        <v/>
      </c>
      <c r="M2473" s="22" t="str">
        <f aca="false">IF(OR(I2473="",G2473=""),"",IF(ROUND(MAX(0,MOD(I2473-G2473+0.5,1)-0.5)*1440,0)&gt;=الإعدادات!$B$8,ROUND(MAX(0,MOD(I2473-G2473+0.5,1)-0.5)*1440,0),0))</f>
        <v/>
      </c>
      <c r="N2473" s="18" t="str">
        <f aca="false">IF(OR(A2473="",B2473=""),"",IF(COUNTIFS(الإجازات!$A$2:$A$1001,B2473,الإجازات!$D$2:$D$1001,"&lt;="&amp;A2473,الإجازات!$E$2:$E$1001,"&gt;="&amp;A2473,الإجازات!$G$2:$G$1001,"مقبولة")=0,"",LOOKUP(2,1/((الإجازات!$A$2:$A$1001=B2473)*(الإجازات!$D$2:$D$1001&lt;=A2473)*(الإجازات!$E$2:$E$1001&gt;=A2473)*(الإجازات!$G$2:$G$1001="مقبولة")),الإجازات!$C$2:$C$1001)))</f>
        <v/>
      </c>
      <c r="O2473" s="17"/>
      <c r="P2473" s="23" t="str">
        <f aca="false">IF(B2473="","",IF(ISNA(MATCH(B2473,الموظفين!$A$2:$A$501,0)),"⚠ كود غير موجود",IF(O2473&lt;&gt;"",O2473,IF(N2473&lt;&gt;"",N2473,IF(H2473="",IF(AND(A2473&lt;&gt;"",WEEKDAY(A2473)=الإعدادات!$B$11),"راحة أسبوعية","غائب"),IF(I2473="","بدون انصراف",IF(N(K2473)&gt;0,"متأخر","حاضر")))))))</f>
        <v/>
      </c>
      <c r="Q2473" s="24" t="str">
        <f aca="false">IF(B2473="","",IF(OR(P2473="غائب",P2473="غياب",P2473="إجازة بدون راتب"),IFERROR(VLOOKUP(B2473,الموظفين!$A$2:$J$501,8,FALSE()),0),0))</f>
        <v/>
      </c>
      <c r="R2473" s="24" t="str">
        <f aca="false">IF(B2473="","",ROUND((N(K2473)+N(L2473))/60*IFERROR(VLOOKUP(B2473,الموظفين!$A$2:$J$501,8,FALSE()),0)/الإعدادات!$B$6*الإعدادات!$B$9,2))</f>
        <v/>
      </c>
      <c r="S2473" s="24" t="str">
        <f aca="false">IF(OR(B2473="",M2473=""),"",ROUND(M2473/60*IFERROR(VLOOKUP(B2473,الموظفين!$A$2:$J$501,9,FALSE()),0),2))</f>
        <v/>
      </c>
      <c r="T2473" s="17"/>
      <c r="U2473" s="23" t="str">
        <f aca="false">IF(OR(A2473="",B2473=""),"",A2473&amp;"|"&amp;B2473)</f>
        <v/>
      </c>
    </row>
    <row r="2474" customFormat="false" ht="15" hidden="false" customHeight="false" outlineLevel="0" collapsed="false">
      <c r="A2474" s="16"/>
      <c r="B2474" s="17"/>
      <c r="C2474" s="18" t="str">
        <f aca="false">IF($B2474="","",IFERROR(VLOOKUP($B2474,الموظفين!$A$2:$J$501,2,FALSE())&amp;"","⚠ كود غير موجود"))</f>
        <v/>
      </c>
      <c r="D2474" s="18" t="str">
        <f aca="false">IF($B2474="","",IFERROR(VLOOKUP($B2474,الموظفين!$A$2:$J$501,3,FALSE())&amp;"",""))</f>
        <v/>
      </c>
      <c r="E2474" s="18" t="str">
        <f aca="false">IF($B2474="","",IFERROR(VLOOKUP($B2474,الموظفين!$A$2:$J$501,5,FALSE())&amp;"",""))</f>
        <v/>
      </c>
      <c r="F2474" s="19" t="str">
        <f aca="false">IF($B2474="","",IFERROR(VLOOKUP($B2474,الموظفين!$A$2:$J$501,6,FALSE()),""))</f>
        <v/>
      </c>
      <c r="G2474" s="19" t="str">
        <f aca="false">IF($B2474="","",IFERROR(VLOOKUP($B2474,الموظفين!$A$2:$J$501,7,FALSE()),""))</f>
        <v/>
      </c>
      <c r="H2474" s="20"/>
      <c r="I2474" s="20"/>
      <c r="J2474" s="21" t="str">
        <f aca="false">IF(OR(H2474="",I2474=""),"",ROUND(MOD(I2474-H2474,1)*24,2))</f>
        <v/>
      </c>
      <c r="K2474" s="22" t="str">
        <f aca="false">IF(OR(H2474="",F2474=""),"",IF(ROUND(MAX(0,MOD(H2474-F2474+0.5,1)-0.5)*1440,0)&gt;IFERROR(VLOOKUP(E2474,الورديات!$A$2:$E$21,5,FALSE()),0),ROUND(MAX(0,MOD(H2474-F2474+0.5,1)-0.5)*1440,0),0))</f>
        <v/>
      </c>
      <c r="L2474" s="22" t="str">
        <f aca="false">IF(OR(I2474="",G2474=""),"",ROUND(MAX(0,MOD(G2474-I2474+0.5,1)-0.5)*1440,0))</f>
        <v/>
      </c>
      <c r="M2474" s="22" t="str">
        <f aca="false">IF(OR(I2474="",G2474=""),"",IF(ROUND(MAX(0,MOD(I2474-G2474+0.5,1)-0.5)*1440,0)&gt;=الإعدادات!$B$8,ROUND(MAX(0,MOD(I2474-G2474+0.5,1)-0.5)*1440,0),0))</f>
        <v/>
      </c>
      <c r="N2474" s="18" t="str">
        <f aca="false">IF(OR(A2474="",B2474=""),"",IF(COUNTIFS(الإجازات!$A$2:$A$1001,B2474,الإجازات!$D$2:$D$1001,"&lt;="&amp;A2474,الإجازات!$E$2:$E$1001,"&gt;="&amp;A2474,الإجازات!$G$2:$G$1001,"مقبولة")=0,"",LOOKUP(2,1/((الإجازات!$A$2:$A$1001=B2474)*(الإجازات!$D$2:$D$1001&lt;=A2474)*(الإجازات!$E$2:$E$1001&gt;=A2474)*(الإجازات!$G$2:$G$1001="مقبولة")),الإجازات!$C$2:$C$1001)))</f>
        <v/>
      </c>
      <c r="O2474" s="17"/>
      <c r="P2474" s="23" t="str">
        <f aca="false">IF(B2474="","",IF(ISNA(MATCH(B2474,الموظفين!$A$2:$A$501,0)),"⚠ كود غير موجود",IF(O2474&lt;&gt;"",O2474,IF(N2474&lt;&gt;"",N2474,IF(H2474="",IF(AND(A2474&lt;&gt;"",WEEKDAY(A2474)=الإعدادات!$B$11),"راحة أسبوعية","غائب"),IF(I2474="","بدون انصراف",IF(N(K2474)&gt;0,"متأخر","حاضر")))))))</f>
        <v/>
      </c>
      <c r="Q2474" s="24" t="str">
        <f aca="false">IF(B2474="","",IF(OR(P2474="غائب",P2474="غياب",P2474="إجازة بدون راتب"),IFERROR(VLOOKUP(B2474,الموظفين!$A$2:$J$501,8,FALSE()),0),0))</f>
        <v/>
      </c>
      <c r="R2474" s="24" t="str">
        <f aca="false">IF(B2474="","",ROUND((N(K2474)+N(L2474))/60*IFERROR(VLOOKUP(B2474,الموظفين!$A$2:$J$501,8,FALSE()),0)/الإعدادات!$B$6*الإعدادات!$B$9,2))</f>
        <v/>
      </c>
      <c r="S2474" s="24" t="str">
        <f aca="false">IF(OR(B2474="",M2474=""),"",ROUND(M2474/60*IFERROR(VLOOKUP(B2474,الموظفين!$A$2:$J$501,9,FALSE()),0),2))</f>
        <v/>
      </c>
      <c r="T2474" s="17"/>
      <c r="U2474" s="23" t="str">
        <f aca="false">IF(OR(A2474="",B2474=""),"",A2474&amp;"|"&amp;B2474)</f>
        <v/>
      </c>
    </row>
    <row r="2475" customFormat="false" ht="15" hidden="false" customHeight="false" outlineLevel="0" collapsed="false">
      <c r="A2475" s="16"/>
      <c r="B2475" s="17"/>
      <c r="C2475" s="18" t="str">
        <f aca="false">IF($B2475="","",IFERROR(VLOOKUP($B2475,الموظفين!$A$2:$J$501,2,FALSE())&amp;"","⚠ كود غير موجود"))</f>
        <v/>
      </c>
      <c r="D2475" s="18" t="str">
        <f aca="false">IF($B2475="","",IFERROR(VLOOKUP($B2475,الموظفين!$A$2:$J$501,3,FALSE())&amp;"",""))</f>
        <v/>
      </c>
      <c r="E2475" s="18" t="str">
        <f aca="false">IF($B2475="","",IFERROR(VLOOKUP($B2475,الموظفين!$A$2:$J$501,5,FALSE())&amp;"",""))</f>
        <v/>
      </c>
      <c r="F2475" s="19" t="str">
        <f aca="false">IF($B2475="","",IFERROR(VLOOKUP($B2475,الموظفين!$A$2:$J$501,6,FALSE()),""))</f>
        <v/>
      </c>
      <c r="G2475" s="19" t="str">
        <f aca="false">IF($B2475="","",IFERROR(VLOOKUP($B2475,الموظفين!$A$2:$J$501,7,FALSE()),""))</f>
        <v/>
      </c>
      <c r="H2475" s="20"/>
      <c r="I2475" s="20"/>
      <c r="J2475" s="21" t="str">
        <f aca="false">IF(OR(H2475="",I2475=""),"",ROUND(MOD(I2475-H2475,1)*24,2))</f>
        <v/>
      </c>
      <c r="K2475" s="22" t="str">
        <f aca="false">IF(OR(H2475="",F2475=""),"",IF(ROUND(MAX(0,MOD(H2475-F2475+0.5,1)-0.5)*1440,0)&gt;IFERROR(VLOOKUP(E2475,الورديات!$A$2:$E$21,5,FALSE()),0),ROUND(MAX(0,MOD(H2475-F2475+0.5,1)-0.5)*1440,0),0))</f>
        <v/>
      </c>
      <c r="L2475" s="22" t="str">
        <f aca="false">IF(OR(I2475="",G2475=""),"",ROUND(MAX(0,MOD(G2475-I2475+0.5,1)-0.5)*1440,0))</f>
        <v/>
      </c>
      <c r="M2475" s="22" t="str">
        <f aca="false">IF(OR(I2475="",G2475=""),"",IF(ROUND(MAX(0,MOD(I2475-G2475+0.5,1)-0.5)*1440,0)&gt;=الإعدادات!$B$8,ROUND(MAX(0,MOD(I2475-G2475+0.5,1)-0.5)*1440,0),0))</f>
        <v/>
      </c>
      <c r="N2475" s="18" t="str">
        <f aca="false">IF(OR(A2475="",B2475=""),"",IF(COUNTIFS(الإجازات!$A$2:$A$1001,B2475,الإجازات!$D$2:$D$1001,"&lt;="&amp;A2475,الإجازات!$E$2:$E$1001,"&gt;="&amp;A2475,الإجازات!$G$2:$G$1001,"مقبولة")=0,"",LOOKUP(2,1/((الإجازات!$A$2:$A$1001=B2475)*(الإجازات!$D$2:$D$1001&lt;=A2475)*(الإجازات!$E$2:$E$1001&gt;=A2475)*(الإجازات!$G$2:$G$1001="مقبولة")),الإجازات!$C$2:$C$1001)))</f>
        <v/>
      </c>
      <c r="O2475" s="17"/>
      <c r="P2475" s="23" t="str">
        <f aca="false">IF(B2475="","",IF(ISNA(MATCH(B2475,الموظفين!$A$2:$A$501,0)),"⚠ كود غير موجود",IF(O2475&lt;&gt;"",O2475,IF(N2475&lt;&gt;"",N2475,IF(H2475="",IF(AND(A2475&lt;&gt;"",WEEKDAY(A2475)=الإعدادات!$B$11),"راحة أسبوعية","غائب"),IF(I2475="","بدون انصراف",IF(N(K2475)&gt;0,"متأخر","حاضر")))))))</f>
        <v/>
      </c>
      <c r="Q2475" s="24" t="str">
        <f aca="false">IF(B2475="","",IF(OR(P2475="غائب",P2475="غياب",P2475="إجازة بدون راتب"),IFERROR(VLOOKUP(B2475,الموظفين!$A$2:$J$501,8,FALSE()),0),0))</f>
        <v/>
      </c>
      <c r="R2475" s="24" t="str">
        <f aca="false">IF(B2475="","",ROUND((N(K2475)+N(L2475))/60*IFERROR(VLOOKUP(B2475,الموظفين!$A$2:$J$501,8,FALSE()),0)/الإعدادات!$B$6*الإعدادات!$B$9,2))</f>
        <v/>
      </c>
      <c r="S2475" s="24" t="str">
        <f aca="false">IF(OR(B2475="",M2475=""),"",ROUND(M2475/60*IFERROR(VLOOKUP(B2475,الموظفين!$A$2:$J$501,9,FALSE()),0),2))</f>
        <v/>
      </c>
      <c r="T2475" s="17"/>
      <c r="U2475" s="23" t="str">
        <f aca="false">IF(OR(A2475="",B2475=""),"",A2475&amp;"|"&amp;B2475)</f>
        <v/>
      </c>
    </row>
    <row r="2476" customFormat="false" ht="15" hidden="false" customHeight="false" outlineLevel="0" collapsed="false">
      <c r="A2476" s="16"/>
      <c r="B2476" s="17"/>
      <c r="C2476" s="18" t="str">
        <f aca="false">IF($B2476="","",IFERROR(VLOOKUP($B2476,الموظفين!$A$2:$J$501,2,FALSE())&amp;"","⚠ كود غير موجود"))</f>
        <v/>
      </c>
      <c r="D2476" s="18" t="str">
        <f aca="false">IF($B2476="","",IFERROR(VLOOKUP($B2476,الموظفين!$A$2:$J$501,3,FALSE())&amp;"",""))</f>
        <v/>
      </c>
      <c r="E2476" s="18" t="str">
        <f aca="false">IF($B2476="","",IFERROR(VLOOKUP($B2476,الموظفين!$A$2:$J$501,5,FALSE())&amp;"",""))</f>
        <v/>
      </c>
      <c r="F2476" s="19" t="str">
        <f aca="false">IF($B2476="","",IFERROR(VLOOKUP($B2476,الموظفين!$A$2:$J$501,6,FALSE()),""))</f>
        <v/>
      </c>
      <c r="G2476" s="19" t="str">
        <f aca="false">IF($B2476="","",IFERROR(VLOOKUP($B2476,الموظفين!$A$2:$J$501,7,FALSE()),""))</f>
        <v/>
      </c>
      <c r="H2476" s="20"/>
      <c r="I2476" s="20"/>
      <c r="J2476" s="21" t="str">
        <f aca="false">IF(OR(H2476="",I2476=""),"",ROUND(MOD(I2476-H2476,1)*24,2))</f>
        <v/>
      </c>
      <c r="K2476" s="22" t="str">
        <f aca="false">IF(OR(H2476="",F2476=""),"",IF(ROUND(MAX(0,MOD(H2476-F2476+0.5,1)-0.5)*1440,0)&gt;IFERROR(VLOOKUP(E2476,الورديات!$A$2:$E$21,5,FALSE()),0),ROUND(MAX(0,MOD(H2476-F2476+0.5,1)-0.5)*1440,0),0))</f>
        <v/>
      </c>
      <c r="L2476" s="22" t="str">
        <f aca="false">IF(OR(I2476="",G2476=""),"",ROUND(MAX(0,MOD(G2476-I2476+0.5,1)-0.5)*1440,0))</f>
        <v/>
      </c>
      <c r="M2476" s="22" t="str">
        <f aca="false">IF(OR(I2476="",G2476=""),"",IF(ROUND(MAX(0,MOD(I2476-G2476+0.5,1)-0.5)*1440,0)&gt;=الإعدادات!$B$8,ROUND(MAX(0,MOD(I2476-G2476+0.5,1)-0.5)*1440,0),0))</f>
        <v/>
      </c>
      <c r="N2476" s="18" t="str">
        <f aca="false">IF(OR(A2476="",B2476=""),"",IF(COUNTIFS(الإجازات!$A$2:$A$1001,B2476,الإجازات!$D$2:$D$1001,"&lt;="&amp;A2476,الإجازات!$E$2:$E$1001,"&gt;="&amp;A2476,الإجازات!$G$2:$G$1001,"مقبولة")=0,"",LOOKUP(2,1/((الإجازات!$A$2:$A$1001=B2476)*(الإجازات!$D$2:$D$1001&lt;=A2476)*(الإجازات!$E$2:$E$1001&gt;=A2476)*(الإجازات!$G$2:$G$1001="مقبولة")),الإجازات!$C$2:$C$1001)))</f>
        <v/>
      </c>
      <c r="O2476" s="17"/>
      <c r="P2476" s="23" t="str">
        <f aca="false">IF(B2476="","",IF(ISNA(MATCH(B2476,الموظفين!$A$2:$A$501,0)),"⚠ كود غير موجود",IF(O2476&lt;&gt;"",O2476,IF(N2476&lt;&gt;"",N2476,IF(H2476="",IF(AND(A2476&lt;&gt;"",WEEKDAY(A2476)=الإعدادات!$B$11),"راحة أسبوعية","غائب"),IF(I2476="","بدون انصراف",IF(N(K2476)&gt;0,"متأخر","حاضر")))))))</f>
        <v/>
      </c>
      <c r="Q2476" s="24" t="str">
        <f aca="false">IF(B2476="","",IF(OR(P2476="غائب",P2476="غياب",P2476="إجازة بدون راتب"),IFERROR(VLOOKUP(B2476,الموظفين!$A$2:$J$501,8,FALSE()),0),0))</f>
        <v/>
      </c>
      <c r="R2476" s="24" t="str">
        <f aca="false">IF(B2476="","",ROUND((N(K2476)+N(L2476))/60*IFERROR(VLOOKUP(B2476,الموظفين!$A$2:$J$501,8,FALSE()),0)/الإعدادات!$B$6*الإعدادات!$B$9,2))</f>
        <v/>
      </c>
      <c r="S2476" s="24" t="str">
        <f aca="false">IF(OR(B2476="",M2476=""),"",ROUND(M2476/60*IFERROR(VLOOKUP(B2476,الموظفين!$A$2:$J$501,9,FALSE()),0),2))</f>
        <v/>
      </c>
      <c r="T2476" s="17"/>
      <c r="U2476" s="23" t="str">
        <f aca="false">IF(OR(A2476="",B2476=""),"",A2476&amp;"|"&amp;B2476)</f>
        <v/>
      </c>
    </row>
    <row r="2477" customFormat="false" ht="15" hidden="false" customHeight="false" outlineLevel="0" collapsed="false">
      <c r="A2477" s="16"/>
      <c r="B2477" s="17"/>
      <c r="C2477" s="18" t="str">
        <f aca="false">IF($B2477="","",IFERROR(VLOOKUP($B2477,الموظفين!$A$2:$J$501,2,FALSE())&amp;"","⚠ كود غير موجود"))</f>
        <v/>
      </c>
      <c r="D2477" s="18" t="str">
        <f aca="false">IF($B2477="","",IFERROR(VLOOKUP($B2477,الموظفين!$A$2:$J$501,3,FALSE())&amp;"",""))</f>
        <v/>
      </c>
      <c r="E2477" s="18" t="str">
        <f aca="false">IF($B2477="","",IFERROR(VLOOKUP($B2477,الموظفين!$A$2:$J$501,5,FALSE())&amp;"",""))</f>
        <v/>
      </c>
      <c r="F2477" s="19" t="str">
        <f aca="false">IF($B2477="","",IFERROR(VLOOKUP($B2477,الموظفين!$A$2:$J$501,6,FALSE()),""))</f>
        <v/>
      </c>
      <c r="G2477" s="19" t="str">
        <f aca="false">IF($B2477="","",IFERROR(VLOOKUP($B2477,الموظفين!$A$2:$J$501,7,FALSE()),""))</f>
        <v/>
      </c>
      <c r="H2477" s="20"/>
      <c r="I2477" s="20"/>
      <c r="J2477" s="21" t="str">
        <f aca="false">IF(OR(H2477="",I2477=""),"",ROUND(MOD(I2477-H2477,1)*24,2))</f>
        <v/>
      </c>
      <c r="K2477" s="22" t="str">
        <f aca="false">IF(OR(H2477="",F2477=""),"",IF(ROUND(MAX(0,MOD(H2477-F2477+0.5,1)-0.5)*1440,0)&gt;IFERROR(VLOOKUP(E2477,الورديات!$A$2:$E$21,5,FALSE()),0),ROUND(MAX(0,MOD(H2477-F2477+0.5,1)-0.5)*1440,0),0))</f>
        <v/>
      </c>
      <c r="L2477" s="22" t="str">
        <f aca="false">IF(OR(I2477="",G2477=""),"",ROUND(MAX(0,MOD(G2477-I2477+0.5,1)-0.5)*1440,0))</f>
        <v/>
      </c>
      <c r="M2477" s="22" t="str">
        <f aca="false">IF(OR(I2477="",G2477=""),"",IF(ROUND(MAX(0,MOD(I2477-G2477+0.5,1)-0.5)*1440,0)&gt;=الإعدادات!$B$8,ROUND(MAX(0,MOD(I2477-G2477+0.5,1)-0.5)*1440,0),0))</f>
        <v/>
      </c>
      <c r="N2477" s="18" t="str">
        <f aca="false">IF(OR(A2477="",B2477=""),"",IF(COUNTIFS(الإجازات!$A$2:$A$1001,B2477,الإجازات!$D$2:$D$1001,"&lt;="&amp;A2477,الإجازات!$E$2:$E$1001,"&gt;="&amp;A2477,الإجازات!$G$2:$G$1001,"مقبولة")=0,"",LOOKUP(2,1/((الإجازات!$A$2:$A$1001=B2477)*(الإجازات!$D$2:$D$1001&lt;=A2477)*(الإجازات!$E$2:$E$1001&gt;=A2477)*(الإجازات!$G$2:$G$1001="مقبولة")),الإجازات!$C$2:$C$1001)))</f>
        <v/>
      </c>
      <c r="O2477" s="17"/>
      <c r="P2477" s="23" t="str">
        <f aca="false">IF(B2477="","",IF(ISNA(MATCH(B2477,الموظفين!$A$2:$A$501,0)),"⚠ كود غير موجود",IF(O2477&lt;&gt;"",O2477,IF(N2477&lt;&gt;"",N2477,IF(H2477="",IF(AND(A2477&lt;&gt;"",WEEKDAY(A2477)=الإعدادات!$B$11),"راحة أسبوعية","غائب"),IF(I2477="","بدون انصراف",IF(N(K2477)&gt;0,"متأخر","حاضر")))))))</f>
        <v/>
      </c>
      <c r="Q2477" s="24" t="str">
        <f aca="false">IF(B2477="","",IF(OR(P2477="غائب",P2477="غياب",P2477="إجازة بدون راتب"),IFERROR(VLOOKUP(B2477,الموظفين!$A$2:$J$501,8,FALSE()),0),0))</f>
        <v/>
      </c>
      <c r="R2477" s="24" t="str">
        <f aca="false">IF(B2477="","",ROUND((N(K2477)+N(L2477))/60*IFERROR(VLOOKUP(B2477,الموظفين!$A$2:$J$501,8,FALSE()),0)/الإعدادات!$B$6*الإعدادات!$B$9,2))</f>
        <v/>
      </c>
      <c r="S2477" s="24" t="str">
        <f aca="false">IF(OR(B2477="",M2477=""),"",ROUND(M2477/60*IFERROR(VLOOKUP(B2477,الموظفين!$A$2:$J$501,9,FALSE()),0),2))</f>
        <v/>
      </c>
      <c r="T2477" s="17"/>
      <c r="U2477" s="23" t="str">
        <f aca="false">IF(OR(A2477="",B2477=""),"",A2477&amp;"|"&amp;B2477)</f>
        <v/>
      </c>
    </row>
    <row r="2478" customFormat="false" ht="15" hidden="false" customHeight="false" outlineLevel="0" collapsed="false">
      <c r="A2478" s="16"/>
      <c r="B2478" s="17"/>
      <c r="C2478" s="18" t="str">
        <f aca="false">IF($B2478="","",IFERROR(VLOOKUP($B2478,الموظفين!$A$2:$J$501,2,FALSE())&amp;"","⚠ كود غير موجود"))</f>
        <v/>
      </c>
      <c r="D2478" s="18" t="str">
        <f aca="false">IF($B2478="","",IFERROR(VLOOKUP($B2478,الموظفين!$A$2:$J$501,3,FALSE())&amp;"",""))</f>
        <v/>
      </c>
      <c r="E2478" s="18" t="str">
        <f aca="false">IF($B2478="","",IFERROR(VLOOKUP($B2478,الموظفين!$A$2:$J$501,5,FALSE())&amp;"",""))</f>
        <v/>
      </c>
      <c r="F2478" s="19" t="str">
        <f aca="false">IF($B2478="","",IFERROR(VLOOKUP($B2478,الموظفين!$A$2:$J$501,6,FALSE()),""))</f>
        <v/>
      </c>
      <c r="G2478" s="19" t="str">
        <f aca="false">IF($B2478="","",IFERROR(VLOOKUP($B2478,الموظفين!$A$2:$J$501,7,FALSE()),""))</f>
        <v/>
      </c>
      <c r="H2478" s="20"/>
      <c r="I2478" s="20"/>
      <c r="J2478" s="21" t="str">
        <f aca="false">IF(OR(H2478="",I2478=""),"",ROUND(MOD(I2478-H2478,1)*24,2))</f>
        <v/>
      </c>
      <c r="K2478" s="22" t="str">
        <f aca="false">IF(OR(H2478="",F2478=""),"",IF(ROUND(MAX(0,MOD(H2478-F2478+0.5,1)-0.5)*1440,0)&gt;IFERROR(VLOOKUP(E2478,الورديات!$A$2:$E$21,5,FALSE()),0),ROUND(MAX(0,MOD(H2478-F2478+0.5,1)-0.5)*1440,0),0))</f>
        <v/>
      </c>
      <c r="L2478" s="22" t="str">
        <f aca="false">IF(OR(I2478="",G2478=""),"",ROUND(MAX(0,MOD(G2478-I2478+0.5,1)-0.5)*1440,0))</f>
        <v/>
      </c>
      <c r="M2478" s="22" t="str">
        <f aca="false">IF(OR(I2478="",G2478=""),"",IF(ROUND(MAX(0,MOD(I2478-G2478+0.5,1)-0.5)*1440,0)&gt;=الإعدادات!$B$8,ROUND(MAX(0,MOD(I2478-G2478+0.5,1)-0.5)*1440,0),0))</f>
        <v/>
      </c>
      <c r="N2478" s="18" t="str">
        <f aca="false">IF(OR(A2478="",B2478=""),"",IF(COUNTIFS(الإجازات!$A$2:$A$1001,B2478,الإجازات!$D$2:$D$1001,"&lt;="&amp;A2478,الإجازات!$E$2:$E$1001,"&gt;="&amp;A2478,الإجازات!$G$2:$G$1001,"مقبولة")=0,"",LOOKUP(2,1/((الإجازات!$A$2:$A$1001=B2478)*(الإجازات!$D$2:$D$1001&lt;=A2478)*(الإجازات!$E$2:$E$1001&gt;=A2478)*(الإجازات!$G$2:$G$1001="مقبولة")),الإجازات!$C$2:$C$1001)))</f>
        <v/>
      </c>
      <c r="O2478" s="17"/>
      <c r="P2478" s="23" t="str">
        <f aca="false">IF(B2478="","",IF(ISNA(MATCH(B2478,الموظفين!$A$2:$A$501,0)),"⚠ كود غير موجود",IF(O2478&lt;&gt;"",O2478,IF(N2478&lt;&gt;"",N2478,IF(H2478="",IF(AND(A2478&lt;&gt;"",WEEKDAY(A2478)=الإعدادات!$B$11),"راحة أسبوعية","غائب"),IF(I2478="","بدون انصراف",IF(N(K2478)&gt;0,"متأخر","حاضر")))))))</f>
        <v/>
      </c>
      <c r="Q2478" s="24" t="str">
        <f aca="false">IF(B2478="","",IF(OR(P2478="غائب",P2478="غياب",P2478="إجازة بدون راتب"),IFERROR(VLOOKUP(B2478,الموظفين!$A$2:$J$501,8,FALSE()),0),0))</f>
        <v/>
      </c>
      <c r="R2478" s="24" t="str">
        <f aca="false">IF(B2478="","",ROUND((N(K2478)+N(L2478))/60*IFERROR(VLOOKUP(B2478,الموظفين!$A$2:$J$501,8,FALSE()),0)/الإعدادات!$B$6*الإعدادات!$B$9,2))</f>
        <v/>
      </c>
      <c r="S2478" s="24" t="str">
        <f aca="false">IF(OR(B2478="",M2478=""),"",ROUND(M2478/60*IFERROR(VLOOKUP(B2478,الموظفين!$A$2:$J$501,9,FALSE()),0),2))</f>
        <v/>
      </c>
      <c r="T2478" s="17"/>
      <c r="U2478" s="23" t="str">
        <f aca="false">IF(OR(A2478="",B2478=""),"",A2478&amp;"|"&amp;B2478)</f>
        <v/>
      </c>
    </row>
    <row r="2479" customFormat="false" ht="15" hidden="false" customHeight="false" outlineLevel="0" collapsed="false">
      <c r="A2479" s="16"/>
      <c r="B2479" s="17"/>
      <c r="C2479" s="18" t="str">
        <f aca="false">IF($B2479="","",IFERROR(VLOOKUP($B2479,الموظفين!$A$2:$J$501,2,FALSE())&amp;"","⚠ كود غير موجود"))</f>
        <v/>
      </c>
      <c r="D2479" s="18" t="str">
        <f aca="false">IF($B2479="","",IFERROR(VLOOKUP($B2479,الموظفين!$A$2:$J$501,3,FALSE())&amp;"",""))</f>
        <v/>
      </c>
      <c r="E2479" s="18" t="str">
        <f aca="false">IF($B2479="","",IFERROR(VLOOKUP($B2479,الموظفين!$A$2:$J$501,5,FALSE())&amp;"",""))</f>
        <v/>
      </c>
      <c r="F2479" s="19" t="str">
        <f aca="false">IF($B2479="","",IFERROR(VLOOKUP($B2479,الموظفين!$A$2:$J$501,6,FALSE()),""))</f>
        <v/>
      </c>
      <c r="G2479" s="19" t="str">
        <f aca="false">IF($B2479="","",IFERROR(VLOOKUP($B2479,الموظفين!$A$2:$J$501,7,FALSE()),""))</f>
        <v/>
      </c>
      <c r="H2479" s="20"/>
      <c r="I2479" s="20"/>
      <c r="J2479" s="21" t="str">
        <f aca="false">IF(OR(H2479="",I2479=""),"",ROUND(MOD(I2479-H2479,1)*24,2))</f>
        <v/>
      </c>
      <c r="K2479" s="22" t="str">
        <f aca="false">IF(OR(H2479="",F2479=""),"",IF(ROUND(MAX(0,MOD(H2479-F2479+0.5,1)-0.5)*1440,0)&gt;IFERROR(VLOOKUP(E2479,الورديات!$A$2:$E$21,5,FALSE()),0),ROUND(MAX(0,MOD(H2479-F2479+0.5,1)-0.5)*1440,0),0))</f>
        <v/>
      </c>
      <c r="L2479" s="22" t="str">
        <f aca="false">IF(OR(I2479="",G2479=""),"",ROUND(MAX(0,MOD(G2479-I2479+0.5,1)-0.5)*1440,0))</f>
        <v/>
      </c>
      <c r="M2479" s="22" t="str">
        <f aca="false">IF(OR(I2479="",G2479=""),"",IF(ROUND(MAX(0,MOD(I2479-G2479+0.5,1)-0.5)*1440,0)&gt;=الإعدادات!$B$8,ROUND(MAX(0,MOD(I2479-G2479+0.5,1)-0.5)*1440,0),0))</f>
        <v/>
      </c>
      <c r="N2479" s="18" t="str">
        <f aca="false">IF(OR(A2479="",B2479=""),"",IF(COUNTIFS(الإجازات!$A$2:$A$1001,B2479,الإجازات!$D$2:$D$1001,"&lt;="&amp;A2479,الإجازات!$E$2:$E$1001,"&gt;="&amp;A2479,الإجازات!$G$2:$G$1001,"مقبولة")=0,"",LOOKUP(2,1/((الإجازات!$A$2:$A$1001=B2479)*(الإجازات!$D$2:$D$1001&lt;=A2479)*(الإجازات!$E$2:$E$1001&gt;=A2479)*(الإجازات!$G$2:$G$1001="مقبولة")),الإجازات!$C$2:$C$1001)))</f>
        <v/>
      </c>
      <c r="O2479" s="17"/>
      <c r="P2479" s="23" t="str">
        <f aca="false">IF(B2479="","",IF(ISNA(MATCH(B2479,الموظفين!$A$2:$A$501,0)),"⚠ كود غير موجود",IF(O2479&lt;&gt;"",O2479,IF(N2479&lt;&gt;"",N2479,IF(H2479="",IF(AND(A2479&lt;&gt;"",WEEKDAY(A2479)=الإعدادات!$B$11),"راحة أسبوعية","غائب"),IF(I2479="","بدون انصراف",IF(N(K2479)&gt;0,"متأخر","حاضر")))))))</f>
        <v/>
      </c>
      <c r="Q2479" s="24" t="str">
        <f aca="false">IF(B2479="","",IF(OR(P2479="غائب",P2479="غياب",P2479="إجازة بدون راتب"),IFERROR(VLOOKUP(B2479,الموظفين!$A$2:$J$501,8,FALSE()),0),0))</f>
        <v/>
      </c>
      <c r="R2479" s="24" t="str">
        <f aca="false">IF(B2479="","",ROUND((N(K2479)+N(L2479))/60*IFERROR(VLOOKUP(B2479,الموظفين!$A$2:$J$501,8,FALSE()),0)/الإعدادات!$B$6*الإعدادات!$B$9,2))</f>
        <v/>
      </c>
      <c r="S2479" s="24" t="str">
        <f aca="false">IF(OR(B2479="",M2479=""),"",ROUND(M2479/60*IFERROR(VLOOKUP(B2479,الموظفين!$A$2:$J$501,9,FALSE()),0),2))</f>
        <v/>
      </c>
      <c r="T2479" s="17"/>
      <c r="U2479" s="23" t="str">
        <f aca="false">IF(OR(A2479="",B2479=""),"",A2479&amp;"|"&amp;B2479)</f>
        <v/>
      </c>
    </row>
    <row r="2480" customFormat="false" ht="15" hidden="false" customHeight="false" outlineLevel="0" collapsed="false">
      <c r="A2480" s="16"/>
      <c r="B2480" s="17"/>
      <c r="C2480" s="18" t="str">
        <f aca="false">IF($B2480="","",IFERROR(VLOOKUP($B2480,الموظفين!$A$2:$J$501,2,FALSE())&amp;"","⚠ كود غير موجود"))</f>
        <v/>
      </c>
      <c r="D2480" s="18" t="str">
        <f aca="false">IF($B2480="","",IFERROR(VLOOKUP($B2480,الموظفين!$A$2:$J$501,3,FALSE())&amp;"",""))</f>
        <v/>
      </c>
      <c r="E2480" s="18" t="str">
        <f aca="false">IF($B2480="","",IFERROR(VLOOKUP($B2480,الموظفين!$A$2:$J$501,5,FALSE())&amp;"",""))</f>
        <v/>
      </c>
      <c r="F2480" s="19" t="str">
        <f aca="false">IF($B2480="","",IFERROR(VLOOKUP($B2480,الموظفين!$A$2:$J$501,6,FALSE()),""))</f>
        <v/>
      </c>
      <c r="G2480" s="19" t="str">
        <f aca="false">IF($B2480="","",IFERROR(VLOOKUP($B2480,الموظفين!$A$2:$J$501,7,FALSE()),""))</f>
        <v/>
      </c>
      <c r="H2480" s="20"/>
      <c r="I2480" s="20"/>
      <c r="J2480" s="21" t="str">
        <f aca="false">IF(OR(H2480="",I2480=""),"",ROUND(MOD(I2480-H2480,1)*24,2))</f>
        <v/>
      </c>
      <c r="K2480" s="22" t="str">
        <f aca="false">IF(OR(H2480="",F2480=""),"",IF(ROUND(MAX(0,MOD(H2480-F2480+0.5,1)-0.5)*1440,0)&gt;IFERROR(VLOOKUP(E2480,الورديات!$A$2:$E$21,5,FALSE()),0),ROUND(MAX(0,MOD(H2480-F2480+0.5,1)-0.5)*1440,0),0))</f>
        <v/>
      </c>
      <c r="L2480" s="22" t="str">
        <f aca="false">IF(OR(I2480="",G2480=""),"",ROUND(MAX(0,MOD(G2480-I2480+0.5,1)-0.5)*1440,0))</f>
        <v/>
      </c>
      <c r="M2480" s="22" t="str">
        <f aca="false">IF(OR(I2480="",G2480=""),"",IF(ROUND(MAX(0,MOD(I2480-G2480+0.5,1)-0.5)*1440,0)&gt;=الإعدادات!$B$8,ROUND(MAX(0,MOD(I2480-G2480+0.5,1)-0.5)*1440,0),0))</f>
        <v/>
      </c>
      <c r="N2480" s="18" t="str">
        <f aca="false">IF(OR(A2480="",B2480=""),"",IF(COUNTIFS(الإجازات!$A$2:$A$1001,B2480,الإجازات!$D$2:$D$1001,"&lt;="&amp;A2480,الإجازات!$E$2:$E$1001,"&gt;="&amp;A2480,الإجازات!$G$2:$G$1001,"مقبولة")=0,"",LOOKUP(2,1/((الإجازات!$A$2:$A$1001=B2480)*(الإجازات!$D$2:$D$1001&lt;=A2480)*(الإجازات!$E$2:$E$1001&gt;=A2480)*(الإجازات!$G$2:$G$1001="مقبولة")),الإجازات!$C$2:$C$1001)))</f>
        <v/>
      </c>
      <c r="O2480" s="17"/>
      <c r="P2480" s="23" t="str">
        <f aca="false">IF(B2480="","",IF(ISNA(MATCH(B2480,الموظفين!$A$2:$A$501,0)),"⚠ كود غير موجود",IF(O2480&lt;&gt;"",O2480,IF(N2480&lt;&gt;"",N2480,IF(H2480="",IF(AND(A2480&lt;&gt;"",WEEKDAY(A2480)=الإعدادات!$B$11),"راحة أسبوعية","غائب"),IF(I2480="","بدون انصراف",IF(N(K2480)&gt;0,"متأخر","حاضر")))))))</f>
        <v/>
      </c>
      <c r="Q2480" s="24" t="str">
        <f aca="false">IF(B2480="","",IF(OR(P2480="غائب",P2480="غياب",P2480="إجازة بدون راتب"),IFERROR(VLOOKUP(B2480,الموظفين!$A$2:$J$501,8,FALSE()),0),0))</f>
        <v/>
      </c>
      <c r="R2480" s="24" t="str">
        <f aca="false">IF(B2480="","",ROUND((N(K2480)+N(L2480))/60*IFERROR(VLOOKUP(B2480,الموظفين!$A$2:$J$501,8,FALSE()),0)/الإعدادات!$B$6*الإعدادات!$B$9,2))</f>
        <v/>
      </c>
      <c r="S2480" s="24" t="str">
        <f aca="false">IF(OR(B2480="",M2480=""),"",ROUND(M2480/60*IFERROR(VLOOKUP(B2480,الموظفين!$A$2:$J$501,9,FALSE()),0),2))</f>
        <v/>
      </c>
      <c r="T2480" s="17"/>
      <c r="U2480" s="23" t="str">
        <f aca="false">IF(OR(A2480="",B2480=""),"",A2480&amp;"|"&amp;B2480)</f>
        <v/>
      </c>
    </row>
    <row r="2481" customFormat="false" ht="15" hidden="false" customHeight="false" outlineLevel="0" collapsed="false">
      <c r="A2481" s="16"/>
      <c r="B2481" s="17"/>
      <c r="C2481" s="18" t="str">
        <f aca="false">IF($B2481="","",IFERROR(VLOOKUP($B2481,الموظفين!$A$2:$J$501,2,FALSE())&amp;"","⚠ كود غير موجود"))</f>
        <v/>
      </c>
      <c r="D2481" s="18" t="str">
        <f aca="false">IF($B2481="","",IFERROR(VLOOKUP($B2481,الموظفين!$A$2:$J$501,3,FALSE())&amp;"",""))</f>
        <v/>
      </c>
      <c r="E2481" s="18" t="str">
        <f aca="false">IF($B2481="","",IFERROR(VLOOKUP($B2481,الموظفين!$A$2:$J$501,5,FALSE())&amp;"",""))</f>
        <v/>
      </c>
      <c r="F2481" s="19" t="str">
        <f aca="false">IF($B2481="","",IFERROR(VLOOKUP($B2481,الموظفين!$A$2:$J$501,6,FALSE()),""))</f>
        <v/>
      </c>
      <c r="G2481" s="19" t="str">
        <f aca="false">IF($B2481="","",IFERROR(VLOOKUP($B2481,الموظفين!$A$2:$J$501,7,FALSE()),""))</f>
        <v/>
      </c>
      <c r="H2481" s="20"/>
      <c r="I2481" s="20"/>
      <c r="J2481" s="21" t="str">
        <f aca="false">IF(OR(H2481="",I2481=""),"",ROUND(MOD(I2481-H2481,1)*24,2))</f>
        <v/>
      </c>
      <c r="K2481" s="22" t="str">
        <f aca="false">IF(OR(H2481="",F2481=""),"",IF(ROUND(MAX(0,MOD(H2481-F2481+0.5,1)-0.5)*1440,0)&gt;IFERROR(VLOOKUP(E2481,الورديات!$A$2:$E$21,5,FALSE()),0),ROUND(MAX(0,MOD(H2481-F2481+0.5,1)-0.5)*1440,0),0))</f>
        <v/>
      </c>
      <c r="L2481" s="22" t="str">
        <f aca="false">IF(OR(I2481="",G2481=""),"",ROUND(MAX(0,MOD(G2481-I2481+0.5,1)-0.5)*1440,0))</f>
        <v/>
      </c>
      <c r="M2481" s="22" t="str">
        <f aca="false">IF(OR(I2481="",G2481=""),"",IF(ROUND(MAX(0,MOD(I2481-G2481+0.5,1)-0.5)*1440,0)&gt;=الإعدادات!$B$8,ROUND(MAX(0,MOD(I2481-G2481+0.5,1)-0.5)*1440,0),0))</f>
        <v/>
      </c>
      <c r="N2481" s="18" t="str">
        <f aca="false">IF(OR(A2481="",B2481=""),"",IF(COUNTIFS(الإجازات!$A$2:$A$1001,B2481,الإجازات!$D$2:$D$1001,"&lt;="&amp;A2481,الإجازات!$E$2:$E$1001,"&gt;="&amp;A2481,الإجازات!$G$2:$G$1001,"مقبولة")=0,"",LOOKUP(2,1/((الإجازات!$A$2:$A$1001=B2481)*(الإجازات!$D$2:$D$1001&lt;=A2481)*(الإجازات!$E$2:$E$1001&gt;=A2481)*(الإجازات!$G$2:$G$1001="مقبولة")),الإجازات!$C$2:$C$1001)))</f>
        <v/>
      </c>
      <c r="O2481" s="17"/>
      <c r="P2481" s="23" t="str">
        <f aca="false">IF(B2481="","",IF(ISNA(MATCH(B2481,الموظفين!$A$2:$A$501,0)),"⚠ كود غير موجود",IF(O2481&lt;&gt;"",O2481,IF(N2481&lt;&gt;"",N2481,IF(H2481="",IF(AND(A2481&lt;&gt;"",WEEKDAY(A2481)=الإعدادات!$B$11),"راحة أسبوعية","غائب"),IF(I2481="","بدون انصراف",IF(N(K2481)&gt;0,"متأخر","حاضر")))))))</f>
        <v/>
      </c>
      <c r="Q2481" s="24" t="str">
        <f aca="false">IF(B2481="","",IF(OR(P2481="غائب",P2481="غياب",P2481="إجازة بدون راتب"),IFERROR(VLOOKUP(B2481,الموظفين!$A$2:$J$501,8,FALSE()),0),0))</f>
        <v/>
      </c>
      <c r="R2481" s="24" t="str">
        <f aca="false">IF(B2481="","",ROUND((N(K2481)+N(L2481))/60*IFERROR(VLOOKUP(B2481,الموظفين!$A$2:$J$501,8,FALSE()),0)/الإعدادات!$B$6*الإعدادات!$B$9,2))</f>
        <v/>
      </c>
      <c r="S2481" s="24" t="str">
        <f aca="false">IF(OR(B2481="",M2481=""),"",ROUND(M2481/60*IFERROR(VLOOKUP(B2481,الموظفين!$A$2:$J$501,9,FALSE()),0),2))</f>
        <v/>
      </c>
      <c r="T2481" s="17"/>
      <c r="U2481" s="23" t="str">
        <f aca="false">IF(OR(A2481="",B2481=""),"",A2481&amp;"|"&amp;B2481)</f>
        <v/>
      </c>
    </row>
    <row r="2482" customFormat="false" ht="15" hidden="false" customHeight="false" outlineLevel="0" collapsed="false">
      <c r="A2482" s="16"/>
      <c r="B2482" s="17"/>
      <c r="C2482" s="18" t="str">
        <f aca="false">IF($B2482="","",IFERROR(VLOOKUP($B2482,الموظفين!$A$2:$J$501,2,FALSE())&amp;"","⚠ كود غير موجود"))</f>
        <v/>
      </c>
      <c r="D2482" s="18" t="str">
        <f aca="false">IF($B2482="","",IFERROR(VLOOKUP($B2482,الموظفين!$A$2:$J$501,3,FALSE())&amp;"",""))</f>
        <v/>
      </c>
      <c r="E2482" s="18" t="str">
        <f aca="false">IF($B2482="","",IFERROR(VLOOKUP($B2482,الموظفين!$A$2:$J$501,5,FALSE())&amp;"",""))</f>
        <v/>
      </c>
      <c r="F2482" s="19" t="str">
        <f aca="false">IF($B2482="","",IFERROR(VLOOKUP($B2482,الموظفين!$A$2:$J$501,6,FALSE()),""))</f>
        <v/>
      </c>
      <c r="G2482" s="19" t="str">
        <f aca="false">IF($B2482="","",IFERROR(VLOOKUP($B2482,الموظفين!$A$2:$J$501,7,FALSE()),""))</f>
        <v/>
      </c>
      <c r="H2482" s="20"/>
      <c r="I2482" s="20"/>
      <c r="J2482" s="21" t="str">
        <f aca="false">IF(OR(H2482="",I2482=""),"",ROUND(MOD(I2482-H2482,1)*24,2))</f>
        <v/>
      </c>
      <c r="K2482" s="22" t="str">
        <f aca="false">IF(OR(H2482="",F2482=""),"",IF(ROUND(MAX(0,MOD(H2482-F2482+0.5,1)-0.5)*1440,0)&gt;IFERROR(VLOOKUP(E2482,الورديات!$A$2:$E$21,5,FALSE()),0),ROUND(MAX(0,MOD(H2482-F2482+0.5,1)-0.5)*1440,0),0))</f>
        <v/>
      </c>
      <c r="L2482" s="22" t="str">
        <f aca="false">IF(OR(I2482="",G2482=""),"",ROUND(MAX(0,MOD(G2482-I2482+0.5,1)-0.5)*1440,0))</f>
        <v/>
      </c>
      <c r="M2482" s="22" t="str">
        <f aca="false">IF(OR(I2482="",G2482=""),"",IF(ROUND(MAX(0,MOD(I2482-G2482+0.5,1)-0.5)*1440,0)&gt;=الإعدادات!$B$8,ROUND(MAX(0,MOD(I2482-G2482+0.5,1)-0.5)*1440,0),0))</f>
        <v/>
      </c>
      <c r="N2482" s="18" t="str">
        <f aca="false">IF(OR(A2482="",B2482=""),"",IF(COUNTIFS(الإجازات!$A$2:$A$1001,B2482,الإجازات!$D$2:$D$1001,"&lt;="&amp;A2482,الإجازات!$E$2:$E$1001,"&gt;="&amp;A2482,الإجازات!$G$2:$G$1001,"مقبولة")=0,"",LOOKUP(2,1/((الإجازات!$A$2:$A$1001=B2482)*(الإجازات!$D$2:$D$1001&lt;=A2482)*(الإجازات!$E$2:$E$1001&gt;=A2482)*(الإجازات!$G$2:$G$1001="مقبولة")),الإجازات!$C$2:$C$1001)))</f>
        <v/>
      </c>
      <c r="O2482" s="17"/>
      <c r="P2482" s="23" t="str">
        <f aca="false">IF(B2482="","",IF(ISNA(MATCH(B2482,الموظفين!$A$2:$A$501,0)),"⚠ كود غير موجود",IF(O2482&lt;&gt;"",O2482,IF(N2482&lt;&gt;"",N2482,IF(H2482="",IF(AND(A2482&lt;&gt;"",WEEKDAY(A2482)=الإعدادات!$B$11),"راحة أسبوعية","غائب"),IF(I2482="","بدون انصراف",IF(N(K2482)&gt;0,"متأخر","حاضر")))))))</f>
        <v/>
      </c>
      <c r="Q2482" s="24" t="str">
        <f aca="false">IF(B2482="","",IF(OR(P2482="غائب",P2482="غياب",P2482="إجازة بدون راتب"),IFERROR(VLOOKUP(B2482,الموظفين!$A$2:$J$501,8,FALSE()),0),0))</f>
        <v/>
      </c>
      <c r="R2482" s="24" t="str">
        <f aca="false">IF(B2482="","",ROUND((N(K2482)+N(L2482))/60*IFERROR(VLOOKUP(B2482,الموظفين!$A$2:$J$501,8,FALSE()),0)/الإعدادات!$B$6*الإعدادات!$B$9,2))</f>
        <v/>
      </c>
      <c r="S2482" s="24" t="str">
        <f aca="false">IF(OR(B2482="",M2482=""),"",ROUND(M2482/60*IFERROR(VLOOKUP(B2482,الموظفين!$A$2:$J$501,9,FALSE()),0),2))</f>
        <v/>
      </c>
      <c r="T2482" s="17"/>
      <c r="U2482" s="23" t="str">
        <f aca="false">IF(OR(A2482="",B2482=""),"",A2482&amp;"|"&amp;B2482)</f>
        <v/>
      </c>
    </row>
    <row r="2483" customFormat="false" ht="15" hidden="false" customHeight="false" outlineLevel="0" collapsed="false">
      <c r="A2483" s="16"/>
      <c r="B2483" s="17"/>
      <c r="C2483" s="18" t="str">
        <f aca="false">IF($B2483="","",IFERROR(VLOOKUP($B2483,الموظفين!$A$2:$J$501,2,FALSE())&amp;"","⚠ كود غير موجود"))</f>
        <v/>
      </c>
      <c r="D2483" s="18" t="str">
        <f aca="false">IF($B2483="","",IFERROR(VLOOKUP($B2483,الموظفين!$A$2:$J$501,3,FALSE())&amp;"",""))</f>
        <v/>
      </c>
      <c r="E2483" s="18" t="str">
        <f aca="false">IF($B2483="","",IFERROR(VLOOKUP($B2483,الموظفين!$A$2:$J$501,5,FALSE())&amp;"",""))</f>
        <v/>
      </c>
      <c r="F2483" s="19" t="str">
        <f aca="false">IF($B2483="","",IFERROR(VLOOKUP($B2483,الموظفين!$A$2:$J$501,6,FALSE()),""))</f>
        <v/>
      </c>
      <c r="G2483" s="19" t="str">
        <f aca="false">IF($B2483="","",IFERROR(VLOOKUP($B2483,الموظفين!$A$2:$J$501,7,FALSE()),""))</f>
        <v/>
      </c>
      <c r="H2483" s="20"/>
      <c r="I2483" s="20"/>
      <c r="J2483" s="21" t="str">
        <f aca="false">IF(OR(H2483="",I2483=""),"",ROUND(MOD(I2483-H2483,1)*24,2))</f>
        <v/>
      </c>
      <c r="K2483" s="22" t="str">
        <f aca="false">IF(OR(H2483="",F2483=""),"",IF(ROUND(MAX(0,MOD(H2483-F2483+0.5,1)-0.5)*1440,0)&gt;IFERROR(VLOOKUP(E2483,الورديات!$A$2:$E$21,5,FALSE()),0),ROUND(MAX(0,MOD(H2483-F2483+0.5,1)-0.5)*1440,0),0))</f>
        <v/>
      </c>
      <c r="L2483" s="22" t="str">
        <f aca="false">IF(OR(I2483="",G2483=""),"",ROUND(MAX(0,MOD(G2483-I2483+0.5,1)-0.5)*1440,0))</f>
        <v/>
      </c>
      <c r="M2483" s="22" t="str">
        <f aca="false">IF(OR(I2483="",G2483=""),"",IF(ROUND(MAX(0,MOD(I2483-G2483+0.5,1)-0.5)*1440,0)&gt;=الإعدادات!$B$8,ROUND(MAX(0,MOD(I2483-G2483+0.5,1)-0.5)*1440,0),0))</f>
        <v/>
      </c>
      <c r="N2483" s="18" t="str">
        <f aca="false">IF(OR(A2483="",B2483=""),"",IF(COUNTIFS(الإجازات!$A$2:$A$1001,B2483,الإجازات!$D$2:$D$1001,"&lt;="&amp;A2483,الإجازات!$E$2:$E$1001,"&gt;="&amp;A2483,الإجازات!$G$2:$G$1001,"مقبولة")=0,"",LOOKUP(2,1/((الإجازات!$A$2:$A$1001=B2483)*(الإجازات!$D$2:$D$1001&lt;=A2483)*(الإجازات!$E$2:$E$1001&gt;=A2483)*(الإجازات!$G$2:$G$1001="مقبولة")),الإجازات!$C$2:$C$1001)))</f>
        <v/>
      </c>
      <c r="O2483" s="17"/>
      <c r="P2483" s="23" t="str">
        <f aca="false">IF(B2483="","",IF(ISNA(MATCH(B2483,الموظفين!$A$2:$A$501,0)),"⚠ كود غير موجود",IF(O2483&lt;&gt;"",O2483,IF(N2483&lt;&gt;"",N2483,IF(H2483="",IF(AND(A2483&lt;&gt;"",WEEKDAY(A2483)=الإعدادات!$B$11),"راحة أسبوعية","غائب"),IF(I2483="","بدون انصراف",IF(N(K2483)&gt;0,"متأخر","حاضر")))))))</f>
        <v/>
      </c>
      <c r="Q2483" s="24" t="str">
        <f aca="false">IF(B2483="","",IF(OR(P2483="غائب",P2483="غياب",P2483="إجازة بدون راتب"),IFERROR(VLOOKUP(B2483,الموظفين!$A$2:$J$501,8,FALSE()),0),0))</f>
        <v/>
      </c>
      <c r="R2483" s="24" t="str">
        <f aca="false">IF(B2483="","",ROUND((N(K2483)+N(L2483))/60*IFERROR(VLOOKUP(B2483,الموظفين!$A$2:$J$501,8,FALSE()),0)/الإعدادات!$B$6*الإعدادات!$B$9,2))</f>
        <v/>
      </c>
      <c r="S2483" s="24" t="str">
        <f aca="false">IF(OR(B2483="",M2483=""),"",ROUND(M2483/60*IFERROR(VLOOKUP(B2483,الموظفين!$A$2:$J$501,9,FALSE()),0),2))</f>
        <v/>
      </c>
      <c r="T2483" s="17"/>
      <c r="U2483" s="23" t="str">
        <f aca="false">IF(OR(A2483="",B2483=""),"",A2483&amp;"|"&amp;B2483)</f>
        <v/>
      </c>
    </row>
    <row r="2484" customFormat="false" ht="15" hidden="false" customHeight="false" outlineLevel="0" collapsed="false">
      <c r="A2484" s="16"/>
      <c r="B2484" s="17"/>
      <c r="C2484" s="18" t="str">
        <f aca="false">IF($B2484="","",IFERROR(VLOOKUP($B2484,الموظفين!$A$2:$J$501,2,FALSE())&amp;"","⚠ كود غير موجود"))</f>
        <v/>
      </c>
      <c r="D2484" s="18" t="str">
        <f aca="false">IF($B2484="","",IFERROR(VLOOKUP($B2484,الموظفين!$A$2:$J$501,3,FALSE())&amp;"",""))</f>
        <v/>
      </c>
      <c r="E2484" s="18" t="str">
        <f aca="false">IF($B2484="","",IFERROR(VLOOKUP($B2484,الموظفين!$A$2:$J$501,5,FALSE())&amp;"",""))</f>
        <v/>
      </c>
      <c r="F2484" s="19" t="str">
        <f aca="false">IF($B2484="","",IFERROR(VLOOKUP($B2484,الموظفين!$A$2:$J$501,6,FALSE()),""))</f>
        <v/>
      </c>
      <c r="G2484" s="19" t="str">
        <f aca="false">IF($B2484="","",IFERROR(VLOOKUP($B2484,الموظفين!$A$2:$J$501,7,FALSE()),""))</f>
        <v/>
      </c>
      <c r="H2484" s="20"/>
      <c r="I2484" s="20"/>
      <c r="J2484" s="21" t="str">
        <f aca="false">IF(OR(H2484="",I2484=""),"",ROUND(MOD(I2484-H2484,1)*24,2))</f>
        <v/>
      </c>
      <c r="K2484" s="22" t="str">
        <f aca="false">IF(OR(H2484="",F2484=""),"",IF(ROUND(MAX(0,MOD(H2484-F2484+0.5,1)-0.5)*1440,0)&gt;IFERROR(VLOOKUP(E2484,الورديات!$A$2:$E$21,5,FALSE()),0),ROUND(MAX(0,MOD(H2484-F2484+0.5,1)-0.5)*1440,0),0))</f>
        <v/>
      </c>
      <c r="L2484" s="22" t="str">
        <f aca="false">IF(OR(I2484="",G2484=""),"",ROUND(MAX(0,MOD(G2484-I2484+0.5,1)-0.5)*1440,0))</f>
        <v/>
      </c>
      <c r="M2484" s="22" t="str">
        <f aca="false">IF(OR(I2484="",G2484=""),"",IF(ROUND(MAX(0,MOD(I2484-G2484+0.5,1)-0.5)*1440,0)&gt;=الإعدادات!$B$8,ROUND(MAX(0,MOD(I2484-G2484+0.5,1)-0.5)*1440,0),0))</f>
        <v/>
      </c>
      <c r="N2484" s="18" t="str">
        <f aca="false">IF(OR(A2484="",B2484=""),"",IF(COUNTIFS(الإجازات!$A$2:$A$1001,B2484,الإجازات!$D$2:$D$1001,"&lt;="&amp;A2484,الإجازات!$E$2:$E$1001,"&gt;="&amp;A2484,الإجازات!$G$2:$G$1001,"مقبولة")=0,"",LOOKUP(2,1/((الإجازات!$A$2:$A$1001=B2484)*(الإجازات!$D$2:$D$1001&lt;=A2484)*(الإجازات!$E$2:$E$1001&gt;=A2484)*(الإجازات!$G$2:$G$1001="مقبولة")),الإجازات!$C$2:$C$1001)))</f>
        <v/>
      </c>
      <c r="O2484" s="17"/>
      <c r="P2484" s="23" t="str">
        <f aca="false">IF(B2484="","",IF(ISNA(MATCH(B2484,الموظفين!$A$2:$A$501,0)),"⚠ كود غير موجود",IF(O2484&lt;&gt;"",O2484,IF(N2484&lt;&gt;"",N2484,IF(H2484="",IF(AND(A2484&lt;&gt;"",WEEKDAY(A2484)=الإعدادات!$B$11),"راحة أسبوعية","غائب"),IF(I2484="","بدون انصراف",IF(N(K2484)&gt;0,"متأخر","حاضر")))))))</f>
        <v/>
      </c>
      <c r="Q2484" s="24" t="str">
        <f aca="false">IF(B2484="","",IF(OR(P2484="غائب",P2484="غياب",P2484="إجازة بدون راتب"),IFERROR(VLOOKUP(B2484,الموظفين!$A$2:$J$501,8,FALSE()),0),0))</f>
        <v/>
      </c>
      <c r="R2484" s="24" t="str">
        <f aca="false">IF(B2484="","",ROUND((N(K2484)+N(L2484))/60*IFERROR(VLOOKUP(B2484,الموظفين!$A$2:$J$501,8,FALSE()),0)/الإعدادات!$B$6*الإعدادات!$B$9,2))</f>
        <v/>
      </c>
      <c r="S2484" s="24" t="str">
        <f aca="false">IF(OR(B2484="",M2484=""),"",ROUND(M2484/60*IFERROR(VLOOKUP(B2484,الموظفين!$A$2:$J$501,9,FALSE()),0),2))</f>
        <v/>
      </c>
      <c r="T2484" s="17"/>
      <c r="U2484" s="23" t="str">
        <f aca="false">IF(OR(A2484="",B2484=""),"",A2484&amp;"|"&amp;B2484)</f>
        <v/>
      </c>
    </row>
    <row r="2485" customFormat="false" ht="15" hidden="false" customHeight="false" outlineLevel="0" collapsed="false">
      <c r="A2485" s="16"/>
      <c r="B2485" s="17"/>
      <c r="C2485" s="18" t="str">
        <f aca="false">IF($B2485="","",IFERROR(VLOOKUP($B2485,الموظفين!$A$2:$J$501,2,FALSE())&amp;"","⚠ كود غير موجود"))</f>
        <v/>
      </c>
      <c r="D2485" s="18" t="str">
        <f aca="false">IF($B2485="","",IFERROR(VLOOKUP($B2485,الموظفين!$A$2:$J$501,3,FALSE())&amp;"",""))</f>
        <v/>
      </c>
      <c r="E2485" s="18" t="str">
        <f aca="false">IF($B2485="","",IFERROR(VLOOKUP($B2485,الموظفين!$A$2:$J$501,5,FALSE())&amp;"",""))</f>
        <v/>
      </c>
      <c r="F2485" s="19" t="str">
        <f aca="false">IF($B2485="","",IFERROR(VLOOKUP($B2485,الموظفين!$A$2:$J$501,6,FALSE()),""))</f>
        <v/>
      </c>
      <c r="G2485" s="19" t="str">
        <f aca="false">IF($B2485="","",IFERROR(VLOOKUP($B2485,الموظفين!$A$2:$J$501,7,FALSE()),""))</f>
        <v/>
      </c>
      <c r="H2485" s="20"/>
      <c r="I2485" s="20"/>
      <c r="J2485" s="21" t="str">
        <f aca="false">IF(OR(H2485="",I2485=""),"",ROUND(MOD(I2485-H2485,1)*24,2))</f>
        <v/>
      </c>
      <c r="K2485" s="22" t="str">
        <f aca="false">IF(OR(H2485="",F2485=""),"",IF(ROUND(MAX(0,MOD(H2485-F2485+0.5,1)-0.5)*1440,0)&gt;IFERROR(VLOOKUP(E2485,الورديات!$A$2:$E$21,5,FALSE()),0),ROUND(MAX(0,MOD(H2485-F2485+0.5,1)-0.5)*1440,0),0))</f>
        <v/>
      </c>
      <c r="L2485" s="22" t="str">
        <f aca="false">IF(OR(I2485="",G2485=""),"",ROUND(MAX(0,MOD(G2485-I2485+0.5,1)-0.5)*1440,0))</f>
        <v/>
      </c>
      <c r="M2485" s="22" t="str">
        <f aca="false">IF(OR(I2485="",G2485=""),"",IF(ROUND(MAX(0,MOD(I2485-G2485+0.5,1)-0.5)*1440,0)&gt;=الإعدادات!$B$8,ROUND(MAX(0,MOD(I2485-G2485+0.5,1)-0.5)*1440,0),0))</f>
        <v/>
      </c>
      <c r="N2485" s="18" t="str">
        <f aca="false">IF(OR(A2485="",B2485=""),"",IF(COUNTIFS(الإجازات!$A$2:$A$1001,B2485,الإجازات!$D$2:$D$1001,"&lt;="&amp;A2485,الإجازات!$E$2:$E$1001,"&gt;="&amp;A2485,الإجازات!$G$2:$G$1001,"مقبولة")=0,"",LOOKUP(2,1/((الإجازات!$A$2:$A$1001=B2485)*(الإجازات!$D$2:$D$1001&lt;=A2485)*(الإجازات!$E$2:$E$1001&gt;=A2485)*(الإجازات!$G$2:$G$1001="مقبولة")),الإجازات!$C$2:$C$1001)))</f>
        <v/>
      </c>
      <c r="O2485" s="17"/>
      <c r="P2485" s="23" t="str">
        <f aca="false">IF(B2485="","",IF(ISNA(MATCH(B2485,الموظفين!$A$2:$A$501,0)),"⚠ كود غير موجود",IF(O2485&lt;&gt;"",O2485,IF(N2485&lt;&gt;"",N2485,IF(H2485="",IF(AND(A2485&lt;&gt;"",WEEKDAY(A2485)=الإعدادات!$B$11),"راحة أسبوعية","غائب"),IF(I2485="","بدون انصراف",IF(N(K2485)&gt;0,"متأخر","حاضر")))))))</f>
        <v/>
      </c>
      <c r="Q2485" s="24" t="str">
        <f aca="false">IF(B2485="","",IF(OR(P2485="غائب",P2485="غياب",P2485="إجازة بدون راتب"),IFERROR(VLOOKUP(B2485,الموظفين!$A$2:$J$501,8,FALSE()),0),0))</f>
        <v/>
      </c>
      <c r="R2485" s="24" t="str">
        <f aca="false">IF(B2485="","",ROUND((N(K2485)+N(L2485))/60*IFERROR(VLOOKUP(B2485,الموظفين!$A$2:$J$501,8,FALSE()),0)/الإعدادات!$B$6*الإعدادات!$B$9,2))</f>
        <v/>
      </c>
      <c r="S2485" s="24" t="str">
        <f aca="false">IF(OR(B2485="",M2485=""),"",ROUND(M2485/60*IFERROR(VLOOKUP(B2485,الموظفين!$A$2:$J$501,9,FALSE()),0),2))</f>
        <v/>
      </c>
      <c r="T2485" s="17"/>
      <c r="U2485" s="23" t="str">
        <f aca="false">IF(OR(A2485="",B2485=""),"",A2485&amp;"|"&amp;B2485)</f>
        <v/>
      </c>
    </row>
    <row r="2486" customFormat="false" ht="15" hidden="false" customHeight="false" outlineLevel="0" collapsed="false">
      <c r="A2486" s="16"/>
      <c r="B2486" s="17"/>
      <c r="C2486" s="18" t="str">
        <f aca="false">IF($B2486="","",IFERROR(VLOOKUP($B2486,الموظفين!$A$2:$J$501,2,FALSE())&amp;"","⚠ كود غير موجود"))</f>
        <v/>
      </c>
      <c r="D2486" s="18" t="str">
        <f aca="false">IF($B2486="","",IFERROR(VLOOKUP($B2486,الموظفين!$A$2:$J$501,3,FALSE())&amp;"",""))</f>
        <v/>
      </c>
      <c r="E2486" s="18" t="str">
        <f aca="false">IF($B2486="","",IFERROR(VLOOKUP($B2486,الموظفين!$A$2:$J$501,5,FALSE())&amp;"",""))</f>
        <v/>
      </c>
      <c r="F2486" s="19" t="str">
        <f aca="false">IF($B2486="","",IFERROR(VLOOKUP($B2486,الموظفين!$A$2:$J$501,6,FALSE()),""))</f>
        <v/>
      </c>
      <c r="G2486" s="19" t="str">
        <f aca="false">IF($B2486="","",IFERROR(VLOOKUP($B2486,الموظفين!$A$2:$J$501,7,FALSE()),""))</f>
        <v/>
      </c>
      <c r="H2486" s="20"/>
      <c r="I2486" s="20"/>
      <c r="J2486" s="21" t="str">
        <f aca="false">IF(OR(H2486="",I2486=""),"",ROUND(MOD(I2486-H2486,1)*24,2))</f>
        <v/>
      </c>
      <c r="K2486" s="22" t="str">
        <f aca="false">IF(OR(H2486="",F2486=""),"",IF(ROUND(MAX(0,MOD(H2486-F2486+0.5,1)-0.5)*1440,0)&gt;IFERROR(VLOOKUP(E2486,الورديات!$A$2:$E$21,5,FALSE()),0),ROUND(MAX(0,MOD(H2486-F2486+0.5,1)-0.5)*1440,0),0))</f>
        <v/>
      </c>
      <c r="L2486" s="22" t="str">
        <f aca="false">IF(OR(I2486="",G2486=""),"",ROUND(MAX(0,MOD(G2486-I2486+0.5,1)-0.5)*1440,0))</f>
        <v/>
      </c>
      <c r="M2486" s="22" t="str">
        <f aca="false">IF(OR(I2486="",G2486=""),"",IF(ROUND(MAX(0,MOD(I2486-G2486+0.5,1)-0.5)*1440,0)&gt;=الإعدادات!$B$8,ROUND(MAX(0,MOD(I2486-G2486+0.5,1)-0.5)*1440,0),0))</f>
        <v/>
      </c>
      <c r="N2486" s="18" t="str">
        <f aca="false">IF(OR(A2486="",B2486=""),"",IF(COUNTIFS(الإجازات!$A$2:$A$1001,B2486,الإجازات!$D$2:$D$1001,"&lt;="&amp;A2486,الإجازات!$E$2:$E$1001,"&gt;="&amp;A2486,الإجازات!$G$2:$G$1001,"مقبولة")=0,"",LOOKUP(2,1/((الإجازات!$A$2:$A$1001=B2486)*(الإجازات!$D$2:$D$1001&lt;=A2486)*(الإجازات!$E$2:$E$1001&gt;=A2486)*(الإجازات!$G$2:$G$1001="مقبولة")),الإجازات!$C$2:$C$1001)))</f>
        <v/>
      </c>
      <c r="O2486" s="17"/>
      <c r="P2486" s="23" t="str">
        <f aca="false">IF(B2486="","",IF(ISNA(MATCH(B2486,الموظفين!$A$2:$A$501,0)),"⚠ كود غير موجود",IF(O2486&lt;&gt;"",O2486,IF(N2486&lt;&gt;"",N2486,IF(H2486="",IF(AND(A2486&lt;&gt;"",WEEKDAY(A2486)=الإعدادات!$B$11),"راحة أسبوعية","غائب"),IF(I2486="","بدون انصراف",IF(N(K2486)&gt;0,"متأخر","حاضر")))))))</f>
        <v/>
      </c>
      <c r="Q2486" s="24" t="str">
        <f aca="false">IF(B2486="","",IF(OR(P2486="غائب",P2486="غياب",P2486="إجازة بدون راتب"),IFERROR(VLOOKUP(B2486,الموظفين!$A$2:$J$501,8,FALSE()),0),0))</f>
        <v/>
      </c>
      <c r="R2486" s="24" t="str">
        <f aca="false">IF(B2486="","",ROUND((N(K2486)+N(L2486))/60*IFERROR(VLOOKUP(B2486,الموظفين!$A$2:$J$501,8,FALSE()),0)/الإعدادات!$B$6*الإعدادات!$B$9,2))</f>
        <v/>
      </c>
      <c r="S2486" s="24" t="str">
        <f aca="false">IF(OR(B2486="",M2486=""),"",ROUND(M2486/60*IFERROR(VLOOKUP(B2486,الموظفين!$A$2:$J$501,9,FALSE()),0),2))</f>
        <v/>
      </c>
      <c r="T2486" s="17"/>
      <c r="U2486" s="23" t="str">
        <f aca="false">IF(OR(A2486="",B2486=""),"",A2486&amp;"|"&amp;B2486)</f>
        <v/>
      </c>
    </row>
    <row r="2487" customFormat="false" ht="15" hidden="false" customHeight="false" outlineLevel="0" collapsed="false">
      <c r="A2487" s="16"/>
      <c r="B2487" s="17"/>
      <c r="C2487" s="18" t="str">
        <f aca="false">IF($B2487="","",IFERROR(VLOOKUP($B2487,الموظفين!$A$2:$J$501,2,FALSE())&amp;"","⚠ كود غير موجود"))</f>
        <v/>
      </c>
      <c r="D2487" s="18" t="str">
        <f aca="false">IF($B2487="","",IFERROR(VLOOKUP($B2487,الموظفين!$A$2:$J$501,3,FALSE())&amp;"",""))</f>
        <v/>
      </c>
      <c r="E2487" s="18" t="str">
        <f aca="false">IF($B2487="","",IFERROR(VLOOKUP($B2487,الموظفين!$A$2:$J$501,5,FALSE())&amp;"",""))</f>
        <v/>
      </c>
      <c r="F2487" s="19" t="str">
        <f aca="false">IF($B2487="","",IFERROR(VLOOKUP($B2487,الموظفين!$A$2:$J$501,6,FALSE()),""))</f>
        <v/>
      </c>
      <c r="G2487" s="19" t="str">
        <f aca="false">IF($B2487="","",IFERROR(VLOOKUP($B2487,الموظفين!$A$2:$J$501,7,FALSE()),""))</f>
        <v/>
      </c>
      <c r="H2487" s="20"/>
      <c r="I2487" s="20"/>
      <c r="J2487" s="21" t="str">
        <f aca="false">IF(OR(H2487="",I2487=""),"",ROUND(MOD(I2487-H2487,1)*24,2))</f>
        <v/>
      </c>
      <c r="K2487" s="22" t="str">
        <f aca="false">IF(OR(H2487="",F2487=""),"",IF(ROUND(MAX(0,MOD(H2487-F2487+0.5,1)-0.5)*1440,0)&gt;IFERROR(VLOOKUP(E2487,الورديات!$A$2:$E$21,5,FALSE()),0),ROUND(MAX(0,MOD(H2487-F2487+0.5,1)-0.5)*1440,0),0))</f>
        <v/>
      </c>
      <c r="L2487" s="22" t="str">
        <f aca="false">IF(OR(I2487="",G2487=""),"",ROUND(MAX(0,MOD(G2487-I2487+0.5,1)-0.5)*1440,0))</f>
        <v/>
      </c>
      <c r="M2487" s="22" t="str">
        <f aca="false">IF(OR(I2487="",G2487=""),"",IF(ROUND(MAX(0,MOD(I2487-G2487+0.5,1)-0.5)*1440,0)&gt;=الإعدادات!$B$8,ROUND(MAX(0,MOD(I2487-G2487+0.5,1)-0.5)*1440,0),0))</f>
        <v/>
      </c>
      <c r="N2487" s="18" t="str">
        <f aca="false">IF(OR(A2487="",B2487=""),"",IF(COUNTIFS(الإجازات!$A$2:$A$1001,B2487,الإجازات!$D$2:$D$1001,"&lt;="&amp;A2487,الإجازات!$E$2:$E$1001,"&gt;="&amp;A2487,الإجازات!$G$2:$G$1001,"مقبولة")=0,"",LOOKUP(2,1/((الإجازات!$A$2:$A$1001=B2487)*(الإجازات!$D$2:$D$1001&lt;=A2487)*(الإجازات!$E$2:$E$1001&gt;=A2487)*(الإجازات!$G$2:$G$1001="مقبولة")),الإجازات!$C$2:$C$1001)))</f>
        <v/>
      </c>
      <c r="O2487" s="17"/>
      <c r="P2487" s="23" t="str">
        <f aca="false">IF(B2487="","",IF(ISNA(MATCH(B2487,الموظفين!$A$2:$A$501,0)),"⚠ كود غير موجود",IF(O2487&lt;&gt;"",O2487,IF(N2487&lt;&gt;"",N2487,IF(H2487="",IF(AND(A2487&lt;&gt;"",WEEKDAY(A2487)=الإعدادات!$B$11),"راحة أسبوعية","غائب"),IF(I2487="","بدون انصراف",IF(N(K2487)&gt;0,"متأخر","حاضر")))))))</f>
        <v/>
      </c>
      <c r="Q2487" s="24" t="str">
        <f aca="false">IF(B2487="","",IF(OR(P2487="غائب",P2487="غياب",P2487="إجازة بدون راتب"),IFERROR(VLOOKUP(B2487,الموظفين!$A$2:$J$501,8,FALSE()),0),0))</f>
        <v/>
      </c>
      <c r="R2487" s="24" t="str">
        <f aca="false">IF(B2487="","",ROUND((N(K2487)+N(L2487))/60*IFERROR(VLOOKUP(B2487,الموظفين!$A$2:$J$501,8,FALSE()),0)/الإعدادات!$B$6*الإعدادات!$B$9,2))</f>
        <v/>
      </c>
      <c r="S2487" s="24" t="str">
        <f aca="false">IF(OR(B2487="",M2487=""),"",ROUND(M2487/60*IFERROR(VLOOKUP(B2487,الموظفين!$A$2:$J$501,9,FALSE()),0),2))</f>
        <v/>
      </c>
      <c r="T2487" s="17"/>
      <c r="U2487" s="23" t="str">
        <f aca="false">IF(OR(A2487="",B2487=""),"",A2487&amp;"|"&amp;B2487)</f>
        <v/>
      </c>
    </row>
    <row r="2488" customFormat="false" ht="15" hidden="false" customHeight="false" outlineLevel="0" collapsed="false">
      <c r="A2488" s="16"/>
      <c r="B2488" s="17"/>
      <c r="C2488" s="18" t="str">
        <f aca="false">IF($B2488="","",IFERROR(VLOOKUP($B2488,الموظفين!$A$2:$J$501,2,FALSE())&amp;"","⚠ كود غير موجود"))</f>
        <v/>
      </c>
      <c r="D2488" s="18" t="str">
        <f aca="false">IF($B2488="","",IFERROR(VLOOKUP($B2488,الموظفين!$A$2:$J$501,3,FALSE())&amp;"",""))</f>
        <v/>
      </c>
      <c r="E2488" s="18" t="str">
        <f aca="false">IF($B2488="","",IFERROR(VLOOKUP($B2488,الموظفين!$A$2:$J$501,5,FALSE())&amp;"",""))</f>
        <v/>
      </c>
      <c r="F2488" s="19" t="str">
        <f aca="false">IF($B2488="","",IFERROR(VLOOKUP($B2488,الموظفين!$A$2:$J$501,6,FALSE()),""))</f>
        <v/>
      </c>
      <c r="G2488" s="19" t="str">
        <f aca="false">IF($B2488="","",IFERROR(VLOOKUP($B2488,الموظفين!$A$2:$J$501,7,FALSE()),""))</f>
        <v/>
      </c>
      <c r="H2488" s="20"/>
      <c r="I2488" s="20"/>
      <c r="J2488" s="21" t="str">
        <f aca="false">IF(OR(H2488="",I2488=""),"",ROUND(MOD(I2488-H2488,1)*24,2))</f>
        <v/>
      </c>
      <c r="K2488" s="22" t="str">
        <f aca="false">IF(OR(H2488="",F2488=""),"",IF(ROUND(MAX(0,MOD(H2488-F2488+0.5,1)-0.5)*1440,0)&gt;IFERROR(VLOOKUP(E2488,الورديات!$A$2:$E$21,5,FALSE()),0),ROUND(MAX(0,MOD(H2488-F2488+0.5,1)-0.5)*1440,0),0))</f>
        <v/>
      </c>
      <c r="L2488" s="22" t="str">
        <f aca="false">IF(OR(I2488="",G2488=""),"",ROUND(MAX(0,MOD(G2488-I2488+0.5,1)-0.5)*1440,0))</f>
        <v/>
      </c>
      <c r="M2488" s="22" t="str">
        <f aca="false">IF(OR(I2488="",G2488=""),"",IF(ROUND(MAX(0,MOD(I2488-G2488+0.5,1)-0.5)*1440,0)&gt;=الإعدادات!$B$8,ROUND(MAX(0,MOD(I2488-G2488+0.5,1)-0.5)*1440,0),0))</f>
        <v/>
      </c>
      <c r="N2488" s="18" t="str">
        <f aca="false">IF(OR(A2488="",B2488=""),"",IF(COUNTIFS(الإجازات!$A$2:$A$1001,B2488,الإجازات!$D$2:$D$1001,"&lt;="&amp;A2488,الإجازات!$E$2:$E$1001,"&gt;="&amp;A2488,الإجازات!$G$2:$G$1001,"مقبولة")=0,"",LOOKUP(2,1/((الإجازات!$A$2:$A$1001=B2488)*(الإجازات!$D$2:$D$1001&lt;=A2488)*(الإجازات!$E$2:$E$1001&gt;=A2488)*(الإجازات!$G$2:$G$1001="مقبولة")),الإجازات!$C$2:$C$1001)))</f>
        <v/>
      </c>
      <c r="O2488" s="17"/>
      <c r="P2488" s="23" t="str">
        <f aca="false">IF(B2488="","",IF(ISNA(MATCH(B2488,الموظفين!$A$2:$A$501,0)),"⚠ كود غير موجود",IF(O2488&lt;&gt;"",O2488,IF(N2488&lt;&gt;"",N2488,IF(H2488="",IF(AND(A2488&lt;&gt;"",WEEKDAY(A2488)=الإعدادات!$B$11),"راحة أسبوعية","غائب"),IF(I2488="","بدون انصراف",IF(N(K2488)&gt;0,"متأخر","حاضر")))))))</f>
        <v/>
      </c>
      <c r="Q2488" s="24" t="str">
        <f aca="false">IF(B2488="","",IF(OR(P2488="غائب",P2488="غياب",P2488="إجازة بدون راتب"),IFERROR(VLOOKUP(B2488,الموظفين!$A$2:$J$501,8,FALSE()),0),0))</f>
        <v/>
      </c>
      <c r="R2488" s="24" t="str">
        <f aca="false">IF(B2488="","",ROUND((N(K2488)+N(L2488))/60*IFERROR(VLOOKUP(B2488,الموظفين!$A$2:$J$501,8,FALSE()),0)/الإعدادات!$B$6*الإعدادات!$B$9,2))</f>
        <v/>
      </c>
      <c r="S2488" s="24" t="str">
        <f aca="false">IF(OR(B2488="",M2488=""),"",ROUND(M2488/60*IFERROR(VLOOKUP(B2488,الموظفين!$A$2:$J$501,9,FALSE()),0),2))</f>
        <v/>
      </c>
      <c r="T2488" s="17"/>
      <c r="U2488" s="23" t="str">
        <f aca="false">IF(OR(A2488="",B2488=""),"",A2488&amp;"|"&amp;B2488)</f>
        <v/>
      </c>
    </row>
    <row r="2489" customFormat="false" ht="15" hidden="false" customHeight="false" outlineLevel="0" collapsed="false">
      <c r="A2489" s="16"/>
      <c r="B2489" s="17"/>
      <c r="C2489" s="18" t="str">
        <f aca="false">IF($B2489="","",IFERROR(VLOOKUP($B2489,الموظفين!$A$2:$J$501,2,FALSE())&amp;"","⚠ كود غير موجود"))</f>
        <v/>
      </c>
      <c r="D2489" s="18" t="str">
        <f aca="false">IF($B2489="","",IFERROR(VLOOKUP($B2489,الموظفين!$A$2:$J$501,3,FALSE())&amp;"",""))</f>
        <v/>
      </c>
      <c r="E2489" s="18" t="str">
        <f aca="false">IF($B2489="","",IFERROR(VLOOKUP($B2489,الموظفين!$A$2:$J$501,5,FALSE())&amp;"",""))</f>
        <v/>
      </c>
      <c r="F2489" s="19" t="str">
        <f aca="false">IF($B2489="","",IFERROR(VLOOKUP($B2489,الموظفين!$A$2:$J$501,6,FALSE()),""))</f>
        <v/>
      </c>
      <c r="G2489" s="19" t="str">
        <f aca="false">IF($B2489="","",IFERROR(VLOOKUP($B2489,الموظفين!$A$2:$J$501,7,FALSE()),""))</f>
        <v/>
      </c>
      <c r="H2489" s="20"/>
      <c r="I2489" s="20"/>
      <c r="J2489" s="21" t="str">
        <f aca="false">IF(OR(H2489="",I2489=""),"",ROUND(MOD(I2489-H2489,1)*24,2))</f>
        <v/>
      </c>
      <c r="K2489" s="22" t="str">
        <f aca="false">IF(OR(H2489="",F2489=""),"",IF(ROUND(MAX(0,MOD(H2489-F2489+0.5,1)-0.5)*1440,0)&gt;IFERROR(VLOOKUP(E2489,الورديات!$A$2:$E$21,5,FALSE()),0),ROUND(MAX(0,MOD(H2489-F2489+0.5,1)-0.5)*1440,0),0))</f>
        <v/>
      </c>
      <c r="L2489" s="22" t="str">
        <f aca="false">IF(OR(I2489="",G2489=""),"",ROUND(MAX(0,MOD(G2489-I2489+0.5,1)-0.5)*1440,0))</f>
        <v/>
      </c>
      <c r="M2489" s="22" t="str">
        <f aca="false">IF(OR(I2489="",G2489=""),"",IF(ROUND(MAX(0,MOD(I2489-G2489+0.5,1)-0.5)*1440,0)&gt;=الإعدادات!$B$8,ROUND(MAX(0,MOD(I2489-G2489+0.5,1)-0.5)*1440,0),0))</f>
        <v/>
      </c>
      <c r="N2489" s="18" t="str">
        <f aca="false">IF(OR(A2489="",B2489=""),"",IF(COUNTIFS(الإجازات!$A$2:$A$1001,B2489,الإجازات!$D$2:$D$1001,"&lt;="&amp;A2489,الإجازات!$E$2:$E$1001,"&gt;="&amp;A2489,الإجازات!$G$2:$G$1001,"مقبولة")=0,"",LOOKUP(2,1/((الإجازات!$A$2:$A$1001=B2489)*(الإجازات!$D$2:$D$1001&lt;=A2489)*(الإجازات!$E$2:$E$1001&gt;=A2489)*(الإجازات!$G$2:$G$1001="مقبولة")),الإجازات!$C$2:$C$1001)))</f>
        <v/>
      </c>
      <c r="O2489" s="17"/>
      <c r="P2489" s="23" t="str">
        <f aca="false">IF(B2489="","",IF(ISNA(MATCH(B2489,الموظفين!$A$2:$A$501,0)),"⚠ كود غير موجود",IF(O2489&lt;&gt;"",O2489,IF(N2489&lt;&gt;"",N2489,IF(H2489="",IF(AND(A2489&lt;&gt;"",WEEKDAY(A2489)=الإعدادات!$B$11),"راحة أسبوعية","غائب"),IF(I2489="","بدون انصراف",IF(N(K2489)&gt;0,"متأخر","حاضر")))))))</f>
        <v/>
      </c>
      <c r="Q2489" s="24" t="str">
        <f aca="false">IF(B2489="","",IF(OR(P2489="غائب",P2489="غياب",P2489="إجازة بدون راتب"),IFERROR(VLOOKUP(B2489,الموظفين!$A$2:$J$501,8,FALSE()),0),0))</f>
        <v/>
      </c>
      <c r="R2489" s="24" t="str">
        <f aca="false">IF(B2489="","",ROUND((N(K2489)+N(L2489))/60*IFERROR(VLOOKUP(B2489,الموظفين!$A$2:$J$501,8,FALSE()),0)/الإعدادات!$B$6*الإعدادات!$B$9,2))</f>
        <v/>
      </c>
      <c r="S2489" s="24" t="str">
        <f aca="false">IF(OR(B2489="",M2489=""),"",ROUND(M2489/60*IFERROR(VLOOKUP(B2489,الموظفين!$A$2:$J$501,9,FALSE()),0),2))</f>
        <v/>
      </c>
      <c r="T2489" s="17"/>
      <c r="U2489" s="23" t="str">
        <f aca="false">IF(OR(A2489="",B2489=""),"",A2489&amp;"|"&amp;B2489)</f>
        <v/>
      </c>
    </row>
    <row r="2490" customFormat="false" ht="15" hidden="false" customHeight="false" outlineLevel="0" collapsed="false">
      <c r="A2490" s="16"/>
      <c r="B2490" s="17"/>
      <c r="C2490" s="18" t="str">
        <f aca="false">IF($B2490="","",IFERROR(VLOOKUP($B2490,الموظفين!$A$2:$J$501,2,FALSE())&amp;"","⚠ كود غير موجود"))</f>
        <v/>
      </c>
      <c r="D2490" s="18" t="str">
        <f aca="false">IF($B2490="","",IFERROR(VLOOKUP($B2490,الموظفين!$A$2:$J$501,3,FALSE())&amp;"",""))</f>
        <v/>
      </c>
      <c r="E2490" s="18" t="str">
        <f aca="false">IF($B2490="","",IFERROR(VLOOKUP($B2490,الموظفين!$A$2:$J$501,5,FALSE())&amp;"",""))</f>
        <v/>
      </c>
      <c r="F2490" s="19" t="str">
        <f aca="false">IF($B2490="","",IFERROR(VLOOKUP($B2490,الموظفين!$A$2:$J$501,6,FALSE()),""))</f>
        <v/>
      </c>
      <c r="G2490" s="19" t="str">
        <f aca="false">IF($B2490="","",IFERROR(VLOOKUP($B2490,الموظفين!$A$2:$J$501,7,FALSE()),""))</f>
        <v/>
      </c>
      <c r="H2490" s="20"/>
      <c r="I2490" s="20"/>
      <c r="J2490" s="21" t="str">
        <f aca="false">IF(OR(H2490="",I2490=""),"",ROUND(MOD(I2490-H2490,1)*24,2))</f>
        <v/>
      </c>
      <c r="K2490" s="22" t="str">
        <f aca="false">IF(OR(H2490="",F2490=""),"",IF(ROUND(MAX(0,MOD(H2490-F2490+0.5,1)-0.5)*1440,0)&gt;IFERROR(VLOOKUP(E2490,الورديات!$A$2:$E$21,5,FALSE()),0),ROUND(MAX(0,MOD(H2490-F2490+0.5,1)-0.5)*1440,0),0))</f>
        <v/>
      </c>
      <c r="L2490" s="22" t="str">
        <f aca="false">IF(OR(I2490="",G2490=""),"",ROUND(MAX(0,MOD(G2490-I2490+0.5,1)-0.5)*1440,0))</f>
        <v/>
      </c>
      <c r="M2490" s="22" t="str">
        <f aca="false">IF(OR(I2490="",G2490=""),"",IF(ROUND(MAX(0,MOD(I2490-G2490+0.5,1)-0.5)*1440,0)&gt;=الإعدادات!$B$8,ROUND(MAX(0,MOD(I2490-G2490+0.5,1)-0.5)*1440,0),0))</f>
        <v/>
      </c>
      <c r="N2490" s="18" t="str">
        <f aca="false">IF(OR(A2490="",B2490=""),"",IF(COUNTIFS(الإجازات!$A$2:$A$1001,B2490,الإجازات!$D$2:$D$1001,"&lt;="&amp;A2490,الإجازات!$E$2:$E$1001,"&gt;="&amp;A2490,الإجازات!$G$2:$G$1001,"مقبولة")=0,"",LOOKUP(2,1/((الإجازات!$A$2:$A$1001=B2490)*(الإجازات!$D$2:$D$1001&lt;=A2490)*(الإجازات!$E$2:$E$1001&gt;=A2490)*(الإجازات!$G$2:$G$1001="مقبولة")),الإجازات!$C$2:$C$1001)))</f>
        <v/>
      </c>
      <c r="O2490" s="17"/>
      <c r="P2490" s="23" t="str">
        <f aca="false">IF(B2490="","",IF(ISNA(MATCH(B2490,الموظفين!$A$2:$A$501,0)),"⚠ كود غير موجود",IF(O2490&lt;&gt;"",O2490,IF(N2490&lt;&gt;"",N2490,IF(H2490="",IF(AND(A2490&lt;&gt;"",WEEKDAY(A2490)=الإعدادات!$B$11),"راحة أسبوعية","غائب"),IF(I2490="","بدون انصراف",IF(N(K2490)&gt;0,"متأخر","حاضر")))))))</f>
        <v/>
      </c>
      <c r="Q2490" s="24" t="str">
        <f aca="false">IF(B2490="","",IF(OR(P2490="غائب",P2490="غياب",P2490="إجازة بدون راتب"),IFERROR(VLOOKUP(B2490,الموظفين!$A$2:$J$501,8,FALSE()),0),0))</f>
        <v/>
      </c>
      <c r="R2490" s="24" t="str">
        <f aca="false">IF(B2490="","",ROUND((N(K2490)+N(L2490))/60*IFERROR(VLOOKUP(B2490,الموظفين!$A$2:$J$501,8,FALSE()),0)/الإعدادات!$B$6*الإعدادات!$B$9,2))</f>
        <v/>
      </c>
      <c r="S2490" s="24" t="str">
        <f aca="false">IF(OR(B2490="",M2490=""),"",ROUND(M2490/60*IFERROR(VLOOKUP(B2490,الموظفين!$A$2:$J$501,9,FALSE()),0),2))</f>
        <v/>
      </c>
      <c r="T2490" s="17"/>
      <c r="U2490" s="23" t="str">
        <f aca="false">IF(OR(A2490="",B2490=""),"",A2490&amp;"|"&amp;B2490)</f>
        <v/>
      </c>
    </row>
    <row r="2491" customFormat="false" ht="15" hidden="false" customHeight="false" outlineLevel="0" collapsed="false">
      <c r="A2491" s="16"/>
      <c r="B2491" s="17"/>
      <c r="C2491" s="18" t="str">
        <f aca="false">IF($B2491="","",IFERROR(VLOOKUP($B2491,الموظفين!$A$2:$J$501,2,FALSE())&amp;"","⚠ كود غير موجود"))</f>
        <v/>
      </c>
      <c r="D2491" s="18" t="str">
        <f aca="false">IF($B2491="","",IFERROR(VLOOKUP($B2491,الموظفين!$A$2:$J$501,3,FALSE())&amp;"",""))</f>
        <v/>
      </c>
      <c r="E2491" s="18" t="str">
        <f aca="false">IF($B2491="","",IFERROR(VLOOKUP($B2491,الموظفين!$A$2:$J$501,5,FALSE())&amp;"",""))</f>
        <v/>
      </c>
      <c r="F2491" s="19" t="str">
        <f aca="false">IF($B2491="","",IFERROR(VLOOKUP($B2491,الموظفين!$A$2:$J$501,6,FALSE()),""))</f>
        <v/>
      </c>
      <c r="G2491" s="19" t="str">
        <f aca="false">IF($B2491="","",IFERROR(VLOOKUP($B2491,الموظفين!$A$2:$J$501,7,FALSE()),""))</f>
        <v/>
      </c>
      <c r="H2491" s="20"/>
      <c r="I2491" s="20"/>
      <c r="J2491" s="21" t="str">
        <f aca="false">IF(OR(H2491="",I2491=""),"",ROUND(MOD(I2491-H2491,1)*24,2))</f>
        <v/>
      </c>
      <c r="K2491" s="22" t="str">
        <f aca="false">IF(OR(H2491="",F2491=""),"",IF(ROUND(MAX(0,MOD(H2491-F2491+0.5,1)-0.5)*1440,0)&gt;IFERROR(VLOOKUP(E2491,الورديات!$A$2:$E$21,5,FALSE()),0),ROUND(MAX(0,MOD(H2491-F2491+0.5,1)-0.5)*1440,0),0))</f>
        <v/>
      </c>
      <c r="L2491" s="22" t="str">
        <f aca="false">IF(OR(I2491="",G2491=""),"",ROUND(MAX(0,MOD(G2491-I2491+0.5,1)-0.5)*1440,0))</f>
        <v/>
      </c>
      <c r="M2491" s="22" t="str">
        <f aca="false">IF(OR(I2491="",G2491=""),"",IF(ROUND(MAX(0,MOD(I2491-G2491+0.5,1)-0.5)*1440,0)&gt;=الإعدادات!$B$8,ROUND(MAX(0,MOD(I2491-G2491+0.5,1)-0.5)*1440,0),0))</f>
        <v/>
      </c>
      <c r="N2491" s="18" t="str">
        <f aca="false">IF(OR(A2491="",B2491=""),"",IF(COUNTIFS(الإجازات!$A$2:$A$1001,B2491,الإجازات!$D$2:$D$1001,"&lt;="&amp;A2491,الإجازات!$E$2:$E$1001,"&gt;="&amp;A2491,الإجازات!$G$2:$G$1001,"مقبولة")=0,"",LOOKUP(2,1/((الإجازات!$A$2:$A$1001=B2491)*(الإجازات!$D$2:$D$1001&lt;=A2491)*(الإجازات!$E$2:$E$1001&gt;=A2491)*(الإجازات!$G$2:$G$1001="مقبولة")),الإجازات!$C$2:$C$1001)))</f>
        <v/>
      </c>
      <c r="O2491" s="17"/>
      <c r="P2491" s="23" t="str">
        <f aca="false">IF(B2491="","",IF(ISNA(MATCH(B2491,الموظفين!$A$2:$A$501,0)),"⚠ كود غير موجود",IF(O2491&lt;&gt;"",O2491,IF(N2491&lt;&gt;"",N2491,IF(H2491="",IF(AND(A2491&lt;&gt;"",WEEKDAY(A2491)=الإعدادات!$B$11),"راحة أسبوعية","غائب"),IF(I2491="","بدون انصراف",IF(N(K2491)&gt;0,"متأخر","حاضر")))))))</f>
        <v/>
      </c>
      <c r="Q2491" s="24" t="str">
        <f aca="false">IF(B2491="","",IF(OR(P2491="غائب",P2491="غياب",P2491="إجازة بدون راتب"),IFERROR(VLOOKUP(B2491,الموظفين!$A$2:$J$501,8,FALSE()),0),0))</f>
        <v/>
      </c>
      <c r="R2491" s="24" t="str">
        <f aca="false">IF(B2491="","",ROUND((N(K2491)+N(L2491))/60*IFERROR(VLOOKUP(B2491,الموظفين!$A$2:$J$501,8,FALSE()),0)/الإعدادات!$B$6*الإعدادات!$B$9,2))</f>
        <v/>
      </c>
      <c r="S2491" s="24" t="str">
        <f aca="false">IF(OR(B2491="",M2491=""),"",ROUND(M2491/60*IFERROR(VLOOKUP(B2491,الموظفين!$A$2:$J$501,9,FALSE()),0),2))</f>
        <v/>
      </c>
      <c r="T2491" s="17"/>
      <c r="U2491" s="23" t="str">
        <f aca="false">IF(OR(A2491="",B2491=""),"",A2491&amp;"|"&amp;B2491)</f>
        <v/>
      </c>
    </row>
    <row r="2492" customFormat="false" ht="15" hidden="false" customHeight="false" outlineLevel="0" collapsed="false">
      <c r="A2492" s="16"/>
      <c r="B2492" s="17"/>
      <c r="C2492" s="18" t="str">
        <f aca="false">IF($B2492="","",IFERROR(VLOOKUP($B2492,الموظفين!$A$2:$J$501,2,FALSE())&amp;"","⚠ كود غير موجود"))</f>
        <v/>
      </c>
      <c r="D2492" s="18" t="str">
        <f aca="false">IF($B2492="","",IFERROR(VLOOKUP($B2492,الموظفين!$A$2:$J$501,3,FALSE())&amp;"",""))</f>
        <v/>
      </c>
      <c r="E2492" s="18" t="str">
        <f aca="false">IF($B2492="","",IFERROR(VLOOKUP($B2492,الموظفين!$A$2:$J$501,5,FALSE())&amp;"",""))</f>
        <v/>
      </c>
      <c r="F2492" s="19" t="str">
        <f aca="false">IF($B2492="","",IFERROR(VLOOKUP($B2492,الموظفين!$A$2:$J$501,6,FALSE()),""))</f>
        <v/>
      </c>
      <c r="G2492" s="19" t="str">
        <f aca="false">IF($B2492="","",IFERROR(VLOOKUP($B2492,الموظفين!$A$2:$J$501,7,FALSE()),""))</f>
        <v/>
      </c>
      <c r="H2492" s="20"/>
      <c r="I2492" s="20"/>
      <c r="J2492" s="21" t="str">
        <f aca="false">IF(OR(H2492="",I2492=""),"",ROUND(MOD(I2492-H2492,1)*24,2))</f>
        <v/>
      </c>
      <c r="K2492" s="22" t="str">
        <f aca="false">IF(OR(H2492="",F2492=""),"",IF(ROUND(MAX(0,MOD(H2492-F2492+0.5,1)-0.5)*1440,0)&gt;IFERROR(VLOOKUP(E2492,الورديات!$A$2:$E$21,5,FALSE()),0),ROUND(MAX(0,MOD(H2492-F2492+0.5,1)-0.5)*1440,0),0))</f>
        <v/>
      </c>
      <c r="L2492" s="22" t="str">
        <f aca="false">IF(OR(I2492="",G2492=""),"",ROUND(MAX(0,MOD(G2492-I2492+0.5,1)-0.5)*1440,0))</f>
        <v/>
      </c>
      <c r="M2492" s="22" t="str">
        <f aca="false">IF(OR(I2492="",G2492=""),"",IF(ROUND(MAX(0,MOD(I2492-G2492+0.5,1)-0.5)*1440,0)&gt;=الإعدادات!$B$8,ROUND(MAX(0,MOD(I2492-G2492+0.5,1)-0.5)*1440,0),0))</f>
        <v/>
      </c>
      <c r="N2492" s="18" t="str">
        <f aca="false">IF(OR(A2492="",B2492=""),"",IF(COUNTIFS(الإجازات!$A$2:$A$1001,B2492,الإجازات!$D$2:$D$1001,"&lt;="&amp;A2492,الإجازات!$E$2:$E$1001,"&gt;="&amp;A2492,الإجازات!$G$2:$G$1001,"مقبولة")=0,"",LOOKUP(2,1/((الإجازات!$A$2:$A$1001=B2492)*(الإجازات!$D$2:$D$1001&lt;=A2492)*(الإجازات!$E$2:$E$1001&gt;=A2492)*(الإجازات!$G$2:$G$1001="مقبولة")),الإجازات!$C$2:$C$1001)))</f>
        <v/>
      </c>
      <c r="O2492" s="17"/>
      <c r="P2492" s="23" t="str">
        <f aca="false">IF(B2492="","",IF(ISNA(MATCH(B2492,الموظفين!$A$2:$A$501,0)),"⚠ كود غير موجود",IF(O2492&lt;&gt;"",O2492,IF(N2492&lt;&gt;"",N2492,IF(H2492="",IF(AND(A2492&lt;&gt;"",WEEKDAY(A2492)=الإعدادات!$B$11),"راحة أسبوعية","غائب"),IF(I2492="","بدون انصراف",IF(N(K2492)&gt;0,"متأخر","حاضر")))))))</f>
        <v/>
      </c>
      <c r="Q2492" s="24" t="str">
        <f aca="false">IF(B2492="","",IF(OR(P2492="غائب",P2492="غياب",P2492="إجازة بدون راتب"),IFERROR(VLOOKUP(B2492,الموظفين!$A$2:$J$501,8,FALSE()),0),0))</f>
        <v/>
      </c>
      <c r="R2492" s="24" t="str">
        <f aca="false">IF(B2492="","",ROUND((N(K2492)+N(L2492))/60*IFERROR(VLOOKUP(B2492,الموظفين!$A$2:$J$501,8,FALSE()),0)/الإعدادات!$B$6*الإعدادات!$B$9,2))</f>
        <v/>
      </c>
      <c r="S2492" s="24" t="str">
        <f aca="false">IF(OR(B2492="",M2492=""),"",ROUND(M2492/60*IFERROR(VLOOKUP(B2492,الموظفين!$A$2:$J$501,9,FALSE()),0),2))</f>
        <v/>
      </c>
      <c r="T2492" s="17"/>
      <c r="U2492" s="23" t="str">
        <f aca="false">IF(OR(A2492="",B2492=""),"",A2492&amp;"|"&amp;B2492)</f>
        <v/>
      </c>
    </row>
    <row r="2493" customFormat="false" ht="15" hidden="false" customHeight="false" outlineLevel="0" collapsed="false">
      <c r="A2493" s="16"/>
      <c r="B2493" s="17"/>
      <c r="C2493" s="18" t="str">
        <f aca="false">IF($B2493="","",IFERROR(VLOOKUP($B2493,الموظفين!$A$2:$J$501,2,FALSE())&amp;"","⚠ كود غير موجود"))</f>
        <v/>
      </c>
      <c r="D2493" s="18" t="str">
        <f aca="false">IF($B2493="","",IFERROR(VLOOKUP($B2493,الموظفين!$A$2:$J$501,3,FALSE())&amp;"",""))</f>
        <v/>
      </c>
      <c r="E2493" s="18" t="str">
        <f aca="false">IF($B2493="","",IFERROR(VLOOKUP($B2493,الموظفين!$A$2:$J$501,5,FALSE())&amp;"",""))</f>
        <v/>
      </c>
      <c r="F2493" s="19" t="str">
        <f aca="false">IF($B2493="","",IFERROR(VLOOKUP($B2493,الموظفين!$A$2:$J$501,6,FALSE()),""))</f>
        <v/>
      </c>
      <c r="G2493" s="19" t="str">
        <f aca="false">IF($B2493="","",IFERROR(VLOOKUP($B2493,الموظفين!$A$2:$J$501,7,FALSE()),""))</f>
        <v/>
      </c>
      <c r="H2493" s="20"/>
      <c r="I2493" s="20"/>
      <c r="J2493" s="21" t="str">
        <f aca="false">IF(OR(H2493="",I2493=""),"",ROUND(MOD(I2493-H2493,1)*24,2))</f>
        <v/>
      </c>
      <c r="K2493" s="22" t="str">
        <f aca="false">IF(OR(H2493="",F2493=""),"",IF(ROUND(MAX(0,MOD(H2493-F2493+0.5,1)-0.5)*1440,0)&gt;IFERROR(VLOOKUP(E2493,الورديات!$A$2:$E$21,5,FALSE()),0),ROUND(MAX(0,MOD(H2493-F2493+0.5,1)-0.5)*1440,0),0))</f>
        <v/>
      </c>
      <c r="L2493" s="22" t="str">
        <f aca="false">IF(OR(I2493="",G2493=""),"",ROUND(MAX(0,MOD(G2493-I2493+0.5,1)-0.5)*1440,0))</f>
        <v/>
      </c>
      <c r="M2493" s="22" t="str">
        <f aca="false">IF(OR(I2493="",G2493=""),"",IF(ROUND(MAX(0,MOD(I2493-G2493+0.5,1)-0.5)*1440,0)&gt;=الإعدادات!$B$8,ROUND(MAX(0,MOD(I2493-G2493+0.5,1)-0.5)*1440,0),0))</f>
        <v/>
      </c>
      <c r="N2493" s="18" t="str">
        <f aca="false">IF(OR(A2493="",B2493=""),"",IF(COUNTIFS(الإجازات!$A$2:$A$1001,B2493,الإجازات!$D$2:$D$1001,"&lt;="&amp;A2493,الإجازات!$E$2:$E$1001,"&gt;="&amp;A2493,الإجازات!$G$2:$G$1001,"مقبولة")=0,"",LOOKUP(2,1/((الإجازات!$A$2:$A$1001=B2493)*(الإجازات!$D$2:$D$1001&lt;=A2493)*(الإجازات!$E$2:$E$1001&gt;=A2493)*(الإجازات!$G$2:$G$1001="مقبولة")),الإجازات!$C$2:$C$1001)))</f>
        <v/>
      </c>
      <c r="O2493" s="17"/>
      <c r="P2493" s="23" t="str">
        <f aca="false">IF(B2493="","",IF(ISNA(MATCH(B2493,الموظفين!$A$2:$A$501,0)),"⚠ كود غير موجود",IF(O2493&lt;&gt;"",O2493,IF(N2493&lt;&gt;"",N2493,IF(H2493="",IF(AND(A2493&lt;&gt;"",WEEKDAY(A2493)=الإعدادات!$B$11),"راحة أسبوعية","غائب"),IF(I2493="","بدون انصراف",IF(N(K2493)&gt;0,"متأخر","حاضر")))))))</f>
        <v/>
      </c>
      <c r="Q2493" s="24" t="str">
        <f aca="false">IF(B2493="","",IF(OR(P2493="غائب",P2493="غياب",P2493="إجازة بدون راتب"),IFERROR(VLOOKUP(B2493,الموظفين!$A$2:$J$501,8,FALSE()),0),0))</f>
        <v/>
      </c>
      <c r="R2493" s="24" t="str">
        <f aca="false">IF(B2493="","",ROUND((N(K2493)+N(L2493))/60*IFERROR(VLOOKUP(B2493,الموظفين!$A$2:$J$501,8,FALSE()),0)/الإعدادات!$B$6*الإعدادات!$B$9,2))</f>
        <v/>
      </c>
      <c r="S2493" s="24" t="str">
        <f aca="false">IF(OR(B2493="",M2493=""),"",ROUND(M2493/60*IFERROR(VLOOKUP(B2493,الموظفين!$A$2:$J$501,9,FALSE()),0),2))</f>
        <v/>
      </c>
      <c r="T2493" s="17"/>
      <c r="U2493" s="23" t="str">
        <f aca="false">IF(OR(A2493="",B2493=""),"",A2493&amp;"|"&amp;B2493)</f>
        <v/>
      </c>
    </row>
    <row r="2494" customFormat="false" ht="15" hidden="false" customHeight="false" outlineLevel="0" collapsed="false">
      <c r="A2494" s="16"/>
      <c r="B2494" s="17"/>
      <c r="C2494" s="18" t="str">
        <f aca="false">IF($B2494="","",IFERROR(VLOOKUP($B2494,الموظفين!$A$2:$J$501,2,FALSE())&amp;"","⚠ كود غير موجود"))</f>
        <v/>
      </c>
      <c r="D2494" s="18" t="str">
        <f aca="false">IF($B2494="","",IFERROR(VLOOKUP($B2494,الموظفين!$A$2:$J$501,3,FALSE())&amp;"",""))</f>
        <v/>
      </c>
      <c r="E2494" s="18" t="str">
        <f aca="false">IF($B2494="","",IFERROR(VLOOKUP($B2494,الموظفين!$A$2:$J$501,5,FALSE())&amp;"",""))</f>
        <v/>
      </c>
      <c r="F2494" s="19" t="str">
        <f aca="false">IF($B2494="","",IFERROR(VLOOKUP($B2494,الموظفين!$A$2:$J$501,6,FALSE()),""))</f>
        <v/>
      </c>
      <c r="G2494" s="19" t="str">
        <f aca="false">IF($B2494="","",IFERROR(VLOOKUP($B2494,الموظفين!$A$2:$J$501,7,FALSE()),""))</f>
        <v/>
      </c>
      <c r="H2494" s="20"/>
      <c r="I2494" s="20"/>
      <c r="J2494" s="21" t="str">
        <f aca="false">IF(OR(H2494="",I2494=""),"",ROUND(MOD(I2494-H2494,1)*24,2))</f>
        <v/>
      </c>
      <c r="K2494" s="22" t="str">
        <f aca="false">IF(OR(H2494="",F2494=""),"",IF(ROUND(MAX(0,MOD(H2494-F2494+0.5,1)-0.5)*1440,0)&gt;IFERROR(VLOOKUP(E2494,الورديات!$A$2:$E$21,5,FALSE()),0),ROUND(MAX(0,MOD(H2494-F2494+0.5,1)-0.5)*1440,0),0))</f>
        <v/>
      </c>
      <c r="L2494" s="22" t="str">
        <f aca="false">IF(OR(I2494="",G2494=""),"",ROUND(MAX(0,MOD(G2494-I2494+0.5,1)-0.5)*1440,0))</f>
        <v/>
      </c>
      <c r="M2494" s="22" t="str">
        <f aca="false">IF(OR(I2494="",G2494=""),"",IF(ROUND(MAX(0,MOD(I2494-G2494+0.5,1)-0.5)*1440,0)&gt;=الإعدادات!$B$8,ROUND(MAX(0,MOD(I2494-G2494+0.5,1)-0.5)*1440,0),0))</f>
        <v/>
      </c>
      <c r="N2494" s="18" t="str">
        <f aca="false">IF(OR(A2494="",B2494=""),"",IF(COUNTIFS(الإجازات!$A$2:$A$1001,B2494,الإجازات!$D$2:$D$1001,"&lt;="&amp;A2494,الإجازات!$E$2:$E$1001,"&gt;="&amp;A2494,الإجازات!$G$2:$G$1001,"مقبولة")=0,"",LOOKUP(2,1/((الإجازات!$A$2:$A$1001=B2494)*(الإجازات!$D$2:$D$1001&lt;=A2494)*(الإجازات!$E$2:$E$1001&gt;=A2494)*(الإجازات!$G$2:$G$1001="مقبولة")),الإجازات!$C$2:$C$1001)))</f>
        <v/>
      </c>
      <c r="O2494" s="17"/>
      <c r="P2494" s="23" t="str">
        <f aca="false">IF(B2494="","",IF(ISNA(MATCH(B2494,الموظفين!$A$2:$A$501,0)),"⚠ كود غير موجود",IF(O2494&lt;&gt;"",O2494,IF(N2494&lt;&gt;"",N2494,IF(H2494="",IF(AND(A2494&lt;&gt;"",WEEKDAY(A2494)=الإعدادات!$B$11),"راحة أسبوعية","غائب"),IF(I2494="","بدون انصراف",IF(N(K2494)&gt;0,"متأخر","حاضر")))))))</f>
        <v/>
      </c>
      <c r="Q2494" s="24" t="str">
        <f aca="false">IF(B2494="","",IF(OR(P2494="غائب",P2494="غياب",P2494="إجازة بدون راتب"),IFERROR(VLOOKUP(B2494,الموظفين!$A$2:$J$501,8,FALSE()),0),0))</f>
        <v/>
      </c>
      <c r="R2494" s="24" t="str">
        <f aca="false">IF(B2494="","",ROUND((N(K2494)+N(L2494))/60*IFERROR(VLOOKUP(B2494,الموظفين!$A$2:$J$501,8,FALSE()),0)/الإعدادات!$B$6*الإعدادات!$B$9,2))</f>
        <v/>
      </c>
      <c r="S2494" s="24" t="str">
        <f aca="false">IF(OR(B2494="",M2494=""),"",ROUND(M2494/60*IFERROR(VLOOKUP(B2494,الموظفين!$A$2:$J$501,9,FALSE()),0),2))</f>
        <v/>
      </c>
      <c r="T2494" s="17"/>
      <c r="U2494" s="23" t="str">
        <f aca="false">IF(OR(A2494="",B2494=""),"",A2494&amp;"|"&amp;B2494)</f>
        <v/>
      </c>
    </row>
    <row r="2495" customFormat="false" ht="15" hidden="false" customHeight="false" outlineLevel="0" collapsed="false">
      <c r="A2495" s="16"/>
      <c r="B2495" s="17"/>
      <c r="C2495" s="18" t="str">
        <f aca="false">IF($B2495="","",IFERROR(VLOOKUP($B2495,الموظفين!$A$2:$J$501,2,FALSE())&amp;"","⚠ كود غير موجود"))</f>
        <v/>
      </c>
      <c r="D2495" s="18" t="str">
        <f aca="false">IF($B2495="","",IFERROR(VLOOKUP($B2495,الموظفين!$A$2:$J$501,3,FALSE())&amp;"",""))</f>
        <v/>
      </c>
      <c r="E2495" s="18" t="str">
        <f aca="false">IF($B2495="","",IFERROR(VLOOKUP($B2495,الموظفين!$A$2:$J$501,5,FALSE())&amp;"",""))</f>
        <v/>
      </c>
      <c r="F2495" s="19" t="str">
        <f aca="false">IF($B2495="","",IFERROR(VLOOKUP($B2495,الموظفين!$A$2:$J$501,6,FALSE()),""))</f>
        <v/>
      </c>
      <c r="G2495" s="19" t="str">
        <f aca="false">IF($B2495="","",IFERROR(VLOOKUP($B2495,الموظفين!$A$2:$J$501,7,FALSE()),""))</f>
        <v/>
      </c>
      <c r="H2495" s="20"/>
      <c r="I2495" s="20"/>
      <c r="J2495" s="21" t="str">
        <f aca="false">IF(OR(H2495="",I2495=""),"",ROUND(MOD(I2495-H2495,1)*24,2))</f>
        <v/>
      </c>
      <c r="K2495" s="22" t="str">
        <f aca="false">IF(OR(H2495="",F2495=""),"",IF(ROUND(MAX(0,MOD(H2495-F2495+0.5,1)-0.5)*1440,0)&gt;IFERROR(VLOOKUP(E2495,الورديات!$A$2:$E$21,5,FALSE()),0),ROUND(MAX(0,MOD(H2495-F2495+0.5,1)-0.5)*1440,0),0))</f>
        <v/>
      </c>
      <c r="L2495" s="22" t="str">
        <f aca="false">IF(OR(I2495="",G2495=""),"",ROUND(MAX(0,MOD(G2495-I2495+0.5,1)-0.5)*1440,0))</f>
        <v/>
      </c>
      <c r="M2495" s="22" t="str">
        <f aca="false">IF(OR(I2495="",G2495=""),"",IF(ROUND(MAX(0,MOD(I2495-G2495+0.5,1)-0.5)*1440,0)&gt;=الإعدادات!$B$8,ROUND(MAX(0,MOD(I2495-G2495+0.5,1)-0.5)*1440,0),0))</f>
        <v/>
      </c>
      <c r="N2495" s="18" t="str">
        <f aca="false">IF(OR(A2495="",B2495=""),"",IF(COUNTIFS(الإجازات!$A$2:$A$1001,B2495,الإجازات!$D$2:$D$1001,"&lt;="&amp;A2495,الإجازات!$E$2:$E$1001,"&gt;="&amp;A2495,الإجازات!$G$2:$G$1001,"مقبولة")=0,"",LOOKUP(2,1/((الإجازات!$A$2:$A$1001=B2495)*(الإجازات!$D$2:$D$1001&lt;=A2495)*(الإجازات!$E$2:$E$1001&gt;=A2495)*(الإجازات!$G$2:$G$1001="مقبولة")),الإجازات!$C$2:$C$1001)))</f>
        <v/>
      </c>
      <c r="O2495" s="17"/>
      <c r="P2495" s="23" t="str">
        <f aca="false">IF(B2495="","",IF(ISNA(MATCH(B2495,الموظفين!$A$2:$A$501,0)),"⚠ كود غير موجود",IF(O2495&lt;&gt;"",O2495,IF(N2495&lt;&gt;"",N2495,IF(H2495="",IF(AND(A2495&lt;&gt;"",WEEKDAY(A2495)=الإعدادات!$B$11),"راحة أسبوعية","غائب"),IF(I2495="","بدون انصراف",IF(N(K2495)&gt;0,"متأخر","حاضر")))))))</f>
        <v/>
      </c>
      <c r="Q2495" s="24" t="str">
        <f aca="false">IF(B2495="","",IF(OR(P2495="غائب",P2495="غياب",P2495="إجازة بدون راتب"),IFERROR(VLOOKUP(B2495,الموظفين!$A$2:$J$501,8,FALSE()),0),0))</f>
        <v/>
      </c>
      <c r="R2495" s="24" t="str">
        <f aca="false">IF(B2495="","",ROUND((N(K2495)+N(L2495))/60*IFERROR(VLOOKUP(B2495,الموظفين!$A$2:$J$501,8,FALSE()),0)/الإعدادات!$B$6*الإعدادات!$B$9,2))</f>
        <v/>
      </c>
      <c r="S2495" s="24" t="str">
        <f aca="false">IF(OR(B2495="",M2495=""),"",ROUND(M2495/60*IFERROR(VLOOKUP(B2495,الموظفين!$A$2:$J$501,9,FALSE()),0),2))</f>
        <v/>
      </c>
      <c r="T2495" s="17"/>
      <c r="U2495" s="23" t="str">
        <f aca="false">IF(OR(A2495="",B2495=""),"",A2495&amp;"|"&amp;B2495)</f>
        <v/>
      </c>
    </row>
    <row r="2496" customFormat="false" ht="15" hidden="false" customHeight="false" outlineLevel="0" collapsed="false">
      <c r="A2496" s="16"/>
      <c r="B2496" s="17"/>
      <c r="C2496" s="18" t="str">
        <f aca="false">IF($B2496="","",IFERROR(VLOOKUP($B2496,الموظفين!$A$2:$J$501,2,FALSE())&amp;"","⚠ كود غير موجود"))</f>
        <v/>
      </c>
      <c r="D2496" s="18" t="str">
        <f aca="false">IF($B2496="","",IFERROR(VLOOKUP($B2496,الموظفين!$A$2:$J$501,3,FALSE())&amp;"",""))</f>
        <v/>
      </c>
      <c r="E2496" s="18" t="str">
        <f aca="false">IF($B2496="","",IFERROR(VLOOKUP($B2496,الموظفين!$A$2:$J$501,5,FALSE())&amp;"",""))</f>
        <v/>
      </c>
      <c r="F2496" s="19" t="str">
        <f aca="false">IF($B2496="","",IFERROR(VLOOKUP($B2496,الموظفين!$A$2:$J$501,6,FALSE()),""))</f>
        <v/>
      </c>
      <c r="G2496" s="19" t="str">
        <f aca="false">IF($B2496="","",IFERROR(VLOOKUP($B2496,الموظفين!$A$2:$J$501,7,FALSE()),""))</f>
        <v/>
      </c>
      <c r="H2496" s="20"/>
      <c r="I2496" s="20"/>
      <c r="J2496" s="21" t="str">
        <f aca="false">IF(OR(H2496="",I2496=""),"",ROUND(MOD(I2496-H2496,1)*24,2))</f>
        <v/>
      </c>
      <c r="K2496" s="22" t="str">
        <f aca="false">IF(OR(H2496="",F2496=""),"",IF(ROUND(MAX(0,MOD(H2496-F2496+0.5,1)-0.5)*1440,0)&gt;IFERROR(VLOOKUP(E2496,الورديات!$A$2:$E$21,5,FALSE()),0),ROUND(MAX(0,MOD(H2496-F2496+0.5,1)-0.5)*1440,0),0))</f>
        <v/>
      </c>
      <c r="L2496" s="22" t="str">
        <f aca="false">IF(OR(I2496="",G2496=""),"",ROUND(MAX(0,MOD(G2496-I2496+0.5,1)-0.5)*1440,0))</f>
        <v/>
      </c>
      <c r="M2496" s="22" t="str">
        <f aca="false">IF(OR(I2496="",G2496=""),"",IF(ROUND(MAX(0,MOD(I2496-G2496+0.5,1)-0.5)*1440,0)&gt;=الإعدادات!$B$8,ROUND(MAX(0,MOD(I2496-G2496+0.5,1)-0.5)*1440,0),0))</f>
        <v/>
      </c>
      <c r="N2496" s="18" t="str">
        <f aca="false">IF(OR(A2496="",B2496=""),"",IF(COUNTIFS(الإجازات!$A$2:$A$1001,B2496,الإجازات!$D$2:$D$1001,"&lt;="&amp;A2496,الإجازات!$E$2:$E$1001,"&gt;="&amp;A2496,الإجازات!$G$2:$G$1001,"مقبولة")=0,"",LOOKUP(2,1/((الإجازات!$A$2:$A$1001=B2496)*(الإجازات!$D$2:$D$1001&lt;=A2496)*(الإجازات!$E$2:$E$1001&gt;=A2496)*(الإجازات!$G$2:$G$1001="مقبولة")),الإجازات!$C$2:$C$1001)))</f>
        <v/>
      </c>
      <c r="O2496" s="17"/>
      <c r="P2496" s="23" t="str">
        <f aca="false">IF(B2496="","",IF(ISNA(MATCH(B2496,الموظفين!$A$2:$A$501,0)),"⚠ كود غير موجود",IF(O2496&lt;&gt;"",O2496,IF(N2496&lt;&gt;"",N2496,IF(H2496="",IF(AND(A2496&lt;&gt;"",WEEKDAY(A2496)=الإعدادات!$B$11),"راحة أسبوعية","غائب"),IF(I2496="","بدون انصراف",IF(N(K2496)&gt;0,"متأخر","حاضر")))))))</f>
        <v/>
      </c>
      <c r="Q2496" s="24" t="str">
        <f aca="false">IF(B2496="","",IF(OR(P2496="غائب",P2496="غياب",P2496="إجازة بدون راتب"),IFERROR(VLOOKUP(B2496,الموظفين!$A$2:$J$501,8,FALSE()),0),0))</f>
        <v/>
      </c>
      <c r="R2496" s="24" t="str">
        <f aca="false">IF(B2496="","",ROUND((N(K2496)+N(L2496))/60*IFERROR(VLOOKUP(B2496,الموظفين!$A$2:$J$501,8,FALSE()),0)/الإعدادات!$B$6*الإعدادات!$B$9,2))</f>
        <v/>
      </c>
      <c r="S2496" s="24" t="str">
        <f aca="false">IF(OR(B2496="",M2496=""),"",ROUND(M2496/60*IFERROR(VLOOKUP(B2496,الموظفين!$A$2:$J$501,9,FALSE()),0),2))</f>
        <v/>
      </c>
      <c r="T2496" s="17"/>
      <c r="U2496" s="23" t="str">
        <f aca="false">IF(OR(A2496="",B2496=""),"",A2496&amp;"|"&amp;B2496)</f>
        <v/>
      </c>
    </row>
    <row r="2497" customFormat="false" ht="15" hidden="false" customHeight="false" outlineLevel="0" collapsed="false">
      <c r="A2497" s="16"/>
      <c r="B2497" s="17"/>
      <c r="C2497" s="18" t="str">
        <f aca="false">IF($B2497="","",IFERROR(VLOOKUP($B2497,الموظفين!$A$2:$J$501,2,FALSE())&amp;"","⚠ كود غير موجود"))</f>
        <v/>
      </c>
      <c r="D2497" s="18" t="str">
        <f aca="false">IF($B2497="","",IFERROR(VLOOKUP($B2497,الموظفين!$A$2:$J$501,3,FALSE())&amp;"",""))</f>
        <v/>
      </c>
      <c r="E2497" s="18" t="str">
        <f aca="false">IF($B2497="","",IFERROR(VLOOKUP($B2497,الموظفين!$A$2:$J$501,5,FALSE())&amp;"",""))</f>
        <v/>
      </c>
      <c r="F2497" s="19" t="str">
        <f aca="false">IF($B2497="","",IFERROR(VLOOKUP($B2497,الموظفين!$A$2:$J$501,6,FALSE()),""))</f>
        <v/>
      </c>
      <c r="G2497" s="19" t="str">
        <f aca="false">IF($B2497="","",IFERROR(VLOOKUP($B2497,الموظفين!$A$2:$J$501,7,FALSE()),""))</f>
        <v/>
      </c>
      <c r="H2497" s="20"/>
      <c r="I2497" s="20"/>
      <c r="J2497" s="21" t="str">
        <f aca="false">IF(OR(H2497="",I2497=""),"",ROUND(MOD(I2497-H2497,1)*24,2))</f>
        <v/>
      </c>
      <c r="K2497" s="22" t="str">
        <f aca="false">IF(OR(H2497="",F2497=""),"",IF(ROUND(MAX(0,MOD(H2497-F2497+0.5,1)-0.5)*1440,0)&gt;IFERROR(VLOOKUP(E2497,الورديات!$A$2:$E$21,5,FALSE()),0),ROUND(MAX(0,MOD(H2497-F2497+0.5,1)-0.5)*1440,0),0))</f>
        <v/>
      </c>
      <c r="L2497" s="22" t="str">
        <f aca="false">IF(OR(I2497="",G2497=""),"",ROUND(MAX(0,MOD(G2497-I2497+0.5,1)-0.5)*1440,0))</f>
        <v/>
      </c>
      <c r="M2497" s="22" t="str">
        <f aca="false">IF(OR(I2497="",G2497=""),"",IF(ROUND(MAX(0,MOD(I2497-G2497+0.5,1)-0.5)*1440,0)&gt;=الإعدادات!$B$8,ROUND(MAX(0,MOD(I2497-G2497+0.5,1)-0.5)*1440,0),0))</f>
        <v/>
      </c>
      <c r="N2497" s="18" t="str">
        <f aca="false">IF(OR(A2497="",B2497=""),"",IF(COUNTIFS(الإجازات!$A$2:$A$1001,B2497,الإجازات!$D$2:$D$1001,"&lt;="&amp;A2497,الإجازات!$E$2:$E$1001,"&gt;="&amp;A2497,الإجازات!$G$2:$G$1001,"مقبولة")=0,"",LOOKUP(2,1/((الإجازات!$A$2:$A$1001=B2497)*(الإجازات!$D$2:$D$1001&lt;=A2497)*(الإجازات!$E$2:$E$1001&gt;=A2497)*(الإجازات!$G$2:$G$1001="مقبولة")),الإجازات!$C$2:$C$1001)))</f>
        <v/>
      </c>
      <c r="O2497" s="17"/>
      <c r="P2497" s="23" t="str">
        <f aca="false">IF(B2497="","",IF(ISNA(MATCH(B2497,الموظفين!$A$2:$A$501,0)),"⚠ كود غير موجود",IF(O2497&lt;&gt;"",O2497,IF(N2497&lt;&gt;"",N2497,IF(H2497="",IF(AND(A2497&lt;&gt;"",WEEKDAY(A2497)=الإعدادات!$B$11),"راحة أسبوعية","غائب"),IF(I2497="","بدون انصراف",IF(N(K2497)&gt;0,"متأخر","حاضر")))))))</f>
        <v/>
      </c>
      <c r="Q2497" s="24" t="str">
        <f aca="false">IF(B2497="","",IF(OR(P2497="غائب",P2497="غياب",P2497="إجازة بدون راتب"),IFERROR(VLOOKUP(B2497,الموظفين!$A$2:$J$501,8,FALSE()),0),0))</f>
        <v/>
      </c>
      <c r="R2497" s="24" t="str">
        <f aca="false">IF(B2497="","",ROUND((N(K2497)+N(L2497))/60*IFERROR(VLOOKUP(B2497,الموظفين!$A$2:$J$501,8,FALSE()),0)/الإعدادات!$B$6*الإعدادات!$B$9,2))</f>
        <v/>
      </c>
      <c r="S2497" s="24" t="str">
        <f aca="false">IF(OR(B2497="",M2497=""),"",ROUND(M2497/60*IFERROR(VLOOKUP(B2497,الموظفين!$A$2:$J$501,9,FALSE()),0),2))</f>
        <v/>
      </c>
      <c r="T2497" s="17"/>
      <c r="U2497" s="23" t="str">
        <f aca="false">IF(OR(A2497="",B2497=""),"",A2497&amp;"|"&amp;B2497)</f>
        <v/>
      </c>
    </row>
    <row r="2498" customFormat="false" ht="15" hidden="false" customHeight="false" outlineLevel="0" collapsed="false">
      <c r="A2498" s="16"/>
      <c r="B2498" s="17"/>
      <c r="C2498" s="18" t="str">
        <f aca="false">IF($B2498="","",IFERROR(VLOOKUP($B2498,الموظفين!$A$2:$J$501,2,FALSE())&amp;"","⚠ كود غير موجود"))</f>
        <v/>
      </c>
      <c r="D2498" s="18" t="str">
        <f aca="false">IF($B2498="","",IFERROR(VLOOKUP($B2498,الموظفين!$A$2:$J$501,3,FALSE())&amp;"",""))</f>
        <v/>
      </c>
      <c r="E2498" s="18" t="str">
        <f aca="false">IF($B2498="","",IFERROR(VLOOKUP($B2498,الموظفين!$A$2:$J$501,5,FALSE())&amp;"",""))</f>
        <v/>
      </c>
      <c r="F2498" s="19" t="str">
        <f aca="false">IF($B2498="","",IFERROR(VLOOKUP($B2498,الموظفين!$A$2:$J$501,6,FALSE()),""))</f>
        <v/>
      </c>
      <c r="G2498" s="19" t="str">
        <f aca="false">IF($B2498="","",IFERROR(VLOOKUP($B2498,الموظفين!$A$2:$J$501,7,FALSE()),""))</f>
        <v/>
      </c>
      <c r="H2498" s="20"/>
      <c r="I2498" s="20"/>
      <c r="J2498" s="21" t="str">
        <f aca="false">IF(OR(H2498="",I2498=""),"",ROUND(MOD(I2498-H2498,1)*24,2))</f>
        <v/>
      </c>
      <c r="K2498" s="22" t="str">
        <f aca="false">IF(OR(H2498="",F2498=""),"",IF(ROUND(MAX(0,MOD(H2498-F2498+0.5,1)-0.5)*1440,0)&gt;IFERROR(VLOOKUP(E2498,الورديات!$A$2:$E$21,5,FALSE()),0),ROUND(MAX(0,MOD(H2498-F2498+0.5,1)-0.5)*1440,0),0))</f>
        <v/>
      </c>
      <c r="L2498" s="22" t="str">
        <f aca="false">IF(OR(I2498="",G2498=""),"",ROUND(MAX(0,MOD(G2498-I2498+0.5,1)-0.5)*1440,0))</f>
        <v/>
      </c>
      <c r="M2498" s="22" t="str">
        <f aca="false">IF(OR(I2498="",G2498=""),"",IF(ROUND(MAX(0,MOD(I2498-G2498+0.5,1)-0.5)*1440,0)&gt;=الإعدادات!$B$8,ROUND(MAX(0,MOD(I2498-G2498+0.5,1)-0.5)*1440,0),0))</f>
        <v/>
      </c>
      <c r="N2498" s="18" t="str">
        <f aca="false">IF(OR(A2498="",B2498=""),"",IF(COUNTIFS(الإجازات!$A$2:$A$1001,B2498,الإجازات!$D$2:$D$1001,"&lt;="&amp;A2498,الإجازات!$E$2:$E$1001,"&gt;="&amp;A2498,الإجازات!$G$2:$G$1001,"مقبولة")=0,"",LOOKUP(2,1/((الإجازات!$A$2:$A$1001=B2498)*(الإجازات!$D$2:$D$1001&lt;=A2498)*(الإجازات!$E$2:$E$1001&gt;=A2498)*(الإجازات!$G$2:$G$1001="مقبولة")),الإجازات!$C$2:$C$1001)))</f>
        <v/>
      </c>
      <c r="O2498" s="17"/>
      <c r="P2498" s="23" t="str">
        <f aca="false">IF(B2498="","",IF(ISNA(MATCH(B2498,الموظفين!$A$2:$A$501,0)),"⚠ كود غير موجود",IF(O2498&lt;&gt;"",O2498,IF(N2498&lt;&gt;"",N2498,IF(H2498="",IF(AND(A2498&lt;&gt;"",WEEKDAY(A2498)=الإعدادات!$B$11),"راحة أسبوعية","غائب"),IF(I2498="","بدون انصراف",IF(N(K2498)&gt;0,"متأخر","حاضر")))))))</f>
        <v/>
      </c>
      <c r="Q2498" s="24" t="str">
        <f aca="false">IF(B2498="","",IF(OR(P2498="غائب",P2498="غياب",P2498="إجازة بدون راتب"),IFERROR(VLOOKUP(B2498,الموظفين!$A$2:$J$501,8,FALSE()),0),0))</f>
        <v/>
      </c>
      <c r="R2498" s="24" t="str">
        <f aca="false">IF(B2498="","",ROUND((N(K2498)+N(L2498))/60*IFERROR(VLOOKUP(B2498,الموظفين!$A$2:$J$501,8,FALSE()),0)/الإعدادات!$B$6*الإعدادات!$B$9,2))</f>
        <v/>
      </c>
      <c r="S2498" s="24" t="str">
        <f aca="false">IF(OR(B2498="",M2498=""),"",ROUND(M2498/60*IFERROR(VLOOKUP(B2498,الموظفين!$A$2:$J$501,9,FALSE()),0),2))</f>
        <v/>
      </c>
      <c r="T2498" s="17"/>
      <c r="U2498" s="23" t="str">
        <f aca="false">IF(OR(A2498="",B2498=""),"",A2498&amp;"|"&amp;B2498)</f>
        <v/>
      </c>
    </row>
    <row r="2499" customFormat="false" ht="15" hidden="false" customHeight="false" outlineLevel="0" collapsed="false">
      <c r="A2499" s="16"/>
      <c r="B2499" s="17"/>
      <c r="C2499" s="18" t="str">
        <f aca="false">IF($B2499="","",IFERROR(VLOOKUP($B2499,الموظفين!$A$2:$J$501,2,FALSE())&amp;"","⚠ كود غير موجود"))</f>
        <v/>
      </c>
      <c r="D2499" s="18" t="str">
        <f aca="false">IF($B2499="","",IFERROR(VLOOKUP($B2499,الموظفين!$A$2:$J$501,3,FALSE())&amp;"",""))</f>
        <v/>
      </c>
      <c r="E2499" s="18" t="str">
        <f aca="false">IF($B2499="","",IFERROR(VLOOKUP($B2499,الموظفين!$A$2:$J$501,5,FALSE())&amp;"",""))</f>
        <v/>
      </c>
      <c r="F2499" s="19" t="str">
        <f aca="false">IF($B2499="","",IFERROR(VLOOKUP($B2499,الموظفين!$A$2:$J$501,6,FALSE()),""))</f>
        <v/>
      </c>
      <c r="G2499" s="19" t="str">
        <f aca="false">IF($B2499="","",IFERROR(VLOOKUP($B2499,الموظفين!$A$2:$J$501,7,FALSE()),""))</f>
        <v/>
      </c>
      <c r="H2499" s="20"/>
      <c r="I2499" s="20"/>
      <c r="J2499" s="21" t="str">
        <f aca="false">IF(OR(H2499="",I2499=""),"",ROUND(MOD(I2499-H2499,1)*24,2))</f>
        <v/>
      </c>
      <c r="K2499" s="22" t="str">
        <f aca="false">IF(OR(H2499="",F2499=""),"",IF(ROUND(MAX(0,MOD(H2499-F2499+0.5,1)-0.5)*1440,0)&gt;IFERROR(VLOOKUP(E2499,الورديات!$A$2:$E$21,5,FALSE()),0),ROUND(MAX(0,MOD(H2499-F2499+0.5,1)-0.5)*1440,0),0))</f>
        <v/>
      </c>
      <c r="L2499" s="22" t="str">
        <f aca="false">IF(OR(I2499="",G2499=""),"",ROUND(MAX(0,MOD(G2499-I2499+0.5,1)-0.5)*1440,0))</f>
        <v/>
      </c>
      <c r="M2499" s="22" t="str">
        <f aca="false">IF(OR(I2499="",G2499=""),"",IF(ROUND(MAX(0,MOD(I2499-G2499+0.5,1)-0.5)*1440,0)&gt;=الإعدادات!$B$8,ROUND(MAX(0,MOD(I2499-G2499+0.5,1)-0.5)*1440,0),0))</f>
        <v/>
      </c>
      <c r="N2499" s="18" t="str">
        <f aca="false">IF(OR(A2499="",B2499=""),"",IF(COUNTIFS(الإجازات!$A$2:$A$1001,B2499,الإجازات!$D$2:$D$1001,"&lt;="&amp;A2499,الإجازات!$E$2:$E$1001,"&gt;="&amp;A2499,الإجازات!$G$2:$G$1001,"مقبولة")=0,"",LOOKUP(2,1/((الإجازات!$A$2:$A$1001=B2499)*(الإجازات!$D$2:$D$1001&lt;=A2499)*(الإجازات!$E$2:$E$1001&gt;=A2499)*(الإجازات!$G$2:$G$1001="مقبولة")),الإجازات!$C$2:$C$1001)))</f>
        <v/>
      </c>
      <c r="O2499" s="17"/>
      <c r="P2499" s="23" t="str">
        <f aca="false">IF(B2499="","",IF(ISNA(MATCH(B2499,الموظفين!$A$2:$A$501,0)),"⚠ كود غير موجود",IF(O2499&lt;&gt;"",O2499,IF(N2499&lt;&gt;"",N2499,IF(H2499="",IF(AND(A2499&lt;&gt;"",WEEKDAY(A2499)=الإعدادات!$B$11),"راحة أسبوعية","غائب"),IF(I2499="","بدون انصراف",IF(N(K2499)&gt;0,"متأخر","حاضر")))))))</f>
        <v/>
      </c>
      <c r="Q2499" s="24" t="str">
        <f aca="false">IF(B2499="","",IF(OR(P2499="غائب",P2499="غياب",P2499="إجازة بدون راتب"),IFERROR(VLOOKUP(B2499,الموظفين!$A$2:$J$501,8,FALSE()),0),0))</f>
        <v/>
      </c>
      <c r="R2499" s="24" t="str">
        <f aca="false">IF(B2499="","",ROUND((N(K2499)+N(L2499))/60*IFERROR(VLOOKUP(B2499,الموظفين!$A$2:$J$501,8,FALSE()),0)/الإعدادات!$B$6*الإعدادات!$B$9,2))</f>
        <v/>
      </c>
      <c r="S2499" s="24" t="str">
        <f aca="false">IF(OR(B2499="",M2499=""),"",ROUND(M2499/60*IFERROR(VLOOKUP(B2499,الموظفين!$A$2:$J$501,9,FALSE()),0),2))</f>
        <v/>
      </c>
      <c r="T2499" s="17"/>
      <c r="U2499" s="23" t="str">
        <f aca="false">IF(OR(A2499="",B2499=""),"",A2499&amp;"|"&amp;B2499)</f>
        <v/>
      </c>
    </row>
    <row r="2500" customFormat="false" ht="15" hidden="false" customHeight="false" outlineLevel="0" collapsed="false">
      <c r="A2500" s="16"/>
      <c r="B2500" s="17"/>
      <c r="C2500" s="18" t="str">
        <f aca="false">IF($B2500="","",IFERROR(VLOOKUP($B2500,الموظفين!$A$2:$J$501,2,FALSE())&amp;"","⚠ كود غير موجود"))</f>
        <v/>
      </c>
      <c r="D2500" s="18" t="str">
        <f aca="false">IF($B2500="","",IFERROR(VLOOKUP($B2500,الموظفين!$A$2:$J$501,3,FALSE())&amp;"",""))</f>
        <v/>
      </c>
      <c r="E2500" s="18" t="str">
        <f aca="false">IF($B2500="","",IFERROR(VLOOKUP($B2500,الموظفين!$A$2:$J$501,5,FALSE())&amp;"",""))</f>
        <v/>
      </c>
      <c r="F2500" s="19" t="str">
        <f aca="false">IF($B2500="","",IFERROR(VLOOKUP($B2500,الموظفين!$A$2:$J$501,6,FALSE()),""))</f>
        <v/>
      </c>
      <c r="G2500" s="19" t="str">
        <f aca="false">IF($B2500="","",IFERROR(VLOOKUP($B2500,الموظفين!$A$2:$J$501,7,FALSE()),""))</f>
        <v/>
      </c>
      <c r="H2500" s="20"/>
      <c r="I2500" s="20"/>
      <c r="J2500" s="21" t="str">
        <f aca="false">IF(OR(H2500="",I2500=""),"",ROUND(MOD(I2500-H2500,1)*24,2))</f>
        <v/>
      </c>
      <c r="K2500" s="22" t="str">
        <f aca="false">IF(OR(H2500="",F2500=""),"",IF(ROUND(MAX(0,MOD(H2500-F2500+0.5,1)-0.5)*1440,0)&gt;IFERROR(VLOOKUP(E2500,الورديات!$A$2:$E$21,5,FALSE()),0),ROUND(MAX(0,MOD(H2500-F2500+0.5,1)-0.5)*1440,0),0))</f>
        <v/>
      </c>
      <c r="L2500" s="22" t="str">
        <f aca="false">IF(OR(I2500="",G2500=""),"",ROUND(MAX(0,MOD(G2500-I2500+0.5,1)-0.5)*1440,0))</f>
        <v/>
      </c>
      <c r="M2500" s="22" t="str">
        <f aca="false">IF(OR(I2500="",G2500=""),"",IF(ROUND(MAX(0,MOD(I2500-G2500+0.5,1)-0.5)*1440,0)&gt;=الإعدادات!$B$8,ROUND(MAX(0,MOD(I2500-G2500+0.5,1)-0.5)*1440,0),0))</f>
        <v/>
      </c>
      <c r="N2500" s="18" t="str">
        <f aca="false">IF(OR(A2500="",B2500=""),"",IF(COUNTIFS(الإجازات!$A$2:$A$1001,B2500,الإجازات!$D$2:$D$1001,"&lt;="&amp;A2500,الإجازات!$E$2:$E$1001,"&gt;="&amp;A2500,الإجازات!$G$2:$G$1001,"مقبولة")=0,"",LOOKUP(2,1/((الإجازات!$A$2:$A$1001=B2500)*(الإجازات!$D$2:$D$1001&lt;=A2500)*(الإجازات!$E$2:$E$1001&gt;=A2500)*(الإجازات!$G$2:$G$1001="مقبولة")),الإجازات!$C$2:$C$1001)))</f>
        <v/>
      </c>
      <c r="O2500" s="17"/>
      <c r="P2500" s="23" t="str">
        <f aca="false">IF(B2500="","",IF(ISNA(MATCH(B2500,الموظفين!$A$2:$A$501,0)),"⚠ كود غير موجود",IF(O2500&lt;&gt;"",O2500,IF(N2500&lt;&gt;"",N2500,IF(H2500="",IF(AND(A2500&lt;&gt;"",WEEKDAY(A2500)=الإعدادات!$B$11),"راحة أسبوعية","غائب"),IF(I2500="","بدون انصراف",IF(N(K2500)&gt;0,"متأخر","حاضر")))))))</f>
        <v/>
      </c>
      <c r="Q2500" s="24" t="str">
        <f aca="false">IF(B2500="","",IF(OR(P2500="غائب",P2500="غياب",P2500="إجازة بدون راتب"),IFERROR(VLOOKUP(B2500,الموظفين!$A$2:$J$501,8,FALSE()),0),0))</f>
        <v/>
      </c>
      <c r="R2500" s="24" t="str">
        <f aca="false">IF(B2500="","",ROUND((N(K2500)+N(L2500))/60*IFERROR(VLOOKUP(B2500,الموظفين!$A$2:$J$501,8,FALSE()),0)/الإعدادات!$B$6*الإعدادات!$B$9,2))</f>
        <v/>
      </c>
      <c r="S2500" s="24" t="str">
        <f aca="false">IF(OR(B2500="",M2500=""),"",ROUND(M2500/60*IFERROR(VLOOKUP(B2500,الموظفين!$A$2:$J$501,9,FALSE()),0),2))</f>
        <v/>
      </c>
      <c r="T2500" s="17"/>
      <c r="U2500" s="23" t="str">
        <f aca="false">IF(OR(A2500="",B2500=""),"",A2500&amp;"|"&amp;B2500)</f>
        <v/>
      </c>
    </row>
    <row r="2501" customFormat="false" ht="15" hidden="false" customHeight="false" outlineLevel="0" collapsed="false">
      <c r="A2501" s="16"/>
      <c r="B2501" s="17"/>
      <c r="C2501" s="18" t="str">
        <f aca="false">IF($B2501="","",IFERROR(VLOOKUP($B2501,الموظفين!$A$2:$J$501,2,FALSE())&amp;"","⚠ كود غير موجود"))</f>
        <v/>
      </c>
      <c r="D2501" s="18" t="str">
        <f aca="false">IF($B2501="","",IFERROR(VLOOKUP($B2501,الموظفين!$A$2:$J$501,3,FALSE())&amp;"",""))</f>
        <v/>
      </c>
      <c r="E2501" s="18" t="str">
        <f aca="false">IF($B2501="","",IFERROR(VLOOKUP($B2501,الموظفين!$A$2:$J$501,5,FALSE())&amp;"",""))</f>
        <v/>
      </c>
      <c r="F2501" s="19" t="str">
        <f aca="false">IF($B2501="","",IFERROR(VLOOKUP($B2501,الموظفين!$A$2:$J$501,6,FALSE()),""))</f>
        <v/>
      </c>
      <c r="G2501" s="19" t="str">
        <f aca="false">IF($B2501="","",IFERROR(VLOOKUP($B2501,الموظفين!$A$2:$J$501,7,FALSE()),""))</f>
        <v/>
      </c>
      <c r="H2501" s="20"/>
      <c r="I2501" s="20"/>
      <c r="J2501" s="21" t="str">
        <f aca="false">IF(OR(H2501="",I2501=""),"",ROUND(MOD(I2501-H2501,1)*24,2))</f>
        <v/>
      </c>
      <c r="K2501" s="22" t="str">
        <f aca="false">IF(OR(H2501="",F2501=""),"",IF(ROUND(MAX(0,MOD(H2501-F2501+0.5,1)-0.5)*1440,0)&gt;IFERROR(VLOOKUP(E2501,الورديات!$A$2:$E$21,5,FALSE()),0),ROUND(MAX(0,MOD(H2501-F2501+0.5,1)-0.5)*1440,0),0))</f>
        <v/>
      </c>
      <c r="L2501" s="22" t="str">
        <f aca="false">IF(OR(I2501="",G2501=""),"",ROUND(MAX(0,MOD(G2501-I2501+0.5,1)-0.5)*1440,0))</f>
        <v/>
      </c>
      <c r="M2501" s="22" t="str">
        <f aca="false">IF(OR(I2501="",G2501=""),"",IF(ROUND(MAX(0,MOD(I2501-G2501+0.5,1)-0.5)*1440,0)&gt;=الإعدادات!$B$8,ROUND(MAX(0,MOD(I2501-G2501+0.5,1)-0.5)*1440,0),0))</f>
        <v/>
      </c>
      <c r="N2501" s="18" t="str">
        <f aca="false">IF(OR(A2501="",B2501=""),"",IF(COUNTIFS(الإجازات!$A$2:$A$1001,B2501,الإجازات!$D$2:$D$1001,"&lt;="&amp;A2501,الإجازات!$E$2:$E$1001,"&gt;="&amp;A2501,الإجازات!$G$2:$G$1001,"مقبولة")=0,"",LOOKUP(2,1/((الإجازات!$A$2:$A$1001=B2501)*(الإجازات!$D$2:$D$1001&lt;=A2501)*(الإجازات!$E$2:$E$1001&gt;=A2501)*(الإجازات!$G$2:$G$1001="مقبولة")),الإجازات!$C$2:$C$1001)))</f>
        <v/>
      </c>
      <c r="O2501" s="17"/>
      <c r="P2501" s="23" t="str">
        <f aca="false">IF(B2501="","",IF(ISNA(MATCH(B2501,الموظفين!$A$2:$A$501,0)),"⚠ كود غير موجود",IF(O2501&lt;&gt;"",O2501,IF(N2501&lt;&gt;"",N2501,IF(H2501="",IF(AND(A2501&lt;&gt;"",WEEKDAY(A2501)=الإعدادات!$B$11),"راحة أسبوعية","غائب"),IF(I2501="","بدون انصراف",IF(N(K2501)&gt;0,"متأخر","حاضر")))))))</f>
        <v/>
      </c>
      <c r="Q2501" s="24" t="str">
        <f aca="false">IF(B2501="","",IF(OR(P2501="غائب",P2501="غياب",P2501="إجازة بدون راتب"),IFERROR(VLOOKUP(B2501,الموظفين!$A$2:$J$501,8,FALSE()),0),0))</f>
        <v/>
      </c>
      <c r="R2501" s="24" t="str">
        <f aca="false">IF(B2501="","",ROUND((N(K2501)+N(L2501))/60*IFERROR(VLOOKUP(B2501,الموظفين!$A$2:$J$501,8,FALSE()),0)/الإعدادات!$B$6*الإعدادات!$B$9,2))</f>
        <v/>
      </c>
      <c r="S2501" s="24" t="str">
        <f aca="false">IF(OR(B2501="",M2501=""),"",ROUND(M2501/60*IFERROR(VLOOKUP(B2501,الموظفين!$A$2:$J$501,9,FALSE()),0),2))</f>
        <v/>
      </c>
      <c r="T2501" s="17"/>
      <c r="U2501" s="23" t="str">
        <f aca="false">IF(OR(A2501="",B2501=""),"",A2501&amp;"|"&amp;B2501)</f>
        <v/>
      </c>
    </row>
    <row r="2502" customFormat="false" ht="15" hidden="false" customHeight="false" outlineLevel="0" collapsed="false">
      <c r="A2502" s="16"/>
      <c r="B2502" s="17"/>
      <c r="C2502" s="18" t="str">
        <f aca="false">IF($B2502="","",IFERROR(VLOOKUP($B2502,الموظفين!$A$2:$J$501,2,FALSE())&amp;"","⚠ كود غير موجود"))</f>
        <v/>
      </c>
      <c r="D2502" s="18" t="str">
        <f aca="false">IF($B2502="","",IFERROR(VLOOKUP($B2502,الموظفين!$A$2:$J$501,3,FALSE())&amp;"",""))</f>
        <v/>
      </c>
      <c r="E2502" s="18" t="str">
        <f aca="false">IF($B2502="","",IFERROR(VLOOKUP($B2502,الموظفين!$A$2:$J$501,5,FALSE())&amp;"",""))</f>
        <v/>
      </c>
      <c r="F2502" s="19" t="str">
        <f aca="false">IF($B2502="","",IFERROR(VLOOKUP($B2502,الموظفين!$A$2:$J$501,6,FALSE()),""))</f>
        <v/>
      </c>
      <c r="G2502" s="19" t="str">
        <f aca="false">IF($B2502="","",IFERROR(VLOOKUP($B2502,الموظفين!$A$2:$J$501,7,FALSE()),""))</f>
        <v/>
      </c>
      <c r="H2502" s="20"/>
      <c r="I2502" s="20"/>
      <c r="J2502" s="21" t="str">
        <f aca="false">IF(OR(H2502="",I2502=""),"",ROUND(MOD(I2502-H2502,1)*24,2))</f>
        <v/>
      </c>
      <c r="K2502" s="22" t="str">
        <f aca="false">IF(OR(H2502="",F2502=""),"",IF(ROUND(MAX(0,MOD(H2502-F2502+0.5,1)-0.5)*1440,0)&gt;IFERROR(VLOOKUP(E2502,الورديات!$A$2:$E$21,5,FALSE()),0),ROUND(MAX(0,MOD(H2502-F2502+0.5,1)-0.5)*1440,0),0))</f>
        <v/>
      </c>
      <c r="L2502" s="22" t="str">
        <f aca="false">IF(OR(I2502="",G2502=""),"",ROUND(MAX(0,MOD(G2502-I2502+0.5,1)-0.5)*1440,0))</f>
        <v/>
      </c>
      <c r="M2502" s="22" t="str">
        <f aca="false">IF(OR(I2502="",G2502=""),"",IF(ROUND(MAX(0,MOD(I2502-G2502+0.5,1)-0.5)*1440,0)&gt;=الإعدادات!$B$8,ROUND(MAX(0,MOD(I2502-G2502+0.5,1)-0.5)*1440,0),0))</f>
        <v/>
      </c>
      <c r="N2502" s="18" t="str">
        <f aca="false">IF(OR(A2502="",B2502=""),"",IF(COUNTIFS(الإجازات!$A$2:$A$1001,B2502,الإجازات!$D$2:$D$1001,"&lt;="&amp;A2502,الإجازات!$E$2:$E$1001,"&gt;="&amp;A2502,الإجازات!$G$2:$G$1001,"مقبولة")=0,"",LOOKUP(2,1/((الإجازات!$A$2:$A$1001=B2502)*(الإجازات!$D$2:$D$1001&lt;=A2502)*(الإجازات!$E$2:$E$1001&gt;=A2502)*(الإجازات!$G$2:$G$1001="مقبولة")),الإجازات!$C$2:$C$1001)))</f>
        <v/>
      </c>
      <c r="O2502" s="17"/>
      <c r="P2502" s="23" t="str">
        <f aca="false">IF(B2502="","",IF(ISNA(MATCH(B2502,الموظفين!$A$2:$A$501,0)),"⚠ كود غير موجود",IF(O2502&lt;&gt;"",O2502,IF(N2502&lt;&gt;"",N2502,IF(H2502="",IF(AND(A2502&lt;&gt;"",WEEKDAY(A2502)=الإعدادات!$B$11),"راحة أسبوعية","غائب"),IF(I2502="","بدون انصراف",IF(N(K2502)&gt;0,"متأخر","حاضر")))))))</f>
        <v/>
      </c>
      <c r="Q2502" s="24" t="str">
        <f aca="false">IF(B2502="","",IF(OR(P2502="غائب",P2502="غياب",P2502="إجازة بدون راتب"),IFERROR(VLOOKUP(B2502,الموظفين!$A$2:$J$501,8,FALSE()),0),0))</f>
        <v/>
      </c>
      <c r="R2502" s="24" t="str">
        <f aca="false">IF(B2502="","",ROUND((N(K2502)+N(L2502))/60*IFERROR(VLOOKUP(B2502,الموظفين!$A$2:$J$501,8,FALSE()),0)/الإعدادات!$B$6*الإعدادات!$B$9,2))</f>
        <v/>
      </c>
      <c r="S2502" s="24" t="str">
        <f aca="false">IF(OR(B2502="",M2502=""),"",ROUND(M2502/60*IFERROR(VLOOKUP(B2502,الموظفين!$A$2:$J$501,9,FALSE()),0),2))</f>
        <v/>
      </c>
      <c r="T2502" s="17"/>
      <c r="U2502" s="23" t="str">
        <f aca="false">IF(OR(A2502="",B2502=""),"",A2502&amp;"|"&amp;B2502)</f>
        <v/>
      </c>
    </row>
    <row r="2503" customFormat="false" ht="15" hidden="false" customHeight="false" outlineLevel="0" collapsed="false">
      <c r="A2503" s="16"/>
      <c r="B2503" s="17"/>
      <c r="C2503" s="18" t="str">
        <f aca="false">IF($B2503="","",IFERROR(VLOOKUP($B2503,الموظفين!$A$2:$J$501,2,FALSE())&amp;"","⚠ كود غير موجود"))</f>
        <v/>
      </c>
      <c r="D2503" s="18" t="str">
        <f aca="false">IF($B2503="","",IFERROR(VLOOKUP($B2503,الموظفين!$A$2:$J$501,3,FALSE())&amp;"",""))</f>
        <v/>
      </c>
      <c r="E2503" s="18" t="str">
        <f aca="false">IF($B2503="","",IFERROR(VLOOKUP($B2503,الموظفين!$A$2:$J$501,5,FALSE())&amp;"",""))</f>
        <v/>
      </c>
      <c r="F2503" s="19" t="str">
        <f aca="false">IF($B2503="","",IFERROR(VLOOKUP($B2503,الموظفين!$A$2:$J$501,6,FALSE()),""))</f>
        <v/>
      </c>
      <c r="G2503" s="19" t="str">
        <f aca="false">IF($B2503="","",IFERROR(VLOOKUP($B2503,الموظفين!$A$2:$J$501,7,FALSE()),""))</f>
        <v/>
      </c>
      <c r="H2503" s="20"/>
      <c r="I2503" s="20"/>
      <c r="J2503" s="21" t="str">
        <f aca="false">IF(OR(H2503="",I2503=""),"",ROUND(MOD(I2503-H2503,1)*24,2))</f>
        <v/>
      </c>
      <c r="K2503" s="22" t="str">
        <f aca="false">IF(OR(H2503="",F2503=""),"",IF(ROUND(MAX(0,MOD(H2503-F2503+0.5,1)-0.5)*1440,0)&gt;IFERROR(VLOOKUP(E2503,الورديات!$A$2:$E$21,5,FALSE()),0),ROUND(MAX(0,MOD(H2503-F2503+0.5,1)-0.5)*1440,0),0))</f>
        <v/>
      </c>
      <c r="L2503" s="22" t="str">
        <f aca="false">IF(OR(I2503="",G2503=""),"",ROUND(MAX(0,MOD(G2503-I2503+0.5,1)-0.5)*1440,0))</f>
        <v/>
      </c>
      <c r="M2503" s="22" t="str">
        <f aca="false">IF(OR(I2503="",G2503=""),"",IF(ROUND(MAX(0,MOD(I2503-G2503+0.5,1)-0.5)*1440,0)&gt;=الإعدادات!$B$8,ROUND(MAX(0,MOD(I2503-G2503+0.5,1)-0.5)*1440,0),0))</f>
        <v/>
      </c>
      <c r="N2503" s="18" t="str">
        <f aca="false">IF(OR(A2503="",B2503=""),"",IF(COUNTIFS(الإجازات!$A$2:$A$1001,B2503,الإجازات!$D$2:$D$1001,"&lt;="&amp;A2503,الإجازات!$E$2:$E$1001,"&gt;="&amp;A2503,الإجازات!$G$2:$G$1001,"مقبولة")=0,"",LOOKUP(2,1/((الإجازات!$A$2:$A$1001=B2503)*(الإجازات!$D$2:$D$1001&lt;=A2503)*(الإجازات!$E$2:$E$1001&gt;=A2503)*(الإجازات!$G$2:$G$1001="مقبولة")),الإجازات!$C$2:$C$1001)))</f>
        <v/>
      </c>
      <c r="O2503" s="17"/>
      <c r="P2503" s="23" t="str">
        <f aca="false">IF(B2503="","",IF(ISNA(MATCH(B2503,الموظفين!$A$2:$A$501,0)),"⚠ كود غير موجود",IF(O2503&lt;&gt;"",O2503,IF(N2503&lt;&gt;"",N2503,IF(H2503="",IF(AND(A2503&lt;&gt;"",WEEKDAY(A2503)=الإعدادات!$B$11),"راحة أسبوعية","غائب"),IF(I2503="","بدون انصراف",IF(N(K2503)&gt;0,"متأخر","حاضر")))))))</f>
        <v/>
      </c>
      <c r="Q2503" s="24" t="str">
        <f aca="false">IF(B2503="","",IF(OR(P2503="غائب",P2503="غياب",P2503="إجازة بدون راتب"),IFERROR(VLOOKUP(B2503,الموظفين!$A$2:$J$501,8,FALSE()),0),0))</f>
        <v/>
      </c>
      <c r="R2503" s="24" t="str">
        <f aca="false">IF(B2503="","",ROUND((N(K2503)+N(L2503))/60*IFERROR(VLOOKUP(B2503,الموظفين!$A$2:$J$501,8,FALSE()),0)/الإعدادات!$B$6*الإعدادات!$B$9,2))</f>
        <v/>
      </c>
      <c r="S2503" s="24" t="str">
        <f aca="false">IF(OR(B2503="",M2503=""),"",ROUND(M2503/60*IFERROR(VLOOKUP(B2503,الموظفين!$A$2:$J$501,9,FALSE()),0),2))</f>
        <v/>
      </c>
      <c r="T2503" s="17"/>
      <c r="U2503" s="23" t="str">
        <f aca="false">IF(OR(A2503="",B2503=""),"",A2503&amp;"|"&amp;B2503)</f>
        <v/>
      </c>
    </row>
    <row r="2504" customFormat="false" ht="15" hidden="false" customHeight="false" outlineLevel="0" collapsed="false">
      <c r="A2504" s="16"/>
      <c r="B2504" s="17"/>
      <c r="C2504" s="18" t="str">
        <f aca="false">IF($B2504="","",IFERROR(VLOOKUP($B2504,الموظفين!$A$2:$J$501,2,FALSE())&amp;"","⚠ كود غير موجود"))</f>
        <v/>
      </c>
      <c r="D2504" s="18" t="str">
        <f aca="false">IF($B2504="","",IFERROR(VLOOKUP($B2504,الموظفين!$A$2:$J$501,3,FALSE())&amp;"",""))</f>
        <v/>
      </c>
      <c r="E2504" s="18" t="str">
        <f aca="false">IF($B2504="","",IFERROR(VLOOKUP($B2504,الموظفين!$A$2:$J$501,5,FALSE())&amp;"",""))</f>
        <v/>
      </c>
      <c r="F2504" s="19" t="str">
        <f aca="false">IF($B2504="","",IFERROR(VLOOKUP($B2504,الموظفين!$A$2:$J$501,6,FALSE()),""))</f>
        <v/>
      </c>
      <c r="G2504" s="19" t="str">
        <f aca="false">IF($B2504="","",IFERROR(VLOOKUP($B2504,الموظفين!$A$2:$J$501,7,FALSE()),""))</f>
        <v/>
      </c>
      <c r="H2504" s="20"/>
      <c r="I2504" s="20"/>
      <c r="J2504" s="21" t="str">
        <f aca="false">IF(OR(H2504="",I2504=""),"",ROUND(MOD(I2504-H2504,1)*24,2))</f>
        <v/>
      </c>
      <c r="K2504" s="22" t="str">
        <f aca="false">IF(OR(H2504="",F2504=""),"",IF(ROUND(MAX(0,MOD(H2504-F2504+0.5,1)-0.5)*1440,0)&gt;IFERROR(VLOOKUP(E2504,الورديات!$A$2:$E$21,5,FALSE()),0),ROUND(MAX(0,MOD(H2504-F2504+0.5,1)-0.5)*1440,0),0))</f>
        <v/>
      </c>
      <c r="L2504" s="22" t="str">
        <f aca="false">IF(OR(I2504="",G2504=""),"",ROUND(MAX(0,MOD(G2504-I2504+0.5,1)-0.5)*1440,0))</f>
        <v/>
      </c>
      <c r="M2504" s="22" t="str">
        <f aca="false">IF(OR(I2504="",G2504=""),"",IF(ROUND(MAX(0,MOD(I2504-G2504+0.5,1)-0.5)*1440,0)&gt;=الإعدادات!$B$8,ROUND(MAX(0,MOD(I2504-G2504+0.5,1)-0.5)*1440,0),0))</f>
        <v/>
      </c>
      <c r="N2504" s="18" t="str">
        <f aca="false">IF(OR(A2504="",B2504=""),"",IF(COUNTIFS(الإجازات!$A$2:$A$1001,B2504,الإجازات!$D$2:$D$1001,"&lt;="&amp;A2504,الإجازات!$E$2:$E$1001,"&gt;="&amp;A2504,الإجازات!$G$2:$G$1001,"مقبولة")=0,"",LOOKUP(2,1/((الإجازات!$A$2:$A$1001=B2504)*(الإجازات!$D$2:$D$1001&lt;=A2504)*(الإجازات!$E$2:$E$1001&gt;=A2504)*(الإجازات!$G$2:$G$1001="مقبولة")),الإجازات!$C$2:$C$1001)))</f>
        <v/>
      </c>
      <c r="O2504" s="17"/>
      <c r="P2504" s="23" t="str">
        <f aca="false">IF(B2504="","",IF(ISNA(MATCH(B2504,الموظفين!$A$2:$A$501,0)),"⚠ كود غير موجود",IF(O2504&lt;&gt;"",O2504,IF(N2504&lt;&gt;"",N2504,IF(H2504="",IF(AND(A2504&lt;&gt;"",WEEKDAY(A2504)=الإعدادات!$B$11),"راحة أسبوعية","غائب"),IF(I2504="","بدون انصراف",IF(N(K2504)&gt;0,"متأخر","حاضر")))))))</f>
        <v/>
      </c>
      <c r="Q2504" s="24" t="str">
        <f aca="false">IF(B2504="","",IF(OR(P2504="غائب",P2504="غياب",P2504="إجازة بدون راتب"),IFERROR(VLOOKUP(B2504,الموظفين!$A$2:$J$501,8,FALSE()),0),0))</f>
        <v/>
      </c>
      <c r="R2504" s="24" t="str">
        <f aca="false">IF(B2504="","",ROUND((N(K2504)+N(L2504))/60*IFERROR(VLOOKUP(B2504,الموظفين!$A$2:$J$501,8,FALSE()),0)/الإعدادات!$B$6*الإعدادات!$B$9,2))</f>
        <v/>
      </c>
      <c r="S2504" s="24" t="str">
        <f aca="false">IF(OR(B2504="",M2504=""),"",ROUND(M2504/60*IFERROR(VLOOKUP(B2504,الموظفين!$A$2:$J$501,9,FALSE()),0),2))</f>
        <v/>
      </c>
      <c r="T2504" s="17"/>
      <c r="U2504" s="23" t="str">
        <f aca="false">IF(OR(A2504="",B2504=""),"",A2504&amp;"|"&amp;B2504)</f>
        <v/>
      </c>
    </row>
    <row r="2505" customFormat="false" ht="15" hidden="false" customHeight="false" outlineLevel="0" collapsed="false">
      <c r="A2505" s="16"/>
      <c r="B2505" s="17"/>
      <c r="C2505" s="18" t="str">
        <f aca="false">IF($B2505="","",IFERROR(VLOOKUP($B2505,الموظفين!$A$2:$J$501,2,FALSE())&amp;"","⚠ كود غير موجود"))</f>
        <v/>
      </c>
      <c r="D2505" s="18" t="str">
        <f aca="false">IF($B2505="","",IFERROR(VLOOKUP($B2505,الموظفين!$A$2:$J$501,3,FALSE())&amp;"",""))</f>
        <v/>
      </c>
      <c r="E2505" s="18" t="str">
        <f aca="false">IF($B2505="","",IFERROR(VLOOKUP($B2505,الموظفين!$A$2:$J$501,5,FALSE())&amp;"",""))</f>
        <v/>
      </c>
      <c r="F2505" s="19" t="str">
        <f aca="false">IF($B2505="","",IFERROR(VLOOKUP($B2505,الموظفين!$A$2:$J$501,6,FALSE()),""))</f>
        <v/>
      </c>
      <c r="G2505" s="19" t="str">
        <f aca="false">IF($B2505="","",IFERROR(VLOOKUP($B2505,الموظفين!$A$2:$J$501,7,FALSE()),""))</f>
        <v/>
      </c>
      <c r="H2505" s="20"/>
      <c r="I2505" s="20"/>
      <c r="J2505" s="21" t="str">
        <f aca="false">IF(OR(H2505="",I2505=""),"",ROUND(MOD(I2505-H2505,1)*24,2))</f>
        <v/>
      </c>
      <c r="K2505" s="22" t="str">
        <f aca="false">IF(OR(H2505="",F2505=""),"",IF(ROUND(MAX(0,MOD(H2505-F2505+0.5,1)-0.5)*1440,0)&gt;IFERROR(VLOOKUP(E2505,الورديات!$A$2:$E$21,5,FALSE()),0),ROUND(MAX(0,MOD(H2505-F2505+0.5,1)-0.5)*1440,0),0))</f>
        <v/>
      </c>
      <c r="L2505" s="22" t="str">
        <f aca="false">IF(OR(I2505="",G2505=""),"",ROUND(MAX(0,MOD(G2505-I2505+0.5,1)-0.5)*1440,0))</f>
        <v/>
      </c>
      <c r="M2505" s="22" t="str">
        <f aca="false">IF(OR(I2505="",G2505=""),"",IF(ROUND(MAX(0,MOD(I2505-G2505+0.5,1)-0.5)*1440,0)&gt;=الإعدادات!$B$8,ROUND(MAX(0,MOD(I2505-G2505+0.5,1)-0.5)*1440,0),0))</f>
        <v/>
      </c>
      <c r="N2505" s="18" t="str">
        <f aca="false">IF(OR(A2505="",B2505=""),"",IF(COUNTIFS(الإجازات!$A$2:$A$1001,B2505,الإجازات!$D$2:$D$1001,"&lt;="&amp;A2505,الإجازات!$E$2:$E$1001,"&gt;="&amp;A2505,الإجازات!$G$2:$G$1001,"مقبولة")=0,"",LOOKUP(2,1/((الإجازات!$A$2:$A$1001=B2505)*(الإجازات!$D$2:$D$1001&lt;=A2505)*(الإجازات!$E$2:$E$1001&gt;=A2505)*(الإجازات!$G$2:$G$1001="مقبولة")),الإجازات!$C$2:$C$1001)))</f>
        <v/>
      </c>
      <c r="O2505" s="17"/>
      <c r="P2505" s="23" t="str">
        <f aca="false">IF(B2505="","",IF(ISNA(MATCH(B2505,الموظفين!$A$2:$A$501,0)),"⚠ كود غير موجود",IF(O2505&lt;&gt;"",O2505,IF(N2505&lt;&gt;"",N2505,IF(H2505="",IF(AND(A2505&lt;&gt;"",WEEKDAY(A2505)=الإعدادات!$B$11),"راحة أسبوعية","غائب"),IF(I2505="","بدون انصراف",IF(N(K2505)&gt;0,"متأخر","حاضر")))))))</f>
        <v/>
      </c>
      <c r="Q2505" s="24" t="str">
        <f aca="false">IF(B2505="","",IF(OR(P2505="غائب",P2505="غياب",P2505="إجازة بدون راتب"),IFERROR(VLOOKUP(B2505,الموظفين!$A$2:$J$501,8,FALSE()),0),0))</f>
        <v/>
      </c>
      <c r="R2505" s="24" t="str">
        <f aca="false">IF(B2505="","",ROUND((N(K2505)+N(L2505))/60*IFERROR(VLOOKUP(B2505,الموظفين!$A$2:$J$501,8,FALSE()),0)/الإعدادات!$B$6*الإعدادات!$B$9,2))</f>
        <v/>
      </c>
      <c r="S2505" s="24" t="str">
        <f aca="false">IF(OR(B2505="",M2505=""),"",ROUND(M2505/60*IFERROR(VLOOKUP(B2505,الموظفين!$A$2:$J$501,9,FALSE()),0),2))</f>
        <v/>
      </c>
      <c r="T2505" s="17"/>
      <c r="U2505" s="23" t="str">
        <f aca="false">IF(OR(A2505="",B2505=""),"",A2505&amp;"|"&amp;B2505)</f>
        <v/>
      </c>
    </row>
    <row r="2506" customFormat="false" ht="15" hidden="false" customHeight="false" outlineLevel="0" collapsed="false">
      <c r="A2506" s="16"/>
      <c r="B2506" s="17"/>
      <c r="C2506" s="18" t="str">
        <f aca="false">IF($B2506="","",IFERROR(VLOOKUP($B2506,الموظفين!$A$2:$J$501,2,FALSE())&amp;"","⚠ كود غير موجود"))</f>
        <v/>
      </c>
      <c r="D2506" s="18" t="str">
        <f aca="false">IF($B2506="","",IFERROR(VLOOKUP($B2506,الموظفين!$A$2:$J$501,3,FALSE())&amp;"",""))</f>
        <v/>
      </c>
      <c r="E2506" s="18" t="str">
        <f aca="false">IF($B2506="","",IFERROR(VLOOKUP($B2506,الموظفين!$A$2:$J$501,5,FALSE())&amp;"",""))</f>
        <v/>
      </c>
      <c r="F2506" s="19" t="str">
        <f aca="false">IF($B2506="","",IFERROR(VLOOKUP($B2506,الموظفين!$A$2:$J$501,6,FALSE()),""))</f>
        <v/>
      </c>
      <c r="G2506" s="19" t="str">
        <f aca="false">IF($B2506="","",IFERROR(VLOOKUP($B2506,الموظفين!$A$2:$J$501,7,FALSE()),""))</f>
        <v/>
      </c>
      <c r="H2506" s="20"/>
      <c r="I2506" s="20"/>
      <c r="J2506" s="21" t="str">
        <f aca="false">IF(OR(H2506="",I2506=""),"",ROUND(MOD(I2506-H2506,1)*24,2))</f>
        <v/>
      </c>
      <c r="K2506" s="22" t="str">
        <f aca="false">IF(OR(H2506="",F2506=""),"",IF(ROUND(MAX(0,MOD(H2506-F2506+0.5,1)-0.5)*1440,0)&gt;IFERROR(VLOOKUP(E2506,الورديات!$A$2:$E$21,5,FALSE()),0),ROUND(MAX(0,MOD(H2506-F2506+0.5,1)-0.5)*1440,0),0))</f>
        <v/>
      </c>
      <c r="L2506" s="22" t="str">
        <f aca="false">IF(OR(I2506="",G2506=""),"",ROUND(MAX(0,MOD(G2506-I2506+0.5,1)-0.5)*1440,0))</f>
        <v/>
      </c>
      <c r="M2506" s="22" t="str">
        <f aca="false">IF(OR(I2506="",G2506=""),"",IF(ROUND(MAX(0,MOD(I2506-G2506+0.5,1)-0.5)*1440,0)&gt;=الإعدادات!$B$8,ROUND(MAX(0,MOD(I2506-G2506+0.5,1)-0.5)*1440,0),0))</f>
        <v/>
      </c>
      <c r="N2506" s="18" t="str">
        <f aca="false">IF(OR(A2506="",B2506=""),"",IF(COUNTIFS(الإجازات!$A$2:$A$1001,B2506,الإجازات!$D$2:$D$1001,"&lt;="&amp;A2506,الإجازات!$E$2:$E$1001,"&gt;="&amp;A2506,الإجازات!$G$2:$G$1001,"مقبولة")=0,"",LOOKUP(2,1/((الإجازات!$A$2:$A$1001=B2506)*(الإجازات!$D$2:$D$1001&lt;=A2506)*(الإجازات!$E$2:$E$1001&gt;=A2506)*(الإجازات!$G$2:$G$1001="مقبولة")),الإجازات!$C$2:$C$1001)))</f>
        <v/>
      </c>
      <c r="O2506" s="17"/>
      <c r="P2506" s="23" t="str">
        <f aca="false">IF(B2506="","",IF(ISNA(MATCH(B2506,الموظفين!$A$2:$A$501,0)),"⚠ كود غير موجود",IF(O2506&lt;&gt;"",O2506,IF(N2506&lt;&gt;"",N2506,IF(H2506="",IF(AND(A2506&lt;&gt;"",WEEKDAY(A2506)=الإعدادات!$B$11),"راحة أسبوعية","غائب"),IF(I2506="","بدون انصراف",IF(N(K2506)&gt;0,"متأخر","حاضر")))))))</f>
        <v/>
      </c>
      <c r="Q2506" s="24" t="str">
        <f aca="false">IF(B2506="","",IF(OR(P2506="غائب",P2506="غياب",P2506="إجازة بدون راتب"),IFERROR(VLOOKUP(B2506,الموظفين!$A$2:$J$501,8,FALSE()),0),0))</f>
        <v/>
      </c>
      <c r="R2506" s="24" t="str">
        <f aca="false">IF(B2506="","",ROUND((N(K2506)+N(L2506))/60*IFERROR(VLOOKUP(B2506,الموظفين!$A$2:$J$501,8,FALSE()),0)/الإعدادات!$B$6*الإعدادات!$B$9,2))</f>
        <v/>
      </c>
      <c r="S2506" s="24" t="str">
        <f aca="false">IF(OR(B2506="",M2506=""),"",ROUND(M2506/60*IFERROR(VLOOKUP(B2506,الموظفين!$A$2:$J$501,9,FALSE()),0),2))</f>
        <v/>
      </c>
      <c r="T2506" s="17"/>
      <c r="U2506" s="23" t="str">
        <f aca="false">IF(OR(A2506="",B2506=""),"",A2506&amp;"|"&amp;B2506)</f>
        <v/>
      </c>
    </row>
    <row r="2507" customFormat="false" ht="15" hidden="false" customHeight="false" outlineLevel="0" collapsed="false">
      <c r="A2507" s="16"/>
      <c r="B2507" s="17"/>
      <c r="C2507" s="18" t="str">
        <f aca="false">IF($B2507="","",IFERROR(VLOOKUP($B2507,الموظفين!$A$2:$J$501,2,FALSE())&amp;"","⚠ كود غير موجود"))</f>
        <v/>
      </c>
      <c r="D2507" s="18" t="str">
        <f aca="false">IF($B2507="","",IFERROR(VLOOKUP($B2507,الموظفين!$A$2:$J$501,3,FALSE())&amp;"",""))</f>
        <v/>
      </c>
      <c r="E2507" s="18" t="str">
        <f aca="false">IF($B2507="","",IFERROR(VLOOKUP($B2507,الموظفين!$A$2:$J$501,5,FALSE())&amp;"",""))</f>
        <v/>
      </c>
      <c r="F2507" s="19" t="str">
        <f aca="false">IF($B2507="","",IFERROR(VLOOKUP($B2507,الموظفين!$A$2:$J$501,6,FALSE()),""))</f>
        <v/>
      </c>
      <c r="G2507" s="19" t="str">
        <f aca="false">IF($B2507="","",IFERROR(VLOOKUP($B2507,الموظفين!$A$2:$J$501,7,FALSE()),""))</f>
        <v/>
      </c>
      <c r="H2507" s="20"/>
      <c r="I2507" s="20"/>
      <c r="J2507" s="21" t="str">
        <f aca="false">IF(OR(H2507="",I2507=""),"",ROUND(MOD(I2507-H2507,1)*24,2))</f>
        <v/>
      </c>
      <c r="K2507" s="22" t="str">
        <f aca="false">IF(OR(H2507="",F2507=""),"",IF(ROUND(MAX(0,MOD(H2507-F2507+0.5,1)-0.5)*1440,0)&gt;IFERROR(VLOOKUP(E2507,الورديات!$A$2:$E$21,5,FALSE()),0),ROUND(MAX(0,MOD(H2507-F2507+0.5,1)-0.5)*1440,0),0))</f>
        <v/>
      </c>
      <c r="L2507" s="22" t="str">
        <f aca="false">IF(OR(I2507="",G2507=""),"",ROUND(MAX(0,MOD(G2507-I2507+0.5,1)-0.5)*1440,0))</f>
        <v/>
      </c>
      <c r="M2507" s="22" t="str">
        <f aca="false">IF(OR(I2507="",G2507=""),"",IF(ROUND(MAX(0,MOD(I2507-G2507+0.5,1)-0.5)*1440,0)&gt;=الإعدادات!$B$8,ROUND(MAX(0,MOD(I2507-G2507+0.5,1)-0.5)*1440,0),0))</f>
        <v/>
      </c>
      <c r="N2507" s="18" t="str">
        <f aca="false">IF(OR(A2507="",B2507=""),"",IF(COUNTIFS(الإجازات!$A$2:$A$1001,B2507,الإجازات!$D$2:$D$1001,"&lt;="&amp;A2507,الإجازات!$E$2:$E$1001,"&gt;="&amp;A2507,الإجازات!$G$2:$G$1001,"مقبولة")=0,"",LOOKUP(2,1/((الإجازات!$A$2:$A$1001=B2507)*(الإجازات!$D$2:$D$1001&lt;=A2507)*(الإجازات!$E$2:$E$1001&gt;=A2507)*(الإجازات!$G$2:$G$1001="مقبولة")),الإجازات!$C$2:$C$1001)))</f>
        <v/>
      </c>
      <c r="O2507" s="17"/>
      <c r="P2507" s="23" t="str">
        <f aca="false">IF(B2507="","",IF(ISNA(MATCH(B2507,الموظفين!$A$2:$A$501,0)),"⚠ كود غير موجود",IF(O2507&lt;&gt;"",O2507,IF(N2507&lt;&gt;"",N2507,IF(H2507="",IF(AND(A2507&lt;&gt;"",WEEKDAY(A2507)=الإعدادات!$B$11),"راحة أسبوعية","غائب"),IF(I2507="","بدون انصراف",IF(N(K2507)&gt;0,"متأخر","حاضر")))))))</f>
        <v/>
      </c>
      <c r="Q2507" s="24" t="str">
        <f aca="false">IF(B2507="","",IF(OR(P2507="غائب",P2507="غياب",P2507="إجازة بدون راتب"),IFERROR(VLOOKUP(B2507,الموظفين!$A$2:$J$501,8,FALSE()),0),0))</f>
        <v/>
      </c>
      <c r="R2507" s="24" t="str">
        <f aca="false">IF(B2507="","",ROUND((N(K2507)+N(L2507))/60*IFERROR(VLOOKUP(B2507,الموظفين!$A$2:$J$501,8,FALSE()),0)/الإعدادات!$B$6*الإعدادات!$B$9,2))</f>
        <v/>
      </c>
      <c r="S2507" s="24" t="str">
        <f aca="false">IF(OR(B2507="",M2507=""),"",ROUND(M2507/60*IFERROR(VLOOKUP(B2507,الموظفين!$A$2:$J$501,9,FALSE()),0),2))</f>
        <v/>
      </c>
      <c r="T2507" s="17"/>
      <c r="U2507" s="23" t="str">
        <f aca="false">IF(OR(A2507="",B2507=""),"",A2507&amp;"|"&amp;B2507)</f>
        <v/>
      </c>
    </row>
    <row r="2508" customFormat="false" ht="15" hidden="false" customHeight="false" outlineLevel="0" collapsed="false">
      <c r="A2508" s="16"/>
      <c r="B2508" s="17"/>
      <c r="C2508" s="18" t="str">
        <f aca="false">IF($B2508="","",IFERROR(VLOOKUP($B2508,الموظفين!$A$2:$J$501,2,FALSE())&amp;"","⚠ كود غير موجود"))</f>
        <v/>
      </c>
      <c r="D2508" s="18" t="str">
        <f aca="false">IF($B2508="","",IFERROR(VLOOKUP($B2508,الموظفين!$A$2:$J$501,3,FALSE())&amp;"",""))</f>
        <v/>
      </c>
      <c r="E2508" s="18" t="str">
        <f aca="false">IF($B2508="","",IFERROR(VLOOKUP($B2508,الموظفين!$A$2:$J$501,5,FALSE())&amp;"",""))</f>
        <v/>
      </c>
      <c r="F2508" s="19" t="str">
        <f aca="false">IF($B2508="","",IFERROR(VLOOKUP($B2508,الموظفين!$A$2:$J$501,6,FALSE()),""))</f>
        <v/>
      </c>
      <c r="G2508" s="19" t="str">
        <f aca="false">IF($B2508="","",IFERROR(VLOOKUP($B2508,الموظفين!$A$2:$J$501,7,FALSE()),""))</f>
        <v/>
      </c>
      <c r="H2508" s="20"/>
      <c r="I2508" s="20"/>
      <c r="J2508" s="21" t="str">
        <f aca="false">IF(OR(H2508="",I2508=""),"",ROUND(MOD(I2508-H2508,1)*24,2))</f>
        <v/>
      </c>
      <c r="K2508" s="22" t="str">
        <f aca="false">IF(OR(H2508="",F2508=""),"",IF(ROUND(MAX(0,MOD(H2508-F2508+0.5,1)-0.5)*1440,0)&gt;IFERROR(VLOOKUP(E2508,الورديات!$A$2:$E$21,5,FALSE()),0),ROUND(MAX(0,MOD(H2508-F2508+0.5,1)-0.5)*1440,0),0))</f>
        <v/>
      </c>
      <c r="L2508" s="22" t="str">
        <f aca="false">IF(OR(I2508="",G2508=""),"",ROUND(MAX(0,MOD(G2508-I2508+0.5,1)-0.5)*1440,0))</f>
        <v/>
      </c>
      <c r="M2508" s="22" t="str">
        <f aca="false">IF(OR(I2508="",G2508=""),"",IF(ROUND(MAX(0,MOD(I2508-G2508+0.5,1)-0.5)*1440,0)&gt;=الإعدادات!$B$8,ROUND(MAX(0,MOD(I2508-G2508+0.5,1)-0.5)*1440,0),0))</f>
        <v/>
      </c>
      <c r="N2508" s="18" t="str">
        <f aca="false">IF(OR(A2508="",B2508=""),"",IF(COUNTIFS(الإجازات!$A$2:$A$1001,B2508,الإجازات!$D$2:$D$1001,"&lt;="&amp;A2508,الإجازات!$E$2:$E$1001,"&gt;="&amp;A2508,الإجازات!$G$2:$G$1001,"مقبولة")=0,"",LOOKUP(2,1/((الإجازات!$A$2:$A$1001=B2508)*(الإجازات!$D$2:$D$1001&lt;=A2508)*(الإجازات!$E$2:$E$1001&gt;=A2508)*(الإجازات!$G$2:$G$1001="مقبولة")),الإجازات!$C$2:$C$1001)))</f>
        <v/>
      </c>
      <c r="O2508" s="17"/>
      <c r="P2508" s="23" t="str">
        <f aca="false">IF(B2508="","",IF(ISNA(MATCH(B2508,الموظفين!$A$2:$A$501,0)),"⚠ كود غير موجود",IF(O2508&lt;&gt;"",O2508,IF(N2508&lt;&gt;"",N2508,IF(H2508="",IF(AND(A2508&lt;&gt;"",WEEKDAY(A2508)=الإعدادات!$B$11),"راحة أسبوعية","غائب"),IF(I2508="","بدون انصراف",IF(N(K2508)&gt;0,"متأخر","حاضر")))))))</f>
        <v/>
      </c>
      <c r="Q2508" s="24" t="str">
        <f aca="false">IF(B2508="","",IF(OR(P2508="غائب",P2508="غياب",P2508="إجازة بدون راتب"),IFERROR(VLOOKUP(B2508,الموظفين!$A$2:$J$501,8,FALSE()),0),0))</f>
        <v/>
      </c>
      <c r="R2508" s="24" t="str">
        <f aca="false">IF(B2508="","",ROUND((N(K2508)+N(L2508))/60*IFERROR(VLOOKUP(B2508,الموظفين!$A$2:$J$501,8,FALSE()),0)/الإعدادات!$B$6*الإعدادات!$B$9,2))</f>
        <v/>
      </c>
      <c r="S2508" s="24" t="str">
        <f aca="false">IF(OR(B2508="",M2508=""),"",ROUND(M2508/60*IFERROR(VLOOKUP(B2508,الموظفين!$A$2:$J$501,9,FALSE()),0),2))</f>
        <v/>
      </c>
      <c r="T2508" s="17"/>
      <c r="U2508" s="23" t="str">
        <f aca="false">IF(OR(A2508="",B2508=""),"",A2508&amp;"|"&amp;B2508)</f>
        <v/>
      </c>
    </row>
    <row r="2509" customFormat="false" ht="15" hidden="false" customHeight="false" outlineLevel="0" collapsed="false">
      <c r="A2509" s="16"/>
      <c r="B2509" s="17"/>
      <c r="C2509" s="18" t="str">
        <f aca="false">IF($B2509="","",IFERROR(VLOOKUP($B2509,الموظفين!$A$2:$J$501,2,FALSE())&amp;"","⚠ كود غير موجود"))</f>
        <v/>
      </c>
      <c r="D2509" s="18" t="str">
        <f aca="false">IF($B2509="","",IFERROR(VLOOKUP($B2509,الموظفين!$A$2:$J$501,3,FALSE())&amp;"",""))</f>
        <v/>
      </c>
      <c r="E2509" s="18" t="str">
        <f aca="false">IF($B2509="","",IFERROR(VLOOKUP($B2509,الموظفين!$A$2:$J$501,5,FALSE())&amp;"",""))</f>
        <v/>
      </c>
      <c r="F2509" s="19" t="str">
        <f aca="false">IF($B2509="","",IFERROR(VLOOKUP($B2509,الموظفين!$A$2:$J$501,6,FALSE()),""))</f>
        <v/>
      </c>
      <c r="G2509" s="19" t="str">
        <f aca="false">IF($B2509="","",IFERROR(VLOOKUP($B2509,الموظفين!$A$2:$J$501,7,FALSE()),""))</f>
        <v/>
      </c>
      <c r="H2509" s="20"/>
      <c r="I2509" s="20"/>
      <c r="J2509" s="21" t="str">
        <f aca="false">IF(OR(H2509="",I2509=""),"",ROUND(MOD(I2509-H2509,1)*24,2))</f>
        <v/>
      </c>
      <c r="K2509" s="22" t="str">
        <f aca="false">IF(OR(H2509="",F2509=""),"",IF(ROUND(MAX(0,MOD(H2509-F2509+0.5,1)-0.5)*1440,0)&gt;IFERROR(VLOOKUP(E2509,الورديات!$A$2:$E$21,5,FALSE()),0),ROUND(MAX(0,MOD(H2509-F2509+0.5,1)-0.5)*1440,0),0))</f>
        <v/>
      </c>
      <c r="L2509" s="22" t="str">
        <f aca="false">IF(OR(I2509="",G2509=""),"",ROUND(MAX(0,MOD(G2509-I2509+0.5,1)-0.5)*1440,0))</f>
        <v/>
      </c>
      <c r="M2509" s="22" t="str">
        <f aca="false">IF(OR(I2509="",G2509=""),"",IF(ROUND(MAX(0,MOD(I2509-G2509+0.5,1)-0.5)*1440,0)&gt;=الإعدادات!$B$8,ROUND(MAX(0,MOD(I2509-G2509+0.5,1)-0.5)*1440,0),0))</f>
        <v/>
      </c>
      <c r="N2509" s="18" t="str">
        <f aca="false">IF(OR(A2509="",B2509=""),"",IF(COUNTIFS(الإجازات!$A$2:$A$1001,B2509,الإجازات!$D$2:$D$1001,"&lt;="&amp;A2509,الإجازات!$E$2:$E$1001,"&gt;="&amp;A2509,الإجازات!$G$2:$G$1001,"مقبولة")=0,"",LOOKUP(2,1/((الإجازات!$A$2:$A$1001=B2509)*(الإجازات!$D$2:$D$1001&lt;=A2509)*(الإجازات!$E$2:$E$1001&gt;=A2509)*(الإجازات!$G$2:$G$1001="مقبولة")),الإجازات!$C$2:$C$1001)))</f>
        <v/>
      </c>
      <c r="O2509" s="17"/>
      <c r="P2509" s="23" t="str">
        <f aca="false">IF(B2509="","",IF(ISNA(MATCH(B2509,الموظفين!$A$2:$A$501,0)),"⚠ كود غير موجود",IF(O2509&lt;&gt;"",O2509,IF(N2509&lt;&gt;"",N2509,IF(H2509="",IF(AND(A2509&lt;&gt;"",WEEKDAY(A2509)=الإعدادات!$B$11),"راحة أسبوعية","غائب"),IF(I2509="","بدون انصراف",IF(N(K2509)&gt;0,"متأخر","حاضر")))))))</f>
        <v/>
      </c>
      <c r="Q2509" s="24" t="str">
        <f aca="false">IF(B2509="","",IF(OR(P2509="غائب",P2509="غياب",P2509="إجازة بدون راتب"),IFERROR(VLOOKUP(B2509,الموظفين!$A$2:$J$501,8,FALSE()),0),0))</f>
        <v/>
      </c>
      <c r="R2509" s="24" t="str">
        <f aca="false">IF(B2509="","",ROUND((N(K2509)+N(L2509))/60*IFERROR(VLOOKUP(B2509,الموظفين!$A$2:$J$501,8,FALSE()),0)/الإعدادات!$B$6*الإعدادات!$B$9,2))</f>
        <v/>
      </c>
      <c r="S2509" s="24" t="str">
        <f aca="false">IF(OR(B2509="",M2509=""),"",ROUND(M2509/60*IFERROR(VLOOKUP(B2509,الموظفين!$A$2:$J$501,9,FALSE()),0),2))</f>
        <v/>
      </c>
      <c r="T2509" s="17"/>
      <c r="U2509" s="23" t="str">
        <f aca="false">IF(OR(A2509="",B2509=""),"",A2509&amp;"|"&amp;B2509)</f>
        <v/>
      </c>
    </row>
    <row r="2510" customFormat="false" ht="15" hidden="false" customHeight="false" outlineLevel="0" collapsed="false">
      <c r="A2510" s="16"/>
      <c r="B2510" s="17"/>
      <c r="C2510" s="18" t="str">
        <f aca="false">IF($B2510="","",IFERROR(VLOOKUP($B2510,الموظفين!$A$2:$J$501,2,FALSE())&amp;"","⚠ كود غير موجود"))</f>
        <v/>
      </c>
      <c r="D2510" s="18" t="str">
        <f aca="false">IF($B2510="","",IFERROR(VLOOKUP($B2510,الموظفين!$A$2:$J$501,3,FALSE())&amp;"",""))</f>
        <v/>
      </c>
      <c r="E2510" s="18" t="str">
        <f aca="false">IF($B2510="","",IFERROR(VLOOKUP($B2510,الموظفين!$A$2:$J$501,5,FALSE())&amp;"",""))</f>
        <v/>
      </c>
      <c r="F2510" s="19" t="str">
        <f aca="false">IF($B2510="","",IFERROR(VLOOKUP($B2510,الموظفين!$A$2:$J$501,6,FALSE()),""))</f>
        <v/>
      </c>
      <c r="G2510" s="19" t="str">
        <f aca="false">IF($B2510="","",IFERROR(VLOOKUP($B2510,الموظفين!$A$2:$J$501,7,FALSE()),""))</f>
        <v/>
      </c>
      <c r="H2510" s="20"/>
      <c r="I2510" s="20"/>
      <c r="J2510" s="21" t="str">
        <f aca="false">IF(OR(H2510="",I2510=""),"",ROUND(MOD(I2510-H2510,1)*24,2))</f>
        <v/>
      </c>
      <c r="K2510" s="22" t="str">
        <f aca="false">IF(OR(H2510="",F2510=""),"",IF(ROUND(MAX(0,MOD(H2510-F2510+0.5,1)-0.5)*1440,0)&gt;IFERROR(VLOOKUP(E2510,الورديات!$A$2:$E$21,5,FALSE()),0),ROUND(MAX(0,MOD(H2510-F2510+0.5,1)-0.5)*1440,0),0))</f>
        <v/>
      </c>
      <c r="L2510" s="22" t="str">
        <f aca="false">IF(OR(I2510="",G2510=""),"",ROUND(MAX(0,MOD(G2510-I2510+0.5,1)-0.5)*1440,0))</f>
        <v/>
      </c>
      <c r="M2510" s="22" t="str">
        <f aca="false">IF(OR(I2510="",G2510=""),"",IF(ROUND(MAX(0,MOD(I2510-G2510+0.5,1)-0.5)*1440,0)&gt;=الإعدادات!$B$8,ROUND(MAX(0,MOD(I2510-G2510+0.5,1)-0.5)*1440,0),0))</f>
        <v/>
      </c>
      <c r="N2510" s="18" t="str">
        <f aca="false">IF(OR(A2510="",B2510=""),"",IF(COUNTIFS(الإجازات!$A$2:$A$1001,B2510,الإجازات!$D$2:$D$1001,"&lt;="&amp;A2510,الإجازات!$E$2:$E$1001,"&gt;="&amp;A2510,الإجازات!$G$2:$G$1001,"مقبولة")=0,"",LOOKUP(2,1/((الإجازات!$A$2:$A$1001=B2510)*(الإجازات!$D$2:$D$1001&lt;=A2510)*(الإجازات!$E$2:$E$1001&gt;=A2510)*(الإجازات!$G$2:$G$1001="مقبولة")),الإجازات!$C$2:$C$1001)))</f>
        <v/>
      </c>
      <c r="O2510" s="17"/>
      <c r="P2510" s="23" t="str">
        <f aca="false">IF(B2510="","",IF(ISNA(MATCH(B2510,الموظفين!$A$2:$A$501,0)),"⚠ كود غير موجود",IF(O2510&lt;&gt;"",O2510,IF(N2510&lt;&gt;"",N2510,IF(H2510="",IF(AND(A2510&lt;&gt;"",WEEKDAY(A2510)=الإعدادات!$B$11),"راحة أسبوعية","غائب"),IF(I2510="","بدون انصراف",IF(N(K2510)&gt;0,"متأخر","حاضر")))))))</f>
        <v/>
      </c>
      <c r="Q2510" s="24" t="str">
        <f aca="false">IF(B2510="","",IF(OR(P2510="غائب",P2510="غياب",P2510="إجازة بدون راتب"),IFERROR(VLOOKUP(B2510,الموظفين!$A$2:$J$501,8,FALSE()),0),0))</f>
        <v/>
      </c>
      <c r="R2510" s="24" t="str">
        <f aca="false">IF(B2510="","",ROUND((N(K2510)+N(L2510))/60*IFERROR(VLOOKUP(B2510,الموظفين!$A$2:$J$501,8,FALSE()),0)/الإعدادات!$B$6*الإعدادات!$B$9,2))</f>
        <v/>
      </c>
      <c r="S2510" s="24" t="str">
        <f aca="false">IF(OR(B2510="",M2510=""),"",ROUND(M2510/60*IFERROR(VLOOKUP(B2510,الموظفين!$A$2:$J$501,9,FALSE()),0),2))</f>
        <v/>
      </c>
      <c r="T2510" s="17"/>
      <c r="U2510" s="23" t="str">
        <f aca="false">IF(OR(A2510="",B2510=""),"",A2510&amp;"|"&amp;B2510)</f>
        <v/>
      </c>
    </row>
    <row r="2511" customFormat="false" ht="15" hidden="false" customHeight="false" outlineLevel="0" collapsed="false">
      <c r="A2511" s="16"/>
      <c r="B2511" s="17"/>
      <c r="C2511" s="18" t="str">
        <f aca="false">IF($B2511="","",IFERROR(VLOOKUP($B2511,الموظفين!$A$2:$J$501,2,FALSE())&amp;"","⚠ كود غير موجود"))</f>
        <v/>
      </c>
      <c r="D2511" s="18" t="str">
        <f aca="false">IF($B2511="","",IFERROR(VLOOKUP($B2511,الموظفين!$A$2:$J$501,3,FALSE())&amp;"",""))</f>
        <v/>
      </c>
      <c r="E2511" s="18" t="str">
        <f aca="false">IF($B2511="","",IFERROR(VLOOKUP($B2511,الموظفين!$A$2:$J$501,5,FALSE())&amp;"",""))</f>
        <v/>
      </c>
      <c r="F2511" s="19" t="str">
        <f aca="false">IF($B2511="","",IFERROR(VLOOKUP($B2511,الموظفين!$A$2:$J$501,6,FALSE()),""))</f>
        <v/>
      </c>
      <c r="G2511" s="19" t="str">
        <f aca="false">IF($B2511="","",IFERROR(VLOOKUP($B2511,الموظفين!$A$2:$J$501,7,FALSE()),""))</f>
        <v/>
      </c>
      <c r="H2511" s="20"/>
      <c r="I2511" s="20"/>
      <c r="J2511" s="21" t="str">
        <f aca="false">IF(OR(H2511="",I2511=""),"",ROUND(MOD(I2511-H2511,1)*24,2))</f>
        <v/>
      </c>
      <c r="K2511" s="22" t="str">
        <f aca="false">IF(OR(H2511="",F2511=""),"",IF(ROUND(MAX(0,MOD(H2511-F2511+0.5,1)-0.5)*1440,0)&gt;IFERROR(VLOOKUP(E2511,الورديات!$A$2:$E$21,5,FALSE()),0),ROUND(MAX(0,MOD(H2511-F2511+0.5,1)-0.5)*1440,0),0))</f>
        <v/>
      </c>
      <c r="L2511" s="22" t="str">
        <f aca="false">IF(OR(I2511="",G2511=""),"",ROUND(MAX(0,MOD(G2511-I2511+0.5,1)-0.5)*1440,0))</f>
        <v/>
      </c>
      <c r="M2511" s="22" t="str">
        <f aca="false">IF(OR(I2511="",G2511=""),"",IF(ROUND(MAX(0,MOD(I2511-G2511+0.5,1)-0.5)*1440,0)&gt;=الإعدادات!$B$8,ROUND(MAX(0,MOD(I2511-G2511+0.5,1)-0.5)*1440,0),0))</f>
        <v/>
      </c>
      <c r="N2511" s="18" t="str">
        <f aca="false">IF(OR(A2511="",B2511=""),"",IF(COUNTIFS(الإجازات!$A$2:$A$1001,B2511,الإجازات!$D$2:$D$1001,"&lt;="&amp;A2511,الإجازات!$E$2:$E$1001,"&gt;="&amp;A2511,الإجازات!$G$2:$G$1001,"مقبولة")=0,"",LOOKUP(2,1/((الإجازات!$A$2:$A$1001=B2511)*(الإجازات!$D$2:$D$1001&lt;=A2511)*(الإجازات!$E$2:$E$1001&gt;=A2511)*(الإجازات!$G$2:$G$1001="مقبولة")),الإجازات!$C$2:$C$1001)))</f>
        <v/>
      </c>
      <c r="O2511" s="17"/>
      <c r="P2511" s="23" t="str">
        <f aca="false">IF(B2511="","",IF(ISNA(MATCH(B2511,الموظفين!$A$2:$A$501,0)),"⚠ كود غير موجود",IF(O2511&lt;&gt;"",O2511,IF(N2511&lt;&gt;"",N2511,IF(H2511="",IF(AND(A2511&lt;&gt;"",WEEKDAY(A2511)=الإعدادات!$B$11),"راحة أسبوعية","غائب"),IF(I2511="","بدون انصراف",IF(N(K2511)&gt;0,"متأخر","حاضر")))))))</f>
        <v/>
      </c>
      <c r="Q2511" s="24" t="str">
        <f aca="false">IF(B2511="","",IF(OR(P2511="غائب",P2511="غياب",P2511="إجازة بدون راتب"),IFERROR(VLOOKUP(B2511,الموظفين!$A$2:$J$501,8,FALSE()),0),0))</f>
        <v/>
      </c>
      <c r="R2511" s="24" t="str">
        <f aca="false">IF(B2511="","",ROUND((N(K2511)+N(L2511))/60*IFERROR(VLOOKUP(B2511,الموظفين!$A$2:$J$501,8,FALSE()),0)/الإعدادات!$B$6*الإعدادات!$B$9,2))</f>
        <v/>
      </c>
      <c r="S2511" s="24" t="str">
        <f aca="false">IF(OR(B2511="",M2511=""),"",ROUND(M2511/60*IFERROR(VLOOKUP(B2511,الموظفين!$A$2:$J$501,9,FALSE()),0),2))</f>
        <v/>
      </c>
      <c r="T2511" s="17"/>
      <c r="U2511" s="23" t="str">
        <f aca="false">IF(OR(A2511="",B2511=""),"",A2511&amp;"|"&amp;B2511)</f>
        <v/>
      </c>
    </row>
    <row r="2512" customFormat="false" ht="15" hidden="false" customHeight="false" outlineLevel="0" collapsed="false">
      <c r="A2512" s="16"/>
      <c r="B2512" s="17"/>
      <c r="C2512" s="18" t="str">
        <f aca="false">IF($B2512="","",IFERROR(VLOOKUP($B2512,الموظفين!$A$2:$J$501,2,FALSE())&amp;"","⚠ كود غير موجود"))</f>
        <v/>
      </c>
      <c r="D2512" s="18" t="str">
        <f aca="false">IF($B2512="","",IFERROR(VLOOKUP($B2512,الموظفين!$A$2:$J$501,3,FALSE())&amp;"",""))</f>
        <v/>
      </c>
      <c r="E2512" s="18" t="str">
        <f aca="false">IF($B2512="","",IFERROR(VLOOKUP($B2512,الموظفين!$A$2:$J$501,5,FALSE())&amp;"",""))</f>
        <v/>
      </c>
      <c r="F2512" s="19" t="str">
        <f aca="false">IF($B2512="","",IFERROR(VLOOKUP($B2512,الموظفين!$A$2:$J$501,6,FALSE()),""))</f>
        <v/>
      </c>
      <c r="G2512" s="19" t="str">
        <f aca="false">IF($B2512="","",IFERROR(VLOOKUP($B2512,الموظفين!$A$2:$J$501,7,FALSE()),""))</f>
        <v/>
      </c>
      <c r="H2512" s="20"/>
      <c r="I2512" s="20"/>
      <c r="J2512" s="21" t="str">
        <f aca="false">IF(OR(H2512="",I2512=""),"",ROUND(MOD(I2512-H2512,1)*24,2))</f>
        <v/>
      </c>
      <c r="K2512" s="22" t="str">
        <f aca="false">IF(OR(H2512="",F2512=""),"",IF(ROUND(MAX(0,MOD(H2512-F2512+0.5,1)-0.5)*1440,0)&gt;IFERROR(VLOOKUP(E2512,الورديات!$A$2:$E$21,5,FALSE()),0),ROUND(MAX(0,MOD(H2512-F2512+0.5,1)-0.5)*1440,0),0))</f>
        <v/>
      </c>
      <c r="L2512" s="22" t="str">
        <f aca="false">IF(OR(I2512="",G2512=""),"",ROUND(MAX(0,MOD(G2512-I2512+0.5,1)-0.5)*1440,0))</f>
        <v/>
      </c>
      <c r="M2512" s="22" t="str">
        <f aca="false">IF(OR(I2512="",G2512=""),"",IF(ROUND(MAX(0,MOD(I2512-G2512+0.5,1)-0.5)*1440,0)&gt;=الإعدادات!$B$8,ROUND(MAX(0,MOD(I2512-G2512+0.5,1)-0.5)*1440,0),0))</f>
        <v/>
      </c>
      <c r="N2512" s="18" t="str">
        <f aca="false">IF(OR(A2512="",B2512=""),"",IF(COUNTIFS(الإجازات!$A$2:$A$1001,B2512,الإجازات!$D$2:$D$1001,"&lt;="&amp;A2512,الإجازات!$E$2:$E$1001,"&gt;="&amp;A2512,الإجازات!$G$2:$G$1001,"مقبولة")=0,"",LOOKUP(2,1/((الإجازات!$A$2:$A$1001=B2512)*(الإجازات!$D$2:$D$1001&lt;=A2512)*(الإجازات!$E$2:$E$1001&gt;=A2512)*(الإجازات!$G$2:$G$1001="مقبولة")),الإجازات!$C$2:$C$1001)))</f>
        <v/>
      </c>
      <c r="O2512" s="17"/>
      <c r="P2512" s="23" t="str">
        <f aca="false">IF(B2512="","",IF(ISNA(MATCH(B2512,الموظفين!$A$2:$A$501,0)),"⚠ كود غير موجود",IF(O2512&lt;&gt;"",O2512,IF(N2512&lt;&gt;"",N2512,IF(H2512="",IF(AND(A2512&lt;&gt;"",WEEKDAY(A2512)=الإعدادات!$B$11),"راحة أسبوعية","غائب"),IF(I2512="","بدون انصراف",IF(N(K2512)&gt;0,"متأخر","حاضر")))))))</f>
        <v/>
      </c>
      <c r="Q2512" s="24" t="str">
        <f aca="false">IF(B2512="","",IF(OR(P2512="غائب",P2512="غياب",P2512="إجازة بدون راتب"),IFERROR(VLOOKUP(B2512,الموظفين!$A$2:$J$501,8,FALSE()),0),0))</f>
        <v/>
      </c>
      <c r="R2512" s="24" t="str">
        <f aca="false">IF(B2512="","",ROUND((N(K2512)+N(L2512))/60*IFERROR(VLOOKUP(B2512,الموظفين!$A$2:$J$501,8,FALSE()),0)/الإعدادات!$B$6*الإعدادات!$B$9,2))</f>
        <v/>
      </c>
      <c r="S2512" s="24" t="str">
        <f aca="false">IF(OR(B2512="",M2512=""),"",ROUND(M2512/60*IFERROR(VLOOKUP(B2512,الموظفين!$A$2:$J$501,9,FALSE()),0),2))</f>
        <v/>
      </c>
      <c r="T2512" s="17"/>
      <c r="U2512" s="23" t="str">
        <f aca="false">IF(OR(A2512="",B2512=""),"",A2512&amp;"|"&amp;B2512)</f>
        <v/>
      </c>
    </row>
    <row r="2513" customFormat="false" ht="15" hidden="false" customHeight="false" outlineLevel="0" collapsed="false">
      <c r="A2513" s="16"/>
      <c r="B2513" s="17"/>
      <c r="C2513" s="18" t="str">
        <f aca="false">IF($B2513="","",IFERROR(VLOOKUP($B2513,الموظفين!$A$2:$J$501,2,FALSE())&amp;"","⚠ كود غير موجود"))</f>
        <v/>
      </c>
      <c r="D2513" s="18" t="str">
        <f aca="false">IF($B2513="","",IFERROR(VLOOKUP($B2513,الموظفين!$A$2:$J$501,3,FALSE())&amp;"",""))</f>
        <v/>
      </c>
      <c r="E2513" s="18" t="str">
        <f aca="false">IF($B2513="","",IFERROR(VLOOKUP($B2513,الموظفين!$A$2:$J$501,5,FALSE())&amp;"",""))</f>
        <v/>
      </c>
      <c r="F2513" s="19" t="str">
        <f aca="false">IF($B2513="","",IFERROR(VLOOKUP($B2513,الموظفين!$A$2:$J$501,6,FALSE()),""))</f>
        <v/>
      </c>
      <c r="G2513" s="19" t="str">
        <f aca="false">IF($B2513="","",IFERROR(VLOOKUP($B2513,الموظفين!$A$2:$J$501,7,FALSE()),""))</f>
        <v/>
      </c>
      <c r="H2513" s="20"/>
      <c r="I2513" s="20"/>
      <c r="J2513" s="21" t="str">
        <f aca="false">IF(OR(H2513="",I2513=""),"",ROUND(MOD(I2513-H2513,1)*24,2))</f>
        <v/>
      </c>
      <c r="K2513" s="22" t="str">
        <f aca="false">IF(OR(H2513="",F2513=""),"",IF(ROUND(MAX(0,MOD(H2513-F2513+0.5,1)-0.5)*1440,0)&gt;IFERROR(VLOOKUP(E2513,الورديات!$A$2:$E$21,5,FALSE()),0),ROUND(MAX(0,MOD(H2513-F2513+0.5,1)-0.5)*1440,0),0))</f>
        <v/>
      </c>
      <c r="L2513" s="22" t="str">
        <f aca="false">IF(OR(I2513="",G2513=""),"",ROUND(MAX(0,MOD(G2513-I2513+0.5,1)-0.5)*1440,0))</f>
        <v/>
      </c>
      <c r="M2513" s="22" t="str">
        <f aca="false">IF(OR(I2513="",G2513=""),"",IF(ROUND(MAX(0,MOD(I2513-G2513+0.5,1)-0.5)*1440,0)&gt;=الإعدادات!$B$8,ROUND(MAX(0,MOD(I2513-G2513+0.5,1)-0.5)*1440,0),0))</f>
        <v/>
      </c>
      <c r="N2513" s="18" t="str">
        <f aca="false">IF(OR(A2513="",B2513=""),"",IF(COUNTIFS(الإجازات!$A$2:$A$1001,B2513,الإجازات!$D$2:$D$1001,"&lt;="&amp;A2513,الإجازات!$E$2:$E$1001,"&gt;="&amp;A2513,الإجازات!$G$2:$G$1001,"مقبولة")=0,"",LOOKUP(2,1/((الإجازات!$A$2:$A$1001=B2513)*(الإجازات!$D$2:$D$1001&lt;=A2513)*(الإجازات!$E$2:$E$1001&gt;=A2513)*(الإجازات!$G$2:$G$1001="مقبولة")),الإجازات!$C$2:$C$1001)))</f>
        <v/>
      </c>
      <c r="O2513" s="17"/>
      <c r="P2513" s="23" t="str">
        <f aca="false">IF(B2513="","",IF(ISNA(MATCH(B2513,الموظفين!$A$2:$A$501,0)),"⚠ كود غير موجود",IF(O2513&lt;&gt;"",O2513,IF(N2513&lt;&gt;"",N2513,IF(H2513="",IF(AND(A2513&lt;&gt;"",WEEKDAY(A2513)=الإعدادات!$B$11),"راحة أسبوعية","غائب"),IF(I2513="","بدون انصراف",IF(N(K2513)&gt;0,"متأخر","حاضر")))))))</f>
        <v/>
      </c>
      <c r="Q2513" s="24" t="str">
        <f aca="false">IF(B2513="","",IF(OR(P2513="غائب",P2513="غياب",P2513="إجازة بدون راتب"),IFERROR(VLOOKUP(B2513,الموظفين!$A$2:$J$501,8,FALSE()),0),0))</f>
        <v/>
      </c>
      <c r="R2513" s="24" t="str">
        <f aca="false">IF(B2513="","",ROUND((N(K2513)+N(L2513))/60*IFERROR(VLOOKUP(B2513,الموظفين!$A$2:$J$501,8,FALSE()),0)/الإعدادات!$B$6*الإعدادات!$B$9,2))</f>
        <v/>
      </c>
      <c r="S2513" s="24" t="str">
        <f aca="false">IF(OR(B2513="",M2513=""),"",ROUND(M2513/60*IFERROR(VLOOKUP(B2513,الموظفين!$A$2:$J$501,9,FALSE()),0),2))</f>
        <v/>
      </c>
      <c r="T2513" s="17"/>
      <c r="U2513" s="23" t="str">
        <f aca="false">IF(OR(A2513="",B2513=""),"",A2513&amp;"|"&amp;B2513)</f>
        <v/>
      </c>
    </row>
    <row r="2514" customFormat="false" ht="15" hidden="false" customHeight="false" outlineLevel="0" collapsed="false">
      <c r="A2514" s="16"/>
      <c r="B2514" s="17"/>
      <c r="C2514" s="18" t="str">
        <f aca="false">IF($B2514="","",IFERROR(VLOOKUP($B2514,الموظفين!$A$2:$J$501,2,FALSE())&amp;"","⚠ كود غير موجود"))</f>
        <v/>
      </c>
      <c r="D2514" s="18" t="str">
        <f aca="false">IF($B2514="","",IFERROR(VLOOKUP($B2514,الموظفين!$A$2:$J$501,3,FALSE())&amp;"",""))</f>
        <v/>
      </c>
      <c r="E2514" s="18" t="str">
        <f aca="false">IF($B2514="","",IFERROR(VLOOKUP($B2514,الموظفين!$A$2:$J$501,5,FALSE())&amp;"",""))</f>
        <v/>
      </c>
      <c r="F2514" s="19" t="str">
        <f aca="false">IF($B2514="","",IFERROR(VLOOKUP($B2514,الموظفين!$A$2:$J$501,6,FALSE()),""))</f>
        <v/>
      </c>
      <c r="G2514" s="19" t="str">
        <f aca="false">IF($B2514="","",IFERROR(VLOOKUP($B2514,الموظفين!$A$2:$J$501,7,FALSE()),""))</f>
        <v/>
      </c>
      <c r="H2514" s="20"/>
      <c r="I2514" s="20"/>
      <c r="J2514" s="21" t="str">
        <f aca="false">IF(OR(H2514="",I2514=""),"",ROUND(MOD(I2514-H2514,1)*24,2))</f>
        <v/>
      </c>
      <c r="K2514" s="22" t="str">
        <f aca="false">IF(OR(H2514="",F2514=""),"",IF(ROUND(MAX(0,MOD(H2514-F2514+0.5,1)-0.5)*1440,0)&gt;IFERROR(VLOOKUP(E2514,الورديات!$A$2:$E$21,5,FALSE()),0),ROUND(MAX(0,MOD(H2514-F2514+0.5,1)-0.5)*1440,0),0))</f>
        <v/>
      </c>
      <c r="L2514" s="22" t="str">
        <f aca="false">IF(OR(I2514="",G2514=""),"",ROUND(MAX(0,MOD(G2514-I2514+0.5,1)-0.5)*1440,0))</f>
        <v/>
      </c>
      <c r="M2514" s="22" t="str">
        <f aca="false">IF(OR(I2514="",G2514=""),"",IF(ROUND(MAX(0,MOD(I2514-G2514+0.5,1)-0.5)*1440,0)&gt;=الإعدادات!$B$8,ROUND(MAX(0,MOD(I2514-G2514+0.5,1)-0.5)*1440,0),0))</f>
        <v/>
      </c>
      <c r="N2514" s="18" t="str">
        <f aca="false">IF(OR(A2514="",B2514=""),"",IF(COUNTIFS(الإجازات!$A$2:$A$1001,B2514,الإجازات!$D$2:$D$1001,"&lt;="&amp;A2514,الإجازات!$E$2:$E$1001,"&gt;="&amp;A2514,الإجازات!$G$2:$G$1001,"مقبولة")=0,"",LOOKUP(2,1/((الإجازات!$A$2:$A$1001=B2514)*(الإجازات!$D$2:$D$1001&lt;=A2514)*(الإجازات!$E$2:$E$1001&gt;=A2514)*(الإجازات!$G$2:$G$1001="مقبولة")),الإجازات!$C$2:$C$1001)))</f>
        <v/>
      </c>
      <c r="O2514" s="17"/>
      <c r="P2514" s="23" t="str">
        <f aca="false">IF(B2514="","",IF(ISNA(MATCH(B2514,الموظفين!$A$2:$A$501,0)),"⚠ كود غير موجود",IF(O2514&lt;&gt;"",O2514,IF(N2514&lt;&gt;"",N2514,IF(H2514="",IF(AND(A2514&lt;&gt;"",WEEKDAY(A2514)=الإعدادات!$B$11),"راحة أسبوعية","غائب"),IF(I2514="","بدون انصراف",IF(N(K2514)&gt;0,"متأخر","حاضر")))))))</f>
        <v/>
      </c>
      <c r="Q2514" s="24" t="str">
        <f aca="false">IF(B2514="","",IF(OR(P2514="غائب",P2514="غياب",P2514="إجازة بدون راتب"),IFERROR(VLOOKUP(B2514,الموظفين!$A$2:$J$501,8,FALSE()),0),0))</f>
        <v/>
      </c>
      <c r="R2514" s="24" t="str">
        <f aca="false">IF(B2514="","",ROUND((N(K2514)+N(L2514))/60*IFERROR(VLOOKUP(B2514,الموظفين!$A$2:$J$501,8,FALSE()),0)/الإعدادات!$B$6*الإعدادات!$B$9,2))</f>
        <v/>
      </c>
      <c r="S2514" s="24" t="str">
        <f aca="false">IF(OR(B2514="",M2514=""),"",ROUND(M2514/60*IFERROR(VLOOKUP(B2514,الموظفين!$A$2:$J$501,9,FALSE()),0),2))</f>
        <v/>
      </c>
      <c r="T2514" s="17"/>
      <c r="U2514" s="23" t="str">
        <f aca="false">IF(OR(A2514="",B2514=""),"",A2514&amp;"|"&amp;B2514)</f>
        <v/>
      </c>
    </row>
    <row r="2515" customFormat="false" ht="15" hidden="false" customHeight="false" outlineLevel="0" collapsed="false">
      <c r="A2515" s="16"/>
      <c r="B2515" s="17"/>
      <c r="C2515" s="18" t="str">
        <f aca="false">IF($B2515="","",IFERROR(VLOOKUP($B2515,الموظفين!$A$2:$J$501,2,FALSE())&amp;"","⚠ كود غير موجود"))</f>
        <v/>
      </c>
      <c r="D2515" s="18" t="str">
        <f aca="false">IF($B2515="","",IFERROR(VLOOKUP($B2515,الموظفين!$A$2:$J$501,3,FALSE())&amp;"",""))</f>
        <v/>
      </c>
      <c r="E2515" s="18" t="str">
        <f aca="false">IF($B2515="","",IFERROR(VLOOKUP($B2515,الموظفين!$A$2:$J$501,5,FALSE())&amp;"",""))</f>
        <v/>
      </c>
      <c r="F2515" s="19" t="str">
        <f aca="false">IF($B2515="","",IFERROR(VLOOKUP($B2515,الموظفين!$A$2:$J$501,6,FALSE()),""))</f>
        <v/>
      </c>
      <c r="G2515" s="19" t="str">
        <f aca="false">IF($B2515="","",IFERROR(VLOOKUP($B2515,الموظفين!$A$2:$J$501,7,FALSE()),""))</f>
        <v/>
      </c>
      <c r="H2515" s="20"/>
      <c r="I2515" s="20"/>
      <c r="J2515" s="21" t="str">
        <f aca="false">IF(OR(H2515="",I2515=""),"",ROUND(MOD(I2515-H2515,1)*24,2))</f>
        <v/>
      </c>
      <c r="K2515" s="22" t="str">
        <f aca="false">IF(OR(H2515="",F2515=""),"",IF(ROUND(MAX(0,MOD(H2515-F2515+0.5,1)-0.5)*1440,0)&gt;IFERROR(VLOOKUP(E2515,الورديات!$A$2:$E$21,5,FALSE()),0),ROUND(MAX(0,MOD(H2515-F2515+0.5,1)-0.5)*1440,0),0))</f>
        <v/>
      </c>
      <c r="L2515" s="22" t="str">
        <f aca="false">IF(OR(I2515="",G2515=""),"",ROUND(MAX(0,MOD(G2515-I2515+0.5,1)-0.5)*1440,0))</f>
        <v/>
      </c>
      <c r="M2515" s="22" t="str">
        <f aca="false">IF(OR(I2515="",G2515=""),"",IF(ROUND(MAX(0,MOD(I2515-G2515+0.5,1)-0.5)*1440,0)&gt;=الإعدادات!$B$8,ROUND(MAX(0,MOD(I2515-G2515+0.5,1)-0.5)*1440,0),0))</f>
        <v/>
      </c>
      <c r="N2515" s="18" t="str">
        <f aca="false">IF(OR(A2515="",B2515=""),"",IF(COUNTIFS(الإجازات!$A$2:$A$1001,B2515,الإجازات!$D$2:$D$1001,"&lt;="&amp;A2515,الإجازات!$E$2:$E$1001,"&gt;="&amp;A2515,الإجازات!$G$2:$G$1001,"مقبولة")=0,"",LOOKUP(2,1/((الإجازات!$A$2:$A$1001=B2515)*(الإجازات!$D$2:$D$1001&lt;=A2515)*(الإجازات!$E$2:$E$1001&gt;=A2515)*(الإجازات!$G$2:$G$1001="مقبولة")),الإجازات!$C$2:$C$1001)))</f>
        <v/>
      </c>
      <c r="O2515" s="17"/>
      <c r="P2515" s="23" t="str">
        <f aca="false">IF(B2515="","",IF(ISNA(MATCH(B2515,الموظفين!$A$2:$A$501,0)),"⚠ كود غير موجود",IF(O2515&lt;&gt;"",O2515,IF(N2515&lt;&gt;"",N2515,IF(H2515="",IF(AND(A2515&lt;&gt;"",WEEKDAY(A2515)=الإعدادات!$B$11),"راحة أسبوعية","غائب"),IF(I2515="","بدون انصراف",IF(N(K2515)&gt;0,"متأخر","حاضر")))))))</f>
        <v/>
      </c>
      <c r="Q2515" s="24" t="str">
        <f aca="false">IF(B2515="","",IF(OR(P2515="غائب",P2515="غياب",P2515="إجازة بدون راتب"),IFERROR(VLOOKUP(B2515,الموظفين!$A$2:$J$501,8,FALSE()),0),0))</f>
        <v/>
      </c>
      <c r="R2515" s="24" t="str">
        <f aca="false">IF(B2515="","",ROUND((N(K2515)+N(L2515))/60*IFERROR(VLOOKUP(B2515,الموظفين!$A$2:$J$501,8,FALSE()),0)/الإعدادات!$B$6*الإعدادات!$B$9,2))</f>
        <v/>
      </c>
      <c r="S2515" s="24" t="str">
        <f aca="false">IF(OR(B2515="",M2515=""),"",ROUND(M2515/60*IFERROR(VLOOKUP(B2515,الموظفين!$A$2:$J$501,9,FALSE()),0),2))</f>
        <v/>
      </c>
      <c r="T2515" s="17"/>
      <c r="U2515" s="23" t="str">
        <f aca="false">IF(OR(A2515="",B2515=""),"",A2515&amp;"|"&amp;B2515)</f>
        <v/>
      </c>
    </row>
    <row r="2516" customFormat="false" ht="15" hidden="false" customHeight="false" outlineLevel="0" collapsed="false">
      <c r="A2516" s="16"/>
      <c r="B2516" s="17"/>
      <c r="C2516" s="18" t="str">
        <f aca="false">IF($B2516="","",IFERROR(VLOOKUP($B2516,الموظفين!$A$2:$J$501,2,FALSE())&amp;"","⚠ كود غير موجود"))</f>
        <v/>
      </c>
      <c r="D2516" s="18" t="str">
        <f aca="false">IF($B2516="","",IFERROR(VLOOKUP($B2516,الموظفين!$A$2:$J$501,3,FALSE())&amp;"",""))</f>
        <v/>
      </c>
      <c r="E2516" s="18" t="str">
        <f aca="false">IF($B2516="","",IFERROR(VLOOKUP($B2516,الموظفين!$A$2:$J$501,5,FALSE())&amp;"",""))</f>
        <v/>
      </c>
      <c r="F2516" s="19" t="str">
        <f aca="false">IF($B2516="","",IFERROR(VLOOKUP($B2516,الموظفين!$A$2:$J$501,6,FALSE()),""))</f>
        <v/>
      </c>
      <c r="G2516" s="19" t="str">
        <f aca="false">IF($B2516="","",IFERROR(VLOOKUP($B2516,الموظفين!$A$2:$J$501,7,FALSE()),""))</f>
        <v/>
      </c>
      <c r="H2516" s="20"/>
      <c r="I2516" s="20"/>
      <c r="J2516" s="21" t="str">
        <f aca="false">IF(OR(H2516="",I2516=""),"",ROUND(MOD(I2516-H2516,1)*24,2))</f>
        <v/>
      </c>
      <c r="K2516" s="22" t="str">
        <f aca="false">IF(OR(H2516="",F2516=""),"",IF(ROUND(MAX(0,MOD(H2516-F2516+0.5,1)-0.5)*1440,0)&gt;IFERROR(VLOOKUP(E2516,الورديات!$A$2:$E$21,5,FALSE()),0),ROUND(MAX(0,MOD(H2516-F2516+0.5,1)-0.5)*1440,0),0))</f>
        <v/>
      </c>
      <c r="L2516" s="22" t="str">
        <f aca="false">IF(OR(I2516="",G2516=""),"",ROUND(MAX(0,MOD(G2516-I2516+0.5,1)-0.5)*1440,0))</f>
        <v/>
      </c>
      <c r="M2516" s="22" t="str">
        <f aca="false">IF(OR(I2516="",G2516=""),"",IF(ROUND(MAX(0,MOD(I2516-G2516+0.5,1)-0.5)*1440,0)&gt;=الإعدادات!$B$8,ROUND(MAX(0,MOD(I2516-G2516+0.5,1)-0.5)*1440,0),0))</f>
        <v/>
      </c>
      <c r="N2516" s="18" t="str">
        <f aca="false">IF(OR(A2516="",B2516=""),"",IF(COUNTIFS(الإجازات!$A$2:$A$1001,B2516,الإجازات!$D$2:$D$1001,"&lt;="&amp;A2516,الإجازات!$E$2:$E$1001,"&gt;="&amp;A2516,الإجازات!$G$2:$G$1001,"مقبولة")=0,"",LOOKUP(2,1/((الإجازات!$A$2:$A$1001=B2516)*(الإجازات!$D$2:$D$1001&lt;=A2516)*(الإجازات!$E$2:$E$1001&gt;=A2516)*(الإجازات!$G$2:$G$1001="مقبولة")),الإجازات!$C$2:$C$1001)))</f>
        <v/>
      </c>
      <c r="O2516" s="17"/>
      <c r="P2516" s="23" t="str">
        <f aca="false">IF(B2516="","",IF(ISNA(MATCH(B2516,الموظفين!$A$2:$A$501,0)),"⚠ كود غير موجود",IF(O2516&lt;&gt;"",O2516,IF(N2516&lt;&gt;"",N2516,IF(H2516="",IF(AND(A2516&lt;&gt;"",WEEKDAY(A2516)=الإعدادات!$B$11),"راحة أسبوعية","غائب"),IF(I2516="","بدون انصراف",IF(N(K2516)&gt;0,"متأخر","حاضر")))))))</f>
        <v/>
      </c>
      <c r="Q2516" s="24" t="str">
        <f aca="false">IF(B2516="","",IF(OR(P2516="غائب",P2516="غياب",P2516="إجازة بدون راتب"),IFERROR(VLOOKUP(B2516,الموظفين!$A$2:$J$501,8,FALSE()),0),0))</f>
        <v/>
      </c>
      <c r="R2516" s="24" t="str">
        <f aca="false">IF(B2516="","",ROUND((N(K2516)+N(L2516))/60*IFERROR(VLOOKUP(B2516,الموظفين!$A$2:$J$501,8,FALSE()),0)/الإعدادات!$B$6*الإعدادات!$B$9,2))</f>
        <v/>
      </c>
      <c r="S2516" s="24" t="str">
        <f aca="false">IF(OR(B2516="",M2516=""),"",ROUND(M2516/60*IFERROR(VLOOKUP(B2516,الموظفين!$A$2:$J$501,9,FALSE()),0),2))</f>
        <v/>
      </c>
      <c r="T2516" s="17"/>
      <c r="U2516" s="23" t="str">
        <f aca="false">IF(OR(A2516="",B2516=""),"",A2516&amp;"|"&amp;B2516)</f>
        <v/>
      </c>
    </row>
    <row r="2517" customFormat="false" ht="15" hidden="false" customHeight="false" outlineLevel="0" collapsed="false">
      <c r="A2517" s="16"/>
      <c r="B2517" s="17"/>
      <c r="C2517" s="18" t="str">
        <f aca="false">IF($B2517="","",IFERROR(VLOOKUP($B2517,الموظفين!$A$2:$J$501,2,FALSE())&amp;"","⚠ كود غير موجود"))</f>
        <v/>
      </c>
      <c r="D2517" s="18" t="str">
        <f aca="false">IF($B2517="","",IFERROR(VLOOKUP($B2517,الموظفين!$A$2:$J$501,3,FALSE())&amp;"",""))</f>
        <v/>
      </c>
      <c r="E2517" s="18" t="str">
        <f aca="false">IF($B2517="","",IFERROR(VLOOKUP($B2517,الموظفين!$A$2:$J$501,5,FALSE())&amp;"",""))</f>
        <v/>
      </c>
      <c r="F2517" s="19" t="str">
        <f aca="false">IF($B2517="","",IFERROR(VLOOKUP($B2517,الموظفين!$A$2:$J$501,6,FALSE()),""))</f>
        <v/>
      </c>
      <c r="G2517" s="19" t="str">
        <f aca="false">IF($B2517="","",IFERROR(VLOOKUP($B2517,الموظفين!$A$2:$J$501,7,FALSE()),""))</f>
        <v/>
      </c>
      <c r="H2517" s="20"/>
      <c r="I2517" s="20"/>
      <c r="J2517" s="21" t="str">
        <f aca="false">IF(OR(H2517="",I2517=""),"",ROUND(MOD(I2517-H2517,1)*24,2))</f>
        <v/>
      </c>
      <c r="K2517" s="22" t="str">
        <f aca="false">IF(OR(H2517="",F2517=""),"",IF(ROUND(MAX(0,MOD(H2517-F2517+0.5,1)-0.5)*1440,0)&gt;IFERROR(VLOOKUP(E2517,الورديات!$A$2:$E$21,5,FALSE()),0),ROUND(MAX(0,MOD(H2517-F2517+0.5,1)-0.5)*1440,0),0))</f>
        <v/>
      </c>
      <c r="L2517" s="22" t="str">
        <f aca="false">IF(OR(I2517="",G2517=""),"",ROUND(MAX(0,MOD(G2517-I2517+0.5,1)-0.5)*1440,0))</f>
        <v/>
      </c>
      <c r="M2517" s="22" t="str">
        <f aca="false">IF(OR(I2517="",G2517=""),"",IF(ROUND(MAX(0,MOD(I2517-G2517+0.5,1)-0.5)*1440,0)&gt;=الإعدادات!$B$8,ROUND(MAX(0,MOD(I2517-G2517+0.5,1)-0.5)*1440,0),0))</f>
        <v/>
      </c>
      <c r="N2517" s="18" t="str">
        <f aca="false">IF(OR(A2517="",B2517=""),"",IF(COUNTIFS(الإجازات!$A$2:$A$1001,B2517,الإجازات!$D$2:$D$1001,"&lt;="&amp;A2517,الإجازات!$E$2:$E$1001,"&gt;="&amp;A2517,الإجازات!$G$2:$G$1001,"مقبولة")=0,"",LOOKUP(2,1/((الإجازات!$A$2:$A$1001=B2517)*(الإجازات!$D$2:$D$1001&lt;=A2517)*(الإجازات!$E$2:$E$1001&gt;=A2517)*(الإجازات!$G$2:$G$1001="مقبولة")),الإجازات!$C$2:$C$1001)))</f>
        <v/>
      </c>
      <c r="O2517" s="17"/>
      <c r="P2517" s="23" t="str">
        <f aca="false">IF(B2517="","",IF(ISNA(MATCH(B2517,الموظفين!$A$2:$A$501,0)),"⚠ كود غير موجود",IF(O2517&lt;&gt;"",O2517,IF(N2517&lt;&gt;"",N2517,IF(H2517="",IF(AND(A2517&lt;&gt;"",WEEKDAY(A2517)=الإعدادات!$B$11),"راحة أسبوعية","غائب"),IF(I2517="","بدون انصراف",IF(N(K2517)&gt;0,"متأخر","حاضر")))))))</f>
        <v/>
      </c>
      <c r="Q2517" s="24" t="str">
        <f aca="false">IF(B2517="","",IF(OR(P2517="غائب",P2517="غياب",P2517="إجازة بدون راتب"),IFERROR(VLOOKUP(B2517,الموظفين!$A$2:$J$501,8,FALSE()),0),0))</f>
        <v/>
      </c>
      <c r="R2517" s="24" t="str">
        <f aca="false">IF(B2517="","",ROUND((N(K2517)+N(L2517))/60*IFERROR(VLOOKUP(B2517,الموظفين!$A$2:$J$501,8,FALSE()),0)/الإعدادات!$B$6*الإعدادات!$B$9,2))</f>
        <v/>
      </c>
      <c r="S2517" s="24" t="str">
        <f aca="false">IF(OR(B2517="",M2517=""),"",ROUND(M2517/60*IFERROR(VLOOKUP(B2517,الموظفين!$A$2:$J$501,9,FALSE()),0),2))</f>
        <v/>
      </c>
      <c r="T2517" s="17"/>
      <c r="U2517" s="23" t="str">
        <f aca="false">IF(OR(A2517="",B2517=""),"",A2517&amp;"|"&amp;B2517)</f>
        <v/>
      </c>
    </row>
    <row r="2518" customFormat="false" ht="15" hidden="false" customHeight="false" outlineLevel="0" collapsed="false">
      <c r="A2518" s="16"/>
      <c r="B2518" s="17"/>
      <c r="C2518" s="18" t="str">
        <f aca="false">IF($B2518="","",IFERROR(VLOOKUP($B2518,الموظفين!$A$2:$J$501,2,FALSE())&amp;"","⚠ كود غير موجود"))</f>
        <v/>
      </c>
      <c r="D2518" s="18" t="str">
        <f aca="false">IF($B2518="","",IFERROR(VLOOKUP($B2518,الموظفين!$A$2:$J$501,3,FALSE())&amp;"",""))</f>
        <v/>
      </c>
      <c r="E2518" s="18" t="str">
        <f aca="false">IF($B2518="","",IFERROR(VLOOKUP($B2518,الموظفين!$A$2:$J$501,5,FALSE())&amp;"",""))</f>
        <v/>
      </c>
      <c r="F2518" s="19" t="str">
        <f aca="false">IF($B2518="","",IFERROR(VLOOKUP($B2518,الموظفين!$A$2:$J$501,6,FALSE()),""))</f>
        <v/>
      </c>
      <c r="G2518" s="19" t="str">
        <f aca="false">IF($B2518="","",IFERROR(VLOOKUP($B2518,الموظفين!$A$2:$J$501,7,FALSE()),""))</f>
        <v/>
      </c>
      <c r="H2518" s="20"/>
      <c r="I2518" s="20"/>
      <c r="J2518" s="21" t="str">
        <f aca="false">IF(OR(H2518="",I2518=""),"",ROUND(MOD(I2518-H2518,1)*24,2))</f>
        <v/>
      </c>
      <c r="K2518" s="22" t="str">
        <f aca="false">IF(OR(H2518="",F2518=""),"",IF(ROUND(MAX(0,MOD(H2518-F2518+0.5,1)-0.5)*1440,0)&gt;IFERROR(VLOOKUP(E2518,الورديات!$A$2:$E$21,5,FALSE()),0),ROUND(MAX(0,MOD(H2518-F2518+0.5,1)-0.5)*1440,0),0))</f>
        <v/>
      </c>
      <c r="L2518" s="22" t="str">
        <f aca="false">IF(OR(I2518="",G2518=""),"",ROUND(MAX(0,MOD(G2518-I2518+0.5,1)-0.5)*1440,0))</f>
        <v/>
      </c>
      <c r="M2518" s="22" t="str">
        <f aca="false">IF(OR(I2518="",G2518=""),"",IF(ROUND(MAX(0,MOD(I2518-G2518+0.5,1)-0.5)*1440,0)&gt;=الإعدادات!$B$8,ROUND(MAX(0,MOD(I2518-G2518+0.5,1)-0.5)*1440,0),0))</f>
        <v/>
      </c>
      <c r="N2518" s="18" t="str">
        <f aca="false">IF(OR(A2518="",B2518=""),"",IF(COUNTIFS(الإجازات!$A$2:$A$1001,B2518,الإجازات!$D$2:$D$1001,"&lt;="&amp;A2518,الإجازات!$E$2:$E$1001,"&gt;="&amp;A2518,الإجازات!$G$2:$G$1001,"مقبولة")=0,"",LOOKUP(2,1/((الإجازات!$A$2:$A$1001=B2518)*(الإجازات!$D$2:$D$1001&lt;=A2518)*(الإجازات!$E$2:$E$1001&gt;=A2518)*(الإجازات!$G$2:$G$1001="مقبولة")),الإجازات!$C$2:$C$1001)))</f>
        <v/>
      </c>
      <c r="O2518" s="17"/>
      <c r="P2518" s="23" t="str">
        <f aca="false">IF(B2518="","",IF(ISNA(MATCH(B2518,الموظفين!$A$2:$A$501,0)),"⚠ كود غير موجود",IF(O2518&lt;&gt;"",O2518,IF(N2518&lt;&gt;"",N2518,IF(H2518="",IF(AND(A2518&lt;&gt;"",WEEKDAY(A2518)=الإعدادات!$B$11),"راحة أسبوعية","غائب"),IF(I2518="","بدون انصراف",IF(N(K2518)&gt;0,"متأخر","حاضر")))))))</f>
        <v/>
      </c>
      <c r="Q2518" s="24" t="str">
        <f aca="false">IF(B2518="","",IF(OR(P2518="غائب",P2518="غياب",P2518="إجازة بدون راتب"),IFERROR(VLOOKUP(B2518,الموظفين!$A$2:$J$501,8,FALSE()),0),0))</f>
        <v/>
      </c>
      <c r="R2518" s="24" t="str">
        <f aca="false">IF(B2518="","",ROUND((N(K2518)+N(L2518))/60*IFERROR(VLOOKUP(B2518,الموظفين!$A$2:$J$501,8,FALSE()),0)/الإعدادات!$B$6*الإعدادات!$B$9,2))</f>
        <v/>
      </c>
      <c r="S2518" s="24" t="str">
        <f aca="false">IF(OR(B2518="",M2518=""),"",ROUND(M2518/60*IFERROR(VLOOKUP(B2518,الموظفين!$A$2:$J$501,9,FALSE()),0),2))</f>
        <v/>
      </c>
      <c r="T2518" s="17"/>
      <c r="U2518" s="23" t="str">
        <f aca="false">IF(OR(A2518="",B2518=""),"",A2518&amp;"|"&amp;B2518)</f>
        <v/>
      </c>
    </row>
    <row r="2519" customFormat="false" ht="15" hidden="false" customHeight="false" outlineLevel="0" collapsed="false">
      <c r="A2519" s="16"/>
      <c r="B2519" s="17"/>
      <c r="C2519" s="18" t="str">
        <f aca="false">IF($B2519="","",IFERROR(VLOOKUP($B2519,الموظفين!$A$2:$J$501,2,FALSE())&amp;"","⚠ كود غير موجود"))</f>
        <v/>
      </c>
      <c r="D2519" s="18" t="str">
        <f aca="false">IF($B2519="","",IFERROR(VLOOKUP($B2519,الموظفين!$A$2:$J$501,3,FALSE())&amp;"",""))</f>
        <v/>
      </c>
      <c r="E2519" s="18" t="str">
        <f aca="false">IF($B2519="","",IFERROR(VLOOKUP($B2519,الموظفين!$A$2:$J$501,5,FALSE())&amp;"",""))</f>
        <v/>
      </c>
      <c r="F2519" s="19" t="str">
        <f aca="false">IF($B2519="","",IFERROR(VLOOKUP($B2519,الموظفين!$A$2:$J$501,6,FALSE()),""))</f>
        <v/>
      </c>
      <c r="G2519" s="19" t="str">
        <f aca="false">IF($B2519="","",IFERROR(VLOOKUP($B2519,الموظفين!$A$2:$J$501,7,FALSE()),""))</f>
        <v/>
      </c>
      <c r="H2519" s="20"/>
      <c r="I2519" s="20"/>
      <c r="J2519" s="21" t="str">
        <f aca="false">IF(OR(H2519="",I2519=""),"",ROUND(MOD(I2519-H2519,1)*24,2))</f>
        <v/>
      </c>
      <c r="K2519" s="22" t="str">
        <f aca="false">IF(OR(H2519="",F2519=""),"",IF(ROUND(MAX(0,MOD(H2519-F2519+0.5,1)-0.5)*1440,0)&gt;IFERROR(VLOOKUP(E2519,الورديات!$A$2:$E$21,5,FALSE()),0),ROUND(MAX(0,MOD(H2519-F2519+0.5,1)-0.5)*1440,0),0))</f>
        <v/>
      </c>
      <c r="L2519" s="22" t="str">
        <f aca="false">IF(OR(I2519="",G2519=""),"",ROUND(MAX(0,MOD(G2519-I2519+0.5,1)-0.5)*1440,0))</f>
        <v/>
      </c>
      <c r="M2519" s="22" t="str">
        <f aca="false">IF(OR(I2519="",G2519=""),"",IF(ROUND(MAX(0,MOD(I2519-G2519+0.5,1)-0.5)*1440,0)&gt;=الإعدادات!$B$8,ROUND(MAX(0,MOD(I2519-G2519+0.5,1)-0.5)*1440,0),0))</f>
        <v/>
      </c>
      <c r="N2519" s="18" t="str">
        <f aca="false">IF(OR(A2519="",B2519=""),"",IF(COUNTIFS(الإجازات!$A$2:$A$1001,B2519,الإجازات!$D$2:$D$1001,"&lt;="&amp;A2519,الإجازات!$E$2:$E$1001,"&gt;="&amp;A2519,الإجازات!$G$2:$G$1001,"مقبولة")=0,"",LOOKUP(2,1/((الإجازات!$A$2:$A$1001=B2519)*(الإجازات!$D$2:$D$1001&lt;=A2519)*(الإجازات!$E$2:$E$1001&gt;=A2519)*(الإجازات!$G$2:$G$1001="مقبولة")),الإجازات!$C$2:$C$1001)))</f>
        <v/>
      </c>
      <c r="O2519" s="17"/>
      <c r="P2519" s="23" t="str">
        <f aca="false">IF(B2519="","",IF(ISNA(MATCH(B2519,الموظفين!$A$2:$A$501,0)),"⚠ كود غير موجود",IF(O2519&lt;&gt;"",O2519,IF(N2519&lt;&gt;"",N2519,IF(H2519="",IF(AND(A2519&lt;&gt;"",WEEKDAY(A2519)=الإعدادات!$B$11),"راحة أسبوعية","غائب"),IF(I2519="","بدون انصراف",IF(N(K2519)&gt;0,"متأخر","حاضر")))))))</f>
        <v/>
      </c>
      <c r="Q2519" s="24" t="str">
        <f aca="false">IF(B2519="","",IF(OR(P2519="غائب",P2519="غياب",P2519="إجازة بدون راتب"),IFERROR(VLOOKUP(B2519,الموظفين!$A$2:$J$501,8,FALSE()),0),0))</f>
        <v/>
      </c>
      <c r="R2519" s="24" t="str">
        <f aca="false">IF(B2519="","",ROUND((N(K2519)+N(L2519))/60*IFERROR(VLOOKUP(B2519,الموظفين!$A$2:$J$501,8,FALSE()),0)/الإعدادات!$B$6*الإعدادات!$B$9,2))</f>
        <v/>
      </c>
      <c r="S2519" s="24" t="str">
        <f aca="false">IF(OR(B2519="",M2519=""),"",ROUND(M2519/60*IFERROR(VLOOKUP(B2519,الموظفين!$A$2:$J$501,9,FALSE()),0),2))</f>
        <v/>
      </c>
      <c r="T2519" s="17"/>
      <c r="U2519" s="23" t="str">
        <f aca="false">IF(OR(A2519="",B2519=""),"",A2519&amp;"|"&amp;B2519)</f>
        <v/>
      </c>
    </row>
    <row r="2520" customFormat="false" ht="15" hidden="false" customHeight="false" outlineLevel="0" collapsed="false">
      <c r="A2520" s="16"/>
      <c r="B2520" s="17"/>
      <c r="C2520" s="18" t="str">
        <f aca="false">IF($B2520="","",IFERROR(VLOOKUP($B2520,الموظفين!$A$2:$J$501,2,FALSE())&amp;"","⚠ كود غير موجود"))</f>
        <v/>
      </c>
      <c r="D2520" s="18" t="str">
        <f aca="false">IF($B2520="","",IFERROR(VLOOKUP($B2520,الموظفين!$A$2:$J$501,3,FALSE())&amp;"",""))</f>
        <v/>
      </c>
      <c r="E2520" s="18" t="str">
        <f aca="false">IF($B2520="","",IFERROR(VLOOKUP($B2520,الموظفين!$A$2:$J$501,5,FALSE())&amp;"",""))</f>
        <v/>
      </c>
      <c r="F2520" s="19" t="str">
        <f aca="false">IF($B2520="","",IFERROR(VLOOKUP($B2520,الموظفين!$A$2:$J$501,6,FALSE()),""))</f>
        <v/>
      </c>
      <c r="G2520" s="19" t="str">
        <f aca="false">IF($B2520="","",IFERROR(VLOOKUP($B2520,الموظفين!$A$2:$J$501,7,FALSE()),""))</f>
        <v/>
      </c>
      <c r="H2520" s="20"/>
      <c r="I2520" s="20"/>
      <c r="J2520" s="21" t="str">
        <f aca="false">IF(OR(H2520="",I2520=""),"",ROUND(MOD(I2520-H2520,1)*24,2))</f>
        <v/>
      </c>
      <c r="K2520" s="22" t="str">
        <f aca="false">IF(OR(H2520="",F2520=""),"",IF(ROUND(MAX(0,MOD(H2520-F2520+0.5,1)-0.5)*1440,0)&gt;IFERROR(VLOOKUP(E2520,الورديات!$A$2:$E$21,5,FALSE()),0),ROUND(MAX(0,MOD(H2520-F2520+0.5,1)-0.5)*1440,0),0))</f>
        <v/>
      </c>
      <c r="L2520" s="22" t="str">
        <f aca="false">IF(OR(I2520="",G2520=""),"",ROUND(MAX(0,MOD(G2520-I2520+0.5,1)-0.5)*1440,0))</f>
        <v/>
      </c>
      <c r="M2520" s="22" t="str">
        <f aca="false">IF(OR(I2520="",G2520=""),"",IF(ROUND(MAX(0,MOD(I2520-G2520+0.5,1)-0.5)*1440,0)&gt;=الإعدادات!$B$8,ROUND(MAX(0,MOD(I2520-G2520+0.5,1)-0.5)*1440,0),0))</f>
        <v/>
      </c>
      <c r="N2520" s="18" t="str">
        <f aca="false">IF(OR(A2520="",B2520=""),"",IF(COUNTIFS(الإجازات!$A$2:$A$1001,B2520,الإجازات!$D$2:$D$1001,"&lt;="&amp;A2520,الإجازات!$E$2:$E$1001,"&gt;="&amp;A2520,الإجازات!$G$2:$G$1001,"مقبولة")=0,"",LOOKUP(2,1/((الإجازات!$A$2:$A$1001=B2520)*(الإجازات!$D$2:$D$1001&lt;=A2520)*(الإجازات!$E$2:$E$1001&gt;=A2520)*(الإجازات!$G$2:$G$1001="مقبولة")),الإجازات!$C$2:$C$1001)))</f>
        <v/>
      </c>
      <c r="O2520" s="17"/>
      <c r="P2520" s="23" t="str">
        <f aca="false">IF(B2520="","",IF(ISNA(MATCH(B2520,الموظفين!$A$2:$A$501,0)),"⚠ كود غير موجود",IF(O2520&lt;&gt;"",O2520,IF(N2520&lt;&gt;"",N2520,IF(H2520="",IF(AND(A2520&lt;&gt;"",WEEKDAY(A2520)=الإعدادات!$B$11),"راحة أسبوعية","غائب"),IF(I2520="","بدون انصراف",IF(N(K2520)&gt;0,"متأخر","حاضر")))))))</f>
        <v/>
      </c>
      <c r="Q2520" s="24" t="str">
        <f aca="false">IF(B2520="","",IF(OR(P2520="غائب",P2520="غياب",P2520="إجازة بدون راتب"),IFERROR(VLOOKUP(B2520,الموظفين!$A$2:$J$501,8,FALSE()),0),0))</f>
        <v/>
      </c>
      <c r="R2520" s="24" t="str">
        <f aca="false">IF(B2520="","",ROUND((N(K2520)+N(L2520))/60*IFERROR(VLOOKUP(B2520,الموظفين!$A$2:$J$501,8,FALSE()),0)/الإعدادات!$B$6*الإعدادات!$B$9,2))</f>
        <v/>
      </c>
      <c r="S2520" s="24" t="str">
        <f aca="false">IF(OR(B2520="",M2520=""),"",ROUND(M2520/60*IFERROR(VLOOKUP(B2520,الموظفين!$A$2:$J$501,9,FALSE()),0),2))</f>
        <v/>
      </c>
      <c r="T2520" s="17"/>
      <c r="U2520" s="23" t="str">
        <f aca="false">IF(OR(A2520="",B2520=""),"",A2520&amp;"|"&amp;B2520)</f>
        <v/>
      </c>
    </row>
    <row r="2521" customFormat="false" ht="15" hidden="false" customHeight="false" outlineLevel="0" collapsed="false">
      <c r="A2521" s="16"/>
      <c r="B2521" s="17"/>
      <c r="C2521" s="18" t="str">
        <f aca="false">IF($B2521="","",IFERROR(VLOOKUP($B2521,الموظفين!$A$2:$J$501,2,FALSE())&amp;"","⚠ كود غير موجود"))</f>
        <v/>
      </c>
      <c r="D2521" s="18" t="str">
        <f aca="false">IF($B2521="","",IFERROR(VLOOKUP($B2521,الموظفين!$A$2:$J$501,3,FALSE())&amp;"",""))</f>
        <v/>
      </c>
      <c r="E2521" s="18" t="str">
        <f aca="false">IF($B2521="","",IFERROR(VLOOKUP($B2521,الموظفين!$A$2:$J$501,5,FALSE())&amp;"",""))</f>
        <v/>
      </c>
      <c r="F2521" s="19" t="str">
        <f aca="false">IF($B2521="","",IFERROR(VLOOKUP($B2521,الموظفين!$A$2:$J$501,6,FALSE()),""))</f>
        <v/>
      </c>
      <c r="G2521" s="19" t="str">
        <f aca="false">IF($B2521="","",IFERROR(VLOOKUP($B2521,الموظفين!$A$2:$J$501,7,FALSE()),""))</f>
        <v/>
      </c>
      <c r="H2521" s="20"/>
      <c r="I2521" s="20"/>
      <c r="J2521" s="21" t="str">
        <f aca="false">IF(OR(H2521="",I2521=""),"",ROUND(MOD(I2521-H2521,1)*24,2))</f>
        <v/>
      </c>
      <c r="K2521" s="22" t="str">
        <f aca="false">IF(OR(H2521="",F2521=""),"",IF(ROUND(MAX(0,MOD(H2521-F2521+0.5,1)-0.5)*1440,0)&gt;IFERROR(VLOOKUP(E2521,الورديات!$A$2:$E$21,5,FALSE()),0),ROUND(MAX(0,MOD(H2521-F2521+0.5,1)-0.5)*1440,0),0))</f>
        <v/>
      </c>
      <c r="L2521" s="22" t="str">
        <f aca="false">IF(OR(I2521="",G2521=""),"",ROUND(MAX(0,MOD(G2521-I2521+0.5,1)-0.5)*1440,0))</f>
        <v/>
      </c>
      <c r="M2521" s="22" t="str">
        <f aca="false">IF(OR(I2521="",G2521=""),"",IF(ROUND(MAX(0,MOD(I2521-G2521+0.5,1)-0.5)*1440,0)&gt;=الإعدادات!$B$8,ROUND(MAX(0,MOD(I2521-G2521+0.5,1)-0.5)*1440,0),0))</f>
        <v/>
      </c>
      <c r="N2521" s="18" t="str">
        <f aca="false">IF(OR(A2521="",B2521=""),"",IF(COUNTIFS(الإجازات!$A$2:$A$1001,B2521,الإجازات!$D$2:$D$1001,"&lt;="&amp;A2521,الإجازات!$E$2:$E$1001,"&gt;="&amp;A2521,الإجازات!$G$2:$G$1001,"مقبولة")=0,"",LOOKUP(2,1/((الإجازات!$A$2:$A$1001=B2521)*(الإجازات!$D$2:$D$1001&lt;=A2521)*(الإجازات!$E$2:$E$1001&gt;=A2521)*(الإجازات!$G$2:$G$1001="مقبولة")),الإجازات!$C$2:$C$1001)))</f>
        <v/>
      </c>
      <c r="O2521" s="17"/>
      <c r="P2521" s="23" t="str">
        <f aca="false">IF(B2521="","",IF(ISNA(MATCH(B2521,الموظفين!$A$2:$A$501,0)),"⚠ كود غير موجود",IF(O2521&lt;&gt;"",O2521,IF(N2521&lt;&gt;"",N2521,IF(H2521="",IF(AND(A2521&lt;&gt;"",WEEKDAY(A2521)=الإعدادات!$B$11),"راحة أسبوعية","غائب"),IF(I2521="","بدون انصراف",IF(N(K2521)&gt;0,"متأخر","حاضر")))))))</f>
        <v/>
      </c>
      <c r="Q2521" s="24" t="str">
        <f aca="false">IF(B2521="","",IF(OR(P2521="غائب",P2521="غياب",P2521="إجازة بدون راتب"),IFERROR(VLOOKUP(B2521,الموظفين!$A$2:$J$501,8,FALSE()),0),0))</f>
        <v/>
      </c>
      <c r="R2521" s="24" t="str">
        <f aca="false">IF(B2521="","",ROUND((N(K2521)+N(L2521))/60*IFERROR(VLOOKUP(B2521,الموظفين!$A$2:$J$501,8,FALSE()),0)/الإعدادات!$B$6*الإعدادات!$B$9,2))</f>
        <v/>
      </c>
      <c r="S2521" s="24" t="str">
        <f aca="false">IF(OR(B2521="",M2521=""),"",ROUND(M2521/60*IFERROR(VLOOKUP(B2521,الموظفين!$A$2:$J$501,9,FALSE()),0),2))</f>
        <v/>
      </c>
      <c r="T2521" s="17"/>
      <c r="U2521" s="23" t="str">
        <f aca="false">IF(OR(A2521="",B2521=""),"",A2521&amp;"|"&amp;B2521)</f>
        <v/>
      </c>
    </row>
    <row r="2522" customFormat="false" ht="15" hidden="false" customHeight="false" outlineLevel="0" collapsed="false">
      <c r="A2522" s="16"/>
      <c r="B2522" s="17"/>
      <c r="C2522" s="18" t="str">
        <f aca="false">IF($B2522="","",IFERROR(VLOOKUP($B2522,الموظفين!$A$2:$J$501,2,FALSE())&amp;"","⚠ كود غير موجود"))</f>
        <v/>
      </c>
      <c r="D2522" s="18" t="str">
        <f aca="false">IF($B2522="","",IFERROR(VLOOKUP($B2522,الموظفين!$A$2:$J$501,3,FALSE())&amp;"",""))</f>
        <v/>
      </c>
      <c r="E2522" s="18" t="str">
        <f aca="false">IF($B2522="","",IFERROR(VLOOKUP($B2522,الموظفين!$A$2:$J$501,5,FALSE())&amp;"",""))</f>
        <v/>
      </c>
      <c r="F2522" s="19" t="str">
        <f aca="false">IF($B2522="","",IFERROR(VLOOKUP($B2522,الموظفين!$A$2:$J$501,6,FALSE()),""))</f>
        <v/>
      </c>
      <c r="G2522" s="19" t="str">
        <f aca="false">IF($B2522="","",IFERROR(VLOOKUP($B2522,الموظفين!$A$2:$J$501,7,FALSE()),""))</f>
        <v/>
      </c>
      <c r="H2522" s="20"/>
      <c r="I2522" s="20"/>
      <c r="J2522" s="21" t="str">
        <f aca="false">IF(OR(H2522="",I2522=""),"",ROUND(MOD(I2522-H2522,1)*24,2))</f>
        <v/>
      </c>
      <c r="K2522" s="22" t="str">
        <f aca="false">IF(OR(H2522="",F2522=""),"",IF(ROUND(MAX(0,MOD(H2522-F2522+0.5,1)-0.5)*1440,0)&gt;IFERROR(VLOOKUP(E2522,الورديات!$A$2:$E$21,5,FALSE()),0),ROUND(MAX(0,MOD(H2522-F2522+0.5,1)-0.5)*1440,0),0))</f>
        <v/>
      </c>
      <c r="L2522" s="22" t="str">
        <f aca="false">IF(OR(I2522="",G2522=""),"",ROUND(MAX(0,MOD(G2522-I2522+0.5,1)-0.5)*1440,0))</f>
        <v/>
      </c>
      <c r="M2522" s="22" t="str">
        <f aca="false">IF(OR(I2522="",G2522=""),"",IF(ROUND(MAX(0,MOD(I2522-G2522+0.5,1)-0.5)*1440,0)&gt;=الإعدادات!$B$8,ROUND(MAX(0,MOD(I2522-G2522+0.5,1)-0.5)*1440,0),0))</f>
        <v/>
      </c>
      <c r="N2522" s="18" t="str">
        <f aca="false">IF(OR(A2522="",B2522=""),"",IF(COUNTIFS(الإجازات!$A$2:$A$1001,B2522,الإجازات!$D$2:$D$1001,"&lt;="&amp;A2522,الإجازات!$E$2:$E$1001,"&gt;="&amp;A2522,الإجازات!$G$2:$G$1001,"مقبولة")=0,"",LOOKUP(2,1/((الإجازات!$A$2:$A$1001=B2522)*(الإجازات!$D$2:$D$1001&lt;=A2522)*(الإجازات!$E$2:$E$1001&gt;=A2522)*(الإجازات!$G$2:$G$1001="مقبولة")),الإجازات!$C$2:$C$1001)))</f>
        <v/>
      </c>
      <c r="O2522" s="17"/>
      <c r="P2522" s="23" t="str">
        <f aca="false">IF(B2522="","",IF(ISNA(MATCH(B2522,الموظفين!$A$2:$A$501,0)),"⚠ كود غير موجود",IF(O2522&lt;&gt;"",O2522,IF(N2522&lt;&gt;"",N2522,IF(H2522="",IF(AND(A2522&lt;&gt;"",WEEKDAY(A2522)=الإعدادات!$B$11),"راحة أسبوعية","غائب"),IF(I2522="","بدون انصراف",IF(N(K2522)&gt;0,"متأخر","حاضر")))))))</f>
        <v/>
      </c>
      <c r="Q2522" s="24" t="str">
        <f aca="false">IF(B2522="","",IF(OR(P2522="غائب",P2522="غياب",P2522="إجازة بدون راتب"),IFERROR(VLOOKUP(B2522,الموظفين!$A$2:$J$501,8,FALSE()),0),0))</f>
        <v/>
      </c>
      <c r="R2522" s="24" t="str">
        <f aca="false">IF(B2522="","",ROUND((N(K2522)+N(L2522))/60*IFERROR(VLOOKUP(B2522,الموظفين!$A$2:$J$501,8,FALSE()),0)/الإعدادات!$B$6*الإعدادات!$B$9,2))</f>
        <v/>
      </c>
      <c r="S2522" s="24" t="str">
        <f aca="false">IF(OR(B2522="",M2522=""),"",ROUND(M2522/60*IFERROR(VLOOKUP(B2522,الموظفين!$A$2:$J$501,9,FALSE()),0),2))</f>
        <v/>
      </c>
      <c r="T2522" s="17"/>
      <c r="U2522" s="23" t="str">
        <f aca="false">IF(OR(A2522="",B2522=""),"",A2522&amp;"|"&amp;B2522)</f>
        <v/>
      </c>
    </row>
    <row r="2523" customFormat="false" ht="15" hidden="false" customHeight="false" outlineLevel="0" collapsed="false">
      <c r="A2523" s="16"/>
      <c r="B2523" s="17"/>
      <c r="C2523" s="18" t="str">
        <f aca="false">IF($B2523="","",IFERROR(VLOOKUP($B2523,الموظفين!$A$2:$J$501,2,FALSE())&amp;"","⚠ كود غير موجود"))</f>
        <v/>
      </c>
      <c r="D2523" s="18" t="str">
        <f aca="false">IF($B2523="","",IFERROR(VLOOKUP($B2523,الموظفين!$A$2:$J$501,3,FALSE())&amp;"",""))</f>
        <v/>
      </c>
      <c r="E2523" s="18" t="str">
        <f aca="false">IF($B2523="","",IFERROR(VLOOKUP($B2523,الموظفين!$A$2:$J$501,5,FALSE())&amp;"",""))</f>
        <v/>
      </c>
      <c r="F2523" s="19" t="str">
        <f aca="false">IF($B2523="","",IFERROR(VLOOKUP($B2523,الموظفين!$A$2:$J$501,6,FALSE()),""))</f>
        <v/>
      </c>
      <c r="G2523" s="19" t="str">
        <f aca="false">IF($B2523="","",IFERROR(VLOOKUP($B2523,الموظفين!$A$2:$J$501,7,FALSE()),""))</f>
        <v/>
      </c>
      <c r="H2523" s="20"/>
      <c r="I2523" s="20"/>
      <c r="J2523" s="21" t="str">
        <f aca="false">IF(OR(H2523="",I2523=""),"",ROUND(MOD(I2523-H2523,1)*24,2))</f>
        <v/>
      </c>
      <c r="K2523" s="22" t="str">
        <f aca="false">IF(OR(H2523="",F2523=""),"",IF(ROUND(MAX(0,MOD(H2523-F2523+0.5,1)-0.5)*1440,0)&gt;IFERROR(VLOOKUP(E2523,الورديات!$A$2:$E$21,5,FALSE()),0),ROUND(MAX(0,MOD(H2523-F2523+0.5,1)-0.5)*1440,0),0))</f>
        <v/>
      </c>
      <c r="L2523" s="22" t="str">
        <f aca="false">IF(OR(I2523="",G2523=""),"",ROUND(MAX(0,MOD(G2523-I2523+0.5,1)-0.5)*1440,0))</f>
        <v/>
      </c>
      <c r="M2523" s="22" t="str">
        <f aca="false">IF(OR(I2523="",G2523=""),"",IF(ROUND(MAX(0,MOD(I2523-G2523+0.5,1)-0.5)*1440,0)&gt;=الإعدادات!$B$8,ROUND(MAX(0,MOD(I2523-G2523+0.5,1)-0.5)*1440,0),0))</f>
        <v/>
      </c>
      <c r="N2523" s="18" t="str">
        <f aca="false">IF(OR(A2523="",B2523=""),"",IF(COUNTIFS(الإجازات!$A$2:$A$1001,B2523,الإجازات!$D$2:$D$1001,"&lt;="&amp;A2523,الإجازات!$E$2:$E$1001,"&gt;="&amp;A2523,الإجازات!$G$2:$G$1001,"مقبولة")=0,"",LOOKUP(2,1/((الإجازات!$A$2:$A$1001=B2523)*(الإجازات!$D$2:$D$1001&lt;=A2523)*(الإجازات!$E$2:$E$1001&gt;=A2523)*(الإجازات!$G$2:$G$1001="مقبولة")),الإجازات!$C$2:$C$1001)))</f>
        <v/>
      </c>
      <c r="O2523" s="17"/>
      <c r="P2523" s="23" t="str">
        <f aca="false">IF(B2523="","",IF(ISNA(MATCH(B2523,الموظفين!$A$2:$A$501,0)),"⚠ كود غير موجود",IF(O2523&lt;&gt;"",O2523,IF(N2523&lt;&gt;"",N2523,IF(H2523="",IF(AND(A2523&lt;&gt;"",WEEKDAY(A2523)=الإعدادات!$B$11),"راحة أسبوعية","غائب"),IF(I2523="","بدون انصراف",IF(N(K2523)&gt;0,"متأخر","حاضر")))))))</f>
        <v/>
      </c>
      <c r="Q2523" s="24" t="str">
        <f aca="false">IF(B2523="","",IF(OR(P2523="غائب",P2523="غياب",P2523="إجازة بدون راتب"),IFERROR(VLOOKUP(B2523,الموظفين!$A$2:$J$501,8,FALSE()),0),0))</f>
        <v/>
      </c>
      <c r="R2523" s="24" t="str">
        <f aca="false">IF(B2523="","",ROUND((N(K2523)+N(L2523))/60*IFERROR(VLOOKUP(B2523,الموظفين!$A$2:$J$501,8,FALSE()),0)/الإعدادات!$B$6*الإعدادات!$B$9,2))</f>
        <v/>
      </c>
      <c r="S2523" s="24" t="str">
        <f aca="false">IF(OR(B2523="",M2523=""),"",ROUND(M2523/60*IFERROR(VLOOKUP(B2523,الموظفين!$A$2:$J$501,9,FALSE()),0),2))</f>
        <v/>
      </c>
      <c r="T2523" s="17"/>
      <c r="U2523" s="23" t="str">
        <f aca="false">IF(OR(A2523="",B2523=""),"",A2523&amp;"|"&amp;B2523)</f>
        <v/>
      </c>
    </row>
    <row r="2524" customFormat="false" ht="15" hidden="false" customHeight="false" outlineLevel="0" collapsed="false">
      <c r="A2524" s="16"/>
      <c r="B2524" s="17"/>
      <c r="C2524" s="18" t="str">
        <f aca="false">IF($B2524="","",IFERROR(VLOOKUP($B2524,الموظفين!$A$2:$J$501,2,FALSE())&amp;"","⚠ كود غير موجود"))</f>
        <v/>
      </c>
      <c r="D2524" s="18" t="str">
        <f aca="false">IF($B2524="","",IFERROR(VLOOKUP($B2524,الموظفين!$A$2:$J$501,3,FALSE())&amp;"",""))</f>
        <v/>
      </c>
      <c r="E2524" s="18" t="str">
        <f aca="false">IF($B2524="","",IFERROR(VLOOKUP($B2524,الموظفين!$A$2:$J$501,5,FALSE())&amp;"",""))</f>
        <v/>
      </c>
      <c r="F2524" s="19" t="str">
        <f aca="false">IF($B2524="","",IFERROR(VLOOKUP($B2524,الموظفين!$A$2:$J$501,6,FALSE()),""))</f>
        <v/>
      </c>
      <c r="G2524" s="19" t="str">
        <f aca="false">IF($B2524="","",IFERROR(VLOOKUP($B2524,الموظفين!$A$2:$J$501,7,FALSE()),""))</f>
        <v/>
      </c>
      <c r="H2524" s="20"/>
      <c r="I2524" s="20"/>
      <c r="J2524" s="21" t="str">
        <f aca="false">IF(OR(H2524="",I2524=""),"",ROUND(MOD(I2524-H2524,1)*24,2))</f>
        <v/>
      </c>
      <c r="K2524" s="22" t="str">
        <f aca="false">IF(OR(H2524="",F2524=""),"",IF(ROUND(MAX(0,MOD(H2524-F2524+0.5,1)-0.5)*1440,0)&gt;IFERROR(VLOOKUP(E2524,الورديات!$A$2:$E$21,5,FALSE()),0),ROUND(MAX(0,MOD(H2524-F2524+0.5,1)-0.5)*1440,0),0))</f>
        <v/>
      </c>
      <c r="L2524" s="22" t="str">
        <f aca="false">IF(OR(I2524="",G2524=""),"",ROUND(MAX(0,MOD(G2524-I2524+0.5,1)-0.5)*1440,0))</f>
        <v/>
      </c>
      <c r="M2524" s="22" t="str">
        <f aca="false">IF(OR(I2524="",G2524=""),"",IF(ROUND(MAX(0,MOD(I2524-G2524+0.5,1)-0.5)*1440,0)&gt;=الإعدادات!$B$8,ROUND(MAX(0,MOD(I2524-G2524+0.5,1)-0.5)*1440,0),0))</f>
        <v/>
      </c>
      <c r="N2524" s="18" t="str">
        <f aca="false">IF(OR(A2524="",B2524=""),"",IF(COUNTIFS(الإجازات!$A$2:$A$1001,B2524,الإجازات!$D$2:$D$1001,"&lt;="&amp;A2524,الإجازات!$E$2:$E$1001,"&gt;="&amp;A2524,الإجازات!$G$2:$G$1001,"مقبولة")=0,"",LOOKUP(2,1/((الإجازات!$A$2:$A$1001=B2524)*(الإجازات!$D$2:$D$1001&lt;=A2524)*(الإجازات!$E$2:$E$1001&gt;=A2524)*(الإجازات!$G$2:$G$1001="مقبولة")),الإجازات!$C$2:$C$1001)))</f>
        <v/>
      </c>
      <c r="O2524" s="17"/>
      <c r="P2524" s="23" t="str">
        <f aca="false">IF(B2524="","",IF(ISNA(MATCH(B2524,الموظفين!$A$2:$A$501,0)),"⚠ كود غير موجود",IF(O2524&lt;&gt;"",O2524,IF(N2524&lt;&gt;"",N2524,IF(H2524="",IF(AND(A2524&lt;&gt;"",WEEKDAY(A2524)=الإعدادات!$B$11),"راحة أسبوعية","غائب"),IF(I2524="","بدون انصراف",IF(N(K2524)&gt;0,"متأخر","حاضر")))))))</f>
        <v/>
      </c>
      <c r="Q2524" s="24" t="str">
        <f aca="false">IF(B2524="","",IF(OR(P2524="غائب",P2524="غياب",P2524="إجازة بدون راتب"),IFERROR(VLOOKUP(B2524,الموظفين!$A$2:$J$501,8,FALSE()),0),0))</f>
        <v/>
      </c>
      <c r="R2524" s="24" t="str">
        <f aca="false">IF(B2524="","",ROUND((N(K2524)+N(L2524))/60*IFERROR(VLOOKUP(B2524,الموظفين!$A$2:$J$501,8,FALSE()),0)/الإعدادات!$B$6*الإعدادات!$B$9,2))</f>
        <v/>
      </c>
      <c r="S2524" s="24" t="str">
        <f aca="false">IF(OR(B2524="",M2524=""),"",ROUND(M2524/60*IFERROR(VLOOKUP(B2524,الموظفين!$A$2:$J$501,9,FALSE()),0),2))</f>
        <v/>
      </c>
      <c r="T2524" s="17"/>
      <c r="U2524" s="23" t="str">
        <f aca="false">IF(OR(A2524="",B2524=""),"",A2524&amp;"|"&amp;B2524)</f>
        <v/>
      </c>
    </row>
    <row r="2525" customFormat="false" ht="15" hidden="false" customHeight="false" outlineLevel="0" collapsed="false">
      <c r="A2525" s="16"/>
      <c r="B2525" s="17"/>
      <c r="C2525" s="18" t="str">
        <f aca="false">IF($B2525="","",IFERROR(VLOOKUP($B2525,الموظفين!$A$2:$J$501,2,FALSE())&amp;"","⚠ كود غير موجود"))</f>
        <v/>
      </c>
      <c r="D2525" s="18" t="str">
        <f aca="false">IF($B2525="","",IFERROR(VLOOKUP($B2525,الموظفين!$A$2:$J$501,3,FALSE())&amp;"",""))</f>
        <v/>
      </c>
      <c r="E2525" s="18" t="str">
        <f aca="false">IF($B2525="","",IFERROR(VLOOKUP($B2525,الموظفين!$A$2:$J$501,5,FALSE())&amp;"",""))</f>
        <v/>
      </c>
      <c r="F2525" s="19" t="str">
        <f aca="false">IF($B2525="","",IFERROR(VLOOKUP($B2525,الموظفين!$A$2:$J$501,6,FALSE()),""))</f>
        <v/>
      </c>
      <c r="G2525" s="19" t="str">
        <f aca="false">IF($B2525="","",IFERROR(VLOOKUP($B2525,الموظفين!$A$2:$J$501,7,FALSE()),""))</f>
        <v/>
      </c>
      <c r="H2525" s="20"/>
      <c r="I2525" s="20"/>
      <c r="J2525" s="21" t="str">
        <f aca="false">IF(OR(H2525="",I2525=""),"",ROUND(MOD(I2525-H2525,1)*24,2))</f>
        <v/>
      </c>
      <c r="K2525" s="22" t="str">
        <f aca="false">IF(OR(H2525="",F2525=""),"",IF(ROUND(MAX(0,MOD(H2525-F2525+0.5,1)-0.5)*1440,0)&gt;IFERROR(VLOOKUP(E2525,الورديات!$A$2:$E$21,5,FALSE()),0),ROUND(MAX(0,MOD(H2525-F2525+0.5,1)-0.5)*1440,0),0))</f>
        <v/>
      </c>
      <c r="L2525" s="22" t="str">
        <f aca="false">IF(OR(I2525="",G2525=""),"",ROUND(MAX(0,MOD(G2525-I2525+0.5,1)-0.5)*1440,0))</f>
        <v/>
      </c>
      <c r="M2525" s="22" t="str">
        <f aca="false">IF(OR(I2525="",G2525=""),"",IF(ROUND(MAX(0,MOD(I2525-G2525+0.5,1)-0.5)*1440,0)&gt;=الإعدادات!$B$8,ROUND(MAX(0,MOD(I2525-G2525+0.5,1)-0.5)*1440,0),0))</f>
        <v/>
      </c>
      <c r="N2525" s="18" t="str">
        <f aca="false">IF(OR(A2525="",B2525=""),"",IF(COUNTIFS(الإجازات!$A$2:$A$1001,B2525,الإجازات!$D$2:$D$1001,"&lt;="&amp;A2525,الإجازات!$E$2:$E$1001,"&gt;="&amp;A2525,الإجازات!$G$2:$G$1001,"مقبولة")=0,"",LOOKUP(2,1/((الإجازات!$A$2:$A$1001=B2525)*(الإجازات!$D$2:$D$1001&lt;=A2525)*(الإجازات!$E$2:$E$1001&gt;=A2525)*(الإجازات!$G$2:$G$1001="مقبولة")),الإجازات!$C$2:$C$1001)))</f>
        <v/>
      </c>
      <c r="O2525" s="17"/>
      <c r="P2525" s="23" t="str">
        <f aca="false">IF(B2525="","",IF(ISNA(MATCH(B2525,الموظفين!$A$2:$A$501,0)),"⚠ كود غير موجود",IF(O2525&lt;&gt;"",O2525,IF(N2525&lt;&gt;"",N2525,IF(H2525="",IF(AND(A2525&lt;&gt;"",WEEKDAY(A2525)=الإعدادات!$B$11),"راحة أسبوعية","غائب"),IF(I2525="","بدون انصراف",IF(N(K2525)&gt;0,"متأخر","حاضر")))))))</f>
        <v/>
      </c>
      <c r="Q2525" s="24" t="str">
        <f aca="false">IF(B2525="","",IF(OR(P2525="غائب",P2525="غياب",P2525="إجازة بدون راتب"),IFERROR(VLOOKUP(B2525,الموظفين!$A$2:$J$501,8,FALSE()),0),0))</f>
        <v/>
      </c>
      <c r="R2525" s="24" t="str">
        <f aca="false">IF(B2525="","",ROUND((N(K2525)+N(L2525))/60*IFERROR(VLOOKUP(B2525,الموظفين!$A$2:$J$501,8,FALSE()),0)/الإعدادات!$B$6*الإعدادات!$B$9,2))</f>
        <v/>
      </c>
      <c r="S2525" s="24" t="str">
        <f aca="false">IF(OR(B2525="",M2525=""),"",ROUND(M2525/60*IFERROR(VLOOKUP(B2525,الموظفين!$A$2:$J$501,9,FALSE()),0),2))</f>
        <v/>
      </c>
      <c r="T2525" s="17"/>
      <c r="U2525" s="23" t="str">
        <f aca="false">IF(OR(A2525="",B2525=""),"",A2525&amp;"|"&amp;B2525)</f>
        <v/>
      </c>
    </row>
    <row r="2526" customFormat="false" ht="15" hidden="false" customHeight="false" outlineLevel="0" collapsed="false">
      <c r="A2526" s="16"/>
      <c r="B2526" s="17"/>
      <c r="C2526" s="18" t="str">
        <f aca="false">IF($B2526="","",IFERROR(VLOOKUP($B2526,الموظفين!$A$2:$J$501,2,FALSE())&amp;"","⚠ كود غير موجود"))</f>
        <v/>
      </c>
      <c r="D2526" s="18" t="str">
        <f aca="false">IF($B2526="","",IFERROR(VLOOKUP($B2526,الموظفين!$A$2:$J$501,3,FALSE())&amp;"",""))</f>
        <v/>
      </c>
      <c r="E2526" s="18" t="str">
        <f aca="false">IF($B2526="","",IFERROR(VLOOKUP($B2526,الموظفين!$A$2:$J$501,5,FALSE())&amp;"",""))</f>
        <v/>
      </c>
      <c r="F2526" s="19" t="str">
        <f aca="false">IF($B2526="","",IFERROR(VLOOKUP($B2526,الموظفين!$A$2:$J$501,6,FALSE()),""))</f>
        <v/>
      </c>
      <c r="G2526" s="19" t="str">
        <f aca="false">IF($B2526="","",IFERROR(VLOOKUP($B2526,الموظفين!$A$2:$J$501,7,FALSE()),""))</f>
        <v/>
      </c>
      <c r="H2526" s="20"/>
      <c r="I2526" s="20"/>
      <c r="J2526" s="21" t="str">
        <f aca="false">IF(OR(H2526="",I2526=""),"",ROUND(MOD(I2526-H2526,1)*24,2))</f>
        <v/>
      </c>
      <c r="K2526" s="22" t="str">
        <f aca="false">IF(OR(H2526="",F2526=""),"",IF(ROUND(MAX(0,MOD(H2526-F2526+0.5,1)-0.5)*1440,0)&gt;IFERROR(VLOOKUP(E2526,الورديات!$A$2:$E$21,5,FALSE()),0),ROUND(MAX(0,MOD(H2526-F2526+0.5,1)-0.5)*1440,0),0))</f>
        <v/>
      </c>
      <c r="L2526" s="22" t="str">
        <f aca="false">IF(OR(I2526="",G2526=""),"",ROUND(MAX(0,MOD(G2526-I2526+0.5,1)-0.5)*1440,0))</f>
        <v/>
      </c>
      <c r="M2526" s="22" t="str">
        <f aca="false">IF(OR(I2526="",G2526=""),"",IF(ROUND(MAX(0,MOD(I2526-G2526+0.5,1)-0.5)*1440,0)&gt;=الإعدادات!$B$8,ROUND(MAX(0,MOD(I2526-G2526+0.5,1)-0.5)*1440,0),0))</f>
        <v/>
      </c>
      <c r="N2526" s="18" t="str">
        <f aca="false">IF(OR(A2526="",B2526=""),"",IF(COUNTIFS(الإجازات!$A$2:$A$1001,B2526,الإجازات!$D$2:$D$1001,"&lt;="&amp;A2526,الإجازات!$E$2:$E$1001,"&gt;="&amp;A2526,الإجازات!$G$2:$G$1001,"مقبولة")=0,"",LOOKUP(2,1/((الإجازات!$A$2:$A$1001=B2526)*(الإجازات!$D$2:$D$1001&lt;=A2526)*(الإجازات!$E$2:$E$1001&gt;=A2526)*(الإجازات!$G$2:$G$1001="مقبولة")),الإجازات!$C$2:$C$1001)))</f>
        <v/>
      </c>
      <c r="O2526" s="17"/>
      <c r="P2526" s="23" t="str">
        <f aca="false">IF(B2526="","",IF(ISNA(MATCH(B2526,الموظفين!$A$2:$A$501,0)),"⚠ كود غير موجود",IF(O2526&lt;&gt;"",O2526,IF(N2526&lt;&gt;"",N2526,IF(H2526="",IF(AND(A2526&lt;&gt;"",WEEKDAY(A2526)=الإعدادات!$B$11),"راحة أسبوعية","غائب"),IF(I2526="","بدون انصراف",IF(N(K2526)&gt;0,"متأخر","حاضر")))))))</f>
        <v/>
      </c>
      <c r="Q2526" s="24" t="str">
        <f aca="false">IF(B2526="","",IF(OR(P2526="غائب",P2526="غياب",P2526="إجازة بدون راتب"),IFERROR(VLOOKUP(B2526,الموظفين!$A$2:$J$501,8,FALSE()),0),0))</f>
        <v/>
      </c>
      <c r="R2526" s="24" t="str">
        <f aca="false">IF(B2526="","",ROUND((N(K2526)+N(L2526))/60*IFERROR(VLOOKUP(B2526,الموظفين!$A$2:$J$501,8,FALSE()),0)/الإعدادات!$B$6*الإعدادات!$B$9,2))</f>
        <v/>
      </c>
      <c r="S2526" s="24" t="str">
        <f aca="false">IF(OR(B2526="",M2526=""),"",ROUND(M2526/60*IFERROR(VLOOKUP(B2526,الموظفين!$A$2:$J$501,9,FALSE()),0),2))</f>
        <v/>
      </c>
      <c r="T2526" s="17"/>
      <c r="U2526" s="23" t="str">
        <f aca="false">IF(OR(A2526="",B2526=""),"",A2526&amp;"|"&amp;B2526)</f>
        <v/>
      </c>
    </row>
    <row r="2527" customFormat="false" ht="15" hidden="false" customHeight="false" outlineLevel="0" collapsed="false">
      <c r="A2527" s="16"/>
      <c r="B2527" s="17"/>
      <c r="C2527" s="18" t="str">
        <f aca="false">IF($B2527="","",IFERROR(VLOOKUP($B2527,الموظفين!$A$2:$J$501,2,FALSE())&amp;"","⚠ كود غير موجود"))</f>
        <v/>
      </c>
      <c r="D2527" s="18" t="str">
        <f aca="false">IF($B2527="","",IFERROR(VLOOKUP($B2527,الموظفين!$A$2:$J$501,3,FALSE())&amp;"",""))</f>
        <v/>
      </c>
      <c r="E2527" s="18" t="str">
        <f aca="false">IF($B2527="","",IFERROR(VLOOKUP($B2527,الموظفين!$A$2:$J$501,5,FALSE())&amp;"",""))</f>
        <v/>
      </c>
      <c r="F2527" s="19" t="str">
        <f aca="false">IF($B2527="","",IFERROR(VLOOKUP($B2527,الموظفين!$A$2:$J$501,6,FALSE()),""))</f>
        <v/>
      </c>
      <c r="G2527" s="19" t="str">
        <f aca="false">IF($B2527="","",IFERROR(VLOOKUP($B2527,الموظفين!$A$2:$J$501,7,FALSE()),""))</f>
        <v/>
      </c>
      <c r="H2527" s="20"/>
      <c r="I2527" s="20"/>
      <c r="J2527" s="21" t="str">
        <f aca="false">IF(OR(H2527="",I2527=""),"",ROUND(MOD(I2527-H2527,1)*24,2))</f>
        <v/>
      </c>
      <c r="K2527" s="22" t="str">
        <f aca="false">IF(OR(H2527="",F2527=""),"",IF(ROUND(MAX(0,MOD(H2527-F2527+0.5,1)-0.5)*1440,0)&gt;IFERROR(VLOOKUP(E2527,الورديات!$A$2:$E$21,5,FALSE()),0),ROUND(MAX(0,MOD(H2527-F2527+0.5,1)-0.5)*1440,0),0))</f>
        <v/>
      </c>
      <c r="L2527" s="22" t="str">
        <f aca="false">IF(OR(I2527="",G2527=""),"",ROUND(MAX(0,MOD(G2527-I2527+0.5,1)-0.5)*1440,0))</f>
        <v/>
      </c>
      <c r="M2527" s="22" t="str">
        <f aca="false">IF(OR(I2527="",G2527=""),"",IF(ROUND(MAX(0,MOD(I2527-G2527+0.5,1)-0.5)*1440,0)&gt;=الإعدادات!$B$8,ROUND(MAX(0,MOD(I2527-G2527+0.5,1)-0.5)*1440,0),0))</f>
        <v/>
      </c>
      <c r="N2527" s="18" t="str">
        <f aca="false">IF(OR(A2527="",B2527=""),"",IF(COUNTIFS(الإجازات!$A$2:$A$1001,B2527,الإجازات!$D$2:$D$1001,"&lt;="&amp;A2527,الإجازات!$E$2:$E$1001,"&gt;="&amp;A2527,الإجازات!$G$2:$G$1001,"مقبولة")=0,"",LOOKUP(2,1/((الإجازات!$A$2:$A$1001=B2527)*(الإجازات!$D$2:$D$1001&lt;=A2527)*(الإجازات!$E$2:$E$1001&gt;=A2527)*(الإجازات!$G$2:$G$1001="مقبولة")),الإجازات!$C$2:$C$1001)))</f>
        <v/>
      </c>
      <c r="O2527" s="17"/>
      <c r="P2527" s="23" t="str">
        <f aca="false">IF(B2527="","",IF(ISNA(MATCH(B2527,الموظفين!$A$2:$A$501,0)),"⚠ كود غير موجود",IF(O2527&lt;&gt;"",O2527,IF(N2527&lt;&gt;"",N2527,IF(H2527="",IF(AND(A2527&lt;&gt;"",WEEKDAY(A2527)=الإعدادات!$B$11),"راحة أسبوعية","غائب"),IF(I2527="","بدون انصراف",IF(N(K2527)&gt;0,"متأخر","حاضر")))))))</f>
        <v/>
      </c>
      <c r="Q2527" s="24" t="str">
        <f aca="false">IF(B2527="","",IF(OR(P2527="غائب",P2527="غياب",P2527="إجازة بدون راتب"),IFERROR(VLOOKUP(B2527,الموظفين!$A$2:$J$501,8,FALSE()),0),0))</f>
        <v/>
      </c>
      <c r="R2527" s="24" t="str">
        <f aca="false">IF(B2527="","",ROUND((N(K2527)+N(L2527))/60*IFERROR(VLOOKUP(B2527,الموظفين!$A$2:$J$501,8,FALSE()),0)/الإعدادات!$B$6*الإعدادات!$B$9,2))</f>
        <v/>
      </c>
      <c r="S2527" s="24" t="str">
        <f aca="false">IF(OR(B2527="",M2527=""),"",ROUND(M2527/60*IFERROR(VLOOKUP(B2527,الموظفين!$A$2:$J$501,9,FALSE()),0),2))</f>
        <v/>
      </c>
      <c r="T2527" s="17"/>
      <c r="U2527" s="23" t="str">
        <f aca="false">IF(OR(A2527="",B2527=""),"",A2527&amp;"|"&amp;B2527)</f>
        <v/>
      </c>
    </row>
    <row r="2528" customFormat="false" ht="15" hidden="false" customHeight="false" outlineLevel="0" collapsed="false">
      <c r="A2528" s="16"/>
      <c r="B2528" s="17"/>
      <c r="C2528" s="18" t="str">
        <f aca="false">IF($B2528="","",IFERROR(VLOOKUP($B2528,الموظفين!$A$2:$J$501,2,FALSE())&amp;"","⚠ كود غير موجود"))</f>
        <v/>
      </c>
      <c r="D2528" s="18" t="str">
        <f aca="false">IF($B2528="","",IFERROR(VLOOKUP($B2528,الموظفين!$A$2:$J$501,3,FALSE())&amp;"",""))</f>
        <v/>
      </c>
      <c r="E2528" s="18" t="str">
        <f aca="false">IF($B2528="","",IFERROR(VLOOKUP($B2528,الموظفين!$A$2:$J$501,5,FALSE())&amp;"",""))</f>
        <v/>
      </c>
      <c r="F2528" s="19" t="str">
        <f aca="false">IF($B2528="","",IFERROR(VLOOKUP($B2528,الموظفين!$A$2:$J$501,6,FALSE()),""))</f>
        <v/>
      </c>
      <c r="G2528" s="19" t="str">
        <f aca="false">IF($B2528="","",IFERROR(VLOOKUP($B2528,الموظفين!$A$2:$J$501,7,FALSE()),""))</f>
        <v/>
      </c>
      <c r="H2528" s="20"/>
      <c r="I2528" s="20"/>
      <c r="J2528" s="21" t="str">
        <f aca="false">IF(OR(H2528="",I2528=""),"",ROUND(MOD(I2528-H2528,1)*24,2))</f>
        <v/>
      </c>
      <c r="K2528" s="22" t="str">
        <f aca="false">IF(OR(H2528="",F2528=""),"",IF(ROUND(MAX(0,MOD(H2528-F2528+0.5,1)-0.5)*1440,0)&gt;IFERROR(VLOOKUP(E2528,الورديات!$A$2:$E$21,5,FALSE()),0),ROUND(MAX(0,MOD(H2528-F2528+0.5,1)-0.5)*1440,0),0))</f>
        <v/>
      </c>
      <c r="L2528" s="22" t="str">
        <f aca="false">IF(OR(I2528="",G2528=""),"",ROUND(MAX(0,MOD(G2528-I2528+0.5,1)-0.5)*1440,0))</f>
        <v/>
      </c>
      <c r="M2528" s="22" t="str">
        <f aca="false">IF(OR(I2528="",G2528=""),"",IF(ROUND(MAX(0,MOD(I2528-G2528+0.5,1)-0.5)*1440,0)&gt;=الإعدادات!$B$8,ROUND(MAX(0,MOD(I2528-G2528+0.5,1)-0.5)*1440,0),0))</f>
        <v/>
      </c>
      <c r="N2528" s="18" t="str">
        <f aca="false">IF(OR(A2528="",B2528=""),"",IF(COUNTIFS(الإجازات!$A$2:$A$1001,B2528,الإجازات!$D$2:$D$1001,"&lt;="&amp;A2528,الإجازات!$E$2:$E$1001,"&gt;="&amp;A2528,الإجازات!$G$2:$G$1001,"مقبولة")=0,"",LOOKUP(2,1/((الإجازات!$A$2:$A$1001=B2528)*(الإجازات!$D$2:$D$1001&lt;=A2528)*(الإجازات!$E$2:$E$1001&gt;=A2528)*(الإجازات!$G$2:$G$1001="مقبولة")),الإجازات!$C$2:$C$1001)))</f>
        <v/>
      </c>
      <c r="O2528" s="17"/>
      <c r="P2528" s="23" t="str">
        <f aca="false">IF(B2528="","",IF(ISNA(MATCH(B2528,الموظفين!$A$2:$A$501,0)),"⚠ كود غير موجود",IF(O2528&lt;&gt;"",O2528,IF(N2528&lt;&gt;"",N2528,IF(H2528="",IF(AND(A2528&lt;&gt;"",WEEKDAY(A2528)=الإعدادات!$B$11),"راحة أسبوعية","غائب"),IF(I2528="","بدون انصراف",IF(N(K2528)&gt;0,"متأخر","حاضر")))))))</f>
        <v/>
      </c>
      <c r="Q2528" s="24" t="str">
        <f aca="false">IF(B2528="","",IF(OR(P2528="غائب",P2528="غياب",P2528="إجازة بدون راتب"),IFERROR(VLOOKUP(B2528,الموظفين!$A$2:$J$501,8,FALSE()),0),0))</f>
        <v/>
      </c>
      <c r="R2528" s="24" t="str">
        <f aca="false">IF(B2528="","",ROUND((N(K2528)+N(L2528))/60*IFERROR(VLOOKUP(B2528,الموظفين!$A$2:$J$501,8,FALSE()),0)/الإعدادات!$B$6*الإعدادات!$B$9,2))</f>
        <v/>
      </c>
      <c r="S2528" s="24" t="str">
        <f aca="false">IF(OR(B2528="",M2528=""),"",ROUND(M2528/60*IFERROR(VLOOKUP(B2528,الموظفين!$A$2:$J$501,9,FALSE()),0),2))</f>
        <v/>
      </c>
      <c r="T2528" s="17"/>
      <c r="U2528" s="23" t="str">
        <f aca="false">IF(OR(A2528="",B2528=""),"",A2528&amp;"|"&amp;B2528)</f>
        <v/>
      </c>
    </row>
    <row r="2529" customFormat="false" ht="15" hidden="false" customHeight="false" outlineLevel="0" collapsed="false">
      <c r="A2529" s="16"/>
      <c r="B2529" s="17"/>
      <c r="C2529" s="18" t="str">
        <f aca="false">IF($B2529="","",IFERROR(VLOOKUP($B2529,الموظفين!$A$2:$J$501,2,FALSE())&amp;"","⚠ كود غير موجود"))</f>
        <v/>
      </c>
      <c r="D2529" s="18" t="str">
        <f aca="false">IF($B2529="","",IFERROR(VLOOKUP($B2529,الموظفين!$A$2:$J$501,3,FALSE())&amp;"",""))</f>
        <v/>
      </c>
      <c r="E2529" s="18" t="str">
        <f aca="false">IF($B2529="","",IFERROR(VLOOKUP($B2529,الموظفين!$A$2:$J$501,5,FALSE())&amp;"",""))</f>
        <v/>
      </c>
      <c r="F2529" s="19" t="str">
        <f aca="false">IF($B2529="","",IFERROR(VLOOKUP($B2529,الموظفين!$A$2:$J$501,6,FALSE()),""))</f>
        <v/>
      </c>
      <c r="G2529" s="19" t="str">
        <f aca="false">IF($B2529="","",IFERROR(VLOOKUP($B2529,الموظفين!$A$2:$J$501,7,FALSE()),""))</f>
        <v/>
      </c>
      <c r="H2529" s="20"/>
      <c r="I2529" s="20"/>
      <c r="J2529" s="21" t="str">
        <f aca="false">IF(OR(H2529="",I2529=""),"",ROUND(MOD(I2529-H2529,1)*24,2))</f>
        <v/>
      </c>
      <c r="K2529" s="22" t="str">
        <f aca="false">IF(OR(H2529="",F2529=""),"",IF(ROUND(MAX(0,MOD(H2529-F2529+0.5,1)-0.5)*1440,0)&gt;IFERROR(VLOOKUP(E2529,الورديات!$A$2:$E$21,5,FALSE()),0),ROUND(MAX(0,MOD(H2529-F2529+0.5,1)-0.5)*1440,0),0))</f>
        <v/>
      </c>
      <c r="L2529" s="22" t="str">
        <f aca="false">IF(OR(I2529="",G2529=""),"",ROUND(MAX(0,MOD(G2529-I2529+0.5,1)-0.5)*1440,0))</f>
        <v/>
      </c>
      <c r="M2529" s="22" t="str">
        <f aca="false">IF(OR(I2529="",G2529=""),"",IF(ROUND(MAX(0,MOD(I2529-G2529+0.5,1)-0.5)*1440,0)&gt;=الإعدادات!$B$8,ROUND(MAX(0,MOD(I2529-G2529+0.5,1)-0.5)*1440,0),0))</f>
        <v/>
      </c>
      <c r="N2529" s="18" t="str">
        <f aca="false">IF(OR(A2529="",B2529=""),"",IF(COUNTIFS(الإجازات!$A$2:$A$1001,B2529,الإجازات!$D$2:$D$1001,"&lt;="&amp;A2529,الإجازات!$E$2:$E$1001,"&gt;="&amp;A2529,الإجازات!$G$2:$G$1001,"مقبولة")=0,"",LOOKUP(2,1/((الإجازات!$A$2:$A$1001=B2529)*(الإجازات!$D$2:$D$1001&lt;=A2529)*(الإجازات!$E$2:$E$1001&gt;=A2529)*(الإجازات!$G$2:$G$1001="مقبولة")),الإجازات!$C$2:$C$1001)))</f>
        <v/>
      </c>
      <c r="O2529" s="17"/>
      <c r="P2529" s="23" t="str">
        <f aca="false">IF(B2529="","",IF(ISNA(MATCH(B2529,الموظفين!$A$2:$A$501,0)),"⚠ كود غير موجود",IF(O2529&lt;&gt;"",O2529,IF(N2529&lt;&gt;"",N2529,IF(H2529="",IF(AND(A2529&lt;&gt;"",WEEKDAY(A2529)=الإعدادات!$B$11),"راحة أسبوعية","غائب"),IF(I2529="","بدون انصراف",IF(N(K2529)&gt;0,"متأخر","حاضر")))))))</f>
        <v/>
      </c>
      <c r="Q2529" s="24" t="str">
        <f aca="false">IF(B2529="","",IF(OR(P2529="غائب",P2529="غياب",P2529="إجازة بدون راتب"),IFERROR(VLOOKUP(B2529,الموظفين!$A$2:$J$501,8,FALSE()),0),0))</f>
        <v/>
      </c>
      <c r="R2529" s="24" t="str">
        <f aca="false">IF(B2529="","",ROUND((N(K2529)+N(L2529))/60*IFERROR(VLOOKUP(B2529,الموظفين!$A$2:$J$501,8,FALSE()),0)/الإعدادات!$B$6*الإعدادات!$B$9,2))</f>
        <v/>
      </c>
      <c r="S2529" s="24" t="str">
        <f aca="false">IF(OR(B2529="",M2529=""),"",ROUND(M2529/60*IFERROR(VLOOKUP(B2529,الموظفين!$A$2:$J$501,9,FALSE()),0),2))</f>
        <v/>
      </c>
      <c r="T2529" s="17"/>
      <c r="U2529" s="23" t="str">
        <f aca="false">IF(OR(A2529="",B2529=""),"",A2529&amp;"|"&amp;B2529)</f>
        <v/>
      </c>
    </row>
    <row r="2530" customFormat="false" ht="15" hidden="false" customHeight="false" outlineLevel="0" collapsed="false">
      <c r="A2530" s="16"/>
      <c r="B2530" s="17"/>
      <c r="C2530" s="18" t="str">
        <f aca="false">IF($B2530="","",IFERROR(VLOOKUP($B2530,الموظفين!$A$2:$J$501,2,FALSE())&amp;"","⚠ كود غير موجود"))</f>
        <v/>
      </c>
      <c r="D2530" s="18" t="str">
        <f aca="false">IF($B2530="","",IFERROR(VLOOKUP($B2530,الموظفين!$A$2:$J$501,3,FALSE())&amp;"",""))</f>
        <v/>
      </c>
      <c r="E2530" s="18" t="str">
        <f aca="false">IF($B2530="","",IFERROR(VLOOKUP($B2530,الموظفين!$A$2:$J$501,5,FALSE())&amp;"",""))</f>
        <v/>
      </c>
      <c r="F2530" s="19" t="str">
        <f aca="false">IF($B2530="","",IFERROR(VLOOKUP($B2530,الموظفين!$A$2:$J$501,6,FALSE()),""))</f>
        <v/>
      </c>
      <c r="G2530" s="19" t="str">
        <f aca="false">IF($B2530="","",IFERROR(VLOOKUP($B2530,الموظفين!$A$2:$J$501,7,FALSE()),""))</f>
        <v/>
      </c>
      <c r="H2530" s="20"/>
      <c r="I2530" s="20"/>
      <c r="J2530" s="21" t="str">
        <f aca="false">IF(OR(H2530="",I2530=""),"",ROUND(MOD(I2530-H2530,1)*24,2))</f>
        <v/>
      </c>
      <c r="K2530" s="22" t="str">
        <f aca="false">IF(OR(H2530="",F2530=""),"",IF(ROUND(MAX(0,MOD(H2530-F2530+0.5,1)-0.5)*1440,0)&gt;IFERROR(VLOOKUP(E2530,الورديات!$A$2:$E$21,5,FALSE()),0),ROUND(MAX(0,MOD(H2530-F2530+0.5,1)-0.5)*1440,0),0))</f>
        <v/>
      </c>
      <c r="L2530" s="22" t="str">
        <f aca="false">IF(OR(I2530="",G2530=""),"",ROUND(MAX(0,MOD(G2530-I2530+0.5,1)-0.5)*1440,0))</f>
        <v/>
      </c>
      <c r="M2530" s="22" t="str">
        <f aca="false">IF(OR(I2530="",G2530=""),"",IF(ROUND(MAX(0,MOD(I2530-G2530+0.5,1)-0.5)*1440,0)&gt;=الإعدادات!$B$8,ROUND(MAX(0,MOD(I2530-G2530+0.5,1)-0.5)*1440,0),0))</f>
        <v/>
      </c>
      <c r="N2530" s="18" t="str">
        <f aca="false">IF(OR(A2530="",B2530=""),"",IF(COUNTIFS(الإجازات!$A$2:$A$1001,B2530,الإجازات!$D$2:$D$1001,"&lt;="&amp;A2530,الإجازات!$E$2:$E$1001,"&gt;="&amp;A2530,الإجازات!$G$2:$G$1001,"مقبولة")=0,"",LOOKUP(2,1/((الإجازات!$A$2:$A$1001=B2530)*(الإجازات!$D$2:$D$1001&lt;=A2530)*(الإجازات!$E$2:$E$1001&gt;=A2530)*(الإجازات!$G$2:$G$1001="مقبولة")),الإجازات!$C$2:$C$1001)))</f>
        <v/>
      </c>
      <c r="O2530" s="17"/>
      <c r="P2530" s="23" t="str">
        <f aca="false">IF(B2530="","",IF(ISNA(MATCH(B2530,الموظفين!$A$2:$A$501,0)),"⚠ كود غير موجود",IF(O2530&lt;&gt;"",O2530,IF(N2530&lt;&gt;"",N2530,IF(H2530="",IF(AND(A2530&lt;&gt;"",WEEKDAY(A2530)=الإعدادات!$B$11),"راحة أسبوعية","غائب"),IF(I2530="","بدون انصراف",IF(N(K2530)&gt;0,"متأخر","حاضر")))))))</f>
        <v/>
      </c>
      <c r="Q2530" s="24" t="str">
        <f aca="false">IF(B2530="","",IF(OR(P2530="غائب",P2530="غياب",P2530="إجازة بدون راتب"),IFERROR(VLOOKUP(B2530,الموظفين!$A$2:$J$501,8,FALSE()),0),0))</f>
        <v/>
      </c>
      <c r="R2530" s="24" t="str">
        <f aca="false">IF(B2530="","",ROUND((N(K2530)+N(L2530))/60*IFERROR(VLOOKUP(B2530,الموظفين!$A$2:$J$501,8,FALSE()),0)/الإعدادات!$B$6*الإعدادات!$B$9,2))</f>
        <v/>
      </c>
      <c r="S2530" s="24" t="str">
        <f aca="false">IF(OR(B2530="",M2530=""),"",ROUND(M2530/60*IFERROR(VLOOKUP(B2530,الموظفين!$A$2:$J$501,9,FALSE()),0),2))</f>
        <v/>
      </c>
      <c r="T2530" s="17"/>
      <c r="U2530" s="23" t="str">
        <f aca="false">IF(OR(A2530="",B2530=""),"",A2530&amp;"|"&amp;B2530)</f>
        <v/>
      </c>
    </row>
    <row r="2531" customFormat="false" ht="15" hidden="false" customHeight="false" outlineLevel="0" collapsed="false">
      <c r="A2531" s="16"/>
      <c r="B2531" s="17"/>
      <c r="C2531" s="18" t="str">
        <f aca="false">IF($B2531="","",IFERROR(VLOOKUP($B2531,الموظفين!$A$2:$J$501,2,FALSE())&amp;"","⚠ كود غير موجود"))</f>
        <v/>
      </c>
      <c r="D2531" s="18" t="str">
        <f aca="false">IF($B2531="","",IFERROR(VLOOKUP($B2531,الموظفين!$A$2:$J$501,3,FALSE())&amp;"",""))</f>
        <v/>
      </c>
      <c r="E2531" s="18" t="str">
        <f aca="false">IF($B2531="","",IFERROR(VLOOKUP($B2531,الموظفين!$A$2:$J$501,5,FALSE())&amp;"",""))</f>
        <v/>
      </c>
      <c r="F2531" s="19" t="str">
        <f aca="false">IF($B2531="","",IFERROR(VLOOKUP($B2531,الموظفين!$A$2:$J$501,6,FALSE()),""))</f>
        <v/>
      </c>
      <c r="G2531" s="19" t="str">
        <f aca="false">IF($B2531="","",IFERROR(VLOOKUP($B2531,الموظفين!$A$2:$J$501,7,FALSE()),""))</f>
        <v/>
      </c>
      <c r="H2531" s="20"/>
      <c r="I2531" s="20"/>
      <c r="J2531" s="21" t="str">
        <f aca="false">IF(OR(H2531="",I2531=""),"",ROUND(MOD(I2531-H2531,1)*24,2))</f>
        <v/>
      </c>
      <c r="K2531" s="22" t="str">
        <f aca="false">IF(OR(H2531="",F2531=""),"",IF(ROUND(MAX(0,MOD(H2531-F2531+0.5,1)-0.5)*1440,0)&gt;IFERROR(VLOOKUP(E2531,الورديات!$A$2:$E$21,5,FALSE()),0),ROUND(MAX(0,MOD(H2531-F2531+0.5,1)-0.5)*1440,0),0))</f>
        <v/>
      </c>
      <c r="L2531" s="22" t="str">
        <f aca="false">IF(OR(I2531="",G2531=""),"",ROUND(MAX(0,MOD(G2531-I2531+0.5,1)-0.5)*1440,0))</f>
        <v/>
      </c>
      <c r="M2531" s="22" t="str">
        <f aca="false">IF(OR(I2531="",G2531=""),"",IF(ROUND(MAX(0,MOD(I2531-G2531+0.5,1)-0.5)*1440,0)&gt;=الإعدادات!$B$8,ROUND(MAX(0,MOD(I2531-G2531+0.5,1)-0.5)*1440,0),0))</f>
        <v/>
      </c>
      <c r="N2531" s="18" t="str">
        <f aca="false">IF(OR(A2531="",B2531=""),"",IF(COUNTIFS(الإجازات!$A$2:$A$1001,B2531,الإجازات!$D$2:$D$1001,"&lt;="&amp;A2531,الإجازات!$E$2:$E$1001,"&gt;="&amp;A2531,الإجازات!$G$2:$G$1001,"مقبولة")=0,"",LOOKUP(2,1/((الإجازات!$A$2:$A$1001=B2531)*(الإجازات!$D$2:$D$1001&lt;=A2531)*(الإجازات!$E$2:$E$1001&gt;=A2531)*(الإجازات!$G$2:$G$1001="مقبولة")),الإجازات!$C$2:$C$1001)))</f>
        <v/>
      </c>
      <c r="O2531" s="17"/>
      <c r="P2531" s="23" t="str">
        <f aca="false">IF(B2531="","",IF(ISNA(MATCH(B2531,الموظفين!$A$2:$A$501,0)),"⚠ كود غير موجود",IF(O2531&lt;&gt;"",O2531,IF(N2531&lt;&gt;"",N2531,IF(H2531="",IF(AND(A2531&lt;&gt;"",WEEKDAY(A2531)=الإعدادات!$B$11),"راحة أسبوعية","غائب"),IF(I2531="","بدون انصراف",IF(N(K2531)&gt;0,"متأخر","حاضر")))))))</f>
        <v/>
      </c>
      <c r="Q2531" s="24" t="str">
        <f aca="false">IF(B2531="","",IF(OR(P2531="غائب",P2531="غياب",P2531="إجازة بدون راتب"),IFERROR(VLOOKUP(B2531,الموظفين!$A$2:$J$501,8,FALSE()),0),0))</f>
        <v/>
      </c>
      <c r="R2531" s="24" t="str">
        <f aca="false">IF(B2531="","",ROUND((N(K2531)+N(L2531))/60*IFERROR(VLOOKUP(B2531,الموظفين!$A$2:$J$501,8,FALSE()),0)/الإعدادات!$B$6*الإعدادات!$B$9,2))</f>
        <v/>
      </c>
      <c r="S2531" s="24" t="str">
        <f aca="false">IF(OR(B2531="",M2531=""),"",ROUND(M2531/60*IFERROR(VLOOKUP(B2531,الموظفين!$A$2:$J$501,9,FALSE()),0),2))</f>
        <v/>
      </c>
      <c r="T2531" s="17"/>
      <c r="U2531" s="23" t="str">
        <f aca="false">IF(OR(A2531="",B2531=""),"",A2531&amp;"|"&amp;B2531)</f>
        <v/>
      </c>
    </row>
    <row r="2532" customFormat="false" ht="15" hidden="false" customHeight="false" outlineLevel="0" collapsed="false">
      <c r="A2532" s="16"/>
      <c r="B2532" s="17"/>
      <c r="C2532" s="18" t="str">
        <f aca="false">IF($B2532="","",IFERROR(VLOOKUP($B2532,الموظفين!$A$2:$J$501,2,FALSE())&amp;"","⚠ كود غير موجود"))</f>
        <v/>
      </c>
      <c r="D2532" s="18" t="str">
        <f aca="false">IF($B2532="","",IFERROR(VLOOKUP($B2532,الموظفين!$A$2:$J$501,3,FALSE())&amp;"",""))</f>
        <v/>
      </c>
      <c r="E2532" s="18" t="str">
        <f aca="false">IF($B2532="","",IFERROR(VLOOKUP($B2532,الموظفين!$A$2:$J$501,5,FALSE())&amp;"",""))</f>
        <v/>
      </c>
      <c r="F2532" s="19" t="str">
        <f aca="false">IF($B2532="","",IFERROR(VLOOKUP($B2532,الموظفين!$A$2:$J$501,6,FALSE()),""))</f>
        <v/>
      </c>
      <c r="G2532" s="19" t="str">
        <f aca="false">IF($B2532="","",IFERROR(VLOOKUP($B2532,الموظفين!$A$2:$J$501,7,FALSE()),""))</f>
        <v/>
      </c>
      <c r="H2532" s="20"/>
      <c r="I2532" s="20"/>
      <c r="J2532" s="21" t="str">
        <f aca="false">IF(OR(H2532="",I2532=""),"",ROUND(MOD(I2532-H2532,1)*24,2))</f>
        <v/>
      </c>
      <c r="K2532" s="22" t="str">
        <f aca="false">IF(OR(H2532="",F2532=""),"",IF(ROUND(MAX(0,MOD(H2532-F2532+0.5,1)-0.5)*1440,0)&gt;IFERROR(VLOOKUP(E2532,الورديات!$A$2:$E$21,5,FALSE()),0),ROUND(MAX(0,MOD(H2532-F2532+0.5,1)-0.5)*1440,0),0))</f>
        <v/>
      </c>
      <c r="L2532" s="22" t="str">
        <f aca="false">IF(OR(I2532="",G2532=""),"",ROUND(MAX(0,MOD(G2532-I2532+0.5,1)-0.5)*1440,0))</f>
        <v/>
      </c>
      <c r="M2532" s="22" t="str">
        <f aca="false">IF(OR(I2532="",G2532=""),"",IF(ROUND(MAX(0,MOD(I2532-G2532+0.5,1)-0.5)*1440,0)&gt;=الإعدادات!$B$8,ROUND(MAX(0,MOD(I2532-G2532+0.5,1)-0.5)*1440,0),0))</f>
        <v/>
      </c>
      <c r="N2532" s="18" t="str">
        <f aca="false">IF(OR(A2532="",B2532=""),"",IF(COUNTIFS(الإجازات!$A$2:$A$1001,B2532,الإجازات!$D$2:$D$1001,"&lt;="&amp;A2532,الإجازات!$E$2:$E$1001,"&gt;="&amp;A2532,الإجازات!$G$2:$G$1001,"مقبولة")=0,"",LOOKUP(2,1/((الإجازات!$A$2:$A$1001=B2532)*(الإجازات!$D$2:$D$1001&lt;=A2532)*(الإجازات!$E$2:$E$1001&gt;=A2532)*(الإجازات!$G$2:$G$1001="مقبولة")),الإجازات!$C$2:$C$1001)))</f>
        <v/>
      </c>
      <c r="O2532" s="17"/>
      <c r="P2532" s="23" t="str">
        <f aca="false">IF(B2532="","",IF(ISNA(MATCH(B2532,الموظفين!$A$2:$A$501,0)),"⚠ كود غير موجود",IF(O2532&lt;&gt;"",O2532,IF(N2532&lt;&gt;"",N2532,IF(H2532="",IF(AND(A2532&lt;&gt;"",WEEKDAY(A2532)=الإعدادات!$B$11),"راحة أسبوعية","غائب"),IF(I2532="","بدون انصراف",IF(N(K2532)&gt;0,"متأخر","حاضر")))))))</f>
        <v/>
      </c>
      <c r="Q2532" s="24" t="str">
        <f aca="false">IF(B2532="","",IF(OR(P2532="غائب",P2532="غياب",P2532="إجازة بدون راتب"),IFERROR(VLOOKUP(B2532,الموظفين!$A$2:$J$501,8,FALSE()),0),0))</f>
        <v/>
      </c>
      <c r="R2532" s="24" t="str">
        <f aca="false">IF(B2532="","",ROUND((N(K2532)+N(L2532))/60*IFERROR(VLOOKUP(B2532,الموظفين!$A$2:$J$501,8,FALSE()),0)/الإعدادات!$B$6*الإعدادات!$B$9,2))</f>
        <v/>
      </c>
      <c r="S2532" s="24" t="str">
        <f aca="false">IF(OR(B2532="",M2532=""),"",ROUND(M2532/60*IFERROR(VLOOKUP(B2532,الموظفين!$A$2:$J$501,9,FALSE()),0),2))</f>
        <v/>
      </c>
      <c r="T2532" s="17"/>
      <c r="U2532" s="23" t="str">
        <f aca="false">IF(OR(A2532="",B2532=""),"",A2532&amp;"|"&amp;B2532)</f>
        <v/>
      </c>
    </row>
    <row r="2533" customFormat="false" ht="15" hidden="false" customHeight="false" outlineLevel="0" collapsed="false">
      <c r="A2533" s="16"/>
      <c r="B2533" s="17"/>
      <c r="C2533" s="18" t="str">
        <f aca="false">IF($B2533="","",IFERROR(VLOOKUP($B2533,الموظفين!$A$2:$J$501,2,FALSE())&amp;"","⚠ كود غير موجود"))</f>
        <v/>
      </c>
      <c r="D2533" s="18" t="str">
        <f aca="false">IF($B2533="","",IFERROR(VLOOKUP($B2533,الموظفين!$A$2:$J$501,3,FALSE())&amp;"",""))</f>
        <v/>
      </c>
      <c r="E2533" s="18" t="str">
        <f aca="false">IF($B2533="","",IFERROR(VLOOKUP($B2533,الموظفين!$A$2:$J$501,5,FALSE())&amp;"",""))</f>
        <v/>
      </c>
      <c r="F2533" s="19" t="str">
        <f aca="false">IF($B2533="","",IFERROR(VLOOKUP($B2533,الموظفين!$A$2:$J$501,6,FALSE()),""))</f>
        <v/>
      </c>
      <c r="G2533" s="19" t="str">
        <f aca="false">IF($B2533="","",IFERROR(VLOOKUP($B2533,الموظفين!$A$2:$J$501,7,FALSE()),""))</f>
        <v/>
      </c>
      <c r="H2533" s="20"/>
      <c r="I2533" s="20"/>
      <c r="J2533" s="21" t="str">
        <f aca="false">IF(OR(H2533="",I2533=""),"",ROUND(MOD(I2533-H2533,1)*24,2))</f>
        <v/>
      </c>
      <c r="K2533" s="22" t="str">
        <f aca="false">IF(OR(H2533="",F2533=""),"",IF(ROUND(MAX(0,MOD(H2533-F2533+0.5,1)-0.5)*1440,0)&gt;IFERROR(VLOOKUP(E2533,الورديات!$A$2:$E$21,5,FALSE()),0),ROUND(MAX(0,MOD(H2533-F2533+0.5,1)-0.5)*1440,0),0))</f>
        <v/>
      </c>
      <c r="L2533" s="22" t="str">
        <f aca="false">IF(OR(I2533="",G2533=""),"",ROUND(MAX(0,MOD(G2533-I2533+0.5,1)-0.5)*1440,0))</f>
        <v/>
      </c>
      <c r="M2533" s="22" t="str">
        <f aca="false">IF(OR(I2533="",G2533=""),"",IF(ROUND(MAX(0,MOD(I2533-G2533+0.5,1)-0.5)*1440,0)&gt;=الإعدادات!$B$8,ROUND(MAX(0,MOD(I2533-G2533+0.5,1)-0.5)*1440,0),0))</f>
        <v/>
      </c>
      <c r="N2533" s="18" t="str">
        <f aca="false">IF(OR(A2533="",B2533=""),"",IF(COUNTIFS(الإجازات!$A$2:$A$1001,B2533,الإجازات!$D$2:$D$1001,"&lt;="&amp;A2533,الإجازات!$E$2:$E$1001,"&gt;="&amp;A2533,الإجازات!$G$2:$G$1001,"مقبولة")=0,"",LOOKUP(2,1/((الإجازات!$A$2:$A$1001=B2533)*(الإجازات!$D$2:$D$1001&lt;=A2533)*(الإجازات!$E$2:$E$1001&gt;=A2533)*(الإجازات!$G$2:$G$1001="مقبولة")),الإجازات!$C$2:$C$1001)))</f>
        <v/>
      </c>
      <c r="O2533" s="17"/>
      <c r="P2533" s="23" t="str">
        <f aca="false">IF(B2533="","",IF(ISNA(MATCH(B2533,الموظفين!$A$2:$A$501,0)),"⚠ كود غير موجود",IF(O2533&lt;&gt;"",O2533,IF(N2533&lt;&gt;"",N2533,IF(H2533="",IF(AND(A2533&lt;&gt;"",WEEKDAY(A2533)=الإعدادات!$B$11),"راحة أسبوعية","غائب"),IF(I2533="","بدون انصراف",IF(N(K2533)&gt;0,"متأخر","حاضر")))))))</f>
        <v/>
      </c>
      <c r="Q2533" s="24" t="str">
        <f aca="false">IF(B2533="","",IF(OR(P2533="غائب",P2533="غياب",P2533="إجازة بدون راتب"),IFERROR(VLOOKUP(B2533,الموظفين!$A$2:$J$501,8,FALSE()),0),0))</f>
        <v/>
      </c>
      <c r="R2533" s="24" t="str">
        <f aca="false">IF(B2533="","",ROUND((N(K2533)+N(L2533))/60*IFERROR(VLOOKUP(B2533,الموظفين!$A$2:$J$501,8,FALSE()),0)/الإعدادات!$B$6*الإعدادات!$B$9,2))</f>
        <v/>
      </c>
      <c r="S2533" s="24" t="str">
        <f aca="false">IF(OR(B2533="",M2533=""),"",ROUND(M2533/60*IFERROR(VLOOKUP(B2533,الموظفين!$A$2:$J$501,9,FALSE()),0),2))</f>
        <v/>
      </c>
      <c r="T2533" s="17"/>
      <c r="U2533" s="23" t="str">
        <f aca="false">IF(OR(A2533="",B2533=""),"",A2533&amp;"|"&amp;B2533)</f>
        <v/>
      </c>
    </row>
    <row r="2534" customFormat="false" ht="15" hidden="false" customHeight="false" outlineLevel="0" collapsed="false">
      <c r="A2534" s="16"/>
      <c r="B2534" s="17"/>
      <c r="C2534" s="18" t="str">
        <f aca="false">IF($B2534="","",IFERROR(VLOOKUP($B2534,الموظفين!$A$2:$J$501,2,FALSE())&amp;"","⚠ كود غير موجود"))</f>
        <v/>
      </c>
      <c r="D2534" s="18" t="str">
        <f aca="false">IF($B2534="","",IFERROR(VLOOKUP($B2534,الموظفين!$A$2:$J$501,3,FALSE())&amp;"",""))</f>
        <v/>
      </c>
      <c r="E2534" s="18" t="str">
        <f aca="false">IF($B2534="","",IFERROR(VLOOKUP($B2534,الموظفين!$A$2:$J$501,5,FALSE())&amp;"",""))</f>
        <v/>
      </c>
      <c r="F2534" s="19" t="str">
        <f aca="false">IF($B2534="","",IFERROR(VLOOKUP($B2534,الموظفين!$A$2:$J$501,6,FALSE()),""))</f>
        <v/>
      </c>
      <c r="G2534" s="19" t="str">
        <f aca="false">IF($B2534="","",IFERROR(VLOOKUP($B2534,الموظفين!$A$2:$J$501,7,FALSE()),""))</f>
        <v/>
      </c>
      <c r="H2534" s="20"/>
      <c r="I2534" s="20"/>
      <c r="J2534" s="21" t="str">
        <f aca="false">IF(OR(H2534="",I2534=""),"",ROUND(MOD(I2534-H2534,1)*24,2))</f>
        <v/>
      </c>
      <c r="K2534" s="22" t="str">
        <f aca="false">IF(OR(H2534="",F2534=""),"",IF(ROUND(MAX(0,MOD(H2534-F2534+0.5,1)-0.5)*1440,0)&gt;IFERROR(VLOOKUP(E2534,الورديات!$A$2:$E$21,5,FALSE()),0),ROUND(MAX(0,MOD(H2534-F2534+0.5,1)-0.5)*1440,0),0))</f>
        <v/>
      </c>
      <c r="L2534" s="22" t="str">
        <f aca="false">IF(OR(I2534="",G2534=""),"",ROUND(MAX(0,MOD(G2534-I2534+0.5,1)-0.5)*1440,0))</f>
        <v/>
      </c>
      <c r="M2534" s="22" t="str">
        <f aca="false">IF(OR(I2534="",G2534=""),"",IF(ROUND(MAX(0,MOD(I2534-G2534+0.5,1)-0.5)*1440,0)&gt;=الإعدادات!$B$8,ROUND(MAX(0,MOD(I2534-G2534+0.5,1)-0.5)*1440,0),0))</f>
        <v/>
      </c>
      <c r="N2534" s="18" t="str">
        <f aca="false">IF(OR(A2534="",B2534=""),"",IF(COUNTIFS(الإجازات!$A$2:$A$1001,B2534,الإجازات!$D$2:$D$1001,"&lt;="&amp;A2534,الإجازات!$E$2:$E$1001,"&gt;="&amp;A2534,الإجازات!$G$2:$G$1001,"مقبولة")=0,"",LOOKUP(2,1/((الإجازات!$A$2:$A$1001=B2534)*(الإجازات!$D$2:$D$1001&lt;=A2534)*(الإجازات!$E$2:$E$1001&gt;=A2534)*(الإجازات!$G$2:$G$1001="مقبولة")),الإجازات!$C$2:$C$1001)))</f>
        <v/>
      </c>
      <c r="O2534" s="17"/>
      <c r="P2534" s="23" t="str">
        <f aca="false">IF(B2534="","",IF(ISNA(MATCH(B2534,الموظفين!$A$2:$A$501,0)),"⚠ كود غير موجود",IF(O2534&lt;&gt;"",O2534,IF(N2534&lt;&gt;"",N2534,IF(H2534="",IF(AND(A2534&lt;&gt;"",WEEKDAY(A2534)=الإعدادات!$B$11),"راحة أسبوعية","غائب"),IF(I2534="","بدون انصراف",IF(N(K2534)&gt;0,"متأخر","حاضر")))))))</f>
        <v/>
      </c>
      <c r="Q2534" s="24" t="str">
        <f aca="false">IF(B2534="","",IF(OR(P2534="غائب",P2534="غياب",P2534="إجازة بدون راتب"),IFERROR(VLOOKUP(B2534,الموظفين!$A$2:$J$501,8,FALSE()),0),0))</f>
        <v/>
      </c>
      <c r="R2534" s="24" t="str">
        <f aca="false">IF(B2534="","",ROUND((N(K2534)+N(L2534))/60*IFERROR(VLOOKUP(B2534,الموظفين!$A$2:$J$501,8,FALSE()),0)/الإعدادات!$B$6*الإعدادات!$B$9,2))</f>
        <v/>
      </c>
      <c r="S2534" s="24" t="str">
        <f aca="false">IF(OR(B2534="",M2534=""),"",ROUND(M2534/60*IFERROR(VLOOKUP(B2534,الموظفين!$A$2:$J$501,9,FALSE()),0),2))</f>
        <v/>
      </c>
      <c r="T2534" s="17"/>
      <c r="U2534" s="23" t="str">
        <f aca="false">IF(OR(A2534="",B2534=""),"",A2534&amp;"|"&amp;B2534)</f>
        <v/>
      </c>
    </row>
    <row r="2535" customFormat="false" ht="15" hidden="false" customHeight="false" outlineLevel="0" collapsed="false">
      <c r="A2535" s="16"/>
      <c r="B2535" s="17"/>
      <c r="C2535" s="18" t="str">
        <f aca="false">IF($B2535="","",IFERROR(VLOOKUP($B2535,الموظفين!$A$2:$J$501,2,FALSE())&amp;"","⚠ كود غير موجود"))</f>
        <v/>
      </c>
      <c r="D2535" s="18" t="str">
        <f aca="false">IF($B2535="","",IFERROR(VLOOKUP($B2535,الموظفين!$A$2:$J$501,3,FALSE())&amp;"",""))</f>
        <v/>
      </c>
      <c r="E2535" s="18" t="str">
        <f aca="false">IF($B2535="","",IFERROR(VLOOKUP($B2535,الموظفين!$A$2:$J$501,5,FALSE())&amp;"",""))</f>
        <v/>
      </c>
      <c r="F2535" s="19" t="str">
        <f aca="false">IF($B2535="","",IFERROR(VLOOKUP($B2535,الموظفين!$A$2:$J$501,6,FALSE()),""))</f>
        <v/>
      </c>
      <c r="G2535" s="19" t="str">
        <f aca="false">IF($B2535="","",IFERROR(VLOOKUP($B2535,الموظفين!$A$2:$J$501,7,FALSE()),""))</f>
        <v/>
      </c>
      <c r="H2535" s="20"/>
      <c r="I2535" s="20"/>
      <c r="J2535" s="21" t="str">
        <f aca="false">IF(OR(H2535="",I2535=""),"",ROUND(MOD(I2535-H2535,1)*24,2))</f>
        <v/>
      </c>
      <c r="K2535" s="22" t="str">
        <f aca="false">IF(OR(H2535="",F2535=""),"",IF(ROUND(MAX(0,MOD(H2535-F2535+0.5,1)-0.5)*1440,0)&gt;IFERROR(VLOOKUP(E2535,الورديات!$A$2:$E$21,5,FALSE()),0),ROUND(MAX(0,MOD(H2535-F2535+0.5,1)-0.5)*1440,0),0))</f>
        <v/>
      </c>
      <c r="L2535" s="22" t="str">
        <f aca="false">IF(OR(I2535="",G2535=""),"",ROUND(MAX(0,MOD(G2535-I2535+0.5,1)-0.5)*1440,0))</f>
        <v/>
      </c>
      <c r="M2535" s="22" t="str">
        <f aca="false">IF(OR(I2535="",G2535=""),"",IF(ROUND(MAX(0,MOD(I2535-G2535+0.5,1)-0.5)*1440,0)&gt;=الإعدادات!$B$8,ROUND(MAX(0,MOD(I2535-G2535+0.5,1)-0.5)*1440,0),0))</f>
        <v/>
      </c>
      <c r="N2535" s="18" t="str">
        <f aca="false">IF(OR(A2535="",B2535=""),"",IF(COUNTIFS(الإجازات!$A$2:$A$1001,B2535,الإجازات!$D$2:$D$1001,"&lt;="&amp;A2535,الإجازات!$E$2:$E$1001,"&gt;="&amp;A2535,الإجازات!$G$2:$G$1001,"مقبولة")=0,"",LOOKUP(2,1/((الإجازات!$A$2:$A$1001=B2535)*(الإجازات!$D$2:$D$1001&lt;=A2535)*(الإجازات!$E$2:$E$1001&gt;=A2535)*(الإجازات!$G$2:$G$1001="مقبولة")),الإجازات!$C$2:$C$1001)))</f>
        <v/>
      </c>
      <c r="O2535" s="17"/>
      <c r="P2535" s="23" t="str">
        <f aca="false">IF(B2535="","",IF(ISNA(MATCH(B2535,الموظفين!$A$2:$A$501,0)),"⚠ كود غير موجود",IF(O2535&lt;&gt;"",O2535,IF(N2535&lt;&gt;"",N2535,IF(H2535="",IF(AND(A2535&lt;&gt;"",WEEKDAY(A2535)=الإعدادات!$B$11),"راحة أسبوعية","غائب"),IF(I2535="","بدون انصراف",IF(N(K2535)&gt;0,"متأخر","حاضر")))))))</f>
        <v/>
      </c>
      <c r="Q2535" s="24" t="str">
        <f aca="false">IF(B2535="","",IF(OR(P2535="غائب",P2535="غياب",P2535="إجازة بدون راتب"),IFERROR(VLOOKUP(B2535,الموظفين!$A$2:$J$501,8,FALSE()),0),0))</f>
        <v/>
      </c>
      <c r="R2535" s="24" t="str">
        <f aca="false">IF(B2535="","",ROUND((N(K2535)+N(L2535))/60*IFERROR(VLOOKUP(B2535,الموظفين!$A$2:$J$501,8,FALSE()),0)/الإعدادات!$B$6*الإعدادات!$B$9,2))</f>
        <v/>
      </c>
      <c r="S2535" s="24" t="str">
        <f aca="false">IF(OR(B2535="",M2535=""),"",ROUND(M2535/60*IFERROR(VLOOKUP(B2535,الموظفين!$A$2:$J$501,9,FALSE()),0),2))</f>
        <v/>
      </c>
      <c r="T2535" s="17"/>
      <c r="U2535" s="23" t="str">
        <f aca="false">IF(OR(A2535="",B2535=""),"",A2535&amp;"|"&amp;B2535)</f>
        <v/>
      </c>
    </row>
    <row r="2536" customFormat="false" ht="15" hidden="false" customHeight="false" outlineLevel="0" collapsed="false">
      <c r="A2536" s="16"/>
      <c r="B2536" s="17"/>
      <c r="C2536" s="18" t="str">
        <f aca="false">IF($B2536="","",IFERROR(VLOOKUP($B2536,الموظفين!$A$2:$J$501,2,FALSE())&amp;"","⚠ كود غير موجود"))</f>
        <v/>
      </c>
      <c r="D2536" s="18" t="str">
        <f aca="false">IF($B2536="","",IFERROR(VLOOKUP($B2536,الموظفين!$A$2:$J$501,3,FALSE())&amp;"",""))</f>
        <v/>
      </c>
      <c r="E2536" s="18" t="str">
        <f aca="false">IF($B2536="","",IFERROR(VLOOKUP($B2536,الموظفين!$A$2:$J$501,5,FALSE())&amp;"",""))</f>
        <v/>
      </c>
      <c r="F2536" s="19" t="str">
        <f aca="false">IF($B2536="","",IFERROR(VLOOKUP($B2536,الموظفين!$A$2:$J$501,6,FALSE()),""))</f>
        <v/>
      </c>
      <c r="G2536" s="19" t="str">
        <f aca="false">IF($B2536="","",IFERROR(VLOOKUP($B2536,الموظفين!$A$2:$J$501,7,FALSE()),""))</f>
        <v/>
      </c>
      <c r="H2536" s="20"/>
      <c r="I2536" s="20"/>
      <c r="J2536" s="21" t="str">
        <f aca="false">IF(OR(H2536="",I2536=""),"",ROUND(MOD(I2536-H2536,1)*24,2))</f>
        <v/>
      </c>
      <c r="K2536" s="22" t="str">
        <f aca="false">IF(OR(H2536="",F2536=""),"",IF(ROUND(MAX(0,MOD(H2536-F2536+0.5,1)-0.5)*1440,0)&gt;IFERROR(VLOOKUP(E2536,الورديات!$A$2:$E$21,5,FALSE()),0),ROUND(MAX(0,MOD(H2536-F2536+0.5,1)-0.5)*1440,0),0))</f>
        <v/>
      </c>
      <c r="L2536" s="22" t="str">
        <f aca="false">IF(OR(I2536="",G2536=""),"",ROUND(MAX(0,MOD(G2536-I2536+0.5,1)-0.5)*1440,0))</f>
        <v/>
      </c>
      <c r="M2536" s="22" t="str">
        <f aca="false">IF(OR(I2536="",G2536=""),"",IF(ROUND(MAX(0,MOD(I2536-G2536+0.5,1)-0.5)*1440,0)&gt;=الإعدادات!$B$8,ROUND(MAX(0,MOD(I2536-G2536+0.5,1)-0.5)*1440,0),0))</f>
        <v/>
      </c>
      <c r="N2536" s="18" t="str">
        <f aca="false">IF(OR(A2536="",B2536=""),"",IF(COUNTIFS(الإجازات!$A$2:$A$1001,B2536,الإجازات!$D$2:$D$1001,"&lt;="&amp;A2536,الإجازات!$E$2:$E$1001,"&gt;="&amp;A2536,الإجازات!$G$2:$G$1001,"مقبولة")=0,"",LOOKUP(2,1/((الإجازات!$A$2:$A$1001=B2536)*(الإجازات!$D$2:$D$1001&lt;=A2536)*(الإجازات!$E$2:$E$1001&gt;=A2536)*(الإجازات!$G$2:$G$1001="مقبولة")),الإجازات!$C$2:$C$1001)))</f>
        <v/>
      </c>
      <c r="O2536" s="17"/>
      <c r="P2536" s="23" t="str">
        <f aca="false">IF(B2536="","",IF(ISNA(MATCH(B2536,الموظفين!$A$2:$A$501,0)),"⚠ كود غير موجود",IF(O2536&lt;&gt;"",O2536,IF(N2536&lt;&gt;"",N2536,IF(H2536="",IF(AND(A2536&lt;&gt;"",WEEKDAY(A2536)=الإعدادات!$B$11),"راحة أسبوعية","غائب"),IF(I2536="","بدون انصراف",IF(N(K2536)&gt;0,"متأخر","حاضر")))))))</f>
        <v/>
      </c>
      <c r="Q2536" s="24" t="str">
        <f aca="false">IF(B2536="","",IF(OR(P2536="غائب",P2536="غياب",P2536="إجازة بدون راتب"),IFERROR(VLOOKUP(B2536,الموظفين!$A$2:$J$501,8,FALSE()),0),0))</f>
        <v/>
      </c>
      <c r="R2536" s="24" t="str">
        <f aca="false">IF(B2536="","",ROUND((N(K2536)+N(L2536))/60*IFERROR(VLOOKUP(B2536,الموظفين!$A$2:$J$501,8,FALSE()),0)/الإعدادات!$B$6*الإعدادات!$B$9,2))</f>
        <v/>
      </c>
      <c r="S2536" s="24" t="str">
        <f aca="false">IF(OR(B2536="",M2536=""),"",ROUND(M2536/60*IFERROR(VLOOKUP(B2536,الموظفين!$A$2:$J$501,9,FALSE()),0),2))</f>
        <v/>
      </c>
      <c r="T2536" s="17"/>
      <c r="U2536" s="23" t="str">
        <f aca="false">IF(OR(A2536="",B2536=""),"",A2536&amp;"|"&amp;B2536)</f>
        <v/>
      </c>
    </row>
    <row r="2537" customFormat="false" ht="15" hidden="false" customHeight="false" outlineLevel="0" collapsed="false">
      <c r="A2537" s="16"/>
      <c r="B2537" s="17"/>
      <c r="C2537" s="18" t="str">
        <f aca="false">IF($B2537="","",IFERROR(VLOOKUP($B2537,الموظفين!$A$2:$J$501,2,FALSE())&amp;"","⚠ كود غير موجود"))</f>
        <v/>
      </c>
      <c r="D2537" s="18" t="str">
        <f aca="false">IF($B2537="","",IFERROR(VLOOKUP($B2537,الموظفين!$A$2:$J$501,3,FALSE())&amp;"",""))</f>
        <v/>
      </c>
      <c r="E2537" s="18" t="str">
        <f aca="false">IF($B2537="","",IFERROR(VLOOKUP($B2537,الموظفين!$A$2:$J$501,5,FALSE())&amp;"",""))</f>
        <v/>
      </c>
      <c r="F2537" s="19" t="str">
        <f aca="false">IF($B2537="","",IFERROR(VLOOKUP($B2537,الموظفين!$A$2:$J$501,6,FALSE()),""))</f>
        <v/>
      </c>
      <c r="G2537" s="19" t="str">
        <f aca="false">IF($B2537="","",IFERROR(VLOOKUP($B2537,الموظفين!$A$2:$J$501,7,FALSE()),""))</f>
        <v/>
      </c>
      <c r="H2537" s="20"/>
      <c r="I2537" s="20"/>
      <c r="J2537" s="21" t="str">
        <f aca="false">IF(OR(H2537="",I2537=""),"",ROUND(MOD(I2537-H2537,1)*24,2))</f>
        <v/>
      </c>
      <c r="K2537" s="22" t="str">
        <f aca="false">IF(OR(H2537="",F2537=""),"",IF(ROUND(MAX(0,MOD(H2537-F2537+0.5,1)-0.5)*1440,0)&gt;IFERROR(VLOOKUP(E2537,الورديات!$A$2:$E$21,5,FALSE()),0),ROUND(MAX(0,MOD(H2537-F2537+0.5,1)-0.5)*1440,0),0))</f>
        <v/>
      </c>
      <c r="L2537" s="22" t="str">
        <f aca="false">IF(OR(I2537="",G2537=""),"",ROUND(MAX(0,MOD(G2537-I2537+0.5,1)-0.5)*1440,0))</f>
        <v/>
      </c>
      <c r="M2537" s="22" t="str">
        <f aca="false">IF(OR(I2537="",G2537=""),"",IF(ROUND(MAX(0,MOD(I2537-G2537+0.5,1)-0.5)*1440,0)&gt;=الإعدادات!$B$8,ROUND(MAX(0,MOD(I2537-G2537+0.5,1)-0.5)*1440,0),0))</f>
        <v/>
      </c>
      <c r="N2537" s="18" t="str">
        <f aca="false">IF(OR(A2537="",B2537=""),"",IF(COUNTIFS(الإجازات!$A$2:$A$1001,B2537,الإجازات!$D$2:$D$1001,"&lt;="&amp;A2537,الإجازات!$E$2:$E$1001,"&gt;="&amp;A2537,الإجازات!$G$2:$G$1001,"مقبولة")=0,"",LOOKUP(2,1/((الإجازات!$A$2:$A$1001=B2537)*(الإجازات!$D$2:$D$1001&lt;=A2537)*(الإجازات!$E$2:$E$1001&gt;=A2537)*(الإجازات!$G$2:$G$1001="مقبولة")),الإجازات!$C$2:$C$1001)))</f>
        <v/>
      </c>
      <c r="O2537" s="17"/>
      <c r="P2537" s="23" t="str">
        <f aca="false">IF(B2537="","",IF(ISNA(MATCH(B2537,الموظفين!$A$2:$A$501,0)),"⚠ كود غير موجود",IF(O2537&lt;&gt;"",O2537,IF(N2537&lt;&gt;"",N2537,IF(H2537="",IF(AND(A2537&lt;&gt;"",WEEKDAY(A2537)=الإعدادات!$B$11),"راحة أسبوعية","غائب"),IF(I2537="","بدون انصراف",IF(N(K2537)&gt;0,"متأخر","حاضر")))))))</f>
        <v/>
      </c>
      <c r="Q2537" s="24" t="str">
        <f aca="false">IF(B2537="","",IF(OR(P2537="غائب",P2537="غياب",P2537="إجازة بدون راتب"),IFERROR(VLOOKUP(B2537,الموظفين!$A$2:$J$501,8,FALSE()),0),0))</f>
        <v/>
      </c>
      <c r="R2537" s="24" t="str">
        <f aca="false">IF(B2537="","",ROUND((N(K2537)+N(L2537))/60*IFERROR(VLOOKUP(B2537,الموظفين!$A$2:$J$501,8,FALSE()),0)/الإعدادات!$B$6*الإعدادات!$B$9,2))</f>
        <v/>
      </c>
      <c r="S2537" s="24" t="str">
        <f aca="false">IF(OR(B2537="",M2537=""),"",ROUND(M2537/60*IFERROR(VLOOKUP(B2537,الموظفين!$A$2:$J$501,9,FALSE()),0),2))</f>
        <v/>
      </c>
      <c r="T2537" s="17"/>
      <c r="U2537" s="23" t="str">
        <f aca="false">IF(OR(A2537="",B2537=""),"",A2537&amp;"|"&amp;B2537)</f>
        <v/>
      </c>
    </row>
    <row r="2538" customFormat="false" ht="15" hidden="false" customHeight="false" outlineLevel="0" collapsed="false">
      <c r="A2538" s="16"/>
      <c r="B2538" s="17"/>
      <c r="C2538" s="18" t="str">
        <f aca="false">IF($B2538="","",IFERROR(VLOOKUP($B2538,الموظفين!$A$2:$J$501,2,FALSE())&amp;"","⚠ كود غير موجود"))</f>
        <v/>
      </c>
      <c r="D2538" s="18" t="str">
        <f aca="false">IF($B2538="","",IFERROR(VLOOKUP($B2538,الموظفين!$A$2:$J$501,3,FALSE())&amp;"",""))</f>
        <v/>
      </c>
      <c r="E2538" s="18" t="str">
        <f aca="false">IF($B2538="","",IFERROR(VLOOKUP($B2538,الموظفين!$A$2:$J$501,5,FALSE())&amp;"",""))</f>
        <v/>
      </c>
      <c r="F2538" s="19" t="str">
        <f aca="false">IF($B2538="","",IFERROR(VLOOKUP($B2538,الموظفين!$A$2:$J$501,6,FALSE()),""))</f>
        <v/>
      </c>
      <c r="G2538" s="19" t="str">
        <f aca="false">IF($B2538="","",IFERROR(VLOOKUP($B2538,الموظفين!$A$2:$J$501,7,FALSE()),""))</f>
        <v/>
      </c>
      <c r="H2538" s="20"/>
      <c r="I2538" s="20"/>
      <c r="J2538" s="21" t="str">
        <f aca="false">IF(OR(H2538="",I2538=""),"",ROUND(MOD(I2538-H2538,1)*24,2))</f>
        <v/>
      </c>
      <c r="K2538" s="22" t="str">
        <f aca="false">IF(OR(H2538="",F2538=""),"",IF(ROUND(MAX(0,MOD(H2538-F2538+0.5,1)-0.5)*1440,0)&gt;IFERROR(VLOOKUP(E2538,الورديات!$A$2:$E$21,5,FALSE()),0),ROUND(MAX(0,MOD(H2538-F2538+0.5,1)-0.5)*1440,0),0))</f>
        <v/>
      </c>
      <c r="L2538" s="22" t="str">
        <f aca="false">IF(OR(I2538="",G2538=""),"",ROUND(MAX(0,MOD(G2538-I2538+0.5,1)-0.5)*1440,0))</f>
        <v/>
      </c>
      <c r="M2538" s="22" t="str">
        <f aca="false">IF(OR(I2538="",G2538=""),"",IF(ROUND(MAX(0,MOD(I2538-G2538+0.5,1)-0.5)*1440,0)&gt;=الإعدادات!$B$8,ROUND(MAX(0,MOD(I2538-G2538+0.5,1)-0.5)*1440,0),0))</f>
        <v/>
      </c>
      <c r="N2538" s="18" t="str">
        <f aca="false">IF(OR(A2538="",B2538=""),"",IF(COUNTIFS(الإجازات!$A$2:$A$1001,B2538,الإجازات!$D$2:$D$1001,"&lt;="&amp;A2538,الإجازات!$E$2:$E$1001,"&gt;="&amp;A2538,الإجازات!$G$2:$G$1001,"مقبولة")=0,"",LOOKUP(2,1/((الإجازات!$A$2:$A$1001=B2538)*(الإجازات!$D$2:$D$1001&lt;=A2538)*(الإجازات!$E$2:$E$1001&gt;=A2538)*(الإجازات!$G$2:$G$1001="مقبولة")),الإجازات!$C$2:$C$1001)))</f>
        <v/>
      </c>
      <c r="O2538" s="17"/>
      <c r="P2538" s="23" t="str">
        <f aca="false">IF(B2538="","",IF(ISNA(MATCH(B2538,الموظفين!$A$2:$A$501,0)),"⚠ كود غير موجود",IF(O2538&lt;&gt;"",O2538,IF(N2538&lt;&gt;"",N2538,IF(H2538="",IF(AND(A2538&lt;&gt;"",WEEKDAY(A2538)=الإعدادات!$B$11),"راحة أسبوعية","غائب"),IF(I2538="","بدون انصراف",IF(N(K2538)&gt;0,"متأخر","حاضر")))))))</f>
        <v/>
      </c>
      <c r="Q2538" s="24" t="str">
        <f aca="false">IF(B2538="","",IF(OR(P2538="غائب",P2538="غياب",P2538="إجازة بدون راتب"),IFERROR(VLOOKUP(B2538,الموظفين!$A$2:$J$501,8,FALSE()),0),0))</f>
        <v/>
      </c>
      <c r="R2538" s="24" t="str">
        <f aca="false">IF(B2538="","",ROUND((N(K2538)+N(L2538))/60*IFERROR(VLOOKUP(B2538,الموظفين!$A$2:$J$501,8,FALSE()),0)/الإعدادات!$B$6*الإعدادات!$B$9,2))</f>
        <v/>
      </c>
      <c r="S2538" s="24" t="str">
        <f aca="false">IF(OR(B2538="",M2538=""),"",ROUND(M2538/60*IFERROR(VLOOKUP(B2538,الموظفين!$A$2:$J$501,9,FALSE()),0),2))</f>
        <v/>
      </c>
      <c r="T2538" s="17"/>
      <c r="U2538" s="23" t="str">
        <f aca="false">IF(OR(A2538="",B2538=""),"",A2538&amp;"|"&amp;B2538)</f>
        <v/>
      </c>
    </row>
    <row r="2539" customFormat="false" ht="15" hidden="false" customHeight="false" outlineLevel="0" collapsed="false">
      <c r="A2539" s="16"/>
      <c r="B2539" s="17"/>
      <c r="C2539" s="18" t="str">
        <f aca="false">IF($B2539="","",IFERROR(VLOOKUP($B2539,الموظفين!$A$2:$J$501,2,FALSE())&amp;"","⚠ كود غير موجود"))</f>
        <v/>
      </c>
      <c r="D2539" s="18" t="str">
        <f aca="false">IF($B2539="","",IFERROR(VLOOKUP($B2539,الموظفين!$A$2:$J$501,3,FALSE())&amp;"",""))</f>
        <v/>
      </c>
      <c r="E2539" s="18" t="str">
        <f aca="false">IF($B2539="","",IFERROR(VLOOKUP($B2539,الموظفين!$A$2:$J$501,5,FALSE())&amp;"",""))</f>
        <v/>
      </c>
      <c r="F2539" s="19" t="str">
        <f aca="false">IF($B2539="","",IFERROR(VLOOKUP($B2539,الموظفين!$A$2:$J$501,6,FALSE()),""))</f>
        <v/>
      </c>
      <c r="G2539" s="19" t="str">
        <f aca="false">IF($B2539="","",IFERROR(VLOOKUP($B2539,الموظفين!$A$2:$J$501,7,FALSE()),""))</f>
        <v/>
      </c>
      <c r="H2539" s="20"/>
      <c r="I2539" s="20"/>
      <c r="J2539" s="21" t="str">
        <f aca="false">IF(OR(H2539="",I2539=""),"",ROUND(MOD(I2539-H2539,1)*24,2))</f>
        <v/>
      </c>
      <c r="K2539" s="22" t="str">
        <f aca="false">IF(OR(H2539="",F2539=""),"",IF(ROUND(MAX(0,MOD(H2539-F2539+0.5,1)-0.5)*1440,0)&gt;IFERROR(VLOOKUP(E2539,الورديات!$A$2:$E$21,5,FALSE()),0),ROUND(MAX(0,MOD(H2539-F2539+0.5,1)-0.5)*1440,0),0))</f>
        <v/>
      </c>
      <c r="L2539" s="22" t="str">
        <f aca="false">IF(OR(I2539="",G2539=""),"",ROUND(MAX(0,MOD(G2539-I2539+0.5,1)-0.5)*1440,0))</f>
        <v/>
      </c>
      <c r="M2539" s="22" t="str">
        <f aca="false">IF(OR(I2539="",G2539=""),"",IF(ROUND(MAX(0,MOD(I2539-G2539+0.5,1)-0.5)*1440,0)&gt;=الإعدادات!$B$8,ROUND(MAX(0,MOD(I2539-G2539+0.5,1)-0.5)*1440,0),0))</f>
        <v/>
      </c>
      <c r="N2539" s="18" t="str">
        <f aca="false">IF(OR(A2539="",B2539=""),"",IF(COUNTIFS(الإجازات!$A$2:$A$1001,B2539,الإجازات!$D$2:$D$1001,"&lt;="&amp;A2539,الإجازات!$E$2:$E$1001,"&gt;="&amp;A2539,الإجازات!$G$2:$G$1001,"مقبولة")=0,"",LOOKUP(2,1/((الإجازات!$A$2:$A$1001=B2539)*(الإجازات!$D$2:$D$1001&lt;=A2539)*(الإجازات!$E$2:$E$1001&gt;=A2539)*(الإجازات!$G$2:$G$1001="مقبولة")),الإجازات!$C$2:$C$1001)))</f>
        <v/>
      </c>
      <c r="O2539" s="17"/>
      <c r="P2539" s="23" t="str">
        <f aca="false">IF(B2539="","",IF(ISNA(MATCH(B2539,الموظفين!$A$2:$A$501,0)),"⚠ كود غير موجود",IF(O2539&lt;&gt;"",O2539,IF(N2539&lt;&gt;"",N2539,IF(H2539="",IF(AND(A2539&lt;&gt;"",WEEKDAY(A2539)=الإعدادات!$B$11),"راحة أسبوعية","غائب"),IF(I2539="","بدون انصراف",IF(N(K2539)&gt;0,"متأخر","حاضر")))))))</f>
        <v/>
      </c>
      <c r="Q2539" s="24" t="str">
        <f aca="false">IF(B2539="","",IF(OR(P2539="غائب",P2539="غياب",P2539="إجازة بدون راتب"),IFERROR(VLOOKUP(B2539,الموظفين!$A$2:$J$501,8,FALSE()),0),0))</f>
        <v/>
      </c>
      <c r="R2539" s="24" t="str">
        <f aca="false">IF(B2539="","",ROUND((N(K2539)+N(L2539))/60*IFERROR(VLOOKUP(B2539,الموظفين!$A$2:$J$501,8,FALSE()),0)/الإعدادات!$B$6*الإعدادات!$B$9,2))</f>
        <v/>
      </c>
      <c r="S2539" s="24" t="str">
        <f aca="false">IF(OR(B2539="",M2539=""),"",ROUND(M2539/60*IFERROR(VLOOKUP(B2539,الموظفين!$A$2:$J$501,9,FALSE()),0),2))</f>
        <v/>
      </c>
      <c r="T2539" s="17"/>
      <c r="U2539" s="23" t="str">
        <f aca="false">IF(OR(A2539="",B2539=""),"",A2539&amp;"|"&amp;B2539)</f>
        <v/>
      </c>
    </row>
    <row r="2540" customFormat="false" ht="15" hidden="false" customHeight="false" outlineLevel="0" collapsed="false">
      <c r="A2540" s="16"/>
      <c r="B2540" s="17"/>
      <c r="C2540" s="18" t="str">
        <f aca="false">IF($B2540="","",IFERROR(VLOOKUP($B2540,الموظفين!$A$2:$J$501,2,FALSE())&amp;"","⚠ كود غير موجود"))</f>
        <v/>
      </c>
      <c r="D2540" s="18" t="str">
        <f aca="false">IF($B2540="","",IFERROR(VLOOKUP($B2540,الموظفين!$A$2:$J$501,3,FALSE())&amp;"",""))</f>
        <v/>
      </c>
      <c r="E2540" s="18" t="str">
        <f aca="false">IF($B2540="","",IFERROR(VLOOKUP($B2540,الموظفين!$A$2:$J$501,5,FALSE())&amp;"",""))</f>
        <v/>
      </c>
      <c r="F2540" s="19" t="str">
        <f aca="false">IF($B2540="","",IFERROR(VLOOKUP($B2540,الموظفين!$A$2:$J$501,6,FALSE()),""))</f>
        <v/>
      </c>
      <c r="G2540" s="19" t="str">
        <f aca="false">IF($B2540="","",IFERROR(VLOOKUP($B2540,الموظفين!$A$2:$J$501,7,FALSE()),""))</f>
        <v/>
      </c>
      <c r="H2540" s="20"/>
      <c r="I2540" s="20"/>
      <c r="J2540" s="21" t="str">
        <f aca="false">IF(OR(H2540="",I2540=""),"",ROUND(MOD(I2540-H2540,1)*24,2))</f>
        <v/>
      </c>
      <c r="K2540" s="22" t="str">
        <f aca="false">IF(OR(H2540="",F2540=""),"",IF(ROUND(MAX(0,MOD(H2540-F2540+0.5,1)-0.5)*1440,0)&gt;IFERROR(VLOOKUP(E2540,الورديات!$A$2:$E$21,5,FALSE()),0),ROUND(MAX(0,MOD(H2540-F2540+0.5,1)-0.5)*1440,0),0))</f>
        <v/>
      </c>
      <c r="L2540" s="22" t="str">
        <f aca="false">IF(OR(I2540="",G2540=""),"",ROUND(MAX(0,MOD(G2540-I2540+0.5,1)-0.5)*1440,0))</f>
        <v/>
      </c>
      <c r="M2540" s="22" t="str">
        <f aca="false">IF(OR(I2540="",G2540=""),"",IF(ROUND(MAX(0,MOD(I2540-G2540+0.5,1)-0.5)*1440,0)&gt;=الإعدادات!$B$8,ROUND(MAX(0,MOD(I2540-G2540+0.5,1)-0.5)*1440,0),0))</f>
        <v/>
      </c>
      <c r="N2540" s="18" t="str">
        <f aca="false">IF(OR(A2540="",B2540=""),"",IF(COUNTIFS(الإجازات!$A$2:$A$1001,B2540,الإجازات!$D$2:$D$1001,"&lt;="&amp;A2540,الإجازات!$E$2:$E$1001,"&gt;="&amp;A2540,الإجازات!$G$2:$G$1001,"مقبولة")=0,"",LOOKUP(2,1/((الإجازات!$A$2:$A$1001=B2540)*(الإجازات!$D$2:$D$1001&lt;=A2540)*(الإجازات!$E$2:$E$1001&gt;=A2540)*(الإجازات!$G$2:$G$1001="مقبولة")),الإجازات!$C$2:$C$1001)))</f>
        <v/>
      </c>
      <c r="O2540" s="17"/>
      <c r="P2540" s="23" t="str">
        <f aca="false">IF(B2540="","",IF(ISNA(MATCH(B2540,الموظفين!$A$2:$A$501,0)),"⚠ كود غير موجود",IF(O2540&lt;&gt;"",O2540,IF(N2540&lt;&gt;"",N2540,IF(H2540="",IF(AND(A2540&lt;&gt;"",WEEKDAY(A2540)=الإعدادات!$B$11),"راحة أسبوعية","غائب"),IF(I2540="","بدون انصراف",IF(N(K2540)&gt;0,"متأخر","حاضر")))))))</f>
        <v/>
      </c>
      <c r="Q2540" s="24" t="str">
        <f aca="false">IF(B2540="","",IF(OR(P2540="غائب",P2540="غياب",P2540="إجازة بدون راتب"),IFERROR(VLOOKUP(B2540,الموظفين!$A$2:$J$501,8,FALSE()),0),0))</f>
        <v/>
      </c>
      <c r="R2540" s="24" t="str">
        <f aca="false">IF(B2540="","",ROUND((N(K2540)+N(L2540))/60*IFERROR(VLOOKUP(B2540,الموظفين!$A$2:$J$501,8,FALSE()),0)/الإعدادات!$B$6*الإعدادات!$B$9,2))</f>
        <v/>
      </c>
      <c r="S2540" s="24" t="str">
        <f aca="false">IF(OR(B2540="",M2540=""),"",ROUND(M2540/60*IFERROR(VLOOKUP(B2540,الموظفين!$A$2:$J$501,9,FALSE()),0),2))</f>
        <v/>
      </c>
      <c r="T2540" s="17"/>
      <c r="U2540" s="23" t="str">
        <f aca="false">IF(OR(A2540="",B2540=""),"",A2540&amp;"|"&amp;B2540)</f>
        <v/>
      </c>
    </row>
    <row r="2541" customFormat="false" ht="15" hidden="false" customHeight="false" outlineLevel="0" collapsed="false">
      <c r="A2541" s="16"/>
      <c r="B2541" s="17"/>
      <c r="C2541" s="18" t="str">
        <f aca="false">IF($B2541="","",IFERROR(VLOOKUP($B2541,الموظفين!$A$2:$J$501,2,FALSE())&amp;"","⚠ كود غير موجود"))</f>
        <v/>
      </c>
      <c r="D2541" s="18" t="str">
        <f aca="false">IF($B2541="","",IFERROR(VLOOKUP($B2541,الموظفين!$A$2:$J$501,3,FALSE())&amp;"",""))</f>
        <v/>
      </c>
      <c r="E2541" s="18" t="str">
        <f aca="false">IF($B2541="","",IFERROR(VLOOKUP($B2541,الموظفين!$A$2:$J$501,5,FALSE())&amp;"",""))</f>
        <v/>
      </c>
      <c r="F2541" s="19" t="str">
        <f aca="false">IF($B2541="","",IFERROR(VLOOKUP($B2541,الموظفين!$A$2:$J$501,6,FALSE()),""))</f>
        <v/>
      </c>
      <c r="G2541" s="19" t="str">
        <f aca="false">IF($B2541="","",IFERROR(VLOOKUP($B2541,الموظفين!$A$2:$J$501,7,FALSE()),""))</f>
        <v/>
      </c>
      <c r="H2541" s="20"/>
      <c r="I2541" s="20"/>
      <c r="J2541" s="21" t="str">
        <f aca="false">IF(OR(H2541="",I2541=""),"",ROUND(MOD(I2541-H2541,1)*24,2))</f>
        <v/>
      </c>
      <c r="K2541" s="22" t="str">
        <f aca="false">IF(OR(H2541="",F2541=""),"",IF(ROUND(MAX(0,MOD(H2541-F2541+0.5,1)-0.5)*1440,0)&gt;IFERROR(VLOOKUP(E2541,الورديات!$A$2:$E$21,5,FALSE()),0),ROUND(MAX(0,MOD(H2541-F2541+0.5,1)-0.5)*1440,0),0))</f>
        <v/>
      </c>
      <c r="L2541" s="22" t="str">
        <f aca="false">IF(OR(I2541="",G2541=""),"",ROUND(MAX(0,MOD(G2541-I2541+0.5,1)-0.5)*1440,0))</f>
        <v/>
      </c>
      <c r="M2541" s="22" t="str">
        <f aca="false">IF(OR(I2541="",G2541=""),"",IF(ROUND(MAX(0,MOD(I2541-G2541+0.5,1)-0.5)*1440,0)&gt;=الإعدادات!$B$8,ROUND(MAX(0,MOD(I2541-G2541+0.5,1)-0.5)*1440,0),0))</f>
        <v/>
      </c>
      <c r="N2541" s="18" t="str">
        <f aca="false">IF(OR(A2541="",B2541=""),"",IF(COUNTIFS(الإجازات!$A$2:$A$1001,B2541,الإجازات!$D$2:$D$1001,"&lt;="&amp;A2541,الإجازات!$E$2:$E$1001,"&gt;="&amp;A2541,الإجازات!$G$2:$G$1001,"مقبولة")=0,"",LOOKUP(2,1/((الإجازات!$A$2:$A$1001=B2541)*(الإجازات!$D$2:$D$1001&lt;=A2541)*(الإجازات!$E$2:$E$1001&gt;=A2541)*(الإجازات!$G$2:$G$1001="مقبولة")),الإجازات!$C$2:$C$1001)))</f>
        <v/>
      </c>
      <c r="O2541" s="17"/>
      <c r="P2541" s="23" t="str">
        <f aca="false">IF(B2541="","",IF(ISNA(MATCH(B2541,الموظفين!$A$2:$A$501,0)),"⚠ كود غير موجود",IF(O2541&lt;&gt;"",O2541,IF(N2541&lt;&gt;"",N2541,IF(H2541="",IF(AND(A2541&lt;&gt;"",WEEKDAY(A2541)=الإعدادات!$B$11),"راحة أسبوعية","غائب"),IF(I2541="","بدون انصراف",IF(N(K2541)&gt;0,"متأخر","حاضر")))))))</f>
        <v/>
      </c>
      <c r="Q2541" s="24" t="str">
        <f aca="false">IF(B2541="","",IF(OR(P2541="غائب",P2541="غياب",P2541="إجازة بدون راتب"),IFERROR(VLOOKUP(B2541,الموظفين!$A$2:$J$501,8,FALSE()),0),0))</f>
        <v/>
      </c>
      <c r="R2541" s="24" t="str">
        <f aca="false">IF(B2541="","",ROUND((N(K2541)+N(L2541))/60*IFERROR(VLOOKUP(B2541,الموظفين!$A$2:$J$501,8,FALSE()),0)/الإعدادات!$B$6*الإعدادات!$B$9,2))</f>
        <v/>
      </c>
      <c r="S2541" s="24" t="str">
        <f aca="false">IF(OR(B2541="",M2541=""),"",ROUND(M2541/60*IFERROR(VLOOKUP(B2541,الموظفين!$A$2:$J$501,9,FALSE()),0),2))</f>
        <v/>
      </c>
      <c r="T2541" s="17"/>
      <c r="U2541" s="23" t="str">
        <f aca="false">IF(OR(A2541="",B2541=""),"",A2541&amp;"|"&amp;B2541)</f>
        <v/>
      </c>
    </row>
    <row r="2542" customFormat="false" ht="15" hidden="false" customHeight="false" outlineLevel="0" collapsed="false">
      <c r="A2542" s="16"/>
      <c r="B2542" s="17"/>
      <c r="C2542" s="18" t="str">
        <f aca="false">IF($B2542="","",IFERROR(VLOOKUP($B2542,الموظفين!$A$2:$J$501,2,FALSE())&amp;"","⚠ كود غير موجود"))</f>
        <v/>
      </c>
      <c r="D2542" s="18" t="str">
        <f aca="false">IF($B2542="","",IFERROR(VLOOKUP($B2542,الموظفين!$A$2:$J$501,3,FALSE())&amp;"",""))</f>
        <v/>
      </c>
      <c r="E2542" s="18" t="str">
        <f aca="false">IF($B2542="","",IFERROR(VLOOKUP($B2542,الموظفين!$A$2:$J$501,5,FALSE())&amp;"",""))</f>
        <v/>
      </c>
      <c r="F2542" s="19" t="str">
        <f aca="false">IF($B2542="","",IFERROR(VLOOKUP($B2542,الموظفين!$A$2:$J$501,6,FALSE()),""))</f>
        <v/>
      </c>
      <c r="G2542" s="19" t="str">
        <f aca="false">IF($B2542="","",IFERROR(VLOOKUP($B2542,الموظفين!$A$2:$J$501,7,FALSE()),""))</f>
        <v/>
      </c>
      <c r="H2542" s="20"/>
      <c r="I2542" s="20"/>
      <c r="J2542" s="21" t="str">
        <f aca="false">IF(OR(H2542="",I2542=""),"",ROUND(MOD(I2542-H2542,1)*24,2))</f>
        <v/>
      </c>
      <c r="K2542" s="22" t="str">
        <f aca="false">IF(OR(H2542="",F2542=""),"",IF(ROUND(MAX(0,MOD(H2542-F2542+0.5,1)-0.5)*1440,0)&gt;IFERROR(VLOOKUP(E2542,الورديات!$A$2:$E$21,5,FALSE()),0),ROUND(MAX(0,MOD(H2542-F2542+0.5,1)-0.5)*1440,0),0))</f>
        <v/>
      </c>
      <c r="L2542" s="22" t="str">
        <f aca="false">IF(OR(I2542="",G2542=""),"",ROUND(MAX(0,MOD(G2542-I2542+0.5,1)-0.5)*1440,0))</f>
        <v/>
      </c>
      <c r="M2542" s="22" t="str">
        <f aca="false">IF(OR(I2542="",G2542=""),"",IF(ROUND(MAX(0,MOD(I2542-G2542+0.5,1)-0.5)*1440,0)&gt;=الإعدادات!$B$8,ROUND(MAX(0,MOD(I2542-G2542+0.5,1)-0.5)*1440,0),0))</f>
        <v/>
      </c>
      <c r="N2542" s="18" t="str">
        <f aca="false">IF(OR(A2542="",B2542=""),"",IF(COUNTIFS(الإجازات!$A$2:$A$1001,B2542,الإجازات!$D$2:$D$1001,"&lt;="&amp;A2542,الإجازات!$E$2:$E$1001,"&gt;="&amp;A2542,الإجازات!$G$2:$G$1001,"مقبولة")=0,"",LOOKUP(2,1/((الإجازات!$A$2:$A$1001=B2542)*(الإجازات!$D$2:$D$1001&lt;=A2542)*(الإجازات!$E$2:$E$1001&gt;=A2542)*(الإجازات!$G$2:$G$1001="مقبولة")),الإجازات!$C$2:$C$1001)))</f>
        <v/>
      </c>
      <c r="O2542" s="17"/>
      <c r="P2542" s="23" t="str">
        <f aca="false">IF(B2542="","",IF(ISNA(MATCH(B2542,الموظفين!$A$2:$A$501,0)),"⚠ كود غير موجود",IF(O2542&lt;&gt;"",O2542,IF(N2542&lt;&gt;"",N2542,IF(H2542="",IF(AND(A2542&lt;&gt;"",WEEKDAY(A2542)=الإعدادات!$B$11),"راحة أسبوعية","غائب"),IF(I2542="","بدون انصراف",IF(N(K2542)&gt;0,"متأخر","حاضر")))))))</f>
        <v/>
      </c>
      <c r="Q2542" s="24" t="str">
        <f aca="false">IF(B2542="","",IF(OR(P2542="غائب",P2542="غياب",P2542="إجازة بدون راتب"),IFERROR(VLOOKUP(B2542,الموظفين!$A$2:$J$501,8,FALSE()),0),0))</f>
        <v/>
      </c>
      <c r="R2542" s="24" t="str">
        <f aca="false">IF(B2542="","",ROUND((N(K2542)+N(L2542))/60*IFERROR(VLOOKUP(B2542,الموظفين!$A$2:$J$501,8,FALSE()),0)/الإعدادات!$B$6*الإعدادات!$B$9,2))</f>
        <v/>
      </c>
      <c r="S2542" s="24" t="str">
        <f aca="false">IF(OR(B2542="",M2542=""),"",ROUND(M2542/60*IFERROR(VLOOKUP(B2542,الموظفين!$A$2:$J$501,9,FALSE()),0),2))</f>
        <v/>
      </c>
      <c r="T2542" s="17"/>
      <c r="U2542" s="23" t="str">
        <f aca="false">IF(OR(A2542="",B2542=""),"",A2542&amp;"|"&amp;B2542)</f>
        <v/>
      </c>
    </row>
    <row r="2543" customFormat="false" ht="15" hidden="false" customHeight="false" outlineLevel="0" collapsed="false">
      <c r="A2543" s="16"/>
      <c r="B2543" s="17"/>
      <c r="C2543" s="18" t="str">
        <f aca="false">IF($B2543="","",IFERROR(VLOOKUP($B2543,الموظفين!$A$2:$J$501,2,FALSE())&amp;"","⚠ كود غير موجود"))</f>
        <v/>
      </c>
      <c r="D2543" s="18" t="str">
        <f aca="false">IF($B2543="","",IFERROR(VLOOKUP($B2543,الموظفين!$A$2:$J$501,3,FALSE())&amp;"",""))</f>
        <v/>
      </c>
      <c r="E2543" s="18" t="str">
        <f aca="false">IF($B2543="","",IFERROR(VLOOKUP($B2543,الموظفين!$A$2:$J$501,5,FALSE())&amp;"",""))</f>
        <v/>
      </c>
      <c r="F2543" s="19" t="str">
        <f aca="false">IF($B2543="","",IFERROR(VLOOKUP($B2543,الموظفين!$A$2:$J$501,6,FALSE()),""))</f>
        <v/>
      </c>
      <c r="G2543" s="19" t="str">
        <f aca="false">IF($B2543="","",IFERROR(VLOOKUP($B2543,الموظفين!$A$2:$J$501,7,FALSE()),""))</f>
        <v/>
      </c>
      <c r="H2543" s="20"/>
      <c r="I2543" s="20"/>
      <c r="J2543" s="21" t="str">
        <f aca="false">IF(OR(H2543="",I2543=""),"",ROUND(MOD(I2543-H2543,1)*24,2))</f>
        <v/>
      </c>
      <c r="K2543" s="22" t="str">
        <f aca="false">IF(OR(H2543="",F2543=""),"",IF(ROUND(MAX(0,MOD(H2543-F2543+0.5,1)-0.5)*1440,0)&gt;IFERROR(VLOOKUP(E2543,الورديات!$A$2:$E$21,5,FALSE()),0),ROUND(MAX(0,MOD(H2543-F2543+0.5,1)-0.5)*1440,0),0))</f>
        <v/>
      </c>
      <c r="L2543" s="22" t="str">
        <f aca="false">IF(OR(I2543="",G2543=""),"",ROUND(MAX(0,MOD(G2543-I2543+0.5,1)-0.5)*1440,0))</f>
        <v/>
      </c>
      <c r="M2543" s="22" t="str">
        <f aca="false">IF(OR(I2543="",G2543=""),"",IF(ROUND(MAX(0,MOD(I2543-G2543+0.5,1)-0.5)*1440,0)&gt;=الإعدادات!$B$8,ROUND(MAX(0,MOD(I2543-G2543+0.5,1)-0.5)*1440,0),0))</f>
        <v/>
      </c>
      <c r="N2543" s="18" t="str">
        <f aca="false">IF(OR(A2543="",B2543=""),"",IF(COUNTIFS(الإجازات!$A$2:$A$1001,B2543,الإجازات!$D$2:$D$1001,"&lt;="&amp;A2543,الإجازات!$E$2:$E$1001,"&gt;="&amp;A2543,الإجازات!$G$2:$G$1001,"مقبولة")=0,"",LOOKUP(2,1/((الإجازات!$A$2:$A$1001=B2543)*(الإجازات!$D$2:$D$1001&lt;=A2543)*(الإجازات!$E$2:$E$1001&gt;=A2543)*(الإجازات!$G$2:$G$1001="مقبولة")),الإجازات!$C$2:$C$1001)))</f>
        <v/>
      </c>
      <c r="O2543" s="17"/>
      <c r="P2543" s="23" t="str">
        <f aca="false">IF(B2543="","",IF(ISNA(MATCH(B2543,الموظفين!$A$2:$A$501,0)),"⚠ كود غير موجود",IF(O2543&lt;&gt;"",O2543,IF(N2543&lt;&gt;"",N2543,IF(H2543="",IF(AND(A2543&lt;&gt;"",WEEKDAY(A2543)=الإعدادات!$B$11),"راحة أسبوعية","غائب"),IF(I2543="","بدون انصراف",IF(N(K2543)&gt;0,"متأخر","حاضر")))))))</f>
        <v/>
      </c>
      <c r="Q2543" s="24" t="str">
        <f aca="false">IF(B2543="","",IF(OR(P2543="غائب",P2543="غياب",P2543="إجازة بدون راتب"),IFERROR(VLOOKUP(B2543,الموظفين!$A$2:$J$501,8,FALSE()),0),0))</f>
        <v/>
      </c>
      <c r="R2543" s="24" t="str">
        <f aca="false">IF(B2543="","",ROUND((N(K2543)+N(L2543))/60*IFERROR(VLOOKUP(B2543,الموظفين!$A$2:$J$501,8,FALSE()),0)/الإعدادات!$B$6*الإعدادات!$B$9,2))</f>
        <v/>
      </c>
      <c r="S2543" s="24" t="str">
        <f aca="false">IF(OR(B2543="",M2543=""),"",ROUND(M2543/60*IFERROR(VLOOKUP(B2543,الموظفين!$A$2:$J$501,9,FALSE()),0),2))</f>
        <v/>
      </c>
      <c r="T2543" s="17"/>
      <c r="U2543" s="23" t="str">
        <f aca="false">IF(OR(A2543="",B2543=""),"",A2543&amp;"|"&amp;B2543)</f>
        <v/>
      </c>
    </row>
    <row r="2544" customFormat="false" ht="15" hidden="false" customHeight="false" outlineLevel="0" collapsed="false">
      <c r="A2544" s="16"/>
      <c r="B2544" s="17"/>
      <c r="C2544" s="18" t="str">
        <f aca="false">IF($B2544="","",IFERROR(VLOOKUP($B2544,الموظفين!$A$2:$J$501,2,FALSE())&amp;"","⚠ كود غير موجود"))</f>
        <v/>
      </c>
      <c r="D2544" s="18" t="str">
        <f aca="false">IF($B2544="","",IFERROR(VLOOKUP($B2544,الموظفين!$A$2:$J$501,3,FALSE())&amp;"",""))</f>
        <v/>
      </c>
      <c r="E2544" s="18" t="str">
        <f aca="false">IF($B2544="","",IFERROR(VLOOKUP($B2544,الموظفين!$A$2:$J$501,5,FALSE())&amp;"",""))</f>
        <v/>
      </c>
      <c r="F2544" s="19" t="str">
        <f aca="false">IF($B2544="","",IFERROR(VLOOKUP($B2544,الموظفين!$A$2:$J$501,6,FALSE()),""))</f>
        <v/>
      </c>
      <c r="G2544" s="19" t="str">
        <f aca="false">IF($B2544="","",IFERROR(VLOOKUP($B2544,الموظفين!$A$2:$J$501,7,FALSE()),""))</f>
        <v/>
      </c>
      <c r="H2544" s="20"/>
      <c r="I2544" s="20"/>
      <c r="J2544" s="21" t="str">
        <f aca="false">IF(OR(H2544="",I2544=""),"",ROUND(MOD(I2544-H2544,1)*24,2))</f>
        <v/>
      </c>
      <c r="K2544" s="22" t="str">
        <f aca="false">IF(OR(H2544="",F2544=""),"",IF(ROUND(MAX(0,MOD(H2544-F2544+0.5,1)-0.5)*1440,0)&gt;IFERROR(VLOOKUP(E2544,الورديات!$A$2:$E$21,5,FALSE()),0),ROUND(MAX(0,MOD(H2544-F2544+0.5,1)-0.5)*1440,0),0))</f>
        <v/>
      </c>
      <c r="L2544" s="22" t="str">
        <f aca="false">IF(OR(I2544="",G2544=""),"",ROUND(MAX(0,MOD(G2544-I2544+0.5,1)-0.5)*1440,0))</f>
        <v/>
      </c>
      <c r="M2544" s="22" t="str">
        <f aca="false">IF(OR(I2544="",G2544=""),"",IF(ROUND(MAX(0,MOD(I2544-G2544+0.5,1)-0.5)*1440,0)&gt;=الإعدادات!$B$8,ROUND(MAX(0,MOD(I2544-G2544+0.5,1)-0.5)*1440,0),0))</f>
        <v/>
      </c>
      <c r="N2544" s="18" t="str">
        <f aca="false">IF(OR(A2544="",B2544=""),"",IF(COUNTIFS(الإجازات!$A$2:$A$1001,B2544,الإجازات!$D$2:$D$1001,"&lt;="&amp;A2544,الإجازات!$E$2:$E$1001,"&gt;="&amp;A2544,الإجازات!$G$2:$G$1001,"مقبولة")=0,"",LOOKUP(2,1/((الإجازات!$A$2:$A$1001=B2544)*(الإجازات!$D$2:$D$1001&lt;=A2544)*(الإجازات!$E$2:$E$1001&gt;=A2544)*(الإجازات!$G$2:$G$1001="مقبولة")),الإجازات!$C$2:$C$1001)))</f>
        <v/>
      </c>
      <c r="O2544" s="17"/>
      <c r="P2544" s="23" t="str">
        <f aca="false">IF(B2544="","",IF(ISNA(MATCH(B2544,الموظفين!$A$2:$A$501,0)),"⚠ كود غير موجود",IF(O2544&lt;&gt;"",O2544,IF(N2544&lt;&gt;"",N2544,IF(H2544="",IF(AND(A2544&lt;&gt;"",WEEKDAY(A2544)=الإعدادات!$B$11),"راحة أسبوعية","غائب"),IF(I2544="","بدون انصراف",IF(N(K2544)&gt;0,"متأخر","حاضر")))))))</f>
        <v/>
      </c>
      <c r="Q2544" s="24" t="str">
        <f aca="false">IF(B2544="","",IF(OR(P2544="غائب",P2544="غياب",P2544="إجازة بدون راتب"),IFERROR(VLOOKUP(B2544,الموظفين!$A$2:$J$501,8,FALSE()),0),0))</f>
        <v/>
      </c>
      <c r="R2544" s="24" t="str">
        <f aca="false">IF(B2544="","",ROUND((N(K2544)+N(L2544))/60*IFERROR(VLOOKUP(B2544,الموظفين!$A$2:$J$501,8,FALSE()),0)/الإعدادات!$B$6*الإعدادات!$B$9,2))</f>
        <v/>
      </c>
      <c r="S2544" s="24" t="str">
        <f aca="false">IF(OR(B2544="",M2544=""),"",ROUND(M2544/60*IFERROR(VLOOKUP(B2544,الموظفين!$A$2:$J$501,9,FALSE()),0),2))</f>
        <v/>
      </c>
      <c r="T2544" s="17"/>
      <c r="U2544" s="23" t="str">
        <f aca="false">IF(OR(A2544="",B2544=""),"",A2544&amp;"|"&amp;B2544)</f>
        <v/>
      </c>
    </row>
    <row r="2545" customFormat="false" ht="15" hidden="false" customHeight="false" outlineLevel="0" collapsed="false">
      <c r="A2545" s="16"/>
      <c r="B2545" s="17"/>
      <c r="C2545" s="18" t="str">
        <f aca="false">IF($B2545="","",IFERROR(VLOOKUP($B2545,الموظفين!$A$2:$J$501,2,FALSE())&amp;"","⚠ كود غير موجود"))</f>
        <v/>
      </c>
      <c r="D2545" s="18" t="str">
        <f aca="false">IF($B2545="","",IFERROR(VLOOKUP($B2545,الموظفين!$A$2:$J$501,3,FALSE())&amp;"",""))</f>
        <v/>
      </c>
      <c r="E2545" s="18" t="str">
        <f aca="false">IF($B2545="","",IFERROR(VLOOKUP($B2545,الموظفين!$A$2:$J$501,5,FALSE())&amp;"",""))</f>
        <v/>
      </c>
      <c r="F2545" s="19" t="str">
        <f aca="false">IF($B2545="","",IFERROR(VLOOKUP($B2545,الموظفين!$A$2:$J$501,6,FALSE()),""))</f>
        <v/>
      </c>
      <c r="G2545" s="19" t="str">
        <f aca="false">IF($B2545="","",IFERROR(VLOOKUP($B2545,الموظفين!$A$2:$J$501,7,FALSE()),""))</f>
        <v/>
      </c>
      <c r="H2545" s="20"/>
      <c r="I2545" s="20"/>
      <c r="J2545" s="21" t="str">
        <f aca="false">IF(OR(H2545="",I2545=""),"",ROUND(MOD(I2545-H2545,1)*24,2))</f>
        <v/>
      </c>
      <c r="K2545" s="22" t="str">
        <f aca="false">IF(OR(H2545="",F2545=""),"",IF(ROUND(MAX(0,MOD(H2545-F2545+0.5,1)-0.5)*1440,0)&gt;IFERROR(VLOOKUP(E2545,الورديات!$A$2:$E$21,5,FALSE()),0),ROUND(MAX(0,MOD(H2545-F2545+0.5,1)-0.5)*1440,0),0))</f>
        <v/>
      </c>
      <c r="L2545" s="22" t="str">
        <f aca="false">IF(OR(I2545="",G2545=""),"",ROUND(MAX(0,MOD(G2545-I2545+0.5,1)-0.5)*1440,0))</f>
        <v/>
      </c>
      <c r="M2545" s="22" t="str">
        <f aca="false">IF(OR(I2545="",G2545=""),"",IF(ROUND(MAX(0,MOD(I2545-G2545+0.5,1)-0.5)*1440,0)&gt;=الإعدادات!$B$8,ROUND(MAX(0,MOD(I2545-G2545+0.5,1)-0.5)*1440,0),0))</f>
        <v/>
      </c>
      <c r="N2545" s="18" t="str">
        <f aca="false">IF(OR(A2545="",B2545=""),"",IF(COUNTIFS(الإجازات!$A$2:$A$1001,B2545,الإجازات!$D$2:$D$1001,"&lt;="&amp;A2545,الإجازات!$E$2:$E$1001,"&gt;="&amp;A2545,الإجازات!$G$2:$G$1001,"مقبولة")=0,"",LOOKUP(2,1/((الإجازات!$A$2:$A$1001=B2545)*(الإجازات!$D$2:$D$1001&lt;=A2545)*(الإجازات!$E$2:$E$1001&gt;=A2545)*(الإجازات!$G$2:$G$1001="مقبولة")),الإجازات!$C$2:$C$1001)))</f>
        <v/>
      </c>
      <c r="O2545" s="17"/>
      <c r="P2545" s="23" t="str">
        <f aca="false">IF(B2545="","",IF(ISNA(MATCH(B2545,الموظفين!$A$2:$A$501,0)),"⚠ كود غير موجود",IF(O2545&lt;&gt;"",O2545,IF(N2545&lt;&gt;"",N2545,IF(H2545="",IF(AND(A2545&lt;&gt;"",WEEKDAY(A2545)=الإعدادات!$B$11),"راحة أسبوعية","غائب"),IF(I2545="","بدون انصراف",IF(N(K2545)&gt;0,"متأخر","حاضر")))))))</f>
        <v/>
      </c>
      <c r="Q2545" s="24" t="str">
        <f aca="false">IF(B2545="","",IF(OR(P2545="غائب",P2545="غياب",P2545="إجازة بدون راتب"),IFERROR(VLOOKUP(B2545,الموظفين!$A$2:$J$501,8,FALSE()),0),0))</f>
        <v/>
      </c>
      <c r="R2545" s="24" t="str">
        <f aca="false">IF(B2545="","",ROUND((N(K2545)+N(L2545))/60*IFERROR(VLOOKUP(B2545,الموظفين!$A$2:$J$501,8,FALSE()),0)/الإعدادات!$B$6*الإعدادات!$B$9,2))</f>
        <v/>
      </c>
      <c r="S2545" s="24" t="str">
        <f aca="false">IF(OR(B2545="",M2545=""),"",ROUND(M2545/60*IFERROR(VLOOKUP(B2545,الموظفين!$A$2:$J$501,9,FALSE()),0),2))</f>
        <v/>
      </c>
      <c r="T2545" s="17"/>
      <c r="U2545" s="23" t="str">
        <f aca="false">IF(OR(A2545="",B2545=""),"",A2545&amp;"|"&amp;B2545)</f>
        <v/>
      </c>
    </row>
    <row r="2546" customFormat="false" ht="15" hidden="false" customHeight="false" outlineLevel="0" collapsed="false">
      <c r="A2546" s="16"/>
      <c r="B2546" s="17"/>
      <c r="C2546" s="18" t="str">
        <f aca="false">IF($B2546="","",IFERROR(VLOOKUP($B2546,الموظفين!$A$2:$J$501,2,FALSE())&amp;"","⚠ كود غير موجود"))</f>
        <v/>
      </c>
      <c r="D2546" s="18" t="str">
        <f aca="false">IF($B2546="","",IFERROR(VLOOKUP($B2546,الموظفين!$A$2:$J$501,3,FALSE())&amp;"",""))</f>
        <v/>
      </c>
      <c r="E2546" s="18" t="str">
        <f aca="false">IF($B2546="","",IFERROR(VLOOKUP($B2546,الموظفين!$A$2:$J$501,5,FALSE())&amp;"",""))</f>
        <v/>
      </c>
      <c r="F2546" s="19" t="str">
        <f aca="false">IF($B2546="","",IFERROR(VLOOKUP($B2546,الموظفين!$A$2:$J$501,6,FALSE()),""))</f>
        <v/>
      </c>
      <c r="G2546" s="19" t="str">
        <f aca="false">IF($B2546="","",IFERROR(VLOOKUP($B2546,الموظفين!$A$2:$J$501,7,FALSE()),""))</f>
        <v/>
      </c>
      <c r="H2546" s="20"/>
      <c r="I2546" s="20"/>
      <c r="J2546" s="21" t="str">
        <f aca="false">IF(OR(H2546="",I2546=""),"",ROUND(MOD(I2546-H2546,1)*24,2))</f>
        <v/>
      </c>
      <c r="K2546" s="22" t="str">
        <f aca="false">IF(OR(H2546="",F2546=""),"",IF(ROUND(MAX(0,MOD(H2546-F2546+0.5,1)-0.5)*1440,0)&gt;IFERROR(VLOOKUP(E2546,الورديات!$A$2:$E$21,5,FALSE()),0),ROUND(MAX(0,MOD(H2546-F2546+0.5,1)-0.5)*1440,0),0))</f>
        <v/>
      </c>
      <c r="L2546" s="22" t="str">
        <f aca="false">IF(OR(I2546="",G2546=""),"",ROUND(MAX(0,MOD(G2546-I2546+0.5,1)-0.5)*1440,0))</f>
        <v/>
      </c>
      <c r="M2546" s="22" t="str">
        <f aca="false">IF(OR(I2546="",G2546=""),"",IF(ROUND(MAX(0,MOD(I2546-G2546+0.5,1)-0.5)*1440,0)&gt;=الإعدادات!$B$8,ROUND(MAX(0,MOD(I2546-G2546+0.5,1)-0.5)*1440,0),0))</f>
        <v/>
      </c>
      <c r="N2546" s="18" t="str">
        <f aca="false">IF(OR(A2546="",B2546=""),"",IF(COUNTIFS(الإجازات!$A$2:$A$1001,B2546,الإجازات!$D$2:$D$1001,"&lt;="&amp;A2546,الإجازات!$E$2:$E$1001,"&gt;="&amp;A2546,الإجازات!$G$2:$G$1001,"مقبولة")=0,"",LOOKUP(2,1/((الإجازات!$A$2:$A$1001=B2546)*(الإجازات!$D$2:$D$1001&lt;=A2546)*(الإجازات!$E$2:$E$1001&gt;=A2546)*(الإجازات!$G$2:$G$1001="مقبولة")),الإجازات!$C$2:$C$1001)))</f>
        <v/>
      </c>
      <c r="O2546" s="17"/>
      <c r="P2546" s="23" t="str">
        <f aca="false">IF(B2546="","",IF(ISNA(MATCH(B2546,الموظفين!$A$2:$A$501,0)),"⚠ كود غير موجود",IF(O2546&lt;&gt;"",O2546,IF(N2546&lt;&gt;"",N2546,IF(H2546="",IF(AND(A2546&lt;&gt;"",WEEKDAY(A2546)=الإعدادات!$B$11),"راحة أسبوعية","غائب"),IF(I2546="","بدون انصراف",IF(N(K2546)&gt;0,"متأخر","حاضر")))))))</f>
        <v/>
      </c>
      <c r="Q2546" s="24" t="str">
        <f aca="false">IF(B2546="","",IF(OR(P2546="غائب",P2546="غياب",P2546="إجازة بدون راتب"),IFERROR(VLOOKUP(B2546,الموظفين!$A$2:$J$501,8,FALSE()),0),0))</f>
        <v/>
      </c>
      <c r="R2546" s="24" t="str">
        <f aca="false">IF(B2546="","",ROUND((N(K2546)+N(L2546))/60*IFERROR(VLOOKUP(B2546,الموظفين!$A$2:$J$501,8,FALSE()),0)/الإعدادات!$B$6*الإعدادات!$B$9,2))</f>
        <v/>
      </c>
      <c r="S2546" s="24" t="str">
        <f aca="false">IF(OR(B2546="",M2546=""),"",ROUND(M2546/60*IFERROR(VLOOKUP(B2546,الموظفين!$A$2:$J$501,9,FALSE()),0),2))</f>
        <v/>
      </c>
      <c r="T2546" s="17"/>
      <c r="U2546" s="23" t="str">
        <f aca="false">IF(OR(A2546="",B2546=""),"",A2546&amp;"|"&amp;B2546)</f>
        <v/>
      </c>
    </row>
    <row r="2547" customFormat="false" ht="15" hidden="false" customHeight="false" outlineLevel="0" collapsed="false">
      <c r="A2547" s="16"/>
      <c r="B2547" s="17"/>
      <c r="C2547" s="18" t="str">
        <f aca="false">IF($B2547="","",IFERROR(VLOOKUP($B2547,الموظفين!$A$2:$J$501,2,FALSE())&amp;"","⚠ كود غير موجود"))</f>
        <v/>
      </c>
      <c r="D2547" s="18" t="str">
        <f aca="false">IF($B2547="","",IFERROR(VLOOKUP($B2547,الموظفين!$A$2:$J$501,3,FALSE())&amp;"",""))</f>
        <v/>
      </c>
      <c r="E2547" s="18" t="str">
        <f aca="false">IF($B2547="","",IFERROR(VLOOKUP($B2547,الموظفين!$A$2:$J$501,5,FALSE())&amp;"",""))</f>
        <v/>
      </c>
      <c r="F2547" s="19" t="str">
        <f aca="false">IF($B2547="","",IFERROR(VLOOKUP($B2547,الموظفين!$A$2:$J$501,6,FALSE()),""))</f>
        <v/>
      </c>
      <c r="G2547" s="19" t="str">
        <f aca="false">IF($B2547="","",IFERROR(VLOOKUP($B2547,الموظفين!$A$2:$J$501,7,FALSE()),""))</f>
        <v/>
      </c>
      <c r="H2547" s="20"/>
      <c r="I2547" s="20"/>
      <c r="J2547" s="21" t="str">
        <f aca="false">IF(OR(H2547="",I2547=""),"",ROUND(MOD(I2547-H2547,1)*24,2))</f>
        <v/>
      </c>
      <c r="K2547" s="22" t="str">
        <f aca="false">IF(OR(H2547="",F2547=""),"",IF(ROUND(MAX(0,MOD(H2547-F2547+0.5,1)-0.5)*1440,0)&gt;IFERROR(VLOOKUP(E2547,الورديات!$A$2:$E$21,5,FALSE()),0),ROUND(MAX(0,MOD(H2547-F2547+0.5,1)-0.5)*1440,0),0))</f>
        <v/>
      </c>
      <c r="L2547" s="22" t="str">
        <f aca="false">IF(OR(I2547="",G2547=""),"",ROUND(MAX(0,MOD(G2547-I2547+0.5,1)-0.5)*1440,0))</f>
        <v/>
      </c>
      <c r="M2547" s="22" t="str">
        <f aca="false">IF(OR(I2547="",G2547=""),"",IF(ROUND(MAX(0,MOD(I2547-G2547+0.5,1)-0.5)*1440,0)&gt;=الإعدادات!$B$8,ROUND(MAX(0,MOD(I2547-G2547+0.5,1)-0.5)*1440,0),0))</f>
        <v/>
      </c>
      <c r="N2547" s="18" t="str">
        <f aca="false">IF(OR(A2547="",B2547=""),"",IF(COUNTIFS(الإجازات!$A$2:$A$1001,B2547,الإجازات!$D$2:$D$1001,"&lt;="&amp;A2547,الإجازات!$E$2:$E$1001,"&gt;="&amp;A2547,الإجازات!$G$2:$G$1001,"مقبولة")=0,"",LOOKUP(2,1/((الإجازات!$A$2:$A$1001=B2547)*(الإجازات!$D$2:$D$1001&lt;=A2547)*(الإجازات!$E$2:$E$1001&gt;=A2547)*(الإجازات!$G$2:$G$1001="مقبولة")),الإجازات!$C$2:$C$1001)))</f>
        <v/>
      </c>
      <c r="O2547" s="17"/>
      <c r="P2547" s="23" t="str">
        <f aca="false">IF(B2547="","",IF(ISNA(MATCH(B2547,الموظفين!$A$2:$A$501,0)),"⚠ كود غير موجود",IF(O2547&lt;&gt;"",O2547,IF(N2547&lt;&gt;"",N2547,IF(H2547="",IF(AND(A2547&lt;&gt;"",WEEKDAY(A2547)=الإعدادات!$B$11),"راحة أسبوعية","غائب"),IF(I2547="","بدون انصراف",IF(N(K2547)&gt;0,"متأخر","حاضر")))))))</f>
        <v/>
      </c>
      <c r="Q2547" s="24" t="str">
        <f aca="false">IF(B2547="","",IF(OR(P2547="غائب",P2547="غياب",P2547="إجازة بدون راتب"),IFERROR(VLOOKUP(B2547,الموظفين!$A$2:$J$501,8,FALSE()),0),0))</f>
        <v/>
      </c>
      <c r="R2547" s="24" t="str">
        <f aca="false">IF(B2547="","",ROUND((N(K2547)+N(L2547))/60*IFERROR(VLOOKUP(B2547,الموظفين!$A$2:$J$501,8,FALSE()),0)/الإعدادات!$B$6*الإعدادات!$B$9,2))</f>
        <v/>
      </c>
      <c r="S2547" s="24" t="str">
        <f aca="false">IF(OR(B2547="",M2547=""),"",ROUND(M2547/60*IFERROR(VLOOKUP(B2547,الموظفين!$A$2:$J$501,9,FALSE()),0),2))</f>
        <v/>
      </c>
      <c r="T2547" s="17"/>
      <c r="U2547" s="23" t="str">
        <f aca="false">IF(OR(A2547="",B2547=""),"",A2547&amp;"|"&amp;B2547)</f>
        <v/>
      </c>
    </row>
    <row r="2548" customFormat="false" ht="15" hidden="false" customHeight="false" outlineLevel="0" collapsed="false">
      <c r="A2548" s="16"/>
      <c r="B2548" s="17"/>
      <c r="C2548" s="18" t="str">
        <f aca="false">IF($B2548="","",IFERROR(VLOOKUP($B2548,الموظفين!$A$2:$J$501,2,FALSE())&amp;"","⚠ كود غير موجود"))</f>
        <v/>
      </c>
      <c r="D2548" s="18" t="str">
        <f aca="false">IF($B2548="","",IFERROR(VLOOKUP($B2548,الموظفين!$A$2:$J$501,3,FALSE())&amp;"",""))</f>
        <v/>
      </c>
      <c r="E2548" s="18" t="str">
        <f aca="false">IF($B2548="","",IFERROR(VLOOKUP($B2548,الموظفين!$A$2:$J$501,5,FALSE())&amp;"",""))</f>
        <v/>
      </c>
      <c r="F2548" s="19" t="str">
        <f aca="false">IF($B2548="","",IFERROR(VLOOKUP($B2548,الموظفين!$A$2:$J$501,6,FALSE()),""))</f>
        <v/>
      </c>
      <c r="G2548" s="19" t="str">
        <f aca="false">IF($B2548="","",IFERROR(VLOOKUP($B2548,الموظفين!$A$2:$J$501,7,FALSE()),""))</f>
        <v/>
      </c>
      <c r="H2548" s="20"/>
      <c r="I2548" s="20"/>
      <c r="J2548" s="21" t="str">
        <f aca="false">IF(OR(H2548="",I2548=""),"",ROUND(MOD(I2548-H2548,1)*24,2))</f>
        <v/>
      </c>
      <c r="K2548" s="22" t="str">
        <f aca="false">IF(OR(H2548="",F2548=""),"",IF(ROUND(MAX(0,MOD(H2548-F2548+0.5,1)-0.5)*1440,0)&gt;IFERROR(VLOOKUP(E2548,الورديات!$A$2:$E$21,5,FALSE()),0),ROUND(MAX(0,MOD(H2548-F2548+0.5,1)-0.5)*1440,0),0))</f>
        <v/>
      </c>
      <c r="L2548" s="22" t="str">
        <f aca="false">IF(OR(I2548="",G2548=""),"",ROUND(MAX(0,MOD(G2548-I2548+0.5,1)-0.5)*1440,0))</f>
        <v/>
      </c>
      <c r="M2548" s="22" t="str">
        <f aca="false">IF(OR(I2548="",G2548=""),"",IF(ROUND(MAX(0,MOD(I2548-G2548+0.5,1)-0.5)*1440,0)&gt;=الإعدادات!$B$8,ROUND(MAX(0,MOD(I2548-G2548+0.5,1)-0.5)*1440,0),0))</f>
        <v/>
      </c>
      <c r="N2548" s="18" t="str">
        <f aca="false">IF(OR(A2548="",B2548=""),"",IF(COUNTIFS(الإجازات!$A$2:$A$1001,B2548,الإجازات!$D$2:$D$1001,"&lt;="&amp;A2548,الإجازات!$E$2:$E$1001,"&gt;="&amp;A2548,الإجازات!$G$2:$G$1001,"مقبولة")=0,"",LOOKUP(2,1/((الإجازات!$A$2:$A$1001=B2548)*(الإجازات!$D$2:$D$1001&lt;=A2548)*(الإجازات!$E$2:$E$1001&gt;=A2548)*(الإجازات!$G$2:$G$1001="مقبولة")),الإجازات!$C$2:$C$1001)))</f>
        <v/>
      </c>
      <c r="O2548" s="17"/>
      <c r="P2548" s="23" t="str">
        <f aca="false">IF(B2548="","",IF(ISNA(MATCH(B2548,الموظفين!$A$2:$A$501,0)),"⚠ كود غير موجود",IF(O2548&lt;&gt;"",O2548,IF(N2548&lt;&gt;"",N2548,IF(H2548="",IF(AND(A2548&lt;&gt;"",WEEKDAY(A2548)=الإعدادات!$B$11),"راحة أسبوعية","غائب"),IF(I2548="","بدون انصراف",IF(N(K2548)&gt;0,"متأخر","حاضر")))))))</f>
        <v/>
      </c>
      <c r="Q2548" s="24" t="str">
        <f aca="false">IF(B2548="","",IF(OR(P2548="غائب",P2548="غياب",P2548="إجازة بدون راتب"),IFERROR(VLOOKUP(B2548,الموظفين!$A$2:$J$501,8,FALSE()),0),0))</f>
        <v/>
      </c>
      <c r="R2548" s="24" t="str">
        <f aca="false">IF(B2548="","",ROUND((N(K2548)+N(L2548))/60*IFERROR(VLOOKUP(B2548,الموظفين!$A$2:$J$501,8,FALSE()),0)/الإعدادات!$B$6*الإعدادات!$B$9,2))</f>
        <v/>
      </c>
      <c r="S2548" s="24" t="str">
        <f aca="false">IF(OR(B2548="",M2548=""),"",ROUND(M2548/60*IFERROR(VLOOKUP(B2548,الموظفين!$A$2:$J$501,9,FALSE()),0),2))</f>
        <v/>
      </c>
      <c r="T2548" s="17"/>
      <c r="U2548" s="23" t="str">
        <f aca="false">IF(OR(A2548="",B2548=""),"",A2548&amp;"|"&amp;B2548)</f>
        <v/>
      </c>
    </row>
    <row r="2549" customFormat="false" ht="15" hidden="false" customHeight="false" outlineLevel="0" collapsed="false">
      <c r="A2549" s="16"/>
      <c r="B2549" s="17"/>
      <c r="C2549" s="18" t="str">
        <f aca="false">IF($B2549="","",IFERROR(VLOOKUP($B2549,الموظفين!$A$2:$J$501,2,FALSE())&amp;"","⚠ كود غير موجود"))</f>
        <v/>
      </c>
      <c r="D2549" s="18" t="str">
        <f aca="false">IF($B2549="","",IFERROR(VLOOKUP($B2549,الموظفين!$A$2:$J$501,3,FALSE())&amp;"",""))</f>
        <v/>
      </c>
      <c r="E2549" s="18" t="str">
        <f aca="false">IF($B2549="","",IFERROR(VLOOKUP($B2549,الموظفين!$A$2:$J$501,5,FALSE())&amp;"",""))</f>
        <v/>
      </c>
      <c r="F2549" s="19" t="str">
        <f aca="false">IF($B2549="","",IFERROR(VLOOKUP($B2549,الموظفين!$A$2:$J$501,6,FALSE()),""))</f>
        <v/>
      </c>
      <c r="G2549" s="19" t="str">
        <f aca="false">IF($B2549="","",IFERROR(VLOOKUP($B2549,الموظفين!$A$2:$J$501,7,FALSE()),""))</f>
        <v/>
      </c>
      <c r="H2549" s="20"/>
      <c r="I2549" s="20"/>
      <c r="J2549" s="21" t="str">
        <f aca="false">IF(OR(H2549="",I2549=""),"",ROUND(MOD(I2549-H2549,1)*24,2))</f>
        <v/>
      </c>
      <c r="K2549" s="22" t="str">
        <f aca="false">IF(OR(H2549="",F2549=""),"",IF(ROUND(MAX(0,MOD(H2549-F2549+0.5,1)-0.5)*1440,0)&gt;IFERROR(VLOOKUP(E2549,الورديات!$A$2:$E$21,5,FALSE()),0),ROUND(MAX(0,MOD(H2549-F2549+0.5,1)-0.5)*1440,0),0))</f>
        <v/>
      </c>
      <c r="L2549" s="22" t="str">
        <f aca="false">IF(OR(I2549="",G2549=""),"",ROUND(MAX(0,MOD(G2549-I2549+0.5,1)-0.5)*1440,0))</f>
        <v/>
      </c>
      <c r="M2549" s="22" t="str">
        <f aca="false">IF(OR(I2549="",G2549=""),"",IF(ROUND(MAX(0,MOD(I2549-G2549+0.5,1)-0.5)*1440,0)&gt;=الإعدادات!$B$8,ROUND(MAX(0,MOD(I2549-G2549+0.5,1)-0.5)*1440,0),0))</f>
        <v/>
      </c>
      <c r="N2549" s="18" t="str">
        <f aca="false">IF(OR(A2549="",B2549=""),"",IF(COUNTIFS(الإجازات!$A$2:$A$1001,B2549,الإجازات!$D$2:$D$1001,"&lt;="&amp;A2549,الإجازات!$E$2:$E$1001,"&gt;="&amp;A2549,الإجازات!$G$2:$G$1001,"مقبولة")=0,"",LOOKUP(2,1/((الإجازات!$A$2:$A$1001=B2549)*(الإجازات!$D$2:$D$1001&lt;=A2549)*(الإجازات!$E$2:$E$1001&gt;=A2549)*(الإجازات!$G$2:$G$1001="مقبولة")),الإجازات!$C$2:$C$1001)))</f>
        <v/>
      </c>
      <c r="O2549" s="17"/>
      <c r="P2549" s="23" t="str">
        <f aca="false">IF(B2549="","",IF(ISNA(MATCH(B2549,الموظفين!$A$2:$A$501,0)),"⚠ كود غير موجود",IF(O2549&lt;&gt;"",O2549,IF(N2549&lt;&gt;"",N2549,IF(H2549="",IF(AND(A2549&lt;&gt;"",WEEKDAY(A2549)=الإعدادات!$B$11),"راحة أسبوعية","غائب"),IF(I2549="","بدون انصراف",IF(N(K2549)&gt;0,"متأخر","حاضر")))))))</f>
        <v/>
      </c>
      <c r="Q2549" s="24" t="str">
        <f aca="false">IF(B2549="","",IF(OR(P2549="غائب",P2549="غياب",P2549="إجازة بدون راتب"),IFERROR(VLOOKUP(B2549,الموظفين!$A$2:$J$501,8,FALSE()),0),0))</f>
        <v/>
      </c>
      <c r="R2549" s="24" t="str">
        <f aca="false">IF(B2549="","",ROUND((N(K2549)+N(L2549))/60*IFERROR(VLOOKUP(B2549,الموظفين!$A$2:$J$501,8,FALSE()),0)/الإعدادات!$B$6*الإعدادات!$B$9,2))</f>
        <v/>
      </c>
      <c r="S2549" s="24" t="str">
        <f aca="false">IF(OR(B2549="",M2549=""),"",ROUND(M2549/60*IFERROR(VLOOKUP(B2549,الموظفين!$A$2:$J$501,9,FALSE()),0),2))</f>
        <v/>
      </c>
      <c r="T2549" s="17"/>
      <c r="U2549" s="23" t="str">
        <f aca="false">IF(OR(A2549="",B2549=""),"",A2549&amp;"|"&amp;B2549)</f>
        <v/>
      </c>
    </row>
    <row r="2550" customFormat="false" ht="15" hidden="false" customHeight="false" outlineLevel="0" collapsed="false">
      <c r="A2550" s="16"/>
      <c r="B2550" s="17"/>
      <c r="C2550" s="18" t="str">
        <f aca="false">IF($B2550="","",IFERROR(VLOOKUP($B2550,الموظفين!$A$2:$J$501,2,FALSE())&amp;"","⚠ كود غير موجود"))</f>
        <v/>
      </c>
      <c r="D2550" s="18" t="str">
        <f aca="false">IF($B2550="","",IFERROR(VLOOKUP($B2550,الموظفين!$A$2:$J$501,3,FALSE())&amp;"",""))</f>
        <v/>
      </c>
      <c r="E2550" s="18" t="str">
        <f aca="false">IF($B2550="","",IFERROR(VLOOKUP($B2550,الموظفين!$A$2:$J$501,5,FALSE())&amp;"",""))</f>
        <v/>
      </c>
      <c r="F2550" s="19" t="str">
        <f aca="false">IF($B2550="","",IFERROR(VLOOKUP($B2550,الموظفين!$A$2:$J$501,6,FALSE()),""))</f>
        <v/>
      </c>
      <c r="G2550" s="19" t="str">
        <f aca="false">IF($B2550="","",IFERROR(VLOOKUP($B2550,الموظفين!$A$2:$J$501,7,FALSE()),""))</f>
        <v/>
      </c>
      <c r="H2550" s="20"/>
      <c r="I2550" s="20"/>
      <c r="J2550" s="21" t="str">
        <f aca="false">IF(OR(H2550="",I2550=""),"",ROUND(MOD(I2550-H2550,1)*24,2))</f>
        <v/>
      </c>
      <c r="K2550" s="22" t="str">
        <f aca="false">IF(OR(H2550="",F2550=""),"",IF(ROUND(MAX(0,MOD(H2550-F2550+0.5,1)-0.5)*1440,0)&gt;IFERROR(VLOOKUP(E2550,الورديات!$A$2:$E$21,5,FALSE()),0),ROUND(MAX(0,MOD(H2550-F2550+0.5,1)-0.5)*1440,0),0))</f>
        <v/>
      </c>
      <c r="L2550" s="22" t="str">
        <f aca="false">IF(OR(I2550="",G2550=""),"",ROUND(MAX(0,MOD(G2550-I2550+0.5,1)-0.5)*1440,0))</f>
        <v/>
      </c>
      <c r="M2550" s="22" t="str">
        <f aca="false">IF(OR(I2550="",G2550=""),"",IF(ROUND(MAX(0,MOD(I2550-G2550+0.5,1)-0.5)*1440,0)&gt;=الإعدادات!$B$8,ROUND(MAX(0,MOD(I2550-G2550+0.5,1)-0.5)*1440,0),0))</f>
        <v/>
      </c>
      <c r="N2550" s="18" t="str">
        <f aca="false">IF(OR(A2550="",B2550=""),"",IF(COUNTIFS(الإجازات!$A$2:$A$1001,B2550,الإجازات!$D$2:$D$1001,"&lt;="&amp;A2550,الإجازات!$E$2:$E$1001,"&gt;="&amp;A2550,الإجازات!$G$2:$G$1001,"مقبولة")=0,"",LOOKUP(2,1/((الإجازات!$A$2:$A$1001=B2550)*(الإجازات!$D$2:$D$1001&lt;=A2550)*(الإجازات!$E$2:$E$1001&gt;=A2550)*(الإجازات!$G$2:$G$1001="مقبولة")),الإجازات!$C$2:$C$1001)))</f>
        <v/>
      </c>
      <c r="O2550" s="17"/>
      <c r="P2550" s="23" t="str">
        <f aca="false">IF(B2550="","",IF(ISNA(MATCH(B2550,الموظفين!$A$2:$A$501,0)),"⚠ كود غير موجود",IF(O2550&lt;&gt;"",O2550,IF(N2550&lt;&gt;"",N2550,IF(H2550="",IF(AND(A2550&lt;&gt;"",WEEKDAY(A2550)=الإعدادات!$B$11),"راحة أسبوعية","غائب"),IF(I2550="","بدون انصراف",IF(N(K2550)&gt;0,"متأخر","حاضر")))))))</f>
        <v/>
      </c>
      <c r="Q2550" s="24" t="str">
        <f aca="false">IF(B2550="","",IF(OR(P2550="غائب",P2550="غياب",P2550="إجازة بدون راتب"),IFERROR(VLOOKUP(B2550,الموظفين!$A$2:$J$501,8,FALSE()),0),0))</f>
        <v/>
      </c>
      <c r="R2550" s="24" t="str">
        <f aca="false">IF(B2550="","",ROUND((N(K2550)+N(L2550))/60*IFERROR(VLOOKUP(B2550,الموظفين!$A$2:$J$501,8,FALSE()),0)/الإعدادات!$B$6*الإعدادات!$B$9,2))</f>
        <v/>
      </c>
      <c r="S2550" s="24" t="str">
        <f aca="false">IF(OR(B2550="",M2550=""),"",ROUND(M2550/60*IFERROR(VLOOKUP(B2550,الموظفين!$A$2:$J$501,9,FALSE()),0),2))</f>
        <v/>
      </c>
      <c r="T2550" s="17"/>
      <c r="U2550" s="23" t="str">
        <f aca="false">IF(OR(A2550="",B2550=""),"",A2550&amp;"|"&amp;B2550)</f>
        <v/>
      </c>
    </row>
    <row r="2551" customFormat="false" ht="15" hidden="false" customHeight="false" outlineLevel="0" collapsed="false">
      <c r="A2551" s="16"/>
      <c r="B2551" s="17"/>
      <c r="C2551" s="18" t="str">
        <f aca="false">IF($B2551="","",IFERROR(VLOOKUP($B2551,الموظفين!$A$2:$J$501,2,FALSE())&amp;"","⚠ كود غير موجود"))</f>
        <v/>
      </c>
      <c r="D2551" s="18" t="str">
        <f aca="false">IF($B2551="","",IFERROR(VLOOKUP($B2551,الموظفين!$A$2:$J$501,3,FALSE())&amp;"",""))</f>
        <v/>
      </c>
      <c r="E2551" s="18" t="str">
        <f aca="false">IF($B2551="","",IFERROR(VLOOKUP($B2551,الموظفين!$A$2:$J$501,5,FALSE())&amp;"",""))</f>
        <v/>
      </c>
      <c r="F2551" s="19" t="str">
        <f aca="false">IF($B2551="","",IFERROR(VLOOKUP($B2551,الموظفين!$A$2:$J$501,6,FALSE()),""))</f>
        <v/>
      </c>
      <c r="G2551" s="19" t="str">
        <f aca="false">IF($B2551="","",IFERROR(VLOOKUP($B2551,الموظفين!$A$2:$J$501,7,FALSE()),""))</f>
        <v/>
      </c>
      <c r="H2551" s="20"/>
      <c r="I2551" s="20"/>
      <c r="J2551" s="21" t="str">
        <f aca="false">IF(OR(H2551="",I2551=""),"",ROUND(MOD(I2551-H2551,1)*24,2))</f>
        <v/>
      </c>
      <c r="K2551" s="22" t="str">
        <f aca="false">IF(OR(H2551="",F2551=""),"",IF(ROUND(MAX(0,MOD(H2551-F2551+0.5,1)-0.5)*1440,0)&gt;IFERROR(VLOOKUP(E2551,الورديات!$A$2:$E$21,5,FALSE()),0),ROUND(MAX(0,MOD(H2551-F2551+0.5,1)-0.5)*1440,0),0))</f>
        <v/>
      </c>
      <c r="L2551" s="22" t="str">
        <f aca="false">IF(OR(I2551="",G2551=""),"",ROUND(MAX(0,MOD(G2551-I2551+0.5,1)-0.5)*1440,0))</f>
        <v/>
      </c>
      <c r="M2551" s="22" t="str">
        <f aca="false">IF(OR(I2551="",G2551=""),"",IF(ROUND(MAX(0,MOD(I2551-G2551+0.5,1)-0.5)*1440,0)&gt;=الإعدادات!$B$8,ROUND(MAX(0,MOD(I2551-G2551+0.5,1)-0.5)*1440,0),0))</f>
        <v/>
      </c>
      <c r="N2551" s="18" t="str">
        <f aca="false">IF(OR(A2551="",B2551=""),"",IF(COUNTIFS(الإجازات!$A$2:$A$1001,B2551,الإجازات!$D$2:$D$1001,"&lt;="&amp;A2551,الإجازات!$E$2:$E$1001,"&gt;="&amp;A2551,الإجازات!$G$2:$G$1001,"مقبولة")=0,"",LOOKUP(2,1/((الإجازات!$A$2:$A$1001=B2551)*(الإجازات!$D$2:$D$1001&lt;=A2551)*(الإجازات!$E$2:$E$1001&gt;=A2551)*(الإجازات!$G$2:$G$1001="مقبولة")),الإجازات!$C$2:$C$1001)))</f>
        <v/>
      </c>
      <c r="O2551" s="17"/>
      <c r="P2551" s="23" t="str">
        <f aca="false">IF(B2551="","",IF(ISNA(MATCH(B2551,الموظفين!$A$2:$A$501,0)),"⚠ كود غير موجود",IF(O2551&lt;&gt;"",O2551,IF(N2551&lt;&gt;"",N2551,IF(H2551="",IF(AND(A2551&lt;&gt;"",WEEKDAY(A2551)=الإعدادات!$B$11),"راحة أسبوعية","غائب"),IF(I2551="","بدون انصراف",IF(N(K2551)&gt;0,"متأخر","حاضر")))))))</f>
        <v/>
      </c>
      <c r="Q2551" s="24" t="str">
        <f aca="false">IF(B2551="","",IF(OR(P2551="غائب",P2551="غياب",P2551="إجازة بدون راتب"),IFERROR(VLOOKUP(B2551,الموظفين!$A$2:$J$501,8,FALSE()),0),0))</f>
        <v/>
      </c>
      <c r="R2551" s="24" t="str">
        <f aca="false">IF(B2551="","",ROUND((N(K2551)+N(L2551))/60*IFERROR(VLOOKUP(B2551,الموظفين!$A$2:$J$501,8,FALSE()),0)/الإعدادات!$B$6*الإعدادات!$B$9,2))</f>
        <v/>
      </c>
      <c r="S2551" s="24" t="str">
        <f aca="false">IF(OR(B2551="",M2551=""),"",ROUND(M2551/60*IFERROR(VLOOKUP(B2551,الموظفين!$A$2:$J$501,9,FALSE()),0),2))</f>
        <v/>
      </c>
      <c r="T2551" s="17"/>
      <c r="U2551" s="23" t="str">
        <f aca="false">IF(OR(A2551="",B2551=""),"",A2551&amp;"|"&amp;B2551)</f>
        <v/>
      </c>
    </row>
    <row r="2552" customFormat="false" ht="15" hidden="false" customHeight="false" outlineLevel="0" collapsed="false">
      <c r="A2552" s="16"/>
      <c r="B2552" s="17"/>
      <c r="C2552" s="18" t="str">
        <f aca="false">IF($B2552="","",IFERROR(VLOOKUP($B2552,الموظفين!$A$2:$J$501,2,FALSE())&amp;"","⚠ كود غير موجود"))</f>
        <v/>
      </c>
      <c r="D2552" s="18" t="str">
        <f aca="false">IF($B2552="","",IFERROR(VLOOKUP($B2552,الموظفين!$A$2:$J$501,3,FALSE())&amp;"",""))</f>
        <v/>
      </c>
      <c r="E2552" s="18" t="str">
        <f aca="false">IF($B2552="","",IFERROR(VLOOKUP($B2552,الموظفين!$A$2:$J$501,5,FALSE())&amp;"",""))</f>
        <v/>
      </c>
      <c r="F2552" s="19" t="str">
        <f aca="false">IF($B2552="","",IFERROR(VLOOKUP($B2552,الموظفين!$A$2:$J$501,6,FALSE()),""))</f>
        <v/>
      </c>
      <c r="G2552" s="19" t="str">
        <f aca="false">IF($B2552="","",IFERROR(VLOOKUP($B2552,الموظفين!$A$2:$J$501,7,FALSE()),""))</f>
        <v/>
      </c>
      <c r="H2552" s="20"/>
      <c r="I2552" s="20"/>
      <c r="J2552" s="21" t="str">
        <f aca="false">IF(OR(H2552="",I2552=""),"",ROUND(MOD(I2552-H2552,1)*24,2))</f>
        <v/>
      </c>
      <c r="K2552" s="22" t="str">
        <f aca="false">IF(OR(H2552="",F2552=""),"",IF(ROUND(MAX(0,MOD(H2552-F2552+0.5,1)-0.5)*1440,0)&gt;IFERROR(VLOOKUP(E2552,الورديات!$A$2:$E$21,5,FALSE()),0),ROUND(MAX(0,MOD(H2552-F2552+0.5,1)-0.5)*1440,0),0))</f>
        <v/>
      </c>
      <c r="L2552" s="22" t="str">
        <f aca="false">IF(OR(I2552="",G2552=""),"",ROUND(MAX(0,MOD(G2552-I2552+0.5,1)-0.5)*1440,0))</f>
        <v/>
      </c>
      <c r="M2552" s="22" t="str">
        <f aca="false">IF(OR(I2552="",G2552=""),"",IF(ROUND(MAX(0,MOD(I2552-G2552+0.5,1)-0.5)*1440,0)&gt;=الإعدادات!$B$8,ROUND(MAX(0,MOD(I2552-G2552+0.5,1)-0.5)*1440,0),0))</f>
        <v/>
      </c>
      <c r="N2552" s="18" t="str">
        <f aca="false">IF(OR(A2552="",B2552=""),"",IF(COUNTIFS(الإجازات!$A$2:$A$1001,B2552,الإجازات!$D$2:$D$1001,"&lt;="&amp;A2552,الإجازات!$E$2:$E$1001,"&gt;="&amp;A2552,الإجازات!$G$2:$G$1001,"مقبولة")=0,"",LOOKUP(2,1/((الإجازات!$A$2:$A$1001=B2552)*(الإجازات!$D$2:$D$1001&lt;=A2552)*(الإجازات!$E$2:$E$1001&gt;=A2552)*(الإجازات!$G$2:$G$1001="مقبولة")),الإجازات!$C$2:$C$1001)))</f>
        <v/>
      </c>
      <c r="O2552" s="17"/>
      <c r="P2552" s="23" t="str">
        <f aca="false">IF(B2552="","",IF(ISNA(MATCH(B2552,الموظفين!$A$2:$A$501,0)),"⚠ كود غير موجود",IF(O2552&lt;&gt;"",O2552,IF(N2552&lt;&gt;"",N2552,IF(H2552="",IF(AND(A2552&lt;&gt;"",WEEKDAY(A2552)=الإعدادات!$B$11),"راحة أسبوعية","غائب"),IF(I2552="","بدون انصراف",IF(N(K2552)&gt;0,"متأخر","حاضر")))))))</f>
        <v/>
      </c>
      <c r="Q2552" s="24" t="str">
        <f aca="false">IF(B2552="","",IF(OR(P2552="غائب",P2552="غياب",P2552="إجازة بدون راتب"),IFERROR(VLOOKUP(B2552,الموظفين!$A$2:$J$501,8,FALSE()),0),0))</f>
        <v/>
      </c>
      <c r="R2552" s="24" t="str">
        <f aca="false">IF(B2552="","",ROUND((N(K2552)+N(L2552))/60*IFERROR(VLOOKUP(B2552,الموظفين!$A$2:$J$501,8,FALSE()),0)/الإعدادات!$B$6*الإعدادات!$B$9,2))</f>
        <v/>
      </c>
      <c r="S2552" s="24" t="str">
        <f aca="false">IF(OR(B2552="",M2552=""),"",ROUND(M2552/60*IFERROR(VLOOKUP(B2552,الموظفين!$A$2:$J$501,9,FALSE()),0),2))</f>
        <v/>
      </c>
      <c r="T2552" s="17"/>
      <c r="U2552" s="23" t="str">
        <f aca="false">IF(OR(A2552="",B2552=""),"",A2552&amp;"|"&amp;B2552)</f>
        <v/>
      </c>
    </row>
    <row r="2553" customFormat="false" ht="15" hidden="false" customHeight="false" outlineLevel="0" collapsed="false">
      <c r="A2553" s="16"/>
      <c r="B2553" s="17"/>
      <c r="C2553" s="18" t="str">
        <f aca="false">IF($B2553="","",IFERROR(VLOOKUP($B2553,الموظفين!$A$2:$J$501,2,FALSE())&amp;"","⚠ كود غير موجود"))</f>
        <v/>
      </c>
      <c r="D2553" s="18" t="str">
        <f aca="false">IF($B2553="","",IFERROR(VLOOKUP($B2553,الموظفين!$A$2:$J$501,3,FALSE())&amp;"",""))</f>
        <v/>
      </c>
      <c r="E2553" s="18" t="str">
        <f aca="false">IF($B2553="","",IFERROR(VLOOKUP($B2553,الموظفين!$A$2:$J$501,5,FALSE())&amp;"",""))</f>
        <v/>
      </c>
      <c r="F2553" s="19" t="str">
        <f aca="false">IF($B2553="","",IFERROR(VLOOKUP($B2553,الموظفين!$A$2:$J$501,6,FALSE()),""))</f>
        <v/>
      </c>
      <c r="G2553" s="19" t="str">
        <f aca="false">IF($B2553="","",IFERROR(VLOOKUP($B2553,الموظفين!$A$2:$J$501,7,FALSE()),""))</f>
        <v/>
      </c>
      <c r="H2553" s="20"/>
      <c r="I2553" s="20"/>
      <c r="J2553" s="21" t="str">
        <f aca="false">IF(OR(H2553="",I2553=""),"",ROUND(MOD(I2553-H2553,1)*24,2))</f>
        <v/>
      </c>
      <c r="K2553" s="22" t="str">
        <f aca="false">IF(OR(H2553="",F2553=""),"",IF(ROUND(MAX(0,MOD(H2553-F2553+0.5,1)-0.5)*1440,0)&gt;IFERROR(VLOOKUP(E2553,الورديات!$A$2:$E$21,5,FALSE()),0),ROUND(MAX(0,MOD(H2553-F2553+0.5,1)-0.5)*1440,0),0))</f>
        <v/>
      </c>
      <c r="L2553" s="22" t="str">
        <f aca="false">IF(OR(I2553="",G2553=""),"",ROUND(MAX(0,MOD(G2553-I2553+0.5,1)-0.5)*1440,0))</f>
        <v/>
      </c>
      <c r="M2553" s="22" t="str">
        <f aca="false">IF(OR(I2553="",G2553=""),"",IF(ROUND(MAX(0,MOD(I2553-G2553+0.5,1)-0.5)*1440,0)&gt;=الإعدادات!$B$8,ROUND(MAX(0,MOD(I2553-G2553+0.5,1)-0.5)*1440,0),0))</f>
        <v/>
      </c>
      <c r="N2553" s="18" t="str">
        <f aca="false">IF(OR(A2553="",B2553=""),"",IF(COUNTIFS(الإجازات!$A$2:$A$1001,B2553,الإجازات!$D$2:$D$1001,"&lt;="&amp;A2553,الإجازات!$E$2:$E$1001,"&gt;="&amp;A2553,الإجازات!$G$2:$G$1001,"مقبولة")=0,"",LOOKUP(2,1/((الإجازات!$A$2:$A$1001=B2553)*(الإجازات!$D$2:$D$1001&lt;=A2553)*(الإجازات!$E$2:$E$1001&gt;=A2553)*(الإجازات!$G$2:$G$1001="مقبولة")),الإجازات!$C$2:$C$1001)))</f>
        <v/>
      </c>
      <c r="O2553" s="17"/>
      <c r="P2553" s="23" t="str">
        <f aca="false">IF(B2553="","",IF(ISNA(MATCH(B2553,الموظفين!$A$2:$A$501,0)),"⚠ كود غير موجود",IF(O2553&lt;&gt;"",O2553,IF(N2553&lt;&gt;"",N2553,IF(H2553="",IF(AND(A2553&lt;&gt;"",WEEKDAY(A2553)=الإعدادات!$B$11),"راحة أسبوعية","غائب"),IF(I2553="","بدون انصراف",IF(N(K2553)&gt;0,"متأخر","حاضر")))))))</f>
        <v/>
      </c>
      <c r="Q2553" s="24" t="str">
        <f aca="false">IF(B2553="","",IF(OR(P2553="غائب",P2553="غياب",P2553="إجازة بدون راتب"),IFERROR(VLOOKUP(B2553,الموظفين!$A$2:$J$501,8,FALSE()),0),0))</f>
        <v/>
      </c>
      <c r="R2553" s="24" t="str">
        <f aca="false">IF(B2553="","",ROUND((N(K2553)+N(L2553))/60*IFERROR(VLOOKUP(B2553,الموظفين!$A$2:$J$501,8,FALSE()),0)/الإعدادات!$B$6*الإعدادات!$B$9,2))</f>
        <v/>
      </c>
      <c r="S2553" s="24" t="str">
        <f aca="false">IF(OR(B2553="",M2553=""),"",ROUND(M2553/60*IFERROR(VLOOKUP(B2553,الموظفين!$A$2:$J$501,9,FALSE()),0),2))</f>
        <v/>
      </c>
      <c r="T2553" s="17"/>
      <c r="U2553" s="23" t="str">
        <f aca="false">IF(OR(A2553="",B2553=""),"",A2553&amp;"|"&amp;B2553)</f>
        <v/>
      </c>
    </row>
    <row r="2554" customFormat="false" ht="15" hidden="false" customHeight="false" outlineLevel="0" collapsed="false">
      <c r="A2554" s="16"/>
      <c r="B2554" s="17"/>
      <c r="C2554" s="18" t="str">
        <f aca="false">IF($B2554="","",IFERROR(VLOOKUP($B2554,الموظفين!$A$2:$J$501,2,FALSE())&amp;"","⚠ كود غير موجود"))</f>
        <v/>
      </c>
      <c r="D2554" s="18" t="str">
        <f aca="false">IF($B2554="","",IFERROR(VLOOKUP($B2554,الموظفين!$A$2:$J$501,3,FALSE())&amp;"",""))</f>
        <v/>
      </c>
      <c r="E2554" s="18" t="str">
        <f aca="false">IF($B2554="","",IFERROR(VLOOKUP($B2554,الموظفين!$A$2:$J$501,5,FALSE())&amp;"",""))</f>
        <v/>
      </c>
      <c r="F2554" s="19" t="str">
        <f aca="false">IF($B2554="","",IFERROR(VLOOKUP($B2554,الموظفين!$A$2:$J$501,6,FALSE()),""))</f>
        <v/>
      </c>
      <c r="G2554" s="19" t="str">
        <f aca="false">IF($B2554="","",IFERROR(VLOOKUP($B2554,الموظفين!$A$2:$J$501,7,FALSE()),""))</f>
        <v/>
      </c>
      <c r="H2554" s="20"/>
      <c r="I2554" s="20"/>
      <c r="J2554" s="21" t="str">
        <f aca="false">IF(OR(H2554="",I2554=""),"",ROUND(MOD(I2554-H2554,1)*24,2))</f>
        <v/>
      </c>
      <c r="K2554" s="22" t="str">
        <f aca="false">IF(OR(H2554="",F2554=""),"",IF(ROUND(MAX(0,MOD(H2554-F2554+0.5,1)-0.5)*1440,0)&gt;IFERROR(VLOOKUP(E2554,الورديات!$A$2:$E$21,5,FALSE()),0),ROUND(MAX(0,MOD(H2554-F2554+0.5,1)-0.5)*1440,0),0))</f>
        <v/>
      </c>
      <c r="L2554" s="22" t="str">
        <f aca="false">IF(OR(I2554="",G2554=""),"",ROUND(MAX(0,MOD(G2554-I2554+0.5,1)-0.5)*1440,0))</f>
        <v/>
      </c>
      <c r="M2554" s="22" t="str">
        <f aca="false">IF(OR(I2554="",G2554=""),"",IF(ROUND(MAX(0,MOD(I2554-G2554+0.5,1)-0.5)*1440,0)&gt;=الإعدادات!$B$8,ROUND(MAX(0,MOD(I2554-G2554+0.5,1)-0.5)*1440,0),0))</f>
        <v/>
      </c>
      <c r="N2554" s="18" t="str">
        <f aca="false">IF(OR(A2554="",B2554=""),"",IF(COUNTIFS(الإجازات!$A$2:$A$1001,B2554,الإجازات!$D$2:$D$1001,"&lt;="&amp;A2554,الإجازات!$E$2:$E$1001,"&gt;="&amp;A2554,الإجازات!$G$2:$G$1001,"مقبولة")=0,"",LOOKUP(2,1/((الإجازات!$A$2:$A$1001=B2554)*(الإجازات!$D$2:$D$1001&lt;=A2554)*(الإجازات!$E$2:$E$1001&gt;=A2554)*(الإجازات!$G$2:$G$1001="مقبولة")),الإجازات!$C$2:$C$1001)))</f>
        <v/>
      </c>
      <c r="O2554" s="17"/>
      <c r="P2554" s="23" t="str">
        <f aca="false">IF(B2554="","",IF(ISNA(MATCH(B2554,الموظفين!$A$2:$A$501,0)),"⚠ كود غير موجود",IF(O2554&lt;&gt;"",O2554,IF(N2554&lt;&gt;"",N2554,IF(H2554="",IF(AND(A2554&lt;&gt;"",WEEKDAY(A2554)=الإعدادات!$B$11),"راحة أسبوعية","غائب"),IF(I2554="","بدون انصراف",IF(N(K2554)&gt;0,"متأخر","حاضر")))))))</f>
        <v/>
      </c>
      <c r="Q2554" s="24" t="str">
        <f aca="false">IF(B2554="","",IF(OR(P2554="غائب",P2554="غياب",P2554="إجازة بدون راتب"),IFERROR(VLOOKUP(B2554,الموظفين!$A$2:$J$501,8,FALSE()),0),0))</f>
        <v/>
      </c>
      <c r="R2554" s="24" t="str">
        <f aca="false">IF(B2554="","",ROUND((N(K2554)+N(L2554))/60*IFERROR(VLOOKUP(B2554,الموظفين!$A$2:$J$501,8,FALSE()),0)/الإعدادات!$B$6*الإعدادات!$B$9,2))</f>
        <v/>
      </c>
      <c r="S2554" s="24" t="str">
        <f aca="false">IF(OR(B2554="",M2554=""),"",ROUND(M2554/60*IFERROR(VLOOKUP(B2554,الموظفين!$A$2:$J$501,9,FALSE()),0),2))</f>
        <v/>
      </c>
      <c r="T2554" s="17"/>
      <c r="U2554" s="23" t="str">
        <f aca="false">IF(OR(A2554="",B2554=""),"",A2554&amp;"|"&amp;B2554)</f>
        <v/>
      </c>
    </row>
    <row r="2555" customFormat="false" ht="15" hidden="false" customHeight="false" outlineLevel="0" collapsed="false">
      <c r="A2555" s="16"/>
      <c r="B2555" s="17"/>
      <c r="C2555" s="18" t="str">
        <f aca="false">IF($B2555="","",IFERROR(VLOOKUP($B2555,الموظفين!$A$2:$J$501,2,FALSE())&amp;"","⚠ كود غير موجود"))</f>
        <v/>
      </c>
      <c r="D2555" s="18" t="str">
        <f aca="false">IF($B2555="","",IFERROR(VLOOKUP($B2555,الموظفين!$A$2:$J$501,3,FALSE())&amp;"",""))</f>
        <v/>
      </c>
      <c r="E2555" s="18" t="str">
        <f aca="false">IF($B2555="","",IFERROR(VLOOKUP($B2555,الموظفين!$A$2:$J$501,5,FALSE())&amp;"",""))</f>
        <v/>
      </c>
      <c r="F2555" s="19" t="str">
        <f aca="false">IF($B2555="","",IFERROR(VLOOKUP($B2555,الموظفين!$A$2:$J$501,6,FALSE()),""))</f>
        <v/>
      </c>
      <c r="G2555" s="19" t="str">
        <f aca="false">IF($B2555="","",IFERROR(VLOOKUP($B2555,الموظفين!$A$2:$J$501,7,FALSE()),""))</f>
        <v/>
      </c>
      <c r="H2555" s="20"/>
      <c r="I2555" s="20"/>
      <c r="J2555" s="21" t="str">
        <f aca="false">IF(OR(H2555="",I2555=""),"",ROUND(MOD(I2555-H2555,1)*24,2))</f>
        <v/>
      </c>
      <c r="K2555" s="22" t="str">
        <f aca="false">IF(OR(H2555="",F2555=""),"",IF(ROUND(MAX(0,MOD(H2555-F2555+0.5,1)-0.5)*1440,0)&gt;IFERROR(VLOOKUP(E2555,الورديات!$A$2:$E$21,5,FALSE()),0),ROUND(MAX(0,MOD(H2555-F2555+0.5,1)-0.5)*1440,0),0))</f>
        <v/>
      </c>
      <c r="L2555" s="22" t="str">
        <f aca="false">IF(OR(I2555="",G2555=""),"",ROUND(MAX(0,MOD(G2555-I2555+0.5,1)-0.5)*1440,0))</f>
        <v/>
      </c>
      <c r="M2555" s="22" t="str">
        <f aca="false">IF(OR(I2555="",G2555=""),"",IF(ROUND(MAX(0,MOD(I2555-G2555+0.5,1)-0.5)*1440,0)&gt;=الإعدادات!$B$8,ROUND(MAX(0,MOD(I2555-G2555+0.5,1)-0.5)*1440,0),0))</f>
        <v/>
      </c>
      <c r="N2555" s="18" t="str">
        <f aca="false">IF(OR(A2555="",B2555=""),"",IF(COUNTIFS(الإجازات!$A$2:$A$1001,B2555,الإجازات!$D$2:$D$1001,"&lt;="&amp;A2555,الإجازات!$E$2:$E$1001,"&gt;="&amp;A2555,الإجازات!$G$2:$G$1001,"مقبولة")=0,"",LOOKUP(2,1/((الإجازات!$A$2:$A$1001=B2555)*(الإجازات!$D$2:$D$1001&lt;=A2555)*(الإجازات!$E$2:$E$1001&gt;=A2555)*(الإجازات!$G$2:$G$1001="مقبولة")),الإجازات!$C$2:$C$1001)))</f>
        <v/>
      </c>
      <c r="O2555" s="17"/>
      <c r="P2555" s="23" t="str">
        <f aca="false">IF(B2555="","",IF(ISNA(MATCH(B2555,الموظفين!$A$2:$A$501,0)),"⚠ كود غير موجود",IF(O2555&lt;&gt;"",O2555,IF(N2555&lt;&gt;"",N2555,IF(H2555="",IF(AND(A2555&lt;&gt;"",WEEKDAY(A2555)=الإعدادات!$B$11),"راحة أسبوعية","غائب"),IF(I2555="","بدون انصراف",IF(N(K2555)&gt;0,"متأخر","حاضر")))))))</f>
        <v/>
      </c>
      <c r="Q2555" s="24" t="str">
        <f aca="false">IF(B2555="","",IF(OR(P2555="غائب",P2555="غياب",P2555="إجازة بدون راتب"),IFERROR(VLOOKUP(B2555,الموظفين!$A$2:$J$501,8,FALSE()),0),0))</f>
        <v/>
      </c>
      <c r="R2555" s="24" t="str">
        <f aca="false">IF(B2555="","",ROUND((N(K2555)+N(L2555))/60*IFERROR(VLOOKUP(B2555,الموظفين!$A$2:$J$501,8,FALSE()),0)/الإعدادات!$B$6*الإعدادات!$B$9,2))</f>
        <v/>
      </c>
      <c r="S2555" s="24" t="str">
        <f aca="false">IF(OR(B2555="",M2555=""),"",ROUND(M2555/60*IFERROR(VLOOKUP(B2555,الموظفين!$A$2:$J$501,9,FALSE()),0),2))</f>
        <v/>
      </c>
      <c r="T2555" s="17"/>
      <c r="U2555" s="23" t="str">
        <f aca="false">IF(OR(A2555="",B2555=""),"",A2555&amp;"|"&amp;B2555)</f>
        <v/>
      </c>
    </row>
    <row r="2556" customFormat="false" ht="15" hidden="false" customHeight="false" outlineLevel="0" collapsed="false">
      <c r="A2556" s="16"/>
      <c r="B2556" s="17"/>
      <c r="C2556" s="18" t="str">
        <f aca="false">IF($B2556="","",IFERROR(VLOOKUP($B2556,الموظفين!$A$2:$J$501,2,FALSE())&amp;"","⚠ كود غير موجود"))</f>
        <v/>
      </c>
      <c r="D2556" s="18" t="str">
        <f aca="false">IF($B2556="","",IFERROR(VLOOKUP($B2556,الموظفين!$A$2:$J$501,3,FALSE())&amp;"",""))</f>
        <v/>
      </c>
      <c r="E2556" s="18" t="str">
        <f aca="false">IF($B2556="","",IFERROR(VLOOKUP($B2556,الموظفين!$A$2:$J$501,5,FALSE())&amp;"",""))</f>
        <v/>
      </c>
      <c r="F2556" s="19" t="str">
        <f aca="false">IF($B2556="","",IFERROR(VLOOKUP($B2556,الموظفين!$A$2:$J$501,6,FALSE()),""))</f>
        <v/>
      </c>
      <c r="G2556" s="19" t="str">
        <f aca="false">IF($B2556="","",IFERROR(VLOOKUP($B2556,الموظفين!$A$2:$J$501,7,FALSE()),""))</f>
        <v/>
      </c>
      <c r="H2556" s="20"/>
      <c r="I2556" s="20"/>
      <c r="J2556" s="21" t="str">
        <f aca="false">IF(OR(H2556="",I2556=""),"",ROUND(MOD(I2556-H2556,1)*24,2))</f>
        <v/>
      </c>
      <c r="K2556" s="22" t="str">
        <f aca="false">IF(OR(H2556="",F2556=""),"",IF(ROUND(MAX(0,MOD(H2556-F2556+0.5,1)-0.5)*1440,0)&gt;IFERROR(VLOOKUP(E2556,الورديات!$A$2:$E$21,5,FALSE()),0),ROUND(MAX(0,MOD(H2556-F2556+0.5,1)-0.5)*1440,0),0))</f>
        <v/>
      </c>
      <c r="L2556" s="22" t="str">
        <f aca="false">IF(OR(I2556="",G2556=""),"",ROUND(MAX(0,MOD(G2556-I2556+0.5,1)-0.5)*1440,0))</f>
        <v/>
      </c>
      <c r="M2556" s="22" t="str">
        <f aca="false">IF(OR(I2556="",G2556=""),"",IF(ROUND(MAX(0,MOD(I2556-G2556+0.5,1)-0.5)*1440,0)&gt;=الإعدادات!$B$8,ROUND(MAX(0,MOD(I2556-G2556+0.5,1)-0.5)*1440,0),0))</f>
        <v/>
      </c>
      <c r="N2556" s="18" t="str">
        <f aca="false">IF(OR(A2556="",B2556=""),"",IF(COUNTIFS(الإجازات!$A$2:$A$1001,B2556,الإجازات!$D$2:$D$1001,"&lt;="&amp;A2556,الإجازات!$E$2:$E$1001,"&gt;="&amp;A2556,الإجازات!$G$2:$G$1001,"مقبولة")=0,"",LOOKUP(2,1/((الإجازات!$A$2:$A$1001=B2556)*(الإجازات!$D$2:$D$1001&lt;=A2556)*(الإجازات!$E$2:$E$1001&gt;=A2556)*(الإجازات!$G$2:$G$1001="مقبولة")),الإجازات!$C$2:$C$1001)))</f>
        <v/>
      </c>
      <c r="O2556" s="17"/>
      <c r="P2556" s="23" t="str">
        <f aca="false">IF(B2556="","",IF(ISNA(MATCH(B2556,الموظفين!$A$2:$A$501,0)),"⚠ كود غير موجود",IF(O2556&lt;&gt;"",O2556,IF(N2556&lt;&gt;"",N2556,IF(H2556="",IF(AND(A2556&lt;&gt;"",WEEKDAY(A2556)=الإعدادات!$B$11),"راحة أسبوعية","غائب"),IF(I2556="","بدون انصراف",IF(N(K2556)&gt;0,"متأخر","حاضر")))))))</f>
        <v/>
      </c>
      <c r="Q2556" s="24" t="str">
        <f aca="false">IF(B2556="","",IF(OR(P2556="غائب",P2556="غياب",P2556="إجازة بدون راتب"),IFERROR(VLOOKUP(B2556,الموظفين!$A$2:$J$501,8,FALSE()),0),0))</f>
        <v/>
      </c>
      <c r="R2556" s="24" t="str">
        <f aca="false">IF(B2556="","",ROUND((N(K2556)+N(L2556))/60*IFERROR(VLOOKUP(B2556,الموظفين!$A$2:$J$501,8,FALSE()),0)/الإعدادات!$B$6*الإعدادات!$B$9,2))</f>
        <v/>
      </c>
      <c r="S2556" s="24" t="str">
        <f aca="false">IF(OR(B2556="",M2556=""),"",ROUND(M2556/60*IFERROR(VLOOKUP(B2556,الموظفين!$A$2:$J$501,9,FALSE()),0),2))</f>
        <v/>
      </c>
      <c r="T2556" s="17"/>
      <c r="U2556" s="23" t="str">
        <f aca="false">IF(OR(A2556="",B2556=""),"",A2556&amp;"|"&amp;B2556)</f>
        <v/>
      </c>
    </row>
    <row r="2557" customFormat="false" ht="15" hidden="false" customHeight="false" outlineLevel="0" collapsed="false">
      <c r="A2557" s="16"/>
      <c r="B2557" s="17"/>
      <c r="C2557" s="18" t="str">
        <f aca="false">IF($B2557="","",IFERROR(VLOOKUP($B2557,الموظفين!$A$2:$J$501,2,FALSE())&amp;"","⚠ كود غير موجود"))</f>
        <v/>
      </c>
      <c r="D2557" s="18" t="str">
        <f aca="false">IF($B2557="","",IFERROR(VLOOKUP($B2557,الموظفين!$A$2:$J$501,3,FALSE())&amp;"",""))</f>
        <v/>
      </c>
      <c r="E2557" s="18" t="str">
        <f aca="false">IF($B2557="","",IFERROR(VLOOKUP($B2557,الموظفين!$A$2:$J$501,5,FALSE())&amp;"",""))</f>
        <v/>
      </c>
      <c r="F2557" s="19" t="str">
        <f aca="false">IF($B2557="","",IFERROR(VLOOKUP($B2557,الموظفين!$A$2:$J$501,6,FALSE()),""))</f>
        <v/>
      </c>
      <c r="G2557" s="19" t="str">
        <f aca="false">IF($B2557="","",IFERROR(VLOOKUP($B2557,الموظفين!$A$2:$J$501,7,FALSE()),""))</f>
        <v/>
      </c>
      <c r="H2557" s="20"/>
      <c r="I2557" s="20"/>
      <c r="J2557" s="21" t="str">
        <f aca="false">IF(OR(H2557="",I2557=""),"",ROUND(MOD(I2557-H2557,1)*24,2))</f>
        <v/>
      </c>
      <c r="K2557" s="22" t="str">
        <f aca="false">IF(OR(H2557="",F2557=""),"",IF(ROUND(MAX(0,MOD(H2557-F2557+0.5,1)-0.5)*1440,0)&gt;IFERROR(VLOOKUP(E2557,الورديات!$A$2:$E$21,5,FALSE()),0),ROUND(MAX(0,MOD(H2557-F2557+0.5,1)-0.5)*1440,0),0))</f>
        <v/>
      </c>
      <c r="L2557" s="22" t="str">
        <f aca="false">IF(OR(I2557="",G2557=""),"",ROUND(MAX(0,MOD(G2557-I2557+0.5,1)-0.5)*1440,0))</f>
        <v/>
      </c>
      <c r="M2557" s="22" t="str">
        <f aca="false">IF(OR(I2557="",G2557=""),"",IF(ROUND(MAX(0,MOD(I2557-G2557+0.5,1)-0.5)*1440,0)&gt;=الإعدادات!$B$8,ROUND(MAX(0,MOD(I2557-G2557+0.5,1)-0.5)*1440,0),0))</f>
        <v/>
      </c>
      <c r="N2557" s="18" t="str">
        <f aca="false">IF(OR(A2557="",B2557=""),"",IF(COUNTIFS(الإجازات!$A$2:$A$1001,B2557,الإجازات!$D$2:$D$1001,"&lt;="&amp;A2557,الإجازات!$E$2:$E$1001,"&gt;="&amp;A2557,الإجازات!$G$2:$G$1001,"مقبولة")=0,"",LOOKUP(2,1/((الإجازات!$A$2:$A$1001=B2557)*(الإجازات!$D$2:$D$1001&lt;=A2557)*(الإجازات!$E$2:$E$1001&gt;=A2557)*(الإجازات!$G$2:$G$1001="مقبولة")),الإجازات!$C$2:$C$1001)))</f>
        <v/>
      </c>
      <c r="O2557" s="17"/>
      <c r="P2557" s="23" t="str">
        <f aca="false">IF(B2557="","",IF(ISNA(MATCH(B2557,الموظفين!$A$2:$A$501,0)),"⚠ كود غير موجود",IF(O2557&lt;&gt;"",O2557,IF(N2557&lt;&gt;"",N2557,IF(H2557="",IF(AND(A2557&lt;&gt;"",WEEKDAY(A2557)=الإعدادات!$B$11),"راحة أسبوعية","غائب"),IF(I2557="","بدون انصراف",IF(N(K2557)&gt;0,"متأخر","حاضر")))))))</f>
        <v/>
      </c>
      <c r="Q2557" s="24" t="str">
        <f aca="false">IF(B2557="","",IF(OR(P2557="غائب",P2557="غياب",P2557="إجازة بدون راتب"),IFERROR(VLOOKUP(B2557,الموظفين!$A$2:$J$501,8,FALSE()),0),0))</f>
        <v/>
      </c>
      <c r="R2557" s="24" t="str">
        <f aca="false">IF(B2557="","",ROUND((N(K2557)+N(L2557))/60*IFERROR(VLOOKUP(B2557,الموظفين!$A$2:$J$501,8,FALSE()),0)/الإعدادات!$B$6*الإعدادات!$B$9,2))</f>
        <v/>
      </c>
      <c r="S2557" s="24" t="str">
        <f aca="false">IF(OR(B2557="",M2557=""),"",ROUND(M2557/60*IFERROR(VLOOKUP(B2557,الموظفين!$A$2:$J$501,9,FALSE()),0),2))</f>
        <v/>
      </c>
      <c r="T2557" s="17"/>
      <c r="U2557" s="23" t="str">
        <f aca="false">IF(OR(A2557="",B2557=""),"",A2557&amp;"|"&amp;B2557)</f>
        <v/>
      </c>
    </row>
    <row r="2558" customFormat="false" ht="15" hidden="false" customHeight="false" outlineLevel="0" collapsed="false">
      <c r="A2558" s="16"/>
      <c r="B2558" s="17"/>
      <c r="C2558" s="18" t="str">
        <f aca="false">IF($B2558="","",IFERROR(VLOOKUP($B2558,الموظفين!$A$2:$J$501,2,FALSE())&amp;"","⚠ كود غير موجود"))</f>
        <v/>
      </c>
      <c r="D2558" s="18" t="str">
        <f aca="false">IF($B2558="","",IFERROR(VLOOKUP($B2558,الموظفين!$A$2:$J$501,3,FALSE())&amp;"",""))</f>
        <v/>
      </c>
      <c r="E2558" s="18" t="str">
        <f aca="false">IF($B2558="","",IFERROR(VLOOKUP($B2558,الموظفين!$A$2:$J$501,5,FALSE())&amp;"",""))</f>
        <v/>
      </c>
      <c r="F2558" s="19" t="str">
        <f aca="false">IF($B2558="","",IFERROR(VLOOKUP($B2558,الموظفين!$A$2:$J$501,6,FALSE()),""))</f>
        <v/>
      </c>
      <c r="G2558" s="19" t="str">
        <f aca="false">IF($B2558="","",IFERROR(VLOOKUP($B2558,الموظفين!$A$2:$J$501,7,FALSE()),""))</f>
        <v/>
      </c>
      <c r="H2558" s="20"/>
      <c r="I2558" s="20"/>
      <c r="J2558" s="21" t="str">
        <f aca="false">IF(OR(H2558="",I2558=""),"",ROUND(MOD(I2558-H2558,1)*24,2))</f>
        <v/>
      </c>
      <c r="K2558" s="22" t="str">
        <f aca="false">IF(OR(H2558="",F2558=""),"",IF(ROUND(MAX(0,MOD(H2558-F2558+0.5,1)-0.5)*1440,0)&gt;IFERROR(VLOOKUP(E2558,الورديات!$A$2:$E$21,5,FALSE()),0),ROUND(MAX(0,MOD(H2558-F2558+0.5,1)-0.5)*1440,0),0))</f>
        <v/>
      </c>
      <c r="L2558" s="22" t="str">
        <f aca="false">IF(OR(I2558="",G2558=""),"",ROUND(MAX(0,MOD(G2558-I2558+0.5,1)-0.5)*1440,0))</f>
        <v/>
      </c>
      <c r="M2558" s="22" t="str">
        <f aca="false">IF(OR(I2558="",G2558=""),"",IF(ROUND(MAX(0,MOD(I2558-G2558+0.5,1)-0.5)*1440,0)&gt;=الإعدادات!$B$8,ROUND(MAX(0,MOD(I2558-G2558+0.5,1)-0.5)*1440,0),0))</f>
        <v/>
      </c>
      <c r="N2558" s="18" t="str">
        <f aca="false">IF(OR(A2558="",B2558=""),"",IF(COUNTIFS(الإجازات!$A$2:$A$1001,B2558,الإجازات!$D$2:$D$1001,"&lt;="&amp;A2558,الإجازات!$E$2:$E$1001,"&gt;="&amp;A2558,الإجازات!$G$2:$G$1001,"مقبولة")=0,"",LOOKUP(2,1/((الإجازات!$A$2:$A$1001=B2558)*(الإجازات!$D$2:$D$1001&lt;=A2558)*(الإجازات!$E$2:$E$1001&gt;=A2558)*(الإجازات!$G$2:$G$1001="مقبولة")),الإجازات!$C$2:$C$1001)))</f>
        <v/>
      </c>
      <c r="O2558" s="17"/>
      <c r="P2558" s="23" t="str">
        <f aca="false">IF(B2558="","",IF(ISNA(MATCH(B2558,الموظفين!$A$2:$A$501,0)),"⚠ كود غير موجود",IF(O2558&lt;&gt;"",O2558,IF(N2558&lt;&gt;"",N2558,IF(H2558="",IF(AND(A2558&lt;&gt;"",WEEKDAY(A2558)=الإعدادات!$B$11),"راحة أسبوعية","غائب"),IF(I2558="","بدون انصراف",IF(N(K2558)&gt;0,"متأخر","حاضر")))))))</f>
        <v/>
      </c>
      <c r="Q2558" s="24" t="str">
        <f aca="false">IF(B2558="","",IF(OR(P2558="غائب",P2558="غياب",P2558="إجازة بدون راتب"),IFERROR(VLOOKUP(B2558,الموظفين!$A$2:$J$501,8,FALSE()),0),0))</f>
        <v/>
      </c>
      <c r="R2558" s="24" t="str">
        <f aca="false">IF(B2558="","",ROUND((N(K2558)+N(L2558))/60*IFERROR(VLOOKUP(B2558,الموظفين!$A$2:$J$501,8,FALSE()),0)/الإعدادات!$B$6*الإعدادات!$B$9,2))</f>
        <v/>
      </c>
      <c r="S2558" s="24" t="str">
        <f aca="false">IF(OR(B2558="",M2558=""),"",ROUND(M2558/60*IFERROR(VLOOKUP(B2558,الموظفين!$A$2:$J$501,9,FALSE()),0),2))</f>
        <v/>
      </c>
      <c r="T2558" s="17"/>
      <c r="U2558" s="23" t="str">
        <f aca="false">IF(OR(A2558="",B2558=""),"",A2558&amp;"|"&amp;B2558)</f>
        <v/>
      </c>
    </row>
    <row r="2559" customFormat="false" ht="15" hidden="false" customHeight="false" outlineLevel="0" collapsed="false">
      <c r="A2559" s="16"/>
      <c r="B2559" s="17"/>
      <c r="C2559" s="18" t="str">
        <f aca="false">IF($B2559="","",IFERROR(VLOOKUP($B2559,الموظفين!$A$2:$J$501,2,FALSE())&amp;"","⚠ كود غير موجود"))</f>
        <v/>
      </c>
      <c r="D2559" s="18" t="str">
        <f aca="false">IF($B2559="","",IFERROR(VLOOKUP($B2559,الموظفين!$A$2:$J$501,3,FALSE())&amp;"",""))</f>
        <v/>
      </c>
      <c r="E2559" s="18" t="str">
        <f aca="false">IF($B2559="","",IFERROR(VLOOKUP($B2559,الموظفين!$A$2:$J$501,5,FALSE())&amp;"",""))</f>
        <v/>
      </c>
      <c r="F2559" s="19" t="str">
        <f aca="false">IF($B2559="","",IFERROR(VLOOKUP($B2559,الموظفين!$A$2:$J$501,6,FALSE()),""))</f>
        <v/>
      </c>
      <c r="G2559" s="19" t="str">
        <f aca="false">IF($B2559="","",IFERROR(VLOOKUP($B2559,الموظفين!$A$2:$J$501,7,FALSE()),""))</f>
        <v/>
      </c>
      <c r="H2559" s="20"/>
      <c r="I2559" s="20"/>
      <c r="J2559" s="21" t="str">
        <f aca="false">IF(OR(H2559="",I2559=""),"",ROUND(MOD(I2559-H2559,1)*24,2))</f>
        <v/>
      </c>
      <c r="K2559" s="22" t="str">
        <f aca="false">IF(OR(H2559="",F2559=""),"",IF(ROUND(MAX(0,MOD(H2559-F2559+0.5,1)-0.5)*1440,0)&gt;IFERROR(VLOOKUP(E2559,الورديات!$A$2:$E$21,5,FALSE()),0),ROUND(MAX(0,MOD(H2559-F2559+0.5,1)-0.5)*1440,0),0))</f>
        <v/>
      </c>
      <c r="L2559" s="22" t="str">
        <f aca="false">IF(OR(I2559="",G2559=""),"",ROUND(MAX(0,MOD(G2559-I2559+0.5,1)-0.5)*1440,0))</f>
        <v/>
      </c>
      <c r="M2559" s="22" t="str">
        <f aca="false">IF(OR(I2559="",G2559=""),"",IF(ROUND(MAX(0,MOD(I2559-G2559+0.5,1)-0.5)*1440,0)&gt;=الإعدادات!$B$8,ROUND(MAX(0,MOD(I2559-G2559+0.5,1)-0.5)*1440,0),0))</f>
        <v/>
      </c>
      <c r="N2559" s="18" t="str">
        <f aca="false">IF(OR(A2559="",B2559=""),"",IF(COUNTIFS(الإجازات!$A$2:$A$1001,B2559,الإجازات!$D$2:$D$1001,"&lt;="&amp;A2559,الإجازات!$E$2:$E$1001,"&gt;="&amp;A2559,الإجازات!$G$2:$G$1001,"مقبولة")=0,"",LOOKUP(2,1/((الإجازات!$A$2:$A$1001=B2559)*(الإجازات!$D$2:$D$1001&lt;=A2559)*(الإجازات!$E$2:$E$1001&gt;=A2559)*(الإجازات!$G$2:$G$1001="مقبولة")),الإجازات!$C$2:$C$1001)))</f>
        <v/>
      </c>
      <c r="O2559" s="17"/>
      <c r="P2559" s="23" t="str">
        <f aca="false">IF(B2559="","",IF(ISNA(MATCH(B2559,الموظفين!$A$2:$A$501,0)),"⚠ كود غير موجود",IF(O2559&lt;&gt;"",O2559,IF(N2559&lt;&gt;"",N2559,IF(H2559="",IF(AND(A2559&lt;&gt;"",WEEKDAY(A2559)=الإعدادات!$B$11),"راحة أسبوعية","غائب"),IF(I2559="","بدون انصراف",IF(N(K2559)&gt;0,"متأخر","حاضر")))))))</f>
        <v/>
      </c>
      <c r="Q2559" s="24" t="str">
        <f aca="false">IF(B2559="","",IF(OR(P2559="غائب",P2559="غياب",P2559="إجازة بدون راتب"),IFERROR(VLOOKUP(B2559,الموظفين!$A$2:$J$501,8,FALSE()),0),0))</f>
        <v/>
      </c>
      <c r="R2559" s="24" t="str">
        <f aca="false">IF(B2559="","",ROUND((N(K2559)+N(L2559))/60*IFERROR(VLOOKUP(B2559,الموظفين!$A$2:$J$501,8,FALSE()),0)/الإعدادات!$B$6*الإعدادات!$B$9,2))</f>
        <v/>
      </c>
      <c r="S2559" s="24" t="str">
        <f aca="false">IF(OR(B2559="",M2559=""),"",ROUND(M2559/60*IFERROR(VLOOKUP(B2559,الموظفين!$A$2:$J$501,9,FALSE()),0),2))</f>
        <v/>
      </c>
      <c r="T2559" s="17"/>
      <c r="U2559" s="23" t="str">
        <f aca="false">IF(OR(A2559="",B2559=""),"",A2559&amp;"|"&amp;B2559)</f>
        <v/>
      </c>
    </row>
    <row r="2560" customFormat="false" ht="15" hidden="false" customHeight="false" outlineLevel="0" collapsed="false">
      <c r="A2560" s="16"/>
      <c r="B2560" s="17"/>
      <c r="C2560" s="18" t="str">
        <f aca="false">IF($B2560="","",IFERROR(VLOOKUP($B2560,الموظفين!$A$2:$J$501,2,FALSE())&amp;"","⚠ كود غير موجود"))</f>
        <v/>
      </c>
      <c r="D2560" s="18" t="str">
        <f aca="false">IF($B2560="","",IFERROR(VLOOKUP($B2560,الموظفين!$A$2:$J$501,3,FALSE())&amp;"",""))</f>
        <v/>
      </c>
      <c r="E2560" s="18" t="str">
        <f aca="false">IF($B2560="","",IFERROR(VLOOKUP($B2560,الموظفين!$A$2:$J$501,5,FALSE())&amp;"",""))</f>
        <v/>
      </c>
      <c r="F2560" s="19" t="str">
        <f aca="false">IF($B2560="","",IFERROR(VLOOKUP($B2560,الموظفين!$A$2:$J$501,6,FALSE()),""))</f>
        <v/>
      </c>
      <c r="G2560" s="19" t="str">
        <f aca="false">IF($B2560="","",IFERROR(VLOOKUP($B2560,الموظفين!$A$2:$J$501,7,FALSE()),""))</f>
        <v/>
      </c>
      <c r="H2560" s="20"/>
      <c r="I2560" s="20"/>
      <c r="J2560" s="21" t="str">
        <f aca="false">IF(OR(H2560="",I2560=""),"",ROUND(MOD(I2560-H2560,1)*24,2))</f>
        <v/>
      </c>
      <c r="K2560" s="22" t="str">
        <f aca="false">IF(OR(H2560="",F2560=""),"",IF(ROUND(MAX(0,MOD(H2560-F2560+0.5,1)-0.5)*1440,0)&gt;IFERROR(VLOOKUP(E2560,الورديات!$A$2:$E$21,5,FALSE()),0),ROUND(MAX(0,MOD(H2560-F2560+0.5,1)-0.5)*1440,0),0))</f>
        <v/>
      </c>
      <c r="L2560" s="22" t="str">
        <f aca="false">IF(OR(I2560="",G2560=""),"",ROUND(MAX(0,MOD(G2560-I2560+0.5,1)-0.5)*1440,0))</f>
        <v/>
      </c>
      <c r="M2560" s="22" t="str">
        <f aca="false">IF(OR(I2560="",G2560=""),"",IF(ROUND(MAX(0,MOD(I2560-G2560+0.5,1)-0.5)*1440,0)&gt;=الإعدادات!$B$8,ROUND(MAX(0,MOD(I2560-G2560+0.5,1)-0.5)*1440,0),0))</f>
        <v/>
      </c>
      <c r="N2560" s="18" t="str">
        <f aca="false">IF(OR(A2560="",B2560=""),"",IF(COUNTIFS(الإجازات!$A$2:$A$1001,B2560,الإجازات!$D$2:$D$1001,"&lt;="&amp;A2560,الإجازات!$E$2:$E$1001,"&gt;="&amp;A2560,الإجازات!$G$2:$G$1001,"مقبولة")=0,"",LOOKUP(2,1/((الإجازات!$A$2:$A$1001=B2560)*(الإجازات!$D$2:$D$1001&lt;=A2560)*(الإجازات!$E$2:$E$1001&gt;=A2560)*(الإجازات!$G$2:$G$1001="مقبولة")),الإجازات!$C$2:$C$1001)))</f>
        <v/>
      </c>
      <c r="O2560" s="17"/>
      <c r="P2560" s="23" t="str">
        <f aca="false">IF(B2560="","",IF(ISNA(MATCH(B2560,الموظفين!$A$2:$A$501,0)),"⚠ كود غير موجود",IF(O2560&lt;&gt;"",O2560,IF(N2560&lt;&gt;"",N2560,IF(H2560="",IF(AND(A2560&lt;&gt;"",WEEKDAY(A2560)=الإعدادات!$B$11),"راحة أسبوعية","غائب"),IF(I2560="","بدون انصراف",IF(N(K2560)&gt;0,"متأخر","حاضر")))))))</f>
        <v/>
      </c>
      <c r="Q2560" s="24" t="str">
        <f aca="false">IF(B2560="","",IF(OR(P2560="غائب",P2560="غياب",P2560="إجازة بدون راتب"),IFERROR(VLOOKUP(B2560,الموظفين!$A$2:$J$501,8,FALSE()),0),0))</f>
        <v/>
      </c>
      <c r="R2560" s="24" t="str">
        <f aca="false">IF(B2560="","",ROUND((N(K2560)+N(L2560))/60*IFERROR(VLOOKUP(B2560,الموظفين!$A$2:$J$501,8,FALSE()),0)/الإعدادات!$B$6*الإعدادات!$B$9,2))</f>
        <v/>
      </c>
      <c r="S2560" s="24" t="str">
        <f aca="false">IF(OR(B2560="",M2560=""),"",ROUND(M2560/60*IFERROR(VLOOKUP(B2560,الموظفين!$A$2:$J$501,9,FALSE()),0),2))</f>
        <v/>
      </c>
      <c r="T2560" s="17"/>
      <c r="U2560" s="23" t="str">
        <f aca="false">IF(OR(A2560="",B2560=""),"",A2560&amp;"|"&amp;B2560)</f>
        <v/>
      </c>
    </row>
    <row r="2561" customFormat="false" ht="15" hidden="false" customHeight="false" outlineLevel="0" collapsed="false">
      <c r="A2561" s="16"/>
      <c r="B2561" s="17"/>
      <c r="C2561" s="18" t="str">
        <f aca="false">IF($B2561="","",IFERROR(VLOOKUP($B2561,الموظفين!$A$2:$J$501,2,FALSE())&amp;"","⚠ كود غير موجود"))</f>
        <v/>
      </c>
      <c r="D2561" s="18" t="str">
        <f aca="false">IF($B2561="","",IFERROR(VLOOKUP($B2561,الموظفين!$A$2:$J$501,3,FALSE())&amp;"",""))</f>
        <v/>
      </c>
      <c r="E2561" s="18" t="str">
        <f aca="false">IF($B2561="","",IFERROR(VLOOKUP($B2561,الموظفين!$A$2:$J$501,5,FALSE())&amp;"",""))</f>
        <v/>
      </c>
      <c r="F2561" s="19" t="str">
        <f aca="false">IF($B2561="","",IFERROR(VLOOKUP($B2561,الموظفين!$A$2:$J$501,6,FALSE()),""))</f>
        <v/>
      </c>
      <c r="G2561" s="19" t="str">
        <f aca="false">IF($B2561="","",IFERROR(VLOOKUP($B2561,الموظفين!$A$2:$J$501,7,FALSE()),""))</f>
        <v/>
      </c>
      <c r="H2561" s="20"/>
      <c r="I2561" s="20"/>
      <c r="J2561" s="21" t="str">
        <f aca="false">IF(OR(H2561="",I2561=""),"",ROUND(MOD(I2561-H2561,1)*24,2))</f>
        <v/>
      </c>
      <c r="K2561" s="22" t="str">
        <f aca="false">IF(OR(H2561="",F2561=""),"",IF(ROUND(MAX(0,MOD(H2561-F2561+0.5,1)-0.5)*1440,0)&gt;IFERROR(VLOOKUP(E2561,الورديات!$A$2:$E$21,5,FALSE()),0),ROUND(MAX(0,MOD(H2561-F2561+0.5,1)-0.5)*1440,0),0))</f>
        <v/>
      </c>
      <c r="L2561" s="22" t="str">
        <f aca="false">IF(OR(I2561="",G2561=""),"",ROUND(MAX(0,MOD(G2561-I2561+0.5,1)-0.5)*1440,0))</f>
        <v/>
      </c>
      <c r="M2561" s="22" t="str">
        <f aca="false">IF(OR(I2561="",G2561=""),"",IF(ROUND(MAX(0,MOD(I2561-G2561+0.5,1)-0.5)*1440,0)&gt;=الإعدادات!$B$8,ROUND(MAX(0,MOD(I2561-G2561+0.5,1)-0.5)*1440,0),0))</f>
        <v/>
      </c>
      <c r="N2561" s="18" t="str">
        <f aca="false">IF(OR(A2561="",B2561=""),"",IF(COUNTIFS(الإجازات!$A$2:$A$1001,B2561,الإجازات!$D$2:$D$1001,"&lt;="&amp;A2561,الإجازات!$E$2:$E$1001,"&gt;="&amp;A2561,الإجازات!$G$2:$G$1001,"مقبولة")=0,"",LOOKUP(2,1/((الإجازات!$A$2:$A$1001=B2561)*(الإجازات!$D$2:$D$1001&lt;=A2561)*(الإجازات!$E$2:$E$1001&gt;=A2561)*(الإجازات!$G$2:$G$1001="مقبولة")),الإجازات!$C$2:$C$1001)))</f>
        <v/>
      </c>
      <c r="O2561" s="17"/>
      <c r="P2561" s="23" t="str">
        <f aca="false">IF(B2561="","",IF(ISNA(MATCH(B2561,الموظفين!$A$2:$A$501,0)),"⚠ كود غير موجود",IF(O2561&lt;&gt;"",O2561,IF(N2561&lt;&gt;"",N2561,IF(H2561="",IF(AND(A2561&lt;&gt;"",WEEKDAY(A2561)=الإعدادات!$B$11),"راحة أسبوعية","غائب"),IF(I2561="","بدون انصراف",IF(N(K2561)&gt;0,"متأخر","حاضر")))))))</f>
        <v/>
      </c>
      <c r="Q2561" s="24" t="str">
        <f aca="false">IF(B2561="","",IF(OR(P2561="غائب",P2561="غياب",P2561="إجازة بدون راتب"),IFERROR(VLOOKUP(B2561,الموظفين!$A$2:$J$501,8,FALSE()),0),0))</f>
        <v/>
      </c>
      <c r="R2561" s="24" t="str">
        <f aca="false">IF(B2561="","",ROUND((N(K2561)+N(L2561))/60*IFERROR(VLOOKUP(B2561,الموظفين!$A$2:$J$501,8,FALSE()),0)/الإعدادات!$B$6*الإعدادات!$B$9,2))</f>
        <v/>
      </c>
      <c r="S2561" s="24" t="str">
        <f aca="false">IF(OR(B2561="",M2561=""),"",ROUND(M2561/60*IFERROR(VLOOKUP(B2561,الموظفين!$A$2:$J$501,9,FALSE()),0),2))</f>
        <v/>
      </c>
      <c r="T2561" s="17"/>
      <c r="U2561" s="23" t="str">
        <f aca="false">IF(OR(A2561="",B2561=""),"",A2561&amp;"|"&amp;B2561)</f>
        <v/>
      </c>
    </row>
    <row r="2562" customFormat="false" ht="15" hidden="false" customHeight="false" outlineLevel="0" collapsed="false">
      <c r="A2562" s="16"/>
      <c r="B2562" s="17"/>
      <c r="C2562" s="18" t="str">
        <f aca="false">IF($B2562="","",IFERROR(VLOOKUP($B2562,الموظفين!$A$2:$J$501,2,FALSE())&amp;"","⚠ كود غير موجود"))</f>
        <v/>
      </c>
      <c r="D2562" s="18" t="str">
        <f aca="false">IF($B2562="","",IFERROR(VLOOKUP($B2562,الموظفين!$A$2:$J$501,3,FALSE())&amp;"",""))</f>
        <v/>
      </c>
      <c r="E2562" s="18" t="str">
        <f aca="false">IF($B2562="","",IFERROR(VLOOKUP($B2562,الموظفين!$A$2:$J$501,5,FALSE())&amp;"",""))</f>
        <v/>
      </c>
      <c r="F2562" s="19" t="str">
        <f aca="false">IF($B2562="","",IFERROR(VLOOKUP($B2562,الموظفين!$A$2:$J$501,6,FALSE()),""))</f>
        <v/>
      </c>
      <c r="G2562" s="19" t="str">
        <f aca="false">IF($B2562="","",IFERROR(VLOOKUP($B2562,الموظفين!$A$2:$J$501,7,FALSE()),""))</f>
        <v/>
      </c>
      <c r="H2562" s="20"/>
      <c r="I2562" s="20"/>
      <c r="J2562" s="21" t="str">
        <f aca="false">IF(OR(H2562="",I2562=""),"",ROUND(MOD(I2562-H2562,1)*24,2))</f>
        <v/>
      </c>
      <c r="K2562" s="22" t="str">
        <f aca="false">IF(OR(H2562="",F2562=""),"",IF(ROUND(MAX(0,MOD(H2562-F2562+0.5,1)-0.5)*1440,0)&gt;IFERROR(VLOOKUP(E2562,الورديات!$A$2:$E$21,5,FALSE()),0),ROUND(MAX(0,MOD(H2562-F2562+0.5,1)-0.5)*1440,0),0))</f>
        <v/>
      </c>
      <c r="L2562" s="22" t="str">
        <f aca="false">IF(OR(I2562="",G2562=""),"",ROUND(MAX(0,MOD(G2562-I2562+0.5,1)-0.5)*1440,0))</f>
        <v/>
      </c>
      <c r="M2562" s="22" t="str">
        <f aca="false">IF(OR(I2562="",G2562=""),"",IF(ROUND(MAX(0,MOD(I2562-G2562+0.5,1)-0.5)*1440,0)&gt;=الإعدادات!$B$8,ROUND(MAX(0,MOD(I2562-G2562+0.5,1)-0.5)*1440,0),0))</f>
        <v/>
      </c>
      <c r="N2562" s="18" t="str">
        <f aca="false">IF(OR(A2562="",B2562=""),"",IF(COUNTIFS(الإجازات!$A$2:$A$1001,B2562,الإجازات!$D$2:$D$1001,"&lt;="&amp;A2562,الإجازات!$E$2:$E$1001,"&gt;="&amp;A2562,الإجازات!$G$2:$G$1001,"مقبولة")=0,"",LOOKUP(2,1/((الإجازات!$A$2:$A$1001=B2562)*(الإجازات!$D$2:$D$1001&lt;=A2562)*(الإجازات!$E$2:$E$1001&gt;=A2562)*(الإجازات!$G$2:$G$1001="مقبولة")),الإجازات!$C$2:$C$1001)))</f>
        <v/>
      </c>
      <c r="O2562" s="17"/>
      <c r="P2562" s="23" t="str">
        <f aca="false">IF(B2562="","",IF(ISNA(MATCH(B2562,الموظفين!$A$2:$A$501,0)),"⚠ كود غير موجود",IF(O2562&lt;&gt;"",O2562,IF(N2562&lt;&gt;"",N2562,IF(H2562="",IF(AND(A2562&lt;&gt;"",WEEKDAY(A2562)=الإعدادات!$B$11),"راحة أسبوعية","غائب"),IF(I2562="","بدون انصراف",IF(N(K2562)&gt;0,"متأخر","حاضر")))))))</f>
        <v/>
      </c>
      <c r="Q2562" s="24" t="str">
        <f aca="false">IF(B2562="","",IF(OR(P2562="غائب",P2562="غياب",P2562="إجازة بدون راتب"),IFERROR(VLOOKUP(B2562,الموظفين!$A$2:$J$501,8,FALSE()),0),0))</f>
        <v/>
      </c>
      <c r="R2562" s="24" t="str">
        <f aca="false">IF(B2562="","",ROUND((N(K2562)+N(L2562))/60*IFERROR(VLOOKUP(B2562,الموظفين!$A$2:$J$501,8,FALSE()),0)/الإعدادات!$B$6*الإعدادات!$B$9,2))</f>
        <v/>
      </c>
      <c r="S2562" s="24" t="str">
        <f aca="false">IF(OR(B2562="",M2562=""),"",ROUND(M2562/60*IFERROR(VLOOKUP(B2562,الموظفين!$A$2:$J$501,9,FALSE()),0),2))</f>
        <v/>
      </c>
      <c r="T2562" s="17"/>
      <c r="U2562" s="23" t="str">
        <f aca="false">IF(OR(A2562="",B2562=""),"",A2562&amp;"|"&amp;B2562)</f>
        <v/>
      </c>
    </row>
    <row r="2563" customFormat="false" ht="15" hidden="false" customHeight="false" outlineLevel="0" collapsed="false">
      <c r="A2563" s="16"/>
      <c r="B2563" s="17"/>
      <c r="C2563" s="18" t="str">
        <f aca="false">IF($B2563="","",IFERROR(VLOOKUP($B2563,الموظفين!$A$2:$J$501,2,FALSE())&amp;"","⚠ كود غير موجود"))</f>
        <v/>
      </c>
      <c r="D2563" s="18" t="str">
        <f aca="false">IF($B2563="","",IFERROR(VLOOKUP($B2563,الموظفين!$A$2:$J$501,3,FALSE())&amp;"",""))</f>
        <v/>
      </c>
      <c r="E2563" s="18" t="str">
        <f aca="false">IF($B2563="","",IFERROR(VLOOKUP($B2563,الموظفين!$A$2:$J$501,5,FALSE())&amp;"",""))</f>
        <v/>
      </c>
      <c r="F2563" s="19" t="str">
        <f aca="false">IF($B2563="","",IFERROR(VLOOKUP($B2563,الموظفين!$A$2:$J$501,6,FALSE()),""))</f>
        <v/>
      </c>
      <c r="G2563" s="19" t="str">
        <f aca="false">IF($B2563="","",IFERROR(VLOOKUP($B2563,الموظفين!$A$2:$J$501,7,FALSE()),""))</f>
        <v/>
      </c>
      <c r="H2563" s="20"/>
      <c r="I2563" s="20"/>
      <c r="J2563" s="21" t="str">
        <f aca="false">IF(OR(H2563="",I2563=""),"",ROUND(MOD(I2563-H2563,1)*24,2))</f>
        <v/>
      </c>
      <c r="K2563" s="22" t="str">
        <f aca="false">IF(OR(H2563="",F2563=""),"",IF(ROUND(MAX(0,MOD(H2563-F2563+0.5,1)-0.5)*1440,0)&gt;IFERROR(VLOOKUP(E2563,الورديات!$A$2:$E$21,5,FALSE()),0),ROUND(MAX(0,MOD(H2563-F2563+0.5,1)-0.5)*1440,0),0))</f>
        <v/>
      </c>
      <c r="L2563" s="22" t="str">
        <f aca="false">IF(OR(I2563="",G2563=""),"",ROUND(MAX(0,MOD(G2563-I2563+0.5,1)-0.5)*1440,0))</f>
        <v/>
      </c>
      <c r="M2563" s="22" t="str">
        <f aca="false">IF(OR(I2563="",G2563=""),"",IF(ROUND(MAX(0,MOD(I2563-G2563+0.5,1)-0.5)*1440,0)&gt;=الإعدادات!$B$8,ROUND(MAX(0,MOD(I2563-G2563+0.5,1)-0.5)*1440,0),0))</f>
        <v/>
      </c>
      <c r="N2563" s="18" t="str">
        <f aca="false">IF(OR(A2563="",B2563=""),"",IF(COUNTIFS(الإجازات!$A$2:$A$1001,B2563,الإجازات!$D$2:$D$1001,"&lt;="&amp;A2563,الإجازات!$E$2:$E$1001,"&gt;="&amp;A2563,الإجازات!$G$2:$G$1001,"مقبولة")=0,"",LOOKUP(2,1/((الإجازات!$A$2:$A$1001=B2563)*(الإجازات!$D$2:$D$1001&lt;=A2563)*(الإجازات!$E$2:$E$1001&gt;=A2563)*(الإجازات!$G$2:$G$1001="مقبولة")),الإجازات!$C$2:$C$1001)))</f>
        <v/>
      </c>
      <c r="O2563" s="17"/>
      <c r="P2563" s="23" t="str">
        <f aca="false">IF(B2563="","",IF(ISNA(MATCH(B2563,الموظفين!$A$2:$A$501,0)),"⚠ كود غير موجود",IF(O2563&lt;&gt;"",O2563,IF(N2563&lt;&gt;"",N2563,IF(H2563="",IF(AND(A2563&lt;&gt;"",WEEKDAY(A2563)=الإعدادات!$B$11),"راحة أسبوعية","غائب"),IF(I2563="","بدون انصراف",IF(N(K2563)&gt;0,"متأخر","حاضر")))))))</f>
        <v/>
      </c>
      <c r="Q2563" s="24" t="str">
        <f aca="false">IF(B2563="","",IF(OR(P2563="غائب",P2563="غياب",P2563="إجازة بدون راتب"),IFERROR(VLOOKUP(B2563,الموظفين!$A$2:$J$501,8,FALSE()),0),0))</f>
        <v/>
      </c>
      <c r="R2563" s="24" t="str">
        <f aca="false">IF(B2563="","",ROUND((N(K2563)+N(L2563))/60*IFERROR(VLOOKUP(B2563,الموظفين!$A$2:$J$501,8,FALSE()),0)/الإعدادات!$B$6*الإعدادات!$B$9,2))</f>
        <v/>
      </c>
      <c r="S2563" s="24" t="str">
        <f aca="false">IF(OR(B2563="",M2563=""),"",ROUND(M2563/60*IFERROR(VLOOKUP(B2563,الموظفين!$A$2:$J$501,9,FALSE()),0),2))</f>
        <v/>
      </c>
      <c r="T2563" s="17"/>
      <c r="U2563" s="23" t="str">
        <f aca="false">IF(OR(A2563="",B2563=""),"",A2563&amp;"|"&amp;B2563)</f>
        <v/>
      </c>
    </row>
    <row r="2564" customFormat="false" ht="15" hidden="false" customHeight="false" outlineLevel="0" collapsed="false">
      <c r="A2564" s="16"/>
      <c r="B2564" s="17"/>
      <c r="C2564" s="18" t="str">
        <f aca="false">IF($B2564="","",IFERROR(VLOOKUP($B2564,الموظفين!$A$2:$J$501,2,FALSE())&amp;"","⚠ كود غير موجود"))</f>
        <v/>
      </c>
      <c r="D2564" s="18" t="str">
        <f aca="false">IF($B2564="","",IFERROR(VLOOKUP($B2564,الموظفين!$A$2:$J$501,3,FALSE())&amp;"",""))</f>
        <v/>
      </c>
      <c r="E2564" s="18" t="str">
        <f aca="false">IF($B2564="","",IFERROR(VLOOKUP($B2564,الموظفين!$A$2:$J$501,5,FALSE())&amp;"",""))</f>
        <v/>
      </c>
      <c r="F2564" s="19" t="str">
        <f aca="false">IF($B2564="","",IFERROR(VLOOKUP($B2564,الموظفين!$A$2:$J$501,6,FALSE()),""))</f>
        <v/>
      </c>
      <c r="G2564" s="19" t="str">
        <f aca="false">IF($B2564="","",IFERROR(VLOOKUP($B2564,الموظفين!$A$2:$J$501,7,FALSE()),""))</f>
        <v/>
      </c>
      <c r="H2564" s="20"/>
      <c r="I2564" s="20"/>
      <c r="J2564" s="21" t="str">
        <f aca="false">IF(OR(H2564="",I2564=""),"",ROUND(MOD(I2564-H2564,1)*24,2))</f>
        <v/>
      </c>
      <c r="K2564" s="22" t="str">
        <f aca="false">IF(OR(H2564="",F2564=""),"",IF(ROUND(MAX(0,MOD(H2564-F2564+0.5,1)-0.5)*1440,0)&gt;IFERROR(VLOOKUP(E2564,الورديات!$A$2:$E$21,5,FALSE()),0),ROUND(MAX(0,MOD(H2564-F2564+0.5,1)-0.5)*1440,0),0))</f>
        <v/>
      </c>
      <c r="L2564" s="22" t="str">
        <f aca="false">IF(OR(I2564="",G2564=""),"",ROUND(MAX(0,MOD(G2564-I2564+0.5,1)-0.5)*1440,0))</f>
        <v/>
      </c>
      <c r="M2564" s="22" t="str">
        <f aca="false">IF(OR(I2564="",G2564=""),"",IF(ROUND(MAX(0,MOD(I2564-G2564+0.5,1)-0.5)*1440,0)&gt;=الإعدادات!$B$8,ROUND(MAX(0,MOD(I2564-G2564+0.5,1)-0.5)*1440,0),0))</f>
        <v/>
      </c>
      <c r="N2564" s="18" t="str">
        <f aca="false">IF(OR(A2564="",B2564=""),"",IF(COUNTIFS(الإجازات!$A$2:$A$1001,B2564,الإجازات!$D$2:$D$1001,"&lt;="&amp;A2564,الإجازات!$E$2:$E$1001,"&gt;="&amp;A2564,الإجازات!$G$2:$G$1001,"مقبولة")=0,"",LOOKUP(2,1/((الإجازات!$A$2:$A$1001=B2564)*(الإجازات!$D$2:$D$1001&lt;=A2564)*(الإجازات!$E$2:$E$1001&gt;=A2564)*(الإجازات!$G$2:$G$1001="مقبولة")),الإجازات!$C$2:$C$1001)))</f>
        <v/>
      </c>
      <c r="O2564" s="17"/>
      <c r="P2564" s="23" t="str">
        <f aca="false">IF(B2564="","",IF(ISNA(MATCH(B2564,الموظفين!$A$2:$A$501,0)),"⚠ كود غير موجود",IF(O2564&lt;&gt;"",O2564,IF(N2564&lt;&gt;"",N2564,IF(H2564="",IF(AND(A2564&lt;&gt;"",WEEKDAY(A2564)=الإعدادات!$B$11),"راحة أسبوعية","غائب"),IF(I2564="","بدون انصراف",IF(N(K2564)&gt;0,"متأخر","حاضر")))))))</f>
        <v/>
      </c>
      <c r="Q2564" s="24" t="str">
        <f aca="false">IF(B2564="","",IF(OR(P2564="غائب",P2564="غياب",P2564="إجازة بدون راتب"),IFERROR(VLOOKUP(B2564,الموظفين!$A$2:$J$501,8,FALSE()),0),0))</f>
        <v/>
      </c>
      <c r="R2564" s="24" t="str">
        <f aca="false">IF(B2564="","",ROUND((N(K2564)+N(L2564))/60*IFERROR(VLOOKUP(B2564,الموظفين!$A$2:$J$501,8,FALSE()),0)/الإعدادات!$B$6*الإعدادات!$B$9,2))</f>
        <v/>
      </c>
      <c r="S2564" s="24" t="str">
        <f aca="false">IF(OR(B2564="",M2564=""),"",ROUND(M2564/60*IFERROR(VLOOKUP(B2564,الموظفين!$A$2:$J$501,9,FALSE()),0),2))</f>
        <v/>
      </c>
      <c r="T2564" s="17"/>
      <c r="U2564" s="23" t="str">
        <f aca="false">IF(OR(A2564="",B2564=""),"",A2564&amp;"|"&amp;B2564)</f>
        <v/>
      </c>
    </row>
    <row r="2565" customFormat="false" ht="15" hidden="false" customHeight="false" outlineLevel="0" collapsed="false">
      <c r="A2565" s="16"/>
      <c r="B2565" s="17"/>
      <c r="C2565" s="18" t="str">
        <f aca="false">IF($B2565="","",IFERROR(VLOOKUP($B2565,الموظفين!$A$2:$J$501,2,FALSE())&amp;"","⚠ كود غير موجود"))</f>
        <v/>
      </c>
      <c r="D2565" s="18" t="str">
        <f aca="false">IF($B2565="","",IFERROR(VLOOKUP($B2565,الموظفين!$A$2:$J$501,3,FALSE())&amp;"",""))</f>
        <v/>
      </c>
      <c r="E2565" s="18" t="str">
        <f aca="false">IF($B2565="","",IFERROR(VLOOKUP($B2565,الموظفين!$A$2:$J$501,5,FALSE())&amp;"",""))</f>
        <v/>
      </c>
      <c r="F2565" s="19" t="str">
        <f aca="false">IF($B2565="","",IFERROR(VLOOKUP($B2565,الموظفين!$A$2:$J$501,6,FALSE()),""))</f>
        <v/>
      </c>
      <c r="G2565" s="19" t="str">
        <f aca="false">IF($B2565="","",IFERROR(VLOOKUP($B2565,الموظفين!$A$2:$J$501,7,FALSE()),""))</f>
        <v/>
      </c>
      <c r="H2565" s="20"/>
      <c r="I2565" s="20"/>
      <c r="J2565" s="21" t="str">
        <f aca="false">IF(OR(H2565="",I2565=""),"",ROUND(MOD(I2565-H2565,1)*24,2))</f>
        <v/>
      </c>
      <c r="K2565" s="22" t="str">
        <f aca="false">IF(OR(H2565="",F2565=""),"",IF(ROUND(MAX(0,MOD(H2565-F2565+0.5,1)-0.5)*1440,0)&gt;IFERROR(VLOOKUP(E2565,الورديات!$A$2:$E$21,5,FALSE()),0),ROUND(MAX(0,MOD(H2565-F2565+0.5,1)-0.5)*1440,0),0))</f>
        <v/>
      </c>
      <c r="L2565" s="22" t="str">
        <f aca="false">IF(OR(I2565="",G2565=""),"",ROUND(MAX(0,MOD(G2565-I2565+0.5,1)-0.5)*1440,0))</f>
        <v/>
      </c>
      <c r="M2565" s="22" t="str">
        <f aca="false">IF(OR(I2565="",G2565=""),"",IF(ROUND(MAX(0,MOD(I2565-G2565+0.5,1)-0.5)*1440,0)&gt;=الإعدادات!$B$8,ROUND(MAX(0,MOD(I2565-G2565+0.5,1)-0.5)*1440,0),0))</f>
        <v/>
      </c>
      <c r="N2565" s="18" t="str">
        <f aca="false">IF(OR(A2565="",B2565=""),"",IF(COUNTIFS(الإجازات!$A$2:$A$1001,B2565,الإجازات!$D$2:$D$1001,"&lt;="&amp;A2565,الإجازات!$E$2:$E$1001,"&gt;="&amp;A2565,الإجازات!$G$2:$G$1001,"مقبولة")=0,"",LOOKUP(2,1/((الإجازات!$A$2:$A$1001=B2565)*(الإجازات!$D$2:$D$1001&lt;=A2565)*(الإجازات!$E$2:$E$1001&gt;=A2565)*(الإجازات!$G$2:$G$1001="مقبولة")),الإجازات!$C$2:$C$1001)))</f>
        <v/>
      </c>
      <c r="O2565" s="17"/>
      <c r="P2565" s="23" t="str">
        <f aca="false">IF(B2565="","",IF(ISNA(MATCH(B2565,الموظفين!$A$2:$A$501,0)),"⚠ كود غير موجود",IF(O2565&lt;&gt;"",O2565,IF(N2565&lt;&gt;"",N2565,IF(H2565="",IF(AND(A2565&lt;&gt;"",WEEKDAY(A2565)=الإعدادات!$B$11),"راحة أسبوعية","غائب"),IF(I2565="","بدون انصراف",IF(N(K2565)&gt;0,"متأخر","حاضر")))))))</f>
        <v/>
      </c>
      <c r="Q2565" s="24" t="str">
        <f aca="false">IF(B2565="","",IF(OR(P2565="غائب",P2565="غياب",P2565="إجازة بدون راتب"),IFERROR(VLOOKUP(B2565,الموظفين!$A$2:$J$501,8,FALSE()),0),0))</f>
        <v/>
      </c>
      <c r="R2565" s="24" t="str">
        <f aca="false">IF(B2565="","",ROUND((N(K2565)+N(L2565))/60*IFERROR(VLOOKUP(B2565,الموظفين!$A$2:$J$501,8,FALSE()),0)/الإعدادات!$B$6*الإعدادات!$B$9,2))</f>
        <v/>
      </c>
      <c r="S2565" s="24" t="str">
        <f aca="false">IF(OR(B2565="",M2565=""),"",ROUND(M2565/60*IFERROR(VLOOKUP(B2565,الموظفين!$A$2:$J$501,9,FALSE()),0),2))</f>
        <v/>
      </c>
      <c r="T2565" s="17"/>
      <c r="U2565" s="23" t="str">
        <f aca="false">IF(OR(A2565="",B2565=""),"",A2565&amp;"|"&amp;B2565)</f>
        <v/>
      </c>
    </row>
    <row r="2566" customFormat="false" ht="15" hidden="false" customHeight="false" outlineLevel="0" collapsed="false">
      <c r="A2566" s="16"/>
      <c r="B2566" s="17"/>
      <c r="C2566" s="18" t="str">
        <f aca="false">IF($B2566="","",IFERROR(VLOOKUP($B2566,الموظفين!$A$2:$J$501,2,FALSE())&amp;"","⚠ كود غير موجود"))</f>
        <v/>
      </c>
      <c r="D2566" s="18" t="str">
        <f aca="false">IF($B2566="","",IFERROR(VLOOKUP($B2566,الموظفين!$A$2:$J$501,3,FALSE())&amp;"",""))</f>
        <v/>
      </c>
      <c r="E2566" s="18" t="str">
        <f aca="false">IF($B2566="","",IFERROR(VLOOKUP($B2566,الموظفين!$A$2:$J$501,5,FALSE())&amp;"",""))</f>
        <v/>
      </c>
      <c r="F2566" s="19" t="str">
        <f aca="false">IF($B2566="","",IFERROR(VLOOKUP($B2566,الموظفين!$A$2:$J$501,6,FALSE()),""))</f>
        <v/>
      </c>
      <c r="G2566" s="19" t="str">
        <f aca="false">IF($B2566="","",IFERROR(VLOOKUP($B2566,الموظفين!$A$2:$J$501,7,FALSE()),""))</f>
        <v/>
      </c>
      <c r="H2566" s="20"/>
      <c r="I2566" s="20"/>
      <c r="J2566" s="21" t="str">
        <f aca="false">IF(OR(H2566="",I2566=""),"",ROUND(MOD(I2566-H2566,1)*24,2))</f>
        <v/>
      </c>
      <c r="K2566" s="22" t="str">
        <f aca="false">IF(OR(H2566="",F2566=""),"",IF(ROUND(MAX(0,MOD(H2566-F2566+0.5,1)-0.5)*1440,0)&gt;IFERROR(VLOOKUP(E2566,الورديات!$A$2:$E$21,5,FALSE()),0),ROUND(MAX(0,MOD(H2566-F2566+0.5,1)-0.5)*1440,0),0))</f>
        <v/>
      </c>
      <c r="L2566" s="22" t="str">
        <f aca="false">IF(OR(I2566="",G2566=""),"",ROUND(MAX(0,MOD(G2566-I2566+0.5,1)-0.5)*1440,0))</f>
        <v/>
      </c>
      <c r="M2566" s="22" t="str">
        <f aca="false">IF(OR(I2566="",G2566=""),"",IF(ROUND(MAX(0,MOD(I2566-G2566+0.5,1)-0.5)*1440,0)&gt;=الإعدادات!$B$8,ROUND(MAX(0,MOD(I2566-G2566+0.5,1)-0.5)*1440,0),0))</f>
        <v/>
      </c>
      <c r="N2566" s="18" t="str">
        <f aca="false">IF(OR(A2566="",B2566=""),"",IF(COUNTIFS(الإجازات!$A$2:$A$1001,B2566,الإجازات!$D$2:$D$1001,"&lt;="&amp;A2566,الإجازات!$E$2:$E$1001,"&gt;="&amp;A2566,الإجازات!$G$2:$G$1001,"مقبولة")=0,"",LOOKUP(2,1/((الإجازات!$A$2:$A$1001=B2566)*(الإجازات!$D$2:$D$1001&lt;=A2566)*(الإجازات!$E$2:$E$1001&gt;=A2566)*(الإجازات!$G$2:$G$1001="مقبولة")),الإجازات!$C$2:$C$1001)))</f>
        <v/>
      </c>
      <c r="O2566" s="17"/>
      <c r="P2566" s="23" t="str">
        <f aca="false">IF(B2566="","",IF(ISNA(MATCH(B2566,الموظفين!$A$2:$A$501,0)),"⚠ كود غير موجود",IF(O2566&lt;&gt;"",O2566,IF(N2566&lt;&gt;"",N2566,IF(H2566="",IF(AND(A2566&lt;&gt;"",WEEKDAY(A2566)=الإعدادات!$B$11),"راحة أسبوعية","غائب"),IF(I2566="","بدون انصراف",IF(N(K2566)&gt;0,"متأخر","حاضر")))))))</f>
        <v/>
      </c>
      <c r="Q2566" s="24" t="str">
        <f aca="false">IF(B2566="","",IF(OR(P2566="غائب",P2566="غياب",P2566="إجازة بدون راتب"),IFERROR(VLOOKUP(B2566,الموظفين!$A$2:$J$501,8,FALSE()),0),0))</f>
        <v/>
      </c>
      <c r="R2566" s="24" t="str">
        <f aca="false">IF(B2566="","",ROUND((N(K2566)+N(L2566))/60*IFERROR(VLOOKUP(B2566,الموظفين!$A$2:$J$501,8,FALSE()),0)/الإعدادات!$B$6*الإعدادات!$B$9,2))</f>
        <v/>
      </c>
      <c r="S2566" s="24" t="str">
        <f aca="false">IF(OR(B2566="",M2566=""),"",ROUND(M2566/60*IFERROR(VLOOKUP(B2566,الموظفين!$A$2:$J$501,9,FALSE()),0),2))</f>
        <v/>
      </c>
      <c r="T2566" s="17"/>
      <c r="U2566" s="23" t="str">
        <f aca="false">IF(OR(A2566="",B2566=""),"",A2566&amp;"|"&amp;B2566)</f>
        <v/>
      </c>
    </row>
    <row r="2567" customFormat="false" ht="15" hidden="false" customHeight="false" outlineLevel="0" collapsed="false">
      <c r="A2567" s="16"/>
      <c r="B2567" s="17"/>
      <c r="C2567" s="18" t="str">
        <f aca="false">IF($B2567="","",IFERROR(VLOOKUP($B2567,الموظفين!$A$2:$J$501,2,FALSE())&amp;"","⚠ كود غير موجود"))</f>
        <v/>
      </c>
      <c r="D2567" s="18" t="str">
        <f aca="false">IF($B2567="","",IFERROR(VLOOKUP($B2567,الموظفين!$A$2:$J$501,3,FALSE())&amp;"",""))</f>
        <v/>
      </c>
      <c r="E2567" s="18" t="str">
        <f aca="false">IF($B2567="","",IFERROR(VLOOKUP($B2567,الموظفين!$A$2:$J$501,5,FALSE())&amp;"",""))</f>
        <v/>
      </c>
      <c r="F2567" s="19" t="str">
        <f aca="false">IF($B2567="","",IFERROR(VLOOKUP($B2567,الموظفين!$A$2:$J$501,6,FALSE()),""))</f>
        <v/>
      </c>
      <c r="G2567" s="19" t="str">
        <f aca="false">IF($B2567="","",IFERROR(VLOOKUP($B2567,الموظفين!$A$2:$J$501,7,FALSE()),""))</f>
        <v/>
      </c>
      <c r="H2567" s="20"/>
      <c r="I2567" s="20"/>
      <c r="J2567" s="21" t="str">
        <f aca="false">IF(OR(H2567="",I2567=""),"",ROUND(MOD(I2567-H2567,1)*24,2))</f>
        <v/>
      </c>
      <c r="K2567" s="22" t="str">
        <f aca="false">IF(OR(H2567="",F2567=""),"",IF(ROUND(MAX(0,MOD(H2567-F2567+0.5,1)-0.5)*1440,0)&gt;IFERROR(VLOOKUP(E2567,الورديات!$A$2:$E$21,5,FALSE()),0),ROUND(MAX(0,MOD(H2567-F2567+0.5,1)-0.5)*1440,0),0))</f>
        <v/>
      </c>
      <c r="L2567" s="22" t="str">
        <f aca="false">IF(OR(I2567="",G2567=""),"",ROUND(MAX(0,MOD(G2567-I2567+0.5,1)-0.5)*1440,0))</f>
        <v/>
      </c>
      <c r="M2567" s="22" t="str">
        <f aca="false">IF(OR(I2567="",G2567=""),"",IF(ROUND(MAX(0,MOD(I2567-G2567+0.5,1)-0.5)*1440,0)&gt;=الإعدادات!$B$8,ROUND(MAX(0,MOD(I2567-G2567+0.5,1)-0.5)*1440,0),0))</f>
        <v/>
      </c>
      <c r="N2567" s="18" t="str">
        <f aca="false">IF(OR(A2567="",B2567=""),"",IF(COUNTIFS(الإجازات!$A$2:$A$1001,B2567,الإجازات!$D$2:$D$1001,"&lt;="&amp;A2567,الإجازات!$E$2:$E$1001,"&gt;="&amp;A2567,الإجازات!$G$2:$G$1001,"مقبولة")=0,"",LOOKUP(2,1/((الإجازات!$A$2:$A$1001=B2567)*(الإجازات!$D$2:$D$1001&lt;=A2567)*(الإجازات!$E$2:$E$1001&gt;=A2567)*(الإجازات!$G$2:$G$1001="مقبولة")),الإجازات!$C$2:$C$1001)))</f>
        <v/>
      </c>
      <c r="O2567" s="17"/>
      <c r="P2567" s="23" t="str">
        <f aca="false">IF(B2567="","",IF(ISNA(MATCH(B2567,الموظفين!$A$2:$A$501,0)),"⚠ كود غير موجود",IF(O2567&lt;&gt;"",O2567,IF(N2567&lt;&gt;"",N2567,IF(H2567="",IF(AND(A2567&lt;&gt;"",WEEKDAY(A2567)=الإعدادات!$B$11),"راحة أسبوعية","غائب"),IF(I2567="","بدون انصراف",IF(N(K2567)&gt;0,"متأخر","حاضر")))))))</f>
        <v/>
      </c>
      <c r="Q2567" s="24" t="str">
        <f aca="false">IF(B2567="","",IF(OR(P2567="غائب",P2567="غياب",P2567="إجازة بدون راتب"),IFERROR(VLOOKUP(B2567,الموظفين!$A$2:$J$501,8,FALSE()),0),0))</f>
        <v/>
      </c>
      <c r="R2567" s="24" t="str">
        <f aca="false">IF(B2567="","",ROUND((N(K2567)+N(L2567))/60*IFERROR(VLOOKUP(B2567,الموظفين!$A$2:$J$501,8,FALSE()),0)/الإعدادات!$B$6*الإعدادات!$B$9,2))</f>
        <v/>
      </c>
      <c r="S2567" s="24" t="str">
        <f aca="false">IF(OR(B2567="",M2567=""),"",ROUND(M2567/60*IFERROR(VLOOKUP(B2567,الموظفين!$A$2:$J$501,9,FALSE()),0),2))</f>
        <v/>
      </c>
      <c r="T2567" s="17"/>
      <c r="U2567" s="23" t="str">
        <f aca="false">IF(OR(A2567="",B2567=""),"",A2567&amp;"|"&amp;B2567)</f>
        <v/>
      </c>
    </row>
    <row r="2568" customFormat="false" ht="15" hidden="false" customHeight="false" outlineLevel="0" collapsed="false">
      <c r="A2568" s="16"/>
      <c r="B2568" s="17"/>
      <c r="C2568" s="18" t="str">
        <f aca="false">IF($B2568="","",IFERROR(VLOOKUP($B2568,الموظفين!$A$2:$J$501,2,FALSE())&amp;"","⚠ كود غير موجود"))</f>
        <v/>
      </c>
      <c r="D2568" s="18" t="str">
        <f aca="false">IF($B2568="","",IFERROR(VLOOKUP($B2568,الموظفين!$A$2:$J$501,3,FALSE())&amp;"",""))</f>
        <v/>
      </c>
      <c r="E2568" s="18" t="str">
        <f aca="false">IF($B2568="","",IFERROR(VLOOKUP($B2568,الموظفين!$A$2:$J$501,5,FALSE())&amp;"",""))</f>
        <v/>
      </c>
      <c r="F2568" s="19" t="str">
        <f aca="false">IF($B2568="","",IFERROR(VLOOKUP($B2568,الموظفين!$A$2:$J$501,6,FALSE()),""))</f>
        <v/>
      </c>
      <c r="G2568" s="19" t="str">
        <f aca="false">IF($B2568="","",IFERROR(VLOOKUP($B2568,الموظفين!$A$2:$J$501,7,FALSE()),""))</f>
        <v/>
      </c>
      <c r="H2568" s="20"/>
      <c r="I2568" s="20"/>
      <c r="J2568" s="21" t="str">
        <f aca="false">IF(OR(H2568="",I2568=""),"",ROUND(MOD(I2568-H2568,1)*24,2))</f>
        <v/>
      </c>
      <c r="K2568" s="22" t="str">
        <f aca="false">IF(OR(H2568="",F2568=""),"",IF(ROUND(MAX(0,MOD(H2568-F2568+0.5,1)-0.5)*1440,0)&gt;IFERROR(VLOOKUP(E2568,الورديات!$A$2:$E$21,5,FALSE()),0),ROUND(MAX(0,MOD(H2568-F2568+0.5,1)-0.5)*1440,0),0))</f>
        <v/>
      </c>
      <c r="L2568" s="22" t="str">
        <f aca="false">IF(OR(I2568="",G2568=""),"",ROUND(MAX(0,MOD(G2568-I2568+0.5,1)-0.5)*1440,0))</f>
        <v/>
      </c>
      <c r="M2568" s="22" t="str">
        <f aca="false">IF(OR(I2568="",G2568=""),"",IF(ROUND(MAX(0,MOD(I2568-G2568+0.5,1)-0.5)*1440,0)&gt;=الإعدادات!$B$8,ROUND(MAX(0,MOD(I2568-G2568+0.5,1)-0.5)*1440,0),0))</f>
        <v/>
      </c>
      <c r="N2568" s="18" t="str">
        <f aca="false">IF(OR(A2568="",B2568=""),"",IF(COUNTIFS(الإجازات!$A$2:$A$1001,B2568,الإجازات!$D$2:$D$1001,"&lt;="&amp;A2568,الإجازات!$E$2:$E$1001,"&gt;="&amp;A2568,الإجازات!$G$2:$G$1001,"مقبولة")=0,"",LOOKUP(2,1/((الإجازات!$A$2:$A$1001=B2568)*(الإجازات!$D$2:$D$1001&lt;=A2568)*(الإجازات!$E$2:$E$1001&gt;=A2568)*(الإجازات!$G$2:$G$1001="مقبولة")),الإجازات!$C$2:$C$1001)))</f>
        <v/>
      </c>
      <c r="O2568" s="17"/>
      <c r="P2568" s="23" t="str">
        <f aca="false">IF(B2568="","",IF(ISNA(MATCH(B2568,الموظفين!$A$2:$A$501,0)),"⚠ كود غير موجود",IF(O2568&lt;&gt;"",O2568,IF(N2568&lt;&gt;"",N2568,IF(H2568="",IF(AND(A2568&lt;&gt;"",WEEKDAY(A2568)=الإعدادات!$B$11),"راحة أسبوعية","غائب"),IF(I2568="","بدون انصراف",IF(N(K2568)&gt;0,"متأخر","حاضر")))))))</f>
        <v/>
      </c>
      <c r="Q2568" s="24" t="str">
        <f aca="false">IF(B2568="","",IF(OR(P2568="غائب",P2568="غياب",P2568="إجازة بدون راتب"),IFERROR(VLOOKUP(B2568,الموظفين!$A$2:$J$501,8,FALSE()),0),0))</f>
        <v/>
      </c>
      <c r="R2568" s="24" t="str">
        <f aca="false">IF(B2568="","",ROUND((N(K2568)+N(L2568))/60*IFERROR(VLOOKUP(B2568,الموظفين!$A$2:$J$501,8,FALSE()),0)/الإعدادات!$B$6*الإعدادات!$B$9,2))</f>
        <v/>
      </c>
      <c r="S2568" s="24" t="str">
        <f aca="false">IF(OR(B2568="",M2568=""),"",ROUND(M2568/60*IFERROR(VLOOKUP(B2568,الموظفين!$A$2:$J$501,9,FALSE()),0),2))</f>
        <v/>
      </c>
      <c r="T2568" s="17"/>
      <c r="U2568" s="23" t="str">
        <f aca="false">IF(OR(A2568="",B2568=""),"",A2568&amp;"|"&amp;B2568)</f>
        <v/>
      </c>
    </row>
    <row r="2569" customFormat="false" ht="15" hidden="false" customHeight="false" outlineLevel="0" collapsed="false">
      <c r="A2569" s="16"/>
      <c r="B2569" s="17"/>
      <c r="C2569" s="18" t="str">
        <f aca="false">IF($B2569="","",IFERROR(VLOOKUP($B2569,الموظفين!$A$2:$J$501,2,FALSE())&amp;"","⚠ كود غير موجود"))</f>
        <v/>
      </c>
      <c r="D2569" s="18" t="str">
        <f aca="false">IF($B2569="","",IFERROR(VLOOKUP($B2569,الموظفين!$A$2:$J$501,3,FALSE())&amp;"",""))</f>
        <v/>
      </c>
      <c r="E2569" s="18" t="str">
        <f aca="false">IF($B2569="","",IFERROR(VLOOKUP($B2569,الموظفين!$A$2:$J$501,5,FALSE())&amp;"",""))</f>
        <v/>
      </c>
      <c r="F2569" s="19" t="str">
        <f aca="false">IF($B2569="","",IFERROR(VLOOKUP($B2569,الموظفين!$A$2:$J$501,6,FALSE()),""))</f>
        <v/>
      </c>
      <c r="G2569" s="19" t="str">
        <f aca="false">IF($B2569="","",IFERROR(VLOOKUP($B2569,الموظفين!$A$2:$J$501,7,FALSE()),""))</f>
        <v/>
      </c>
      <c r="H2569" s="20"/>
      <c r="I2569" s="20"/>
      <c r="J2569" s="21" t="str">
        <f aca="false">IF(OR(H2569="",I2569=""),"",ROUND(MOD(I2569-H2569,1)*24,2))</f>
        <v/>
      </c>
      <c r="K2569" s="22" t="str">
        <f aca="false">IF(OR(H2569="",F2569=""),"",IF(ROUND(MAX(0,MOD(H2569-F2569+0.5,1)-0.5)*1440,0)&gt;IFERROR(VLOOKUP(E2569,الورديات!$A$2:$E$21,5,FALSE()),0),ROUND(MAX(0,MOD(H2569-F2569+0.5,1)-0.5)*1440,0),0))</f>
        <v/>
      </c>
      <c r="L2569" s="22" t="str">
        <f aca="false">IF(OR(I2569="",G2569=""),"",ROUND(MAX(0,MOD(G2569-I2569+0.5,1)-0.5)*1440,0))</f>
        <v/>
      </c>
      <c r="M2569" s="22" t="str">
        <f aca="false">IF(OR(I2569="",G2569=""),"",IF(ROUND(MAX(0,MOD(I2569-G2569+0.5,1)-0.5)*1440,0)&gt;=الإعدادات!$B$8,ROUND(MAX(0,MOD(I2569-G2569+0.5,1)-0.5)*1440,0),0))</f>
        <v/>
      </c>
      <c r="N2569" s="18" t="str">
        <f aca="false">IF(OR(A2569="",B2569=""),"",IF(COUNTIFS(الإجازات!$A$2:$A$1001,B2569,الإجازات!$D$2:$D$1001,"&lt;="&amp;A2569,الإجازات!$E$2:$E$1001,"&gt;="&amp;A2569,الإجازات!$G$2:$G$1001,"مقبولة")=0,"",LOOKUP(2,1/((الإجازات!$A$2:$A$1001=B2569)*(الإجازات!$D$2:$D$1001&lt;=A2569)*(الإجازات!$E$2:$E$1001&gt;=A2569)*(الإجازات!$G$2:$G$1001="مقبولة")),الإجازات!$C$2:$C$1001)))</f>
        <v/>
      </c>
      <c r="O2569" s="17"/>
      <c r="P2569" s="23" t="str">
        <f aca="false">IF(B2569="","",IF(ISNA(MATCH(B2569,الموظفين!$A$2:$A$501,0)),"⚠ كود غير موجود",IF(O2569&lt;&gt;"",O2569,IF(N2569&lt;&gt;"",N2569,IF(H2569="",IF(AND(A2569&lt;&gt;"",WEEKDAY(A2569)=الإعدادات!$B$11),"راحة أسبوعية","غائب"),IF(I2569="","بدون انصراف",IF(N(K2569)&gt;0,"متأخر","حاضر")))))))</f>
        <v/>
      </c>
      <c r="Q2569" s="24" t="str">
        <f aca="false">IF(B2569="","",IF(OR(P2569="غائب",P2569="غياب",P2569="إجازة بدون راتب"),IFERROR(VLOOKUP(B2569,الموظفين!$A$2:$J$501,8,FALSE()),0),0))</f>
        <v/>
      </c>
      <c r="R2569" s="24" t="str">
        <f aca="false">IF(B2569="","",ROUND((N(K2569)+N(L2569))/60*IFERROR(VLOOKUP(B2569,الموظفين!$A$2:$J$501,8,FALSE()),0)/الإعدادات!$B$6*الإعدادات!$B$9,2))</f>
        <v/>
      </c>
      <c r="S2569" s="24" t="str">
        <f aca="false">IF(OR(B2569="",M2569=""),"",ROUND(M2569/60*IFERROR(VLOOKUP(B2569,الموظفين!$A$2:$J$501,9,FALSE()),0),2))</f>
        <v/>
      </c>
      <c r="T2569" s="17"/>
      <c r="U2569" s="23" t="str">
        <f aca="false">IF(OR(A2569="",B2569=""),"",A2569&amp;"|"&amp;B2569)</f>
        <v/>
      </c>
    </row>
    <row r="2570" customFormat="false" ht="15" hidden="false" customHeight="false" outlineLevel="0" collapsed="false">
      <c r="A2570" s="16"/>
      <c r="B2570" s="17"/>
      <c r="C2570" s="18" t="str">
        <f aca="false">IF($B2570="","",IFERROR(VLOOKUP($B2570,الموظفين!$A$2:$J$501,2,FALSE())&amp;"","⚠ كود غير موجود"))</f>
        <v/>
      </c>
      <c r="D2570" s="18" t="str">
        <f aca="false">IF($B2570="","",IFERROR(VLOOKUP($B2570,الموظفين!$A$2:$J$501,3,FALSE())&amp;"",""))</f>
        <v/>
      </c>
      <c r="E2570" s="18" t="str">
        <f aca="false">IF($B2570="","",IFERROR(VLOOKUP($B2570,الموظفين!$A$2:$J$501,5,FALSE())&amp;"",""))</f>
        <v/>
      </c>
      <c r="F2570" s="19" t="str">
        <f aca="false">IF($B2570="","",IFERROR(VLOOKUP($B2570,الموظفين!$A$2:$J$501,6,FALSE()),""))</f>
        <v/>
      </c>
      <c r="G2570" s="19" t="str">
        <f aca="false">IF($B2570="","",IFERROR(VLOOKUP($B2570,الموظفين!$A$2:$J$501,7,FALSE()),""))</f>
        <v/>
      </c>
      <c r="H2570" s="20"/>
      <c r="I2570" s="20"/>
      <c r="J2570" s="21" t="str">
        <f aca="false">IF(OR(H2570="",I2570=""),"",ROUND(MOD(I2570-H2570,1)*24,2))</f>
        <v/>
      </c>
      <c r="K2570" s="22" t="str">
        <f aca="false">IF(OR(H2570="",F2570=""),"",IF(ROUND(MAX(0,MOD(H2570-F2570+0.5,1)-0.5)*1440,0)&gt;IFERROR(VLOOKUP(E2570,الورديات!$A$2:$E$21,5,FALSE()),0),ROUND(MAX(0,MOD(H2570-F2570+0.5,1)-0.5)*1440,0),0))</f>
        <v/>
      </c>
      <c r="L2570" s="22" t="str">
        <f aca="false">IF(OR(I2570="",G2570=""),"",ROUND(MAX(0,MOD(G2570-I2570+0.5,1)-0.5)*1440,0))</f>
        <v/>
      </c>
      <c r="M2570" s="22" t="str">
        <f aca="false">IF(OR(I2570="",G2570=""),"",IF(ROUND(MAX(0,MOD(I2570-G2570+0.5,1)-0.5)*1440,0)&gt;=الإعدادات!$B$8,ROUND(MAX(0,MOD(I2570-G2570+0.5,1)-0.5)*1440,0),0))</f>
        <v/>
      </c>
      <c r="N2570" s="18" t="str">
        <f aca="false">IF(OR(A2570="",B2570=""),"",IF(COUNTIFS(الإجازات!$A$2:$A$1001,B2570,الإجازات!$D$2:$D$1001,"&lt;="&amp;A2570,الإجازات!$E$2:$E$1001,"&gt;="&amp;A2570,الإجازات!$G$2:$G$1001,"مقبولة")=0,"",LOOKUP(2,1/((الإجازات!$A$2:$A$1001=B2570)*(الإجازات!$D$2:$D$1001&lt;=A2570)*(الإجازات!$E$2:$E$1001&gt;=A2570)*(الإجازات!$G$2:$G$1001="مقبولة")),الإجازات!$C$2:$C$1001)))</f>
        <v/>
      </c>
      <c r="O2570" s="17"/>
      <c r="P2570" s="23" t="str">
        <f aca="false">IF(B2570="","",IF(ISNA(MATCH(B2570,الموظفين!$A$2:$A$501,0)),"⚠ كود غير موجود",IF(O2570&lt;&gt;"",O2570,IF(N2570&lt;&gt;"",N2570,IF(H2570="",IF(AND(A2570&lt;&gt;"",WEEKDAY(A2570)=الإعدادات!$B$11),"راحة أسبوعية","غائب"),IF(I2570="","بدون انصراف",IF(N(K2570)&gt;0,"متأخر","حاضر")))))))</f>
        <v/>
      </c>
      <c r="Q2570" s="24" t="str">
        <f aca="false">IF(B2570="","",IF(OR(P2570="غائب",P2570="غياب",P2570="إجازة بدون راتب"),IFERROR(VLOOKUP(B2570,الموظفين!$A$2:$J$501,8,FALSE()),0),0))</f>
        <v/>
      </c>
      <c r="R2570" s="24" t="str">
        <f aca="false">IF(B2570="","",ROUND((N(K2570)+N(L2570))/60*IFERROR(VLOOKUP(B2570,الموظفين!$A$2:$J$501,8,FALSE()),0)/الإعدادات!$B$6*الإعدادات!$B$9,2))</f>
        <v/>
      </c>
      <c r="S2570" s="24" t="str">
        <f aca="false">IF(OR(B2570="",M2570=""),"",ROUND(M2570/60*IFERROR(VLOOKUP(B2570,الموظفين!$A$2:$J$501,9,FALSE()),0),2))</f>
        <v/>
      </c>
      <c r="T2570" s="17"/>
      <c r="U2570" s="23" t="str">
        <f aca="false">IF(OR(A2570="",B2570=""),"",A2570&amp;"|"&amp;B2570)</f>
        <v/>
      </c>
    </row>
    <row r="2571" customFormat="false" ht="15" hidden="false" customHeight="false" outlineLevel="0" collapsed="false">
      <c r="A2571" s="16"/>
      <c r="B2571" s="17"/>
      <c r="C2571" s="18" t="str">
        <f aca="false">IF($B2571="","",IFERROR(VLOOKUP($B2571,الموظفين!$A$2:$J$501,2,FALSE())&amp;"","⚠ كود غير موجود"))</f>
        <v/>
      </c>
      <c r="D2571" s="18" t="str">
        <f aca="false">IF($B2571="","",IFERROR(VLOOKUP($B2571,الموظفين!$A$2:$J$501,3,FALSE())&amp;"",""))</f>
        <v/>
      </c>
      <c r="E2571" s="18" t="str">
        <f aca="false">IF($B2571="","",IFERROR(VLOOKUP($B2571,الموظفين!$A$2:$J$501,5,FALSE())&amp;"",""))</f>
        <v/>
      </c>
      <c r="F2571" s="19" t="str">
        <f aca="false">IF($B2571="","",IFERROR(VLOOKUP($B2571,الموظفين!$A$2:$J$501,6,FALSE()),""))</f>
        <v/>
      </c>
      <c r="G2571" s="19" t="str">
        <f aca="false">IF($B2571="","",IFERROR(VLOOKUP($B2571,الموظفين!$A$2:$J$501,7,FALSE()),""))</f>
        <v/>
      </c>
      <c r="H2571" s="20"/>
      <c r="I2571" s="20"/>
      <c r="J2571" s="21" t="str">
        <f aca="false">IF(OR(H2571="",I2571=""),"",ROUND(MOD(I2571-H2571,1)*24,2))</f>
        <v/>
      </c>
      <c r="K2571" s="22" t="str">
        <f aca="false">IF(OR(H2571="",F2571=""),"",IF(ROUND(MAX(0,MOD(H2571-F2571+0.5,1)-0.5)*1440,0)&gt;IFERROR(VLOOKUP(E2571,الورديات!$A$2:$E$21,5,FALSE()),0),ROUND(MAX(0,MOD(H2571-F2571+0.5,1)-0.5)*1440,0),0))</f>
        <v/>
      </c>
      <c r="L2571" s="22" t="str">
        <f aca="false">IF(OR(I2571="",G2571=""),"",ROUND(MAX(0,MOD(G2571-I2571+0.5,1)-0.5)*1440,0))</f>
        <v/>
      </c>
      <c r="M2571" s="22" t="str">
        <f aca="false">IF(OR(I2571="",G2571=""),"",IF(ROUND(MAX(0,MOD(I2571-G2571+0.5,1)-0.5)*1440,0)&gt;=الإعدادات!$B$8,ROUND(MAX(0,MOD(I2571-G2571+0.5,1)-0.5)*1440,0),0))</f>
        <v/>
      </c>
      <c r="N2571" s="18" t="str">
        <f aca="false">IF(OR(A2571="",B2571=""),"",IF(COUNTIFS(الإجازات!$A$2:$A$1001,B2571,الإجازات!$D$2:$D$1001,"&lt;="&amp;A2571,الإجازات!$E$2:$E$1001,"&gt;="&amp;A2571,الإجازات!$G$2:$G$1001,"مقبولة")=0,"",LOOKUP(2,1/((الإجازات!$A$2:$A$1001=B2571)*(الإجازات!$D$2:$D$1001&lt;=A2571)*(الإجازات!$E$2:$E$1001&gt;=A2571)*(الإجازات!$G$2:$G$1001="مقبولة")),الإجازات!$C$2:$C$1001)))</f>
        <v/>
      </c>
      <c r="O2571" s="17"/>
      <c r="P2571" s="23" t="str">
        <f aca="false">IF(B2571="","",IF(ISNA(MATCH(B2571,الموظفين!$A$2:$A$501,0)),"⚠ كود غير موجود",IF(O2571&lt;&gt;"",O2571,IF(N2571&lt;&gt;"",N2571,IF(H2571="",IF(AND(A2571&lt;&gt;"",WEEKDAY(A2571)=الإعدادات!$B$11),"راحة أسبوعية","غائب"),IF(I2571="","بدون انصراف",IF(N(K2571)&gt;0,"متأخر","حاضر")))))))</f>
        <v/>
      </c>
      <c r="Q2571" s="24" t="str">
        <f aca="false">IF(B2571="","",IF(OR(P2571="غائب",P2571="غياب",P2571="إجازة بدون راتب"),IFERROR(VLOOKUP(B2571,الموظفين!$A$2:$J$501,8,FALSE()),0),0))</f>
        <v/>
      </c>
      <c r="R2571" s="24" t="str">
        <f aca="false">IF(B2571="","",ROUND((N(K2571)+N(L2571))/60*IFERROR(VLOOKUP(B2571,الموظفين!$A$2:$J$501,8,FALSE()),0)/الإعدادات!$B$6*الإعدادات!$B$9,2))</f>
        <v/>
      </c>
      <c r="S2571" s="24" t="str">
        <f aca="false">IF(OR(B2571="",M2571=""),"",ROUND(M2571/60*IFERROR(VLOOKUP(B2571,الموظفين!$A$2:$J$501,9,FALSE()),0),2))</f>
        <v/>
      </c>
      <c r="T2571" s="17"/>
      <c r="U2571" s="23" t="str">
        <f aca="false">IF(OR(A2571="",B2571=""),"",A2571&amp;"|"&amp;B2571)</f>
        <v/>
      </c>
    </row>
    <row r="2572" customFormat="false" ht="15" hidden="false" customHeight="false" outlineLevel="0" collapsed="false">
      <c r="A2572" s="16"/>
      <c r="B2572" s="17"/>
      <c r="C2572" s="18" t="str">
        <f aca="false">IF($B2572="","",IFERROR(VLOOKUP($B2572,الموظفين!$A$2:$J$501,2,FALSE())&amp;"","⚠ كود غير موجود"))</f>
        <v/>
      </c>
      <c r="D2572" s="18" t="str">
        <f aca="false">IF($B2572="","",IFERROR(VLOOKUP($B2572,الموظفين!$A$2:$J$501,3,FALSE())&amp;"",""))</f>
        <v/>
      </c>
      <c r="E2572" s="18" t="str">
        <f aca="false">IF($B2572="","",IFERROR(VLOOKUP($B2572,الموظفين!$A$2:$J$501,5,FALSE())&amp;"",""))</f>
        <v/>
      </c>
      <c r="F2572" s="19" t="str">
        <f aca="false">IF($B2572="","",IFERROR(VLOOKUP($B2572,الموظفين!$A$2:$J$501,6,FALSE()),""))</f>
        <v/>
      </c>
      <c r="G2572" s="19" t="str">
        <f aca="false">IF($B2572="","",IFERROR(VLOOKUP($B2572,الموظفين!$A$2:$J$501,7,FALSE()),""))</f>
        <v/>
      </c>
      <c r="H2572" s="20"/>
      <c r="I2572" s="20"/>
      <c r="J2572" s="21" t="str">
        <f aca="false">IF(OR(H2572="",I2572=""),"",ROUND(MOD(I2572-H2572,1)*24,2))</f>
        <v/>
      </c>
      <c r="K2572" s="22" t="str">
        <f aca="false">IF(OR(H2572="",F2572=""),"",IF(ROUND(MAX(0,MOD(H2572-F2572+0.5,1)-0.5)*1440,0)&gt;IFERROR(VLOOKUP(E2572,الورديات!$A$2:$E$21,5,FALSE()),0),ROUND(MAX(0,MOD(H2572-F2572+0.5,1)-0.5)*1440,0),0))</f>
        <v/>
      </c>
      <c r="L2572" s="22" t="str">
        <f aca="false">IF(OR(I2572="",G2572=""),"",ROUND(MAX(0,MOD(G2572-I2572+0.5,1)-0.5)*1440,0))</f>
        <v/>
      </c>
      <c r="M2572" s="22" t="str">
        <f aca="false">IF(OR(I2572="",G2572=""),"",IF(ROUND(MAX(0,MOD(I2572-G2572+0.5,1)-0.5)*1440,0)&gt;=الإعدادات!$B$8,ROUND(MAX(0,MOD(I2572-G2572+0.5,1)-0.5)*1440,0),0))</f>
        <v/>
      </c>
      <c r="N2572" s="18" t="str">
        <f aca="false">IF(OR(A2572="",B2572=""),"",IF(COUNTIFS(الإجازات!$A$2:$A$1001,B2572,الإجازات!$D$2:$D$1001,"&lt;="&amp;A2572,الإجازات!$E$2:$E$1001,"&gt;="&amp;A2572,الإجازات!$G$2:$G$1001,"مقبولة")=0,"",LOOKUP(2,1/((الإجازات!$A$2:$A$1001=B2572)*(الإجازات!$D$2:$D$1001&lt;=A2572)*(الإجازات!$E$2:$E$1001&gt;=A2572)*(الإجازات!$G$2:$G$1001="مقبولة")),الإجازات!$C$2:$C$1001)))</f>
        <v/>
      </c>
      <c r="O2572" s="17"/>
      <c r="P2572" s="23" t="str">
        <f aca="false">IF(B2572="","",IF(ISNA(MATCH(B2572,الموظفين!$A$2:$A$501,0)),"⚠ كود غير موجود",IF(O2572&lt;&gt;"",O2572,IF(N2572&lt;&gt;"",N2572,IF(H2572="",IF(AND(A2572&lt;&gt;"",WEEKDAY(A2572)=الإعدادات!$B$11),"راحة أسبوعية","غائب"),IF(I2572="","بدون انصراف",IF(N(K2572)&gt;0,"متأخر","حاضر")))))))</f>
        <v/>
      </c>
      <c r="Q2572" s="24" t="str">
        <f aca="false">IF(B2572="","",IF(OR(P2572="غائب",P2572="غياب",P2572="إجازة بدون راتب"),IFERROR(VLOOKUP(B2572,الموظفين!$A$2:$J$501,8,FALSE()),0),0))</f>
        <v/>
      </c>
      <c r="R2572" s="24" t="str">
        <f aca="false">IF(B2572="","",ROUND((N(K2572)+N(L2572))/60*IFERROR(VLOOKUP(B2572,الموظفين!$A$2:$J$501,8,FALSE()),0)/الإعدادات!$B$6*الإعدادات!$B$9,2))</f>
        <v/>
      </c>
      <c r="S2572" s="24" t="str">
        <f aca="false">IF(OR(B2572="",M2572=""),"",ROUND(M2572/60*IFERROR(VLOOKUP(B2572,الموظفين!$A$2:$J$501,9,FALSE()),0),2))</f>
        <v/>
      </c>
      <c r="T2572" s="17"/>
      <c r="U2572" s="23" t="str">
        <f aca="false">IF(OR(A2572="",B2572=""),"",A2572&amp;"|"&amp;B2572)</f>
        <v/>
      </c>
    </row>
    <row r="2573" customFormat="false" ht="15" hidden="false" customHeight="false" outlineLevel="0" collapsed="false">
      <c r="A2573" s="16"/>
      <c r="B2573" s="17"/>
      <c r="C2573" s="18" t="str">
        <f aca="false">IF($B2573="","",IFERROR(VLOOKUP($B2573,الموظفين!$A$2:$J$501,2,FALSE())&amp;"","⚠ كود غير موجود"))</f>
        <v/>
      </c>
      <c r="D2573" s="18" t="str">
        <f aca="false">IF($B2573="","",IFERROR(VLOOKUP($B2573,الموظفين!$A$2:$J$501,3,FALSE())&amp;"",""))</f>
        <v/>
      </c>
      <c r="E2573" s="18" t="str">
        <f aca="false">IF($B2573="","",IFERROR(VLOOKUP($B2573,الموظفين!$A$2:$J$501,5,FALSE())&amp;"",""))</f>
        <v/>
      </c>
      <c r="F2573" s="19" t="str">
        <f aca="false">IF($B2573="","",IFERROR(VLOOKUP($B2573,الموظفين!$A$2:$J$501,6,FALSE()),""))</f>
        <v/>
      </c>
      <c r="G2573" s="19" t="str">
        <f aca="false">IF($B2573="","",IFERROR(VLOOKUP($B2573,الموظفين!$A$2:$J$501,7,FALSE()),""))</f>
        <v/>
      </c>
      <c r="H2573" s="20"/>
      <c r="I2573" s="20"/>
      <c r="J2573" s="21" t="str">
        <f aca="false">IF(OR(H2573="",I2573=""),"",ROUND(MOD(I2573-H2573,1)*24,2))</f>
        <v/>
      </c>
      <c r="K2573" s="22" t="str">
        <f aca="false">IF(OR(H2573="",F2573=""),"",IF(ROUND(MAX(0,MOD(H2573-F2573+0.5,1)-0.5)*1440,0)&gt;IFERROR(VLOOKUP(E2573,الورديات!$A$2:$E$21,5,FALSE()),0),ROUND(MAX(0,MOD(H2573-F2573+0.5,1)-0.5)*1440,0),0))</f>
        <v/>
      </c>
      <c r="L2573" s="22" t="str">
        <f aca="false">IF(OR(I2573="",G2573=""),"",ROUND(MAX(0,MOD(G2573-I2573+0.5,1)-0.5)*1440,0))</f>
        <v/>
      </c>
      <c r="M2573" s="22" t="str">
        <f aca="false">IF(OR(I2573="",G2573=""),"",IF(ROUND(MAX(0,MOD(I2573-G2573+0.5,1)-0.5)*1440,0)&gt;=الإعدادات!$B$8,ROUND(MAX(0,MOD(I2573-G2573+0.5,1)-0.5)*1440,0),0))</f>
        <v/>
      </c>
      <c r="N2573" s="18" t="str">
        <f aca="false">IF(OR(A2573="",B2573=""),"",IF(COUNTIFS(الإجازات!$A$2:$A$1001,B2573,الإجازات!$D$2:$D$1001,"&lt;="&amp;A2573,الإجازات!$E$2:$E$1001,"&gt;="&amp;A2573,الإجازات!$G$2:$G$1001,"مقبولة")=0,"",LOOKUP(2,1/((الإجازات!$A$2:$A$1001=B2573)*(الإجازات!$D$2:$D$1001&lt;=A2573)*(الإجازات!$E$2:$E$1001&gt;=A2573)*(الإجازات!$G$2:$G$1001="مقبولة")),الإجازات!$C$2:$C$1001)))</f>
        <v/>
      </c>
      <c r="O2573" s="17"/>
      <c r="P2573" s="23" t="str">
        <f aca="false">IF(B2573="","",IF(ISNA(MATCH(B2573,الموظفين!$A$2:$A$501,0)),"⚠ كود غير موجود",IF(O2573&lt;&gt;"",O2573,IF(N2573&lt;&gt;"",N2573,IF(H2573="",IF(AND(A2573&lt;&gt;"",WEEKDAY(A2573)=الإعدادات!$B$11),"راحة أسبوعية","غائب"),IF(I2573="","بدون انصراف",IF(N(K2573)&gt;0,"متأخر","حاضر")))))))</f>
        <v/>
      </c>
      <c r="Q2573" s="24" t="str">
        <f aca="false">IF(B2573="","",IF(OR(P2573="غائب",P2573="غياب",P2573="إجازة بدون راتب"),IFERROR(VLOOKUP(B2573,الموظفين!$A$2:$J$501,8,FALSE()),0),0))</f>
        <v/>
      </c>
      <c r="R2573" s="24" t="str">
        <f aca="false">IF(B2573="","",ROUND((N(K2573)+N(L2573))/60*IFERROR(VLOOKUP(B2573,الموظفين!$A$2:$J$501,8,FALSE()),0)/الإعدادات!$B$6*الإعدادات!$B$9,2))</f>
        <v/>
      </c>
      <c r="S2573" s="24" t="str">
        <f aca="false">IF(OR(B2573="",M2573=""),"",ROUND(M2573/60*IFERROR(VLOOKUP(B2573,الموظفين!$A$2:$J$501,9,FALSE()),0),2))</f>
        <v/>
      </c>
      <c r="T2573" s="17"/>
      <c r="U2573" s="23" t="str">
        <f aca="false">IF(OR(A2573="",B2573=""),"",A2573&amp;"|"&amp;B2573)</f>
        <v/>
      </c>
    </row>
    <row r="2574" customFormat="false" ht="15" hidden="false" customHeight="false" outlineLevel="0" collapsed="false">
      <c r="A2574" s="16"/>
      <c r="B2574" s="17"/>
      <c r="C2574" s="18" t="str">
        <f aca="false">IF($B2574="","",IFERROR(VLOOKUP($B2574,الموظفين!$A$2:$J$501,2,FALSE())&amp;"","⚠ كود غير موجود"))</f>
        <v/>
      </c>
      <c r="D2574" s="18" t="str">
        <f aca="false">IF($B2574="","",IFERROR(VLOOKUP($B2574,الموظفين!$A$2:$J$501,3,FALSE())&amp;"",""))</f>
        <v/>
      </c>
      <c r="E2574" s="18" t="str">
        <f aca="false">IF($B2574="","",IFERROR(VLOOKUP($B2574,الموظفين!$A$2:$J$501,5,FALSE())&amp;"",""))</f>
        <v/>
      </c>
      <c r="F2574" s="19" t="str">
        <f aca="false">IF($B2574="","",IFERROR(VLOOKUP($B2574,الموظفين!$A$2:$J$501,6,FALSE()),""))</f>
        <v/>
      </c>
      <c r="G2574" s="19" t="str">
        <f aca="false">IF($B2574="","",IFERROR(VLOOKUP($B2574,الموظفين!$A$2:$J$501,7,FALSE()),""))</f>
        <v/>
      </c>
      <c r="H2574" s="20"/>
      <c r="I2574" s="20"/>
      <c r="J2574" s="21" t="str">
        <f aca="false">IF(OR(H2574="",I2574=""),"",ROUND(MOD(I2574-H2574,1)*24,2))</f>
        <v/>
      </c>
      <c r="K2574" s="22" t="str">
        <f aca="false">IF(OR(H2574="",F2574=""),"",IF(ROUND(MAX(0,MOD(H2574-F2574+0.5,1)-0.5)*1440,0)&gt;IFERROR(VLOOKUP(E2574,الورديات!$A$2:$E$21,5,FALSE()),0),ROUND(MAX(0,MOD(H2574-F2574+0.5,1)-0.5)*1440,0),0))</f>
        <v/>
      </c>
      <c r="L2574" s="22" t="str">
        <f aca="false">IF(OR(I2574="",G2574=""),"",ROUND(MAX(0,MOD(G2574-I2574+0.5,1)-0.5)*1440,0))</f>
        <v/>
      </c>
      <c r="M2574" s="22" t="str">
        <f aca="false">IF(OR(I2574="",G2574=""),"",IF(ROUND(MAX(0,MOD(I2574-G2574+0.5,1)-0.5)*1440,0)&gt;=الإعدادات!$B$8,ROUND(MAX(0,MOD(I2574-G2574+0.5,1)-0.5)*1440,0),0))</f>
        <v/>
      </c>
      <c r="N2574" s="18" t="str">
        <f aca="false">IF(OR(A2574="",B2574=""),"",IF(COUNTIFS(الإجازات!$A$2:$A$1001,B2574,الإجازات!$D$2:$D$1001,"&lt;="&amp;A2574,الإجازات!$E$2:$E$1001,"&gt;="&amp;A2574,الإجازات!$G$2:$G$1001,"مقبولة")=0,"",LOOKUP(2,1/((الإجازات!$A$2:$A$1001=B2574)*(الإجازات!$D$2:$D$1001&lt;=A2574)*(الإجازات!$E$2:$E$1001&gt;=A2574)*(الإجازات!$G$2:$G$1001="مقبولة")),الإجازات!$C$2:$C$1001)))</f>
        <v/>
      </c>
      <c r="O2574" s="17"/>
      <c r="P2574" s="23" t="str">
        <f aca="false">IF(B2574="","",IF(ISNA(MATCH(B2574,الموظفين!$A$2:$A$501,0)),"⚠ كود غير موجود",IF(O2574&lt;&gt;"",O2574,IF(N2574&lt;&gt;"",N2574,IF(H2574="",IF(AND(A2574&lt;&gt;"",WEEKDAY(A2574)=الإعدادات!$B$11),"راحة أسبوعية","غائب"),IF(I2574="","بدون انصراف",IF(N(K2574)&gt;0,"متأخر","حاضر")))))))</f>
        <v/>
      </c>
      <c r="Q2574" s="24" t="str">
        <f aca="false">IF(B2574="","",IF(OR(P2574="غائب",P2574="غياب",P2574="إجازة بدون راتب"),IFERROR(VLOOKUP(B2574,الموظفين!$A$2:$J$501,8,FALSE()),0),0))</f>
        <v/>
      </c>
      <c r="R2574" s="24" t="str">
        <f aca="false">IF(B2574="","",ROUND((N(K2574)+N(L2574))/60*IFERROR(VLOOKUP(B2574,الموظفين!$A$2:$J$501,8,FALSE()),0)/الإعدادات!$B$6*الإعدادات!$B$9,2))</f>
        <v/>
      </c>
      <c r="S2574" s="24" t="str">
        <f aca="false">IF(OR(B2574="",M2574=""),"",ROUND(M2574/60*IFERROR(VLOOKUP(B2574,الموظفين!$A$2:$J$501,9,FALSE()),0),2))</f>
        <v/>
      </c>
      <c r="T2574" s="17"/>
      <c r="U2574" s="23" t="str">
        <f aca="false">IF(OR(A2574="",B2574=""),"",A2574&amp;"|"&amp;B2574)</f>
        <v/>
      </c>
    </row>
    <row r="2575" customFormat="false" ht="15" hidden="false" customHeight="false" outlineLevel="0" collapsed="false">
      <c r="A2575" s="16"/>
      <c r="B2575" s="17"/>
      <c r="C2575" s="18" t="str">
        <f aca="false">IF($B2575="","",IFERROR(VLOOKUP($B2575,الموظفين!$A$2:$J$501,2,FALSE())&amp;"","⚠ كود غير موجود"))</f>
        <v/>
      </c>
      <c r="D2575" s="18" t="str">
        <f aca="false">IF($B2575="","",IFERROR(VLOOKUP($B2575,الموظفين!$A$2:$J$501,3,FALSE())&amp;"",""))</f>
        <v/>
      </c>
      <c r="E2575" s="18" t="str">
        <f aca="false">IF($B2575="","",IFERROR(VLOOKUP($B2575,الموظفين!$A$2:$J$501,5,FALSE())&amp;"",""))</f>
        <v/>
      </c>
      <c r="F2575" s="19" t="str">
        <f aca="false">IF($B2575="","",IFERROR(VLOOKUP($B2575,الموظفين!$A$2:$J$501,6,FALSE()),""))</f>
        <v/>
      </c>
      <c r="G2575" s="19" t="str">
        <f aca="false">IF($B2575="","",IFERROR(VLOOKUP($B2575,الموظفين!$A$2:$J$501,7,FALSE()),""))</f>
        <v/>
      </c>
      <c r="H2575" s="20"/>
      <c r="I2575" s="20"/>
      <c r="J2575" s="21" t="str">
        <f aca="false">IF(OR(H2575="",I2575=""),"",ROUND(MOD(I2575-H2575,1)*24,2))</f>
        <v/>
      </c>
      <c r="K2575" s="22" t="str">
        <f aca="false">IF(OR(H2575="",F2575=""),"",IF(ROUND(MAX(0,MOD(H2575-F2575+0.5,1)-0.5)*1440,0)&gt;IFERROR(VLOOKUP(E2575,الورديات!$A$2:$E$21,5,FALSE()),0),ROUND(MAX(0,MOD(H2575-F2575+0.5,1)-0.5)*1440,0),0))</f>
        <v/>
      </c>
      <c r="L2575" s="22" t="str">
        <f aca="false">IF(OR(I2575="",G2575=""),"",ROUND(MAX(0,MOD(G2575-I2575+0.5,1)-0.5)*1440,0))</f>
        <v/>
      </c>
      <c r="M2575" s="22" t="str">
        <f aca="false">IF(OR(I2575="",G2575=""),"",IF(ROUND(MAX(0,MOD(I2575-G2575+0.5,1)-0.5)*1440,0)&gt;=الإعدادات!$B$8,ROUND(MAX(0,MOD(I2575-G2575+0.5,1)-0.5)*1440,0),0))</f>
        <v/>
      </c>
      <c r="N2575" s="18" t="str">
        <f aca="false">IF(OR(A2575="",B2575=""),"",IF(COUNTIFS(الإجازات!$A$2:$A$1001,B2575,الإجازات!$D$2:$D$1001,"&lt;="&amp;A2575,الإجازات!$E$2:$E$1001,"&gt;="&amp;A2575,الإجازات!$G$2:$G$1001,"مقبولة")=0,"",LOOKUP(2,1/((الإجازات!$A$2:$A$1001=B2575)*(الإجازات!$D$2:$D$1001&lt;=A2575)*(الإجازات!$E$2:$E$1001&gt;=A2575)*(الإجازات!$G$2:$G$1001="مقبولة")),الإجازات!$C$2:$C$1001)))</f>
        <v/>
      </c>
      <c r="O2575" s="17"/>
      <c r="P2575" s="23" t="str">
        <f aca="false">IF(B2575="","",IF(ISNA(MATCH(B2575,الموظفين!$A$2:$A$501,0)),"⚠ كود غير موجود",IF(O2575&lt;&gt;"",O2575,IF(N2575&lt;&gt;"",N2575,IF(H2575="",IF(AND(A2575&lt;&gt;"",WEEKDAY(A2575)=الإعدادات!$B$11),"راحة أسبوعية","غائب"),IF(I2575="","بدون انصراف",IF(N(K2575)&gt;0,"متأخر","حاضر")))))))</f>
        <v/>
      </c>
      <c r="Q2575" s="24" t="str">
        <f aca="false">IF(B2575="","",IF(OR(P2575="غائب",P2575="غياب",P2575="إجازة بدون راتب"),IFERROR(VLOOKUP(B2575,الموظفين!$A$2:$J$501,8,FALSE()),0),0))</f>
        <v/>
      </c>
      <c r="R2575" s="24" t="str">
        <f aca="false">IF(B2575="","",ROUND((N(K2575)+N(L2575))/60*IFERROR(VLOOKUP(B2575,الموظفين!$A$2:$J$501,8,FALSE()),0)/الإعدادات!$B$6*الإعدادات!$B$9,2))</f>
        <v/>
      </c>
      <c r="S2575" s="24" t="str">
        <f aca="false">IF(OR(B2575="",M2575=""),"",ROUND(M2575/60*IFERROR(VLOOKUP(B2575,الموظفين!$A$2:$J$501,9,FALSE()),0),2))</f>
        <v/>
      </c>
      <c r="T2575" s="17"/>
      <c r="U2575" s="23" t="str">
        <f aca="false">IF(OR(A2575="",B2575=""),"",A2575&amp;"|"&amp;B2575)</f>
        <v/>
      </c>
    </row>
    <row r="2576" customFormat="false" ht="15" hidden="false" customHeight="false" outlineLevel="0" collapsed="false">
      <c r="A2576" s="16"/>
      <c r="B2576" s="17"/>
      <c r="C2576" s="18" t="str">
        <f aca="false">IF($B2576="","",IFERROR(VLOOKUP($B2576,الموظفين!$A$2:$J$501,2,FALSE())&amp;"","⚠ كود غير موجود"))</f>
        <v/>
      </c>
      <c r="D2576" s="18" t="str">
        <f aca="false">IF($B2576="","",IFERROR(VLOOKUP($B2576,الموظفين!$A$2:$J$501,3,FALSE())&amp;"",""))</f>
        <v/>
      </c>
      <c r="E2576" s="18" t="str">
        <f aca="false">IF($B2576="","",IFERROR(VLOOKUP($B2576,الموظفين!$A$2:$J$501,5,FALSE())&amp;"",""))</f>
        <v/>
      </c>
      <c r="F2576" s="19" t="str">
        <f aca="false">IF($B2576="","",IFERROR(VLOOKUP($B2576,الموظفين!$A$2:$J$501,6,FALSE()),""))</f>
        <v/>
      </c>
      <c r="G2576" s="19" t="str">
        <f aca="false">IF($B2576="","",IFERROR(VLOOKUP($B2576,الموظفين!$A$2:$J$501,7,FALSE()),""))</f>
        <v/>
      </c>
      <c r="H2576" s="20"/>
      <c r="I2576" s="20"/>
      <c r="J2576" s="21" t="str">
        <f aca="false">IF(OR(H2576="",I2576=""),"",ROUND(MOD(I2576-H2576,1)*24,2))</f>
        <v/>
      </c>
      <c r="K2576" s="22" t="str">
        <f aca="false">IF(OR(H2576="",F2576=""),"",IF(ROUND(MAX(0,MOD(H2576-F2576+0.5,1)-0.5)*1440,0)&gt;IFERROR(VLOOKUP(E2576,الورديات!$A$2:$E$21,5,FALSE()),0),ROUND(MAX(0,MOD(H2576-F2576+0.5,1)-0.5)*1440,0),0))</f>
        <v/>
      </c>
      <c r="L2576" s="22" t="str">
        <f aca="false">IF(OR(I2576="",G2576=""),"",ROUND(MAX(0,MOD(G2576-I2576+0.5,1)-0.5)*1440,0))</f>
        <v/>
      </c>
      <c r="M2576" s="22" t="str">
        <f aca="false">IF(OR(I2576="",G2576=""),"",IF(ROUND(MAX(0,MOD(I2576-G2576+0.5,1)-0.5)*1440,0)&gt;=الإعدادات!$B$8,ROUND(MAX(0,MOD(I2576-G2576+0.5,1)-0.5)*1440,0),0))</f>
        <v/>
      </c>
      <c r="N2576" s="18" t="str">
        <f aca="false">IF(OR(A2576="",B2576=""),"",IF(COUNTIFS(الإجازات!$A$2:$A$1001,B2576,الإجازات!$D$2:$D$1001,"&lt;="&amp;A2576,الإجازات!$E$2:$E$1001,"&gt;="&amp;A2576,الإجازات!$G$2:$G$1001,"مقبولة")=0,"",LOOKUP(2,1/((الإجازات!$A$2:$A$1001=B2576)*(الإجازات!$D$2:$D$1001&lt;=A2576)*(الإجازات!$E$2:$E$1001&gt;=A2576)*(الإجازات!$G$2:$G$1001="مقبولة")),الإجازات!$C$2:$C$1001)))</f>
        <v/>
      </c>
      <c r="O2576" s="17"/>
      <c r="P2576" s="23" t="str">
        <f aca="false">IF(B2576="","",IF(ISNA(MATCH(B2576,الموظفين!$A$2:$A$501,0)),"⚠ كود غير موجود",IF(O2576&lt;&gt;"",O2576,IF(N2576&lt;&gt;"",N2576,IF(H2576="",IF(AND(A2576&lt;&gt;"",WEEKDAY(A2576)=الإعدادات!$B$11),"راحة أسبوعية","غائب"),IF(I2576="","بدون انصراف",IF(N(K2576)&gt;0,"متأخر","حاضر")))))))</f>
        <v/>
      </c>
      <c r="Q2576" s="24" t="str">
        <f aca="false">IF(B2576="","",IF(OR(P2576="غائب",P2576="غياب",P2576="إجازة بدون راتب"),IFERROR(VLOOKUP(B2576,الموظفين!$A$2:$J$501,8,FALSE()),0),0))</f>
        <v/>
      </c>
      <c r="R2576" s="24" t="str">
        <f aca="false">IF(B2576="","",ROUND((N(K2576)+N(L2576))/60*IFERROR(VLOOKUP(B2576,الموظفين!$A$2:$J$501,8,FALSE()),0)/الإعدادات!$B$6*الإعدادات!$B$9,2))</f>
        <v/>
      </c>
      <c r="S2576" s="24" t="str">
        <f aca="false">IF(OR(B2576="",M2576=""),"",ROUND(M2576/60*IFERROR(VLOOKUP(B2576,الموظفين!$A$2:$J$501,9,FALSE()),0),2))</f>
        <v/>
      </c>
      <c r="T2576" s="17"/>
      <c r="U2576" s="23" t="str">
        <f aca="false">IF(OR(A2576="",B2576=""),"",A2576&amp;"|"&amp;B2576)</f>
        <v/>
      </c>
    </row>
    <row r="2577" customFormat="false" ht="15" hidden="false" customHeight="false" outlineLevel="0" collapsed="false">
      <c r="A2577" s="16"/>
      <c r="B2577" s="17"/>
      <c r="C2577" s="18" t="str">
        <f aca="false">IF($B2577="","",IFERROR(VLOOKUP($B2577,الموظفين!$A$2:$J$501,2,FALSE())&amp;"","⚠ كود غير موجود"))</f>
        <v/>
      </c>
      <c r="D2577" s="18" t="str">
        <f aca="false">IF($B2577="","",IFERROR(VLOOKUP($B2577,الموظفين!$A$2:$J$501,3,FALSE())&amp;"",""))</f>
        <v/>
      </c>
      <c r="E2577" s="18" t="str">
        <f aca="false">IF($B2577="","",IFERROR(VLOOKUP($B2577,الموظفين!$A$2:$J$501,5,FALSE())&amp;"",""))</f>
        <v/>
      </c>
      <c r="F2577" s="19" t="str">
        <f aca="false">IF($B2577="","",IFERROR(VLOOKUP($B2577,الموظفين!$A$2:$J$501,6,FALSE()),""))</f>
        <v/>
      </c>
      <c r="G2577" s="19" t="str">
        <f aca="false">IF($B2577="","",IFERROR(VLOOKUP($B2577,الموظفين!$A$2:$J$501,7,FALSE()),""))</f>
        <v/>
      </c>
      <c r="H2577" s="20"/>
      <c r="I2577" s="20"/>
      <c r="J2577" s="21" t="str">
        <f aca="false">IF(OR(H2577="",I2577=""),"",ROUND(MOD(I2577-H2577,1)*24,2))</f>
        <v/>
      </c>
      <c r="K2577" s="22" t="str">
        <f aca="false">IF(OR(H2577="",F2577=""),"",IF(ROUND(MAX(0,MOD(H2577-F2577+0.5,1)-0.5)*1440,0)&gt;IFERROR(VLOOKUP(E2577,الورديات!$A$2:$E$21,5,FALSE()),0),ROUND(MAX(0,MOD(H2577-F2577+0.5,1)-0.5)*1440,0),0))</f>
        <v/>
      </c>
      <c r="L2577" s="22" t="str">
        <f aca="false">IF(OR(I2577="",G2577=""),"",ROUND(MAX(0,MOD(G2577-I2577+0.5,1)-0.5)*1440,0))</f>
        <v/>
      </c>
      <c r="M2577" s="22" t="str">
        <f aca="false">IF(OR(I2577="",G2577=""),"",IF(ROUND(MAX(0,MOD(I2577-G2577+0.5,1)-0.5)*1440,0)&gt;=الإعدادات!$B$8,ROUND(MAX(0,MOD(I2577-G2577+0.5,1)-0.5)*1440,0),0))</f>
        <v/>
      </c>
      <c r="N2577" s="18" t="str">
        <f aca="false">IF(OR(A2577="",B2577=""),"",IF(COUNTIFS(الإجازات!$A$2:$A$1001,B2577,الإجازات!$D$2:$D$1001,"&lt;="&amp;A2577,الإجازات!$E$2:$E$1001,"&gt;="&amp;A2577,الإجازات!$G$2:$G$1001,"مقبولة")=0,"",LOOKUP(2,1/((الإجازات!$A$2:$A$1001=B2577)*(الإجازات!$D$2:$D$1001&lt;=A2577)*(الإجازات!$E$2:$E$1001&gt;=A2577)*(الإجازات!$G$2:$G$1001="مقبولة")),الإجازات!$C$2:$C$1001)))</f>
        <v/>
      </c>
      <c r="O2577" s="17"/>
      <c r="P2577" s="23" t="str">
        <f aca="false">IF(B2577="","",IF(ISNA(MATCH(B2577,الموظفين!$A$2:$A$501,0)),"⚠ كود غير موجود",IF(O2577&lt;&gt;"",O2577,IF(N2577&lt;&gt;"",N2577,IF(H2577="",IF(AND(A2577&lt;&gt;"",WEEKDAY(A2577)=الإعدادات!$B$11),"راحة أسبوعية","غائب"),IF(I2577="","بدون انصراف",IF(N(K2577)&gt;0,"متأخر","حاضر")))))))</f>
        <v/>
      </c>
      <c r="Q2577" s="24" t="str">
        <f aca="false">IF(B2577="","",IF(OR(P2577="غائب",P2577="غياب",P2577="إجازة بدون راتب"),IFERROR(VLOOKUP(B2577,الموظفين!$A$2:$J$501,8,FALSE()),0),0))</f>
        <v/>
      </c>
      <c r="R2577" s="24" t="str">
        <f aca="false">IF(B2577="","",ROUND((N(K2577)+N(L2577))/60*IFERROR(VLOOKUP(B2577,الموظفين!$A$2:$J$501,8,FALSE()),0)/الإعدادات!$B$6*الإعدادات!$B$9,2))</f>
        <v/>
      </c>
      <c r="S2577" s="24" t="str">
        <f aca="false">IF(OR(B2577="",M2577=""),"",ROUND(M2577/60*IFERROR(VLOOKUP(B2577,الموظفين!$A$2:$J$501,9,FALSE()),0),2))</f>
        <v/>
      </c>
      <c r="T2577" s="17"/>
      <c r="U2577" s="23" t="str">
        <f aca="false">IF(OR(A2577="",B2577=""),"",A2577&amp;"|"&amp;B2577)</f>
        <v/>
      </c>
    </row>
    <row r="2578" customFormat="false" ht="15" hidden="false" customHeight="false" outlineLevel="0" collapsed="false">
      <c r="A2578" s="16"/>
      <c r="B2578" s="17"/>
      <c r="C2578" s="18" t="str">
        <f aca="false">IF($B2578="","",IFERROR(VLOOKUP($B2578,الموظفين!$A$2:$J$501,2,FALSE())&amp;"","⚠ كود غير موجود"))</f>
        <v/>
      </c>
      <c r="D2578" s="18" t="str">
        <f aca="false">IF($B2578="","",IFERROR(VLOOKUP($B2578,الموظفين!$A$2:$J$501,3,FALSE())&amp;"",""))</f>
        <v/>
      </c>
      <c r="E2578" s="18" t="str">
        <f aca="false">IF($B2578="","",IFERROR(VLOOKUP($B2578,الموظفين!$A$2:$J$501,5,FALSE())&amp;"",""))</f>
        <v/>
      </c>
      <c r="F2578" s="19" t="str">
        <f aca="false">IF($B2578="","",IFERROR(VLOOKUP($B2578,الموظفين!$A$2:$J$501,6,FALSE()),""))</f>
        <v/>
      </c>
      <c r="G2578" s="19" t="str">
        <f aca="false">IF($B2578="","",IFERROR(VLOOKUP($B2578,الموظفين!$A$2:$J$501,7,FALSE()),""))</f>
        <v/>
      </c>
      <c r="H2578" s="20"/>
      <c r="I2578" s="20"/>
      <c r="J2578" s="21" t="str">
        <f aca="false">IF(OR(H2578="",I2578=""),"",ROUND(MOD(I2578-H2578,1)*24,2))</f>
        <v/>
      </c>
      <c r="K2578" s="22" t="str">
        <f aca="false">IF(OR(H2578="",F2578=""),"",IF(ROUND(MAX(0,MOD(H2578-F2578+0.5,1)-0.5)*1440,0)&gt;IFERROR(VLOOKUP(E2578,الورديات!$A$2:$E$21,5,FALSE()),0),ROUND(MAX(0,MOD(H2578-F2578+0.5,1)-0.5)*1440,0),0))</f>
        <v/>
      </c>
      <c r="L2578" s="22" t="str">
        <f aca="false">IF(OR(I2578="",G2578=""),"",ROUND(MAX(0,MOD(G2578-I2578+0.5,1)-0.5)*1440,0))</f>
        <v/>
      </c>
      <c r="M2578" s="22" t="str">
        <f aca="false">IF(OR(I2578="",G2578=""),"",IF(ROUND(MAX(0,MOD(I2578-G2578+0.5,1)-0.5)*1440,0)&gt;=الإعدادات!$B$8,ROUND(MAX(0,MOD(I2578-G2578+0.5,1)-0.5)*1440,0),0))</f>
        <v/>
      </c>
      <c r="N2578" s="18" t="str">
        <f aca="false">IF(OR(A2578="",B2578=""),"",IF(COUNTIFS(الإجازات!$A$2:$A$1001,B2578,الإجازات!$D$2:$D$1001,"&lt;="&amp;A2578,الإجازات!$E$2:$E$1001,"&gt;="&amp;A2578,الإجازات!$G$2:$G$1001,"مقبولة")=0,"",LOOKUP(2,1/((الإجازات!$A$2:$A$1001=B2578)*(الإجازات!$D$2:$D$1001&lt;=A2578)*(الإجازات!$E$2:$E$1001&gt;=A2578)*(الإجازات!$G$2:$G$1001="مقبولة")),الإجازات!$C$2:$C$1001)))</f>
        <v/>
      </c>
      <c r="O2578" s="17"/>
      <c r="P2578" s="23" t="str">
        <f aca="false">IF(B2578="","",IF(ISNA(MATCH(B2578,الموظفين!$A$2:$A$501,0)),"⚠ كود غير موجود",IF(O2578&lt;&gt;"",O2578,IF(N2578&lt;&gt;"",N2578,IF(H2578="",IF(AND(A2578&lt;&gt;"",WEEKDAY(A2578)=الإعدادات!$B$11),"راحة أسبوعية","غائب"),IF(I2578="","بدون انصراف",IF(N(K2578)&gt;0,"متأخر","حاضر")))))))</f>
        <v/>
      </c>
      <c r="Q2578" s="24" t="str">
        <f aca="false">IF(B2578="","",IF(OR(P2578="غائب",P2578="غياب",P2578="إجازة بدون راتب"),IFERROR(VLOOKUP(B2578,الموظفين!$A$2:$J$501,8,FALSE()),0),0))</f>
        <v/>
      </c>
      <c r="R2578" s="24" t="str">
        <f aca="false">IF(B2578="","",ROUND((N(K2578)+N(L2578))/60*IFERROR(VLOOKUP(B2578,الموظفين!$A$2:$J$501,8,FALSE()),0)/الإعدادات!$B$6*الإعدادات!$B$9,2))</f>
        <v/>
      </c>
      <c r="S2578" s="24" t="str">
        <f aca="false">IF(OR(B2578="",M2578=""),"",ROUND(M2578/60*IFERROR(VLOOKUP(B2578,الموظفين!$A$2:$J$501,9,FALSE()),0),2))</f>
        <v/>
      </c>
      <c r="T2578" s="17"/>
      <c r="U2578" s="23" t="str">
        <f aca="false">IF(OR(A2578="",B2578=""),"",A2578&amp;"|"&amp;B2578)</f>
        <v/>
      </c>
    </row>
    <row r="2579" customFormat="false" ht="15" hidden="false" customHeight="false" outlineLevel="0" collapsed="false">
      <c r="A2579" s="16"/>
      <c r="B2579" s="17"/>
      <c r="C2579" s="18" t="str">
        <f aca="false">IF($B2579="","",IFERROR(VLOOKUP($B2579,الموظفين!$A$2:$J$501,2,FALSE())&amp;"","⚠ كود غير موجود"))</f>
        <v/>
      </c>
      <c r="D2579" s="18" t="str">
        <f aca="false">IF($B2579="","",IFERROR(VLOOKUP($B2579,الموظفين!$A$2:$J$501,3,FALSE())&amp;"",""))</f>
        <v/>
      </c>
      <c r="E2579" s="18" t="str">
        <f aca="false">IF($B2579="","",IFERROR(VLOOKUP($B2579,الموظفين!$A$2:$J$501,5,FALSE())&amp;"",""))</f>
        <v/>
      </c>
      <c r="F2579" s="19" t="str">
        <f aca="false">IF($B2579="","",IFERROR(VLOOKUP($B2579,الموظفين!$A$2:$J$501,6,FALSE()),""))</f>
        <v/>
      </c>
      <c r="G2579" s="19" t="str">
        <f aca="false">IF($B2579="","",IFERROR(VLOOKUP($B2579,الموظفين!$A$2:$J$501,7,FALSE()),""))</f>
        <v/>
      </c>
      <c r="H2579" s="20"/>
      <c r="I2579" s="20"/>
      <c r="J2579" s="21" t="str">
        <f aca="false">IF(OR(H2579="",I2579=""),"",ROUND(MOD(I2579-H2579,1)*24,2))</f>
        <v/>
      </c>
      <c r="K2579" s="22" t="str">
        <f aca="false">IF(OR(H2579="",F2579=""),"",IF(ROUND(MAX(0,MOD(H2579-F2579+0.5,1)-0.5)*1440,0)&gt;IFERROR(VLOOKUP(E2579,الورديات!$A$2:$E$21,5,FALSE()),0),ROUND(MAX(0,MOD(H2579-F2579+0.5,1)-0.5)*1440,0),0))</f>
        <v/>
      </c>
      <c r="L2579" s="22" t="str">
        <f aca="false">IF(OR(I2579="",G2579=""),"",ROUND(MAX(0,MOD(G2579-I2579+0.5,1)-0.5)*1440,0))</f>
        <v/>
      </c>
      <c r="M2579" s="22" t="str">
        <f aca="false">IF(OR(I2579="",G2579=""),"",IF(ROUND(MAX(0,MOD(I2579-G2579+0.5,1)-0.5)*1440,0)&gt;=الإعدادات!$B$8,ROUND(MAX(0,MOD(I2579-G2579+0.5,1)-0.5)*1440,0),0))</f>
        <v/>
      </c>
      <c r="N2579" s="18" t="str">
        <f aca="false">IF(OR(A2579="",B2579=""),"",IF(COUNTIFS(الإجازات!$A$2:$A$1001,B2579,الإجازات!$D$2:$D$1001,"&lt;="&amp;A2579,الإجازات!$E$2:$E$1001,"&gt;="&amp;A2579,الإجازات!$G$2:$G$1001,"مقبولة")=0,"",LOOKUP(2,1/((الإجازات!$A$2:$A$1001=B2579)*(الإجازات!$D$2:$D$1001&lt;=A2579)*(الإجازات!$E$2:$E$1001&gt;=A2579)*(الإجازات!$G$2:$G$1001="مقبولة")),الإجازات!$C$2:$C$1001)))</f>
        <v/>
      </c>
      <c r="O2579" s="17"/>
      <c r="P2579" s="23" t="str">
        <f aca="false">IF(B2579="","",IF(ISNA(MATCH(B2579,الموظفين!$A$2:$A$501,0)),"⚠ كود غير موجود",IF(O2579&lt;&gt;"",O2579,IF(N2579&lt;&gt;"",N2579,IF(H2579="",IF(AND(A2579&lt;&gt;"",WEEKDAY(A2579)=الإعدادات!$B$11),"راحة أسبوعية","غائب"),IF(I2579="","بدون انصراف",IF(N(K2579)&gt;0,"متأخر","حاضر")))))))</f>
        <v/>
      </c>
      <c r="Q2579" s="24" t="str">
        <f aca="false">IF(B2579="","",IF(OR(P2579="غائب",P2579="غياب",P2579="إجازة بدون راتب"),IFERROR(VLOOKUP(B2579,الموظفين!$A$2:$J$501,8,FALSE()),0),0))</f>
        <v/>
      </c>
      <c r="R2579" s="24" t="str">
        <f aca="false">IF(B2579="","",ROUND((N(K2579)+N(L2579))/60*IFERROR(VLOOKUP(B2579,الموظفين!$A$2:$J$501,8,FALSE()),0)/الإعدادات!$B$6*الإعدادات!$B$9,2))</f>
        <v/>
      </c>
      <c r="S2579" s="24" t="str">
        <f aca="false">IF(OR(B2579="",M2579=""),"",ROUND(M2579/60*IFERROR(VLOOKUP(B2579,الموظفين!$A$2:$J$501,9,FALSE()),0),2))</f>
        <v/>
      </c>
      <c r="T2579" s="17"/>
      <c r="U2579" s="23" t="str">
        <f aca="false">IF(OR(A2579="",B2579=""),"",A2579&amp;"|"&amp;B2579)</f>
        <v/>
      </c>
    </row>
    <row r="2580" customFormat="false" ht="15" hidden="false" customHeight="false" outlineLevel="0" collapsed="false">
      <c r="A2580" s="16"/>
      <c r="B2580" s="17"/>
      <c r="C2580" s="18" t="str">
        <f aca="false">IF($B2580="","",IFERROR(VLOOKUP($B2580,الموظفين!$A$2:$J$501,2,FALSE())&amp;"","⚠ كود غير موجود"))</f>
        <v/>
      </c>
      <c r="D2580" s="18" t="str">
        <f aca="false">IF($B2580="","",IFERROR(VLOOKUP($B2580,الموظفين!$A$2:$J$501,3,FALSE())&amp;"",""))</f>
        <v/>
      </c>
      <c r="E2580" s="18" t="str">
        <f aca="false">IF($B2580="","",IFERROR(VLOOKUP($B2580,الموظفين!$A$2:$J$501,5,FALSE())&amp;"",""))</f>
        <v/>
      </c>
      <c r="F2580" s="19" t="str">
        <f aca="false">IF($B2580="","",IFERROR(VLOOKUP($B2580,الموظفين!$A$2:$J$501,6,FALSE()),""))</f>
        <v/>
      </c>
      <c r="G2580" s="19" t="str">
        <f aca="false">IF($B2580="","",IFERROR(VLOOKUP($B2580,الموظفين!$A$2:$J$501,7,FALSE()),""))</f>
        <v/>
      </c>
      <c r="H2580" s="20"/>
      <c r="I2580" s="20"/>
      <c r="J2580" s="21" t="str">
        <f aca="false">IF(OR(H2580="",I2580=""),"",ROUND(MOD(I2580-H2580,1)*24,2))</f>
        <v/>
      </c>
      <c r="K2580" s="22" t="str">
        <f aca="false">IF(OR(H2580="",F2580=""),"",IF(ROUND(MAX(0,MOD(H2580-F2580+0.5,1)-0.5)*1440,0)&gt;IFERROR(VLOOKUP(E2580,الورديات!$A$2:$E$21,5,FALSE()),0),ROUND(MAX(0,MOD(H2580-F2580+0.5,1)-0.5)*1440,0),0))</f>
        <v/>
      </c>
      <c r="L2580" s="22" t="str">
        <f aca="false">IF(OR(I2580="",G2580=""),"",ROUND(MAX(0,MOD(G2580-I2580+0.5,1)-0.5)*1440,0))</f>
        <v/>
      </c>
      <c r="M2580" s="22" t="str">
        <f aca="false">IF(OR(I2580="",G2580=""),"",IF(ROUND(MAX(0,MOD(I2580-G2580+0.5,1)-0.5)*1440,0)&gt;=الإعدادات!$B$8,ROUND(MAX(0,MOD(I2580-G2580+0.5,1)-0.5)*1440,0),0))</f>
        <v/>
      </c>
      <c r="N2580" s="18" t="str">
        <f aca="false">IF(OR(A2580="",B2580=""),"",IF(COUNTIFS(الإجازات!$A$2:$A$1001,B2580,الإجازات!$D$2:$D$1001,"&lt;="&amp;A2580,الإجازات!$E$2:$E$1001,"&gt;="&amp;A2580,الإجازات!$G$2:$G$1001,"مقبولة")=0,"",LOOKUP(2,1/((الإجازات!$A$2:$A$1001=B2580)*(الإجازات!$D$2:$D$1001&lt;=A2580)*(الإجازات!$E$2:$E$1001&gt;=A2580)*(الإجازات!$G$2:$G$1001="مقبولة")),الإجازات!$C$2:$C$1001)))</f>
        <v/>
      </c>
      <c r="O2580" s="17"/>
      <c r="P2580" s="23" t="str">
        <f aca="false">IF(B2580="","",IF(ISNA(MATCH(B2580,الموظفين!$A$2:$A$501,0)),"⚠ كود غير موجود",IF(O2580&lt;&gt;"",O2580,IF(N2580&lt;&gt;"",N2580,IF(H2580="",IF(AND(A2580&lt;&gt;"",WEEKDAY(A2580)=الإعدادات!$B$11),"راحة أسبوعية","غائب"),IF(I2580="","بدون انصراف",IF(N(K2580)&gt;0,"متأخر","حاضر")))))))</f>
        <v/>
      </c>
      <c r="Q2580" s="24" t="str">
        <f aca="false">IF(B2580="","",IF(OR(P2580="غائب",P2580="غياب",P2580="إجازة بدون راتب"),IFERROR(VLOOKUP(B2580,الموظفين!$A$2:$J$501,8,FALSE()),0),0))</f>
        <v/>
      </c>
      <c r="R2580" s="24" t="str">
        <f aca="false">IF(B2580="","",ROUND((N(K2580)+N(L2580))/60*IFERROR(VLOOKUP(B2580,الموظفين!$A$2:$J$501,8,FALSE()),0)/الإعدادات!$B$6*الإعدادات!$B$9,2))</f>
        <v/>
      </c>
      <c r="S2580" s="24" t="str">
        <f aca="false">IF(OR(B2580="",M2580=""),"",ROUND(M2580/60*IFERROR(VLOOKUP(B2580,الموظفين!$A$2:$J$501,9,FALSE()),0),2))</f>
        <v/>
      </c>
      <c r="T2580" s="17"/>
      <c r="U2580" s="23" t="str">
        <f aca="false">IF(OR(A2580="",B2580=""),"",A2580&amp;"|"&amp;B2580)</f>
        <v/>
      </c>
    </row>
    <row r="2581" customFormat="false" ht="15" hidden="false" customHeight="false" outlineLevel="0" collapsed="false">
      <c r="A2581" s="16"/>
      <c r="B2581" s="17"/>
      <c r="C2581" s="18" t="str">
        <f aca="false">IF($B2581="","",IFERROR(VLOOKUP($B2581,الموظفين!$A$2:$J$501,2,FALSE())&amp;"","⚠ كود غير موجود"))</f>
        <v/>
      </c>
      <c r="D2581" s="18" t="str">
        <f aca="false">IF($B2581="","",IFERROR(VLOOKUP($B2581,الموظفين!$A$2:$J$501,3,FALSE())&amp;"",""))</f>
        <v/>
      </c>
      <c r="E2581" s="18" t="str">
        <f aca="false">IF($B2581="","",IFERROR(VLOOKUP($B2581,الموظفين!$A$2:$J$501,5,FALSE())&amp;"",""))</f>
        <v/>
      </c>
      <c r="F2581" s="19" t="str">
        <f aca="false">IF($B2581="","",IFERROR(VLOOKUP($B2581,الموظفين!$A$2:$J$501,6,FALSE()),""))</f>
        <v/>
      </c>
      <c r="G2581" s="19" t="str">
        <f aca="false">IF($B2581="","",IFERROR(VLOOKUP($B2581,الموظفين!$A$2:$J$501,7,FALSE()),""))</f>
        <v/>
      </c>
      <c r="H2581" s="20"/>
      <c r="I2581" s="20"/>
      <c r="J2581" s="21" t="str">
        <f aca="false">IF(OR(H2581="",I2581=""),"",ROUND(MOD(I2581-H2581,1)*24,2))</f>
        <v/>
      </c>
      <c r="K2581" s="22" t="str">
        <f aca="false">IF(OR(H2581="",F2581=""),"",IF(ROUND(MAX(0,MOD(H2581-F2581+0.5,1)-0.5)*1440,0)&gt;IFERROR(VLOOKUP(E2581,الورديات!$A$2:$E$21,5,FALSE()),0),ROUND(MAX(0,MOD(H2581-F2581+0.5,1)-0.5)*1440,0),0))</f>
        <v/>
      </c>
      <c r="L2581" s="22" t="str">
        <f aca="false">IF(OR(I2581="",G2581=""),"",ROUND(MAX(0,MOD(G2581-I2581+0.5,1)-0.5)*1440,0))</f>
        <v/>
      </c>
      <c r="M2581" s="22" t="str">
        <f aca="false">IF(OR(I2581="",G2581=""),"",IF(ROUND(MAX(0,MOD(I2581-G2581+0.5,1)-0.5)*1440,0)&gt;=الإعدادات!$B$8,ROUND(MAX(0,MOD(I2581-G2581+0.5,1)-0.5)*1440,0),0))</f>
        <v/>
      </c>
      <c r="N2581" s="18" t="str">
        <f aca="false">IF(OR(A2581="",B2581=""),"",IF(COUNTIFS(الإجازات!$A$2:$A$1001,B2581,الإجازات!$D$2:$D$1001,"&lt;="&amp;A2581,الإجازات!$E$2:$E$1001,"&gt;="&amp;A2581,الإجازات!$G$2:$G$1001,"مقبولة")=0,"",LOOKUP(2,1/((الإجازات!$A$2:$A$1001=B2581)*(الإجازات!$D$2:$D$1001&lt;=A2581)*(الإجازات!$E$2:$E$1001&gt;=A2581)*(الإجازات!$G$2:$G$1001="مقبولة")),الإجازات!$C$2:$C$1001)))</f>
        <v/>
      </c>
      <c r="O2581" s="17"/>
      <c r="P2581" s="23" t="str">
        <f aca="false">IF(B2581="","",IF(ISNA(MATCH(B2581,الموظفين!$A$2:$A$501,0)),"⚠ كود غير موجود",IF(O2581&lt;&gt;"",O2581,IF(N2581&lt;&gt;"",N2581,IF(H2581="",IF(AND(A2581&lt;&gt;"",WEEKDAY(A2581)=الإعدادات!$B$11),"راحة أسبوعية","غائب"),IF(I2581="","بدون انصراف",IF(N(K2581)&gt;0,"متأخر","حاضر")))))))</f>
        <v/>
      </c>
      <c r="Q2581" s="24" t="str">
        <f aca="false">IF(B2581="","",IF(OR(P2581="غائب",P2581="غياب",P2581="إجازة بدون راتب"),IFERROR(VLOOKUP(B2581,الموظفين!$A$2:$J$501,8,FALSE()),0),0))</f>
        <v/>
      </c>
      <c r="R2581" s="24" t="str">
        <f aca="false">IF(B2581="","",ROUND((N(K2581)+N(L2581))/60*IFERROR(VLOOKUP(B2581,الموظفين!$A$2:$J$501,8,FALSE()),0)/الإعدادات!$B$6*الإعدادات!$B$9,2))</f>
        <v/>
      </c>
      <c r="S2581" s="24" t="str">
        <f aca="false">IF(OR(B2581="",M2581=""),"",ROUND(M2581/60*IFERROR(VLOOKUP(B2581,الموظفين!$A$2:$J$501,9,FALSE()),0),2))</f>
        <v/>
      </c>
      <c r="T2581" s="17"/>
      <c r="U2581" s="23" t="str">
        <f aca="false">IF(OR(A2581="",B2581=""),"",A2581&amp;"|"&amp;B2581)</f>
        <v/>
      </c>
    </row>
    <row r="2582" customFormat="false" ht="15" hidden="false" customHeight="false" outlineLevel="0" collapsed="false">
      <c r="A2582" s="16"/>
      <c r="B2582" s="17"/>
      <c r="C2582" s="18" t="str">
        <f aca="false">IF($B2582="","",IFERROR(VLOOKUP($B2582,الموظفين!$A$2:$J$501,2,FALSE())&amp;"","⚠ كود غير موجود"))</f>
        <v/>
      </c>
      <c r="D2582" s="18" t="str">
        <f aca="false">IF($B2582="","",IFERROR(VLOOKUP($B2582,الموظفين!$A$2:$J$501,3,FALSE())&amp;"",""))</f>
        <v/>
      </c>
      <c r="E2582" s="18" t="str">
        <f aca="false">IF($B2582="","",IFERROR(VLOOKUP($B2582,الموظفين!$A$2:$J$501,5,FALSE())&amp;"",""))</f>
        <v/>
      </c>
      <c r="F2582" s="19" t="str">
        <f aca="false">IF($B2582="","",IFERROR(VLOOKUP($B2582,الموظفين!$A$2:$J$501,6,FALSE()),""))</f>
        <v/>
      </c>
      <c r="G2582" s="19" t="str">
        <f aca="false">IF($B2582="","",IFERROR(VLOOKUP($B2582,الموظفين!$A$2:$J$501,7,FALSE()),""))</f>
        <v/>
      </c>
      <c r="H2582" s="20"/>
      <c r="I2582" s="20"/>
      <c r="J2582" s="21" t="str">
        <f aca="false">IF(OR(H2582="",I2582=""),"",ROUND(MOD(I2582-H2582,1)*24,2))</f>
        <v/>
      </c>
      <c r="K2582" s="22" t="str">
        <f aca="false">IF(OR(H2582="",F2582=""),"",IF(ROUND(MAX(0,MOD(H2582-F2582+0.5,1)-0.5)*1440,0)&gt;IFERROR(VLOOKUP(E2582,الورديات!$A$2:$E$21,5,FALSE()),0),ROUND(MAX(0,MOD(H2582-F2582+0.5,1)-0.5)*1440,0),0))</f>
        <v/>
      </c>
      <c r="L2582" s="22" t="str">
        <f aca="false">IF(OR(I2582="",G2582=""),"",ROUND(MAX(0,MOD(G2582-I2582+0.5,1)-0.5)*1440,0))</f>
        <v/>
      </c>
      <c r="M2582" s="22" t="str">
        <f aca="false">IF(OR(I2582="",G2582=""),"",IF(ROUND(MAX(0,MOD(I2582-G2582+0.5,1)-0.5)*1440,0)&gt;=الإعدادات!$B$8,ROUND(MAX(0,MOD(I2582-G2582+0.5,1)-0.5)*1440,0),0))</f>
        <v/>
      </c>
      <c r="N2582" s="18" t="str">
        <f aca="false">IF(OR(A2582="",B2582=""),"",IF(COUNTIFS(الإجازات!$A$2:$A$1001,B2582,الإجازات!$D$2:$D$1001,"&lt;="&amp;A2582,الإجازات!$E$2:$E$1001,"&gt;="&amp;A2582,الإجازات!$G$2:$G$1001,"مقبولة")=0,"",LOOKUP(2,1/((الإجازات!$A$2:$A$1001=B2582)*(الإجازات!$D$2:$D$1001&lt;=A2582)*(الإجازات!$E$2:$E$1001&gt;=A2582)*(الإجازات!$G$2:$G$1001="مقبولة")),الإجازات!$C$2:$C$1001)))</f>
        <v/>
      </c>
      <c r="O2582" s="17"/>
      <c r="P2582" s="23" t="str">
        <f aca="false">IF(B2582="","",IF(ISNA(MATCH(B2582,الموظفين!$A$2:$A$501,0)),"⚠ كود غير موجود",IF(O2582&lt;&gt;"",O2582,IF(N2582&lt;&gt;"",N2582,IF(H2582="",IF(AND(A2582&lt;&gt;"",WEEKDAY(A2582)=الإعدادات!$B$11),"راحة أسبوعية","غائب"),IF(I2582="","بدون انصراف",IF(N(K2582)&gt;0,"متأخر","حاضر")))))))</f>
        <v/>
      </c>
      <c r="Q2582" s="24" t="str">
        <f aca="false">IF(B2582="","",IF(OR(P2582="غائب",P2582="غياب",P2582="إجازة بدون راتب"),IFERROR(VLOOKUP(B2582,الموظفين!$A$2:$J$501,8,FALSE()),0),0))</f>
        <v/>
      </c>
      <c r="R2582" s="24" t="str">
        <f aca="false">IF(B2582="","",ROUND((N(K2582)+N(L2582))/60*IFERROR(VLOOKUP(B2582,الموظفين!$A$2:$J$501,8,FALSE()),0)/الإعدادات!$B$6*الإعدادات!$B$9,2))</f>
        <v/>
      </c>
      <c r="S2582" s="24" t="str">
        <f aca="false">IF(OR(B2582="",M2582=""),"",ROUND(M2582/60*IFERROR(VLOOKUP(B2582,الموظفين!$A$2:$J$501,9,FALSE()),0),2))</f>
        <v/>
      </c>
      <c r="T2582" s="17"/>
      <c r="U2582" s="23" t="str">
        <f aca="false">IF(OR(A2582="",B2582=""),"",A2582&amp;"|"&amp;B2582)</f>
        <v/>
      </c>
    </row>
    <row r="2583" customFormat="false" ht="15" hidden="false" customHeight="false" outlineLevel="0" collapsed="false">
      <c r="A2583" s="16"/>
      <c r="B2583" s="17"/>
      <c r="C2583" s="18" t="str">
        <f aca="false">IF($B2583="","",IFERROR(VLOOKUP($B2583,الموظفين!$A$2:$J$501,2,FALSE())&amp;"","⚠ كود غير موجود"))</f>
        <v/>
      </c>
      <c r="D2583" s="18" t="str">
        <f aca="false">IF($B2583="","",IFERROR(VLOOKUP($B2583,الموظفين!$A$2:$J$501,3,FALSE())&amp;"",""))</f>
        <v/>
      </c>
      <c r="E2583" s="18" t="str">
        <f aca="false">IF($B2583="","",IFERROR(VLOOKUP($B2583,الموظفين!$A$2:$J$501,5,FALSE())&amp;"",""))</f>
        <v/>
      </c>
      <c r="F2583" s="19" t="str">
        <f aca="false">IF($B2583="","",IFERROR(VLOOKUP($B2583,الموظفين!$A$2:$J$501,6,FALSE()),""))</f>
        <v/>
      </c>
      <c r="G2583" s="19" t="str">
        <f aca="false">IF($B2583="","",IFERROR(VLOOKUP($B2583,الموظفين!$A$2:$J$501,7,FALSE()),""))</f>
        <v/>
      </c>
      <c r="H2583" s="20"/>
      <c r="I2583" s="20"/>
      <c r="J2583" s="21" t="str">
        <f aca="false">IF(OR(H2583="",I2583=""),"",ROUND(MOD(I2583-H2583,1)*24,2))</f>
        <v/>
      </c>
      <c r="K2583" s="22" t="str">
        <f aca="false">IF(OR(H2583="",F2583=""),"",IF(ROUND(MAX(0,MOD(H2583-F2583+0.5,1)-0.5)*1440,0)&gt;IFERROR(VLOOKUP(E2583,الورديات!$A$2:$E$21,5,FALSE()),0),ROUND(MAX(0,MOD(H2583-F2583+0.5,1)-0.5)*1440,0),0))</f>
        <v/>
      </c>
      <c r="L2583" s="22" t="str">
        <f aca="false">IF(OR(I2583="",G2583=""),"",ROUND(MAX(0,MOD(G2583-I2583+0.5,1)-0.5)*1440,0))</f>
        <v/>
      </c>
      <c r="M2583" s="22" t="str">
        <f aca="false">IF(OR(I2583="",G2583=""),"",IF(ROUND(MAX(0,MOD(I2583-G2583+0.5,1)-0.5)*1440,0)&gt;=الإعدادات!$B$8,ROUND(MAX(0,MOD(I2583-G2583+0.5,1)-0.5)*1440,0),0))</f>
        <v/>
      </c>
      <c r="N2583" s="18" t="str">
        <f aca="false">IF(OR(A2583="",B2583=""),"",IF(COUNTIFS(الإجازات!$A$2:$A$1001,B2583,الإجازات!$D$2:$D$1001,"&lt;="&amp;A2583,الإجازات!$E$2:$E$1001,"&gt;="&amp;A2583,الإجازات!$G$2:$G$1001,"مقبولة")=0,"",LOOKUP(2,1/((الإجازات!$A$2:$A$1001=B2583)*(الإجازات!$D$2:$D$1001&lt;=A2583)*(الإجازات!$E$2:$E$1001&gt;=A2583)*(الإجازات!$G$2:$G$1001="مقبولة")),الإجازات!$C$2:$C$1001)))</f>
        <v/>
      </c>
      <c r="O2583" s="17"/>
      <c r="P2583" s="23" t="str">
        <f aca="false">IF(B2583="","",IF(ISNA(MATCH(B2583,الموظفين!$A$2:$A$501,0)),"⚠ كود غير موجود",IF(O2583&lt;&gt;"",O2583,IF(N2583&lt;&gt;"",N2583,IF(H2583="",IF(AND(A2583&lt;&gt;"",WEEKDAY(A2583)=الإعدادات!$B$11),"راحة أسبوعية","غائب"),IF(I2583="","بدون انصراف",IF(N(K2583)&gt;0,"متأخر","حاضر")))))))</f>
        <v/>
      </c>
      <c r="Q2583" s="24" t="str">
        <f aca="false">IF(B2583="","",IF(OR(P2583="غائب",P2583="غياب",P2583="إجازة بدون راتب"),IFERROR(VLOOKUP(B2583,الموظفين!$A$2:$J$501,8,FALSE()),0),0))</f>
        <v/>
      </c>
      <c r="R2583" s="24" t="str">
        <f aca="false">IF(B2583="","",ROUND((N(K2583)+N(L2583))/60*IFERROR(VLOOKUP(B2583,الموظفين!$A$2:$J$501,8,FALSE()),0)/الإعدادات!$B$6*الإعدادات!$B$9,2))</f>
        <v/>
      </c>
      <c r="S2583" s="24" t="str">
        <f aca="false">IF(OR(B2583="",M2583=""),"",ROUND(M2583/60*IFERROR(VLOOKUP(B2583,الموظفين!$A$2:$J$501,9,FALSE()),0),2))</f>
        <v/>
      </c>
      <c r="T2583" s="17"/>
      <c r="U2583" s="23" t="str">
        <f aca="false">IF(OR(A2583="",B2583=""),"",A2583&amp;"|"&amp;B2583)</f>
        <v/>
      </c>
    </row>
    <row r="2584" customFormat="false" ht="15" hidden="false" customHeight="false" outlineLevel="0" collapsed="false">
      <c r="A2584" s="16"/>
      <c r="B2584" s="17"/>
      <c r="C2584" s="18" t="str">
        <f aca="false">IF($B2584="","",IFERROR(VLOOKUP($B2584,الموظفين!$A$2:$J$501,2,FALSE())&amp;"","⚠ كود غير موجود"))</f>
        <v/>
      </c>
      <c r="D2584" s="18" t="str">
        <f aca="false">IF($B2584="","",IFERROR(VLOOKUP($B2584,الموظفين!$A$2:$J$501,3,FALSE())&amp;"",""))</f>
        <v/>
      </c>
      <c r="E2584" s="18" t="str">
        <f aca="false">IF($B2584="","",IFERROR(VLOOKUP($B2584,الموظفين!$A$2:$J$501,5,FALSE())&amp;"",""))</f>
        <v/>
      </c>
      <c r="F2584" s="19" t="str">
        <f aca="false">IF($B2584="","",IFERROR(VLOOKUP($B2584,الموظفين!$A$2:$J$501,6,FALSE()),""))</f>
        <v/>
      </c>
      <c r="G2584" s="19" t="str">
        <f aca="false">IF($B2584="","",IFERROR(VLOOKUP($B2584,الموظفين!$A$2:$J$501,7,FALSE()),""))</f>
        <v/>
      </c>
      <c r="H2584" s="20"/>
      <c r="I2584" s="20"/>
      <c r="J2584" s="21" t="str">
        <f aca="false">IF(OR(H2584="",I2584=""),"",ROUND(MOD(I2584-H2584,1)*24,2))</f>
        <v/>
      </c>
      <c r="K2584" s="22" t="str">
        <f aca="false">IF(OR(H2584="",F2584=""),"",IF(ROUND(MAX(0,MOD(H2584-F2584+0.5,1)-0.5)*1440,0)&gt;IFERROR(VLOOKUP(E2584,الورديات!$A$2:$E$21,5,FALSE()),0),ROUND(MAX(0,MOD(H2584-F2584+0.5,1)-0.5)*1440,0),0))</f>
        <v/>
      </c>
      <c r="L2584" s="22" t="str">
        <f aca="false">IF(OR(I2584="",G2584=""),"",ROUND(MAX(0,MOD(G2584-I2584+0.5,1)-0.5)*1440,0))</f>
        <v/>
      </c>
      <c r="M2584" s="22" t="str">
        <f aca="false">IF(OR(I2584="",G2584=""),"",IF(ROUND(MAX(0,MOD(I2584-G2584+0.5,1)-0.5)*1440,0)&gt;=الإعدادات!$B$8,ROUND(MAX(0,MOD(I2584-G2584+0.5,1)-0.5)*1440,0),0))</f>
        <v/>
      </c>
      <c r="N2584" s="18" t="str">
        <f aca="false">IF(OR(A2584="",B2584=""),"",IF(COUNTIFS(الإجازات!$A$2:$A$1001,B2584,الإجازات!$D$2:$D$1001,"&lt;="&amp;A2584,الإجازات!$E$2:$E$1001,"&gt;="&amp;A2584,الإجازات!$G$2:$G$1001,"مقبولة")=0,"",LOOKUP(2,1/((الإجازات!$A$2:$A$1001=B2584)*(الإجازات!$D$2:$D$1001&lt;=A2584)*(الإجازات!$E$2:$E$1001&gt;=A2584)*(الإجازات!$G$2:$G$1001="مقبولة")),الإجازات!$C$2:$C$1001)))</f>
        <v/>
      </c>
      <c r="O2584" s="17"/>
      <c r="P2584" s="23" t="str">
        <f aca="false">IF(B2584="","",IF(ISNA(MATCH(B2584,الموظفين!$A$2:$A$501,0)),"⚠ كود غير موجود",IF(O2584&lt;&gt;"",O2584,IF(N2584&lt;&gt;"",N2584,IF(H2584="",IF(AND(A2584&lt;&gt;"",WEEKDAY(A2584)=الإعدادات!$B$11),"راحة أسبوعية","غائب"),IF(I2584="","بدون انصراف",IF(N(K2584)&gt;0,"متأخر","حاضر")))))))</f>
        <v/>
      </c>
      <c r="Q2584" s="24" t="str">
        <f aca="false">IF(B2584="","",IF(OR(P2584="غائب",P2584="غياب",P2584="إجازة بدون راتب"),IFERROR(VLOOKUP(B2584,الموظفين!$A$2:$J$501,8,FALSE()),0),0))</f>
        <v/>
      </c>
      <c r="R2584" s="24" t="str">
        <f aca="false">IF(B2584="","",ROUND((N(K2584)+N(L2584))/60*IFERROR(VLOOKUP(B2584,الموظفين!$A$2:$J$501,8,FALSE()),0)/الإعدادات!$B$6*الإعدادات!$B$9,2))</f>
        <v/>
      </c>
      <c r="S2584" s="24" t="str">
        <f aca="false">IF(OR(B2584="",M2584=""),"",ROUND(M2584/60*IFERROR(VLOOKUP(B2584,الموظفين!$A$2:$J$501,9,FALSE()),0),2))</f>
        <v/>
      </c>
      <c r="T2584" s="17"/>
      <c r="U2584" s="23" t="str">
        <f aca="false">IF(OR(A2584="",B2584=""),"",A2584&amp;"|"&amp;B2584)</f>
        <v/>
      </c>
    </row>
    <row r="2585" customFormat="false" ht="15" hidden="false" customHeight="false" outlineLevel="0" collapsed="false">
      <c r="A2585" s="16"/>
      <c r="B2585" s="17"/>
      <c r="C2585" s="18" t="str">
        <f aca="false">IF($B2585="","",IFERROR(VLOOKUP($B2585,الموظفين!$A$2:$J$501,2,FALSE())&amp;"","⚠ كود غير موجود"))</f>
        <v/>
      </c>
      <c r="D2585" s="18" t="str">
        <f aca="false">IF($B2585="","",IFERROR(VLOOKUP($B2585,الموظفين!$A$2:$J$501,3,FALSE())&amp;"",""))</f>
        <v/>
      </c>
      <c r="E2585" s="18" t="str">
        <f aca="false">IF($B2585="","",IFERROR(VLOOKUP($B2585,الموظفين!$A$2:$J$501,5,FALSE())&amp;"",""))</f>
        <v/>
      </c>
      <c r="F2585" s="19" t="str">
        <f aca="false">IF($B2585="","",IFERROR(VLOOKUP($B2585,الموظفين!$A$2:$J$501,6,FALSE()),""))</f>
        <v/>
      </c>
      <c r="G2585" s="19" t="str">
        <f aca="false">IF($B2585="","",IFERROR(VLOOKUP($B2585,الموظفين!$A$2:$J$501,7,FALSE()),""))</f>
        <v/>
      </c>
      <c r="H2585" s="20"/>
      <c r="I2585" s="20"/>
      <c r="J2585" s="21" t="str">
        <f aca="false">IF(OR(H2585="",I2585=""),"",ROUND(MOD(I2585-H2585,1)*24,2))</f>
        <v/>
      </c>
      <c r="K2585" s="22" t="str">
        <f aca="false">IF(OR(H2585="",F2585=""),"",IF(ROUND(MAX(0,MOD(H2585-F2585+0.5,1)-0.5)*1440,0)&gt;IFERROR(VLOOKUP(E2585,الورديات!$A$2:$E$21,5,FALSE()),0),ROUND(MAX(0,MOD(H2585-F2585+0.5,1)-0.5)*1440,0),0))</f>
        <v/>
      </c>
      <c r="L2585" s="22" t="str">
        <f aca="false">IF(OR(I2585="",G2585=""),"",ROUND(MAX(0,MOD(G2585-I2585+0.5,1)-0.5)*1440,0))</f>
        <v/>
      </c>
      <c r="M2585" s="22" t="str">
        <f aca="false">IF(OR(I2585="",G2585=""),"",IF(ROUND(MAX(0,MOD(I2585-G2585+0.5,1)-0.5)*1440,0)&gt;=الإعدادات!$B$8,ROUND(MAX(0,MOD(I2585-G2585+0.5,1)-0.5)*1440,0),0))</f>
        <v/>
      </c>
      <c r="N2585" s="18" t="str">
        <f aca="false">IF(OR(A2585="",B2585=""),"",IF(COUNTIFS(الإجازات!$A$2:$A$1001,B2585,الإجازات!$D$2:$D$1001,"&lt;="&amp;A2585,الإجازات!$E$2:$E$1001,"&gt;="&amp;A2585,الإجازات!$G$2:$G$1001,"مقبولة")=0,"",LOOKUP(2,1/((الإجازات!$A$2:$A$1001=B2585)*(الإجازات!$D$2:$D$1001&lt;=A2585)*(الإجازات!$E$2:$E$1001&gt;=A2585)*(الإجازات!$G$2:$G$1001="مقبولة")),الإجازات!$C$2:$C$1001)))</f>
        <v/>
      </c>
      <c r="O2585" s="17"/>
      <c r="P2585" s="23" t="str">
        <f aca="false">IF(B2585="","",IF(ISNA(MATCH(B2585,الموظفين!$A$2:$A$501,0)),"⚠ كود غير موجود",IF(O2585&lt;&gt;"",O2585,IF(N2585&lt;&gt;"",N2585,IF(H2585="",IF(AND(A2585&lt;&gt;"",WEEKDAY(A2585)=الإعدادات!$B$11),"راحة أسبوعية","غائب"),IF(I2585="","بدون انصراف",IF(N(K2585)&gt;0,"متأخر","حاضر")))))))</f>
        <v/>
      </c>
      <c r="Q2585" s="24" t="str">
        <f aca="false">IF(B2585="","",IF(OR(P2585="غائب",P2585="غياب",P2585="إجازة بدون راتب"),IFERROR(VLOOKUP(B2585,الموظفين!$A$2:$J$501,8,FALSE()),0),0))</f>
        <v/>
      </c>
      <c r="R2585" s="24" t="str">
        <f aca="false">IF(B2585="","",ROUND((N(K2585)+N(L2585))/60*IFERROR(VLOOKUP(B2585,الموظفين!$A$2:$J$501,8,FALSE()),0)/الإعدادات!$B$6*الإعدادات!$B$9,2))</f>
        <v/>
      </c>
      <c r="S2585" s="24" t="str">
        <f aca="false">IF(OR(B2585="",M2585=""),"",ROUND(M2585/60*IFERROR(VLOOKUP(B2585,الموظفين!$A$2:$J$501,9,FALSE()),0),2))</f>
        <v/>
      </c>
      <c r="T2585" s="17"/>
      <c r="U2585" s="23" t="str">
        <f aca="false">IF(OR(A2585="",B2585=""),"",A2585&amp;"|"&amp;B2585)</f>
        <v/>
      </c>
    </row>
    <row r="2586" customFormat="false" ht="15" hidden="false" customHeight="false" outlineLevel="0" collapsed="false">
      <c r="A2586" s="16"/>
      <c r="B2586" s="17"/>
      <c r="C2586" s="18" t="str">
        <f aca="false">IF($B2586="","",IFERROR(VLOOKUP($B2586,الموظفين!$A$2:$J$501,2,FALSE())&amp;"","⚠ كود غير موجود"))</f>
        <v/>
      </c>
      <c r="D2586" s="18" t="str">
        <f aca="false">IF($B2586="","",IFERROR(VLOOKUP($B2586,الموظفين!$A$2:$J$501,3,FALSE())&amp;"",""))</f>
        <v/>
      </c>
      <c r="E2586" s="18" t="str">
        <f aca="false">IF($B2586="","",IFERROR(VLOOKUP($B2586,الموظفين!$A$2:$J$501,5,FALSE())&amp;"",""))</f>
        <v/>
      </c>
      <c r="F2586" s="19" t="str">
        <f aca="false">IF($B2586="","",IFERROR(VLOOKUP($B2586,الموظفين!$A$2:$J$501,6,FALSE()),""))</f>
        <v/>
      </c>
      <c r="G2586" s="19" t="str">
        <f aca="false">IF($B2586="","",IFERROR(VLOOKUP($B2586,الموظفين!$A$2:$J$501,7,FALSE()),""))</f>
        <v/>
      </c>
      <c r="H2586" s="20"/>
      <c r="I2586" s="20"/>
      <c r="J2586" s="21" t="str">
        <f aca="false">IF(OR(H2586="",I2586=""),"",ROUND(MOD(I2586-H2586,1)*24,2))</f>
        <v/>
      </c>
      <c r="K2586" s="22" t="str">
        <f aca="false">IF(OR(H2586="",F2586=""),"",IF(ROUND(MAX(0,MOD(H2586-F2586+0.5,1)-0.5)*1440,0)&gt;IFERROR(VLOOKUP(E2586,الورديات!$A$2:$E$21,5,FALSE()),0),ROUND(MAX(0,MOD(H2586-F2586+0.5,1)-0.5)*1440,0),0))</f>
        <v/>
      </c>
      <c r="L2586" s="22" t="str">
        <f aca="false">IF(OR(I2586="",G2586=""),"",ROUND(MAX(0,MOD(G2586-I2586+0.5,1)-0.5)*1440,0))</f>
        <v/>
      </c>
      <c r="M2586" s="22" t="str">
        <f aca="false">IF(OR(I2586="",G2586=""),"",IF(ROUND(MAX(0,MOD(I2586-G2586+0.5,1)-0.5)*1440,0)&gt;=الإعدادات!$B$8,ROUND(MAX(0,MOD(I2586-G2586+0.5,1)-0.5)*1440,0),0))</f>
        <v/>
      </c>
      <c r="N2586" s="18" t="str">
        <f aca="false">IF(OR(A2586="",B2586=""),"",IF(COUNTIFS(الإجازات!$A$2:$A$1001,B2586,الإجازات!$D$2:$D$1001,"&lt;="&amp;A2586,الإجازات!$E$2:$E$1001,"&gt;="&amp;A2586,الإجازات!$G$2:$G$1001,"مقبولة")=0,"",LOOKUP(2,1/((الإجازات!$A$2:$A$1001=B2586)*(الإجازات!$D$2:$D$1001&lt;=A2586)*(الإجازات!$E$2:$E$1001&gt;=A2586)*(الإجازات!$G$2:$G$1001="مقبولة")),الإجازات!$C$2:$C$1001)))</f>
        <v/>
      </c>
      <c r="O2586" s="17"/>
      <c r="P2586" s="23" t="str">
        <f aca="false">IF(B2586="","",IF(ISNA(MATCH(B2586,الموظفين!$A$2:$A$501,0)),"⚠ كود غير موجود",IF(O2586&lt;&gt;"",O2586,IF(N2586&lt;&gt;"",N2586,IF(H2586="",IF(AND(A2586&lt;&gt;"",WEEKDAY(A2586)=الإعدادات!$B$11),"راحة أسبوعية","غائب"),IF(I2586="","بدون انصراف",IF(N(K2586)&gt;0,"متأخر","حاضر")))))))</f>
        <v/>
      </c>
      <c r="Q2586" s="24" t="str">
        <f aca="false">IF(B2586="","",IF(OR(P2586="غائب",P2586="غياب",P2586="إجازة بدون راتب"),IFERROR(VLOOKUP(B2586,الموظفين!$A$2:$J$501,8,FALSE()),0),0))</f>
        <v/>
      </c>
      <c r="R2586" s="24" t="str">
        <f aca="false">IF(B2586="","",ROUND((N(K2586)+N(L2586))/60*IFERROR(VLOOKUP(B2586,الموظفين!$A$2:$J$501,8,FALSE()),0)/الإعدادات!$B$6*الإعدادات!$B$9,2))</f>
        <v/>
      </c>
      <c r="S2586" s="24" t="str">
        <f aca="false">IF(OR(B2586="",M2586=""),"",ROUND(M2586/60*IFERROR(VLOOKUP(B2586,الموظفين!$A$2:$J$501,9,FALSE()),0),2))</f>
        <v/>
      </c>
      <c r="T2586" s="17"/>
      <c r="U2586" s="23" t="str">
        <f aca="false">IF(OR(A2586="",B2586=""),"",A2586&amp;"|"&amp;B2586)</f>
        <v/>
      </c>
    </row>
    <row r="2587" customFormat="false" ht="15" hidden="false" customHeight="false" outlineLevel="0" collapsed="false">
      <c r="A2587" s="16"/>
      <c r="B2587" s="17"/>
      <c r="C2587" s="18" t="str">
        <f aca="false">IF($B2587="","",IFERROR(VLOOKUP($B2587,الموظفين!$A$2:$J$501,2,FALSE())&amp;"","⚠ كود غير موجود"))</f>
        <v/>
      </c>
      <c r="D2587" s="18" t="str">
        <f aca="false">IF($B2587="","",IFERROR(VLOOKUP($B2587,الموظفين!$A$2:$J$501,3,FALSE())&amp;"",""))</f>
        <v/>
      </c>
      <c r="E2587" s="18" t="str">
        <f aca="false">IF($B2587="","",IFERROR(VLOOKUP($B2587,الموظفين!$A$2:$J$501,5,FALSE())&amp;"",""))</f>
        <v/>
      </c>
      <c r="F2587" s="19" t="str">
        <f aca="false">IF($B2587="","",IFERROR(VLOOKUP($B2587,الموظفين!$A$2:$J$501,6,FALSE()),""))</f>
        <v/>
      </c>
      <c r="G2587" s="19" t="str">
        <f aca="false">IF($B2587="","",IFERROR(VLOOKUP($B2587,الموظفين!$A$2:$J$501,7,FALSE()),""))</f>
        <v/>
      </c>
      <c r="H2587" s="20"/>
      <c r="I2587" s="20"/>
      <c r="J2587" s="21" t="str">
        <f aca="false">IF(OR(H2587="",I2587=""),"",ROUND(MOD(I2587-H2587,1)*24,2))</f>
        <v/>
      </c>
      <c r="K2587" s="22" t="str">
        <f aca="false">IF(OR(H2587="",F2587=""),"",IF(ROUND(MAX(0,MOD(H2587-F2587+0.5,1)-0.5)*1440,0)&gt;IFERROR(VLOOKUP(E2587,الورديات!$A$2:$E$21,5,FALSE()),0),ROUND(MAX(0,MOD(H2587-F2587+0.5,1)-0.5)*1440,0),0))</f>
        <v/>
      </c>
      <c r="L2587" s="22" t="str">
        <f aca="false">IF(OR(I2587="",G2587=""),"",ROUND(MAX(0,MOD(G2587-I2587+0.5,1)-0.5)*1440,0))</f>
        <v/>
      </c>
      <c r="M2587" s="22" t="str">
        <f aca="false">IF(OR(I2587="",G2587=""),"",IF(ROUND(MAX(0,MOD(I2587-G2587+0.5,1)-0.5)*1440,0)&gt;=الإعدادات!$B$8,ROUND(MAX(0,MOD(I2587-G2587+0.5,1)-0.5)*1440,0),0))</f>
        <v/>
      </c>
      <c r="N2587" s="18" t="str">
        <f aca="false">IF(OR(A2587="",B2587=""),"",IF(COUNTIFS(الإجازات!$A$2:$A$1001,B2587,الإجازات!$D$2:$D$1001,"&lt;="&amp;A2587,الإجازات!$E$2:$E$1001,"&gt;="&amp;A2587,الإجازات!$G$2:$G$1001,"مقبولة")=0,"",LOOKUP(2,1/((الإجازات!$A$2:$A$1001=B2587)*(الإجازات!$D$2:$D$1001&lt;=A2587)*(الإجازات!$E$2:$E$1001&gt;=A2587)*(الإجازات!$G$2:$G$1001="مقبولة")),الإجازات!$C$2:$C$1001)))</f>
        <v/>
      </c>
      <c r="O2587" s="17"/>
      <c r="P2587" s="23" t="str">
        <f aca="false">IF(B2587="","",IF(ISNA(MATCH(B2587,الموظفين!$A$2:$A$501,0)),"⚠ كود غير موجود",IF(O2587&lt;&gt;"",O2587,IF(N2587&lt;&gt;"",N2587,IF(H2587="",IF(AND(A2587&lt;&gt;"",WEEKDAY(A2587)=الإعدادات!$B$11),"راحة أسبوعية","غائب"),IF(I2587="","بدون انصراف",IF(N(K2587)&gt;0,"متأخر","حاضر")))))))</f>
        <v/>
      </c>
      <c r="Q2587" s="24" t="str">
        <f aca="false">IF(B2587="","",IF(OR(P2587="غائب",P2587="غياب",P2587="إجازة بدون راتب"),IFERROR(VLOOKUP(B2587,الموظفين!$A$2:$J$501,8,FALSE()),0),0))</f>
        <v/>
      </c>
      <c r="R2587" s="24" t="str">
        <f aca="false">IF(B2587="","",ROUND((N(K2587)+N(L2587))/60*IFERROR(VLOOKUP(B2587,الموظفين!$A$2:$J$501,8,FALSE()),0)/الإعدادات!$B$6*الإعدادات!$B$9,2))</f>
        <v/>
      </c>
      <c r="S2587" s="24" t="str">
        <f aca="false">IF(OR(B2587="",M2587=""),"",ROUND(M2587/60*IFERROR(VLOOKUP(B2587,الموظفين!$A$2:$J$501,9,FALSE()),0),2))</f>
        <v/>
      </c>
      <c r="T2587" s="17"/>
      <c r="U2587" s="23" t="str">
        <f aca="false">IF(OR(A2587="",B2587=""),"",A2587&amp;"|"&amp;B2587)</f>
        <v/>
      </c>
    </row>
    <row r="2588" customFormat="false" ht="15" hidden="false" customHeight="false" outlineLevel="0" collapsed="false">
      <c r="A2588" s="16"/>
      <c r="B2588" s="17"/>
      <c r="C2588" s="18" t="str">
        <f aca="false">IF($B2588="","",IFERROR(VLOOKUP($B2588,الموظفين!$A$2:$J$501,2,FALSE())&amp;"","⚠ كود غير موجود"))</f>
        <v/>
      </c>
      <c r="D2588" s="18" t="str">
        <f aca="false">IF($B2588="","",IFERROR(VLOOKUP($B2588,الموظفين!$A$2:$J$501,3,FALSE())&amp;"",""))</f>
        <v/>
      </c>
      <c r="E2588" s="18" t="str">
        <f aca="false">IF($B2588="","",IFERROR(VLOOKUP($B2588,الموظفين!$A$2:$J$501,5,FALSE())&amp;"",""))</f>
        <v/>
      </c>
      <c r="F2588" s="19" t="str">
        <f aca="false">IF($B2588="","",IFERROR(VLOOKUP($B2588,الموظفين!$A$2:$J$501,6,FALSE()),""))</f>
        <v/>
      </c>
      <c r="G2588" s="19" t="str">
        <f aca="false">IF($B2588="","",IFERROR(VLOOKUP($B2588,الموظفين!$A$2:$J$501,7,FALSE()),""))</f>
        <v/>
      </c>
      <c r="H2588" s="20"/>
      <c r="I2588" s="20"/>
      <c r="J2588" s="21" t="str">
        <f aca="false">IF(OR(H2588="",I2588=""),"",ROUND(MOD(I2588-H2588,1)*24,2))</f>
        <v/>
      </c>
      <c r="K2588" s="22" t="str">
        <f aca="false">IF(OR(H2588="",F2588=""),"",IF(ROUND(MAX(0,MOD(H2588-F2588+0.5,1)-0.5)*1440,0)&gt;IFERROR(VLOOKUP(E2588,الورديات!$A$2:$E$21,5,FALSE()),0),ROUND(MAX(0,MOD(H2588-F2588+0.5,1)-0.5)*1440,0),0))</f>
        <v/>
      </c>
      <c r="L2588" s="22" t="str">
        <f aca="false">IF(OR(I2588="",G2588=""),"",ROUND(MAX(0,MOD(G2588-I2588+0.5,1)-0.5)*1440,0))</f>
        <v/>
      </c>
      <c r="M2588" s="22" t="str">
        <f aca="false">IF(OR(I2588="",G2588=""),"",IF(ROUND(MAX(0,MOD(I2588-G2588+0.5,1)-0.5)*1440,0)&gt;=الإعدادات!$B$8,ROUND(MAX(0,MOD(I2588-G2588+0.5,1)-0.5)*1440,0),0))</f>
        <v/>
      </c>
      <c r="N2588" s="18" t="str">
        <f aca="false">IF(OR(A2588="",B2588=""),"",IF(COUNTIFS(الإجازات!$A$2:$A$1001,B2588,الإجازات!$D$2:$D$1001,"&lt;="&amp;A2588,الإجازات!$E$2:$E$1001,"&gt;="&amp;A2588,الإجازات!$G$2:$G$1001,"مقبولة")=0,"",LOOKUP(2,1/((الإجازات!$A$2:$A$1001=B2588)*(الإجازات!$D$2:$D$1001&lt;=A2588)*(الإجازات!$E$2:$E$1001&gt;=A2588)*(الإجازات!$G$2:$G$1001="مقبولة")),الإجازات!$C$2:$C$1001)))</f>
        <v/>
      </c>
      <c r="O2588" s="17"/>
      <c r="P2588" s="23" t="str">
        <f aca="false">IF(B2588="","",IF(ISNA(MATCH(B2588,الموظفين!$A$2:$A$501,0)),"⚠ كود غير موجود",IF(O2588&lt;&gt;"",O2588,IF(N2588&lt;&gt;"",N2588,IF(H2588="",IF(AND(A2588&lt;&gt;"",WEEKDAY(A2588)=الإعدادات!$B$11),"راحة أسبوعية","غائب"),IF(I2588="","بدون انصراف",IF(N(K2588)&gt;0,"متأخر","حاضر")))))))</f>
        <v/>
      </c>
      <c r="Q2588" s="24" t="str">
        <f aca="false">IF(B2588="","",IF(OR(P2588="غائب",P2588="غياب",P2588="إجازة بدون راتب"),IFERROR(VLOOKUP(B2588,الموظفين!$A$2:$J$501,8,FALSE()),0),0))</f>
        <v/>
      </c>
      <c r="R2588" s="24" t="str">
        <f aca="false">IF(B2588="","",ROUND((N(K2588)+N(L2588))/60*IFERROR(VLOOKUP(B2588,الموظفين!$A$2:$J$501,8,FALSE()),0)/الإعدادات!$B$6*الإعدادات!$B$9,2))</f>
        <v/>
      </c>
      <c r="S2588" s="24" t="str">
        <f aca="false">IF(OR(B2588="",M2588=""),"",ROUND(M2588/60*IFERROR(VLOOKUP(B2588,الموظفين!$A$2:$J$501,9,FALSE()),0),2))</f>
        <v/>
      </c>
      <c r="T2588" s="17"/>
      <c r="U2588" s="23" t="str">
        <f aca="false">IF(OR(A2588="",B2588=""),"",A2588&amp;"|"&amp;B2588)</f>
        <v/>
      </c>
    </row>
    <row r="2589" customFormat="false" ht="15" hidden="false" customHeight="false" outlineLevel="0" collapsed="false">
      <c r="A2589" s="16"/>
      <c r="B2589" s="17"/>
      <c r="C2589" s="18" t="str">
        <f aca="false">IF($B2589="","",IFERROR(VLOOKUP($B2589,الموظفين!$A$2:$J$501,2,FALSE())&amp;"","⚠ كود غير موجود"))</f>
        <v/>
      </c>
      <c r="D2589" s="18" t="str">
        <f aca="false">IF($B2589="","",IFERROR(VLOOKUP($B2589,الموظفين!$A$2:$J$501,3,FALSE())&amp;"",""))</f>
        <v/>
      </c>
      <c r="E2589" s="18" t="str">
        <f aca="false">IF($B2589="","",IFERROR(VLOOKUP($B2589,الموظفين!$A$2:$J$501,5,FALSE())&amp;"",""))</f>
        <v/>
      </c>
      <c r="F2589" s="19" t="str">
        <f aca="false">IF($B2589="","",IFERROR(VLOOKUP($B2589,الموظفين!$A$2:$J$501,6,FALSE()),""))</f>
        <v/>
      </c>
      <c r="G2589" s="19" t="str">
        <f aca="false">IF($B2589="","",IFERROR(VLOOKUP($B2589,الموظفين!$A$2:$J$501,7,FALSE()),""))</f>
        <v/>
      </c>
      <c r="H2589" s="20"/>
      <c r="I2589" s="20"/>
      <c r="J2589" s="21" t="str">
        <f aca="false">IF(OR(H2589="",I2589=""),"",ROUND(MOD(I2589-H2589,1)*24,2))</f>
        <v/>
      </c>
      <c r="K2589" s="22" t="str">
        <f aca="false">IF(OR(H2589="",F2589=""),"",IF(ROUND(MAX(0,MOD(H2589-F2589+0.5,1)-0.5)*1440,0)&gt;IFERROR(VLOOKUP(E2589,الورديات!$A$2:$E$21,5,FALSE()),0),ROUND(MAX(0,MOD(H2589-F2589+0.5,1)-0.5)*1440,0),0))</f>
        <v/>
      </c>
      <c r="L2589" s="22" t="str">
        <f aca="false">IF(OR(I2589="",G2589=""),"",ROUND(MAX(0,MOD(G2589-I2589+0.5,1)-0.5)*1440,0))</f>
        <v/>
      </c>
      <c r="M2589" s="22" t="str">
        <f aca="false">IF(OR(I2589="",G2589=""),"",IF(ROUND(MAX(0,MOD(I2589-G2589+0.5,1)-0.5)*1440,0)&gt;=الإعدادات!$B$8,ROUND(MAX(0,MOD(I2589-G2589+0.5,1)-0.5)*1440,0),0))</f>
        <v/>
      </c>
      <c r="N2589" s="18" t="str">
        <f aca="false">IF(OR(A2589="",B2589=""),"",IF(COUNTIFS(الإجازات!$A$2:$A$1001,B2589,الإجازات!$D$2:$D$1001,"&lt;="&amp;A2589,الإجازات!$E$2:$E$1001,"&gt;="&amp;A2589,الإجازات!$G$2:$G$1001,"مقبولة")=0,"",LOOKUP(2,1/((الإجازات!$A$2:$A$1001=B2589)*(الإجازات!$D$2:$D$1001&lt;=A2589)*(الإجازات!$E$2:$E$1001&gt;=A2589)*(الإجازات!$G$2:$G$1001="مقبولة")),الإجازات!$C$2:$C$1001)))</f>
        <v/>
      </c>
      <c r="O2589" s="17"/>
      <c r="P2589" s="23" t="str">
        <f aca="false">IF(B2589="","",IF(ISNA(MATCH(B2589,الموظفين!$A$2:$A$501,0)),"⚠ كود غير موجود",IF(O2589&lt;&gt;"",O2589,IF(N2589&lt;&gt;"",N2589,IF(H2589="",IF(AND(A2589&lt;&gt;"",WEEKDAY(A2589)=الإعدادات!$B$11),"راحة أسبوعية","غائب"),IF(I2589="","بدون انصراف",IF(N(K2589)&gt;0,"متأخر","حاضر")))))))</f>
        <v/>
      </c>
      <c r="Q2589" s="24" t="str">
        <f aca="false">IF(B2589="","",IF(OR(P2589="غائب",P2589="غياب",P2589="إجازة بدون راتب"),IFERROR(VLOOKUP(B2589,الموظفين!$A$2:$J$501,8,FALSE()),0),0))</f>
        <v/>
      </c>
      <c r="R2589" s="24" t="str">
        <f aca="false">IF(B2589="","",ROUND((N(K2589)+N(L2589))/60*IFERROR(VLOOKUP(B2589,الموظفين!$A$2:$J$501,8,FALSE()),0)/الإعدادات!$B$6*الإعدادات!$B$9,2))</f>
        <v/>
      </c>
      <c r="S2589" s="24" t="str">
        <f aca="false">IF(OR(B2589="",M2589=""),"",ROUND(M2589/60*IFERROR(VLOOKUP(B2589,الموظفين!$A$2:$J$501,9,FALSE()),0),2))</f>
        <v/>
      </c>
      <c r="T2589" s="17"/>
      <c r="U2589" s="23" t="str">
        <f aca="false">IF(OR(A2589="",B2589=""),"",A2589&amp;"|"&amp;B2589)</f>
        <v/>
      </c>
    </row>
    <row r="2590" customFormat="false" ht="15" hidden="false" customHeight="false" outlineLevel="0" collapsed="false">
      <c r="A2590" s="16"/>
      <c r="B2590" s="17"/>
      <c r="C2590" s="18" t="str">
        <f aca="false">IF($B2590="","",IFERROR(VLOOKUP($B2590,الموظفين!$A$2:$J$501,2,FALSE())&amp;"","⚠ كود غير موجود"))</f>
        <v/>
      </c>
      <c r="D2590" s="18" t="str">
        <f aca="false">IF($B2590="","",IFERROR(VLOOKUP($B2590,الموظفين!$A$2:$J$501,3,FALSE())&amp;"",""))</f>
        <v/>
      </c>
      <c r="E2590" s="18" t="str">
        <f aca="false">IF($B2590="","",IFERROR(VLOOKUP($B2590,الموظفين!$A$2:$J$501,5,FALSE())&amp;"",""))</f>
        <v/>
      </c>
      <c r="F2590" s="19" t="str">
        <f aca="false">IF($B2590="","",IFERROR(VLOOKUP($B2590,الموظفين!$A$2:$J$501,6,FALSE()),""))</f>
        <v/>
      </c>
      <c r="G2590" s="19" t="str">
        <f aca="false">IF($B2590="","",IFERROR(VLOOKUP($B2590,الموظفين!$A$2:$J$501,7,FALSE()),""))</f>
        <v/>
      </c>
      <c r="H2590" s="20"/>
      <c r="I2590" s="20"/>
      <c r="J2590" s="21" t="str">
        <f aca="false">IF(OR(H2590="",I2590=""),"",ROUND(MOD(I2590-H2590,1)*24,2))</f>
        <v/>
      </c>
      <c r="K2590" s="22" t="str">
        <f aca="false">IF(OR(H2590="",F2590=""),"",IF(ROUND(MAX(0,MOD(H2590-F2590+0.5,1)-0.5)*1440,0)&gt;IFERROR(VLOOKUP(E2590,الورديات!$A$2:$E$21,5,FALSE()),0),ROUND(MAX(0,MOD(H2590-F2590+0.5,1)-0.5)*1440,0),0))</f>
        <v/>
      </c>
      <c r="L2590" s="22" t="str">
        <f aca="false">IF(OR(I2590="",G2590=""),"",ROUND(MAX(0,MOD(G2590-I2590+0.5,1)-0.5)*1440,0))</f>
        <v/>
      </c>
      <c r="M2590" s="22" t="str">
        <f aca="false">IF(OR(I2590="",G2590=""),"",IF(ROUND(MAX(0,MOD(I2590-G2590+0.5,1)-0.5)*1440,0)&gt;=الإعدادات!$B$8,ROUND(MAX(0,MOD(I2590-G2590+0.5,1)-0.5)*1440,0),0))</f>
        <v/>
      </c>
      <c r="N2590" s="18" t="str">
        <f aca="false">IF(OR(A2590="",B2590=""),"",IF(COUNTIFS(الإجازات!$A$2:$A$1001,B2590,الإجازات!$D$2:$D$1001,"&lt;="&amp;A2590,الإجازات!$E$2:$E$1001,"&gt;="&amp;A2590,الإجازات!$G$2:$G$1001,"مقبولة")=0,"",LOOKUP(2,1/((الإجازات!$A$2:$A$1001=B2590)*(الإجازات!$D$2:$D$1001&lt;=A2590)*(الإجازات!$E$2:$E$1001&gt;=A2590)*(الإجازات!$G$2:$G$1001="مقبولة")),الإجازات!$C$2:$C$1001)))</f>
        <v/>
      </c>
      <c r="O2590" s="17"/>
      <c r="P2590" s="23" t="str">
        <f aca="false">IF(B2590="","",IF(ISNA(MATCH(B2590,الموظفين!$A$2:$A$501,0)),"⚠ كود غير موجود",IF(O2590&lt;&gt;"",O2590,IF(N2590&lt;&gt;"",N2590,IF(H2590="",IF(AND(A2590&lt;&gt;"",WEEKDAY(A2590)=الإعدادات!$B$11),"راحة أسبوعية","غائب"),IF(I2590="","بدون انصراف",IF(N(K2590)&gt;0,"متأخر","حاضر")))))))</f>
        <v/>
      </c>
      <c r="Q2590" s="24" t="str">
        <f aca="false">IF(B2590="","",IF(OR(P2590="غائب",P2590="غياب",P2590="إجازة بدون راتب"),IFERROR(VLOOKUP(B2590,الموظفين!$A$2:$J$501,8,FALSE()),0),0))</f>
        <v/>
      </c>
      <c r="R2590" s="24" t="str">
        <f aca="false">IF(B2590="","",ROUND((N(K2590)+N(L2590))/60*IFERROR(VLOOKUP(B2590,الموظفين!$A$2:$J$501,8,FALSE()),0)/الإعدادات!$B$6*الإعدادات!$B$9,2))</f>
        <v/>
      </c>
      <c r="S2590" s="24" t="str">
        <f aca="false">IF(OR(B2590="",M2590=""),"",ROUND(M2590/60*IFERROR(VLOOKUP(B2590,الموظفين!$A$2:$J$501,9,FALSE()),0),2))</f>
        <v/>
      </c>
      <c r="T2590" s="17"/>
      <c r="U2590" s="23" t="str">
        <f aca="false">IF(OR(A2590="",B2590=""),"",A2590&amp;"|"&amp;B2590)</f>
        <v/>
      </c>
    </row>
    <row r="2591" customFormat="false" ht="15" hidden="false" customHeight="false" outlineLevel="0" collapsed="false">
      <c r="A2591" s="16"/>
      <c r="B2591" s="17"/>
      <c r="C2591" s="18" t="str">
        <f aca="false">IF($B2591="","",IFERROR(VLOOKUP($B2591,الموظفين!$A$2:$J$501,2,FALSE())&amp;"","⚠ كود غير موجود"))</f>
        <v/>
      </c>
      <c r="D2591" s="18" t="str">
        <f aca="false">IF($B2591="","",IFERROR(VLOOKUP($B2591,الموظفين!$A$2:$J$501,3,FALSE())&amp;"",""))</f>
        <v/>
      </c>
      <c r="E2591" s="18" t="str">
        <f aca="false">IF($B2591="","",IFERROR(VLOOKUP($B2591,الموظفين!$A$2:$J$501,5,FALSE())&amp;"",""))</f>
        <v/>
      </c>
      <c r="F2591" s="19" t="str">
        <f aca="false">IF($B2591="","",IFERROR(VLOOKUP($B2591,الموظفين!$A$2:$J$501,6,FALSE()),""))</f>
        <v/>
      </c>
      <c r="G2591" s="19" t="str">
        <f aca="false">IF($B2591="","",IFERROR(VLOOKUP($B2591,الموظفين!$A$2:$J$501,7,FALSE()),""))</f>
        <v/>
      </c>
      <c r="H2591" s="20"/>
      <c r="I2591" s="20"/>
      <c r="J2591" s="21" t="str">
        <f aca="false">IF(OR(H2591="",I2591=""),"",ROUND(MOD(I2591-H2591,1)*24,2))</f>
        <v/>
      </c>
      <c r="K2591" s="22" t="str">
        <f aca="false">IF(OR(H2591="",F2591=""),"",IF(ROUND(MAX(0,MOD(H2591-F2591+0.5,1)-0.5)*1440,0)&gt;IFERROR(VLOOKUP(E2591,الورديات!$A$2:$E$21,5,FALSE()),0),ROUND(MAX(0,MOD(H2591-F2591+0.5,1)-0.5)*1440,0),0))</f>
        <v/>
      </c>
      <c r="L2591" s="22" t="str">
        <f aca="false">IF(OR(I2591="",G2591=""),"",ROUND(MAX(0,MOD(G2591-I2591+0.5,1)-0.5)*1440,0))</f>
        <v/>
      </c>
      <c r="M2591" s="22" t="str">
        <f aca="false">IF(OR(I2591="",G2591=""),"",IF(ROUND(MAX(0,MOD(I2591-G2591+0.5,1)-0.5)*1440,0)&gt;=الإعدادات!$B$8,ROUND(MAX(0,MOD(I2591-G2591+0.5,1)-0.5)*1440,0),0))</f>
        <v/>
      </c>
      <c r="N2591" s="18" t="str">
        <f aca="false">IF(OR(A2591="",B2591=""),"",IF(COUNTIFS(الإجازات!$A$2:$A$1001,B2591,الإجازات!$D$2:$D$1001,"&lt;="&amp;A2591,الإجازات!$E$2:$E$1001,"&gt;="&amp;A2591,الإجازات!$G$2:$G$1001,"مقبولة")=0,"",LOOKUP(2,1/((الإجازات!$A$2:$A$1001=B2591)*(الإجازات!$D$2:$D$1001&lt;=A2591)*(الإجازات!$E$2:$E$1001&gt;=A2591)*(الإجازات!$G$2:$G$1001="مقبولة")),الإجازات!$C$2:$C$1001)))</f>
        <v/>
      </c>
      <c r="O2591" s="17"/>
      <c r="P2591" s="23" t="str">
        <f aca="false">IF(B2591="","",IF(ISNA(MATCH(B2591,الموظفين!$A$2:$A$501,0)),"⚠ كود غير موجود",IF(O2591&lt;&gt;"",O2591,IF(N2591&lt;&gt;"",N2591,IF(H2591="",IF(AND(A2591&lt;&gt;"",WEEKDAY(A2591)=الإعدادات!$B$11),"راحة أسبوعية","غائب"),IF(I2591="","بدون انصراف",IF(N(K2591)&gt;0,"متأخر","حاضر")))))))</f>
        <v/>
      </c>
      <c r="Q2591" s="24" t="str">
        <f aca="false">IF(B2591="","",IF(OR(P2591="غائب",P2591="غياب",P2591="إجازة بدون راتب"),IFERROR(VLOOKUP(B2591,الموظفين!$A$2:$J$501,8,FALSE()),0),0))</f>
        <v/>
      </c>
      <c r="R2591" s="24" t="str">
        <f aca="false">IF(B2591="","",ROUND((N(K2591)+N(L2591))/60*IFERROR(VLOOKUP(B2591,الموظفين!$A$2:$J$501,8,FALSE()),0)/الإعدادات!$B$6*الإعدادات!$B$9,2))</f>
        <v/>
      </c>
      <c r="S2591" s="24" t="str">
        <f aca="false">IF(OR(B2591="",M2591=""),"",ROUND(M2591/60*IFERROR(VLOOKUP(B2591,الموظفين!$A$2:$J$501,9,FALSE()),0),2))</f>
        <v/>
      </c>
      <c r="T2591" s="17"/>
      <c r="U2591" s="23" t="str">
        <f aca="false">IF(OR(A2591="",B2591=""),"",A2591&amp;"|"&amp;B2591)</f>
        <v/>
      </c>
    </row>
    <row r="2592" customFormat="false" ht="15" hidden="false" customHeight="false" outlineLevel="0" collapsed="false">
      <c r="A2592" s="16"/>
      <c r="B2592" s="17"/>
      <c r="C2592" s="18" t="str">
        <f aca="false">IF($B2592="","",IFERROR(VLOOKUP($B2592,الموظفين!$A$2:$J$501,2,FALSE())&amp;"","⚠ كود غير موجود"))</f>
        <v/>
      </c>
      <c r="D2592" s="18" t="str">
        <f aca="false">IF($B2592="","",IFERROR(VLOOKUP($B2592,الموظفين!$A$2:$J$501,3,FALSE())&amp;"",""))</f>
        <v/>
      </c>
      <c r="E2592" s="18" t="str">
        <f aca="false">IF($B2592="","",IFERROR(VLOOKUP($B2592,الموظفين!$A$2:$J$501,5,FALSE())&amp;"",""))</f>
        <v/>
      </c>
      <c r="F2592" s="19" t="str">
        <f aca="false">IF($B2592="","",IFERROR(VLOOKUP($B2592,الموظفين!$A$2:$J$501,6,FALSE()),""))</f>
        <v/>
      </c>
      <c r="G2592" s="19" t="str">
        <f aca="false">IF($B2592="","",IFERROR(VLOOKUP($B2592,الموظفين!$A$2:$J$501,7,FALSE()),""))</f>
        <v/>
      </c>
      <c r="H2592" s="20"/>
      <c r="I2592" s="20"/>
      <c r="J2592" s="21" t="str">
        <f aca="false">IF(OR(H2592="",I2592=""),"",ROUND(MOD(I2592-H2592,1)*24,2))</f>
        <v/>
      </c>
      <c r="K2592" s="22" t="str">
        <f aca="false">IF(OR(H2592="",F2592=""),"",IF(ROUND(MAX(0,MOD(H2592-F2592+0.5,1)-0.5)*1440,0)&gt;IFERROR(VLOOKUP(E2592,الورديات!$A$2:$E$21,5,FALSE()),0),ROUND(MAX(0,MOD(H2592-F2592+0.5,1)-0.5)*1440,0),0))</f>
        <v/>
      </c>
      <c r="L2592" s="22" t="str">
        <f aca="false">IF(OR(I2592="",G2592=""),"",ROUND(MAX(0,MOD(G2592-I2592+0.5,1)-0.5)*1440,0))</f>
        <v/>
      </c>
      <c r="M2592" s="22" t="str">
        <f aca="false">IF(OR(I2592="",G2592=""),"",IF(ROUND(MAX(0,MOD(I2592-G2592+0.5,1)-0.5)*1440,0)&gt;=الإعدادات!$B$8,ROUND(MAX(0,MOD(I2592-G2592+0.5,1)-0.5)*1440,0),0))</f>
        <v/>
      </c>
      <c r="N2592" s="18" t="str">
        <f aca="false">IF(OR(A2592="",B2592=""),"",IF(COUNTIFS(الإجازات!$A$2:$A$1001,B2592,الإجازات!$D$2:$D$1001,"&lt;="&amp;A2592,الإجازات!$E$2:$E$1001,"&gt;="&amp;A2592,الإجازات!$G$2:$G$1001,"مقبولة")=0,"",LOOKUP(2,1/((الإجازات!$A$2:$A$1001=B2592)*(الإجازات!$D$2:$D$1001&lt;=A2592)*(الإجازات!$E$2:$E$1001&gt;=A2592)*(الإجازات!$G$2:$G$1001="مقبولة")),الإجازات!$C$2:$C$1001)))</f>
        <v/>
      </c>
      <c r="O2592" s="17"/>
      <c r="P2592" s="23" t="str">
        <f aca="false">IF(B2592="","",IF(ISNA(MATCH(B2592,الموظفين!$A$2:$A$501,0)),"⚠ كود غير موجود",IF(O2592&lt;&gt;"",O2592,IF(N2592&lt;&gt;"",N2592,IF(H2592="",IF(AND(A2592&lt;&gt;"",WEEKDAY(A2592)=الإعدادات!$B$11),"راحة أسبوعية","غائب"),IF(I2592="","بدون انصراف",IF(N(K2592)&gt;0,"متأخر","حاضر")))))))</f>
        <v/>
      </c>
      <c r="Q2592" s="24" t="str">
        <f aca="false">IF(B2592="","",IF(OR(P2592="غائب",P2592="غياب",P2592="إجازة بدون راتب"),IFERROR(VLOOKUP(B2592,الموظفين!$A$2:$J$501,8,FALSE()),0),0))</f>
        <v/>
      </c>
      <c r="R2592" s="24" t="str">
        <f aca="false">IF(B2592="","",ROUND((N(K2592)+N(L2592))/60*IFERROR(VLOOKUP(B2592,الموظفين!$A$2:$J$501,8,FALSE()),0)/الإعدادات!$B$6*الإعدادات!$B$9,2))</f>
        <v/>
      </c>
      <c r="S2592" s="24" t="str">
        <f aca="false">IF(OR(B2592="",M2592=""),"",ROUND(M2592/60*IFERROR(VLOOKUP(B2592,الموظفين!$A$2:$J$501,9,FALSE()),0),2))</f>
        <v/>
      </c>
      <c r="T2592" s="17"/>
      <c r="U2592" s="23" t="str">
        <f aca="false">IF(OR(A2592="",B2592=""),"",A2592&amp;"|"&amp;B2592)</f>
        <v/>
      </c>
    </row>
    <row r="2593" customFormat="false" ht="15" hidden="false" customHeight="false" outlineLevel="0" collapsed="false">
      <c r="A2593" s="16"/>
      <c r="B2593" s="17"/>
      <c r="C2593" s="18" t="str">
        <f aca="false">IF($B2593="","",IFERROR(VLOOKUP($B2593,الموظفين!$A$2:$J$501,2,FALSE())&amp;"","⚠ كود غير موجود"))</f>
        <v/>
      </c>
      <c r="D2593" s="18" t="str">
        <f aca="false">IF($B2593="","",IFERROR(VLOOKUP($B2593,الموظفين!$A$2:$J$501,3,FALSE())&amp;"",""))</f>
        <v/>
      </c>
      <c r="E2593" s="18" t="str">
        <f aca="false">IF($B2593="","",IFERROR(VLOOKUP($B2593,الموظفين!$A$2:$J$501,5,FALSE())&amp;"",""))</f>
        <v/>
      </c>
      <c r="F2593" s="19" t="str">
        <f aca="false">IF($B2593="","",IFERROR(VLOOKUP($B2593,الموظفين!$A$2:$J$501,6,FALSE()),""))</f>
        <v/>
      </c>
      <c r="G2593" s="19" t="str">
        <f aca="false">IF($B2593="","",IFERROR(VLOOKUP($B2593,الموظفين!$A$2:$J$501,7,FALSE()),""))</f>
        <v/>
      </c>
      <c r="H2593" s="20"/>
      <c r="I2593" s="20"/>
      <c r="J2593" s="21" t="str">
        <f aca="false">IF(OR(H2593="",I2593=""),"",ROUND(MOD(I2593-H2593,1)*24,2))</f>
        <v/>
      </c>
      <c r="K2593" s="22" t="str">
        <f aca="false">IF(OR(H2593="",F2593=""),"",IF(ROUND(MAX(0,MOD(H2593-F2593+0.5,1)-0.5)*1440,0)&gt;IFERROR(VLOOKUP(E2593,الورديات!$A$2:$E$21,5,FALSE()),0),ROUND(MAX(0,MOD(H2593-F2593+0.5,1)-0.5)*1440,0),0))</f>
        <v/>
      </c>
      <c r="L2593" s="22" t="str">
        <f aca="false">IF(OR(I2593="",G2593=""),"",ROUND(MAX(0,MOD(G2593-I2593+0.5,1)-0.5)*1440,0))</f>
        <v/>
      </c>
      <c r="M2593" s="22" t="str">
        <f aca="false">IF(OR(I2593="",G2593=""),"",IF(ROUND(MAX(0,MOD(I2593-G2593+0.5,1)-0.5)*1440,0)&gt;=الإعدادات!$B$8,ROUND(MAX(0,MOD(I2593-G2593+0.5,1)-0.5)*1440,0),0))</f>
        <v/>
      </c>
      <c r="N2593" s="18" t="str">
        <f aca="false">IF(OR(A2593="",B2593=""),"",IF(COUNTIFS(الإجازات!$A$2:$A$1001,B2593,الإجازات!$D$2:$D$1001,"&lt;="&amp;A2593,الإجازات!$E$2:$E$1001,"&gt;="&amp;A2593,الإجازات!$G$2:$G$1001,"مقبولة")=0,"",LOOKUP(2,1/((الإجازات!$A$2:$A$1001=B2593)*(الإجازات!$D$2:$D$1001&lt;=A2593)*(الإجازات!$E$2:$E$1001&gt;=A2593)*(الإجازات!$G$2:$G$1001="مقبولة")),الإجازات!$C$2:$C$1001)))</f>
        <v/>
      </c>
      <c r="O2593" s="17"/>
      <c r="P2593" s="23" t="str">
        <f aca="false">IF(B2593="","",IF(ISNA(MATCH(B2593,الموظفين!$A$2:$A$501,0)),"⚠ كود غير موجود",IF(O2593&lt;&gt;"",O2593,IF(N2593&lt;&gt;"",N2593,IF(H2593="",IF(AND(A2593&lt;&gt;"",WEEKDAY(A2593)=الإعدادات!$B$11),"راحة أسبوعية","غائب"),IF(I2593="","بدون انصراف",IF(N(K2593)&gt;0,"متأخر","حاضر")))))))</f>
        <v/>
      </c>
      <c r="Q2593" s="24" t="str">
        <f aca="false">IF(B2593="","",IF(OR(P2593="غائب",P2593="غياب",P2593="إجازة بدون راتب"),IFERROR(VLOOKUP(B2593,الموظفين!$A$2:$J$501,8,FALSE()),0),0))</f>
        <v/>
      </c>
      <c r="R2593" s="24" t="str">
        <f aca="false">IF(B2593="","",ROUND((N(K2593)+N(L2593))/60*IFERROR(VLOOKUP(B2593,الموظفين!$A$2:$J$501,8,FALSE()),0)/الإعدادات!$B$6*الإعدادات!$B$9,2))</f>
        <v/>
      </c>
      <c r="S2593" s="24" t="str">
        <f aca="false">IF(OR(B2593="",M2593=""),"",ROUND(M2593/60*IFERROR(VLOOKUP(B2593,الموظفين!$A$2:$J$501,9,FALSE()),0),2))</f>
        <v/>
      </c>
      <c r="T2593" s="17"/>
      <c r="U2593" s="23" t="str">
        <f aca="false">IF(OR(A2593="",B2593=""),"",A2593&amp;"|"&amp;B2593)</f>
        <v/>
      </c>
    </row>
    <row r="2594" customFormat="false" ht="15" hidden="false" customHeight="false" outlineLevel="0" collapsed="false">
      <c r="A2594" s="16"/>
      <c r="B2594" s="17"/>
      <c r="C2594" s="18" t="str">
        <f aca="false">IF($B2594="","",IFERROR(VLOOKUP($B2594,الموظفين!$A$2:$J$501,2,FALSE())&amp;"","⚠ كود غير موجود"))</f>
        <v/>
      </c>
      <c r="D2594" s="18" t="str">
        <f aca="false">IF($B2594="","",IFERROR(VLOOKUP($B2594,الموظفين!$A$2:$J$501,3,FALSE())&amp;"",""))</f>
        <v/>
      </c>
      <c r="E2594" s="18" t="str">
        <f aca="false">IF($B2594="","",IFERROR(VLOOKUP($B2594,الموظفين!$A$2:$J$501,5,FALSE())&amp;"",""))</f>
        <v/>
      </c>
      <c r="F2594" s="19" t="str">
        <f aca="false">IF($B2594="","",IFERROR(VLOOKUP($B2594,الموظفين!$A$2:$J$501,6,FALSE()),""))</f>
        <v/>
      </c>
      <c r="G2594" s="19" t="str">
        <f aca="false">IF($B2594="","",IFERROR(VLOOKUP($B2594,الموظفين!$A$2:$J$501,7,FALSE()),""))</f>
        <v/>
      </c>
      <c r="H2594" s="20"/>
      <c r="I2594" s="20"/>
      <c r="J2594" s="21" t="str">
        <f aca="false">IF(OR(H2594="",I2594=""),"",ROUND(MOD(I2594-H2594,1)*24,2))</f>
        <v/>
      </c>
      <c r="K2594" s="22" t="str">
        <f aca="false">IF(OR(H2594="",F2594=""),"",IF(ROUND(MAX(0,MOD(H2594-F2594+0.5,1)-0.5)*1440,0)&gt;IFERROR(VLOOKUP(E2594,الورديات!$A$2:$E$21,5,FALSE()),0),ROUND(MAX(0,MOD(H2594-F2594+0.5,1)-0.5)*1440,0),0))</f>
        <v/>
      </c>
      <c r="L2594" s="22" t="str">
        <f aca="false">IF(OR(I2594="",G2594=""),"",ROUND(MAX(0,MOD(G2594-I2594+0.5,1)-0.5)*1440,0))</f>
        <v/>
      </c>
      <c r="M2594" s="22" t="str">
        <f aca="false">IF(OR(I2594="",G2594=""),"",IF(ROUND(MAX(0,MOD(I2594-G2594+0.5,1)-0.5)*1440,0)&gt;=الإعدادات!$B$8,ROUND(MAX(0,MOD(I2594-G2594+0.5,1)-0.5)*1440,0),0))</f>
        <v/>
      </c>
      <c r="N2594" s="18" t="str">
        <f aca="false">IF(OR(A2594="",B2594=""),"",IF(COUNTIFS(الإجازات!$A$2:$A$1001,B2594,الإجازات!$D$2:$D$1001,"&lt;="&amp;A2594,الإجازات!$E$2:$E$1001,"&gt;="&amp;A2594,الإجازات!$G$2:$G$1001,"مقبولة")=0,"",LOOKUP(2,1/((الإجازات!$A$2:$A$1001=B2594)*(الإجازات!$D$2:$D$1001&lt;=A2594)*(الإجازات!$E$2:$E$1001&gt;=A2594)*(الإجازات!$G$2:$G$1001="مقبولة")),الإجازات!$C$2:$C$1001)))</f>
        <v/>
      </c>
      <c r="O2594" s="17"/>
      <c r="P2594" s="23" t="str">
        <f aca="false">IF(B2594="","",IF(ISNA(MATCH(B2594,الموظفين!$A$2:$A$501,0)),"⚠ كود غير موجود",IF(O2594&lt;&gt;"",O2594,IF(N2594&lt;&gt;"",N2594,IF(H2594="",IF(AND(A2594&lt;&gt;"",WEEKDAY(A2594)=الإعدادات!$B$11),"راحة أسبوعية","غائب"),IF(I2594="","بدون انصراف",IF(N(K2594)&gt;0,"متأخر","حاضر")))))))</f>
        <v/>
      </c>
      <c r="Q2594" s="24" t="str">
        <f aca="false">IF(B2594="","",IF(OR(P2594="غائب",P2594="غياب",P2594="إجازة بدون راتب"),IFERROR(VLOOKUP(B2594,الموظفين!$A$2:$J$501,8,FALSE()),0),0))</f>
        <v/>
      </c>
      <c r="R2594" s="24" t="str">
        <f aca="false">IF(B2594="","",ROUND((N(K2594)+N(L2594))/60*IFERROR(VLOOKUP(B2594,الموظفين!$A$2:$J$501,8,FALSE()),0)/الإعدادات!$B$6*الإعدادات!$B$9,2))</f>
        <v/>
      </c>
      <c r="S2594" s="24" t="str">
        <f aca="false">IF(OR(B2594="",M2594=""),"",ROUND(M2594/60*IFERROR(VLOOKUP(B2594,الموظفين!$A$2:$J$501,9,FALSE()),0),2))</f>
        <v/>
      </c>
      <c r="T2594" s="17"/>
      <c r="U2594" s="23" t="str">
        <f aca="false">IF(OR(A2594="",B2594=""),"",A2594&amp;"|"&amp;B2594)</f>
        <v/>
      </c>
    </row>
    <row r="2595" customFormat="false" ht="15" hidden="false" customHeight="false" outlineLevel="0" collapsed="false">
      <c r="A2595" s="16"/>
      <c r="B2595" s="17"/>
      <c r="C2595" s="18" t="str">
        <f aca="false">IF($B2595="","",IFERROR(VLOOKUP($B2595,الموظفين!$A$2:$J$501,2,FALSE())&amp;"","⚠ كود غير موجود"))</f>
        <v/>
      </c>
      <c r="D2595" s="18" t="str">
        <f aca="false">IF($B2595="","",IFERROR(VLOOKUP($B2595,الموظفين!$A$2:$J$501,3,FALSE())&amp;"",""))</f>
        <v/>
      </c>
      <c r="E2595" s="18" t="str">
        <f aca="false">IF($B2595="","",IFERROR(VLOOKUP($B2595,الموظفين!$A$2:$J$501,5,FALSE())&amp;"",""))</f>
        <v/>
      </c>
      <c r="F2595" s="19" t="str">
        <f aca="false">IF($B2595="","",IFERROR(VLOOKUP($B2595,الموظفين!$A$2:$J$501,6,FALSE()),""))</f>
        <v/>
      </c>
      <c r="G2595" s="19" t="str">
        <f aca="false">IF($B2595="","",IFERROR(VLOOKUP($B2595,الموظفين!$A$2:$J$501,7,FALSE()),""))</f>
        <v/>
      </c>
      <c r="H2595" s="20"/>
      <c r="I2595" s="20"/>
      <c r="J2595" s="21" t="str">
        <f aca="false">IF(OR(H2595="",I2595=""),"",ROUND(MOD(I2595-H2595,1)*24,2))</f>
        <v/>
      </c>
      <c r="K2595" s="22" t="str">
        <f aca="false">IF(OR(H2595="",F2595=""),"",IF(ROUND(MAX(0,MOD(H2595-F2595+0.5,1)-0.5)*1440,0)&gt;IFERROR(VLOOKUP(E2595,الورديات!$A$2:$E$21,5,FALSE()),0),ROUND(MAX(0,MOD(H2595-F2595+0.5,1)-0.5)*1440,0),0))</f>
        <v/>
      </c>
      <c r="L2595" s="22" t="str">
        <f aca="false">IF(OR(I2595="",G2595=""),"",ROUND(MAX(0,MOD(G2595-I2595+0.5,1)-0.5)*1440,0))</f>
        <v/>
      </c>
      <c r="M2595" s="22" t="str">
        <f aca="false">IF(OR(I2595="",G2595=""),"",IF(ROUND(MAX(0,MOD(I2595-G2595+0.5,1)-0.5)*1440,0)&gt;=الإعدادات!$B$8,ROUND(MAX(0,MOD(I2595-G2595+0.5,1)-0.5)*1440,0),0))</f>
        <v/>
      </c>
      <c r="N2595" s="18" t="str">
        <f aca="false">IF(OR(A2595="",B2595=""),"",IF(COUNTIFS(الإجازات!$A$2:$A$1001,B2595,الإجازات!$D$2:$D$1001,"&lt;="&amp;A2595,الإجازات!$E$2:$E$1001,"&gt;="&amp;A2595,الإجازات!$G$2:$G$1001,"مقبولة")=0,"",LOOKUP(2,1/((الإجازات!$A$2:$A$1001=B2595)*(الإجازات!$D$2:$D$1001&lt;=A2595)*(الإجازات!$E$2:$E$1001&gt;=A2595)*(الإجازات!$G$2:$G$1001="مقبولة")),الإجازات!$C$2:$C$1001)))</f>
        <v/>
      </c>
      <c r="O2595" s="17"/>
      <c r="P2595" s="23" t="str">
        <f aca="false">IF(B2595="","",IF(ISNA(MATCH(B2595,الموظفين!$A$2:$A$501,0)),"⚠ كود غير موجود",IF(O2595&lt;&gt;"",O2595,IF(N2595&lt;&gt;"",N2595,IF(H2595="",IF(AND(A2595&lt;&gt;"",WEEKDAY(A2595)=الإعدادات!$B$11),"راحة أسبوعية","غائب"),IF(I2595="","بدون انصراف",IF(N(K2595)&gt;0,"متأخر","حاضر")))))))</f>
        <v/>
      </c>
      <c r="Q2595" s="24" t="str">
        <f aca="false">IF(B2595="","",IF(OR(P2595="غائب",P2595="غياب",P2595="إجازة بدون راتب"),IFERROR(VLOOKUP(B2595,الموظفين!$A$2:$J$501,8,FALSE()),0),0))</f>
        <v/>
      </c>
      <c r="R2595" s="24" t="str">
        <f aca="false">IF(B2595="","",ROUND((N(K2595)+N(L2595))/60*IFERROR(VLOOKUP(B2595,الموظفين!$A$2:$J$501,8,FALSE()),0)/الإعدادات!$B$6*الإعدادات!$B$9,2))</f>
        <v/>
      </c>
      <c r="S2595" s="24" t="str">
        <f aca="false">IF(OR(B2595="",M2595=""),"",ROUND(M2595/60*IFERROR(VLOOKUP(B2595,الموظفين!$A$2:$J$501,9,FALSE()),0),2))</f>
        <v/>
      </c>
      <c r="T2595" s="17"/>
      <c r="U2595" s="23" t="str">
        <f aca="false">IF(OR(A2595="",B2595=""),"",A2595&amp;"|"&amp;B2595)</f>
        <v/>
      </c>
    </row>
    <row r="2596" customFormat="false" ht="15" hidden="false" customHeight="false" outlineLevel="0" collapsed="false">
      <c r="A2596" s="16"/>
      <c r="B2596" s="17"/>
      <c r="C2596" s="18" t="str">
        <f aca="false">IF($B2596="","",IFERROR(VLOOKUP($B2596,الموظفين!$A$2:$J$501,2,FALSE())&amp;"","⚠ كود غير موجود"))</f>
        <v/>
      </c>
      <c r="D2596" s="18" t="str">
        <f aca="false">IF($B2596="","",IFERROR(VLOOKUP($B2596,الموظفين!$A$2:$J$501,3,FALSE())&amp;"",""))</f>
        <v/>
      </c>
      <c r="E2596" s="18" t="str">
        <f aca="false">IF($B2596="","",IFERROR(VLOOKUP($B2596,الموظفين!$A$2:$J$501,5,FALSE())&amp;"",""))</f>
        <v/>
      </c>
      <c r="F2596" s="19" t="str">
        <f aca="false">IF($B2596="","",IFERROR(VLOOKUP($B2596,الموظفين!$A$2:$J$501,6,FALSE()),""))</f>
        <v/>
      </c>
      <c r="G2596" s="19" t="str">
        <f aca="false">IF($B2596="","",IFERROR(VLOOKUP($B2596,الموظفين!$A$2:$J$501,7,FALSE()),""))</f>
        <v/>
      </c>
      <c r="H2596" s="20"/>
      <c r="I2596" s="20"/>
      <c r="J2596" s="21" t="str">
        <f aca="false">IF(OR(H2596="",I2596=""),"",ROUND(MOD(I2596-H2596,1)*24,2))</f>
        <v/>
      </c>
      <c r="K2596" s="22" t="str">
        <f aca="false">IF(OR(H2596="",F2596=""),"",IF(ROUND(MAX(0,MOD(H2596-F2596+0.5,1)-0.5)*1440,0)&gt;IFERROR(VLOOKUP(E2596,الورديات!$A$2:$E$21,5,FALSE()),0),ROUND(MAX(0,MOD(H2596-F2596+0.5,1)-0.5)*1440,0),0))</f>
        <v/>
      </c>
      <c r="L2596" s="22" t="str">
        <f aca="false">IF(OR(I2596="",G2596=""),"",ROUND(MAX(0,MOD(G2596-I2596+0.5,1)-0.5)*1440,0))</f>
        <v/>
      </c>
      <c r="M2596" s="22" t="str">
        <f aca="false">IF(OR(I2596="",G2596=""),"",IF(ROUND(MAX(0,MOD(I2596-G2596+0.5,1)-0.5)*1440,0)&gt;=الإعدادات!$B$8,ROUND(MAX(0,MOD(I2596-G2596+0.5,1)-0.5)*1440,0),0))</f>
        <v/>
      </c>
      <c r="N2596" s="18" t="str">
        <f aca="false">IF(OR(A2596="",B2596=""),"",IF(COUNTIFS(الإجازات!$A$2:$A$1001,B2596,الإجازات!$D$2:$D$1001,"&lt;="&amp;A2596,الإجازات!$E$2:$E$1001,"&gt;="&amp;A2596,الإجازات!$G$2:$G$1001,"مقبولة")=0,"",LOOKUP(2,1/((الإجازات!$A$2:$A$1001=B2596)*(الإجازات!$D$2:$D$1001&lt;=A2596)*(الإجازات!$E$2:$E$1001&gt;=A2596)*(الإجازات!$G$2:$G$1001="مقبولة")),الإجازات!$C$2:$C$1001)))</f>
        <v/>
      </c>
      <c r="O2596" s="17"/>
      <c r="P2596" s="23" t="str">
        <f aca="false">IF(B2596="","",IF(ISNA(MATCH(B2596,الموظفين!$A$2:$A$501,0)),"⚠ كود غير موجود",IF(O2596&lt;&gt;"",O2596,IF(N2596&lt;&gt;"",N2596,IF(H2596="",IF(AND(A2596&lt;&gt;"",WEEKDAY(A2596)=الإعدادات!$B$11),"راحة أسبوعية","غائب"),IF(I2596="","بدون انصراف",IF(N(K2596)&gt;0,"متأخر","حاضر")))))))</f>
        <v/>
      </c>
      <c r="Q2596" s="24" t="str">
        <f aca="false">IF(B2596="","",IF(OR(P2596="غائب",P2596="غياب",P2596="إجازة بدون راتب"),IFERROR(VLOOKUP(B2596,الموظفين!$A$2:$J$501,8,FALSE()),0),0))</f>
        <v/>
      </c>
      <c r="R2596" s="24" t="str">
        <f aca="false">IF(B2596="","",ROUND((N(K2596)+N(L2596))/60*IFERROR(VLOOKUP(B2596,الموظفين!$A$2:$J$501,8,FALSE()),0)/الإعدادات!$B$6*الإعدادات!$B$9,2))</f>
        <v/>
      </c>
      <c r="S2596" s="24" t="str">
        <f aca="false">IF(OR(B2596="",M2596=""),"",ROUND(M2596/60*IFERROR(VLOOKUP(B2596,الموظفين!$A$2:$J$501,9,FALSE()),0),2))</f>
        <v/>
      </c>
      <c r="T2596" s="17"/>
      <c r="U2596" s="23" t="str">
        <f aca="false">IF(OR(A2596="",B2596=""),"",A2596&amp;"|"&amp;B2596)</f>
        <v/>
      </c>
    </row>
    <row r="2597" customFormat="false" ht="15" hidden="false" customHeight="false" outlineLevel="0" collapsed="false">
      <c r="A2597" s="16"/>
      <c r="B2597" s="17"/>
      <c r="C2597" s="18" t="str">
        <f aca="false">IF($B2597="","",IFERROR(VLOOKUP($B2597,الموظفين!$A$2:$J$501,2,FALSE())&amp;"","⚠ كود غير موجود"))</f>
        <v/>
      </c>
      <c r="D2597" s="18" t="str">
        <f aca="false">IF($B2597="","",IFERROR(VLOOKUP($B2597,الموظفين!$A$2:$J$501,3,FALSE())&amp;"",""))</f>
        <v/>
      </c>
      <c r="E2597" s="18" t="str">
        <f aca="false">IF($B2597="","",IFERROR(VLOOKUP($B2597,الموظفين!$A$2:$J$501,5,FALSE())&amp;"",""))</f>
        <v/>
      </c>
      <c r="F2597" s="19" t="str">
        <f aca="false">IF($B2597="","",IFERROR(VLOOKUP($B2597,الموظفين!$A$2:$J$501,6,FALSE()),""))</f>
        <v/>
      </c>
      <c r="G2597" s="19" t="str">
        <f aca="false">IF($B2597="","",IFERROR(VLOOKUP($B2597,الموظفين!$A$2:$J$501,7,FALSE()),""))</f>
        <v/>
      </c>
      <c r="H2597" s="20"/>
      <c r="I2597" s="20"/>
      <c r="J2597" s="21" t="str">
        <f aca="false">IF(OR(H2597="",I2597=""),"",ROUND(MOD(I2597-H2597,1)*24,2))</f>
        <v/>
      </c>
      <c r="K2597" s="22" t="str">
        <f aca="false">IF(OR(H2597="",F2597=""),"",IF(ROUND(MAX(0,MOD(H2597-F2597+0.5,1)-0.5)*1440,0)&gt;IFERROR(VLOOKUP(E2597,الورديات!$A$2:$E$21,5,FALSE()),0),ROUND(MAX(0,MOD(H2597-F2597+0.5,1)-0.5)*1440,0),0))</f>
        <v/>
      </c>
      <c r="L2597" s="22" t="str">
        <f aca="false">IF(OR(I2597="",G2597=""),"",ROUND(MAX(0,MOD(G2597-I2597+0.5,1)-0.5)*1440,0))</f>
        <v/>
      </c>
      <c r="M2597" s="22" t="str">
        <f aca="false">IF(OR(I2597="",G2597=""),"",IF(ROUND(MAX(0,MOD(I2597-G2597+0.5,1)-0.5)*1440,0)&gt;=الإعدادات!$B$8,ROUND(MAX(0,MOD(I2597-G2597+0.5,1)-0.5)*1440,0),0))</f>
        <v/>
      </c>
      <c r="N2597" s="18" t="str">
        <f aca="false">IF(OR(A2597="",B2597=""),"",IF(COUNTIFS(الإجازات!$A$2:$A$1001,B2597,الإجازات!$D$2:$D$1001,"&lt;="&amp;A2597,الإجازات!$E$2:$E$1001,"&gt;="&amp;A2597,الإجازات!$G$2:$G$1001,"مقبولة")=0,"",LOOKUP(2,1/((الإجازات!$A$2:$A$1001=B2597)*(الإجازات!$D$2:$D$1001&lt;=A2597)*(الإجازات!$E$2:$E$1001&gt;=A2597)*(الإجازات!$G$2:$G$1001="مقبولة")),الإجازات!$C$2:$C$1001)))</f>
        <v/>
      </c>
      <c r="O2597" s="17"/>
      <c r="P2597" s="23" t="str">
        <f aca="false">IF(B2597="","",IF(ISNA(MATCH(B2597,الموظفين!$A$2:$A$501,0)),"⚠ كود غير موجود",IF(O2597&lt;&gt;"",O2597,IF(N2597&lt;&gt;"",N2597,IF(H2597="",IF(AND(A2597&lt;&gt;"",WEEKDAY(A2597)=الإعدادات!$B$11),"راحة أسبوعية","غائب"),IF(I2597="","بدون انصراف",IF(N(K2597)&gt;0,"متأخر","حاضر")))))))</f>
        <v/>
      </c>
      <c r="Q2597" s="24" t="str">
        <f aca="false">IF(B2597="","",IF(OR(P2597="غائب",P2597="غياب",P2597="إجازة بدون راتب"),IFERROR(VLOOKUP(B2597,الموظفين!$A$2:$J$501,8,FALSE()),0),0))</f>
        <v/>
      </c>
      <c r="R2597" s="24" t="str">
        <f aca="false">IF(B2597="","",ROUND((N(K2597)+N(L2597))/60*IFERROR(VLOOKUP(B2597,الموظفين!$A$2:$J$501,8,FALSE()),0)/الإعدادات!$B$6*الإعدادات!$B$9,2))</f>
        <v/>
      </c>
      <c r="S2597" s="24" t="str">
        <f aca="false">IF(OR(B2597="",M2597=""),"",ROUND(M2597/60*IFERROR(VLOOKUP(B2597,الموظفين!$A$2:$J$501,9,FALSE()),0),2))</f>
        <v/>
      </c>
      <c r="T2597" s="17"/>
      <c r="U2597" s="23" t="str">
        <f aca="false">IF(OR(A2597="",B2597=""),"",A2597&amp;"|"&amp;B2597)</f>
        <v/>
      </c>
    </row>
    <row r="2598" customFormat="false" ht="15" hidden="false" customHeight="false" outlineLevel="0" collapsed="false">
      <c r="A2598" s="16"/>
      <c r="B2598" s="17"/>
      <c r="C2598" s="18" t="str">
        <f aca="false">IF($B2598="","",IFERROR(VLOOKUP($B2598,الموظفين!$A$2:$J$501,2,FALSE())&amp;"","⚠ كود غير موجود"))</f>
        <v/>
      </c>
      <c r="D2598" s="18" t="str">
        <f aca="false">IF($B2598="","",IFERROR(VLOOKUP($B2598,الموظفين!$A$2:$J$501,3,FALSE())&amp;"",""))</f>
        <v/>
      </c>
      <c r="E2598" s="18" t="str">
        <f aca="false">IF($B2598="","",IFERROR(VLOOKUP($B2598,الموظفين!$A$2:$J$501,5,FALSE())&amp;"",""))</f>
        <v/>
      </c>
      <c r="F2598" s="19" t="str">
        <f aca="false">IF($B2598="","",IFERROR(VLOOKUP($B2598,الموظفين!$A$2:$J$501,6,FALSE()),""))</f>
        <v/>
      </c>
      <c r="G2598" s="19" t="str">
        <f aca="false">IF($B2598="","",IFERROR(VLOOKUP($B2598,الموظفين!$A$2:$J$501,7,FALSE()),""))</f>
        <v/>
      </c>
      <c r="H2598" s="20"/>
      <c r="I2598" s="20"/>
      <c r="J2598" s="21" t="str">
        <f aca="false">IF(OR(H2598="",I2598=""),"",ROUND(MOD(I2598-H2598,1)*24,2))</f>
        <v/>
      </c>
      <c r="K2598" s="22" t="str">
        <f aca="false">IF(OR(H2598="",F2598=""),"",IF(ROUND(MAX(0,MOD(H2598-F2598+0.5,1)-0.5)*1440,0)&gt;IFERROR(VLOOKUP(E2598,الورديات!$A$2:$E$21,5,FALSE()),0),ROUND(MAX(0,MOD(H2598-F2598+0.5,1)-0.5)*1440,0),0))</f>
        <v/>
      </c>
      <c r="L2598" s="22" t="str">
        <f aca="false">IF(OR(I2598="",G2598=""),"",ROUND(MAX(0,MOD(G2598-I2598+0.5,1)-0.5)*1440,0))</f>
        <v/>
      </c>
      <c r="M2598" s="22" t="str">
        <f aca="false">IF(OR(I2598="",G2598=""),"",IF(ROUND(MAX(0,MOD(I2598-G2598+0.5,1)-0.5)*1440,0)&gt;=الإعدادات!$B$8,ROUND(MAX(0,MOD(I2598-G2598+0.5,1)-0.5)*1440,0),0))</f>
        <v/>
      </c>
      <c r="N2598" s="18" t="str">
        <f aca="false">IF(OR(A2598="",B2598=""),"",IF(COUNTIFS(الإجازات!$A$2:$A$1001,B2598,الإجازات!$D$2:$D$1001,"&lt;="&amp;A2598,الإجازات!$E$2:$E$1001,"&gt;="&amp;A2598,الإجازات!$G$2:$G$1001,"مقبولة")=0,"",LOOKUP(2,1/((الإجازات!$A$2:$A$1001=B2598)*(الإجازات!$D$2:$D$1001&lt;=A2598)*(الإجازات!$E$2:$E$1001&gt;=A2598)*(الإجازات!$G$2:$G$1001="مقبولة")),الإجازات!$C$2:$C$1001)))</f>
        <v/>
      </c>
      <c r="O2598" s="17"/>
      <c r="P2598" s="23" t="str">
        <f aca="false">IF(B2598="","",IF(ISNA(MATCH(B2598,الموظفين!$A$2:$A$501,0)),"⚠ كود غير موجود",IF(O2598&lt;&gt;"",O2598,IF(N2598&lt;&gt;"",N2598,IF(H2598="",IF(AND(A2598&lt;&gt;"",WEEKDAY(A2598)=الإعدادات!$B$11),"راحة أسبوعية","غائب"),IF(I2598="","بدون انصراف",IF(N(K2598)&gt;0,"متأخر","حاضر")))))))</f>
        <v/>
      </c>
      <c r="Q2598" s="24" t="str">
        <f aca="false">IF(B2598="","",IF(OR(P2598="غائب",P2598="غياب",P2598="إجازة بدون راتب"),IFERROR(VLOOKUP(B2598,الموظفين!$A$2:$J$501,8,FALSE()),0),0))</f>
        <v/>
      </c>
      <c r="R2598" s="24" t="str">
        <f aca="false">IF(B2598="","",ROUND((N(K2598)+N(L2598))/60*IFERROR(VLOOKUP(B2598,الموظفين!$A$2:$J$501,8,FALSE()),0)/الإعدادات!$B$6*الإعدادات!$B$9,2))</f>
        <v/>
      </c>
      <c r="S2598" s="24" t="str">
        <f aca="false">IF(OR(B2598="",M2598=""),"",ROUND(M2598/60*IFERROR(VLOOKUP(B2598,الموظفين!$A$2:$J$501,9,FALSE()),0),2))</f>
        <v/>
      </c>
      <c r="T2598" s="17"/>
      <c r="U2598" s="23" t="str">
        <f aca="false">IF(OR(A2598="",B2598=""),"",A2598&amp;"|"&amp;B2598)</f>
        <v/>
      </c>
    </row>
    <row r="2599" customFormat="false" ht="15" hidden="false" customHeight="false" outlineLevel="0" collapsed="false">
      <c r="A2599" s="16"/>
      <c r="B2599" s="17"/>
      <c r="C2599" s="18" t="str">
        <f aca="false">IF($B2599="","",IFERROR(VLOOKUP($B2599,الموظفين!$A$2:$J$501,2,FALSE())&amp;"","⚠ كود غير موجود"))</f>
        <v/>
      </c>
      <c r="D2599" s="18" t="str">
        <f aca="false">IF($B2599="","",IFERROR(VLOOKUP($B2599,الموظفين!$A$2:$J$501,3,FALSE())&amp;"",""))</f>
        <v/>
      </c>
      <c r="E2599" s="18" t="str">
        <f aca="false">IF($B2599="","",IFERROR(VLOOKUP($B2599,الموظفين!$A$2:$J$501,5,FALSE())&amp;"",""))</f>
        <v/>
      </c>
      <c r="F2599" s="19" t="str">
        <f aca="false">IF($B2599="","",IFERROR(VLOOKUP($B2599,الموظفين!$A$2:$J$501,6,FALSE()),""))</f>
        <v/>
      </c>
      <c r="G2599" s="19" t="str">
        <f aca="false">IF($B2599="","",IFERROR(VLOOKUP($B2599,الموظفين!$A$2:$J$501,7,FALSE()),""))</f>
        <v/>
      </c>
      <c r="H2599" s="20"/>
      <c r="I2599" s="20"/>
      <c r="J2599" s="21" t="str">
        <f aca="false">IF(OR(H2599="",I2599=""),"",ROUND(MOD(I2599-H2599,1)*24,2))</f>
        <v/>
      </c>
      <c r="K2599" s="22" t="str">
        <f aca="false">IF(OR(H2599="",F2599=""),"",IF(ROUND(MAX(0,MOD(H2599-F2599+0.5,1)-0.5)*1440,0)&gt;IFERROR(VLOOKUP(E2599,الورديات!$A$2:$E$21,5,FALSE()),0),ROUND(MAX(0,MOD(H2599-F2599+0.5,1)-0.5)*1440,0),0))</f>
        <v/>
      </c>
      <c r="L2599" s="22" t="str">
        <f aca="false">IF(OR(I2599="",G2599=""),"",ROUND(MAX(0,MOD(G2599-I2599+0.5,1)-0.5)*1440,0))</f>
        <v/>
      </c>
      <c r="M2599" s="22" t="str">
        <f aca="false">IF(OR(I2599="",G2599=""),"",IF(ROUND(MAX(0,MOD(I2599-G2599+0.5,1)-0.5)*1440,0)&gt;=الإعدادات!$B$8,ROUND(MAX(0,MOD(I2599-G2599+0.5,1)-0.5)*1440,0),0))</f>
        <v/>
      </c>
      <c r="N2599" s="18" t="str">
        <f aca="false">IF(OR(A2599="",B2599=""),"",IF(COUNTIFS(الإجازات!$A$2:$A$1001,B2599,الإجازات!$D$2:$D$1001,"&lt;="&amp;A2599,الإجازات!$E$2:$E$1001,"&gt;="&amp;A2599,الإجازات!$G$2:$G$1001,"مقبولة")=0,"",LOOKUP(2,1/((الإجازات!$A$2:$A$1001=B2599)*(الإجازات!$D$2:$D$1001&lt;=A2599)*(الإجازات!$E$2:$E$1001&gt;=A2599)*(الإجازات!$G$2:$G$1001="مقبولة")),الإجازات!$C$2:$C$1001)))</f>
        <v/>
      </c>
      <c r="O2599" s="17"/>
      <c r="P2599" s="23" t="str">
        <f aca="false">IF(B2599="","",IF(ISNA(MATCH(B2599,الموظفين!$A$2:$A$501,0)),"⚠ كود غير موجود",IF(O2599&lt;&gt;"",O2599,IF(N2599&lt;&gt;"",N2599,IF(H2599="",IF(AND(A2599&lt;&gt;"",WEEKDAY(A2599)=الإعدادات!$B$11),"راحة أسبوعية","غائب"),IF(I2599="","بدون انصراف",IF(N(K2599)&gt;0,"متأخر","حاضر")))))))</f>
        <v/>
      </c>
      <c r="Q2599" s="24" t="str">
        <f aca="false">IF(B2599="","",IF(OR(P2599="غائب",P2599="غياب",P2599="إجازة بدون راتب"),IFERROR(VLOOKUP(B2599,الموظفين!$A$2:$J$501,8,FALSE()),0),0))</f>
        <v/>
      </c>
      <c r="R2599" s="24" t="str">
        <f aca="false">IF(B2599="","",ROUND((N(K2599)+N(L2599))/60*IFERROR(VLOOKUP(B2599,الموظفين!$A$2:$J$501,8,FALSE()),0)/الإعدادات!$B$6*الإعدادات!$B$9,2))</f>
        <v/>
      </c>
      <c r="S2599" s="24" t="str">
        <f aca="false">IF(OR(B2599="",M2599=""),"",ROUND(M2599/60*IFERROR(VLOOKUP(B2599,الموظفين!$A$2:$J$501,9,FALSE()),0),2))</f>
        <v/>
      </c>
      <c r="T2599" s="17"/>
      <c r="U2599" s="23" t="str">
        <f aca="false">IF(OR(A2599="",B2599=""),"",A2599&amp;"|"&amp;B2599)</f>
        <v/>
      </c>
    </row>
    <row r="2600" customFormat="false" ht="15" hidden="false" customHeight="false" outlineLevel="0" collapsed="false">
      <c r="A2600" s="16"/>
      <c r="B2600" s="17"/>
      <c r="C2600" s="18" t="str">
        <f aca="false">IF($B2600="","",IFERROR(VLOOKUP($B2600,الموظفين!$A$2:$J$501,2,FALSE())&amp;"","⚠ كود غير موجود"))</f>
        <v/>
      </c>
      <c r="D2600" s="18" t="str">
        <f aca="false">IF($B2600="","",IFERROR(VLOOKUP($B2600,الموظفين!$A$2:$J$501,3,FALSE())&amp;"",""))</f>
        <v/>
      </c>
      <c r="E2600" s="18" t="str">
        <f aca="false">IF($B2600="","",IFERROR(VLOOKUP($B2600,الموظفين!$A$2:$J$501,5,FALSE())&amp;"",""))</f>
        <v/>
      </c>
      <c r="F2600" s="19" t="str">
        <f aca="false">IF($B2600="","",IFERROR(VLOOKUP($B2600,الموظفين!$A$2:$J$501,6,FALSE()),""))</f>
        <v/>
      </c>
      <c r="G2600" s="19" t="str">
        <f aca="false">IF($B2600="","",IFERROR(VLOOKUP($B2600,الموظفين!$A$2:$J$501,7,FALSE()),""))</f>
        <v/>
      </c>
      <c r="H2600" s="20"/>
      <c r="I2600" s="20"/>
      <c r="J2600" s="21" t="str">
        <f aca="false">IF(OR(H2600="",I2600=""),"",ROUND(MOD(I2600-H2600,1)*24,2))</f>
        <v/>
      </c>
      <c r="K2600" s="22" t="str">
        <f aca="false">IF(OR(H2600="",F2600=""),"",IF(ROUND(MAX(0,MOD(H2600-F2600+0.5,1)-0.5)*1440,0)&gt;IFERROR(VLOOKUP(E2600,الورديات!$A$2:$E$21,5,FALSE()),0),ROUND(MAX(0,MOD(H2600-F2600+0.5,1)-0.5)*1440,0),0))</f>
        <v/>
      </c>
      <c r="L2600" s="22" t="str">
        <f aca="false">IF(OR(I2600="",G2600=""),"",ROUND(MAX(0,MOD(G2600-I2600+0.5,1)-0.5)*1440,0))</f>
        <v/>
      </c>
      <c r="M2600" s="22" t="str">
        <f aca="false">IF(OR(I2600="",G2600=""),"",IF(ROUND(MAX(0,MOD(I2600-G2600+0.5,1)-0.5)*1440,0)&gt;=الإعدادات!$B$8,ROUND(MAX(0,MOD(I2600-G2600+0.5,1)-0.5)*1440,0),0))</f>
        <v/>
      </c>
      <c r="N2600" s="18" t="str">
        <f aca="false">IF(OR(A2600="",B2600=""),"",IF(COUNTIFS(الإجازات!$A$2:$A$1001,B2600,الإجازات!$D$2:$D$1001,"&lt;="&amp;A2600,الإجازات!$E$2:$E$1001,"&gt;="&amp;A2600,الإجازات!$G$2:$G$1001,"مقبولة")=0,"",LOOKUP(2,1/((الإجازات!$A$2:$A$1001=B2600)*(الإجازات!$D$2:$D$1001&lt;=A2600)*(الإجازات!$E$2:$E$1001&gt;=A2600)*(الإجازات!$G$2:$G$1001="مقبولة")),الإجازات!$C$2:$C$1001)))</f>
        <v/>
      </c>
      <c r="O2600" s="17"/>
      <c r="P2600" s="23" t="str">
        <f aca="false">IF(B2600="","",IF(ISNA(MATCH(B2600,الموظفين!$A$2:$A$501,0)),"⚠ كود غير موجود",IF(O2600&lt;&gt;"",O2600,IF(N2600&lt;&gt;"",N2600,IF(H2600="",IF(AND(A2600&lt;&gt;"",WEEKDAY(A2600)=الإعدادات!$B$11),"راحة أسبوعية","غائب"),IF(I2600="","بدون انصراف",IF(N(K2600)&gt;0,"متأخر","حاضر")))))))</f>
        <v/>
      </c>
      <c r="Q2600" s="24" t="str">
        <f aca="false">IF(B2600="","",IF(OR(P2600="غائب",P2600="غياب",P2600="إجازة بدون راتب"),IFERROR(VLOOKUP(B2600,الموظفين!$A$2:$J$501,8,FALSE()),0),0))</f>
        <v/>
      </c>
      <c r="R2600" s="24" t="str">
        <f aca="false">IF(B2600="","",ROUND((N(K2600)+N(L2600))/60*IFERROR(VLOOKUP(B2600,الموظفين!$A$2:$J$501,8,FALSE()),0)/الإعدادات!$B$6*الإعدادات!$B$9,2))</f>
        <v/>
      </c>
      <c r="S2600" s="24" t="str">
        <f aca="false">IF(OR(B2600="",M2600=""),"",ROUND(M2600/60*IFERROR(VLOOKUP(B2600,الموظفين!$A$2:$J$501,9,FALSE()),0),2))</f>
        <v/>
      </c>
      <c r="T2600" s="17"/>
      <c r="U2600" s="23" t="str">
        <f aca="false">IF(OR(A2600="",B2600=""),"",A2600&amp;"|"&amp;B2600)</f>
        <v/>
      </c>
    </row>
    <row r="2601" customFormat="false" ht="15" hidden="false" customHeight="false" outlineLevel="0" collapsed="false">
      <c r="A2601" s="16"/>
      <c r="B2601" s="17"/>
      <c r="C2601" s="18" t="str">
        <f aca="false">IF($B2601="","",IFERROR(VLOOKUP($B2601,الموظفين!$A$2:$J$501,2,FALSE())&amp;"","⚠ كود غير موجود"))</f>
        <v/>
      </c>
      <c r="D2601" s="18" t="str">
        <f aca="false">IF($B2601="","",IFERROR(VLOOKUP($B2601,الموظفين!$A$2:$J$501,3,FALSE())&amp;"",""))</f>
        <v/>
      </c>
      <c r="E2601" s="18" t="str">
        <f aca="false">IF($B2601="","",IFERROR(VLOOKUP($B2601,الموظفين!$A$2:$J$501,5,FALSE())&amp;"",""))</f>
        <v/>
      </c>
      <c r="F2601" s="19" t="str">
        <f aca="false">IF($B2601="","",IFERROR(VLOOKUP($B2601,الموظفين!$A$2:$J$501,6,FALSE()),""))</f>
        <v/>
      </c>
      <c r="G2601" s="19" t="str">
        <f aca="false">IF($B2601="","",IFERROR(VLOOKUP($B2601,الموظفين!$A$2:$J$501,7,FALSE()),""))</f>
        <v/>
      </c>
      <c r="H2601" s="20"/>
      <c r="I2601" s="20"/>
      <c r="J2601" s="21" t="str">
        <f aca="false">IF(OR(H2601="",I2601=""),"",ROUND(MOD(I2601-H2601,1)*24,2))</f>
        <v/>
      </c>
      <c r="K2601" s="22" t="str">
        <f aca="false">IF(OR(H2601="",F2601=""),"",IF(ROUND(MAX(0,MOD(H2601-F2601+0.5,1)-0.5)*1440,0)&gt;IFERROR(VLOOKUP(E2601,الورديات!$A$2:$E$21,5,FALSE()),0),ROUND(MAX(0,MOD(H2601-F2601+0.5,1)-0.5)*1440,0),0))</f>
        <v/>
      </c>
      <c r="L2601" s="22" t="str">
        <f aca="false">IF(OR(I2601="",G2601=""),"",ROUND(MAX(0,MOD(G2601-I2601+0.5,1)-0.5)*1440,0))</f>
        <v/>
      </c>
      <c r="M2601" s="22" t="str">
        <f aca="false">IF(OR(I2601="",G2601=""),"",IF(ROUND(MAX(0,MOD(I2601-G2601+0.5,1)-0.5)*1440,0)&gt;=الإعدادات!$B$8,ROUND(MAX(0,MOD(I2601-G2601+0.5,1)-0.5)*1440,0),0))</f>
        <v/>
      </c>
      <c r="N2601" s="18" t="str">
        <f aca="false">IF(OR(A2601="",B2601=""),"",IF(COUNTIFS(الإجازات!$A$2:$A$1001,B2601,الإجازات!$D$2:$D$1001,"&lt;="&amp;A2601,الإجازات!$E$2:$E$1001,"&gt;="&amp;A2601,الإجازات!$G$2:$G$1001,"مقبولة")=0,"",LOOKUP(2,1/((الإجازات!$A$2:$A$1001=B2601)*(الإجازات!$D$2:$D$1001&lt;=A2601)*(الإجازات!$E$2:$E$1001&gt;=A2601)*(الإجازات!$G$2:$G$1001="مقبولة")),الإجازات!$C$2:$C$1001)))</f>
        <v/>
      </c>
      <c r="O2601" s="17"/>
      <c r="P2601" s="23" t="str">
        <f aca="false">IF(B2601="","",IF(ISNA(MATCH(B2601,الموظفين!$A$2:$A$501,0)),"⚠ كود غير موجود",IF(O2601&lt;&gt;"",O2601,IF(N2601&lt;&gt;"",N2601,IF(H2601="",IF(AND(A2601&lt;&gt;"",WEEKDAY(A2601)=الإعدادات!$B$11),"راحة أسبوعية","غائب"),IF(I2601="","بدون انصراف",IF(N(K2601)&gt;0,"متأخر","حاضر")))))))</f>
        <v/>
      </c>
      <c r="Q2601" s="24" t="str">
        <f aca="false">IF(B2601="","",IF(OR(P2601="غائب",P2601="غياب",P2601="إجازة بدون راتب"),IFERROR(VLOOKUP(B2601,الموظفين!$A$2:$J$501,8,FALSE()),0),0))</f>
        <v/>
      </c>
      <c r="R2601" s="24" t="str">
        <f aca="false">IF(B2601="","",ROUND((N(K2601)+N(L2601))/60*IFERROR(VLOOKUP(B2601,الموظفين!$A$2:$J$501,8,FALSE()),0)/الإعدادات!$B$6*الإعدادات!$B$9,2))</f>
        <v/>
      </c>
      <c r="S2601" s="24" t="str">
        <f aca="false">IF(OR(B2601="",M2601=""),"",ROUND(M2601/60*IFERROR(VLOOKUP(B2601,الموظفين!$A$2:$J$501,9,FALSE()),0),2))</f>
        <v/>
      </c>
      <c r="T2601" s="17"/>
      <c r="U2601" s="23" t="str">
        <f aca="false">IF(OR(A2601="",B2601=""),"",A2601&amp;"|"&amp;B2601)</f>
        <v/>
      </c>
    </row>
    <row r="2602" customFormat="false" ht="15" hidden="false" customHeight="false" outlineLevel="0" collapsed="false">
      <c r="A2602" s="16"/>
      <c r="B2602" s="17"/>
      <c r="C2602" s="18" t="str">
        <f aca="false">IF($B2602="","",IFERROR(VLOOKUP($B2602,الموظفين!$A$2:$J$501,2,FALSE())&amp;"","⚠ كود غير موجود"))</f>
        <v/>
      </c>
      <c r="D2602" s="18" t="str">
        <f aca="false">IF($B2602="","",IFERROR(VLOOKUP($B2602,الموظفين!$A$2:$J$501,3,FALSE())&amp;"",""))</f>
        <v/>
      </c>
      <c r="E2602" s="18" t="str">
        <f aca="false">IF($B2602="","",IFERROR(VLOOKUP($B2602,الموظفين!$A$2:$J$501,5,FALSE())&amp;"",""))</f>
        <v/>
      </c>
      <c r="F2602" s="19" t="str">
        <f aca="false">IF($B2602="","",IFERROR(VLOOKUP($B2602,الموظفين!$A$2:$J$501,6,FALSE()),""))</f>
        <v/>
      </c>
      <c r="G2602" s="19" t="str">
        <f aca="false">IF($B2602="","",IFERROR(VLOOKUP($B2602,الموظفين!$A$2:$J$501,7,FALSE()),""))</f>
        <v/>
      </c>
      <c r="H2602" s="20"/>
      <c r="I2602" s="20"/>
      <c r="J2602" s="21" t="str">
        <f aca="false">IF(OR(H2602="",I2602=""),"",ROUND(MOD(I2602-H2602,1)*24,2))</f>
        <v/>
      </c>
      <c r="K2602" s="22" t="str">
        <f aca="false">IF(OR(H2602="",F2602=""),"",IF(ROUND(MAX(0,MOD(H2602-F2602+0.5,1)-0.5)*1440,0)&gt;IFERROR(VLOOKUP(E2602,الورديات!$A$2:$E$21,5,FALSE()),0),ROUND(MAX(0,MOD(H2602-F2602+0.5,1)-0.5)*1440,0),0))</f>
        <v/>
      </c>
      <c r="L2602" s="22" t="str">
        <f aca="false">IF(OR(I2602="",G2602=""),"",ROUND(MAX(0,MOD(G2602-I2602+0.5,1)-0.5)*1440,0))</f>
        <v/>
      </c>
      <c r="M2602" s="22" t="str">
        <f aca="false">IF(OR(I2602="",G2602=""),"",IF(ROUND(MAX(0,MOD(I2602-G2602+0.5,1)-0.5)*1440,0)&gt;=الإعدادات!$B$8,ROUND(MAX(0,MOD(I2602-G2602+0.5,1)-0.5)*1440,0),0))</f>
        <v/>
      </c>
      <c r="N2602" s="18" t="str">
        <f aca="false">IF(OR(A2602="",B2602=""),"",IF(COUNTIFS(الإجازات!$A$2:$A$1001,B2602,الإجازات!$D$2:$D$1001,"&lt;="&amp;A2602,الإجازات!$E$2:$E$1001,"&gt;="&amp;A2602,الإجازات!$G$2:$G$1001,"مقبولة")=0,"",LOOKUP(2,1/((الإجازات!$A$2:$A$1001=B2602)*(الإجازات!$D$2:$D$1001&lt;=A2602)*(الإجازات!$E$2:$E$1001&gt;=A2602)*(الإجازات!$G$2:$G$1001="مقبولة")),الإجازات!$C$2:$C$1001)))</f>
        <v/>
      </c>
      <c r="O2602" s="17"/>
      <c r="P2602" s="23" t="str">
        <f aca="false">IF(B2602="","",IF(ISNA(MATCH(B2602,الموظفين!$A$2:$A$501,0)),"⚠ كود غير موجود",IF(O2602&lt;&gt;"",O2602,IF(N2602&lt;&gt;"",N2602,IF(H2602="",IF(AND(A2602&lt;&gt;"",WEEKDAY(A2602)=الإعدادات!$B$11),"راحة أسبوعية","غائب"),IF(I2602="","بدون انصراف",IF(N(K2602)&gt;0,"متأخر","حاضر")))))))</f>
        <v/>
      </c>
      <c r="Q2602" s="24" t="str">
        <f aca="false">IF(B2602="","",IF(OR(P2602="غائب",P2602="غياب",P2602="إجازة بدون راتب"),IFERROR(VLOOKUP(B2602,الموظفين!$A$2:$J$501,8,FALSE()),0),0))</f>
        <v/>
      </c>
      <c r="R2602" s="24" t="str">
        <f aca="false">IF(B2602="","",ROUND((N(K2602)+N(L2602))/60*IFERROR(VLOOKUP(B2602,الموظفين!$A$2:$J$501,8,FALSE()),0)/الإعدادات!$B$6*الإعدادات!$B$9,2))</f>
        <v/>
      </c>
      <c r="S2602" s="24" t="str">
        <f aca="false">IF(OR(B2602="",M2602=""),"",ROUND(M2602/60*IFERROR(VLOOKUP(B2602,الموظفين!$A$2:$J$501,9,FALSE()),0),2))</f>
        <v/>
      </c>
      <c r="T2602" s="17"/>
      <c r="U2602" s="23" t="str">
        <f aca="false">IF(OR(A2602="",B2602=""),"",A2602&amp;"|"&amp;B2602)</f>
        <v/>
      </c>
    </row>
    <row r="2603" customFormat="false" ht="15" hidden="false" customHeight="false" outlineLevel="0" collapsed="false">
      <c r="A2603" s="16"/>
      <c r="B2603" s="17"/>
      <c r="C2603" s="18" t="str">
        <f aca="false">IF($B2603="","",IFERROR(VLOOKUP($B2603,الموظفين!$A$2:$J$501,2,FALSE())&amp;"","⚠ كود غير موجود"))</f>
        <v/>
      </c>
      <c r="D2603" s="18" t="str">
        <f aca="false">IF($B2603="","",IFERROR(VLOOKUP($B2603,الموظفين!$A$2:$J$501,3,FALSE())&amp;"",""))</f>
        <v/>
      </c>
      <c r="E2603" s="18" t="str">
        <f aca="false">IF($B2603="","",IFERROR(VLOOKUP($B2603,الموظفين!$A$2:$J$501,5,FALSE())&amp;"",""))</f>
        <v/>
      </c>
      <c r="F2603" s="19" t="str">
        <f aca="false">IF($B2603="","",IFERROR(VLOOKUP($B2603,الموظفين!$A$2:$J$501,6,FALSE()),""))</f>
        <v/>
      </c>
      <c r="G2603" s="19" t="str">
        <f aca="false">IF($B2603="","",IFERROR(VLOOKUP($B2603,الموظفين!$A$2:$J$501,7,FALSE()),""))</f>
        <v/>
      </c>
      <c r="H2603" s="20"/>
      <c r="I2603" s="20"/>
      <c r="J2603" s="21" t="str">
        <f aca="false">IF(OR(H2603="",I2603=""),"",ROUND(MOD(I2603-H2603,1)*24,2))</f>
        <v/>
      </c>
      <c r="K2603" s="22" t="str">
        <f aca="false">IF(OR(H2603="",F2603=""),"",IF(ROUND(MAX(0,MOD(H2603-F2603+0.5,1)-0.5)*1440,0)&gt;IFERROR(VLOOKUP(E2603,الورديات!$A$2:$E$21,5,FALSE()),0),ROUND(MAX(0,MOD(H2603-F2603+0.5,1)-0.5)*1440,0),0))</f>
        <v/>
      </c>
      <c r="L2603" s="22" t="str">
        <f aca="false">IF(OR(I2603="",G2603=""),"",ROUND(MAX(0,MOD(G2603-I2603+0.5,1)-0.5)*1440,0))</f>
        <v/>
      </c>
      <c r="M2603" s="22" t="str">
        <f aca="false">IF(OR(I2603="",G2603=""),"",IF(ROUND(MAX(0,MOD(I2603-G2603+0.5,1)-0.5)*1440,0)&gt;=الإعدادات!$B$8,ROUND(MAX(0,MOD(I2603-G2603+0.5,1)-0.5)*1440,0),0))</f>
        <v/>
      </c>
      <c r="N2603" s="18" t="str">
        <f aca="false">IF(OR(A2603="",B2603=""),"",IF(COUNTIFS(الإجازات!$A$2:$A$1001,B2603,الإجازات!$D$2:$D$1001,"&lt;="&amp;A2603,الإجازات!$E$2:$E$1001,"&gt;="&amp;A2603,الإجازات!$G$2:$G$1001,"مقبولة")=0,"",LOOKUP(2,1/((الإجازات!$A$2:$A$1001=B2603)*(الإجازات!$D$2:$D$1001&lt;=A2603)*(الإجازات!$E$2:$E$1001&gt;=A2603)*(الإجازات!$G$2:$G$1001="مقبولة")),الإجازات!$C$2:$C$1001)))</f>
        <v/>
      </c>
      <c r="O2603" s="17"/>
      <c r="P2603" s="23" t="str">
        <f aca="false">IF(B2603="","",IF(ISNA(MATCH(B2603,الموظفين!$A$2:$A$501,0)),"⚠ كود غير موجود",IF(O2603&lt;&gt;"",O2603,IF(N2603&lt;&gt;"",N2603,IF(H2603="",IF(AND(A2603&lt;&gt;"",WEEKDAY(A2603)=الإعدادات!$B$11),"راحة أسبوعية","غائب"),IF(I2603="","بدون انصراف",IF(N(K2603)&gt;0,"متأخر","حاضر")))))))</f>
        <v/>
      </c>
      <c r="Q2603" s="24" t="str">
        <f aca="false">IF(B2603="","",IF(OR(P2603="غائب",P2603="غياب",P2603="إجازة بدون راتب"),IFERROR(VLOOKUP(B2603,الموظفين!$A$2:$J$501,8,FALSE()),0),0))</f>
        <v/>
      </c>
      <c r="R2603" s="24" t="str">
        <f aca="false">IF(B2603="","",ROUND((N(K2603)+N(L2603))/60*IFERROR(VLOOKUP(B2603,الموظفين!$A$2:$J$501,8,FALSE()),0)/الإعدادات!$B$6*الإعدادات!$B$9,2))</f>
        <v/>
      </c>
      <c r="S2603" s="24" t="str">
        <f aca="false">IF(OR(B2603="",M2603=""),"",ROUND(M2603/60*IFERROR(VLOOKUP(B2603,الموظفين!$A$2:$J$501,9,FALSE()),0),2))</f>
        <v/>
      </c>
      <c r="T2603" s="17"/>
      <c r="U2603" s="23" t="str">
        <f aca="false">IF(OR(A2603="",B2603=""),"",A2603&amp;"|"&amp;B2603)</f>
        <v/>
      </c>
    </row>
    <row r="2604" customFormat="false" ht="15" hidden="false" customHeight="false" outlineLevel="0" collapsed="false">
      <c r="A2604" s="16"/>
      <c r="B2604" s="17"/>
      <c r="C2604" s="18" t="str">
        <f aca="false">IF($B2604="","",IFERROR(VLOOKUP($B2604,الموظفين!$A$2:$J$501,2,FALSE())&amp;"","⚠ كود غير موجود"))</f>
        <v/>
      </c>
      <c r="D2604" s="18" t="str">
        <f aca="false">IF($B2604="","",IFERROR(VLOOKUP($B2604,الموظفين!$A$2:$J$501,3,FALSE())&amp;"",""))</f>
        <v/>
      </c>
      <c r="E2604" s="18" t="str">
        <f aca="false">IF($B2604="","",IFERROR(VLOOKUP($B2604,الموظفين!$A$2:$J$501,5,FALSE())&amp;"",""))</f>
        <v/>
      </c>
      <c r="F2604" s="19" t="str">
        <f aca="false">IF($B2604="","",IFERROR(VLOOKUP($B2604,الموظفين!$A$2:$J$501,6,FALSE()),""))</f>
        <v/>
      </c>
      <c r="G2604" s="19" t="str">
        <f aca="false">IF($B2604="","",IFERROR(VLOOKUP($B2604,الموظفين!$A$2:$J$501,7,FALSE()),""))</f>
        <v/>
      </c>
      <c r="H2604" s="20"/>
      <c r="I2604" s="20"/>
      <c r="J2604" s="21" t="str">
        <f aca="false">IF(OR(H2604="",I2604=""),"",ROUND(MOD(I2604-H2604,1)*24,2))</f>
        <v/>
      </c>
      <c r="K2604" s="22" t="str">
        <f aca="false">IF(OR(H2604="",F2604=""),"",IF(ROUND(MAX(0,MOD(H2604-F2604+0.5,1)-0.5)*1440,0)&gt;IFERROR(VLOOKUP(E2604,الورديات!$A$2:$E$21,5,FALSE()),0),ROUND(MAX(0,MOD(H2604-F2604+0.5,1)-0.5)*1440,0),0))</f>
        <v/>
      </c>
      <c r="L2604" s="22" t="str">
        <f aca="false">IF(OR(I2604="",G2604=""),"",ROUND(MAX(0,MOD(G2604-I2604+0.5,1)-0.5)*1440,0))</f>
        <v/>
      </c>
      <c r="M2604" s="22" t="str">
        <f aca="false">IF(OR(I2604="",G2604=""),"",IF(ROUND(MAX(0,MOD(I2604-G2604+0.5,1)-0.5)*1440,0)&gt;=الإعدادات!$B$8,ROUND(MAX(0,MOD(I2604-G2604+0.5,1)-0.5)*1440,0),0))</f>
        <v/>
      </c>
      <c r="N2604" s="18" t="str">
        <f aca="false">IF(OR(A2604="",B2604=""),"",IF(COUNTIFS(الإجازات!$A$2:$A$1001,B2604,الإجازات!$D$2:$D$1001,"&lt;="&amp;A2604,الإجازات!$E$2:$E$1001,"&gt;="&amp;A2604,الإجازات!$G$2:$G$1001,"مقبولة")=0,"",LOOKUP(2,1/((الإجازات!$A$2:$A$1001=B2604)*(الإجازات!$D$2:$D$1001&lt;=A2604)*(الإجازات!$E$2:$E$1001&gt;=A2604)*(الإجازات!$G$2:$G$1001="مقبولة")),الإجازات!$C$2:$C$1001)))</f>
        <v/>
      </c>
      <c r="O2604" s="17"/>
      <c r="P2604" s="23" t="str">
        <f aca="false">IF(B2604="","",IF(ISNA(MATCH(B2604,الموظفين!$A$2:$A$501,0)),"⚠ كود غير موجود",IF(O2604&lt;&gt;"",O2604,IF(N2604&lt;&gt;"",N2604,IF(H2604="",IF(AND(A2604&lt;&gt;"",WEEKDAY(A2604)=الإعدادات!$B$11),"راحة أسبوعية","غائب"),IF(I2604="","بدون انصراف",IF(N(K2604)&gt;0,"متأخر","حاضر")))))))</f>
        <v/>
      </c>
      <c r="Q2604" s="24" t="str">
        <f aca="false">IF(B2604="","",IF(OR(P2604="غائب",P2604="غياب",P2604="إجازة بدون راتب"),IFERROR(VLOOKUP(B2604,الموظفين!$A$2:$J$501,8,FALSE()),0),0))</f>
        <v/>
      </c>
      <c r="R2604" s="24" t="str">
        <f aca="false">IF(B2604="","",ROUND((N(K2604)+N(L2604))/60*IFERROR(VLOOKUP(B2604,الموظفين!$A$2:$J$501,8,FALSE()),0)/الإعدادات!$B$6*الإعدادات!$B$9,2))</f>
        <v/>
      </c>
      <c r="S2604" s="24" t="str">
        <f aca="false">IF(OR(B2604="",M2604=""),"",ROUND(M2604/60*IFERROR(VLOOKUP(B2604,الموظفين!$A$2:$J$501,9,FALSE()),0),2))</f>
        <v/>
      </c>
      <c r="T2604" s="17"/>
      <c r="U2604" s="23" t="str">
        <f aca="false">IF(OR(A2604="",B2604=""),"",A2604&amp;"|"&amp;B2604)</f>
        <v/>
      </c>
    </row>
    <row r="2605" customFormat="false" ht="15" hidden="false" customHeight="false" outlineLevel="0" collapsed="false">
      <c r="A2605" s="16"/>
      <c r="B2605" s="17"/>
      <c r="C2605" s="18" t="str">
        <f aca="false">IF($B2605="","",IFERROR(VLOOKUP($B2605,الموظفين!$A$2:$J$501,2,FALSE())&amp;"","⚠ كود غير موجود"))</f>
        <v/>
      </c>
      <c r="D2605" s="18" t="str">
        <f aca="false">IF($B2605="","",IFERROR(VLOOKUP($B2605,الموظفين!$A$2:$J$501,3,FALSE())&amp;"",""))</f>
        <v/>
      </c>
      <c r="E2605" s="18" t="str">
        <f aca="false">IF($B2605="","",IFERROR(VLOOKUP($B2605,الموظفين!$A$2:$J$501,5,FALSE())&amp;"",""))</f>
        <v/>
      </c>
      <c r="F2605" s="19" t="str">
        <f aca="false">IF($B2605="","",IFERROR(VLOOKUP($B2605,الموظفين!$A$2:$J$501,6,FALSE()),""))</f>
        <v/>
      </c>
      <c r="G2605" s="19" t="str">
        <f aca="false">IF($B2605="","",IFERROR(VLOOKUP($B2605,الموظفين!$A$2:$J$501,7,FALSE()),""))</f>
        <v/>
      </c>
      <c r="H2605" s="20"/>
      <c r="I2605" s="20"/>
      <c r="J2605" s="21" t="str">
        <f aca="false">IF(OR(H2605="",I2605=""),"",ROUND(MOD(I2605-H2605,1)*24,2))</f>
        <v/>
      </c>
      <c r="K2605" s="22" t="str">
        <f aca="false">IF(OR(H2605="",F2605=""),"",IF(ROUND(MAX(0,MOD(H2605-F2605+0.5,1)-0.5)*1440,0)&gt;IFERROR(VLOOKUP(E2605,الورديات!$A$2:$E$21,5,FALSE()),0),ROUND(MAX(0,MOD(H2605-F2605+0.5,1)-0.5)*1440,0),0))</f>
        <v/>
      </c>
      <c r="L2605" s="22" t="str">
        <f aca="false">IF(OR(I2605="",G2605=""),"",ROUND(MAX(0,MOD(G2605-I2605+0.5,1)-0.5)*1440,0))</f>
        <v/>
      </c>
      <c r="M2605" s="22" t="str">
        <f aca="false">IF(OR(I2605="",G2605=""),"",IF(ROUND(MAX(0,MOD(I2605-G2605+0.5,1)-0.5)*1440,0)&gt;=الإعدادات!$B$8,ROUND(MAX(0,MOD(I2605-G2605+0.5,1)-0.5)*1440,0),0))</f>
        <v/>
      </c>
      <c r="N2605" s="18" t="str">
        <f aca="false">IF(OR(A2605="",B2605=""),"",IF(COUNTIFS(الإجازات!$A$2:$A$1001,B2605,الإجازات!$D$2:$D$1001,"&lt;="&amp;A2605,الإجازات!$E$2:$E$1001,"&gt;="&amp;A2605,الإجازات!$G$2:$G$1001,"مقبولة")=0,"",LOOKUP(2,1/((الإجازات!$A$2:$A$1001=B2605)*(الإجازات!$D$2:$D$1001&lt;=A2605)*(الإجازات!$E$2:$E$1001&gt;=A2605)*(الإجازات!$G$2:$G$1001="مقبولة")),الإجازات!$C$2:$C$1001)))</f>
        <v/>
      </c>
      <c r="O2605" s="17"/>
      <c r="P2605" s="23" t="str">
        <f aca="false">IF(B2605="","",IF(ISNA(MATCH(B2605,الموظفين!$A$2:$A$501,0)),"⚠ كود غير موجود",IF(O2605&lt;&gt;"",O2605,IF(N2605&lt;&gt;"",N2605,IF(H2605="",IF(AND(A2605&lt;&gt;"",WEEKDAY(A2605)=الإعدادات!$B$11),"راحة أسبوعية","غائب"),IF(I2605="","بدون انصراف",IF(N(K2605)&gt;0,"متأخر","حاضر")))))))</f>
        <v/>
      </c>
      <c r="Q2605" s="24" t="str">
        <f aca="false">IF(B2605="","",IF(OR(P2605="غائب",P2605="غياب",P2605="إجازة بدون راتب"),IFERROR(VLOOKUP(B2605,الموظفين!$A$2:$J$501,8,FALSE()),0),0))</f>
        <v/>
      </c>
      <c r="R2605" s="24" t="str">
        <f aca="false">IF(B2605="","",ROUND((N(K2605)+N(L2605))/60*IFERROR(VLOOKUP(B2605,الموظفين!$A$2:$J$501,8,FALSE()),0)/الإعدادات!$B$6*الإعدادات!$B$9,2))</f>
        <v/>
      </c>
      <c r="S2605" s="24" t="str">
        <f aca="false">IF(OR(B2605="",M2605=""),"",ROUND(M2605/60*IFERROR(VLOOKUP(B2605,الموظفين!$A$2:$J$501,9,FALSE()),0),2))</f>
        <v/>
      </c>
      <c r="T2605" s="17"/>
      <c r="U2605" s="23" t="str">
        <f aca="false">IF(OR(A2605="",B2605=""),"",A2605&amp;"|"&amp;B2605)</f>
        <v/>
      </c>
    </row>
    <row r="2606" customFormat="false" ht="15" hidden="false" customHeight="false" outlineLevel="0" collapsed="false">
      <c r="A2606" s="16"/>
      <c r="B2606" s="17"/>
      <c r="C2606" s="18" t="str">
        <f aca="false">IF($B2606="","",IFERROR(VLOOKUP($B2606,الموظفين!$A$2:$J$501,2,FALSE())&amp;"","⚠ كود غير موجود"))</f>
        <v/>
      </c>
      <c r="D2606" s="18" t="str">
        <f aca="false">IF($B2606="","",IFERROR(VLOOKUP($B2606,الموظفين!$A$2:$J$501,3,FALSE())&amp;"",""))</f>
        <v/>
      </c>
      <c r="E2606" s="18" t="str">
        <f aca="false">IF($B2606="","",IFERROR(VLOOKUP($B2606,الموظفين!$A$2:$J$501,5,FALSE())&amp;"",""))</f>
        <v/>
      </c>
      <c r="F2606" s="19" t="str">
        <f aca="false">IF($B2606="","",IFERROR(VLOOKUP($B2606,الموظفين!$A$2:$J$501,6,FALSE()),""))</f>
        <v/>
      </c>
      <c r="G2606" s="19" t="str">
        <f aca="false">IF($B2606="","",IFERROR(VLOOKUP($B2606,الموظفين!$A$2:$J$501,7,FALSE()),""))</f>
        <v/>
      </c>
      <c r="H2606" s="20"/>
      <c r="I2606" s="20"/>
      <c r="J2606" s="21" t="str">
        <f aca="false">IF(OR(H2606="",I2606=""),"",ROUND(MOD(I2606-H2606,1)*24,2))</f>
        <v/>
      </c>
      <c r="K2606" s="22" t="str">
        <f aca="false">IF(OR(H2606="",F2606=""),"",IF(ROUND(MAX(0,MOD(H2606-F2606+0.5,1)-0.5)*1440,0)&gt;IFERROR(VLOOKUP(E2606,الورديات!$A$2:$E$21,5,FALSE()),0),ROUND(MAX(0,MOD(H2606-F2606+0.5,1)-0.5)*1440,0),0))</f>
        <v/>
      </c>
      <c r="L2606" s="22" t="str">
        <f aca="false">IF(OR(I2606="",G2606=""),"",ROUND(MAX(0,MOD(G2606-I2606+0.5,1)-0.5)*1440,0))</f>
        <v/>
      </c>
      <c r="M2606" s="22" t="str">
        <f aca="false">IF(OR(I2606="",G2606=""),"",IF(ROUND(MAX(0,MOD(I2606-G2606+0.5,1)-0.5)*1440,0)&gt;=الإعدادات!$B$8,ROUND(MAX(0,MOD(I2606-G2606+0.5,1)-0.5)*1440,0),0))</f>
        <v/>
      </c>
      <c r="N2606" s="18" t="str">
        <f aca="false">IF(OR(A2606="",B2606=""),"",IF(COUNTIFS(الإجازات!$A$2:$A$1001,B2606,الإجازات!$D$2:$D$1001,"&lt;="&amp;A2606,الإجازات!$E$2:$E$1001,"&gt;="&amp;A2606,الإجازات!$G$2:$G$1001,"مقبولة")=0,"",LOOKUP(2,1/((الإجازات!$A$2:$A$1001=B2606)*(الإجازات!$D$2:$D$1001&lt;=A2606)*(الإجازات!$E$2:$E$1001&gt;=A2606)*(الإجازات!$G$2:$G$1001="مقبولة")),الإجازات!$C$2:$C$1001)))</f>
        <v/>
      </c>
      <c r="O2606" s="17"/>
      <c r="P2606" s="23" t="str">
        <f aca="false">IF(B2606="","",IF(ISNA(MATCH(B2606,الموظفين!$A$2:$A$501,0)),"⚠ كود غير موجود",IF(O2606&lt;&gt;"",O2606,IF(N2606&lt;&gt;"",N2606,IF(H2606="",IF(AND(A2606&lt;&gt;"",WEEKDAY(A2606)=الإعدادات!$B$11),"راحة أسبوعية","غائب"),IF(I2606="","بدون انصراف",IF(N(K2606)&gt;0,"متأخر","حاضر")))))))</f>
        <v/>
      </c>
      <c r="Q2606" s="24" t="str">
        <f aca="false">IF(B2606="","",IF(OR(P2606="غائب",P2606="غياب",P2606="إجازة بدون راتب"),IFERROR(VLOOKUP(B2606,الموظفين!$A$2:$J$501,8,FALSE()),0),0))</f>
        <v/>
      </c>
      <c r="R2606" s="24" t="str">
        <f aca="false">IF(B2606="","",ROUND((N(K2606)+N(L2606))/60*IFERROR(VLOOKUP(B2606,الموظفين!$A$2:$J$501,8,FALSE()),0)/الإعدادات!$B$6*الإعدادات!$B$9,2))</f>
        <v/>
      </c>
      <c r="S2606" s="24" t="str">
        <f aca="false">IF(OR(B2606="",M2606=""),"",ROUND(M2606/60*IFERROR(VLOOKUP(B2606,الموظفين!$A$2:$J$501,9,FALSE()),0),2))</f>
        <v/>
      </c>
      <c r="T2606" s="17"/>
      <c r="U2606" s="23" t="str">
        <f aca="false">IF(OR(A2606="",B2606=""),"",A2606&amp;"|"&amp;B2606)</f>
        <v/>
      </c>
    </row>
    <row r="2607" customFormat="false" ht="15" hidden="false" customHeight="false" outlineLevel="0" collapsed="false">
      <c r="A2607" s="16"/>
      <c r="B2607" s="17"/>
      <c r="C2607" s="18" t="str">
        <f aca="false">IF($B2607="","",IFERROR(VLOOKUP($B2607,الموظفين!$A$2:$J$501,2,FALSE())&amp;"","⚠ كود غير موجود"))</f>
        <v/>
      </c>
      <c r="D2607" s="18" t="str">
        <f aca="false">IF($B2607="","",IFERROR(VLOOKUP($B2607,الموظفين!$A$2:$J$501,3,FALSE())&amp;"",""))</f>
        <v/>
      </c>
      <c r="E2607" s="18" t="str">
        <f aca="false">IF($B2607="","",IFERROR(VLOOKUP($B2607,الموظفين!$A$2:$J$501,5,FALSE())&amp;"",""))</f>
        <v/>
      </c>
      <c r="F2607" s="19" t="str">
        <f aca="false">IF($B2607="","",IFERROR(VLOOKUP($B2607,الموظفين!$A$2:$J$501,6,FALSE()),""))</f>
        <v/>
      </c>
      <c r="G2607" s="19" t="str">
        <f aca="false">IF($B2607="","",IFERROR(VLOOKUP($B2607,الموظفين!$A$2:$J$501,7,FALSE()),""))</f>
        <v/>
      </c>
      <c r="H2607" s="20"/>
      <c r="I2607" s="20"/>
      <c r="J2607" s="21" t="str">
        <f aca="false">IF(OR(H2607="",I2607=""),"",ROUND(MOD(I2607-H2607,1)*24,2))</f>
        <v/>
      </c>
      <c r="K2607" s="22" t="str">
        <f aca="false">IF(OR(H2607="",F2607=""),"",IF(ROUND(MAX(0,MOD(H2607-F2607+0.5,1)-0.5)*1440,0)&gt;IFERROR(VLOOKUP(E2607,الورديات!$A$2:$E$21,5,FALSE()),0),ROUND(MAX(0,MOD(H2607-F2607+0.5,1)-0.5)*1440,0),0))</f>
        <v/>
      </c>
      <c r="L2607" s="22" t="str">
        <f aca="false">IF(OR(I2607="",G2607=""),"",ROUND(MAX(0,MOD(G2607-I2607+0.5,1)-0.5)*1440,0))</f>
        <v/>
      </c>
      <c r="M2607" s="22" t="str">
        <f aca="false">IF(OR(I2607="",G2607=""),"",IF(ROUND(MAX(0,MOD(I2607-G2607+0.5,1)-0.5)*1440,0)&gt;=الإعدادات!$B$8,ROUND(MAX(0,MOD(I2607-G2607+0.5,1)-0.5)*1440,0),0))</f>
        <v/>
      </c>
      <c r="N2607" s="18" t="str">
        <f aca="false">IF(OR(A2607="",B2607=""),"",IF(COUNTIFS(الإجازات!$A$2:$A$1001,B2607,الإجازات!$D$2:$D$1001,"&lt;="&amp;A2607,الإجازات!$E$2:$E$1001,"&gt;="&amp;A2607,الإجازات!$G$2:$G$1001,"مقبولة")=0,"",LOOKUP(2,1/((الإجازات!$A$2:$A$1001=B2607)*(الإجازات!$D$2:$D$1001&lt;=A2607)*(الإجازات!$E$2:$E$1001&gt;=A2607)*(الإجازات!$G$2:$G$1001="مقبولة")),الإجازات!$C$2:$C$1001)))</f>
        <v/>
      </c>
      <c r="O2607" s="17"/>
      <c r="P2607" s="23" t="str">
        <f aca="false">IF(B2607="","",IF(ISNA(MATCH(B2607,الموظفين!$A$2:$A$501,0)),"⚠ كود غير موجود",IF(O2607&lt;&gt;"",O2607,IF(N2607&lt;&gt;"",N2607,IF(H2607="",IF(AND(A2607&lt;&gt;"",WEEKDAY(A2607)=الإعدادات!$B$11),"راحة أسبوعية","غائب"),IF(I2607="","بدون انصراف",IF(N(K2607)&gt;0,"متأخر","حاضر")))))))</f>
        <v/>
      </c>
      <c r="Q2607" s="24" t="str">
        <f aca="false">IF(B2607="","",IF(OR(P2607="غائب",P2607="غياب",P2607="إجازة بدون راتب"),IFERROR(VLOOKUP(B2607,الموظفين!$A$2:$J$501,8,FALSE()),0),0))</f>
        <v/>
      </c>
      <c r="R2607" s="24" t="str">
        <f aca="false">IF(B2607="","",ROUND((N(K2607)+N(L2607))/60*IFERROR(VLOOKUP(B2607,الموظفين!$A$2:$J$501,8,FALSE()),0)/الإعدادات!$B$6*الإعدادات!$B$9,2))</f>
        <v/>
      </c>
      <c r="S2607" s="24" t="str">
        <f aca="false">IF(OR(B2607="",M2607=""),"",ROUND(M2607/60*IFERROR(VLOOKUP(B2607,الموظفين!$A$2:$J$501,9,FALSE()),0),2))</f>
        <v/>
      </c>
      <c r="T2607" s="17"/>
      <c r="U2607" s="23" t="str">
        <f aca="false">IF(OR(A2607="",B2607=""),"",A2607&amp;"|"&amp;B2607)</f>
        <v/>
      </c>
    </row>
    <row r="2608" customFormat="false" ht="15" hidden="false" customHeight="false" outlineLevel="0" collapsed="false">
      <c r="A2608" s="16"/>
      <c r="B2608" s="17"/>
      <c r="C2608" s="18" t="str">
        <f aca="false">IF($B2608="","",IFERROR(VLOOKUP($B2608,الموظفين!$A$2:$J$501,2,FALSE())&amp;"","⚠ كود غير موجود"))</f>
        <v/>
      </c>
      <c r="D2608" s="18" t="str">
        <f aca="false">IF($B2608="","",IFERROR(VLOOKUP($B2608,الموظفين!$A$2:$J$501,3,FALSE())&amp;"",""))</f>
        <v/>
      </c>
      <c r="E2608" s="18" t="str">
        <f aca="false">IF($B2608="","",IFERROR(VLOOKUP($B2608,الموظفين!$A$2:$J$501,5,FALSE())&amp;"",""))</f>
        <v/>
      </c>
      <c r="F2608" s="19" t="str">
        <f aca="false">IF($B2608="","",IFERROR(VLOOKUP($B2608,الموظفين!$A$2:$J$501,6,FALSE()),""))</f>
        <v/>
      </c>
      <c r="G2608" s="19" t="str">
        <f aca="false">IF($B2608="","",IFERROR(VLOOKUP($B2608,الموظفين!$A$2:$J$501,7,FALSE()),""))</f>
        <v/>
      </c>
      <c r="H2608" s="20"/>
      <c r="I2608" s="20"/>
      <c r="J2608" s="21" t="str">
        <f aca="false">IF(OR(H2608="",I2608=""),"",ROUND(MOD(I2608-H2608,1)*24,2))</f>
        <v/>
      </c>
      <c r="K2608" s="22" t="str">
        <f aca="false">IF(OR(H2608="",F2608=""),"",IF(ROUND(MAX(0,MOD(H2608-F2608+0.5,1)-0.5)*1440,0)&gt;IFERROR(VLOOKUP(E2608,الورديات!$A$2:$E$21,5,FALSE()),0),ROUND(MAX(0,MOD(H2608-F2608+0.5,1)-0.5)*1440,0),0))</f>
        <v/>
      </c>
      <c r="L2608" s="22" t="str">
        <f aca="false">IF(OR(I2608="",G2608=""),"",ROUND(MAX(0,MOD(G2608-I2608+0.5,1)-0.5)*1440,0))</f>
        <v/>
      </c>
      <c r="M2608" s="22" t="str">
        <f aca="false">IF(OR(I2608="",G2608=""),"",IF(ROUND(MAX(0,MOD(I2608-G2608+0.5,1)-0.5)*1440,0)&gt;=الإعدادات!$B$8,ROUND(MAX(0,MOD(I2608-G2608+0.5,1)-0.5)*1440,0),0))</f>
        <v/>
      </c>
      <c r="N2608" s="18" t="str">
        <f aca="false">IF(OR(A2608="",B2608=""),"",IF(COUNTIFS(الإجازات!$A$2:$A$1001,B2608,الإجازات!$D$2:$D$1001,"&lt;="&amp;A2608,الإجازات!$E$2:$E$1001,"&gt;="&amp;A2608,الإجازات!$G$2:$G$1001,"مقبولة")=0,"",LOOKUP(2,1/((الإجازات!$A$2:$A$1001=B2608)*(الإجازات!$D$2:$D$1001&lt;=A2608)*(الإجازات!$E$2:$E$1001&gt;=A2608)*(الإجازات!$G$2:$G$1001="مقبولة")),الإجازات!$C$2:$C$1001)))</f>
        <v/>
      </c>
      <c r="O2608" s="17"/>
      <c r="P2608" s="23" t="str">
        <f aca="false">IF(B2608="","",IF(ISNA(MATCH(B2608,الموظفين!$A$2:$A$501,0)),"⚠ كود غير موجود",IF(O2608&lt;&gt;"",O2608,IF(N2608&lt;&gt;"",N2608,IF(H2608="",IF(AND(A2608&lt;&gt;"",WEEKDAY(A2608)=الإعدادات!$B$11),"راحة أسبوعية","غائب"),IF(I2608="","بدون انصراف",IF(N(K2608)&gt;0,"متأخر","حاضر")))))))</f>
        <v/>
      </c>
      <c r="Q2608" s="24" t="str">
        <f aca="false">IF(B2608="","",IF(OR(P2608="غائب",P2608="غياب",P2608="إجازة بدون راتب"),IFERROR(VLOOKUP(B2608,الموظفين!$A$2:$J$501,8,FALSE()),0),0))</f>
        <v/>
      </c>
      <c r="R2608" s="24" t="str">
        <f aca="false">IF(B2608="","",ROUND((N(K2608)+N(L2608))/60*IFERROR(VLOOKUP(B2608,الموظفين!$A$2:$J$501,8,FALSE()),0)/الإعدادات!$B$6*الإعدادات!$B$9,2))</f>
        <v/>
      </c>
      <c r="S2608" s="24" t="str">
        <f aca="false">IF(OR(B2608="",M2608=""),"",ROUND(M2608/60*IFERROR(VLOOKUP(B2608,الموظفين!$A$2:$J$501,9,FALSE()),0),2))</f>
        <v/>
      </c>
      <c r="T2608" s="17"/>
      <c r="U2608" s="23" t="str">
        <f aca="false">IF(OR(A2608="",B2608=""),"",A2608&amp;"|"&amp;B2608)</f>
        <v/>
      </c>
    </row>
    <row r="2609" customFormat="false" ht="15" hidden="false" customHeight="false" outlineLevel="0" collapsed="false">
      <c r="A2609" s="16"/>
      <c r="B2609" s="17"/>
      <c r="C2609" s="18" t="str">
        <f aca="false">IF($B2609="","",IFERROR(VLOOKUP($B2609,الموظفين!$A$2:$J$501,2,FALSE())&amp;"","⚠ كود غير موجود"))</f>
        <v/>
      </c>
      <c r="D2609" s="18" t="str">
        <f aca="false">IF($B2609="","",IFERROR(VLOOKUP($B2609,الموظفين!$A$2:$J$501,3,FALSE())&amp;"",""))</f>
        <v/>
      </c>
      <c r="E2609" s="18" t="str">
        <f aca="false">IF($B2609="","",IFERROR(VLOOKUP($B2609,الموظفين!$A$2:$J$501,5,FALSE())&amp;"",""))</f>
        <v/>
      </c>
      <c r="F2609" s="19" t="str">
        <f aca="false">IF($B2609="","",IFERROR(VLOOKUP($B2609,الموظفين!$A$2:$J$501,6,FALSE()),""))</f>
        <v/>
      </c>
      <c r="G2609" s="19" t="str">
        <f aca="false">IF($B2609="","",IFERROR(VLOOKUP($B2609,الموظفين!$A$2:$J$501,7,FALSE()),""))</f>
        <v/>
      </c>
      <c r="H2609" s="20"/>
      <c r="I2609" s="20"/>
      <c r="J2609" s="21" t="str">
        <f aca="false">IF(OR(H2609="",I2609=""),"",ROUND(MOD(I2609-H2609,1)*24,2))</f>
        <v/>
      </c>
      <c r="K2609" s="22" t="str">
        <f aca="false">IF(OR(H2609="",F2609=""),"",IF(ROUND(MAX(0,MOD(H2609-F2609+0.5,1)-0.5)*1440,0)&gt;IFERROR(VLOOKUP(E2609,الورديات!$A$2:$E$21,5,FALSE()),0),ROUND(MAX(0,MOD(H2609-F2609+0.5,1)-0.5)*1440,0),0))</f>
        <v/>
      </c>
      <c r="L2609" s="22" t="str">
        <f aca="false">IF(OR(I2609="",G2609=""),"",ROUND(MAX(0,MOD(G2609-I2609+0.5,1)-0.5)*1440,0))</f>
        <v/>
      </c>
      <c r="M2609" s="22" t="str">
        <f aca="false">IF(OR(I2609="",G2609=""),"",IF(ROUND(MAX(0,MOD(I2609-G2609+0.5,1)-0.5)*1440,0)&gt;=الإعدادات!$B$8,ROUND(MAX(0,MOD(I2609-G2609+0.5,1)-0.5)*1440,0),0))</f>
        <v/>
      </c>
      <c r="N2609" s="18" t="str">
        <f aca="false">IF(OR(A2609="",B2609=""),"",IF(COUNTIFS(الإجازات!$A$2:$A$1001,B2609,الإجازات!$D$2:$D$1001,"&lt;="&amp;A2609,الإجازات!$E$2:$E$1001,"&gt;="&amp;A2609,الإجازات!$G$2:$G$1001,"مقبولة")=0,"",LOOKUP(2,1/((الإجازات!$A$2:$A$1001=B2609)*(الإجازات!$D$2:$D$1001&lt;=A2609)*(الإجازات!$E$2:$E$1001&gt;=A2609)*(الإجازات!$G$2:$G$1001="مقبولة")),الإجازات!$C$2:$C$1001)))</f>
        <v/>
      </c>
      <c r="O2609" s="17"/>
      <c r="P2609" s="23" t="str">
        <f aca="false">IF(B2609="","",IF(ISNA(MATCH(B2609,الموظفين!$A$2:$A$501,0)),"⚠ كود غير موجود",IF(O2609&lt;&gt;"",O2609,IF(N2609&lt;&gt;"",N2609,IF(H2609="",IF(AND(A2609&lt;&gt;"",WEEKDAY(A2609)=الإعدادات!$B$11),"راحة أسبوعية","غائب"),IF(I2609="","بدون انصراف",IF(N(K2609)&gt;0,"متأخر","حاضر")))))))</f>
        <v/>
      </c>
      <c r="Q2609" s="24" t="str">
        <f aca="false">IF(B2609="","",IF(OR(P2609="غائب",P2609="غياب",P2609="إجازة بدون راتب"),IFERROR(VLOOKUP(B2609,الموظفين!$A$2:$J$501,8,FALSE()),0),0))</f>
        <v/>
      </c>
      <c r="R2609" s="24" t="str">
        <f aca="false">IF(B2609="","",ROUND((N(K2609)+N(L2609))/60*IFERROR(VLOOKUP(B2609,الموظفين!$A$2:$J$501,8,FALSE()),0)/الإعدادات!$B$6*الإعدادات!$B$9,2))</f>
        <v/>
      </c>
      <c r="S2609" s="24" t="str">
        <f aca="false">IF(OR(B2609="",M2609=""),"",ROUND(M2609/60*IFERROR(VLOOKUP(B2609,الموظفين!$A$2:$J$501,9,FALSE()),0),2))</f>
        <v/>
      </c>
      <c r="T2609" s="17"/>
      <c r="U2609" s="23" t="str">
        <f aca="false">IF(OR(A2609="",B2609=""),"",A2609&amp;"|"&amp;B2609)</f>
        <v/>
      </c>
    </row>
    <row r="2610" customFormat="false" ht="15" hidden="false" customHeight="false" outlineLevel="0" collapsed="false">
      <c r="A2610" s="16"/>
      <c r="B2610" s="17"/>
      <c r="C2610" s="18" t="str">
        <f aca="false">IF($B2610="","",IFERROR(VLOOKUP($B2610,الموظفين!$A$2:$J$501,2,FALSE())&amp;"","⚠ كود غير موجود"))</f>
        <v/>
      </c>
      <c r="D2610" s="18" t="str">
        <f aca="false">IF($B2610="","",IFERROR(VLOOKUP($B2610,الموظفين!$A$2:$J$501,3,FALSE())&amp;"",""))</f>
        <v/>
      </c>
      <c r="E2610" s="18" t="str">
        <f aca="false">IF($B2610="","",IFERROR(VLOOKUP($B2610,الموظفين!$A$2:$J$501,5,FALSE())&amp;"",""))</f>
        <v/>
      </c>
      <c r="F2610" s="19" t="str">
        <f aca="false">IF($B2610="","",IFERROR(VLOOKUP($B2610,الموظفين!$A$2:$J$501,6,FALSE()),""))</f>
        <v/>
      </c>
      <c r="G2610" s="19" t="str">
        <f aca="false">IF($B2610="","",IFERROR(VLOOKUP($B2610,الموظفين!$A$2:$J$501,7,FALSE()),""))</f>
        <v/>
      </c>
      <c r="H2610" s="20"/>
      <c r="I2610" s="20"/>
      <c r="J2610" s="21" t="str">
        <f aca="false">IF(OR(H2610="",I2610=""),"",ROUND(MOD(I2610-H2610,1)*24,2))</f>
        <v/>
      </c>
      <c r="K2610" s="22" t="str">
        <f aca="false">IF(OR(H2610="",F2610=""),"",IF(ROUND(MAX(0,MOD(H2610-F2610+0.5,1)-0.5)*1440,0)&gt;IFERROR(VLOOKUP(E2610,الورديات!$A$2:$E$21,5,FALSE()),0),ROUND(MAX(0,MOD(H2610-F2610+0.5,1)-0.5)*1440,0),0))</f>
        <v/>
      </c>
      <c r="L2610" s="22" t="str">
        <f aca="false">IF(OR(I2610="",G2610=""),"",ROUND(MAX(0,MOD(G2610-I2610+0.5,1)-0.5)*1440,0))</f>
        <v/>
      </c>
      <c r="M2610" s="22" t="str">
        <f aca="false">IF(OR(I2610="",G2610=""),"",IF(ROUND(MAX(0,MOD(I2610-G2610+0.5,1)-0.5)*1440,0)&gt;=الإعدادات!$B$8,ROUND(MAX(0,MOD(I2610-G2610+0.5,1)-0.5)*1440,0),0))</f>
        <v/>
      </c>
      <c r="N2610" s="18" t="str">
        <f aca="false">IF(OR(A2610="",B2610=""),"",IF(COUNTIFS(الإجازات!$A$2:$A$1001,B2610,الإجازات!$D$2:$D$1001,"&lt;="&amp;A2610,الإجازات!$E$2:$E$1001,"&gt;="&amp;A2610,الإجازات!$G$2:$G$1001,"مقبولة")=0,"",LOOKUP(2,1/((الإجازات!$A$2:$A$1001=B2610)*(الإجازات!$D$2:$D$1001&lt;=A2610)*(الإجازات!$E$2:$E$1001&gt;=A2610)*(الإجازات!$G$2:$G$1001="مقبولة")),الإجازات!$C$2:$C$1001)))</f>
        <v/>
      </c>
      <c r="O2610" s="17"/>
      <c r="P2610" s="23" t="str">
        <f aca="false">IF(B2610="","",IF(ISNA(MATCH(B2610,الموظفين!$A$2:$A$501,0)),"⚠ كود غير موجود",IF(O2610&lt;&gt;"",O2610,IF(N2610&lt;&gt;"",N2610,IF(H2610="",IF(AND(A2610&lt;&gt;"",WEEKDAY(A2610)=الإعدادات!$B$11),"راحة أسبوعية","غائب"),IF(I2610="","بدون انصراف",IF(N(K2610)&gt;0,"متأخر","حاضر")))))))</f>
        <v/>
      </c>
      <c r="Q2610" s="24" t="str">
        <f aca="false">IF(B2610="","",IF(OR(P2610="غائب",P2610="غياب",P2610="إجازة بدون راتب"),IFERROR(VLOOKUP(B2610,الموظفين!$A$2:$J$501,8,FALSE()),0),0))</f>
        <v/>
      </c>
      <c r="R2610" s="24" t="str">
        <f aca="false">IF(B2610="","",ROUND((N(K2610)+N(L2610))/60*IFERROR(VLOOKUP(B2610,الموظفين!$A$2:$J$501,8,FALSE()),0)/الإعدادات!$B$6*الإعدادات!$B$9,2))</f>
        <v/>
      </c>
      <c r="S2610" s="24" t="str">
        <f aca="false">IF(OR(B2610="",M2610=""),"",ROUND(M2610/60*IFERROR(VLOOKUP(B2610,الموظفين!$A$2:$J$501,9,FALSE()),0),2))</f>
        <v/>
      </c>
      <c r="T2610" s="17"/>
      <c r="U2610" s="23" t="str">
        <f aca="false">IF(OR(A2610="",B2610=""),"",A2610&amp;"|"&amp;B2610)</f>
        <v/>
      </c>
    </row>
    <row r="2611" customFormat="false" ht="15" hidden="false" customHeight="false" outlineLevel="0" collapsed="false">
      <c r="A2611" s="16"/>
      <c r="B2611" s="17"/>
      <c r="C2611" s="18" t="str">
        <f aca="false">IF($B2611="","",IFERROR(VLOOKUP($B2611,الموظفين!$A$2:$J$501,2,FALSE())&amp;"","⚠ كود غير موجود"))</f>
        <v/>
      </c>
      <c r="D2611" s="18" t="str">
        <f aca="false">IF($B2611="","",IFERROR(VLOOKUP($B2611,الموظفين!$A$2:$J$501,3,FALSE())&amp;"",""))</f>
        <v/>
      </c>
      <c r="E2611" s="18" t="str">
        <f aca="false">IF($B2611="","",IFERROR(VLOOKUP($B2611,الموظفين!$A$2:$J$501,5,FALSE())&amp;"",""))</f>
        <v/>
      </c>
      <c r="F2611" s="19" t="str">
        <f aca="false">IF($B2611="","",IFERROR(VLOOKUP($B2611,الموظفين!$A$2:$J$501,6,FALSE()),""))</f>
        <v/>
      </c>
      <c r="G2611" s="19" t="str">
        <f aca="false">IF($B2611="","",IFERROR(VLOOKUP($B2611,الموظفين!$A$2:$J$501,7,FALSE()),""))</f>
        <v/>
      </c>
      <c r="H2611" s="20"/>
      <c r="I2611" s="20"/>
      <c r="J2611" s="21" t="str">
        <f aca="false">IF(OR(H2611="",I2611=""),"",ROUND(MOD(I2611-H2611,1)*24,2))</f>
        <v/>
      </c>
      <c r="K2611" s="22" t="str">
        <f aca="false">IF(OR(H2611="",F2611=""),"",IF(ROUND(MAX(0,MOD(H2611-F2611+0.5,1)-0.5)*1440,0)&gt;IFERROR(VLOOKUP(E2611,الورديات!$A$2:$E$21,5,FALSE()),0),ROUND(MAX(0,MOD(H2611-F2611+0.5,1)-0.5)*1440,0),0))</f>
        <v/>
      </c>
      <c r="L2611" s="22" t="str">
        <f aca="false">IF(OR(I2611="",G2611=""),"",ROUND(MAX(0,MOD(G2611-I2611+0.5,1)-0.5)*1440,0))</f>
        <v/>
      </c>
      <c r="M2611" s="22" t="str">
        <f aca="false">IF(OR(I2611="",G2611=""),"",IF(ROUND(MAX(0,MOD(I2611-G2611+0.5,1)-0.5)*1440,0)&gt;=الإعدادات!$B$8,ROUND(MAX(0,MOD(I2611-G2611+0.5,1)-0.5)*1440,0),0))</f>
        <v/>
      </c>
      <c r="N2611" s="18" t="str">
        <f aca="false">IF(OR(A2611="",B2611=""),"",IF(COUNTIFS(الإجازات!$A$2:$A$1001,B2611,الإجازات!$D$2:$D$1001,"&lt;="&amp;A2611,الإجازات!$E$2:$E$1001,"&gt;="&amp;A2611,الإجازات!$G$2:$G$1001,"مقبولة")=0,"",LOOKUP(2,1/((الإجازات!$A$2:$A$1001=B2611)*(الإجازات!$D$2:$D$1001&lt;=A2611)*(الإجازات!$E$2:$E$1001&gt;=A2611)*(الإجازات!$G$2:$G$1001="مقبولة")),الإجازات!$C$2:$C$1001)))</f>
        <v/>
      </c>
      <c r="O2611" s="17"/>
      <c r="P2611" s="23" t="str">
        <f aca="false">IF(B2611="","",IF(ISNA(MATCH(B2611,الموظفين!$A$2:$A$501,0)),"⚠ كود غير موجود",IF(O2611&lt;&gt;"",O2611,IF(N2611&lt;&gt;"",N2611,IF(H2611="",IF(AND(A2611&lt;&gt;"",WEEKDAY(A2611)=الإعدادات!$B$11),"راحة أسبوعية","غائب"),IF(I2611="","بدون انصراف",IF(N(K2611)&gt;0,"متأخر","حاضر")))))))</f>
        <v/>
      </c>
      <c r="Q2611" s="24" t="str">
        <f aca="false">IF(B2611="","",IF(OR(P2611="غائب",P2611="غياب",P2611="إجازة بدون راتب"),IFERROR(VLOOKUP(B2611,الموظفين!$A$2:$J$501,8,FALSE()),0),0))</f>
        <v/>
      </c>
      <c r="R2611" s="24" t="str">
        <f aca="false">IF(B2611="","",ROUND((N(K2611)+N(L2611))/60*IFERROR(VLOOKUP(B2611,الموظفين!$A$2:$J$501,8,FALSE()),0)/الإعدادات!$B$6*الإعدادات!$B$9,2))</f>
        <v/>
      </c>
      <c r="S2611" s="24" t="str">
        <f aca="false">IF(OR(B2611="",M2611=""),"",ROUND(M2611/60*IFERROR(VLOOKUP(B2611,الموظفين!$A$2:$J$501,9,FALSE()),0),2))</f>
        <v/>
      </c>
      <c r="T2611" s="17"/>
      <c r="U2611" s="23" t="str">
        <f aca="false">IF(OR(A2611="",B2611=""),"",A2611&amp;"|"&amp;B2611)</f>
        <v/>
      </c>
    </row>
    <row r="2612" customFormat="false" ht="15" hidden="false" customHeight="false" outlineLevel="0" collapsed="false">
      <c r="A2612" s="16"/>
      <c r="B2612" s="17"/>
      <c r="C2612" s="18" t="str">
        <f aca="false">IF($B2612="","",IFERROR(VLOOKUP($B2612,الموظفين!$A$2:$J$501,2,FALSE())&amp;"","⚠ كود غير موجود"))</f>
        <v/>
      </c>
      <c r="D2612" s="18" t="str">
        <f aca="false">IF($B2612="","",IFERROR(VLOOKUP($B2612,الموظفين!$A$2:$J$501,3,FALSE())&amp;"",""))</f>
        <v/>
      </c>
      <c r="E2612" s="18" t="str">
        <f aca="false">IF($B2612="","",IFERROR(VLOOKUP($B2612,الموظفين!$A$2:$J$501,5,FALSE())&amp;"",""))</f>
        <v/>
      </c>
      <c r="F2612" s="19" t="str">
        <f aca="false">IF($B2612="","",IFERROR(VLOOKUP($B2612,الموظفين!$A$2:$J$501,6,FALSE()),""))</f>
        <v/>
      </c>
      <c r="G2612" s="19" t="str">
        <f aca="false">IF($B2612="","",IFERROR(VLOOKUP($B2612,الموظفين!$A$2:$J$501,7,FALSE()),""))</f>
        <v/>
      </c>
      <c r="H2612" s="20"/>
      <c r="I2612" s="20"/>
      <c r="J2612" s="21" t="str">
        <f aca="false">IF(OR(H2612="",I2612=""),"",ROUND(MOD(I2612-H2612,1)*24,2))</f>
        <v/>
      </c>
      <c r="K2612" s="22" t="str">
        <f aca="false">IF(OR(H2612="",F2612=""),"",IF(ROUND(MAX(0,MOD(H2612-F2612+0.5,1)-0.5)*1440,0)&gt;IFERROR(VLOOKUP(E2612,الورديات!$A$2:$E$21,5,FALSE()),0),ROUND(MAX(0,MOD(H2612-F2612+0.5,1)-0.5)*1440,0),0))</f>
        <v/>
      </c>
      <c r="L2612" s="22" t="str">
        <f aca="false">IF(OR(I2612="",G2612=""),"",ROUND(MAX(0,MOD(G2612-I2612+0.5,1)-0.5)*1440,0))</f>
        <v/>
      </c>
      <c r="M2612" s="22" t="str">
        <f aca="false">IF(OR(I2612="",G2612=""),"",IF(ROUND(MAX(0,MOD(I2612-G2612+0.5,1)-0.5)*1440,0)&gt;=الإعدادات!$B$8,ROUND(MAX(0,MOD(I2612-G2612+0.5,1)-0.5)*1440,0),0))</f>
        <v/>
      </c>
      <c r="N2612" s="18" t="str">
        <f aca="false">IF(OR(A2612="",B2612=""),"",IF(COUNTIFS(الإجازات!$A$2:$A$1001,B2612,الإجازات!$D$2:$D$1001,"&lt;="&amp;A2612,الإجازات!$E$2:$E$1001,"&gt;="&amp;A2612,الإجازات!$G$2:$G$1001,"مقبولة")=0,"",LOOKUP(2,1/((الإجازات!$A$2:$A$1001=B2612)*(الإجازات!$D$2:$D$1001&lt;=A2612)*(الإجازات!$E$2:$E$1001&gt;=A2612)*(الإجازات!$G$2:$G$1001="مقبولة")),الإجازات!$C$2:$C$1001)))</f>
        <v/>
      </c>
      <c r="O2612" s="17"/>
      <c r="P2612" s="23" t="str">
        <f aca="false">IF(B2612="","",IF(ISNA(MATCH(B2612,الموظفين!$A$2:$A$501,0)),"⚠ كود غير موجود",IF(O2612&lt;&gt;"",O2612,IF(N2612&lt;&gt;"",N2612,IF(H2612="",IF(AND(A2612&lt;&gt;"",WEEKDAY(A2612)=الإعدادات!$B$11),"راحة أسبوعية","غائب"),IF(I2612="","بدون انصراف",IF(N(K2612)&gt;0,"متأخر","حاضر")))))))</f>
        <v/>
      </c>
      <c r="Q2612" s="24" t="str">
        <f aca="false">IF(B2612="","",IF(OR(P2612="غائب",P2612="غياب",P2612="إجازة بدون راتب"),IFERROR(VLOOKUP(B2612,الموظفين!$A$2:$J$501,8,FALSE()),0),0))</f>
        <v/>
      </c>
      <c r="R2612" s="24" t="str">
        <f aca="false">IF(B2612="","",ROUND((N(K2612)+N(L2612))/60*IFERROR(VLOOKUP(B2612,الموظفين!$A$2:$J$501,8,FALSE()),0)/الإعدادات!$B$6*الإعدادات!$B$9,2))</f>
        <v/>
      </c>
      <c r="S2612" s="24" t="str">
        <f aca="false">IF(OR(B2612="",M2612=""),"",ROUND(M2612/60*IFERROR(VLOOKUP(B2612,الموظفين!$A$2:$J$501,9,FALSE()),0),2))</f>
        <v/>
      </c>
      <c r="T2612" s="17"/>
      <c r="U2612" s="23" t="str">
        <f aca="false">IF(OR(A2612="",B2612=""),"",A2612&amp;"|"&amp;B2612)</f>
        <v/>
      </c>
    </row>
    <row r="2613" customFormat="false" ht="15" hidden="false" customHeight="false" outlineLevel="0" collapsed="false">
      <c r="A2613" s="16"/>
      <c r="B2613" s="17"/>
      <c r="C2613" s="18" t="str">
        <f aca="false">IF($B2613="","",IFERROR(VLOOKUP($B2613,الموظفين!$A$2:$J$501,2,FALSE())&amp;"","⚠ كود غير موجود"))</f>
        <v/>
      </c>
      <c r="D2613" s="18" t="str">
        <f aca="false">IF($B2613="","",IFERROR(VLOOKUP($B2613,الموظفين!$A$2:$J$501,3,FALSE())&amp;"",""))</f>
        <v/>
      </c>
      <c r="E2613" s="18" t="str">
        <f aca="false">IF($B2613="","",IFERROR(VLOOKUP($B2613,الموظفين!$A$2:$J$501,5,FALSE())&amp;"",""))</f>
        <v/>
      </c>
      <c r="F2613" s="19" t="str">
        <f aca="false">IF($B2613="","",IFERROR(VLOOKUP($B2613,الموظفين!$A$2:$J$501,6,FALSE()),""))</f>
        <v/>
      </c>
      <c r="G2613" s="19" t="str">
        <f aca="false">IF($B2613="","",IFERROR(VLOOKUP($B2613,الموظفين!$A$2:$J$501,7,FALSE()),""))</f>
        <v/>
      </c>
      <c r="H2613" s="20"/>
      <c r="I2613" s="20"/>
      <c r="J2613" s="21" t="str">
        <f aca="false">IF(OR(H2613="",I2613=""),"",ROUND(MOD(I2613-H2613,1)*24,2))</f>
        <v/>
      </c>
      <c r="K2613" s="22" t="str">
        <f aca="false">IF(OR(H2613="",F2613=""),"",IF(ROUND(MAX(0,MOD(H2613-F2613+0.5,1)-0.5)*1440,0)&gt;IFERROR(VLOOKUP(E2613,الورديات!$A$2:$E$21,5,FALSE()),0),ROUND(MAX(0,MOD(H2613-F2613+0.5,1)-0.5)*1440,0),0))</f>
        <v/>
      </c>
      <c r="L2613" s="22" t="str">
        <f aca="false">IF(OR(I2613="",G2613=""),"",ROUND(MAX(0,MOD(G2613-I2613+0.5,1)-0.5)*1440,0))</f>
        <v/>
      </c>
      <c r="M2613" s="22" t="str">
        <f aca="false">IF(OR(I2613="",G2613=""),"",IF(ROUND(MAX(0,MOD(I2613-G2613+0.5,1)-0.5)*1440,0)&gt;=الإعدادات!$B$8,ROUND(MAX(0,MOD(I2613-G2613+0.5,1)-0.5)*1440,0),0))</f>
        <v/>
      </c>
      <c r="N2613" s="18" t="str">
        <f aca="false">IF(OR(A2613="",B2613=""),"",IF(COUNTIFS(الإجازات!$A$2:$A$1001,B2613,الإجازات!$D$2:$D$1001,"&lt;="&amp;A2613,الإجازات!$E$2:$E$1001,"&gt;="&amp;A2613,الإجازات!$G$2:$G$1001,"مقبولة")=0,"",LOOKUP(2,1/((الإجازات!$A$2:$A$1001=B2613)*(الإجازات!$D$2:$D$1001&lt;=A2613)*(الإجازات!$E$2:$E$1001&gt;=A2613)*(الإجازات!$G$2:$G$1001="مقبولة")),الإجازات!$C$2:$C$1001)))</f>
        <v/>
      </c>
      <c r="O2613" s="17"/>
      <c r="P2613" s="23" t="str">
        <f aca="false">IF(B2613="","",IF(ISNA(MATCH(B2613,الموظفين!$A$2:$A$501,0)),"⚠ كود غير موجود",IF(O2613&lt;&gt;"",O2613,IF(N2613&lt;&gt;"",N2613,IF(H2613="",IF(AND(A2613&lt;&gt;"",WEEKDAY(A2613)=الإعدادات!$B$11),"راحة أسبوعية","غائب"),IF(I2613="","بدون انصراف",IF(N(K2613)&gt;0,"متأخر","حاضر")))))))</f>
        <v/>
      </c>
      <c r="Q2613" s="24" t="str">
        <f aca="false">IF(B2613="","",IF(OR(P2613="غائب",P2613="غياب",P2613="إجازة بدون راتب"),IFERROR(VLOOKUP(B2613,الموظفين!$A$2:$J$501,8,FALSE()),0),0))</f>
        <v/>
      </c>
      <c r="R2613" s="24" t="str">
        <f aca="false">IF(B2613="","",ROUND((N(K2613)+N(L2613))/60*IFERROR(VLOOKUP(B2613,الموظفين!$A$2:$J$501,8,FALSE()),0)/الإعدادات!$B$6*الإعدادات!$B$9,2))</f>
        <v/>
      </c>
      <c r="S2613" s="24" t="str">
        <f aca="false">IF(OR(B2613="",M2613=""),"",ROUND(M2613/60*IFERROR(VLOOKUP(B2613,الموظفين!$A$2:$J$501,9,FALSE()),0),2))</f>
        <v/>
      </c>
      <c r="T2613" s="17"/>
      <c r="U2613" s="23" t="str">
        <f aca="false">IF(OR(A2613="",B2613=""),"",A2613&amp;"|"&amp;B2613)</f>
        <v/>
      </c>
    </row>
    <row r="2614" customFormat="false" ht="15" hidden="false" customHeight="false" outlineLevel="0" collapsed="false">
      <c r="A2614" s="16"/>
      <c r="B2614" s="17"/>
      <c r="C2614" s="18" t="str">
        <f aca="false">IF($B2614="","",IFERROR(VLOOKUP($B2614,الموظفين!$A$2:$J$501,2,FALSE())&amp;"","⚠ كود غير موجود"))</f>
        <v/>
      </c>
      <c r="D2614" s="18" t="str">
        <f aca="false">IF($B2614="","",IFERROR(VLOOKUP($B2614,الموظفين!$A$2:$J$501,3,FALSE())&amp;"",""))</f>
        <v/>
      </c>
      <c r="E2614" s="18" t="str">
        <f aca="false">IF($B2614="","",IFERROR(VLOOKUP($B2614,الموظفين!$A$2:$J$501,5,FALSE())&amp;"",""))</f>
        <v/>
      </c>
      <c r="F2614" s="19" t="str">
        <f aca="false">IF($B2614="","",IFERROR(VLOOKUP($B2614,الموظفين!$A$2:$J$501,6,FALSE()),""))</f>
        <v/>
      </c>
      <c r="G2614" s="19" t="str">
        <f aca="false">IF($B2614="","",IFERROR(VLOOKUP($B2614,الموظفين!$A$2:$J$501,7,FALSE()),""))</f>
        <v/>
      </c>
      <c r="H2614" s="20"/>
      <c r="I2614" s="20"/>
      <c r="J2614" s="21" t="str">
        <f aca="false">IF(OR(H2614="",I2614=""),"",ROUND(MOD(I2614-H2614,1)*24,2))</f>
        <v/>
      </c>
      <c r="K2614" s="22" t="str">
        <f aca="false">IF(OR(H2614="",F2614=""),"",IF(ROUND(MAX(0,MOD(H2614-F2614+0.5,1)-0.5)*1440,0)&gt;IFERROR(VLOOKUP(E2614,الورديات!$A$2:$E$21,5,FALSE()),0),ROUND(MAX(0,MOD(H2614-F2614+0.5,1)-0.5)*1440,0),0))</f>
        <v/>
      </c>
      <c r="L2614" s="22" t="str">
        <f aca="false">IF(OR(I2614="",G2614=""),"",ROUND(MAX(0,MOD(G2614-I2614+0.5,1)-0.5)*1440,0))</f>
        <v/>
      </c>
      <c r="M2614" s="22" t="str">
        <f aca="false">IF(OR(I2614="",G2614=""),"",IF(ROUND(MAX(0,MOD(I2614-G2614+0.5,1)-0.5)*1440,0)&gt;=الإعدادات!$B$8,ROUND(MAX(0,MOD(I2614-G2614+0.5,1)-0.5)*1440,0),0))</f>
        <v/>
      </c>
      <c r="N2614" s="18" t="str">
        <f aca="false">IF(OR(A2614="",B2614=""),"",IF(COUNTIFS(الإجازات!$A$2:$A$1001,B2614,الإجازات!$D$2:$D$1001,"&lt;="&amp;A2614,الإجازات!$E$2:$E$1001,"&gt;="&amp;A2614,الإجازات!$G$2:$G$1001,"مقبولة")=0,"",LOOKUP(2,1/((الإجازات!$A$2:$A$1001=B2614)*(الإجازات!$D$2:$D$1001&lt;=A2614)*(الإجازات!$E$2:$E$1001&gt;=A2614)*(الإجازات!$G$2:$G$1001="مقبولة")),الإجازات!$C$2:$C$1001)))</f>
        <v/>
      </c>
      <c r="O2614" s="17"/>
      <c r="P2614" s="23" t="str">
        <f aca="false">IF(B2614="","",IF(ISNA(MATCH(B2614,الموظفين!$A$2:$A$501,0)),"⚠ كود غير موجود",IF(O2614&lt;&gt;"",O2614,IF(N2614&lt;&gt;"",N2614,IF(H2614="",IF(AND(A2614&lt;&gt;"",WEEKDAY(A2614)=الإعدادات!$B$11),"راحة أسبوعية","غائب"),IF(I2614="","بدون انصراف",IF(N(K2614)&gt;0,"متأخر","حاضر")))))))</f>
        <v/>
      </c>
      <c r="Q2614" s="24" t="str">
        <f aca="false">IF(B2614="","",IF(OR(P2614="غائب",P2614="غياب",P2614="إجازة بدون راتب"),IFERROR(VLOOKUP(B2614,الموظفين!$A$2:$J$501,8,FALSE()),0),0))</f>
        <v/>
      </c>
      <c r="R2614" s="24" t="str">
        <f aca="false">IF(B2614="","",ROUND((N(K2614)+N(L2614))/60*IFERROR(VLOOKUP(B2614,الموظفين!$A$2:$J$501,8,FALSE()),0)/الإعدادات!$B$6*الإعدادات!$B$9,2))</f>
        <v/>
      </c>
      <c r="S2614" s="24" t="str">
        <f aca="false">IF(OR(B2614="",M2614=""),"",ROUND(M2614/60*IFERROR(VLOOKUP(B2614,الموظفين!$A$2:$J$501,9,FALSE()),0),2))</f>
        <v/>
      </c>
      <c r="T2614" s="17"/>
      <c r="U2614" s="23" t="str">
        <f aca="false">IF(OR(A2614="",B2614=""),"",A2614&amp;"|"&amp;B2614)</f>
        <v/>
      </c>
    </row>
    <row r="2615" customFormat="false" ht="15" hidden="false" customHeight="false" outlineLevel="0" collapsed="false">
      <c r="A2615" s="16"/>
      <c r="B2615" s="17"/>
      <c r="C2615" s="18" t="str">
        <f aca="false">IF($B2615="","",IFERROR(VLOOKUP($B2615,الموظفين!$A$2:$J$501,2,FALSE())&amp;"","⚠ كود غير موجود"))</f>
        <v/>
      </c>
      <c r="D2615" s="18" t="str">
        <f aca="false">IF($B2615="","",IFERROR(VLOOKUP($B2615,الموظفين!$A$2:$J$501,3,FALSE())&amp;"",""))</f>
        <v/>
      </c>
      <c r="E2615" s="18" t="str">
        <f aca="false">IF($B2615="","",IFERROR(VLOOKUP($B2615,الموظفين!$A$2:$J$501,5,FALSE())&amp;"",""))</f>
        <v/>
      </c>
      <c r="F2615" s="19" t="str">
        <f aca="false">IF($B2615="","",IFERROR(VLOOKUP($B2615,الموظفين!$A$2:$J$501,6,FALSE()),""))</f>
        <v/>
      </c>
      <c r="G2615" s="19" t="str">
        <f aca="false">IF($B2615="","",IFERROR(VLOOKUP($B2615,الموظفين!$A$2:$J$501,7,FALSE()),""))</f>
        <v/>
      </c>
      <c r="H2615" s="20"/>
      <c r="I2615" s="20"/>
      <c r="J2615" s="21" t="str">
        <f aca="false">IF(OR(H2615="",I2615=""),"",ROUND(MOD(I2615-H2615,1)*24,2))</f>
        <v/>
      </c>
      <c r="K2615" s="22" t="str">
        <f aca="false">IF(OR(H2615="",F2615=""),"",IF(ROUND(MAX(0,MOD(H2615-F2615+0.5,1)-0.5)*1440,0)&gt;IFERROR(VLOOKUP(E2615,الورديات!$A$2:$E$21,5,FALSE()),0),ROUND(MAX(0,MOD(H2615-F2615+0.5,1)-0.5)*1440,0),0))</f>
        <v/>
      </c>
      <c r="L2615" s="22" t="str">
        <f aca="false">IF(OR(I2615="",G2615=""),"",ROUND(MAX(0,MOD(G2615-I2615+0.5,1)-0.5)*1440,0))</f>
        <v/>
      </c>
      <c r="M2615" s="22" t="str">
        <f aca="false">IF(OR(I2615="",G2615=""),"",IF(ROUND(MAX(0,MOD(I2615-G2615+0.5,1)-0.5)*1440,0)&gt;=الإعدادات!$B$8,ROUND(MAX(0,MOD(I2615-G2615+0.5,1)-0.5)*1440,0),0))</f>
        <v/>
      </c>
      <c r="N2615" s="18" t="str">
        <f aca="false">IF(OR(A2615="",B2615=""),"",IF(COUNTIFS(الإجازات!$A$2:$A$1001,B2615,الإجازات!$D$2:$D$1001,"&lt;="&amp;A2615,الإجازات!$E$2:$E$1001,"&gt;="&amp;A2615,الإجازات!$G$2:$G$1001,"مقبولة")=0,"",LOOKUP(2,1/((الإجازات!$A$2:$A$1001=B2615)*(الإجازات!$D$2:$D$1001&lt;=A2615)*(الإجازات!$E$2:$E$1001&gt;=A2615)*(الإجازات!$G$2:$G$1001="مقبولة")),الإجازات!$C$2:$C$1001)))</f>
        <v/>
      </c>
      <c r="O2615" s="17"/>
      <c r="P2615" s="23" t="str">
        <f aca="false">IF(B2615="","",IF(ISNA(MATCH(B2615,الموظفين!$A$2:$A$501,0)),"⚠ كود غير موجود",IF(O2615&lt;&gt;"",O2615,IF(N2615&lt;&gt;"",N2615,IF(H2615="",IF(AND(A2615&lt;&gt;"",WEEKDAY(A2615)=الإعدادات!$B$11),"راحة أسبوعية","غائب"),IF(I2615="","بدون انصراف",IF(N(K2615)&gt;0,"متأخر","حاضر")))))))</f>
        <v/>
      </c>
      <c r="Q2615" s="24" t="str">
        <f aca="false">IF(B2615="","",IF(OR(P2615="غائب",P2615="غياب",P2615="إجازة بدون راتب"),IFERROR(VLOOKUP(B2615,الموظفين!$A$2:$J$501,8,FALSE()),0),0))</f>
        <v/>
      </c>
      <c r="R2615" s="24" t="str">
        <f aca="false">IF(B2615="","",ROUND((N(K2615)+N(L2615))/60*IFERROR(VLOOKUP(B2615,الموظفين!$A$2:$J$501,8,FALSE()),0)/الإعدادات!$B$6*الإعدادات!$B$9,2))</f>
        <v/>
      </c>
      <c r="S2615" s="24" t="str">
        <f aca="false">IF(OR(B2615="",M2615=""),"",ROUND(M2615/60*IFERROR(VLOOKUP(B2615,الموظفين!$A$2:$J$501,9,FALSE()),0),2))</f>
        <v/>
      </c>
      <c r="T2615" s="17"/>
      <c r="U2615" s="23" t="str">
        <f aca="false">IF(OR(A2615="",B2615=""),"",A2615&amp;"|"&amp;B2615)</f>
        <v/>
      </c>
    </row>
    <row r="2616" customFormat="false" ht="15" hidden="false" customHeight="false" outlineLevel="0" collapsed="false">
      <c r="A2616" s="16"/>
      <c r="B2616" s="17"/>
      <c r="C2616" s="18" t="str">
        <f aca="false">IF($B2616="","",IFERROR(VLOOKUP($B2616,الموظفين!$A$2:$J$501,2,FALSE())&amp;"","⚠ كود غير موجود"))</f>
        <v/>
      </c>
      <c r="D2616" s="18" t="str">
        <f aca="false">IF($B2616="","",IFERROR(VLOOKUP($B2616,الموظفين!$A$2:$J$501,3,FALSE())&amp;"",""))</f>
        <v/>
      </c>
      <c r="E2616" s="18" t="str">
        <f aca="false">IF($B2616="","",IFERROR(VLOOKUP($B2616,الموظفين!$A$2:$J$501,5,FALSE())&amp;"",""))</f>
        <v/>
      </c>
      <c r="F2616" s="19" t="str">
        <f aca="false">IF($B2616="","",IFERROR(VLOOKUP($B2616,الموظفين!$A$2:$J$501,6,FALSE()),""))</f>
        <v/>
      </c>
      <c r="G2616" s="19" t="str">
        <f aca="false">IF($B2616="","",IFERROR(VLOOKUP($B2616,الموظفين!$A$2:$J$501,7,FALSE()),""))</f>
        <v/>
      </c>
      <c r="H2616" s="20"/>
      <c r="I2616" s="20"/>
      <c r="J2616" s="21" t="str">
        <f aca="false">IF(OR(H2616="",I2616=""),"",ROUND(MOD(I2616-H2616,1)*24,2))</f>
        <v/>
      </c>
      <c r="K2616" s="22" t="str">
        <f aca="false">IF(OR(H2616="",F2616=""),"",IF(ROUND(MAX(0,MOD(H2616-F2616+0.5,1)-0.5)*1440,0)&gt;IFERROR(VLOOKUP(E2616,الورديات!$A$2:$E$21,5,FALSE()),0),ROUND(MAX(0,MOD(H2616-F2616+0.5,1)-0.5)*1440,0),0))</f>
        <v/>
      </c>
      <c r="L2616" s="22" t="str">
        <f aca="false">IF(OR(I2616="",G2616=""),"",ROUND(MAX(0,MOD(G2616-I2616+0.5,1)-0.5)*1440,0))</f>
        <v/>
      </c>
      <c r="M2616" s="22" t="str">
        <f aca="false">IF(OR(I2616="",G2616=""),"",IF(ROUND(MAX(0,MOD(I2616-G2616+0.5,1)-0.5)*1440,0)&gt;=الإعدادات!$B$8,ROUND(MAX(0,MOD(I2616-G2616+0.5,1)-0.5)*1440,0),0))</f>
        <v/>
      </c>
      <c r="N2616" s="18" t="str">
        <f aca="false">IF(OR(A2616="",B2616=""),"",IF(COUNTIFS(الإجازات!$A$2:$A$1001,B2616,الإجازات!$D$2:$D$1001,"&lt;="&amp;A2616,الإجازات!$E$2:$E$1001,"&gt;="&amp;A2616,الإجازات!$G$2:$G$1001,"مقبولة")=0,"",LOOKUP(2,1/((الإجازات!$A$2:$A$1001=B2616)*(الإجازات!$D$2:$D$1001&lt;=A2616)*(الإجازات!$E$2:$E$1001&gt;=A2616)*(الإجازات!$G$2:$G$1001="مقبولة")),الإجازات!$C$2:$C$1001)))</f>
        <v/>
      </c>
      <c r="O2616" s="17"/>
      <c r="P2616" s="23" t="str">
        <f aca="false">IF(B2616="","",IF(ISNA(MATCH(B2616,الموظفين!$A$2:$A$501,0)),"⚠ كود غير موجود",IF(O2616&lt;&gt;"",O2616,IF(N2616&lt;&gt;"",N2616,IF(H2616="",IF(AND(A2616&lt;&gt;"",WEEKDAY(A2616)=الإعدادات!$B$11),"راحة أسبوعية","غائب"),IF(I2616="","بدون انصراف",IF(N(K2616)&gt;0,"متأخر","حاضر")))))))</f>
        <v/>
      </c>
      <c r="Q2616" s="24" t="str">
        <f aca="false">IF(B2616="","",IF(OR(P2616="غائب",P2616="غياب",P2616="إجازة بدون راتب"),IFERROR(VLOOKUP(B2616,الموظفين!$A$2:$J$501,8,FALSE()),0),0))</f>
        <v/>
      </c>
      <c r="R2616" s="24" t="str">
        <f aca="false">IF(B2616="","",ROUND((N(K2616)+N(L2616))/60*IFERROR(VLOOKUP(B2616,الموظفين!$A$2:$J$501,8,FALSE()),0)/الإعدادات!$B$6*الإعدادات!$B$9,2))</f>
        <v/>
      </c>
      <c r="S2616" s="24" t="str">
        <f aca="false">IF(OR(B2616="",M2616=""),"",ROUND(M2616/60*IFERROR(VLOOKUP(B2616,الموظفين!$A$2:$J$501,9,FALSE()),0),2))</f>
        <v/>
      </c>
      <c r="T2616" s="17"/>
      <c r="U2616" s="23" t="str">
        <f aca="false">IF(OR(A2616="",B2616=""),"",A2616&amp;"|"&amp;B2616)</f>
        <v/>
      </c>
    </row>
    <row r="2617" customFormat="false" ht="15" hidden="false" customHeight="false" outlineLevel="0" collapsed="false">
      <c r="A2617" s="16"/>
      <c r="B2617" s="17"/>
      <c r="C2617" s="18" t="str">
        <f aca="false">IF($B2617="","",IFERROR(VLOOKUP($B2617,الموظفين!$A$2:$J$501,2,FALSE())&amp;"","⚠ كود غير موجود"))</f>
        <v/>
      </c>
      <c r="D2617" s="18" t="str">
        <f aca="false">IF($B2617="","",IFERROR(VLOOKUP($B2617,الموظفين!$A$2:$J$501,3,FALSE())&amp;"",""))</f>
        <v/>
      </c>
      <c r="E2617" s="18" t="str">
        <f aca="false">IF($B2617="","",IFERROR(VLOOKUP($B2617,الموظفين!$A$2:$J$501,5,FALSE())&amp;"",""))</f>
        <v/>
      </c>
      <c r="F2617" s="19" t="str">
        <f aca="false">IF($B2617="","",IFERROR(VLOOKUP($B2617,الموظفين!$A$2:$J$501,6,FALSE()),""))</f>
        <v/>
      </c>
      <c r="G2617" s="19" t="str">
        <f aca="false">IF($B2617="","",IFERROR(VLOOKUP($B2617,الموظفين!$A$2:$J$501,7,FALSE()),""))</f>
        <v/>
      </c>
      <c r="H2617" s="20"/>
      <c r="I2617" s="20"/>
      <c r="J2617" s="21" t="str">
        <f aca="false">IF(OR(H2617="",I2617=""),"",ROUND(MOD(I2617-H2617,1)*24,2))</f>
        <v/>
      </c>
      <c r="K2617" s="22" t="str">
        <f aca="false">IF(OR(H2617="",F2617=""),"",IF(ROUND(MAX(0,MOD(H2617-F2617+0.5,1)-0.5)*1440,0)&gt;IFERROR(VLOOKUP(E2617,الورديات!$A$2:$E$21,5,FALSE()),0),ROUND(MAX(0,MOD(H2617-F2617+0.5,1)-0.5)*1440,0),0))</f>
        <v/>
      </c>
      <c r="L2617" s="22" t="str">
        <f aca="false">IF(OR(I2617="",G2617=""),"",ROUND(MAX(0,MOD(G2617-I2617+0.5,1)-0.5)*1440,0))</f>
        <v/>
      </c>
      <c r="M2617" s="22" t="str">
        <f aca="false">IF(OR(I2617="",G2617=""),"",IF(ROUND(MAX(0,MOD(I2617-G2617+0.5,1)-0.5)*1440,0)&gt;=الإعدادات!$B$8,ROUND(MAX(0,MOD(I2617-G2617+0.5,1)-0.5)*1440,0),0))</f>
        <v/>
      </c>
      <c r="N2617" s="18" t="str">
        <f aca="false">IF(OR(A2617="",B2617=""),"",IF(COUNTIFS(الإجازات!$A$2:$A$1001,B2617,الإجازات!$D$2:$D$1001,"&lt;="&amp;A2617,الإجازات!$E$2:$E$1001,"&gt;="&amp;A2617,الإجازات!$G$2:$G$1001,"مقبولة")=0,"",LOOKUP(2,1/((الإجازات!$A$2:$A$1001=B2617)*(الإجازات!$D$2:$D$1001&lt;=A2617)*(الإجازات!$E$2:$E$1001&gt;=A2617)*(الإجازات!$G$2:$G$1001="مقبولة")),الإجازات!$C$2:$C$1001)))</f>
        <v/>
      </c>
      <c r="O2617" s="17"/>
      <c r="P2617" s="23" t="str">
        <f aca="false">IF(B2617="","",IF(ISNA(MATCH(B2617,الموظفين!$A$2:$A$501,0)),"⚠ كود غير موجود",IF(O2617&lt;&gt;"",O2617,IF(N2617&lt;&gt;"",N2617,IF(H2617="",IF(AND(A2617&lt;&gt;"",WEEKDAY(A2617)=الإعدادات!$B$11),"راحة أسبوعية","غائب"),IF(I2617="","بدون انصراف",IF(N(K2617)&gt;0,"متأخر","حاضر")))))))</f>
        <v/>
      </c>
      <c r="Q2617" s="24" t="str">
        <f aca="false">IF(B2617="","",IF(OR(P2617="غائب",P2617="غياب",P2617="إجازة بدون راتب"),IFERROR(VLOOKUP(B2617,الموظفين!$A$2:$J$501,8,FALSE()),0),0))</f>
        <v/>
      </c>
      <c r="R2617" s="24" t="str">
        <f aca="false">IF(B2617="","",ROUND((N(K2617)+N(L2617))/60*IFERROR(VLOOKUP(B2617,الموظفين!$A$2:$J$501,8,FALSE()),0)/الإعدادات!$B$6*الإعدادات!$B$9,2))</f>
        <v/>
      </c>
      <c r="S2617" s="24" t="str">
        <f aca="false">IF(OR(B2617="",M2617=""),"",ROUND(M2617/60*IFERROR(VLOOKUP(B2617,الموظفين!$A$2:$J$501,9,FALSE()),0),2))</f>
        <v/>
      </c>
      <c r="T2617" s="17"/>
      <c r="U2617" s="23" t="str">
        <f aca="false">IF(OR(A2617="",B2617=""),"",A2617&amp;"|"&amp;B2617)</f>
        <v/>
      </c>
    </row>
    <row r="2618" customFormat="false" ht="15" hidden="false" customHeight="false" outlineLevel="0" collapsed="false">
      <c r="A2618" s="16"/>
      <c r="B2618" s="17"/>
      <c r="C2618" s="18" t="str">
        <f aca="false">IF($B2618="","",IFERROR(VLOOKUP($B2618,الموظفين!$A$2:$J$501,2,FALSE())&amp;"","⚠ كود غير موجود"))</f>
        <v/>
      </c>
      <c r="D2618" s="18" t="str">
        <f aca="false">IF($B2618="","",IFERROR(VLOOKUP($B2618,الموظفين!$A$2:$J$501,3,FALSE())&amp;"",""))</f>
        <v/>
      </c>
      <c r="E2618" s="18" t="str">
        <f aca="false">IF($B2618="","",IFERROR(VLOOKUP($B2618,الموظفين!$A$2:$J$501,5,FALSE())&amp;"",""))</f>
        <v/>
      </c>
      <c r="F2618" s="19" t="str">
        <f aca="false">IF($B2618="","",IFERROR(VLOOKUP($B2618,الموظفين!$A$2:$J$501,6,FALSE()),""))</f>
        <v/>
      </c>
      <c r="G2618" s="19" t="str">
        <f aca="false">IF($B2618="","",IFERROR(VLOOKUP($B2618,الموظفين!$A$2:$J$501,7,FALSE()),""))</f>
        <v/>
      </c>
      <c r="H2618" s="20"/>
      <c r="I2618" s="20"/>
      <c r="J2618" s="21" t="str">
        <f aca="false">IF(OR(H2618="",I2618=""),"",ROUND(MOD(I2618-H2618,1)*24,2))</f>
        <v/>
      </c>
      <c r="K2618" s="22" t="str">
        <f aca="false">IF(OR(H2618="",F2618=""),"",IF(ROUND(MAX(0,MOD(H2618-F2618+0.5,1)-0.5)*1440,0)&gt;IFERROR(VLOOKUP(E2618,الورديات!$A$2:$E$21,5,FALSE()),0),ROUND(MAX(0,MOD(H2618-F2618+0.5,1)-0.5)*1440,0),0))</f>
        <v/>
      </c>
      <c r="L2618" s="22" t="str">
        <f aca="false">IF(OR(I2618="",G2618=""),"",ROUND(MAX(0,MOD(G2618-I2618+0.5,1)-0.5)*1440,0))</f>
        <v/>
      </c>
      <c r="M2618" s="22" t="str">
        <f aca="false">IF(OR(I2618="",G2618=""),"",IF(ROUND(MAX(0,MOD(I2618-G2618+0.5,1)-0.5)*1440,0)&gt;=الإعدادات!$B$8,ROUND(MAX(0,MOD(I2618-G2618+0.5,1)-0.5)*1440,0),0))</f>
        <v/>
      </c>
      <c r="N2618" s="18" t="str">
        <f aca="false">IF(OR(A2618="",B2618=""),"",IF(COUNTIFS(الإجازات!$A$2:$A$1001,B2618,الإجازات!$D$2:$D$1001,"&lt;="&amp;A2618,الإجازات!$E$2:$E$1001,"&gt;="&amp;A2618,الإجازات!$G$2:$G$1001,"مقبولة")=0,"",LOOKUP(2,1/((الإجازات!$A$2:$A$1001=B2618)*(الإجازات!$D$2:$D$1001&lt;=A2618)*(الإجازات!$E$2:$E$1001&gt;=A2618)*(الإجازات!$G$2:$G$1001="مقبولة")),الإجازات!$C$2:$C$1001)))</f>
        <v/>
      </c>
      <c r="O2618" s="17"/>
      <c r="P2618" s="23" t="str">
        <f aca="false">IF(B2618="","",IF(ISNA(MATCH(B2618,الموظفين!$A$2:$A$501,0)),"⚠ كود غير موجود",IF(O2618&lt;&gt;"",O2618,IF(N2618&lt;&gt;"",N2618,IF(H2618="",IF(AND(A2618&lt;&gt;"",WEEKDAY(A2618)=الإعدادات!$B$11),"راحة أسبوعية","غائب"),IF(I2618="","بدون انصراف",IF(N(K2618)&gt;0,"متأخر","حاضر")))))))</f>
        <v/>
      </c>
      <c r="Q2618" s="24" t="str">
        <f aca="false">IF(B2618="","",IF(OR(P2618="غائب",P2618="غياب",P2618="إجازة بدون راتب"),IFERROR(VLOOKUP(B2618,الموظفين!$A$2:$J$501,8,FALSE()),0),0))</f>
        <v/>
      </c>
      <c r="R2618" s="24" t="str">
        <f aca="false">IF(B2618="","",ROUND((N(K2618)+N(L2618))/60*IFERROR(VLOOKUP(B2618,الموظفين!$A$2:$J$501,8,FALSE()),0)/الإعدادات!$B$6*الإعدادات!$B$9,2))</f>
        <v/>
      </c>
      <c r="S2618" s="24" t="str">
        <f aca="false">IF(OR(B2618="",M2618=""),"",ROUND(M2618/60*IFERROR(VLOOKUP(B2618,الموظفين!$A$2:$J$501,9,FALSE()),0),2))</f>
        <v/>
      </c>
      <c r="T2618" s="17"/>
      <c r="U2618" s="23" t="str">
        <f aca="false">IF(OR(A2618="",B2618=""),"",A2618&amp;"|"&amp;B2618)</f>
        <v/>
      </c>
    </row>
    <row r="2619" customFormat="false" ht="15" hidden="false" customHeight="false" outlineLevel="0" collapsed="false">
      <c r="A2619" s="16"/>
      <c r="B2619" s="17"/>
      <c r="C2619" s="18" t="str">
        <f aca="false">IF($B2619="","",IFERROR(VLOOKUP($B2619,الموظفين!$A$2:$J$501,2,FALSE())&amp;"","⚠ كود غير موجود"))</f>
        <v/>
      </c>
      <c r="D2619" s="18" t="str">
        <f aca="false">IF($B2619="","",IFERROR(VLOOKUP($B2619,الموظفين!$A$2:$J$501,3,FALSE())&amp;"",""))</f>
        <v/>
      </c>
      <c r="E2619" s="18" t="str">
        <f aca="false">IF($B2619="","",IFERROR(VLOOKUP($B2619,الموظفين!$A$2:$J$501,5,FALSE())&amp;"",""))</f>
        <v/>
      </c>
      <c r="F2619" s="19" t="str">
        <f aca="false">IF($B2619="","",IFERROR(VLOOKUP($B2619,الموظفين!$A$2:$J$501,6,FALSE()),""))</f>
        <v/>
      </c>
      <c r="G2619" s="19" t="str">
        <f aca="false">IF($B2619="","",IFERROR(VLOOKUP($B2619,الموظفين!$A$2:$J$501,7,FALSE()),""))</f>
        <v/>
      </c>
      <c r="H2619" s="20"/>
      <c r="I2619" s="20"/>
      <c r="J2619" s="21" t="str">
        <f aca="false">IF(OR(H2619="",I2619=""),"",ROUND(MOD(I2619-H2619,1)*24,2))</f>
        <v/>
      </c>
      <c r="K2619" s="22" t="str">
        <f aca="false">IF(OR(H2619="",F2619=""),"",IF(ROUND(MAX(0,MOD(H2619-F2619+0.5,1)-0.5)*1440,0)&gt;IFERROR(VLOOKUP(E2619,الورديات!$A$2:$E$21,5,FALSE()),0),ROUND(MAX(0,MOD(H2619-F2619+0.5,1)-0.5)*1440,0),0))</f>
        <v/>
      </c>
      <c r="L2619" s="22" t="str">
        <f aca="false">IF(OR(I2619="",G2619=""),"",ROUND(MAX(0,MOD(G2619-I2619+0.5,1)-0.5)*1440,0))</f>
        <v/>
      </c>
      <c r="M2619" s="22" t="str">
        <f aca="false">IF(OR(I2619="",G2619=""),"",IF(ROUND(MAX(0,MOD(I2619-G2619+0.5,1)-0.5)*1440,0)&gt;=الإعدادات!$B$8,ROUND(MAX(0,MOD(I2619-G2619+0.5,1)-0.5)*1440,0),0))</f>
        <v/>
      </c>
      <c r="N2619" s="18" t="str">
        <f aca="false">IF(OR(A2619="",B2619=""),"",IF(COUNTIFS(الإجازات!$A$2:$A$1001,B2619,الإجازات!$D$2:$D$1001,"&lt;="&amp;A2619,الإجازات!$E$2:$E$1001,"&gt;="&amp;A2619,الإجازات!$G$2:$G$1001,"مقبولة")=0,"",LOOKUP(2,1/((الإجازات!$A$2:$A$1001=B2619)*(الإجازات!$D$2:$D$1001&lt;=A2619)*(الإجازات!$E$2:$E$1001&gt;=A2619)*(الإجازات!$G$2:$G$1001="مقبولة")),الإجازات!$C$2:$C$1001)))</f>
        <v/>
      </c>
      <c r="O2619" s="17"/>
      <c r="P2619" s="23" t="str">
        <f aca="false">IF(B2619="","",IF(ISNA(MATCH(B2619,الموظفين!$A$2:$A$501,0)),"⚠ كود غير موجود",IF(O2619&lt;&gt;"",O2619,IF(N2619&lt;&gt;"",N2619,IF(H2619="",IF(AND(A2619&lt;&gt;"",WEEKDAY(A2619)=الإعدادات!$B$11),"راحة أسبوعية","غائب"),IF(I2619="","بدون انصراف",IF(N(K2619)&gt;0,"متأخر","حاضر")))))))</f>
        <v/>
      </c>
      <c r="Q2619" s="24" t="str">
        <f aca="false">IF(B2619="","",IF(OR(P2619="غائب",P2619="غياب",P2619="إجازة بدون راتب"),IFERROR(VLOOKUP(B2619,الموظفين!$A$2:$J$501,8,FALSE()),0),0))</f>
        <v/>
      </c>
      <c r="R2619" s="24" t="str">
        <f aca="false">IF(B2619="","",ROUND((N(K2619)+N(L2619))/60*IFERROR(VLOOKUP(B2619,الموظفين!$A$2:$J$501,8,FALSE()),0)/الإعدادات!$B$6*الإعدادات!$B$9,2))</f>
        <v/>
      </c>
      <c r="S2619" s="24" t="str">
        <f aca="false">IF(OR(B2619="",M2619=""),"",ROUND(M2619/60*IFERROR(VLOOKUP(B2619,الموظفين!$A$2:$J$501,9,FALSE()),0),2))</f>
        <v/>
      </c>
      <c r="T2619" s="17"/>
      <c r="U2619" s="23" t="str">
        <f aca="false">IF(OR(A2619="",B2619=""),"",A2619&amp;"|"&amp;B2619)</f>
        <v/>
      </c>
    </row>
    <row r="2620" customFormat="false" ht="15" hidden="false" customHeight="false" outlineLevel="0" collapsed="false">
      <c r="A2620" s="16"/>
      <c r="B2620" s="17"/>
      <c r="C2620" s="18" t="str">
        <f aca="false">IF($B2620="","",IFERROR(VLOOKUP($B2620,الموظفين!$A$2:$J$501,2,FALSE())&amp;"","⚠ كود غير موجود"))</f>
        <v/>
      </c>
      <c r="D2620" s="18" t="str">
        <f aca="false">IF($B2620="","",IFERROR(VLOOKUP($B2620,الموظفين!$A$2:$J$501,3,FALSE())&amp;"",""))</f>
        <v/>
      </c>
      <c r="E2620" s="18" t="str">
        <f aca="false">IF($B2620="","",IFERROR(VLOOKUP($B2620,الموظفين!$A$2:$J$501,5,FALSE())&amp;"",""))</f>
        <v/>
      </c>
      <c r="F2620" s="19" t="str">
        <f aca="false">IF($B2620="","",IFERROR(VLOOKUP($B2620,الموظفين!$A$2:$J$501,6,FALSE()),""))</f>
        <v/>
      </c>
      <c r="G2620" s="19" t="str">
        <f aca="false">IF($B2620="","",IFERROR(VLOOKUP($B2620,الموظفين!$A$2:$J$501,7,FALSE()),""))</f>
        <v/>
      </c>
      <c r="H2620" s="20"/>
      <c r="I2620" s="20"/>
      <c r="J2620" s="21" t="str">
        <f aca="false">IF(OR(H2620="",I2620=""),"",ROUND(MOD(I2620-H2620,1)*24,2))</f>
        <v/>
      </c>
      <c r="K2620" s="22" t="str">
        <f aca="false">IF(OR(H2620="",F2620=""),"",IF(ROUND(MAX(0,MOD(H2620-F2620+0.5,1)-0.5)*1440,0)&gt;IFERROR(VLOOKUP(E2620,الورديات!$A$2:$E$21,5,FALSE()),0),ROUND(MAX(0,MOD(H2620-F2620+0.5,1)-0.5)*1440,0),0))</f>
        <v/>
      </c>
      <c r="L2620" s="22" t="str">
        <f aca="false">IF(OR(I2620="",G2620=""),"",ROUND(MAX(0,MOD(G2620-I2620+0.5,1)-0.5)*1440,0))</f>
        <v/>
      </c>
      <c r="M2620" s="22" t="str">
        <f aca="false">IF(OR(I2620="",G2620=""),"",IF(ROUND(MAX(0,MOD(I2620-G2620+0.5,1)-0.5)*1440,0)&gt;=الإعدادات!$B$8,ROUND(MAX(0,MOD(I2620-G2620+0.5,1)-0.5)*1440,0),0))</f>
        <v/>
      </c>
      <c r="N2620" s="18" t="str">
        <f aca="false">IF(OR(A2620="",B2620=""),"",IF(COUNTIFS(الإجازات!$A$2:$A$1001,B2620,الإجازات!$D$2:$D$1001,"&lt;="&amp;A2620,الإجازات!$E$2:$E$1001,"&gt;="&amp;A2620,الإجازات!$G$2:$G$1001,"مقبولة")=0,"",LOOKUP(2,1/((الإجازات!$A$2:$A$1001=B2620)*(الإجازات!$D$2:$D$1001&lt;=A2620)*(الإجازات!$E$2:$E$1001&gt;=A2620)*(الإجازات!$G$2:$G$1001="مقبولة")),الإجازات!$C$2:$C$1001)))</f>
        <v/>
      </c>
      <c r="O2620" s="17"/>
      <c r="P2620" s="23" t="str">
        <f aca="false">IF(B2620="","",IF(ISNA(MATCH(B2620,الموظفين!$A$2:$A$501,0)),"⚠ كود غير موجود",IF(O2620&lt;&gt;"",O2620,IF(N2620&lt;&gt;"",N2620,IF(H2620="",IF(AND(A2620&lt;&gt;"",WEEKDAY(A2620)=الإعدادات!$B$11),"راحة أسبوعية","غائب"),IF(I2620="","بدون انصراف",IF(N(K2620)&gt;0,"متأخر","حاضر")))))))</f>
        <v/>
      </c>
      <c r="Q2620" s="24" t="str">
        <f aca="false">IF(B2620="","",IF(OR(P2620="غائب",P2620="غياب",P2620="إجازة بدون راتب"),IFERROR(VLOOKUP(B2620,الموظفين!$A$2:$J$501,8,FALSE()),0),0))</f>
        <v/>
      </c>
      <c r="R2620" s="24" t="str">
        <f aca="false">IF(B2620="","",ROUND((N(K2620)+N(L2620))/60*IFERROR(VLOOKUP(B2620,الموظفين!$A$2:$J$501,8,FALSE()),0)/الإعدادات!$B$6*الإعدادات!$B$9,2))</f>
        <v/>
      </c>
      <c r="S2620" s="24" t="str">
        <f aca="false">IF(OR(B2620="",M2620=""),"",ROUND(M2620/60*IFERROR(VLOOKUP(B2620,الموظفين!$A$2:$J$501,9,FALSE()),0),2))</f>
        <v/>
      </c>
      <c r="T2620" s="17"/>
      <c r="U2620" s="23" t="str">
        <f aca="false">IF(OR(A2620="",B2620=""),"",A2620&amp;"|"&amp;B2620)</f>
        <v/>
      </c>
    </row>
    <row r="2621" customFormat="false" ht="15" hidden="false" customHeight="false" outlineLevel="0" collapsed="false">
      <c r="A2621" s="16"/>
      <c r="B2621" s="17"/>
      <c r="C2621" s="18" t="str">
        <f aca="false">IF($B2621="","",IFERROR(VLOOKUP($B2621,الموظفين!$A$2:$J$501,2,FALSE())&amp;"","⚠ كود غير موجود"))</f>
        <v/>
      </c>
      <c r="D2621" s="18" t="str">
        <f aca="false">IF($B2621="","",IFERROR(VLOOKUP($B2621,الموظفين!$A$2:$J$501,3,FALSE())&amp;"",""))</f>
        <v/>
      </c>
      <c r="E2621" s="18" t="str">
        <f aca="false">IF($B2621="","",IFERROR(VLOOKUP($B2621,الموظفين!$A$2:$J$501,5,FALSE())&amp;"",""))</f>
        <v/>
      </c>
      <c r="F2621" s="19" t="str">
        <f aca="false">IF($B2621="","",IFERROR(VLOOKUP($B2621,الموظفين!$A$2:$J$501,6,FALSE()),""))</f>
        <v/>
      </c>
      <c r="G2621" s="19" t="str">
        <f aca="false">IF($B2621="","",IFERROR(VLOOKUP($B2621,الموظفين!$A$2:$J$501,7,FALSE()),""))</f>
        <v/>
      </c>
      <c r="H2621" s="20"/>
      <c r="I2621" s="20"/>
      <c r="J2621" s="21" t="str">
        <f aca="false">IF(OR(H2621="",I2621=""),"",ROUND(MOD(I2621-H2621,1)*24,2))</f>
        <v/>
      </c>
      <c r="K2621" s="22" t="str">
        <f aca="false">IF(OR(H2621="",F2621=""),"",IF(ROUND(MAX(0,MOD(H2621-F2621+0.5,1)-0.5)*1440,0)&gt;IFERROR(VLOOKUP(E2621,الورديات!$A$2:$E$21,5,FALSE()),0),ROUND(MAX(0,MOD(H2621-F2621+0.5,1)-0.5)*1440,0),0))</f>
        <v/>
      </c>
      <c r="L2621" s="22" t="str">
        <f aca="false">IF(OR(I2621="",G2621=""),"",ROUND(MAX(0,MOD(G2621-I2621+0.5,1)-0.5)*1440,0))</f>
        <v/>
      </c>
      <c r="M2621" s="22" t="str">
        <f aca="false">IF(OR(I2621="",G2621=""),"",IF(ROUND(MAX(0,MOD(I2621-G2621+0.5,1)-0.5)*1440,0)&gt;=الإعدادات!$B$8,ROUND(MAX(0,MOD(I2621-G2621+0.5,1)-0.5)*1440,0),0))</f>
        <v/>
      </c>
      <c r="N2621" s="18" t="str">
        <f aca="false">IF(OR(A2621="",B2621=""),"",IF(COUNTIFS(الإجازات!$A$2:$A$1001,B2621,الإجازات!$D$2:$D$1001,"&lt;="&amp;A2621,الإجازات!$E$2:$E$1001,"&gt;="&amp;A2621,الإجازات!$G$2:$G$1001,"مقبولة")=0,"",LOOKUP(2,1/((الإجازات!$A$2:$A$1001=B2621)*(الإجازات!$D$2:$D$1001&lt;=A2621)*(الإجازات!$E$2:$E$1001&gt;=A2621)*(الإجازات!$G$2:$G$1001="مقبولة")),الإجازات!$C$2:$C$1001)))</f>
        <v/>
      </c>
      <c r="O2621" s="17"/>
      <c r="P2621" s="23" t="str">
        <f aca="false">IF(B2621="","",IF(ISNA(MATCH(B2621,الموظفين!$A$2:$A$501,0)),"⚠ كود غير موجود",IF(O2621&lt;&gt;"",O2621,IF(N2621&lt;&gt;"",N2621,IF(H2621="",IF(AND(A2621&lt;&gt;"",WEEKDAY(A2621)=الإعدادات!$B$11),"راحة أسبوعية","غائب"),IF(I2621="","بدون انصراف",IF(N(K2621)&gt;0,"متأخر","حاضر")))))))</f>
        <v/>
      </c>
      <c r="Q2621" s="24" t="str">
        <f aca="false">IF(B2621="","",IF(OR(P2621="غائب",P2621="غياب",P2621="إجازة بدون راتب"),IFERROR(VLOOKUP(B2621,الموظفين!$A$2:$J$501,8,FALSE()),0),0))</f>
        <v/>
      </c>
      <c r="R2621" s="24" t="str">
        <f aca="false">IF(B2621="","",ROUND((N(K2621)+N(L2621))/60*IFERROR(VLOOKUP(B2621,الموظفين!$A$2:$J$501,8,FALSE()),0)/الإعدادات!$B$6*الإعدادات!$B$9,2))</f>
        <v/>
      </c>
      <c r="S2621" s="24" t="str">
        <f aca="false">IF(OR(B2621="",M2621=""),"",ROUND(M2621/60*IFERROR(VLOOKUP(B2621,الموظفين!$A$2:$J$501,9,FALSE()),0),2))</f>
        <v/>
      </c>
      <c r="T2621" s="17"/>
      <c r="U2621" s="23" t="str">
        <f aca="false">IF(OR(A2621="",B2621=""),"",A2621&amp;"|"&amp;B2621)</f>
        <v/>
      </c>
    </row>
    <row r="2622" customFormat="false" ht="15" hidden="false" customHeight="false" outlineLevel="0" collapsed="false">
      <c r="A2622" s="16"/>
      <c r="B2622" s="17"/>
      <c r="C2622" s="18" t="str">
        <f aca="false">IF($B2622="","",IFERROR(VLOOKUP($B2622,الموظفين!$A$2:$J$501,2,FALSE())&amp;"","⚠ كود غير موجود"))</f>
        <v/>
      </c>
      <c r="D2622" s="18" t="str">
        <f aca="false">IF($B2622="","",IFERROR(VLOOKUP($B2622,الموظفين!$A$2:$J$501,3,FALSE())&amp;"",""))</f>
        <v/>
      </c>
      <c r="E2622" s="18" t="str">
        <f aca="false">IF($B2622="","",IFERROR(VLOOKUP($B2622,الموظفين!$A$2:$J$501,5,FALSE())&amp;"",""))</f>
        <v/>
      </c>
      <c r="F2622" s="19" t="str">
        <f aca="false">IF($B2622="","",IFERROR(VLOOKUP($B2622,الموظفين!$A$2:$J$501,6,FALSE()),""))</f>
        <v/>
      </c>
      <c r="G2622" s="19" t="str">
        <f aca="false">IF($B2622="","",IFERROR(VLOOKUP($B2622,الموظفين!$A$2:$J$501,7,FALSE()),""))</f>
        <v/>
      </c>
      <c r="H2622" s="20"/>
      <c r="I2622" s="20"/>
      <c r="J2622" s="21" t="str">
        <f aca="false">IF(OR(H2622="",I2622=""),"",ROUND(MOD(I2622-H2622,1)*24,2))</f>
        <v/>
      </c>
      <c r="K2622" s="22" t="str">
        <f aca="false">IF(OR(H2622="",F2622=""),"",IF(ROUND(MAX(0,MOD(H2622-F2622+0.5,1)-0.5)*1440,0)&gt;IFERROR(VLOOKUP(E2622,الورديات!$A$2:$E$21,5,FALSE()),0),ROUND(MAX(0,MOD(H2622-F2622+0.5,1)-0.5)*1440,0),0))</f>
        <v/>
      </c>
      <c r="L2622" s="22" t="str">
        <f aca="false">IF(OR(I2622="",G2622=""),"",ROUND(MAX(0,MOD(G2622-I2622+0.5,1)-0.5)*1440,0))</f>
        <v/>
      </c>
      <c r="M2622" s="22" t="str">
        <f aca="false">IF(OR(I2622="",G2622=""),"",IF(ROUND(MAX(0,MOD(I2622-G2622+0.5,1)-0.5)*1440,0)&gt;=الإعدادات!$B$8,ROUND(MAX(0,MOD(I2622-G2622+0.5,1)-0.5)*1440,0),0))</f>
        <v/>
      </c>
      <c r="N2622" s="18" t="str">
        <f aca="false">IF(OR(A2622="",B2622=""),"",IF(COUNTIFS(الإجازات!$A$2:$A$1001,B2622,الإجازات!$D$2:$D$1001,"&lt;="&amp;A2622,الإجازات!$E$2:$E$1001,"&gt;="&amp;A2622,الإجازات!$G$2:$G$1001,"مقبولة")=0,"",LOOKUP(2,1/((الإجازات!$A$2:$A$1001=B2622)*(الإجازات!$D$2:$D$1001&lt;=A2622)*(الإجازات!$E$2:$E$1001&gt;=A2622)*(الإجازات!$G$2:$G$1001="مقبولة")),الإجازات!$C$2:$C$1001)))</f>
        <v/>
      </c>
      <c r="O2622" s="17"/>
      <c r="P2622" s="23" t="str">
        <f aca="false">IF(B2622="","",IF(ISNA(MATCH(B2622,الموظفين!$A$2:$A$501,0)),"⚠ كود غير موجود",IF(O2622&lt;&gt;"",O2622,IF(N2622&lt;&gt;"",N2622,IF(H2622="",IF(AND(A2622&lt;&gt;"",WEEKDAY(A2622)=الإعدادات!$B$11),"راحة أسبوعية","غائب"),IF(I2622="","بدون انصراف",IF(N(K2622)&gt;0,"متأخر","حاضر")))))))</f>
        <v/>
      </c>
      <c r="Q2622" s="24" t="str">
        <f aca="false">IF(B2622="","",IF(OR(P2622="غائب",P2622="غياب",P2622="إجازة بدون راتب"),IFERROR(VLOOKUP(B2622,الموظفين!$A$2:$J$501,8,FALSE()),0),0))</f>
        <v/>
      </c>
      <c r="R2622" s="24" t="str">
        <f aca="false">IF(B2622="","",ROUND((N(K2622)+N(L2622))/60*IFERROR(VLOOKUP(B2622,الموظفين!$A$2:$J$501,8,FALSE()),0)/الإعدادات!$B$6*الإعدادات!$B$9,2))</f>
        <v/>
      </c>
      <c r="S2622" s="24" t="str">
        <f aca="false">IF(OR(B2622="",M2622=""),"",ROUND(M2622/60*IFERROR(VLOOKUP(B2622,الموظفين!$A$2:$J$501,9,FALSE()),0),2))</f>
        <v/>
      </c>
      <c r="T2622" s="17"/>
      <c r="U2622" s="23" t="str">
        <f aca="false">IF(OR(A2622="",B2622=""),"",A2622&amp;"|"&amp;B2622)</f>
        <v/>
      </c>
    </row>
    <row r="2623" customFormat="false" ht="15" hidden="false" customHeight="false" outlineLevel="0" collapsed="false">
      <c r="A2623" s="16"/>
      <c r="B2623" s="17"/>
      <c r="C2623" s="18" t="str">
        <f aca="false">IF($B2623="","",IFERROR(VLOOKUP($B2623,الموظفين!$A$2:$J$501,2,FALSE())&amp;"","⚠ كود غير موجود"))</f>
        <v/>
      </c>
      <c r="D2623" s="18" t="str">
        <f aca="false">IF($B2623="","",IFERROR(VLOOKUP($B2623,الموظفين!$A$2:$J$501,3,FALSE())&amp;"",""))</f>
        <v/>
      </c>
      <c r="E2623" s="18" t="str">
        <f aca="false">IF($B2623="","",IFERROR(VLOOKUP($B2623,الموظفين!$A$2:$J$501,5,FALSE())&amp;"",""))</f>
        <v/>
      </c>
      <c r="F2623" s="19" t="str">
        <f aca="false">IF($B2623="","",IFERROR(VLOOKUP($B2623,الموظفين!$A$2:$J$501,6,FALSE()),""))</f>
        <v/>
      </c>
      <c r="G2623" s="19" t="str">
        <f aca="false">IF($B2623="","",IFERROR(VLOOKUP($B2623,الموظفين!$A$2:$J$501,7,FALSE()),""))</f>
        <v/>
      </c>
      <c r="H2623" s="20"/>
      <c r="I2623" s="20"/>
      <c r="J2623" s="21" t="str">
        <f aca="false">IF(OR(H2623="",I2623=""),"",ROUND(MOD(I2623-H2623,1)*24,2))</f>
        <v/>
      </c>
      <c r="K2623" s="22" t="str">
        <f aca="false">IF(OR(H2623="",F2623=""),"",IF(ROUND(MAX(0,MOD(H2623-F2623+0.5,1)-0.5)*1440,0)&gt;IFERROR(VLOOKUP(E2623,الورديات!$A$2:$E$21,5,FALSE()),0),ROUND(MAX(0,MOD(H2623-F2623+0.5,1)-0.5)*1440,0),0))</f>
        <v/>
      </c>
      <c r="L2623" s="22" t="str">
        <f aca="false">IF(OR(I2623="",G2623=""),"",ROUND(MAX(0,MOD(G2623-I2623+0.5,1)-0.5)*1440,0))</f>
        <v/>
      </c>
      <c r="M2623" s="22" t="str">
        <f aca="false">IF(OR(I2623="",G2623=""),"",IF(ROUND(MAX(0,MOD(I2623-G2623+0.5,1)-0.5)*1440,0)&gt;=الإعدادات!$B$8,ROUND(MAX(0,MOD(I2623-G2623+0.5,1)-0.5)*1440,0),0))</f>
        <v/>
      </c>
      <c r="N2623" s="18" t="str">
        <f aca="false">IF(OR(A2623="",B2623=""),"",IF(COUNTIFS(الإجازات!$A$2:$A$1001,B2623,الإجازات!$D$2:$D$1001,"&lt;="&amp;A2623,الإجازات!$E$2:$E$1001,"&gt;="&amp;A2623,الإجازات!$G$2:$G$1001,"مقبولة")=0,"",LOOKUP(2,1/((الإجازات!$A$2:$A$1001=B2623)*(الإجازات!$D$2:$D$1001&lt;=A2623)*(الإجازات!$E$2:$E$1001&gt;=A2623)*(الإجازات!$G$2:$G$1001="مقبولة")),الإجازات!$C$2:$C$1001)))</f>
        <v/>
      </c>
      <c r="O2623" s="17"/>
      <c r="P2623" s="23" t="str">
        <f aca="false">IF(B2623="","",IF(ISNA(MATCH(B2623,الموظفين!$A$2:$A$501,0)),"⚠ كود غير موجود",IF(O2623&lt;&gt;"",O2623,IF(N2623&lt;&gt;"",N2623,IF(H2623="",IF(AND(A2623&lt;&gt;"",WEEKDAY(A2623)=الإعدادات!$B$11),"راحة أسبوعية","غائب"),IF(I2623="","بدون انصراف",IF(N(K2623)&gt;0,"متأخر","حاضر")))))))</f>
        <v/>
      </c>
      <c r="Q2623" s="24" t="str">
        <f aca="false">IF(B2623="","",IF(OR(P2623="غائب",P2623="غياب",P2623="إجازة بدون راتب"),IFERROR(VLOOKUP(B2623,الموظفين!$A$2:$J$501,8,FALSE()),0),0))</f>
        <v/>
      </c>
      <c r="R2623" s="24" t="str">
        <f aca="false">IF(B2623="","",ROUND((N(K2623)+N(L2623))/60*IFERROR(VLOOKUP(B2623,الموظفين!$A$2:$J$501,8,FALSE()),0)/الإعدادات!$B$6*الإعدادات!$B$9,2))</f>
        <v/>
      </c>
      <c r="S2623" s="24" t="str">
        <f aca="false">IF(OR(B2623="",M2623=""),"",ROUND(M2623/60*IFERROR(VLOOKUP(B2623,الموظفين!$A$2:$J$501,9,FALSE()),0),2))</f>
        <v/>
      </c>
      <c r="T2623" s="17"/>
      <c r="U2623" s="23" t="str">
        <f aca="false">IF(OR(A2623="",B2623=""),"",A2623&amp;"|"&amp;B2623)</f>
        <v/>
      </c>
    </row>
    <row r="2624" customFormat="false" ht="15" hidden="false" customHeight="false" outlineLevel="0" collapsed="false">
      <c r="A2624" s="16"/>
      <c r="B2624" s="17"/>
      <c r="C2624" s="18" t="str">
        <f aca="false">IF($B2624="","",IFERROR(VLOOKUP($B2624,الموظفين!$A$2:$J$501,2,FALSE())&amp;"","⚠ كود غير موجود"))</f>
        <v/>
      </c>
      <c r="D2624" s="18" t="str">
        <f aca="false">IF($B2624="","",IFERROR(VLOOKUP($B2624,الموظفين!$A$2:$J$501,3,FALSE())&amp;"",""))</f>
        <v/>
      </c>
      <c r="E2624" s="18" t="str">
        <f aca="false">IF($B2624="","",IFERROR(VLOOKUP($B2624,الموظفين!$A$2:$J$501,5,FALSE())&amp;"",""))</f>
        <v/>
      </c>
      <c r="F2624" s="19" t="str">
        <f aca="false">IF($B2624="","",IFERROR(VLOOKUP($B2624,الموظفين!$A$2:$J$501,6,FALSE()),""))</f>
        <v/>
      </c>
      <c r="G2624" s="19" t="str">
        <f aca="false">IF($B2624="","",IFERROR(VLOOKUP($B2624,الموظفين!$A$2:$J$501,7,FALSE()),""))</f>
        <v/>
      </c>
      <c r="H2624" s="20"/>
      <c r="I2624" s="20"/>
      <c r="J2624" s="21" t="str">
        <f aca="false">IF(OR(H2624="",I2624=""),"",ROUND(MOD(I2624-H2624,1)*24,2))</f>
        <v/>
      </c>
      <c r="K2624" s="22" t="str">
        <f aca="false">IF(OR(H2624="",F2624=""),"",IF(ROUND(MAX(0,MOD(H2624-F2624+0.5,1)-0.5)*1440,0)&gt;IFERROR(VLOOKUP(E2624,الورديات!$A$2:$E$21,5,FALSE()),0),ROUND(MAX(0,MOD(H2624-F2624+0.5,1)-0.5)*1440,0),0))</f>
        <v/>
      </c>
      <c r="L2624" s="22" t="str">
        <f aca="false">IF(OR(I2624="",G2624=""),"",ROUND(MAX(0,MOD(G2624-I2624+0.5,1)-0.5)*1440,0))</f>
        <v/>
      </c>
      <c r="M2624" s="22" t="str">
        <f aca="false">IF(OR(I2624="",G2624=""),"",IF(ROUND(MAX(0,MOD(I2624-G2624+0.5,1)-0.5)*1440,0)&gt;=الإعدادات!$B$8,ROUND(MAX(0,MOD(I2624-G2624+0.5,1)-0.5)*1440,0),0))</f>
        <v/>
      </c>
      <c r="N2624" s="18" t="str">
        <f aca="false">IF(OR(A2624="",B2624=""),"",IF(COUNTIFS(الإجازات!$A$2:$A$1001,B2624,الإجازات!$D$2:$D$1001,"&lt;="&amp;A2624,الإجازات!$E$2:$E$1001,"&gt;="&amp;A2624,الإجازات!$G$2:$G$1001,"مقبولة")=0,"",LOOKUP(2,1/((الإجازات!$A$2:$A$1001=B2624)*(الإجازات!$D$2:$D$1001&lt;=A2624)*(الإجازات!$E$2:$E$1001&gt;=A2624)*(الإجازات!$G$2:$G$1001="مقبولة")),الإجازات!$C$2:$C$1001)))</f>
        <v/>
      </c>
      <c r="O2624" s="17"/>
      <c r="P2624" s="23" t="str">
        <f aca="false">IF(B2624="","",IF(ISNA(MATCH(B2624,الموظفين!$A$2:$A$501,0)),"⚠ كود غير موجود",IF(O2624&lt;&gt;"",O2624,IF(N2624&lt;&gt;"",N2624,IF(H2624="",IF(AND(A2624&lt;&gt;"",WEEKDAY(A2624)=الإعدادات!$B$11),"راحة أسبوعية","غائب"),IF(I2624="","بدون انصراف",IF(N(K2624)&gt;0,"متأخر","حاضر")))))))</f>
        <v/>
      </c>
      <c r="Q2624" s="24" t="str">
        <f aca="false">IF(B2624="","",IF(OR(P2624="غائب",P2624="غياب",P2624="إجازة بدون راتب"),IFERROR(VLOOKUP(B2624,الموظفين!$A$2:$J$501,8,FALSE()),0),0))</f>
        <v/>
      </c>
      <c r="R2624" s="24" t="str">
        <f aca="false">IF(B2624="","",ROUND((N(K2624)+N(L2624))/60*IFERROR(VLOOKUP(B2624,الموظفين!$A$2:$J$501,8,FALSE()),0)/الإعدادات!$B$6*الإعدادات!$B$9,2))</f>
        <v/>
      </c>
      <c r="S2624" s="24" t="str">
        <f aca="false">IF(OR(B2624="",M2624=""),"",ROUND(M2624/60*IFERROR(VLOOKUP(B2624,الموظفين!$A$2:$J$501,9,FALSE()),0),2))</f>
        <v/>
      </c>
      <c r="T2624" s="17"/>
      <c r="U2624" s="23" t="str">
        <f aca="false">IF(OR(A2624="",B2624=""),"",A2624&amp;"|"&amp;B2624)</f>
        <v/>
      </c>
    </row>
    <row r="2625" customFormat="false" ht="15" hidden="false" customHeight="false" outlineLevel="0" collapsed="false">
      <c r="A2625" s="16"/>
      <c r="B2625" s="17"/>
      <c r="C2625" s="18" t="str">
        <f aca="false">IF($B2625="","",IFERROR(VLOOKUP($B2625,الموظفين!$A$2:$J$501,2,FALSE())&amp;"","⚠ كود غير موجود"))</f>
        <v/>
      </c>
      <c r="D2625" s="18" t="str">
        <f aca="false">IF($B2625="","",IFERROR(VLOOKUP($B2625,الموظفين!$A$2:$J$501,3,FALSE())&amp;"",""))</f>
        <v/>
      </c>
      <c r="E2625" s="18" t="str">
        <f aca="false">IF($B2625="","",IFERROR(VLOOKUP($B2625,الموظفين!$A$2:$J$501,5,FALSE())&amp;"",""))</f>
        <v/>
      </c>
      <c r="F2625" s="19" t="str">
        <f aca="false">IF($B2625="","",IFERROR(VLOOKUP($B2625,الموظفين!$A$2:$J$501,6,FALSE()),""))</f>
        <v/>
      </c>
      <c r="G2625" s="19" t="str">
        <f aca="false">IF($B2625="","",IFERROR(VLOOKUP($B2625,الموظفين!$A$2:$J$501,7,FALSE()),""))</f>
        <v/>
      </c>
      <c r="H2625" s="20"/>
      <c r="I2625" s="20"/>
      <c r="J2625" s="21" t="str">
        <f aca="false">IF(OR(H2625="",I2625=""),"",ROUND(MOD(I2625-H2625,1)*24,2))</f>
        <v/>
      </c>
      <c r="K2625" s="22" t="str">
        <f aca="false">IF(OR(H2625="",F2625=""),"",IF(ROUND(MAX(0,MOD(H2625-F2625+0.5,1)-0.5)*1440,0)&gt;IFERROR(VLOOKUP(E2625,الورديات!$A$2:$E$21,5,FALSE()),0),ROUND(MAX(0,MOD(H2625-F2625+0.5,1)-0.5)*1440,0),0))</f>
        <v/>
      </c>
      <c r="L2625" s="22" t="str">
        <f aca="false">IF(OR(I2625="",G2625=""),"",ROUND(MAX(0,MOD(G2625-I2625+0.5,1)-0.5)*1440,0))</f>
        <v/>
      </c>
      <c r="M2625" s="22" t="str">
        <f aca="false">IF(OR(I2625="",G2625=""),"",IF(ROUND(MAX(0,MOD(I2625-G2625+0.5,1)-0.5)*1440,0)&gt;=الإعدادات!$B$8,ROUND(MAX(0,MOD(I2625-G2625+0.5,1)-0.5)*1440,0),0))</f>
        <v/>
      </c>
      <c r="N2625" s="18" t="str">
        <f aca="false">IF(OR(A2625="",B2625=""),"",IF(COUNTIFS(الإجازات!$A$2:$A$1001,B2625,الإجازات!$D$2:$D$1001,"&lt;="&amp;A2625,الإجازات!$E$2:$E$1001,"&gt;="&amp;A2625,الإجازات!$G$2:$G$1001,"مقبولة")=0,"",LOOKUP(2,1/((الإجازات!$A$2:$A$1001=B2625)*(الإجازات!$D$2:$D$1001&lt;=A2625)*(الإجازات!$E$2:$E$1001&gt;=A2625)*(الإجازات!$G$2:$G$1001="مقبولة")),الإجازات!$C$2:$C$1001)))</f>
        <v/>
      </c>
      <c r="O2625" s="17"/>
      <c r="P2625" s="23" t="str">
        <f aca="false">IF(B2625="","",IF(ISNA(MATCH(B2625,الموظفين!$A$2:$A$501,0)),"⚠ كود غير موجود",IF(O2625&lt;&gt;"",O2625,IF(N2625&lt;&gt;"",N2625,IF(H2625="",IF(AND(A2625&lt;&gt;"",WEEKDAY(A2625)=الإعدادات!$B$11),"راحة أسبوعية","غائب"),IF(I2625="","بدون انصراف",IF(N(K2625)&gt;0,"متأخر","حاضر")))))))</f>
        <v/>
      </c>
      <c r="Q2625" s="24" t="str">
        <f aca="false">IF(B2625="","",IF(OR(P2625="غائب",P2625="غياب",P2625="إجازة بدون راتب"),IFERROR(VLOOKUP(B2625,الموظفين!$A$2:$J$501,8,FALSE()),0),0))</f>
        <v/>
      </c>
      <c r="R2625" s="24" t="str">
        <f aca="false">IF(B2625="","",ROUND((N(K2625)+N(L2625))/60*IFERROR(VLOOKUP(B2625,الموظفين!$A$2:$J$501,8,FALSE()),0)/الإعدادات!$B$6*الإعدادات!$B$9,2))</f>
        <v/>
      </c>
      <c r="S2625" s="24" t="str">
        <f aca="false">IF(OR(B2625="",M2625=""),"",ROUND(M2625/60*IFERROR(VLOOKUP(B2625,الموظفين!$A$2:$J$501,9,FALSE()),0),2))</f>
        <v/>
      </c>
      <c r="T2625" s="17"/>
      <c r="U2625" s="23" t="str">
        <f aca="false">IF(OR(A2625="",B2625=""),"",A2625&amp;"|"&amp;B2625)</f>
        <v/>
      </c>
    </row>
    <row r="2626" customFormat="false" ht="15" hidden="false" customHeight="false" outlineLevel="0" collapsed="false">
      <c r="A2626" s="16"/>
      <c r="B2626" s="17"/>
      <c r="C2626" s="18" t="str">
        <f aca="false">IF($B2626="","",IFERROR(VLOOKUP($B2626,الموظفين!$A$2:$J$501,2,FALSE())&amp;"","⚠ كود غير موجود"))</f>
        <v/>
      </c>
      <c r="D2626" s="18" t="str">
        <f aca="false">IF($B2626="","",IFERROR(VLOOKUP($B2626,الموظفين!$A$2:$J$501,3,FALSE())&amp;"",""))</f>
        <v/>
      </c>
      <c r="E2626" s="18" t="str">
        <f aca="false">IF($B2626="","",IFERROR(VLOOKUP($B2626,الموظفين!$A$2:$J$501,5,FALSE())&amp;"",""))</f>
        <v/>
      </c>
      <c r="F2626" s="19" t="str">
        <f aca="false">IF($B2626="","",IFERROR(VLOOKUP($B2626,الموظفين!$A$2:$J$501,6,FALSE()),""))</f>
        <v/>
      </c>
      <c r="G2626" s="19" t="str">
        <f aca="false">IF($B2626="","",IFERROR(VLOOKUP($B2626,الموظفين!$A$2:$J$501,7,FALSE()),""))</f>
        <v/>
      </c>
      <c r="H2626" s="20"/>
      <c r="I2626" s="20"/>
      <c r="J2626" s="21" t="str">
        <f aca="false">IF(OR(H2626="",I2626=""),"",ROUND(MOD(I2626-H2626,1)*24,2))</f>
        <v/>
      </c>
      <c r="K2626" s="22" t="str">
        <f aca="false">IF(OR(H2626="",F2626=""),"",IF(ROUND(MAX(0,MOD(H2626-F2626+0.5,1)-0.5)*1440,0)&gt;IFERROR(VLOOKUP(E2626,الورديات!$A$2:$E$21,5,FALSE()),0),ROUND(MAX(0,MOD(H2626-F2626+0.5,1)-0.5)*1440,0),0))</f>
        <v/>
      </c>
      <c r="L2626" s="22" t="str">
        <f aca="false">IF(OR(I2626="",G2626=""),"",ROUND(MAX(0,MOD(G2626-I2626+0.5,1)-0.5)*1440,0))</f>
        <v/>
      </c>
      <c r="M2626" s="22" t="str">
        <f aca="false">IF(OR(I2626="",G2626=""),"",IF(ROUND(MAX(0,MOD(I2626-G2626+0.5,1)-0.5)*1440,0)&gt;=الإعدادات!$B$8,ROUND(MAX(0,MOD(I2626-G2626+0.5,1)-0.5)*1440,0),0))</f>
        <v/>
      </c>
      <c r="N2626" s="18" t="str">
        <f aca="false">IF(OR(A2626="",B2626=""),"",IF(COUNTIFS(الإجازات!$A$2:$A$1001,B2626,الإجازات!$D$2:$D$1001,"&lt;="&amp;A2626,الإجازات!$E$2:$E$1001,"&gt;="&amp;A2626,الإجازات!$G$2:$G$1001,"مقبولة")=0,"",LOOKUP(2,1/((الإجازات!$A$2:$A$1001=B2626)*(الإجازات!$D$2:$D$1001&lt;=A2626)*(الإجازات!$E$2:$E$1001&gt;=A2626)*(الإجازات!$G$2:$G$1001="مقبولة")),الإجازات!$C$2:$C$1001)))</f>
        <v/>
      </c>
      <c r="O2626" s="17"/>
      <c r="P2626" s="23" t="str">
        <f aca="false">IF(B2626="","",IF(ISNA(MATCH(B2626,الموظفين!$A$2:$A$501,0)),"⚠ كود غير موجود",IF(O2626&lt;&gt;"",O2626,IF(N2626&lt;&gt;"",N2626,IF(H2626="",IF(AND(A2626&lt;&gt;"",WEEKDAY(A2626)=الإعدادات!$B$11),"راحة أسبوعية","غائب"),IF(I2626="","بدون انصراف",IF(N(K2626)&gt;0,"متأخر","حاضر")))))))</f>
        <v/>
      </c>
      <c r="Q2626" s="24" t="str">
        <f aca="false">IF(B2626="","",IF(OR(P2626="غائب",P2626="غياب",P2626="إجازة بدون راتب"),IFERROR(VLOOKUP(B2626,الموظفين!$A$2:$J$501,8,FALSE()),0),0))</f>
        <v/>
      </c>
      <c r="R2626" s="24" t="str">
        <f aca="false">IF(B2626="","",ROUND((N(K2626)+N(L2626))/60*IFERROR(VLOOKUP(B2626,الموظفين!$A$2:$J$501,8,FALSE()),0)/الإعدادات!$B$6*الإعدادات!$B$9,2))</f>
        <v/>
      </c>
      <c r="S2626" s="24" t="str">
        <f aca="false">IF(OR(B2626="",M2626=""),"",ROUND(M2626/60*IFERROR(VLOOKUP(B2626,الموظفين!$A$2:$J$501,9,FALSE()),0),2))</f>
        <v/>
      </c>
      <c r="T2626" s="17"/>
      <c r="U2626" s="23" t="str">
        <f aca="false">IF(OR(A2626="",B2626=""),"",A2626&amp;"|"&amp;B2626)</f>
        <v/>
      </c>
    </row>
    <row r="2627" customFormat="false" ht="15" hidden="false" customHeight="false" outlineLevel="0" collapsed="false">
      <c r="A2627" s="16"/>
      <c r="B2627" s="17"/>
      <c r="C2627" s="18" t="str">
        <f aca="false">IF($B2627="","",IFERROR(VLOOKUP($B2627,الموظفين!$A$2:$J$501,2,FALSE())&amp;"","⚠ كود غير موجود"))</f>
        <v/>
      </c>
      <c r="D2627" s="18" t="str">
        <f aca="false">IF($B2627="","",IFERROR(VLOOKUP($B2627,الموظفين!$A$2:$J$501,3,FALSE())&amp;"",""))</f>
        <v/>
      </c>
      <c r="E2627" s="18" t="str">
        <f aca="false">IF($B2627="","",IFERROR(VLOOKUP($B2627,الموظفين!$A$2:$J$501,5,FALSE())&amp;"",""))</f>
        <v/>
      </c>
      <c r="F2627" s="19" t="str">
        <f aca="false">IF($B2627="","",IFERROR(VLOOKUP($B2627,الموظفين!$A$2:$J$501,6,FALSE()),""))</f>
        <v/>
      </c>
      <c r="G2627" s="19" t="str">
        <f aca="false">IF($B2627="","",IFERROR(VLOOKUP($B2627,الموظفين!$A$2:$J$501,7,FALSE()),""))</f>
        <v/>
      </c>
      <c r="H2627" s="20"/>
      <c r="I2627" s="20"/>
      <c r="J2627" s="21" t="str">
        <f aca="false">IF(OR(H2627="",I2627=""),"",ROUND(MOD(I2627-H2627,1)*24,2))</f>
        <v/>
      </c>
      <c r="K2627" s="22" t="str">
        <f aca="false">IF(OR(H2627="",F2627=""),"",IF(ROUND(MAX(0,MOD(H2627-F2627+0.5,1)-0.5)*1440,0)&gt;IFERROR(VLOOKUP(E2627,الورديات!$A$2:$E$21,5,FALSE()),0),ROUND(MAX(0,MOD(H2627-F2627+0.5,1)-0.5)*1440,0),0))</f>
        <v/>
      </c>
      <c r="L2627" s="22" t="str">
        <f aca="false">IF(OR(I2627="",G2627=""),"",ROUND(MAX(0,MOD(G2627-I2627+0.5,1)-0.5)*1440,0))</f>
        <v/>
      </c>
      <c r="M2627" s="22" t="str">
        <f aca="false">IF(OR(I2627="",G2627=""),"",IF(ROUND(MAX(0,MOD(I2627-G2627+0.5,1)-0.5)*1440,0)&gt;=الإعدادات!$B$8,ROUND(MAX(0,MOD(I2627-G2627+0.5,1)-0.5)*1440,0),0))</f>
        <v/>
      </c>
      <c r="N2627" s="18" t="str">
        <f aca="false">IF(OR(A2627="",B2627=""),"",IF(COUNTIFS(الإجازات!$A$2:$A$1001,B2627,الإجازات!$D$2:$D$1001,"&lt;="&amp;A2627,الإجازات!$E$2:$E$1001,"&gt;="&amp;A2627,الإجازات!$G$2:$G$1001,"مقبولة")=0,"",LOOKUP(2,1/((الإجازات!$A$2:$A$1001=B2627)*(الإجازات!$D$2:$D$1001&lt;=A2627)*(الإجازات!$E$2:$E$1001&gt;=A2627)*(الإجازات!$G$2:$G$1001="مقبولة")),الإجازات!$C$2:$C$1001)))</f>
        <v/>
      </c>
      <c r="O2627" s="17"/>
      <c r="P2627" s="23" t="str">
        <f aca="false">IF(B2627="","",IF(ISNA(MATCH(B2627,الموظفين!$A$2:$A$501,0)),"⚠ كود غير موجود",IF(O2627&lt;&gt;"",O2627,IF(N2627&lt;&gt;"",N2627,IF(H2627="",IF(AND(A2627&lt;&gt;"",WEEKDAY(A2627)=الإعدادات!$B$11),"راحة أسبوعية","غائب"),IF(I2627="","بدون انصراف",IF(N(K2627)&gt;0,"متأخر","حاضر")))))))</f>
        <v/>
      </c>
      <c r="Q2627" s="24" t="str">
        <f aca="false">IF(B2627="","",IF(OR(P2627="غائب",P2627="غياب",P2627="إجازة بدون راتب"),IFERROR(VLOOKUP(B2627,الموظفين!$A$2:$J$501,8,FALSE()),0),0))</f>
        <v/>
      </c>
      <c r="R2627" s="24" t="str">
        <f aca="false">IF(B2627="","",ROUND((N(K2627)+N(L2627))/60*IFERROR(VLOOKUP(B2627,الموظفين!$A$2:$J$501,8,FALSE()),0)/الإعدادات!$B$6*الإعدادات!$B$9,2))</f>
        <v/>
      </c>
      <c r="S2627" s="24" t="str">
        <f aca="false">IF(OR(B2627="",M2627=""),"",ROUND(M2627/60*IFERROR(VLOOKUP(B2627,الموظفين!$A$2:$J$501,9,FALSE()),0),2))</f>
        <v/>
      </c>
      <c r="T2627" s="17"/>
      <c r="U2627" s="23" t="str">
        <f aca="false">IF(OR(A2627="",B2627=""),"",A2627&amp;"|"&amp;B2627)</f>
        <v/>
      </c>
    </row>
    <row r="2628" customFormat="false" ht="15" hidden="false" customHeight="false" outlineLevel="0" collapsed="false">
      <c r="A2628" s="16"/>
      <c r="B2628" s="17"/>
      <c r="C2628" s="18" t="str">
        <f aca="false">IF($B2628="","",IFERROR(VLOOKUP($B2628,الموظفين!$A$2:$J$501,2,FALSE())&amp;"","⚠ كود غير موجود"))</f>
        <v/>
      </c>
      <c r="D2628" s="18" t="str">
        <f aca="false">IF($B2628="","",IFERROR(VLOOKUP($B2628,الموظفين!$A$2:$J$501,3,FALSE())&amp;"",""))</f>
        <v/>
      </c>
      <c r="E2628" s="18" t="str">
        <f aca="false">IF($B2628="","",IFERROR(VLOOKUP($B2628,الموظفين!$A$2:$J$501,5,FALSE())&amp;"",""))</f>
        <v/>
      </c>
      <c r="F2628" s="19" t="str">
        <f aca="false">IF($B2628="","",IFERROR(VLOOKUP($B2628,الموظفين!$A$2:$J$501,6,FALSE()),""))</f>
        <v/>
      </c>
      <c r="G2628" s="19" t="str">
        <f aca="false">IF($B2628="","",IFERROR(VLOOKUP($B2628,الموظفين!$A$2:$J$501,7,FALSE()),""))</f>
        <v/>
      </c>
      <c r="H2628" s="20"/>
      <c r="I2628" s="20"/>
      <c r="J2628" s="21" t="str">
        <f aca="false">IF(OR(H2628="",I2628=""),"",ROUND(MOD(I2628-H2628,1)*24,2))</f>
        <v/>
      </c>
      <c r="K2628" s="22" t="str">
        <f aca="false">IF(OR(H2628="",F2628=""),"",IF(ROUND(MAX(0,MOD(H2628-F2628+0.5,1)-0.5)*1440,0)&gt;IFERROR(VLOOKUP(E2628,الورديات!$A$2:$E$21,5,FALSE()),0),ROUND(MAX(0,MOD(H2628-F2628+0.5,1)-0.5)*1440,0),0))</f>
        <v/>
      </c>
      <c r="L2628" s="22" t="str">
        <f aca="false">IF(OR(I2628="",G2628=""),"",ROUND(MAX(0,MOD(G2628-I2628+0.5,1)-0.5)*1440,0))</f>
        <v/>
      </c>
      <c r="M2628" s="22" t="str">
        <f aca="false">IF(OR(I2628="",G2628=""),"",IF(ROUND(MAX(0,MOD(I2628-G2628+0.5,1)-0.5)*1440,0)&gt;=الإعدادات!$B$8,ROUND(MAX(0,MOD(I2628-G2628+0.5,1)-0.5)*1440,0),0))</f>
        <v/>
      </c>
      <c r="N2628" s="18" t="str">
        <f aca="false">IF(OR(A2628="",B2628=""),"",IF(COUNTIFS(الإجازات!$A$2:$A$1001,B2628,الإجازات!$D$2:$D$1001,"&lt;="&amp;A2628,الإجازات!$E$2:$E$1001,"&gt;="&amp;A2628,الإجازات!$G$2:$G$1001,"مقبولة")=0,"",LOOKUP(2,1/((الإجازات!$A$2:$A$1001=B2628)*(الإجازات!$D$2:$D$1001&lt;=A2628)*(الإجازات!$E$2:$E$1001&gt;=A2628)*(الإجازات!$G$2:$G$1001="مقبولة")),الإجازات!$C$2:$C$1001)))</f>
        <v/>
      </c>
      <c r="O2628" s="17"/>
      <c r="P2628" s="23" t="str">
        <f aca="false">IF(B2628="","",IF(ISNA(MATCH(B2628,الموظفين!$A$2:$A$501,0)),"⚠ كود غير موجود",IF(O2628&lt;&gt;"",O2628,IF(N2628&lt;&gt;"",N2628,IF(H2628="",IF(AND(A2628&lt;&gt;"",WEEKDAY(A2628)=الإعدادات!$B$11),"راحة أسبوعية","غائب"),IF(I2628="","بدون انصراف",IF(N(K2628)&gt;0,"متأخر","حاضر")))))))</f>
        <v/>
      </c>
      <c r="Q2628" s="24" t="str">
        <f aca="false">IF(B2628="","",IF(OR(P2628="غائب",P2628="غياب",P2628="إجازة بدون راتب"),IFERROR(VLOOKUP(B2628,الموظفين!$A$2:$J$501,8,FALSE()),0),0))</f>
        <v/>
      </c>
      <c r="R2628" s="24" t="str">
        <f aca="false">IF(B2628="","",ROUND((N(K2628)+N(L2628))/60*IFERROR(VLOOKUP(B2628,الموظفين!$A$2:$J$501,8,FALSE()),0)/الإعدادات!$B$6*الإعدادات!$B$9,2))</f>
        <v/>
      </c>
      <c r="S2628" s="24" t="str">
        <f aca="false">IF(OR(B2628="",M2628=""),"",ROUND(M2628/60*IFERROR(VLOOKUP(B2628,الموظفين!$A$2:$J$501,9,FALSE()),0),2))</f>
        <v/>
      </c>
      <c r="T2628" s="17"/>
      <c r="U2628" s="23" t="str">
        <f aca="false">IF(OR(A2628="",B2628=""),"",A2628&amp;"|"&amp;B2628)</f>
        <v/>
      </c>
    </row>
    <row r="2629" customFormat="false" ht="15" hidden="false" customHeight="false" outlineLevel="0" collapsed="false">
      <c r="A2629" s="16"/>
      <c r="B2629" s="17"/>
      <c r="C2629" s="18" t="str">
        <f aca="false">IF($B2629="","",IFERROR(VLOOKUP($B2629,الموظفين!$A$2:$J$501,2,FALSE())&amp;"","⚠ كود غير موجود"))</f>
        <v/>
      </c>
      <c r="D2629" s="18" t="str">
        <f aca="false">IF($B2629="","",IFERROR(VLOOKUP($B2629,الموظفين!$A$2:$J$501,3,FALSE())&amp;"",""))</f>
        <v/>
      </c>
      <c r="E2629" s="18" t="str">
        <f aca="false">IF($B2629="","",IFERROR(VLOOKUP($B2629,الموظفين!$A$2:$J$501,5,FALSE())&amp;"",""))</f>
        <v/>
      </c>
      <c r="F2629" s="19" t="str">
        <f aca="false">IF($B2629="","",IFERROR(VLOOKUP($B2629,الموظفين!$A$2:$J$501,6,FALSE()),""))</f>
        <v/>
      </c>
      <c r="G2629" s="19" t="str">
        <f aca="false">IF($B2629="","",IFERROR(VLOOKUP($B2629,الموظفين!$A$2:$J$501,7,FALSE()),""))</f>
        <v/>
      </c>
      <c r="H2629" s="20"/>
      <c r="I2629" s="20"/>
      <c r="J2629" s="21" t="str">
        <f aca="false">IF(OR(H2629="",I2629=""),"",ROUND(MOD(I2629-H2629,1)*24,2))</f>
        <v/>
      </c>
      <c r="K2629" s="22" t="str">
        <f aca="false">IF(OR(H2629="",F2629=""),"",IF(ROUND(MAX(0,MOD(H2629-F2629+0.5,1)-0.5)*1440,0)&gt;IFERROR(VLOOKUP(E2629,الورديات!$A$2:$E$21,5,FALSE()),0),ROUND(MAX(0,MOD(H2629-F2629+0.5,1)-0.5)*1440,0),0))</f>
        <v/>
      </c>
      <c r="L2629" s="22" t="str">
        <f aca="false">IF(OR(I2629="",G2629=""),"",ROUND(MAX(0,MOD(G2629-I2629+0.5,1)-0.5)*1440,0))</f>
        <v/>
      </c>
      <c r="M2629" s="22" t="str">
        <f aca="false">IF(OR(I2629="",G2629=""),"",IF(ROUND(MAX(0,MOD(I2629-G2629+0.5,1)-0.5)*1440,0)&gt;=الإعدادات!$B$8,ROUND(MAX(0,MOD(I2629-G2629+0.5,1)-0.5)*1440,0),0))</f>
        <v/>
      </c>
      <c r="N2629" s="18" t="str">
        <f aca="false">IF(OR(A2629="",B2629=""),"",IF(COUNTIFS(الإجازات!$A$2:$A$1001,B2629,الإجازات!$D$2:$D$1001,"&lt;="&amp;A2629,الإجازات!$E$2:$E$1001,"&gt;="&amp;A2629,الإجازات!$G$2:$G$1001,"مقبولة")=0,"",LOOKUP(2,1/((الإجازات!$A$2:$A$1001=B2629)*(الإجازات!$D$2:$D$1001&lt;=A2629)*(الإجازات!$E$2:$E$1001&gt;=A2629)*(الإجازات!$G$2:$G$1001="مقبولة")),الإجازات!$C$2:$C$1001)))</f>
        <v/>
      </c>
      <c r="O2629" s="17"/>
      <c r="P2629" s="23" t="str">
        <f aca="false">IF(B2629="","",IF(ISNA(MATCH(B2629,الموظفين!$A$2:$A$501,0)),"⚠ كود غير موجود",IF(O2629&lt;&gt;"",O2629,IF(N2629&lt;&gt;"",N2629,IF(H2629="",IF(AND(A2629&lt;&gt;"",WEEKDAY(A2629)=الإعدادات!$B$11),"راحة أسبوعية","غائب"),IF(I2629="","بدون انصراف",IF(N(K2629)&gt;0,"متأخر","حاضر")))))))</f>
        <v/>
      </c>
      <c r="Q2629" s="24" t="str">
        <f aca="false">IF(B2629="","",IF(OR(P2629="غائب",P2629="غياب",P2629="إجازة بدون راتب"),IFERROR(VLOOKUP(B2629,الموظفين!$A$2:$J$501,8,FALSE()),0),0))</f>
        <v/>
      </c>
      <c r="R2629" s="24" t="str">
        <f aca="false">IF(B2629="","",ROUND((N(K2629)+N(L2629))/60*IFERROR(VLOOKUP(B2629,الموظفين!$A$2:$J$501,8,FALSE()),0)/الإعدادات!$B$6*الإعدادات!$B$9,2))</f>
        <v/>
      </c>
      <c r="S2629" s="24" t="str">
        <f aca="false">IF(OR(B2629="",M2629=""),"",ROUND(M2629/60*IFERROR(VLOOKUP(B2629,الموظفين!$A$2:$J$501,9,FALSE()),0),2))</f>
        <v/>
      </c>
      <c r="T2629" s="17"/>
      <c r="U2629" s="23" t="str">
        <f aca="false">IF(OR(A2629="",B2629=""),"",A2629&amp;"|"&amp;B2629)</f>
        <v/>
      </c>
    </row>
    <row r="2630" customFormat="false" ht="15" hidden="false" customHeight="false" outlineLevel="0" collapsed="false">
      <c r="A2630" s="16"/>
      <c r="B2630" s="17"/>
      <c r="C2630" s="18" t="str">
        <f aca="false">IF($B2630="","",IFERROR(VLOOKUP($B2630,الموظفين!$A$2:$J$501,2,FALSE())&amp;"","⚠ كود غير موجود"))</f>
        <v/>
      </c>
      <c r="D2630" s="18" t="str">
        <f aca="false">IF($B2630="","",IFERROR(VLOOKUP($B2630,الموظفين!$A$2:$J$501,3,FALSE())&amp;"",""))</f>
        <v/>
      </c>
      <c r="E2630" s="18" t="str">
        <f aca="false">IF($B2630="","",IFERROR(VLOOKUP($B2630,الموظفين!$A$2:$J$501,5,FALSE())&amp;"",""))</f>
        <v/>
      </c>
      <c r="F2630" s="19" t="str">
        <f aca="false">IF($B2630="","",IFERROR(VLOOKUP($B2630,الموظفين!$A$2:$J$501,6,FALSE()),""))</f>
        <v/>
      </c>
      <c r="G2630" s="19" t="str">
        <f aca="false">IF($B2630="","",IFERROR(VLOOKUP($B2630,الموظفين!$A$2:$J$501,7,FALSE()),""))</f>
        <v/>
      </c>
      <c r="H2630" s="20"/>
      <c r="I2630" s="20"/>
      <c r="J2630" s="21" t="str">
        <f aca="false">IF(OR(H2630="",I2630=""),"",ROUND(MOD(I2630-H2630,1)*24,2))</f>
        <v/>
      </c>
      <c r="K2630" s="22" t="str">
        <f aca="false">IF(OR(H2630="",F2630=""),"",IF(ROUND(MAX(0,MOD(H2630-F2630+0.5,1)-0.5)*1440,0)&gt;IFERROR(VLOOKUP(E2630,الورديات!$A$2:$E$21,5,FALSE()),0),ROUND(MAX(0,MOD(H2630-F2630+0.5,1)-0.5)*1440,0),0))</f>
        <v/>
      </c>
      <c r="L2630" s="22" t="str">
        <f aca="false">IF(OR(I2630="",G2630=""),"",ROUND(MAX(0,MOD(G2630-I2630+0.5,1)-0.5)*1440,0))</f>
        <v/>
      </c>
      <c r="M2630" s="22" t="str">
        <f aca="false">IF(OR(I2630="",G2630=""),"",IF(ROUND(MAX(0,MOD(I2630-G2630+0.5,1)-0.5)*1440,0)&gt;=الإعدادات!$B$8,ROUND(MAX(0,MOD(I2630-G2630+0.5,1)-0.5)*1440,0),0))</f>
        <v/>
      </c>
      <c r="N2630" s="18" t="str">
        <f aca="false">IF(OR(A2630="",B2630=""),"",IF(COUNTIFS(الإجازات!$A$2:$A$1001,B2630,الإجازات!$D$2:$D$1001,"&lt;="&amp;A2630,الإجازات!$E$2:$E$1001,"&gt;="&amp;A2630,الإجازات!$G$2:$G$1001,"مقبولة")=0,"",LOOKUP(2,1/((الإجازات!$A$2:$A$1001=B2630)*(الإجازات!$D$2:$D$1001&lt;=A2630)*(الإجازات!$E$2:$E$1001&gt;=A2630)*(الإجازات!$G$2:$G$1001="مقبولة")),الإجازات!$C$2:$C$1001)))</f>
        <v/>
      </c>
      <c r="O2630" s="17"/>
      <c r="P2630" s="23" t="str">
        <f aca="false">IF(B2630="","",IF(ISNA(MATCH(B2630,الموظفين!$A$2:$A$501,0)),"⚠ كود غير موجود",IF(O2630&lt;&gt;"",O2630,IF(N2630&lt;&gt;"",N2630,IF(H2630="",IF(AND(A2630&lt;&gt;"",WEEKDAY(A2630)=الإعدادات!$B$11),"راحة أسبوعية","غائب"),IF(I2630="","بدون انصراف",IF(N(K2630)&gt;0,"متأخر","حاضر")))))))</f>
        <v/>
      </c>
      <c r="Q2630" s="24" t="str">
        <f aca="false">IF(B2630="","",IF(OR(P2630="غائب",P2630="غياب",P2630="إجازة بدون راتب"),IFERROR(VLOOKUP(B2630,الموظفين!$A$2:$J$501,8,FALSE()),0),0))</f>
        <v/>
      </c>
      <c r="R2630" s="24" t="str">
        <f aca="false">IF(B2630="","",ROUND((N(K2630)+N(L2630))/60*IFERROR(VLOOKUP(B2630,الموظفين!$A$2:$J$501,8,FALSE()),0)/الإعدادات!$B$6*الإعدادات!$B$9,2))</f>
        <v/>
      </c>
      <c r="S2630" s="24" t="str">
        <f aca="false">IF(OR(B2630="",M2630=""),"",ROUND(M2630/60*IFERROR(VLOOKUP(B2630,الموظفين!$A$2:$J$501,9,FALSE()),0),2))</f>
        <v/>
      </c>
      <c r="T2630" s="17"/>
      <c r="U2630" s="23" t="str">
        <f aca="false">IF(OR(A2630="",B2630=""),"",A2630&amp;"|"&amp;B2630)</f>
        <v/>
      </c>
    </row>
    <row r="2631" customFormat="false" ht="15" hidden="false" customHeight="false" outlineLevel="0" collapsed="false">
      <c r="A2631" s="16"/>
      <c r="B2631" s="17"/>
      <c r="C2631" s="18" t="str">
        <f aca="false">IF($B2631="","",IFERROR(VLOOKUP($B2631,الموظفين!$A$2:$J$501,2,FALSE())&amp;"","⚠ كود غير موجود"))</f>
        <v/>
      </c>
      <c r="D2631" s="18" t="str">
        <f aca="false">IF($B2631="","",IFERROR(VLOOKUP($B2631,الموظفين!$A$2:$J$501,3,FALSE())&amp;"",""))</f>
        <v/>
      </c>
      <c r="E2631" s="18" t="str">
        <f aca="false">IF($B2631="","",IFERROR(VLOOKUP($B2631,الموظفين!$A$2:$J$501,5,FALSE())&amp;"",""))</f>
        <v/>
      </c>
      <c r="F2631" s="19" t="str">
        <f aca="false">IF($B2631="","",IFERROR(VLOOKUP($B2631,الموظفين!$A$2:$J$501,6,FALSE()),""))</f>
        <v/>
      </c>
      <c r="G2631" s="19" t="str">
        <f aca="false">IF($B2631="","",IFERROR(VLOOKUP($B2631,الموظفين!$A$2:$J$501,7,FALSE()),""))</f>
        <v/>
      </c>
      <c r="H2631" s="20"/>
      <c r="I2631" s="20"/>
      <c r="J2631" s="21" t="str">
        <f aca="false">IF(OR(H2631="",I2631=""),"",ROUND(MOD(I2631-H2631,1)*24,2))</f>
        <v/>
      </c>
      <c r="K2631" s="22" t="str">
        <f aca="false">IF(OR(H2631="",F2631=""),"",IF(ROUND(MAX(0,MOD(H2631-F2631+0.5,1)-0.5)*1440,0)&gt;IFERROR(VLOOKUP(E2631,الورديات!$A$2:$E$21,5,FALSE()),0),ROUND(MAX(0,MOD(H2631-F2631+0.5,1)-0.5)*1440,0),0))</f>
        <v/>
      </c>
      <c r="L2631" s="22" t="str">
        <f aca="false">IF(OR(I2631="",G2631=""),"",ROUND(MAX(0,MOD(G2631-I2631+0.5,1)-0.5)*1440,0))</f>
        <v/>
      </c>
      <c r="M2631" s="22" t="str">
        <f aca="false">IF(OR(I2631="",G2631=""),"",IF(ROUND(MAX(0,MOD(I2631-G2631+0.5,1)-0.5)*1440,0)&gt;=الإعدادات!$B$8,ROUND(MAX(0,MOD(I2631-G2631+0.5,1)-0.5)*1440,0),0))</f>
        <v/>
      </c>
      <c r="N2631" s="18" t="str">
        <f aca="false">IF(OR(A2631="",B2631=""),"",IF(COUNTIFS(الإجازات!$A$2:$A$1001,B2631,الإجازات!$D$2:$D$1001,"&lt;="&amp;A2631,الإجازات!$E$2:$E$1001,"&gt;="&amp;A2631,الإجازات!$G$2:$G$1001,"مقبولة")=0,"",LOOKUP(2,1/((الإجازات!$A$2:$A$1001=B2631)*(الإجازات!$D$2:$D$1001&lt;=A2631)*(الإجازات!$E$2:$E$1001&gt;=A2631)*(الإجازات!$G$2:$G$1001="مقبولة")),الإجازات!$C$2:$C$1001)))</f>
        <v/>
      </c>
      <c r="O2631" s="17"/>
      <c r="P2631" s="23" t="str">
        <f aca="false">IF(B2631="","",IF(ISNA(MATCH(B2631,الموظفين!$A$2:$A$501,0)),"⚠ كود غير موجود",IF(O2631&lt;&gt;"",O2631,IF(N2631&lt;&gt;"",N2631,IF(H2631="",IF(AND(A2631&lt;&gt;"",WEEKDAY(A2631)=الإعدادات!$B$11),"راحة أسبوعية","غائب"),IF(I2631="","بدون انصراف",IF(N(K2631)&gt;0,"متأخر","حاضر")))))))</f>
        <v/>
      </c>
      <c r="Q2631" s="24" t="str">
        <f aca="false">IF(B2631="","",IF(OR(P2631="غائب",P2631="غياب",P2631="إجازة بدون راتب"),IFERROR(VLOOKUP(B2631,الموظفين!$A$2:$J$501,8,FALSE()),0),0))</f>
        <v/>
      </c>
      <c r="R2631" s="24" t="str">
        <f aca="false">IF(B2631="","",ROUND((N(K2631)+N(L2631))/60*IFERROR(VLOOKUP(B2631,الموظفين!$A$2:$J$501,8,FALSE()),0)/الإعدادات!$B$6*الإعدادات!$B$9,2))</f>
        <v/>
      </c>
      <c r="S2631" s="24" t="str">
        <f aca="false">IF(OR(B2631="",M2631=""),"",ROUND(M2631/60*IFERROR(VLOOKUP(B2631,الموظفين!$A$2:$J$501,9,FALSE()),0),2))</f>
        <v/>
      </c>
      <c r="T2631" s="17"/>
      <c r="U2631" s="23" t="str">
        <f aca="false">IF(OR(A2631="",B2631=""),"",A2631&amp;"|"&amp;B2631)</f>
        <v/>
      </c>
    </row>
    <row r="2632" customFormat="false" ht="15" hidden="false" customHeight="false" outlineLevel="0" collapsed="false">
      <c r="A2632" s="16"/>
      <c r="B2632" s="17"/>
      <c r="C2632" s="18" t="str">
        <f aca="false">IF($B2632="","",IFERROR(VLOOKUP($B2632,الموظفين!$A$2:$J$501,2,FALSE())&amp;"","⚠ كود غير موجود"))</f>
        <v/>
      </c>
      <c r="D2632" s="18" t="str">
        <f aca="false">IF($B2632="","",IFERROR(VLOOKUP($B2632,الموظفين!$A$2:$J$501,3,FALSE())&amp;"",""))</f>
        <v/>
      </c>
      <c r="E2632" s="18" t="str">
        <f aca="false">IF($B2632="","",IFERROR(VLOOKUP($B2632,الموظفين!$A$2:$J$501,5,FALSE())&amp;"",""))</f>
        <v/>
      </c>
      <c r="F2632" s="19" t="str">
        <f aca="false">IF($B2632="","",IFERROR(VLOOKUP($B2632,الموظفين!$A$2:$J$501,6,FALSE()),""))</f>
        <v/>
      </c>
      <c r="G2632" s="19" t="str">
        <f aca="false">IF($B2632="","",IFERROR(VLOOKUP($B2632,الموظفين!$A$2:$J$501,7,FALSE()),""))</f>
        <v/>
      </c>
      <c r="H2632" s="20"/>
      <c r="I2632" s="20"/>
      <c r="J2632" s="21" t="str">
        <f aca="false">IF(OR(H2632="",I2632=""),"",ROUND(MOD(I2632-H2632,1)*24,2))</f>
        <v/>
      </c>
      <c r="K2632" s="22" t="str">
        <f aca="false">IF(OR(H2632="",F2632=""),"",IF(ROUND(MAX(0,MOD(H2632-F2632+0.5,1)-0.5)*1440,0)&gt;IFERROR(VLOOKUP(E2632,الورديات!$A$2:$E$21,5,FALSE()),0),ROUND(MAX(0,MOD(H2632-F2632+0.5,1)-0.5)*1440,0),0))</f>
        <v/>
      </c>
      <c r="L2632" s="22" t="str">
        <f aca="false">IF(OR(I2632="",G2632=""),"",ROUND(MAX(0,MOD(G2632-I2632+0.5,1)-0.5)*1440,0))</f>
        <v/>
      </c>
      <c r="M2632" s="22" t="str">
        <f aca="false">IF(OR(I2632="",G2632=""),"",IF(ROUND(MAX(0,MOD(I2632-G2632+0.5,1)-0.5)*1440,0)&gt;=الإعدادات!$B$8,ROUND(MAX(0,MOD(I2632-G2632+0.5,1)-0.5)*1440,0),0))</f>
        <v/>
      </c>
      <c r="N2632" s="18" t="str">
        <f aca="false">IF(OR(A2632="",B2632=""),"",IF(COUNTIFS(الإجازات!$A$2:$A$1001,B2632,الإجازات!$D$2:$D$1001,"&lt;="&amp;A2632,الإجازات!$E$2:$E$1001,"&gt;="&amp;A2632,الإجازات!$G$2:$G$1001,"مقبولة")=0,"",LOOKUP(2,1/((الإجازات!$A$2:$A$1001=B2632)*(الإجازات!$D$2:$D$1001&lt;=A2632)*(الإجازات!$E$2:$E$1001&gt;=A2632)*(الإجازات!$G$2:$G$1001="مقبولة")),الإجازات!$C$2:$C$1001)))</f>
        <v/>
      </c>
      <c r="O2632" s="17"/>
      <c r="P2632" s="23" t="str">
        <f aca="false">IF(B2632="","",IF(ISNA(MATCH(B2632,الموظفين!$A$2:$A$501,0)),"⚠ كود غير موجود",IF(O2632&lt;&gt;"",O2632,IF(N2632&lt;&gt;"",N2632,IF(H2632="",IF(AND(A2632&lt;&gt;"",WEEKDAY(A2632)=الإعدادات!$B$11),"راحة أسبوعية","غائب"),IF(I2632="","بدون انصراف",IF(N(K2632)&gt;0,"متأخر","حاضر")))))))</f>
        <v/>
      </c>
      <c r="Q2632" s="24" t="str">
        <f aca="false">IF(B2632="","",IF(OR(P2632="غائب",P2632="غياب",P2632="إجازة بدون راتب"),IFERROR(VLOOKUP(B2632,الموظفين!$A$2:$J$501,8,FALSE()),0),0))</f>
        <v/>
      </c>
      <c r="R2632" s="24" t="str">
        <f aca="false">IF(B2632="","",ROUND((N(K2632)+N(L2632))/60*IFERROR(VLOOKUP(B2632,الموظفين!$A$2:$J$501,8,FALSE()),0)/الإعدادات!$B$6*الإعدادات!$B$9,2))</f>
        <v/>
      </c>
      <c r="S2632" s="24" t="str">
        <f aca="false">IF(OR(B2632="",M2632=""),"",ROUND(M2632/60*IFERROR(VLOOKUP(B2632,الموظفين!$A$2:$J$501,9,FALSE()),0),2))</f>
        <v/>
      </c>
      <c r="T2632" s="17"/>
      <c r="U2632" s="23" t="str">
        <f aca="false">IF(OR(A2632="",B2632=""),"",A2632&amp;"|"&amp;B2632)</f>
        <v/>
      </c>
    </row>
    <row r="2633" customFormat="false" ht="15" hidden="false" customHeight="false" outlineLevel="0" collapsed="false">
      <c r="A2633" s="16"/>
      <c r="B2633" s="17"/>
      <c r="C2633" s="18" t="str">
        <f aca="false">IF($B2633="","",IFERROR(VLOOKUP($B2633,الموظفين!$A$2:$J$501,2,FALSE())&amp;"","⚠ كود غير موجود"))</f>
        <v/>
      </c>
      <c r="D2633" s="18" t="str">
        <f aca="false">IF($B2633="","",IFERROR(VLOOKUP($B2633,الموظفين!$A$2:$J$501,3,FALSE())&amp;"",""))</f>
        <v/>
      </c>
      <c r="E2633" s="18" t="str">
        <f aca="false">IF($B2633="","",IFERROR(VLOOKUP($B2633,الموظفين!$A$2:$J$501,5,FALSE())&amp;"",""))</f>
        <v/>
      </c>
      <c r="F2633" s="19" t="str">
        <f aca="false">IF($B2633="","",IFERROR(VLOOKUP($B2633,الموظفين!$A$2:$J$501,6,FALSE()),""))</f>
        <v/>
      </c>
      <c r="G2633" s="19" t="str">
        <f aca="false">IF($B2633="","",IFERROR(VLOOKUP($B2633,الموظفين!$A$2:$J$501,7,FALSE()),""))</f>
        <v/>
      </c>
      <c r="H2633" s="20"/>
      <c r="I2633" s="20"/>
      <c r="J2633" s="21" t="str">
        <f aca="false">IF(OR(H2633="",I2633=""),"",ROUND(MOD(I2633-H2633,1)*24,2))</f>
        <v/>
      </c>
      <c r="K2633" s="22" t="str">
        <f aca="false">IF(OR(H2633="",F2633=""),"",IF(ROUND(MAX(0,MOD(H2633-F2633+0.5,1)-0.5)*1440,0)&gt;IFERROR(VLOOKUP(E2633,الورديات!$A$2:$E$21,5,FALSE()),0),ROUND(MAX(0,MOD(H2633-F2633+0.5,1)-0.5)*1440,0),0))</f>
        <v/>
      </c>
      <c r="L2633" s="22" t="str">
        <f aca="false">IF(OR(I2633="",G2633=""),"",ROUND(MAX(0,MOD(G2633-I2633+0.5,1)-0.5)*1440,0))</f>
        <v/>
      </c>
      <c r="M2633" s="22" t="str">
        <f aca="false">IF(OR(I2633="",G2633=""),"",IF(ROUND(MAX(0,MOD(I2633-G2633+0.5,1)-0.5)*1440,0)&gt;=الإعدادات!$B$8,ROUND(MAX(0,MOD(I2633-G2633+0.5,1)-0.5)*1440,0),0))</f>
        <v/>
      </c>
      <c r="N2633" s="18" t="str">
        <f aca="false">IF(OR(A2633="",B2633=""),"",IF(COUNTIFS(الإجازات!$A$2:$A$1001,B2633,الإجازات!$D$2:$D$1001,"&lt;="&amp;A2633,الإجازات!$E$2:$E$1001,"&gt;="&amp;A2633,الإجازات!$G$2:$G$1001,"مقبولة")=0,"",LOOKUP(2,1/((الإجازات!$A$2:$A$1001=B2633)*(الإجازات!$D$2:$D$1001&lt;=A2633)*(الإجازات!$E$2:$E$1001&gt;=A2633)*(الإجازات!$G$2:$G$1001="مقبولة")),الإجازات!$C$2:$C$1001)))</f>
        <v/>
      </c>
      <c r="O2633" s="17"/>
      <c r="P2633" s="23" t="str">
        <f aca="false">IF(B2633="","",IF(ISNA(MATCH(B2633,الموظفين!$A$2:$A$501,0)),"⚠ كود غير موجود",IF(O2633&lt;&gt;"",O2633,IF(N2633&lt;&gt;"",N2633,IF(H2633="",IF(AND(A2633&lt;&gt;"",WEEKDAY(A2633)=الإعدادات!$B$11),"راحة أسبوعية","غائب"),IF(I2633="","بدون انصراف",IF(N(K2633)&gt;0,"متأخر","حاضر")))))))</f>
        <v/>
      </c>
      <c r="Q2633" s="24" t="str">
        <f aca="false">IF(B2633="","",IF(OR(P2633="غائب",P2633="غياب",P2633="إجازة بدون راتب"),IFERROR(VLOOKUP(B2633,الموظفين!$A$2:$J$501,8,FALSE()),0),0))</f>
        <v/>
      </c>
      <c r="R2633" s="24" t="str">
        <f aca="false">IF(B2633="","",ROUND((N(K2633)+N(L2633))/60*IFERROR(VLOOKUP(B2633,الموظفين!$A$2:$J$501,8,FALSE()),0)/الإعدادات!$B$6*الإعدادات!$B$9,2))</f>
        <v/>
      </c>
      <c r="S2633" s="24" t="str">
        <f aca="false">IF(OR(B2633="",M2633=""),"",ROUND(M2633/60*IFERROR(VLOOKUP(B2633,الموظفين!$A$2:$J$501,9,FALSE()),0),2))</f>
        <v/>
      </c>
      <c r="T2633" s="17"/>
      <c r="U2633" s="23" t="str">
        <f aca="false">IF(OR(A2633="",B2633=""),"",A2633&amp;"|"&amp;B2633)</f>
        <v/>
      </c>
    </row>
    <row r="2634" customFormat="false" ht="15" hidden="false" customHeight="false" outlineLevel="0" collapsed="false">
      <c r="A2634" s="16"/>
      <c r="B2634" s="17"/>
      <c r="C2634" s="18" t="str">
        <f aca="false">IF($B2634="","",IFERROR(VLOOKUP($B2634,الموظفين!$A$2:$J$501,2,FALSE())&amp;"","⚠ كود غير موجود"))</f>
        <v/>
      </c>
      <c r="D2634" s="18" t="str">
        <f aca="false">IF($B2634="","",IFERROR(VLOOKUP($B2634,الموظفين!$A$2:$J$501,3,FALSE())&amp;"",""))</f>
        <v/>
      </c>
      <c r="E2634" s="18" t="str">
        <f aca="false">IF($B2634="","",IFERROR(VLOOKUP($B2634,الموظفين!$A$2:$J$501,5,FALSE())&amp;"",""))</f>
        <v/>
      </c>
      <c r="F2634" s="19" t="str">
        <f aca="false">IF($B2634="","",IFERROR(VLOOKUP($B2634,الموظفين!$A$2:$J$501,6,FALSE()),""))</f>
        <v/>
      </c>
      <c r="G2634" s="19" t="str">
        <f aca="false">IF($B2634="","",IFERROR(VLOOKUP($B2634,الموظفين!$A$2:$J$501,7,FALSE()),""))</f>
        <v/>
      </c>
      <c r="H2634" s="20"/>
      <c r="I2634" s="20"/>
      <c r="J2634" s="21" t="str">
        <f aca="false">IF(OR(H2634="",I2634=""),"",ROUND(MOD(I2634-H2634,1)*24,2))</f>
        <v/>
      </c>
      <c r="K2634" s="22" t="str">
        <f aca="false">IF(OR(H2634="",F2634=""),"",IF(ROUND(MAX(0,MOD(H2634-F2634+0.5,1)-0.5)*1440,0)&gt;IFERROR(VLOOKUP(E2634,الورديات!$A$2:$E$21,5,FALSE()),0),ROUND(MAX(0,MOD(H2634-F2634+0.5,1)-0.5)*1440,0),0))</f>
        <v/>
      </c>
      <c r="L2634" s="22" t="str">
        <f aca="false">IF(OR(I2634="",G2634=""),"",ROUND(MAX(0,MOD(G2634-I2634+0.5,1)-0.5)*1440,0))</f>
        <v/>
      </c>
      <c r="M2634" s="22" t="str">
        <f aca="false">IF(OR(I2634="",G2634=""),"",IF(ROUND(MAX(0,MOD(I2634-G2634+0.5,1)-0.5)*1440,0)&gt;=الإعدادات!$B$8,ROUND(MAX(0,MOD(I2634-G2634+0.5,1)-0.5)*1440,0),0))</f>
        <v/>
      </c>
      <c r="N2634" s="18" t="str">
        <f aca="false">IF(OR(A2634="",B2634=""),"",IF(COUNTIFS(الإجازات!$A$2:$A$1001,B2634,الإجازات!$D$2:$D$1001,"&lt;="&amp;A2634,الإجازات!$E$2:$E$1001,"&gt;="&amp;A2634,الإجازات!$G$2:$G$1001,"مقبولة")=0,"",LOOKUP(2,1/((الإجازات!$A$2:$A$1001=B2634)*(الإجازات!$D$2:$D$1001&lt;=A2634)*(الإجازات!$E$2:$E$1001&gt;=A2634)*(الإجازات!$G$2:$G$1001="مقبولة")),الإجازات!$C$2:$C$1001)))</f>
        <v/>
      </c>
      <c r="O2634" s="17"/>
      <c r="P2634" s="23" t="str">
        <f aca="false">IF(B2634="","",IF(ISNA(MATCH(B2634,الموظفين!$A$2:$A$501,0)),"⚠ كود غير موجود",IF(O2634&lt;&gt;"",O2634,IF(N2634&lt;&gt;"",N2634,IF(H2634="",IF(AND(A2634&lt;&gt;"",WEEKDAY(A2634)=الإعدادات!$B$11),"راحة أسبوعية","غائب"),IF(I2634="","بدون انصراف",IF(N(K2634)&gt;0,"متأخر","حاضر")))))))</f>
        <v/>
      </c>
      <c r="Q2634" s="24" t="str">
        <f aca="false">IF(B2634="","",IF(OR(P2634="غائب",P2634="غياب",P2634="إجازة بدون راتب"),IFERROR(VLOOKUP(B2634,الموظفين!$A$2:$J$501,8,FALSE()),0),0))</f>
        <v/>
      </c>
      <c r="R2634" s="24" t="str">
        <f aca="false">IF(B2634="","",ROUND((N(K2634)+N(L2634))/60*IFERROR(VLOOKUP(B2634,الموظفين!$A$2:$J$501,8,FALSE()),0)/الإعدادات!$B$6*الإعدادات!$B$9,2))</f>
        <v/>
      </c>
      <c r="S2634" s="24" t="str">
        <f aca="false">IF(OR(B2634="",M2634=""),"",ROUND(M2634/60*IFERROR(VLOOKUP(B2634,الموظفين!$A$2:$J$501,9,FALSE()),0),2))</f>
        <v/>
      </c>
      <c r="T2634" s="17"/>
      <c r="U2634" s="23" t="str">
        <f aca="false">IF(OR(A2634="",B2634=""),"",A2634&amp;"|"&amp;B2634)</f>
        <v/>
      </c>
    </row>
    <row r="2635" customFormat="false" ht="15" hidden="false" customHeight="false" outlineLevel="0" collapsed="false">
      <c r="A2635" s="16"/>
      <c r="B2635" s="17"/>
      <c r="C2635" s="18" t="str">
        <f aca="false">IF($B2635="","",IFERROR(VLOOKUP($B2635,الموظفين!$A$2:$J$501,2,FALSE())&amp;"","⚠ كود غير موجود"))</f>
        <v/>
      </c>
      <c r="D2635" s="18" t="str">
        <f aca="false">IF($B2635="","",IFERROR(VLOOKUP($B2635,الموظفين!$A$2:$J$501,3,FALSE())&amp;"",""))</f>
        <v/>
      </c>
      <c r="E2635" s="18" t="str">
        <f aca="false">IF($B2635="","",IFERROR(VLOOKUP($B2635,الموظفين!$A$2:$J$501,5,FALSE())&amp;"",""))</f>
        <v/>
      </c>
      <c r="F2635" s="19" t="str">
        <f aca="false">IF($B2635="","",IFERROR(VLOOKUP($B2635,الموظفين!$A$2:$J$501,6,FALSE()),""))</f>
        <v/>
      </c>
      <c r="G2635" s="19" t="str">
        <f aca="false">IF($B2635="","",IFERROR(VLOOKUP($B2635,الموظفين!$A$2:$J$501,7,FALSE()),""))</f>
        <v/>
      </c>
      <c r="H2635" s="20"/>
      <c r="I2635" s="20"/>
      <c r="J2635" s="21" t="str">
        <f aca="false">IF(OR(H2635="",I2635=""),"",ROUND(MOD(I2635-H2635,1)*24,2))</f>
        <v/>
      </c>
      <c r="K2635" s="22" t="str">
        <f aca="false">IF(OR(H2635="",F2635=""),"",IF(ROUND(MAX(0,MOD(H2635-F2635+0.5,1)-0.5)*1440,0)&gt;IFERROR(VLOOKUP(E2635,الورديات!$A$2:$E$21,5,FALSE()),0),ROUND(MAX(0,MOD(H2635-F2635+0.5,1)-0.5)*1440,0),0))</f>
        <v/>
      </c>
      <c r="L2635" s="22" t="str">
        <f aca="false">IF(OR(I2635="",G2635=""),"",ROUND(MAX(0,MOD(G2635-I2635+0.5,1)-0.5)*1440,0))</f>
        <v/>
      </c>
      <c r="M2635" s="22" t="str">
        <f aca="false">IF(OR(I2635="",G2635=""),"",IF(ROUND(MAX(0,MOD(I2635-G2635+0.5,1)-0.5)*1440,0)&gt;=الإعدادات!$B$8,ROUND(MAX(0,MOD(I2635-G2635+0.5,1)-0.5)*1440,0),0))</f>
        <v/>
      </c>
      <c r="N2635" s="18" t="str">
        <f aca="false">IF(OR(A2635="",B2635=""),"",IF(COUNTIFS(الإجازات!$A$2:$A$1001,B2635,الإجازات!$D$2:$D$1001,"&lt;="&amp;A2635,الإجازات!$E$2:$E$1001,"&gt;="&amp;A2635,الإجازات!$G$2:$G$1001,"مقبولة")=0,"",LOOKUP(2,1/((الإجازات!$A$2:$A$1001=B2635)*(الإجازات!$D$2:$D$1001&lt;=A2635)*(الإجازات!$E$2:$E$1001&gt;=A2635)*(الإجازات!$G$2:$G$1001="مقبولة")),الإجازات!$C$2:$C$1001)))</f>
        <v/>
      </c>
      <c r="O2635" s="17"/>
      <c r="P2635" s="23" t="str">
        <f aca="false">IF(B2635="","",IF(ISNA(MATCH(B2635,الموظفين!$A$2:$A$501,0)),"⚠ كود غير موجود",IF(O2635&lt;&gt;"",O2635,IF(N2635&lt;&gt;"",N2635,IF(H2635="",IF(AND(A2635&lt;&gt;"",WEEKDAY(A2635)=الإعدادات!$B$11),"راحة أسبوعية","غائب"),IF(I2635="","بدون انصراف",IF(N(K2635)&gt;0,"متأخر","حاضر")))))))</f>
        <v/>
      </c>
      <c r="Q2635" s="24" t="str">
        <f aca="false">IF(B2635="","",IF(OR(P2635="غائب",P2635="غياب",P2635="إجازة بدون راتب"),IFERROR(VLOOKUP(B2635,الموظفين!$A$2:$J$501,8,FALSE()),0),0))</f>
        <v/>
      </c>
      <c r="R2635" s="24" t="str">
        <f aca="false">IF(B2635="","",ROUND((N(K2635)+N(L2635))/60*IFERROR(VLOOKUP(B2635,الموظفين!$A$2:$J$501,8,FALSE()),0)/الإعدادات!$B$6*الإعدادات!$B$9,2))</f>
        <v/>
      </c>
      <c r="S2635" s="24" t="str">
        <f aca="false">IF(OR(B2635="",M2635=""),"",ROUND(M2635/60*IFERROR(VLOOKUP(B2635,الموظفين!$A$2:$J$501,9,FALSE()),0),2))</f>
        <v/>
      </c>
      <c r="T2635" s="17"/>
      <c r="U2635" s="23" t="str">
        <f aca="false">IF(OR(A2635="",B2635=""),"",A2635&amp;"|"&amp;B2635)</f>
        <v/>
      </c>
    </row>
    <row r="2636" customFormat="false" ht="15" hidden="false" customHeight="false" outlineLevel="0" collapsed="false">
      <c r="A2636" s="16"/>
      <c r="B2636" s="17"/>
      <c r="C2636" s="18" t="str">
        <f aca="false">IF($B2636="","",IFERROR(VLOOKUP($B2636,الموظفين!$A$2:$J$501,2,FALSE())&amp;"","⚠ كود غير موجود"))</f>
        <v/>
      </c>
      <c r="D2636" s="18" t="str">
        <f aca="false">IF($B2636="","",IFERROR(VLOOKUP($B2636,الموظفين!$A$2:$J$501,3,FALSE())&amp;"",""))</f>
        <v/>
      </c>
      <c r="E2636" s="18" t="str">
        <f aca="false">IF($B2636="","",IFERROR(VLOOKUP($B2636,الموظفين!$A$2:$J$501,5,FALSE())&amp;"",""))</f>
        <v/>
      </c>
      <c r="F2636" s="19" t="str">
        <f aca="false">IF($B2636="","",IFERROR(VLOOKUP($B2636,الموظفين!$A$2:$J$501,6,FALSE()),""))</f>
        <v/>
      </c>
      <c r="G2636" s="19" t="str">
        <f aca="false">IF($B2636="","",IFERROR(VLOOKUP($B2636,الموظفين!$A$2:$J$501,7,FALSE()),""))</f>
        <v/>
      </c>
      <c r="H2636" s="20"/>
      <c r="I2636" s="20"/>
      <c r="J2636" s="21" t="str">
        <f aca="false">IF(OR(H2636="",I2636=""),"",ROUND(MOD(I2636-H2636,1)*24,2))</f>
        <v/>
      </c>
      <c r="K2636" s="22" t="str">
        <f aca="false">IF(OR(H2636="",F2636=""),"",IF(ROUND(MAX(0,MOD(H2636-F2636+0.5,1)-0.5)*1440,0)&gt;IFERROR(VLOOKUP(E2636,الورديات!$A$2:$E$21,5,FALSE()),0),ROUND(MAX(0,MOD(H2636-F2636+0.5,1)-0.5)*1440,0),0))</f>
        <v/>
      </c>
      <c r="L2636" s="22" t="str">
        <f aca="false">IF(OR(I2636="",G2636=""),"",ROUND(MAX(0,MOD(G2636-I2636+0.5,1)-0.5)*1440,0))</f>
        <v/>
      </c>
      <c r="M2636" s="22" t="str">
        <f aca="false">IF(OR(I2636="",G2636=""),"",IF(ROUND(MAX(0,MOD(I2636-G2636+0.5,1)-0.5)*1440,0)&gt;=الإعدادات!$B$8,ROUND(MAX(0,MOD(I2636-G2636+0.5,1)-0.5)*1440,0),0))</f>
        <v/>
      </c>
      <c r="N2636" s="18" t="str">
        <f aca="false">IF(OR(A2636="",B2636=""),"",IF(COUNTIFS(الإجازات!$A$2:$A$1001,B2636,الإجازات!$D$2:$D$1001,"&lt;="&amp;A2636,الإجازات!$E$2:$E$1001,"&gt;="&amp;A2636,الإجازات!$G$2:$G$1001,"مقبولة")=0,"",LOOKUP(2,1/((الإجازات!$A$2:$A$1001=B2636)*(الإجازات!$D$2:$D$1001&lt;=A2636)*(الإجازات!$E$2:$E$1001&gt;=A2636)*(الإجازات!$G$2:$G$1001="مقبولة")),الإجازات!$C$2:$C$1001)))</f>
        <v/>
      </c>
      <c r="O2636" s="17"/>
      <c r="P2636" s="23" t="str">
        <f aca="false">IF(B2636="","",IF(ISNA(MATCH(B2636,الموظفين!$A$2:$A$501,0)),"⚠ كود غير موجود",IF(O2636&lt;&gt;"",O2636,IF(N2636&lt;&gt;"",N2636,IF(H2636="",IF(AND(A2636&lt;&gt;"",WEEKDAY(A2636)=الإعدادات!$B$11),"راحة أسبوعية","غائب"),IF(I2636="","بدون انصراف",IF(N(K2636)&gt;0,"متأخر","حاضر")))))))</f>
        <v/>
      </c>
      <c r="Q2636" s="24" t="str">
        <f aca="false">IF(B2636="","",IF(OR(P2636="غائب",P2636="غياب",P2636="إجازة بدون راتب"),IFERROR(VLOOKUP(B2636,الموظفين!$A$2:$J$501,8,FALSE()),0),0))</f>
        <v/>
      </c>
      <c r="R2636" s="24" t="str">
        <f aca="false">IF(B2636="","",ROUND((N(K2636)+N(L2636))/60*IFERROR(VLOOKUP(B2636,الموظفين!$A$2:$J$501,8,FALSE()),0)/الإعدادات!$B$6*الإعدادات!$B$9,2))</f>
        <v/>
      </c>
      <c r="S2636" s="24" t="str">
        <f aca="false">IF(OR(B2636="",M2636=""),"",ROUND(M2636/60*IFERROR(VLOOKUP(B2636,الموظفين!$A$2:$J$501,9,FALSE()),0),2))</f>
        <v/>
      </c>
      <c r="T2636" s="17"/>
      <c r="U2636" s="23" t="str">
        <f aca="false">IF(OR(A2636="",B2636=""),"",A2636&amp;"|"&amp;B2636)</f>
        <v/>
      </c>
    </row>
    <row r="2637" customFormat="false" ht="15" hidden="false" customHeight="false" outlineLevel="0" collapsed="false">
      <c r="A2637" s="16"/>
      <c r="B2637" s="17"/>
      <c r="C2637" s="18" t="str">
        <f aca="false">IF($B2637="","",IFERROR(VLOOKUP($B2637,الموظفين!$A$2:$J$501,2,FALSE())&amp;"","⚠ كود غير موجود"))</f>
        <v/>
      </c>
      <c r="D2637" s="18" t="str">
        <f aca="false">IF($B2637="","",IFERROR(VLOOKUP($B2637,الموظفين!$A$2:$J$501,3,FALSE())&amp;"",""))</f>
        <v/>
      </c>
      <c r="E2637" s="18" t="str">
        <f aca="false">IF($B2637="","",IFERROR(VLOOKUP($B2637,الموظفين!$A$2:$J$501,5,FALSE())&amp;"",""))</f>
        <v/>
      </c>
      <c r="F2637" s="19" t="str">
        <f aca="false">IF($B2637="","",IFERROR(VLOOKUP($B2637,الموظفين!$A$2:$J$501,6,FALSE()),""))</f>
        <v/>
      </c>
      <c r="G2637" s="19" t="str">
        <f aca="false">IF($B2637="","",IFERROR(VLOOKUP($B2637,الموظفين!$A$2:$J$501,7,FALSE()),""))</f>
        <v/>
      </c>
      <c r="H2637" s="20"/>
      <c r="I2637" s="20"/>
      <c r="J2637" s="21" t="str">
        <f aca="false">IF(OR(H2637="",I2637=""),"",ROUND(MOD(I2637-H2637,1)*24,2))</f>
        <v/>
      </c>
      <c r="K2637" s="22" t="str">
        <f aca="false">IF(OR(H2637="",F2637=""),"",IF(ROUND(MAX(0,MOD(H2637-F2637+0.5,1)-0.5)*1440,0)&gt;IFERROR(VLOOKUP(E2637,الورديات!$A$2:$E$21,5,FALSE()),0),ROUND(MAX(0,MOD(H2637-F2637+0.5,1)-0.5)*1440,0),0))</f>
        <v/>
      </c>
      <c r="L2637" s="22" t="str">
        <f aca="false">IF(OR(I2637="",G2637=""),"",ROUND(MAX(0,MOD(G2637-I2637+0.5,1)-0.5)*1440,0))</f>
        <v/>
      </c>
      <c r="M2637" s="22" t="str">
        <f aca="false">IF(OR(I2637="",G2637=""),"",IF(ROUND(MAX(0,MOD(I2637-G2637+0.5,1)-0.5)*1440,0)&gt;=الإعدادات!$B$8,ROUND(MAX(0,MOD(I2637-G2637+0.5,1)-0.5)*1440,0),0))</f>
        <v/>
      </c>
      <c r="N2637" s="18" t="str">
        <f aca="false">IF(OR(A2637="",B2637=""),"",IF(COUNTIFS(الإجازات!$A$2:$A$1001,B2637,الإجازات!$D$2:$D$1001,"&lt;="&amp;A2637,الإجازات!$E$2:$E$1001,"&gt;="&amp;A2637,الإجازات!$G$2:$G$1001,"مقبولة")=0,"",LOOKUP(2,1/((الإجازات!$A$2:$A$1001=B2637)*(الإجازات!$D$2:$D$1001&lt;=A2637)*(الإجازات!$E$2:$E$1001&gt;=A2637)*(الإجازات!$G$2:$G$1001="مقبولة")),الإجازات!$C$2:$C$1001)))</f>
        <v/>
      </c>
      <c r="O2637" s="17"/>
      <c r="P2637" s="23" t="str">
        <f aca="false">IF(B2637="","",IF(ISNA(MATCH(B2637,الموظفين!$A$2:$A$501,0)),"⚠ كود غير موجود",IF(O2637&lt;&gt;"",O2637,IF(N2637&lt;&gt;"",N2637,IF(H2637="",IF(AND(A2637&lt;&gt;"",WEEKDAY(A2637)=الإعدادات!$B$11),"راحة أسبوعية","غائب"),IF(I2637="","بدون انصراف",IF(N(K2637)&gt;0,"متأخر","حاضر")))))))</f>
        <v/>
      </c>
      <c r="Q2637" s="24" t="str">
        <f aca="false">IF(B2637="","",IF(OR(P2637="غائب",P2637="غياب",P2637="إجازة بدون راتب"),IFERROR(VLOOKUP(B2637,الموظفين!$A$2:$J$501,8,FALSE()),0),0))</f>
        <v/>
      </c>
      <c r="R2637" s="24" t="str">
        <f aca="false">IF(B2637="","",ROUND((N(K2637)+N(L2637))/60*IFERROR(VLOOKUP(B2637,الموظفين!$A$2:$J$501,8,FALSE()),0)/الإعدادات!$B$6*الإعدادات!$B$9,2))</f>
        <v/>
      </c>
      <c r="S2637" s="24" t="str">
        <f aca="false">IF(OR(B2637="",M2637=""),"",ROUND(M2637/60*IFERROR(VLOOKUP(B2637,الموظفين!$A$2:$J$501,9,FALSE()),0),2))</f>
        <v/>
      </c>
      <c r="T2637" s="17"/>
      <c r="U2637" s="23" t="str">
        <f aca="false">IF(OR(A2637="",B2637=""),"",A2637&amp;"|"&amp;B2637)</f>
        <v/>
      </c>
    </row>
    <row r="2638" customFormat="false" ht="15" hidden="false" customHeight="false" outlineLevel="0" collapsed="false">
      <c r="A2638" s="16"/>
      <c r="B2638" s="17"/>
      <c r="C2638" s="18" t="str">
        <f aca="false">IF($B2638="","",IFERROR(VLOOKUP($B2638,الموظفين!$A$2:$J$501,2,FALSE())&amp;"","⚠ كود غير موجود"))</f>
        <v/>
      </c>
      <c r="D2638" s="18" t="str">
        <f aca="false">IF($B2638="","",IFERROR(VLOOKUP($B2638,الموظفين!$A$2:$J$501,3,FALSE())&amp;"",""))</f>
        <v/>
      </c>
      <c r="E2638" s="18" t="str">
        <f aca="false">IF($B2638="","",IFERROR(VLOOKUP($B2638,الموظفين!$A$2:$J$501,5,FALSE())&amp;"",""))</f>
        <v/>
      </c>
      <c r="F2638" s="19" t="str">
        <f aca="false">IF($B2638="","",IFERROR(VLOOKUP($B2638,الموظفين!$A$2:$J$501,6,FALSE()),""))</f>
        <v/>
      </c>
      <c r="G2638" s="19" t="str">
        <f aca="false">IF($B2638="","",IFERROR(VLOOKUP($B2638,الموظفين!$A$2:$J$501,7,FALSE()),""))</f>
        <v/>
      </c>
      <c r="H2638" s="20"/>
      <c r="I2638" s="20"/>
      <c r="J2638" s="21" t="str">
        <f aca="false">IF(OR(H2638="",I2638=""),"",ROUND(MOD(I2638-H2638,1)*24,2))</f>
        <v/>
      </c>
      <c r="K2638" s="22" t="str">
        <f aca="false">IF(OR(H2638="",F2638=""),"",IF(ROUND(MAX(0,MOD(H2638-F2638+0.5,1)-0.5)*1440,0)&gt;IFERROR(VLOOKUP(E2638,الورديات!$A$2:$E$21,5,FALSE()),0),ROUND(MAX(0,MOD(H2638-F2638+0.5,1)-0.5)*1440,0),0))</f>
        <v/>
      </c>
      <c r="L2638" s="22" t="str">
        <f aca="false">IF(OR(I2638="",G2638=""),"",ROUND(MAX(0,MOD(G2638-I2638+0.5,1)-0.5)*1440,0))</f>
        <v/>
      </c>
      <c r="M2638" s="22" t="str">
        <f aca="false">IF(OR(I2638="",G2638=""),"",IF(ROUND(MAX(0,MOD(I2638-G2638+0.5,1)-0.5)*1440,0)&gt;=الإعدادات!$B$8,ROUND(MAX(0,MOD(I2638-G2638+0.5,1)-0.5)*1440,0),0))</f>
        <v/>
      </c>
      <c r="N2638" s="18" t="str">
        <f aca="false">IF(OR(A2638="",B2638=""),"",IF(COUNTIFS(الإجازات!$A$2:$A$1001,B2638,الإجازات!$D$2:$D$1001,"&lt;="&amp;A2638,الإجازات!$E$2:$E$1001,"&gt;="&amp;A2638,الإجازات!$G$2:$G$1001,"مقبولة")=0,"",LOOKUP(2,1/((الإجازات!$A$2:$A$1001=B2638)*(الإجازات!$D$2:$D$1001&lt;=A2638)*(الإجازات!$E$2:$E$1001&gt;=A2638)*(الإجازات!$G$2:$G$1001="مقبولة")),الإجازات!$C$2:$C$1001)))</f>
        <v/>
      </c>
      <c r="O2638" s="17"/>
      <c r="P2638" s="23" t="str">
        <f aca="false">IF(B2638="","",IF(ISNA(MATCH(B2638,الموظفين!$A$2:$A$501,0)),"⚠ كود غير موجود",IF(O2638&lt;&gt;"",O2638,IF(N2638&lt;&gt;"",N2638,IF(H2638="",IF(AND(A2638&lt;&gt;"",WEEKDAY(A2638)=الإعدادات!$B$11),"راحة أسبوعية","غائب"),IF(I2638="","بدون انصراف",IF(N(K2638)&gt;0,"متأخر","حاضر")))))))</f>
        <v/>
      </c>
      <c r="Q2638" s="24" t="str">
        <f aca="false">IF(B2638="","",IF(OR(P2638="غائب",P2638="غياب",P2638="إجازة بدون راتب"),IFERROR(VLOOKUP(B2638,الموظفين!$A$2:$J$501,8,FALSE()),0),0))</f>
        <v/>
      </c>
      <c r="R2638" s="24" t="str">
        <f aca="false">IF(B2638="","",ROUND((N(K2638)+N(L2638))/60*IFERROR(VLOOKUP(B2638,الموظفين!$A$2:$J$501,8,FALSE()),0)/الإعدادات!$B$6*الإعدادات!$B$9,2))</f>
        <v/>
      </c>
      <c r="S2638" s="24" t="str">
        <f aca="false">IF(OR(B2638="",M2638=""),"",ROUND(M2638/60*IFERROR(VLOOKUP(B2638,الموظفين!$A$2:$J$501,9,FALSE()),0),2))</f>
        <v/>
      </c>
      <c r="T2638" s="17"/>
      <c r="U2638" s="23" t="str">
        <f aca="false">IF(OR(A2638="",B2638=""),"",A2638&amp;"|"&amp;B2638)</f>
        <v/>
      </c>
    </row>
    <row r="2639" customFormat="false" ht="15" hidden="false" customHeight="false" outlineLevel="0" collapsed="false">
      <c r="A2639" s="16"/>
      <c r="B2639" s="17"/>
      <c r="C2639" s="18" t="str">
        <f aca="false">IF($B2639="","",IFERROR(VLOOKUP($B2639,الموظفين!$A$2:$J$501,2,FALSE())&amp;"","⚠ كود غير موجود"))</f>
        <v/>
      </c>
      <c r="D2639" s="18" t="str">
        <f aca="false">IF($B2639="","",IFERROR(VLOOKUP($B2639,الموظفين!$A$2:$J$501,3,FALSE())&amp;"",""))</f>
        <v/>
      </c>
      <c r="E2639" s="18" t="str">
        <f aca="false">IF($B2639="","",IFERROR(VLOOKUP($B2639,الموظفين!$A$2:$J$501,5,FALSE())&amp;"",""))</f>
        <v/>
      </c>
      <c r="F2639" s="19" t="str">
        <f aca="false">IF($B2639="","",IFERROR(VLOOKUP($B2639,الموظفين!$A$2:$J$501,6,FALSE()),""))</f>
        <v/>
      </c>
      <c r="G2639" s="19" t="str">
        <f aca="false">IF($B2639="","",IFERROR(VLOOKUP($B2639,الموظفين!$A$2:$J$501,7,FALSE()),""))</f>
        <v/>
      </c>
      <c r="H2639" s="20"/>
      <c r="I2639" s="20"/>
      <c r="J2639" s="21" t="str">
        <f aca="false">IF(OR(H2639="",I2639=""),"",ROUND(MOD(I2639-H2639,1)*24,2))</f>
        <v/>
      </c>
      <c r="K2639" s="22" t="str">
        <f aca="false">IF(OR(H2639="",F2639=""),"",IF(ROUND(MAX(0,MOD(H2639-F2639+0.5,1)-0.5)*1440,0)&gt;IFERROR(VLOOKUP(E2639,الورديات!$A$2:$E$21,5,FALSE()),0),ROUND(MAX(0,MOD(H2639-F2639+0.5,1)-0.5)*1440,0),0))</f>
        <v/>
      </c>
      <c r="L2639" s="22" t="str">
        <f aca="false">IF(OR(I2639="",G2639=""),"",ROUND(MAX(0,MOD(G2639-I2639+0.5,1)-0.5)*1440,0))</f>
        <v/>
      </c>
      <c r="M2639" s="22" t="str">
        <f aca="false">IF(OR(I2639="",G2639=""),"",IF(ROUND(MAX(0,MOD(I2639-G2639+0.5,1)-0.5)*1440,0)&gt;=الإعدادات!$B$8,ROUND(MAX(0,MOD(I2639-G2639+0.5,1)-0.5)*1440,0),0))</f>
        <v/>
      </c>
      <c r="N2639" s="18" t="str">
        <f aca="false">IF(OR(A2639="",B2639=""),"",IF(COUNTIFS(الإجازات!$A$2:$A$1001,B2639,الإجازات!$D$2:$D$1001,"&lt;="&amp;A2639,الإجازات!$E$2:$E$1001,"&gt;="&amp;A2639,الإجازات!$G$2:$G$1001,"مقبولة")=0,"",LOOKUP(2,1/((الإجازات!$A$2:$A$1001=B2639)*(الإجازات!$D$2:$D$1001&lt;=A2639)*(الإجازات!$E$2:$E$1001&gt;=A2639)*(الإجازات!$G$2:$G$1001="مقبولة")),الإجازات!$C$2:$C$1001)))</f>
        <v/>
      </c>
      <c r="O2639" s="17"/>
      <c r="P2639" s="23" t="str">
        <f aca="false">IF(B2639="","",IF(ISNA(MATCH(B2639,الموظفين!$A$2:$A$501,0)),"⚠ كود غير موجود",IF(O2639&lt;&gt;"",O2639,IF(N2639&lt;&gt;"",N2639,IF(H2639="",IF(AND(A2639&lt;&gt;"",WEEKDAY(A2639)=الإعدادات!$B$11),"راحة أسبوعية","غائب"),IF(I2639="","بدون انصراف",IF(N(K2639)&gt;0,"متأخر","حاضر")))))))</f>
        <v/>
      </c>
      <c r="Q2639" s="24" t="str">
        <f aca="false">IF(B2639="","",IF(OR(P2639="غائب",P2639="غياب",P2639="إجازة بدون راتب"),IFERROR(VLOOKUP(B2639,الموظفين!$A$2:$J$501,8,FALSE()),0),0))</f>
        <v/>
      </c>
      <c r="R2639" s="24" t="str">
        <f aca="false">IF(B2639="","",ROUND((N(K2639)+N(L2639))/60*IFERROR(VLOOKUP(B2639,الموظفين!$A$2:$J$501,8,FALSE()),0)/الإعدادات!$B$6*الإعدادات!$B$9,2))</f>
        <v/>
      </c>
      <c r="S2639" s="24" t="str">
        <f aca="false">IF(OR(B2639="",M2639=""),"",ROUND(M2639/60*IFERROR(VLOOKUP(B2639,الموظفين!$A$2:$J$501,9,FALSE()),0),2))</f>
        <v/>
      </c>
      <c r="T2639" s="17"/>
      <c r="U2639" s="23" t="str">
        <f aca="false">IF(OR(A2639="",B2639=""),"",A2639&amp;"|"&amp;B2639)</f>
        <v/>
      </c>
    </row>
    <row r="2640" customFormat="false" ht="15" hidden="false" customHeight="false" outlineLevel="0" collapsed="false">
      <c r="A2640" s="16"/>
      <c r="B2640" s="17"/>
      <c r="C2640" s="18" t="str">
        <f aca="false">IF($B2640="","",IFERROR(VLOOKUP($B2640,الموظفين!$A$2:$J$501,2,FALSE())&amp;"","⚠ كود غير موجود"))</f>
        <v/>
      </c>
      <c r="D2640" s="18" t="str">
        <f aca="false">IF($B2640="","",IFERROR(VLOOKUP($B2640,الموظفين!$A$2:$J$501,3,FALSE())&amp;"",""))</f>
        <v/>
      </c>
      <c r="E2640" s="18" t="str">
        <f aca="false">IF($B2640="","",IFERROR(VLOOKUP($B2640,الموظفين!$A$2:$J$501,5,FALSE())&amp;"",""))</f>
        <v/>
      </c>
      <c r="F2640" s="19" t="str">
        <f aca="false">IF($B2640="","",IFERROR(VLOOKUP($B2640,الموظفين!$A$2:$J$501,6,FALSE()),""))</f>
        <v/>
      </c>
      <c r="G2640" s="19" t="str">
        <f aca="false">IF($B2640="","",IFERROR(VLOOKUP($B2640,الموظفين!$A$2:$J$501,7,FALSE()),""))</f>
        <v/>
      </c>
      <c r="H2640" s="20"/>
      <c r="I2640" s="20"/>
      <c r="J2640" s="21" t="str">
        <f aca="false">IF(OR(H2640="",I2640=""),"",ROUND(MOD(I2640-H2640,1)*24,2))</f>
        <v/>
      </c>
      <c r="K2640" s="22" t="str">
        <f aca="false">IF(OR(H2640="",F2640=""),"",IF(ROUND(MAX(0,MOD(H2640-F2640+0.5,1)-0.5)*1440,0)&gt;IFERROR(VLOOKUP(E2640,الورديات!$A$2:$E$21,5,FALSE()),0),ROUND(MAX(0,MOD(H2640-F2640+0.5,1)-0.5)*1440,0),0))</f>
        <v/>
      </c>
      <c r="L2640" s="22" t="str">
        <f aca="false">IF(OR(I2640="",G2640=""),"",ROUND(MAX(0,MOD(G2640-I2640+0.5,1)-0.5)*1440,0))</f>
        <v/>
      </c>
      <c r="M2640" s="22" t="str">
        <f aca="false">IF(OR(I2640="",G2640=""),"",IF(ROUND(MAX(0,MOD(I2640-G2640+0.5,1)-0.5)*1440,0)&gt;=الإعدادات!$B$8,ROUND(MAX(0,MOD(I2640-G2640+0.5,1)-0.5)*1440,0),0))</f>
        <v/>
      </c>
      <c r="N2640" s="18" t="str">
        <f aca="false">IF(OR(A2640="",B2640=""),"",IF(COUNTIFS(الإجازات!$A$2:$A$1001,B2640,الإجازات!$D$2:$D$1001,"&lt;="&amp;A2640,الإجازات!$E$2:$E$1001,"&gt;="&amp;A2640,الإجازات!$G$2:$G$1001,"مقبولة")=0,"",LOOKUP(2,1/((الإجازات!$A$2:$A$1001=B2640)*(الإجازات!$D$2:$D$1001&lt;=A2640)*(الإجازات!$E$2:$E$1001&gt;=A2640)*(الإجازات!$G$2:$G$1001="مقبولة")),الإجازات!$C$2:$C$1001)))</f>
        <v/>
      </c>
      <c r="O2640" s="17"/>
      <c r="P2640" s="23" t="str">
        <f aca="false">IF(B2640="","",IF(ISNA(MATCH(B2640,الموظفين!$A$2:$A$501,0)),"⚠ كود غير موجود",IF(O2640&lt;&gt;"",O2640,IF(N2640&lt;&gt;"",N2640,IF(H2640="",IF(AND(A2640&lt;&gt;"",WEEKDAY(A2640)=الإعدادات!$B$11),"راحة أسبوعية","غائب"),IF(I2640="","بدون انصراف",IF(N(K2640)&gt;0,"متأخر","حاضر")))))))</f>
        <v/>
      </c>
      <c r="Q2640" s="24" t="str">
        <f aca="false">IF(B2640="","",IF(OR(P2640="غائب",P2640="غياب",P2640="إجازة بدون راتب"),IFERROR(VLOOKUP(B2640,الموظفين!$A$2:$J$501,8,FALSE()),0),0))</f>
        <v/>
      </c>
      <c r="R2640" s="24" t="str">
        <f aca="false">IF(B2640="","",ROUND((N(K2640)+N(L2640))/60*IFERROR(VLOOKUP(B2640,الموظفين!$A$2:$J$501,8,FALSE()),0)/الإعدادات!$B$6*الإعدادات!$B$9,2))</f>
        <v/>
      </c>
      <c r="S2640" s="24" t="str">
        <f aca="false">IF(OR(B2640="",M2640=""),"",ROUND(M2640/60*IFERROR(VLOOKUP(B2640,الموظفين!$A$2:$J$501,9,FALSE()),0),2))</f>
        <v/>
      </c>
      <c r="T2640" s="17"/>
      <c r="U2640" s="23" t="str">
        <f aca="false">IF(OR(A2640="",B2640=""),"",A2640&amp;"|"&amp;B2640)</f>
        <v/>
      </c>
    </row>
    <row r="2641" customFormat="false" ht="15" hidden="false" customHeight="false" outlineLevel="0" collapsed="false">
      <c r="A2641" s="16"/>
      <c r="B2641" s="17"/>
      <c r="C2641" s="18" t="str">
        <f aca="false">IF($B2641="","",IFERROR(VLOOKUP($B2641,الموظفين!$A$2:$J$501,2,FALSE())&amp;"","⚠ كود غير موجود"))</f>
        <v/>
      </c>
      <c r="D2641" s="18" t="str">
        <f aca="false">IF($B2641="","",IFERROR(VLOOKUP($B2641,الموظفين!$A$2:$J$501,3,FALSE())&amp;"",""))</f>
        <v/>
      </c>
      <c r="E2641" s="18" t="str">
        <f aca="false">IF($B2641="","",IFERROR(VLOOKUP($B2641,الموظفين!$A$2:$J$501,5,FALSE())&amp;"",""))</f>
        <v/>
      </c>
      <c r="F2641" s="19" t="str">
        <f aca="false">IF($B2641="","",IFERROR(VLOOKUP($B2641,الموظفين!$A$2:$J$501,6,FALSE()),""))</f>
        <v/>
      </c>
      <c r="G2641" s="19" t="str">
        <f aca="false">IF($B2641="","",IFERROR(VLOOKUP($B2641,الموظفين!$A$2:$J$501,7,FALSE()),""))</f>
        <v/>
      </c>
      <c r="H2641" s="20"/>
      <c r="I2641" s="20"/>
      <c r="J2641" s="21" t="str">
        <f aca="false">IF(OR(H2641="",I2641=""),"",ROUND(MOD(I2641-H2641,1)*24,2))</f>
        <v/>
      </c>
      <c r="K2641" s="22" t="str">
        <f aca="false">IF(OR(H2641="",F2641=""),"",IF(ROUND(MAX(0,MOD(H2641-F2641+0.5,1)-0.5)*1440,0)&gt;IFERROR(VLOOKUP(E2641,الورديات!$A$2:$E$21,5,FALSE()),0),ROUND(MAX(0,MOD(H2641-F2641+0.5,1)-0.5)*1440,0),0))</f>
        <v/>
      </c>
      <c r="L2641" s="22" t="str">
        <f aca="false">IF(OR(I2641="",G2641=""),"",ROUND(MAX(0,MOD(G2641-I2641+0.5,1)-0.5)*1440,0))</f>
        <v/>
      </c>
      <c r="M2641" s="22" t="str">
        <f aca="false">IF(OR(I2641="",G2641=""),"",IF(ROUND(MAX(0,MOD(I2641-G2641+0.5,1)-0.5)*1440,0)&gt;=الإعدادات!$B$8,ROUND(MAX(0,MOD(I2641-G2641+0.5,1)-0.5)*1440,0),0))</f>
        <v/>
      </c>
      <c r="N2641" s="18" t="str">
        <f aca="false">IF(OR(A2641="",B2641=""),"",IF(COUNTIFS(الإجازات!$A$2:$A$1001,B2641,الإجازات!$D$2:$D$1001,"&lt;="&amp;A2641,الإجازات!$E$2:$E$1001,"&gt;="&amp;A2641,الإجازات!$G$2:$G$1001,"مقبولة")=0,"",LOOKUP(2,1/((الإجازات!$A$2:$A$1001=B2641)*(الإجازات!$D$2:$D$1001&lt;=A2641)*(الإجازات!$E$2:$E$1001&gt;=A2641)*(الإجازات!$G$2:$G$1001="مقبولة")),الإجازات!$C$2:$C$1001)))</f>
        <v/>
      </c>
      <c r="O2641" s="17"/>
      <c r="P2641" s="23" t="str">
        <f aca="false">IF(B2641="","",IF(ISNA(MATCH(B2641,الموظفين!$A$2:$A$501,0)),"⚠ كود غير موجود",IF(O2641&lt;&gt;"",O2641,IF(N2641&lt;&gt;"",N2641,IF(H2641="",IF(AND(A2641&lt;&gt;"",WEEKDAY(A2641)=الإعدادات!$B$11),"راحة أسبوعية","غائب"),IF(I2641="","بدون انصراف",IF(N(K2641)&gt;0,"متأخر","حاضر")))))))</f>
        <v/>
      </c>
      <c r="Q2641" s="24" t="str">
        <f aca="false">IF(B2641="","",IF(OR(P2641="غائب",P2641="غياب",P2641="إجازة بدون راتب"),IFERROR(VLOOKUP(B2641,الموظفين!$A$2:$J$501,8,FALSE()),0),0))</f>
        <v/>
      </c>
      <c r="R2641" s="24" t="str">
        <f aca="false">IF(B2641="","",ROUND((N(K2641)+N(L2641))/60*IFERROR(VLOOKUP(B2641,الموظفين!$A$2:$J$501,8,FALSE()),0)/الإعدادات!$B$6*الإعدادات!$B$9,2))</f>
        <v/>
      </c>
      <c r="S2641" s="24" t="str">
        <f aca="false">IF(OR(B2641="",M2641=""),"",ROUND(M2641/60*IFERROR(VLOOKUP(B2641,الموظفين!$A$2:$J$501,9,FALSE()),0),2))</f>
        <v/>
      </c>
      <c r="T2641" s="17"/>
      <c r="U2641" s="23" t="str">
        <f aca="false">IF(OR(A2641="",B2641=""),"",A2641&amp;"|"&amp;B2641)</f>
        <v/>
      </c>
    </row>
    <row r="2642" customFormat="false" ht="15" hidden="false" customHeight="false" outlineLevel="0" collapsed="false">
      <c r="A2642" s="16"/>
      <c r="B2642" s="17"/>
      <c r="C2642" s="18" t="str">
        <f aca="false">IF($B2642="","",IFERROR(VLOOKUP($B2642,الموظفين!$A$2:$J$501,2,FALSE())&amp;"","⚠ كود غير موجود"))</f>
        <v/>
      </c>
      <c r="D2642" s="18" t="str">
        <f aca="false">IF($B2642="","",IFERROR(VLOOKUP($B2642,الموظفين!$A$2:$J$501,3,FALSE())&amp;"",""))</f>
        <v/>
      </c>
      <c r="E2642" s="18" t="str">
        <f aca="false">IF($B2642="","",IFERROR(VLOOKUP($B2642,الموظفين!$A$2:$J$501,5,FALSE())&amp;"",""))</f>
        <v/>
      </c>
      <c r="F2642" s="19" t="str">
        <f aca="false">IF($B2642="","",IFERROR(VLOOKUP($B2642,الموظفين!$A$2:$J$501,6,FALSE()),""))</f>
        <v/>
      </c>
      <c r="G2642" s="19" t="str">
        <f aca="false">IF($B2642="","",IFERROR(VLOOKUP($B2642,الموظفين!$A$2:$J$501,7,FALSE()),""))</f>
        <v/>
      </c>
      <c r="H2642" s="20"/>
      <c r="I2642" s="20"/>
      <c r="J2642" s="21" t="str">
        <f aca="false">IF(OR(H2642="",I2642=""),"",ROUND(MOD(I2642-H2642,1)*24,2))</f>
        <v/>
      </c>
      <c r="K2642" s="22" t="str">
        <f aca="false">IF(OR(H2642="",F2642=""),"",IF(ROUND(MAX(0,MOD(H2642-F2642+0.5,1)-0.5)*1440,0)&gt;IFERROR(VLOOKUP(E2642,الورديات!$A$2:$E$21,5,FALSE()),0),ROUND(MAX(0,MOD(H2642-F2642+0.5,1)-0.5)*1440,0),0))</f>
        <v/>
      </c>
      <c r="L2642" s="22" t="str">
        <f aca="false">IF(OR(I2642="",G2642=""),"",ROUND(MAX(0,MOD(G2642-I2642+0.5,1)-0.5)*1440,0))</f>
        <v/>
      </c>
      <c r="M2642" s="22" t="str">
        <f aca="false">IF(OR(I2642="",G2642=""),"",IF(ROUND(MAX(0,MOD(I2642-G2642+0.5,1)-0.5)*1440,0)&gt;=الإعدادات!$B$8,ROUND(MAX(0,MOD(I2642-G2642+0.5,1)-0.5)*1440,0),0))</f>
        <v/>
      </c>
      <c r="N2642" s="18" t="str">
        <f aca="false">IF(OR(A2642="",B2642=""),"",IF(COUNTIFS(الإجازات!$A$2:$A$1001,B2642,الإجازات!$D$2:$D$1001,"&lt;="&amp;A2642,الإجازات!$E$2:$E$1001,"&gt;="&amp;A2642,الإجازات!$G$2:$G$1001,"مقبولة")=0,"",LOOKUP(2,1/((الإجازات!$A$2:$A$1001=B2642)*(الإجازات!$D$2:$D$1001&lt;=A2642)*(الإجازات!$E$2:$E$1001&gt;=A2642)*(الإجازات!$G$2:$G$1001="مقبولة")),الإجازات!$C$2:$C$1001)))</f>
        <v/>
      </c>
      <c r="O2642" s="17"/>
      <c r="P2642" s="23" t="str">
        <f aca="false">IF(B2642="","",IF(ISNA(MATCH(B2642,الموظفين!$A$2:$A$501,0)),"⚠ كود غير موجود",IF(O2642&lt;&gt;"",O2642,IF(N2642&lt;&gt;"",N2642,IF(H2642="",IF(AND(A2642&lt;&gt;"",WEEKDAY(A2642)=الإعدادات!$B$11),"راحة أسبوعية","غائب"),IF(I2642="","بدون انصراف",IF(N(K2642)&gt;0,"متأخر","حاضر")))))))</f>
        <v/>
      </c>
      <c r="Q2642" s="24" t="str">
        <f aca="false">IF(B2642="","",IF(OR(P2642="غائب",P2642="غياب",P2642="إجازة بدون راتب"),IFERROR(VLOOKUP(B2642,الموظفين!$A$2:$J$501,8,FALSE()),0),0))</f>
        <v/>
      </c>
      <c r="R2642" s="24" t="str">
        <f aca="false">IF(B2642="","",ROUND((N(K2642)+N(L2642))/60*IFERROR(VLOOKUP(B2642,الموظفين!$A$2:$J$501,8,FALSE()),0)/الإعدادات!$B$6*الإعدادات!$B$9,2))</f>
        <v/>
      </c>
      <c r="S2642" s="24" t="str">
        <f aca="false">IF(OR(B2642="",M2642=""),"",ROUND(M2642/60*IFERROR(VLOOKUP(B2642,الموظفين!$A$2:$J$501,9,FALSE()),0),2))</f>
        <v/>
      </c>
      <c r="T2642" s="17"/>
      <c r="U2642" s="23" t="str">
        <f aca="false">IF(OR(A2642="",B2642=""),"",A2642&amp;"|"&amp;B2642)</f>
        <v/>
      </c>
    </row>
    <row r="2643" customFormat="false" ht="15" hidden="false" customHeight="false" outlineLevel="0" collapsed="false">
      <c r="A2643" s="16"/>
      <c r="B2643" s="17"/>
      <c r="C2643" s="18" t="str">
        <f aca="false">IF($B2643="","",IFERROR(VLOOKUP($B2643,الموظفين!$A$2:$J$501,2,FALSE())&amp;"","⚠ كود غير موجود"))</f>
        <v/>
      </c>
      <c r="D2643" s="18" t="str">
        <f aca="false">IF($B2643="","",IFERROR(VLOOKUP($B2643,الموظفين!$A$2:$J$501,3,FALSE())&amp;"",""))</f>
        <v/>
      </c>
      <c r="E2643" s="18" t="str">
        <f aca="false">IF($B2643="","",IFERROR(VLOOKUP($B2643,الموظفين!$A$2:$J$501,5,FALSE())&amp;"",""))</f>
        <v/>
      </c>
      <c r="F2643" s="19" t="str">
        <f aca="false">IF($B2643="","",IFERROR(VLOOKUP($B2643,الموظفين!$A$2:$J$501,6,FALSE()),""))</f>
        <v/>
      </c>
      <c r="G2643" s="19" t="str">
        <f aca="false">IF($B2643="","",IFERROR(VLOOKUP($B2643,الموظفين!$A$2:$J$501,7,FALSE()),""))</f>
        <v/>
      </c>
      <c r="H2643" s="20"/>
      <c r="I2643" s="20"/>
      <c r="J2643" s="21" t="str">
        <f aca="false">IF(OR(H2643="",I2643=""),"",ROUND(MOD(I2643-H2643,1)*24,2))</f>
        <v/>
      </c>
      <c r="K2643" s="22" t="str">
        <f aca="false">IF(OR(H2643="",F2643=""),"",IF(ROUND(MAX(0,MOD(H2643-F2643+0.5,1)-0.5)*1440,0)&gt;IFERROR(VLOOKUP(E2643,الورديات!$A$2:$E$21,5,FALSE()),0),ROUND(MAX(0,MOD(H2643-F2643+0.5,1)-0.5)*1440,0),0))</f>
        <v/>
      </c>
      <c r="L2643" s="22" t="str">
        <f aca="false">IF(OR(I2643="",G2643=""),"",ROUND(MAX(0,MOD(G2643-I2643+0.5,1)-0.5)*1440,0))</f>
        <v/>
      </c>
      <c r="M2643" s="22" t="str">
        <f aca="false">IF(OR(I2643="",G2643=""),"",IF(ROUND(MAX(0,MOD(I2643-G2643+0.5,1)-0.5)*1440,0)&gt;=الإعدادات!$B$8,ROUND(MAX(0,MOD(I2643-G2643+0.5,1)-0.5)*1440,0),0))</f>
        <v/>
      </c>
      <c r="N2643" s="18" t="str">
        <f aca="false">IF(OR(A2643="",B2643=""),"",IF(COUNTIFS(الإجازات!$A$2:$A$1001,B2643,الإجازات!$D$2:$D$1001,"&lt;="&amp;A2643,الإجازات!$E$2:$E$1001,"&gt;="&amp;A2643,الإجازات!$G$2:$G$1001,"مقبولة")=0,"",LOOKUP(2,1/((الإجازات!$A$2:$A$1001=B2643)*(الإجازات!$D$2:$D$1001&lt;=A2643)*(الإجازات!$E$2:$E$1001&gt;=A2643)*(الإجازات!$G$2:$G$1001="مقبولة")),الإجازات!$C$2:$C$1001)))</f>
        <v/>
      </c>
      <c r="O2643" s="17"/>
      <c r="P2643" s="23" t="str">
        <f aca="false">IF(B2643="","",IF(ISNA(MATCH(B2643,الموظفين!$A$2:$A$501,0)),"⚠ كود غير موجود",IF(O2643&lt;&gt;"",O2643,IF(N2643&lt;&gt;"",N2643,IF(H2643="",IF(AND(A2643&lt;&gt;"",WEEKDAY(A2643)=الإعدادات!$B$11),"راحة أسبوعية","غائب"),IF(I2643="","بدون انصراف",IF(N(K2643)&gt;0,"متأخر","حاضر")))))))</f>
        <v/>
      </c>
      <c r="Q2643" s="24" t="str">
        <f aca="false">IF(B2643="","",IF(OR(P2643="غائب",P2643="غياب",P2643="إجازة بدون راتب"),IFERROR(VLOOKUP(B2643,الموظفين!$A$2:$J$501,8,FALSE()),0),0))</f>
        <v/>
      </c>
      <c r="R2643" s="24" t="str">
        <f aca="false">IF(B2643="","",ROUND((N(K2643)+N(L2643))/60*IFERROR(VLOOKUP(B2643,الموظفين!$A$2:$J$501,8,FALSE()),0)/الإعدادات!$B$6*الإعدادات!$B$9,2))</f>
        <v/>
      </c>
      <c r="S2643" s="24" t="str">
        <f aca="false">IF(OR(B2643="",M2643=""),"",ROUND(M2643/60*IFERROR(VLOOKUP(B2643,الموظفين!$A$2:$J$501,9,FALSE()),0),2))</f>
        <v/>
      </c>
      <c r="T2643" s="17"/>
      <c r="U2643" s="23" t="str">
        <f aca="false">IF(OR(A2643="",B2643=""),"",A2643&amp;"|"&amp;B2643)</f>
        <v/>
      </c>
    </row>
    <row r="2644" customFormat="false" ht="15" hidden="false" customHeight="false" outlineLevel="0" collapsed="false">
      <c r="A2644" s="16"/>
      <c r="B2644" s="17"/>
      <c r="C2644" s="18" t="str">
        <f aca="false">IF($B2644="","",IFERROR(VLOOKUP($B2644,الموظفين!$A$2:$J$501,2,FALSE())&amp;"","⚠ كود غير موجود"))</f>
        <v/>
      </c>
      <c r="D2644" s="18" t="str">
        <f aca="false">IF($B2644="","",IFERROR(VLOOKUP($B2644,الموظفين!$A$2:$J$501,3,FALSE())&amp;"",""))</f>
        <v/>
      </c>
      <c r="E2644" s="18" t="str">
        <f aca="false">IF($B2644="","",IFERROR(VLOOKUP($B2644,الموظفين!$A$2:$J$501,5,FALSE())&amp;"",""))</f>
        <v/>
      </c>
      <c r="F2644" s="19" t="str">
        <f aca="false">IF($B2644="","",IFERROR(VLOOKUP($B2644,الموظفين!$A$2:$J$501,6,FALSE()),""))</f>
        <v/>
      </c>
      <c r="G2644" s="19" t="str">
        <f aca="false">IF($B2644="","",IFERROR(VLOOKUP($B2644,الموظفين!$A$2:$J$501,7,FALSE()),""))</f>
        <v/>
      </c>
      <c r="H2644" s="20"/>
      <c r="I2644" s="20"/>
      <c r="J2644" s="21" t="str">
        <f aca="false">IF(OR(H2644="",I2644=""),"",ROUND(MOD(I2644-H2644,1)*24,2))</f>
        <v/>
      </c>
      <c r="K2644" s="22" t="str">
        <f aca="false">IF(OR(H2644="",F2644=""),"",IF(ROUND(MAX(0,MOD(H2644-F2644+0.5,1)-0.5)*1440,0)&gt;IFERROR(VLOOKUP(E2644,الورديات!$A$2:$E$21,5,FALSE()),0),ROUND(MAX(0,MOD(H2644-F2644+0.5,1)-0.5)*1440,0),0))</f>
        <v/>
      </c>
      <c r="L2644" s="22" t="str">
        <f aca="false">IF(OR(I2644="",G2644=""),"",ROUND(MAX(0,MOD(G2644-I2644+0.5,1)-0.5)*1440,0))</f>
        <v/>
      </c>
      <c r="M2644" s="22" t="str">
        <f aca="false">IF(OR(I2644="",G2644=""),"",IF(ROUND(MAX(0,MOD(I2644-G2644+0.5,1)-0.5)*1440,0)&gt;=الإعدادات!$B$8,ROUND(MAX(0,MOD(I2644-G2644+0.5,1)-0.5)*1440,0),0))</f>
        <v/>
      </c>
      <c r="N2644" s="18" t="str">
        <f aca="false">IF(OR(A2644="",B2644=""),"",IF(COUNTIFS(الإجازات!$A$2:$A$1001,B2644,الإجازات!$D$2:$D$1001,"&lt;="&amp;A2644,الإجازات!$E$2:$E$1001,"&gt;="&amp;A2644,الإجازات!$G$2:$G$1001,"مقبولة")=0,"",LOOKUP(2,1/((الإجازات!$A$2:$A$1001=B2644)*(الإجازات!$D$2:$D$1001&lt;=A2644)*(الإجازات!$E$2:$E$1001&gt;=A2644)*(الإجازات!$G$2:$G$1001="مقبولة")),الإجازات!$C$2:$C$1001)))</f>
        <v/>
      </c>
      <c r="O2644" s="17"/>
      <c r="P2644" s="23" t="str">
        <f aca="false">IF(B2644="","",IF(ISNA(MATCH(B2644,الموظفين!$A$2:$A$501,0)),"⚠ كود غير موجود",IF(O2644&lt;&gt;"",O2644,IF(N2644&lt;&gt;"",N2644,IF(H2644="",IF(AND(A2644&lt;&gt;"",WEEKDAY(A2644)=الإعدادات!$B$11),"راحة أسبوعية","غائب"),IF(I2644="","بدون انصراف",IF(N(K2644)&gt;0,"متأخر","حاضر")))))))</f>
        <v/>
      </c>
      <c r="Q2644" s="24" t="str">
        <f aca="false">IF(B2644="","",IF(OR(P2644="غائب",P2644="غياب",P2644="إجازة بدون راتب"),IFERROR(VLOOKUP(B2644,الموظفين!$A$2:$J$501,8,FALSE()),0),0))</f>
        <v/>
      </c>
      <c r="R2644" s="24" t="str">
        <f aca="false">IF(B2644="","",ROUND((N(K2644)+N(L2644))/60*IFERROR(VLOOKUP(B2644,الموظفين!$A$2:$J$501,8,FALSE()),0)/الإعدادات!$B$6*الإعدادات!$B$9,2))</f>
        <v/>
      </c>
      <c r="S2644" s="24" t="str">
        <f aca="false">IF(OR(B2644="",M2644=""),"",ROUND(M2644/60*IFERROR(VLOOKUP(B2644,الموظفين!$A$2:$J$501,9,FALSE()),0),2))</f>
        <v/>
      </c>
      <c r="T2644" s="17"/>
      <c r="U2644" s="23" t="str">
        <f aca="false">IF(OR(A2644="",B2644=""),"",A2644&amp;"|"&amp;B2644)</f>
        <v/>
      </c>
    </row>
    <row r="2645" customFormat="false" ht="15" hidden="false" customHeight="false" outlineLevel="0" collapsed="false">
      <c r="A2645" s="16"/>
      <c r="B2645" s="17"/>
      <c r="C2645" s="18" t="str">
        <f aca="false">IF($B2645="","",IFERROR(VLOOKUP($B2645,الموظفين!$A$2:$J$501,2,FALSE())&amp;"","⚠ كود غير موجود"))</f>
        <v/>
      </c>
      <c r="D2645" s="18" t="str">
        <f aca="false">IF($B2645="","",IFERROR(VLOOKUP($B2645,الموظفين!$A$2:$J$501,3,FALSE())&amp;"",""))</f>
        <v/>
      </c>
      <c r="E2645" s="18" t="str">
        <f aca="false">IF($B2645="","",IFERROR(VLOOKUP($B2645,الموظفين!$A$2:$J$501,5,FALSE())&amp;"",""))</f>
        <v/>
      </c>
      <c r="F2645" s="19" t="str">
        <f aca="false">IF($B2645="","",IFERROR(VLOOKUP($B2645,الموظفين!$A$2:$J$501,6,FALSE()),""))</f>
        <v/>
      </c>
      <c r="G2645" s="19" t="str">
        <f aca="false">IF($B2645="","",IFERROR(VLOOKUP($B2645,الموظفين!$A$2:$J$501,7,FALSE()),""))</f>
        <v/>
      </c>
      <c r="H2645" s="20"/>
      <c r="I2645" s="20"/>
      <c r="J2645" s="21" t="str">
        <f aca="false">IF(OR(H2645="",I2645=""),"",ROUND(MOD(I2645-H2645,1)*24,2))</f>
        <v/>
      </c>
      <c r="K2645" s="22" t="str">
        <f aca="false">IF(OR(H2645="",F2645=""),"",IF(ROUND(MAX(0,MOD(H2645-F2645+0.5,1)-0.5)*1440,0)&gt;IFERROR(VLOOKUP(E2645,الورديات!$A$2:$E$21,5,FALSE()),0),ROUND(MAX(0,MOD(H2645-F2645+0.5,1)-0.5)*1440,0),0))</f>
        <v/>
      </c>
      <c r="L2645" s="22" t="str">
        <f aca="false">IF(OR(I2645="",G2645=""),"",ROUND(MAX(0,MOD(G2645-I2645+0.5,1)-0.5)*1440,0))</f>
        <v/>
      </c>
      <c r="M2645" s="22" t="str">
        <f aca="false">IF(OR(I2645="",G2645=""),"",IF(ROUND(MAX(0,MOD(I2645-G2645+0.5,1)-0.5)*1440,0)&gt;=الإعدادات!$B$8,ROUND(MAX(0,MOD(I2645-G2645+0.5,1)-0.5)*1440,0),0))</f>
        <v/>
      </c>
      <c r="N2645" s="18" t="str">
        <f aca="false">IF(OR(A2645="",B2645=""),"",IF(COUNTIFS(الإجازات!$A$2:$A$1001,B2645,الإجازات!$D$2:$D$1001,"&lt;="&amp;A2645,الإجازات!$E$2:$E$1001,"&gt;="&amp;A2645,الإجازات!$G$2:$G$1001,"مقبولة")=0,"",LOOKUP(2,1/((الإجازات!$A$2:$A$1001=B2645)*(الإجازات!$D$2:$D$1001&lt;=A2645)*(الإجازات!$E$2:$E$1001&gt;=A2645)*(الإجازات!$G$2:$G$1001="مقبولة")),الإجازات!$C$2:$C$1001)))</f>
        <v/>
      </c>
      <c r="O2645" s="17"/>
      <c r="P2645" s="23" t="str">
        <f aca="false">IF(B2645="","",IF(ISNA(MATCH(B2645,الموظفين!$A$2:$A$501,0)),"⚠ كود غير موجود",IF(O2645&lt;&gt;"",O2645,IF(N2645&lt;&gt;"",N2645,IF(H2645="",IF(AND(A2645&lt;&gt;"",WEEKDAY(A2645)=الإعدادات!$B$11),"راحة أسبوعية","غائب"),IF(I2645="","بدون انصراف",IF(N(K2645)&gt;0,"متأخر","حاضر")))))))</f>
        <v/>
      </c>
      <c r="Q2645" s="24" t="str">
        <f aca="false">IF(B2645="","",IF(OR(P2645="غائب",P2645="غياب",P2645="إجازة بدون راتب"),IFERROR(VLOOKUP(B2645,الموظفين!$A$2:$J$501,8,FALSE()),0),0))</f>
        <v/>
      </c>
      <c r="R2645" s="24" t="str">
        <f aca="false">IF(B2645="","",ROUND((N(K2645)+N(L2645))/60*IFERROR(VLOOKUP(B2645,الموظفين!$A$2:$J$501,8,FALSE()),0)/الإعدادات!$B$6*الإعدادات!$B$9,2))</f>
        <v/>
      </c>
      <c r="S2645" s="24" t="str">
        <f aca="false">IF(OR(B2645="",M2645=""),"",ROUND(M2645/60*IFERROR(VLOOKUP(B2645,الموظفين!$A$2:$J$501,9,FALSE()),0),2))</f>
        <v/>
      </c>
      <c r="T2645" s="17"/>
      <c r="U2645" s="23" t="str">
        <f aca="false">IF(OR(A2645="",B2645=""),"",A2645&amp;"|"&amp;B2645)</f>
        <v/>
      </c>
    </row>
    <row r="2646" customFormat="false" ht="15" hidden="false" customHeight="false" outlineLevel="0" collapsed="false">
      <c r="A2646" s="16"/>
      <c r="B2646" s="17"/>
      <c r="C2646" s="18" t="str">
        <f aca="false">IF($B2646="","",IFERROR(VLOOKUP($B2646,الموظفين!$A$2:$J$501,2,FALSE())&amp;"","⚠ كود غير موجود"))</f>
        <v/>
      </c>
      <c r="D2646" s="18" t="str">
        <f aca="false">IF($B2646="","",IFERROR(VLOOKUP($B2646,الموظفين!$A$2:$J$501,3,FALSE())&amp;"",""))</f>
        <v/>
      </c>
      <c r="E2646" s="18" t="str">
        <f aca="false">IF($B2646="","",IFERROR(VLOOKUP($B2646,الموظفين!$A$2:$J$501,5,FALSE())&amp;"",""))</f>
        <v/>
      </c>
      <c r="F2646" s="19" t="str">
        <f aca="false">IF($B2646="","",IFERROR(VLOOKUP($B2646,الموظفين!$A$2:$J$501,6,FALSE()),""))</f>
        <v/>
      </c>
      <c r="G2646" s="19" t="str">
        <f aca="false">IF($B2646="","",IFERROR(VLOOKUP($B2646,الموظفين!$A$2:$J$501,7,FALSE()),""))</f>
        <v/>
      </c>
      <c r="H2646" s="20"/>
      <c r="I2646" s="20"/>
      <c r="J2646" s="21" t="str">
        <f aca="false">IF(OR(H2646="",I2646=""),"",ROUND(MOD(I2646-H2646,1)*24,2))</f>
        <v/>
      </c>
      <c r="K2646" s="22" t="str">
        <f aca="false">IF(OR(H2646="",F2646=""),"",IF(ROUND(MAX(0,MOD(H2646-F2646+0.5,1)-0.5)*1440,0)&gt;IFERROR(VLOOKUP(E2646,الورديات!$A$2:$E$21,5,FALSE()),0),ROUND(MAX(0,MOD(H2646-F2646+0.5,1)-0.5)*1440,0),0))</f>
        <v/>
      </c>
      <c r="L2646" s="22" t="str">
        <f aca="false">IF(OR(I2646="",G2646=""),"",ROUND(MAX(0,MOD(G2646-I2646+0.5,1)-0.5)*1440,0))</f>
        <v/>
      </c>
      <c r="M2646" s="22" t="str">
        <f aca="false">IF(OR(I2646="",G2646=""),"",IF(ROUND(MAX(0,MOD(I2646-G2646+0.5,1)-0.5)*1440,0)&gt;=الإعدادات!$B$8,ROUND(MAX(0,MOD(I2646-G2646+0.5,1)-0.5)*1440,0),0))</f>
        <v/>
      </c>
      <c r="N2646" s="18" t="str">
        <f aca="false">IF(OR(A2646="",B2646=""),"",IF(COUNTIFS(الإجازات!$A$2:$A$1001,B2646,الإجازات!$D$2:$D$1001,"&lt;="&amp;A2646,الإجازات!$E$2:$E$1001,"&gt;="&amp;A2646,الإجازات!$G$2:$G$1001,"مقبولة")=0,"",LOOKUP(2,1/((الإجازات!$A$2:$A$1001=B2646)*(الإجازات!$D$2:$D$1001&lt;=A2646)*(الإجازات!$E$2:$E$1001&gt;=A2646)*(الإجازات!$G$2:$G$1001="مقبولة")),الإجازات!$C$2:$C$1001)))</f>
        <v/>
      </c>
      <c r="O2646" s="17"/>
      <c r="P2646" s="23" t="str">
        <f aca="false">IF(B2646="","",IF(ISNA(MATCH(B2646,الموظفين!$A$2:$A$501,0)),"⚠ كود غير موجود",IF(O2646&lt;&gt;"",O2646,IF(N2646&lt;&gt;"",N2646,IF(H2646="",IF(AND(A2646&lt;&gt;"",WEEKDAY(A2646)=الإعدادات!$B$11),"راحة أسبوعية","غائب"),IF(I2646="","بدون انصراف",IF(N(K2646)&gt;0,"متأخر","حاضر")))))))</f>
        <v/>
      </c>
      <c r="Q2646" s="24" t="str">
        <f aca="false">IF(B2646="","",IF(OR(P2646="غائب",P2646="غياب",P2646="إجازة بدون راتب"),IFERROR(VLOOKUP(B2646,الموظفين!$A$2:$J$501,8,FALSE()),0),0))</f>
        <v/>
      </c>
      <c r="R2646" s="24" t="str">
        <f aca="false">IF(B2646="","",ROUND((N(K2646)+N(L2646))/60*IFERROR(VLOOKUP(B2646,الموظفين!$A$2:$J$501,8,FALSE()),0)/الإعدادات!$B$6*الإعدادات!$B$9,2))</f>
        <v/>
      </c>
      <c r="S2646" s="24" t="str">
        <f aca="false">IF(OR(B2646="",M2646=""),"",ROUND(M2646/60*IFERROR(VLOOKUP(B2646,الموظفين!$A$2:$J$501,9,FALSE()),0),2))</f>
        <v/>
      </c>
      <c r="T2646" s="17"/>
      <c r="U2646" s="23" t="str">
        <f aca="false">IF(OR(A2646="",B2646=""),"",A2646&amp;"|"&amp;B2646)</f>
        <v/>
      </c>
    </row>
    <row r="2647" customFormat="false" ht="15" hidden="false" customHeight="false" outlineLevel="0" collapsed="false">
      <c r="A2647" s="16"/>
      <c r="B2647" s="17"/>
      <c r="C2647" s="18" t="str">
        <f aca="false">IF($B2647="","",IFERROR(VLOOKUP($B2647,الموظفين!$A$2:$J$501,2,FALSE())&amp;"","⚠ كود غير موجود"))</f>
        <v/>
      </c>
      <c r="D2647" s="18" t="str">
        <f aca="false">IF($B2647="","",IFERROR(VLOOKUP($B2647,الموظفين!$A$2:$J$501,3,FALSE())&amp;"",""))</f>
        <v/>
      </c>
      <c r="E2647" s="18" t="str">
        <f aca="false">IF($B2647="","",IFERROR(VLOOKUP($B2647,الموظفين!$A$2:$J$501,5,FALSE())&amp;"",""))</f>
        <v/>
      </c>
      <c r="F2647" s="19" t="str">
        <f aca="false">IF($B2647="","",IFERROR(VLOOKUP($B2647,الموظفين!$A$2:$J$501,6,FALSE()),""))</f>
        <v/>
      </c>
      <c r="G2647" s="19" t="str">
        <f aca="false">IF($B2647="","",IFERROR(VLOOKUP($B2647,الموظفين!$A$2:$J$501,7,FALSE()),""))</f>
        <v/>
      </c>
      <c r="H2647" s="20"/>
      <c r="I2647" s="20"/>
      <c r="J2647" s="21" t="str">
        <f aca="false">IF(OR(H2647="",I2647=""),"",ROUND(MOD(I2647-H2647,1)*24,2))</f>
        <v/>
      </c>
      <c r="K2647" s="22" t="str">
        <f aca="false">IF(OR(H2647="",F2647=""),"",IF(ROUND(MAX(0,MOD(H2647-F2647+0.5,1)-0.5)*1440,0)&gt;IFERROR(VLOOKUP(E2647,الورديات!$A$2:$E$21,5,FALSE()),0),ROUND(MAX(0,MOD(H2647-F2647+0.5,1)-0.5)*1440,0),0))</f>
        <v/>
      </c>
      <c r="L2647" s="22" t="str">
        <f aca="false">IF(OR(I2647="",G2647=""),"",ROUND(MAX(0,MOD(G2647-I2647+0.5,1)-0.5)*1440,0))</f>
        <v/>
      </c>
      <c r="M2647" s="22" t="str">
        <f aca="false">IF(OR(I2647="",G2647=""),"",IF(ROUND(MAX(0,MOD(I2647-G2647+0.5,1)-0.5)*1440,0)&gt;=الإعدادات!$B$8,ROUND(MAX(0,MOD(I2647-G2647+0.5,1)-0.5)*1440,0),0))</f>
        <v/>
      </c>
      <c r="N2647" s="18" t="str">
        <f aca="false">IF(OR(A2647="",B2647=""),"",IF(COUNTIFS(الإجازات!$A$2:$A$1001,B2647,الإجازات!$D$2:$D$1001,"&lt;="&amp;A2647,الإجازات!$E$2:$E$1001,"&gt;="&amp;A2647,الإجازات!$G$2:$G$1001,"مقبولة")=0,"",LOOKUP(2,1/((الإجازات!$A$2:$A$1001=B2647)*(الإجازات!$D$2:$D$1001&lt;=A2647)*(الإجازات!$E$2:$E$1001&gt;=A2647)*(الإجازات!$G$2:$G$1001="مقبولة")),الإجازات!$C$2:$C$1001)))</f>
        <v/>
      </c>
      <c r="O2647" s="17"/>
      <c r="P2647" s="23" t="str">
        <f aca="false">IF(B2647="","",IF(ISNA(MATCH(B2647,الموظفين!$A$2:$A$501,0)),"⚠ كود غير موجود",IF(O2647&lt;&gt;"",O2647,IF(N2647&lt;&gt;"",N2647,IF(H2647="",IF(AND(A2647&lt;&gt;"",WEEKDAY(A2647)=الإعدادات!$B$11),"راحة أسبوعية","غائب"),IF(I2647="","بدون انصراف",IF(N(K2647)&gt;0,"متأخر","حاضر")))))))</f>
        <v/>
      </c>
      <c r="Q2647" s="24" t="str">
        <f aca="false">IF(B2647="","",IF(OR(P2647="غائب",P2647="غياب",P2647="إجازة بدون راتب"),IFERROR(VLOOKUP(B2647,الموظفين!$A$2:$J$501,8,FALSE()),0),0))</f>
        <v/>
      </c>
      <c r="R2647" s="24" t="str">
        <f aca="false">IF(B2647="","",ROUND((N(K2647)+N(L2647))/60*IFERROR(VLOOKUP(B2647,الموظفين!$A$2:$J$501,8,FALSE()),0)/الإعدادات!$B$6*الإعدادات!$B$9,2))</f>
        <v/>
      </c>
      <c r="S2647" s="24" t="str">
        <f aca="false">IF(OR(B2647="",M2647=""),"",ROUND(M2647/60*IFERROR(VLOOKUP(B2647,الموظفين!$A$2:$J$501,9,FALSE()),0),2))</f>
        <v/>
      </c>
      <c r="T2647" s="17"/>
      <c r="U2647" s="23" t="str">
        <f aca="false">IF(OR(A2647="",B2647=""),"",A2647&amp;"|"&amp;B2647)</f>
        <v/>
      </c>
    </row>
    <row r="2648" customFormat="false" ht="15" hidden="false" customHeight="false" outlineLevel="0" collapsed="false">
      <c r="A2648" s="16"/>
      <c r="B2648" s="17"/>
      <c r="C2648" s="18" t="str">
        <f aca="false">IF($B2648="","",IFERROR(VLOOKUP($B2648,الموظفين!$A$2:$J$501,2,FALSE())&amp;"","⚠ كود غير موجود"))</f>
        <v/>
      </c>
      <c r="D2648" s="18" t="str">
        <f aca="false">IF($B2648="","",IFERROR(VLOOKUP($B2648,الموظفين!$A$2:$J$501,3,FALSE())&amp;"",""))</f>
        <v/>
      </c>
      <c r="E2648" s="18" t="str">
        <f aca="false">IF($B2648="","",IFERROR(VLOOKUP($B2648,الموظفين!$A$2:$J$501,5,FALSE())&amp;"",""))</f>
        <v/>
      </c>
      <c r="F2648" s="19" t="str">
        <f aca="false">IF($B2648="","",IFERROR(VLOOKUP($B2648,الموظفين!$A$2:$J$501,6,FALSE()),""))</f>
        <v/>
      </c>
      <c r="G2648" s="19" t="str">
        <f aca="false">IF($B2648="","",IFERROR(VLOOKUP($B2648,الموظفين!$A$2:$J$501,7,FALSE()),""))</f>
        <v/>
      </c>
      <c r="H2648" s="20"/>
      <c r="I2648" s="20"/>
      <c r="J2648" s="21" t="str">
        <f aca="false">IF(OR(H2648="",I2648=""),"",ROUND(MOD(I2648-H2648,1)*24,2))</f>
        <v/>
      </c>
      <c r="K2648" s="22" t="str">
        <f aca="false">IF(OR(H2648="",F2648=""),"",IF(ROUND(MAX(0,MOD(H2648-F2648+0.5,1)-0.5)*1440,0)&gt;IFERROR(VLOOKUP(E2648,الورديات!$A$2:$E$21,5,FALSE()),0),ROUND(MAX(0,MOD(H2648-F2648+0.5,1)-0.5)*1440,0),0))</f>
        <v/>
      </c>
      <c r="L2648" s="22" t="str">
        <f aca="false">IF(OR(I2648="",G2648=""),"",ROUND(MAX(0,MOD(G2648-I2648+0.5,1)-0.5)*1440,0))</f>
        <v/>
      </c>
      <c r="M2648" s="22" t="str">
        <f aca="false">IF(OR(I2648="",G2648=""),"",IF(ROUND(MAX(0,MOD(I2648-G2648+0.5,1)-0.5)*1440,0)&gt;=الإعدادات!$B$8,ROUND(MAX(0,MOD(I2648-G2648+0.5,1)-0.5)*1440,0),0))</f>
        <v/>
      </c>
      <c r="N2648" s="18" t="str">
        <f aca="false">IF(OR(A2648="",B2648=""),"",IF(COUNTIFS(الإجازات!$A$2:$A$1001,B2648,الإجازات!$D$2:$D$1001,"&lt;="&amp;A2648,الإجازات!$E$2:$E$1001,"&gt;="&amp;A2648,الإجازات!$G$2:$G$1001,"مقبولة")=0,"",LOOKUP(2,1/((الإجازات!$A$2:$A$1001=B2648)*(الإجازات!$D$2:$D$1001&lt;=A2648)*(الإجازات!$E$2:$E$1001&gt;=A2648)*(الإجازات!$G$2:$G$1001="مقبولة")),الإجازات!$C$2:$C$1001)))</f>
        <v/>
      </c>
      <c r="O2648" s="17"/>
      <c r="P2648" s="23" t="str">
        <f aca="false">IF(B2648="","",IF(ISNA(MATCH(B2648,الموظفين!$A$2:$A$501,0)),"⚠ كود غير موجود",IF(O2648&lt;&gt;"",O2648,IF(N2648&lt;&gt;"",N2648,IF(H2648="",IF(AND(A2648&lt;&gt;"",WEEKDAY(A2648)=الإعدادات!$B$11),"راحة أسبوعية","غائب"),IF(I2648="","بدون انصراف",IF(N(K2648)&gt;0,"متأخر","حاضر")))))))</f>
        <v/>
      </c>
      <c r="Q2648" s="24" t="str">
        <f aca="false">IF(B2648="","",IF(OR(P2648="غائب",P2648="غياب",P2648="إجازة بدون راتب"),IFERROR(VLOOKUP(B2648,الموظفين!$A$2:$J$501,8,FALSE()),0),0))</f>
        <v/>
      </c>
      <c r="R2648" s="24" t="str">
        <f aca="false">IF(B2648="","",ROUND((N(K2648)+N(L2648))/60*IFERROR(VLOOKUP(B2648,الموظفين!$A$2:$J$501,8,FALSE()),0)/الإعدادات!$B$6*الإعدادات!$B$9,2))</f>
        <v/>
      </c>
      <c r="S2648" s="24" t="str">
        <f aca="false">IF(OR(B2648="",M2648=""),"",ROUND(M2648/60*IFERROR(VLOOKUP(B2648,الموظفين!$A$2:$J$501,9,FALSE()),0),2))</f>
        <v/>
      </c>
      <c r="T2648" s="17"/>
      <c r="U2648" s="23" t="str">
        <f aca="false">IF(OR(A2648="",B2648=""),"",A2648&amp;"|"&amp;B2648)</f>
        <v/>
      </c>
    </row>
    <row r="2649" customFormat="false" ht="15" hidden="false" customHeight="false" outlineLevel="0" collapsed="false">
      <c r="A2649" s="16"/>
      <c r="B2649" s="17"/>
      <c r="C2649" s="18" t="str">
        <f aca="false">IF($B2649="","",IFERROR(VLOOKUP($B2649,الموظفين!$A$2:$J$501,2,FALSE())&amp;"","⚠ كود غير موجود"))</f>
        <v/>
      </c>
      <c r="D2649" s="18" t="str">
        <f aca="false">IF($B2649="","",IFERROR(VLOOKUP($B2649,الموظفين!$A$2:$J$501,3,FALSE())&amp;"",""))</f>
        <v/>
      </c>
      <c r="E2649" s="18" t="str">
        <f aca="false">IF($B2649="","",IFERROR(VLOOKUP($B2649,الموظفين!$A$2:$J$501,5,FALSE())&amp;"",""))</f>
        <v/>
      </c>
      <c r="F2649" s="19" t="str">
        <f aca="false">IF($B2649="","",IFERROR(VLOOKUP($B2649,الموظفين!$A$2:$J$501,6,FALSE()),""))</f>
        <v/>
      </c>
      <c r="G2649" s="19" t="str">
        <f aca="false">IF($B2649="","",IFERROR(VLOOKUP($B2649,الموظفين!$A$2:$J$501,7,FALSE()),""))</f>
        <v/>
      </c>
      <c r="H2649" s="20"/>
      <c r="I2649" s="20"/>
      <c r="J2649" s="21" t="str">
        <f aca="false">IF(OR(H2649="",I2649=""),"",ROUND(MOD(I2649-H2649,1)*24,2))</f>
        <v/>
      </c>
      <c r="K2649" s="22" t="str">
        <f aca="false">IF(OR(H2649="",F2649=""),"",IF(ROUND(MAX(0,MOD(H2649-F2649+0.5,1)-0.5)*1440,0)&gt;IFERROR(VLOOKUP(E2649,الورديات!$A$2:$E$21,5,FALSE()),0),ROUND(MAX(0,MOD(H2649-F2649+0.5,1)-0.5)*1440,0),0))</f>
        <v/>
      </c>
      <c r="L2649" s="22" t="str">
        <f aca="false">IF(OR(I2649="",G2649=""),"",ROUND(MAX(0,MOD(G2649-I2649+0.5,1)-0.5)*1440,0))</f>
        <v/>
      </c>
      <c r="M2649" s="22" t="str">
        <f aca="false">IF(OR(I2649="",G2649=""),"",IF(ROUND(MAX(0,MOD(I2649-G2649+0.5,1)-0.5)*1440,0)&gt;=الإعدادات!$B$8,ROUND(MAX(0,MOD(I2649-G2649+0.5,1)-0.5)*1440,0),0))</f>
        <v/>
      </c>
      <c r="N2649" s="18" t="str">
        <f aca="false">IF(OR(A2649="",B2649=""),"",IF(COUNTIFS(الإجازات!$A$2:$A$1001,B2649,الإجازات!$D$2:$D$1001,"&lt;="&amp;A2649,الإجازات!$E$2:$E$1001,"&gt;="&amp;A2649,الإجازات!$G$2:$G$1001,"مقبولة")=0,"",LOOKUP(2,1/((الإجازات!$A$2:$A$1001=B2649)*(الإجازات!$D$2:$D$1001&lt;=A2649)*(الإجازات!$E$2:$E$1001&gt;=A2649)*(الإجازات!$G$2:$G$1001="مقبولة")),الإجازات!$C$2:$C$1001)))</f>
        <v/>
      </c>
      <c r="O2649" s="17"/>
      <c r="P2649" s="23" t="str">
        <f aca="false">IF(B2649="","",IF(ISNA(MATCH(B2649,الموظفين!$A$2:$A$501,0)),"⚠ كود غير موجود",IF(O2649&lt;&gt;"",O2649,IF(N2649&lt;&gt;"",N2649,IF(H2649="",IF(AND(A2649&lt;&gt;"",WEEKDAY(A2649)=الإعدادات!$B$11),"راحة أسبوعية","غائب"),IF(I2649="","بدون انصراف",IF(N(K2649)&gt;0,"متأخر","حاضر")))))))</f>
        <v/>
      </c>
      <c r="Q2649" s="24" t="str">
        <f aca="false">IF(B2649="","",IF(OR(P2649="غائب",P2649="غياب",P2649="إجازة بدون راتب"),IFERROR(VLOOKUP(B2649,الموظفين!$A$2:$J$501,8,FALSE()),0),0))</f>
        <v/>
      </c>
      <c r="R2649" s="24" t="str">
        <f aca="false">IF(B2649="","",ROUND((N(K2649)+N(L2649))/60*IFERROR(VLOOKUP(B2649,الموظفين!$A$2:$J$501,8,FALSE()),0)/الإعدادات!$B$6*الإعدادات!$B$9,2))</f>
        <v/>
      </c>
      <c r="S2649" s="24" t="str">
        <f aca="false">IF(OR(B2649="",M2649=""),"",ROUND(M2649/60*IFERROR(VLOOKUP(B2649,الموظفين!$A$2:$J$501,9,FALSE()),0),2))</f>
        <v/>
      </c>
      <c r="T2649" s="17"/>
      <c r="U2649" s="23" t="str">
        <f aca="false">IF(OR(A2649="",B2649=""),"",A2649&amp;"|"&amp;B2649)</f>
        <v/>
      </c>
    </row>
    <row r="2650" customFormat="false" ht="15" hidden="false" customHeight="false" outlineLevel="0" collapsed="false">
      <c r="A2650" s="16"/>
      <c r="B2650" s="17"/>
      <c r="C2650" s="18" t="str">
        <f aca="false">IF($B2650="","",IFERROR(VLOOKUP($B2650,الموظفين!$A$2:$J$501,2,FALSE())&amp;"","⚠ كود غير موجود"))</f>
        <v/>
      </c>
      <c r="D2650" s="18" t="str">
        <f aca="false">IF($B2650="","",IFERROR(VLOOKUP($B2650,الموظفين!$A$2:$J$501,3,FALSE())&amp;"",""))</f>
        <v/>
      </c>
      <c r="E2650" s="18" t="str">
        <f aca="false">IF($B2650="","",IFERROR(VLOOKUP($B2650,الموظفين!$A$2:$J$501,5,FALSE())&amp;"",""))</f>
        <v/>
      </c>
      <c r="F2650" s="19" t="str">
        <f aca="false">IF($B2650="","",IFERROR(VLOOKUP($B2650,الموظفين!$A$2:$J$501,6,FALSE()),""))</f>
        <v/>
      </c>
      <c r="G2650" s="19" t="str">
        <f aca="false">IF($B2650="","",IFERROR(VLOOKUP($B2650,الموظفين!$A$2:$J$501,7,FALSE()),""))</f>
        <v/>
      </c>
      <c r="H2650" s="20"/>
      <c r="I2650" s="20"/>
      <c r="J2650" s="21" t="str">
        <f aca="false">IF(OR(H2650="",I2650=""),"",ROUND(MOD(I2650-H2650,1)*24,2))</f>
        <v/>
      </c>
      <c r="K2650" s="22" t="str">
        <f aca="false">IF(OR(H2650="",F2650=""),"",IF(ROUND(MAX(0,MOD(H2650-F2650+0.5,1)-0.5)*1440,0)&gt;IFERROR(VLOOKUP(E2650,الورديات!$A$2:$E$21,5,FALSE()),0),ROUND(MAX(0,MOD(H2650-F2650+0.5,1)-0.5)*1440,0),0))</f>
        <v/>
      </c>
      <c r="L2650" s="22" t="str">
        <f aca="false">IF(OR(I2650="",G2650=""),"",ROUND(MAX(0,MOD(G2650-I2650+0.5,1)-0.5)*1440,0))</f>
        <v/>
      </c>
      <c r="M2650" s="22" t="str">
        <f aca="false">IF(OR(I2650="",G2650=""),"",IF(ROUND(MAX(0,MOD(I2650-G2650+0.5,1)-0.5)*1440,0)&gt;=الإعدادات!$B$8,ROUND(MAX(0,MOD(I2650-G2650+0.5,1)-0.5)*1440,0),0))</f>
        <v/>
      </c>
      <c r="N2650" s="18" t="str">
        <f aca="false">IF(OR(A2650="",B2650=""),"",IF(COUNTIFS(الإجازات!$A$2:$A$1001,B2650,الإجازات!$D$2:$D$1001,"&lt;="&amp;A2650,الإجازات!$E$2:$E$1001,"&gt;="&amp;A2650,الإجازات!$G$2:$G$1001,"مقبولة")=0,"",LOOKUP(2,1/((الإجازات!$A$2:$A$1001=B2650)*(الإجازات!$D$2:$D$1001&lt;=A2650)*(الإجازات!$E$2:$E$1001&gt;=A2650)*(الإجازات!$G$2:$G$1001="مقبولة")),الإجازات!$C$2:$C$1001)))</f>
        <v/>
      </c>
      <c r="O2650" s="17"/>
      <c r="P2650" s="23" t="str">
        <f aca="false">IF(B2650="","",IF(ISNA(MATCH(B2650,الموظفين!$A$2:$A$501,0)),"⚠ كود غير موجود",IF(O2650&lt;&gt;"",O2650,IF(N2650&lt;&gt;"",N2650,IF(H2650="",IF(AND(A2650&lt;&gt;"",WEEKDAY(A2650)=الإعدادات!$B$11),"راحة أسبوعية","غائب"),IF(I2650="","بدون انصراف",IF(N(K2650)&gt;0,"متأخر","حاضر")))))))</f>
        <v/>
      </c>
      <c r="Q2650" s="24" t="str">
        <f aca="false">IF(B2650="","",IF(OR(P2650="غائب",P2650="غياب",P2650="إجازة بدون راتب"),IFERROR(VLOOKUP(B2650,الموظفين!$A$2:$J$501,8,FALSE()),0),0))</f>
        <v/>
      </c>
      <c r="R2650" s="24" t="str">
        <f aca="false">IF(B2650="","",ROUND((N(K2650)+N(L2650))/60*IFERROR(VLOOKUP(B2650,الموظفين!$A$2:$J$501,8,FALSE()),0)/الإعدادات!$B$6*الإعدادات!$B$9,2))</f>
        <v/>
      </c>
      <c r="S2650" s="24" t="str">
        <f aca="false">IF(OR(B2650="",M2650=""),"",ROUND(M2650/60*IFERROR(VLOOKUP(B2650,الموظفين!$A$2:$J$501,9,FALSE()),0),2))</f>
        <v/>
      </c>
      <c r="T2650" s="17"/>
      <c r="U2650" s="23" t="str">
        <f aca="false">IF(OR(A2650="",B2650=""),"",A2650&amp;"|"&amp;B2650)</f>
        <v/>
      </c>
    </row>
    <row r="2651" customFormat="false" ht="15" hidden="false" customHeight="false" outlineLevel="0" collapsed="false">
      <c r="A2651" s="16"/>
      <c r="B2651" s="17"/>
      <c r="C2651" s="18" t="str">
        <f aca="false">IF($B2651="","",IFERROR(VLOOKUP($B2651,الموظفين!$A$2:$J$501,2,FALSE())&amp;"","⚠ كود غير موجود"))</f>
        <v/>
      </c>
      <c r="D2651" s="18" t="str">
        <f aca="false">IF($B2651="","",IFERROR(VLOOKUP($B2651,الموظفين!$A$2:$J$501,3,FALSE())&amp;"",""))</f>
        <v/>
      </c>
      <c r="E2651" s="18" t="str">
        <f aca="false">IF($B2651="","",IFERROR(VLOOKUP($B2651,الموظفين!$A$2:$J$501,5,FALSE())&amp;"",""))</f>
        <v/>
      </c>
      <c r="F2651" s="19" t="str">
        <f aca="false">IF($B2651="","",IFERROR(VLOOKUP($B2651,الموظفين!$A$2:$J$501,6,FALSE()),""))</f>
        <v/>
      </c>
      <c r="G2651" s="19" t="str">
        <f aca="false">IF($B2651="","",IFERROR(VLOOKUP($B2651,الموظفين!$A$2:$J$501,7,FALSE()),""))</f>
        <v/>
      </c>
      <c r="H2651" s="20"/>
      <c r="I2651" s="20"/>
      <c r="J2651" s="21" t="str">
        <f aca="false">IF(OR(H2651="",I2651=""),"",ROUND(MOD(I2651-H2651,1)*24,2))</f>
        <v/>
      </c>
      <c r="K2651" s="22" t="str">
        <f aca="false">IF(OR(H2651="",F2651=""),"",IF(ROUND(MAX(0,MOD(H2651-F2651+0.5,1)-0.5)*1440,0)&gt;IFERROR(VLOOKUP(E2651,الورديات!$A$2:$E$21,5,FALSE()),0),ROUND(MAX(0,MOD(H2651-F2651+0.5,1)-0.5)*1440,0),0))</f>
        <v/>
      </c>
      <c r="L2651" s="22" t="str">
        <f aca="false">IF(OR(I2651="",G2651=""),"",ROUND(MAX(0,MOD(G2651-I2651+0.5,1)-0.5)*1440,0))</f>
        <v/>
      </c>
      <c r="M2651" s="22" t="str">
        <f aca="false">IF(OR(I2651="",G2651=""),"",IF(ROUND(MAX(0,MOD(I2651-G2651+0.5,1)-0.5)*1440,0)&gt;=الإعدادات!$B$8,ROUND(MAX(0,MOD(I2651-G2651+0.5,1)-0.5)*1440,0),0))</f>
        <v/>
      </c>
      <c r="N2651" s="18" t="str">
        <f aca="false">IF(OR(A2651="",B2651=""),"",IF(COUNTIFS(الإجازات!$A$2:$A$1001,B2651,الإجازات!$D$2:$D$1001,"&lt;="&amp;A2651,الإجازات!$E$2:$E$1001,"&gt;="&amp;A2651,الإجازات!$G$2:$G$1001,"مقبولة")=0,"",LOOKUP(2,1/((الإجازات!$A$2:$A$1001=B2651)*(الإجازات!$D$2:$D$1001&lt;=A2651)*(الإجازات!$E$2:$E$1001&gt;=A2651)*(الإجازات!$G$2:$G$1001="مقبولة")),الإجازات!$C$2:$C$1001)))</f>
        <v/>
      </c>
      <c r="O2651" s="17"/>
      <c r="P2651" s="23" t="str">
        <f aca="false">IF(B2651="","",IF(ISNA(MATCH(B2651,الموظفين!$A$2:$A$501,0)),"⚠ كود غير موجود",IF(O2651&lt;&gt;"",O2651,IF(N2651&lt;&gt;"",N2651,IF(H2651="",IF(AND(A2651&lt;&gt;"",WEEKDAY(A2651)=الإعدادات!$B$11),"راحة أسبوعية","غائب"),IF(I2651="","بدون انصراف",IF(N(K2651)&gt;0,"متأخر","حاضر")))))))</f>
        <v/>
      </c>
      <c r="Q2651" s="24" t="str">
        <f aca="false">IF(B2651="","",IF(OR(P2651="غائب",P2651="غياب",P2651="إجازة بدون راتب"),IFERROR(VLOOKUP(B2651,الموظفين!$A$2:$J$501,8,FALSE()),0),0))</f>
        <v/>
      </c>
      <c r="R2651" s="24" t="str">
        <f aca="false">IF(B2651="","",ROUND((N(K2651)+N(L2651))/60*IFERROR(VLOOKUP(B2651,الموظفين!$A$2:$J$501,8,FALSE()),0)/الإعدادات!$B$6*الإعدادات!$B$9,2))</f>
        <v/>
      </c>
      <c r="S2651" s="24" t="str">
        <f aca="false">IF(OR(B2651="",M2651=""),"",ROUND(M2651/60*IFERROR(VLOOKUP(B2651,الموظفين!$A$2:$J$501,9,FALSE()),0),2))</f>
        <v/>
      </c>
      <c r="T2651" s="17"/>
      <c r="U2651" s="23" t="str">
        <f aca="false">IF(OR(A2651="",B2651=""),"",A2651&amp;"|"&amp;B2651)</f>
        <v/>
      </c>
    </row>
    <row r="2652" customFormat="false" ht="15" hidden="false" customHeight="false" outlineLevel="0" collapsed="false">
      <c r="A2652" s="16"/>
      <c r="B2652" s="17"/>
      <c r="C2652" s="18" t="str">
        <f aca="false">IF($B2652="","",IFERROR(VLOOKUP($B2652,الموظفين!$A$2:$J$501,2,FALSE())&amp;"","⚠ كود غير موجود"))</f>
        <v/>
      </c>
      <c r="D2652" s="18" t="str">
        <f aca="false">IF($B2652="","",IFERROR(VLOOKUP($B2652,الموظفين!$A$2:$J$501,3,FALSE())&amp;"",""))</f>
        <v/>
      </c>
      <c r="E2652" s="18" t="str">
        <f aca="false">IF($B2652="","",IFERROR(VLOOKUP($B2652,الموظفين!$A$2:$J$501,5,FALSE())&amp;"",""))</f>
        <v/>
      </c>
      <c r="F2652" s="19" t="str">
        <f aca="false">IF($B2652="","",IFERROR(VLOOKUP($B2652,الموظفين!$A$2:$J$501,6,FALSE()),""))</f>
        <v/>
      </c>
      <c r="G2652" s="19" t="str">
        <f aca="false">IF($B2652="","",IFERROR(VLOOKUP($B2652,الموظفين!$A$2:$J$501,7,FALSE()),""))</f>
        <v/>
      </c>
      <c r="H2652" s="20"/>
      <c r="I2652" s="20"/>
      <c r="J2652" s="21" t="str">
        <f aca="false">IF(OR(H2652="",I2652=""),"",ROUND(MOD(I2652-H2652,1)*24,2))</f>
        <v/>
      </c>
      <c r="K2652" s="22" t="str">
        <f aca="false">IF(OR(H2652="",F2652=""),"",IF(ROUND(MAX(0,MOD(H2652-F2652+0.5,1)-0.5)*1440,0)&gt;IFERROR(VLOOKUP(E2652,الورديات!$A$2:$E$21,5,FALSE()),0),ROUND(MAX(0,MOD(H2652-F2652+0.5,1)-0.5)*1440,0),0))</f>
        <v/>
      </c>
      <c r="L2652" s="22" t="str">
        <f aca="false">IF(OR(I2652="",G2652=""),"",ROUND(MAX(0,MOD(G2652-I2652+0.5,1)-0.5)*1440,0))</f>
        <v/>
      </c>
      <c r="M2652" s="22" t="str">
        <f aca="false">IF(OR(I2652="",G2652=""),"",IF(ROUND(MAX(0,MOD(I2652-G2652+0.5,1)-0.5)*1440,0)&gt;=الإعدادات!$B$8,ROUND(MAX(0,MOD(I2652-G2652+0.5,1)-0.5)*1440,0),0))</f>
        <v/>
      </c>
      <c r="N2652" s="18" t="str">
        <f aca="false">IF(OR(A2652="",B2652=""),"",IF(COUNTIFS(الإجازات!$A$2:$A$1001,B2652,الإجازات!$D$2:$D$1001,"&lt;="&amp;A2652,الإجازات!$E$2:$E$1001,"&gt;="&amp;A2652,الإجازات!$G$2:$G$1001,"مقبولة")=0,"",LOOKUP(2,1/((الإجازات!$A$2:$A$1001=B2652)*(الإجازات!$D$2:$D$1001&lt;=A2652)*(الإجازات!$E$2:$E$1001&gt;=A2652)*(الإجازات!$G$2:$G$1001="مقبولة")),الإجازات!$C$2:$C$1001)))</f>
        <v/>
      </c>
      <c r="O2652" s="17"/>
      <c r="P2652" s="23" t="str">
        <f aca="false">IF(B2652="","",IF(ISNA(MATCH(B2652,الموظفين!$A$2:$A$501,0)),"⚠ كود غير موجود",IF(O2652&lt;&gt;"",O2652,IF(N2652&lt;&gt;"",N2652,IF(H2652="",IF(AND(A2652&lt;&gt;"",WEEKDAY(A2652)=الإعدادات!$B$11),"راحة أسبوعية","غائب"),IF(I2652="","بدون انصراف",IF(N(K2652)&gt;0,"متأخر","حاضر")))))))</f>
        <v/>
      </c>
      <c r="Q2652" s="24" t="str">
        <f aca="false">IF(B2652="","",IF(OR(P2652="غائب",P2652="غياب",P2652="إجازة بدون راتب"),IFERROR(VLOOKUP(B2652,الموظفين!$A$2:$J$501,8,FALSE()),0),0))</f>
        <v/>
      </c>
      <c r="R2652" s="24" t="str">
        <f aca="false">IF(B2652="","",ROUND((N(K2652)+N(L2652))/60*IFERROR(VLOOKUP(B2652,الموظفين!$A$2:$J$501,8,FALSE()),0)/الإعدادات!$B$6*الإعدادات!$B$9,2))</f>
        <v/>
      </c>
      <c r="S2652" s="24" t="str">
        <f aca="false">IF(OR(B2652="",M2652=""),"",ROUND(M2652/60*IFERROR(VLOOKUP(B2652,الموظفين!$A$2:$J$501,9,FALSE()),0),2))</f>
        <v/>
      </c>
      <c r="T2652" s="17"/>
      <c r="U2652" s="23" t="str">
        <f aca="false">IF(OR(A2652="",B2652=""),"",A2652&amp;"|"&amp;B2652)</f>
        <v/>
      </c>
    </row>
    <row r="2653" customFormat="false" ht="15" hidden="false" customHeight="false" outlineLevel="0" collapsed="false">
      <c r="A2653" s="16"/>
      <c r="B2653" s="17"/>
      <c r="C2653" s="18" t="str">
        <f aca="false">IF($B2653="","",IFERROR(VLOOKUP($B2653,الموظفين!$A$2:$J$501,2,FALSE())&amp;"","⚠ كود غير موجود"))</f>
        <v/>
      </c>
      <c r="D2653" s="18" t="str">
        <f aca="false">IF($B2653="","",IFERROR(VLOOKUP($B2653,الموظفين!$A$2:$J$501,3,FALSE())&amp;"",""))</f>
        <v/>
      </c>
      <c r="E2653" s="18" t="str">
        <f aca="false">IF($B2653="","",IFERROR(VLOOKUP($B2653,الموظفين!$A$2:$J$501,5,FALSE())&amp;"",""))</f>
        <v/>
      </c>
      <c r="F2653" s="19" t="str">
        <f aca="false">IF($B2653="","",IFERROR(VLOOKUP($B2653,الموظفين!$A$2:$J$501,6,FALSE()),""))</f>
        <v/>
      </c>
      <c r="G2653" s="19" t="str">
        <f aca="false">IF($B2653="","",IFERROR(VLOOKUP($B2653,الموظفين!$A$2:$J$501,7,FALSE()),""))</f>
        <v/>
      </c>
      <c r="H2653" s="20"/>
      <c r="I2653" s="20"/>
      <c r="J2653" s="21" t="str">
        <f aca="false">IF(OR(H2653="",I2653=""),"",ROUND(MOD(I2653-H2653,1)*24,2))</f>
        <v/>
      </c>
      <c r="K2653" s="22" t="str">
        <f aca="false">IF(OR(H2653="",F2653=""),"",IF(ROUND(MAX(0,MOD(H2653-F2653+0.5,1)-0.5)*1440,0)&gt;IFERROR(VLOOKUP(E2653,الورديات!$A$2:$E$21,5,FALSE()),0),ROUND(MAX(0,MOD(H2653-F2653+0.5,1)-0.5)*1440,0),0))</f>
        <v/>
      </c>
      <c r="L2653" s="22" t="str">
        <f aca="false">IF(OR(I2653="",G2653=""),"",ROUND(MAX(0,MOD(G2653-I2653+0.5,1)-0.5)*1440,0))</f>
        <v/>
      </c>
      <c r="M2653" s="22" t="str">
        <f aca="false">IF(OR(I2653="",G2653=""),"",IF(ROUND(MAX(0,MOD(I2653-G2653+0.5,1)-0.5)*1440,0)&gt;=الإعدادات!$B$8,ROUND(MAX(0,MOD(I2653-G2653+0.5,1)-0.5)*1440,0),0))</f>
        <v/>
      </c>
      <c r="N2653" s="18" t="str">
        <f aca="false">IF(OR(A2653="",B2653=""),"",IF(COUNTIFS(الإجازات!$A$2:$A$1001,B2653,الإجازات!$D$2:$D$1001,"&lt;="&amp;A2653,الإجازات!$E$2:$E$1001,"&gt;="&amp;A2653,الإجازات!$G$2:$G$1001,"مقبولة")=0,"",LOOKUP(2,1/((الإجازات!$A$2:$A$1001=B2653)*(الإجازات!$D$2:$D$1001&lt;=A2653)*(الإجازات!$E$2:$E$1001&gt;=A2653)*(الإجازات!$G$2:$G$1001="مقبولة")),الإجازات!$C$2:$C$1001)))</f>
        <v/>
      </c>
      <c r="O2653" s="17"/>
      <c r="P2653" s="23" t="str">
        <f aca="false">IF(B2653="","",IF(ISNA(MATCH(B2653,الموظفين!$A$2:$A$501,0)),"⚠ كود غير موجود",IF(O2653&lt;&gt;"",O2653,IF(N2653&lt;&gt;"",N2653,IF(H2653="",IF(AND(A2653&lt;&gt;"",WEEKDAY(A2653)=الإعدادات!$B$11),"راحة أسبوعية","غائب"),IF(I2653="","بدون انصراف",IF(N(K2653)&gt;0,"متأخر","حاضر")))))))</f>
        <v/>
      </c>
      <c r="Q2653" s="24" t="str">
        <f aca="false">IF(B2653="","",IF(OR(P2653="غائب",P2653="غياب",P2653="إجازة بدون راتب"),IFERROR(VLOOKUP(B2653,الموظفين!$A$2:$J$501,8,FALSE()),0),0))</f>
        <v/>
      </c>
      <c r="R2653" s="24" t="str">
        <f aca="false">IF(B2653="","",ROUND((N(K2653)+N(L2653))/60*IFERROR(VLOOKUP(B2653,الموظفين!$A$2:$J$501,8,FALSE()),0)/الإعدادات!$B$6*الإعدادات!$B$9,2))</f>
        <v/>
      </c>
      <c r="S2653" s="24" t="str">
        <f aca="false">IF(OR(B2653="",M2653=""),"",ROUND(M2653/60*IFERROR(VLOOKUP(B2653,الموظفين!$A$2:$J$501,9,FALSE()),0),2))</f>
        <v/>
      </c>
      <c r="T2653" s="17"/>
      <c r="U2653" s="23" t="str">
        <f aca="false">IF(OR(A2653="",B2653=""),"",A2653&amp;"|"&amp;B2653)</f>
        <v/>
      </c>
    </row>
    <row r="2654" customFormat="false" ht="15" hidden="false" customHeight="false" outlineLevel="0" collapsed="false">
      <c r="A2654" s="16"/>
      <c r="B2654" s="17"/>
      <c r="C2654" s="18" t="str">
        <f aca="false">IF($B2654="","",IFERROR(VLOOKUP($B2654,الموظفين!$A$2:$J$501,2,FALSE())&amp;"","⚠ كود غير موجود"))</f>
        <v/>
      </c>
      <c r="D2654" s="18" t="str">
        <f aca="false">IF($B2654="","",IFERROR(VLOOKUP($B2654,الموظفين!$A$2:$J$501,3,FALSE())&amp;"",""))</f>
        <v/>
      </c>
      <c r="E2654" s="18" t="str">
        <f aca="false">IF($B2654="","",IFERROR(VLOOKUP($B2654,الموظفين!$A$2:$J$501,5,FALSE())&amp;"",""))</f>
        <v/>
      </c>
      <c r="F2654" s="19" t="str">
        <f aca="false">IF($B2654="","",IFERROR(VLOOKUP($B2654,الموظفين!$A$2:$J$501,6,FALSE()),""))</f>
        <v/>
      </c>
      <c r="G2654" s="19" t="str">
        <f aca="false">IF($B2654="","",IFERROR(VLOOKUP($B2654,الموظفين!$A$2:$J$501,7,FALSE()),""))</f>
        <v/>
      </c>
      <c r="H2654" s="20"/>
      <c r="I2654" s="20"/>
      <c r="J2654" s="21" t="str">
        <f aca="false">IF(OR(H2654="",I2654=""),"",ROUND(MOD(I2654-H2654,1)*24,2))</f>
        <v/>
      </c>
      <c r="K2654" s="22" t="str">
        <f aca="false">IF(OR(H2654="",F2654=""),"",IF(ROUND(MAX(0,MOD(H2654-F2654+0.5,1)-0.5)*1440,0)&gt;IFERROR(VLOOKUP(E2654,الورديات!$A$2:$E$21,5,FALSE()),0),ROUND(MAX(0,MOD(H2654-F2654+0.5,1)-0.5)*1440,0),0))</f>
        <v/>
      </c>
      <c r="L2654" s="22" t="str">
        <f aca="false">IF(OR(I2654="",G2654=""),"",ROUND(MAX(0,MOD(G2654-I2654+0.5,1)-0.5)*1440,0))</f>
        <v/>
      </c>
      <c r="M2654" s="22" t="str">
        <f aca="false">IF(OR(I2654="",G2654=""),"",IF(ROUND(MAX(0,MOD(I2654-G2654+0.5,1)-0.5)*1440,0)&gt;=الإعدادات!$B$8,ROUND(MAX(0,MOD(I2654-G2654+0.5,1)-0.5)*1440,0),0))</f>
        <v/>
      </c>
      <c r="N2654" s="18" t="str">
        <f aca="false">IF(OR(A2654="",B2654=""),"",IF(COUNTIFS(الإجازات!$A$2:$A$1001,B2654,الإجازات!$D$2:$D$1001,"&lt;="&amp;A2654,الإجازات!$E$2:$E$1001,"&gt;="&amp;A2654,الإجازات!$G$2:$G$1001,"مقبولة")=0,"",LOOKUP(2,1/((الإجازات!$A$2:$A$1001=B2654)*(الإجازات!$D$2:$D$1001&lt;=A2654)*(الإجازات!$E$2:$E$1001&gt;=A2654)*(الإجازات!$G$2:$G$1001="مقبولة")),الإجازات!$C$2:$C$1001)))</f>
        <v/>
      </c>
      <c r="O2654" s="17"/>
      <c r="P2654" s="23" t="str">
        <f aca="false">IF(B2654="","",IF(ISNA(MATCH(B2654,الموظفين!$A$2:$A$501,0)),"⚠ كود غير موجود",IF(O2654&lt;&gt;"",O2654,IF(N2654&lt;&gt;"",N2654,IF(H2654="",IF(AND(A2654&lt;&gt;"",WEEKDAY(A2654)=الإعدادات!$B$11),"راحة أسبوعية","غائب"),IF(I2654="","بدون انصراف",IF(N(K2654)&gt;0,"متأخر","حاضر")))))))</f>
        <v/>
      </c>
      <c r="Q2654" s="24" t="str">
        <f aca="false">IF(B2654="","",IF(OR(P2654="غائب",P2654="غياب",P2654="إجازة بدون راتب"),IFERROR(VLOOKUP(B2654,الموظفين!$A$2:$J$501,8,FALSE()),0),0))</f>
        <v/>
      </c>
      <c r="R2654" s="24" t="str">
        <f aca="false">IF(B2654="","",ROUND((N(K2654)+N(L2654))/60*IFERROR(VLOOKUP(B2654,الموظفين!$A$2:$J$501,8,FALSE()),0)/الإعدادات!$B$6*الإعدادات!$B$9,2))</f>
        <v/>
      </c>
      <c r="S2654" s="24" t="str">
        <f aca="false">IF(OR(B2654="",M2654=""),"",ROUND(M2654/60*IFERROR(VLOOKUP(B2654,الموظفين!$A$2:$J$501,9,FALSE()),0),2))</f>
        <v/>
      </c>
      <c r="T2654" s="17"/>
      <c r="U2654" s="23" t="str">
        <f aca="false">IF(OR(A2654="",B2654=""),"",A2654&amp;"|"&amp;B2654)</f>
        <v/>
      </c>
    </row>
    <row r="2655" customFormat="false" ht="15" hidden="false" customHeight="false" outlineLevel="0" collapsed="false">
      <c r="A2655" s="16"/>
      <c r="B2655" s="17"/>
      <c r="C2655" s="18" t="str">
        <f aca="false">IF($B2655="","",IFERROR(VLOOKUP($B2655,الموظفين!$A$2:$J$501,2,FALSE())&amp;"","⚠ كود غير موجود"))</f>
        <v/>
      </c>
      <c r="D2655" s="18" t="str">
        <f aca="false">IF($B2655="","",IFERROR(VLOOKUP($B2655,الموظفين!$A$2:$J$501,3,FALSE())&amp;"",""))</f>
        <v/>
      </c>
      <c r="E2655" s="18" t="str">
        <f aca="false">IF($B2655="","",IFERROR(VLOOKUP($B2655,الموظفين!$A$2:$J$501,5,FALSE())&amp;"",""))</f>
        <v/>
      </c>
      <c r="F2655" s="19" t="str">
        <f aca="false">IF($B2655="","",IFERROR(VLOOKUP($B2655,الموظفين!$A$2:$J$501,6,FALSE()),""))</f>
        <v/>
      </c>
      <c r="G2655" s="19" t="str">
        <f aca="false">IF($B2655="","",IFERROR(VLOOKUP($B2655,الموظفين!$A$2:$J$501,7,FALSE()),""))</f>
        <v/>
      </c>
      <c r="H2655" s="20"/>
      <c r="I2655" s="20"/>
      <c r="J2655" s="21" t="str">
        <f aca="false">IF(OR(H2655="",I2655=""),"",ROUND(MOD(I2655-H2655,1)*24,2))</f>
        <v/>
      </c>
      <c r="K2655" s="22" t="str">
        <f aca="false">IF(OR(H2655="",F2655=""),"",IF(ROUND(MAX(0,MOD(H2655-F2655+0.5,1)-0.5)*1440,0)&gt;IFERROR(VLOOKUP(E2655,الورديات!$A$2:$E$21,5,FALSE()),0),ROUND(MAX(0,MOD(H2655-F2655+0.5,1)-0.5)*1440,0),0))</f>
        <v/>
      </c>
      <c r="L2655" s="22" t="str">
        <f aca="false">IF(OR(I2655="",G2655=""),"",ROUND(MAX(0,MOD(G2655-I2655+0.5,1)-0.5)*1440,0))</f>
        <v/>
      </c>
      <c r="M2655" s="22" t="str">
        <f aca="false">IF(OR(I2655="",G2655=""),"",IF(ROUND(MAX(0,MOD(I2655-G2655+0.5,1)-0.5)*1440,0)&gt;=الإعدادات!$B$8,ROUND(MAX(0,MOD(I2655-G2655+0.5,1)-0.5)*1440,0),0))</f>
        <v/>
      </c>
      <c r="N2655" s="18" t="str">
        <f aca="false">IF(OR(A2655="",B2655=""),"",IF(COUNTIFS(الإجازات!$A$2:$A$1001,B2655,الإجازات!$D$2:$D$1001,"&lt;="&amp;A2655,الإجازات!$E$2:$E$1001,"&gt;="&amp;A2655,الإجازات!$G$2:$G$1001,"مقبولة")=0,"",LOOKUP(2,1/((الإجازات!$A$2:$A$1001=B2655)*(الإجازات!$D$2:$D$1001&lt;=A2655)*(الإجازات!$E$2:$E$1001&gt;=A2655)*(الإجازات!$G$2:$G$1001="مقبولة")),الإجازات!$C$2:$C$1001)))</f>
        <v/>
      </c>
      <c r="O2655" s="17"/>
      <c r="P2655" s="23" t="str">
        <f aca="false">IF(B2655="","",IF(ISNA(MATCH(B2655,الموظفين!$A$2:$A$501,0)),"⚠ كود غير موجود",IF(O2655&lt;&gt;"",O2655,IF(N2655&lt;&gt;"",N2655,IF(H2655="",IF(AND(A2655&lt;&gt;"",WEEKDAY(A2655)=الإعدادات!$B$11),"راحة أسبوعية","غائب"),IF(I2655="","بدون انصراف",IF(N(K2655)&gt;0,"متأخر","حاضر")))))))</f>
        <v/>
      </c>
      <c r="Q2655" s="24" t="str">
        <f aca="false">IF(B2655="","",IF(OR(P2655="غائب",P2655="غياب",P2655="إجازة بدون راتب"),IFERROR(VLOOKUP(B2655,الموظفين!$A$2:$J$501,8,FALSE()),0),0))</f>
        <v/>
      </c>
      <c r="R2655" s="24" t="str">
        <f aca="false">IF(B2655="","",ROUND((N(K2655)+N(L2655))/60*IFERROR(VLOOKUP(B2655,الموظفين!$A$2:$J$501,8,FALSE()),0)/الإعدادات!$B$6*الإعدادات!$B$9,2))</f>
        <v/>
      </c>
      <c r="S2655" s="24" t="str">
        <f aca="false">IF(OR(B2655="",M2655=""),"",ROUND(M2655/60*IFERROR(VLOOKUP(B2655,الموظفين!$A$2:$J$501,9,FALSE()),0),2))</f>
        <v/>
      </c>
      <c r="T2655" s="17"/>
      <c r="U2655" s="23" t="str">
        <f aca="false">IF(OR(A2655="",B2655=""),"",A2655&amp;"|"&amp;B2655)</f>
        <v/>
      </c>
    </row>
    <row r="2656" customFormat="false" ht="15" hidden="false" customHeight="false" outlineLevel="0" collapsed="false">
      <c r="A2656" s="16"/>
      <c r="B2656" s="17"/>
      <c r="C2656" s="18" t="str">
        <f aca="false">IF($B2656="","",IFERROR(VLOOKUP($B2656,الموظفين!$A$2:$J$501,2,FALSE())&amp;"","⚠ كود غير موجود"))</f>
        <v/>
      </c>
      <c r="D2656" s="18" t="str">
        <f aca="false">IF($B2656="","",IFERROR(VLOOKUP($B2656,الموظفين!$A$2:$J$501,3,FALSE())&amp;"",""))</f>
        <v/>
      </c>
      <c r="E2656" s="18" t="str">
        <f aca="false">IF($B2656="","",IFERROR(VLOOKUP($B2656,الموظفين!$A$2:$J$501,5,FALSE())&amp;"",""))</f>
        <v/>
      </c>
      <c r="F2656" s="19" t="str">
        <f aca="false">IF($B2656="","",IFERROR(VLOOKUP($B2656,الموظفين!$A$2:$J$501,6,FALSE()),""))</f>
        <v/>
      </c>
      <c r="G2656" s="19" t="str">
        <f aca="false">IF($B2656="","",IFERROR(VLOOKUP($B2656,الموظفين!$A$2:$J$501,7,FALSE()),""))</f>
        <v/>
      </c>
      <c r="H2656" s="20"/>
      <c r="I2656" s="20"/>
      <c r="J2656" s="21" t="str">
        <f aca="false">IF(OR(H2656="",I2656=""),"",ROUND(MOD(I2656-H2656,1)*24,2))</f>
        <v/>
      </c>
      <c r="K2656" s="22" t="str">
        <f aca="false">IF(OR(H2656="",F2656=""),"",IF(ROUND(MAX(0,MOD(H2656-F2656+0.5,1)-0.5)*1440,0)&gt;IFERROR(VLOOKUP(E2656,الورديات!$A$2:$E$21,5,FALSE()),0),ROUND(MAX(0,MOD(H2656-F2656+0.5,1)-0.5)*1440,0),0))</f>
        <v/>
      </c>
      <c r="L2656" s="22" t="str">
        <f aca="false">IF(OR(I2656="",G2656=""),"",ROUND(MAX(0,MOD(G2656-I2656+0.5,1)-0.5)*1440,0))</f>
        <v/>
      </c>
      <c r="M2656" s="22" t="str">
        <f aca="false">IF(OR(I2656="",G2656=""),"",IF(ROUND(MAX(0,MOD(I2656-G2656+0.5,1)-0.5)*1440,0)&gt;=الإعدادات!$B$8,ROUND(MAX(0,MOD(I2656-G2656+0.5,1)-0.5)*1440,0),0))</f>
        <v/>
      </c>
      <c r="N2656" s="18" t="str">
        <f aca="false">IF(OR(A2656="",B2656=""),"",IF(COUNTIFS(الإجازات!$A$2:$A$1001,B2656,الإجازات!$D$2:$D$1001,"&lt;="&amp;A2656,الإجازات!$E$2:$E$1001,"&gt;="&amp;A2656,الإجازات!$G$2:$G$1001,"مقبولة")=0,"",LOOKUP(2,1/((الإجازات!$A$2:$A$1001=B2656)*(الإجازات!$D$2:$D$1001&lt;=A2656)*(الإجازات!$E$2:$E$1001&gt;=A2656)*(الإجازات!$G$2:$G$1001="مقبولة")),الإجازات!$C$2:$C$1001)))</f>
        <v/>
      </c>
      <c r="O2656" s="17"/>
      <c r="P2656" s="23" t="str">
        <f aca="false">IF(B2656="","",IF(ISNA(MATCH(B2656,الموظفين!$A$2:$A$501,0)),"⚠ كود غير موجود",IF(O2656&lt;&gt;"",O2656,IF(N2656&lt;&gt;"",N2656,IF(H2656="",IF(AND(A2656&lt;&gt;"",WEEKDAY(A2656)=الإعدادات!$B$11),"راحة أسبوعية","غائب"),IF(I2656="","بدون انصراف",IF(N(K2656)&gt;0,"متأخر","حاضر")))))))</f>
        <v/>
      </c>
      <c r="Q2656" s="24" t="str">
        <f aca="false">IF(B2656="","",IF(OR(P2656="غائب",P2656="غياب",P2656="إجازة بدون راتب"),IFERROR(VLOOKUP(B2656,الموظفين!$A$2:$J$501,8,FALSE()),0),0))</f>
        <v/>
      </c>
      <c r="R2656" s="24" t="str">
        <f aca="false">IF(B2656="","",ROUND((N(K2656)+N(L2656))/60*IFERROR(VLOOKUP(B2656,الموظفين!$A$2:$J$501,8,FALSE()),0)/الإعدادات!$B$6*الإعدادات!$B$9,2))</f>
        <v/>
      </c>
      <c r="S2656" s="24" t="str">
        <f aca="false">IF(OR(B2656="",M2656=""),"",ROUND(M2656/60*IFERROR(VLOOKUP(B2656,الموظفين!$A$2:$J$501,9,FALSE()),0),2))</f>
        <v/>
      </c>
      <c r="T2656" s="17"/>
      <c r="U2656" s="23" t="str">
        <f aca="false">IF(OR(A2656="",B2656=""),"",A2656&amp;"|"&amp;B2656)</f>
        <v/>
      </c>
    </row>
    <row r="2657" customFormat="false" ht="15" hidden="false" customHeight="false" outlineLevel="0" collapsed="false">
      <c r="A2657" s="16"/>
      <c r="B2657" s="17"/>
      <c r="C2657" s="18" t="str">
        <f aca="false">IF($B2657="","",IFERROR(VLOOKUP($B2657,الموظفين!$A$2:$J$501,2,FALSE())&amp;"","⚠ كود غير موجود"))</f>
        <v/>
      </c>
      <c r="D2657" s="18" t="str">
        <f aca="false">IF($B2657="","",IFERROR(VLOOKUP($B2657,الموظفين!$A$2:$J$501,3,FALSE())&amp;"",""))</f>
        <v/>
      </c>
      <c r="E2657" s="18" t="str">
        <f aca="false">IF($B2657="","",IFERROR(VLOOKUP($B2657,الموظفين!$A$2:$J$501,5,FALSE())&amp;"",""))</f>
        <v/>
      </c>
      <c r="F2657" s="19" t="str">
        <f aca="false">IF($B2657="","",IFERROR(VLOOKUP($B2657,الموظفين!$A$2:$J$501,6,FALSE()),""))</f>
        <v/>
      </c>
      <c r="G2657" s="19" t="str">
        <f aca="false">IF($B2657="","",IFERROR(VLOOKUP($B2657,الموظفين!$A$2:$J$501,7,FALSE()),""))</f>
        <v/>
      </c>
      <c r="H2657" s="20"/>
      <c r="I2657" s="20"/>
      <c r="J2657" s="21" t="str">
        <f aca="false">IF(OR(H2657="",I2657=""),"",ROUND(MOD(I2657-H2657,1)*24,2))</f>
        <v/>
      </c>
      <c r="K2657" s="22" t="str">
        <f aca="false">IF(OR(H2657="",F2657=""),"",IF(ROUND(MAX(0,MOD(H2657-F2657+0.5,1)-0.5)*1440,0)&gt;IFERROR(VLOOKUP(E2657,الورديات!$A$2:$E$21,5,FALSE()),0),ROUND(MAX(0,MOD(H2657-F2657+0.5,1)-0.5)*1440,0),0))</f>
        <v/>
      </c>
      <c r="L2657" s="22" t="str">
        <f aca="false">IF(OR(I2657="",G2657=""),"",ROUND(MAX(0,MOD(G2657-I2657+0.5,1)-0.5)*1440,0))</f>
        <v/>
      </c>
      <c r="M2657" s="22" t="str">
        <f aca="false">IF(OR(I2657="",G2657=""),"",IF(ROUND(MAX(0,MOD(I2657-G2657+0.5,1)-0.5)*1440,0)&gt;=الإعدادات!$B$8,ROUND(MAX(0,MOD(I2657-G2657+0.5,1)-0.5)*1440,0),0))</f>
        <v/>
      </c>
      <c r="N2657" s="18" t="str">
        <f aca="false">IF(OR(A2657="",B2657=""),"",IF(COUNTIFS(الإجازات!$A$2:$A$1001,B2657,الإجازات!$D$2:$D$1001,"&lt;="&amp;A2657,الإجازات!$E$2:$E$1001,"&gt;="&amp;A2657,الإجازات!$G$2:$G$1001,"مقبولة")=0,"",LOOKUP(2,1/((الإجازات!$A$2:$A$1001=B2657)*(الإجازات!$D$2:$D$1001&lt;=A2657)*(الإجازات!$E$2:$E$1001&gt;=A2657)*(الإجازات!$G$2:$G$1001="مقبولة")),الإجازات!$C$2:$C$1001)))</f>
        <v/>
      </c>
      <c r="O2657" s="17"/>
      <c r="P2657" s="23" t="str">
        <f aca="false">IF(B2657="","",IF(ISNA(MATCH(B2657,الموظفين!$A$2:$A$501,0)),"⚠ كود غير موجود",IF(O2657&lt;&gt;"",O2657,IF(N2657&lt;&gt;"",N2657,IF(H2657="",IF(AND(A2657&lt;&gt;"",WEEKDAY(A2657)=الإعدادات!$B$11),"راحة أسبوعية","غائب"),IF(I2657="","بدون انصراف",IF(N(K2657)&gt;0,"متأخر","حاضر")))))))</f>
        <v/>
      </c>
      <c r="Q2657" s="24" t="str">
        <f aca="false">IF(B2657="","",IF(OR(P2657="غائب",P2657="غياب",P2657="إجازة بدون راتب"),IFERROR(VLOOKUP(B2657,الموظفين!$A$2:$J$501,8,FALSE()),0),0))</f>
        <v/>
      </c>
      <c r="R2657" s="24" t="str">
        <f aca="false">IF(B2657="","",ROUND((N(K2657)+N(L2657))/60*IFERROR(VLOOKUP(B2657,الموظفين!$A$2:$J$501,8,FALSE()),0)/الإعدادات!$B$6*الإعدادات!$B$9,2))</f>
        <v/>
      </c>
      <c r="S2657" s="24" t="str">
        <f aca="false">IF(OR(B2657="",M2657=""),"",ROUND(M2657/60*IFERROR(VLOOKUP(B2657,الموظفين!$A$2:$J$501,9,FALSE()),0),2))</f>
        <v/>
      </c>
      <c r="T2657" s="17"/>
      <c r="U2657" s="23" t="str">
        <f aca="false">IF(OR(A2657="",B2657=""),"",A2657&amp;"|"&amp;B2657)</f>
        <v/>
      </c>
    </row>
    <row r="2658" customFormat="false" ht="15" hidden="false" customHeight="false" outlineLevel="0" collapsed="false">
      <c r="A2658" s="16"/>
      <c r="B2658" s="17"/>
      <c r="C2658" s="18" t="str">
        <f aca="false">IF($B2658="","",IFERROR(VLOOKUP($B2658,الموظفين!$A$2:$J$501,2,FALSE())&amp;"","⚠ كود غير موجود"))</f>
        <v/>
      </c>
      <c r="D2658" s="18" t="str">
        <f aca="false">IF($B2658="","",IFERROR(VLOOKUP($B2658,الموظفين!$A$2:$J$501,3,FALSE())&amp;"",""))</f>
        <v/>
      </c>
      <c r="E2658" s="18" t="str">
        <f aca="false">IF($B2658="","",IFERROR(VLOOKUP($B2658,الموظفين!$A$2:$J$501,5,FALSE())&amp;"",""))</f>
        <v/>
      </c>
      <c r="F2658" s="19" t="str">
        <f aca="false">IF($B2658="","",IFERROR(VLOOKUP($B2658,الموظفين!$A$2:$J$501,6,FALSE()),""))</f>
        <v/>
      </c>
      <c r="G2658" s="19" t="str">
        <f aca="false">IF($B2658="","",IFERROR(VLOOKUP($B2658,الموظفين!$A$2:$J$501,7,FALSE()),""))</f>
        <v/>
      </c>
      <c r="H2658" s="20"/>
      <c r="I2658" s="20"/>
      <c r="J2658" s="21" t="str">
        <f aca="false">IF(OR(H2658="",I2658=""),"",ROUND(MOD(I2658-H2658,1)*24,2))</f>
        <v/>
      </c>
      <c r="K2658" s="22" t="str">
        <f aca="false">IF(OR(H2658="",F2658=""),"",IF(ROUND(MAX(0,MOD(H2658-F2658+0.5,1)-0.5)*1440,0)&gt;IFERROR(VLOOKUP(E2658,الورديات!$A$2:$E$21,5,FALSE()),0),ROUND(MAX(0,MOD(H2658-F2658+0.5,1)-0.5)*1440,0),0))</f>
        <v/>
      </c>
      <c r="L2658" s="22" t="str">
        <f aca="false">IF(OR(I2658="",G2658=""),"",ROUND(MAX(0,MOD(G2658-I2658+0.5,1)-0.5)*1440,0))</f>
        <v/>
      </c>
      <c r="M2658" s="22" t="str">
        <f aca="false">IF(OR(I2658="",G2658=""),"",IF(ROUND(MAX(0,MOD(I2658-G2658+0.5,1)-0.5)*1440,0)&gt;=الإعدادات!$B$8,ROUND(MAX(0,MOD(I2658-G2658+0.5,1)-0.5)*1440,0),0))</f>
        <v/>
      </c>
      <c r="N2658" s="18" t="str">
        <f aca="false">IF(OR(A2658="",B2658=""),"",IF(COUNTIFS(الإجازات!$A$2:$A$1001,B2658,الإجازات!$D$2:$D$1001,"&lt;="&amp;A2658,الإجازات!$E$2:$E$1001,"&gt;="&amp;A2658,الإجازات!$G$2:$G$1001,"مقبولة")=0,"",LOOKUP(2,1/((الإجازات!$A$2:$A$1001=B2658)*(الإجازات!$D$2:$D$1001&lt;=A2658)*(الإجازات!$E$2:$E$1001&gt;=A2658)*(الإجازات!$G$2:$G$1001="مقبولة")),الإجازات!$C$2:$C$1001)))</f>
        <v/>
      </c>
      <c r="O2658" s="17"/>
      <c r="P2658" s="23" t="str">
        <f aca="false">IF(B2658="","",IF(ISNA(MATCH(B2658,الموظفين!$A$2:$A$501,0)),"⚠ كود غير موجود",IF(O2658&lt;&gt;"",O2658,IF(N2658&lt;&gt;"",N2658,IF(H2658="",IF(AND(A2658&lt;&gt;"",WEEKDAY(A2658)=الإعدادات!$B$11),"راحة أسبوعية","غائب"),IF(I2658="","بدون انصراف",IF(N(K2658)&gt;0,"متأخر","حاضر")))))))</f>
        <v/>
      </c>
      <c r="Q2658" s="24" t="str">
        <f aca="false">IF(B2658="","",IF(OR(P2658="غائب",P2658="غياب",P2658="إجازة بدون راتب"),IFERROR(VLOOKUP(B2658,الموظفين!$A$2:$J$501,8,FALSE()),0),0))</f>
        <v/>
      </c>
      <c r="R2658" s="24" t="str">
        <f aca="false">IF(B2658="","",ROUND((N(K2658)+N(L2658))/60*IFERROR(VLOOKUP(B2658,الموظفين!$A$2:$J$501,8,FALSE()),0)/الإعدادات!$B$6*الإعدادات!$B$9,2))</f>
        <v/>
      </c>
      <c r="S2658" s="24" t="str">
        <f aca="false">IF(OR(B2658="",M2658=""),"",ROUND(M2658/60*IFERROR(VLOOKUP(B2658,الموظفين!$A$2:$J$501,9,FALSE()),0),2))</f>
        <v/>
      </c>
      <c r="T2658" s="17"/>
      <c r="U2658" s="23" t="str">
        <f aca="false">IF(OR(A2658="",B2658=""),"",A2658&amp;"|"&amp;B2658)</f>
        <v/>
      </c>
    </row>
    <row r="2659" customFormat="false" ht="15" hidden="false" customHeight="false" outlineLevel="0" collapsed="false">
      <c r="A2659" s="16"/>
      <c r="B2659" s="17"/>
      <c r="C2659" s="18" t="str">
        <f aca="false">IF($B2659="","",IFERROR(VLOOKUP($B2659,الموظفين!$A$2:$J$501,2,FALSE())&amp;"","⚠ كود غير موجود"))</f>
        <v/>
      </c>
      <c r="D2659" s="18" t="str">
        <f aca="false">IF($B2659="","",IFERROR(VLOOKUP($B2659,الموظفين!$A$2:$J$501,3,FALSE())&amp;"",""))</f>
        <v/>
      </c>
      <c r="E2659" s="18" t="str">
        <f aca="false">IF($B2659="","",IFERROR(VLOOKUP($B2659,الموظفين!$A$2:$J$501,5,FALSE())&amp;"",""))</f>
        <v/>
      </c>
      <c r="F2659" s="19" t="str">
        <f aca="false">IF($B2659="","",IFERROR(VLOOKUP($B2659,الموظفين!$A$2:$J$501,6,FALSE()),""))</f>
        <v/>
      </c>
      <c r="G2659" s="19" t="str">
        <f aca="false">IF($B2659="","",IFERROR(VLOOKUP($B2659,الموظفين!$A$2:$J$501,7,FALSE()),""))</f>
        <v/>
      </c>
      <c r="H2659" s="20"/>
      <c r="I2659" s="20"/>
      <c r="J2659" s="21" t="str">
        <f aca="false">IF(OR(H2659="",I2659=""),"",ROUND(MOD(I2659-H2659,1)*24,2))</f>
        <v/>
      </c>
      <c r="K2659" s="22" t="str">
        <f aca="false">IF(OR(H2659="",F2659=""),"",IF(ROUND(MAX(0,MOD(H2659-F2659+0.5,1)-0.5)*1440,0)&gt;IFERROR(VLOOKUP(E2659,الورديات!$A$2:$E$21,5,FALSE()),0),ROUND(MAX(0,MOD(H2659-F2659+0.5,1)-0.5)*1440,0),0))</f>
        <v/>
      </c>
      <c r="L2659" s="22" t="str">
        <f aca="false">IF(OR(I2659="",G2659=""),"",ROUND(MAX(0,MOD(G2659-I2659+0.5,1)-0.5)*1440,0))</f>
        <v/>
      </c>
      <c r="M2659" s="22" t="str">
        <f aca="false">IF(OR(I2659="",G2659=""),"",IF(ROUND(MAX(0,MOD(I2659-G2659+0.5,1)-0.5)*1440,0)&gt;=الإعدادات!$B$8,ROUND(MAX(0,MOD(I2659-G2659+0.5,1)-0.5)*1440,0),0))</f>
        <v/>
      </c>
      <c r="N2659" s="18" t="str">
        <f aca="false">IF(OR(A2659="",B2659=""),"",IF(COUNTIFS(الإجازات!$A$2:$A$1001,B2659,الإجازات!$D$2:$D$1001,"&lt;="&amp;A2659,الإجازات!$E$2:$E$1001,"&gt;="&amp;A2659,الإجازات!$G$2:$G$1001,"مقبولة")=0,"",LOOKUP(2,1/((الإجازات!$A$2:$A$1001=B2659)*(الإجازات!$D$2:$D$1001&lt;=A2659)*(الإجازات!$E$2:$E$1001&gt;=A2659)*(الإجازات!$G$2:$G$1001="مقبولة")),الإجازات!$C$2:$C$1001)))</f>
        <v/>
      </c>
      <c r="O2659" s="17"/>
      <c r="P2659" s="23" t="str">
        <f aca="false">IF(B2659="","",IF(ISNA(MATCH(B2659,الموظفين!$A$2:$A$501,0)),"⚠ كود غير موجود",IF(O2659&lt;&gt;"",O2659,IF(N2659&lt;&gt;"",N2659,IF(H2659="",IF(AND(A2659&lt;&gt;"",WEEKDAY(A2659)=الإعدادات!$B$11),"راحة أسبوعية","غائب"),IF(I2659="","بدون انصراف",IF(N(K2659)&gt;0,"متأخر","حاضر")))))))</f>
        <v/>
      </c>
      <c r="Q2659" s="24" t="str">
        <f aca="false">IF(B2659="","",IF(OR(P2659="غائب",P2659="غياب",P2659="إجازة بدون راتب"),IFERROR(VLOOKUP(B2659,الموظفين!$A$2:$J$501,8,FALSE()),0),0))</f>
        <v/>
      </c>
      <c r="R2659" s="24" t="str">
        <f aca="false">IF(B2659="","",ROUND((N(K2659)+N(L2659))/60*IFERROR(VLOOKUP(B2659,الموظفين!$A$2:$J$501,8,FALSE()),0)/الإعدادات!$B$6*الإعدادات!$B$9,2))</f>
        <v/>
      </c>
      <c r="S2659" s="24" t="str">
        <f aca="false">IF(OR(B2659="",M2659=""),"",ROUND(M2659/60*IFERROR(VLOOKUP(B2659,الموظفين!$A$2:$J$501,9,FALSE()),0),2))</f>
        <v/>
      </c>
      <c r="T2659" s="17"/>
      <c r="U2659" s="23" t="str">
        <f aca="false">IF(OR(A2659="",B2659=""),"",A2659&amp;"|"&amp;B2659)</f>
        <v/>
      </c>
    </row>
    <row r="2660" customFormat="false" ht="15" hidden="false" customHeight="false" outlineLevel="0" collapsed="false">
      <c r="A2660" s="16"/>
      <c r="B2660" s="17"/>
      <c r="C2660" s="18" t="str">
        <f aca="false">IF($B2660="","",IFERROR(VLOOKUP($B2660,الموظفين!$A$2:$J$501,2,FALSE())&amp;"","⚠ كود غير موجود"))</f>
        <v/>
      </c>
      <c r="D2660" s="18" t="str">
        <f aca="false">IF($B2660="","",IFERROR(VLOOKUP($B2660,الموظفين!$A$2:$J$501,3,FALSE())&amp;"",""))</f>
        <v/>
      </c>
      <c r="E2660" s="18" t="str">
        <f aca="false">IF($B2660="","",IFERROR(VLOOKUP($B2660,الموظفين!$A$2:$J$501,5,FALSE())&amp;"",""))</f>
        <v/>
      </c>
      <c r="F2660" s="19" t="str">
        <f aca="false">IF($B2660="","",IFERROR(VLOOKUP($B2660,الموظفين!$A$2:$J$501,6,FALSE()),""))</f>
        <v/>
      </c>
      <c r="G2660" s="19" t="str">
        <f aca="false">IF($B2660="","",IFERROR(VLOOKUP($B2660,الموظفين!$A$2:$J$501,7,FALSE()),""))</f>
        <v/>
      </c>
      <c r="H2660" s="20"/>
      <c r="I2660" s="20"/>
      <c r="J2660" s="21" t="str">
        <f aca="false">IF(OR(H2660="",I2660=""),"",ROUND(MOD(I2660-H2660,1)*24,2))</f>
        <v/>
      </c>
      <c r="K2660" s="22" t="str">
        <f aca="false">IF(OR(H2660="",F2660=""),"",IF(ROUND(MAX(0,MOD(H2660-F2660+0.5,1)-0.5)*1440,0)&gt;IFERROR(VLOOKUP(E2660,الورديات!$A$2:$E$21,5,FALSE()),0),ROUND(MAX(0,MOD(H2660-F2660+0.5,1)-0.5)*1440,0),0))</f>
        <v/>
      </c>
      <c r="L2660" s="22" t="str">
        <f aca="false">IF(OR(I2660="",G2660=""),"",ROUND(MAX(0,MOD(G2660-I2660+0.5,1)-0.5)*1440,0))</f>
        <v/>
      </c>
      <c r="M2660" s="22" t="str">
        <f aca="false">IF(OR(I2660="",G2660=""),"",IF(ROUND(MAX(0,MOD(I2660-G2660+0.5,1)-0.5)*1440,0)&gt;=الإعدادات!$B$8,ROUND(MAX(0,MOD(I2660-G2660+0.5,1)-0.5)*1440,0),0))</f>
        <v/>
      </c>
      <c r="N2660" s="18" t="str">
        <f aca="false">IF(OR(A2660="",B2660=""),"",IF(COUNTIFS(الإجازات!$A$2:$A$1001,B2660,الإجازات!$D$2:$D$1001,"&lt;="&amp;A2660,الإجازات!$E$2:$E$1001,"&gt;="&amp;A2660,الإجازات!$G$2:$G$1001,"مقبولة")=0,"",LOOKUP(2,1/((الإجازات!$A$2:$A$1001=B2660)*(الإجازات!$D$2:$D$1001&lt;=A2660)*(الإجازات!$E$2:$E$1001&gt;=A2660)*(الإجازات!$G$2:$G$1001="مقبولة")),الإجازات!$C$2:$C$1001)))</f>
        <v/>
      </c>
      <c r="O2660" s="17"/>
      <c r="P2660" s="23" t="str">
        <f aca="false">IF(B2660="","",IF(ISNA(MATCH(B2660,الموظفين!$A$2:$A$501,0)),"⚠ كود غير موجود",IF(O2660&lt;&gt;"",O2660,IF(N2660&lt;&gt;"",N2660,IF(H2660="",IF(AND(A2660&lt;&gt;"",WEEKDAY(A2660)=الإعدادات!$B$11),"راحة أسبوعية","غائب"),IF(I2660="","بدون انصراف",IF(N(K2660)&gt;0,"متأخر","حاضر")))))))</f>
        <v/>
      </c>
      <c r="Q2660" s="24" t="str">
        <f aca="false">IF(B2660="","",IF(OR(P2660="غائب",P2660="غياب",P2660="إجازة بدون راتب"),IFERROR(VLOOKUP(B2660,الموظفين!$A$2:$J$501,8,FALSE()),0),0))</f>
        <v/>
      </c>
      <c r="R2660" s="24" t="str">
        <f aca="false">IF(B2660="","",ROUND((N(K2660)+N(L2660))/60*IFERROR(VLOOKUP(B2660,الموظفين!$A$2:$J$501,8,FALSE()),0)/الإعدادات!$B$6*الإعدادات!$B$9,2))</f>
        <v/>
      </c>
      <c r="S2660" s="24" t="str">
        <f aca="false">IF(OR(B2660="",M2660=""),"",ROUND(M2660/60*IFERROR(VLOOKUP(B2660,الموظفين!$A$2:$J$501,9,FALSE()),0),2))</f>
        <v/>
      </c>
      <c r="T2660" s="17"/>
      <c r="U2660" s="23" t="str">
        <f aca="false">IF(OR(A2660="",B2660=""),"",A2660&amp;"|"&amp;B2660)</f>
        <v/>
      </c>
    </row>
    <row r="2661" customFormat="false" ht="15" hidden="false" customHeight="false" outlineLevel="0" collapsed="false">
      <c r="A2661" s="16"/>
      <c r="B2661" s="17"/>
      <c r="C2661" s="18" t="str">
        <f aca="false">IF($B2661="","",IFERROR(VLOOKUP($B2661,الموظفين!$A$2:$J$501,2,FALSE())&amp;"","⚠ كود غير موجود"))</f>
        <v/>
      </c>
      <c r="D2661" s="18" t="str">
        <f aca="false">IF($B2661="","",IFERROR(VLOOKUP($B2661,الموظفين!$A$2:$J$501,3,FALSE())&amp;"",""))</f>
        <v/>
      </c>
      <c r="E2661" s="18" t="str">
        <f aca="false">IF($B2661="","",IFERROR(VLOOKUP($B2661,الموظفين!$A$2:$J$501,5,FALSE())&amp;"",""))</f>
        <v/>
      </c>
      <c r="F2661" s="19" t="str">
        <f aca="false">IF($B2661="","",IFERROR(VLOOKUP($B2661,الموظفين!$A$2:$J$501,6,FALSE()),""))</f>
        <v/>
      </c>
      <c r="G2661" s="19" t="str">
        <f aca="false">IF($B2661="","",IFERROR(VLOOKUP($B2661,الموظفين!$A$2:$J$501,7,FALSE()),""))</f>
        <v/>
      </c>
      <c r="H2661" s="20"/>
      <c r="I2661" s="20"/>
      <c r="J2661" s="21" t="str">
        <f aca="false">IF(OR(H2661="",I2661=""),"",ROUND(MOD(I2661-H2661,1)*24,2))</f>
        <v/>
      </c>
      <c r="K2661" s="22" t="str">
        <f aca="false">IF(OR(H2661="",F2661=""),"",IF(ROUND(MAX(0,MOD(H2661-F2661+0.5,1)-0.5)*1440,0)&gt;IFERROR(VLOOKUP(E2661,الورديات!$A$2:$E$21,5,FALSE()),0),ROUND(MAX(0,MOD(H2661-F2661+0.5,1)-0.5)*1440,0),0))</f>
        <v/>
      </c>
      <c r="L2661" s="22" t="str">
        <f aca="false">IF(OR(I2661="",G2661=""),"",ROUND(MAX(0,MOD(G2661-I2661+0.5,1)-0.5)*1440,0))</f>
        <v/>
      </c>
      <c r="M2661" s="22" t="str">
        <f aca="false">IF(OR(I2661="",G2661=""),"",IF(ROUND(MAX(0,MOD(I2661-G2661+0.5,1)-0.5)*1440,0)&gt;=الإعدادات!$B$8,ROUND(MAX(0,MOD(I2661-G2661+0.5,1)-0.5)*1440,0),0))</f>
        <v/>
      </c>
      <c r="N2661" s="18" t="str">
        <f aca="false">IF(OR(A2661="",B2661=""),"",IF(COUNTIFS(الإجازات!$A$2:$A$1001,B2661,الإجازات!$D$2:$D$1001,"&lt;="&amp;A2661,الإجازات!$E$2:$E$1001,"&gt;="&amp;A2661,الإجازات!$G$2:$G$1001,"مقبولة")=0,"",LOOKUP(2,1/((الإجازات!$A$2:$A$1001=B2661)*(الإجازات!$D$2:$D$1001&lt;=A2661)*(الإجازات!$E$2:$E$1001&gt;=A2661)*(الإجازات!$G$2:$G$1001="مقبولة")),الإجازات!$C$2:$C$1001)))</f>
        <v/>
      </c>
      <c r="O2661" s="17"/>
      <c r="P2661" s="23" t="str">
        <f aca="false">IF(B2661="","",IF(ISNA(MATCH(B2661,الموظفين!$A$2:$A$501,0)),"⚠ كود غير موجود",IF(O2661&lt;&gt;"",O2661,IF(N2661&lt;&gt;"",N2661,IF(H2661="",IF(AND(A2661&lt;&gt;"",WEEKDAY(A2661)=الإعدادات!$B$11),"راحة أسبوعية","غائب"),IF(I2661="","بدون انصراف",IF(N(K2661)&gt;0,"متأخر","حاضر")))))))</f>
        <v/>
      </c>
      <c r="Q2661" s="24" t="str">
        <f aca="false">IF(B2661="","",IF(OR(P2661="غائب",P2661="غياب",P2661="إجازة بدون راتب"),IFERROR(VLOOKUP(B2661,الموظفين!$A$2:$J$501,8,FALSE()),0),0))</f>
        <v/>
      </c>
      <c r="R2661" s="24" t="str">
        <f aca="false">IF(B2661="","",ROUND((N(K2661)+N(L2661))/60*IFERROR(VLOOKUP(B2661,الموظفين!$A$2:$J$501,8,FALSE()),0)/الإعدادات!$B$6*الإعدادات!$B$9,2))</f>
        <v/>
      </c>
      <c r="S2661" s="24" t="str">
        <f aca="false">IF(OR(B2661="",M2661=""),"",ROUND(M2661/60*IFERROR(VLOOKUP(B2661,الموظفين!$A$2:$J$501,9,FALSE()),0),2))</f>
        <v/>
      </c>
      <c r="T2661" s="17"/>
      <c r="U2661" s="23" t="str">
        <f aca="false">IF(OR(A2661="",B2661=""),"",A2661&amp;"|"&amp;B2661)</f>
        <v/>
      </c>
    </row>
    <row r="2662" customFormat="false" ht="15" hidden="false" customHeight="false" outlineLevel="0" collapsed="false">
      <c r="A2662" s="16"/>
      <c r="B2662" s="17"/>
      <c r="C2662" s="18" t="str">
        <f aca="false">IF($B2662="","",IFERROR(VLOOKUP($B2662,الموظفين!$A$2:$J$501,2,FALSE())&amp;"","⚠ كود غير موجود"))</f>
        <v/>
      </c>
      <c r="D2662" s="18" t="str">
        <f aca="false">IF($B2662="","",IFERROR(VLOOKUP($B2662,الموظفين!$A$2:$J$501,3,FALSE())&amp;"",""))</f>
        <v/>
      </c>
      <c r="E2662" s="18" t="str">
        <f aca="false">IF($B2662="","",IFERROR(VLOOKUP($B2662,الموظفين!$A$2:$J$501,5,FALSE())&amp;"",""))</f>
        <v/>
      </c>
      <c r="F2662" s="19" t="str">
        <f aca="false">IF($B2662="","",IFERROR(VLOOKUP($B2662,الموظفين!$A$2:$J$501,6,FALSE()),""))</f>
        <v/>
      </c>
      <c r="G2662" s="19" t="str">
        <f aca="false">IF($B2662="","",IFERROR(VLOOKUP($B2662,الموظفين!$A$2:$J$501,7,FALSE()),""))</f>
        <v/>
      </c>
      <c r="H2662" s="20"/>
      <c r="I2662" s="20"/>
      <c r="J2662" s="21" t="str">
        <f aca="false">IF(OR(H2662="",I2662=""),"",ROUND(MOD(I2662-H2662,1)*24,2))</f>
        <v/>
      </c>
      <c r="K2662" s="22" t="str">
        <f aca="false">IF(OR(H2662="",F2662=""),"",IF(ROUND(MAX(0,MOD(H2662-F2662+0.5,1)-0.5)*1440,0)&gt;IFERROR(VLOOKUP(E2662,الورديات!$A$2:$E$21,5,FALSE()),0),ROUND(MAX(0,MOD(H2662-F2662+0.5,1)-0.5)*1440,0),0))</f>
        <v/>
      </c>
      <c r="L2662" s="22" t="str">
        <f aca="false">IF(OR(I2662="",G2662=""),"",ROUND(MAX(0,MOD(G2662-I2662+0.5,1)-0.5)*1440,0))</f>
        <v/>
      </c>
      <c r="M2662" s="22" t="str">
        <f aca="false">IF(OR(I2662="",G2662=""),"",IF(ROUND(MAX(0,MOD(I2662-G2662+0.5,1)-0.5)*1440,0)&gt;=الإعدادات!$B$8,ROUND(MAX(0,MOD(I2662-G2662+0.5,1)-0.5)*1440,0),0))</f>
        <v/>
      </c>
      <c r="N2662" s="18" t="str">
        <f aca="false">IF(OR(A2662="",B2662=""),"",IF(COUNTIFS(الإجازات!$A$2:$A$1001,B2662,الإجازات!$D$2:$D$1001,"&lt;="&amp;A2662,الإجازات!$E$2:$E$1001,"&gt;="&amp;A2662,الإجازات!$G$2:$G$1001,"مقبولة")=0,"",LOOKUP(2,1/((الإجازات!$A$2:$A$1001=B2662)*(الإجازات!$D$2:$D$1001&lt;=A2662)*(الإجازات!$E$2:$E$1001&gt;=A2662)*(الإجازات!$G$2:$G$1001="مقبولة")),الإجازات!$C$2:$C$1001)))</f>
        <v/>
      </c>
      <c r="O2662" s="17"/>
      <c r="P2662" s="23" t="str">
        <f aca="false">IF(B2662="","",IF(ISNA(MATCH(B2662,الموظفين!$A$2:$A$501,0)),"⚠ كود غير موجود",IF(O2662&lt;&gt;"",O2662,IF(N2662&lt;&gt;"",N2662,IF(H2662="",IF(AND(A2662&lt;&gt;"",WEEKDAY(A2662)=الإعدادات!$B$11),"راحة أسبوعية","غائب"),IF(I2662="","بدون انصراف",IF(N(K2662)&gt;0,"متأخر","حاضر")))))))</f>
        <v/>
      </c>
      <c r="Q2662" s="24" t="str">
        <f aca="false">IF(B2662="","",IF(OR(P2662="غائب",P2662="غياب",P2662="إجازة بدون راتب"),IFERROR(VLOOKUP(B2662,الموظفين!$A$2:$J$501,8,FALSE()),0),0))</f>
        <v/>
      </c>
      <c r="R2662" s="24" t="str">
        <f aca="false">IF(B2662="","",ROUND((N(K2662)+N(L2662))/60*IFERROR(VLOOKUP(B2662,الموظفين!$A$2:$J$501,8,FALSE()),0)/الإعدادات!$B$6*الإعدادات!$B$9,2))</f>
        <v/>
      </c>
      <c r="S2662" s="24" t="str">
        <f aca="false">IF(OR(B2662="",M2662=""),"",ROUND(M2662/60*IFERROR(VLOOKUP(B2662,الموظفين!$A$2:$J$501,9,FALSE()),0),2))</f>
        <v/>
      </c>
      <c r="T2662" s="17"/>
      <c r="U2662" s="23" t="str">
        <f aca="false">IF(OR(A2662="",B2662=""),"",A2662&amp;"|"&amp;B2662)</f>
        <v/>
      </c>
    </row>
    <row r="2663" customFormat="false" ht="15" hidden="false" customHeight="false" outlineLevel="0" collapsed="false">
      <c r="A2663" s="16"/>
      <c r="B2663" s="17"/>
      <c r="C2663" s="18" t="str">
        <f aca="false">IF($B2663="","",IFERROR(VLOOKUP($B2663,الموظفين!$A$2:$J$501,2,FALSE())&amp;"","⚠ كود غير موجود"))</f>
        <v/>
      </c>
      <c r="D2663" s="18" t="str">
        <f aca="false">IF($B2663="","",IFERROR(VLOOKUP($B2663,الموظفين!$A$2:$J$501,3,FALSE())&amp;"",""))</f>
        <v/>
      </c>
      <c r="E2663" s="18" t="str">
        <f aca="false">IF($B2663="","",IFERROR(VLOOKUP($B2663,الموظفين!$A$2:$J$501,5,FALSE())&amp;"",""))</f>
        <v/>
      </c>
      <c r="F2663" s="19" t="str">
        <f aca="false">IF($B2663="","",IFERROR(VLOOKUP($B2663,الموظفين!$A$2:$J$501,6,FALSE()),""))</f>
        <v/>
      </c>
      <c r="G2663" s="19" t="str">
        <f aca="false">IF($B2663="","",IFERROR(VLOOKUP($B2663,الموظفين!$A$2:$J$501,7,FALSE()),""))</f>
        <v/>
      </c>
      <c r="H2663" s="20"/>
      <c r="I2663" s="20"/>
      <c r="J2663" s="21" t="str">
        <f aca="false">IF(OR(H2663="",I2663=""),"",ROUND(MOD(I2663-H2663,1)*24,2))</f>
        <v/>
      </c>
      <c r="K2663" s="22" t="str">
        <f aca="false">IF(OR(H2663="",F2663=""),"",IF(ROUND(MAX(0,MOD(H2663-F2663+0.5,1)-0.5)*1440,0)&gt;IFERROR(VLOOKUP(E2663,الورديات!$A$2:$E$21,5,FALSE()),0),ROUND(MAX(0,MOD(H2663-F2663+0.5,1)-0.5)*1440,0),0))</f>
        <v/>
      </c>
      <c r="L2663" s="22" t="str">
        <f aca="false">IF(OR(I2663="",G2663=""),"",ROUND(MAX(0,MOD(G2663-I2663+0.5,1)-0.5)*1440,0))</f>
        <v/>
      </c>
      <c r="M2663" s="22" t="str">
        <f aca="false">IF(OR(I2663="",G2663=""),"",IF(ROUND(MAX(0,MOD(I2663-G2663+0.5,1)-0.5)*1440,0)&gt;=الإعدادات!$B$8,ROUND(MAX(0,MOD(I2663-G2663+0.5,1)-0.5)*1440,0),0))</f>
        <v/>
      </c>
      <c r="N2663" s="18" t="str">
        <f aca="false">IF(OR(A2663="",B2663=""),"",IF(COUNTIFS(الإجازات!$A$2:$A$1001,B2663,الإجازات!$D$2:$D$1001,"&lt;="&amp;A2663,الإجازات!$E$2:$E$1001,"&gt;="&amp;A2663,الإجازات!$G$2:$G$1001,"مقبولة")=0,"",LOOKUP(2,1/((الإجازات!$A$2:$A$1001=B2663)*(الإجازات!$D$2:$D$1001&lt;=A2663)*(الإجازات!$E$2:$E$1001&gt;=A2663)*(الإجازات!$G$2:$G$1001="مقبولة")),الإجازات!$C$2:$C$1001)))</f>
        <v/>
      </c>
      <c r="O2663" s="17"/>
      <c r="P2663" s="23" t="str">
        <f aca="false">IF(B2663="","",IF(ISNA(MATCH(B2663,الموظفين!$A$2:$A$501,0)),"⚠ كود غير موجود",IF(O2663&lt;&gt;"",O2663,IF(N2663&lt;&gt;"",N2663,IF(H2663="",IF(AND(A2663&lt;&gt;"",WEEKDAY(A2663)=الإعدادات!$B$11),"راحة أسبوعية","غائب"),IF(I2663="","بدون انصراف",IF(N(K2663)&gt;0,"متأخر","حاضر")))))))</f>
        <v/>
      </c>
      <c r="Q2663" s="24" t="str">
        <f aca="false">IF(B2663="","",IF(OR(P2663="غائب",P2663="غياب",P2663="إجازة بدون راتب"),IFERROR(VLOOKUP(B2663,الموظفين!$A$2:$J$501,8,FALSE()),0),0))</f>
        <v/>
      </c>
      <c r="R2663" s="24" t="str">
        <f aca="false">IF(B2663="","",ROUND((N(K2663)+N(L2663))/60*IFERROR(VLOOKUP(B2663,الموظفين!$A$2:$J$501,8,FALSE()),0)/الإعدادات!$B$6*الإعدادات!$B$9,2))</f>
        <v/>
      </c>
      <c r="S2663" s="24" t="str">
        <f aca="false">IF(OR(B2663="",M2663=""),"",ROUND(M2663/60*IFERROR(VLOOKUP(B2663,الموظفين!$A$2:$J$501,9,FALSE()),0),2))</f>
        <v/>
      </c>
      <c r="T2663" s="17"/>
      <c r="U2663" s="23" t="str">
        <f aca="false">IF(OR(A2663="",B2663=""),"",A2663&amp;"|"&amp;B2663)</f>
        <v/>
      </c>
    </row>
    <row r="2664" customFormat="false" ht="15" hidden="false" customHeight="false" outlineLevel="0" collapsed="false">
      <c r="A2664" s="16"/>
      <c r="B2664" s="17"/>
      <c r="C2664" s="18" t="str">
        <f aca="false">IF($B2664="","",IFERROR(VLOOKUP($B2664,الموظفين!$A$2:$J$501,2,FALSE())&amp;"","⚠ كود غير موجود"))</f>
        <v/>
      </c>
      <c r="D2664" s="18" t="str">
        <f aca="false">IF($B2664="","",IFERROR(VLOOKUP($B2664,الموظفين!$A$2:$J$501,3,FALSE())&amp;"",""))</f>
        <v/>
      </c>
      <c r="E2664" s="18" t="str">
        <f aca="false">IF($B2664="","",IFERROR(VLOOKUP($B2664,الموظفين!$A$2:$J$501,5,FALSE())&amp;"",""))</f>
        <v/>
      </c>
      <c r="F2664" s="19" t="str">
        <f aca="false">IF($B2664="","",IFERROR(VLOOKUP($B2664,الموظفين!$A$2:$J$501,6,FALSE()),""))</f>
        <v/>
      </c>
      <c r="G2664" s="19" t="str">
        <f aca="false">IF($B2664="","",IFERROR(VLOOKUP($B2664,الموظفين!$A$2:$J$501,7,FALSE()),""))</f>
        <v/>
      </c>
      <c r="H2664" s="20"/>
      <c r="I2664" s="20"/>
      <c r="J2664" s="21" t="str">
        <f aca="false">IF(OR(H2664="",I2664=""),"",ROUND(MOD(I2664-H2664,1)*24,2))</f>
        <v/>
      </c>
      <c r="K2664" s="22" t="str">
        <f aca="false">IF(OR(H2664="",F2664=""),"",IF(ROUND(MAX(0,MOD(H2664-F2664+0.5,1)-0.5)*1440,0)&gt;IFERROR(VLOOKUP(E2664,الورديات!$A$2:$E$21,5,FALSE()),0),ROUND(MAX(0,MOD(H2664-F2664+0.5,1)-0.5)*1440,0),0))</f>
        <v/>
      </c>
      <c r="L2664" s="22" t="str">
        <f aca="false">IF(OR(I2664="",G2664=""),"",ROUND(MAX(0,MOD(G2664-I2664+0.5,1)-0.5)*1440,0))</f>
        <v/>
      </c>
      <c r="M2664" s="22" t="str">
        <f aca="false">IF(OR(I2664="",G2664=""),"",IF(ROUND(MAX(0,MOD(I2664-G2664+0.5,1)-0.5)*1440,0)&gt;=الإعدادات!$B$8,ROUND(MAX(0,MOD(I2664-G2664+0.5,1)-0.5)*1440,0),0))</f>
        <v/>
      </c>
      <c r="N2664" s="18" t="str">
        <f aca="false">IF(OR(A2664="",B2664=""),"",IF(COUNTIFS(الإجازات!$A$2:$A$1001,B2664,الإجازات!$D$2:$D$1001,"&lt;="&amp;A2664,الإجازات!$E$2:$E$1001,"&gt;="&amp;A2664,الإجازات!$G$2:$G$1001,"مقبولة")=0,"",LOOKUP(2,1/((الإجازات!$A$2:$A$1001=B2664)*(الإجازات!$D$2:$D$1001&lt;=A2664)*(الإجازات!$E$2:$E$1001&gt;=A2664)*(الإجازات!$G$2:$G$1001="مقبولة")),الإجازات!$C$2:$C$1001)))</f>
        <v/>
      </c>
      <c r="O2664" s="17"/>
      <c r="P2664" s="23" t="str">
        <f aca="false">IF(B2664="","",IF(ISNA(MATCH(B2664,الموظفين!$A$2:$A$501,0)),"⚠ كود غير موجود",IF(O2664&lt;&gt;"",O2664,IF(N2664&lt;&gt;"",N2664,IF(H2664="",IF(AND(A2664&lt;&gt;"",WEEKDAY(A2664)=الإعدادات!$B$11),"راحة أسبوعية","غائب"),IF(I2664="","بدون انصراف",IF(N(K2664)&gt;0,"متأخر","حاضر")))))))</f>
        <v/>
      </c>
      <c r="Q2664" s="24" t="str">
        <f aca="false">IF(B2664="","",IF(OR(P2664="غائب",P2664="غياب",P2664="إجازة بدون راتب"),IFERROR(VLOOKUP(B2664,الموظفين!$A$2:$J$501,8,FALSE()),0),0))</f>
        <v/>
      </c>
      <c r="R2664" s="24" t="str">
        <f aca="false">IF(B2664="","",ROUND((N(K2664)+N(L2664))/60*IFERROR(VLOOKUP(B2664,الموظفين!$A$2:$J$501,8,FALSE()),0)/الإعدادات!$B$6*الإعدادات!$B$9,2))</f>
        <v/>
      </c>
      <c r="S2664" s="24" t="str">
        <f aca="false">IF(OR(B2664="",M2664=""),"",ROUND(M2664/60*IFERROR(VLOOKUP(B2664,الموظفين!$A$2:$J$501,9,FALSE()),0),2))</f>
        <v/>
      </c>
      <c r="T2664" s="17"/>
      <c r="U2664" s="23" t="str">
        <f aca="false">IF(OR(A2664="",B2664=""),"",A2664&amp;"|"&amp;B2664)</f>
        <v/>
      </c>
    </row>
    <row r="2665" customFormat="false" ht="15" hidden="false" customHeight="false" outlineLevel="0" collapsed="false">
      <c r="A2665" s="16"/>
      <c r="B2665" s="17"/>
      <c r="C2665" s="18" t="str">
        <f aca="false">IF($B2665="","",IFERROR(VLOOKUP($B2665,الموظفين!$A$2:$J$501,2,FALSE())&amp;"","⚠ كود غير موجود"))</f>
        <v/>
      </c>
      <c r="D2665" s="18" t="str">
        <f aca="false">IF($B2665="","",IFERROR(VLOOKUP($B2665,الموظفين!$A$2:$J$501,3,FALSE())&amp;"",""))</f>
        <v/>
      </c>
      <c r="E2665" s="18" t="str">
        <f aca="false">IF($B2665="","",IFERROR(VLOOKUP($B2665,الموظفين!$A$2:$J$501,5,FALSE())&amp;"",""))</f>
        <v/>
      </c>
      <c r="F2665" s="19" t="str">
        <f aca="false">IF($B2665="","",IFERROR(VLOOKUP($B2665,الموظفين!$A$2:$J$501,6,FALSE()),""))</f>
        <v/>
      </c>
      <c r="G2665" s="19" t="str">
        <f aca="false">IF($B2665="","",IFERROR(VLOOKUP($B2665,الموظفين!$A$2:$J$501,7,FALSE()),""))</f>
        <v/>
      </c>
      <c r="H2665" s="20"/>
      <c r="I2665" s="20"/>
      <c r="J2665" s="21" t="str">
        <f aca="false">IF(OR(H2665="",I2665=""),"",ROUND(MOD(I2665-H2665,1)*24,2))</f>
        <v/>
      </c>
      <c r="K2665" s="22" t="str">
        <f aca="false">IF(OR(H2665="",F2665=""),"",IF(ROUND(MAX(0,MOD(H2665-F2665+0.5,1)-0.5)*1440,0)&gt;IFERROR(VLOOKUP(E2665,الورديات!$A$2:$E$21,5,FALSE()),0),ROUND(MAX(0,MOD(H2665-F2665+0.5,1)-0.5)*1440,0),0))</f>
        <v/>
      </c>
      <c r="L2665" s="22" t="str">
        <f aca="false">IF(OR(I2665="",G2665=""),"",ROUND(MAX(0,MOD(G2665-I2665+0.5,1)-0.5)*1440,0))</f>
        <v/>
      </c>
      <c r="M2665" s="22" t="str">
        <f aca="false">IF(OR(I2665="",G2665=""),"",IF(ROUND(MAX(0,MOD(I2665-G2665+0.5,1)-0.5)*1440,0)&gt;=الإعدادات!$B$8,ROUND(MAX(0,MOD(I2665-G2665+0.5,1)-0.5)*1440,0),0))</f>
        <v/>
      </c>
      <c r="N2665" s="18" t="str">
        <f aca="false">IF(OR(A2665="",B2665=""),"",IF(COUNTIFS(الإجازات!$A$2:$A$1001,B2665,الإجازات!$D$2:$D$1001,"&lt;="&amp;A2665,الإجازات!$E$2:$E$1001,"&gt;="&amp;A2665,الإجازات!$G$2:$G$1001,"مقبولة")=0,"",LOOKUP(2,1/((الإجازات!$A$2:$A$1001=B2665)*(الإجازات!$D$2:$D$1001&lt;=A2665)*(الإجازات!$E$2:$E$1001&gt;=A2665)*(الإجازات!$G$2:$G$1001="مقبولة")),الإجازات!$C$2:$C$1001)))</f>
        <v/>
      </c>
      <c r="O2665" s="17"/>
      <c r="P2665" s="23" t="str">
        <f aca="false">IF(B2665="","",IF(ISNA(MATCH(B2665,الموظفين!$A$2:$A$501,0)),"⚠ كود غير موجود",IF(O2665&lt;&gt;"",O2665,IF(N2665&lt;&gt;"",N2665,IF(H2665="",IF(AND(A2665&lt;&gt;"",WEEKDAY(A2665)=الإعدادات!$B$11),"راحة أسبوعية","غائب"),IF(I2665="","بدون انصراف",IF(N(K2665)&gt;0,"متأخر","حاضر")))))))</f>
        <v/>
      </c>
      <c r="Q2665" s="24" t="str">
        <f aca="false">IF(B2665="","",IF(OR(P2665="غائب",P2665="غياب",P2665="إجازة بدون راتب"),IFERROR(VLOOKUP(B2665,الموظفين!$A$2:$J$501,8,FALSE()),0),0))</f>
        <v/>
      </c>
      <c r="R2665" s="24" t="str">
        <f aca="false">IF(B2665="","",ROUND((N(K2665)+N(L2665))/60*IFERROR(VLOOKUP(B2665,الموظفين!$A$2:$J$501,8,FALSE()),0)/الإعدادات!$B$6*الإعدادات!$B$9,2))</f>
        <v/>
      </c>
      <c r="S2665" s="24" t="str">
        <f aca="false">IF(OR(B2665="",M2665=""),"",ROUND(M2665/60*IFERROR(VLOOKUP(B2665,الموظفين!$A$2:$J$501,9,FALSE()),0),2))</f>
        <v/>
      </c>
      <c r="T2665" s="17"/>
      <c r="U2665" s="23" t="str">
        <f aca="false">IF(OR(A2665="",B2665=""),"",A2665&amp;"|"&amp;B2665)</f>
        <v/>
      </c>
    </row>
    <row r="2666" customFormat="false" ht="15" hidden="false" customHeight="false" outlineLevel="0" collapsed="false">
      <c r="A2666" s="16"/>
      <c r="B2666" s="17"/>
      <c r="C2666" s="18" t="str">
        <f aca="false">IF($B2666="","",IFERROR(VLOOKUP($B2666,الموظفين!$A$2:$J$501,2,FALSE())&amp;"","⚠ كود غير موجود"))</f>
        <v/>
      </c>
      <c r="D2666" s="18" t="str">
        <f aca="false">IF($B2666="","",IFERROR(VLOOKUP($B2666,الموظفين!$A$2:$J$501,3,FALSE())&amp;"",""))</f>
        <v/>
      </c>
      <c r="E2666" s="18" t="str">
        <f aca="false">IF($B2666="","",IFERROR(VLOOKUP($B2666,الموظفين!$A$2:$J$501,5,FALSE())&amp;"",""))</f>
        <v/>
      </c>
      <c r="F2666" s="19" t="str">
        <f aca="false">IF($B2666="","",IFERROR(VLOOKUP($B2666,الموظفين!$A$2:$J$501,6,FALSE()),""))</f>
        <v/>
      </c>
      <c r="G2666" s="19" t="str">
        <f aca="false">IF($B2666="","",IFERROR(VLOOKUP($B2666,الموظفين!$A$2:$J$501,7,FALSE()),""))</f>
        <v/>
      </c>
      <c r="H2666" s="20"/>
      <c r="I2666" s="20"/>
      <c r="J2666" s="21" t="str">
        <f aca="false">IF(OR(H2666="",I2666=""),"",ROUND(MOD(I2666-H2666,1)*24,2))</f>
        <v/>
      </c>
      <c r="K2666" s="22" t="str">
        <f aca="false">IF(OR(H2666="",F2666=""),"",IF(ROUND(MAX(0,MOD(H2666-F2666+0.5,1)-0.5)*1440,0)&gt;IFERROR(VLOOKUP(E2666,الورديات!$A$2:$E$21,5,FALSE()),0),ROUND(MAX(0,MOD(H2666-F2666+0.5,1)-0.5)*1440,0),0))</f>
        <v/>
      </c>
      <c r="L2666" s="22" t="str">
        <f aca="false">IF(OR(I2666="",G2666=""),"",ROUND(MAX(0,MOD(G2666-I2666+0.5,1)-0.5)*1440,0))</f>
        <v/>
      </c>
      <c r="M2666" s="22" t="str">
        <f aca="false">IF(OR(I2666="",G2666=""),"",IF(ROUND(MAX(0,MOD(I2666-G2666+0.5,1)-0.5)*1440,0)&gt;=الإعدادات!$B$8,ROUND(MAX(0,MOD(I2666-G2666+0.5,1)-0.5)*1440,0),0))</f>
        <v/>
      </c>
      <c r="N2666" s="18" t="str">
        <f aca="false">IF(OR(A2666="",B2666=""),"",IF(COUNTIFS(الإجازات!$A$2:$A$1001,B2666,الإجازات!$D$2:$D$1001,"&lt;="&amp;A2666,الإجازات!$E$2:$E$1001,"&gt;="&amp;A2666,الإجازات!$G$2:$G$1001,"مقبولة")=0,"",LOOKUP(2,1/((الإجازات!$A$2:$A$1001=B2666)*(الإجازات!$D$2:$D$1001&lt;=A2666)*(الإجازات!$E$2:$E$1001&gt;=A2666)*(الإجازات!$G$2:$G$1001="مقبولة")),الإجازات!$C$2:$C$1001)))</f>
        <v/>
      </c>
      <c r="O2666" s="17"/>
      <c r="P2666" s="23" t="str">
        <f aca="false">IF(B2666="","",IF(ISNA(MATCH(B2666,الموظفين!$A$2:$A$501,0)),"⚠ كود غير موجود",IF(O2666&lt;&gt;"",O2666,IF(N2666&lt;&gt;"",N2666,IF(H2666="",IF(AND(A2666&lt;&gt;"",WEEKDAY(A2666)=الإعدادات!$B$11),"راحة أسبوعية","غائب"),IF(I2666="","بدون انصراف",IF(N(K2666)&gt;0,"متأخر","حاضر")))))))</f>
        <v/>
      </c>
      <c r="Q2666" s="24" t="str">
        <f aca="false">IF(B2666="","",IF(OR(P2666="غائب",P2666="غياب",P2666="إجازة بدون راتب"),IFERROR(VLOOKUP(B2666,الموظفين!$A$2:$J$501,8,FALSE()),0),0))</f>
        <v/>
      </c>
      <c r="R2666" s="24" t="str">
        <f aca="false">IF(B2666="","",ROUND((N(K2666)+N(L2666))/60*IFERROR(VLOOKUP(B2666,الموظفين!$A$2:$J$501,8,FALSE()),0)/الإعدادات!$B$6*الإعدادات!$B$9,2))</f>
        <v/>
      </c>
      <c r="S2666" s="24" t="str">
        <f aca="false">IF(OR(B2666="",M2666=""),"",ROUND(M2666/60*IFERROR(VLOOKUP(B2666,الموظفين!$A$2:$J$501,9,FALSE()),0),2))</f>
        <v/>
      </c>
      <c r="T2666" s="17"/>
      <c r="U2666" s="23" t="str">
        <f aca="false">IF(OR(A2666="",B2666=""),"",A2666&amp;"|"&amp;B2666)</f>
        <v/>
      </c>
    </row>
    <row r="2667" customFormat="false" ht="15" hidden="false" customHeight="false" outlineLevel="0" collapsed="false">
      <c r="A2667" s="16"/>
      <c r="B2667" s="17"/>
      <c r="C2667" s="18" t="str">
        <f aca="false">IF($B2667="","",IFERROR(VLOOKUP($B2667,الموظفين!$A$2:$J$501,2,FALSE())&amp;"","⚠ كود غير موجود"))</f>
        <v/>
      </c>
      <c r="D2667" s="18" t="str">
        <f aca="false">IF($B2667="","",IFERROR(VLOOKUP($B2667,الموظفين!$A$2:$J$501,3,FALSE())&amp;"",""))</f>
        <v/>
      </c>
      <c r="E2667" s="18" t="str">
        <f aca="false">IF($B2667="","",IFERROR(VLOOKUP($B2667,الموظفين!$A$2:$J$501,5,FALSE())&amp;"",""))</f>
        <v/>
      </c>
      <c r="F2667" s="19" t="str">
        <f aca="false">IF($B2667="","",IFERROR(VLOOKUP($B2667,الموظفين!$A$2:$J$501,6,FALSE()),""))</f>
        <v/>
      </c>
      <c r="G2667" s="19" t="str">
        <f aca="false">IF($B2667="","",IFERROR(VLOOKUP($B2667,الموظفين!$A$2:$J$501,7,FALSE()),""))</f>
        <v/>
      </c>
      <c r="H2667" s="20"/>
      <c r="I2667" s="20"/>
      <c r="J2667" s="21" t="str">
        <f aca="false">IF(OR(H2667="",I2667=""),"",ROUND(MOD(I2667-H2667,1)*24,2))</f>
        <v/>
      </c>
      <c r="K2667" s="22" t="str">
        <f aca="false">IF(OR(H2667="",F2667=""),"",IF(ROUND(MAX(0,MOD(H2667-F2667+0.5,1)-0.5)*1440,0)&gt;IFERROR(VLOOKUP(E2667,الورديات!$A$2:$E$21,5,FALSE()),0),ROUND(MAX(0,MOD(H2667-F2667+0.5,1)-0.5)*1440,0),0))</f>
        <v/>
      </c>
      <c r="L2667" s="22" t="str">
        <f aca="false">IF(OR(I2667="",G2667=""),"",ROUND(MAX(0,MOD(G2667-I2667+0.5,1)-0.5)*1440,0))</f>
        <v/>
      </c>
      <c r="M2667" s="22" t="str">
        <f aca="false">IF(OR(I2667="",G2667=""),"",IF(ROUND(MAX(0,MOD(I2667-G2667+0.5,1)-0.5)*1440,0)&gt;=الإعدادات!$B$8,ROUND(MAX(0,MOD(I2667-G2667+0.5,1)-0.5)*1440,0),0))</f>
        <v/>
      </c>
      <c r="N2667" s="18" t="str">
        <f aca="false">IF(OR(A2667="",B2667=""),"",IF(COUNTIFS(الإجازات!$A$2:$A$1001,B2667,الإجازات!$D$2:$D$1001,"&lt;="&amp;A2667,الإجازات!$E$2:$E$1001,"&gt;="&amp;A2667,الإجازات!$G$2:$G$1001,"مقبولة")=0,"",LOOKUP(2,1/((الإجازات!$A$2:$A$1001=B2667)*(الإجازات!$D$2:$D$1001&lt;=A2667)*(الإجازات!$E$2:$E$1001&gt;=A2667)*(الإجازات!$G$2:$G$1001="مقبولة")),الإجازات!$C$2:$C$1001)))</f>
        <v/>
      </c>
      <c r="O2667" s="17"/>
      <c r="P2667" s="23" t="str">
        <f aca="false">IF(B2667="","",IF(ISNA(MATCH(B2667,الموظفين!$A$2:$A$501,0)),"⚠ كود غير موجود",IF(O2667&lt;&gt;"",O2667,IF(N2667&lt;&gt;"",N2667,IF(H2667="",IF(AND(A2667&lt;&gt;"",WEEKDAY(A2667)=الإعدادات!$B$11),"راحة أسبوعية","غائب"),IF(I2667="","بدون انصراف",IF(N(K2667)&gt;0,"متأخر","حاضر")))))))</f>
        <v/>
      </c>
      <c r="Q2667" s="24" t="str">
        <f aca="false">IF(B2667="","",IF(OR(P2667="غائب",P2667="غياب",P2667="إجازة بدون راتب"),IFERROR(VLOOKUP(B2667,الموظفين!$A$2:$J$501,8,FALSE()),0),0))</f>
        <v/>
      </c>
      <c r="R2667" s="24" t="str">
        <f aca="false">IF(B2667="","",ROUND((N(K2667)+N(L2667))/60*IFERROR(VLOOKUP(B2667,الموظفين!$A$2:$J$501,8,FALSE()),0)/الإعدادات!$B$6*الإعدادات!$B$9,2))</f>
        <v/>
      </c>
      <c r="S2667" s="24" t="str">
        <f aca="false">IF(OR(B2667="",M2667=""),"",ROUND(M2667/60*IFERROR(VLOOKUP(B2667,الموظفين!$A$2:$J$501,9,FALSE()),0),2))</f>
        <v/>
      </c>
      <c r="T2667" s="17"/>
      <c r="U2667" s="23" t="str">
        <f aca="false">IF(OR(A2667="",B2667=""),"",A2667&amp;"|"&amp;B2667)</f>
        <v/>
      </c>
    </row>
    <row r="2668" customFormat="false" ht="15" hidden="false" customHeight="false" outlineLevel="0" collapsed="false">
      <c r="A2668" s="16"/>
      <c r="B2668" s="17"/>
      <c r="C2668" s="18" t="str">
        <f aca="false">IF($B2668="","",IFERROR(VLOOKUP($B2668,الموظفين!$A$2:$J$501,2,FALSE())&amp;"","⚠ كود غير موجود"))</f>
        <v/>
      </c>
      <c r="D2668" s="18" t="str">
        <f aca="false">IF($B2668="","",IFERROR(VLOOKUP($B2668,الموظفين!$A$2:$J$501,3,FALSE())&amp;"",""))</f>
        <v/>
      </c>
      <c r="E2668" s="18" t="str">
        <f aca="false">IF($B2668="","",IFERROR(VLOOKUP($B2668,الموظفين!$A$2:$J$501,5,FALSE())&amp;"",""))</f>
        <v/>
      </c>
      <c r="F2668" s="19" t="str">
        <f aca="false">IF($B2668="","",IFERROR(VLOOKUP($B2668,الموظفين!$A$2:$J$501,6,FALSE()),""))</f>
        <v/>
      </c>
      <c r="G2668" s="19" t="str">
        <f aca="false">IF($B2668="","",IFERROR(VLOOKUP($B2668,الموظفين!$A$2:$J$501,7,FALSE()),""))</f>
        <v/>
      </c>
      <c r="H2668" s="20"/>
      <c r="I2668" s="20"/>
      <c r="J2668" s="21" t="str">
        <f aca="false">IF(OR(H2668="",I2668=""),"",ROUND(MOD(I2668-H2668,1)*24,2))</f>
        <v/>
      </c>
      <c r="K2668" s="22" t="str">
        <f aca="false">IF(OR(H2668="",F2668=""),"",IF(ROUND(MAX(0,MOD(H2668-F2668+0.5,1)-0.5)*1440,0)&gt;IFERROR(VLOOKUP(E2668,الورديات!$A$2:$E$21,5,FALSE()),0),ROUND(MAX(0,MOD(H2668-F2668+0.5,1)-0.5)*1440,0),0))</f>
        <v/>
      </c>
      <c r="L2668" s="22" t="str">
        <f aca="false">IF(OR(I2668="",G2668=""),"",ROUND(MAX(0,MOD(G2668-I2668+0.5,1)-0.5)*1440,0))</f>
        <v/>
      </c>
      <c r="M2668" s="22" t="str">
        <f aca="false">IF(OR(I2668="",G2668=""),"",IF(ROUND(MAX(0,MOD(I2668-G2668+0.5,1)-0.5)*1440,0)&gt;=الإعدادات!$B$8,ROUND(MAX(0,MOD(I2668-G2668+0.5,1)-0.5)*1440,0),0))</f>
        <v/>
      </c>
      <c r="N2668" s="18" t="str">
        <f aca="false">IF(OR(A2668="",B2668=""),"",IF(COUNTIFS(الإجازات!$A$2:$A$1001,B2668,الإجازات!$D$2:$D$1001,"&lt;="&amp;A2668,الإجازات!$E$2:$E$1001,"&gt;="&amp;A2668,الإجازات!$G$2:$G$1001,"مقبولة")=0,"",LOOKUP(2,1/((الإجازات!$A$2:$A$1001=B2668)*(الإجازات!$D$2:$D$1001&lt;=A2668)*(الإجازات!$E$2:$E$1001&gt;=A2668)*(الإجازات!$G$2:$G$1001="مقبولة")),الإجازات!$C$2:$C$1001)))</f>
        <v/>
      </c>
      <c r="O2668" s="17"/>
      <c r="P2668" s="23" t="str">
        <f aca="false">IF(B2668="","",IF(ISNA(MATCH(B2668,الموظفين!$A$2:$A$501,0)),"⚠ كود غير موجود",IF(O2668&lt;&gt;"",O2668,IF(N2668&lt;&gt;"",N2668,IF(H2668="",IF(AND(A2668&lt;&gt;"",WEEKDAY(A2668)=الإعدادات!$B$11),"راحة أسبوعية","غائب"),IF(I2668="","بدون انصراف",IF(N(K2668)&gt;0,"متأخر","حاضر")))))))</f>
        <v/>
      </c>
      <c r="Q2668" s="24" t="str">
        <f aca="false">IF(B2668="","",IF(OR(P2668="غائب",P2668="غياب",P2668="إجازة بدون راتب"),IFERROR(VLOOKUP(B2668,الموظفين!$A$2:$J$501,8,FALSE()),0),0))</f>
        <v/>
      </c>
      <c r="R2668" s="24" t="str">
        <f aca="false">IF(B2668="","",ROUND((N(K2668)+N(L2668))/60*IFERROR(VLOOKUP(B2668,الموظفين!$A$2:$J$501,8,FALSE()),0)/الإعدادات!$B$6*الإعدادات!$B$9,2))</f>
        <v/>
      </c>
      <c r="S2668" s="24" t="str">
        <f aca="false">IF(OR(B2668="",M2668=""),"",ROUND(M2668/60*IFERROR(VLOOKUP(B2668,الموظفين!$A$2:$J$501,9,FALSE()),0),2))</f>
        <v/>
      </c>
      <c r="T2668" s="17"/>
      <c r="U2668" s="23" t="str">
        <f aca="false">IF(OR(A2668="",B2668=""),"",A2668&amp;"|"&amp;B2668)</f>
        <v/>
      </c>
    </row>
    <row r="2669" customFormat="false" ht="15" hidden="false" customHeight="false" outlineLevel="0" collapsed="false">
      <c r="A2669" s="16"/>
      <c r="B2669" s="17"/>
      <c r="C2669" s="18" t="str">
        <f aca="false">IF($B2669="","",IFERROR(VLOOKUP($B2669,الموظفين!$A$2:$J$501,2,FALSE())&amp;"","⚠ كود غير موجود"))</f>
        <v/>
      </c>
      <c r="D2669" s="18" t="str">
        <f aca="false">IF($B2669="","",IFERROR(VLOOKUP($B2669,الموظفين!$A$2:$J$501,3,FALSE())&amp;"",""))</f>
        <v/>
      </c>
      <c r="E2669" s="18" t="str">
        <f aca="false">IF($B2669="","",IFERROR(VLOOKUP($B2669,الموظفين!$A$2:$J$501,5,FALSE())&amp;"",""))</f>
        <v/>
      </c>
      <c r="F2669" s="19" t="str">
        <f aca="false">IF($B2669="","",IFERROR(VLOOKUP($B2669,الموظفين!$A$2:$J$501,6,FALSE()),""))</f>
        <v/>
      </c>
      <c r="G2669" s="19" t="str">
        <f aca="false">IF($B2669="","",IFERROR(VLOOKUP($B2669,الموظفين!$A$2:$J$501,7,FALSE()),""))</f>
        <v/>
      </c>
      <c r="H2669" s="20"/>
      <c r="I2669" s="20"/>
      <c r="J2669" s="21" t="str">
        <f aca="false">IF(OR(H2669="",I2669=""),"",ROUND(MOD(I2669-H2669,1)*24,2))</f>
        <v/>
      </c>
      <c r="K2669" s="22" t="str">
        <f aca="false">IF(OR(H2669="",F2669=""),"",IF(ROUND(MAX(0,MOD(H2669-F2669+0.5,1)-0.5)*1440,0)&gt;IFERROR(VLOOKUP(E2669,الورديات!$A$2:$E$21,5,FALSE()),0),ROUND(MAX(0,MOD(H2669-F2669+0.5,1)-0.5)*1440,0),0))</f>
        <v/>
      </c>
      <c r="L2669" s="22" t="str">
        <f aca="false">IF(OR(I2669="",G2669=""),"",ROUND(MAX(0,MOD(G2669-I2669+0.5,1)-0.5)*1440,0))</f>
        <v/>
      </c>
      <c r="M2669" s="22" t="str">
        <f aca="false">IF(OR(I2669="",G2669=""),"",IF(ROUND(MAX(0,MOD(I2669-G2669+0.5,1)-0.5)*1440,0)&gt;=الإعدادات!$B$8,ROUND(MAX(0,MOD(I2669-G2669+0.5,1)-0.5)*1440,0),0))</f>
        <v/>
      </c>
      <c r="N2669" s="18" t="str">
        <f aca="false">IF(OR(A2669="",B2669=""),"",IF(COUNTIFS(الإجازات!$A$2:$A$1001,B2669,الإجازات!$D$2:$D$1001,"&lt;="&amp;A2669,الإجازات!$E$2:$E$1001,"&gt;="&amp;A2669,الإجازات!$G$2:$G$1001,"مقبولة")=0,"",LOOKUP(2,1/((الإجازات!$A$2:$A$1001=B2669)*(الإجازات!$D$2:$D$1001&lt;=A2669)*(الإجازات!$E$2:$E$1001&gt;=A2669)*(الإجازات!$G$2:$G$1001="مقبولة")),الإجازات!$C$2:$C$1001)))</f>
        <v/>
      </c>
      <c r="O2669" s="17"/>
      <c r="P2669" s="23" t="str">
        <f aca="false">IF(B2669="","",IF(ISNA(MATCH(B2669,الموظفين!$A$2:$A$501,0)),"⚠ كود غير موجود",IF(O2669&lt;&gt;"",O2669,IF(N2669&lt;&gt;"",N2669,IF(H2669="",IF(AND(A2669&lt;&gt;"",WEEKDAY(A2669)=الإعدادات!$B$11),"راحة أسبوعية","غائب"),IF(I2669="","بدون انصراف",IF(N(K2669)&gt;0,"متأخر","حاضر")))))))</f>
        <v/>
      </c>
      <c r="Q2669" s="24" t="str">
        <f aca="false">IF(B2669="","",IF(OR(P2669="غائب",P2669="غياب",P2669="إجازة بدون راتب"),IFERROR(VLOOKUP(B2669,الموظفين!$A$2:$J$501,8,FALSE()),0),0))</f>
        <v/>
      </c>
      <c r="R2669" s="24" t="str">
        <f aca="false">IF(B2669="","",ROUND((N(K2669)+N(L2669))/60*IFERROR(VLOOKUP(B2669,الموظفين!$A$2:$J$501,8,FALSE()),0)/الإعدادات!$B$6*الإعدادات!$B$9,2))</f>
        <v/>
      </c>
      <c r="S2669" s="24" t="str">
        <f aca="false">IF(OR(B2669="",M2669=""),"",ROUND(M2669/60*IFERROR(VLOOKUP(B2669,الموظفين!$A$2:$J$501,9,FALSE()),0),2))</f>
        <v/>
      </c>
      <c r="T2669" s="17"/>
      <c r="U2669" s="23" t="str">
        <f aca="false">IF(OR(A2669="",B2669=""),"",A2669&amp;"|"&amp;B2669)</f>
        <v/>
      </c>
    </row>
    <row r="2670" customFormat="false" ht="15" hidden="false" customHeight="false" outlineLevel="0" collapsed="false">
      <c r="A2670" s="16"/>
      <c r="B2670" s="17"/>
      <c r="C2670" s="18" t="str">
        <f aca="false">IF($B2670="","",IFERROR(VLOOKUP($B2670,الموظفين!$A$2:$J$501,2,FALSE())&amp;"","⚠ كود غير موجود"))</f>
        <v/>
      </c>
      <c r="D2670" s="18" t="str">
        <f aca="false">IF($B2670="","",IFERROR(VLOOKUP($B2670,الموظفين!$A$2:$J$501,3,FALSE())&amp;"",""))</f>
        <v/>
      </c>
      <c r="E2670" s="18" t="str">
        <f aca="false">IF($B2670="","",IFERROR(VLOOKUP($B2670,الموظفين!$A$2:$J$501,5,FALSE())&amp;"",""))</f>
        <v/>
      </c>
      <c r="F2670" s="19" t="str">
        <f aca="false">IF($B2670="","",IFERROR(VLOOKUP($B2670,الموظفين!$A$2:$J$501,6,FALSE()),""))</f>
        <v/>
      </c>
      <c r="G2670" s="19" t="str">
        <f aca="false">IF($B2670="","",IFERROR(VLOOKUP($B2670,الموظفين!$A$2:$J$501,7,FALSE()),""))</f>
        <v/>
      </c>
      <c r="H2670" s="20"/>
      <c r="I2670" s="20"/>
      <c r="J2670" s="21" t="str">
        <f aca="false">IF(OR(H2670="",I2670=""),"",ROUND(MOD(I2670-H2670,1)*24,2))</f>
        <v/>
      </c>
      <c r="K2670" s="22" t="str">
        <f aca="false">IF(OR(H2670="",F2670=""),"",IF(ROUND(MAX(0,MOD(H2670-F2670+0.5,1)-0.5)*1440,0)&gt;IFERROR(VLOOKUP(E2670,الورديات!$A$2:$E$21,5,FALSE()),0),ROUND(MAX(0,MOD(H2670-F2670+0.5,1)-0.5)*1440,0),0))</f>
        <v/>
      </c>
      <c r="L2670" s="22" t="str">
        <f aca="false">IF(OR(I2670="",G2670=""),"",ROUND(MAX(0,MOD(G2670-I2670+0.5,1)-0.5)*1440,0))</f>
        <v/>
      </c>
      <c r="M2670" s="22" t="str">
        <f aca="false">IF(OR(I2670="",G2670=""),"",IF(ROUND(MAX(0,MOD(I2670-G2670+0.5,1)-0.5)*1440,0)&gt;=الإعدادات!$B$8,ROUND(MAX(0,MOD(I2670-G2670+0.5,1)-0.5)*1440,0),0))</f>
        <v/>
      </c>
      <c r="N2670" s="18" t="str">
        <f aca="false">IF(OR(A2670="",B2670=""),"",IF(COUNTIFS(الإجازات!$A$2:$A$1001,B2670,الإجازات!$D$2:$D$1001,"&lt;="&amp;A2670,الإجازات!$E$2:$E$1001,"&gt;="&amp;A2670,الإجازات!$G$2:$G$1001,"مقبولة")=0,"",LOOKUP(2,1/((الإجازات!$A$2:$A$1001=B2670)*(الإجازات!$D$2:$D$1001&lt;=A2670)*(الإجازات!$E$2:$E$1001&gt;=A2670)*(الإجازات!$G$2:$G$1001="مقبولة")),الإجازات!$C$2:$C$1001)))</f>
        <v/>
      </c>
      <c r="O2670" s="17"/>
      <c r="P2670" s="23" t="str">
        <f aca="false">IF(B2670="","",IF(ISNA(MATCH(B2670,الموظفين!$A$2:$A$501,0)),"⚠ كود غير موجود",IF(O2670&lt;&gt;"",O2670,IF(N2670&lt;&gt;"",N2670,IF(H2670="",IF(AND(A2670&lt;&gt;"",WEEKDAY(A2670)=الإعدادات!$B$11),"راحة أسبوعية","غائب"),IF(I2670="","بدون انصراف",IF(N(K2670)&gt;0,"متأخر","حاضر")))))))</f>
        <v/>
      </c>
      <c r="Q2670" s="24" t="str">
        <f aca="false">IF(B2670="","",IF(OR(P2670="غائب",P2670="غياب",P2670="إجازة بدون راتب"),IFERROR(VLOOKUP(B2670,الموظفين!$A$2:$J$501,8,FALSE()),0),0))</f>
        <v/>
      </c>
      <c r="R2670" s="24" t="str">
        <f aca="false">IF(B2670="","",ROUND((N(K2670)+N(L2670))/60*IFERROR(VLOOKUP(B2670,الموظفين!$A$2:$J$501,8,FALSE()),0)/الإعدادات!$B$6*الإعدادات!$B$9,2))</f>
        <v/>
      </c>
      <c r="S2670" s="24" t="str">
        <f aca="false">IF(OR(B2670="",M2670=""),"",ROUND(M2670/60*IFERROR(VLOOKUP(B2670,الموظفين!$A$2:$J$501,9,FALSE()),0),2))</f>
        <v/>
      </c>
      <c r="T2670" s="17"/>
      <c r="U2670" s="23" t="str">
        <f aca="false">IF(OR(A2670="",B2670=""),"",A2670&amp;"|"&amp;B2670)</f>
        <v/>
      </c>
    </row>
    <row r="2671" customFormat="false" ht="15" hidden="false" customHeight="false" outlineLevel="0" collapsed="false">
      <c r="A2671" s="16"/>
      <c r="B2671" s="17"/>
      <c r="C2671" s="18" t="str">
        <f aca="false">IF($B2671="","",IFERROR(VLOOKUP($B2671,الموظفين!$A$2:$J$501,2,FALSE())&amp;"","⚠ كود غير موجود"))</f>
        <v/>
      </c>
      <c r="D2671" s="18" t="str">
        <f aca="false">IF($B2671="","",IFERROR(VLOOKUP($B2671,الموظفين!$A$2:$J$501,3,FALSE())&amp;"",""))</f>
        <v/>
      </c>
      <c r="E2671" s="18" t="str">
        <f aca="false">IF($B2671="","",IFERROR(VLOOKUP($B2671,الموظفين!$A$2:$J$501,5,FALSE())&amp;"",""))</f>
        <v/>
      </c>
      <c r="F2671" s="19" t="str">
        <f aca="false">IF($B2671="","",IFERROR(VLOOKUP($B2671,الموظفين!$A$2:$J$501,6,FALSE()),""))</f>
        <v/>
      </c>
      <c r="G2671" s="19" t="str">
        <f aca="false">IF($B2671="","",IFERROR(VLOOKUP($B2671,الموظفين!$A$2:$J$501,7,FALSE()),""))</f>
        <v/>
      </c>
      <c r="H2671" s="20"/>
      <c r="I2671" s="20"/>
      <c r="J2671" s="21" t="str">
        <f aca="false">IF(OR(H2671="",I2671=""),"",ROUND(MOD(I2671-H2671,1)*24,2))</f>
        <v/>
      </c>
      <c r="K2671" s="22" t="str">
        <f aca="false">IF(OR(H2671="",F2671=""),"",IF(ROUND(MAX(0,MOD(H2671-F2671+0.5,1)-0.5)*1440,0)&gt;IFERROR(VLOOKUP(E2671,الورديات!$A$2:$E$21,5,FALSE()),0),ROUND(MAX(0,MOD(H2671-F2671+0.5,1)-0.5)*1440,0),0))</f>
        <v/>
      </c>
      <c r="L2671" s="22" t="str">
        <f aca="false">IF(OR(I2671="",G2671=""),"",ROUND(MAX(0,MOD(G2671-I2671+0.5,1)-0.5)*1440,0))</f>
        <v/>
      </c>
      <c r="M2671" s="22" t="str">
        <f aca="false">IF(OR(I2671="",G2671=""),"",IF(ROUND(MAX(0,MOD(I2671-G2671+0.5,1)-0.5)*1440,0)&gt;=الإعدادات!$B$8,ROUND(MAX(0,MOD(I2671-G2671+0.5,1)-0.5)*1440,0),0))</f>
        <v/>
      </c>
      <c r="N2671" s="18" t="str">
        <f aca="false">IF(OR(A2671="",B2671=""),"",IF(COUNTIFS(الإجازات!$A$2:$A$1001,B2671,الإجازات!$D$2:$D$1001,"&lt;="&amp;A2671,الإجازات!$E$2:$E$1001,"&gt;="&amp;A2671,الإجازات!$G$2:$G$1001,"مقبولة")=0,"",LOOKUP(2,1/((الإجازات!$A$2:$A$1001=B2671)*(الإجازات!$D$2:$D$1001&lt;=A2671)*(الإجازات!$E$2:$E$1001&gt;=A2671)*(الإجازات!$G$2:$G$1001="مقبولة")),الإجازات!$C$2:$C$1001)))</f>
        <v/>
      </c>
      <c r="O2671" s="17"/>
      <c r="P2671" s="23" t="str">
        <f aca="false">IF(B2671="","",IF(ISNA(MATCH(B2671,الموظفين!$A$2:$A$501,0)),"⚠ كود غير موجود",IF(O2671&lt;&gt;"",O2671,IF(N2671&lt;&gt;"",N2671,IF(H2671="",IF(AND(A2671&lt;&gt;"",WEEKDAY(A2671)=الإعدادات!$B$11),"راحة أسبوعية","غائب"),IF(I2671="","بدون انصراف",IF(N(K2671)&gt;0,"متأخر","حاضر")))))))</f>
        <v/>
      </c>
      <c r="Q2671" s="24" t="str">
        <f aca="false">IF(B2671="","",IF(OR(P2671="غائب",P2671="غياب",P2671="إجازة بدون راتب"),IFERROR(VLOOKUP(B2671,الموظفين!$A$2:$J$501,8,FALSE()),0),0))</f>
        <v/>
      </c>
      <c r="R2671" s="24" t="str">
        <f aca="false">IF(B2671="","",ROUND((N(K2671)+N(L2671))/60*IFERROR(VLOOKUP(B2671,الموظفين!$A$2:$J$501,8,FALSE()),0)/الإعدادات!$B$6*الإعدادات!$B$9,2))</f>
        <v/>
      </c>
      <c r="S2671" s="24" t="str">
        <f aca="false">IF(OR(B2671="",M2671=""),"",ROUND(M2671/60*IFERROR(VLOOKUP(B2671,الموظفين!$A$2:$J$501,9,FALSE()),0),2))</f>
        <v/>
      </c>
      <c r="T2671" s="17"/>
      <c r="U2671" s="23" t="str">
        <f aca="false">IF(OR(A2671="",B2671=""),"",A2671&amp;"|"&amp;B2671)</f>
        <v/>
      </c>
    </row>
    <row r="2672" customFormat="false" ht="15" hidden="false" customHeight="false" outlineLevel="0" collapsed="false">
      <c r="A2672" s="16"/>
      <c r="B2672" s="17"/>
      <c r="C2672" s="18" t="str">
        <f aca="false">IF($B2672="","",IFERROR(VLOOKUP($B2672,الموظفين!$A$2:$J$501,2,FALSE())&amp;"","⚠ كود غير موجود"))</f>
        <v/>
      </c>
      <c r="D2672" s="18" t="str">
        <f aca="false">IF($B2672="","",IFERROR(VLOOKUP($B2672,الموظفين!$A$2:$J$501,3,FALSE())&amp;"",""))</f>
        <v/>
      </c>
      <c r="E2672" s="18" t="str">
        <f aca="false">IF($B2672="","",IFERROR(VLOOKUP($B2672,الموظفين!$A$2:$J$501,5,FALSE())&amp;"",""))</f>
        <v/>
      </c>
      <c r="F2672" s="19" t="str">
        <f aca="false">IF($B2672="","",IFERROR(VLOOKUP($B2672,الموظفين!$A$2:$J$501,6,FALSE()),""))</f>
        <v/>
      </c>
      <c r="G2672" s="19" t="str">
        <f aca="false">IF($B2672="","",IFERROR(VLOOKUP($B2672,الموظفين!$A$2:$J$501,7,FALSE()),""))</f>
        <v/>
      </c>
      <c r="H2672" s="20"/>
      <c r="I2672" s="20"/>
      <c r="J2672" s="21" t="str">
        <f aca="false">IF(OR(H2672="",I2672=""),"",ROUND(MOD(I2672-H2672,1)*24,2))</f>
        <v/>
      </c>
      <c r="K2672" s="22" t="str">
        <f aca="false">IF(OR(H2672="",F2672=""),"",IF(ROUND(MAX(0,MOD(H2672-F2672+0.5,1)-0.5)*1440,0)&gt;IFERROR(VLOOKUP(E2672,الورديات!$A$2:$E$21,5,FALSE()),0),ROUND(MAX(0,MOD(H2672-F2672+0.5,1)-0.5)*1440,0),0))</f>
        <v/>
      </c>
      <c r="L2672" s="22" t="str">
        <f aca="false">IF(OR(I2672="",G2672=""),"",ROUND(MAX(0,MOD(G2672-I2672+0.5,1)-0.5)*1440,0))</f>
        <v/>
      </c>
      <c r="M2672" s="22" t="str">
        <f aca="false">IF(OR(I2672="",G2672=""),"",IF(ROUND(MAX(0,MOD(I2672-G2672+0.5,1)-0.5)*1440,0)&gt;=الإعدادات!$B$8,ROUND(MAX(0,MOD(I2672-G2672+0.5,1)-0.5)*1440,0),0))</f>
        <v/>
      </c>
      <c r="N2672" s="18" t="str">
        <f aca="false">IF(OR(A2672="",B2672=""),"",IF(COUNTIFS(الإجازات!$A$2:$A$1001,B2672,الإجازات!$D$2:$D$1001,"&lt;="&amp;A2672,الإجازات!$E$2:$E$1001,"&gt;="&amp;A2672,الإجازات!$G$2:$G$1001,"مقبولة")=0,"",LOOKUP(2,1/((الإجازات!$A$2:$A$1001=B2672)*(الإجازات!$D$2:$D$1001&lt;=A2672)*(الإجازات!$E$2:$E$1001&gt;=A2672)*(الإجازات!$G$2:$G$1001="مقبولة")),الإجازات!$C$2:$C$1001)))</f>
        <v/>
      </c>
      <c r="O2672" s="17"/>
      <c r="P2672" s="23" t="str">
        <f aca="false">IF(B2672="","",IF(ISNA(MATCH(B2672,الموظفين!$A$2:$A$501,0)),"⚠ كود غير موجود",IF(O2672&lt;&gt;"",O2672,IF(N2672&lt;&gt;"",N2672,IF(H2672="",IF(AND(A2672&lt;&gt;"",WEEKDAY(A2672)=الإعدادات!$B$11),"راحة أسبوعية","غائب"),IF(I2672="","بدون انصراف",IF(N(K2672)&gt;0,"متأخر","حاضر")))))))</f>
        <v/>
      </c>
      <c r="Q2672" s="24" t="str">
        <f aca="false">IF(B2672="","",IF(OR(P2672="غائب",P2672="غياب",P2672="إجازة بدون راتب"),IFERROR(VLOOKUP(B2672,الموظفين!$A$2:$J$501,8,FALSE()),0),0))</f>
        <v/>
      </c>
      <c r="R2672" s="24" t="str">
        <f aca="false">IF(B2672="","",ROUND((N(K2672)+N(L2672))/60*IFERROR(VLOOKUP(B2672,الموظفين!$A$2:$J$501,8,FALSE()),0)/الإعدادات!$B$6*الإعدادات!$B$9,2))</f>
        <v/>
      </c>
      <c r="S2672" s="24" t="str">
        <f aca="false">IF(OR(B2672="",M2672=""),"",ROUND(M2672/60*IFERROR(VLOOKUP(B2672,الموظفين!$A$2:$J$501,9,FALSE()),0),2))</f>
        <v/>
      </c>
      <c r="T2672" s="17"/>
      <c r="U2672" s="23" t="str">
        <f aca="false">IF(OR(A2672="",B2672=""),"",A2672&amp;"|"&amp;B2672)</f>
        <v/>
      </c>
    </row>
    <row r="2673" customFormat="false" ht="15" hidden="false" customHeight="false" outlineLevel="0" collapsed="false">
      <c r="A2673" s="16"/>
      <c r="B2673" s="17"/>
      <c r="C2673" s="18" t="str">
        <f aca="false">IF($B2673="","",IFERROR(VLOOKUP($B2673,الموظفين!$A$2:$J$501,2,FALSE())&amp;"","⚠ كود غير موجود"))</f>
        <v/>
      </c>
      <c r="D2673" s="18" t="str">
        <f aca="false">IF($B2673="","",IFERROR(VLOOKUP($B2673,الموظفين!$A$2:$J$501,3,FALSE())&amp;"",""))</f>
        <v/>
      </c>
      <c r="E2673" s="18" t="str">
        <f aca="false">IF($B2673="","",IFERROR(VLOOKUP($B2673,الموظفين!$A$2:$J$501,5,FALSE())&amp;"",""))</f>
        <v/>
      </c>
      <c r="F2673" s="19" t="str">
        <f aca="false">IF($B2673="","",IFERROR(VLOOKUP($B2673,الموظفين!$A$2:$J$501,6,FALSE()),""))</f>
        <v/>
      </c>
      <c r="G2673" s="19" t="str">
        <f aca="false">IF($B2673="","",IFERROR(VLOOKUP($B2673,الموظفين!$A$2:$J$501,7,FALSE()),""))</f>
        <v/>
      </c>
      <c r="H2673" s="20"/>
      <c r="I2673" s="20"/>
      <c r="J2673" s="21" t="str">
        <f aca="false">IF(OR(H2673="",I2673=""),"",ROUND(MOD(I2673-H2673,1)*24,2))</f>
        <v/>
      </c>
      <c r="K2673" s="22" t="str">
        <f aca="false">IF(OR(H2673="",F2673=""),"",IF(ROUND(MAX(0,MOD(H2673-F2673+0.5,1)-0.5)*1440,0)&gt;IFERROR(VLOOKUP(E2673,الورديات!$A$2:$E$21,5,FALSE()),0),ROUND(MAX(0,MOD(H2673-F2673+0.5,1)-0.5)*1440,0),0))</f>
        <v/>
      </c>
      <c r="L2673" s="22" t="str">
        <f aca="false">IF(OR(I2673="",G2673=""),"",ROUND(MAX(0,MOD(G2673-I2673+0.5,1)-0.5)*1440,0))</f>
        <v/>
      </c>
      <c r="M2673" s="22" t="str">
        <f aca="false">IF(OR(I2673="",G2673=""),"",IF(ROUND(MAX(0,MOD(I2673-G2673+0.5,1)-0.5)*1440,0)&gt;=الإعدادات!$B$8,ROUND(MAX(0,MOD(I2673-G2673+0.5,1)-0.5)*1440,0),0))</f>
        <v/>
      </c>
      <c r="N2673" s="18" t="str">
        <f aca="false">IF(OR(A2673="",B2673=""),"",IF(COUNTIFS(الإجازات!$A$2:$A$1001,B2673,الإجازات!$D$2:$D$1001,"&lt;="&amp;A2673,الإجازات!$E$2:$E$1001,"&gt;="&amp;A2673,الإجازات!$G$2:$G$1001,"مقبولة")=0,"",LOOKUP(2,1/((الإجازات!$A$2:$A$1001=B2673)*(الإجازات!$D$2:$D$1001&lt;=A2673)*(الإجازات!$E$2:$E$1001&gt;=A2673)*(الإجازات!$G$2:$G$1001="مقبولة")),الإجازات!$C$2:$C$1001)))</f>
        <v/>
      </c>
      <c r="O2673" s="17"/>
      <c r="P2673" s="23" t="str">
        <f aca="false">IF(B2673="","",IF(ISNA(MATCH(B2673,الموظفين!$A$2:$A$501,0)),"⚠ كود غير موجود",IF(O2673&lt;&gt;"",O2673,IF(N2673&lt;&gt;"",N2673,IF(H2673="",IF(AND(A2673&lt;&gt;"",WEEKDAY(A2673)=الإعدادات!$B$11),"راحة أسبوعية","غائب"),IF(I2673="","بدون انصراف",IF(N(K2673)&gt;0,"متأخر","حاضر")))))))</f>
        <v/>
      </c>
      <c r="Q2673" s="24" t="str">
        <f aca="false">IF(B2673="","",IF(OR(P2673="غائب",P2673="غياب",P2673="إجازة بدون راتب"),IFERROR(VLOOKUP(B2673,الموظفين!$A$2:$J$501,8,FALSE()),0),0))</f>
        <v/>
      </c>
      <c r="R2673" s="24" t="str">
        <f aca="false">IF(B2673="","",ROUND((N(K2673)+N(L2673))/60*IFERROR(VLOOKUP(B2673,الموظفين!$A$2:$J$501,8,FALSE()),0)/الإعدادات!$B$6*الإعدادات!$B$9,2))</f>
        <v/>
      </c>
      <c r="S2673" s="24" t="str">
        <f aca="false">IF(OR(B2673="",M2673=""),"",ROUND(M2673/60*IFERROR(VLOOKUP(B2673,الموظفين!$A$2:$J$501,9,FALSE()),0),2))</f>
        <v/>
      </c>
      <c r="T2673" s="17"/>
      <c r="U2673" s="23" t="str">
        <f aca="false">IF(OR(A2673="",B2673=""),"",A2673&amp;"|"&amp;B2673)</f>
        <v/>
      </c>
    </row>
    <row r="2674" customFormat="false" ht="15" hidden="false" customHeight="false" outlineLevel="0" collapsed="false">
      <c r="A2674" s="16"/>
      <c r="B2674" s="17"/>
      <c r="C2674" s="18" t="str">
        <f aca="false">IF($B2674="","",IFERROR(VLOOKUP($B2674,الموظفين!$A$2:$J$501,2,FALSE())&amp;"","⚠ كود غير موجود"))</f>
        <v/>
      </c>
      <c r="D2674" s="18" t="str">
        <f aca="false">IF($B2674="","",IFERROR(VLOOKUP($B2674,الموظفين!$A$2:$J$501,3,FALSE())&amp;"",""))</f>
        <v/>
      </c>
      <c r="E2674" s="18" t="str">
        <f aca="false">IF($B2674="","",IFERROR(VLOOKUP($B2674,الموظفين!$A$2:$J$501,5,FALSE())&amp;"",""))</f>
        <v/>
      </c>
      <c r="F2674" s="19" t="str">
        <f aca="false">IF($B2674="","",IFERROR(VLOOKUP($B2674,الموظفين!$A$2:$J$501,6,FALSE()),""))</f>
        <v/>
      </c>
      <c r="G2674" s="19" t="str">
        <f aca="false">IF($B2674="","",IFERROR(VLOOKUP($B2674,الموظفين!$A$2:$J$501,7,FALSE()),""))</f>
        <v/>
      </c>
      <c r="H2674" s="20"/>
      <c r="I2674" s="20"/>
      <c r="J2674" s="21" t="str">
        <f aca="false">IF(OR(H2674="",I2674=""),"",ROUND(MOD(I2674-H2674,1)*24,2))</f>
        <v/>
      </c>
      <c r="K2674" s="22" t="str">
        <f aca="false">IF(OR(H2674="",F2674=""),"",IF(ROUND(MAX(0,MOD(H2674-F2674+0.5,1)-0.5)*1440,0)&gt;IFERROR(VLOOKUP(E2674,الورديات!$A$2:$E$21,5,FALSE()),0),ROUND(MAX(0,MOD(H2674-F2674+0.5,1)-0.5)*1440,0),0))</f>
        <v/>
      </c>
      <c r="L2674" s="22" t="str">
        <f aca="false">IF(OR(I2674="",G2674=""),"",ROUND(MAX(0,MOD(G2674-I2674+0.5,1)-0.5)*1440,0))</f>
        <v/>
      </c>
      <c r="M2674" s="22" t="str">
        <f aca="false">IF(OR(I2674="",G2674=""),"",IF(ROUND(MAX(0,MOD(I2674-G2674+0.5,1)-0.5)*1440,0)&gt;=الإعدادات!$B$8,ROUND(MAX(0,MOD(I2674-G2674+0.5,1)-0.5)*1440,0),0))</f>
        <v/>
      </c>
      <c r="N2674" s="18" t="str">
        <f aca="false">IF(OR(A2674="",B2674=""),"",IF(COUNTIFS(الإجازات!$A$2:$A$1001,B2674,الإجازات!$D$2:$D$1001,"&lt;="&amp;A2674,الإجازات!$E$2:$E$1001,"&gt;="&amp;A2674,الإجازات!$G$2:$G$1001,"مقبولة")=0,"",LOOKUP(2,1/((الإجازات!$A$2:$A$1001=B2674)*(الإجازات!$D$2:$D$1001&lt;=A2674)*(الإجازات!$E$2:$E$1001&gt;=A2674)*(الإجازات!$G$2:$G$1001="مقبولة")),الإجازات!$C$2:$C$1001)))</f>
        <v/>
      </c>
      <c r="O2674" s="17"/>
      <c r="P2674" s="23" t="str">
        <f aca="false">IF(B2674="","",IF(ISNA(MATCH(B2674,الموظفين!$A$2:$A$501,0)),"⚠ كود غير موجود",IF(O2674&lt;&gt;"",O2674,IF(N2674&lt;&gt;"",N2674,IF(H2674="",IF(AND(A2674&lt;&gt;"",WEEKDAY(A2674)=الإعدادات!$B$11),"راحة أسبوعية","غائب"),IF(I2674="","بدون انصراف",IF(N(K2674)&gt;0,"متأخر","حاضر")))))))</f>
        <v/>
      </c>
      <c r="Q2674" s="24" t="str">
        <f aca="false">IF(B2674="","",IF(OR(P2674="غائب",P2674="غياب",P2674="إجازة بدون راتب"),IFERROR(VLOOKUP(B2674,الموظفين!$A$2:$J$501,8,FALSE()),0),0))</f>
        <v/>
      </c>
      <c r="R2674" s="24" t="str">
        <f aca="false">IF(B2674="","",ROUND((N(K2674)+N(L2674))/60*IFERROR(VLOOKUP(B2674,الموظفين!$A$2:$J$501,8,FALSE()),0)/الإعدادات!$B$6*الإعدادات!$B$9,2))</f>
        <v/>
      </c>
      <c r="S2674" s="24" t="str">
        <f aca="false">IF(OR(B2674="",M2674=""),"",ROUND(M2674/60*IFERROR(VLOOKUP(B2674,الموظفين!$A$2:$J$501,9,FALSE()),0),2))</f>
        <v/>
      </c>
      <c r="T2674" s="17"/>
      <c r="U2674" s="23" t="str">
        <f aca="false">IF(OR(A2674="",B2674=""),"",A2674&amp;"|"&amp;B2674)</f>
        <v/>
      </c>
    </row>
    <row r="2675" customFormat="false" ht="15" hidden="false" customHeight="false" outlineLevel="0" collapsed="false">
      <c r="A2675" s="16"/>
      <c r="B2675" s="17"/>
      <c r="C2675" s="18" t="str">
        <f aca="false">IF($B2675="","",IFERROR(VLOOKUP($B2675,الموظفين!$A$2:$J$501,2,FALSE())&amp;"","⚠ كود غير موجود"))</f>
        <v/>
      </c>
      <c r="D2675" s="18" t="str">
        <f aca="false">IF($B2675="","",IFERROR(VLOOKUP($B2675,الموظفين!$A$2:$J$501,3,FALSE())&amp;"",""))</f>
        <v/>
      </c>
      <c r="E2675" s="18" t="str">
        <f aca="false">IF($B2675="","",IFERROR(VLOOKUP($B2675,الموظفين!$A$2:$J$501,5,FALSE())&amp;"",""))</f>
        <v/>
      </c>
      <c r="F2675" s="19" t="str">
        <f aca="false">IF($B2675="","",IFERROR(VLOOKUP($B2675,الموظفين!$A$2:$J$501,6,FALSE()),""))</f>
        <v/>
      </c>
      <c r="G2675" s="19" t="str">
        <f aca="false">IF($B2675="","",IFERROR(VLOOKUP($B2675,الموظفين!$A$2:$J$501,7,FALSE()),""))</f>
        <v/>
      </c>
      <c r="H2675" s="20"/>
      <c r="I2675" s="20"/>
      <c r="J2675" s="21" t="str">
        <f aca="false">IF(OR(H2675="",I2675=""),"",ROUND(MOD(I2675-H2675,1)*24,2))</f>
        <v/>
      </c>
      <c r="K2675" s="22" t="str">
        <f aca="false">IF(OR(H2675="",F2675=""),"",IF(ROUND(MAX(0,MOD(H2675-F2675+0.5,1)-0.5)*1440,0)&gt;IFERROR(VLOOKUP(E2675,الورديات!$A$2:$E$21,5,FALSE()),0),ROUND(MAX(0,MOD(H2675-F2675+0.5,1)-0.5)*1440,0),0))</f>
        <v/>
      </c>
      <c r="L2675" s="22" t="str">
        <f aca="false">IF(OR(I2675="",G2675=""),"",ROUND(MAX(0,MOD(G2675-I2675+0.5,1)-0.5)*1440,0))</f>
        <v/>
      </c>
      <c r="M2675" s="22" t="str">
        <f aca="false">IF(OR(I2675="",G2675=""),"",IF(ROUND(MAX(0,MOD(I2675-G2675+0.5,1)-0.5)*1440,0)&gt;=الإعدادات!$B$8,ROUND(MAX(0,MOD(I2675-G2675+0.5,1)-0.5)*1440,0),0))</f>
        <v/>
      </c>
      <c r="N2675" s="18" t="str">
        <f aca="false">IF(OR(A2675="",B2675=""),"",IF(COUNTIFS(الإجازات!$A$2:$A$1001,B2675,الإجازات!$D$2:$D$1001,"&lt;="&amp;A2675,الإجازات!$E$2:$E$1001,"&gt;="&amp;A2675,الإجازات!$G$2:$G$1001,"مقبولة")=0,"",LOOKUP(2,1/((الإجازات!$A$2:$A$1001=B2675)*(الإجازات!$D$2:$D$1001&lt;=A2675)*(الإجازات!$E$2:$E$1001&gt;=A2675)*(الإجازات!$G$2:$G$1001="مقبولة")),الإجازات!$C$2:$C$1001)))</f>
        <v/>
      </c>
      <c r="O2675" s="17"/>
      <c r="P2675" s="23" t="str">
        <f aca="false">IF(B2675="","",IF(ISNA(MATCH(B2675,الموظفين!$A$2:$A$501,0)),"⚠ كود غير موجود",IF(O2675&lt;&gt;"",O2675,IF(N2675&lt;&gt;"",N2675,IF(H2675="",IF(AND(A2675&lt;&gt;"",WEEKDAY(A2675)=الإعدادات!$B$11),"راحة أسبوعية","غائب"),IF(I2675="","بدون انصراف",IF(N(K2675)&gt;0,"متأخر","حاضر")))))))</f>
        <v/>
      </c>
      <c r="Q2675" s="24" t="str">
        <f aca="false">IF(B2675="","",IF(OR(P2675="غائب",P2675="غياب",P2675="إجازة بدون راتب"),IFERROR(VLOOKUP(B2675,الموظفين!$A$2:$J$501,8,FALSE()),0),0))</f>
        <v/>
      </c>
      <c r="R2675" s="24" t="str">
        <f aca="false">IF(B2675="","",ROUND((N(K2675)+N(L2675))/60*IFERROR(VLOOKUP(B2675,الموظفين!$A$2:$J$501,8,FALSE()),0)/الإعدادات!$B$6*الإعدادات!$B$9,2))</f>
        <v/>
      </c>
      <c r="S2675" s="24" t="str">
        <f aca="false">IF(OR(B2675="",M2675=""),"",ROUND(M2675/60*IFERROR(VLOOKUP(B2675,الموظفين!$A$2:$J$501,9,FALSE()),0),2))</f>
        <v/>
      </c>
      <c r="T2675" s="17"/>
      <c r="U2675" s="23" t="str">
        <f aca="false">IF(OR(A2675="",B2675=""),"",A2675&amp;"|"&amp;B2675)</f>
        <v/>
      </c>
    </row>
    <row r="2676" customFormat="false" ht="15" hidden="false" customHeight="false" outlineLevel="0" collapsed="false">
      <c r="A2676" s="16"/>
      <c r="B2676" s="17"/>
      <c r="C2676" s="18" t="str">
        <f aca="false">IF($B2676="","",IFERROR(VLOOKUP($B2676,الموظفين!$A$2:$J$501,2,FALSE())&amp;"","⚠ كود غير موجود"))</f>
        <v/>
      </c>
      <c r="D2676" s="18" t="str">
        <f aca="false">IF($B2676="","",IFERROR(VLOOKUP($B2676,الموظفين!$A$2:$J$501,3,FALSE())&amp;"",""))</f>
        <v/>
      </c>
      <c r="E2676" s="18" t="str">
        <f aca="false">IF($B2676="","",IFERROR(VLOOKUP($B2676,الموظفين!$A$2:$J$501,5,FALSE())&amp;"",""))</f>
        <v/>
      </c>
      <c r="F2676" s="19" t="str">
        <f aca="false">IF($B2676="","",IFERROR(VLOOKUP($B2676,الموظفين!$A$2:$J$501,6,FALSE()),""))</f>
        <v/>
      </c>
      <c r="G2676" s="19" t="str">
        <f aca="false">IF($B2676="","",IFERROR(VLOOKUP($B2676,الموظفين!$A$2:$J$501,7,FALSE()),""))</f>
        <v/>
      </c>
      <c r="H2676" s="20"/>
      <c r="I2676" s="20"/>
      <c r="J2676" s="21" t="str">
        <f aca="false">IF(OR(H2676="",I2676=""),"",ROUND(MOD(I2676-H2676,1)*24,2))</f>
        <v/>
      </c>
      <c r="K2676" s="22" t="str">
        <f aca="false">IF(OR(H2676="",F2676=""),"",IF(ROUND(MAX(0,MOD(H2676-F2676+0.5,1)-0.5)*1440,0)&gt;IFERROR(VLOOKUP(E2676,الورديات!$A$2:$E$21,5,FALSE()),0),ROUND(MAX(0,MOD(H2676-F2676+0.5,1)-0.5)*1440,0),0))</f>
        <v/>
      </c>
      <c r="L2676" s="22" t="str">
        <f aca="false">IF(OR(I2676="",G2676=""),"",ROUND(MAX(0,MOD(G2676-I2676+0.5,1)-0.5)*1440,0))</f>
        <v/>
      </c>
      <c r="M2676" s="22" t="str">
        <f aca="false">IF(OR(I2676="",G2676=""),"",IF(ROUND(MAX(0,MOD(I2676-G2676+0.5,1)-0.5)*1440,0)&gt;=الإعدادات!$B$8,ROUND(MAX(0,MOD(I2676-G2676+0.5,1)-0.5)*1440,0),0))</f>
        <v/>
      </c>
      <c r="N2676" s="18" t="str">
        <f aca="false">IF(OR(A2676="",B2676=""),"",IF(COUNTIFS(الإجازات!$A$2:$A$1001,B2676,الإجازات!$D$2:$D$1001,"&lt;="&amp;A2676,الإجازات!$E$2:$E$1001,"&gt;="&amp;A2676,الإجازات!$G$2:$G$1001,"مقبولة")=0,"",LOOKUP(2,1/((الإجازات!$A$2:$A$1001=B2676)*(الإجازات!$D$2:$D$1001&lt;=A2676)*(الإجازات!$E$2:$E$1001&gt;=A2676)*(الإجازات!$G$2:$G$1001="مقبولة")),الإجازات!$C$2:$C$1001)))</f>
        <v/>
      </c>
      <c r="O2676" s="17"/>
      <c r="P2676" s="23" t="str">
        <f aca="false">IF(B2676="","",IF(ISNA(MATCH(B2676,الموظفين!$A$2:$A$501,0)),"⚠ كود غير موجود",IF(O2676&lt;&gt;"",O2676,IF(N2676&lt;&gt;"",N2676,IF(H2676="",IF(AND(A2676&lt;&gt;"",WEEKDAY(A2676)=الإعدادات!$B$11),"راحة أسبوعية","غائب"),IF(I2676="","بدون انصراف",IF(N(K2676)&gt;0,"متأخر","حاضر")))))))</f>
        <v/>
      </c>
      <c r="Q2676" s="24" t="str">
        <f aca="false">IF(B2676="","",IF(OR(P2676="غائب",P2676="غياب",P2676="إجازة بدون راتب"),IFERROR(VLOOKUP(B2676,الموظفين!$A$2:$J$501,8,FALSE()),0),0))</f>
        <v/>
      </c>
      <c r="R2676" s="24" t="str">
        <f aca="false">IF(B2676="","",ROUND((N(K2676)+N(L2676))/60*IFERROR(VLOOKUP(B2676,الموظفين!$A$2:$J$501,8,FALSE()),0)/الإعدادات!$B$6*الإعدادات!$B$9,2))</f>
        <v/>
      </c>
      <c r="S2676" s="24" t="str">
        <f aca="false">IF(OR(B2676="",M2676=""),"",ROUND(M2676/60*IFERROR(VLOOKUP(B2676,الموظفين!$A$2:$J$501,9,FALSE()),0),2))</f>
        <v/>
      </c>
      <c r="T2676" s="17"/>
      <c r="U2676" s="23" t="str">
        <f aca="false">IF(OR(A2676="",B2676=""),"",A2676&amp;"|"&amp;B2676)</f>
        <v/>
      </c>
    </row>
    <row r="2677" customFormat="false" ht="15" hidden="false" customHeight="false" outlineLevel="0" collapsed="false">
      <c r="A2677" s="16"/>
      <c r="B2677" s="17"/>
      <c r="C2677" s="18" t="str">
        <f aca="false">IF($B2677="","",IFERROR(VLOOKUP($B2677,الموظفين!$A$2:$J$501,2,FALSE())&amp;"","⚠ كود غير موجود"))</f>
        <v/>
      </c>
      <c r="D2677" s="18" t="str">
        <f aca="false">IF($B2677="","",IFERROR(VLOOKUP($B2677,الموظفين!$A$2:$J$501,3,FALSE())&amp;"",""))</f>
        <v/>
      </c>
      <c r="E2677" s="18" t="str">
        <f aca="false">IF($B2677="","",IFERROR(VLOOKUP($B2677,الموظفين!$A$2:$J$501,5,FALSE())&amp;"",""))</f>
        <v/>
      </c>
      <c r="F2677" s="19" t="str">
        <f aca="false">IF($B2677="","",IFERROR(VLOOKUP($B2677,الموظفين!$A$2:$J$501,6,FALSE()),""))</f>
        <v/>
      </c>
      <c r="G2677" s="19" t="str">
        <f aca="false">IF($B2677="","",IFERROR(VLOOKUP($B2677,الموظفين!$A$2:$J$501,7,FALSE()),""))</f>
        <v/>
      </c>
      <c r="H2677" s="20"/>
      <c r="I2677" s="20"/>
      <c r="J2677" s="21" t="str">
        <f aca="false">IF(OR(H2677="",I2677=""),"",ROUND(MOD(I2677-H2677,1)*24,2))</f>
        <v/>
      </c>
      <c r="K2677" s="22" t="str">
        <f aca="false">IF(OR(H2677="",F2677=""),"",IF(ROUND(MAX(0,MOD(H2677-F2677+0.5,1)-0.5)*1440,0)&gt;IFERROR(VLOOKUP(E2677,الورديات!$A$2:$E$21,5,FALSE()),0),ROUND(MAX(0,MOD(H2677-F2677+0.5,1)-0.5)*1440,0),0))</f>
        <v/>
      </c>
      <c r="L2677" s="22" t="str">
        <f aca="false">IF(OR(I2677="",G2677=""),"",ROUND(MAX(0,MOD(G2677-I2677+0.5,1)-0.5)*1440,0))</f>
        <v/>
      </c>
      <c r="M2677" s="22" t="str">
        <f aca="false">IF(OR(I2677="",G2677=""),"",IF(ROUND(MAX(0,MOD(I2677-G2677+0.5,1)-0.5)*1440,0)&gt;=الإعدادات!$B$8,ROUND(MAX(0,MOD(I2677-G2677+0.5,1)-0.5)*1440,0),0))</f>
        <v/>
      </c>
      <c r="N2677" s="18" t="str">
        <f aca="false">IF(OR(A2677="",B2677=""),"",IF(COUNTIFS(الإجازات!$A$2:$A$1001,B2677,الإجازات!$D$2:$D$1001,"&lt;="&amp;A2677,الإجازات!$E$2:$E$1001,"&gt;="&amp;A2677,الإجازات!$G$2:$G$1001,"مقبولة")=0,"",LOOKUP(2,1/((الإجازات!$A$2:$A$1001=B2677)*(الإجازات!$D$2:$D$1001&lt;=A2677)*(الإجازات!$E$2:$E$1001&gt;=A2677)*(الإجازات!$G$2:$G$1001="مقبولة")),الإجازات!$C$2:$C$1001)))</f>
        <v/>
      </c>
      <c r="O2677" s="17"/>
      <c r="P2677" s="23" t="str">
        <f aca="false">IF(B2677="","",IF(ISNA(MATCH(B2677,الموظفين!$A$2:$A$501,0)),"⚠ كود غير موجود",IF(O2677&lt;&gt;"",O2677,IF(N2677&lt;&gt;"",N2677,IF(H2677="",IF(AND(A2677&lt;&gt;"",WEEKDAY(A2677)=الإعدادات!$B$11),"راحة أسبوعية","غائب"),IF(I2677="","بدون انصراف",IF(N(K2677)&gt;0,"متأخر","حاضر")))))))</f>
        <v/>
      </c>
      <c r="Q2677" s="24" t="str">
        <f aca="false">IF(B2677="","",IF(OR(P2677="غائب",P2677="غياب",P2677="إجازة بدون راتب"),IFERROR(VLOOKUP(B2677,الموظفين!$A$2:$J$501,8,FALSE()),0),0))</f>
        <v/>
      </c>
      <c r="R2677" s="24" t="str">
        <f aca="false">IF(B2677="","",ROUND((N(K2677)+N(L2677))/60*IFERROR(VLOOKUP(B2677,الموظفين!$A$2:$J$501,8,FALSE()),0)/الإعدادات!$B$6*الإعدادات!$B$9,2))</f>
        <v/>
      </c>
      <c r="S2677" s="24" t="str">
        <f aca="false">IF(OR(B2677="",M2677=""),"",ROUND(M2677/60*IFERROR(VLOOKUP(B2677,الموظفين!$A$2:$J$501,9,FALSE()),0),2))</f>
        <v/>
      </c>
      <c r="T2677" s="17"/>
      <c r="U2677" s="23" t="str">
        <f aca="false">IF(OR(A2677="",B2677=""),"",A2677&amp;"|"&amp;B2677)</f>
        <v/>
      </c>
    </row>
    <row r="2678" customFormat="false" ht="15" hidden="false" customHeight="false" outlineLevel="0" collapsed="false">
      <c r="A2678" s="16"/>
      <c r="B2678" s="17"/>
      <c r="C2678" s="18" t="str">
        <f aca="false">IF($B2678="","",IFERROR(VLOOKUP($B2678,الموظفين!$A$2:$J$501,2,FALSE())&amp;"","⚠ كود غير موجود"))</f>
        <v/>
      </c>
      <c r="D2678" s="18" t="str">
        <f aca="false">IF($B2678="","",IFERROR(VLOOKUP($B2678,الموظفين!$A$2:$J$501,3,FALSE())&amp;"",""))</f>
        <v/>
      </c>
      <c r="E2678" s="18" t="str">
        <f aca="false">IF($B2678="","",IFERROR(VLOOKUP($B2678,الموظفين!$A$2:$J$501,5,FALSE())&amp;"",""))</f>
        <v/>
      </c>
      <c r="F2678" s="19" t="str">
        <f aca="false">IF($B2678="","",IFERROR(VLOOKUP($B2678,الموظفين!$A$2:$J$501,6,FALSE()),""))</f>
        <v/>
      </c>
      <c r="G2678" s="19" t="str">
        <f aca="false">IF($B2678="","",IFERROR(VLOOKUP($B2678,الموظفين!$A$2:$J$501,7,FALSE()),""))</f>
        <v/>
      </c>
      <c r="H2678" s="20"/>
      <c r="I2678" s="20"/>
      <c r="J2678" s="21" t="str">
        <f aca="false">IF(OR(H2678="",I2678=""),"",ROUND(MOD(I2678-H2678,1)*24,2))</f>
        <v/>
      </c>
      <c r="K2678" s="22" t="str">
        <f aca="false">IF(OR(H2678="",F2678=""),"",IF(ROUND(MAX(0,MOD(H2678-F2678+0.5,1)-0.5)*1440,0)&gt;IFERROR(VLOOKUP(E2678,الورديات!$A$2:$E$21,5,FALSE()),0),ROUND(MAX(0,MOD(H2678-F2678+0.5,1)-0.5)*1440,0),0))</f>
        <v/>
      </c>
      <c r="L2678" s="22" t="str">
        <f aca="false">IF(OR(I2678="",G2678=""),"",ROUND(MAX(0,MOD(G2678-I2678+0.5,1)-0.5)*1440,0))</f>
        <v/>
      </c>
      <c r="M2678" s="22" t="str">
        <f aca="false">IF(OR(I2678="",G2678=""),"",IF(ROUND(MAX(0,MOD(I2678-G2678+0.5,1)-0.5)*1440,0)&gt;=الإعدادات!$B$8,ROUND(MAX(0,MOD(I2678-G2678+0.5,1)-0.5)*1440,0),0))</f>
        <v/>
      </c>
      <c r="N2678" s="18" t="str">
        <f aca="false">IF(OR(A2678="",B2678=""),"",IF(COUNTIFS(الإجازات!$A$2:$A$1001,B2678,الإجازات!$D$2:$D$1001,"&lt;="&amp;A2678,الإجازات!$E$2:$E$1001,"&gt;="&amp;A2678,الإجازات!$G$2:$G$1001,"مقبولة")=0,"",LOOKUP(2,1/((الإجازات!$A$2:$A$1001=B2678)*(الإجازات!$D$2:$D$1001&lt;=A2678)*(الإجازات!$E$2:$E$1001&gt;=A2678)*(الإجازات!$G$2:$G$1001="مقبولة")),الإجازات!$C$2:$C$1001)))</f>
        <v/>
      </c>
      <c r="O2678" s="17"/>
      <c r="P2678" s="23" t="str">
        <f aca="false">IF(B2678="","",IF(ISNA(MATCH(B2678,الموظفين!$A$2:$A$501,0)),"⚠ كود غير موجود",IF(O2678&lt;&gt;"",O2678,IF(N2678&lt;&gt;"",N2678,IF(H2678="",IF(AND(A2678&lt;&gt;"",WEEKDAY(A2678)=الإعدادات!$B$11),"راحة أسبوعية","غائب"),IF(I2678="","بدون انصراف",IF(N(K2678)&gt;0,"متأخر","حاضر")))))))</f>
        <v/>
      </c>
      <c r="Q2678" s="24" t="str">
        <f aca="false">IF(B2678="","",IF(OR(P2678="غائب",P2678="غياب",P2678="إجازة بدون راتب"),IFERROR(VLOOKUP(B2678,الموظفين!$A$2:$J$501,8,FALSE()),0),0))</f>
        <v/>
      </c>
      <c r="R2678" s="24" t="str">
        <f aca="false">IF(B2678="","",ROUND((N(K2678)+N(L2678))/60*IFERROR(VLOOKUP(B2678,الموظفين!$A$2:$J$501,8,FALSE()),0)/الإعدادات!$B$6*الإعدادات!$B$9,2))</f>
        <v/>
      </c>
      <c r="S2678" s="24" t="str">
        <f aca="false">IF(OR(B2678="",M2678=""),"",ROUND(M2678/60*IFERROR(VLOOKUP(B2678,الموظفين!$A$2:$J$501,9,FALSE()),0),2))</f>
        <v/>
      </c>
      <c r="T2678" s="17"/>
      <c r="U2678" s="23" t="str">
        <f aca="false">IF(OR(A2678="",B2678=""),"",A2678&amp;"|"&amp;B2678)</f>
        <v/>
      </c>
    </row>
    <row r="2679" customFormat="false" ht="15" hidden="false" customHeight="false" outlineLevel="0" collapsed="false">
      <c r="A2679" s="16"/>
      <c r="B2679" s="17"/>
      <c r="C2679" s="18" t="str">
        <f aca="false">IF($B2679="","",IFERROR(VLOOKUP($B2679,الموظفين!$A$2:$J$501,2,FALSE())&amp;"","⚠ كود غير موجود"))</f>
        <v/>
      </c>
      <c r="D2679" s="18" t="str">
        <f aca="false">IF($B2679="","",IFERROR(VLOOKUP($B2679,الموظفين!$A$2:$J$501,3,FALSE())&amp;"",""))</f>
        <v/>
      </c>
      <c r="E2679" s="18" t="str">
        <f aca="false">IF($B2679="","",IFERROR(VLOOKUP($B2679,الموظفين!$A$2:$J$501,5,FALSE())&amp;"",""))</f>
        <v/>
      </c>
      <c r="F2679" s="19" t="str">
        <f aca="false">IF($B2679="","",IFERROR(VLOOKUP($B2679,الموظفين!$A$2:$J$501,6,FALSE()),""))</f>
        <v/>
      </c>
      <c r="G2679" s="19" t="str">
        <f aca="false">IF($B2679="","",IFERROR(VLOOKUP($B2679,الموظفين!$A$2:$J$501,7,FALSE()),""))</f>
        <v/>
      </c>
      <c r="H2679" s="20"/>
      <c r="I2679" s="20"/>
      <c r="J2679" s="21" t="str">
        <f aca="false">IF(OR(H2679="",I2679=""),"",ROUND(MOD(I2679-H2679,1)*24,2))</f>
        <v/>
      </c>
      <c r="K2679" s="22" t="str">
        <f aca="false">IF(OR(H2679="",F2679=""),"",IF(ROUND(MAX(0,MOD(H2679-F2679+0.5,1)-0.5)*1440,0)&gt;IFERROR(VLOOKUP(E2679,الورديات!$A$2:$E$21,5,FALSE()),0),ROUND(MAX(0,MOD(H2679-F2679+0.5,1)-0.5)*1440,0),0))</f>
        <v/>
      </c>
      <c r="L2679" s="22" t="str">
        <f aca="false">IF(OR(I2679="",G2679=""),"",ROUND(MAX(0,MOD(G2679-I2679+0.5,1)-0.5)*1440,0))</f>
        <v/>
      </c>
      <c r="M2679" s="22" t="str">
        <f aca="false">IF(OR(I2679="",G2679=""),"",IF(ROUND(MAX(0,MOD(I2679-G2679+0.5,1)-0.5)*1440,0)&gt;=الإعدادات!$B$8,ROUND(MAX(0,MOD(I2679-G2679+0.5,1)-0.5)*1440,0),0))</f>
        <v/>
      </c>
      <c r="N2679" s="18" t="str">
        <f aca="false">IF(OR(A2679="",B2679=""),"",IF(COUNTIFS(الإجازات!$A$2:$A$1001,B2679,الإجازات!$D$2:$D$1001,"&lt;="&amp;A2679,الإجازات!$E$2:$E$1001,"&gt;="&amp;A2679,الإجازات!$G$2:$G$1001,"مقبولة")=0,"",LOOKUP(2,1/((الإجازات!$A$2:$A$1001=B2679)*(الإجازات!$D$2:$D$1001&lt;=A2679)*(الإجازات!$E$2:$E$1001&gt;=A2679)*(الإجازات!$G$2:$G$1001="مقبولة")),الإجازات!$C$2:$C$1001)))</f>
        <v/>
      </c>
      <c r="O2679" s="17"/>
      <c r="P2679" s="23" t="str">
        <f aca="false">IF(B2679="","",IF(ISNA(MATCH(B2679,الموظفين!$A$2:$A$501,0)),"⚠ كود غير موجود",IF(O2679&lt;&gt;"",O2679,IF(N2679&lt;&gt;"",N2679,IF(H2679="",IF(AND(A2679&lt;&gt;"",WEEKDAY(A2679)=الإعدادات!$B$11),"راحة أسبوعية","غائب"),IF(I2679="","بدون انصراف",IF(N(K2679)&gt;0,"متأخر","حاضر")))))))</f>
        <v/>
      </c>
      <c r="Q2679" s="24" t="str">
        <f aca="false">IF(B2679="","",IF(OR(P2679="غائب",P2679="غياب",P2679="إجازة بدون راتب"),IFERROR(VLOOKUP(B2679,الموظفين!$A$2:$J$501,8,FALSE()),0),0))</f>
        <v/>
      </c>
      <c r="R2679" s="24" t="str">
        <f aca="false">IF(B2679="","",ROUND((N(K2679)+N(L2679))/60*IFERROR(VLOOKUP(B2679,الموظفين!$A$2:$J$501,8,FALSE()),0)/الإعدادات!$B$6*الإعدادات!$B$9,2))</f>
        <v/>
      </c>
      <c r="S2679" s="24" t="str">
        <f aca="false">IF(OR(B2679="",M2679=""),"",ROUND(M2679/60*IFERROR(VLOOKUP(B2679,الموظفين!$A$2:$J$501,9,FALSE()),0),2))</f>
        <v/>
      </c>
      <c r="T2679" s="17"/>
      <c r="U2679" s="23" t="str">
        <f aca="false">IF(OR(A2679="",B2679=""),"",A2679&amp;"|"&amp;B2679)</f>
        <v/>
      </c>
    </row>
    <row r="2680" customFormat="false" ht="15" hidden="false" customHeight="false" outlineLevel="0" collapsed="false">
      <c r="A2680" s="16"/>
      <c r="B2680" s="17"/>
      <c r="C2680" s="18" t="str">
        <f aca="false">IF($B2680="","",IFERROR(VLOOKUP($B2680,الموظفين!$A$2:$J$501,2,FALSE())&amp;"","⚠ كود غير موجود"))</f>
        <v/>
      </c>
      <c r="D2680" s="18" t="str">
        <f aca="false">IF($B2680="","",IFERROR(VLOOKUP($B2680,الموظفين!$A$2:$J$501,3,FALSE())&amp;"",""))</f>
        <v/>
      </c>
      <c r="E2680" s="18" t="str">
        <f aca="false">IF($B2680="","",IFERROR(VLOOKUP($B2680,الموظفين!$A$2:$J$501,5,FALSE())&amp;"",""))</f>
        <v/>
      </c>
      <c r="F2680" s="19" t="str">
        <f aca="false">IF($B2680="","",IFERROR(VLOOKUP($B2680,الموظفين!$A$2:$J$501,6,FALSE()),""))</f>
        <v/>
      </c>
      <c r="G2680" s="19" t="str">
        <f aca="false">IF($B2680="","",IFERROR(VLOOKUP($B2680,الموظفين!$A$2:$J$501,7,FALSE()),""))</f>
        <v/>
      </c>
      <c r="H2680" s="20"/>
      <c r="I2680" s="20"/>
      <c r="J2680" s="21" t="str">
        <f aca="false">IF(OR(H2680="",I2680=""),"",ROUND(MOD(I2680-H2680,1)*24,2))</f>
        <v/>
      </c>
      <c r="K2680" s="22" t="str">
        <f aca="false">IF(OR(H2680="",F2680=""),"",IF(ROUND(MAX(0,MOD(H2680-F2680+0.5,1)-0.5)*1440,0)&gt;IFERROR(VLOOKUP(E2680,الورديات!$A$2:$E$21,5,FALSE()),0),ROUND(MAX(0,MOD(H2680-F2680+0.5,1)-0.5)*1440,0),0))</f>
        <v/>
      </c>
      <c r="L2680" s="22" t="str">
        <f aca="false">IF(OR(I2680="",G2680=""),"",ROUND(MAX(0,MOD(G2680-I2680+0.5,1)-0.5)*1440,0))</f>
        <v/>
      </c>
      <c r="M2680" s="22" t="str">
        <f aca="false">IF(OR(I2680="",G2680=""),"",IF(ROUND(MAX(0,MOD(I2680-G2680+0.5,1)-0.5)*1440,0)&gt;=الإعدادات!$B$8,ROUND(MAX(0,MOD(I2680-G2680+0.5,1)-0.5)*1440,0),0))</f>
        <v/>
      </c>
      <c r="N2680" s="18" t="str">
        <f aca="false">IF(OR(A2680="",B2680=""),"",IF(COUNTIFS(الإجازات!$A$2:$A$1001,B2680,الإجازات!$D$2:$D$1001,"&lt;="&amp;A2680,الإجازات!$E$2:$E$1001,"&gt;="&amp;A2680,الإجازات!$G$2:$G$1001,"مقبولة")=0,"",LOOKUP(2,1/((الإجازات!$A$2:$A$1001=B2680)*(الإجازات!$D$2:$D$1001&lt;=A2680)*(الإجازات!$E$2:$E$1001&gt;=A2680)*(الإجازات!$G$2:$G$1001="مقبولة")),الإجازات!$C$2:$C$1001)))</f>
        <v/>
      </c>
      <c r="O2680" s="17"/>
      <c r="P2680" s="23" t="str">
        <f aca="false">IF(B2680="","",IF(ISNA(MATCH(B2680,الموظفين!$A$2:$A$501,0)),"⚠ كود غير موجود",IF(O2680&lt;&gt;"",O2680,IF(N2680&lt;&gt;"",N2680,IF(H2680="",IF(AND(A2680&lt;&gt;"",WEEKDAY(A2680)=الإعدادات!$B$11),"راحة أسبوعية","غائب"),IF(I2680="","بدون انصراف",IF(N(K2680)&gt;0,"متأخر","حاضر")))))))</f>
        <v/>
      </c>
      <c r="Q2680" s="24" t="str">
        <f aca="false">IF(B2680="","",IF(OR(P2680="غائب",P2680="غياب",P2680="إجازة بدون راتب"),IFERROR(VLOOKUP(B2680,الموظفين!$A$2:$J$501,8,FALSE()),0),0))</f>
        <v/>
      </c>
      <c r="R2680" s="24" t="str">
        <f aca="false">IF(B2680="","",ROUND((N(K2680)+N(L2680))/60*IFERROR(VLOOKUP(B2680,الموظفين!$A$2:$J$501,8,FALSE()),0)/الإعدادات!$B$6*الإعدادات!$B$9,2))</f>
        <v/>
      </c>
      <c r="S2680" s="24" t="str">
        <f aca="false">IF(OR(B2680="",M2680=""),"",ROUND(M2680/60*IFERROR(VLOOKUP(B2680,الموظفين!$A$2:$J$501,9,FALSE()),0),2))</f>
        <v/>
      </c>
      <c r="T2680" s="17"/>
      <c r="U2680" s="23" t="str">
        <f aca="false">IF(OR(A2680="",B2680=""),"",A2680&amp;"|"&amp;B2680)</f>
        <v/>
      </c>
    </row>
    <row r="2681" customFormat="false" ht="15" hidden="false" customHeight="false" outlineLevel="0" collapsed="false">
      <c r="A2681" s="16"/>
      <c r="B2681" s="17"/>
      <c r="C2681" s="18" t="str">
        <f aca="false">IF($B2681="","",IFERROR(VLOOKUP($B2681,الموظفين!$A$2:$J$501,2,FALSE())&amp;"","⚠ كود غير موجود"))</f>
        <v/>
      </c>
      <c r="D2681" s="18" t="str">
        <f aca="false">IF($B2681="","",IFERROR(VLOOKUP($B2681,الموظفين!$A$2:$J$501,3,FALSE())&amp;"",""))</f>
        <v/>
      </c>
      <c r="E2681" s="18" t="str">
        <f aca="false">IF($B2681="","",IFERROR(VLOOKUP($B2681,الموظفين!$A$2:$J$501,5,FALSE())&amp;"",""))</f>
        <v/>
      </c>
      <c r="F2681" s="19" t="str">
        <f aca="false">IF($B2681="","",IFERROR(VLOOKUP($B2681,الموظفين!$A$2:$J$501,6,FALSE()),""))</f>
        <v/>
      </c>
      <c r="G2681" s="19" t="str">
        <f aca="false">IF($B2681="","",IFERROR(VLOOKUP($B2681,الموظفين!$A$2:$J$501,7,FALSE()),""))</f>
        <v/>
      </c>
      <c r="H2681" s="20"/>
      <c r="I2681" s="20"/>
      <c r="J2681" s="21" t="str">
        <f aca="false">IF(OR(H2681="",I2681=""),"",ROUND(MOD(I2681-H2681,1)*24,2))</f>
        <v/>
      </c>
      <c r="K2681" s="22" t="str">
        <f aca="false">IF(OR(H2681="",F2681=""),"",IF(ROUND(MAX(0,MOD(H2681-F2681+0.5,1)-0.5)*1440,0)&gt;IFERROR(VLOOKUP(E2681,الورديات!$A$2:$E$21,5,FALSE()),0),ROUND(MAX(0,MOD(H2681-F2681+0.5,1)-0.5)*1440,0),0))</f>
        <v/>
      </c>
      <c r="L2681" s="22" t="str">
        <f aca="false">IF(OR(I2681="",G2681=""),"",ROUND(MAX(0,MOD(G2681-I2681+0.5,1)-0.5)*1440,0))</f>
        <v/>
      </c>
      <c r="M2681" s="22" t="str">
        <f aca="false">IF(OR(I2681="",G2681=""),"",IF(ROUND(MAX(0,MOD(I2681-G2681+0.5,1)-0.5)*1440,0)&gt;=الإعدادات!$B$8,ROUND(MAX(0,MOD(I2681-G2681+0.5,1)-0.5)*1440,0),0))</f>
        <v/>
      </c>
      <c r="N2681" s="18" t="str">
        <f aca="false">IF(OR(A2681="",B2681=""),"",IF(COUNTIFS(الإجازات!$A$2:$A$1001,B2681,الإجازات!$D$2:$D$1001,"&lt;="&amp;A2681,الإجازات!$E$2:$E$1001,"&gt;="&amp;A2681,الإجازات!$G$2:$G$1001,"مقبولة")=0,"",LOOKUP(2,1/((الإجازات!$A$2:$A$1001=B2681)*(الإجازات!$D$2:$D$1001&lt;=A2681)*(الإجازات!$E$2:$E$1001&gt;=A2681)*(الإجازات!$G$2:$G$1001="مقبولة")),الإجازات!$C$2:$C$1001)))</f>
        <v/>
      </c>
      <c r="O2681" s="17"/>
      <c r="P2681" s="23" t="str">
        <f aca="false">IF(B2681="","",IF(ISNA(MATCH(B2681,الموظفين!$A$2:$A$501,0)),"⚠ كود غير موجود",IF(O2681&lt;&gt;"",O2681,IF(N2681&lt;&gt;"",N2681,IF(H2681="",IF(AND(A2681&lt;&gt;"",WEEKDAY(A2681)=الإعدادات!$B$11),"راحة أسبوعية","غائب"),IF(I2681="","بدون انصراف",IF(N(K2681)&gt;0,"متأخر","حاضر")))))))</f>
        <v/>
      </c>
      <c r="Q2681" s="24" t="str">
        <f aca="false">IF(B2681="","",IF(OR(P2681="غائب",P2681="غياب",P2681="إجازة بدون راتب"),IFERROR(VLOOKUP(B2681,الموظفين!$A$2:$J$501,8,FALSE()),0),0))</f>
        <v/>
      </c>
      <c r="R2681" s="24" t="str">
        <f aca="false">IF(B2681="","",ROUND((N(K2681)+N(L2681))/60*IFERROR(VLOOKUP(B2681,الموظفين!$A$2:$J$501,8,FALSE()),0)/الإعدادات!$B$6*الإعدادات!$B$9,2))</f>
        <v/>
      </c>
      <c r="S2681" s="24" t="str">
        <f aca="false">IF(OR(B2681="",M2681=""),"",ROUND(M2681/60*IFERROR(VLOOKUP(B2681,الموظفين!$A$2:$J$501,9,FALSE()),0),2))</f>
        <v/>
      </c>
      <c r="T2681" s="17"/>
      <c r="U2681" s="23" t="str">
        <f aca="false">IF(OR(A2681="",B2681=""),"",A2681&amp;"|"&amp;B2681)</f>
        <v/>
      </c>
    </row>
    <row r="2682" customFormat="false" ht="15" hidden="false" customHeight="false" outlineLevel="0" collapsed="false">
      <c r="A2682" s="16"/>
      <c r="B2682" s="17"/>
      <c r="C2682" s="18" t="str">
        <f aca="false">IF($B2682="","",IFERROR(VLOOKUP($B2682,الموظفين!$A$2:$J$501,2,FALSE())&amp;"","⚠ كود غير موجود"))</f>
        <v/>
      </c>
      <c r="D2682" s="18" t="str">
        <f aca="false">IF($B2682="","",IFERROR(VLOOKUP($B2682,الموظفين!$A$2:$J$501,3,FALSE())&amp;"",""))</f>
        <v/>
      </c>
      <c r="E2682" s="18" t="str">
        <f aca="false">IF($B2682="","",IFERROR(VLOOKUP($B2682,الموظفين!$A$2:$J$501,5,FALSE())&amp;"",""))</f>
        <v/>
      </c>
      <c r="F2682" s="19" t="str">
        <f aca="false">IF($B2682="","",IFERROR(VLOOKUP($B2682,الموظفين!$A$2:$J$501,6,FALSE()),""))</f>
        <v/>
      </c>
      <c r="G2682" s="19" t="str">
        <f aca="false">IF($B2682="","",IFERROR(VLOOKUP($B2682,الموظفين!$A$2:$J$501,7,FALSE()),""))</f>
        <v/>
      </c>
      <c r="H2682" s="20"/>
      <c r="I2682" s="20"/>
      <c r="J2682" s="21" t="str">
        <f aca="false">IF(OR(H2682="",I2682=""),"",ROUND(MOD(I2682-H2682,1)*24,2))</f>
        <v/>
      </c>
      <c r="K2682" s="22" t="str">
        <f aca="false">IF(OR(H2682="",F2682=""),"",IF(ROUND(MAX(0,MOD(H2682-F2682+0.5,1)-0.5)*1440,0)&gt;IFERROR(VLOOKUP(E2682,الورديات!$A$2:$E$21,5,FALSE()),0),ROUND(MAX(0,MOD(H2682-F2682+0.5,1)-0.5)*1440,0),0))</f>
        <v/>
      </c>
      <c r="L2682" s="22" t="str">
        <f aca="false">IF(OR(I2682="",G2682=""),"",ROUND(MAX(0,MOD(G2682-I2682+0.5,1)-0.5)*1440,0))</f>
        <v/>
      </c>
      <c r="M2682" s="22" t="str">
        <f aca="false">IF(OR(I2682="",G2682=""),"",IF(ROUND(MAX(0,MOD(I2682-G2682+0.5,1)-0.5)*1440,0)&gt;=الإعدادات!$B$8,ROUND(MAX(0,MOD(I2682-G2682+0.5,1)-0.5)*1440,0),0))</f>
        <v/>
      </c>
      <c r="N2682" s="18" t="str">
        <f aca="false">IF(OR(A2682="",B2682=""),"",IF(COUNTIFS(الإجازات!$A$2:$A$1001,B2682,الإجازات!$D$2:$D$1001,"&lt;="&amp;A2682,الإجازات!$E$2:$E$1001,"&gt;="&amp;A2682,الإجازات!$G$2:$G$1001,"مقبولة")=0,"",LOOKUP(2,1/((الإجازات!$A$2:$A$1001=B2682)*(الإجازات!$D$2:$D$1001&lt;=A2682)*(الإجازات!$E$2:$E$1001&gt;=A2682)*(الإجازات!$G$2:$G$1001="مقبولة")),الإجازات!$C$2:$C$1001)))</f>
        <v/>
      </c>
      <c r="O2682" s="17"/>
      <c r="P2682" s="23" t="str">
        <f aca="false">IF(B2682="","",IF(ISNA(MATCH(B2682,الموظفين!$A$2:$A$501,0)),"⚠ كود غير موجود",IF(O2682&lt;&gt;"",O2682,IF(N2682&lt;&gt;"",N2682,IF(H2682="",IF(AND(A2682&lt;&gt;"",WEEKDAY(A2682)=الإعدادات!$B$11),"راحة أسبوعية","غائب"),IF(I2682="","بدون انصراف",IF(N(K2682)&gt;0,"متأخر","حاضر")))))))</f>
        <v/>
      </c>
      <c r="Q2682" s="24" t="str">
        <f aca="false">IF(B2682="","",IF(OR(P2682="غائب",P2682="غياب",P2682="إجازة بدون راتب"),IFERROR(VLOOKUP(B2682,الموظفين!$A$2:$J$501,8,FALSE()),0),0))</f>
        <v/>
      </c>
      <c r="R2682" s="24" t="str">
        <f aca="false">IF(B2682="","",ROUND((N(K2682)+N(L2682))/60*IFERROR(VLOOKUP(B2682,الموظفين!$A$2:$J$501,8,FALSE()),0)/الإعدادات!$B$6*الإعدادات!$B$9,2))</f>
        <v/>
      </c>
      <c r="S2682" s="24" t="str">
        <f aca="false">IF(OR(B2682="",M2682=""),"",ROUND(M2682/60*IFERROR(VLOOKUP(B2682,الموظفين!$A$2:$J$501,9,FALSE()),0),2))</f>
        <v/>
      </c>
      <c r="T2682" s="17"/>
      <c r="U2682" s="23" t="str">
        <f aca="false">IF(OR(A2682="",B2682=""),"",A2682&amp;"|"&amp;B2682)</f>
        <v/>
      </c>
    </row>
    <row r="2683" customFormat="false" ht="15" hidden="false" customHeight="false" outlineLevel="0" collapsed="false">
      <c r="A2683" s="16"/>
      <c r="B2683" s="17"/>
      <c r="C2683" s="18" t="str">
        <f aca="false">IF($B2683="","",IFERROR(VLOOKUP($B2683,الموظفين!$A$2:$J$501,2,FALSE())&amp;"","⚠ كود غير موجود"))</f>
        <v/>
      </c>
      <c r="D2683" s="18" t="str">
        <f aca="false">IF($B2683="","",IFERROR(VLOOKUP($B2683,الموظفين!$A$2:$J$501,3,FALSE())&amp;"",""))</f>
        <v/>
      </c>
      <c r="E2683" s="18" t="str">
        <f aca="false">IF($B2683="","",IFERROR(VLOOKUP($B2683,الموظفين!$A$2:$J$501,5,FALSE())&amp;"",""))</f>
        <v/>
      </c>
      <c r="F2683" s="19" t="str">
        <f aca="false">IF($B2683="","",IFERROR(VLOOKUP($B2683,الموظفين!$A$2:$J$501,6,FALSE()),""))</f>
        <v/>
      </c>
      <c r="G2683" s="19" t="str">
        <f aca="false">IF($B2683="","",IFERROR(VLOOKUP($B2683,الموظفين!$A$2:$J$501,7,FALSE()),""))</f>
        <v/>
      </c>
      <c r="H2683" s="20"/>
      <c r="I2683" s="20"/>
      <c r="J2683" s="21" t="str">
        <f aca="false">IF(OR(H2683="",I2683=""),"",ROUND(MOD(I2683-H2683,1)*24,2))</f>
        <v/>
      </c>
      <c r="K2683" s="22" t="str">
        <f aca="false">IF(OR(H2683="",F2683=""),"",IF(ROUND(MAX(0,MOD(H2683-F2683+0.5,1)-0.5)*1440,0)&gt;IFERROR(VLOOKUP(E2683,الورديات!$A$2:$E$21,5,FALSE()),0),ROUND(MAX(0,MOD(H2683-F2683+0.5,1)-0.5)*1440,0),0))</f>
        <v/>
      </c>
      <c r="L2683" s="22" t="str">
        <f aca="false">IF(OR(I2683="",G2683=""),"",ROUND(MAX(0,MOD(G2683-I2683+0.5,1)-0.5)*1440,0))</f>
        <v/>
      </c>
      <c r="M2683" s="22" t="str">
        <f aca="false">IF(OR(I2683="",G2683=""),"",IF(ROUND(MAX(0,MOD(I2683-G2683+0.5,1)-0.5)*1440,0)&gt;=الإعدادات!$B$8,ROUND(MAX(0,MOD(I2683-G2683+0.5,1)-0.5)*1440,0),0))</f>
        <v/>
      </c>
      <c r="N2683" s="18" t="str">
        <f aca="false">IF(OR(A2683="",B2683=""),"",IF(COUNTIFS(الإجازات!$A$2:$A$1001,B2683,الإجازات!$D$2:$D$1001,"&lt;="&amp;A2683,الإجازات!$E$2:$E$1001,"&gt;="&amp;A2683,الإجازات!$G$2:$G$1001,"مقبولة")=0,"",LOOKUP(2,1/((الإجازات!$A$2:$A$1001=B2683)*(الإجازات!$D$2:$D$1001&lt;=A2683)*(الإجازات!$E$2:$E$1001&gt;=A2683)*(الإجازات!$G$2:$G$1001="مقبولة")),الإجازات!$C$2:$C$1001)))</f>
        <v/>
      </c>
      <c r="O2683" s="17"/>
      <c r="P2683" s="23" t="str">
        <f aca="false">IF(B2683="","",IF(ISNA(MATCH(B2683,الموظفين!$A$2:$A$501,0)),"⚠ كود غير موجود",IF(O2683&lt;&gt;"",O2683,IF(N2683&lt;&gt;"",N2683,IF(H2683="",IF(AND(A2683&lt;&gt;"",WEEKDAY(A2683)=الإعدادات!$B$11),"راحة أسبوعية","غائب"),IF(I2683="","بدون انصراف",IF(N(K2683)&gt;0,"متأخر","حاضر")))))))</f>
        <v/>
      </c>
      <c r="Q2683" s="24" t="str">
        <f aca="false">IF(B2683="","",IF(OR(P2683="غائب",P2683="غياب",P2683="إجازة بدون راتب"),IFERROR(VLOOKUP(B2683,الموظفين!$A$2:$J$501,8,FALSE()),0),0))</f>
        <v/>
      </c>
      <c r="R2683" s="24" t="str">
        <f aca="false">IF(B2683="","",ROUND((N(K2683)+N(L2683))/60*IFERROR(VLOOKUP(B2683,الموظفين!$A$2:$J$501,8,FALSE()),0)/الإعدادات!$B$6*الإعدادات!$B$9,2))</f>
        <v/>
      </c>
      <c r="S2683" s="24" t="str">
        <f aca="false">IF(OR(B2683="",M2683=""),"",ROUND(M2683/60*IFERROR(VLOOKUP(B2683,الموظفين!$A$2:$J$501,9,FALSE()),0),2))</f>
        <v/>
      </c>
      <c r="T2683" s="17"/>
      <c r="U2683" s="23" t="str">
        <f aca="false">IF(OR(A2683="",B2683=""),"",A2683&amp;"|"&amp;B2683)</f>
        <v/>
      </c>
    </row>
    <row r="2684" customFormat="false" ht="15" hidden="false" customHeight="false" outlineLevel="0" collapsed="false">
      <c r="A2684" s="16"/>
      <c r="B2684" s="17"/>
      <c r="C2684" s="18" t="str">
        <f aca="false">IF($B2684="","",IFERROR(VLOOKUP($B2684,الموظفين!$A$2:$J$501,2,FALSE())&amp;"","⚠ كود غير موجود"))</f>
        <v/>
      </c>
      <c r="D2684" s="18" t="str">
        <f aca="false">IF($B2684="","",IFERROR(VLOOKUP($B2684,الموظفين!$A$2:$J$501,3,FALSE())&amp;"",""))</f>
        <v/>
      </c>
      <c r="E2684" s="18" t="str">
        <f aca="false">IF($B2684="","",IFERROR(VLOOKUP($B2684,الموظفين!$A$2:$J$501,5,FALSE())&amp;"",""))</f>
        <v/>
      </c>
      <c r="F2684" s="19" t="str">
        <f aca="false">IF($B2684="","",IFERROR(VLOOKUP($B2684,الموظفين!$A$2:$J$501,6,FALSE()),""))</f>
        <v/>
      </c>
      <c r="G2684" s="19" t="str">
        <f aca="false">IF($B2684="","",IFERROR(VLOOKUP($B2684,الموظفين!$A$2:$J$501,7,FALSE()),""))</f>
        <v/>
      </c>
      <c r="H2684" s="20"/>
      <c r="I2684" s="20"/>
      <c r="J2684" s="21" t="str">
        <f aca="false">IF(OR(H2684="",I2684=""),"",ROUND(MOD(I2684-H2684,1)*24,2))</f>
        <v/>
      </c>
      <c r="K2684" s="22" t="str">
        <f aca="false">IF(OR(H2684="",F2684=""),"",IF(ROUND(MAX(0,MOD(H2684-F2684+0.5,1)-0.5)*1440,0)&gt;IFERROR(VLOOKUP(E2684,الورديات!$A$2:$E$21,5,FALSE()),0),ROUND(MAX(0,MOD(H2684-F2684+0.5,1)-0.5)*1440,0),0))</f>
        <v/>
      </c>
      <c r="L2684" s="22" t="str">
        <f aca="false">IF(OR(I2684="",G2684=""),"",ROUND(MAX(0,MOD(G2684-I2684+0.5,1)-0.5)*1440,0))</f>
        <v/>
      </c>
      <c r="M2684" s="22" t="str">
        <f aca="false">IF(OR(I2684="",G2684=""),"",IF(ROUND(MAX(0,MOD(I2684-G2684+0.5,1)-0.5)*1440,0)&gt;=الإعدادات!$B$8,ROUND(MAX(0,MOD(I2684-G2684+0.5,1)-0.5)*1440,0),0))</f>
        <v/>
      </c>
      <c r="N2684" s="18" t="str">
        <f aca="false">IF(OR(A2684="",B2684=""),"",IF(COUNTIFS(الإجازات!$A$2:$A$1001,B2684,الإجازات!$D$2:$D$1001,"&lt;="&amp;A2684,الإجازات!$E$2:$E$1001,"&gt;="&amp;A2684,الإجازات!$G$2:$G$1001,"مقبولة")=0,"",LOOKUP(2,1/((الإجازات!$A$2:$A$1001=B2684)*(الإجازات!$D$2:$D$1001&lt;=A2684)*(الإجازات!$E$2:$E$1001&gt;=A2684)*(الإجازات!$G$2:$G$1001="مقبولة")),الإجازات!$C$2:$C$1001)))</f>
        <v/>
      </c>
      <c r="O2684" s="17"/>
      <c r="P2684" s="23" t="str">
        <f aca="false">IF(B2684="","",IF(ISNA(MATCH(B2684,الموظفين!$A$2:$A$501,0)),"⚠ كود غير موجود",IF(O2684&lt;&gt;"",O2684,IF(N2684&lt;&gt;"",N2684,IF(H2684="",IF(AND(A2684&lt;&gt;"",WEEKDAY(A2684)=الإعدادات!$B$11),"راحة أسبوعية","غائب"),IF(I2684="","بدون انصراف",IF(N(K2684)&gt;0,"متأخر","حاضر")))))))</f>
        <v/>
      </c>
      <c r="Q2684" s="24" t="str">
        <f aca="false">IF(B2684="","",IF(OR(P2684="غائب",P2684="غياب",P2684="إجازة بدون راتب"),IFERROR(VLOOKUP(B2684,الموظفين!$A$2:$J$501,8,FALSE()),0),0))</f>
        <v/>
      </c>
      <c r="R2684" s="24" t="str">
        <f aca="false">IF(B2684="","",ROUND((N(K2684)+N(L2684))/60*IFERROR(VLOOKUP(B2684,الموظفين!$A$2:$J$501,8,FALSE()),0)/الإعدادات!$B$6*الإعدادات!$B$9,2))</f>
        <v/>
      </c>
      <c r="S2684" s="24" t="str">
        <f aca="false">IF(OR(B2684="",M2684=""),"",ROUND(M2684/60*IFERROR(VLOOKUP(B2684,الموظفين!$A$2:$J$501,9,FALSE()),0),2))</f>
        <v/>
      </c>
      <c r="T2684" s="17"/>
      <c r="U2684" s="23" t="str">
        <f aca="false">IF(OR(A2684="",B2684=""),"",A2684&amp;"|"&amp;B2684)</f>
        <v/>
      </c>
    </row>
    <row r="2685" customFormat="false" ht="15" hidden="false" customHeight="false" outlineLevel="0" collapsed="false">
      <c r="A2685" s="16"/>
      <c r="B2685" s="17"/>
      <c r="C2685" s="18" t="str">
        <f aca="false">IF($B2685="","",IFERROR(VLOOKUP($B2685,الموظفين!$A$2:$J$501,2,FALSE())&amp;"","⚠ كود غير موجود"))</f>
        <v/>
      </c>
      <c r="D2685" s="18" t="str">
        <f aca="false">IF($B2685="","",IFERROR(VLOOKUP($B2685,الموظفين!$A$2:$J$501,3,FALSE())&amp;"",""))</f>
        <v/>
      </c>
      <c r="E2685" s="18" t="str">
        <f aca="false">IF($B2685="","",IFERROR(VLOOKUP($B2685,الموظفين!$A$2:$J$501,5,FALSE())&amp;"",""))</f>
        <v/>
      </c>
      <c r="F2685" s="19" t="str">
        <f aca="false">IF($B2685="","",IFERROR(VLOOKUP($B2685,الموظفين!$A$2:$J$501,6,FALSE()),""))</f>
        <v/>
      </c>
      <c r="G2685" s="19" t="str">
        <f aca="false">IF($B2685="","",IFERROR(VLOOKUP($B2685,الموظفين!$A$2:$J$501,7,FALSE()),""))</f>
        <v/>
      </c>
      <c r="H2685" s="20"/>
      <c r="I2685" s="20"/>
      <c r="J2685" s="21" t="str">
        <f aca="false">IF(OR(H2685="",I2685=""),"",ROUND(MOD(I2685-H2685,1)*24,2))</f>
        <v/>
      </c>
      <c r="K2685" s="22" t="str">
        <f aca="false">IF(OR(H2685="",F2685=""),"",IF(ROUND(MAX(0,MOD(H2685-F2685+0.5,1)-0.5)*1440,0)&gt;IFERROR(VLOOKUP(E2685,الورديات!$A$2:$E$21,5,FALSE()),0),ROUND(MAX(0,MOD(H2685-F2685+0.5,1)-0.5)*1440,0),0))</f>
        <v/>
      </c>
      <c r="L2685" s="22" t="str">
        <f aca="false">IF(OR(I2685="",G2685=""),"",ROUND(MAX(0,MOD(G2685-I2685+0.5,1)-0.5)*1440,0))</f>
        <v/>
      </c>
      <c r="M2685" s="22" t="str">
        <f aca="false">IF(OR(I2685="",G2685=""),"",IF(ROUND(MAX(0,MOD(I2685-G2685+0.5,1)-0.5)*1440,0)&gt;=الإعدادات!$B$8,ROUND(MAX(0,MOD(I2685-G2685+0.5,1)-0.5)*1440,0),0))</f>
        <v/>
      </c>
      <c r="N2685" s="18" t="str">
        <f aca="false">IF(OR(A2685="",B2685=""),"",IF(COUNTIFS(الإجازات!$A$2:$A$1001,B2685,الإجازات!$D$2:$D$1001,"&lt;="&amp;A2685,الإجازات!$E$2:$E$1001,"&gt;="&amp;A2685,الإجازات!$G$2:$G$1001,"مقبولة")=0,"",LOOKUP(2,1/((الإجازات!$A$2:$A$1001=B2685)*(الإجازات!$D$2:$D$1001&lt;=A2685)*(الإجازات!$E$2:$E$1001&gt;=A2685)*(الإجازات!$G$2:$G$1001="مقبولة")),الإجازات!$C$2:$C$1001)))</f>
        <v/>
      </c>
      <c r="O2685" s="17"/>
      <c r="P2685" s="23" t="str">
        <f aca="false">IF(B2685="","",IF(ISNA(MATCH(B2685,الموظفين!$A$2:$A$501,0)),"⚠ كود غير موجود",IF(O2685&lt;&gt;"",O2685,IF(N2685&lt;&gt;"",N2685,IF(H2685="",IF(AND(A2685&lt;&gt;"",WEEKDAY(A2685)=الإعدادات!$B$11),"راحة أسبوعية","غائب"),IF(I2685="","بدون انصراف",IF(N(K2685)&gt;0,"متأخر","حاضر")))))))</f>
        <v/>
      </c>
      <c r="Q2685" s="24" t="str">
        <f aca="false">IF(B2685="","",IF(OR(P2685="غائب",P2685="غياب",P2685="إجازة بدون راتب"),IFERROR(VLOOKUP(B2685,الموظفين!$A$2:$J$501,8,FALSE()),0),0))</f>
        <v/>
      </c>
      <c r="R2685" s="24" t="str">
        <f aca="false">IF(B2685="","",ROUND((N(K2685)+N(L2685))/60*IFERROR(VLOOKUP(B2685,الموظفين!$A$2:$J$501,8,FALSE()),0)/الإعدادات!$B$6*الإعدادات!$B$9,2))</f>
        <v/>
      </c>
      <c r="S2685" s="24" t="str">
        <f aca="false">IF(OR(B2685="",M2685=""),"",ROUND(M2685/60*IFERROR(VLOOKUP(B2685,الموظفين!$A$2:$J$501,9,FALSE()),0),2))</f>
        <v/>
      </c>
      <c r="T2685" s="17"/>
      <c r="U2685" s="23" t="str">
        <f aca="false">IF(OR(A2685="",B2685=""),"",A2685&amp;"|"&amp;B2685)</f>
        <v/>
      </c>
    </row>
    <row r="2686" customFormat="false" ht="15" hidden="false" customHeight="false" outlineLevel="0" collapsed="false">
      <c r="A2686" s="16"/>
      <c r="B2686" s="17"/>
      <c r="C2686" s="18" t="str">
        <f aca="false">IF($B2686="","",IFERROR(VLOOKUP($B2686,الموظفين!$A$2:$J$501,2,FALSE())&amp;"","⚠ كود غير موجود"))</f>
        <v/>
      </c>
      <c r="D2686" s="18" t="str">
        <f aca="false">IF($B2686="","",IFERROR(VLOOKUP($B2686,الموظفين!$A$2:$J$501,3,FALSE())&amp;"",""))</f>
        <v/>
      </c>
      <c r="E2686" s="18" t="str">
        <f aca="false">IF($B2686="","",IFERROR(VLOOKUP($B2686,الموظفين!$A$2:$J$501,5,FALSE())&amp;"",""))</f>
        <v/>
      </c>
      <c r="F2686" s="19" t="str">
        <f aca="false">IF($B2686="","",IFERROR(VLOOKUP($B2686,الموظفين!$A$2:$J$501,6,FALSE()),""))</f>
        <v/>
      </c>
      <c r="G2686" s="19" t="str">
        <f aca="false">IF($B2686="","",IFERROR(VLOOKUP($B2686,الموظفين!$A$2:$J$501,7,FALSE()),""))</f>
        <v/>
      </c>
      <c r="H2686" s="20"/>
      <c r="I2686" s="20"/>
      <c r="J2686" s="21" t="str">
        <f aca="false">IF(OR(H2686="",I2686=""),"",ROUND(MOD(I2686-H2686,1)*24,2))</f>
        <v/>
      </c>
      <c r="K2686" s="22" t="str">
        <f aca="false">IF(OR(H2686="",F2686=""),"",IF(ROUND(MAX(0,MOD(H2686-F2686+0.5,1)-0.5)*1440,0)&gt;IFERROR(VLOOKUP(E2686,الورديات!$A$2:$E$21,5,FALSE()),0),ROUND(MAX(0,MOD(H2686-F2686+0.5,1)-0.5)*1440,0),0))</f>
        <v/>
      </c>
      <c r="L2686" s="22" t="str">
        <f aca="false">IF(OR(I2686="",G2686=""),"",ROUND(MAX(0,MOD(G2686-I2686+0.5,1)-0.5)*1440,0))</f>
        <v/>
      </c>
      <c r="M2686" s="22" t="str">
        <f aca="false">IF(OR(I2686="",G2686=""),"",IF(ROUND(MAX(0,MOD(I2686-G2686+0.5,1)-0.5)*1440,0)&gt;=الإعدادات!$B$8,ROUND(MAX(0,MOD(I2686-G2686+0.5,1)-0.5)*1440,0),0))</f>
        <v/>
      </c>
      <c r="N2686" s="18" t="str">
        <f aca="false">IF(OR(A2686="",B2686=""),"",IF(COUNTIFS(الإجازات!$A$2:$A$1001,B2686,الإجازات!$D$2:$D$1001,"&lt;="&amp;A2686,الإجازات!$E$2:$E$1001,"&gt;="&amp;A2686,الإجازات!$G$2:$G$1001,"مقبولة")=0,"",LOOKUP(2,1/((الإجازات!$A$2:$A$1001=B2686)*(الإجازات!$D$2:$D$1001&lt;=A2686)*(الإجازات!$E$2:$E$1001&gt;=A2686)*(الإجازات!$G$2:$G$1001="مقبولة")),الإجازات!$C$2:$C$1001)))</f>
        <v/>
      </c>
      <c r="O2686" s="17"/>
      <c r="P2686" s="23" t="str">
        <f aca="false">IF(B2686="","",IF(ISNA(MATCH(B2686,الموظفين!$A$2:$A$501,0)),"⚠ كود غير موجود",IF(O2686&lt;&gt;"",O2686,IF(N2686&lt;&gt;"",N2686,IF(H2686="",IF(AND(A2686&lt;&gt;"",WEEKDAY(A2686)=الإعدادات!$B$11),"راحة أسبوعية","غائب"),IF(I2686="","بدون انصراف",IF(N(K2686)&gt;0,"متأخر","حاضر")))))))</f>
        <v/>
      </c>
      <c r="Q2686" s="24" t="str">
        <f aca="false">IF(B2686="","",IF(OR(P2686="غائب",P2686="غياب",P2686="إجازة بدون راتب"),IFERROR(VLOOKUP(B2686,الموظفين!$A$2:$J$501,8,FALSE()),0),0))</f>
        <v/>
      </c>
      <c r="R2686" s="24" t="str">
        <f aca="false">IF(B2686="","",ROUND((N(K2686)+N(L2686))/60*IFERROR(VLOOKUP(B2686,الموظفين!$A$2:$J$501,8,FALSE()),0)/الإعدادات!$B$6*الإعدادات!$B$9,2))</f>
        <v/>
      </c>
      <c r="S2686" s="24" t="str">
        <f aca="false">IF(OR(B2686="",M2686=""),"",ROUND(M2686/60*IFERROR(VLOOKUP(B2686,الموظفين!$A$2:$J$501,9,FALSE()),0),2))</f>
        <v/>
      </c>
      <c r="T2686" s="17"/>
      <c r="U2686" s="23" t="str">
        <f aca="false">IF(OR(A2686="",B2686=""),"",A2686&amp;"|"&amp;B2686)</f>
        <v/>
      </c>
    </row>
    <row r="2687" customFormat="false" ht="15" hidden="false" customHeight="false" outlineLevel="0" collapsed="false">
      <c r="A2687" s="16"/>
      <c r="B2687" s="17"/>
      <c r="C2687" s="18" t="str">
        <f aca="false">IF($B2687="","",IFERROR(VLOOKUP($B2687,الموظفين!$A$2:$J$501,2,FALSE())&amp;"","⚠ كود غير موجود"))</f>
        <v/>
      </c>
      <c r="D2687" s="18" t="str">
        <f aca="false">IF($B2687="","",IFERROR(VLOOKUP($B2687,الموظفين!$A$2:$J$501,3,FALSE())&amp;"",""))</f>
        <v/>
      </c>
      <c r="E2687" s="18" t="str">
        <f aca="false">IF($B2687="","",IFERROR(VLOOKUP($B2687,الموظفين!$A$2:$J$501,5,FALSE())&amp;"",""))</f>
        <v/>
      </c>
      <c r="F2687" s="19" t="str">
        <f aca="false">IF($B2687="","",IFERROR(VLOOKUP($B2687,الموظفين!$A$2:$J$501,6,FALSE()),""))</f>
        <v/>
      </c>
      <c r="G2687" s="19" t="str">
        <f aca="false">IF($B2687="","",IFERROR(VLOOKUP($B2687,الموظفين!$A$2:$J$501,7,FALSE()),""))</f>
        <v/>
      </c>
      <c r="H2687" s="20"/>
      <c r="I2687" s="20"/>
      <c r="J2687" s="21" t="str">
        <f aca="false">IF(OR(H2687="",I2687=""),"",ROUND(MOD(I2687-H2687,1)*24,2))</f>
        <v/>
      </c>
      <c r="K2687" s="22" t="str">
        <f aca="false">IF(OR(H2687="",F2687=""),"",IF(ROUND(MAX(0,MOD(H2687-F2687+0.5,1)-0.5)*1440,0)&gt;IFERROR(VLOOKUP(E2687,الورديات!$A$2:$E$21,5,FALSE()),0),ROUND(MAX(0,MOD(H2687-F2687+0.5,1)-0.5)*1440,0),0))</f>
        <v/>
      </c>
      <c r="L2687" s="22" t="str">
        <f aca="false">IF(OR(I2687="",G2687=""),"",ROUND(MAX(0,MOD(G2687-I2687+0.5,1)-0.5)*1440,0))</f>
        <v/>
      </c>
      <c r="M2687" s="22" t="str">
        <f aca="false">IF(OR(I2687="",G2687=""),"",IF(ROUND(MAX(0,MOD(I2687-G2687+0.5,1)-0.5)*1440,0)&gt;=الإعدادات!$B$8,ROUND(MAX(0,MOD(I2687-G2687+0.5,1)-0.5)*1440,0),0))</f>
        <v/>
      </c>
      <c r="N2687" s="18" t="str">
        <f aca="false">IF(OR(A2687="",B2687=""),"",IF(COUNTIFS(الإجازات!$A$2:$A$1001,B2687,الإجازات!$D$2:$D$1001,"&lt;="&amp;A2687,الإجازات!$E$2:$E$1001,"&gt;="&amp;A2687,الإجازات!$G$2:$G$1001,"مقبولة")=0,"",LOOKUP(2,1/((الإجازات!$A$2:$A$1001=B2687)*(الإجازات!$D$2:$D$1001&lt;=A2687)*(الإجازات!$E$2:$E$1001&gt;=A2687)*(الإجازات!$G$2:$G$1001="مقبولة")),الإجازات!$C$2:$C$1001)))</f>
        <v/>
      </c>
      <c r="O2687" s="17"/>
      <c r="P2687" s="23" t="str">
        <f aca="false">IF(B2687="","",IF(ISNA(MATCH(B2687,الموظفين!$A$2:$A$501,0)),"⚠ كود غير موجود",IF(O2687&lt;&gt;"",O2687,IF(N2687&lt;&gt;"",N2687,IF(H2687="",IF(AND(A2687&lt;&gt;"",WEEKDAY(A2687)=الإعدادات!$B$11),"راحة أسبوعية","غائب"),IF(I2687="","بدون انصراف",IF(N(K2687)&gt;0,"متأخر","حاضر")))))))</f>
        <v/>
      </c>
      <c r="Q2687" s="24" t="str">
        <f aca="false">IF(B2687="","",IF(OR(P2687="غائب",P2687="غياب",P2687="إجازة بدون راتب"),IFERROR(VLOOKUP(B2687,الموظفين!$A$2:$J$501,8,FALSE()),0),0))</f>
        <v/>
      </c>
      <c r="R2687" s="24" t="str">
        <f aca="false">IF(B2687="","",ROUND((N(K2687)+N(L2687))/60*IFERROR(VLOOKUP(B2687,الموظفين!$A$2:$J$501,8,FALSE()),0)/الإعدادات!$B$6*الإعدادات!$B$9,2))</f>
        <v/>
      </c>
      <c r="S2687" s="24" t="str">
        <f aca="false">IF(OR(B2687="",M2687=""),"",ROUND(M2687/60*IFERROR(VLOOKUP(B2687,الموظفين!$A$2:$J$501,9,FALSE()),0),2))</f>
        <v/>
      </c>
      <c r="T2687" s="17"/>
      <c r="U2687" s="23" t="str">
        <f aca="false">IF(OR(A2687="",B2687=""),"",A2687&amp;"|"&amp;B2687)</f>
        <v/>
      </c>
    </row>
    <row r="2688" customFormat="false" ht="15" hidden="false" customHeight="false" outlineLevel="0" collapsed="false">
      <c r="A2688" s="16"/>
      <c r="B2688" s="17"/>
      <c r="C2688" s="18" t="str">
        <f aca="false">IF($B2688="","",IFERROR(VLOOKUP($B2688,الموظفين!$A$2:$J$501,2,FALSE())&amp;"","⚠ كود غير موجود"))</f>
        <v/>
      </c>
      <c r="D2688" s="18" t="str">
        <f aca="false">IF($B2688="","",IFERROR(VLOOKUP($B2688,الموظفين!$A$2:$J$501,3,FALSE())&amp;"",""))</f>
        <v/>
      </c>
      <c r="E2688" s="18" t="str">
        <f aca="false">IF($B2688="","",IFERROR(VLOOKUP($B2688,الموظفين!$A$2:$J$501,5,FALSE())&amp;"",""))</f>
        <v/>
      </c>
      <c r="F2688" s="19" t="str">
        <f aca="false">IF($B2688="","",IFERROR(VLOOKUP($B2688,الموظفين!$A$2:$J$501,6,FALSE()),""))</f>
        <v/>
      </c>
      <c r="G2688" s="19" t="str">
        <f aca="false">IF($B2688="","",IFERROR(VLOOKUP($B2688,الموظفين!$A$2:$J$501,7,FALSE()),""))</f>
        <v/>
      </c>
      <c r="H2688" s="20"/>
      <c r="I2688" s="20"/>
      <c r="J2688" s="21" t="str">
        <f aca="false">IF(OR(H2688="",I2688=""),"",ROUND(MOD(I2688-H2688,1)*24,2))</f>
        <v/>
      </c>
      <c r="K2688" s="22" t="str">
        <f aca="false">IF(OR(H2688="",F2688=""),"",IF(ROUND(MAX(0,MOD(H2688-F2688+0.5,1)-0.5)*1440,0)&gt;IFERROR(VLOOKUP(E2688,الورديات!$A$2:$E$21,5,FALSE()),0),ROUND(MAX(0,MOD(H2688-F2688+0.5,1)-0.5)*1440,0),0))</f>
        <v/>
      </c>
      <c r="L2688" s="22" t="str">
        <f aca="false">IF(OR(I2688="",G2688=""),"",ROUND(MAX(0,MOD(G2688-I2688+0.5,1)-0.5)*1440,0))</f>
        <v/>
      </c>
      <c r="M2688" s="22" t="str">
        <f aca="false">IF(OR(I2688="",G2688=""),"",IF(ROUND(MAX(0,MOD(I2688-G2688+0.5,1)-0.5)*1440,0)&gt;=الإعدادات!$B$8,ROUND(MAX(0,MOD(I2688-G2688+0.5,1)-0.5)*1440,0),0))</f>
        <v/>
      </c>
      <c r="N2688" s="18" t="str">
        <f aca="false">IF(OR(A2688="",B2688=""),"",IF(COUNTIFS(الإجازات!$A$2:$A$1001,B2688,الإجازات!$D$2:$D$1001,"&lt;="&amp;A2688,الإجازات!$E$2:$E$1001,"&gt;="&amp;A2688,الإجازات!$G$2:$G$1001,"مقبولة")=0,"",LOOKUP(2,1/((الإجازات!$A$2:$A$1001=B2688)*(الإجازات!$D$2:$D$1001&lt;=A2688)*(الإجازات!$E$2:$E$1001&gt;=A2688)*(الإجازات!$G$2:$G$1001="مقبولة")),الإجازات!$C$2:$C$1001)))</f>
        <v/>
      </c>
      <c r="O2688" s="17"/>
      <c r="P2688" s="23" t="str">
        <f aca="false">IF(B2688="","",IF(ISNA(MATCH(B2688,الموظفين!$A$2:$A$501,0)),"⚠ كود غير موجود",IF(O2688&lt;&gt;"",O2688,IF(N2688&lt;&gt;"",N2688,IF(H2688="",IF(AND(A2688&lt;&gt;"",WEEKDAY(A2688)=الإعدادات!$B$11),"راحة أسبوعية","غائب"),IF(I2688="","بدون انصراف",IF(N(K2688)&gt;0,"متأخر","حاضر")))))))</f>
        <v/>
      </c>
      <c r="Q2688" s="24" t="str">
        <f aca="false">IF(B2688="","",IF(OR(P2688="غائب",P2688="غياب",P2688="إجازة بدون راتب"),IFERROR(VLOOKUP(B2688,الموظفين!$A$2:$J$501,8,FALSE()),0),0))</f>
        <v/>
      </c>
      <c r="R2688" s="24" t="str">
        <f aca="false">IF(B2688="","",ROUND((N(K2688)+N(L2688))/60*IFERROR(VLOOKUP(B2688,الموظفين!$A$2:$J$501,8,FALSE()),0)/الإعدادات!$B$6*الإعدادات!$B$9,2))</f>
        <v/>
      </c>
      <c r="S2688" s="24" t="str">
        <f aca="false">IF(OR(B2688="",M2688=""),"",ROUND(M2688/60*IFERROR(VLOOKUP(B2688,الموظفين!$A$2:$J$501,9,FALSE()),0),2))</f>
        <v/>
      </c>
      <c r="T2688" s="17"/>
      <c r="U2688" s="23" t="str">
        <f aca="false">IF(OR(A2688="",B2688=""),"",A2688&amp;"|"&amp;B2688)</f>
        <v/>
      </c>
    </row>
    <row r="2689" customFormat="false" ht="15" hidden="false" customHeight="false" outlineLevel="0" collapsed="false">
      <c r="A2689" s="16"/>
      <c r="B2689" s="17"/>
      <c r="C2689" s="18" t="str">
        <f aca="false">IF($B2689="","",IFERROR(VLOOKUP($B2689,الموظفين!$A$2:$J$501,2,FALSE())&amp;"","⚠ كود غير موجود"))</f>
        <v/>
      </c>
      <c r="D2689" s="18" t="str">
        <f aca="false">IF($B2689="","",IFERROR(VLOOKUP($B2689,الموظفين!$A$2:$J$501,3,FALSE())&amp;"",""))</f>
        <v/>
      </c>
      <c r="E2689" s="18" t="str">
        <f aca="false">IF($B2689="","",IFERROR(VLOOKUP($B2689,الموظفين!$A$2:$J$501,5,FALSE())&amp;"",""))</f>
        <v/>
      </c>
      <c r="F2689" s="19" t="str">
        <f aca="false">IF($B2689="","",IFERROR(VLOOKUP($B2689,الموظفين!$A$2:$J$501,6,FALSE()),""))</f>
        <v/>
      </c>
      <c r="G2689" s="19" t="str">
        <f aca="false">IF($B2689="","",IFERROR(VLOOKUP($B2689,الموظفين!$A$2:$J$501,7,FALSE()),""))</f>
        <v/>
      </c>
      <c r="H2689" s="20"/>
      <c r="I2689" s="20"/>
      <c r="J2689" s="21" t="str">
        <f aca="false">IF(OR(H2689="",I2689=""),"",ROUND(MOD(I2689-H2689,1)*24,2))</f>
        <v/>
      </c>
      <c r="K2689" s="22" t="str">
        <f aca="false">IF(OR(H2689="",F2689=""),"",IF(ROUND(MAX(0,MOD(H2689-F2689+0.5,1)-0.5)*1440,0)&gt;IFERROR(VLOOKUP(E2689,الورديات!$A$2:$E$21,5,FALSE()),0),ROUND(MAX(0,MOD(H2689-F2689+0.5,1)-0.5)*1440,0),0))</f>
        <v/>
      </c>
      <c r="L2689" s="22" t="str">
        <f aca="false">IF(OR(I2689="",G2689=""),"",ROUND(MAX(0,MOD(G2689-I2689+0.5,1)-0.5)*1440,0))</f>
        <v/>
      </c>
      <c r="M2689" s="22" t="str">
        <f aca="false">IF(OR(I2689="",G2689=""),"",IF(ROUND(MAX(0,MOD(I2689-G2689+0.5,1)-0.5)*1440,0)&gt;=الإعدادات!$B$8,ROUND(MAX(0,MOD(I2689-G2689+0.5,1)-0.5)*1440,0),0))</f>
        <v/>
      </c>
      <c r="N2689" s="18" t="str">
        <f aca="false">IF(OR(A2689="",B2689=""),"",IF(COUNTIFS(الإجازات!$A$2:$A$1001,B2689,الإجازات!$D$2:$D$1001,"&lt;="&amp;A2689,الإجازات!$E$2:$E$1001,"&gt;="&amp;A2689,الإجازات!$G$2:$G$1001,"مقبولة")=0,"",LOOKUP(2,1/((الإجازات!$A$2:$A$1001=B2689)*(الإجازات!$D$2:$D$1001&lt;=A2689)*(الإجازات!$E$2:$E$1001&gt;=A2689)*(الإجازات!$G$2:$G$1001="مقبولة")),الإجازات!$C$2:$C$1001)))</f>
        <v/>
      </c>
      <c r="O2689" s="17"/>
      <c r="P2689" s="23" t="str">
        <f aca="false">IF(B2689="","",IF(ISNA(MATCH(B2689,الموظفين!$A$2:$A$501,0)),"⚠ كود غير موجود",IF(O2689&lt;&gt;"",O2689,IF(N2689&lt;&gt;"",N2689,IF(H2689="",IF(AND(A2689&lt;&gt;"",WEEKDAY(A2689)=الإعدادات!$B$11),"راحة أسبوعية","غائب"),IF(I2689="","بدون انصراف",IF(N(K2689)&gt;0,"متأخر","حاضر")))))))</f>
        <v/>
      </c>
      <c r="Q2689" s="24" t="str">
        <f aca="false">IF(B2689="","",IF(OR(P2689="غائب",P2689="غياب",P2689="إجازة بدون راتب"),IFERROR(VLOOKUP(B2689,الموظفين!$A$2:$J$501,8,FALSE()),0),0))</f>
        <v/>
      </c>
      <c r="R2689" s="24" t="str">
        <f aca="false">IF(B2689="","",ROUND((N(K2689)+N(L2689))/60*IFERROR(VLOOKUP(B2689,الموظفين!$A$2:$J$501,8,FALSE()),0)/الإعدادات!$B$6*الإعدادات!$B$9,2))</f>
        <v/>
      </c>
      <c r="S2689" s="24" t="str">
        <f aca="false">IF(OR(B2689="",M2689=""),"",ROUND(M2689/60*IFERROR(VLOOKUP(B2689,الموظفين!$A$2:$J$501,9,FALSE()),0),2))</f>
        <v/>
      </c>
      <c r="T2689" s="17"/>
      <c r="U2689" s="23" t="str">
        <f aca="false">IF(OR(A2689="",B2689=""),"",A2689&amp;"|"&amp;B2689)</f>
        <v/>
      </c>
    </row>
    <row r="2690" customFormat="false" ht="15" hidden="false" customHeight="false" outlineLevel="0" collapsed="false">
      <c r="A2690" s="16"/>
      <c r="B2690" s="17"/>
      <c r="C2690" s="18" t="str">
        <f aca="false">IF($B2690="","",IFERROR(VLOOKUP($B2690,الموظفين!$A$2:$J$501,2,FALSE())&amp;"","⚠ كود غير موجود"))</f>
        <v/>
      </c>
      <c r="D2690" s="18" t="str">
        <f aca="false">IF($B2690="","",IFERROR(VLOOKUP($B2690,الموظفين!$A$2:$J$501,3,FALSE())&amp;"",""))</f>
        <v/>
      </c>
      <c r="E2690" s="18" t="str">
        <f aca="false">IF($B2690="","",IFERROR(VLOOKUP($B2690,الموظفين!$A$2:$J$501,5,FALSE())&amp;"",""))</f>
        <v/>
      </c>
      <c r="F2690" s="19" t="str">
        <f aca="false">IF($B2690="","",IFERROR(VLOOKUP($B2690,الموظفين!$A$2:$J$501,6,FALSE()),""))</f>
        <v/>
      </c>
      <c r="G2690" s="19" t="str">
        <f aca="false">IF($B2690="","",IFERROR(VLOOKUP($B2690,الموظفين!$A$2:$J$501,7,FALSE()),""))</f>
        <v/>
      </c>
      <c r="H2690" s="20"/>
      <c r="I2690" s="20"/>
      <c r="J2690" s="21" t="str">
        <f aca="false">IF(OR(H2690="",I2690=""),"",ROUND(MOD(I2690-H2690,1)*24,2))</f>
        <v/>
      </c>
      <c r="K2690" s="22" t="str">
        <f aca="false">IF(OR(H2690="",F2690=""),"",IF(ROUND(MAX(0,MOD(H2690-F2690+0.5,1)-0.5)*1440,0)&gt;IFERROR(VLOOKUP(E2690,الورديات!$A$2:$E$21,5,FALSE()),0),ROUND(MAX(0,MOD(H2690-F2690+0.5,1)-0.5)*1440,0),0))</f>
        <v/>
      </c>
      <c r="L2690" s="22" t="str">
        <f aca="false">IF(OR(I2690="",G2690=""),"",ROUND(MAX(0,MOD(G2690-I2690+0.5,1)-0.5)*1440,0))</f>
        <v/>
      </c>
      <c r="M2690" s="22" t="str">
        <f aca="false">IF(OR(I2690="",G2690=""),"",IF(ROUND(MAX(0,MOD(I2690-G2690+0.5,1)-0.5)*1440,0)&gt;=الإعدادات!$B$8,ROUND(MAX(0,MOD(I2690-G2690+0.5,1)-0.5)*1440,0),0))</f>
        <v/>
      </c>
      <c r="N2690" s="18" t="str">
        <f aca="false">IF(OR(A2690="",B2690=""),"",IF(COUNTIFS(الإجازات!$A$2:$A$1001,B2690,الإجازات!$D$2:$D$1001,"&lt;="&amp;A2690,الإجازات!$E$2:$E$1001,"&gt;="&amp;A2690,الإجازات!$G$2:$G$1001,"مقبولة")=0,"",LOOKUP(2,1/((الإجازات!$A$2:$A$1001=B2690)*(الإجازات!$D$2:$D$1001&lt;=A2690)*(الإجازات!$E$2:$E$1001&gt;=A2690)*(الإجازات!$G$2:$G$1001="مقبولة")),الإجازات!$C$2:$C$1001)))</f>
        <v/>
      </c>
      <c r="O2690" s="17"/>
      <c r="P2690" s="23" t="str">
        <f aca="false">IF(B2690="","",IF(ISNA(MATCH(B2690,الموظفين!$A$2:$A$501,0)),"⚠ كود غير موجود",IF(O2690&lt;&gt;"",O2690,IF(N2690&lt;&gt;"",N2690,IF(H2690="",IF(AND(A2690&lt;&gt;"",WEEKDAY(A2690)=الإعدادات!$B$11),"راحة أسبوعية","غائب"),IF(I2690="","بدون انصراف",IF(N(K2690)&gt;0,"متأخر","حاضر")))))))</f>
        <v/>
      </c>
      <c r="Q2690" s="24" t="str">
        <f aca="false">IF(B2690="","",IF(OR(P2690="غائب",P2690="غياب",P2690="إجازة بدون راتب"),IFERROR(VLOOKUP(B2690,الموظفين!$A$2:$J$501,8,FALSE()),0),0))</f>
        <v/>
      </c>
      <c r="R2690" s="24" t="str">
        <f aca="false">IF(B2690="","",ROUND((N(K2690)+N(L2690))/60*IFERROR(VLOOKUP(B2690,الموظفين!$A$2:$J$501,8,FALSE()),0)/الإعدادات!$B$6*الإعدادات!$B$9,2))</f>
        <v/>
      </c>
      <c r="S2690" s="24" t="str">
        <f aca="false">IF(OR(B2690="",M2690=""),"",ROUND(M2690/60*IFERROR(VLOOKUP(B2690,الموظفين!$A$2:$J$501,9,FALSE()),0),2))</f>
        <v/>
      </c>
      <c r="T2690" s="17"/>
      <c r="U2690" s="23" t="str">
        <f aca="false">IF(OR(A2690="",B2690=""),"",A2690&amp;"|"&amp;B2690)</f>
        <v/>
      </c>
    </row>
    <row r="2691" customFormat="false" ht="15" hidden="false" customHeight="false" outlineLevel="0" collapsed="false">
      <c r="A2691" s="16"/>
      <c r="B2691" s="17"/>
      <c r="C2691" s="18" t="str">
        <f aca="false">IF($B2691="","",IFERROR(VLOOKUP($B2691,الموظفين!$A$2:$J$501,2,FALSE())&amp;"","⚠ كود غير موجود"))</f>
        <v/>
      </c>
      <c r="D2691" s="18" t="str">
        <f aca="false">IF($B2691="","",IFERROR(VLOOKUP($B2691,الموظفين!$A$2:$J$501,3,FALSE())&amp;"",""))</f>
        <v/>
      </c>
      <c r="E2691" s="18" t="str">
        <f aca="false">IF($B2691="","",IFERROR(VLOOKUP($B2691,الموظفين!$A$2:$J$501,5,FALSE())&amp;"",""))</f>
        <v/>
      </c>
      <c r="F2691" s="19" t="str">
        <f aca="false">IF($B2691="","",IFERROR(VLOOKUP($B2691,الموظفين!$A$2:$J$501,6,FALSE()),""))</f>
        <v/>
      </c>
      <c r="G2691" s="19" t="str">
        <f aca="false">IF($B2691="","",IFERROR(VLOOKUP($B2691,الموظفين!$A$2:$J$501,7,FALSE()),""))</f>
        <v/>
      </c>
      <c r="H2691" s="20"/>
      <c r="I2691" s="20"/>
      <c r="J2691" s="21" t="str">
        <f aca="false">IF(OR(H2691="",I2691=""),"",ROUND(MOD(I2691-H2691,1)*24,2))</f>
        <v/>
      </c>
      <c r="K2691" s="22" t="str">
        <f aca="false">IF(OR(H2691="",F2691=""),"",IF(ROUND(MAX(0,MOD(H2691-F2691+0.5,1)-0.5)*1440,0)&gt;IFERROR(VLOOKUP(E2691,الورديات!$A$2:$E$21,5,FALSE()),0),ROUND(MAX(0,MOD(H2691-F2691+0.5,1)-0.5)*1440,0),0))</f>
        <v/>
      </c>
      <c r="L2691" s="22" t="str">
        <f aca="false">IF(OR(I2691="",G2691=""),"",ROUND(MAX(0,MOD(G2691-I2691+0.5,1)-0.5)*1440,0))</f>
        <v/>
      </c>
      <c r="M2691" s="22" t="str">
        <f aca="false">IF(OR(I2691="",G2691=""),"",IF(ROUND(MAX(0,MOD(I2691-G2691+0.5,1)-0.5)*1440,0)&gt;=الإعدادات!$B$8,ROUND(MAX(0,MOD(I2691-G2691+0.5,1)-0.5)*1440,0),0))</f>
        <v/>
      </c>
      <c r="N2691" s="18" t="str">
        <f aca="false">IF(OR(A2691="",B2691=""),"",IF(COUNTIFS(الإجازات!$A$2:$A$1001,B2691,الإجازات!$D$2:$D$1001,"&lt;="&amp;A2691,الإجازات!$E$2:$E$1001,"&gt;="&amp;A2691,الإجازات!$G$2:$G$1001,"مقبولة")=0,"",LOOKUP(2,1/((الإجازات!$A$2:$A$1001=B2691)*(الإجازات!$D$2:$D$1001&lt;=A2691)*(الإجازات!$E$2:$E$1001&gt;=A2691)*(الإجازات!$G$2:$G$1001="مقبولة")),الإجازات!$C$2:$C$1001)))</f>
        <v/>
      </c>
      <c r="O2691" s="17"/>
      <c r="P2691" s="23" t="str">
        <f aca="false">IF(B2691="","",IF(ISNA(MATCH(B2691,الموظفين!$A$2:$A$501,0)),"⚠ كود غير موجود",IF(O2691&lt;&gt;"",O2691,IF(N2691&lt;&gt;"",N2691,IF(H2691="",IF(AND(A2691&lt;&gt;"",WEEKDAY(A2691)=الإعدادات!$B$11),"راحة أسبوعية","غائب"),IF(I2691="","بدون انصراف",IF(N(K2691)&gt;0,"متأخر","حاضر")))))))</f>
        <v/>
      </c>
      <c r="Q2691" s="24" t="str">
        <f aca="false">IF(B2691="","",IF(OR(P2691="غائب",P2691="غياب",P2691="إجازة بدون راتب"),IFERROR(VLOOKUP(B2691,الموظفين!$A$2:$J$501,8,FALSE()),0),0))</f>
        <v/>
      </c>
      <c r="R2691" s="24" t="str">
        <f aca="false">IF(B2691="","",ROUND((N(K2691)+N(L2691))/60*IFERROR(VLOOKUP(B2691,الموظفين!$A$2:$J$501,8,FALSE()),0)/الإعدادات!$B$6*الإعدادات!$B$9,2))</f>
        <v/>
      </c>
      <c r="S2691" s="24" t="str">
        <f aca="false">IF(OR(B2691="",M2691=""),"",ROUND(M2691/60*IFERROR(VLOOKUP(B2691,الموظفين!$A$2:$J$501,9,FALSE()),0),2))</f>
        <v/>
      </c>
      <c r="T2691" s="17"/>
      <c r="U2691" s="23" t="str">
        <f aca="false">IF(OR(A2691="",B2691=""),"",A2691&amp;"|"&amp;B2691)</f>
        <v/>
      </c>
    </row>
    <row r="2692" customFormat="false" ht="15" hidden="false" customHeight="false" outlineLevel="0" collapsed="false">
      <c r="A2692" s="16"/>
      <c r="B2692" s="17"/>
      <c r="C2692" s="18" t="str">
        <f aca="false">IF($B2692="","",IFERROR(VLOOKUP($B2692,الموظفين!$A$2:$J$501,2,FALSE())&amp;"","⚠ كود غير موجود"))</f>
        <v/>
      </c>
      <c r="D2692" s="18" t="str">
        <f aca="false">IF($B2692="","",IFERROR(VLOOKUP($B2692,الموظفين!$A$2:$J$501,3,FALSE())&amp;"",""))</f>
        <v/>
      </c>
      <c r="E2692" s="18" t="str">
        <f aca="false">IF($B2692="","",IFERROR(VLOOKUP($B2692,الموظفين!$A$2:$J$501,5,FALSE())&amp;"",""))</f>
        <v/>
      </c>
      <c r="F2692" s="19" t="str">
        <f aca="false">IF($B2692="","",IFERROR(VLOOKUP($B2692,الموظفين!$A$2:$J$501,6,FALSE()),""))</f>
        <v/>
      </c>
      <c r="G2692" s="19" t="str">
        <f aca="false">IF($B2692="","",IFERROR(VLOOKUP($B2692,الموظفين!$A$2:$J$501,7,FALSE()),""))</f>
        <v/>
      </c>
      <c r="H2692" s="20"/>
      <c r="I2692" s="20"/>
      <c r="J2692" s="21" t="str">
        <f aca="false">IF(OR(H2692="",I2692=""),"",ROUND(MOD(I2692-H2692,1)*24,2))</f>
        <v/>
      </c>
      <c r="K2692" s="22" t="str">
        <f aca="false">IF(OR(H2692="",F2692=""),"",IF(ROUND(MAX(0,MOD(H2692-F2692+0.5,1)-0.5)*1440,0)&gt;IFERROR(VLOOKUP(E2692,الورديات!$A$2:$E$21,5,FALSE()),0),ROUND(MAX(0,MOD(H2692-F2692+0.5,1)-0.5)*1440,0),0))</f>
        <v/>
      </c>
      <c r="L2692" s="22" t="str">
        <f aca="false">IF(OR(I2692="",G2692=""),"",ROUND(MAX(0,MOD(G2692-I2692+0.5,1)-0.5)*1440,0))</f>
        <v/>
      </c>
      <c r="M2692" s="22" t="str">
        <f aca="false">IF(OR(I2692="",G2692=""),"",IF(ROUND(MAX(0,MOD(I2692-G2692+0.5,1)-0.5)*1440,0)&gt;=الإعدادات!$B$8,ROUND(MAX(0,MOD(I2692-G2692+0.5,1)-0.5)*1440,0),0))</f>
        <v/>
      </c>
      <c r="N2692" s="18" t="str">
        <f aca="false">IF(OR(A2692="",B2692=""),"",IF(COUNTIFS(الإجازات!$A$2:$A$1001,B2692,الإجازات!$D$2:$D$1001,"&lt;="&amp;A2692,الإجازات!$E$2:$E$1001,"&gt;="&amp;A2692,الإجازات!$G$2:$G$1001,"مقبولة")=0,"",LOOKUP(2,1/((الإجازات!$A$2:$A$1001=B2692)*(الإجازات!$D$2:$D$1001&lt;=A2692)*(الإجازات!$E$2:$E$1001&gt;=A2692)*(الإجازات!$G$2:$G$1001="مقبولة")),الإجازات!$C$2:$C$1001)))</f>
        <v/>
      </c>
      <c r="O2692" s="17"/>
      <c r="P2692" s="23" t="str">
        <f aca="false">IF(B2692="","",IF(ISNA(MATCH(B2692,الموظفين!$A$2:$A$501,0)),"⚠ كود غير موجود",IF(O2692&lt;&gt;"",O2692,IF(N2692&lt;&gt;"",N2692,IF(H2692="",IF(AND(A2692&lt;&gt;"",WEEKDAY(A2692)=الإعدادات!$B$11),"راحة أسبوعية","غائب"),IF(I2692="","بدون انصراف",IF(N(K2692)&gt;0,"متأخر","حاضر")))))))</f>
        <v/>
      </c>
      <c r="Q2692" s="24" t="str">
        <f aca="false">IF(B2692="","",IF(OR(P2692="غائب",P2692="غياب",P2692="إجازة بدون راتب"),IFERROR(VLOOKUP(B2692,الموظفين!$A$2:$J$501,8,FALSE()),0),0))</f>
        <v/>
      </c>
      <c r="R2692" s="24" t="str">
        <f aca="false">IF(B2692="","",ROUND((N(K2692)+N(L2692))/60*IFERROR(VLOOKUP(B2692,الموظفين!$A$2:$J$501,8,FALSE()),0)/الإعدادات!$B$6*الإعدادات!$B$9,2))</f>
        <v/>
      </c>
      <c r="S2692" s="24" t="str">
        <f aca="false">IF(OR(B2692="",M2692=""),"",ROUND(M2692/60*IFERROR(VLOOKUP(B2692,الموظفين!$A$2:$J$501,9,FALSE()),0),2))</f>
        <v/>
      </c>
      <c r="T2692" s="17"/>
      <c r="U2692" s="23" t="str">
        <f aca="false">IF(OR(A2692="",B2692=""),"",A2692&amp;"|"&amp;B2692)</f>
        <v/>
      </c>
    </row>
    <row r="2693" customFormat="false" ht="15" hidden="false" customHeight="false" outlineLevel="0" collapsed="false">
      <c r="A2693" s="16"/>
      <c r="B2693" s="17"/>
      <c r="C2693" s="18" t="str">
        <f aca="false">IF($B2693="","",IFERROR(VLOOKUP($B2693,الموظفين!$A$2:$J$501,2,FALSE())&amp;"","⚠ كود غير موجود"))</f>
        <v/>
      </c>
      <c r="D2693" s="18" t="str">
        <f aca="false">IF($B2693="","",IFERROR(VLOOKUP($B2693,الموظفين!$A$2:$J$501,3,FALSE())&amp;"",""))</f>
        <v/>
      </c>
      <c r="E2693" s="18" t="str">
        <f aca="false">IF($B2693="","",IFERROR(VLOOKUP($B2693,الموظفين!$A$2:$J$501,5,FALSE())&amp;"",""))</f>
        <v/>
      </c>
      <c r="F2693" s="19" t="str">
        <f aca="false">IF($B2693="","",IFERROR(VLOOKUP($B2693,الموظفين!$A$2:$J$501,6,FALSE()),""))</f>
        <v/>
      </c>
      <c r="G2693" s="19" t="str">
        <f aca="false">IF($B2693="","",IFERROR(VLOOKUP($B2693,الموظفين!$A$2:$J$501,7,FALSE()),""))</f>
        <v/>
      </c>
      <c r="H2693" s="20"/>
      <c r="I2693" s="20"/>
      <c r="J2693" s="21" t="str">
        <f aca="false">IF(OR(H2693="",I2693=""),"",ROUND(MOD(I2693-H2693,1)*24,2))</f>
        <v/>
      </c>
      <c r="K2693" s="22" t="str">
        <f aca="false">IF(OR(H2693="",F2693=""),"",IF(ROUND(MAX(0,MOD(H2693-F2693+0.5,1)-0.5)*1440,0)&gt;IFERROR(VLOOKUP(E2693,الورديات!$A$2:$E$21,5,FALSE()),0),ROUND(MAX(0,MOD(H2693-F2693+0.5,1)-0.5)*1440,0),0))</f>
        <v/>
      </c>
      <c r="L2693" s="22" t="str">
        <f aca="false">IF(OR(I2693="",G2693=""),"",ROUND(MAX(0,MOD(G2693-I2693+0.5,1)-0.5)*1440,0))</f>
        <v/>
      </c>
      <c r="M2693" s="22" t="str">
        <f aca="false">IF(OR(I2693="",G2693=""),"",IF(ROUND(MAX(0,MOD(I2693-G2693+0.5,1)-0.5)*1440,0)&gt;=الإعدادات!$B$8,ROUND(MAX(0,MOD(I2693-G2693+0.5,1)-0.5)*1440,0),0))</f>
        <v/>
      </c>
      <c r="N2693" s="18" t="str">
        <f aca="false">IF(OR(A2693="",B2693=""),"",IF(COUNTIFS(الإجازات!$A$2:$A$1001,B2693,الإجازات!$D$2:$D$1001,"&lt;="&amp;A2693,الإجازات!$E$2:$E$1001,"&gt;="&amp;A2693,الإجازات!$G$2:$G$1001,"مقبولة")=0,"",LOOKUP(2,1/((الإجازات!$A$2:$A$1001=B2693)*(الإجازات!$D$2:$D$1001&lt;=A2693)*(الإجازات!$E$2:$E$1001&gt;=A2693)*(الإجازات!$G$2:$G$1001="مقبولة")),الإجازات!$C$2:$C$1001)))</f>
        <v/>
      </c>
      <c r="O2693" s="17"/>
      <c r="P2693" s="23" t="str">
        <f aca="false">IF(B2693="","",IF(ISNA(MATCH(B2693,الموظفين!$A$2:$A$501,0)),"⚠ كود غير موجود",IF(O2693&lt;&gt;"",O2693,IF(N2693&lt;&gt;"",N2693,IF(H2693="",IF(AND(A2693&lt;&gt;"",WEEKDAY(A2693)=الإعدادات!$B$11),"راحة أسبوعية","غائب"),IF(I2693="","بدون انصراف",IF(N(K2693)&gt;0,"متأخر","حاضر")))))))</f>
        <v/>
      </c>
      <c r="Q2693" s="24" t="str">
        <f aca="false">IF(B2693="","",IF(OR(P2693="غائب",P2693="غياب",P2693="إجازة بدون راتب"),IFERROR(VLOOKUP(B2693,الموظفين!$A$2:$J$501,8,FALSE()),0),0))</f>
        <v/>
      </c>
      <c r="R2693" s="24" t="str">
        <f aca="false">IF(B2693="","",ROUND((N(K2693)+N(L2693))/60*IFERROR(VLOOKUP(B2693,الموظفين!$A$2:$J$501,8,FALSE()),0)/الإعدادات!$B$6*الإعدادات!$B$9,2))</f>
        <v/>
      </c>
      <c r="S2693" s="24" t="str">
        <f aca="false">IF(OR(B2693="",M2693=""),"",ROUND(M2693/60*IFERROR(VLOOKUP(B2693,الموظفين!$A$2:$J$501,9,FALSE()),0),2))</f>
        <v/>
      </c>
      <c r="T2693" s="17"/>
      <c r="U2693" s="23" t="str">
        <f aca="false">IF(OR(A2693="",B2693=""),"",A2693&amp;"|"&amp;B2693)</f>
        <v/>
      </c>
    </row>
    <row r="2694" customFormat="false" ht="15" hidden="false" customHeight="false" outlineLevel="0" collapsed="false">
      <c r="A2694" s="16"/>
      <c r="B2694" s="17"/>
      <c r="C2694" s="18" t="str">
        <f aca="false">IF($B2694="","",IFERROR(VLOOKUP($B2694,الموظفين!$A$2:$J$501,2,FALSE())&amp;"","⚠ كود غير موجود"))</f>
        <v/>
      </c>
      <c r="D2694" s="18" t="str">
        <f aca="false">IF($B2694="","",IFERROR(VLOOKUP($B2694,الموظفين!$A$2:$J$501,3,FALSE())&amp;"",""))</f>
        <v/>
      </c>
      <c r="E2694" s="18" t="str">
        <f aca="false">IF($B2694="","",IFERROR(VLOOKUP($B2694,الموظفين!$A$2:$J$501,5,FALSE())&amp;"",""))</f>
        <v/>
      </c>
      <c r="F2694" s="19" t="str">
        <f aca="false">IF($B2694="","",IFERROR(VLOOKUP($B2694,الموظفين!$A$2:$J$501,6,FALSE()),""))</f>
        <v/>
      </c>
      <c r="G2694" s="19" t="str">
        <f aca="false">IF($B2694="","",IFERROR(VLOOKUP($B2694,الموظفين!$A$2:$J$501,7,FALSE()),""))</f>
        <v/>
      </c>
      <c r="H2694" s="20"/>
      <c r="I2694" s="20"/>
      <c r="J2694" s="21" t="str">
        <f aca="false">IF(OR(H2694="",I2694=""),"",ROUND(MOD(I2694-H2694,1)*24,2))</f>
        <v/>
      </c>
      <c r="K2694" s="22" t="str">
        <f aca="false">IF(OR(H2694="",F2694=""),"",IF(ROUND(MAX(0,MOD(H2694-F2694+0.5,1)-0.5)*1440,0)&gt;IFERROR(VLOOKUP(E2694,الورديات!$A$2:$E$21,5,FALSE()),0),ROUND(MAX(0,MOD(H2694-F2694+0.5,1)-0.5)*1440,0),0))</f>
        <v/>
      </c>
      <c r="L2694" s="22" t="str">
        <f aca="false">IF(OR(I2694="",G2694=""),"",ROUND(MAX(0,MOD(G2694-I2694+0.5,1)-0.5)*1440,0))</f>
        <v/>
      </c>
      <c r="M2694" s="22" t="str">
        <f aca="false">IF(OR(I2694="",G2694=""),"",IF(ROUND(MAX(0,MOD(I2694-G2694+0.5,1)-0.5)*1440,0)&gt;=الإعدادات!$B$8,ROUND(MAX(0,MOD(I2694-G2694+0.5,1)-0.5)*1440,0),0))</f>
        <v/>
      </c>
      <c r="N2694" s="18" t="str">
        <f aca="false">IF(OR(A2694="",B2694=""),"",IF(COUNTIFS(الإجازات!$A$2:$A$1001,B2694,الإجازات!$D$2:$D$1001,"&lt;="&amp;A2694,الإجازات!$E$2:$E$1001,"&gt;="&amp;A2694,الإجازات!$G$2:$G$1001,"مقبولة")=0,"",LOOKUP(2,1/((الإجازات!$A$2:$A$1001=B2694)*(الإجازات!$D$2:$D$1001&lt;=A2694)*(الإجازات!$E$2:$E$1001&gt;=A2694)*(الإجازات!$G$2:$G$1001="مقبولة")),الإجازات!$C$2:$C$1001)))</f>
        <v/>
      </c>
      <c r="O2694" s="17"/>
      <c r="P2694" s="23" t="str">
        <f aca="false">IF(B2694="","",IF(ISNA(MATCH(B2694,الموظفين!$A$2:$A$501,0)),"⚠ كود غير موجود",IF(O2694&lt;&gt;"",O2694,IF(N2694&lt;&gt;"",N2694,IF(H2694="",IF(AND(A2694&lt;&gt;"",WEEKDAY(A2694)=الإعدادات!$B$11),"راحة أسبوعية","غائب"),IF(I2694="","بدون انصراف",IF(N(K2694)&gt;0,"متأخر","حاضر")))))))</f>
        <v/>
      </c>
      <c r="Q2694" s="24" t="str">
        <f aca="false">IF(B2694="","",IF(OR(P2694="غائب",P2694="غياب",P2694="إجازة بدون راتب"),IFERROR(VLOOKUP(B2694,الموظفين!$A$2:$J$501,8,FALSE()),0),0))</f>
        <v/>
      </c>
      <c r="R2694" s="24" t="str">
        <f aca="false">IF(B2694="","",ROUND((N(K2694)+N(L2694))/60*IFERROR(VLOOKUP(B2694,الموظفين!$A$2:$J$501,8,FALSE()),0)/الإعدادات!$B$6*الإعدادات!$B$9,2))</f>
        <v/>
      </c>
      <c r="S2694" s="24" t="str">
        <f aca="false">IF(OR(B2694="",M2694=""),"",ROUND(M2694/60*IFERROR(VLOOKUP(B2694,الموظفين!$A$2:$J$501,9,FALSE()),0),2))</f>
        <v/>
      </c>
      <c r="T2694" s="17"/>
      <c r="U2694" s="23" t="str">
        <f aca="false">IF(OR(A2694="",B2694=""),"",A2694&amp;"|"&amp;B2694)</f>
        <v/>
      </c>
    </row>
    <row r="2695" customFormat="false" ht="15" hidden="false" customHeight="false" outlineLevel="0" collapsed="false">
      <c r="A2695" s="16"/>
      <c r="B2695" s="17"/>
      <c r="C2695" s="18" t="str">
        <f aca="false">IF($B2695="","",IFERROR(VLOOKUP($B2695,الموظفين!$A$2:$J$501,2,FALSE())&amp;"","⚠ كود غير موجود"))</f>
        <v/>
      </c>
      <c r="D2695" s="18" t="str">
        <f aca="false">IF($B2695="","",IFERROR(VLOOKUP($B2695,الموظفين!$A$2:$J$501,3,FALSE())&amp;"",""))</f>
        <v/>
      </c>
      <c r="E2695" s="18" t="str">
        <f aca="false">IF($B2695="","",IFERROR(VLOOKUP($B2695,الموظفين!$A$2:$J$501,5,FALSE())&amp;"",""))</f>
        <v/>
      </c>
      <c r="F2695" s="19" t="str">
        <f aca="false">IF($B2695="","",IFERROR(VLOOKUP($B2695,الموظفين!$A$2:$J$501,6,FALSE()),""))</f>
        <v/>
      </c>
      <c r="G2695" s="19" t="str">
        <f aca="false">IF($B2695="","",IFERROR(VLOOKUP($B2695,الموظفين!$A$2:$J$501,7,FALSE()),""))</f>
        <v/>
      </c>
      <c r="H2695" s="20"/>
      <c r="I2695" s="20"/>
      <c r="J2695" s="21" t="str">
        <f aca="false">IF(OR(H2695="",I2695=""),"",ROUND(MOD(I2695-H2695,1)*24,2))</f>
        <v/>
      </c>
      <c r="K2695" s="22" t="str">
        <f aca="false">IF(OR(H2695="",F2695=""),"",IF(ROUND(MAX(0,MOD(H2695-F2695+0.5,1)-0.5)*1440,0)&gt;IFERROR(VLOOKUP(E2695,الورديات!$A$2:$E$21,5,FALSE()),0),ROUND(MAX(0,MOD(H2695-F2695+0.5,1)-0.5)*1440,0),0))</f>
        <v/>
      </c>
      <c r="L2695" s="22" t="str">
        <f aca="false">IF(OR(I2695="",G2695=""),"",ROUND(MAX(0,MOD(G2695-I2695+0.5,1)-0.5)*1440,0))</f>
        <v/>
      </c>
      <c r="M2695" s="22" t="str">
        <f aca="false">IF(OR(I2695="",G2695=""),"",IF(ROUND(MAX(0,MOD(I2695-G2695+0.5,1)-0.5)*1440,0)&gt;=الإعدادات!$B$8,ROUND(MAX(0,MOD(I2695-G2695+0.5,1)-0.5)*1440,0),0))</f>
        <v/>
      </c>
      <c r="N2695" s="18" t="str">
        <f aca="false">IF(OR(A2695="",B2695=""),"",IF(COUNTIFS(الإجازات!$A$2:$A$1001,B2695,الإجازات!$D$2:$D$1001,"&lt;="&amp;A2695,الإجازات!$E$2:$E$1001,"&gt;="&amp;A2695,الإجازات!$G$2:$G$1001,"مقبولة")=0,"",LOOKUP(2,1/((الإجازات!$A$2:$A$1001=B2695)*(الإجازات!$D$2:$D$1001&lt;=A2695)*(الإجازات!$E$2:$E$1001&gt;=A2695)*(الإجازات!$G$2:$G$1001="مقبولة")),الإجازات!$C$2:$C$1001)))</f>
        <v/>
      </c>
      <c r="O2695" s="17"/>
      <c r="P2695" s="23" t="str">
        <f aca="false">IF(B2695="","",IF(ISNA(MATCH(B2695,الموظفين!$A$2:$A$501,0)),"⚠ كود غير موجود",IF(O2695&lt;&gt;"",O2695,IF(N2695&lt;&gt;"",N2695,IF(H2695="",IF(AND(A2695&lt;&gt;"",WEEKDAY(A2695)=الإعدادات!$B$11),"راحة أسبوعية","غائب"),IF(I2695="","بدون انصراف",IF(N(K2695)&gt;0,"متأخر","حاضر")))))))</f>
        <v/>
      </c>
      <c r="Q2695" s="24" t="str">
        <f aca="false">IF(B2695="","",IF(OR(P2695="غائب",P2695="غياب",P2695="إجازة بدون راتب"),IFERROR(VLOOKUP(B2695,الموظفين!$A$2:$J$501,8,FALSE()),0),0))</f>
        <v/>
      </c>
      <c r="R2695" s="24" t="str">
        <f aca="false">IF(B2695="","",ROUND((N(K2695)+N(L2695))/60*IFERROR(VLOOKUP(B2695,الموظفين!$A$2:$J$501,8,FALSE()),0)/الإعدادات!$B$6*الإعدادات!$B$9,2))</f>
        <v/>
      </c>
      <c r="S2695" s="24" t="str">
        <f aca="false">IF(OR(B2695="",M2695=""),"",ROUND(M2695/60*IFERROR(VLOOKUP(B2695,الموظفين!$A$2:$J$501,9,FALSE()),0),2))</f>
        <v/>
      </c>
      <c r="T2695" s="17"/>
      <c r="U2695" s="23" t="str">
        <f aca="false">IF(OR(A2695="",B2695=""),"",A2695&amp;"|"&amp;B2695)</f>
        <v/>
      </c>
    </row>
    <row r="2696" customFormat="false" ht="15" hidden="false" customHeight="false" outlineLevel="0" collapsed="false">
      <c r="A2696" s="16"/>
      <c r="B2696" s="17"/>
      <c r="C2696" s="18" t="str">
        <f aca="false">IF($B2696="","",IFERROR(VLOOKUP($B2696,الموظفين!$A$2:$J$501,2,FALSE())&amp;"","⚠ كود غير موجود"))</f>
        <v/>
      </c>
      <c r="D2696" s="18" t="str">
        <f aca="false">IF($B2696="","",IFERROR(VLOOKUP($B2696,الموظفين!$A$2:$J$501,3,FALSE())&amp;"",""))</f>
        <v/>
      </c>
      <c r="E2696" s="18" t="str">
        <f aca="false">IF($B2696="","",IFERROR(VLOOKUP($B2696,الموظفين!$A$2:$J$501,5,FALSE())&amp;"",""))</f>
        <v/>
      </c>
      <c r="F2696" s="19" t="str">
        <f aca="false">IF($B2696="","",IFERROR(VLOOKUP($B2696,الموظفين!$A$2:$J$501,6,FALSE()),""))</f>
        <v/>
      </c>
      <c r="G2696" s="19" t="str">
        <f aca="false">IF($B2696="","",IFERROR(VLOOKUP($B2696,الموظفين!$A$2:$J$501,7,FALSE()),""))</f>
        <v/>
      </c>
      <c r="H2696" s="20"/>
      <c r="I2696" s="20"/>
      <c r="J2696" s="21" t="str">
        <f aca="false">IF(OR(H2696="",I2696=""),"",ROUND(MOD(I2696-H2696,1)*24,2))</f>
        <v/>
      </c>
      <c r="K2696" s="22" t="str">
        <f aca="false">IF(OR(H2696="",F2696=""),"",IF(ROUND(MAX(0,MOD(H2696-F2696+0.5,1)-0.5)*1440,0)&gt;IFERROR(VLOOKUP(E2696,الورديات!$A$2:$E$21,5,FALSE()),0),ROUND(MAX(0,MOD(H2696-F2696+0.5,1)-0.5)*1440,0),0))</f>
        <v/>
      </c>
      <c r="L2696" s="22" t="str">
        <f aca="false">IF(OR(I2696="",G2696=""),"",ROUND(MAX(0,MOD(G2696-I2696+0.5,1)-0.5)*1440,0))</f>
        <v/>
      </c>
      <c r="M2696" s="22" t="str">
        <f aca="false">IF(OR(I2696="",G2696=""),"",IF(ROUND(MAX(0,MOD(I2696-G2696+0.5,1)-0.5)*1440,0)&gt;=الإعدادات!$B$8,ROUND(MAX(0,MOD(I2696-G2696+0.5,1)-0.5)*1440,0),0))</f>
        <v/>
      </c>
      <c r="N2696" s="18" t="str">
        <f aca="false">IF(OR(A2696="",B2696=""),"",IF(COUNTIFS(الإجازات!$A$2:$A$1001,B2696,الإجازات!$D$2:$D$1001,"&lt;="&amp;A2696,الإجازات!$E$2:$E$1001,"&gt;="&amp;A2696,الإجازات!$G$2:$G$1001,"مقبولة")=0,"",LOOKUP(2,1/((الإجازات!$A$2:$A$1001=B2696)*(الإجازات!$D$2:$D$1001&lt;=A2696)*(الإجازات!$E$2:$E$1001&gt;=A2696)*(الإجازات!$G$2:$G$1001="مقبولة")),الإجازات!$C$2:$C$1001)))</f>
        <v/>
      </c>
      <c r="O2696" s="17"/>
      <c r="P2696" s="23" t="str">
        <f aca="false">IF(B2696="","",IF(ISNA(MATCH(B2696,الموظفين!$A$2:$A$501,0)),"⚠ كود غير موجود",IF(O2696&lt;&gt;"",O2696,IF(N2696&lt;&gt;"",N2696,IF(H2696="",IF(AND(A2696&lt;&gt;"",WEEKDAY(A2696)=الإعدادات!$B$11),"راحة أسبوعية","غائب"),IF(I2696="","بدون انصراف",IF(N(K2696)&gt;0,"متأخر","حاضر")))))))</f>
        <v/>
      </c>
      <c r="Q2696" s="24" t="str">
        <f aca="false">IF(B2696="","",IF(OR(P2696="غائب",P2696="غياب",P2696="إجازة بدون راتب"),IFERROR(VLOOKUP(B2696,الموظفين!$A$2:$J$501,8,FALSE()),0),0))</f>
        <v/>
      </c>
      <c r="R2696" s="24" t="str">
        <f aca="false">IF(B2696="","",ROUND((N(K2696)+N(L2696))/60*IFERROR(VLOOKUP(B2696,الموظفين!$A$2:$J$501,8,FALSE()),0)/الإعدادات!$B$6*الإعدادات!$B$9,2))</f>
        <v/>
      </c>
      <c r="S2696" s="24" t="str">
        <f aca="false">IF(OR(B2696="",M2696=""),"",ROUND(M2696/60*IFERROR(VLOOKUP(B2696,الموظفين!$A$2:$J$501,9,FALSE()),0),2))</f>
        <v/>
      </c>
      <c r="T2696" s="17"/>
      <c r="U2696" s="23" t="str">
        <f aca="false">IF(OR(A2696="",B2696=""),"",A2696&amp;"|"&amp;B2696)</f>
        <v/>
      </c>
    </row>
    <row r="2697" customFormat="false" ht="15" hidden="false" customHeight="false" outlineLevel="0" collapsed="false">
      <c r="A2697" s="16"/>
      <c r="B2697" s="17"/>
      <c r="C2697" s="18" t="str">
        <f aca="false">IF($B2697="","",IFERROR(VLOOKUP($B2697,الموظفين!$A$2:$J$501,2,FALSE())&amp;"","⚠ كود غير موجود"))</f>
        <v/>
      </c>
      <c r="D2697" s="18" t="str">
        <f aca="false">IF($B2697="","",IFERROR(VLOOKUP($B2697,الموظفين!$A$2:$J$501,3,FALSE())&amp;"",""))</f>
        <v/>
      </c>
      <c r="E2697" s="18" t="str">
        <f aca="false">IF($B2697="","",IFERROR(VLOOKUP($B2697,الموظفين!$A$2:$J$501,5,FALSE())&amp;"",""))</f>
        <v/>
      </c>
      <c r="F2697" s="19" t="str">
        <f aca="false">IF($B2697="","",IFERROR(VLOOKUP($B2697,الموظفين!$A$2:$J$501,6,FALSE()),""))</f>
        <v/>
      </c>
      <c r="G2697" s="19" t="str">
        <f aca="false">IF($B2697="","",IFERROR(VLOOKUP($B2697,الموظفين!$A$2:$J$501,7,FALSE()),""))</f>
        <v/>
      </c>
      <c r="H2697" s="20"/>
      <c r="I2697" s="20"/>
      <c r="J2697" s="21" t="str">
        <f aca="false">IF(OR(H2697="",I2697=""),"",ROUND(MOD(I2697-H2697,1)*24,2))</f>
        <v/>
      </c>
      <c r="K2697" s="22" t="str">
        <f aca="false">IF(OR(H2697="",F2697=""),"",IF(ROUND(MAX(0,MOD(H2697-F2697+0.5,1)-0.5)*1440,0)&gt;IFERROR(VLOOKUP(E2697,الورديات!$A$2:$E$21,5,FALSE()),0),ROUND(MAX(0,MOD(H2697-F2697+0.5,1)-0.5)*1440,0),0))</f>
        <v/>
      </c>
      <c r="L2697" s="22" t="str">
        <f aca="false">IF(OR(I2697="",G2697=""),"",ROUND(MAX(0,MOD(G2697-I2697+0.5,1)-0.5)*1440,0))</f>
        <v/>
      </c>
      <c r="M2697" s="22" t="str">
        <f aca="false">IF(OR(I2697="",G2697=""),"",IF(ROUND(MAX(0,MOD(I2697-G2697+0.5,1)-0.5)*1440,0)&gt;=الإعدادات!$B$8,ROUND(MAX(0,MOD(I2697-G2697+0.5,1)-0.5)*1440,0),0))</f>
        <v/>
      </c>
      <c r="N2697" s="18" t="str">
        <f aca="false">IF(OR(A2697="",B2697=""),"",IF(COUNTIFS(الإجازات!$A$2:$A$1001,B2697,الإجازات!$D$2:$D$1001,"&lt;="&amp;A2697,الإجازات!$E$2:$E$1001,"&gt;="&amp;A2697,الإجازات!$G$2:$G$1001,"مقبولة")=0,"",LOOKUP(2,1/((الإجازات!$A$2:$A$1001=B2697)*(الإجازات!$D$2:$D$1001&lt;=A2697)*(الإجازات!$E$2:$E$1001&gt;=A2697)*(الإجازات!$G$2:$G$1001="مقبولة")),الإجازات!$C$2:$C$1001)))</f>
        <v/>
      </c>
      <c r="O2697" s="17"/>
      <c r="P2697" s="23" t="str">
        <f aca="false">IF(B2697="","",IF(ISNA(MATCH(B2697,الموظفين!$A$2:$A$501,0)),"⚠ كود غير موجود",IF(O2697&lt;&gt;"",O2697,IF(N2697&lt;&gt;"",N2697,IF(H2697="",IF(AND(A2697&lt;&gt;"",WEEKDAY(A2697)=الإعدادات!$B$11),"راحة أسبوعية","غائب"),IF(I2697="","بدون انصراف",IF(N(K2697)&gt;0,"متأخر","حاضر")))))))</f>
        <v/>
      </c>
      <c r="Q2697" s="24" t="str">
        <f aca="false">IF(B2697="","",IF(OR(P2697="غائب",P2697="غياب",P2697="إجازة بدون راتب"),IFERROR(VLOOKUP(B2697,الموظفين!$A$2:$J$501,8,FALSE()),0),0))</f>
        <v/>
      </c>
      <c r="R2697" s="24" t="str">
        <f aca="false">IF(B2697="","",ROUND((N(K2697)+N(L2697))/60*IFERROR(VLOOKUP(B2697,الموظفين!$A$2:$J$501,8,FALSE()),0)/الإعدادات!$B$6*الإعدادات!$B$9,2))</f>
        <v/>
      </c>
      <c r="S2697" s="24" t="str">
        <f aca="false">IF(OR(B2697="",M2697=""),"",ROUND(M2697/60*IFERROR(VLOOKUP(B2697,الموظفين!$A$2:$J$501,9,FALSE()),0),2))</f>
        <v/>
      </c>
      <c r="T2697" s="17"/>
      <c r="U2697" s="23" t="str">
        <f aca="false">IF(OR(A2697="",B2697=""),"",A2697&amp;"|"&amp;B2697)</f>
        <v/>
      </c>
    </row>
    <row r="2698" customFormat="false" ht="15" hidden="false" customHeight="false" outlineLevel="0" collapsed="false">
      <c r="A2698" s="16"/>
      <c r="B2698" s="17"/>
      <c r="C2698" s="18" t="str">
        <f aca="false">IF($B2698="","",IFERROR(VLOOKUP($B2698,الموظفين!$A$2:$J$501,2,FALSE())&amp;"","⚠ كود غير موجود"))</f>
        <v/>
      </c>
      <c r="D2698" s="18" t="str">
        <f aca="false">IF($B2698="","",IFERROR(VLOOKUP($B2698,الموظفين!$A$2:$J$501,3,FALSE())&amp;"",""))</f>
        <v/>
      </c>
      <c r="E2698" s="18" t="str">
        <f aca="false">IF($B2698="","",IFERROR(VLOOKUP($B2698,الموظفين!$A$2:$J$501,5,FALSE())&amp;"",""))</f>
        <v/>
      </c>
      <c r="F2698" s="19" t="str">
        <f aca="false">IF($B2698="","",IFERROR(VLOOKUP($B2698,الموظفين!$A$2:$J$501,6,FALSE()),""))</f>
        <v/>
      </c>
      <c r="G2698" s="19" t="str">
        <f aca="false">IF($B2698="","",IFERROR(VLOOKUP($B2698,الموظفين!$A$2:$J$501,7,FALSE()),""))</f>
        <v/>
      </c>
      <c r="H2698" s="20"/>
      <c r="I2698" s="20"/>
      <c r="J2698" s="21" t="str">
        <f aca="false">IF(OR(H2698="",I2698=""),"",ROUND(MOD(I2698-H2698,1)*24,2))</f>
        <v/>
      </c>
      <c r="K2698" s="22" t="str">
        <f aca="false">IF(OR(H2698="",F2698=""),"",IF(ROUND(MAX(0,MOD(H2698-F2698+0.5,1)-0.5)*1440,0)&gt;IFERROR(VLOOKUP(E2698,الورديات!$A$2:$E$21,5,FALSE()),0),ROUND(MAX(0,MOD(H2698-F2698+0.5,1)-0.5)*1440,0),0))</f>
        <v/>
      </c>
      <c r="L2698" s="22" t="str">
        <f aca="false">IF(OR(I2698="",G2698=""),"",ROUND(MAX(0,MOD(G2698-I2698+0.5,1)-0.5)*1440,0))</f>
        <v/>
      </c>
      <c r="M2698" s="22" t="str">
        <f aca="false">IF(OR(I2698="",G2698=""),"",IF(ROUND(MAX(0,MOD(I2698-G2698+0.5,1)-0.5)*1440,0)&gt;=الإعدادات!$B$8,ROUND(MAX(0,MOD(I2698-G2698+0.5,1)-0.5)*1440,0),0))</f>
        <v/>
      </c>
      <c r="N2698" s="18" t="str">
        <f aca="false">IF(OR(A2698="",B2698=""),"",IF(COUNTIFS(الإجازات!$A$2:$A$1001,B2698,الإجازات!$D$2:$D$1001,"&lt;="&amp;A2698,الإجازات!$E$2:$E$1001,"&gt;="&amp;A2698,الإجازات!$G$2:$G$1001,"مقبولة")=0,"",LOOKUP(2,1/((الإجازات!$A$2:$A$1001=B2698)*(الإجازات!$D$2:$D$1001&lt;=A2698)*(الإجازات!$E$2:$E$1001&gt;=A2698)*(الإجازات!$G$2:$G$1001="مقبولة")),الإجازات!$C$2:$C$1001)))</f>
        <v/>
      </c>
      <c r="O2698" s="17"/>
      <c r="P2698" s="23" t="str">
        <f aca="false">IF(B2698="","",IF(ISNA(MATCH(B2698,الموظفين!$A$2:$A$501,0)),"⚠ كود غير موجود",IF(O2698&lt;&gt;"",O2698,IF(N2698&lt;&gt;"",N2698,IF(H2698="",IF(AND(A2698&lt;&gt;"",WEEKDAY(A2698)=الإعدادات!$B$11),"راحة أسبوعية","غائب"),IF(I2698="","بدون انصراف",IF(N(K2698)&gt;0,"متأخر","حاضر")))))))</f>
        <v/>
      </c>
      <c r="Q2698" s="24" t="str">
        <f aca="false">IF(B2698="","",IF(OR(P2698="غائب",P2698="غياب",P2698="إجازة بدون راتب"),IFERROR(VLOOKUP(B2698,الموظفين!$A$2:$J$501,8,FALSE()),0),0))</f>
        <v/>
      </c>
      <c r="R2698" s="24" t="str">
        <f aca="false">IF(B2698="","",ROUND((N(K2698)+N(L2698))/60*IFERROR(VLOOKUP(B2698,الموظفين!$A$2:$J$501,8,FALSE()),0)/الإعدادات!$B$6*الإعدادات!$B$9,2))</f>
        <v/>
      </c>
      <c r="S2698" s="24" t="str">
        <f aca="false">IF(OR(B2698="",M2698=""),"",ROUND(M2698/60*IFERROR(VLOOKUP(B2698,الموظفين!$A$2:$J$501,9,FALSE()),0),2))</f>
        <v/>
      </c>
      <c r="T2698" s="17"/>
      <c r="U2698" s="23" t="str">
        <f aca="false">IF(OR(A2698="",B2698=""),"",A2698&amp;"|"&amp;B2698)</f>
        <v/>
      </c>
    </row>
    <row r="2699" customFormat="false" ht="15" hidden="false" customHeight="false" outlineLevel="0" collapsed="false">
      <c r="A2699" s="16"/>
      <c r="B2699" s="17"/>
      <c r="C2699" s="18" t="str">
        <f aca="false">IF($B2699="","",IFERROR(VLOOKUP($B2699,الموظفين!$A$2:$J$501,2,FALSE())&amp;"","⚠ كود غير موجود"))</f>
        <v/>
      </c>
      <c r="D2699" s="18" t="str">
        <f aca="false">IF($B2699="","",IFERROR(VLOOKUP($B2699,الموظفين!$A$2:$J$501,3,FALSE())&amp;"",""))</f>
        <v/>
      </c>
      <c r="E2699" s="18" t="str">
        <f aca="false">IF($B2699="","",IFERROR(VLOOKUP($B2699,الموظفين!$A$2:$J$501,5,FALSE())&amp;"",""))</f>
        <v/>
      </c>
      <c r="F2699" s="19" t="str">
        <f aca="false">IF($B2699="","",IFERROR(VLOOKUP($B2699,الموظفين!$A$2:$J$501,6,FALSE()),""))</f>
        <v/>
      </c>
      <c r="G2699" s="19" t="str">
        <f aca="false">IF($B2699="","",IFERROR(VLOOKUP($B2699,الموظفين!$A$2:$J$501,7,FALSE()),""))</f>
        <v/>
      </c>
      <c r="H2699" s="20"/>
      <c r="I2699" s="20"/>
      <c r="J2699" s="21" t="str">
        <f aca="false">IF(OR(H2699="",I2699=""),"",ROUND(MOD(I2699-H2699,1)*24,2))</f>
        <v/>
      </c>
      <c r="K2699" s="22" t="str">
        <f aca="false">IF(OR(H2699="",F2699=""),"",IF(ROUND(MAX(0,MOD(H2699-F2699+0.5,1)-0.5)*1440,0)&gt;IFERROR(VLOOKUP(E2699,الورديات!$A$2:$E$21,5,FALSE()),0),ROUND(MAX(0,MOD(H2699-F2699+0.5,1)-0.5)*1440,0),0))</f>
        <v/>
      </c>
      <c r="L2699" s="22" t="str">
        <f aca="false">IF(OR(I2699="",G2699=""),"",ROUND(MAX(0,MOD(G2699-I2699+0.5,1)-0.5)*1440,0))</f>
        <v/>
      </c>
      <c r="M2699" s="22" t="str">
        <f aca="false">IF(OR(I2699="",G2699=""),"",IF(ROUND(MAX(0,MOD(I2699-G2699+0.5,1)-0.5)*1440,0)&gt;=الإعدادات!$B$8,ROUND(MAX(0,MOD(I2699-G2699+0.5,1)-0.5)*1440,0),0))</f>
        <v/>
      </c>
      <c r="N2699" s="18" t="str">
        <f aca="false">IF(OR(A2699="",B2699=""),"",IF(COUNTIFS(الإجازات!$A$2:$A$1001,B2699,الإجازات!$D$2:$D$1001,"&lt;="&amp;A2699,الإجازات!$E$2:$E$1001,"&gt;="&amp;A2699,الإجازات!$G$2:$G$1001,"مقبولة")=0,"",LOOKUP(2,1/((الإجازات!$A$2:$A$1001=B2699)*(الإجازات!$D$2:$D$1001&lt;=A2699)*(الإجازات!$E$2:$E$1001&gt;=A2699)*(الإجازات!$G$2:$G$1001="مقبولة")),الإجازات!$C$2:$C$1001)))</f>
        <v/>
      </c>
      <c r="O2699" s="17"/>
      <c r="P2699" s="23" t="str">
        <f aca="false">IF(B2699="","",IF(ISNA(MATCH(B2699,الموظفين!$A$2:$A$501,0)),"⚠ كود غير موجود",IF(O2699&lt;&gt;"",O2699,IF(N2699&lt;&gt;"",N2699,IF(H2699="",IF(AND(A2699&lt;&gt;"",WEEKDAY(A2699)=الإعدادات!$B$11),"راحة أسبوعية","غائب"),IF(I2699="","بدون انصراف",IF(N(K2699)&gt;0,"متأخر","حاضر")))))))</f>
        <v/>
      </c>
      <c r="Q2699" s="24" t="str">
        <f aca="false">IF(B2699="","",IF(OR(P2699="غائب",P2699="غياب",P2699="إجازة بدون راتب"),IFERROR(VLOOKUP(B2699,الموظفين!$A$2:$J$501,8,FALSE()),0),0))</f>
        <v/>
      </c>
      <c r="R2699" s="24" t="str">
        <f aca="false">IF(B2699="","",ROUND((N(K2699)+N(L2699))/60*IFERROR(VLOOKUP(B2699,الموظفين!$A$2:$J$501,8,FALSE()),0)/الإعدادات!$B$6*الإعدادات!$B$9,2))</f>
        <v/>
      </c>
      <c r="S2699" s="24" t="str">
        <f aca="false">IF(OR(B2699="",M2699=""),"",ROUND(M2699/60*IFERROR(VLOOKUP(B2699,الموظفين!$A$2:$J$501,9,FALSE()),0),2))</f>
        <v/>
      </c>
      <c r="T2699" s="17"/>
      <c r="U2699" s="23" t="str">
        <f aca="false">IF(OR(A2699="",B2699=""),"",A2699&amp;"|"&amp;B2699)</f>
        <v/>
      </c>
    </row>
    <row r="2700" customFormat="false" ht="15" hidden="false" customHeight="false" outlineLevel="0" collapsed="false">
      <c r="A2700" s="16"/>
      <c r="B2700" s="17"/>
      <c r="C2700" s="18" t="str">
        <f aca="false">IF($B2700="","",IFERROR(VLOOKUP($B2700,الموظفين!$A$2:$J$501,2,FALSE())&amp;"","⚠ كود غير موجود"))</f>
        <v/>
      </c>
      <c r="D2700" s="18" t="str">
        <f aca="false">IF($B2700="","",IFERROR(VLOOKUP($B2700,الموظفين!$A$2:$J$501,3,FALSE())&amp;"",""))</f>
        <v/>
      </c>
      <c r="E2700" s="18" t="str">
        <f aca="false">IF($B2700="","",IFERROR(VLOOKUP($B2700,الموظفين!$A$2:$J$501,5,FALSE())&amp;"",""))</f>
        <v/>
      </c>
      <c r="F2700" s="19" t="str">
        <f aca="false">IF($B2700="","",IFERROR(VLOOKUP($B2700,الموظفين!$A$2:$J$501,6,FALSE()),""))</f>
        <v/>
      </c>
      <c r="G2700" s="19" t="str">
        <f aca="false">IF($B2700="","",IFERROR(VLOOKUP($B2700,الموظفين!$A$2:$J$501,7,FALSE()),""))</f>
        <v/>
      </c>
      <c r="H2700" s="20"/>
      <c r="I2700" s="20"/>
      <c r="J2700" s="21" t="str">
        <f aca="false">IF(OR(H2700="",I2700=""),"",ROUND(MOD(I2700-H2700,1)*24,2))</f>
        <v/>
      </c>
      <c r="K2700" s="22" t="str">
        <f aca="false">IF(OR(H2700="",F2700=""),"",IF(ROUND(MAX(0,MOD(H2700-F2700+0.5,1)-0.5)*1440,0)&gt;IFERROR(VLOOKUP(E2700,الورديات!$A$2:$E$21,5,FALSE()),0),ROUND(MAX(0,MOD(H2700-F2700+0.5,1)-0.5)*1440,0),0))</f>
        <v/>
      </c>
      <c r="L2700" s="22" t="str">
        <f aca="false">IF(OR(I2700="",G2700=""),"",ROUND(MAX(0,MOD(G2700-I2700+0.5,1)-0.5)*1440,0))</f>
        <v/>
      </c>
      <c r="M2700" s="22" t="str">
        <f aca="false">IF(OR(I2700="",G2700=""),"",IF(ROUND(MAX(0,MOD(I2700-G2700+0.5,1)-0.5)*1440,0)&gt;=الإعدادات!$B$8,ROUND(MAX(0,MOD(I2700-G2700+0.5,1)-0.5)*1440,0),0))</f>
        <v/>
      </c>
      <c r="N2700" s="18" t="str">
        <f aca="false">IF(OR(A2700="",B2700=""),"",IF(COUNTIFS(الإجازات!$A$2:$A$1001,B2700,الإجازات!$D$2:$D$1001,"&lt;="&amp;A2700,الإجازات!$E$2:$E$1001,"&gt;="&amp;A2700,الإجازات!$G$2:$G$1001,"مقبولة")=0,"",LOOKUP(2,1/((الإجازات!$A$2:$A$1001=B2700)*(الإجازات!$D$2:$D$1001&lt;=A2700)*(الإجازات!$E$2:$E$1001&gt;=A2700)*(الإجازات!$G$2:$G$1001="مقبولة")),الإجازات!$C$2:$C$1001)))</f>
        <v/>
      </c>
      <c r="O2700" s="17"/>
      <c r="P2700" s="23" t="str">
        <f aca="false">IF(B2700="","",IF(ISNA(MATCH(B2700,الموظفين!$A$2:$A$501,0)),"⚠ كود غير موجود",IF(O2700&lt;&gt;"",O2700,IF(N2700&lt;&gt;"",N2700,IF(H2700="",IF(AND(A2700&lt;&gt;"",WEEKDAY(A2700)=الإعدادات!$B$11),"راحة أسبوعية","غائب"),IF(I2700="","بدون انصراف",IF(N(K2700)&gt;0,"متأخر","حاضر")))))))</f>
        <v/>
      </c>
      <c r="Q2700" s="24" t="str">
        <f aca="false">IF(B2700="","",IF(OR(P2700="غائب",P2700="غياب",P2700="إجازة بدون راتب"),IFERROR(VLOOKUP(B2700,الموظفين!$A$2:$J$501,8,FALSE()),0),0))</f>
        <v/>
      </c>
      <c r="R2700" s="24" t="str">
        <f aca="false">IF(B2700="","",ROUND((N(K2700)+N(L2700))/60*IFERROR(VLOOKUP(B2700,الموظفين!$A$2:$J$501,8,FALSE()),0)/الإعدادات!$B$6*الإعدادات!$B$9,2))</f>
        <v/>
      </c>
      <c r="S2700" s="24" t="str">
        <f aca="false">IF(OR(B2700="",M2700=""),"",ROUND(M2700/60*IFERROR(VLOOKUP(B2700,الموظفين!$A$2:$J$501,9,FALSE()),0),2))</f>
        <v/>
      </c>
      <c r="T2700" s="17"/>
      <c r="U2700" s="23" t="str">
        <f aca="false">IF(OR(A2700="",B2700=""),"",A2700&amp;"|"&amp;B2700)</f>
        <v/>
      </c>
    </row>
    <row r="2701" customFormat="false" ht="15" hidden="false" customHeight="false" outlineLevel="0" collapsed="false">
      <c r="A2701" s="16"/>
      <c r="B2701" s="17"/>
      <c r="C2701" s="18" t="str">
        <f aca="false">IF($B2701="","",IFERROR(VLOOKUP($B2701,الموظفين!$A$2:$J$501,2,FALSE())&amp;"","⚠ كود غير موجود"))</f>
        <v/>
      </c>
      <c r="D2701" s="18" t="str">
        <f aca="false">IF($B2701="","",IFERROR(VLOOKUP($B2701,الموظفين!$A$2:$J$501,3,FALSE())&amp;"",""))</f>
        <v/>
      </c>
      <c r="E2701" s="18" t="str">
        <f aca="false">IF($B2701="","",IFERROR(VLOOKUP($B2701,الموظفين!$A$2:$J$501,5,FALSE())&amp;"",""))</f>
        <v/>
      </c>
      <c r="F2701" s="19" t="str">
        <f aca="false">IF($B2701="","",IFERROR(VLOOKUP($B2701,الموظفين!$A$2:$J$501,6,FALSE()),""))</f>
        <v/>
      </c>
      <c r="G2701" s="19" t="str">
        <f aca="false">IF($B2701="","",IFERROR(VLOOKUP($B2701,الموظفين!$A$2:$J$501,7,FALSE()),""))</f>
        <v/>
      </c>
      <c r="H2701" s="20"/>
      <c r="I2701" s="20"/>
      <c r="J2701" s="21" t="str">
        <f aca="false">IF(OR(H2701="",I2701=""),"",ROUND(MOD(I2701-H2701,1)*24,2))</f>
        <v/>
      </c>
      <c r="K2701" s="22" t="str">
        <f aca="false">IF(OR(H2701="",F2701=""),"",IF(ROUND(MAX(0,MOD(H2701-F2701+0.5,1)-0.5)*1440,0)&gt;IFERROR(VLOOKUP(E2701,الورديات!$A$2:$E$21,5,FALSE()),0),ROUND(MAX(0,MOD(H2701-F2701+0.5,1)-0.5)*1440,0),0))</f>
        <v/>
      </c>
      <c r="L2701" s="22" t="str">
        <f aca="false">IF(OR(I2701="",G2701=""),"",ROUND(MAX(0,MOD(G2701-I2701+0.5,1)-0.5)*1440,0))</f>
        <v/>
      </c>
      <c r="M2701" s="22" t="str">
        <f aca="false">IF(OR(I2701="",G2701=""),"",IF(ROUND(MAX(0,MOD(I2701-G2701+0.5,1)-0.5)*1440,0)&gt;=الإعدادات!$B$8,ROUND(MAX(0,MOD(I2701-G2701+0.5,1)-0.5)*1440,0),0))</f>
        <v/>
      </c>
      <c r="N2701" s="18" t="str">
        <f aca="false">IF(OR(A2701="",B2701=""),"",IF(COUNTIFS(الإجازات!$A$2:$A$1001,B2701,الإجازات!$D$2:$D$1001,"&lt;="&amp;A2701,الإجازات!$E$2:$E$1001,"&gt;="&amp;A2701,الإجازات!$G$2:$G$1001,"مقبولة")=0,"",LOOKUP(2,1/((الإجازات!$A$2:$A$1001=B2701)*(الإجازات!$D$2:$D$1001&lt;=A2701)*(الإجازات!$E$2:$E$1001&gt;=A2701)*(الإجازات!$G$2:$G$1001="مقبولة")),الإجازات!$C$2:$C$1001)))</f>
        <v/>
      </c>
      <c r="O2701" s="17"/>
      <c r="P2701" s="23" t="str">
        <f aca="false">IF(B2701="","",IF(ISNA(MATCH(B2701,الموظفين!$A$2:$A$501,0)),"⚠ كود غير موجود",IF(O2701&lt;&gt;"",O2701,IF(N2701&lt;&gt;"",N2701,IF(H2701="",IF(AND(A2701&lt;&gt;"",WEEKDAY(A2701)=الإعدادات!$B$11),"راحة أسبوعية","غائب"),IF(I2701="","بدون انصراف",IF(N(K2701)&gt;0,"متأخر","حاضر")))))))</f>
        <v/>
      </c>
      <c r="Q2701" s="24" t="str">
        <f aca="false">IF(B2701="","",IF(OR(P2701="غائب",P2701="غياب",P2701="إجازة بدون راتب"),IFERROR(VLOOKUP(B2701,الموظفين!$A$2:$J$501,8,FALSE()),0),0))</f>
        <v/>
      </c>
      <c r="R2701" s="24" t="str">
        <f aca="false">IF(B2701="","",ROUND((N(K2701)+N(L2701))/60*IFERROR(VLOOKUP(B2701,الموظفين!$A$2:$J$501,8,FALSE()),0)/الإعدادات!$B$6*الإعدادات!$B$9,2))</f>
        <v/>
      </c>
      <c r="S2701" s="24" t="str">
        <f aca="false">IF(OR(B2701="",M2701=""),"",ROUND(M2701/60*IFERROR(VLOOKUP(B2701,الموظفين!$A$2:$J$501,9,FALSE()),0),2))</f>
        <v/>
      </c>
      <c r="T2701" s="17"/>
      <c r="U2701" s="23" t="str">
        <f aca="false">IF(OR(A2701="",B2701=""),"",A2701&amp;"|"&amp;B2701)</f>
        <v/>
      </c>
    </row>
    <row r="2702" customFormat="false" ht="15" hidden="false" customHeight="false" outlineLevel="0" collapsed="false">
      <c r="A2702" s="16"/>
      <c r="B2702" s="17"/>
      <c r="C2702" s="18" t="str">
        <f aca="false">IF($B2702="","",IFERROR(VLOOKUP($B2702,الموظفين!$A$2:$J$501,2,FALSE())&amp;"","⚠ كود غير موجود"))</f>
        <v/>
      </c>
      <c r="D2702" s="18" t="str">
        <f aca="false">IF($B2702="","",IFERROR(VLOOKUP($B2702,الموظفين!$A$2:$J$501,3,FALSE())&amp;"",""))</f>
        <v/>
      </c>
      <c r="E2702" s="18" t="str">
        <f aca="false">IF($B2702="","",IFERROR(VLOOKUP($B2702,الموظفين!$A$2:$J$501,5,FALSE())&amp;"",""))</f>
        <v/>
      </c>
      <c r="F2702" s="19" t="str">
        <f aca="false">IF($B2702="","",IFERROR(VLOOKUP($B2702,الموظفين!$A$2:$J$501,6,FALSE()),""))</f>
        <v/>
      </c>
      <c r="G2702" s="19" t="str">
        <f aca="false">IF($B2702="","",IFERROR(VLOOKUP($B2702,الموظفين!$A$2:$J$501,7,FALSE()),""))</f>
        <v/>
      </c>
      <c r="H2702" s="20"/>
      <c r="I2702" s="20"/>
      <c r="J2702" s="21" t="str">
        <f aca="false">IF(OR(H2702="",I2702=""),"",ROUND(MOD(I2702-H2702,1)*24,2))</f>
        <v/>
      </c>
      <c r="K2702" s="22" t="str">
        <f aca="false">IF(OR(H2702="",F2702=""),"",IF(ROUND(MAX(0,MOD(H2702-F2702+0.5,1)-0.5)*1440,0)&gt;IFERROR(VLOOKUP(E2702,الورديات!$A$2:$E$21,5,FALSE()),0),ROUND(MAX(0,MOD(H2702-F2702+0.5,1)-0.5)*1440,0),0))</f>
        <v/>
      </c>
      <c r="L2702" s="22" t="str">
        <f aca="false">IF(OR(I2702="",G2702=""),"",ROUND(MAX(0,MOD(G2702-I2702+0.5,1)-0.5)*1440,0))</f>
        <v/>
      </c>
      <c r="M2702" s="22" t="str">
        <f aca="false">IF(OR(I2702="",G2702=""),"",IF(ROUND(MAX(0,MOD(I2702-G2702+0.5,1)-0.5)*1440,0)&gt;=الإعدادات!$B$8,ROUND(MAX(0,MOD(I2702-G2702+0.5,1)-0.5)*1440,0),0))</f>
        <v/>
      </c>
      <c r="N2702" s="18" t="str">
        <f aca="false">IF(OR(A2702="",B2702=""),"",IF(COUNTIFS(الإجازات!$A$2:$A$1001,B2702,الإجازات!$D$2:$D$1001,"&lt;="&amp;A2702,الإجازات!$E$2:$E$1001,"&gt;="&amp;A2702,الإجازات!$G$2:$G$1001,"مقبولة")=0,"",LOOKUP(2,1/((الإجازات!$A$2:$A$1001=B2702)*(الإجازات!$D$2:$D$1001&lt;=A2702)*(الإجازات!$E$2:$E$1001&gt;=A2702)*(الإجازات!$G$2:$G$1001="مقبولة")),الإجازات!$C$2:$C$1001)))</f>
        <v/>
      </c>
      <c r="O2702" s="17"/>
      <c r="P2702" s="23" t="str">
        <f aca="false">IF(B2702="","",IF(ISNA(MATCH(B2702,الموظفين!$A$2:$A$501,0)),"⚠ كود غير موجود",IF(O2702&lt;&gt;"",O2702,IF(N2702&lt;&gt;"",N2702,IF(H2702="",IF(AND(A2702&lt;&gt;"",WEEKDAY(A2702)=الإعدادات!$B$11),"راحة أسبوعية","غائب"),IF(I2702="","بدون انصراف",IF(N(K2702)&gt;0,"متأخر","حاضر")))))))</f>
        <v/>
      </c>
      <c r="Q2702" s="24" t="str">
        <f aca="false">IF(B2702="","",IF(OR(P2702="غائب",P2702="غياب",P2702="إجازة بدون راتب"),IFERROR(VLOOKUP(B2702,الموظفين!$A$2:$J$501,8,FALSE()),0),0))</f>
        <v/>
      </c>
      <c r="R2702" s="24" t="str">
        <f aca="false">IF(B2702="","",ROUND((N(K2702)+N(L2702))/60*IFERROR(VLOOKUP(B2702,الموظفين!$A$2:$J$501,8,FALSE()),0)/الإعدادات!$B$6*الإعدادات!$B$9,2))</f>
        <v/>
      </c>
      <c r="S2702" s="24" t="str">
        <f aca="false">IF(OR(B2702="",M2702=""),"",ROUND(M2702/60*IFERROR(VLOOKUP(B2702,الموظفين!$A$2:$J$501,9,FALSE()),0),2))</f>
        <v/>
      </c>
      <c r="T2702" s="17"/>
      <c r="U2702" s="23" t="str">
        <f aca="false">IF(OR(A2702="",B2702=""),"",A2702&amp;"|"&amp;B2702)</f>
        <v/>
      </c>
    </row>
    <row r="2703" customFormat="false" ht="15" hidden="false" customHeight="false" outlineLevel="0" collapsed="false">
      <c r="A2703" s="16"/>
      <c r="B2703" s="17"/>
      <c r="C2703" s="18" t="str">
        <f aca="false">IF($B2703="","",IFERROR(VLOOKUP($B2703,الموظفين!$A$2:$J$501,2,FALSE())&amp;"","⚠ كود غير موجود"))</f>
        <v/>
      </c>
      <c r="D2703" s="18" t="str">
        <f aca="false">IF($B2703="","",IFERROR(VLOOKUP($B2703,الموظفين!$A$2:$J$501,3,FALSE())&amp;"",""))</f>
        <v/>
      </c>
      <c r="E2703" s="18" t="str">
        <f aca="false">IF($B2703="","",IFERROR(VLOOKUP($B2703,الموظفين!$A$2:$J$501,5,FALSE())&amp;"",""))</f>
        <v/>
      </c>
      <c r="F2703" s="19" t="str">
        <f aca="false">IF($B2703="","",IFERROR(VLOOKUP($B2703,الموظفين!$A$2:$J$501,6,FALSE()),""))</f>
        <v/>
      </c>
      <c r="G2703" s="19" t="str">
        <f aca="false">IF($B2703="","",IFERROR(VLOOKUP($B2703,الموظفين!$A$2:$J$501,7,FALSE()),""))</f>
        <v/>
      </c>
      <c r="H2703" s="20"/>
      <c r="I2703" s="20"/>
      <c r="J2703" s="21" t="str">
        <f aca="false">IF(OR(H2703="",I2703=""),"",ROUND(MOD(I2703-H2703,1)*24,2))</f>
        <v/>
      </c>
      <c r="K2703" s="22" t="str">
        <f aca="false">IF(OR(H2703="",F2703=""),"",IF(ROUND(MAX(0,MOD(H2703-F2703+0.5,1)-0.5)*1440,0)&gt;IFERROR(VLOOKUP(E2703,الورديات!$A$2:$E$21,5,FALSE()),0),ROUND(MAX(0,MOD(H2703-F2703+0.5,1)-0.5)*1440,0),0))</f>
        <v/>
      </c>
      <c r="L2703" s="22" t="str">
        <f aca="false">IF(OR(I2703="",G2703=""),"",ROUND(MAX(0,MOD(G2703-I2703+0.5,1)-0.5)*1440,0))</f>
        <v/>
      </c>
      <c r="M2703" s="22" t="str">
        <f aca="false">IF(OR(I2703="",G2703=""),"",IF(ROUND(MAX(0,MOD(I2703-G2703+0.5,1)-0.5)*1440,0)&gt;=الإعدادات!$B$8,ROUND(MAX(0,MOD(I2703-G2703+0.5,1)-0.5)*1440,0),0))</f>
        <v/>
      </c>
      <c r="N2703" s="18" t="str">
        <f aca="false">IF(OR(A2703="",B2703=""),"",IF(COUNTIFS(الإجازات!$A$2:$A$1001,B2703,الإجازات!$D$2:$D$1001,"&lt;="&amp;A2703,الإجازات!$E$2:$E$1001,"&gt;="&amp;A2703,الإجازات!$G$2:$G$1001,"مقبولة")=0,"",LOOKUP(2,1/((الإجازات!$A$2:$A$1001=B2703)*(الإجازات!$D$2:$D$1001&lt;=A2703)*(الإجازات!$E$2:$E$1001&gt;=A2703)*(الإجازات!$G$2:$G$1001="مقبولة")),الإجازات!$C$2:$C$1001)))</f>
        <v/>
      </c>
      <c r="O2703" s="17"/>
      <c r="P2703" s="23" t="str">
        <f aca="false">IF(B2703="","",IF(ISNA(MATCH(B2703,الموظفين!$A$2:$A$501,0)),"⚠ كود غير موجود",IF(O2703&lt;&gt;"",O2703,IF(N2703&lt;&gt;"",N2703,IF(H2703="",IF(AND(A2703&lt;&gt;"",WEEKDAY(A2703)=الإعدادات!$B$11),"راحة أسبوعية","غائب"),IF(I2703="","بدون انصراف",IF(N(K2703)&gt;0,"متأخر","حاضر")))))))</f>
        <v/>
      </c>
      <c r="Q2703" s="24" t="str">
        <f aca="false">IF(B2703="","",IF(OR(P2703="غائب",P2703="غياب",P2703="إجازة بدون راتب"),IFERROR(VLOOKUP(B2703,الموظفين!$A$2:$J$501,8,FALSE()),0),0))</f>
        <v/>
      </c>
      <c r="R2703" s="24" t="str">
        <f aca="false">IF(B2703="","",ROUND((N(K2703)+N(L2703))/60*IFERROR(VLOOKUP(B2703,الموظفين!$A$2:$J$501,8,FALSE()),0)/الإعدادات!$B$6*الإعدادات!$B$9,2))</f>
        <v/>
      </c>
      <c r="S2703" s="24" t="str">
        <f aca="false">IF(OR(B2703="",M2703=""),"",ROUND(M2703/60*IFERROR(VLOOKUP(B2703,الموظفين!$A$2:$J$501,9,FALSE()),0),2))</f>
        <v/>
      </c>
      <c r="T2703" s="17"/>
      <c r="U2703" s="23" t="str">
        <f aca="false">IF(OR(A2703="",B2703=""),"",A2703&amp;"|"&amp;B2703)</f>
        <v/>
      </c>
    </row>
    <row r="2704" customFormat="false" ht="15" hidden="false" customHeight="false" outlineLevel="0" collapsed="false">
      <c r="A2704" s="16"/>
      <c r="B2704" s="17"/>
      <c r="C2704" s="18" t="str">
        <f aca="false">IF($B2704="","",IFERROR(VLOOKUP($B2704,الموظفين!$A$2:$J$501,2,FALSE())&amp;"","⚠ كود غير موجود"))</f>
        <v/>
      </c>
      <c r="D2704" s="18" t="str">
        <f aca="false">IF($B2704="","",IFERROR(VLOOKUP($B2704,الموظفين!$A$2:$J$501,3,FALSE())&amp;"",""))</f>
        <v/>
      </c>
      <c r="E2704" s="18" t="str">
        <f aca="false">IF($B2704="","",IFERROR(VLOOKUP($B2704,الموظفين!$A$2:$J$501,5,FALSE())&amp;"",""))</f>
        <v/>
      </c>
      <c r="F2704" s="19" t="str">
        <f aca="false">IF($B2704="","",IFERROR(VLOOKUP($B2704,الموظفين!$A$2:$J$501,6,FALSE()),""))</f>
        <v/>
      </c>
      <c r="G2704" s="19" t="str">
        <f aca="false">IF($B2704="","",IFERROR(VLOOKUP($B2704,الموظفين!$A$2:$J$501,7,FALSE()),""))</f>
        <v/>
      </c>
      <c r="H2704" s="20"/>
      <c r="I2704" s="20"/>
      <c r="J2704" s="21" t="str">
        <f aca="false">IF(OR(H2704="",I2704=""),"",ROUND(MOD(I2704-H2704,1)*24,2))</f>
        <v/>
      </c>
      <c r="K2704" s="22" t="str">
        <f aca="false">IF(OR(H2704="",F2704=""),"",IF(ROUND(MAX(0,MOD(H2704-F2704+0.5,1)-0.5)*1440,0)&gt;IFERROR(VLOOKUP(E2704,الورديات!$A$2:$E$21,5,FALSE()),0),ROUND(MAX(0,MOD(H2704-F2704+0.5,1)-0.5)*1440,0),0))</f>
        <v/>
      </c>
      <c r="L2704" s="22" t="str">
        <f aca="false">IF(OR(I2704="",G2704=""),"",ROUND(MAX(0,MOD(G2704-I2704+0.5,1)-0.5)*1440,0))</f>
        <v/>
      </c>
      <c r="M2704" s="22" t="str">
        <f aca="false">IF(OR(I2704="",G2704=""),"",IF(ROUND(MAX(0,MOD(I2704-G2704+0.5,1)-0.5)*1440,0)&gt;=الإعدادات!$B$8,ROUND(MAX(0,MOD(I2704-G2704+0.5,1)-0.5)*1440,0),0))</f>
        <v/>
      </c>
      <c r="N2704" s="18" t="str">
        <f aca="false">IF(OR(A2704="",B2704=""),"",IF(COUNTIFS(الإجازات!$A$2:$A$1001,B2704,الإجازات!$D$2:$D$1001,"&lt;="&amp;A2704,الإجازات!$E$2:$E$1001,"&gt;="&amp;A2704,الإجازات!$G$2:$G$1001,"مقبولة")=0,"",LOOKUP(2,1/((الإجازات!$A$2:$A$1001=B2704)*(الإجازات!$D$2:$D$1001&lt;=A2704)*(الإجازات!$E$2:$E$1001&gt;=A2704)*(الإجازات!$G$2:$G$1001="مقبولة")),الإجازات!$C$2:$C$1001)))</f>
        <v/>
      </c>
      <c r="O2704" s="17"/>
      <c r="P2704" s="23" t="str">
        <f aca="false">IF(B2704="","",IF(ISNA(MATCH(B2704,الموظفين!$A$2:$A$501,0)),"⚠ كود غير موجود",IF(O2704&lt;&gt;"",O2704,IF(N2704&lt;&gt;"",N2704,IF(H2704="",IF(AND(A2704&lt;&gt;"",WEEKDAY(A2704)=الإعدادات!$B$11),"راحة أسبوعية","غائب"),IF(I2704="","بدون انصراف",IF(N(K2704)&gt;0,"متأخر","حاضر")))))))</f>
        <v/>
      </c>
      <c r="Q2704" s="24" t="str">
        <f aca="false">IF(B2704="","",IF(OR(P2704="غائب",P2704="غياب",P2704="إجازة بدون راتب"),IFERROR(VLOOKUP(B2704,الموظفين!$A$2:$J$501,8,FALSE()),0),0))</f>
        <v/>
      </c>
      <c r="R2704" s="24" t="str">
        <f aca="false">IF(B2704="","",ROUND((N(K2704)+N(L2704))/60*IFERROR(VLOOKUP(B2704,الموظفين!$A$2:$J$501,8,FALSE()),0)/الإعدادات!$B$6*الإعدادات!$B$9,2))</f>
        <v/>
      </c>
      <c r="S2704" s="24" t="str">
        <f aca="false">IF(OR(B2704="",M2704=""),"",ROUND(M2704/60*IFERROR(VLOOKUP(B2704,الموظفين!$A$2:$J$501,9,FALSE()),0),2))</f>
        <v/>
      </c>
      <c r="T2704" s="17"/>
      <c r="U2704" s="23" t="str">
        <f aca="false">IF(OR(A2704="",B2704=""),"",A2704&amp;"|"&amp;B2704)</f>
        <v/>
      </c>
    </row>
    <row r="2705" customFormat="false" ht="15" hidden="false" customHeight="false" outlineLevel="0" collapsed="false">
      <c r="A2705" s="16"/>
      <c r="B2705" s="17"/>
      <c r="C2705" s="18" t="str">
        <f aca="false">IF($B2705="","",IFERROR(VLOOKUP($B2705,الموظفين!$A$2:$J$501,2,FALSE())&amp;"","⚠ كود غير موجود"))</f>
        <v/>
      </c>
      <c r="D2705" s="18" t="str">
        <f aca="false">IF($B2705="","",IFERROR(VLOOKUP($B2705,الموظفين!$A$2:$J$501,3,FALSE())&amp;"",""))</f>
        <v/>
      </c>
      <c r="E2705" s="18" t="str">
        <f aca="false">IF($B2705="","",IFERROR(VLOOKUP($B2705,الموظفين!$A$2:$J$501,5,FALSE())&amp;"",""))</f>
        <v/>
      </c>
      <c r="F2705" s="19" t="str">
        <f aca="false">IF($B2705="","",IFERROR(VLOOKUP($B2705,الموظفين!$A$2:$J$501,6,FALSE()),""))</f>
        <v/>
      </c>
      <c r="G2705" s="19" t="str">
        <f aca="false">IF($B2705="","",IFERROR(VLOOKUP($B2705,الموظفين!$A$2:$J$501,7,FALSE()),""))</f>
        <v/>
      </c>
      <c r="H2705" s="20"/>
      <c r="I2705" s="20"/>
      <c r="J2705" s="21" t="str">
        <f aca="false">IF(OR(H2705="",I2705=""),"",ROUND(MOD(I2705-H2705,1)*24,2))</f>
        <v/>
      </c>
      <c r="K2705" s="22" t="str">
        <f aca="false">IF(OR(H2705="",F2705=""),"",IF(ROUND(MAX(0,MOD(H2705-F2705+0.5,1)-0.5)*1440,0)&gt;IFERROR(VLOOKUP(E2705,الورديات!$A$2:$E$21,5,FALSE()),0),ROUND(MAX(0,MOD(H2705-F2705+0.5,1)-0.5)*1440,0),0))</f>
        <v/>
      </c>
      <c r="L2705" s="22" t="str">
        <f aca="false">IF(OR(I2705="",G2705=""),"",ROUND(MAX(0,MOD(G2705-I2705+0.5,1)-0.5)*1440,0))</f>
        <v/>
      </c>
      <c r="M2705" s="22" t="str">
        <f aca="false">IF(OR(I2705="",G2705=""),"",IF(ROUND(MAX(0,MOD(I2705-G2705+0.5,1)-0.5)*1440,0)&gt;=الإعدادات!$B$8,ROUND(MAX(0,MOD(I2705-G2705+0.5,1)-0.5)*1440,0),0))</f>
        <v/>
      </c>
      <c r="N2705" s="18" t="str">
        <f aca="false">IF(OR(A2705="",B2705=""),"",IF(COUNTIFS(الإجازات!$A$2:$A$1001,B2705,الإجازات!$D$2:$D$1001,"&lt;="&amp;A2705,الإجازات!$E$2:$E$1001,"&gt;="&amp;A2705,الإجازات!$G$2:$G$1001,"مقبولة")=0,"",LOOKUP(2,1/((الإجازات!$A$2:$A$1001=B2705)*(الإجازات!$D$2:$D$1001&lt;=A2705)*(الإجازات!$E$2:$E$1001&gt;=A2705)*(الإجازات!$G$2:$G$1001="مقبولة")),الإجازات!$C$2:$C$1001)))</f>
        <v/>
      </c>
      <c r="O2705" s="17"/>
      <c r="P2705" s="23" t="str">
        <f aca="false">IF(B2705="","",IF(ISNA(MATCH(B2705,الموظفين!$A$2:$A$501,0)),"⚠ كود غير موجود",IF(O2705&lt;&gt;"",O2705,IF(N2705&lt;&gt;"",N2705,IF(H2705="",IF(AND(A2705&lt;&gt;"",WEEKDAY(A2705)=الإعدادات!$B$11),"راحة أسبوعية","غائب"),IF(I2705="","بدون انصراف",IF(N(K2705)&gt;0,"متأخر","حاضر")))))))</f>
        <v/>
      </c>
      <c r="Q2705" s="24" t="str">
        <f aca="false">IF(B2705="","",IF(OR(P2705="غائب",P2705="غياب",P2705="إجازة بدون راتب"),IFERROR(VLOOKUP(B2705,الموظفين!$A$2:$J$501,8,FALSE()),0),0))</f>
        <v/>
      </c>
      <c r="R2705" s="24" t="str">
        <f aca="false">IF(B2705="","",ROUND((N(K2705)+N(L2705))/60*IFERROR(VLOOKUP(B2705,الموظفين!$A$2:$J$501,8,FALSE()),0)/الإعدادات!$B$6*الإعدادات!$B$9,2))</f>
        <v/>
      </c>
      <c r="S2705" s="24" t="str">
        <f aca="false">IF(OR(B2705="",M2705=""),"",ROUND(M2705/60*IFERROR(VLOOKUP(B2705,الموظفين!$A$2:$J$501,9,FALSE()),0),2))</f>
        <v/>
      </c>
      <c r="T2705" s="17"/>
      <c r="U2705" s="23" t="str">
        <f aca="false">IF(OR(A2705="",B2705=""),"",A2705&amp;"|"&amp;B2705)</f>
        <v/>
      </c>
    </row>
    <row r="2706" customFormat="false" ht="15" hidden="false" customHeight="false" outlineLevel="0" collapsed="false">
      <c r="A2706" s="16"/>
      <c r="B2706" s="17"/>
      <c r="C2706" s="18" t="str">
        <f aca="false">IF($B2706="","",IFERROR(VLOOKUP($B2706,الموظفين!$A$2:$J$501,2,FALSE())&amp;"","⚠ كود غير موجود"))</f>
        <v/>
      </c>
      <c r="D2706" s="18" t="str">
        <f aca="false">IF($B2706="","",IFERROR(VLOOKUP($B2706,الموظفين!$A$2:$J$501,3,FALSE())&amp;"",""))</f>
        <v/>
      </c>
      <c r="E2706" s="18" t="str">
        <f aca="false">IF($B2706="","",IFERROR(VLOOKUP($B2706,الموظفين!$A$2:$J$501,5,FALSE())&amp;"",""))</f>
        <v/>
      </c>
      <c r="F2706" s="19" t="str">
        <f aca="false">IF($B2706="","",IFERROR(VLOOKUP($B2706,الموظفين!$A$2:$J$501,6,FALSE()),""))</f>
        <v/>
      </c>
      <c r="G2706" s="19" t="str">
        <f aca="false">IF($B2706="","",IFERROR(VLOOKUP($B2706,الموظفين!$A$2:$J$501,7,FALSE()),""))</f>
        <v/>
      </c>
      <c r="H2706" s="20"/>
      <c r="I2706" s="20"/>
      <c r="J2706" s="21" t="str">
        <f aca="false">IF(OR(H2706="",I2706=""),"",ROUND(MOD(I2706-H2706,1)*24,2))</f>
        <v/>
      </c>
      <c r="K2706" s="22" t="str">
        <f aca="false">IF(OR(H2706="",F2706=""),"",IF(ROUND(MAX(0,MOD(H2706-F2706+0.5,1)-0.5)*1440,0)&gt;IFERROR(VLOOKUP(E2706,الورديات!$A$2:$E$21,5,FALSE()),0),ROUND(MAX(0,MOD(H2706-F2706+0.5,1)-0.5)*1440,0),0))</f>
        <v/>
      </c>
      <c r="L2706" s="22" t="str">
        <f aca="false">IF(OR(I2706="",G2706=""),"",ROUND(MAX(0,MOD(G2706-I2706+0.5,1)-0.5)*1440,0))</f>
        <v/>
      </c>
      <c r="M2706" s="22" t="str">
        <f aca="false">IF(OR(I2706="",G2706=""),"",IF(ROUND(MAX(0,MOD(I2706-G2706+0.5,1)-0.5)*1440,0)&gt;=الإعدادات!$B$8,ROUND(MAX(0,MOD(I2706-G2706+0.5,1)-0.5)*1440,0),0))</f>
        <v/>
      </c>
      <c r="N2706" s="18" t="str">
        <f aca="false">IF(OR(A2706="",B2706=""),"",IF(COUNTIFS(الإجازات!$A$2:$A$1001,B2706,الإجازات!$D$2:$D$1001,"&lt;="&amp;A2706,الإجازات!$E$2:$E$1001,"&gt;="&amp;A2706,الإجازات!$G$2:$G$1001,"مقبولة")=0,"",LOOKUP(2,1/((الإجازات!$A$2:$A$1001=B2706)*(الإجازات!$D$2:$D$1001&lt;=A2706)*(الإجازات!$E$2:$E$1001&gt;=A2706)*(الإجازات!$G$2:$G$1001="مقبولة")),الإجازات!$C$2:$C$1001)))</f>
        <v/>
      </c>
      <c r="O2706" s="17"/>
      <c r="P2706" s="23" t="str">
        <f aca="false">IF(B2706="","",IF(ISNA(MATCH(B2706,الموظفين!$A$2:$A$501,0)),"⚠ كود غير موجود",IF(O2706&lt;&gt;"",O2706,IF(N2706&lt;&gt;"",N2706,IF(H2706="",IF(AND(A2706&lt;&gt;"",WEEKDAY(A2706)=الإعدادات!$B$11),"راحة أسبوعية","غائب"),IF(I2706="","بدون انصراف",IF(N(K2706)&gt;0,"متأخر","حاضر")))))))</f>
        <v/>
      </c>
      <c r="Q2706" s="24" t="str">
        <f aca="false">IF(B2706="","",IF(OR(P2706="غائب",P2706="غياب",P2706="إجازة بدون راتب"),IFERROR(VLOOKUP(B2706,الموظفين!$A$2:$J$501,8,FALSE()),0),0))</f>
        <v/>
      </c>
      <c r="R2706" s="24" t="str">
        <f aca="false">IF(B2706="","",ROUND((N(K2706)+N(L2706))/60*IFERROR(VLOOKUP(B2706,الموظفين!$A$2:$J$501,8,FALSE()),0)/الإعدادات!$B$6*الإعدادات!$B$9,2))</f>
        <v/>
      </c>
      <c r="S2706" s="24" t="str">
        <f aca="false">IF(OR(B2706="",M2706=""),"",ROUND(M2706/60*IFERROR(VLOOKUP(B2706,الموظفين!$A$2:$J$501,9,FALSE()),0),2))</f>
        <v/>
      </c>
      <c r="T2706" s="17"/>
      <c r="U2706" s="23" t="str">
        <f aca="false">IF(OR(A2706="",B2706=""),"",A2706&amp;"|"&amp;B2706)</f>
        <v/>
      </c>
    </row>
    <row r="2707" customFormat="false" ht="15" hidden="false" customHeight="false" outlineLevel="0" collapsed="false">
      <c r="A2707" s="16"/>
      <c r="B2707" s="17"/>
      <c r="C2707" s="18" t="str">
        <f aca="false">IF($B2707="","",IFERROR(VLOOKUP($B2707,الموظفين!$A$2:$J$501,2,FALSE())&amp;"","⚠ كود غير موجود"))</f>
        <v/>
      </c>
      <c r="D2707" s="18" t="str">
        <f aca="false">IF($B2707="","",IFERROR(VLOOKUP($B2707,الموظفين!$A$2:$J$501,3,FALSE())&amp;"",""))</f>
        <v/>
      </c>
      <c r="E2707" s="18" t="str">
        <f aca="false">IF($B2707="","",IFERROR(VLOOKUP($B2707,الموظفين!$A$2:$J$501,5,FALSE())&amp;"",""))</f>
        <v/>
      </c>
      <c r="F2707" s="19" t="str">
        <f aca="false">IF($B2707="","",IFERROR(VLOOKUP($B2707,الموظفين!$A$2:$J$501,6,FALSE()),""))</f>
        <v/>
      </c>
      <c r="G2707" s="19" t="str">
        <f aca="false">IF($B2707="","",IFERROR(VLOOKUP($B2707,الموظفين!$A$2:$J$501,7,FALSE()),""))</f>
        <v/>
      </c>
      <c r="H2707" s="20"/>
      <c r="I2707" s="20"/>
      <c r="J2707" s="21" t="str">
        <f aca="false">IF(OR(H2707="",I2707=""),"",ROUND(MOD(I2707-H2707,1)*24,2))</f>
        <v/>
      </c>
      <c r="K2707" s="22" t="str">
        <f aca="false">IF(OR(H2707="",F2707=""),"",IF(ROUND(MAX(0,MOD(H2707-F2707+0.5,1)-0.5)*1440,0)&gt;IFERROR(VLOOKUP(E2707,الورديات!$A$2:$E$21,5,FALSE()),0),ROUND(MAX(0,MOD(H2707-F2707+0.5,1)-0.5)*1440,0),0))</f>
        <v/>
      </c>
      <c r="L2707" s="22" t="str">
        <f aca="false">IF(OR(I2707="",G2707=""),"",ROUND(MAX(0,MOD(G2707-I2707+0.5,1)-0.5)*1440,0))</f>
        <v/>
      </c>
      <c r="M2707" s="22" t="str">
        <f aca="false">IF(OR(I2707="",G2707=""),"",IF(ROUND(MAX(0,MOD(I2707-G2707+0.5,1)-0.5)*1440,0)&gt;=الإعدادات!$B$8,ROUND(MAX(0,MOD(I2707-G2707+0.5,1)-0.5)*1440,0),0))</f>
        <v/>
      </c>
      <c r="N2707" s="18" t="str">
        <f aca="false">IF(OR(A2707="",B2707=""),"",IF(COUNTIFS(الإجازات!$A$2:$A$1001,B2707,الإجازات!$D$2:$D$1001,"&lt;="&amp;A2707,الإجازات!$E$2:$E$1001,"&gt;="&amp;A2707,الإجازات!$G$2:$G$1001,"مقبولة")=0,"",LOOKUP(2,1/((الإجازات!$A$2:$A$1001=B2707)*(الإجازات!$D$2:$D$1001&lt;=A2707)*(الإجازات!$E$2:$E$1001&gt;=A2707)*(الإجازات!$G$2:$G$1001="مقبولة")),الإجازات!$C$2:$C$1001)))</f>
        <v/>
      </c>
      <c r="O2707" s="17"/>
      <c r="P2707" s="23" t="str">
        <f aca="false">IF(B2707="","",IF(ISNA(MATCH(B2707,الموظفين!$A$2:$A$501,0)),"⚠ كود غير موجود",IF(O2707&lt;&gt;"",O2707,IF(N2707&lt;&gt;"",N2707,IF(H2707="",IF(AND(A2707&lt;&gt;"",WEEKDAY(A2707)=الإعدادات!$B$11),"راحة أسبوعية","غائب"),IF(I2707="","بدون انصراف",IF(N(K2707)&gt;0,"متأخر","حاضر")))))))</f>
        <v/>
      </c>
      <c r="Q2707" s="24" t="str">
        <f aca="false">IF(B2707="","",IF(OR(P2707="غائب",P2707="غياب",P2707="إجازة بدون راتب"),IFERROR(VLOOKUP(B2707,الموظفين!$A$2:$J$501,8,FALSE()),0),0))</f>
        <v/>
      </c>
      <c r="R2707" s="24" t="str">
        <f aca="false">IF(B2707="","",ROUND((N(K2707)+N(L2707))/60*IFERROR(VLOOKUP(B2707,الموظفين!$A$2:$J$501,8,FALSE()),0)/الإعدادات!$B$6*الإعدادات!$B$9,2))</f>
        <v/>
      </c>
      <c r="S2707" s="24" t="str">
        <f aca="false">IF(OR(B2707="",M2707=""),"",ROUND(M2707/60*IFERROR(VLOOKUP(B2707,الموظفين!$A$2:$J$501,9,FALSE()),0),2))</f>
        <v/>
      </c>
      <c r="T2707" s="17"/>
      <c r="U2707" s="23" t="str">
        <f aca="false">IF(OR(A2707="",B2707=""),"",A2707&amp;"|"&amp;B2707)</f>
        <v/>
      </c>
    </row>
    <row r="2708" customFormat="false" ht="15" hidden="false" customHeight="false" outlineLevel="0" collapsed="false">
      <c r="A2708" s="16"/>
      <c r="B2708" s="17"/>
      <c r="C2708" s="18" t="str">
        <f aca="false">IF($B2708="","",IFERROR(VLOOKUP($B2708,الموظفين!$A$2:$J$501,2,FALSE())&amp;"","⚠ كود غير موجود"))</f>
        <v/>
      </c>
      <c r="D2708" s="18" t="str">
        <f aca="false">IF($B2708="","",IFERROR(VLOOKUP($B2708,الموظفين!$A$2:$J$501,3,FALSE())&amp;"",""))</f>
        <v/>
      </c>
      <c r="E2708" s="18" t="str">
        <f aca="false">IF($B2708="","",IFERROR(VLOOKUP($B2708,الموظفين!$A$2:$J$501,5,FALSE())&amp;"",""))</f>
        <v/>
      </c>
      <c r="F2708" s="19" t="str">
        <f aca="false">IF($B2708="","",IFERROR(VLOOKUP($B2708,الموظفين!$A$2:$J$501,6,FALSE()),""))</f>
        <v/>
      </c>
      <c r="G2708" s="19" t="str">
        <f aca="false">IF($B2708="","",IFERROR(VLOOKUP($B2708,الموظفين!$A$2:$J$501,7,FALSE()),""))</f>
        <v/>
      </c>
      <c r="H2708" s="20"/>
      <c r="I2708" s="20"/>
      <c r="J2708" s="21" t="str">
        <f aca="false">IF(OR(H2708="",I2708=""),"",ROUND(MOD(I2708-H2708,1)*24,2))</f>
        <v/>
      </c>
      <c r="K2708" s="22" t="str">
        <f aca="false">IF(OR(H2708="",F2708=""),"",IF(ROUND(MAX(0,MOD(H2708-F2708+0.5,1)-0.5)*1440,0)&gt;IFERROR(VLOOKUP(E2708,الورديات!$A$2:$E$21,5,FALSE()),0),ROUND(MAX(0,MOD(H2708-F2708+0.5,1)-0.5)*1440,0),0))</f>
        <v/>
      </c>
      <c r="L2708" s="22" t="str">
        <f aca="false">IF(OR(I2708="",G2708=""),"",ROUND(MAX(0,MOD(G2708-I2708+0.5,1)-0.5)*1440,0))</f>
        <v/>
      </c>
      <c r="M2708" s="22" t="str">
        <f aca="false">IF(OR(I2708="",G2708=""),"",IF(ROUND(MAX(0,MOD(I2708-G2708+0.5,1)-0.5)*1440,0)&gt;=الإعدادات!$B$8,ROUND(MAX(0,MOD(I2708-G2708+0.5,1)-0.5)*1440,0),0))</f>
        <v/>
      </c>
      <c r="N2708" s="18" t="str">
        <f aca="false">IF(OR(A2708="",B2708=""),"",IF(COUNTIFS(الإجازات!$A$2:$A$1001,B2708,الإجازات!$D$2:$D$1001,"&lt;="&amp;A2708,الإجازات!$E$2:$E$1001,"&gt;="&amp;A2708,الإجازات!$G$2:$G$1001,"مقبولة")=0,"",LOOKUP(2,1/((الإجازات!$A$2:$A$1001=B2708)*(الإجازات!$D$2:$D$1001&lt;=A2708)*(الإجازات!$E$2:$E$1001&gt;=A2708)*(الإجازات!$G$2:$G$1001="مقبولة")),الإجازات!$C$2:$C$1001)))</f>
        <v/>
      </c>
      <c r="O2708" s="17"/>
      <c r="P2708" s="23" t="str">
        <f aca="false">IF(B2708="","",IF(ISNA(MATCH(B2708,الموظفين!$A$2:$A$501,0)),"⚠ كود غير موجود",IF(O2708&lt;&gt;"",O2708,IF(N2708&lt;&gt;"",N2708,IF(H2708="",IF(AND(A2708&lt;&gt;"",WEEKDAY(A2708)=الإعدادات!$B$11),"راحة أسبوعية","غائب"),IF(I2708="","بدون انصراف",IF(N(K2708)&gt;0,"متأخر","حاضر")))))))</f>
        <v/>
      </c>
      <c r="Q2708" s="24" t="str">
        <f aca="false">IF(B2708="","",IF(OR(P2708="غائب",P2708="غياب",P2708="إجازة بدون راتب"),IFERROR(VLOOKUP(B2708,الموظفين!$A$2:$J$501,8,FALSE()),0),0))</f>
        <v/>
      </c>
      <c r="R2708" s="24" t="str">
        <f aca="false">IF(B2708="","",ROUND((N(K2708)+N(L2708))/60*IFERROR(VLOOKUP(B2708,الموظفين!$A$2:$J$501,8,FALSE()),0)/الإعدادات!$B$6*الإعدادات!$B$9,2))</f>
        <v/>
      </c>
      <c r="S2708" s="24" t="str">
        <f aca="false">IF(OR(B2708="",M2708=""),"",ROUND(M2708/60*IFERROR(VLOOKUP(B2708,الموظفين!$A$2:$J$501,9,FALSE()),0),2))</f>
        <v/>
      </c>
      <c r="T2708" s="17"/>
      <c r="U2708" s="23" t="str">
        <f aca="false">IF(OR(A2708="",B2708=""),"",A2708&amp;"|"&amp;B2708)</f>
        <v/>
      </c>
    </row>
    <row r="2709" customFormat="false" ht="15" hidden="false" customHeight="false" outlineLevel="0" collapsed="false">
      <c r="A2709" s="16"/>
      <c r="B2709" s="17"/>
      <c r="C2709" s="18" t="str">
        <f aca="false">IF($B2709="","",IFERROR(VLOOKUP($B2709,الموظفين!$A$2:$J$501,2,FALSE())&amp;"","⚠ كود غير موجود"))</f>
        <v/>
      </c>
      <c r="D2709" s="18" t="str">
        <f aca="false">IF($B2709="","",IFERROR(VLOOKUP($B2709,الموظفين!$A$2:$J$501,3,FALSE())&amp;"",""))</f>
        <v/>
      </c>
      <c r="E2709" s="18" t="str">
        <f aca="false">IF($B2709="","",IFERROR(VLOOKUP($B2709,الموظفين!$A$2:$J$501,5,FALSE())&amp;"",""))</f>
        <v/>
      </c>
      <c r="F2709" s="19" t="str">
        <f aca="false">IF($B2709="","",IFERROR(VLOOKUP($B2709,الموظفين!$A$2:$J$501,6,FALSE()),""))</f>
        <v/>
      </c>
      <c r="G2709" s="19" t="str">
        <f aca="false">IF($B2709="","",IFERROR(VLOOKUP($B2709,الموظفين!$A$2:$J$501,7,FALSE()),""))</f>
        <v/>
      </c>
      <c r="H2709" s="20"/>
      <c r="I2709" s="20"/>
      <c r="J2709" s="21" t="str">
        <f aca="false">IF(OR(H2709="",I2709=""),"",ROUND(MOD(I2709-H2709,1)*24,2))</f>
        <v/>
      </c>
      <c r="K2709" s="22" t="str">
        <f aca="false">IF(OR(H2709="",F2709=""),"",IF(ROUND(MAX(0,MOD(H2709-F2709+0.5,1)-0.5)*1440,0)&gt;IFERROR(VLOOKUP(E2709,الورديات!$A$2:$E$21,5,FALSE()),0),ROUND(MAX(0,MOD(H2709-F2709+0.5,1)-0.5)*1440,0),0))</f>
        <v/>
      </c>
      <c r="L2709" s="22" t="str">
        <f aca="false">IF(OR(I2709="",G2709=""),"",ROUND(MAX(0,MOD(G2709-I2709+0.5,1)-0.5)*1440,0))</f>
        <v/>
      </c>
      <c r="M2709" s="22" t="str">
        <f aca="false">IF(OR(I2709="",G2709=""),"",IF(ROUND(MAX(0,MOD(I2709-G2709+0.5,1)-0.5)*1440,0)&gt;=الإعدادات!$B$8,ROUND(MAX(0,MOD(I2709-G2709+0.5,1)-0.5)*1440,0),0))</f>
        <v/>
      </c>
      <c r="N2709" s="18" t="str">
        <f aca="false">IF(OR(A2709="",B2709=""),"",IF(COUNTIFS(الإجازات!$A$2:$A$1001,B2709,الإجازات!$D$2:$D$1001,"&lt;="&amp;A2709,الإجازات!$E$2:$E$1001,"&gt;="&amp;A2709,الإجازات!$G$2:$G$1001,"مقبولة")=0,"",LOOKUP(2,1/((الإجازات!$A$2:$A$1001=B2709)*(الإجازات!$D$2:$D$1001&lt;=A2709)*(الإجازات!$E$2:$E$1001&gt;=A2709)*(الإجازات!$G$2:$G$1001="مقبولة")),الإجازات!$C$2:$C$1001)))</f>
        <v/>
      </c>
      <c r="O2709" s="17"/>
      <c r="P2709" s="23" t="str">
        <f aca="false">IF(B2709="","",IF(ISNA(MATCH(B2709,الموظفين!$A$2:$A$501,0)),"⚠ كود غير موجود",IF(O2709&lt;&gt;"",O2709,IF(N2709&lt;&gt;"",N2709,IF(H2709="",IF(AND(A2709&lt;&gt;"",WEEKDAY(A2709)=الإعدادات!$B$11),"راحة أسبوعية","غائب"),IF(I2709="","بدون انصراف",IF(N(K2709)&gt;0,"متأخر","حاضر")))))))</f>
        <v/>
      </c>
      <c r="Q2709" s="24" t="str">
        <f aca="false">IF(B2709="","",IF(OR(P2709="غائب",P2709="غياب",P2709="إجازة بدون راتب"),IFERROR(VLOOKUP(B2709,الموظفين!$A$2:$J$501,8,FALSE()),0),0))</f>
        <v/>
      </c>
      <c r="R2709" s="24" t="str">
        <f aca="false">IF(B2709="","",ROUND((N(K2709)+N(L2709))/60*IFERROR(VLOOKUP(B2709,الموظفين!$A$2:$J$501,8,FALSE()),0)/الإعدادات!$B$6*الإعدادات!$B$9,2))</f>
        <v/>
      </c>
      <c r="S2709" s="24" t="str">
        <f aca="false">IF(OR(B2709="",M2709=""),"",ROUND(M2709/60*IFERROR(VLOOKUP(B2709,الموظفين!$A$2:$J$501,9,FALSE()),0),2))</f>
        <v/>
      </c>
      <c r="T2709" s="17"/>
      <c r="U2709" s="23" t="str">
        <f aca="false">IF(OR(A2709="",B2709=""),"",A2709&amp;"|"&amp;B2709)</f>
        <v/>
      </c>
    </row>
    <row r="2710" customFormat="false" ht="15" hidden="false" customHeight="false" outlineLevel="0" collapsed="false">
      <c r="A2710" s="16"/>
      <c r="B2710" s="17"/>
      <c r="C2710" s="18" t="str">
        <f aca="false">IF($B2710="","",IFERROR(VLOOKUP($B2710,الموظفين!$A$2:$J$501,2,FALSE())&amp;"","⚠ كود غير موجود"))</f>
        <v/>
      </c>
      <c r="D2710" s="18" t="str">
        <f aca="false">IF($B2710="","",IFERROR(VLOOKUP($B2710,الموظفين!$A$2:$J$501,3,FALSE())&amp;"",""))</f>
        <v/>
      </c>
      <c r="E2710" s="18" t="str">
        <f aca="false">IF($B2710="","",IFERROR(VLOOKUP($B2710,الموظفين!$A$2:$J$501,5,FALSE())&amp;"",""))</f>
        <v/>
      </c>
      <c r="F2710" s="19" t="str">
        <f aca="false">IF($B2710="","",IFERROR(VLOOKUP($B2710,الموظفين!$A$2:$J$501,6,FALSE()),""))</f>
        <v/>
      </c>
      <c r="G2710" s="19" t="str">
        <f aca="false">IF($B2710="","",IFERROR(VLOOKUP($B2710,الموظفين!$A$2:$J$501,7,FALSE()),""))</f>
        <v/>
      </c>
      <c r="H2710" s="20"/>
      <c r="I2710" s="20"/>
      <c r="J2710" s="21" t="str">
        <f aca="false">IF(OR(H2710="",I2710=""),"",ROUND(MOD(I2710-H2710,1)*24,2))</f>
        <v/>
      </c>
      <c r="K2710" s="22" t="str">
        <f aca="false">IF(OR(H2710="",F2710=""),"",IF(ROUND(MAX(0,MOD(H2710-F2710+0.5,1)-0.5)*1440,0)&gt;IFERROR(VLOOKUP(E2710,الورديات!$A$2:$E$21,5,FALSE()),0),ROUND(MAX(0,MOD(H2710-F2710+0.5,1)-0.5)*1440,0),0))</f>
        <v/>
      </c>
      <c r="L2710" s="22" t="str">
        <f aca="false">IF(OR(I2710="",G2710=""),"",ROUND(MAX(0,MOD(G2710-I2710+0.5,1)-0.5)*1440,0))</f>
        <v/>
      </c>
      <c r="M2710" s="22" t="str">
        <f aca="false">IF(OR(I2710="",G2710=""),"",IF(ROUND(MAX(0,MOD(I2710-G2710+0.5,1)-0.5)*1440,0)&gt;=الإعدادات!$B$8,ROUND(MAX(0,MOD(I2710-G2710+0.5,1)-0.5)*1440,0),0))</f>
        <v/>
      </c>
      <c r="N2710" s="18" t="str">
        <f aca="false">IF(OR(A2710="",B2710=""),"",IF(COUNTIFS(الإجازات!$A$2:$A$1001,B2710,الإجازات!$D$2:$D$1001,"&lt;="&amp;A2710,الإجازات!$E$2:$E$1001,"&gt;="&amp;A2710,الإجازات!$G$2:$G$1001,"مقبولة")=0,"",LOOKUP(2,1/((الإجازات!$A$2:$A$1001=B2710)*(الإجازات!$D$2:$D$1001&lt;=A2710)*(الإجازات!$E$2:$E$1001&gt;=A2710)*(الإجازات!$G$2:$G$1001="مقبولة")),الإجازات!$C$2:$C$1001)))</f>
        <v/>
      </c>
      <c r="O2710" s="17"/>
      <c r="P2710" s="23" t="str">
        <f aca="false">IF(B2710="","",IF(ISNA(MATCH(B2710,الموظفين!$A$2:$A$501,0)),"⚠ كود غير موجود",IF(O2710&lt;&gt;"",O2710,IF(N2710&lt;&gt;"",N2710,IF(H2710="",IF(AND(A2710&lt;&gt;"",WEEKDAY(A2710)=الإعدادات!$B$11),"راحة أسبوعية","غائب"),IF(I2710="","بدون انصراف",IF(N(K2710)&gt;0,"متأخر","حاضر")))))))</f>
        <v/>
      </c>
      <c r="Q2710" s="24" t="str">
        <f aca="false">IF(B2710="","",IF(OR(P2710="غائب",P2710="غياب",P2710="إجازة بدون راتب"),IFERROR(VLOOKUP(B2710,الموظفين!$A$2:$J$501,8,FALSE()),0),0))</f>
        <v/>
      </c>
      <c r="R2710" s="24" t="str">
        <f aca="false">IF(B2710="","",ROUND((N(K2710)+N(L2710))/60*IFERROR(VLOOKUP(B2710,الموظفين!$A$2:$J$501,8,FALSE()),0)/الإعدادات!$B$6*الإعدادات!$B$9,2))</f>
        <v/>
      </c>
      <c r="S2710" s="24" t="str">
        <f aca="false">IF(OR(B2710="",M2710=""),"",ROUND(M2710/60*IFERROR(VLOOKUP(B2710,الموظفين!$A$2:$J$501,9,FALSE()),0),2))</f>
        <v/>
      </c>
      <c r="T2710" s="17"/>
      <c r="U2710" s="23" t="str">
        <f aca="false">IF(OR(A2710="",B2710=""),"",A2710&amp;"|"&amp;B2710)</f>
        <v/>
      </c>
    </row>
    <row r="2711" customFormat="false" ht="15" hidden="false" customHeight="false" outlineLevel="0" collapsed="false">
      <c r="A2711" s="16"/>
      <c r="B2711" s="17"/>
      <c r="C2711" s="18" t="str">
        <f aca="false">IF($B2711="","",IFERROR(VLOOKUP($B2711,الموظفين!$A$2:$J$501,2,FALSE())&amp;"","⚠ كود غير موجود"))</f>
        <v/>
      </c>
      <c r="D2711" s="18" t="str">
        <f aca="false">IF($B2711="","",IFERROR(VLOOKUP($B2711,الموظفين!$A$2:$J$501,3,FALSE())&amp;"",""))</f>
        <v/>
      </c>
      <c r="E2711" s="18" t="str">
        <f aca="false">IF($B2711="","",IFERROR(VLOOKUP($B2711,الموظفين!$A$2:$J$501,5,FALSE())&amp;"",""))</f>
        <v/>
      </c>
      <c r="F2711" s="19" t="str">
        <f aca="false">IF($B2711="","",IFERROR(VLOOKUP($B2711,الموظفين!$A$2:$J$501,6,FALSE()),""))</f>
        <v/>
      </c>
      <c r="G2711" s="19" t="str">
        <f aca="false">IF($B2711="","",IFERROR(VLOOKUP($B2711,الموظفين!$A$2:$J$501,7,FALSE()),""))</f>
        <v/>
      </c>
      <c r="H2711" s="20"/>
      <c r="I2711" s="20"/>
      <c r="J2711" s="21" t="str">
        <f aca="false">IF(OR(H2711="",I2711=""),"",ROUND(MOD(I2711-H2711,1)*24,2))</f>
        <v/>
      </c>
      <c r="K2711" s="22" t="str">
        <f aca="false">IF(OR(H2711="",F2711=""),"",IF(ROUND(MAX(0,MOD(H2711-F2711+0.5,1)-0.5)*1440,0)&gt;IFERROR(VLOOKUP(E2711,الورديات!$A$2:$E$21,5,FALSE()),0),ROUND(MAX(0,MOD(H2711-F2711+0.5,1)-0.5)*1440,0),0))</f>
        <v/>
      </c>
      <c r="L2711" s="22" t="str">
        <f aca="false">IF(OR(I2711="",G2711=""),"",ROUND(MAX(0,MOD(G2711-I2711+0.5,1)-0.5)*1440,0))</f>
        <v/>
      </c>
      <c r="M2711" s="22" t="str">
        <f aca="false">IF(OR(I2711="",G2711=""),"",IF(ROUND(MAX(0,MOD(I2711-G2711+0.5,1)-0.5)*1440,0)&gt;=الإعدادات!$B$8,ROUND(MAX(0,MOD(I2711-G2711+0.5,1)-0.5)*1440,0),0))</f>
        <v/>
      </c>
      <c r="N2711" s="18" t="str">
        <f aca="false">IF(OR(A2711="",B2711=""),"",IF(COUNTIFS(الإجازات!$A$2:$A$1001,B2711,الإجازات!$D$2:$D$1001,"&lt;="&amp;A2711,الإجازات!$E$2:$E$1001,"&gt;="&amp;A2711,الإجازات!$G$2:$G$1001,"مقبولة")=0,"",LOOKUP(2,1/((الإجازات!$A$2:$A$1001=B2711)*(الإجازات!$D$2:$D$1001&lt;=A2711)*(الإجازات!$E$2:$E$1001&gt;=A2711)*(الإجازات!$G$2:$G$1001="مقبولة")),الإجازات!$C$2:$C$1001)))</f>
        <v/>
      </c>
      <c r="O2711" s="17"/>
      <c r="P2711" s="23" t="str">
        <f aca="false">IF(B2711="","",IF(ISNA(MATCH(B2711,الموظفين!$A$2:$A$501,0)),"⚠ كود غير موجود",IF(O2711&lt;&gt;"",O2711,IF(N2711&lt;&gt;"",N2711,IF(H2711="",IF(AND(A2711&lt;&gt;"",WEEKDAY(A2711)=الإعدادات!$B$11),"راحة أسبوعية","غائب"),IF(I2711="","بدون انصراف",IF(N(K2711)&gt;0,"متأخر","حاضر")))))))</f>
        <v/>
      </c>
      <c r="Q2711" s="24" t="str">
        <f aca="false">IF(B2711="","",IF(OR(P2711="غائب",P2711="غياب",P2711="إجازة بدون راتب"),IFERROR(VLOOKUP(B2711,الموظفين!$A$2:$J$501,8,FALSE()),0),0))</f>
        <v/>
      </c>
      <c r="R2711" s="24" t="str">
        <f aca="false">IF(B2711="","",ROUND((N(K2711)+N(L2711))/60*IFERROR(VLOOKUP(B2711,الموظفين!$A$2:$J$501,8,FALSE()),0)/الإعدادات!$B$6*الإعدادات!$B$9,2))</f>
        <v/>
      </c>
      <c r="S2711" s="24" t="str">
        <f aca="false">IF(OR(B2711="",M2711=""),"",ROUND(M2711/60*IFERROR(VLOOKUP(B2711,الموظفين!$A$2:$J$501,9,FALSE()),0),2))</f>
        <v/>
      </c>
      <c r="T2711" s="17"/>
      <c r="U2711" s="23" t="str">
        <f aca="false">IF(OR(A2711="",B2711=""),"",A2711&amp;"|"&amp;B2711)</f>
        <v/>
      </c>
    </row>
    <row r="2712" customFormat="false" ht="15" hidden="false" customHeight="false" outlineLevel="0" collapsed="false">
      <c r="A2712" s="16"/>
      <c r="B2712" s="17"/>
      <c r="C2712" s="18" t="str">
        <f aca="false">IF($B2712="","",IFERROR(VLOOKUP($B2712,الموظفين!$A$2:$J$501,2,FALSE())&amp;"","⚠ كود غير موجود"))</f>
        <v/>
      </c>
      <c r="D2712" s="18" t="str">
        <f aca="false">IF($B2712="","",IFERROR(VLOOKUP($B2712,الموظفين!$A$2:$J$501,3,FALSE())&amp;"",""))</f>
        <v/>
      </c>
      <c r="E2712" s="18" t="str">
        <f aca="false">IF($B2712="","",IFERROR(VLOOKUP($B2712,الموظفين!$A$2:$J$501,5,FALSE())&amp;"",""))</f>
        <v/>
      </c>
      <c r="F2712" s="19" t="str">
        <f aca="false">IF($B2712="","",IFERROR(VLOOKUP($B2712,الموظفين!$A$2:$J$501,6,FALSE()),""))</f>
        <v/>
      </c>
      <c r="G2712" s="19" t="str">
        <f aca="false">IF($B2712="","",IFERROR(VLOOKUP($B2712,الموظفين!$A$2:$J$501,7,FALSE()),""))</f>
        <v/>
      </c>
      <c r="H2712" s="20"/>
      <c r="I2712" s="20"/>
      <c r="J2712" s="21" t="str">
        <f aca="false">IF(OR(H2712="",I2712=""),"",ROUND(MOD(I2712-H2712,1)*24,2))</f>
        <v/>
      </c>
      <c r="K2712" s="22" t="str">
        <f aca="false">IF(OR(H2712="",F2712=""),"",IF(ROUND(MAX(0,MOD(H2712-F2712+0.5,1)-0.5)*1440,0)&gt;IFERROR(VLOOKUP(E2712,الورديات!$A$2:$E$21,5,FALSE()),0),ROUND(MAX(0,MOD(H2712-F2712+0.5,1)-0.5)*1440,0),0))</f>
        <v/>
      </c>
      <c r="L2712" s="22" t="str">
        <f aca="false">IF(OR(I2712="",G2712=""),"",ROUND(MAX(0,MOD(G2712-I2712+0.5,1)-0.5)*1440,0))</f>
        <v/>
      </c>
      <c r="M2712" s="22" t="str">
        <f aca="false">IF(OR(I2712="",G2712=""),"",IF(ROUND(MAX(0,MOD(I2712-G2712+0.5,1)-0.5)*1440,0)&gt;=الإعدادات!$B$8,ROUND(MAX(0,MOD(I2712-G2712+0.5,1)-0.5)*1440,0),0))</f>
        <v/>
      </c>
      <c r="N2712" s="18" t="str">
        <f aca="false">IF(OR(A2712="",B2712=""),"",IF(COUNTIFS(الإجازات!$A$2:$A$1001,B2712,الإجازات!$D$2:$D$1001,"&lt;="&amp;A2712,الإجازات!$E$2:$E$1001,"&gt;="&amp;A2712,الإجازات!$G$2:$G$1001,"مقبولة")=0,"",LOOKUP(2,1/((الإجازات!$A$2:$A$1001=B2712)*(الإجازات!$D$2:$D$1001&lt;=A2712)*(الإجازات!$E$2:$E$1001&gt;=A2712)*(الإجازات!$G$2:$G$1001="مقبولة")),الإجازات!$C$2:$C$1001)))</f>
        <v/>
      </c>
      <c r="O2712" s="17"/>
      <c r="P2712" s="23" t="str">
        <f aca="false">IF(B2712="","",IF(ISNA(MATCH(B2712,الموظفين!$A$2:$A$501,0)),"⚠ كود غير موجود",IF(O2712&lt;&gt;"",O2712,IF(N2712&lt;&gt;"",N2712,IF(H2712="",IF(AND(A2712&lt;&gt;"",WEEKDAY(A2712)=الإعدادات!$B$11),"راحة أسبوعية","غائب"),IF(I2712="","بدون انصراف",IF(N(K2712)&gt;0,"متأخر","حاضر")))))))</f>
        <v/>
      </c>
      <c r="Q2712" s="24" t="str">
        <f aca="false">IF(B2712="","",IF(OR(P2712="غائب",P2712="غياب",P2712="إجازة بدون راتب"),IFERROR(VLOOKUP(B2712,الموظفين!$A$2:$J$501,8,FALSE()),0),0))</f>
        <v/>
      </c>
      <c r="R2712" s="24" t="str">
        <f aca="false">IF(B2712="","",ROUND((N(K2712)+N(L2712))/60*IFERROR(VLOOKUP(B2712,الموظفين!$A$2:$J$501,8,FALSE()),0)/الإعدادات!$B$6*الإعدادات!$B$9,2))</f>
        <v/>
      </c>
      <c r="S2712" s="24" t="str">
        <f aca="false">IF(OR(B2712="",M2712=""),"",ROUND(M2712/60*IFERROR(VLOOKUP(B2712,الموظفين!$A$2:$J$501,9,FALSE()),0),2))</f>
        <v/>
      </c>
      <c r="T2712" s="17"/>
      <c r="U2712" s="23" t="str">
        <f aca="false">IF(OR(A2712="",B2712=""),"",A2712&amp;"|"&amp;B2712)</f>
        <v/>
      </c>
    </row>
    <row r="2713" customFormat="false" ht="15" hidden="false" customHeight="false" outlineLevel="0" collapsed="false">
      <c r="A2713" s="16"/>
      <c r="B2713" s="17"/>
      <c r="C2713" s="18" t="str">
        <f aca="false">IF($B2713="","",IFERROR(VLOOKUP($B2713,الموظفين!$A$2:$J$501,2,FALSE())&amp;"","⚠ كود غير موجود"))</f>
        <v/>
      </c>
      <c r="D2713" s="18" t="str">
        <f aca="false">IF($B2713="","",IFERROR(VLOOKUP($B2713,الموظفين!$A$2:$J$501,3,FALSE())&amp;"",""))</f>
        <v/>
      </c>
      <c r="E2713" s="18" t="str">
        <f aca="false">IF($B2713="","",IFERROR(VLOOKUP($B2713,الموظفين!$A$2:$J$501,5,FALSE())&amp;"",""))</f>
        <v/>
      </c>
      <c r="F2713" s="19" t="str">
        <f aca="false">IF($B2713="","",IFERROR(VLOOKUP($B2713,الموظفين!$A$2:$J$501,6,FALSE()),""))</f>
        <v/>
      </c>
      <c r="G2713" s="19" t="str">
        <f aca="false">IF($B2713="","",IFERROR(VLOOKUP($B2713,الموظفين!$A$2:$J$501,7,FALSE()),""))</f>
        <v/>
      </c>
      <c r="H2713" s="20"/>
      <c r="I2713" s="20"/>
      <c r="J2713" s="21" t="str">
        <f aca="false">IF(OR(H2713="",I2713=""),"",ROUND(MOD(I2713-H2713,1)*24,2))</f>
        <v/>
      </c>
      <c r="K2713" s="22" t="str">
        <f aca="false">IF(OR(H2713="",F2713=""),"",IF(ROUND(MAX(0,MOD(H2713-F2713+0.5,1)-0.5)*1440,0)&gt;IFERROR(VLOOKUP(E2713,الورديات!$A$2:$E$21,5,FALSE()),0),ROUND(MAX(0,MOD(H2713-F2713+0.5,1)-0.5)*1440,0),0))</f>
        <v/>
      </c>
      <c r="L2713" s="22" t="str">
        <f aca="false">IF(OR(I2713="",G2713=""),"",ROUND(MAX(0,MOD(G2713-I2713+0.5,1)-0.5)*1440,0))</f>
        <v/>
      </c>
      <c r="M2713" s="22" t="str">
        <f aca="false">IF(OR(I2713="",G2713=""),"",IF(ROUND(MAX(0,MOD(I2713-G2713+0.5,1)-0.5)*1440,0)&gt;=الإعدادات!$B$8,ROUND(MAX(0,MOD(I2713-G2713+0.5,1)-0.5)*1440,0),0))</f>
        <v/>
      </c>
      <c r="N2713" s="18" t="str">
        <f aca="false">IF(OR(A2713="",B2713=""),"",IF(COUNTIFS(الإجازات!$A$2:$A$1001,B2713,الإجازات!$D$2:$D$1001,"&lt;="&amp;A2713,الإجازات!$E$2:$E$1001,"&gt;="&amp;A2713,الإجازات!$G$2:$G$1001,"مقبولة")=0,"",LOOKUP(2,1/((الإجازات!$A$2:$A$1001=B2713)*(الإجازات!$D$2:$D$1001&lt;=A2713)*(الإجازات!$E$2:$E$1001&gt;=A2713)*(الإجازات!$G$2:$G$1001="مقبولة")),الإجازات!$C$2:$C$1001)))</f>
        <v/>
      </c>
      <c r="O2713" s="17"/>
      <c r="P2713" s="23" t="str">
        <f aca="false">IF(B2713="","",IF(ISNA(MATCH(B2713,الموظفين!$A$2:$A$501,0)),"⚠ كود غير موجود",IF(O2713&lt;&gt;"",O2713,IF(N2713&lt;&gt;"",N2713,IF(H2713="",IF(AND(A2713&lt;&gt;"",WEEKDAY(A2713)=الإعدادات!$B$11),"راحة أسبوعية","غائب"),IF(I2713="","بدون انصراف",IF(N(K2713)&gt;0,"متأخر","حاضر")))))))</f>
        <v/>
      </c>
      <c r="Q2713" s="24" t="str">
        <f aca="false">IF(B2713="","",IF(OR(P2713="غائب",P2713="غياب",P2713="إجازة بدون راتب"),IFERROR(VLOOKUP(B2713,الموظفين!$A$2:$J$501,8,FALSE()),0),0))</f>
        <v/>
      </c>
      <c r="R2713" s="24" t="str">
        <f aca="false">IF(B2713="","",ROUND((N(K2713)+N(L2713))/60*IFERROR(VLOOKUP(B2713,الموظفين!$A$2:$J$501,8,FALSE()),0)/الإعدادات!$B$6*الإعدادات!$B$9,2))</f>
        <v/>
      </c>
      <c r="S2713" s="24" t="str">
        <f aca="false">IF(OR(B2713="",M2713=""),"",ROUND(M2713/60*IFERROR(VLOOKUP(B2713,الموظفين!$A$2:$J$501,9,FALSE()),0),2))</f>
        <v/>
      </c>
      <c r="T2713" s="17"/>
      <c r="U2713" s="23" t="str">
        <f aca="false">IF(OR(A2713="",B2713=""),"",A2713&amp;"|"&amp;B2713)</f>
        <v/>
      </c>
    </row>
    <row r="2714" customFormat="false" ht="15" hidden="false" customHeight="false" outlineLevel="0" collapsed="false">
      <c r="A2714" s="16"/>
      <c r="B2714" s="17"/>
      <c r="C2714" s="18" t="str">
        <f aca="false">IF($B2714="","",IFERROR(VLOOKUP($B2714,الموظفين!$A$2:$J$501,2,FALSE())&amp;"","⚠ كود غير موجود"))</f>
        <v/>
      </c>
      <c r="D2714" s="18" t="str">
        <f aca="false">IF($B2714="","",IFERROR(VLOOKUP($B2714,الموظفين!$A$2:$J$501,3,FALSE())&amp;"",""))</f>
        <v/>
      </c>
      <c r="E2714" s="18" t="str">
        <f aca="false">IF($B2714="","",IFERROR(VLOOKUP($B2714,الموظفين!$A$2:$J$501,5,FALSE())&amp;"",""))</f>
        <v/>
      </c>
      <c r="F2714" s="19" t="str">
        <f aca="false">IF($B2714="","",IFERROR(VLOOKUP($B2714,الموظفين!$A$2:$J$501,6,FALSE()),""))</f>
        <v/>
      </c>
      <c r="G2714" s="19" t="str">
        <f aca="false">IF($B2714="","",IFERROR(VLOOKUP($B2714,الموظفين!$A$2:$J$501,7,FALSE()),""))</f>
        <v/>
      </c>
      <c r="H2714" s="20"/>
      <c r="I2714" s="20"/>
      <c r="J2714" s="21" t="str">
        <f aca="false">IF(OR(H2714="",I2714=""),"",ROUND(MOD(I2714-H2714,1)*24,2))</f>
        <v/>
      </c>
      <c r="K2714" s="22" t="str">
        <f aca="false">IF(OR(H2714="",F2714=""),"",IF(ROUND(MAX(0,MOD(H2714-F2714+0.5,1)-0.5)*1440,0)&gt;IFERROR(VLOOKUP(E2714,الورديات!$A$2:$E$21,5,FALSE()),0),ROUND(MAX(0,MOD(H2714-F2714+0.5,1)-0.5)*1440,0),0))</f>
        <v/>
      </c>
      <c r="L2714" s="22" t="str">
        <f aca="false">IF(OR(I2714="",G2714=""),"",ROUND(MAX(0,MOD(G2714-I2714+0.5,1)-0.5)*1440,0))</f>
        <v/>
      </c>
      <c r="M2714" s="22" t="str">
        <f aca="false">IF(OR(I2714="",G2714=""),"",IF(ROUND(MAX(0,MOD(I2714-G2714+0.5,1)-0.5)*1440,0)&gt;=الإعدادات!$B$8,ROUND(MAX(0,MOD(I2714-G2714+0.5,1)-0.5)*1440,0),0))</f>
        <v/>
      </c>
      <c r="N2714" s="18" t="str">
        <f aca="false">IF(OR(A2714="",B2714=""),"",IF(COUNTIFS(الإجازات!$A$2:$A$1001,B2714,الإجازات!$D$2:$D$1001,"&lt;="&amp;A2714,الإجازات!$E$2:$E$1001,"&gt;="&amp;A2714,الإجازات!$G$2:$G$1001,"مقبولة")=0,"",LOOKUP(2,1/((الإجازات!$A$2:$A$1001=B2714)*(الإجازات!$D$2:$D$1001&lt;=A2714)*(الإجازات!$E$2:$E$1001&gt;=A2714)*(الإجازات!$G$2:$G$1001="مقبولة")),الإجازات!$C$2:$C$1001)))</f>
        <v/>
      </c>
      <c r="O2714" s="17"/>
      <c r="P2714" s="23" t="str">
        <f aca="false">IF(B2714="","",IF(ISNA(MATCH(B2714,الموظفين!$A$2:$A$501,0)),"⚠ كود غير موجود",IF(O2714&lt;&gt;"",O2714,IF(N2714&lt;&gt;"",N2714,IF(H2714="",IF(AND(A2714&lt;&gt;"",WEEKDAY(A2714)=الإعدادات!$B$11),"راحة أسبوعية","غائب"),IF(I2714="","بدون انصراف",IF(N(K2714)&gt;0,"متأخر","حاضر")))))))</f>
        <v/>
      </c>
      <c r="Q2714" s="24" t="str">
        <f aca="false">IF(B2714="","",IF(OR(P2714="غائب",P2714="غياب",P2714="إجازة بدون راتب"),IFERROR(VLOOKUP(B2714,الموظفين!$A$2:$J$501,8,FALSE()),0),0))</f>
        <v/>
      </c>
      <c r="R2714" s="24" t="str">
        <f aca="false">IF(B2714="","",ROUND((N(K2714)+N(L2714))/60*IFERROR(VLOOKUP(B2714,الموظفين!$A$2:$J$501,8,FALSE()),0)/الإعدادات!$B$6*الإعدادات!$B$9,2))</f>
        <v/>
      </c>
      <c r="S2714" s="24" t="str">
        <f aca="false">IF(OR(B2714="",M2714=""),"",ROUND(M2714/60*IFERROR(VLOOKUP(B2714,الموظفين!$A$2:$J$501,9,FALSE()),0),2))</f>
        <v/>
      </c>
      <c r="T2714" s="17"/>
      <c r="U2714" s="23" t="str">
        <f aca="false">IF(OR(A2714="",B2714=""),"",A2714&amp;"|"&amp;B2714)</f>
        <v/>
      </c>
    </row>
    <row r="2715" customFormat="false" ht="15" hidden="false" customHeight="false" outlineLevel="0" collapsed="false">
      <c r="A2715" s="16"/>
      <c r="B2715" s="17"/>
      <c r="C2715" s="18" t="str">
        <f aca="false">IF($B2715="","",IFERROR(VLOOKUP($B2715,الموظفين!$A$2:$J$501,2,FALSE())&amp;"","⚠ كود غير موجود"))</f>
        <v/>
      </c>
      <c r="D2715" s="18" t="str">
        <f aca="false">IF($B2715="","",IFERROR(VLOOKUP($B2715,الموظفين!$A$2:$J$501,3,FALSE())&amp;"",""))</f>
        <v/>
      </c>
      <c r="E2715" s="18" t="str">
        <f aca="false">IF($B2715="","",IFERROR(VLOOKUP($B2715,الموظفين!$A$2:$J$501,5,FALSE())&amp;"",""))</f>
        <v/>
      </c>
      <c r="F2715" s="19" t="str">
        <f aca="false">IF($B2715="","",IFERROR(VLOOKUP($B2715,الموظفين!$A$2:$J$501,6,FALSE()),""))</f>
        <v/>
      </c>
      <c r="G2715" s="19" t="str">
        <f aca="false">IF($B2715="","",IFERROR(VLOOKUP($B2715,الموظفين!$A$2:$J$501,7,FALSE()),""))</f>
        <v/>
      </c>
      <c r="H2715" s="20"/>
      <c r="I2715" s="20"/>
      <c r="J2715" s="21" t="str">
        <f aca="false">IF(OR(H2715="",I2715=""),"",ROUND(MOD(I2715-H2715,1)*24,2))</f>
        <v/>
      </c>
      <c r="K2715" s="22" t="str">
        <f aca="false">IF(OR(H2715="",F2715=""),"",IF(ROUND(MAX(0,MOD(H2715-F2715+0.5,1)-0.5)*1440,0)&gt;IFERROR(VLOOKUP(E2715,الورديات!$A$2:$E$21,5,FALSE()),0),ROUND(MAX(0,MOD(H2715-F2715+0.5,1)-0.5)*1440,0),0))</f>
        <v/>
      </c>
      <c r="L2715" s="22" t="str">
        <f aca="false">IF(OR(I2715="",G2715=""),"",ROUND(MAX(0,MOD(G2715-I2715+0.5,1)-0.5)*1440,0))</f>
        <v/>
      </c>
      <c r="M2715" s="22" t="str">
        <f aca="false">IF(OR(I2715="",G2715=""),"",IF(ROUND(MAX(0,MOD(I2715-G2715+0.5,1)-0.5)*1440,0)&gt;=الإعدادات!$B$8,ROUND(MAX(0,MOD(I2715-G2715+0.5,1)-0.5)*1440,0),0))</f>
        <v/>
      </c>
      <c r="N2715" s="18" t="str">
        <f aca="false">IF(OR(A2715="",B2715=""),"",IF(COUNTIFS(الإجازات!$A$2:$A$1001,B2715,الإجازات!$D$2:$D$1001,"&lt;="&amp;A2715,الإجازات!$E$2:$E$1001,"&gt;="&amp;A2715,الإجازات!$G$2:$G$1001,"مقبولة")=0,"",LOOKUP(2,1/((الإجازات!$A$2:$A$1001=B2715)*(الإجازات!$D$2:$D$1001&lt;=A2715)*(الإجازات!$E$2:$E$1001&gt;=A2715)*(الإجازات!$G$2:$G$1001="مقبولة")),الإجازات!$C$2:$C$1001)))</f>
        <v/>
      </c>
      <c r="O2715" s="17"/>
      <c r="P2715" s="23" t="str">
        <f aca="false">IF(B2715="","",IF(ISNA(MATCH(B2715,الموظفين!$A$2:$A$501,0)),"⚠ كود غير موجود",IF(O2715&lt;&gt;"",O2715,IF(N2715&lt;&gt;"",N2715,IF(H2715="",IF(AND(A2715&lt;&gt;"",WEEKDAY(A2715)=الإعدادات!$B$11),"راحة أسبوعية","غائب"),IF(I2715="","بدون انصراف",IF(N(K2715)&gt;0,"متأخر","حاضر")))))))</f>
        <v/>
      </c>
      <c r="Q2715" s="24" t="str">
        <f aca="false">IF(B2715="","",IF(OR(P2715="غائب",P2715="غياب",P2715="إجازة بدون راتب"),IFERROR(VLOOKUP(B2715,الموظفين!$A$2:$J$501,8,FALSE()),0),0))</f>
        <v/>
      </c>
      <c r="R2715" s="24" t="str">
        <f aca="false">IF(B2715="","",ROUND((N(K2715)+N(L2715))/60*IFERROR(VLOOKUP(B2715,الموظفين!$A$2:$J$501,8,FALSE()),0)/الإعدادات!$B$6*الإعدادات!$B$9,2))</f>
        <v/>
      </c>
      <c r="S2715" s="24" t="str">
        <f aca="false">IF(OR(B2715="",M2715=""),"",ROUND(M2715/60*IFERROR(VLOOKUP(B2715,الموظفين!$A$2:$J$501,9,FALSE()),0),2))</f>
        <v/>
      </c>
      <c r="T2715" s="17"/>
      <c r="U2715" s="23" t="str">
        <f aca="false">IF(OR(A2715="",B2715=""),"",A2715&amp;"|"&amp;B2715)</f>
        <v/>
      </c>
    </row>
    <row r="2716" customFormat="false" ht="15" hidden="false" customHeight="false" outlineLevel="0" collapsed="false">
      <c r="A2716" s="16"/>
      <c r="B2716" s="17"/>
      <c r="C2716" s="18" t="str">
        <f aca="false">IF($B2716="","",IFERROR(VLOOKUP($B2716,الموظفين!$A$2:$J$501,2,FALSE())&amp;"","⚠ كود غير موجود"))</f>
        <v/>
      </c>
      <c r="D2716" s="18" t="str">
        <f aca="false">IF($B2716="","",IFERROR(VLOOKUP($B2716,الموظفين!$A$2:$J$501,3,FALSE())&amp;"",""))</f>
        <v/>
      </c>
      <c r="E2716" s="18" t="str">
        <f aca="false">IF($B2716="","",IFERROR(VLOOKUP($B2716,الموظفين!$A$2:$J$501,5,FALSE())&amp;"",""))</f>
        <v/>
      </c>
      <c r="F2716" s="19" t="str">
        <f aca="false">IF($B2716="","",IFERROR(VLOOKUP($B2716,الموظفين!$A$2:$J$501,6,FALSE()),""))</f>
        <v/>
      </c>
      <c r="G2716" s="19" t="str">
        <f aca="false">IF($B2716="","",IFERROR(VLOOKUP($B2716,الموظفين!$A$2:$J$501,7,FALSE()),""))</f>
        <v/>
      </c>
      <c r="H2716" s="20"/>
      <c r="I2716" s="20"/>
      <c r="J2716" s="21" t="str">
        <f aca="false">IF(OR(H2716="",I2716=""),"",ROUND(MOD(I2716-H2716,1)*24,2))</f>
        <v/>
      </c>
      <c r="K2716" s="22" t="str">
        <f aca="false">IF(OR(H2716="",F2716=""),"",IF(ROUND(MAX(0,MOD(H2716-F2716+0.5,1)-0.5)*1440,0)&gt;IFERROR(VLOOKUP(E2716,الورديات!$A$2:$E$21,5,FALSE()),0),ROUND(MAX(0,MOD(H2716-F2716+0.5,1)-0.5)*1440,0),0))</f>
        <v/>
      </c>
      <c r="L2716" s="22" t="str">
        <f aca="false">IF(OR(I2716="",G2716=""),"",ROUND(MAX(0,MOD(G2716-I2716+0.5,1)-0.5)*1440,0))</f>
        <v/>
      </c>
      <c r="M2716" s="22" t="str">
        <f aca="false">IF(OR(I2716="",G2716=""),"",IF(ROUND(MAX(0,MOD(I2716-G2716+0.5,1)-0.5)*1440,0)&gt;=الإعدادات!$B$8,ROUND(MAX(0,MOD(I2716-G2716+0.5,1)-0.5)*1440,0),0))</f>
        <v/>
      </c>
      <c r="N2716" s="18" t="str">
        <f aca="false">IF(OR(A2716="",B2716=""),"",IF(COUNTIFS(الإجازات!$A$2:$A$1001,B2716,الإجازات!$D$2:$D$1001,"&lt;="&amp;A2716,الإجازات!$E$2:$E$1001,"&gt;="&amp;A2716,الإجازات!$G$2:$G$1001,"مقبولة")=0,"",LOOKUP(2,1/((الإجازات!$A$2:$A$1001=B2716)*(الإجازات!$D$2:$D$1001&lt;=A2716)*(الإجازات!$E$2:$E$1001&gt;=A2716)*(الإجازات!$G$2:$G$1001="مقبولة")),الإجازات!$C$2:$C$1001)))</f>
        <v/>
      </c>
      <c r="O2716" s="17"/>
      <c r="P2716" s="23" t="str">
        <f aca="false">IF(B2716="","",IF(ISNA(MATCH(B2716,الموظفين!$A$2:$A$501,0)),"⚠ كود غير موجود",IF(O2716&lt;&gt;"",O2716,IF(N2716&lt;&gt;"",N2716,IF(H2716="",IF(AND(A2716&lt;&gt;"",WEEKDAY(A2716)=الإعدادات!$B$11),"راحة أسبوعية","غائب"),IF(I2716="","بدون انصراف",IF(N(K2716)&gt;0,"متأخر","حاضر")))))))</f>
        <v/>
      </c>
      <c r="Q2716" s="24" t="str">
        <f aca="false">IF(B2716="","",IF(OR(P2716="غائب",P2716="غياب",P2716="إجازة بدون راتب"),IFERROR(VLOOKUP(B2716,الموظفين!$A$2:$J$501,8,FALSE()),0),0))</f>
        <v/>
      </c>
      <c r="R2716" s="24" t="str">
        <f aca="false">IF(B2716="","",ROUND((N(K2716)+N(L2716))/60*IFERROR(VLOOKUP(B2716,الموظفين!$A$2:$J$501,8,FALSE()),0)/الإعدادات!$B$6*الإعدادات!$B$9,2))</f>
        <v/>
      </c>
      <c r="S2716" s="24" t="str">
        <f aca="false">IF(OR(B2716="",M2716=""),"",ROUND(M2716/60*IFERROR(VLOOKUP(B2716,الموظفين!$A$2:$J$501,9,FALSE()),0),2))</f>
        <v/>
      </c>
      <c r="T2716" s="17"/>
      <c r="U2716" s="23" t="str">
        <f aca="false">IF(OR(A2716="",B2716=""),"",A2716&amp;"|"&amp;B2716)</f>
        <v/>
      </c>
    </row>
    <row r="2717" customFormat="false" ht="15" hidden="false" customHeight="false" outlineLevel="0" collapsed="false">
      <c r="A2717" s="16"/>
      <c r="B2717" s="17"/>
      <c r="C2717" s="18" t="str">
        <f aca="false">IF($B2717="","",IFERROR(VLOOKUP($B2717,الموظفين!$A$2:$J$501,2,FALSE())&amp;"","⚠ كود غير موجود"))</f>
        <v/>
      </c>
      <c r="D2717" s="18" t="str">
        <f aca="false">IF($B2717="","",IFERROR(VLOOKUP($B2717,الموظفين!$A$2:$J$501,3,FALSE())&amp;"",""))</f>
        <v/>
      </c>
      <c r="E2717" s="18" t="str">
        <f aca="false">IF($B2717="","",IFERROR(VLOOKUP($B2717,الموظفين!$A$2:$J$501,5,FALSE())&amp;"",""))</f>
        <v/>
      </c>
      <c r="F2717" s="19" t="str">
        <f aca="false">IF($B2717="","",IFERROR(VLOOKUP($B2717,الموظفين!$A$2:$J$501,6,FALSE()),""))</f>
        <v/>
      </c>
      <c r="G2717" s="19" t="str">
        <f aca="false">IF($B2717="","",IFERROR(VLOOKUP($B2717,الموظفين!$A$2:$J$501,7,FALSE()),""))</f>
        <v/>
      </c>
      <c r="H2717" s="20"/>
      <c r="I2717" s="20"/>
      <c r="J2717" s="21" t="str">
        <f aca="false">IF(OR(H2717="",I2717=""),"",ROUND(MOD(I2717-H2717,1)*24,2))</f>
        <v/>
      </c>
      <c r="K2717" s="22" t="str">
        <f aca="false">IF(OR(H2717="",F2717=""),"",IF(ROUND(MAX(0,MOD(H2717-F2717+0.5,1)-0.5)*1440,0)&gt;IFERROR(VLOOKUP(E2717,الورديات!$A$2:$E$21,5,FALSE()),0),ROUND(MAX(0,MOD(H2717-F2717+0.5,1)-0.5)*1440,0),0))</f>
        <v/>
      </c>
      <c r="L2717" s="22" t="str">
        <f aca="false">IF(OR(I2717="",G2717=""),"",ROUND(MAX(0,MOD(G2717-I2717+0.5,1)-0.5)*1440,0))</f>
        <v/>
      </c>
      <c r="M2717" s="22" t="str">
        <f aca="false">IF(OR(I2717="",G2717=""),"",IF(ROUND(MAX(0,MOD(I2717-G2717+0.5,1)-0.5)*1440,0)&gt;=الإعدادات!$B$8,ROUND(MAX(0,MOD(I2717-G2717+0.5,1)-0.5)*1440,0),0))</f>
        <v/>
      </c>
      <c r="N2717" s="18" t="str">
        <f aca="false">IF(OR(A2717="",B2717=""),"",IF(COUNTIFS(الإجازات!$A$2:$A$1001,B2717,الإجازات!$D$2:$D$1001,"&lt;="&amp;A2717,الإجازات!$E$2:$E$1001,"&gt;="&amp;A2717,الإجازات!$G$2:$G$1001,"مقبولة")=0,"",LOOKUP(2,1/((الإجازات!$A$2:$A$1001=B2717)*(الإجازات!$D$2:$D$1001&lt;=A2717)*(الإجازات!$E$2:$E$1001&gt;=A2717)*(الإجازات!$G$2:$G$1001="مقبولة")),الإجازات!$C$2:$C$1001)))</f>
        <v/>
      </c>
      <c r="O2717" s="17"/>
      <c r="P2717" s="23" t="str">
        <f aca="false">IF(B2717="","",IF(ISNA(MATCH(B2717,الموظفين!$A$2:$A$501,0)),"⚠ كود غير موجود",IF(O2717&lt;&gt;"",O2717,IF(N2717&lt;&gt;"",N2717,IF(H2717="",IF(AND(A2717&lt;&gt;"",WEEKDAY(A2717)=الإعدادات!$B$11),"راحة أسبوعية","غائب"),IF(I2717="","بدون انصراف",IF(N(K2717)&gt;0,"متأخر","حاضر")))))))</f>
        <v/>
      </c>
      <c r="Q2717" s="24" t="str">
        <f aca="false">IF(B2717="","",IF(OR(P2717="غائب",P2717="غياب",P2717="إجازة بدون راتب"),IFERROR(VLOOKUP(B2717,الموظفين!$A$2:$J$501,8,FALSE()),0),0))</f>
        <v/>
      </c>
      <c r="R2717" s="24" t="str">
        <f aca="false">IF(B2717="","",ROUND((N(K2717)+N(L2717))/60*IFERROR(VLOOKUP(B2717,الموظفين!$A$2:$J$501,8,FALSE()),0)/الإعدادات!$B$6*الإعدادات!$B$9,2))</f>
        <v/>
      </c>
      <c r="S2717" s="24" t="str">
        <f aca="false">IF(OR(B2717="",M2717=""),"",ROUND(M2717/60*IFERROR(VLOOKUP(B2717,الموظفين!$A$2:$J$501,9,FALSE()),0),2))</f>
        <v/>
      </c>
      <c r="T2717" s="17"/>
      <c r="U2717" s="23" t="str">
        <f aca="false">IF(OR(A2717="",B2717=""),"",A2717&amp;"|"&amp;B2717)</f>
        <v/>
      </c>
    </row>
    <row r="2718" customFormat="false" ht="15" hidden="false" customHeight="false" outlineLevel="0" collapsed="false">
      <c r="A2718" s="16"/>
      <c r="B2718" s="17"/>
      <c r="C2718" s="18" t="str">
        <f aca="false">IF($B2718="","",IFERROR(VLOOKUP($B2718,الموظفين!$A$2:$J$501,2,FALSE())&amp;"","⚠ كود غير موجود"))</f>
        <v/>
      </c>
      <c r="D2718" s="18" t="str">
        <f aca="false">IF($B2718="","",IFERROR(VLOOKUP($B2718,الموظفين!$A$2:$J$501,3,FALSE())&amp;"",""))</f>
        <v/>
      </c>
      <c r="E2718" s="18" t="str">
        <f aca="false">IF($B2718="","",IFERROR(VLOOKUP($B2718,الموظفين!$A$2:$J$501,5,FALSE())&amp;"",""))</f>
        <v/>
      </c>
      <c r="F2718" s="19" t="str">
        <f aca="false">IF($B2718="","",IFERROR(VLOOKUP($B2718,الموظفين!$A$2:$J$501,6,FALSE()),""))</f>
        <v/>
      </c>
      <c r="G2718" s="19" t="str">
        <f aca="false">IF($B2718="","",IFERROR(VLOOKUP($B2718,الموظفين!$A$2:$J$501,7,FALSE()),""))</f>
        <v/>
      </c>
      <c r="H2718" s="20"/>
      <c r="I2718" s="20"/>
      <c r="J2718" s="21" t="str">
        <f aca="false">IF(OR(H2718="",I2718=""),"",ROUND(MOD(I2718-H2718,1)*24,2))</f>
        <v/>
      </c>
      <c r="K2718" s="22" t="str">
        <f aca="false">IF(OR(H2718="",F2718=""),"",IF(ROUND(MAX(0,MOD(H2718-F2718+0.5,1)-0.5)*1440,0)&gt;IFERROR(VLOOKUP(E2718,الورديات!$A$2:$E$21,5,FALSE()),0),ROUND(MAX(0,MOD(H2718-F2718+0.5,1)-0.5)*1440,0),0))</f>
        <v/>
      </c>
      <c r="L2718" s="22" t="str">
        <f aca="false">IF(OR(I2718="",G2718=""),"",ROUND(MAX(0,MOD(G2718-I2718+0.5,1)-0.5)*1440,0))</f>
        <v/>
      </c>
      <c r="M2718" s="22" t="str">
        <f aca="false">IF(OR(I2718="",G2718=""),"",IF(ROUND(MAX(0,MOD(I2718-G2718+0.5,1)-0.5)*1440,0)&gt;=الإعدادات!$B$8,ROUND(MAX(0,MOD(I2718-G2718+0.5,1)-0.5)*1440,0),0))</f>
        <v/>
      </c>
      <c r="N2718" s="18" t="str">
        <f aca="false">IF(OR(A2718="",B2718=""),"",IF(COUNTIFS(الإجازات!$A$2:$A$1001,B2718,الإجازات!$D$2:$D$1001,"&lt;="&amp;A2718,الإجازات!$E$2:$E$1001,"&gt;="&amp;A2718,الإجازات!$G$2:$G$1001,"مقبولة")=0,"",LOOKUP(2,1/((الإجازات!$A$2:$A$1001=B2718)*(الإجازات!$D$2:$D$1001&lt;=A2718)*(الإجازات!$E$2:$E$1001&gt;=A2718)*(الإجازات!$G$2:$G$1001="مقبولة")),الإجازات!$C$2:$C$1001)))</f>
        <v/>
      </c>
      <c r="O2718" s="17"/>
      <c r="P2718" s="23" t="str">
        <f aca="false">IF(B2718="","",IF(ISNA(MATCH(B2718,الموظفين!$A$2:$A$501,0)),"⚠ كود غير موجود",IF(O2718&lt;&gt;"",O2718,IF(N2718&lt;&gt;"",N2718,IF(H2718="",IF(AND(A2718&lt;&gt;"",WEEKDAY(A2718)=الإعدادات!$B$11),"راحة أسبوعية","غائب"),IF(I2718="","بدون انصراف",IF(N(K2718)&gt;0,"متأخر","حاضر")))))))</f>
        <v/>
      </c>
      <c r="Q2718" s="24" t="str">
        <f aca="false">IF(B2718="","",IF(OR(P2718="غائب",P2718="غياب",P2718="إجازة بدون راتب"),IFERROR(VLOOKUP(B2718,الموظفين!$A$2:$J$501,8,FALSE()),0),0))</f>
        <v/>
      </c>
      <c r="R2718" s="24" t="str">
        <f aca="false">IF(B2718="","",ROUND((N(K2718)+N(L2718))/60*IFERROR(VLOOKUP(B2718,الموظفين!$A$2:$J$501,8,FALSE()),0)/الإعدادات!$B$6*الإعدادات!$B$9,2))</f>
        <v/>
      </c>
      <c r="S2718" s="24" t="str">
        <f aca="false">IF(OR(B2718="",M2718=""),"",ROUND(M2718/60*IFERROR(VLOOKUP(B2718,الموظفين!$A$2:$J$501,9,FALSE()),0),2))</f>
        <v/>
      </c>
      <c r="T2718" s="17"/>
      <c r="U2718" s="23" t="str">
        <f aca="false">IF(OR(A2718="",B2718=""),"",A2718&amp;"|"&amp;B2718)</f>
        <v/>
      </c>
    </row>
    <row r="2719" customFormat="false" ht="15" hidden="false" customHeight="false" outlineLevel="0" collapsed="false">
      <c r="A2719" s="16"/>
      <c r="B2719" s="17"/>
      <c r="C2719" s="18" t="str">
        <f aca="false">IF($B2719="","",IFERROR(VLOOKUP($B2719,الموظفين!$A$2:$J$501,2,FALSE())&amp;"","⚠ كود غير موجود"))</f>
        <v/>
      </c>
      <c r="D2719" s="18" t="str">
        <f aca="false">IF($B2719="","",IFERROR(VLOOKUP($B2719,الموظفين!$A$2:$J$501,3,FALSE())&amp;"",""))</f>
        <v/>
      </c>
      <c r="E2719" s="18" t="str">
        <f aca="false">IF($B2719="","",IFERROR(VLOOKUP($B2719,الموظفين!$A$2:$J$501,5,FALSE())&amp;"",""))</f>
        <v/>
      </c>
      <c r="F2719" s="19" t="str">
        <f aca="false">IF($B2719="","",IFERROR(VLOOKUP($B2719,الموظفين!$A$2:$J$501,6,FALSE()),""))</f>
        <v/>
      </c>
      <c r="G2719" s="19" t="str">
        <f aca="false">IF($B2719="","",IFERROR(VLOOKUP($B2719,الموظفين!$A$2:$J$501,7,FALSE()),""))</f>
        <v/>
      </c>
      <c r="H2719" s="20"/>
      <c r="I2719" s="20"/>
      <c r="J2719" s="21" t="str">
        <f aca="false">IF(OR(H2719="",I2719=""),"",ROUND(MOD(I2719-H2719,1)*24,2))</f>
        <v/>
      </c>
      <c r="K2719" s="22" t="str">
        <f aca="false">IF(OR(H2719="",F2719=""),"",IF(ROUND(MAX(0,MOD(H2719-F2719+0.5,1)-0.5)*1440,0)&gt;IFERROR(VLOOKUP(E2719,الورديات!$A$2:$E$21,5,FALSE()),0),ROUND(MAX(0,MOD(H2719-F2719+0.5,1)-0.5)*1440,0),0))</f>
        <v/>
      </c>
      <c r="L2719" s="22" t="str">
        <f aca="false">IF(OR(I2719="",G2719=""),"",ROUND(MAX(0,MOD(G2719-I2719+0.5,1)-0.5)*1440,0))</f>
        <v/>
      </c>
      <c r="M2719" s="22" t="str">
        <f aca="false">IF(OR(I2719="",G2719=""),"",IF(ROUND(MAX(0,MOD(I2719-G2719+0.5,1)-0.5)*1440,0)&gt;=الإعدادات!$B$8,ROUND(MAX(0,MOD(I2719-G2719+0.5,1)-0.5)*1440,0),0))</f>
        <v/>
      </c>
      <c r="N2719" s="18" t="str">
        <f aca="false">IF(OR(A2719="",B2719=""),"",IF(COUNTIFS(الإجازات!$A$2:$A$1001,B2719,الإجازات!$D$2:$D$1001,"&lt;="&amp;A2719,الإجازات!$E$2:$E$1001,"&gt;="&amp;A2719,الإجازات!$G$2:$G$1001,"مقبولة")=0,"",LOOKUP(2,1/((الإجازات!$A$2:$A$1001=B2719)*(الإجازات!$D$2:$D$1001&lt;=A2719)*(الإجازات!$E$2:$E$1001&gt;=A2719)*(الإجازات!$G$2:$G$1001="مقبولة")),الإجازات!$C$2:$C$1001)))</f>
        <v/>
      </c>
      <c r="O2719" s="17"/>
      <c r="P2719" s="23" t="str">
        <f aca="false">IF(B2719="","",IF(ISNA(MATCH(B2719,الموظفين!$A$2:$A$501,0)),"⚠ كود غير موجود",IF(O2719&lt;&gt;"",O2719,IF(N2719&lt;&gt;"",N2719,IF(H2719="",IF(AND(A2719&lt;&gt;"",WEEKDAY(A2719)=الإعدادات!$B$11),"راحة أسبوعية","غائب"),IF(I2719="","بدون انصراف",IF(N(K2719)&gt;0,"متأخر","حاضر")))))))</f>
        <v/>
      </c>
      <c r="Q2719" s="24" t="str">
        <f aca="false">IF(B2719="","",IF(OR(P2719="غائب",P2719="غياب",P2719="إجازة بدون راتب"),IFERROR(VLOOKUP(B2719,الموظفين!$A$2:$J$501,8,FALSE()),0),0))</f>
        <v/>
      </c>
      <c r="R2719" s="24" t="str">
        <f aca="false">IF(B2719="","",ROUND((N(K2719)+N(L2719))/60*IFERROR(VLOOKUP(B2719,الموظفين!$A$2:$J$501,8,FALSE()),0)/الإعدادات!$B$6*الإعدادات!$B$9,2))</f>
        <v/>
      </c>
      <c r="S2719" s="24" t="str">
        <f aca="false">IF(OR(B2719="",M2719=""),"",ROUND(M2719/60*IFERROR(VLOOKUP(B2719,الموظفين!$A$2:$J$501,9,FALSE()),0),2))</f>
        <v/>
      </c>
      <c r="T2719" s="17"/>
      <c r="U2719" s="23" t="str">
        <f aca="false">IF(OR(A2719="",B2719=""),"",A2719&amp;"|"&amp;B2719)</f>
        <v/>
      </c>
    </row>
    <row r="2720" customFormat="false" ht="15" hidden="false" customHeight="false" outlineLevel="0" collapsed="false">
      <c r="A2720" s="16"/>
      <c r="B2720" s="17"/>
      <c r="C2720" s="18" t="str">
        <f aca="false">IF($B2720="","",IFERROR(VLOOKUP($B2720,الموظفين!$A$2:$J$501,2,FALSE())&amp;"","⚠ كود غير موجود"))</f>
        <v/>
      </c>
      <c r="D2720" s="18" t="str">
        <f aca="false">IF($B2720="","",IFERROR(VLOOKUP($B2720,الموظفين!$A$2:$J$501,3,FALSE())&amp;"",""))</f>
        <v/>
      </c>
      <c r="E2720" s="18" t="str">
        <f aca="false">IF($B2720="","",IFERROR(VLOOKUP($B2720,الموظفين!$A$2:$J$501,5,FALSE())&amp;"",""))</f>
        <v/>
      </c>
      <c r="F2720" s="19" t="str">
        <f aca="false">IF($B2720="","",IFERROR(VLOOKUP($B2720,الموظفين!$A$2:$J$501,6,FALSE()),""))</f>
        <v/>
      </c>
      <c r="G2720" s="19" t="str">
        <f aca="false">IF($B2720="","",IFERROR(VLOOKUP($B2720,الموظفين!$A$2:$J$501,7,FALSE()),""))</f>
        <v/>
      </c>
      <c r="H2720" s="20"/>
      <c r="I2720" s="20"/>
      <c r="J2720" s="21" t="str">
        <f aca="false">IF(OR(H2720="",I2720=""),"",ROUND(MOD(I2720-H2720,1)*24,2))</f>
        <v/>
      </c>
      <c r="K2720" s="22" t="str">
        <f aca="false">IF(OR(H2720="",F2720=""),"",IF(ROUND(MAX(0,MOD(H2720-F2720+0.5,1)-0.5)*1440,0)&gt;IFERROR(VLOOKUP(E2720,الورديات!$A$2:$E$21,5,FALSE()),0),ROUND(MAX(0,MOD(H2720-F2720+0.5,1)-0.5)*1440,0),0))</f>
        <v/>
      </c>
      <c r="L2720" s="22" t="str">
        <f aca="false">IF(OR(I2720="",G2720=""),"",ROUND(MAX(0,MOD(G2720-I2720+0.5,1)-0.5)*1440,0))</f>
        <v/>
      </c>
      <c r="M2720" s="22" t="str">
        <f aca="false">IF(OR(I2720="",G2720=""),"",IF(ROUND(MAX(0,MOD(I2720-G2720+0.5,1)-0.5)*1440,0)&gt;=الإعدادات!$B$8,ROUND(MAX(0,MOD(I2720-G2720+0.5,1)-0.5)*1440,0),0))</f>
        <v/>
      </c>
      <c r="N2720" s="18" t="str">
        <f aca="false">IF(OR(A2720="",B2720=""),"",IF(COUNTIFS(الإجازات!$A$2:$A$1001,B2720,الإجازات!$D$2:$D$1001,"&lt;="&amp;A2720,الإجازات!$E$2:$E$1001,"&gt;="&amp;A2720,الإجازات!$G$2:$G$1001,"مقبولة")=0,"",LOOKUP(2,1/((الإجازات!$A$2:$A$1001=B2720)*(الإجازات!$D$2:$D$1001&lt;=A2720)*(الإجازات!$E$2:$E$1001&gt;=A2720)*(الإجازات!$G$2:$G$1001="مقبولة")),الإجازات!$C$2:$C$1001)))</f>
        <v/>
      </c>
      <c r="O2720" s="17"/>
      <c r="P2720" s="23" t="str">
        <f aca="false">IF(B2720="","",IF(ISNA(MATCH(B2720,الموظفين!$A$2:$A$501,0)),"⚠ كود غير موجود",IF(O2720&lt;&gt;"",O2720,IF(N2720&lt;&gt;"",N2720,IF(H2720="",IF(AND(A2720&lt;&gt;"",WEEKDAY(A2720)=الإعدادات!$B$11),"راحة أسبوعية","غائب"),IF(I2720="","بدون انصراف",IF(N(K2720)&gt;0,"متأخر","حاضر")))))))</f>
        <v/>
      </c>
      <c r="Q2720" s="24" t="str">
        <f aca="false">IF(B2720="","",IF(OR(P2720="غائب",P2720="غياب",P2720="إجازة بدون راتب"),IFERROR(VLOOKUP(B2720,الموظفين!$A$2:$J$501,8,FALSE()),0),0))</f>
        <v/>
      </c>
      <c r="R2720" s="24" t="str">
        <f aca="false">IF(B2720="","",ROUND((N(K2720)+N(L2720))/60*IFERROR(VLOOKUP(B2720,الموظفين!$A$2:$J$501,8,FALSE()),0)/الإعدادات!$B$6*الإعدادات!$B$9,2))</f>
        <v/>
      </c>
      <c r="S2720" s="24" t="str">
        <f aca="false">IF(OR(B2720="",M2720=""),"",ROUND(M2720/60*IFERROR(VLOOKUP(B2720,الموظفين!$A$2:$J$501,9,FALSE()),0),2))</f>
        <v/>
      </c>
      <c r="T2720" s="17"/>
      <c r="U2720" s="23" t="str">
        <f aca="false">IF(OR(A2720="",B2720=""),"",A2720&amp;"|"&amp;B2720)</f>
        <v/>
      </c>
    </row>
    <row r="2721" customFormat="false" ht="15" hidden="false" customHeight="false" outlineLevel="0" collapsed="false">
      <c r="A2721" s="16"/>
      <c r="B2721" s="17"/>
      <c r="C2721" s="18" t="str">
        <f aca="false">IF($B2721="","",IFERROR(VLOOKUP($B2721,الموظفين!$A$2:$J$501,2,FALSE())&amp;"","⚠ كود غير موجود"))</f>
        <v/>
      </c>
      <c r="D2721" s="18" t="str">
        <f aca="false">IF($B2721="","",IFERROR(VLOOKUP($B2721,الموظفين!$A$2:$J$501,3,FALSE())&amp;"",""))</f>
        <v/>
      </c>
      <c r="E2721" s="18" t="str">
        <f aca="false">IF($B2721="","",IFERROR(VLOOKUP($B2721,الموظفين!$A$2:$J$501,5,FALSE())&amp;"",""))</f>
        <v/>
      </c>
      <c r="F2721" s="19" t="str">
        <f aca="false">IF($B2721="","",IFERROR(VLOOKUP($B2721,الموظفين!$A$2:$J$501,6,FALSE()),""))</f>
        <v/>
      </c>
      <c r="G2721" s="19" t="str">
        <f aca="false">IF($B2721="","",IFERROR(VLOOKUP($B2721,الموظفين!$A$2:$J$501,7,FALSE()),""))</f>
        <v/>
      </c>
      <c r="H2721" s="20"/>
      <c r="I2721" s="20"/>
      <c r="J2721" s="21" t="str">
        <f aca="false">IF(OR(H2721="",I2721=""),"",ROUND(MOD(I2721-H2721,1)*24,2))</f>
        <v/>
      </c>
      <c r="K2721" s="22" t="str">
        <f aca="false">IF(OR(H2721="",F2721=""),"",IF(ROUND(MAX(0,MOD(H2721-F2721+0.5,1)-0.5)*1440,0)&gt;IFERROR(VLOOKUP(E2721,الورديات!$A$2:$E$21,5,FALSE()),0),ROUND(MAX(0,MOD(H2721-F2721+0.5,1)-0.5)*1440,0),0))</f>
        <v/>
      </c>
      <c r="L2721" s="22" t="str">
        <f aca="false">IF(OR(I2721="",G2721=""),"",ROUND(MAX(0,MOD(G2721-I2721+0.5,1)-0.5)*1440,0))</f>
        <v/>
      </c>
      <c r="M2721" s="22" t="str">
        <f aca="false">IF(OR(I2721="",G2721=""),"",IF(ROUND(MAX(0,MOD(I2721-G2721+0.5,1)-0.5)*1440,0)&gt;=الإعدادات!$B$8,ROUND(MAX(0,MOD(I2721-G2721+0.5,1)-0.5)*1440,0),0))</f>
        <v/>
      </c>
      <c r="N2721" s="18" t="str">
        <f aca="false">IF(OR(A2721="",B2721=""),"",IF(COUNTIFS(الإجازات!$A$2:$A$1001,B2721,الإجازات!$D$2:$D$1001,"&lt;="&amp;A2721,الإجازات!$E$2:$E$1001,"&gt;="&amp;A2721,الإجازات!$G$2:$G$1001,"مقبولة")=0,"",LOOKUP(2,1/((الإجازات!$A$2:$A$1001=B2721)*(الإجازات!$D$2:$D$1001&lt;=A2721)*(الإجازات!$E$2:$E$1001&gt;=A2721)*(الإجازات!$G$2:$G$1001="مقبولة")),الإجازات!$C$2:$C$1001)))</f>
        <v/>
      </c>
      <c r="O2721" s="17"/>
      <c r="P2721" s="23" t="str">
        <f aca="false">IF(B2721="","",IF(ISNA(MATCH(B2721,الموظفين!$A$2:$A$501,0)),"⚠ كود غير موجود",IF(O2721&lt;&gt;"",O2721,IF(N2721&lt;&gt;"",N2721,IF(H2721="",IF(AND(A2721&lt;&gt;"",WEEKDAY(A2721)=الإعدادات!$B$11),"راحة أسبوعية","غائب"),IF(I2721="","بدون انصراف",IF(N(K2721)&gt;0,"متأخر","حاضر")))))))</f>
        <v/>
      </c>
      <c r="Q2721" s="24" t="str">
        <f aca="false">IF(B2721="","",IF(OR(P2721="غائب",P2721="غياب",P2721="إجازة بدون راتب"),IFERROR(VLOOKUP(B2721,الموظفين!$A$2:$J$501,8,FALSE()),0),0))</f>
        <v/>
      </c>
      <c r="R2721" s="24" t="str">
        <f aca="false">IF(B2721="","",ROUND((N(K2721)+N(L2721))/60*IFERROR(VLOOKUP(B2721,الموظفين!$A$2:$J$501,8,FALSE()),0)/الإعدادات!$B$6*الإعدادات!$B$9,2))</f>
        <v/>
      </c>
      <c r="S2721" s="24" t="str">
        <f aca="false">IF(OR(B2721="",M2721=""),"",ROUND(M2721/60*IFERROR(VLOOKUP(B2721,الموظفين!$A$2:$J$501,9,FALSE()),0),2))</f>
        <v/>
      </c>
      <c r="T2721" s="17"/>
      <c r="U2721" s="23" t="str">
        <f aca="false">IF(OR(A2721="",B2721=""),"",A2721&amp;"|"&amp;B2721)</f>
        <v/>
      </c>
    </row>
    <row r="2722" customFormat="false" ht="15" hidden="false" customHeight="false" outlineLevel="0" collapsed="false">
      <c r="A2722" s="16"/>
      <c r="B2722" s="17"/>
      <c r="C2722" s="18" t="str">
        <f aca="false">IF($B2722="","",IFERROR(VLOOKUP($B2722,الموظفين!$A$2:$J$501,2,FALSE())&amp;"","⚠ كود غير موجود"))</f>
        <v/>
      </c>
      <c r="D2722" s="18" t="str">
        <f aca="false">IF($B2722="","",IFERROR(VLOOKUP($B2722,الموظفين!$A$2:$J$501,3,FALSE())&amp;"",""))</f>
        <v/>
      </c>
      <c r="E2722" s="18" t="str">
        <f aca="false">IF($B2722="","",IFERROR(VLOOKUP($B2722,الموظفين!$A$2:$J$501,5,FALSE())&amp;"",""))</f>
        <v/>
      </c>
      <c r="F2722" s="19" t="str">
        <f aca="false">IF($B2722="","",IFERROR(VLOOKUP($B2722,الموظفين!$A$2:$J$501,6,FALSE()),""))</f>
        <v/>
      </c>
      <c r="G2722" s="19" t="str">
        <f aca="false">IF($B2722="","",IFERROR(VLOOKUP($B2722,الموظفين!$A$2:$J$501,7,FALSE()),""))</f>
        <v/>
      </c>
      <c r="H2722" s="20"/>
      <c r="I2722" s="20"/>
      <c r="J2722" s="21" t="str">
        <f aca="false">IF(OR(H2722="",I2722=""),"",ROUND(MOD(I2722-H2722,1)*24,2))</f>
        <v/>
      </c>
      <c r="K2722" s="22" t="str">
        <f aca="false">IF(OR(H2722="",F2722=""),"",IF(ROUND(MAX(0,MOD(H2722-F2722+0.5,1)-0.5)*1440,0)&gt;IFERROR(VLOOKUP(E2722,الورديات!$A$2:$E$21,5,FALSE()),0),ROUND(MAX(0,MOD(H2722-F2722+0.5,1)-0.5)*1440,0),0))</f>
        <v/>
      </c>
      <c r="L2722" s="22" t="str">
        <f aca="false">IF(OR(I2722="",G2722=""),"",ROUND(MAX(0,MOD(G2722-I2722+0.5,1)-0.5)*1440,0))</f>
        <v/>
      </c>
      <c r="M2722" s="22" t="str">
        <f aca="false">IF(OR(I2722="",G2722=""),"",IF(ROUND(MAX(0,MOD(I2722-G2722+0.5,1)-0.5)*1440,0)&gt;=الإعدادات!$B$8,ROUND(MAX(0,MOD(I2722-G2722+0.5,1)-0.5)*1440,0),0))</f>
        <v/>
      </c>
      <c r="N2722" s="18" t="str">
        <f aca="false">IF(OR(A2722="",B2722=""),"",IF(COUNTIFS(الإجازات!$A$2:$A$1001,B2722,الإجازات!$D$2:$D$1001,"&lt;="&amp;A2722,الإجازات!$E$2:$E$1001,"&gt;="&amp;A2722,الإجازات!$G$2:$G$1001,"مقبولة")=0,"",LOOKUP(2,1/((الإجازات!$A$2:$A$1001=B2722)*(الإجازات!$D$2:$D$1001&lt;=A2722)*(الإجازات!$E$2:$E$1001&gt;=A2722)*(الإجازات!$G$2:$G$1001="مقبولة")),الإجازات!$C$2:$C$1001)))</f>
        <v/>
      </c>
      <c r="O2722" s="17"/>
      <c r="P2722" s="23" t="str">
        <f aca="false">IF(B2722="","",IF(ISNA(MATCH(B2722,الموظفين!$A$2:$A$501,0)),"⚠ كود غير موجود",IF(O2722&lt;&gt;"",O2722,IF(N2722&lt;&gt;"",N2722,IF(H2722="",IF(AND(A2722&lt;&gt;"",WEEKDAY(A2722)=الإعدادات!$B$11),"راحة أسبوعية","غائب"),IF(I2722="","بدون انصراف",IF(N(K2722)&gt;0,"متأخر","حاضر")))))))</f>
        <v/>
      </c>
      <c r="Q2722" s="24" t="str">
        <f aca="false">IF(B2722="","",IF(OR(P2722="غائب",P2722="غياب",P2722="إجازة بدون راتب"),IFERROR(VLOOKUP(B2722,الموظفين!$A$2:$J$501,8,FALSE()),0),0))</f>
        <v/>
      </c>
      <c r="R2722" s="24" t="str">
        <f aca="false">IF(B2722="","",ROUND((N(K2722)+N(L2722))/60*IFERROR(VLOOKUP(B2722,الموظفين!$A$2:$J$501,8,FALSE()),0)/الإعدادات!$B$6*الإعدادات!$B$9,2))</f>
        <v/>
      </c>
      <c r="S2722" s="24" t="str">
        <f aca="false">IF(OR(B2722="",M2722=""),"",ROUND(M2722/60*IFERROR(VLOOKUP(B2722,الموظفين!$A$2:$J$501,9,FALSE()),0),2))</f>
        <v/>
      </c>
      <c r="T2722" s="17"/>
      <c r="U2722" s="23" t="str">
        <f aca="false">IF(OR(A2722="",B2722=""),"",A2722&amp;"|"&amp;B2722)</f>
        <v/>
      </c>
    </row>
    <row r="2723" customFormat="false" ht="15" hidden="false" customHeight="false" outlineLevel="0" collapsed="false">
      <c r="A2723" s="16"/>
      <c r="B2723" s="17"/>
      <c r="C2723" s="18" t="str">
        <f aca="false">IF($B2723="","",IFERROR(VLOOKUP($B2723,الموظفين!$A$2:$J$501,2,FALSE())&amp;"","⚠ كود غير موجود"))</f>
        <v/>
      </c>
      <c r="D2723" s="18" t="str">
        <f aca="false">IF($B2723="","",IFERROR(VLOOKUP($B2723,الموظفين!$A$2:$J$501,3,FALSE())&amp;"",""))</f>
        <v/>
      </c>
      <c r="E2723" s="18" t="str">
        <f aca="false">IF($B2723="","",IFERROR(VLOOKUP($B2723,الموظفين!$A$2:$J$501,5,FALSE())&amp;"",""))</f>
        <v/>
      </c>
      <c r="F2723" s="19" t="str">
        <f aca="false">IF($B2723="","",IFERROR(VLOOKUP($B2723,الموظفين!$A$2:$J$501,6,FALSE()),""))</f>
        <v/>
      </c>
      <c r="G2723" s="19" t="str">
        <f aca="false">IF($B2723="","",IFERROR(VLOOKUP($B2723,الموظفين!$A$2:$J$501,7,FALSE()),""))</f>
        <v/>
      </c>
      <c r="H2723" s="20"/>
      <c r="I2723" s="20"/>
      <c r="J2723" s="21" t="str">
        <f aca="false">IF(OR(H2723="",I2723=""),"",ROUND(MOD(I2723-H2723,1)*24,2))</f>
        <v/>
      </c>
      <c r="K2723" s="22" t="str">
        <f aca="false">IF(OR(H2723="",F2723=""),"",IF(ROUND(MAX(0,MOD(H2723-F2723+0.5,1)-0.5)*1440,0)&gt;IFERROR(VLOOKUP(E2723,الورديات!$A$2:$E$21,5,FALSE()),0),ROUND(MAX(0,MOD(H2723-F2723+0.5,1)-0.5)*1440,0),0))</f>
        <v/>
      </c>
      <c r="L2723" s="22" t="str">
        <f aca="false">IF(OR(I2723="",G2723=""),"",ROUND(MAX(0,MOD(G2723-I2723+0.5,1)-0.5)*1440,0))</f>
        <v/>
      </c>
      <c r="M2723" s="22" t="str">
        <f aca="false">IF(OR(I2723="",G2723=""),"",IF(ROUND(MAX(0,MOD(I2723-G2723+0.5,1)-0.5)*1440,0)&gt;=الإعدادات!$B$8,ROUND(MAX(0,MOD(I2723-G2723+0.5,1)-0.5)*1440,0),0))</f>
        <v/>
      </c>
      <c r="N2723" s="18" t="str">
        <f aca="false">IF(OR(A2723="",B2723=""),"",IF(COUNTIFS(الإجازات!$A$2:$A$1001,B2723,الإجازات!$D$2:$D$1001,"&lt;="&amp;A2723,الإجازات!$E$2:$E$1001,"&gt;="&amp;A2723,الإجازات!$G$2:$G$1001,"مقبولة")=0,"",LOOKUP(2,1/((الإجازات!$A$2:$A$1001=B2723)*(الإجازات!$D$2:$D$1001&lt;=A2723)*(الإجازات!$E$2:$E$1001&gt;=A2723)*(الإجازات!$G$2:$G$1001="مقبولة")),الإجازات!$C$2:$C$1001)))</f>
        <v/>
      </c>
      <c r="O2723" s="17"/>
      <c r="P2723" s="23" t="str">
        <f aca="false">IF(B2723="","",IF(ISNA(MATCH(B2723,الموظفين!$A$2:$A$501,0)),"⚠ كود غير موجود",IF(O2723&lt;&gt;"",O2723,IF(N2723&lt;&gt;"",N2723,IF(H2723="",IF(AND(A2723&lt;&gt;"",WEEKDAY(A2723)=الإعدادات!$B$11),"راحة أسبوعية","غائب"),IF(I2723="","بدون انصراف",IF(N(K2723)&gt;0,"متأخر","حاضر")))))))</f>
        <v/>
      </c>
      <c r="Q2723" s="24" t="str">
        <f aca="false">IF(B2723="","",IF(OR(P2723="غائب",P2723="غياب",P2723="إجازة بدون راتب"),IFERROR(VLOOKUP(B2723,الموظفين!$A$2:$J$501,8,FALSE()),0),0))</f>
        <v/>
      </c>
      <c r="R2723" s="24" t="str">
        <f aca="false">IF(B2723="","",ROUND((N(K2723)+N(L2723))/60*IFERROR(VLOOKUP(B2723,الموظفين!$A$2:$J$501,8,FALSE()),0)/الإعدادات!$B$6*الإعدادات!$B$9,2))</f>
        <v/>
      </c>
      <c r="S2723" s="24" t="str">
        <f aca="false">IF(OR(B2723="",M2723=""),"",ROUND(M2723/60*IFERROR(VLOOKUP(B2723,الموظفين!$A$2:$J$501,9,FALSE()),0),2))</f>
        <v/>
      </c>
      <c r="T2723" s="17"/>
      <c r="U2723" s="23" t="str">
        <f aca="false">IF(OR(A2723="",B2723=""),"",A2723&amp;"|"&amp;B2723)</f>
        <v/>
      </c>
    </row>
    <row r="2724" customFormat="false" ht="15" hidden="false" customHeight="false" outlineLevel="0" collapsed="false">
      <c r="A2724" s="16"/>
      <c r="B2724" s="17"/>
      <c r="C2724" s="18" t="str">
        <f aca="false">IF($B2724="","",IFERROR(VLOOKUP($B2724,الموظفين!$A$2:$J$501,2,FALSE())&amp;"","⚠ كود غير موجود"))</f>
        <v/>
      </c>
      <c r="D2724" s="18" t="str">
        <f aca="false">IF($B2724="","",IFERROR(VLOOKUP($B2724,الموظفين!$A$2:$J$501,3,FALSE())&amp;"",""))</f>
        <v/>
      </c>
      <c r="E2724" s="18" t="str">
        <f aca="false">IF($B2724="","",IFERROR(VLOOKUP($B2724,الموظفين!$A$2:$J$501,5,FALSE())&amp;"",""))</f>
        <v/>
      </c>
      <c r="F2724" s="19" t="str">
        <f aca="false">IF($B2724="","",IFERROR(VLOOKUP($B2724,الموظفين!$A$2:$J$501,6,FALSE()),""))</f>
        <v/>
      </c>
      <c r="G2724" s="19" t="str">
        <f aca="false">IF($B2724="","",IFERROR(VLOOKUP($B2724,الموظفين!$A$2:$J$501,7,FALSE()),""))</f>
        <v/>
      </c>
      <c r="H2724" s="20"/>
      <c r="I2724" s="20"/>
      <c r="J2724" s="21" t="str">
        <f aca="false">IF(OR(H2724="",I2724=""),"",ROUND(MOD(I2724-H2724,1)*24,2))</f>
        <v/>
      </c>
      <c r="K2724" s="22" t="str">
        <f aca="false">IF(OR(H2724="",F2724=""),"",IF(ROUND(MAX(0,MOD(H2724-F2724+0.5,1)-0.5)*1440,0)&gt;IFERROR(VLOOKUP(E2724,الورديات!$A$2:$E$21,5,FALSE()),0),ROUND(MAX(0,MOD(H2724-F2724+0.5,1)-0.5)*1440,0),0))</f>
        <v/>
      </c>
      <c r="L2724" s="22" t="str">
        <f aca="false">IF(OR(I2724="",G2724=""),"",ROUND(MAX(0,MOD(G2724-I2724+0.5,1)-0.5)*1440,0))</f>
        <v/>
      </c>
      <c r="M2724" s="22" t="str">
        <f aca="false">IF(OR(I2724="",G2724=""),"",IF(ROUND(MAX(0,MOD(I2724-G2724+0.5,1)-0.5)*1440,0)&gt;=الإعدادات!$B$8,ROUND(MAX(0,MOD(I2724-G2724+0.5,1)-0.5)*1440,0),0))</f>
        <v/>
      </c>
      <c r="N2724" s="18" t="str">
        <f aca="false">IF(OR(A2724="",B2724=""),"",IF(COUNTIFS(الإجازات!$A$2:$A$1001,B2724,الإجازات!$D$2:$D$1001,"&lt;="&amp;A2724,الإجازات!$E$2:$E$1001,"&gt;="&amp;A2724,الإجازات!$G$2:$G$1001,"مقبولة")=0,"",LOOKUP(2,1/((الإجازات!$A$2:$A$1001=B2724)*(الإجازات!$D$2:$D$1001&lt;=A2724)*(الإجازات!$E$2:$E$1001&gt;=A2724)*(الإجازات!$G$2:$G$1001="مقبولة")),الإجازات!$C$2:$C$1001)))</f>
        <v/>
      </c>
      <c r="O2724" s="17"/>
      <c r="P2724" s="23" t="str">
        <f aca="false">IF(B2724="","",IF(ISNA(MATCH(B2724,الموظفين!$A$2:$A$501,0)),"⚠ كود غير موجود",IF(O2724&lt;&gt;"",O2724,IF(N2724&lt;&gt;"",N2724,IF(H2724="",IF(AND(A2724&lt;&gt;"",WEEKDAY(A2724)=الإعدادات!$B$11),"راحة أسبوعية","غائب"),IF(I2724="","بدون انصراف",IF(N(K2724)&gt;0,"متأخر","حاضر")))))))</f>
        <v/>
      </c>
      <c r="Q2724" s="24" t="str">
        <f aca="false">IF(B2724="","",IF(OR(P2724="غائب",P2724="غياب",P2724="إجازة بدون راتب"),IFERROR(VLOOKUP(B2724,الموظفين!$A$2:$J$501,8,FALSE()),0),0))</f>
        <v/>
      </c>
      <c r="R2724" s="24" t="str">
        <f aca="false">IF(B2724="","",ROUND((N(K2724)+N(L2724))/60*IFERROR(VLOOKUP(B2724,الموظفين!$A$2:$J$501,8,FALSE()),0)/الإعدادات!$B$6*الإعدادات!$B$9,2))</f>
        <v/>
      </c>
      <c r="S2724" s="24" t="str">
        <f aca="false">IF(OR(B2724="",M2724=""),"",ROUND(M2724/60*IFERROR(VLOOKUP(B2724,الموظفين!$A$2:$J$501,9,FALSE()),0),2))</f>
        <v/>
      </c>
      <c r="T2724" s="17"/>
      <c r="U2724" s="23" t="str">
        <f aca="false">IF(OR(A2724="",B2724=""),"",A2724&amp;"|"&amp;B2724)</f>
        <v/>
      </c>
    </row>
    <row r="2725" customFormat="false" ht="15" hidden="false" customHeight="false" outlineLevel="0" collapsed="false">
      <c r="A2725" s="16"/>
      <c r="B2725" s="17"/>
      <c r="C2725" s="18" t="str">
        <f aca="false">IF($B2725="","",IFERROR(VLOOKUP($B2725,الموظفين!$A$2:$J$501,2,FALSE())&amp;"","⚠ كود غير موجود"))</f>
        <v/>
      </c>
      <c r="D2725" s="18" t="str">
        <f aca="false">IF($B2725="","",IFERROR(VLOOKUP($B2725,الموظفين!$A$2:$J$501,3,FALSE())&amp;"",""))</f>
        <v/>
      </c>
      <c r="E2725" s="18" t="str">
        <f aca="false">IF($B2725="","",IFERROR(VLOOKUP($B2725,الموظفين!$A$2:$J$501,5,FALSE())&amp;"",""))</f>
        <v/>
      </c>
      <c r="F2725" s="19" t="str">
        <f aca="false">IF($B2725="","",IFERROR(VLOOKUP($B2725,الموظفين!$A$2:$J$501,6,FALSE()),""))</f>
        <v/>
      </c>
      <c r="G2725" s="19" t="str">
        <f aca="false">IF($B2725="","",IFERROR(VLOOKUP($B2725,الموظفين!$A$2:$J$501,7,FALSE()),""))</f>
        <v/>
      </c>
      <c r="H2725" s="20"/>
      <c r="I2725" s="20"/>
      <c r="J2725" s="21" t="str">
        <f aca="false">IF(OR(H2725="",I2725=""),"",ROUND(MOD(I2725-H2725,1)*24,2))</f>
        <v/>
      </c>
      <c r="K2725" s="22" t="str">
        <f aca="false">IF(OR(H2725="",F2725=""),"",IF(ROUND(MAX(0,MOD(H2725-F2725+0.5,1)-0.5)*1440,0)&gt;IFERROR(VLOOKUP(E2725,الورديات!$A$2:$E$21,5,FALSE()),0),ROUND(MAX(0,MOD(H2725-F2725+0.5,1)-0.5)*1440,0),0))</f>
        <v/>
      </c>
      <c r="L2725" s="22" t="str">
        <f aca="false">IF(OR(I2725="",G2725=""),"",ROUND(MAX(0,MOD(G2725-I2725+0.5,1)-0.5)*1440,0))</f>
        <v/>
      </c>
      <c r="M2725" s="22" t="str">
        <f aca="false">IF(OR(I2725="",G2725=""),"",IF(ROUND(MAX(0,MOD(I2725-G2725+0.5,1)-0.5)*1440,0)&gt;=الإعدادات!$B$8,ROUND(MAX(0,MOD(I2725-G2725+0.5,1)-0.5)*1440,0),0))</f>
        <v/>
      </c>
      <c r="N2725" s="18" t="str">
        <f aca="false">IF(OR(A2725="",B2725=""),"",IF(COUNTIFS(الإجازات!$A$2:$A$1001,B2725,الإجازات!$D$2:$D$1001,"&lt;="&amp;A2725,الإجازات!$E$2:$E$1001,"&gt;="&amp;A2725,الإجازات!$G$2:$G$1001,"مقبولة")=0,"",LOOKUP(2,1/((الإجازات!$A$2:$A$1001=B2725)*(الإجازات!$D$2:$D$1001&lt;=A2725)*(الإجازات!$E$2:$E$1001&gt;=A2725)*(الإجازات!$G$2:$G$1001="مقبولة")),الإجازات!$C$2:$C$1001)))</f>
        <v/>
      </c>
      <c r="O2725" s="17"/>
      <c r="P2725" s="23" t="str">
        <f aca="false">IF(B2725="","",IF(ISNA(MATCH(B2725,الموظفين!$A$2:$A$501,0)),"⚠ كود غير موجود",IF(O2725&lt;&gt;"",O2725,IF(N2725&lt;&gt;"",N2725,IF(H2725="",IF(AND(A2725&lt;&gt;"",WEEKDAY(A2725)=الإعدادات!$B$11),"راحة أسبوعية","غائب"),IF(I2725="","بدون انصراف",IF(N(K2725)&gt;0,"متأخر","حاضر")))))))</f>
        <v/>
      </c>
      <c r="Q2725" s="24" t="str">
        <f aca="false">IF(B2725="","",IF(OR(P2725="غائب",P2725="غياب",P2725="إجازة بدون راتب"),IFERROR(VLOOKUP(B2725,الموظفين!$A$2:$J$501,8,FALSE()),0),0))</f>
        <v/>
      </c>
      <c r="R2725" s="24" t="str">
        <f aca="false">IF(B2725="","",ROUND((N(K2725)+N(L2725))/60*IFERROR(VLOOKUP(B2725,الموظفين!$A$2:$J$501,8,FALSE()),0)/الإعدادات!$B$6*الإعدادات!$B$9,2))</f>
        <v/>
      </c>
      <c r="S2725" s="24" t="str">
        <f aca="false">IF(OR(B2725="",M2725=""),"",ROUND(M2725/60*IFERROR(VLOOKUP(B2725,الموظفين!$A$2:$J$501,9,FALSE()),0),2))</f>
        <v/>
      </c>
      <c r="T2725" s="17"/>
      <c r="U2725" s="23" t="str">
        <f aca="false">IF(OR(A2725="",B2725=""),"",A2725&amp;"|"&amp;B2725)</f>
        <v/>
      </c>
    </row>
    <row r="2726" customFormat="false" ht="15" hidden="false" customHeight="false" outlineLevel="0" collapsed="false">
      <c r="A2726" s="16"/>
      <c r="B2726" s="17"/>
      <c r="C2726" s="18" t="str">
        <f aca="false">IF($B2726="","",IFERROR(VLOOKUP($B2726,الموظفين!$A$2:$J$501,2,FALSE())&amp;"","⚠ كود غير موجود"))</f>
        <v/>
      </c>
      <c r="D2726" s="18" t="str">
        <f aca="false">IF($B2726="","",IFERROR(VLOOKUP($B2726,الموظفين!$A$2:$J$501,3,FALSE())&amp;"",""))</f>
        <v/>
      </c>
      <c r="E2726" s="18" t="str">
        <f aca="false">IF($B2726="","",IFERROR(VLOOKUP($B2726,الموظفين!$A$2:$J$501,5,FALSE())&amp;"",""))</f>
        <v/>
      </c>
      <c r="F2726" s="19" t="str">
        <f aca="false">IF($B2726="","",IFERROR(VLOOKUP($B2726,الموظفين!$A$2:$J$501,6,FALSE()),""))</f>
        <v/>
      </c>
      <c r="G2726" s="19" t="str">
        <f aca="false">IF($B2726="","",IFERROR(VLOOKUP($B2726,الموظفين!$A$2:$J$501,7,FALSE()),""))</f>
        <v/>
      </c>
      <c r="H2726" s="20"/>
      <c r="I2726" s="20"/>
      <c r="J2726" s="21" t="str">
        <f aca="false">IF(OR(H2726="",I2726=""),"",ROUND(MOD(I2726-H2726,1)*24,2))</f>
        <v/>
      </c>
      <c r="K2726" s="22" t="str">
        <f aca="false">IF(OR(H2726="",F2726=""),"",IF(ROUND(MAX(0,MOD(H2726-F2726+0.5,1)-0.5)*1440,0)&gt;IFERROR(VLOOKUP(E2726,الورديات!$A$2:$E$21,5,FALSE()),0),ROUND(MAX(0,MOD(H2726-F2726+0.5,1)-0.5)*1440,0),0))</f>
        <v/>
      </c>
      <c r="L2726" s="22" t="str">
        <f aca="false">IF(OR(I2726="",G2726=""),"",ROUND(MAX(0,MOD(G2726-I2726+0.5,1)-0.5)*1440,0))</f>
        <v/>
      </c>
      <c r="M2726" s="22" t="str">
        <f aca="false">IF(OR(I2726="",G2726=""),"",IF(ROUND(MAX(0,MOD(I2726-G2726+0.5,1)-0.5)*1440,0)&gt;=الإعدادات!$B$8,ROUND(MAX(0,MOD(I2726-G2726+0.5,1)-0.5)*1440,0),0))</f>
        <v/>
      </c>
      <c r="N2726" s="18" t="str">
        <f aca="false">IF(OR(A2726="",B2726=""),"",IF(COUNTIFS(الإجازات!$A$2:$A$1001,B2726,الإجازات!$D$2:$D$1001,"&lt;="&amp;A2726,الإجازات!$E$2:$E$1001,"&gt;="&amp;A2726,الإجازات!$G$2:$G$1001,"مقبولة")=0,"",LOOKUP(2,1/((الإجازات!$A$2:$A$1001=B2726)*(الإجازات!$D$2:$D$1001&lt;=A2726)*(الإجازات!$E$2:$E$1001&gt;=A2726)*(الإجازات!$G$2:$G$1001="مقبولة")),الإجازات!$C$2:$C$1001)))</f>
        <v/>
      </c>
      <c r="O2726" s="17"/>
      <c r="P2726" s="23" t="str">
        <f aca="false">IF(B2726="","",IF(ISNA(MATCH(B2726,الموظفين!$A$2:$A$501,0)),"⚠ كود غير موجود",IF(O2726&lt;&gt;"",O2726,IF(N2726&lt;&gt;"",N2726,IF(H2726="",IF(AND(A2726&lt;&gt;"",WEEKDAY(A2726)=الإعدادات!$B$11),"راحة أسبوعية","غائب"),IF(I2726="","بدون انصراف",IF(N(K2726)&gt;0,"متأخر","حاضر")))))))</f>
        <v/>
      </c>
      <c r="Q2726" s="24" t="str">
        <f aca="false">IF(B2726="","",IF(OR(P2726="غائب",P2726="غياب",P2726="إجازة بدون راتب"),IFERROR(VLOOKUP(B2726,الموظفين!$A$2:$J$501,8,FALSE()),0),0))</f>
        <v/>
      </c>
      <c r="R2726" s="24" t="str">
        <f aca="false">IF(B2726="","",ROUND((N(K2726)+N(L2726))/60*IFERROR(VLOOKUP(B2726,الموظفين!$A$2:$J$501,8,FALSE()),0)/الإعدادات!$B$6*الإعدادات!$B$9,2))</f>
        <v/>
      </c>
      <c r="S2726" s="24" t="str">
        <f aca="false">IF(OR(B2726="",M2726=""),"",ROUND(M2726/60*IFERROR(VLOOKUP(B2726,الموظفين!$A$2:$J$501,9,FALSE()),0),2))</f>
        <v/>
      </c>
      <c r="T2726" s="17"/>
      <c r="U2726" s="23" t="str">
        <f aca="false">IF(OR(A2726="",B2726=""),"",A2726&amp;"|"&amp;B2726)</f>
        <v/>
      </c>
    </row>
    <row r="2727" customFormat="false" ht="15" hidden="false" customHeight="false" outlineLevel="0" collapsed="false">
      <c r="A2727" s="16"/>
      <c r="B2727" s="17"/>
      <c r="C2727" s="18" t="str">
        <f aca="false">IF($B2727="","",IFERROR(VLOOKUP($B2727,الموظفين!$A$2:$J$501,2,FALSE())&amp;"","⚠ كود غير موجود"))</f>
        <v/>
      </c>
      <c r="D2727" s="18" t="str">
        <f aca="false">IF($B2727="","",IFERROR(VLOOKUP($B2727,الموظفين!$A$2:$J$501,3,FALSE())&amp;"",""))</f>
        <v/>
      </c>
      <c r="E2727" s="18" t="str">
        <f aca="false">IF($B2727="","",IFERROR(VLOOKUP($B2727,الموظفين!$A$2:$J$501,5,FALSE())&amp;"",""))</f>
        <v/>
      </c>
      <c r="F2727" s="19" t="str">
        <f aca="false">IF($B2727="","",IFERROR(VLOOKUP($B2727,الموظفين!$A$2:$J$501,6,FALSE()),""))</f>
        <v/>
      </c>
      <c r="G2727" s="19" t="str">
        <f aca="false">IF($B2727="","",IFERROR(VLOOKUP($B2727,الموظفين!$A$2:$J$501,7,FALSE()),""))</f>
        <v/>
      </c>
      <c r="H2727" s="20"/>
      <c r="I2727" s="20"/>
      <c r="J2727" s="21" t="str">
        <f aca="false">IF(OR(H2727="",I2727=""),"",ROUND(MOD(I2727-H2727,1)*24,2))</f>
        <v/>
      </c>
      <c r="K2727" s="22" t="str">
        <f aca="false">IF(OR(H2727="",F2727=""),"",IF(ROUND(MAX(0,MOD(H2727-F2727+0.5,1)-0.5)*1440,0)&gt;IFERROR(VLOOKUP(E2727,الورديات!$A$2:$E$21,5,FALSE()),0),ROUND(MAX(0,MOD(H2727-F2727+0.5,1)-0.5)*1440,0),0))</f>
        <v/>
      </c>
      <c r="L2727" s="22" t="str">
        <f aca="false">IF(OR(I2727="",G2727=""),"",ROUND(MAX(0,MOD(G2727-I2727+0.5,1)-0.5)*1440,0))</f>
        <v/>
      </c>
      <c r="M2727" s="22" t="str">
        <f aca="false">IF(OR(I2727="",G2727=""),"",IF(ROUND(MAX(0,MOD(I2727-G2727+0.5,1)-0.5)*1440,0)&gt;=الإعدادات!$B$8,ROUND(MAX(0,MOD(I2727-G2727+0.5,1)-0.5)*1440,0),0))</f>
        <v/>
      </c>
      <c r="N2727" s="18" t="str">
        <f aca="false">IF(OR(A2727="",B2727=""),"",IF(COUNTIFS(الإجازات!$A$2:$A$1001,B2727,الإجازات!$D$2:$D$1001,"&lt;="&amp;A2727,الإجازات!$E$2:$E$1001,"&gt;="&amp;A2727,الإجازات!$G$2:$G$1001,"مقبولة")=0,"",LOOKUP(2,1/((الإجازات!$A$2:$A$1001=B2727)*(الإجازات!$D$2:$D$1001&lt;=A2727)*(الإجازات!$E$2:$E$1001&gt;=A2727)*(الإجازات!$G$2:$G$1001="مقبولة")),الإجازات!$C$2:$C$1001)))</f>
        <v/>
      </c>
      <c r="O2727" s="17"/>
      <c r="P2727" s="23" t="str">
        <f aca="false">IF(B2727="","",IF(ISNA(MATCH(B2727,الموظفين!$A$2:$A$501,0)),"⚠ كود غير موجود",IF(O2727&lt;&gt;"",O2727,IF(N2727&lt;&gt;"",N2727,IF(H2727="",IF(AND(A2727&lt;&gt;"",WEEKDAY(A2727)=الإعدادات!$B$11),"راحة أسبوعية","غائب"),IF(I2727="","بدون انصراف",IF(N(K2727)&gt;0,"متأخر","حاضر")))))))</f>
        <v/>
      </c>
      <c r="Q2727" s="24" t="str">
        <f aca="false">IF(B2727="","",IF(OR(P2727="غائب",P2727="غياب",P2727="إجازة بدون راتب"),IFERROR(VLOOKUP(B2727,الموظفين!$A$2:$J$501,8,FALSE()),0),0))</f>
        <v/>
      </c>
      <c r="R2727" s="24" t="str">
        <f aca="false">IF(B2727="","",ROUND((N(K2727)+N(L2727))/60*IFERROR(VLOOKUP(B2727,الموظفين!$A$2:$J$501,8,FALSE()),0)/الإعدادات!$B$6*الإعدادات!$B$9,2))</f>
        <v/>
      </c>
      <c r="S2727" s="24" t="str">
        <f aca="false">IF(OR(B2727="",M2727=""),"",ROUND(M2727/60*IFERROR(VLOOKUP(B2727,الموظفين!$A$2:$J$501,9,FALSE()),0),2))</f>
        <v/>
      </c>
      <c r="T2727" s="17"/>
      <c r="U2727" s="23" t="str">
        <f aca="false">IF(OR(A2727="",B2727=""),"",A2727&amp;"|"&amp;B2727)</f>
        <v/>
      </c>
    </row>
    <row r="2728" customFormat="false" ht="15" hidden="false" customHeight="false" outlineLevel="0" collapsed="false">
      <c r="A2728" s="16"/>
      <c r="B2728" s="17"/>
      <c r="C2728" s="18" t="str">
        <f aca="false">IF($B2728="","",IFERROR(VLOOKUP($B2728,الموظفين!$A$2:$J$501,2,FALSE())&amp;"","⚠ كود غير موجود"))</f>
        <v/>
      </c>
      <c r="D2728" s="18" t="str">
        <f aca="false">IF($B2728="","",IFERROR(VLOOKUP($B2728,الموظفين!$A$2:$J$501,3,FALSE())&amp;"",""))</f>
        <v/>
      </c>
      <c r="E2728" s="18" t="str">
        <f aca="false">IF($B2728="","",IFERROR(VLOOKUP($B2728,الموظفين!$A$2:$J$501,5,FALSE())&amp;"",""))</f>
        <v/>
      </c>
      <c r="F2728" s="19" t="str">
        <f aca="false">IF($B2728="","",IFERROR(VLOOKUP($B2728,الموظفين!$A$2:$J$501,6,FALSE()),""))</f>
        <v/>
      </c>
      <c r="G2728" s="19" t="str">
        <f aca="false">IF($B2728="","",IFERROR(VLOOKUP($B2728,الموظفين!$A$2:$J$501,7,FALSE()),""))</f>
        <v/>
      </c>
      <c r="H2728" s="20"/>
      <c r="I2728" s="20"/>
      <c r="J2728" s="21" t="str">
        <f aca="false">IF(OR(H2728="",I2728=""),"",ROUND(MOD(I2728-H2728,1)*24,2))</f>
        <v/>
      </c>
      <c r="K2728" s="22" t="str">
        <f aca="false">IF(OR(H2728="",F2728=""),"",IF(ROUND(MAX(0,MOD(H2728-F2728+0.5,1)-0.5)*1440,0)&gt;IFERROR(VLOOKUP(E2728,الورديات!$A$2:$E$21,5,FALSE()),0),ROUND(MAX(0,MOD(H2728-F2728+0.5,1)-0.5)*1440,0),0))</f>
        <v/>
      </c>
      <c r="L2728" s="22" t="str">
        <f aca="false">IF(OR(I2728="",G2728=""),"",ROUND(MAX(0,MOD(G2728-I2728+0.5,1)-0.5)*1440,0))</f>
        <v/>
      </c>
      <c r="M2728" s="22" t="str">
        <f aca="false">IF(OR(I2728="",G2728=""),"",IF(ROUND(MAX(0,MOD(I2728-G2728+0.5,1)-0.5)*1440,0)&gt;=الإعدادات!$B$8,ROUND(MAX(0,MOD(I2728-G2728+0.5,1)-0.5)*1440,0),0))</f>
        <v/>
      </c>
      <c r="N2728" s="18" t="str">
        <f aca="false">IF(OR(A2728="",B2728=""),"",IF(COUNTIFS(الإجازات!$A$2:$A$1001,B2728,الإجازات!$D$2:$D$1001,"&lt;="&amp;A2728,الإجازات!$E$2:$E$1001,"&gt;="&amp;A2728,الإجازات!$G$2:$G$1001,"مقبولة")=0,"",LOOKUP(2,1/((الإجازات!$A$2:$A$1001=B2728)*(الإجازات!$D$2:$D$1001&lt;=A2728)*(الإجازات!$E$2:$E$1001&gt;=A2728)*(الإجازات!$G$2:$G$1001="مقبولة")),الإجازات!$C$2:$C$1001)))</f>
        <v/>
      </c>
      <c r="O2728" s="17"/>
      <c r="P2728" s="23" t="str">
        <f aca="false">IF(B2728="","",IF(ISNA(MATCH(B2728,الموظفين!$A$2:$A$501,0)),"⚠ كود غير موجود",IF(O2728&lt;&gt;"",O2728,IF(N2728&lt;&gt;"",N2728,IF(H2728="",IF(AND(A2728&lt;&gt;"",WEEKDAY(A2728)=الإعدادات!$B$11),"راحة أسبوعية","غائب"),IF(I2728="","بدون انصراف",IF(N(K2728)&gt;0,"متأخر","حاضر")))))))</f>
        <v/>
      </c>
      <c r="Q2728" s="24" t="str">
        <f aca="false">IF(B2728="","",IF(OR(P2728="غائب",P2728="غياب",P2728="إجازة بدون راتب"),IFERROR(VLOOKUP(B2728,الموظفين!$A$2:$J$501,8,FALSE()),0),0))</f>
        <v/>
      </c>
      <c r="R2728" s="24" t="str">
        <f aca="false">IF(B2728="","",ROUND((N(K2728)+N(L2728))/60*IFERROR(VLOOKUP(B2728,الموظفين!$A$2:$J$501,8,FALSE()),0)/الإعدادات!$B$6*الإعدادات!$B$9,2))</f>
        <v/>
      </c>
      <c r="S2728" s="24" t="str">
        <f aca="false">IF(OR(B2728="",M2728=""),"",ROUND(M2728/60*IFERROR(VLOOKUP(B2728,الموظفين!$A$2:$J$501,9,FALSE()),0),2))</f>
        <v/>
      </c>
      <c r="T2728" s="17"/>
      <c r="U2728" s="23" t="str">
        <f aca="false">IF(OR(A2728="",B2728=""),"",A2728&amp;"|"&amp;B2728)</f>
        <v/>
      </c>
    </row>
    <row r="2729" customFormat="false" ht="15" hidden="false" customHeight="false" outlineLevel="0" collapsed="false">
      <c r="A2729" s="16"/>
      <c r="B2729" s="17"/>
      <c r="C2729" s="18" t="str">
        <f aca="false">IF($B2729="","",IFERROR(VLOOKUP($B2729,الموظفين!$A$2:$J$501,2,FALSE())&amp;"","⚠ كود غير موجود"))</f>
        <v/>
      </c>
      <c r="D2729" s="18" t="str">
        <f aca="false">IF($B2729="","",IFERROR(VLOOKUP($B2729,الموظفين!$A$2:$J$501,3,FALSE())&amp;"",""))</f>
        <v/>
      </c>
      <c r="E2729" s="18" t="str">
        <f aca="false">IF($B2729="","",IFERROR(VLOOKUP($B2729,الموظفين!$A$2:$J$501,5,FALSE())&amp;"",""))</f>
        <v/>
      </c>
      <c r="F2729" s="19" t="str">
        <f aca="false">IF($B2729="","",IFERROR(VLOOKUP($B2729,الموظفين!$A$2:$J$501,6,FALSE()),""))</f>
        <v/>
      </c>
      <c r="G2729" s="19" t="str">
        <f aca="false">IF($B2729="","",IFERROR(VLOOKUP($B2729,الموظفين!$A$2:$J$501,7,FALSE()),""))</f>
        <v/>
      </c>
      <c r="H2729" s="20"/>
      <c r="I2729" s="20"/>
      <c r="J2729" s="21" t="str">
        <f aca="false">IF(OR(H2729="",I2729=""),"",ROUND(MOD(I2729-H2729,1)*24,2))</f>
        <v/>
      </c>
      <c r="K2729" s="22" t="str">
        <f aca="false">IF(OR(H2729="",F2729=""),"",IF(ROUND(MAX(0,MOD(H2729-F2729+0.5,1)-0.5)*1440,0)&gt;IFERROR(VLOOKUP(E2729,الورديات!$A$2:$E$21,5,FALSE()),0),ROUND(MAX(0,MOD(H2729-F2729+0.5,1)-0.5)*1440,0),0))</f>
        <v/>
      </c>
      <c r="L2729" s="22" t="str">
        <f aca="false">IF(OR(I2729="",G2729=""),"",ROUND(MAX(0,MOD(G2729-I2729+0.5,1)-0.5)*1440,0))</f>
        <v/>
      </c>
      <c r="M2729" s="22" t="str">
        <f aca="false">IF(OR(I2729="",G2729=""),"",IF(ROUND(MAX(0,MOD(I2729-G2729+0.5,1)-0.5)*1440,0)&gt;=الإعدادات!$B$8,ROUND(MAX(0,MOD(I2729-G2729+0.5,1)-0.5)*1440,0),0))</f>
        <v/>
      </c>
      <c r="N2729" s="18" t="str">
        <f aca="false">IF(OR(A2729="",B2729=""),"",IF(COUNTIFS(الإجازات!$A$2:$A$1001,B2729,الإجازات!$D$2:$D$1001,"&lt;="&amp;A2729,الإجازات!$E$2:$E$1001,"&gt;="&amp;A2729,الإجازات!$G$2:$G$1001,"مقبولة")=0,"",LOOKUP(2,1/((الإجازات!$A$2:$A$1001=B2729)*(الإجازات!$D$2:$D$1001&lt;=A2729)*(الإجازات!$E$2:$E$1001&gt;=A2729)*(الإجازات!$G$2:$G$1001="مقبولة")),الإجازات!$C$2:$C$1001)))</f>
        <v/>
      </c>
      <c r="O2729" s="17"/>
      <c r="P2729" s="23" t="str">
        <f aca="false">IF(B2729="","",IF(ISNA(MATCH(B2729,الموظفين!$A$2:$A$501,0)),"⚠ كود غير موجود",IF(O2729&lt;&gt;"",O2729,IF(N2729&lt;&gt;"",N2729,IF(H2729="",IF(AND(A2729&lt;&gt;"",WEEKDAY(A2729)=الإعدادات!$B$11),"راحة أسبوعية","غائب"),IF(I2729="","بدون انصراف",IF(N(K2729)&gt;0,"متأخر","حاضر")))))))</f>
        <v/>
      </c>
      <c r="Q2729" s="24" t="str">
        <f aca="false">IF(B2729="","",IF(OR(P2729="غائب",P2729="غياب",P2729="إجازة بدون راتب"),IFERROR(VLOOKUP(B2729,الموظفين!$A$2:$J$501,8,FALSE()),0),0))</f>
        <v/>
      </c>
      <c r="R2729" s="24" t="str">
        <f aca="false">IF(B2729="","",ROUND((N(K2729)+N(L2729))/60*IFERROR(VLOOKUP(B2729,الموظفين!$A$2:$J$501,8,FALSE()),0)/الإعدادات!$B$6*الإعدادات!$B$9,2))</f>
        <v/>
      </c>
      <c r="S2729" s="24" t="str">
        <f aca="false">IF(OR(B2729="",M2729=""),"",ROUND(M2729/60*IFERROR(VLOOKUP(B2729,الموظفين!$A$2:$J$501,9,FALSE()),0),2))</f>
        <v/>
      </c>
      <c r="T2729" s="17"/>
      <c r="U2729" s="23" t="str">
        <f aca="false">IF(OR(A2729="",B2729=""),"",A2729&amp;"|"&amp;B2729)</f>
        <v/>
      </c>
    </row>
    <row r="2730" customFormat="false" ht="15" hidden="false" customHeight="false" outlineLevel="0" collapsed="false">
      <c r="A2730" s="16"/>
      <c r="B2730" s="17"/>
      <c r="C2730" s="18" t="str">
        <f aca="false">IF($B2730="","",IFERROR(VLOOKUP($B2730,الموظفين!$A$2:$J$501,2,FALSE())&amp;"","⚠ كود غير موجود"))</f>
        <v/>
      </c>
      <c r="D2730" s="18" t="str">
        <f aca="false">IF($B2730="","",IFERROR(VLOOKUP($B2730,الموظفين!$A$2:$J$501,3,FALSE())&amp;"",""))</f>
        <v/>
      </c>
      <c r="E2730" s="18" t="str">
        <f aca="false">IF($B2730="","",IFERROR(VLOOKUP($B2730,الموظفين!$A$2:$J$501,5,FALSE())&amp;"",""))</f>
        <v/>
      </c>
      <c r="F2730" s="19" t="str">
        <f aca="false">IF($B2730="","",IFERROR(VLOOKUP($B2730,الموظفين!$A$2:$J$501,6,FALSE()),""))</f>
        <v/>
      </c>
      <c r="G2730" s="19" t="str">
        <f aca="false">IF($B2730="","",IFERROR(VLOOKUP($B2730,الموظفين!$A$2:$J$501,7,FALSE()),""))</f>
        <v/>
      </c>
      <c r="H2730" s="20"/>
      <c r="I2730" s="20"/>
      <c r="J2730" s="21" t="str">
        <f aca="false">IF(OR(H2730="",I2730=""),"",ROUND(MOD(I2730-H2730,1)*24,2))</f>
        <v/>
      </c>
      <c r="K2730" s="22" t="str">
        <f aca="false">IF(OR(H2730="",F2730=""),"",IF(ROUND(MAX(0,MOD(H2730-F2730+0.5,1)-0.5)*1440,0)&gt;IFERROR(VLOOKUP(E2730,الورديات!$A$2:$E$21,5,FALSE()),0),ROUND(MAX(0,MOD(H2730-F2730+0.5,1)-0.5)*1440,0),0))</f>
        <v/>
      </c>
      <c r="L2730" s="22" t="str">
        <f aca="false">IF(OR(I2730="",G2730=""),"",ROUND(MAX(0,MOD(G2730-I2730+0.5,1)-0.5)*1440,0))</f>
        <v/>
      </c>
      <c r="M2730" s="22" t="str">
        <f aca="false">IF(OR(I2730="",G2730=""),"",IF(ROUND(MAX(0,MOD(I2730-G2730+0.5,1)-0.5)*1440,0)&gt;=الإعدادات!$B$8,ROUND(MAX(0,MOD(I2730-G2730+0.5,1)-0.5)*1440,0),0))</f>
        <v/>
      </c>
      <c r="N2730" s="18" t="str">
        <f aca="false">IF(OR(A2730="",B2730=""),"",IF(COUNTIFS(الإجازات!$A$2:$A$1001,B2730,الإجازات!$D$2:$D$1001,"&lt;="&amp;A2730,الإجازات!$E$2:$E$1001,"&gt;="&amp;A2730,الإجازات!$G$2:$G$1001,"مقبولة")=0,"",LOOKUP(2,1/((الإجازات!$A$2:$A$1001=B2730)*(الإجازات!$D$2:$D$1001&lt;=A2730)*(الإجازات!$E$2:$E$1001&gt;=A2730)*(الإجازات!$G$2:$G$1001="مقبولة")),الإجازات!$C$2:$C$1001)))</f>
        <v/>
      </c>
      <c r="O2730" s="17"/>
      <c r="P2730" s="23" t="str">
        <f aca="false">IF(B2730="","",IF(ISNA(MATCH(B2730,الموظفين!$A$2:$A$501,0)),"⚠ كود غير موجود",IF(O2730&lt;&gt;"",O2730,IF(N2730&lt;&gt;"",N2730,IF(H2730="",IF(AND(A2730&lt;&gt;"",WEEKDAY(A2730)=الإعدادات!$B$11),"راحة أسبوعية","غائب"),IF(I2730="","بدون انصراف",IF(N(K2730)&gt;0,"متأخر","حاضر")))))))</f>
        <v/>
      </c>
      <c r="Q2730" s="24" t="str">
        <f aca="false">IF(B2730="","",IF(OR(P2730="غائب",P2730="غياب",P2730="إجازة بدون راتب"),IFERROR(VLOOKUP(B2730,الموظفين!$A$2:$J$501,8,FALSE()),0),0))</f>
        <v/>
      </c>
      <c r="R2730" s="24" t="str">
        <f aca="false">IF(B2730="","",ROUND((N(K2730)+N(L2730))/60*IFERROR(VLOOKUP(B2730,الموظفين!$A$2:$J$501,8,FALSE()),0)/الإعدادات!$B$6*الإعدادات!$B$9,2))</f>
        <v/>
      </c>
      <c r="S2730" s="24" t="str">
        <f aca="false">IF(OR(B2730="",M2730=""),"",ROUND(M2730/60*IFERROR(VLOOKUP(B2730,الموظفين!$A$2:$J$501,9,FALSE()),0),2))</f>
        <v/>
      </c>
      <c r="T2730" s="17"/>
      <c r="U2730" s="23" t="str">
        <f aca="false">IF(OR(A2730="",B2730=""),"",A2730&amp;"|"&amp;B2730)</f>
        <v/>
      </c>
    </row>
    <row r="2731" customFormat="false" ht="15" hidden="false" customHeight="false" outlineLevel="0" collapsed="false">
      <c r="A2731" s="16"/>
      <c r="B2731" s="17"/>
      <c r="C2731" s="18" t="str">
        <f aca="false">IF($B2731="","",IFERROR(VLOOKUP($B2731,الموظفين!$A$2:$J$501,2,FALSE())&amp;"","⚠ كود غير موجود"))</f>
        <v/>
      </c>
      <c r="D2731" s="18" t="str">
        <f aca="false">IF($B2731="","",IFERROR(VLOOKUP($B2731,الموظفين!$A$2:$J$501,3,FALSE())&amp;"",""))</f>
        <v/>
      </c>
      <c r="E2731" s="18" t="str">
        <f aca="false">IF($B2731="","",IFERROR(VLOOKUP($B2731,الموظفين!$A$2:$J$501,5,FALSE())&amp;"",""))</f>
        <v/>
      </c>
      <c r="F2731" s="19" t="str">
        <f aca="false">IF($B2731="","",IFERROR(VLOOKUP($B2731,الموظفين!$A$2:$J$501,6,FALSE()),""))</f>
        <v/>
      </c>
      <c r="G2731" s="19" t="str">
        <f aca="false">IF($B2731="","",IFERROR(VLOOKUP($B2731,الموظفين!$A$2:$J$501,7,FALSE()),""))</f>
        <v/>
      </c>
      <c r="H2731" s="20"/>
      <c r="I2731" s="20"/>
      <c r="J2731" s="21" t="str">
        <f aca="false">IF(OR(H2731="",I2731=""),"",ROUND(MOD(I2731-H2731,1)*24,2))</f>
        <v/>
      </c>
      <c r="K2731" s="22" t="str">
        <f aca="false">IF(OR(H2731="",F2731=""),"",IF(ROUND(MAX(0,MOD(H2731-F2731+0.5,1)-0.5)*1440,0)&gt;IFERROR(VLOOKUP(E2731,الورديات!$A$2:$E$21,5,FALSE()),0),ROUND(MAX(0,MOD(H2731-F2731+0.5,1)-0.5)*1440,0),0))</f>
        <v/>
      </c>
      <c r="L2731" s="22" t="str">
        <f aca="false">IF(OR(I2731="",G2731=""),"",ROUND(MAX(0,MOD(G2731-I2731+0.5,1)-0.5)*1440,0))</f>
        <v/>
      </c>
      <c r="M2731" s="22" t="str">
        <f aca="false">IF(OR(I2731="",G2731=""),"",IF(ROUND(MAX(0,MOD(I2731-G2731+0.5,1)-0.5)*1440,0)&gt;=الإعدادات!$B$8,ROUND(MAX(0,MOD(I2731-G2731+0.5,1)-0.5)*1440,0),0))</f>
        <v/>
      </c>
      <c r="N2731" s="18" t="str">
        <f aca="false">IF(OR(A2731="",B2731=""),"",IF(COUNTIFS(الإجازات!$A$2:$A$1001,B2731,الإجازات!$D$2:$D$1001,"&lt;="&amp;A2731,الإجازات!$E$2:$E$1001,"&gt;="&amp;A2731,الإجازات!$G$2:$G$1001,"مقبولة")=0,"",LOOKUP(2,1/((الإجازات!$A$2:$A$1001=B2731)*(الإجازات!$D$2:$D$1001&lt;=A2731)*(الإجازات!$E$2:$E$1001&gt;=A2731)*(الإجازات!$G$2:$G$1001="مقبولة")),الإجازات!$C$2:$C$1001)))</f>
        <v/>
      </c>
      <c r="O2731" s="17"/>
      <c r="P2731" s="23" t="str">
        <f aca="false">IF(B2731="","",IF(ISNA(MATCH(B2731,الموظفين!$A$2:$A$501,0)),"⚠ كود غير موجود",IF(O2731&lt;&gt;"",O2731,IF(N2731&lt;&gt;"",N2731,IF(H2731="",IF(AND(A2731&lt;&gt;"",WEEKDAY(A2731)=الإعدادات!$B$11),"راحة أسبوعية","غائب"),IF(I2731="","بدون انصراف",IF(N(K2731)&gt;0,"متأخر","حاضر")))))))</f>
        <v/>
      </c>
      <c r="Q2731" s="24" t="str">
        <f aca="false">IF(B2731="","",IF(OR(P2731="غائب",P2731="غياب",P2731="إجازة بدون راتب"),IFERROR(VLOOKUP(B2731,الموظفين!$A$2:$J$501,8,FALSE()),0),0))</f>
        <v/>
      </c>
      <c r="R2731" s="24" t="str">
        <f aca="false">IF(B2731="","",ROUND((N(K2731)+N(L2731))/60*IFERROR(VLOOKUP(B2731,الموظفين!$A$2:$J$501,8,FALSE()),0)/الإعدادات!$B$6*الإعدادات!$B$9,2))</f>
        <v/>
      </c>
      <c r="S2731" s="24" t="str">
        <f aca="false">IF(OR(B2731="",M2731=""),"",ROUND(M2731/60*IFERROR(VLOOKUP(B2731,الموظفين!$A$2:$J$501,9,FALSE()),0),2))</f>
        <v/>
      </c>
      <c r="T2731" s="17"/>
      <c r="U2731" s="23" t="str">
        <f aca="false">IF(OR(A2731="",B2731=""),"",A2731&amp;"|"&amp;B2731)</f>
        <v/>
      </c>
    </row>
    <row r="2732" customFormat="false" ht="15" hidden="false" customHeight="false" outlineLevel="0" collapsed="false">
      <c r="A2732" s="16"/>
      <c r="B2732" s="17"/>
      <c r="C2732" s="18" t="str">
        <f aca="false">IF($B2732="","",IFERROR(VLOOKUP($B2732,الموظفين!$A$2:$J$501,2,FALSE())&amp;"","⚠ كود غير موجود"))</f>
        <v/>
      </c>
      <c r="D2732" s="18" t="str">
        <f aca="false">IF($B2732="","",IFERROR(VLOOKUP($B2732,الموظفين!$A$2:$J$501,3,FALSE())&amp;"",""))</f>
        <v/>
      </c>
      <c r="E2732" s="18" t="str">
        <f aca="false">IF($B2732="","",IFERROR(VLOOKUP($B2732,الموظفين!$A$2:$J$501,5,FALSE())&amp;"",""))</f>
        <v/>
      </c>
      <c r="F2732" s="19" t="str">
        <f aca="false">IF($B2732="","",IFERROR(VLOOKUP($B2732,الموظفين!$A$2:$J$501,6,FALSE()),""))</f>
        <v/>
      </c>
      <c r="G2732" s="19" t="str">
        <f aca="false">IF($B2732="","",IFERROR(VLOOKUP($B2732,الموظفين!$A$2:$J$501,7,FALSE()),""))</f>
        <v/>
      </c>
      <c r="H2732" s="20"/>
      <c r="I2732" s="20"/>
      <c r="J2732" s="21" t="str">
        <f aca="false">IF(OR(H2732="",I2732=""),"",ROUND(MOD(I2732-H2732,1)*24,2))</f>
        <v/>
      </c>
      <c r="K2732" s="22" t="str">
        <f aca="false">IF(OR(H2732="",F2732=""),"",IF(ROUND(MAX(0,MOD(H2732-F2732+0.5,1)-0.5)*1440,0)&gt;IFERROR(VLOOKUP(E2732,الورديات!$A$2:$E$21,5,FALSE()),0),ROUND(MAX(0,MOD(H2732-F2732+0.5,1)-0.5)*1440,0),0))</f>
        <v/>
      </c>
      <c r="L2732" s="22" t="str">
        <f aca="false">IF(OR(I2732="",G2732=""),"",ROUND(MAX(0,MOD(G2732-I2732+0.5,1)-0.5)*1440,0))</f>
        <v/>
      </c>
      <c r="M2732" s="22" t="str">
        <f aca="false">IF(OR(I2732="",G2732=""),"",IF(ROUND(MAX(0,MOD(I2732-G2732+0.5,1)-0.5)*1440,0)&gt;=الإعدادات!$B$8,ROUND(MAX(0,MOD(I2732-G2732+0.5,1)-0.5)*1440,0),0))</f>
        <v/>
      </c>
      <c r="N2732" s="18" t="str">
        <f aca="false">IF(OR(A2732="",B2732=""),"",IF(COUNTIFS(الإجازات!$A$2:$A$1001,B2732,الإجازات!$D$2:$D$1001,"&lt;="&amp;A2732,الإجازات!$E$2:$E$1001,"&gt;="&amp;A2732,الإجازات!$G$2:$G$1001,"مقبولة")=0,"",LOOKUP(2,1/((الإجازات!$A$2:$A$1001=B2732)*(الإجازات!$D$2:$D$1001&lt;=A2732)*(الإجازات!$E$2:$E$1001&gt;=A2732)*(الإجازات!$G$2:$G$1001="مقبولة")),الإجازات!$C$2:$C$1001)))</f>
        <v/>
      </c>
      <c r="O2732" s="17"/>
      <c r="P2732" s="23" t="str">
        <f aca="false">IF(B2732="","",IF(ISNA(MATCH(B2732,الموظفين!$A$2:$A$501,0)),"⚠ كود غير موجود",IF(O2732&lt;&gt;"",O2732,IF(N2732&lt;&gt;"",N2732,IF(H2732="",IF(AND(A2732&lt;&gt;"",WEEKDAY(A2732)=الإعدادات!$B$11),"راحة أسبوعية","غائب"),IF(I2732="","بدون انصراف",IF(N(K2732)&gt;0,"متأخر","حاضر")))))))</f>
        <v/>
      </c>
      <c r="Q2732" s="24" t="str">
        <f aca="false">IF(B2732="","",IF(OR(P2732="غائب",P2732="غياب",P2732="إجازة بدون راتب"),IFERROR(VLOOKUP(B2732,الموظفين!$A$2:$J$501,8,FALSE()),0),0))</f>
        <v/>
      </c>
      <c r="R2732" s="24" t="str">
        <f aca="false">IF(B2732="","",ROUND((N(K2732)+N(L2732))/60*IFERROR(VLOOKUP(B2732,الموظفين!$A$2:$J$501,8,FALSE()),0)/الإعدادات!$B$6*الإعدادات!$B$9,2))</f>
        <v/>
      </c>
      <c r="S2732" s="24" t="str">
        <f aca="false">IF(OR(B2732="",M2732=""),"",ROUND(M2732/60*IFERROR(VLOOKUP(B2732,الموظفين!$A$2:$J$501,9,FALSE()),0),2))</f>
        <v/>
      </c>
      <c r="T2732" s="17"/>
      <c r="U2732" s="23" t="str">
        <f aca="false">IF(OR(A2732="",B2732=""),"",A2732&amp;"|"&amp;B2732)</f>
        <v/>
      </c>
    </row>
    <row r="2733" customFormat="false" ht="15" hidden="false" customHeight="false" outlineLevel="0" collapsed="false">
      <c r="A2733" s="16"/>
      <c r="B2733" s="17"/>
      <c r="C2733" s="18" t="str">
        <f aca="false">IF($B2733="","",IFERROR(VLOOKUP($B2733,الموظفين!$A$2:$J$501,2,FALSE())&amp;"","⚠ كود غير موجود"))</f>
        <v/>
      </c>
      <c r="D2733" s="18" t="str">
        <f aca="false">IF($B2733="","",IFERROR(VLOOKUP($B2733,الموظفين!$A$2:$J$501,3,FALSE())&amp;"",""))</f>
        <v/>
      </c>
      <c r="E2733" s="18" t="str">
        <f aca="false">IF($B2733="","",IFERROR(VLOOKUP($B2733,الموظفين!$A$2:$J$501,5,FALSE())&amp;"",""))</f>
        <v/>
      </c>
      <c r="F2733" s="19" t="str">
        <f aca="false">IF($B2733="","",IFERROR(VLOOKUP($B2733,الموظفين!$A$2:$J$501,6,FALSE()),""))</f>
        <v/>
      </c>
      <c r="G2733" s="19" t="str">
        <f aca="false">IF($B2733="","",IFERROR(VLOOKUP($B2733,الموظفين!$A$2:$J$501,7,FALSE()),""))</f>
        <v/>
      </c>
      <c r="H2733" s="20"/>
      <c r="I2733" s="20"/>
      <c r="J2733" s="21" t="str">
        <f aca="false">IF(OR(H2733="",I2733=""),"",ROUND(MOD(I2733-H2733,1)*24,2))</f>
        <v/>
      </c>
      <c r="K2733" s="22" t="str">
        <f aca="false">IF(OR(H2733="",F2733=""),"",IF(ROUND(MAX(0,MOD(H2733-F2733+0.5,1)-0.5)*1440,0)&gt;IFERROR(VLOOKUP(E2733,الورديات!$A$2:$E$21,5,FALSE()),0),ROUND(MAX(0,MOD(H2733-F2733+0.5,1)-0.5)*1440,0),0))</f>
        <v/>
      </c>
      <c r="L2733" s="22" t="str">
        <f aca="false">IF(OR(I2733="",G2733=""),"",ROUND(MAX(0,MOD(G2733-I2733+0.5,1)-0.5)*1440,0))</f>
        <v/>
      </c>
      <c r="M2733" s="22" t="str">
        <f aca="false">IF(OR(I2733="",G2733=""),"",IF(ROUND(MAX(0,MOD(I2733-G2733+0.5,1)-0.5)*1440,0)&gt;=الإعدادات!$B$8,ROUND(MAX(0,MOD(I2733-G2733+0.5,1)-0.5)*1440,0),0))</f>
        <v/>
      </c>
      <c r="N2733" s="18" t="str">
        <f aca="false">IF(OR(A2733="",B2733=""),"",IF(COUNTIFS(الإجازات!$A$2:$A$1001,B2733,الإجازات!$D$2:$D$1001,"&lt;="&amp;A2733,الإجازات!$E$2:$E$1001,"&gt;="&amp;A2733,الإجازات!$G$2:$G$1001,"مقبولة")=0,"",LOOKUP(2,1/((الإجازات!$A$2:$A$1001=B2733)*(الإجازات!$D$2:$D$1001&lt;=A2733)*(الإجازات!$E$2:$E$1001&gt;=A2733)*(الإجازات!$G$2:$G$1001="مقبولة")),الإجازات!$C$2:$C$1001)))</f>
        <v/>
      </c>
      <c r="O2733" s="17"/>
      <c r="P2733" s="23" t="str">
        <f aca="false">IF(B2733="","",IF(ISNA(MATCH(B2733,الموظفين!$A$2:$A$501,0)),"⚠ كود غير موجود",IF(O2733&lt;&gt;"",O2733,IF(N2733&lt;&gt;"",N2733,IF(H2733="",IF(AND(A2733&lt;&gt;"",WEEKDAY(A2733)=الإعدادات!$B$11),"راحة أسبوعية","غائب"),IF(I2733="","بدون انصراف",IF(N(K2733)&gt;0,"متأخر","حاضر")))))))</f>
        <v/>
      </c>
      <c r="Q2733" s="24" t="str">
        <f aca="false">IF(B2733="","",IF(OR(P2733="غائب",P2733="غياب",P2733="إجازة بدون راتب"),IFERROR(VLOOKUP(B2733,الموظفين!$A$2:$J$501,8,FALSE()),0),0))</f>
        <v/>
      </c>
      <c r="R2733" s="24" t="str">
        <f aca="false">IF(B2733="","",ROUND((N(K2733)+N(L2733))/60*IFERROR(VLOOKUP(B2733,الموظفين!$A$2:$J$501,8,FALSE()),0)/الإعدادات!$B$6*الإعدادات!$B$9,2))</f>
        <v/>
      </c>
      <c r="S2733" s="24" t="str">
        <f aca="false">IF(OR(B2733="",M2733=""),"",ROUND(M2733/60*IFERROR(VLOOKUP(B2733,الموظفين!$A$2:$J$501,9,FALSE()),0),2))</f>
        <v/>
      </c>
      <c r="T2733" s="17"/>
      <c r="U2733" s="23" t="str">
        <f aca="false">IF(OR(A2733="",B2733=""),"",A2733&amp;"|"&amp;B2733)</f>
        <v/>
      </c>
    </row>
    <row r="2734" customFormat="false" ht="15" hidden="false" customHeight="false" outlineLevel="0" collapsed="false">
      <c r="A2734" s="16"/>
      <c r="B2734" s="17"/>
      <c r="C2734" s="18" t="str">
        <f aca="false">IF($B2734="","",IFERROR(VLOOKUP($B2734,الموظفين!$A$2:$J$501,2,FALSE())&amp;"","⚠ كود غير موجود"))</f>
        <v/>
      </c>
      <c r="D2734" s="18" t="str">
        <f aca="false">IF($B2734="","",IFERROR(VLOOKUP($B2734,الموظفين!$A$2:$J$501,3,FALSE())&amp;"",""))</f>
        <v/>
      </c>
      <c r="E2734" s="18" t="str">
        <f aca="false">IF($B2734="","",IFERROR(VLOOKUP($B2734,الموظفين!$A$2:$J$501,5,FALSE())&amp;"",""))</f>
        <v/>
      </c>
      <c r="F2734" s="19" t="str">
        <f aca="false">IF($B2734="","",IFERROR(VLOOKUP($B2734,الموظفين!$A$2:$J$501,6,FALSE()),""))</f>
        <v/>
      </c>
      <c r="G2734" s="19" t="str">
        <f aca="false">IF($B2734="","",IFERROR(VLOOKUP($B2734,الموظفين!$A$2:$J$501,7,FALSE()),""))</f>
        <v/>
      </c>
      <c r="H2734" s="20"/>
      <c r="I2734" s="20"/>
      <c r="J2734" s="21" t="str">
        <f aca="false">IF(OR(H2734="",I2734=""),"",ROUND(MOD(I2734-H2734,1)*24,2))</f>
        <v/>
      </c>
      <c r="K2734" s="22" t="str">
        <f aca="false">IF(OR(H2734="",F2734=""),"",IF(ROUND(MAX(0,MOD(H2734-F2734+0.5,1)-0.5)*1440,0)&gt;IFERROR(VLOOKUP(E2734,الورديات!$A$2:$E$21,5,FALSE()),0),ROUND(MAX(0,MOD(H2734-F2734+0.5,1)-0.5)*1440,0),0))</f>
        <v/>
      </c>
      <c r="L2734" s="22" t="str">
        <f aca="false">IF(OR(I2734="",G2734=""),"",ROUND(MAX(0,MOD(G2734-I2734+0.5,1)-0.5)*1440,0))</f>
        <v/>
      </c>
      <c r="M2734" s="22" t="str">
        <f aca="false">IF(OR(I2734="",G2734=""),"",IF(ROUND(MAX(0,MOD(I2734-G2734+0.5,1)-0.5)*1440,0)&gt;=الإعدادات!$B$8,ROUND(MAX(0,MOD(I2734-G2734+0.5,1)-0.5)*1440,0),0))</f>
        <v/>
      </c>
      <c r="N2734" s="18" t="str">
        <f aca="false">IF(OR(A2734="",B2734=""),"",IF(COUNTIFS(الإجازات!$A$2:$A$1001,B2734,الإجازات!$D$2:$D$1001,"&lt;="&amp;A2734,الإجازات!$E$2:$E$1001,"&gt;="&amp;A2734,الإجازات!$G$2:$G$1001,"مقبولة")=0,"",LOOKUP(2,1/((الإجازات!$A$2:$A$1001=B2734)*(الإجازات!$D$2:$D$1001&lt;=A2734)*(الإجازات!$E$2:$E$1001&gt;=A2734)*(الإجازات!$G$2:$G$1001="مقبولة")),الإجازات!$C$2:$C$1001)))</f>
        <v/>
      </c>
      <c r="O2734" s="17"/>
      <c r="P2734" s="23" t="str">
        <f aca="false">IF(B2734="","",IF(ISNA(MATCH(B2734,الموظفين!$A$2:$A$501,0)),"⚠ كود غير موجود",IF(O2734&lt;&gt;"",O2734,IF(N2734&lt;&gt;"",N2734,IF(H2734="",IF(AND(A2734&lt;&gt;"",WEEKDAY(A2734)=الإعدادات!$B$11),"راحة أسبوعية","غائب"),IF(I2734="","بدون انصراف",IF(N(K2734)&gt;0,"متأخر","حاضر")))))))</f>
        <v/>
      </c>
      <c r="Q2734" s="24" t="str">
        <f aca="false">IF(B2734="","",IF(OR(P2734="غائب",P2734="غياب",P2734="إجازة بدون راتب"),IFERROR(VLOOKUP(B2734,الموظفين!$A$2:$J$501,8,FALSE()),0),0))</f>
        <v/>
      </c>
      <c r="R2734" s="24" t="str">
        <f aca="false">IF(B2734="","",ROUND((N(K2734)+N(L2734))/60*IFERROR(VLOOKUP(B2734,الموظفين!$A$2:$J$501,8,FALSE()),0)/الإعدادات!$B$6*الإعدادات!$B$9,2))</f>
        <v/>
      </c>
      <c r="S2734" s="24" t="str">
        <f aca="false">IF(OR(B2734="",M2734=""),"",ROUND(M2734/60*IFERROR(VLOOKUP(B2734,الموظفين!$A$2:$J$501,9,FALSE()),0),2))</f>
        <v/>
      </c>
      <c r="T2734" s="17"/>
      <c r="U2734" s="23" t="str">
        <f aca="false">IF(OR(A2734="",B2734=""),"",A2734&amp;"|"&amp;B2734)</f>
        <v/>
      </c>
    </row>
    <row r="2735" customFormat="false" ht="15" hidden="false" customHeight="false" outlineLevel="0" collapsed="false">
      <c r="A2735" s="16"/>
      <c r="B2735" s="17"/>
      <c r="C2735" s="18" t="str">
        <f aca="false">IF($B2735="","",IFERROR(VLOOKUP($B2735,الموظفين!$A$2:$J$501,2,FALSE())&amp;"","⚠ كود غير موجود"))</f>
        <v/>
      </c>
      <c r="D2735" s="18" t="str">
        <f aca="false">IF($B2735="","",IFERROR(VLOOKUP($B2735,الموظفين!$A$2:$J$501,3,FALSE())&amp;"",""))</f>
        <v/>
      </c>
      <c r="E2735" s="18" t="str">
        <f aca="false">IF($B2735="","",IFERROR(VLOOKUP($B2735,الموظفين!$A$2:$J$501,5,FALSE())&amp;"",""))</f>
        <v/>
      </c>
      <c r="F2735" s="19" t="str">
        <f aca="false">IF($B2735="","",IFERROR(VLOOKUP($B2735,الموظفين!$A$2:$J$501,6,FALSE()),""))</f>
        <v/>
      </c>
      <c r="G2735" s="19" t="str">
        <f aca="false">IF($B2735="","",IFERROR(VLOOKUP($B2735,الموظفين!$A$2:$J$501,7,FALSE()),""))</f>
        <v/>
      </c>
      <c r="H2735" s="20"/>
      <c r="I2735" s="20"/>
      <c r="J2735" s="21" t="str">
        <f aca="false">IF(OR(H2735="",I2735=""),"",ROUND(MOD(I2735-H2735,1)*24,2))</f>
        <v/>
      </c>
      <c r="K2735" s="22" t="str">
        <f aca="false">IF(OR(H2735="",F2735=""),"",IF(ROUND(MAX(0,MOD(H2735-F2735+0.5,1)-0.5)*1440,0)&gt;IFERROR(VLOOKUP(E2735,الورديات!$A$2:$E$21,5,FALSE()),0),ROUND(MAX(0,MOD(H2735-F2735+0.5,1)-0.5)*1440,0),0))</f>
        <v/>
      </c>
      <c r="L2735" s="22" t="str">
        <f aca="false">IF(OR(I2735="",G2735=""),"",ROUND(MAX(0,MOD(G2735-I2735+0.5,1)-0.5)*1440,0))</f>
        <v/>
      </c>
      <c r="M2735" s="22" t="str">
        <f aca="false">IF(OR(I2735="",G2735=""),"",IF(ROUND(MAX(0,MOD(I2735-G2735+0.5,1)-0.5)*1440,0)&gt;=الإعدادات!$B$8,ROUND(MAX(0,MOD(I2735-G2735+0.5,1)-0.5)*1440,0),0))</f>
        <v/>
      </c>
      <c r="N2735" s="18" t="str">
        <f aca="false">IF(OR(A2735="",B2735=""),"",IF(COUNTIFS(الإجازات!$A$2:$A$1001,B2735,الإجازات!$D$2:$D$1001,"&lt;="&amp;A2735,الإجازات!$E$2:$E$1001,"&gt;="&amp;A2735,الإجازات!$G$2:$G$1001,"مقبولة")=0,"",LOOKUP(2,1/((الإجازات!$A$2:$A$1001=B2735)*(الإجازات!$D$2:$D$1001&lt;=A2735)*(الإجازات!$E$2:$E$1001&gt;=A2735)*(الإجازات!$G$2:$G$1001="مقبولة")),الإجازات!$C$2:$C$1001)))</f>
        <v/>
      </c>
      <c r="O2735" s="17"/>
      <c r="P2735" s="23" t="str">
        <f aca="false">IF(B2735="","",IF(ISNA(MATCH(B2735,الموظفين!$A$2:$A$501,0)),"⚠ كود غير موجود",IF(O2735&lt;&gt;"",O2735,IF(N2735&lt;&gt;"",N2735,IF(H2735="",IF(AND(A2735&lt;&gt;"",WEEKDAY(A2735)=الإعدادات!$B$11),"راحة أسبوعية","غائب"),IF(I2735="","بدون انصراف",IF(N(K2735)&gt;0,"متأخر","حاضر")))))))</f>
        <v/>
      </c>
      <c r="Q2735" s="24" t="str">
        <f aca="false">IF(B2735="","",IF(OR(P2735="غائب",P2735="غياب",P2735="إجازة بدون راتب"),IFERROR(VLOOKUP(B2735,الموظفين!$A$2:$J$501,8,FALSE()),0),0))</f>
        <v/>
      </c>
      <c r="R2735" s="24" t="str">
        <f aca="false">IF(B2735="","",ROUND((N(K2735)+N(L2735))/60*IFERROR(VLOOKUP(B2735,الموظفين!$A$2:$J$501,8,FALSE()),0)/الإعدادات!$B$6*الإعدادات!$B$9,2))</f>
        <v/>
      </c>
      <c r="S2735" s="24" t="str">
        <f aca="false">IF(OR(B2735="",M2735=""),"",ROUND(M2735/60*IFERROR(VLOOKUP(B2735,الموظفين!$A$2:$J$501,9,FALSE()),0),2))</f>
        <v/>
      </c>
      <c r="T2735" s="17"/>
      <c r="U2735" s="23" t="str">
        <f aca="false">IF(OR(A2735="",B2735=""),"",A2735&amp;"|"&amp;B2735)</f>
        <v/>
      </c>
    </row>
    <row r="2736" customFormat="false" ht="15" hidden="false" customHeight="false" outlineLevel="0" collapsed="false">
      <c r="A2736" s="16"/>
      <c r="B2736" s="17"/>
      <c r="C2736" s="18" t="str">
        <f aca="false">IF($B2736="","",IFERROR(VLOOKUP($B2736,الموظفين!$A$2:$J$501,2,FALSE())&amp;"","⚠ كود غير موجود"))</f>
        <v/>
      </c>
      <c r="D2736" s="18" t="str">
        <f aca="false">IF($B2736="","",IFERROR(VLOOKUP($B2736,الموظفين!$A$2:$J$501,3,FALSE())&amp;"",""))</f>
        <v/>
      </c>
      <c r="E2736" s="18" t="str">
        <f aca="false">IF($B2736="","",IFERROR(VLOOKUP($B2736,الموظفين!$A$2:$J$501,5,FALSE())&amp;"",""))</f>
        <v/>
      </c>
      <c r="F2736" s="19" t="str">
        <f aca="false">IF($B2736="","",IFERROR(VLOOKUP($B2736,الموظفين!$A$2:$J$501,6,FALSE()),""))</f>
        <v/>
      </c>
      <c r="G2736" s="19" t="str">
        <f aca="false">IF($B2736="","",IFERROR(VLOOKUP($B2736,الموظفين!$A$2:$J$501,7,FALSE()),""))</f>
        <v/>
      </c>
      <c r="H2736" s="20"/>
      <c r="I2736" s="20"/>
      <c r="J2736" s="21" t="str">
        <f aca="false">IF(OR(H2736="",I2736=""),"",ROUND(MOD(I2736-H2736,1)*24,2))</f>
        <v/>
      </c>
      <c r="K2736" s="22" t="str">
        <f aca="false">IF(OR(H2736="",F2736=""),"",IF(ROUND(MAX(0,MOD(H2736-F2736+0.5,1)-0.5)*1440,0)&gt;IFERROR(VLOOKUP(E2736,الورديات!$A$2:$E$21,5,FALSE()),0),ROUND(MAX(0,MOD(H2736-F2736+0.5,1)-0.5)*1440,0),0))</f>
        <v/>
      </c>
      <c r="L2736" s="22" t="str">
        <f aca="false">IF(OR(I2736="",G2736=""),"",ROUND(MAX(0,MOD(G2736-I2736+0.5,1)-0.5)*1440,0))</f>
        <v/>
      </c>
      <c r="M2736" s="22" t="str">
        <f aca="false">IF(OR(I2736="",G2736=""),"",IF(ROUND(MAX(0,MOD(I2736-G2736+0.5,1)-0.5)*1440,0)&gt;=الإعدادات!$B$8,ROUND(MAX(0,MOD(I2736-G2736+0.5,1)-0.5)*1440,0),0))</f>
        <v/>
      </c>
      <c r="N2736" s="18" t="str">
        <f aca="false">IF(OR(A2736="",B2736=""),"",IF(COUNTIFS(الإجازات!$A$2:$A$1001,B2736,الإجازات!$D$2:$D$1001,"&lt;="&amp;A2736,الإجازات!$E$2:$E$1001,"&gt;="&amp;A2736,الإجازات!$G$2:$G$1001,"مقبولة")=0,"",LOOKUP(2,1/((الإجازات!$A$2:$A$1001=B2736)*(الإجازات!$D$2:$D$1001&lt;=A2736)*(الإجازات!$E$2:$E$1001&gt;=A2736)*(الإجازات!$G$2:$G$1001="مقبولة")),الإجازات!$C$2:$C$1001)))</f>
        <v/>
      </c>
      <c r="O2736" s="17"/>
      <c r="P2736" s="23" t="str">
        <f aca="false">IF(B2736="","",IF(ISNA(MATCH(B2736,الموظفين!$A$2:$A$501,0)),"⚠ كود غير موجود",IF(O2736&lt;&gt;"",O2736,IF(N2736&lt;&gt;"",N2736,IF(H2736="",IF(AND(A2736&lt;&gt;"",WEEKDAY(A2736)=الإعدادات!$B$11),"راحة أسبوعية","غائب"),IF(I2736="","بدون انصراف",IF(N(K2736)&gt;0,"متأخر","حاضر")))))))</f>
        <v/>
      </c>
      <c r="Q2736" s="24" t="str">
        <f aca="false">IF(B2736="","",IF(OR(P2736="غائب",P2736="غياب",P2736="إجازة بدون راتب"),IFERROR(VLOOKUP(B2736,الموظفين!$A$2:$J$501,8,FALSE()),0),0))</f>
        <v/>
      </c>
      <c r="R2736" s="24" t="str">
        <f aca="false">IF(B2736="","",ROUND((N(K2736)+N(L2736))/60*IFERROR(VLOOKUP(B2736,الموظفين!$A$2:$J$501,8,FALSE()),0)/الإعدادات!$B$6*الإعدادات!$B$9,2))</f>
        <v/>
      </c>
      <c r="S2736" s="24" t="str">
        <f aca="false">IF(OR(B2736="",M2736=""),"",ROUND(M2736/60*IFERROR(VLOOKUP(B2736,الموظفين!$A$2:$J$501,9,FALSE()),0),2))</f>
        <v/>
      </c>
      <c r="T2736" s="17"/>
      <c r="U2736" s="23" t="str">
        <f aca="false">IF(OR(A2736="",B2736=""),"",A2736&amp;"|"&amp;B2736)</f>
        <v/>
      </c>
    </row>
    <row r="2737" customFormat="false" ht="15" hidden="false" customHeight="false" outlineLevel="0" collapsed="false">
      <c r="A2737" s="16"/>
      <c r="B2737" s="17"/>
      <c r="C2737" s="18" t="str">
        <f aca="false">IF($B2737="","",IFERROR(VLOOKUP($B2737,الموظفين!$A$2:$J$501,2,FALSE())&amp;"","⚠ كود غير موجود"))</f>
        <v/>
      </c>
      <c r="D2737" s="18" t="str">
        <f aca="false">IF($B2737="","",IFERROR(VLOOKUP($B2737,الموظفين!$A$2:$J$501,3,FALSE())&amp;"",""))</f>
        <v/>
      </c>
      <c r="E2737" s="18" t="str">
        <f aca="false">IF($B2737="","",IFERROR(VLOOKUP($B2737,الموظفين!$A$2:$J$501,5,FALSE())&amp;"",""))</f>
        <v/>
      </c>
      <c r="F2737" s="19" t="str">
        <f aca="false">IF($B2737="","",IFERROR(VLOOKUP($B2737,الموظفين!$A$2:$J$501,6,FALSE()),""))</f>
        <v/>
      </c>
      <c r="G2737" s="19" t="str">
        <f aca="false">IF($B2737="","",IFERROR(VLOOKUP($B2737,الموظفين!$A$2:$J$501,7,FALSE()),""))</f>
        <v/>
      </c>
      <c r="H2737" s="20"/>
      <c r="I2737" s="20"/>
      <c r="J2737" s="21" t="str">
        <f aca="false">IF(OR(H2737="",I2737=""),"",ROUND(MOD(I2737-H2737,1)*24,2))</f>
        <v/>
      </c>
      <c r="K2737" s="22" t="str">
        <f aca="false">IF(OR(H2737="",F2737=""),"",IF(ROUND(MAX(0,MOD(H2737-F2737+0.5,1)-0.5)*1440,0)&gt;IFERROR(VLOOKUP(E2737,الورديات!$A$2:$E$21,5,FALSE()),0),ROUND(MAX(0,MOD(H2737-F2737+0.5,1)-0.5)*1440,0),0))</f>
        <v/>
      </c>
      <c r="L2737" s="22" t="str">
        <f aca="false">IF(OR(I2737="",G2737=""),"",ROUND(MAX(0,MOD(G2737-I2737+0.5,1)-0.5)*1440,0))</f>
        <v/>
      </c>
      <c r="M2737" s="22" t="str">
        <f aca="false">IF(OR(I2737="",G2737=""),"",IF(ROUND(MAX(0,MOD(I2737-G2737+0.5,1)-0.5)*1440,0)&gt;=الإعدادات!$B$8,ROUND(MAX(0,MOD(I2737-G2737+0.5,1)-0.5)*1440,0),0))</f>
        <v/>
      </c>
      <c r="N2737" s="18" t="str">
        <f aca="false">IF(OR(A2737="",B2737=""),"",IF(COUNTIFS(الإجازات!$A$2:$A$1001,B2737,الإجازات!$D$2:$D$1001,"&lt;="&amp;A2737,الإجازات!$E$2:$E$1001,"&gt;="&amp;A2737,الإجازات!$G$2:$G$1001,"مقبولة")=0,"",LOOKUP(2,1/((الإجازات!$A$2:$A$1001=B2737)*(الإجازات!$D$2:$D$1001&lt;=A2737)*(الإجازات!$E$2:$E$1001&gt;=A2737)*(الإجازات!$G$2:$G$1001="مقبولة")),الإجازات!$C$2:$C$1001)))</f>
        <v/>
      </c>
      <c r="O2737" s="17"/>
      <c r="P2737" s="23" t="str">
        <f aca="false">IF(B2737="","",IF(ISNA(MATCH(B2737,الموظفين!$A$2:$A$501,0)),"⚠ كود غير موجود",IF(O2737&lt;&gt;"",O2737,IF(N2737&lt;&gt;"",N2737,IF(H2737="",IF(AND(A2737&lt;&gt;"",WEEKDAY(A2737)=الإعدادات!$B$11),"راحة أسبوعية","غائب"),IF(I2737="","بدون انصراف",IF(N(K2737)&gt;0,"متأخر","حاضر")))))))</f>
        <v/>
      </c>
      <c r="Q2737" s="24" t="str">
        <f aca="false">IF(B2737="","",IF(OR(P2737="غائب",P2737="غياب",P2737="إجازة بدون راتب"),IFERROR(VLOOKUP(B2737,الموظفين!$A$2:$J$501,8,FALSE()),0),0))</f>
        <v/>
      </c>
      <c r="R2737" s="24" t="str">
        <f aca="false">IF(B2737="","",ROUND((N(K2737)+N(L2737))/60*IFERROR(VLOOKUP(B2737,الموظفين!$A$2:$J$501,8,FALSE()),0)/الإعدادات!$B$6*الإعدادات!$B$9,2))</f>
        <v/>
      </c>
      <c r="S2737" s="24" t="str">
        <f aca="false">IF(OR(B2737="",M2737=""),"",ROUND(M2737/60*IFERROR(VLOOKUP(B2737,الموظفين!$A$2:$J$501,9,FALSE()),0),2))</f>
        <v/>
      </c>
      <c r="T2737" s="17"/>
      <c r="U2737" s="23" t="str">
        <f aca="false">IF(OR(A2737="",B2737=""),"",A2737&amp;"|"&amp;B2737)</f>
        <v/>
      </c>
    </row>
    <row r="2738" customFormat="false" ht="15" hidden="false" customHeight="false" outlineLevel="0" collapsed="false">
      <c r="A2738" s="16"/>
      <c r="B2738" s="17"/>
      <c r="C2738" s="18" t="str">
        <f aca="false">IF($B2738="","",IFERROR(VLOOKUP($B2738,الموظفين!$A$2:$J$501,2,FALSE())&amp;"","⚠ كود غير موجود"))</f>
        <v/>
      </c>
      <c r="D2738" s="18" t="str">
        <f aca="false">IF($B2738="","",IFERROR(VLOOKUP($B2738,الموظفين!$A$2:$J$501,3,FALSE())&amp;"",""))</f>
        <v/>
      </c>
      <c r="E2738" s="18" t="str">
        <f aca="false">IF($B2738="","",IFERROR(VLOOKUP($B2738,الموظفين!$A$2:$J$501,5,FALSE())&amp;"",""))</f>
        <v/>
      </c>
      <c r="F2738" s="19" t="str">
        <f aca="false">IF($B2738="","",IFERROR(VLOOKUP($B2738,الموظفين!$A$2:$J$501,6,FALSE()),""))</f>
        <v/>
      </c>
      <c r="G2738" s="19" t="str">
        <f aca="false">IF($B2738="","",IFERROR(VLOOKUP($B2738,الموظفين!$A$2:$J$501,7,FALSE()),""))</f>
        <v/>
      </c>
      <c r="H2738" s="20"/>
      <c r="I2738" s="20"/>
      <c r="J2738" s="21" t="str">
        <f aca="false">IF(OR(H2738="",I2738=""),"",ROUND(MOD(I2738-H2738,1)*24,2))</f>
        <v/>
      </c>
      <c r="K2738" s="22" t="str">
        <f aca="false">IF(OR(H2738="",F2738=""),"",IF(ROUND(MAX(0,MOD(H2738-F2738+0.5,1)-0.5)*1440,0)&gt;IFERROR(VLOOKUP(E2738,الورديات!$A$2:$E$21,5,FALSE()),0),ROUND(MAX(0,MOD(H2738-F2738+0.5,1)-0.5)*1440,0),0))</f>
        <v/>
      </c>
      <c r="L2738" s="22" t="str">
        <f aca="false">IF(OR(I2738="",G2738=""),"",ROUND(MAX(0,MOD(G2738-I2738+0.5,1)-0.5)*1440,0))</f>
        <v/>
      </c>
      <c r="M2738" s="22" t="str">
        <f aca="false">IF(OR(I2738="",G2738=""),"",IF(ROUND(MAX(0,MOD(I2738-G2738+0.5,1)-0.5)*1440,0)&gt;=الإعدادات!$B$8,ROUND(MAX(0,MOD(I2738-G2738+0.5,1)-0.5)*1440,0),0))</f>
        <v/>
      </c>
      <c r="N2738" s="18" t="str">
        <f aca="false">IF(OR(A2738="",B2738=""),"",IF(COUNTIFS(الإجازات!$A$2:$A$1001,B2738,الإجازات!$D$2:$D$1001,"&lt;="&amp;A2738,الإجازات!$E$2:$E$1001,"&gt;="&amp;A2738,الإجازات!$G$2:$G$1001,"مقبولة")=0,"",LOOKUP(2,1/((الإجازات!$A$2:$A$1001=B2738)*(الإجازات!$D$2:$D$1001&lt;=A2738)*(الإجازات!$E$2:$E$1001&gt;=A2738)*(الإجازات!$G$2:$G$1001="مقبولة")),الإجازات!$C$2:$C$1001)))</f>
        <v/>
      </c>
      <c r="O2738" s="17"/>
      <c r="P2738" s="23" t="str">
        <f aca="false">IF(B2738="","",IF(ISNA(MATCH(B2738,الموظفين!$A$2:$A$501,0)),"⚠ كود غير موجود",IF(O2738&lt;&gt;"",O2738,IF(N2738&lt;&gt;"",N2738,IF(H2738="",IF(AND(A2738&lt;&gt;"",WEEKDAY(A2738)=الإعدادات!$B$11),"راحة أسبوعية","غائب"),IF(I2738="","بدون انصراف",IF(N(K2738)&gt;0,"متأخر","حاضر")))))))</f>
        <v/>
      </c>
      <c r="Q2738" s="24" t="str">
        <f aca="false">IF(B2738="","",IF(OR(P2738="غائب",P2738="غياب",P2738="إجازة بدون راتب"),IFERROR(VLOOKUP(B2738,الموظفين!$A$2:$J$501,8,FALSE()),0),0))</f>
        <v/>
      </c>
      <c r="R2738" s="24" t="str">
        <f aca="false">IF(B2738="","",ROUND((N(K2738)+N(L2738))/60*IFERROR(VLOOKUP(B2738,الموظفين!$A$2:$J$501,8,FALSE()),0)/الإعدادات!$B$6*الإعدادات!$B$9,2))</f>
        <v/>
      </c>
      <c r="S2738" s="24" t="str">
        <f aca="false">IF(OR(B2738="",M2738=""),"",ROUND(M2738/60*IFERROR(VLOOKUP(B2738,الموظفين!$A$2:$J$501,9,FALSE()),0),2))</f>
        <v/>
      </c>
      <c r="T2738" s="17"/>
      <c r="U2738" s="23" t="str">
        <f aca="false">IF(OR(A2738="",B2738=""),"",A2738&amp;"|"&amp;B2738)</f>
        <v/>
      </c>
    </row>
    <row r="2739" customFormat="false" ht="15" hidden="false" customHeight="false" outlineLevel="0" collapsed="false">
      <c r="A2739" s="16"/>
      <c r="B2739" s="17"/>
      <c r="C2739" s="18" t="str">
        <f aca="false">IF($B2739="","",IFERROR(VLOOKUP($B2739,الموظفين!$A$2:$J$501,2,FALSE())&amp;"","⚠ كود غير موجود"))</f>
        <v/>
      </c>
      <c r="D2739" s="18" t="str">
        <f aca="false">IF($B2739="","",IFERROR(VLOOKUP($B2739,الموظفين!$A$2:$J$501,3,FALSE())&amp;"",""))</f>
        <v/>
      </c>
      <c r="E2739" s="18" t="str">
        <f aca="false">IF($B2739="","",IFERROR(VLOOKUP($B2739,الموظفين!$A$2:$J$501,5,FALSE())&amp;"",""))</f>
        <v/>
      </c>
      <c r="F2739" s="19" t="str">
        <f aca="false">IF($B2739="","",IFERROR(VLOOKUP($B2739,الموظفين!$A$2:$J$501,6,FALSE()),""))</f>
        <v/>
      </c>
      <c r="G2739" s="19" t="str">
        <f aca="false">IF($B2739="","",IFERROR(VLOOKUP($B2739,الموظفين!$A$2:$J$501,7,FALSE()),""))</f>
        <v/>
      </c>
      <c r="H2739" s="20"/>
      <c r="I2739" s="20"/>
      <c r="J2739" s="21" t="str">
        <f aca="false">IF(OR(H2739="",I2739=""),"",ROUND(MOD(I2739-H2739,1)*24,2))</f>
        <v/>
      </c>
      <c r="K2739" s="22" t="str">
        <f aca="false">IF(OR(H2739="",F2739=""),"",IF(ROUND(MAX(0,MOD(H2739-F2739+0.5,1)-0.5)*1440,0)&gt;IFERROR(VLOOKUP(E2739,الورديات!$A$2:$E$21,5,FALSE()),0),ROUND(MAX(0,MOD(H2739-F2739+0.5,1)-0.5)*1440,0),0))</f>
        <v/>
      </c>
      <c r="L2739" s="22" t="str">
        <f aca="false">IF(OR(I2739="",G2739=""),"",ROUND(MAX(0,MOD(G2739-I2739+0.5,1)-0.5)*1440,0))</f>
        <v/>
      </c>
      <c r="M2739" s="22" t="str">
        <f aca="false">IF(OR(I2739="",G2739=""),"",IF(ROUND(MAX(0,MOD(I2739-G2739+0.5,1)-0.5)*1440,0)&gt;=الإعدادات!$B$8,ROUND(MAX(0,MOD(I2739-G2739+0.5,1)-0.5)*1440,0),0))</f>
        <v/>
      </c>
      <c r="N2739" s="18" t="str">
        <f aca="false">IF(OR(A2739="",B2739=""),"",IF(COUNTIFS(الإجازات!$A$2:$A$1001,B2739,الإجازات!$D$2:$D$1001,"&lt;="&amp;A2739,الإجازات!$E$2:$E$1001,"&gt;="&amp;A2739,الإجازات!$G$2:$G$1001,"مقبولة")=0,"",LOOKUP(2,1/((الإجازات!$A$2:$A$1001=B2739)*(الإجازات!$D$2:$D$1001&lt;=A2739)*(الإجازات!$E$2:$E$1001&gt;=A2739)*(الإجازات!$G$2:$G$1001="مقبولة")),الإجازات!$C$2:$C$1001)))</f>
        <v/>
      </c>
      <c r="O2739" s="17"/>
      <c r="P2739" s="23" t="str">
        <f aca="false">IF(B2739="","",IF(ISNA(MATCH(B2739,الموظفين!$A$2:$A$501,0)),"⚠ كود غير موجود",IF(O2739&lt;&gt;"",O2739,IF(N2739&lt;&gt;"",N2739,IF(H2739="",IF(AND(A2739&lt;&gt;"",WEEKDAY(A2739)=الإعدادات!$B$11),"راحة أسبوعية","غائب"),IF(I2739="","بدون انصراف",IF(N(K2739)&gt;0,"متأخر","حاضر")))))))</f>
        <v/>
      </c>
      <c r="Q2739" s="24" t="str">
        <f aca="false">IF(B2739="","",IF(OR(P2739="غائب",P2739="غياب",P2739="إجازة بدون راتب"),IFERROR(VLOOKUP(B2739,الموظفين!$A$2:$J$501,8,FALSE()),0),0))</f>
        <v/>
      </c>
      <c r="R2739" s="24" t="str">
        <f aca="false">IF(B2739="","",ROUND((N(K2739)+N(L2739))/60*IFERROR(VLOOKUP(B2739,الموظفين!$A$2:$J$501,8,FALSE()),0)/الإعدادات!$B$6*الإعدادات!$B$9,2))</f>
        <v/>
      </c>
      <c r="S2739" s="24" t="str">
        <f aca="false">IF(OR(B2739="",M2739=""),"",ROUND(M2739/60*IFERROR(VLOOKUP(B2739,الموظفين!$A$2:$J$501,9,FALSE()),0),2))</f>
        <v/>
      </c>
      <c r="T2739" s="17"/>
      <c r="U2739" s="23" t="str">
        <f aca="false">IF(OR(A2739="",B2739=""),"",A2739&amp;"|"&amp;B2739)</f>
        <v/>
      </c>
    </row>
    <row r="2740" customFormat="false" ht="15" hidden="false" customHeight="false" outlineLevel="0" collapsed="false">
      <c r="A2740" s="16"/>
      <c r="B2740" s="17"/>
      <c r="C2740" s="18" t="str">
        <f aca="false">IF($B2740="","",IFERROR(VLOOKUP($B2740,الموظفين!$A$2:$J$501,2,FALSE())&amp;"","⚠ كود غير موجود"))</f>
        <v/>
      </c>
      <c r="D2740" s="18" t="str">
        <f aca="false">IF($B2740="","",IFERROR(VLOOKUP($B2740,الموظفين!$A$2:$J$501,3,FALSE())&amp;"",""))</f>
        <v/>
      </c>
      <c r="E2740" s="18" t="str">
        <f aca="false">IF($B2740="","",IFERROR(VLOOKUP($B2740,الموظفين!$A$2:$J$501,5,FALSE())&amp;"",""))</f>
        <v/>
      </c>
      <c r="F2740" s="19" t="str">
        <f aca="false">IF($B2740="","",IFERROR(VLOOKUP($B2740,الموظفين!$A$2:$J$501,6,FALSE()),""))</f>
        <v/>
      </c>
      <c r="G2740" s="19" t="str">
        <f aca="false">IF($B2740="","",IFERROR(VLOOKUP($B2740,الموظفين!$A$2:$J$501,7,FALSE()),""))</f>
        <v/>
      </c>
      <c r="H2740" s="20"/>
      <c r="I2740" s="20"/>
      <c r="J2740" s="21" t="str">
        <f aca="false">IF(OR(H2740="",I2740=""),"",ROUND(MOD(I2740-H2740,1)*24,2))</f>
        <v/>
      </c>
      <c r="K2740" s="22" t="str">
        <f aca="false">IF(OR(H2740="",F2740=""),"",IF(ROUND(MAX(0,MOD(H2740-F2740+0.5,1)-0.5)*1440,0)&gt;IFERROR(VLOOKUP(E2740,الورديات!$A$2:$E$21,5,FALSE()),0),ROUND(MAX(0,MOD(H2740-F2740+0.5,1)-0.5)*1440,0),0))</f>
        <v/>
      </c>
      <c r="L2740" s="22" t="str">
        <f aca="false">IF(OR(I2740="",G2740=""),"",ROUND(MAX(0,MOD(G2740-I2740+0.5,1)-0.5)*1440,0))</f>
        <v/>
      </c>
      <c r="M2740" s="22" t="str">
        <f aca="false">IF(OR(I2740="",G2740=""),"",IF(ROUND(MAX(0,MOD(I2740-G2740+0.5,1)-0.5)*1440,0)&gt;=الإعدادات!$B$8,ROUND(MAX(0,MOD(I2740-G2740+0.5,1)-0.5)*1440,0),0))</f>
        <v/>
      </c>
      <c r="N2740" s="18" t="str">
        <f aca="false">IF(OR(A2740="",B2740=""),"",IF(COUNTIFS(الإجازات!$A$2:$A$1001,B2740,الإجازات!$D$2:$D$1001,"&lt;="&amp;A2740,الإجازات!$E$2:$E$1001,"&gt;="&amp;A2740,الإجازات!$G$2:$G$1001,"مقبولة")=0,"",LOOKUP(2,1/((الإجازات!$A$2:$A$1001=B2740)*(الإجازات!$D$2:$D$1001&lt;=A2740)*(الإجازات!$E$2:$E$1001&gt;=A2740)*(الإجازات!$G$2:$G$1001="مقبولة")),الإجازات!$C$2:$C$1001)))</f>
        <v/>
      </c>
      <c r="O2740" s="17"/>
      <c r="P2740" s="23" t="str">
        <f aca="false">IF(B2740="","",IF(ISNA(MATCH(B2740,الموظفين!$A$2:$A$501,0)),"⚠ كود غير موجود",IF(O2740&lt;&gt;"",O2740,IF(N2740&lt;&gt;"",N2740,IF(H2740="",IF(AND(A2740&lt;&gt;"",WEEKDAY(A2740)=الإعدادات!$B$11),"راحة أسبوعية","غائب"),IF(I2740="","بدون انصراف",IF(N(K2740)&gt;0,"متأخر","حاضر")))))))</f>
        <v/>
      </c>
      <c r="Q2740" s="24" t="str">
        <f aca="false">IF(B2740="","",IF(OR(P2740="غائب",P2740="غياب",P2740="إجازة بدون راتب"),IFERROR(VLOOKUP(B2740,الموظفين!$A$2:$J$501,8,FALSE()),0),0))</f>
        <v/>
      </c>
      <c r="R2740" s="24" t="str">
        <f aca="false">IF(B2740="","",ROUND((N(K2740)+N(L2740))/60*IFERROR(VLOOKUP(B2740,الموظفين!$A$2:$J$501,8,FALSE()),0)/الإعدادات!$B$6*الإعدادات!$B$9,2))</f>
        <v/>
      </c>
      <c r="S2740" s="24" t="str">
        <f aca="false">IF(OR(B2740="",M2740=""),"",ROUND(M2740/60*IFERROR(VLOOKUP(B2740,الموظفين!$A$2:$J$501,9,FALSE()),0),2))</f>
        <v/>
      </c>
      <c r="T2740" s="17"/>
      <c r="U2740" s="23" t="str">
        <f aca="false">IF(OR(A2740="",B2740=""),"",A2740&amp;"|"&amp;B2740)</f>
        <v/>
      </c>
    </row>
    <row r="2741" customFormat="false" ht="15" hidden="false" customHeight="false" outlineLevel="0" collapsed="false">
      <c r="A2741" s="16"/>
      <c r="B2741" s="17"/>
      <c r="C2741" s="18" t="str">
        <f aca="false">IF($B2741="","",IFERROR(VLOOKUP($B2741,الموظفين!$A$2:$J$501,2,FALSE())&amp;"","⚠ كود غير موجود"))</f>
        <v/>
      </c>
      <c r="D2741" s="18" t="str">
        <f aca="false">IF($B2741="","",IFERROR(VLOOKUP($B2741,الموظفين!$A$2:$J$501,3,FALSE())&amp;"",""))</f>
        <v/>
      </c>
      <c r="E2741" s="18" t="str">
        <f aca="false">IF($B2741="","",IFERROR(VLOOKUP($B2741,الموظفين!$A$2:$J$501,5,FALSE())&amp;"",""))</f>
        <v/>
      </c>
      <c r="F2741" s="19" t="str">
        <f aca="false">IF($B2741="","",IFERROR(VLOOKUP($B2741,الموظفين!$A$2:$J$501,6,FALSE()),""))</f>
        <v/>
      </c>
      <c r="G2741" s="19" t="str">
        <f aca="false">IF($B2741="","",IFERROR(VLOOKUP($B2741,الموظفين!$A$2:$J$501,7,FALSE()),""))</f>
        <v/>
      </c>
      <c r="H2741" s="20"/>
      <c r="I2741" s="20"/>
      <c r="J2741" s="21" t="str">
        <f aca="false">IF(OR(H2741="",I2741=""),"",ROUND(MOD(I2741-H2741,1)*24,2))</f>
        <v/>
      </c>
      <c r="K2741" s="22" t="str">
        <f aca="false">IF(OR(H2741="",F2741=""),"",IF(ROUND(MAX(0,MOD(H2741-F2741+0.5,1)-0.5)*1440,0)&gt;IFERROR(VLOOKUP(E2741,الورديات!$A$2:$E$21,5,FALSE()),0),ROUND(MAX(0,MOD(H2741-F2741+0.5,1)-0.5)*1440,0),0))</f>
        <v/>
      </c>
      <c r="L2741" s="22" t="str">
        <f aca="false">IF(OR(I2741="",G2741=""),"",ROUND(MAX(0,MOD(G2741-I2741+0.5,1)-0.5)*1440,0))</f>
        <v/>
      </c>
      <c r="M2741" s="22" t="str">
        <f aca="false">IF(OR(I2741="",G2741=""),"",IF(ROUND(MAX(0,MOD(I2741-G2741+0.5,1)-0.5)*1440,0)&gt;=الإعدادات!$B$8,ROUND(MAX(0,MOD(I2741-G2741+0.5,1)-0.5)*1440,0),0))</f>
        <v/>
      </c>
      <c r="N2741" s="18" t="str">
        <f aca="false">IF(OR(A2741="",B2741=""),"",IF(COUNTIFS(الإجازات!$A$2:$A$1001,B2741,الإجازات!$D$2:$D$1001,"&lt;="&amp;A2741,الإجازات!$E$2:$E$1001,"&gt;="&amp;A2741,الإجازات!$G$2:$G$1001,"مقبولة")=0,"",LOOKUP(2,1/((الإجازات!$A$2:$A$1001=B2741)*(الإجازات!$D$2:$D$1001&lt;=A2741)*(الإجازات!$E$2:$E$1001&gt;=A2741)*(الإجازات!$G$2:$G$1001="مقبولة")),الإجازات!$C$2:$C$1001)))</f>
        <v/>
      </c>
      <c r="O2741" s="17"/>
      <c r="P2741" s="23" t="str">
        <f aca="false">IF(B2741="","",IF(ISNA(MATCH(B2741,الموظفين!$A$2:$A$501,0)),"⚠ كود غير موجود",IF(O2741&lt;&gt;"",O2741,IF(N2741&lt;&gt;"",N2741,IF(H2741="",IF(AND(A2741&lt;&gt;"",WEEKDAY(A2741)=الإعدادات!$B$11),"راحة أسبوعية","غائب"),IF(I2741="","بدون انصراف",IF(N(K2741)&gt;0,"متأخر","حاضر")))))))</f>
        <v/>
      </c>
      <c r="Q2741" s="24" t="str">
        <f aca="false">IF(B2741="","",IF(OR(P2741="غائب",P2741="غياب",P2741="إجازة بدون راتب"),IFERROR(VLOOKUP(B2741,الموظفين!$A$2:$J$501,8,FALSE()),0),0))</f>
        <v/>
      </c>
      <c r="R2741" s="24" t="str">
        <f aca="false">IF(B2741="","",ROUND((N(K2741)+N(L2741))/60*IFERROR(VLOOKUP(B2741,الموظفين!$A$2:$J$501,8,FALSE()),0)/الإعدادات!$B$6*الإعدادات!$B$9,2))</f>
        <v/>
      </c>
      <c r="S2741" s="24" t="str">
        <f aca="false">IF(OR(B2741="",M2741=""),"",ROUND(M2741/60*IFERROR(VLOOKUP(B2741,الموظفين!$A$2:$J$501,9,FALSE()),0),2))</f>
        <v/>
      </c>
      <c r="T2741" s="17"/>
      <c r="U2741" s="23" t="str">
        <f aca="false">IF(OR(A2741="",B2741=""),"",A2741&amp;"|"&amp;B2741)</f>
        <v/>
      </c>
    </row>
    <row r="2742" customFormat="false" ht="15" hidden="false" customHeight="false" outlineLevel="0" collapsed="false">
      <c r="A2742" s="16"/>
      <c r="B2742" s="17"/>
      <c r="C2742" s="18" t="str">
        <f aca="false">IF($B2742="","",IFERROR(VLOOKUP($B2742,الموظفين!$A$2:$J$501,2,FALSE())&amp;"","⚠ كود غير موجود"))</f>
        <v/>
      </c>
      <c r="D2742" s="18" t="str">
        <f aca="false">IF($B2742="","",IFERROR(VLOOKUP($B2742,الموظفين!$A$2:$J$501,3,FALSE())&amp;"",""))</f>
        <v/>
      </c>
      <c r="E2742" s="18" t="str">
        <f aca="false">IF($B2742="","",IFERROR(VLOOKUP($B2742,الموظفين!$A$2:$J$501,5,FALSE())&amp;"",""))</f>
        <v/>
      </c>
      <c r="F2742" s="19" t="str">
        <f aca="false">IF($B2742="","",IFERROR(VLOOKUP($B2742,الموظفين!$A$2:$J$501,6,FALSE()),""))</f>
        <v/>
      </c>
      <c r="G2742" s="19" t="str">
        <f aca="false">IF($B2742="","",IFERROR(VLOOKUP($B2742,الموظفين!$A$2:$J$501,7,FALSE()),""))</f>
        <v/>
      </c>
      <c r="H2742" s="20"/>
      <c r="I2742" s="20"/>
      <c r="J2742" s="21" t="str">
        <f aca="false">IF(OR(H2742="",I2742=""),"",ROUND(MOD(I2742-H2742,1)*24,2))</f>
        <v/>
      </c>
      <c r="K2742" s="22" t="str">
        <f aca="false">IF(OR(H2742="",F2742=""),"",IF(ROUND(MAX(0,MOD(H2742-F2742+0.5,1)-0.5)*1440,0)&gt;IFERROR(VLOOKUP(E2742,الورديات!$A$2:$E$21,5,FALSE()),0),ROUND(MAX(0,MOD(H2742-F2742+0.5,1)-0.5)*1440,0),0))</f>
        <v/>
      </c>
      <c r="L2742" s="22" t="str">
        <f aca="false">IF(OR(I2742="",G2742=""),"",ROUND(MAX(0,MOD(G2742-I2742+0.5,1)-0.5)*1440,0))</f>
        <v/>
      </c>
      <c r="M2742" s="22" t="str">
        <f aca="false">IF(OR(I2742="",G2742=""),"",IF(ROUND(MAX(0,MOD(I2742-G2742+0.5,1)-0.5)*1440,0)&gt;=الإعدادات!$B$8,ROUND(MAX(0,MOD(I2742-G2742+0.5,1)-0.5)*1440,0),0))</f>
        <v/>
      </c>
      <c r="N2742" s="18" t="str">
        <f aca="false">IF(OR(A2742="",B2742=""),"",IF(COUNTIFS(الإجازات!$A$2:$A$1001,B2742,الإجازات!$D$2:$D$1001,"&lt;="&amp;A2742,الإجازات!$E$2:$E$1001,"&gt;="&amp;A2742,الإجازات!$G$2:$G$1001,"مقبولة")=0,"",LOOKUP(2,1/((الإجازات!$A$2:$A$1001=B2742)*(الإجازات!$D$2:$D$1001&lt;=A2742)*(الإجازات!$E$2:$E$1001&gt;=A2742)*(الإجازات!$G$2:$G$1001="مقبولة")),الإجازات!$C$2:$C$1001)))</f>
        <v/>
      </c>
      <c r="O2742" s="17"/>
      <c r="P2742" s="23" t="str">
        <f aca="false">IF(B2742="","",IF(ISNA(MATCH(B2742,الموظفين!$A$2:$A$501,0)),"⚠ كود غير موجود",IF(O2742&lt;&gt;"",O2742,IF(N2742&lt;&gt;"",N2742,IF(H2742="",IF(AND(A2742&lt;&gt;"",WEEKDAY(A2742)=الإعدادات!$B$11),"راحة أسبوعية","غائب"),IF(I2742="","بدون انصراف",IF(N(K2742)&gt;0,"متأخر","حاضر")))))))</f>
        <v/>
      </c>
      <c r="Q2742" s="24" t="str">
        <f aca="false">IF(B2742="","",IF(OR(P2742="غائب",P2742="غياب",P2742="إجازة بدون راتب"),IFERROR(VLOOKUP(B2742,الموظفين!$A$2:$J$501,8,FALSE()),0),0))</f>
        <v/>
      </c>
      <c r="R2742" s="24" t="str">
        <f aca="false">IF(B2742="","",ROUND((N(K2742)+N(L2742))/60*IFERROR(VLOOKUP(B2742,الموظفين!$A$2:$J$501,8,FALSE()),0)/الإعدادات!$B$6*الإعدادات!$B$9,2))</f>
        <v/>
      </c>
      <c r="S2742" s="24" t="str">
        <f aca="false">IF(OR(B2742="",M2742=""),"",ROUND(M2742/60*IFERROR(VLOOKUP(B2742,الموظفين!$A$2:$J$501,9,FALSE()),0),2))</f>
        <v/>
      </c>
      <c r="T2742" s="17"/>
      <c r="U2742" s="23" t="str">
        <f aca="false">IF(OR(A2742="",B2742=""),"",A2742&amp;"|"&amp;B2742)</f>
        <v/>
      </c>
    </row>
    <row r="2743" customFormat="false" ht="15" hidden="false" customHeight="false" outlineLevel="0" collapsed="false">
      <c r="A2743" s="16"/>
      <c r="B2743" s="17"/>
      <c r="C2743" s="18" t="str">
        <f aca="false">IF($B2743="","",IFERROR(VLOOKUP($B2743,الموظفين!$A$2:$J$501,2,FALSE())&amp;"","⚠ كود غير موجود"))</f>
        <v/>
      </c>
      <c r="D2743" s="18" t="str">
        <f aca="false">IF($B2743="","",IFERROR(VLOOKUP($B2743,الموظفين!$A$2:$J$501,3,FALSE())&amp;"",""))</f>
        <v/>
      </c>
      <c r="E2743" s="18" t="str">
        <f aca="false">IF($B2743="","",IFERROR(VLOOKUP($B2743,الموظفين!$A$2:$J$501,5,FALSE())&amp;"",""))</f>
        <v/>
      </c>
      <c r="F2743" s="19" t="str">
        <f aca="false">IF($B2743="","",IFERROR(VLOOKUP($B2743,الموظفين!$A$2:$J$501,6,FALSE()),""))</f>
        <v/>
      </c>
      <c r="G2743" s="19" t="str">
        <f aca="false">IF($B2743="","",IFERROR(VLOOKUP($B2743,الموظفين!$A$2:$J$501,7,FALSE()),""))</f>
        <v/>
      </c>
      <c r="H2743" s="20"/>
      <c r="I2743" s="20"/>
      <c r="J2743" s="21" t="str">
        <f aca="false">IF(OR(H2743="",I2743=""),"",ROUND(MOD(I2743-H2743,1)*24,2))</f>
        <v/>
      </c>
      <c r="K2743" s="22" t="str">
        <f aca="false">IF(OR(H2743="",F2743=""),"",IF(ROUND(MAX(0,MOD(H2743-F2743+0.5,1)-0.5)*1440,0)&gt;IFERROR(VLOOKUP(E2743,الورديات!$A$2:$E$21,5,FALSE()),0),ROUND(MAX(0,MOD(H2743-F2743+0.5,1)-0.5)*1440,0),0))</f>
        <v/>
      </c>
      <c r="L2743" s="22" t="str">
        <f aca="false">IF(OR(I2743="",G2743=""),"",ROUND(MAX(0,MOD(G2743-I2743+0.5,1)-0.5)*1440,0))</f>
        <v/>
      </c>
      <c r="M2743" s="22" t="str">
        <f aca="false">IF(OR(I2743="",G2743=""),"",IF(ROUND(MAX(0,MOD(I2743-G2743+0.5,1)-0.5)*1440,0)&gt;=الإعدادات!$B$8,ROUND(MAX(0,MOD(I2743-G2743+0.5,1)-0.5)*1440,0),0))</f>
        <v/>
      </c>
      <c r="N2743" s="18" t="str">
        <f aca="false">IF(OR(A2743="",B2743=""),"",IF(COUNTIFS(الإجازات!$A$2:$A$1001,B2743,الإجازات!$D$2:$D$1001,"&lt;="&amp;A2743,الإجازات!$E$2:$E$1001,"&gt;="&amp;A2743,الإجازات!$G$2:$G$1001,"مقبولة")=0,"",LOOKUP(2,1/((الإجازات!$A$2:$A$1001=B2743)*(الإجازات!$D$2:$D$1001&lt;=A2743)*(الإجازات!$E$2:$E$1001&gt;=A2743)*(الإجازات!$G$2:$G$1001="مقبولة")),الإجازات!$C$2:$C$1001)))</f>
        <v/>
      </c>
      <c r="O2743" s="17"/>
      <c r="P2743" s="23" t="str">
        <f aca="false">IF(B2743="","",IF(ISNA(MATCH(B2743,الموظفين!$A$2:$A$501,0)),"⚠ كود غير موجود",IF(O2743&lt;&gt;"",O2743,IF(N2743&lt;&gt;"",N2743,IF(H2743="",IF(AND(A2743&lt;&gt;"",WEEKDAY(A2743)=الإعدادات!$B$11),"راحة أسبوعية","غائب"),IF(I2743="","بدون انصراف",IF(N(K2743)&gt;0,"متأخر","حاضر")))))))</f>
        <v/>
      </c>
      <c r="Q2743" s="24" t="str">
        <f aca="false">IF(B2743="","",IF(OR(P2743="غائب",P2743="غياب",P2743="إجازة بدون راتب"),IFERROR(VLOOKUP(B2743,الموظفين!$A$2:$J$501,8,FALSE()),0),0))</f>
        <v/>
      </c>
      <c r="R2743" s="24" t="str">
        <f aca="false">IF(B2743="","",ROUND((N(K2743)+N(L2743))/60*IFERROR(VLOOKUP(B2743,الموظفين!$A$2:$J$501,8,FALSE()),0)/الإعدادات!$B$6*الإعدادات!$B$9,2))</f>
        <v/>
      </c>
      <c r="S2743" s="24" t="str">
        <f aca="false">IF(OR(B2743="",M2743=""),"",ROUND(M2743/60*IFERROR(VLOOKUP(B2743,الموظفين!$A$2:$J$501,9,FALSE()),0),2))</f>
        <v/>
      </c>
      <c r="T2743" s="17"/>
      <c r="U2743" s="23" t="str">
        <f aca="false">IF(OR(A2743="",B2743=""),"",A2743&amp;"|"&amp;B2743)</f>
        <v/>
      </c>
    </row>
    <row r="2744" customFormat="false" ht="15" hidden="false" customHeight="false" outlineLevel="0" collapsed="false">
      <c r="A2744" s="16"/>
      <c r="B2744" s="17"/>
      <c r="C2744" s="18" t="str">
        <f aca="false">IF($B2744="","",IFERROR(VLOOKUP($B2744,الموظفين!$A$2:$J$501,2,FALSE())&amp;"","⚠ كود غير موجود"))</f>
        <v/>
      </c>
      <c r="D2744" s="18" t="str">
        <f aca="false">IF($B2744="","",IFERROR(VLOOKUP($B2744,الموظفين!$A$2:$J$501,3,FALSE())&amp;"",""))</f>
        <v/>
      </c>
      <c r="E2744" s="18" t="str">
        <f aca="false">IF($B2744="","",IFERROR(VLOOKUP($B2744,الموظفين!$A$2:$J$501,5,FALSE())&amp;"",""))</f>
        <v/>
      </c>
      <c r="F2744" s="19" t="str">
        <f aca="false">IF($B2744="","",IFERROR(VLOOKUP($B2744,الموظفين!$A$2:$J$501,6,FALSE()),""))</f>
        <v/>
      </c>
      <c r="G2744" s="19" t="str">
        <f aca="false">IF($B2744="","",IFERROR(VLOOKUP($B2744,الموظفين!$A$2:$J$501,7,FALSE()),""))</f>
        <v/>
      </c>
      <c r="H2744" s="20"/>
      <c r="I2744" s="20"/>
      <c r="J2744" s="21" t="str">
        <f aca="false">IF(OR(H2744="",I2744=""),"",ROUND(MOD(I2744-H2744,1)*24,2))</f>
        <v/>
      </c>
      <c r="K2744" s="22" t="str">
        <f aca="false">IF(OR(H2744="",F2744=""),"",IF(ROUND(MAX(0,MOD(H2744-F2744+0.5,1)-0.5)*1440,0)&gt;IFERROR(VLOOKUP(E2744,الورديات!$A$2:$E$21,5,FALSE()),0),ROUND(MAX(0,MOD(H2744-F2744+0.5,1)-0.5)*1440,0),0))</f>
        <v/>
      </c>
      <c r="L2744" s="22" t="str">
        <f aca="false">IF(OR(I2744="",G2744=""),"",ROUND(MAX(0,MOD(G2744-I2744+0.5,1)-0.5)*1440,0))</f>
        <v/>
      </c>
      <c r="M2744" s="22" t="str">
        <f aca="false">IF(OR(I2744="",G2744=""),"",IF(ROUND(MAX(0,MOD(I2744-G2744+0.5,1)-0.5)*1440,0)&gt;=الإعدادات!$B$8,ROUND(MAX(0,MOD(I2744-G2744+0.5,1)-0.5)*1440,0),0))</f>
        <v/>
      </c>
      <c r="N2744" s="18" t="str">
        <f aca="false">IF(OR(A2744="",B2744=""),"",IF(COUNTIFS(الإجازات!$A$2:$A$1001,B2744,الإجازات!$D$2:$D$1001,"&lt;="&amp;A2744,الإجازات!$E$2:$E$1001,"&gt;="&amp;A2744,الإجازات!$G$2:$G$1001,"مقبولة")=0,"",LOOKUP(2,1/((الإجازات!$A$2:$A$1001=B2744)*(الإجازات!$D$2:$D$1001&lt;=A2744)*(الإجازات!$E$2:$E$1001&gt;=A2744)*(الإجازات!$G$2:$G$1001="مقبولة")),الإجازات!$C$2:$C$1001)))</f>
        <v/>
      </c>
      <c r="O2744" s="17"/>
      <c r="P2744" s="23" t="str">
        <f aca="false">IF(B2744="","",IF(ISNA(MATCH(B2744,الموظفين!$A$2:$A$501,0)),"⚠ كود غير موجود",IF(O2744&lt;&gt;"",O2744,IF(N2744&lt;&gt;"",N2744,IF(H2744="",IF(AND(A2744&lt;&gt;"",WEEKDAY(A2744)=الإعدادات!$B$11),"راحة أسبوعية","غائب"),IF(I2744="","بدون انصراف",IF(N(K2744)&gt;0,"متأخر","حاضر")))))))</f>
        <v/>
      </c>
      <c r="Q2744" s="24" t="str">
        <f aca="false">IF(B2744="","",IF(OR(P2744="غائب",P2744="غياب",P2744="إجازة بدون راتب"),IFERROR(VLOOKUP(B2744,الموظفين!$A$2:$J$501,8,FALSE()),0),0))</f>
        <v/>
      </c>
      <c r="R2744" s="24" t="str">
        <f aca="false">IF(B2744="","",ROUND((N(K2744)+N(L2744))/60*IFERROR(VLOOKUP(B2744,الموظفين!$A$2:$J$501,8,FALSE()),0)/الإعدادات!$B$6*الإعدادات!$B$9,2))</f>
        <v/>
      </c>
      <c r="S2744" s="24" t="str">
        <f aca="false">IF(OR(B2744="",M2744=""),"",ROUND(M2744/60*IFERROR(VLOOKUP(B2744,الموظفين!$A$2:$J$501,9,FALSE()),0),2))</f>
        <v/>
      </c>
      <c r="T2744" s="17"/>
      <c r="U2744" s="23" t="str">
        <f aca="false">IF(OR(A2744="",B2744=""),"",A2744&amp;"|"&amp;B2744)</f>
        <v/>
      </c>
    </row>
    <row r="2745" customFormat="false" ht="15" hidden="false" customHeight="false" outlineLevel="0" collapsed="false">
      <c r="A2745" s="16"/>
      <c r="B2745" s="17"/>
      <c r="C2745" s="18" t="str">
        <f aca="false">IF($B2745="","",IFERROR(VLOOKUP($B2745,الموظفين!$A$2:$J$501,2,FALSE())&amp;"","⚠ كود غير موجود"))</f>
        <v/>
      </c>
      <c r="D2745" s="18" t="str">
        <f aca="false">IF($B2745="","",IFERROR(VLOOKUP($B2745,الموظفين!$A$2:$J$501,3,FALSE())&amp;"",""))</f>
        <v/>
      </c>
      <c r="E2745" s="18" t="str">
        <f aca="false">IF($B2745="","",IFERROR(VLOOKUP($B2745,الموظفين!$A$2:$J$501,5,FALSE())&amp;"",""))</f>
        <v/>
      </c>
      <c r="F2745" s="19" t="str">
        <f aca="false">IF($B2745="","",IFERROR(VLOOKUP($B2745,الموظفين!$A$2:$J$501,6,FALSE()),""))</f>
        <v/>
      </c>
      <c r="G2745" s="19" t="str">
        <f aca="false">IF($B2745="","",IFERROR(VLOOKUP($B2745,الموظفين!$A$2:$J$501,7,FALSE()),""))</f>
        <v/>
      </c>
      <c r="H2745" s="20"/>
      <c r="I2745" s="20"/>
      <c r="J2745" s="21" t="str">
        <f aca="false">IF(OR(H2745="",I2745=""),"",ROUND(MOD(I2745-H2745,1)*24,2))</f>
        <v/>
      </c>
      <c r="K2745" s="22" t="str">
        <f aca="false">IF(OR(H2745="",F2745=""),"",IF(ROUND(MAX(0,MOD(H2745-F2745+0.5,1)-0.5)*1440,0)&gt;IFERROR(VLOOKUP(E2745,الورديات!$A$2:$E$21,5,FALSE()),0),ROUND(MAX(0,MOD(H2745-F2745+0.5,1)-0.5)*1440,0),0))</f>
        <v/>
      </c>
      <c r="L2745" s="22" t="str">
        <f aca="false">IF(OR(I2745="",G2745=""),"",ROUND(MAX(0,MOD(G2745-I2745+0.5,1)-0.5)*1440,0))</f>
        <v/>
      </c>
      <c r="M2745" s="22" t="str">
        <f aca="false">IF(OR(I2745="",G2745=""),"",IF(ROUND(MAX(0,MOD(I2745-G2745+0.5,1)-0.5)*1440,0)&gt;=الإعدادات!$B$8,ROUND(MAX(0,MOD(I2745-G2745+0.5,1)-0.5)*1440,0),0))</f>
        <v/>
      </c>
      <c r="N2745" s="18" t="str">
        <f aca="false">IF(OR(A2745="",B2745=""),"",IF(COUNTIFS(الإجازات!$A$2:$A$1001,B2745,الإجازات!$D$2:$D$1001,"&lt;="&amp;A2745,الإجازات!$E$2:$E$1001,"&gt;="&amp;A2745,الإجازات!$G$2:$G$1001,"مقبولة")=0,"",LOOKUP(2,1/((الإجازات!$A$2:$A$1001=B2745)*(الإجازات!$D$2:$D$1001&lt;=A2745)*(الإجازات!$E$2:$E$1001&gt;=A2745)*(الإجازات!$G$2:$G$1001="مقبولة")),الإجازات!$C$2:$C$1001)))</f>
        <v/>
      </c>
      <c r="O2745" s="17"/>
      <c r="P2745" s="23" t="str">
        <f aca="false">IF(B2745="","",IF(ISNA(MATCH(B2745,الموظفين!$A$2:$A$501,0)),"⚠ كود غير موجود",IF(O2745&lt;&gt;"",O2745,IF(N2745&lt;&gt;"",N2745,IF(H2745="",IF(AND(A2745&lt;&gt;"",WEEKDAY(A2745)=الإعدادات!$B$11),"راحة أسبوعية","غائب"),IF(I2745="","بدون انصراف",IF(N(K2745)&gt;0,"متأخر","حاضر")))))))</f>
        <v/>
      </c>
      <c r="Q2745" s="24" t="str">
        <f aca="false">IF(B2745="","",IF(OR(P2745="غائب",P2745="غياب",P2745="إجازة بدون راتب"),IFERROR(VLOOKUP(B2745,الموظفين!$A$2:$J$501,8,FALSE()),0),0))</f>
        <v/>
      </c>
      <c r="R2745" s="24" t="str">
        <f aca="false">IF(B2745="","",ROUND((N(K2745)+N(L2745))/60*IFERROR(VLOOKUP(B2745,الموظفين!$A$2:$J$501,8,FALSE()),0)/الإعدادات!$B$6*الإعدادات!$B$9,2))</f>
        <v/>
      </c>
      <c r="S2745" s="24" t="str">
        <f aca="false">IF(OR(B2745="",M2745=""),"",ROUND(M2745/60*IFERROR(VLOOKUP(B2745,الموظفين!$A$2:$J$501,9,FALSE()),0),2))</f>
        <v/>
      </c>
      <c r="T2745" s="17"/>
      <c r="U2745" s="23" t="str">
        <f aca="false">IF(OR(A2745="",B2745=""),"",A2745&amp;"|"&amp;B2745)</f>
        <v/>
      </c>
    </row>
    <row r="2746" customFormat="false" ht="15" hidden="false" customHeight="false" outlineLevel="0" collapsed="false">
      <c r="A2746" s="16"/>
      <c r="B2746" s="17"/>
      <c r="C2746" s="18" t="str">
        <f aca="false">IF($B2746="","",IFERROR(VLOOKUP($B2746,الموظفين!$A$2:$J$501,2,FALSE())&amp;"","⚠ كود غير موجود"))</f>
        <v/>
      </c>
      <c r="D2746" s="18" t="str">
        <f aca="false">IF($B2746="","",IFERROR(VLOOKUP($B2746,الموظفين!$A$2:$J$501,3,FALSE())&amp;"",""))</f>
        <v/>
      </c>
      <c r="E2746" s="18" t="str">
        <f aca="false">IF($B2746="","",IFERROR(VLOOKUP($B2746,الموظفين!$A$2:$J$501,5,FALSE())&amp;"",""))</f>
        <v/>
      </c>
      <c r="F2746" s="19" t="str">
        <f aca="false">IF($B2746="","",IFERROR(VLOOKUP($B2746,الموظفين!$A$2:$J$501,6,FALSE()),""))</f>
        <v/>
      </c>
      <c r="G2746" s="19" t="str">
        <f aca="false">IF($B2746="","",IFERROR(VLOOKUP($B2746,الموظفين!$A$2:$J$501,7,FALSE()),""))</f>
        <v/>
      </c>
      <c r="H2746" s="20"/>
      <c r="I2746" s="20"/>
      <c r="J2746" s="21" t="str">
        <f aca="false">IF(OR(H2746="",I2746=""),"",ROUND(MOD(I2746-H2746,1)*24,2))</f>
        <v/>
      </c>
      <c r="K2746" s="22" t="str">
        <f aca="false">IF(OR(H2746="",F2746=""),"",IF(ROUND(MAX(0,MOD(H2746-F2746+0.5,1)-0.5)*1440,0)&gt;IFERROR(VLOOKUP(E2746,الورديات!$A$2:$E$21,5,FALSE()),0),ROUND(MAX(0,MOD(H2746-F2746+0.5,1)-0.5)*1440,0),0))</f>
        <v/>
      </c>
      <c r="L2746" s="22" t="str">
        <f aca="false">IF(OR(I2746="",G2746=""),"",ROUND(MAX(0,MOD(G2746-I2746+0.5,1)-0.5)*1440,0))</f>
        <v/>
      </c>
      <c r="M2746" s="22" t="str">
        <f aca="false">IF(OR(I2746="",G2746=""),"",IF(ROUND(MAX(0,MOD(I2746-G2746+0.5,1)-0.5)*1440,0)&gt;=الإعدادات!$B$8,ROUND(MAX(0,MOD(I2746-G2746+0.5,1)-0.5)*1440,0),0))</f>
        <v/>
      </c>
      <c r="N2746" s="18" t="str">
        <f aca="false">IF(OR(A2746="",B2746=""),"",IF(COUNTIFS(الإجازات!$A$2:$A$1001,B2746,الإجازات!$D$2:$D$1001,"&lt;="&amp;A2746,الإجازات!$E$2:$E$1001,"&gt;="&amp;A2746,الإجازات!$G$2:$G$1001,"مقبولة")=0,"",LOOKUP(2,1/((الإجازات!$A$2:$A$1001=B2746)*(الإجازات!$D$2:$D$1001&lt;=A2746)*(الإجازات!$E$2:$E$1001&gt;=A2746)*(الإجازات!$G$2:$G$1001="مقبولة")),الإجازات!$C$2:$C$1001)))</f>
        <v/>
      </c>
      <c r="O2746" s="17"/>
      <c r="P2746" s="23" t="str">
        <f aca="false">IF(B2746="","",IF(ISNA(MATCH(B2746,الموظفين!$A$2:$A$501,0)),"⚠ كود غير موجود",IF(O2746&lt;&gt;"",O2746,IF(N2746&lt;&gt;"",N2746,IF(H2746="",IF(AND(A2746&lt;&gt;"",WEEKDAY(A2746)=الإعدادات!$B$11),"راحة أسبوعية","غائب"),IF(I2746="","بدون انصراف",IF(N(K2746)&gt;0,"متأخر","حاضر")))))))</f>
        <v/>
      </c>
      <c r="Q2746" s="24" t="str">
        <f aca="false">IF(B2746="","",IF(OR(P2746="غائب",P2746="غياب",P2746="إجازة بدون راتب"),IFERROR(VLOOKUP(B2746,الموظفين!$A$2:$J$501,8,FALSE()),0),0))</f>
        <v/>
      </c>
      <c r="R2746" s="24" t="str">
        <f aca="false">IF(B2746="","",ROUND((N(K2746)+N(L2746))/60*IFERROR(VLOOKUP(B2746,الموظفين!$A$2:$J$501,8,FALSE()),0)/الإعدادات!$B$6*الإعدادات!$B$9,2))</f>
        <v/>
      </c>
      <c r="S2746" s="24" t="str">
        <f aca="false">IF(OR(B2746="",M2746=""),"",ROUND(M2746/60*IFERROR(VLOOKUP(B2746,الموظفين!$A$2:$J$501,9,FALSE()),0),2))</f>
        <v/>
      </c>
      <c r="T2746" s="17"/>
      <c r="U2746" s="23" t="str">
        <f aca="false">IF(OR(A2746="",B2746=""),"",A2746&amp;"|"&amp;B2746)</f>
        <v/>
      </c>
    </row>
    <row r="2747" customFormat="false" ht="15" hidden="false" customHeight="false" outlineLevel="0" collapsed="false">
      <c r="A2747" s="16"/>
      <c r="B2747" s="17"/>
      <c r="C2747" s="18" t="str">
        <f aca="false">IF($B2747="","",IFERROR(VLOOKUP($B2747,الموظفين!$A$2:$J$501,2,FALSE())&amp;"","⚠ كود غير موجود"))</f>
        <v/>
      </c>
      <c r="D2747" s="18" t="str">
        <f aca="false">IF($B2747="","",IFERROR(VLOOKUP($B2747,الموظفين!$A$2:$J$501,3,FALSE())&amp;"",""))</f>
        <v/>
      </c>
      <c r="E2747" s="18" t="str">
        <f aca="false">IF($B2747="","",IFERROR(VLOOKUP($B2747,الموظفين!$A$2:$J$501,5,FALSE())&amp;"",""))</f>
        <v/>
      </c>
      <c r="F2747" s="19" t="str">
        <f aca="false">IF($B2747="","",IFERROR(VLOOKUP($B2747,الموظفين!$A$2:$J$501,6,FALSE()),""))</f>
        <v/>
      </c>
      <c r="G2747" s="19" t="str">
        <f aca="false">IF($B2747="","",IFERROR(VLOOKUP($B2747,الموظفين!$A$2:$J$501,7,FALSE()),""))</f>
        <v/>
      </c>
      <c r="H2747" s="20"/>
      <c r="I2747" s="20"/>
      <c r="J2747" s="21" t="str">
        <f aca="false">IF(OR(H2747="",I2747=""),"",ROUND(MOD(I2747-H2747,1)*24,2))</f>
        <v/>
      </c>
      <c r="K2747" s="22" t="str">
        <f aca="false">IF(OR(H2747="",F2747=""),"",IF(ROUND(MAX(0,MOD(H2747-F2747+0.5,1)-0.5)*1440,0)&gt;IFERROR(VLOOKUP(E2747,الورديات!$A$2:$E$21,5,FALSE()),0),ROUND(MAX(0,MOD(H2747-F2747+0.5,1)-0.5)*1440,0),0))</f>
        <v/>
      </c>
      <c r="L2747" s="22" t="str">
        <f aca="false">IF(OR(I2747="",G2747=""),"",ROUND(MAX(0,MOD(G2747-I2747+0.5,1)-0.5)*1440,0))</f>
        <v/>
      </c>
      <c r="M2747" s="22" t="str">
        <f aca="false">IF(OR(I2747="",G2747=""),"",IF(ROUND(MAX(0,MOD(I2747-G2747+0.5,1)-0.5)*1440,0)&gt;=الإعدادات!$B$8,ROUND(MAX(0,MOD(I2747-G2747+0.5,1)-0.5)*1440,0),0))</f>
        <v/>
      </c>
      <c r="N2747" s="18" t="str">
        <f aca="false">IF(OR(A2747="",B2747=""),"",IF(COUNTIFS(الإجازات!$A$2:$A$1001,B2747,الإجازات!$D$2:$D$1001,"&lt;="&amp;A2747,الإجازات!$E$2:$E$1001,"&gt;="&amp;A2747,الإجازات!$G$2:$G$1001,"مقبولة")=0,"",LOOKUP(2,1/((الإجازات!$A$2:$A$1001=B2747)*(الإجازات!$D$2:$D$1001&lt;=A2747)*(الإجازات!$E$2:$E$1001&gt;=A2747)*(الإجازات!$G$2:$G$1001="مقبولة")),الإجازات!$C$2:$C$1001)))</f>
        <v/>
      </c>
      <c r="O2747" s="17"/>
      <c r="P2747" s="23" t="str">
        <f aca="false">IF(B2747="","",IF(ISNA(MATCH(B2747,الموظفين!$A$2:$A$501,0)),"⚠ كود غير موجود",IF(O2747&lt;&gt;"",O2747,IF(N2747&lt;&gt;"",N2747,IF(H2747="",IF(AND(A2747&lt;&gt;"",WEEKDAY(A2747)=الإعدادات!$B$11),"راحة أسبوعية","غائب"),IF(I2747="","بدون انصراف",IF(N(K2747)&gt;0,"متأخر","حاضر")))))))</f>
        <v/>
      </c>
      <c r="Q2747" s="24" t="str">
        <f aca="false">IF(B2747="","",IF(OR(P2747="غائب",P2747="غياب",P2747="إجازة بدون راتب"),IFERROR(VLOOKUP(B2747,الموظفين!$A$2:$J$501,8,FALSE()),0),0))</f>
        <v/>
      </c>
      <c r="R2747" s="24" t="str">
        <f aca="false">IF(B2747="","",ROUND((N(K2747)+N(L2747))/60*IFERROR(VLOOKUP(B2747,الموظفين!$A$2:$J$501,8,FALSE()),0)/الإعدادات!$B$6*الإعدادات!$B$9,2))</f>
        <v/>
      </c>
      <c r="S2747" s="24" t="str">
        <f aca="false">IF(OR(B2747="",M2747=""),"",ROUND(M2747/60*IFERROR(VLOOKUP(B2747,الموظفين!$A$2:$J$501,9,FALSE()),0),2))</f>
        <v/>
      </c>
      <c r="T2747" s="17"/>
      <c r="U2747" s="23" t="str">
        <f aca="false">IF(OR(A2747="",B2747=""),"",A2747&amp;"|"&amp;B2747)</f>
        <v/>
      </c>
    </row>
    <row r="2748" customFormat="false" ht="15" hidden="false" customHeight="false" outlineLevel="0" collapsed="false">
      <c r="A2748" s="16"/>
      <c r="B2748" s="17"/>
      <c r="C2748" s="18" t="str">
        <f aca="false">IF($B2748="","",IFERROR(VLOOKUP($B2748,الموظفين!$A$2:$J$501,2,FALSE())&amp;"","⚠ كود غير موجود"))</f>
        <v/>
      </c>
      <c r="D2748" s="18" t="str">
        <f aca="false">IF($B2748="","",IFERROR(VLOOKUP($B2748,الموظفين!$A$2:$J$501,3,FALSE())&amp;"",""))</f>
        <v/>
      </c>
      <c r="E2748" s="18" t="str">
        <f aca="false">IF($B2748="","",IFERROR(VLOOKUP($B2748,الموظفين!$A$2:$J$501,5,FALSE())&amp;"",""))</f>
        <v/>
      </c>
      <c r="F2748" s="19" t="str">
        <f aca="false">IF($B2748="","",IFERROR(VLOOKUP($B2748,الموظفين!$A$2:$J$501,6,FALSE()),""))</f>
        <v/>
      </c>
      <c r="G2748" s="19" t="str">
        <f aca="false">IF($B2748="","",IFERROR(VLOOKUP($B2748,الموظفين!$A$2:$J$501,7,FALSE()),""))</f>
        <v/>
      </c>
      <c r="H2748" s="20"/>
      <c r="I2748" s="20"/>
      <c r="J2748" s="21" t="str">
        <f aca="false">IF(OR(H2748="",I2748=""),"",ROUND(MOD(I2748-H2748,1)*24,2))</f>
        <v/>
      </c>
      <c r="K2748" s="22" t="str">
        <f aca="false">IF(OR(H2748="",F2748=""),"",IF(ROUND(MAX(0,MOD(H2748-F2748+0.5,1)-0.5)*1440,0)&gt;IFERROR(VLOOKUP(E2748,الورديات!$A$2:$E$21,5,FALSE()),0),ROUND(MAX(0,MOD(H2748-F2748+0.5,1)-0.5)*1440,0),0))</f>
        <v/>
      </c>
      <c r="L2748" s="22" t="str">
        <f aca="false">IF(OR(I2748="",G2748=""),"",ROUND(MAX(0,MOD(G2748-I2748+0.5,1)-0.5)*1440,0))</f>
        <v/>
      </c>
      <c r="M2748" s="22" t="str">
        <f aca="false">IF(OR(I2748="",G2748=""),"",IF(ROUND(MAX(0,MOD(I2748-G2748+0.5,1)-0.5)*1440,0)&gt;=الإعدادات!$B$8,ROUND(MAX(0,MOD(I2748-G2748+0.5,1)-0.5)*1440,0),0))</f>
        <v/>
      </c>
      <c r="N2748" s="18" t="str">
        <f aca="false">IF(OR(A2748="",B2748=""),"",IF(COUNTIFS(الإجازات!$A$2:$A$1001,B2748,الإجازات!$D$2:$D$1001,"&lt;="&amp;A2748,الإجازات!$E$2:$E$1001,"&gt;="&amp;A2748,الإجازات!$G$2:$G$1001,"مقبولة")=0,"",LOOKUP(2,1/((الإجازات!$A$2:$A$1001=B2748)*(الإجازات!$D$2:$D$1001&lt;=A2748)*(الإجازات!$E$2:$E$1001&gt;=A2748)*(الإجازات!$G$2:$G$1001="مقبولة")),الإجازات!$C$2:$C$1001)))</f>
        <v/>
      </c>
      <c r="O2748" s="17"/>
      <c r="P2748" s="23" t="str">
        <f aca="false">IF(B2748="","",IF(ISNA(MATCH(B2748,الموظفين!$A$2:$A$501,0)),"⚠ كود غير موجود",IF(O2748&lt;&gt;"",O2748,IF(N2748&lt;&gt;"",N2748,IF(H2748="",IF(AND(A2748&lt;&gt;"",WEEKDAY(A2748)=الإعدادات!$B$11),"راحة أسبوعية","غائب"),IF(I2748="","بدون انصراف",IF(N(K2748)&gt;0,"متأخر","حاضر")))))))</f>
        <v/>
      </c>
      <c r="Q2748" s="24" t="str">
        <f aca="false">IF(B2748="","",IF(OR(P2748="غائب",P2748="غياب",P2748="إجازة بدون راتب"),IFERROR(VLOOKUP(B2748,الموظفين!$A$2:$J$501,8,FALSE()),0),0))</f>
        <v/>
      </c>
      <c r="R2748" s="24" t="str">
        <f aca="false">IF(B2748="","",ROUND((N(K2748)+N(L2748))/60*IFERROR(VLOOKUP(B2748,الموظفين!$A$2:$J$501,8,FALSE()),0)/الإعدادات!$B$6*الإعدادات!$B$9,2))</f>
        <v/>
      </c>
      <c r="S2748" s="24" t="str">
        <f aca="false">IF(OR(B2748="",M2748=""),"",ROUND(M2748/60*IFERROR(VLOOKUP(B2748,الموظفين!$A$2:$J$501,9,FALSE()),0),2))</f>
        <v/>
      </c>
      <c r="T2748" s="17"/>
      <c r="U2748" s="23" t="str">
        <f aca="false">IF(OR(A2748="",B2748=""),"",A2748&amp;"|"&amp;B2748)</f>
        <v/>
      </c>
    </row>
    <row r="2749" customFormat="false" ht="15" hidden="false" customHeight="false" outlineLevel="0" collapsed="false">
      <c r="A2749" s="16"/>
      <c r="B2749" s="17"/>
      <c r="C2749" s="18" t="str">
        <f aca="false">IF($B2749="","",IFERROR(VLOOKUP($B2749,الموظفين!$A$2:$J$501,2,FALSE())&amp;"","⚠ كود غير موجود"))</f>
        <v/>
      </c>
      <c r="D2749" s="18" t="str">
        <f aca="false">IF($B2749="","",IFERROR(VLOOKUP($B2749,الموظفين!$A$2:$J$501,3,FALSE())&amp;"",""))</f>
        <v/>
      </c>
      <c r="E2749" s="18" t="str">
        <f aca="false">IF($B2749="","",IFERROR(VLOOKUP($B2749,الموظفين!$A$2:$J$501,5,FALSE())&amp;"",""))</f>
        <v/>
      </c>
      <c r="F2749" s="19" t="str">
        <f aca="false">IF($B2749="","",IFERROR(VLOOKUP($B2749,الموظفين!$A$2:$J$501,6,FALSE()),""))</f>
        <v/>
      </c>
      <c r="G2749" s="19" t="str">
        <f aca="false">IF($B2749="","",IFERROR(VLOOKUP($B2749,الموظفين!$A$2:$J$501,7,FALSE()),""))</f>
        <v/>
      </c>
      <c r="H2749" s="20"/>
      <c r="I2749" s="20"/>
      <c r="J2749" s="21" t="str">
        <f aca="false">IF(OR(H2749="",I2749=""),"",ROUND(MOD(I2749-H2749,1)*24,2))</f>
        <v/>
      </c>
      <c r="K2749" s="22" t="str">
        <f aca="false">IF(OR(H2749="",F2749=""),"",IF(ROUND(MAX(0,MOD(H2749-F2749+0.5,1)-0.5)*1440,0)&gt;IFERROR(VLOOKUP(E2749,الورديات!$A$2:$E$21,5,FALSE()),0),ROUND(MAX(0,MOD(H2749-F2749+0.5,1)-0.5)*1440,0),0))</f>
        <v/>
      </c>
      <c r="L2749" s="22" t="str">
        <f aca="false">IF(OR(I2749="",G2749=""),"",ROUND(MAX(0,MOD(G2749-I2749+0.5,1)-0.5)*1440,0))</f>
        <v/>
      </c>
      <c r="M2749" s="22" t="str">
        <f aca="false">IF(OR(I2749="",G2749=""),"",IF(ROUND(MAX(0,MOD(I2749-G2749+0.5,1)-0.5)*1440,0)&gt;=الإعدادات!$B$8,ROUND(MAX(0,MOD(I2749-G2749+0.5,1)-0.5)*1440,0),0))</f>
        <v/>
      </c>
      <c r="N2749" s="18" t="str">
        <f aca="false">IF(OR(A2749="",B2749=""),"",IF(COUNTIFS(الإجازات!$A$2:$A$1001,B2749,الإجازات!$D$2:$D$1001,"&lt;="&amp;A2749,الإجازات!$E$2:$E$1001,"&gt;="&amp;A2749,الإجازات!$G$2:$G$1001,"مقبولة")=0,"",LOOKUP(2,1/((الإجازات!$A$2:$A$1001=B2749)*(الإجازات!$D$2:$D$1001&lt;=A2749)*(الإجازات!$E$2:$E$1001&gt;=A2749)*(الإجازات!$G$2:$G$1001="مقبولة")),الإجازات!$C$2:$C$1001)))</f>
        <v/>
      </c>
      <c r="O2749" s="17"/>
      <c r="P2749" s="23" t="str">
        <f aca="false">IF(B2749="","",IF(ISNA(MATCH(B2749,الموظفين!$A$2:$A$501,0)),"⚠ كود غير موجود",IF(O2749&lt;&gt;"",O2749,IF(N2749&lt;&gt;"",N2749,IF(H2749="",IF(AND(A2749&lt;&gt;"",WEEKDAY(A2749)=الإعدادات!$B$11),"راحة أسبوعية","غائب"),IF(I2749="","بدون انصراف",IF(N(K2749)&gt;0,"متأخر","حاضر")))))))</f>
        <v/>
      </c>
      <c r="Q2749" s="24" t="str">
        <f aca="false">IF(B2749="","",IF(OR(P2749="غائب",P2749="غياب",P2749="إجازة بدون راتب"),IFERROR(VLOOKUP(B2749,الموظفين!$A$2:$J$501,8,FALSE()),0),0))</f>
        <v/>
      </c>
      <c r="R2749" s="24" t="str">
        <f aca="false">IF(B2749="","",ROUND((N(K2749)+N(L2749))/60*IFERROR(VLOOKUP(B2749,الموظفين!$A$2:$J$501,8,FALSE()),0)/الإعدادات!$B$6*الإعدادات!$B$9,2))</f>
        <v/>
      </c>
      <c r="S2749" s="24" t="str">
        <f aca="false">IF(OR(B2749="",M2749=""),"",ROUND(M2749/60*IFERROR(VLOOKUP(B2749,الموظفين!$A$2:$J$501,9,FALSE()),0),2))</f>
        <v/>
      </c>
      <c r="T2749" s="17"/>
      <c r="U2749" s="23" t="str">
        <f aca="false">IF(OR(A2749="",B2749=""),"",A2749&amp;"|"&amp;B2749)</f>
        <v/>
      </c>
    </row>
    <row r="2750" customFormat="false" ht="15" hidden="false" customHeight="false" outlineLevel="0" collapsed="false">
      <c r="A2750" s="16"/>
      <c r="B2750" s="17"/>
      <c r="C2750" s="18" t="str">
        <f aca="false">IF($B2750="","",IFERROR(VLOOKUP($B2750,الموظفين!$A$2:$J$501,2,FALSE())&amp;"","⚠ كود غير موجود"))</f>
        <v/>
      </c>
      <c r="D2750" s="18" t="str">
        <f aca="false">IF($B2750="","",IFERROR(VLOOKUP($B2750,الموظفين!$A$2:$J$501,3,FALSE())&amp;"",""))</f>
        <v/>
      </c>
      <c r="E2750" s="18" t="str">
        <f aca="false">IF($B2750="","",IFERROR(VLOOKUP($B2750,الموظفين!$A$2:$J$501,5,FALSE())&amp;"",""))</f>
        <v/>
      </c>
      <c r="F2750" s="19" t="str">
        <f aca="false">IF($B2750="","",IFERROR(VLOOKUP($B2750,الموظفين!$A$2:$J$501,6,FALSE()),""))</f>
        <v/>
      </c>
      <c r="G2750" s="19" t="str">
        <f aca="false">IF($B2750="","",IFERROR(VLOOKUP($B2750,الموظفين!$A$2:$J$501,7,FALSE()),""))</f>
        <v/>
      </c>
      <c r="H2750" s="20"/>
      <c r="I2750" s="20"/>
      <c r="J2750" s="21" t="str">
        <f aca="false">IF(OR(H2750="",I2750=""),"",ROUND(MOD(I2750-H2750,1)*24,2))</f>
        <v/>
      </c>
      <c r="K2750" s="22" t="str">
        <f aca="false">IF(OR(H2750="",F2750=""),"",IF(ROUND(MAX(0,MOD(H2750-F2750+0.5,1)-0.5)*1440,0)&gt;IFERROR(VLOOKUP(E2750,الورديات!$A$2:$E$21,5,FALSE()),0),ROUND(MAX(0,MOD(H2750-F2750+0.5,1)-0.5)*1440,0),0))</f>
        <v/>
      </c>
      <c r="L2750" s="22" t="str">
        <f aca="false">IF(OR(I2750="",G2750=""),"",ROUND(MAX(0,MOD(G2750-I2750+0.5,1)-0.5)*1440,0))</f>
        <v/>
      </c>
      <c r="M2750" s="22" t="str">
        <f aca="false">IF(OR(I2750="",G2750=""),"",IF(ROUND(MAX(0,MOD(I2750-G2750+0.5,1)-0.5)*1440,0)&gt;=الإعدادات!$B$8,ROUND(MAX(0,MOD(I2750-G2750+0.5,1)-0.5)*1440,0),0))</f>
        <v/>
      </c>
      <c r="N2750" s="18" t="str">
        <f aca="false">IF(OR(A2750="",B2750=""),"",IF(COUNTIFS(الإجازات!$A$2:$A$1001,B2750,الإجازات!$D$2:$D$1001,"&lt;="&amp;A2750,الإجازات!$E$2:$E$1001,"&gt;="&amp;A2750,الإجازات!$G$2:$G$1001,"مقبولة")=0,"",LOOKUP(2,1/((الإجازات!$A$2:$A$1001=B2750)*(الإجازات!$D$2:$D$1001&lt;=A2750)*(الإجازات!$E$2:$E$1001&gt;=A2750)*(الإجازات!$G$2:$G$1001="مقبولة")),الإجازات!$C$2:$C$1001)))</f>
        <v/>
      </c>
      <c r="O2750" s="17"/>
      <c r="P2750" s="23" t="str">
        <f aca="false">IF(B2750="","",IF(ISNA(MATCH(B2750,الموظفين!$A$2:$A$501,0)),"⚠ كود غير موجود",IF(O2750&lt;&gt;"",O2750,IF(N2750&lt;&gt;"",N2750,IF(H2750="",IF(AND(A2750&lt;&gt;"",WEEKDAY(A2750)=الإعدادات!$B$11),"راحة أسبوعية","غائب"),IF(I2750="","بدون انصراف",IF(N(K2750)&gt;0,"متأخر","حاضر")))))))</f>
        <v/>
      </c>
      <c r="Q2750" s="24" t="str">
        <f aca="false">IF(B2750="","",IF(OR(P2750="غائب",P2750="غياب",P2750="إجازة بدون راتب"),IFERROR(VLOOKUP(B2750,الموظفين!$A$2:$J$501,8,FALSE()),0),0))</f>
        <v/>
      </c>
      <c r="R2750" s="24" t="str">
        <f aca="false">IF(B2750="","",ROUND((N(K2750)+N(L2750))/60*IFERROR(VLOOKUP(B2750,الموظفين!$A$2:$J$501,8,FALSE()),0)/الإعدادات!$B$6*الإعدادات!$B$9,2))</f>
        <v/>
      </c>
      <c r="S2750" s="24" t="str">
        <f aca="false">IF(OR(B2750="",M2750=""),"",ROUND(M2750/60*IFERROR(VLOOKUP(B2750,الموظفين!$A$2:$J$501,9,FALSE()),0),2))</f>
        <v/>
      </c>
      <c r="T2750" s="17"/>
      <c r="U2750" s="23" t="str">
        <f aca="false">IF(OR(A2750="",B2750=""),"",A2750&amp;"|"&amp;B2750)</f>
        <v/>
      </c>
    </row>
    <row r="2751" customFormat="false" ht="15" hidden="false" customHeight="false" outlineLevel="0" collapsed="false">
      <c r="A2751" s="16"/>
      <c r="B2751" s="17"/>
      <c r="C2751" s="18" t="str">
        <f aca="false">IF($B2751="","",IFERROR(VLOOKUP($B2751,الموظفين!$A$2:$J$501,2,FALSE())&amp;"","⚠ كود غير موجود"))</f>
        <v/>
      </c>
      <c r="D2751" s="18" t="str">
        <f aca="false">IF($B2751="","",IFERROR(VLOOKUP($B2751,الموظفين!$A$2:$J$501,3,FALSE())&amp;"",""))</f>
        <v/>
      </c>
      <c r="E2751" s="18" t="str">
        <f aca="false">IF($B2751="","",IFERROR(VLOOKUP($B2751,الموظفين!$A$2:$J$501,5,FALSE())&amp;"",""))</f>
        <v/>
      </c>
      <c r="F2751" s="19" t="str">
        <f aca="false">IF($B2751="","",IFERROR(VLOOKUP($B2751,الموظفين!$A$2:$J$501,6,FALSE()),""))</f>
        <v/>
      </c>
      <c r="G2751" s="19" t="str">
        <f aca="false">IF($B2751="","",IFERROR(VLOOKUP($B2751,الموظفين!$A$2:$J$501,7,FALSE()),""))</f>
        <v/>
      </c>
      <c r="H2751" s="20"/>
      <c r="I2751" s="20"/>
      <c r="J2751" s="21" t="str">
        <f aca="false">IF(OR(H2751="",I2751=""),"",ROUND(MOD(I2751-H2751,1)*24,2))</f>
        <v/>
      </c>
      <c r="K2751" s="22" t="str">
        <f aca="false">IF(OR(H2751="",F2751=""),"",IF(ROUND(MAX(0,MOD(H2751-F2751+0.5,1)-0.5)*1440,0)&gt;IFERROR(VLOOKUP(E2751,الورديات!$A$2:$E$21,5,FALSE()),0),ROUND(MAX(0,MOD(H2751-F2751+0.5,1)-0.5)*1440,0),0))</f>
        <v/>
      </c>
      <c r="L2751" s="22" t="str">
        <f aca="false">IF(OR(I2751="",G2751=""),"",ROUND(MAX(0,MOD(G2751-I2751+0.5,1)-0.5)*1440,0))</f>
        <v/>
      </c>
      <c r="M2751" s="22" t="str">
        <f aca="false">IF(OR(I2751="",G2751=""),"",IF(ROUND(MAX(0,MOD(I2751-G2751+0.5,1)-0.5)*1440,0)&gt;=الإعدادات!$B$8,ROUND(MAX(0,MOD(I2751-G2751+0.5,1)-0.5)*1440,0),0))</f>
        <v/>
      </c>
      <c r="N2751" s="18" t="str">
        <f aca="false">IF(OR(A2751="",B2751=""),"",IF(COUNTIFS(الإجازات!$A$2:$A$1001,B2751,الإجازات!$D$2:$D$1001,"&lt;="&amp;A2751,الإجازات!$E$2:$E$1001,"&gt;="&amp;A2751,الإجازات!$G$2:$G$1001,"مقبولة")=0,"",LOOKUP(2,1/((الإجازات!$A$2:$A$1001=B2751)*(الإجازات!$D$2:$D$1001&lt;=A2751)*(الإجازات!$E$2:$E$1001&gt;=A2751)*(الإجازات!$G$2:$G$1001="مقبولة")),الإجازات!$C$2:$C$1001)))</f>
        <v/>
      </c>
      <c r="O2751" s="17"/>
      <c r="P2751" s="23" t="str">
        <f aca="false">IF(B2751="","",IF(ISNA(MATCH(B2751,الموظفين!$A$2:$A$501,0)),"⚠ كود غير موجود",IF(O2751&lt;&gt;"",O2751,IF(N2751&lt;&gt;"",N2751,IF(H2751="",IF(AND(A2751&lt;&gt;"",WEEKDAY(A2751)=الإعدادات!$B$11),"راحة أسبوعية","غائب"),IF(I2751="","بدون انصراف",IF(N(K2751)&gt;0,"متأخر","حاضر")))))))</f>
        <v/>
      </c>
      <c r="Q2751" s="24" t="str">
        <f aca="false">IF(B2751="","",IF(OR(P2751="غائب",P2751="غياب",P2751="إجازة بدون راتب"),IFERROR(VLOOKUP(B2751,الموظفين!$A$2:$J$501,8,FALSE()),0),0))</f>
        <v/>
      </c>
      <c r="R2751" s="24" t="str">
        <f aca="false">IF(B2751="","",ROUND((N(K2751)+N(L2751))/60*IFERROR(VLOOKUP(B2751,الموظفين!$A$2:$J$501,8,FALSE()),0)/الإعدادات!$B$6*الإعدادات!$B$9,2))</f>
        <v/>
      </c>
      <c r="S2751" s="24" t="str">
        <f aca="false">IF(OR(B2751="",M2751=""),"",ROUND(M2751/60*IFERROR(VLOOKUP(B2751,الموظفين!$A$2:$J$501,9,FALSE()),0),2))</f>
        <v/>
      </c>
      <c r="T2751" s="17"/>
      <c r="U2751" s="23" t="str">
        <f aca="false">IF(OR(A2751="",B2751=""),"",A2751&amp;"|"&amp;B2751)</f>
        <v/>
      </c>
    </row>
    <row r="2752" customFormat="false" ht="15" hidden="false" customHeight="false" outlineLevel="0" collapsed="false">
      <c r="A2752" s="16"/>
      <c r="B2752" s="17"/>
      <c r="C2752" s="18" t="str">
        <f aca="false">IF($B2752="","",IFERROR(VLOOKUP($B2752,الموظفين!$A$2:$J$501,2,FALSE())&amp;"","⚠ كود غير موجود"))</f>
        <v/>
      </c>
      <c r="D2752" s="18" t="str">
        <f aca="false">IF($B2752="","",IFERROR(VLOOKUP($B2752,الموظفين!$A$2:$J$501,3,FALSE())&amp;"",""))</f>
        <v/>
      </c>
      <c r="E2752" s="18" t="str">
        <f aca="false">IF($B2752="","",IFERROR(VLOOKUP($B2752,الموظفين!$A$2:$J$501,5,FALSE())&amp;"",""))</f>
        <v/>
      </c>
      <c r="F2752" s="19" t="str">
        <f aca="false">IF($B2752="","",IFERROR(VLOOKUP($B2752,الموظفين!$A$2:$J$501,6,FALSE()),""))</f>
        <v/>
      </c>
      <c r="G2752" s="19" t="str">
        <f aca="false">IF($B2752="","",IFERROR(VLOOKUP($B2752,الموظفين!$A$2:$J$501,7,FALSE()),""))</f>
        <v/>
      </c>
      <c r="H2752" s="20"/>
      <c r="I2752" s="20"/>
      <c r="J2752" s="21" t="str">
        <f aca="false">IF(OR(H2752="",I2752=""),"",ROUND(MOD(I2752-H2752,1)*24,2))</f>
        <v/>
      </c>
      <c r="K2752" s="22" t="str">
        <f aca="false">IF(OR(H2752="",F2752=""),"",IF(ROUND(MAX(0,MOD(H2752-F2752+0.5,1)-0.5)*1440,0)&gt;IFERROR(VLOOKUP(E2752,الورديات!$A$2:$E$21,5,FALSE()),0),ROUND(MAX(0,MOD(H2752-F2752+0.5,1)-0.5)*1440,0),0))</f>
        <v/>
      </c>
      <c r="L2752" s="22" t="str">
        <f aca="false">IF(OR(I2752="",G2752=""),"",ROUND(MAX(0,MOD(G2752-I2752+0.5,1)-0.5)*1440,0))</f>
        <v/>
      </c>
      <c r="M2752" s="22" t="str">
        <f aca="false">IF(OR(I2752="",G2752=""),"",IF(ROUND(MAX(0,MOD(I2752-G2752+0.5,1)-0.5)*1440,0)&gt;=الإعدادات!$B$8,ROUND(MAX(0,MOD(I2752-G2752+0.5,1)-0.5)*1440,0),0))</f>
        <v/>
      </c>
      <c r="N2752" s="18" t="str">
        <f aca="false">IF(OR(A2752="",B2752=""),"",IF(COUNTIFS(الإجازات!$A$2:$A$1001,B2752,الإجازات!$D$2:$D$1001,"&lt;="&amp;A2752,الإجازات!$E$2:$E$1001,"&gt;="&amp;A2752,الإجازات!$G$2:$G$1001,"مقبولة")=0,"",LOOKUP(2,1/((الإجازات!$A$2:$A$1001=B2752)*(الإجازات!$D$2:$D$1001&lt;=A2752)*(الإجازات!$E$2:$E$1001&gt;=A2752)*(الإجازات!$G$2:$G$1001="مقبولة")),الإجازات!$C$2:$C$1001)))</f>
        <v/>
      </c>
      <c r="O2752" s="17"/>
      <c r="P2752" s="23" t="str">
        <f aca="false">IF(B2752="","",IF(ISNA(MATCH(B2752,الموظفين!$A$2:$A$501,0)),"⚠ كود غير موجود",IF(O2752&lt;&gt;"",O2752,IF(N2752&lt;&gt;"",N2752,IF(H2752="",IF(AND(A2752&lt;&gt;"",WEEKDAY(A2752)=الإعدادات!$B$11),"راحة أسبوعية","غائب"),IF(I2752="","بدون انصراف",IF(N(K2752)&gt;0,"متأخر","حاضر")))))))</f>
        <v/>
      </c>
      <c r="Q2752" s="24" t="str">
        <f aca="false">IF(B2752="","",IF(OR(P2752="غائب",P2752="غياب",P2752="إجازة بدون راتب"),IFERROR(VLOOKUP(B2752,الموظفين!$A$2:$J$501,8,FALSE()),0),0))</f>
        <v/>
      </c>
      <c r="R2752" s="24" t="str">
        <f aca="false">IF(B2752="","",ROUND((N(K2752)+N(L2752))/60*IFERROR(VLOOKUP(B2752,الموظفين!$A$2:$J$501,8,FALSE()),0)/الإعدادات!$B$6*الإعدادات!$B$9,2))</f>
        <v/>
      </c>
      <c r="S2752" s="24" t="str">
        <f aca="false">IF(OR(B2752="",M2752=""),"",ROUND(M2752/60*IFERROR(VLOOKUP(B2752,الموظفين!$A$2:$J$501,9,FALSE()),0),2))</f>
        <v/>
      </c>
      <c r="T2752" s="17"/>
      <c r="U2752" s="23" t="str">
        <f aca="false">IF(OR(A2752="",B2752=""),"",A2752&amp;"|"&amp;B2752)</f>
        <v/>
      </c>
    </row>
    <row r="2753" customFormat="false" ht="15" hidden="false" customHeight="false" outlineLevel="0" collapsed="false">
      <c r="A2753" s="16"/>
      <c r="B2753" s="17"/>
      <c r="C2753" s="18" t="str">
        <f aca="false">IF($B2753="","",IFERROR(VLOOKUP($B2753,الموظفين!$A$2:$J$501,2,FALSE())&amp;"","⚠ كود غير موجود"))</f>
        <v/>
      </c>
      <c r="D2753" s="18" t="str">
        <f aca="false">IF($B2753="","",IFERROR(VLOOKUP($B2753,الموظفين!$A$2:$J$501,3,FALSE())&amp;"",""))</f>
        <v/>
      </c>
      <c r="E2753" s="18" t="str">
        <f aca="false">IF($B2753="","",IFERROR(VLOOKUP($B2753,الموظفين!$A$2:$J$501,5,FALSE())&amp;"",""))</f>
        <v/>
      </c>
      <c r="F2753" s="19" t="str">
        <f aca="false">IF($B2753="","",IFERROR(VLOOKUP($B2753,الموظفين!$A$2:$J$501,6,FALSE()),""))</f>
        <v/>
      </c>
      <c r="G2753" s="19" t="str">
        <f aca="false">IF($B2753="","",IFERROR(VLOOKUP($B2753,الموظفين!$A$2:$J$501,7,FALSE()),""))</f>
        <v/>
      </c>
      <c r="H2753" s="20"/>
      <c r="I2753" s="20"/>
      <c r="J2753" s="21" t="str">
        <f aca="false">IF(OR(H2753="",I2753=""),"",ROUND(MOD(I2753-H2753,1)*24,2))</f>
        <v/>
      </c>
      <c r="K2753" s="22" t="str">
        <f aca="false">IF(OR(H2753="",F2753=""),"",IF(ROUND(MAX(0,MOD(H2753-F2753+0.5,1)-0.5)*1440,0)&gt;IFERROR(VLOOKUP(E2753,الورديات!$A$2:$E$21,5,FALSE()),0),ROUND(MAX(0,MOD(H2753-F2753+0.5,1)-0.5)*1440,0),0))</f>
        <v/>
      </c>
      <c r="L2753" s="22" t="str">
        <f aca="false">IF(OR(I2753="",G2753=""),"",ROUND(MAX(0,MOD(G2753-I2753+0.5,1)-0.5)*1440,0))</f>
        <v/>
      </c>
      <c r="M2753" s="22" t="str">
        <f aca="false">IF(OR(I2753="",G2753=""),"",IF(ROUND(MAX(0,MOD(I2753-G2753+0.5,1)-0.5)*1440,0)&gt;=الإعدادات!$B$8,ROUND(MAX(0,MOD(I2753-G2753+0.5,1)-0.5)*1440,0),0))</f>
        <v/>
      </c>
      <c r="N2753" s="18" t="str">
        <f aca="false">IF(OR(A2753="",B2753=""),"",IF(COUNTIFS(الإجازات!$A$2:$A$1001,B2753,الإجازات!$D$2:$D$1001,"&lt;="&amp;A2753,الإجازات!$E$2:$E$1001,"&gt;="&amp;A2753,الإجازات!$G$2:$G$1001,"مقبولة")=0,"",LOOKUP(2,1/((الإجازات!$A$2:$A$1001=B2753)*(الإجازات!$D$2:$D$1001&lt;=A2753)*(الإجازات!$E$2:$E$1001&gt;=A2753)*(الإجازات!$G$2:$G$1001="مقبولة")),الإجازات!$C$2:$C$1001)))</f>
        <v/>
      </c>
      <c r="O2753" s="17"/>
      <c r="P2753" s="23" t="str">
        <f aca="false">IF(B2753="","",IF(ISNA(MATCH(B2753,الموظفين!$A$2:$A$501,0)),"⚠ كود غير موجود",IF(O2753&lt;&gt;"",O2753,IF(N2753&lt;&gt;"",N2753,IF(H2753="",IF(AND(A2753&lt;&gt;"",WEEKDAY(A2753)=الإعدادات!$B$11),"راحة أسبوعية","غائب"),IF(I2753="","بدون انصراف",IF(N(K2753)&gt;0,"متأخر","حاضر")))))))</f>
        <v/>
      </c>
      <c r="Q2753" s="24" t="str">
        <f aca="false">IF(B2753="","",IF(OR(P2753="غائب",P2753="غياب",P2753="إجازة بدون راتب"),IFERROR(VLOOKUP(B2753,الموظفين!$A$2:$J$501,8,FALSE()),0),0))</f>
        <v/>
      </c>
      <c r="R2753" s="24" t="str">
        <f aca="false">IF(B2753="","",ROUND((N(K2753)+N(L2753))/60*IFERROR(VLOOKUP(B2753,الموظفين!$A$2:$J$501,8,FALSE()),0)/الإعدادات!$B$6*الإعدادات!$B$9,2))</f>
        <v/>
      </c>
      <c r="S2753" s="24" t="str">
        <f aca="false">IF(OR(B2753="",M2753=""),"",ROUND(M2753/60*IFERROR(VLOOKUP(B2753,الموظفين!$A$2:$J$501,9,FALSE()),0),2))</f>
        <v/>
      </c>
      <c r="T2753" s="17"/>
      <c r="U2753" s="23" t="str">
        <f aca="false">IF(OR(A2753="",B2753=""),"",A2753&amp;"|"&amp;B2753)</f>
        <v/>
      </c>
    </row>
    <row r="2754" customFormat="false" ht="15" hidden="false" customHeight="false" outlineLevel="0" collapsed="false">
      <c r="A2754" s="16"/>
      <c r="B2754" s="17"/>
      <c r="C2754" s="18" t="str">
        <f aca="false">IF($B2754="","",IFERROR(VLOOKUP($B2754,الموظفين!$A$2:$J$501,2,FALSE())&amp;"","⚠ كود غير موجود"))</f>
        <v/>
      </c>
      <c r="D2754" s="18" t="str">
        <f aca="false">IF($B2754="","",IFERROR(VLOOKUP($B2754,الموظفين!$A$2:$J$501,3,FALSE())&amp;"",""))</f>
        <v/>
      </c>
      <c r="E2754" s="18" t="str">
        <f aca="false">IF($B2754="","",IFERROR(VLOOKUP($B2754,الموظفين!$A$2:$J$501,5,FALSE())&amp;"",""))</f>
        <v/>
      </c>
      <c r="F2754" s="19" t="str">
        <f aca="false">IF($B2754="","",IFERROR(VLOOKUP($B2754,الموظفين!$A$2:$J$501,6,FALSE()),""))</f>
        <v/>
      </c>
      <c r="G2754" s="19" t="str">
        <f aca="false">IF($B2754="","",IFERROR(VLOOKUP($B2754,الموظفين!$A$2:$J$501,7,FALSE()),""))</f>
        <v/>
      </c>
      <c r="H2754" s="20"/>
      <c r="I2754" s="20"/>
      <c r="J2754" s="21" t="str">
        <f aca="false">IF(OR(H2754="",I2754=""),"",ROUND(MOD(I2754-H2754,1)*24,2))</f>
        <v/>
      </c>
      <c r="K2754" s="22" t="str">
        <f aca="false">IF(OR(H2754="",F2754=""),"",IF(ROUND(MAX(0,MOD(H2754-F2754+0.5,1)-0.5)*1440,0)&gt;IFERROR(VLOOKUP(E2754,الورديات!$A$2:$E$21,5,FALSE()),0),ROUND(MAX(0,MOD(H2754-F2754+0.5,1)-0.5)*1440,0),0))</f>
        <v/>
      </c>
      <c r="L2754" s="22" t="str">
        <f aca="false">IF(OR(I2754="",G2754=""),"",ROUND(MAX(0,MOD(G2754-I2754+0.5,1)-0.5)*1440,0))</f>
        <v/>
      </c>
      <c r="M2754" s="22" t="str">
        <f aca="false">IF(OR(I2754="",G2754=""),"",IF(ROUND(MAX(0,MOD(I2754-G2754+0.5,1)-0.5)*1440,0)&gt;=الإعدادات!$B$8,ROUND(MAX(0,MOD(I2754-G2754+0.5,1)-0.5)*1440,0),0))</f>
        <v/>
      </c>
      <c r="N2754" s="18" t="str">
        <f aca="false">IF(OR(A2754="",B2754=""),"",IF(COUNTIFS(الإجازات!$A$2:$A$1001,B2754,الإجازات!$D$2:$D$1001,"&lt;="&amp;A2754,الإجازات!$E$2:$E$1001,"&gt;="&amp;A2754,الإجازات!$G$2:$G$1001,"مقبولة")=0,"",LOOKUP(2,1/((الإجازات!$A$2:$A$1001=B2754)*(الإجازات!$D$2:$D$1001&lt;=A2754)*(الإجازات!$E$2:$E$1001&gt;=A2754)*(الإجازات!$G$2:$G$1001="مقبولة")),الإجازات!$C$2:$C$1001)))</f>
        <v/>
      </c>
      <c r="O2754" s="17"/>
      <c r="P2754" s="23" t="str">
        <f aca="false">IF(B2754="","",IF(ISNA(MATCH(B2754,الموظفين!$A$2:$A$501,0)),"⚠ كود غير موجود",IF(O2754&lt;&gt;"",O2754,IF(N2754&lt;&gt;"",N2754,IF(H2754="",IF(AND(A2754&lt;&gt;"",WEEKDAY(A2754)=الإعدادات!$B$11),"راحة أسبوعية","غائب"),IF(I2754="","بدون انصراف",IF(N(K2754)&gt;0,"متأخر","حاضر")))))))</f>
        <v/>
      </c>
      <c r="Q2754" s="24" t="str">
        <f aca="false">IF(B2754="","",IF(OR(P2754="غائب",P2754="غياب",P2754="إجازة بدون راتب"),IFERROR(VLOOKUP(B2754,الموظفين!$A$2:$J$501,8,FALSE()),0),0))</f>
        <v/>
      </c>
      <c r="R2754" s="24" t="str">
        <f aca="false">IF(B2754="","",ROUND((N(K2754)+N(L2754))/60*IFERROR(VLOOKUP(B2754,الموظفين!$A$2:$J$501,8,FALSE()),0)/الإعدادات!$B$6*الإعدادات!$B$9,2))</f>
        <v/>
      </c>
      <c r="S2754" s="24" t="str">
        <f aca="false">IF(OR(B2754="",M2754=""),"",ROUND(M2754/60*IFERROR(VLOOKUP(B2754,الموظفين!$A$2:$J$501,9,FALSE()),0),2))</f>
        <v/>
      </c>
      <c r="T2754" s="17"/>
      <c r="U2754" s="23" t="str">
        <f aca="false">IF(OR(A2754="",B2754=""),"",A2754&amp;"|"&amp;B2754)</f>
        <v/>
      </c>
    </row>
    <row r="2755" customFormat="false" ht="15" hidden="false" customHeight="false" outlineLevel="0" collapsed="false">
      <c r="A2755" s="16"/>
      <c r="B2755" s="17"/>
      <c r="C2755" s="18" t="str">
        <f aca="false">IF($B2755="","",IFERROR(VLOOKUP($B2755,الموظفين!$A$2:$J$501,2,FALSE())&amp;"","⚠ كود غير موجود"))</f>
        <v/>
      </c>
      <c r="D2755" s="18" t="str">
        <f aca="false">IF($B2755="","",IFERROR(VLOOKUP($B2755,الموظفين!$A$2:$J$501,3,FALSE())&amp;"",""))</f>
        <v/>
      </c>
      <c r="E2755" s="18" t="str">
        <f aca="false">IF($B2755="","",IFERROR(VLOOKUP($B2755,الموظفين!$A$2:$J$501,5,FALSE())&amp;"",""))</f>
        <v/>
      </c>
      <c r="F2755" s="19" t="str">
        <f aca="false">IF($B2755="","",IFERROR(VLOOKUP($B2755,الموظفين!$A$2:$J$501,6,FALSE()),""))</f>
        <v/>
      </c>
      <c r="G2755" s="19" t="str">
        <f aca="false">IF($B2755="","",IFERROR(VLOOKUP($B2755,الموظفين!$A$2:$J$501,7,FALSE()),""))</f>
        <v/>
      </c>
      <c r="H2755" s="20"/>
      <c r="I2755" s="20"/>
      <c r="J2755" s="21" t="str">
        <f aca="false">IF(OR(H2755="",I2755=""),"",ROUND(MOD(I2755-H2755,1)*24,2))</f>
        <v/>
      </c>
      <c r="K2755" s="22" t="str">
        <f aca="false">IF(OR(H2755="",F2755=""),"",IF(ROUND(MAX(0,MOD(H2755-F2755+0.5,1)-0.5)*1440,0)&gt;IFERROR(VLOOKUP(E2755,الورديات!$A$2:$E$21,5,FALSE()),0),ROUND(MAX(0,MOD(H2755-F2755+0.5,1)-0.5)*1440,0),0))</f>
        <v/>
      </c>
      <c r="L2755" s="22" t="str">
        <f aca="false">IF(OR(I2755="",G2755=""),"",ROUND(MAX(0,MOD(G2755-I2755+0.5,1)-0.5)*1440,0))</f>
        <v/>
      </c>
      <c r="M2755" s="22" t="str">
        <f aca="false">IF(OR(I2755="",G2755=""),"",IF(ROUND(MAX(0,MOD(I2755-G2755+0.5,1)-0.5)*1440,0)&gt;=الإعدادات!$B$8,ROUND(MAX(0,MOD(I2755-G2755+0.5,1)-0.5)*1440,0),0))</f>
        <v/>
      </c>
      <c r="N2755" s="18" t="str">
        <f aca="false">IF(OR(A2755="",B2755=""),"",IF(COUNTIFS(الإجازات!$A$2:$A$1001,B2755,الإجازات!$D$2:$D$1001,"&lt;="&amp;A2755,الإجازات!$E$2:$E$1001,"&gt;="&amp;A2755,الإجازات!$G$2:$G$1001,"مقبولة")=0,"",LOOKUP(2,1/((الإجازات!$A$2:$A$1001=B2755)*(الإجازات!$D$2:$D$1001&lt;=A2755)*(الإجازات!$E$2:$E$1001&gt;=A2755)*(الإجازات!$G$2:$G$1001="مقبولة")),الإجازات!$C$2:$C$1001)))</f>
        <v/>
      </c>
      <c r="O2755" s="17"/>
      <c r="P2755" s="23" t="str">
        <f aca="false">IF(B2755="","",IF(ISNA(MATCH(B2755,الموظفين!$A$2:$A$501,0)),"⚠ كود غير موجود",IF(O2755&lt;&gt;"",O2755,IF(N2755&lt;&gt;"",N2755,IF(H2755="",IF(AND(A2755&lt;&gt;"",WEEKDAY(A2755)=الإعدادات!$B$11),"راحة أسبوعية","غائب"),IF(I2755="","بدون انصراف",IF(N(K2755)&gt;0,"متأخر","حاضر")))))))</f>
        <v/>
      </c>
      <c r="Q2755" s="24" t="str">
        <f aca="false">IF(B2755="","",IF(OR(P2755="غائب",P2755="غياب",P2755="إجازة بدون راتب"),IFERROR(VLOOKUP(B2755,الموظفين!$A$2:$J$501,8,FALSE()),0),0))</f>
        <v/>
      </c>
      <c r="R2755" s="24" t="str">
        <f aca="false">IF(B2755="","",ROUND((N(K2755)+N(L2755))/60*IFERROR(VLOOKUP(B2755,الموظفين!$A$2:$J$501,8,FALSE()),0)/الإعدادات!$B$6*الإعدادات!$B$9,2))</f>
        <v/>
      </c>
      <c r="S2755" s="24" t="str">
        <f aca="false">IF(OR(B2755="",M2755=""),"",ROUND(M2755/60*IFERROR(VLOOKUP(B2755,الموظفين!$A$2:$J$501,9,FALSE()),0),2))</f>
        <v/>
      </c>
      <c r="T2755" s="17"/>
      <c r="U2755" s="23" t="str">
        <f aca="false">IF(OR(A2755="",B2755=""),"",A2755&amp;"|"&amp;B2755)</f>
        <v/>
      </c>
    </row>
    <row r="2756" customFormat="false" ht="15" hidden="false" customHeight="false" outlineLevel="0" collapsed="false">
      <c r="A2756" s="16"/>
      <c r="B2756" s="17"/>
      <c r="C2756" s="18" t="str">
        <f aca="false">IF($B2756="","",IFERROR(VLOOKUP($B2756,الموظفين!$A$2:$J$501,2,FALSE())&amp;"","⚠ كود غير موجود"))</f>
        <v/>
      </c>
      <c r="D2756" s="18" t="str">
        <f aca="false">IF($B2756="","",IFERROR(VLOOKUP($B2756,الموظفين!$A$2:$J$501,3,FALSE())&amp;"",""))</f>
        <v/>
      </c>
      <c r="E2756" s="18" t="str">
        <f aca="false">IF($B2756="","",IFERROR(VLOOKUP($B2756,الموظفين!$A$2:$J$501,5,FALSE())&amp;"",""))</f>
        <v/>
      </c>
      <c r="F2756" s="19" t="str">
        <f aca="false">IF($B2756="","",IFERROR(VLOOKUP($B2756,الموظفين!$A$2:$J$501,6,FALSE()),""))</f>
        <v/>
      </c>
      <c r="G2756" s="19" t="str">
        <f aca="false">IF($B2756="","",IFERROR(VLOOKUP($B2756,الموظفين!$A$2:$J$501,7,FALSE()),""))</f>
        <v/>
      </c>
      <c r="H2756" s="20"/>
      <c r="I2756" s="20"/>
      <c r="J2756" s="21" t="str">
        <f aca="false">IF(OR(H2756="",I2756=""),"",ROUND(MOD(I2756-H2756,1)*24,2))</f>
        <v/>
      </c>
      <c r="K2756" s="22" t="str">
        <f aca="false">IF(OR(H2756="",F2756=""),"",IF(ROUND(MAX(0,MOD(H2756-F2756+0.5,1)-0.5)*1440,0)&gt;IFERROR(VLOOKUP(E2756,الورديات!$A$2:$E$21,5,FALSE()),0),ROUND(MAX(0,MOD(H2756-F2756+0.5,1)-0.5)*1440,0),0))</f>
        <v/>
      </c>
      <c r="L2756" s="22" t="str">
        <f aca="false">IF(OR(I2756="",G2756=""),"",ROUND(MAX(0,MOD(G2756-I2756+0.5,1)-0.5)*1440,0))</f>
        <v/>
      </c>
      <c r="M2756" s="22" t="str">
        <f aca="false">IF(OR(I2756="",G2756=""),"",IF(ROUND(MAX(0,MOD(I2756-G2756+0.5,1)-0.5)*1440,0)&gt;=الإعدادات!$B$8,ROUND(MAX(0,MOD(I2756-G2756+0.5,1)-0.5)*1440,0),0))</f>
        <v/>
      </c>
      <c r="N2756" s="18" t="str">
        <f aca="false">IF(OR(A2756="",B2756=""),"",IF(COUNTIFS(الإجازات!$A$2:$A$1001,B2756,الإجازات!$D$2:$D$1001,"&lt;="&amp;A2756,الإجازات!$E$2:$E$1001,"&gt;="&amp;A2756,الإجازات!$G$2:$G$1001,"مقبولة")=0,"",LOOKUP(2,1/((الإجازات!$A$2:$A$1001=B2756)*(الإجازات!$D$2:$D$1001&lt;=A2756)*(الإجازات!$E$2:$E$1001&gt;=A2756)*(الإجازات!$G$2:$G$1001="مقبولة")),الإجازات!$C$2:$C$1001)))</f>
        <v/>
      </c>
      <c r="O2756" s="17"/>
      <c r="P2756" s="23" t="str">
        <f aca="false">IF(B2756="","",IF(ISNA(MATCH(B2756,الموظفين!$A$2:$A$501,0)),"⚠ كود غير موجود",IF(O2756&lt;&gt;"",O2756,IF(N2756&lt;&gt;"",N2756,IF(H2756="",IF(AND(A2756&lt;&gt;"",WEEKDAY(A2756)=الإعدادات!$B$11),"راحة أسبوعية","غائب"),IF(I2756="","بدون انصراف",IF(N(K2756)&gt;0,"متأخر","حاضر")))))))</f>
        <v/>
      </c>
      <c r="Q2756" s="24" t="str">
        <f aca="false">IF(B2756="","",IF(OR(P2756="غائب",P2756="غياب",P2756="إجازة بدون راتب"),IFERROR(VLOOKUP(B2756,الموظفين!$A$2:$J$501,8,FALSE()),0),0))</f>
        <v/>
      </c>
      <c r="R2756" s="24" t="str">
        <f aca="false">IF(B2756="","",ROUND((N(K2756)+N(L2756))/60*IFERROR(VLOOKUP(B2756,الموظفين!$A$2:$J$501,8,FALSE()),0)/الإعدادات!$B$6*الإعدادات!$B$9,2))</f>
        <v/>
      </c>
      <c r="S2756" s="24" t="str">
        <f aca="false">IF(OR(B2756="",M2756=""),"",ROUND(M2756/60*IFERROR(VLOOKUP(B2756,الموظفين!$A$2:$J$501,9,FALSE()),0),2))</f>
        <v/>
      </c>
      <c r="T2756" s="17"/>
      <c r="U2756" s="23" t="str">
        <f aca="false">IF(OR(A2756="",B2756=""),"",A2756&amp;"|"&amp;B2756)</f>
        <v/>
      </c>
    </row>
    <row r="2757" customFormat="false" ht="15" hidden="false" customHeight="false" outlineLevel="0" collapsed="false">
      <c r="A2757" s="16"/>
      <c r="B2757" s="17"/>
      <c r="C2757" s="18" t="str">
        <f aca="false">IF($B2757="","",IFERROR(VLOOKUP($B2757,الموظفين!$A$2:$J$501,2,FALSE())&amp;"","⚠ كود غير موجود"))</f>
        <v/>
      </c>
      <c r="D2757" s="18" t="str">
        <f aca="false">IF($B2757="","",IFERROR(VLOOKUP($B2757,الموظفين!$A$2:$J$501,3,FALSE())&amp;"",""))</f>
        <v/>
      </c>
      <c r="E2757" s="18" t="str">
        <f aca="false">IF($B2757="","",IFERROR(VLOOKUP($B2757,الموظفين!$A$2:$J$501,5,FALSE())&amp;"",""))</f>
        <v/>
      </c>
      <c r="F2757" s="19" t="str">
        <f aca="false">IF($B2757="","",IFERROR(VLOOKUP($B2757,الموظفين!$A$2:$J$501,6,FALSE()),""))</f>
        <v/>
      </c>
      <c r="G2757" s="19" t="str">
        <f aca="false">IF($B2757="","",IFERROR(VLOOKUP($B2757,الموظفين!$A$2:$J$501,7,FALSE()),""))</f>
        <v/>
      </c>
      <c r="H2757" s="20"/>
      <c r="I2757" s="20"/>
      <c r="J2757" s="21" t="str">
        <f aca="false">IF(OR(H2757="",I2757=""),"",ROUND(MOD(I2757-H2757,1)*24,2))</f>
        <v/>
      </c>
      <c r="K2757" s="22" t="str">
        <f aca="false">IF(OR(H2757="",F2757=""),"",IF(ROUND(MAX(0,MOD(H2757-F2757+0.5,1)-0.5)*1440,0)&gt;IFERROR(VLOOKUP(E2757,الورديات!$A$2:$E$21,5,FALSE()),0),ROUND(MAX(0,MOD(H2757-F2757+0.5,1)-0.5)*1440,0),0))</f>
        <v/>
      </c>
      <c r="L2757" s="22" t="str">
        <f aca="false">IF(OR(I2757="",G2757=""),"",ROUND(MAX(0,MOD(G2757-I2757+0.5,1)-0.5)*1440,0))</f>
        <v/>
      </c>
      <c r="M2757" s="22" t="str">
        <f aca="false">IF(OR(I2757="",G2757=""),"",IF(ROUND(MAX(0,MOD(I2757-G2757+0.5,1)-0.5)*1440,0)&gt;=الإعدادات!$B$8,ROUND(MAX(0,MOD(I2757-G2757+0.5,1)-0.5)*1440,0),0))</f>
        <v/>
      </c>
      <c r="N2757" s="18" t="str">
        <f aca="false">IF(OR(A2757="",B2757=""),"",IF(COUNTIFS(الإجازات!$A$2:$A$1001,B2757,الإجازات!$D$2:$D$1001,"&lt;="&amp;A2757,الإجازات!$E$2:$E$1001,"&gt;="&amp;A2757,الإجازات!$G$2:$G$1001,"مقبولة")=0,"",LOOKUP(2,1/((الإجازات!$A$2:$A$1001=B2757)*(الإجازات!$D$2:$D$1001&lt;=A2757)*(الإجازات!$E$2:$E$1001&gt;=A2757)*(الإجازات!$G$2:$G$1001="مقبولة")),الإجازات!$C$2:$C$1001)))</f>
        <v/>
      </c>
      <c r="O2757" s="17"/>
      <c r="P2757" s="23" t="str">
        <f aca="false">IF(B2757="","",IF(ISNA(MATCH(B2757,الموظفين!$A$2:$A$501,0)),"⚠ كود غير موجود",IF(O2757&lt;&gt;"",O2757,IF(N2757&lt;&gt;"",N2757,IF(H2757="",IF(AND(A2757&lt;&gt;"",WEEKDAY(A2757)=الإعدادات!$B$11),"راحة أسبوعية","غائب"),IF(I2757="","بدون انصراف",IF(N(K2757)&gt;0,"متأخر","حاضر")))))))</f>
        <v/>
      </c>
      <c r="Q2757" s="24" t="str">
        <f aca="false">IF(B2757="","",IF(OR(P2757="غائب",P2757="غياب",P2757="إجازة بدون راتب"),IFERROR(VLOOKUP(B2757,الموظفين!$A$2:$J$501,8,FALSE()),0),0))</f>
        <v/>
      </c>
      <c r="R2757" s="24" t="str">
        <f aca="false">IF(B2757="","",ROUND((N(K2757)+N(L2757))/60*IFERROR(VLOOKUP(B2757,الموظفين!$A$2:$J$501,8,FALSE()),0)/الإعدادات!$B$6*الإعدادات!$B$9,2))</f>
        <v/>
      </c>
      <c r="S2757" s="24" t="str">
        <f aca="false">IF(OR(B2757="",M2757=""),"",ROUND(M2757/60*IFERROR(VLOOKUP(B2757,الموظفين!$A$2:$J$501,9,FALSE()),0),2))</f>
        <v/>
      </c>
      <c r="T2757" s="17"/>
      <c r="U2757" s="23" t="str">
        <f aca="false">IF(OR(A2757="",B2757=""),"",A2757&amp;"|"&amp;B2757)</f>
        <v/>
      </c>
    </row>
    <row r="2758" customFormat="false" ht="15" hidden="false" customHeight="false" outlineLevel="0" collapsed="false">
      <c r="A2758" s="16"/>
      <c r="B2758" s="17"/>
      <c r="C2758" s="18" t="str">
        <f aca="false">IF($B2758="","",IFERROR(VLOOKUP($B2758,الموظفين!$A$2:$J$501,2,FALSE())&amp;"","⚠ كود غير موجود"))</f>
        <v/>
      </c>
      <c r="D2758" s="18" t="str">
        <f aca="false">IF($B2758="","",IFERROR(VLOOKUP($B2758,الموظفين!$A$2:$J$501,3,FALSE())&amp;"",""))</f>
        <v/>
      </c>
      <c r="E2758" s="18" t="str">
        <f aca="false">IF($B2758="","",IFERROR(VLOOKUP($B2758,الموظفين!$A$2:$J$501,5,FALSE())&amp;"",""))</f>
        <v/>
      </c>
      <c r="F2758" s="19" t="str">
        <f aca="false">IF($B2758="","",IFERROR(VLOOKUP($B2758,الموظفين!$A$2:$J$501,6,FALSE()),""))</f>
        <v/>
      </c>
      <c r="G2758" s="19" t="str">
        <f aca="false">IF($B2758="","",IFERROR(VLOOKUP($B2758,الموظفين!$A$2:$J$501,7,FALSE()),""))</f>
        <v/>
      </c>
      <c r="H2758" s="20"/>
      <c r="I2758" s="20"/>
      <c r="J2758" s="21" t="str">
        <f aca="false">IF(OR(H2758="",I2758=""),"",ROUND(MOD(I2758-H2758,1)*24,2))</f>
        <v/>
      </c>
      <c r="K2758" s="22" t="str">
        <f aca="false">IF(OR(H2758="",F2758=""),"",IF(ROUND(MAX(0,MOD(H2758-F2758+0.5,1)-0.5)*1440,0)&gt;IFERROR(VLOOKUP(E2758,الورديات!$A$2:$E$21,5,FALSE()),0),ROUND(MAX(0,MOD(H2758-F2758+0.5,1)-0.5)*1440,0),0))</f>
        <v/>
      </c>
      <c r="L2758" s="22" t="str">
        <f aca="false">IF(OR(I2758="",G2758=""),"",ROUND(MAX(0,MOD(G2758-I2758+0.5,1)-0.5)*1440,0))</f>
        <v/>
      </c>
      <c r="M2758" s="22" t="str">
        <f aca="false">IF(OR(I2758="",G2758=""),"",IF(ROUND(MAX(0,MOD(I2758-G2758+0.5,1)-0.5)*1440,0)&gt;=الإعدادات!$B$8,ROUND(MAX(0,MOD(I2758-G2758+0.5,1)-0.5)*1440,0),0))</f>
        <v/>
      </c>
      <c r="N2758" s="18" t="str">
        <f aca="false">IF(OR(A2758="",B2758=""),"",IF(COUNTIFS(الإجازات!$A$2:$A$1001,B2758,الإجازات!$D$2:$D$1001,"&lt;="&amp;A2758,الإجازات!$E$2:$E$1001,"&gt;="&amp;A2758,الإجازات!$G$2:$G$1001,"مقبولة")=0,"",LOOKUP(2,1/((الإجازات!$A$2:$A$1001=B2758)*(الإجازات!$D$2:$D$1001&lt;=A2758)*(الإجازات!$E$2:$E$1001&gt;=A2758)*(الإجازات!$G$2:$G$1001="مقبولة")),الإجازات!$C$2:$C$1001)))</f>
        <v/>
      </c>
      <c r="O2758" s="17"/>
      <c r="P2758" s="23" t="str">
        <f aca="false">IF(B2758="","",IF(ISNA(MATCH(B2758,الموظفين!$A$2:$A$501,0)),"⚠ كود غير موجود",IF(O2758&lt;&gt;"",O2758,IF(N2758&lt;&gt;"",N2758,IF(H2758="",IF(AND(A2758&lt;&gt;"",WEEKDAY(A2758)=الإعدادات!$B$11),"راحة أسبوعية","غائب"),IF(I2758="","بدون انصراف",IF(N(K2758)&gt;0,"متأخر","حاضر")))))))</f>
        <v/>
      </c>
      <c r="Q2758" s="24" t="str">
        <f aca="false">IF(B2758="","",IF(OR(P2758="غائب",P2758="غياب",P2758="إجازة بدون راتب"),IFERROR(VLOOKUP(B2758,الموظفين!$A$2:$J$501,8,FALSE()),0),0))</f>
        <v/>
      </c>
      <c r="R2758" s="24" t="str">
        <f aca="false">IF(B2758="","",ROUND((N(K2758)+N(L2758))/60*IFERROR(VLOOKUP(B2758,الموظفين!$A$2:$J$501,8,FALSE()),0)/الإعدادات!$B$6*الإعدادات!$B$9,2))</f>
        <v/>
      </c>
      <c r="S2758" s="24" t="str">
        <f aca="false">IF(OR(B2758="",M2758=""),"",ROUND(M2758/60*IFERROR(VLOOKUP(B2758,الموظفين!$A$2:$J$501,9,FALSE()),0),2))</f>
        <v/>
      </c>
      <c r="T2758" s="17"/>
      <c r="U2758" s="23" t="str">
        <f aca="false">IF(OR(A2758="",B2758=""),"",A2758&amp;"|"&amp;B2758)</f>
        <v/>
      </c>
    </row>
    <row r="2759" customFormat="false" ht="15" hidden="false" customHeight="false" outlineLevel="0" collapsed="false">
      <c r="A2759" s="16"/>
      <c r="B2759" s="17"/>
      <c r="C2759" s="18" t="str">
        <f aca="false">IF($B2759="","",IFERROR(VLOOKUP($B2759,الموظفين!$A$2:$J$501,2,FALSE())&amp;"","⚠ كود غير موجود"))</f>
        <v/>
      </c>
      <c r="D2759" s="18" t="str">
        <f aca="false">IF($B2759="","",IFERROR(VLOOKUP($B2759,الموظفين!$A$2:$J$501,3,FALSE())&amp;"",""))</f>
        <v/>
      </c>
      <c r="E2759" s="18" t="str">
        <f aca="false">IF($B2759="","",IFERROR(VLOOKUP($B2759,الموظفين!$A$2:$J$501,5,FALSE())&amp;"",""))</f>
        <v/>
      </c>
      <c r="F2759" s="19" t="str">
        <f aca="false">IF($B2759="","",IFERROR(VLOOKUP($B2759,الموظفين!$A$2:$J$501,6,FALSE()),""))</f>
        <v/>
      </c>
      <c r="G2759" s="19" t="str">
        <f aca="false">IF($B2759="","",IFERROR(VLOOKUP($B2759,الموظفين!$A$2:$J$501,7,FALSE()),""))</f>
        <v/>
      </c>
      <c r="H2759" s="20"/>
      <c r="I2759" s="20"/>
      <c r="J2759" s="21" t="str">
        <f aca="false">IF(OR(H2759="",I2759=""),"",ROUND(MOD(I2759-H2759,1)*24,2))</f>
        <v/>
      </c>
      <c r="K2759" s="22" t="str">
        <f aca="false">IF(OR(H2759="",F2759=""),"",IF(ROUND(MAX(0,MOD(H2759-F2759+0.5,1)-0.5)*1440,0)&gt;IFERROR(VLOOKUP(E2759,الورديات!$A$2:$E$21,5,FALSE()),0),ROUND(MAX(0,MOD(H2759-F2759+0.5,1)-0.5)*1440,0),0))</f>
        <v/>
      </c>
      <c r="L2759" s="22" t="str">
        <f aca="false">IF(OR(I2759="",G2759=""),"",ROUND(MAX(0,MOD(G2759-I2759+0.5,1)-0.5)*1440,0))</f>
        <v/>
      </c>
      <c r="M2759" s="22" t="str">
        <f aca="false">IF(OR(I2759="",G2759=""),"",IF(ROUND(MAX(0,MOD(I2759-G2759+0.5,1)-0.5)*1440,0)&gt;=الإعدادات!$B$8,ROUND(MAX(0,MOD(I2759-G2759+0.5,1)-0.5)*1440,0),0))</f>
        <v/>
      </c>
      <c r="N2759" s="18" t="str">
        <f aca="false">IF(OR(A2759="",B2759=""),"",IF(COUNTIFS(الإجازات!$A$2:$A$1001,B2759,الإجازات!$D$2:$D$1001,"&lt;="&amp;A2759,الإجازات!$E$2:$E$1001,"&gt;="&amp;A2759,الإجازات!$G$2:$G$1001,"مقبولة")=0,"",LOOKUP(2,1/((الإجازات!$A$2:$A$1001=B2759)*(الإجازات!$D$2:$D$1001&lt;=A2759)*(الإجازات!$E$2:$E$1001&gt;=A2759)*(الإجازات!$G$2:$G$1001="مقبولة")),الإجازات!$C$2:$C$1001)))</f>
        <v/>
      </c>
      <c r="O2759" s="17"/>
      <c r="P2759" s="23" t="str">
        <f aca="false">IF(B2759="","",IF(ISNA(MATCH(B2759,الموظفين!$A$2:$A$501,0)),"⚠ كود غير موجود",IF(O2759&lt;&gt;"",O2759,IF(N2759&lt;&gt;"",N2759,IF(H2759="",IF(AND(A2759&lt;&gt;"",WEEKDAY(A2759)=الإعدادات!$B$11),"راحة أسبوعية","غائب"),IF(I2759="","بدون انصراف",IF(N(K2759)&gt;0,"متأخر","حاضر")))))))</f>
        <v/>
      </c>
      <c r="Q2759" s="24" t="str">
        <f aca="false">IF(B2759="","",IF(OR(P2759="غائب",P2759="غياب",P2759="إجازة بدون راتب"),IFERROR(VLOOKUP(B2759,الموظفين!$A$2:$J$501,8,FALSE()),0),0))</f>
        <v/>
      </c>
      <c r="R2759" s="24" t="str">
        <f aca="false">IF(B2759="","",ROUND((N(K2759)+N(L2759))/60*IFERROR(VLOOKUP(B2759,الموظفين!$A$2:$J$501,8,FALSE()),0)/الإعدادات!$B$6*الإعدادات!$B$9,2))</f>
        <v/>
      </c>
      <c r="S2759" s="24" t="str">
        <f aca="false">IF(OR(B2759="",M2759=""),"",ROUND(M2759/60*IFERROR(VLOOKUP(B2759,الموظفين!$A$2:$J$501,9,FALSE()),0),2))</f>
        <v/>
      </c>
      <c r="T2759" s="17"/>
      <c r="U2759" s="23" t="str">
        <f aca="false">IF(OR(A2759="",B2759=""),"",A2759&amp;"|"&amp;B2759)</f>
        <v/>
      </c>
    </row>
    <row r="2760" customFormat="false" ht="15" hidden="false" customHeight="false" outlineLevel="0" collapsed="false">
      <c r="A2760" s="16"/>
      <c r="B2760" s="17"/>
      <c r="C2760" s="18" t="str">
        <f aca="false">IF($B2760="","",IFERROR(VLOOKUP($B2760,الموظفين!$A$2:$J$501,2,FALSE())&amp;"","⚠ كود غير موجود"))</f>
        <v/>
      </c>
      <c r="D2760" s="18" t="str">
        <f aca="false">IF($B2760="","",IFERROR(VLOOKUP($B2760,الموظفين!$A$2:$J$501,3,FALSE())&amp;"",""))</f>
        <v/>
      </c>
      <c r="E2760" s="18" t="str">
        <f aca="false">IF($B2760="","",IFERROR(VLOOKUP($B2760,الموظفين!$A$2:$J$501,5,FALSE())&amp;"",""))</f>
        <v/>
      </c>
      <c r="F2760" s="19" t="str">
        <f aca="false">IF($B2760="","",IFERROR(VLOOKUP($B2760,الموظفين!$A$2:$J$501,6,FALSE()),""))</f>
        <v/>
      </c>
      <c r="G2760" s="19" t="str">
        <f aca="false">IF($B2760="","",IFERROR(VLOOKUP($B2760,الموظفين!$A$2:$J$501,7,FALSE()),""))</f>
        <v/>
      </c>
      <c r="H2760" s="20"/>
      <c r="I2760" s="20"/>
      <c r="J2760" s="21" t="str">
        <f aca="false">IF(OR(H2760="",I2760=""),"",ROUND(MOD(I2760-H2760,1)*24,2))</f>
        <v/>
      </c>
      <c r="K2760" s="22" t="str">
        <f aca="false">IF(OR(H2760="",F2760=""),"",IF(ROUND(MAX(0,MOD(H2760-F2760+0.5,1)-0.5)*1440,0)&gt;IFERROR(VLOOKUP(E2760,الورديات!$A$2:$E$21,5,FALSE()),0),ROUND(MAX(0,MOD(H2760-F2760+0.5,1)-0.5)*1440,0),0))</f>
        <v/>
      </c>
      <c r="L2760" s="22" t="str">
        <f aca="false">IF(OR(I2760="",G2760=""),"",ROUND(MAX(0,MOD(G2760-I2760+0.5,1)-0.5)*1440,0))</f>
        <v/>
      </c>
      <c r="M2760" s="22" t="str">
        <f aca="false">IF(OR(I2760="",G2760=""),"",IF(ROUND(MAX(0,MOD(I2760-G2760+0.5,1)-0.5)*1440,0)&gt;=الإعدادات!$B$8,ROUND(MAX(0,MOD(I2760-G2760+0.5,1)-0.5)*1440,0),0))</f>
        <v/>
      </c>
      <c r="N2760" s="18" t="str">
        <f aca="false">IF(OR(A2760="",B2760=""),"",IF(COUNTIFS(الإجازات!$A$2:$A$1001,B2760,الإجازات!$D$2:$D$1001,"&lt;="&amp;A2760,الإجازات!$E$2:$E$1001,"&gt;="&amp;A2760,الإجازات!$G$2:$G$1001,"مقبولة")=0,"",LOOKUP(2,1/((الإجازات!$A$2:$A$1001=B2760)*(الإجازات!$D$2:$D$1001&lt;=A2760)*(الإجازات!$E$2:$E$1001&gt;=A2760)*(الإجازات!$G$2:$G$1001="مقبولة")),الإجازات!$C$2:$C$1001)))</f>
        <v/>
      </c>
      <c r="O2760" s="17"/>
      <c r="P2760" s="23" t="str">
        <f aca="false">IF(B2760="","",IF(ISNA(MATCH(B2760,الموظفين!$A$2:$A$501,0)),"⚠ كود غير موجود",IF(O2760&lt;&gt;"",O2760,IF(N2760&lt;&gt;"",N2760,IF(H2760="",IF(AND(A2760&lt;&gt;"",WEEKDAY(A2760)=الإعدادات!$B$11),"راحة أسبوعية","غائب"),IF(I2760="","بدون انصراف",IF(N(K2760)&gt;0,"متأخر","حاضر")))))))</f>
        <v/>
      </c>
      <c r="Q2760" s="24" t="str">
        <f aca="false">IF(B2760="","",IF(OR(P2760="غائب",P2760="غياب",P2760="إجازة بدون راتب"),IFERROR(VLOOKUP(B2760,الموظفين!$A$2:$J$501,8,FALSE()),0),0))</f>
        <v/>
      </c>
      <c r="R2760" s="24" t="str">
        <f aca="false">IF(B2760="","",ROUND((N(K2760)+N(L2760))/60*IFERROR(VLOOKUP(B2760,الموظفين!$A$2:$J$501,8,FALSE()),0)/الإعدادات!$B$6*الإعدادات!$B$9,2))</f>
        <v/>
      </c>
      <c r="S2760" s="24" t="str">
        <f aca="false">IF(OR(B2760="",M2760=""),"",ROUND(M2760/60*IFERROR(VLOOKUP(B2760,الموظفين!$A$2:$J$501,9,FALSE()),0),2))</f>
        <v/>
      </c>
      <c r="T2760" s="17"/>
      <c r="U2760" s="23" t="str">
        <f aca="false">IF(OR(A2760="",B2760=""),"",A2760&amp;"|"&amp;B2760)</f>
        <v/>
      </c>
    </row>
    <row r="2761" customFormat="false" ht="15" hidden="false" customHeight="false" outlineLevel="0" collapsed="false">
      <c r="A2761" s="16"/>
      <c r="B2761" s="17"/>
      <c r="C2761" s="18" t="str">
        <f aca="false">IF($B2761="","",IFERROR(VLOOKUP($B2761,الموظفين!$A$2:$J$501,2,FALSE())&amp;"","⚠ كود غير موجود"))</f>
        <v/>
      </c>
      <c r="D2761" s="18" t="str">
        <f aca="false">IF($B2761="","",IFERROR(VLOOKUP($B2761,الموظفين!$A$2:$J$501,3,FALSE())&amp;"",""))</f>
        <v/>
      </c>
      <c r="E2761" s="18" t="str">
        <f aca="false">IF($B2761="","",IFERROR(VLOOKUP($B2761,الموظفين!$A$2:$J$501,5,FALSE())&amp;"",""))</f>
        <v/>
      </c>
      <c r="F2761" s="19" t="str">
        <f aca="false">IF($B2761="","",IFERROR(VLOOKUP($B2761,الموظفين!$A$2:$J$501,6,FALSE()),""))</f>
        <v/>
      </c>
      <c r="G2761" s="19" t="str">
        <f aca="false">IF($B2761="","",IFERROR(VLOOKUP($B2761,الموظفين!$A$2:$J$501,7,FALSE()),""))</f>
        <v/>
      </c>
      <c r="H2761" s="20"/>
      <c r="I2761" s="20"/>
      <c r="J2761" s="21" t="str">
        <f aca="false">IF(OR(H2761="",I2761=""),"",ROUND(MOD(I2761-H2761,1)*24,2))</f>
        <v/>
      </c>
      <c r="K2761" s="22" t="str">
        <f aca="false">IF(OR(H2761="",F2761=""),"",IF(ROUND(MAX(0,MOD(H2761-F2761+0.5,1)-0.5)*1440,0)&gt;IFERROR(VLOOKUP(E2761,الورديات!$A$2:$E$21,5,FALSE()),0),ROUND(MAX(0,MOD(H2761-F2761+0.5,1)-0.5)*1440,0),0))</f>
        <v/>
      </c>
      <c r="L2761" s="22" t="str">
        <f aca="false">IF(OR(I2761="",G2761=""),"",ROUND(MAX(0,MOD(G2761-I2761+0.5,1)-0.5)*1440,0))</f>
        <v/>
      </c>
      <c r="M2761" s="22" t="str">
        <f aca="false">IF(OR(I2761="",G2761=""),"",IF(ROUND(MAX(0,MOD(I2761-G2761+0.5,1)-0.5)*1440,0)&gt;=الإعدادات!$B$8,ROUND(MAX(0,MOD(I2761-G2761+0.5,1)-0.5)*1440,0),0))</f>
        <v/>
      </c>
      <c r="N2761" s="18" t="str">
        <f aca="false">IF(OR(A2761="",B2761=""),"",IF(COUNTIFS(الإجازات!$A$2:$A$1001,B2761,الإجازات!$D$2:$D$1001,"&lt;="&amp;A2761,الإجازات!$E$2:$E$1001,"&gt;="&amp;A2761,الإجازات!$G$2:$G$1001,"مقبولة")=0,"",LOOKUP(2,1/((الإجازات!$A$2:$A$1001=B2761)*(الإجازات!$D$2:$D$1001&lt;=A2761)*(الإجازات!$E$2:$E$1001&gt;=A2761)*(الإجازات!$G$2:$G$1001="مقبولة")),الإجازات!$C$2:$C$1001)))</f>
        <v/>
      </c>
      <c r="O2761" s="17"/>
      <c r="P2761" s="23" t="str">
        <f aca="false">IF(B2761="","",IF(ISNA(MATCH(B2761,الموظفين!$A$2:$A$501,0)),"⚠ كود غير موجود",IF(O2761&lt;&gt;"",O2761,IF(N2761&lt;&gt;"",N2761,IF(H2761="",IF(AND(A2761&lt;&gt;"",WEEKDAY(A2761)=الإعدادات!$B$11),"راحة أسبوعية","غائب"),IF(I2761="","بدون انصراف",IF(N(K2761)&gt;0,"متأخر","حاضر")))))))</f>
        <v/>
      </c>
      <c r="Q2761" s="24" t="str">
        <f aca="false">IF(B2761="","",IF(OR(P2761="غائب",P2761="غياب",P2761="إجازة بدون راتب"),IFERROR(VLOOKUP(B2761,الموظفين!$A$2:$J$501,8,FALSE()),0),0))</f>
        <v/>
      </c>
      <c r="R2761" s="24" t="str">
        <f aca="false">IF(B2761="","",ROUND((N(K2761)+N(L2761))/60*IFERROR(VLOOKUP(B2761,الموظفين!$A$2:$J$501,8,FALSE()),0)/الإعدادات!$B$6*الإعدادات!$B$9,2))</f>
        <v/>
      </c>
      <c r="S2761" s="24" t="str">
        <f aca="false">IF(OR(B2761="",M2761=""),"",ROUND(M2761/60*IFERROR(VLOOKUP(B2761,الموظفين!$A$2:$J$501,9,FALSE()),0),2))</f>
        <v/>
      </c>
      <c r="T2761" s="17"/>
      <c r="U2761" s="23" t="str">
        <f aca="false">IF(OR(A2761="",B2761=""),"",A2761&amp;"|"&amp;B2761)</f>
        <v/>
      </c>
    </row>
    <row r="2762" customFormat="false" ht="15" hidden="false" customHeight="false" outlineLevel="0" collapsed="false">
      <c r="A2762" s="16"/>
      <c r="B2762" s="17"/>
      <c r="C2762" s="18" t="str">
        <f aca="false">IF($B2762="","",IFERROR(VLOOKUP($B2762,الموظفين!$A$2:$J$501,2,FALSE())&amp;"","⚠ كود غير موجود"))</f>
        <v/>
      </c>
      <c r="D2762" s="18" t="str">
        <f aca="false">IF($B2762="","",IFERROR(VLOOKUP($B2762,الموظفين!$A$2:$J$501,3,FALSE())&amp;"",""))</f>
        <v/>
      </c>
      <c r="E2762" s="18" t="str">
        <f aca="false">IF($B2762="","",IFERROR(VLOOKUP($B2762,الموظفين!$A$2:$J$501,5,FALSE())&amp;"",""))</f>
        <v/>
      </c>
      <c r="F2762" s="19" t="str">
        <f aca="false">IF($B2762="","",IFERROR(VLOOKUP($B2762,الموظفين!$A$2:$J$501,6,FALSE()),""))</f>
        <v/>
      </c>
      <c r="G2762" s="19" t="str">
        <f aca="false">IF($B2762="","",IFERROR(VLOOKUP($B2762,الموظفين!$A$2:$J$501,7,FALSE()),""))</f>
        <v/>
      </c>
      <c r="H2762" s="20"/>
      <c r="I2762" s="20"/>
      <c r="J2762" s="21" t="str">
        <f aca="false">IF(OR(H2762="",I2762=""),"",ROUND(MOD(I2762-H2762,1)*24,2))</f>
        <v/>
      </c>
      <c r="K2762" s="22" t="str">
        <f aca="false">IF(OR(H2762="",F2762=""),"",IF(ROUND(MAX(0,MOD(H2762-F2762+0.5,1)-0.5)*1440,0)&gt;IFERROR(VLOOKUP(E2762,الورديات!$A$2:$E$21,5,FALSE()),0),ROUND(MAX(0,MOD(H2762-F2762+0.5,1)-0.5)*1440,0),0))</f>
        <v/>
      </c>
      <c r="L2762" s="22" t="str">
        <f aca="false">IF(OR(I2762="",G2762=""),"",ROUND(MAX(0,MOD(G2762-I2762+0.5,1)-0.5)*1440,0))</f>
        <v/>
      </c>
      <c r="M2762" s="22" t="str">
        <f aca="false">IF(OR(I2762="",G2762=""),"",IF(ROUND(MAX(0,MOD(I2762-G2762+0.5,1)-0.5)*1440,0)&gt;=الإعدادات!$B$8,ROUND(MAX(0,MOD(I2762-G2762+0.5,1)-0.5)*1440,0),0))</f>
        <v/>
      </c>
      <c r="N2762" s="18" t="str">
        <f aca="false">IF(OR(A2762="",B2762=""),"",IF(COUNTIFS(الإجازات!$A$2:$A$1001,B2762,الإجازات!$D$2:$D$1001,"&lt;="&amp;A2762,الإجازات!$E$2:$E$1001,"&gt;="&amp;A2762,الإجازات!$G$2:$G$1001,"مقبولة")=0,"",LOOKUP(2,1/((الإجازات!$A$2:$A$1001=B2762)*(الإجازات!$D$2:$D$1001&lt;=A2762)*(الإجازات!$E$2:$E$1001&gt;=A2762)*(الإجازات!$G$2:$G$1001="مقبولة")),الإجازات!$C$2:$C$1001)))</f>
        <v/>
      </c>
      <c r="O2762" s="17"/>
      <c r="P2762" s="23" t="str">
        <f aca="false">IF(B2762="","",IF(ISNA(MATCH(B2762,الموظفين!$A$2:$A$501,0)),"⚠ كود غير موجود",IF(O2762&lt;&gt;"",O2762,IF(N2762&lt;&gt;"",N2762,IF(H2762="",IF(AND(A2762&lt;&gt;"",WEEKDAY(A2762)=الإعدادات!$B$11),"راحة أسبوعية","غائب"),IF(I2762="","بدون انصراف",IF(N(K2762)&gt;0,"متأخر","حاضر")))))))</f>
        <v/>
      </c>
      <c r="Q2762" s="24" t="str">
        <f aca="false">IF(B2762="","",IF(OR(P2762="غائب",P2762="غياب",P2762="إجازة بدون راتب"),IFERROR(VLOOKUP(B2762,الموظفين!$A$2:$J$501,8,FALSE()),0),0))</f>
        <v/>
      </c>
      <c r="R2762" s="24" t="str">
        <f aca="false">IF(B2762="","",ROUND((N(K2762)+N(L2762))/60*IFERROR(VLOOKUP(B2762,الموظفين!$A$2:$J$501,8,FALSE()),0)/الإعدادات!$B$6*الإعدادات!$B$9,2))</f>
        <v/>
      </c>
      <c r="S2762" s="24" t="str">
        <f aca="false">IF(OR(B2762="",M2762=""),"",ROUND(M2762/60*IFERROR(VLOOKUP(B2762,الموظفين!$A$2:$J$501,9,FALSE()),0),2))</f>
        <v/>
      </c>
      <c r="T2762" s="17"/>
      <c r="U2762" s="23" t="str">
        <f aca="false">IF(OR(A2762="",B2762=""),"",A2762&amp;"|"&amp;B2762)</f>
        <v/>
      </c>
    </row>
    <row r="2763" customFormat="false" ht="15" hidden="false" customHeight="false" outlineLevel="0" collapsed="false">
      <c r="A2763" s="16"/>
      <c r="B2763" s="17"/>
      <c r="C2763" s="18" t="str">
        <f aca="false">IF($B2763="","",IFERROR(VLOOKUP($B2763,الموظفين!$A$2:$J$501,2,FALSE())&amp;"","⚠ كود غير موجود"))</f>
        <v/>
      </c>
      <c r="D2763" s="18" t="str">
        <f aca="false">IF($B2763="","",IFERROR(VLOOKUP($B2763,الموظفين!$A$2:$J$501,3,FALSE())&amp;"",""))</f>
        <v/>
      </c>
      <c r="E2763" s="18" t="str">
        <f aca="false">IF($B2763="","",IFERROR(VLOOKUP($B2763,الموظفين!$A$2:$J$501,5,FALSE())&amp;"",""))</f>
        <v/>
      </c>
      <c r="F2763" s="19" t="str">
        <f aca="false">IF($B2763="","",IFERROR(VLOOKUP($B2763,الموظفين!$A$2:$J$501,6,FALSE()),""))</f>
        <v/>
      </c>
      <c r="G2763" s="19" t="str">
        <f aca="false">IF($B2763="","",IFERROR(VLOOKUP($B2763,الموظفين!$A$2:$J$501,7,FALSE()),""))</f>
        <v/>
      </c>
      <c r="H2763" s="20"/>
      <c r="I2763" s="20"/>
      <c r="J2763" s="21" t="str">
        <f aca="false">IF(OR(H2763="",I2763=""),"",ROUND(MOD(I2763-H2763,1)*24,2))</f>
        <v/>
      </c>
      <c r="K2763" s="22" t="str">
        <f aca="false">IF(OR(H2763="",F2763=""),"",IF(ROUND(MAX(0,MOD(H2763-F2763+0.5,1)-0.5)*1440,0)&gt;IFERROR(VLOOKUP(E2763,الورديات!$A$2:$E$21,5,FALSE()),0),ROUND(MAX(0,MOD(H2763-F2763+0.5,1)-0.5)*1440,0),0))</f>
        <v/>
      </c>
      <c r="L2763" s="22" t="str">
        <f aca="false">IF(OR(I2763="",G2763=""),"",ROUND(MAX(0,MOD(G2763-I2763+0.5,1)-0.5)*1440,0))</f>
        <v/>
      </c>
      <c r="M2763" s="22" t="str">
        <f aca="false">IF(OR(I2763="",G2763=""),"",IF(ROUND(MAX(0,MOD(I2763-G2763+0.5,1)-0.5)*1440,0)&gt;=الإعدادات!$B$8,ROUND(MAX(0,MOD(I2763-G2763+0.5,1)-0.5)*1440,0),0))</f>
        <v/>
      </c>
      <c r="N2763" s="18" t="str">
        <f aca="false">IF(OR(A2763="",B2763=""),"",IF(COUNTIFS(الإجازات!$A$2:$A$1001,B2763,الإجازات!$D$2:$D$1001,"&lt;="&amp;A2763,الإجازات!$E$2:$E$1001,"&gt;="&amp;A2763,الإجازات!$G$2:$G$1001,"مقبولة")=0,"",LOOKUP(2,1/((الإجازات!$A$2:$A$1001=B2763)*(الإجازات!$D$2:$D$1001&lt;=A2763)*(الإجازات!$E$2:$E$1001&gt;=A2763)*(الإجازات!$G$2:$G$1001="مقبولة")),الإجازات!$C$2:$C$1001)))</f>
        <v/>
      </c>
      <c r="O2763" s="17"/>
      <c r="P2763" s="23" t="str">
        <f aca="false">IF(B2763="","",IF(ISNA(MATCH(B2763,الموظفين!$A$2:$A$501,0)),"⚠ كود غير موجود",IF(O2763&lt;&gt;"",O2763,IF(N2763&lt;&gt;"",N2763,IF(H2763="",IF(AND(A2763&lt;&gt;"",WEEKDAY(A2763)=الإعدادات!$B$11),"راحة أسبوعية","غائب"),IF(I2763="","بدون انصراف",IF(N(K2763)&gt;0,"متأخر","حاضر")))))))</f>
        <v/>
      </c>
      <c r="Q2763" s="24" t="str">
        <f aca="false">IF(B2763="","",IF(OR(P2763="غائب",P2763="غياب",P2763="إجازة بدون راتب"),IFERROR(VLOOKUP(B2763,الموظفين!$A$2:$J$501,8,FALSE()),0),0))</f>
        <v/>
      </c>
      <c r="R2763" s="24" t="str">
        <f aca="false">IF(B2763="","",ROUND((N(K2763)+N(L2763))/60*IFERROR(VLOOKUP(B2763,الموظفين!$A$2:$J$501,8,FALSE()),0)/الإعدادات!$B$6*الإعدادات!$B$9,2))</f>
        <v/>
      </c>
      <c r="S2763" s="24" t="str">
        <f aca="false">IF(OR(B2763="",M2763=""),"",ROUND(M2763/60*IFERROR(VLOOKUP(B2763,الموظفين!$A$2:$J$501,9,FALSE()),0),2))</f>
        <v/>
      </c>
      <c r="T2763" s="17"/>
      <c r="U2763" s="23" t="str">
        <f aca="false">IF(OR(A2763="",B2763=""),"",A2763&amp;"|"&amp;B2763)</f>
        <v/>
      </c>
    </row>
    <row r="2764" customFormat="false" ht="15" hidden="false" customHeight="false" outlineLevel="0" collapsed="false">
      <c r="A2764" s="16"/>
      <c r="B2764" s="17"/>
      <c r="C2764" s="18" t="str">
        <f aca="false">IF($B2764="","",IFERROR(VLOOKUP($B2764,الموظفين!$A$2:$J$501,2,FALSE())&amp;"","⚠ كود غير موجود"))</f>
        <v/>
      </c>
      <c r="D2764" s="18" t="str">
        <f aca="false">IF($B2764="","",IFERROR(VLOOKUP($B2764,الموظفين!$A$2:$J$501,3,FALSE())&amp;"",""))</f>
        <v/>
      </c>
      <c r="E2764" s="18" t="str">
        <f aca="false">IF($B2764="","",IFERROR(VLOOKUP($B2764,الموظفين!$A$2:$J$501,5,FALSE())&amp;"",""))</f>
        <v/>
      </c>
      <c r="F2764" s="19" t="str">
        <f aca="false">IF($B2764="","",IFERROR(VLOOKUP($B2764,الموظفين!$A$2:$J$501,6,FALSE()),""))</f>
        <v/>
      </c>
      <c r="G2764" s="19" t="str">
        <f aca="false">IF($B2764="","",IFERROR(VLOOKUP($B2764,الموظفين!$A$2:$J$501,7,FALSE()),""))</f>
        <v/>
      </c>
      <c r="H2764" s="20"/>
      <c r="I2764" s="20"/>
      <c r="J2764" s="21" t="str">
        <f aca="false">IF(OR(H2764="",I2764=""),"",ROUND(MOD(I2764-H2764,1)*24,2))</f>
        <v/>
      </c>
      <c r="K2764" s="22" t="str">
        <f aca="false">IF(OR(H2764="",F2764=""),"",IF(ROUND(MAX(0,MOD(H2764-F2764+0.5,1)-0.5)*1440,0)&gt;IFERROR(VLOOKUP(E2764,الورديات!$A$2:$E$21,5,FALSE()),0),ROUND(MAX(0,MOD(H2764-F2764+0.5,1)-0.5)*1440,0),0))</f>
        <v/>
      </c>
      <c r="L2764" s="22" t="str">
        <f aca="false">IF(OR(I2764="",G2764=""),"",ROUND(MAX(0,MOD(G2764-I2764+0.5,1)-0.5)*1440,0))</f>
        <v/>
      </c>
      <c r="M2764" s="22" t="str">
        <f aca="false">IF(OR(I2764="",G2764=""),"",IF(ROUND(MAX(0,MOD(I2764-G2764+0.5,1)-0.5)*1440,0)&gt;=الإعدادات!$B$8,ROUND(MAX(0,MOD(I2764-G2764+0.5,1)-0.5)*1440,0),0))</f>
        <v/>
      </c>
      <c r="N2764" s="18" t="str">
        <f aca="false">IF(OR(A2764="",B2764=""),"",IF(COUNTIFS(الإجازات!$A$2:$A$1001,B2764,الإجازات!$D$2:$D$1001,"&lt;="&amp;A2764,الإجازات!$E$2:$E$1001,"&gt;="&amp;A2764,الإجازات!$G$2:$G$1001,"مقبولة")=0,"",LOOKUP(2,1/((الإجازات!$A$2:$A$1001=B2764)*(الإجازات!$D$2:$D$1001&lt;=A2764)*(الإجازات!$E$2:$E$1001&gt;=A2764)*(الإجازات!$G$2:$G$1001="مقبولة")),الإجازات!$C$2:$C$1001)))</f>
        <v/>
      </c>
      <c r="O2764" s="17"/>
      <c r="P2764" s="23" t="str">
        <f aca="false">IF(B2764="","",IF(ISNA(MATCH(B2764,الموظفين!$A$2:$A$501,0)),"⚠ كود غير موجود",IF(O2764&lt;&gt;"",O2764,IF(N2764&lt;&gt;"",N2764,IF(H2764="",IF(AND(A2764&lt;&gt;"",WEEKDAY(A2764)=الإعدادات!$B$11),"راحة أسبوعية","غائب"),IF(I2764="","بدون انصراف",IF(N(K2764)&gt;0,"متأخر","حاضر")))))))</f>
        <v/>
      </c>
      <c r="Q2764" s="24" t="str">
        <f aca="false">IF(B2764="","",IF(OR(P2764="غائب",P2764="غياب",P2764="إجازة بدون راتب"),IFERROR(VLOOKUP(B2764,الموظفين!$A$2:$J$501,8,FALSE()),0),0))</f>
        <v/>
      </c>
      <c r="R2764" s="24" t="str">
        <f aca="false">IF(B2764="","",ROUND((N(K2764)+N(L2764))/60*IFERROR(VLOOKUP(B2764,الموظفين!$A$2:$J$501,8,FALSE()),0)/الإعدادات!$B$6*الإعدادات!$B$9,2))</f>
        <v/>
      </c>
      <c r="S2764" s="24" t="str">
        <f aca="false">IF(OR(B2764="",M2764=""),"",ROUND(M2764/60*IFERROR(VLOOKUP(B2764,الموظفين!$A$2:$J$501,9,FALSE()),0),2))</f>
        <v/>
      </c>
      <c r="T2764" s="17"/>
      <c r="U2764" s="23" t="str">
        <f aca="false">IF(OR(A2764="",B2764=""),"",A2764&amp;"|"&amp;B2764)</f>
        <v/>
      </c>
    </row>
    <row r="2765" customFormat="false" ht="15" hidden="false" customHeight="false" outlineLevel="0" collapsed="false">
      <c r="A2765" s="16"/>
      <c r="B2765" s="17"/>
      <c r="C2765" s="18" t="str">
        <f aca="false">IF($B2765="","",IFERROR(VLOOKUP($B2765,الموظفين!$A$2:$J$501,2,FALSE())&amp;"","⚠ كود غير موجود"))</f>
        <v/>
      </c>
      <c r="D2765" s="18" t="str">
        <f aca="false">IF($B2765="","",IFERROR(VLOOKUP($B2765,الموظفين!$A$2:$J$501,3,FALSE())&amp;"",""))</f>
        <v/>
      </c>
      <c r="E2765" s="18" t="str">
        <f aca="false">IF($B2765="","",IFERROR(VLOOKUP($B2765,الموظفين!$A$2:$J$501,5,FALSE())&amp;"",""))</f>
        <v/>
      </c>
      <c r="F2765" s="19" t="str">
        <f aca="false">IF($B2765="","",IFERROR(VLOOKUP($B2765,الموظفين!$A$2:$J$501,6,FALSE()),""))</f>
        <v/>
      </c>
      <c r="G2765" s="19" t="str">
        <f aca="false">IF($B2765="","",IFERROR(VLOOKUP($B2765,الموظفين!$A$2:$J$501,7,FALSE()),""))</f>
        <v/>
      </c>
      <c r="H2765" s="20"/>
      <c r="I2765" s="20"/>
      <c r="J2765" s="21" t="str">
        <f aca="false">IF(OR(H2765="",I2765=""),"",ROUND(MOD(I2765-H2765,1)*24,2))</f>
        <v/>
      </c>
      <c r="K2765" s="22" t="str">
        <f aca="false">IF(OR(H2765="",F2765=""),"",IF(ROUND(MAX(0,MOD(H2765-F2765+0.5,1)-0.5)*1440,0)&gt;IFERROR(VLOOKUP(E2765,الورديات!$A$2:$E$21,5,FALSE()),0),ROUND(MAX(0,MOD(H2765-F2765+0.5,1)-0.5)*1440,0),0))</f>
        <v/>
      </c>
      <c r="L2765" s="22" t="str">
        <f aca="false">IF(OR(I2765="",G2765=""),"",ROUND(MAX(0,MOD(G2765-I2765+0.5,1)-0.5)*1440,0))</f>
        <v/>
      </c>
      <c r="M2765" s="22" t="str">
        <f aca="false">IF(OR(I2765="",G2765=""),"",IF(ROUND(MAX(0,MOD(I2765-G2765+0.5,1)-0.5)*1440,0)&gt;=الإعدادات!$B$8,ROUND(MAX(0,MOD(I2765-G2765+0.5,1)-0.5)*1440,0),0))</f>
        <v/>
      </c>
      <c r="N2765" s="18" t="str">
        <f aca="false">IF(OR(A2765="",B2765=""),"",IF(COUNTIFS(الإجازات!$A$2:$A$1001,B2765,الإجازات!$D$2:$D$1001,"&lt;="&amp;A2765,الإجازات!$E$2:$E$1001,"&gt;="&amp;A2765,الإجازات!$G$2:$G$1001,"مقبولة")=0,"",LOOKUP(2,1/((الإجازات!$A$2:$A$1001=B2765)*(الإجازات!$D$2:$D$1001&lt;=A2765)*(الإجازات!$E$2:$E$1001&gt;=A2765)*(الإجازات!$G$2:$G$1001="مقبولة")),الإجازات!$C$2:$C$1001)))</f>
        <v/>
      </c>
      <c r="O2765" s="17"/>
      <c r="P2765" s="23" t="str">
        <f aca="false">IF(B2765="","",IF(ISNA(MATCH(B2765,الموظفين!$A$2:$A$501,0)),"⚠ كود غير موجود",IF(O2765&lt;&gt;"",O2765,IF(N2765&lt;&gt;"",N2765,IF(H2765="",IF(AND(A2765&lt;&gt;"",WEEKDAY(A2765)=الإعدادات!$B$11),"راحة أسبوعية","غائب"),IF(I2765="","بدون انصراف",IF(N(K2765)&gt;0,"متأخر","حاضر")))))))</f>
        <v/>
      </c>
      <c r="Q2765" s="24" t="str">
        <f aca="false">IF(B2765="","",IF(OR(P2765="غائب",P2765="غياب",P2765="إجازة بدون راتب"),IFERROR(VLOOKUP(B2765,الموظفين!$A$2:$J$501,8,FALSE()),0),0))</f>
        <v/>
      </c>
      <c r="R2765" s="24" t="str">
        <f aca="false">IF(B2765="","",ROUND((N(K2765)+N(L2765))/60*IFERROR(VLOOKUP(B2765,الموظفين!$A$2:$J$501,8,FALSE()),0)/الإعدادات!$B$6*الإعدادات!$B$9,2))</f>
        <v/>
      </c>
      <c r="S2765" s="24" t="str">
        <f aca="false">IF(OR(B2765="",M2765=""),"",ROUND(M2765/60*IFERROR(VLOOKUP(B2765,الموظفين!$A$2:$J$501,9,FALSE()),0),2))</f>
        <v/>
      </c>
      <c r="T2765" s="17"/>
      <c r="U2765" s="23" t="str">
        <f aca="false">IF(OR(A2765="",B2765=""),"",A2765&amp;"|"&amp;B2765)</f>
        <v/>
      </c>
    </row>
    <row r="2766" customFormat="false" ht="15" hidden="false" customHeight="false" outlineLevel="0" collapsed="false">
      <c r="A2766" s="16"/>
      <c r="B2766" s="17"/>
      <c r="C2766" s="18" t="str">
        <f aca="false">IF($B2766="","",IFERROR(VLOOKUP($B2766,الموظفين!$A$2:$J$501,2,FALSE())&amp;"","⚠ كود غير موجود"))</f>
        <v/>
      </c>
      <c r="D2766" s="18" t="str">
        <f aca="false">IF($B2766="","",IFERROR(VLOOKUP($B2766,الموظفين!$A$2:$J$501,3,FALSE())&amp;"",""))</f>
        <v/>
      </c>
      <c r="E2766" s="18" t="str">
        <f aca="false">IF($B2766="","",IFERROR(VLOOKUP($B2766,الموظفين!$A$2:$J$501,5,FALSE())&amp;"",""))</f>
        <v/>
      </c>
      <c r="F2766" s="19" t="str">
        <f aca="false">IF($B2766="","",IFERROR(VLOOKUP($B2766,الموظفين!$A$2:$J$501,6,FALSE()),""))</f>
        <v/>
      </c>
      <c r="G2766" s="19" t="str">
        <f aca="false">IF($B2766="","",IFERROR(VLOOKUP($B2766,الموظفين!$A$2:$J$501,7,FALSE()),""))</f>
        <v/>
      </c>
      <c r="H2766" s="20"/>
      <c r="I2766" s="20"/>
      <c r="J2766" s="21" t="str">
        <f aca="false">IF(OR(H2766="",I2766=""),"",ROUND(MOD(I2766-H2766,1)*24,2))</f>
        <v/>
      </c>
      <c r="K2766" s="22" t="str">
        <f aca="false">IF(OR(H2766="",F2766=""),"",IF(ROUND(MAX(0,MOD(H2766-F2766+0.5,1)-0.5)*1440,0)&gt;IFERROR(VLOOKUP(E2766,الورديات!$A$2:$E$21,5,FALSE()),0),ROUND(MAX(0,MOD(H2766-F2766+0.5,1)-0.5)*1440,0),0))</f>
        <v/>
      </c>
      <c r="L2766" s="22" t="str">
        <f aca="false">IF(OR(I2766="",G2766=""),"",ROUND(MAX(0,MOD(G2766-I2766+0.5,1)-0.5)*1440,0))</f>
        <v/>
      </c>
      <c r="M2766" s="22" t="str">
        <f aca="false">IF(OR(I2766="",G2766=""),"",IF(ROUND(MAX(0,MOD(I2766-G2766+0.5,1)-0.5)*1440,0)&gt;=الإعدادات!$B$8,ROUND(MAX(0,MOD(I2766-G2766+0.5,1)-0.5)*1440,0),0))</f>
        <v/>
      </c>
      <c r="N2766" s="18" t="str">
        <f aca="false">IF(OR(A2766="",B2766=""),"",IF(COUNTIFS(الإجازات!$A$2:$A$1001,B2766,الإجازات!$D$2:$D$1001,"&lt;="&amp;A2766,الإجازات!$E$2:$E$1001,"&gt;="&amp;A2766,الإجازات!$G$2:$G$1001,"مقبولة")=0,"",LOOKUP(2,1/((الإجازات!$A$2:$A$1001=B2766)*(الإجازات!$D$2:$D$1001&lt;=A2766)*(الإجازات!$E$2:$E$1001&gt;=A2766)*(الإجازات!$G$2:$G$1001="مقبولة")),الإجازات!$C$2:$C$1001)))</f>
        <v/>
      </c>
      <c r="O2766" s="17"/>
      <c r="P2766" s="23" t="str">
        <f aca="false">IF(B2766="","",IF(ISNA(MATCH(B2766,الموظفين!$A$2:$A$501,0)),"⚠ كود غير موجود",IF(O2766&lt;&gt;"",O2766,IF(N2766&lt;&gt;"",N2766,IF(H2766="",IF(AND(A2766&lt;&gt;"",WEEKDAY(A2766)=الإعدادات!$B$11),"راحة أسبوعية","غائب"),IF(I2766="","بدون انصراف",IF(N(K2766)&gt;0,"متأخر","حاضر")))))))</f>
        <v/>
      </c>
      <c r="Q2766" s="24" t="str">
        <f aca="false">IF(B2766="","",IF(OR(P2766="غائب",P2766="غياب",P2766="إجازة بدون راتب"),IFERROR(VLOOKUP(B2766,الموظفين!$A$2:$J$501,8,FALSE()),0),0))</f>
        <v/>
      </c>
      <c r="R2766" s="24" t="str">
        <f aca="false">IF(B2766="","",ROUND((N(K2766)+N(L2766))/60*IFERROR(VLOOKUP(B2766,الموظفين!$A$2:$J$501,8,FALSE()),0)/الإعدادات!$B$6*الإعدادات!$B$9,2))</f>
        <v/>
      </c>
      <c r="S2766" s="24" t="str">
        <f aca="false">IF(OR(B2766="",M2766=""),"",ROUND(M2766/60*IFERROR(VLOOKUP(B2766,الموظفين!$A$2:$J$501,9,FALSE()),0),2))</f>
        <v/>
      </c>
      <c r="T2766" s="17"/>
      <c r="U2766" s="23" t="str">
        <f aca="false">IF(OR(A2766="",B2766=""),"",A2766&amp;"|"&amp;B2766)</f>
        <v/>
      </c>
    </row>
    <row r="2767" customFormat="false" ht="15" hidden="false" customHeight="false" outlineLevel="0" collapsed="false">
      <c r="A2767" s="16"/>
      <c r="B2767" s="17"/>
      <c r="C2767" s="18" t="str">
        <f aca="false">IF($B2767="","",IFERROR(VLOOKUP($B2767,الموظفين!$A$2:$J$501,2,FALSE())&amp;"","⚠ كود غير موجود"))</f>
        <v/>
      </c>
      <c r="D2767" s="18" t="str">
        <f aca="false">IF($B2767="","",IFERROR(VLOOKUP($B2767,الموظفين!$A$2:$J$501,3,FALSE())&amp;"",""))</f>
        <v/>
      </c>
      <c r="E2767" s="18" t="str">
        <f aca="false">IF($B2767="","",IFERROR(VLOOKUP($B2767,الموظفين!$A$2:$J$501,5,FALSE())&amp;"",""))</f>
        <v/>
      </c>
      <c r="F2767" s="19" t="str">
        <f aca="false">IF($B2767="","",IFERROR(VLOOKUP($B2767,الموظفين!$A$2:$J$501,6,FALSE()),""))</f>
        <v/>
      </c>
      <c r="G2767" s="19" t="str">
        <f aca="false">IF($B2767="","",IFERROR(VLOOKUP($B2767,الموظفين!$A$2:$J$501,7,FALSE()),""))</f>
        <v/>
      </c>
      <c r="H2767" s="20"/>
      <c r="I2767" s="20"/>
      <c r="J2767" s="21" t="str">
        <f aca="false">IF(OR(H2767="",I2767=""),"",ROUND(MOD(I2767-H2767,1)*24,2))</f>
        <v/>
      </c>
      <c r="K2767" s="22" t="str">
        <f aca="false">IF(OR(H2767="",F2767=""),"",IF(ROUND(MAX(0,MOD(H2767-F2767+0.5,1)-0.5)*1440,0)&gt;IFERROR(VLOOKUP(E2767,الورديات!$A$2:$E$21,5,FALSE()),0),ROUND(MAX(0,MOD(H2767-F2767+0.5,1)-0.5)*1440,0),0))</f>
        <v/>
      </c>
      <c r="L2767" s="22" t="str">
        <f aca="false">IF(OR(I2767="",G2767=""),"",ROUND(MAX(0,MOD(G2767-I2767+0.5,1)-0.5)*1440,0))</f>
        <v/>
      </c>
      <c r="M2767" s="22" t="str">
        <f aca="false">IF(OR(I2767="",G2767=""),"",IF(ROUND(MAX(0,MOD(I2767-G2767+0.5,1)-0.5)*1440,0)&gt;=الإعدادات!$B$8,ROUND(MAX(0,MOD(I2767-G2767+0.5,1)-0.5)*1440,0),0))</f>
        <v/>
      </c>
      <c r="N2767" s="18" t="str">
        <f aca="false">IF(OR(A2767="",B2767=""),"",IF(COUNTIFS(الإجازات!$A$2:$A$1001,B2767,الإجازات!$D$2:$D$1001,"&lt;="&amp;A2767,الإجازات!$E$2:$E$1001,"&gt;="&amp;A2767,الإجازات!$G$2:$G$1001,"مقبولة")=0,"",LOOKUP(2,1/((الإجازات!$A$2:$A$1001=B2767)*(الإجازات!$D$2:$D$1001&lt;=A2767)*(الإجازات!$E$2:$E$1001&gt;=A2767)*(الإجازات!$G$2:$G$1001="مقبولة")),الإجازات!$C$2:$C$1001)))</f>
        <v/>
      </c>
      <c r="O2767" s="17"/>
      <c r="P2767" s="23" t="str">
        <f aca="false">IF(B2767="","",IF(ISNA(MATCH(B2767,الموظفين!$A$2:$A$501,0)),"⚠ كود غير موجود",IF(O2767&lt;&gt;"",O2767,IF(N2767&lt;&gt;"",N2767,IF(H2767="",IF(AND(A2767&lt;&gt;"",WEEKDAY(A2767)=الإعدادات!$B$11),"راحة أسبوعية","غائب"),IF(I2767="","بدون انصراف",IF(N(K2767)&gt;0,"متأخر","حاضر")))))))</f>
        <v/>
      </c>
      <c r="Q2767" s="24" t="str">
        <f aca="false">IF(B2767="","",IF(OR(P2767="غائب",P2767="غياب",P2767="إجازة بدون راتب"),IFERROR(VLOOKUP(B2767,الموظفين!$A$2:$J$501,8,FALSE()),0),0))</f>
        <v/>
      </c>
      <c r="R2767" s="24" t="str">
        <f aca="false">IF(B2767="","",ROUND((N(K2767)+N(L2767))/60*IFERROR(VLOOKUP(B2767,الموظفين!$A$2:$J$501,8,FALSE()),0)/الإعدادات!$B$6*الإعدادات!$B$9,2))</f>
        <v/>
      </c>
      <c r="S2767" s="24" t="str">
        <f aca="false">IF(OR(B2767="",M2767=""),"",ROUND(M2767/60*IFERROR(VLOOKUP(B2767,الموظفين!$A$2:$J$501,9,FALSE()),0),2))</f>
        <v/>
      </c>
      <c r="T2767" s="17"/>
      <c r="U2767" s="23" t="str">
        <f aca="false">IF(OR(A2767="",B2767=""),"",A2767&amp;"|"&amp;B2767)</f>
        <v/>
      </c>
    </row>
    <row r="2768" customFormat="false" ht="15" hidden="false" customHeight="false" outlineLevel="0" collapsed="false">
      <c r="A2768" s="16"/>
      <c r="B2768" s="17"/>
      <c r="C2768" s="18" t="str">
        <f aca="false">IF($B2768="","",IFERROR(VLOOKUP($B2768,الموظفين!$A$2:$J$501,2,FALSE())&amp;"","⚠ كود غير موجود"))</f>
        <v/>
      </c>
      <c r="D2768" s="18" t="str">
        <f aca="false">IF($B2768="","",IFERROR(VLOOKUP($B2768,الموظفين!$A$2:$J$501,3,FALSE())&amp;"",""))</f>
        <v/>
      </c>
      <c r="E2768" s="18" t="str">
        <f aca="false">IF($B2768="","",IFERROR(VLOOKUP($B2768,الموظفين!$A$2:$J$501,5,FALSE())&amp;"",""))</f>
        <v/>
      </c>
      <c r="F2768" s="19" t="str">
        <f aca="false">IF($B2768="","",IFERROR(VLOOKUP($B2768,الموظفين!$A$2:$J$501,6,FALSE()),""))</f>
        <v/>
      </c>
      <c r="G2768" s="19" t="str">
        <f aca="false">IF($B2768="","",IFERROR(VLOOKUP($B2768,الموظفين!$A$2:$J$501,7,FALSE()),""))</f>
        <v/>
      </c>
      <c r="H2768" s="20"/>
      <c r="I2768" s="20"/>
      <c r="J2768" s="21" t="str">
        <f aca="false">IF(OR(H2768="",I2768=""),"",ROUND(MOD(I2768-H2768,1)*24,2))</f>
        <v/>
      </c>
      <c r="K2768" s="22" t="str">
        <f aca="false">IF(OR(H2768="",F2768=""),"",IF(ROUND(MAX(0,MOD(H2768-F2768+0.5,1)-0.5)*1440,0)&gt;IFERROR(VLOOKUP(E2768,الورديات!$A$2:$E$21,5,FALSE()),0),ROUND(MAX(0,MOD(H2768-F2768+0.5,1)-0.5)*1440,0),0))</f>
        <v/>
      </c>
      <c r="L2768" s="22" t="str">
        <f aca="false">IF(OR(I2768="",G2768=""),"",ROUND(MAX(0,MOD(G2768-I2768+0.5,1)-0.5)*1440,0))</f>
        <v/>
      </c>
      <c r="M2768" s="22" t="str">
        <f aca="false">IF(OR(I2768="",G2768=""),"",IF(ROUND(MAX(0,MOD(I2768-G2768+0.5,1)-0.5)*1440,0)&gt;=الإعدادات!$B$8,ROUND(MAX(0,MOD(I2768-G2768+0.5,1)-0.5)*1440,0),0))</f>
        <v/>
      </c>
      <c r="N2768" s="18" t="str">
        <f aca="false">IF(OR(A2768="",B2768=""),"",IF(COUNTIFS(الإجازات!$A$2:$A$1001,B2768,الإجازات!$D$2:$D$1001,"&lt;="&amp;A2768,الإجازات!$E$2:$E$1001,"&gt;="&amp;A2768,الإجازات!$G$2:$G$1001,"مقبولة")=0,"",LOOKUP(2,1/((الإجازات!$A$2:$A$1001=B2768)*(الإجازات!$D$2:$D$1001&lt;=A2768)*(الإجازات!$E$2:$E$1001&gt;=A2768)*(الإجازات!$G$2:$G$1001="مقبولة")),الإجازات!$C$2:$C$1001)))</f>
        <v/>
      </c>
      <c r="O2768" s="17"/>
      <c r="P2768" s="23" t="str">
        <f aca="false">IF(B2768="","",IF(ISNA(MATCH(B2768,الموظفين!$A$2:$A$501,0)),"⚠ كود غير موجود",IF(O2768&lt;&gt;"",O2768,IF(N2768&lt;&gt;"",N2768,IF(H2768="",IF(AND(A2768&lt;&gt;"",WEEKDAY(A2768)=الإعدادات!$B$11),"راحة أسبوعية","غائب"),IF(I2768="","بدون انصراف",IF(N(K2768)&gt;0,"متأخر","حاضر")))))))</f>
        <v/>
      </c>
      <c r="Q2768" s="24" t="str">
        <f aca="false">IF(B2768="","",IF(OR(P2768="غائب",P2768="غياب",P2768="إجازة بدون راتب"),IFERROR(VLOOKUP(B2768,الموظفين!$A$2:$J$501,8,FALSE()),0),0))</f>
        <v/>
      </c>
      <c r="R2768" s="24" t="str">
        <f aca="false">IF(B2768="","",ROUND((N(K2768)+N(L2768))/60*IFERROR(VLOOKUP(B2768,الموظفين!$A$2:$J$501,8,FALSE()),0)/الإعدادات!$B$6*الإعدادات!$B$9,2))</f>
        <v/>
      </c>
      <c r="S2768" s="24" t="str">
        <f aca="false">IF(OR(B2768="",M2768=""),"",ROUND(M2768/60*IFERROR(VLOOKUP(B2768,الموظفين!$A$2:$J$501,9,FALSE()),0),2))</f>
        <v/>
      </c>
      <c r="T2768" s="17"/>
      <c r="U2768" s="23" t="str">
        <f aca="false">IF(OR(A2768="",B2768=""),"",A2768&amp;"|"&amp;B2768)</f>
        <v/>
      </c>
    </row>
    <row r="2769" customFormat="false" ht="15" hidden="false" customHeight="false" outlineLevel="0" collapsed="false">
      <c r="A2769" s="16"/>
      <c r="B2769" s="17"/>
      <c r="C2769" s="18" t="str">
        <f aca="false">IF($B2769="","",IFERROR(VLOOKUP($B2769,الموظفين!$A$2:$J$501,2,FALSE())&amp;"","⚠ كود غير موجود"))</f>
        <v/>
      </c>
      <c r="D2769" s="18" t="str">
        <f aca="false">IF($B2769="","",IFERROR(VLOOKUP($B2769,الموظفين!$A$2:$J$501,3,FALSE())&amp;"",""))</f>
        <v/>
      </c>
      <c r="E2769" s="18" t="str">
        <f aca="false">IF($B2769="","",IFERROR(VLOOKUP($B2769,الموظفين!$A$2:$J$501,5,FALSE())&amp;"",""))</f>
        <v/>
      </c>
      <c r="F2769" s="19" t="str">
        <f aca="false">IF($B2769="","",IFERROR(VLOOKUP($B2769,الموظفين!$A$2:$J$501,6,FALSE()),""))</f>
        <v/>
      </c>
      <c r="G2769" s="19" t="str">
        <f aca="false">IF($B2769="","",IFERROR(VLOOKUP($B2769,الموظفين!$A$2:$J$501,7,FALSE()),""))</f>
        <v/>
      </c>
      <c r="H2769" s="20"/>
      <c r="I2769" s="20"/>
      <c r="J2769" s="21" t="str">
        <f aca="false">IF(OR(H2769="",I2769=""),"",ROUND(MOD(I2769-H2769,1)*24,2))</f>
        <v/>
      </c>
      <c r="K2769" s="22" t="str">
        <f aca="false">IF(OR(H2769="",F2769=""),"",IF(ROUND(MAX(0,MOD(H2769-F2769+0.5,1)-0.5)*1440,0)&gt;IFERROR(VLOOKUP(E2769,الورديات!$A$2:$E$21,5,FALSE()),0),ROUND(MAX(0,MOD(H2769-F2769+0.5,1)-0.5)*1440,0),0))</f>
        <v/>
      </c>
      <c r="L2769" s="22" t="str">
        <f aca="false">IF(OR(I2769="",G2769=""),"",ROUND(MAX(0,MOD(G2769-I2769+0.5,1)-0.5)*1440,0))</f>
        <v/>
      </c>
      <c r="M2769" s="22" t="str">
        <f aca="false">IF(OR(I2769="",G2769=""),"",IF(ROUND(MAX(0,MOD(I2769-G2769+0.5,1)-0.5)*1440,0)&gt;=الإعدادات!$B$8,ROUND(MAX(0,MOD(I2769-G2769+0.5,1)-0.5)*1440,0),0))</f>
        <v/>
      </c>
      <c r="N2769" s="18" t="str">
        <f aca="false">IF(OR(A2769="",B2769=""),"",IF(COUNTIFS(الإجازات!$A$2:$A$1001,B2769,الإجازات!$D$2:$D$1001,"&lt;="&amp;A2769,الإجازات!$E$2:$E$1001,"&gt;="&amp;A2769,الإجازات!$G$2:$G$1001,"مقبولة")=0,"",LOOKUP(2,1/((الإجازات!$A$2:$A$1001=B2769)*(الإجازات!$D$2:$D$1001&lt;=A2769)*(الإجازات!$E$2:$E$1001&gt;=A2769)*(الإجازات!$G$2:$G$1001="مقبولة")),الإجازات!$C$2:$C$1001)))</f>
        <v/>
      </c>
      <c r="O2769" s="17"/>
      <c r="P2769" s="23" t="str">
        <f aca="false">IF(B2769="","",IF(ISNA(MATCH(B2769,الموظفين!$A$2:$A$501,0)),"⚠ كود غير موجود",IF(O2769&lt;&gt;"",O2769,IF(N2769&lt;&gt;"",N2769,IF(H2769="",IF(AND(A2769&lt;&gt;"",WEEKDAY(A2769)=الإعدادات!$B$11),"راحة أسبوعية","غائب"),IF(I2769="","بدون انصراف",IF(N(K2769)&gt;0,"متأخر","حاضر")))))))</f>
        <v/>
      </c>
      <c r="Q2769" s="24" t="str">
        <f aca="false">IF(B2769="","",IF(OR(P2769="غائب",P2769="غياب",P2769="إجازة بدون راتب"),IFERROR(VLOOKUP(B2769,الموظفين!$A$2:$J$501,8,FALSE()),0),0))</f>
        <v/>
      </c>
      <c r="R2769" s="24" t="str">
        <f aca="false">IF(B2769="","",ROUND((N(K2769)+N(L2769))/60*IFERROR(VLOOKUP(B2769,الموظفين!$A$2:$J$501,8,FALSE()),0)/الإعدادات!$B$6*الإعدادات!$B$9,2))</f>
        <v/>
      </c>
      <c r="S2769" s="24" t="str">
        <f aca="false">IF(OR(B2769="",M2769=""),"",ROUND(M2769/60*IFERROR(VLOOKUP(B2769,الموظفين!$A$2:$J$501,9,FALSE()),0),2))</f>
        <v/>
      </c>
      <c r="T2769" s="17"/>
      <c r="U2769" s="23" t="str">
        <f aca="false">IF(OR(A2769="",B2769=""),"",A2769&amp;"|"&amp;B2769)</f>
        <v/>
      </c>
    </row>
    <row r="2770" customFormat="false" ht="15" hidden="false" customHeight="false" outlineLevel="0" collapsed="false">
      <c r="A2770" s="16"/>
      <c r="B2770" s="17"/>
      <c r="C2770" s="18" t="str">
        <f aca="false">IF($B2770="","",IFERROR(VLOOKUP($B2770,الموظفين!$A$2:$J$501,2,FALSE())&amp;"","⚠ كود غير موجود"))</f>
        <v/>
      </c>
      <c r="D2770" s="18" t="str">
        <f aca="false">IF($B2770="","",IFERROR(VLOOKUP($B2770,الموظفين!$A$2:$J$501,3,FALSE())&amp;"",""))</f>
        <v/>
      </c>
      <c r="E2770" s="18" t="str">
        <f aca="false">IF($B2770="","",IFERROR(VLOOKUP($B2770,الموظفين!$A$2:$J$501,5,FALSE())&amp;"",""))</f>
        <v/>
      </c>
      <c r="F2770" s="19" t="str">
        <f aca="false">IF($B2770="","",IFERROR(VLOOKUP($B2770,الموظفين!$A$2:$J$501,6,FALSE()),""))</f>
        <v/>
      </c>
      <c r="G2770" s="19" t="str">
        <f aca="false">IF($B2770="","",IFERROR(VLOOKUP($B2770,الموظفين!$A$2:$J$501,7,FALSE()),""))</f>
        <v/>
      </c>
      <c r="H2770" s="20"/>
      <c r="I2770" s="20"/>
      <c r="J2770" s="21" t="str">
        <f aca="false">IF(OR(H2770="",I2770=""),"",ROUND(MOD(I2770-H2770,1)*24,2))</f>
        <v/>
      </c>
      <c r="K2770" s="22" t="str">
        <f aca="false">IF(OR(H2770="",F2770=""),"",IF(ROUND(MAX(0,MOD(H2770-F2770+0.5,1)-0.5)*1440,0)&gt;IFERROR(VLOOKUP(E2770,الورديات!$A$2:$E$21,5,FALSE()),0),ROUND(MAX(0,MOD(H2770-F2770+0.5,1)-0.5)*1440,0),0))</f>
        <v/>
      </c>
      <c r="L2770" s="22" t="str">
        <f aca="false">IF(OR(I2770="",G2770=""),"",ROUND(MAX(0,MOD(G2770-I2770+0.5,1)-0.5)*1440,0))</f>
        <v/>
      </c>
      <c r="M2770" s="22" t="str">
        <f aca="false">IF(OR(I2770="",G2770=""),"",IF(ROUND(MAX(0,MOD(I2770-G2770+0.5,1)-0.5)*1440,0)&gt;=الإعدادات!$B$8,ROUND(MAX(0,MOD(I2770-G2770+0.5,1)-0.5)*1440,0),0))</f>
        <v/>
      </c>
      <c r="N2770" s="18" t="str">
        <f aca="false">IF(OR(A2770="",B2770=""),"",IF(COUNTIFS(الإجازات!$A$2:$A$1001,B2770,الإجازات!$D$2:$D$1001,"&lt;="&amp;A2770,الإجازات!$E$2:$E$1001,"&gt;="&amp;A2770,الإجازات!$G$2:$G$1001,"مقبولة")=0,"",LOOKUP(2,1/((الإجازات!$A$2:$A$1001=B2770)*(الإجازات!$D$2:$D$1001&lt;=A2770)*(الإجازات!$E$2:$E$1001&gt;=A2770)*(الإجازات!$G$2:$G$1001="مقبولة")),الإجازات!$C$2:$C$1001)))</f>
        <v/>
      </c>
      <c r="O2770" s="17"/>
      <c r="P2770" s="23" t="str">
        <f aca="false">IF(B2770="","",IF(ISNA(MATCH(B2770,الموظفين!$A$2:$A$501,0)),"⚠ كود غير موجود",IF(O2770&lt;&gt;"",O2770,IF(N2770&lt;&gt;"",N2770,IF(H2770="",IF(AND(A2770&lt;&gt;"",WEEKDAY(A2770)=الإعدادات!$B$11),"راحة أسبوعية","غائب"),IF(I2770="","بدون انصراف",IF(N(K2770)&gt;0,"متأخر","حاضر")))))))</f>
        <v/>
      </c>
      <c r="Q2770" s="24" t="str">
        <f aca="false">IF(B2770="","",IF(OR(P2770="غائب",P2770="غياب",P2770="إجازة بدون راتب"),IFERROR(VLOOKUP(B2770,الموظفين!$A$2:$J$501,8,FALSE()),0),0))</f>
        <v/>
      </c>
      <c r="R2770" s="24" t="str">
        <f aca="false">IF(B2770="","",ROUND((N(K2770)+N(L2770))/60*IFERROR(VLOOKUP(B2770,الموظفين!$A$2:$J$501,8,FALSE()),0)/الإعدادات!$B$6*الإعدادات!$B$9,2))</f>
        <v/>
      </c>
      <c r="S2770" s="24" t="str">
        <f aca="false">IF(OR(B2770="",M2770=""),"",ROUND(M2770/60*IFERROR(VLOOKUP(B2770,الموظفين!$A$2:$J$501,9,FALSE()),0),2))</f>
        <v/>
      </c>
      <c r="T2770" s="17"/>
      <c r="U2770" s="23" t="str">
        <f aca="false">IF(OR(A2770="",B2770=""),"",A2770&amp;"|"&amp;B2770)</f>
        <v/>
      </c>
    </row>
    <row r="2771" customFormat="false" ht="15" hidden="false" customHeight="false" outlineLevel="0" collapsed="false">
      <c r="A2771" s="16"/>
      <c r="B2771" s="17"/>
      <c r="C2771" s="18" t="str">
        <f aca="false">IF($B2771="","",IFERROR(VLOOKUP($B2771,الموظفين!$A$2:$J$501,2,FALSE())&amp;"","⚠ كود غير موجود"))</f>
        <v/>
      </c>
      <c r="D2771" s="18" t="str">
        <f aca="false">IF($B2771="","",IFERROR(VLOOKUP($B2771,الموظفين!$A$2:$J$501,3,FALSE())&amp;"",""))</f>
        <v/>
      </c>
      <c r="E2771" s="18" t="str">
        <f aca="false">IF($B2771="","",IFERROR(VLOOKUP($B2771,الموظفين!$A$2:$J$501,5,FALSE())&amp;"",""))</f>
        <v/>
      </c>
      <c r="F2771" s="19" t="str">
        <f aca="false">IF($B2771="","",IFERROR(VLOOKUP($B2771,الموظفين!$A$2:$J$501,6,FALSE()),""))</f>
        <v/>
      </c>
      <c r="G2771" s="19" t="str">
        <f aca="false">IF($B2771="","",IFERROR(VLOOKUP($B2771,الموظفين!$A$2:$J$501,7,FALSE()),""))</f>
        <v/>
      </c>
      <c r="H2771" s="20"/>
      <c r="I2771" s="20"/>
      <c r="J2771" s="21" t="str">
        <f aca="false">IF(OR(H2771="",I2771=""),"",ROUND(MOD(I2771-H2771,1)*24,2))</f>
        <v/>
      </c>
      <c r="K2771" s="22" t="str">
        <f aca="false">IF(OR(H2771="",F2771=""),"",IF(ROUND(MAX(0,MOD(H2771-F2771+0.5,1)-0.5)*1440,0)&gt;IFERROR(VLOOKUP(E2771,الورديات!$A$2:$E$21,5,FALSE()),0),ROUND(MAX(0,MOD(H2771-F2771+0.5,1)-0.5)*1440,0),0))</f>
        <v/>
      </c>
      <c r="L2771" s="22" t="str">
        <f aca="false">IF(OR(I2771="",G2771=""),"",ROUND(MAX(0,MOD(G2771-I2771+0.5,1)-0.5)*1440,0))</f>
        <v/>
      </c>
      <c r="M2771" s="22" t="str">
        <f aca="false">IF(OR(I2771="",G2771=""),"",IF(ROUND(MAX(0,MOD(I2771-G2771+0.5,1)-0.5)*1440,0)&gt;=الإعدادات!$B$8,ROUND(MAX(0,MOD(I2771-G2771+0.5,1)-0.5)*1440,0),0))</f>
        <v/>
      </c>
      <c r="N2771" s="18" t="str">
        <f aca="false">IF(OR(A2771="",B2771=""),"",IF(COUNTIFS(الإجازات!$A$2:$A$1001,B2771,الإجازات!$D$2:$D$1001,"&lt;="&amp;A2771,الإجازات!$E$2:$E$1001,"&gt;="&amp;A2771,الإجازات!$G$2:$G$1001,"مقبولة")=0,"",LOOKUP(2,1/((الإجازات!$A$2:$A$1001=B2771)*(الإجازات!$D$2:$D$1001&lt;=A2771)*(الإجازات!$E$2:$E$1001&gt;=A2771)*(الإجازات!$G$2:$G$1001="مقبولة")),الإجازات!$C$2:$C$1001)))</f>
        <v/>
      </c>
      <c r="O2771" s="17"/>
      <c r="P2771" s="23" t="str">
        <f aca="false">IF(B2771="","",IF(ISNA(MATCH(B2771,الموظفين!$A$2:$A$501,0)),"⚠ كود غير موجود",IF(O2771&lt;&gt;"",O2771,IF(N2771&lt;&gt;"",N2771,IF(H2771="",IF(AND(A2771&lt;&gt;"",WEEKDAY(A2771)=الإعدادات!$B$11),"راحة أسبوعية","غائب"),IF(I2771="","بدون انصراف",IF(N(K2771)&gt;0,"متأخر","حاضر")))))))</f>
        <v/>
      </c>
      <c r="Q2771" s="24" t="str">
        <f aca="false">IF(B2771="","",IF(OR(P2771="غائب",P2771="غياب",P2771="إجازة بدون راتب"),IFERROR(VLOOKUP(B2771,الموظفين!$A$2:$J$501,8,FALSE()),0),0))</f>
        <v/>
      </c>
      <c r="R2771" s="24" t="str">
        <f aca="false">IF(B2771="","",ROUND((N(K2771)+N(L2771))/60*IFERROR(VLOOKUP(B2771,الموظفين!$A$2:$J$501,8,FALSE()),0)/الإعدادات!$B$6*الإعدادات!$B$9,2))</f>
        <v/>
      </c>
      <c r="S2771" s="24" t="str">
        <f aca="false">IF(OR(B2771="",M2771=""),"",ROUND(M2771/60*IFERROR(VLOOKUP(B2771,الموظفين!$A$2:$J$501,9,FALSE()),0),2))</f>
        <v/>
      </c>
      <c r="T2771" s="17"/>
      <c r="U2771" s="23" t="str">
        <f aca="false">IF(OR(A2771="",B2771=""),"",A2771&amp;"|"&amp;B2771)</f>
        <v/>
      </c>
    </row>
    <row r="2772" customFormat="false" ht="15" hidden="false" customHeight="false" outlineLevel="0" collapsed="false">
      <c r="A2772" s="16"/>
      <c r="B2772" s="17"/>
      <c r="C2772" s="18" t="str">
        <f aca="false">IF($B2772="","",IFERROR(VLOOKUP($B2772,الموظفين!$A$2:$J$501,2,FALSE())&amp;"","⚠ كود غير موجود"))</f>
        <v/>
      </c>
      <c r="D2772" s="18" t="str">
        <f aca="false">IF($B2772="","",IFERROR(VLOOKUP($B2772,الموظفين!$A$2:$J$501,3,FALSE())&amp;"",""))</f>
        <v/>
      </c>
      <c r="E2772" s="18" t="str">
        <f aca="false">IF($B2772="","",IFERROR(VLOOKUP($B2772,الموظفين!$A$2:$J$501,5,FALSE())&amp;"",""))</f>
        <v/>
      </c>
      <c r="F2772" s="19" t="str">
        <f aca="false">IF($B2772="","",IFERROR(VLOOKUP($B2772,الموظفين!$A$2:$J$501,6,FALSE()),""))</f>
        <v/>
      </c>
      <c r="G2772" s="19" t="str">
        <f aca="false">IF($B2772="","",IFERROR(VLOOKUP($B2772,الموظفين!$A$2:$J$501,7,FALSE()),""))</f>
        <v/>
      </c>
      <c r="H2772" s="20"/>
      <c r="I2772" s="20"/>
      <c r="J2772" s="21" t="str">
        <f aca="false">IF(OR(H2772="",I2772=""),"",ROUND(MOD(I2772-H2772,1)*24,2))</f>
        <v/>
      </c>
      <c r="K2772" s="22" t="str">
        <f aca="false">IF(OR(H2772="",F2772=""),"",IF(ROUND(MAX(0,MOD(H2772-F2772+0.5,1)-0.5)*1440,0)&gt;IFERROR(VLOOKUP(E2772,الورديات!$A$2:$E$21,5,FALSE()),0),ROUND(MAX(0,MOD(H2772-F2772+0.5,1)-0.5)*1440,0),0))</f>
        <v/>
      </c>
      <c r="L2772" s="22" t="str">
        <f aca="false">IF(OR(I2772="",G2772=""),"",ROUND(MAX(0,MOD(G2772-I2772+0.5,1)-0.5)*1440,0))</f>
        <v/>
      </c>
      <c r="M2772" s="22" t="str">
        <f aca="false">IF(OR(I2772="",G2772=""),"",IF(ROUND(MAX(0,MOD(I2772-G2772+0.5,1)-0.5)*1440,0)&gt;=الإعدادات!$B$8,ROUND(MAX(0,MOD(I2772-G2772+0.5,1)-0.5)*1440,0),0))</f>
        <v/>
      </c>
      <c r="N2772" s="18" t="str">
        <f aca="false">IF(OR(A2772="",B2772=""),"",IF(COUNTIFS(الإجازات!$A$2:$A$1001,B2772,الإجازات!$D$2:$D$1001,"&lt;="&amp;A2772,الإجازات!$E$2:$E$1001,"&gt;="&amp;A2772,الإجازات!$G$2:$G$1001,"مقبولة")=0,"",LOOKUP(2,1/((الإجازات!$A$2:$A$1001=B2772)*(الإجازات!$D$2:$D$1001&lt;=A2772)*(الإجازات!$E$2:$E$1001&gt;=A2772)*(الإجازات!$G$2:$G$1001="مقبولة")),الإجازات!$C$2:$C$1001)))</f>
        <v/>
      </c>
      <c r="O2772" s="17"/>
      <c r="P2772" s="23" t="str">
        <f aca="false">IF(B2772="","",IF(ISNA(MATCH(B2772,الموظفين!$A$2:$A$501,0)),"⚠ كود غير موجود",IF(O2772&lt;&gt;"",O2772,IF(N2772&lt;&gt;"",N2772,IF(H2772="",IF(AND(A2772&lt;&gt;"",WEEKDAY(A2772)=الإعدادات!$B$11),"راحة أسبوعية","غائب"),IF(I2772="","بدون انصراف",IF(N(K2772)&gt;0,"متأخر","حاضر")))))))</f>
        <v/>
      </c>
      <c r="Q2772" s="24" t="str">
        <f aca="false">IF(B2772="","",IF(OR(P2772="غائب",P2772="غياب",P2772="إجازة بدون راتب"),IFERROR(VLOOKUP(B2772,الموظفين!$A$2:$J$501,8,FALSE()),0),0))</f>
        <v/>
      </c>
      <c r="R2772" s="24" t="str">
        <f aca="false">IF(B2772="","",ROUND((N(K2772)+N(L2772))/60*IFERROR(VLOOKUP(B2772,الموظفين!$A$2:$J$501,8,FALSE()),0)/الإعدادات!$B$6*الإعدادات!$B$9,2))</f>
        <v/>
      </c>
      <c r="S2772" s="24" t="str">
        <f aca="false">IF(OR(B2772="",M2772=""),"",ROUND(M2772/60*IFERROR(VLOOKUP(B2772,الموظفين!$A$2:$J$501,9,FALSE()),0),2))</f>
        <v/>
      </c>
      <c r="T2772" s="17"/>
      <c r="U2772" s="23" t="str">
        <f aca="false">IF(OR(A2772="",B2772=""),"",A2772&amp;"|"&amp;B2772)</f>
        <v/>
      </c>
    </row>
    <row r="2773" customFormat="false" ht="15" hidden="false" customHeight="false" outlineLevel="0" collapsed="false">
      <c r="A2773" s="16"/>
      <c r="B2773" s="17"/>
      <c r="C2773" s="18" t="str">
        <f aca="false">IF($B2773="","",IFERROR(VLOOKUP($B2773,الموظفين!$A$2:$J$501,2,FALSE())&amp;"","⚠ كود غير موجود"))</f>
        <v/>
      </c>
      <c r="D2773" s="18" t="str">
        <f aca="false">IF($B2773="","",IFERROR(VLOOKUP($B2773,الموظفين!$A$2:$J$501,3,FALSE())&amp;"",""))</f>
        <v/>
      </c>
      <c r="E2773" s="18" t="str">
        <f aca="false">IF($B2773="","",IFERROR(VLOOKUP($B2773,الموظفين!$A$2:$J$501,5,FALSE())&amp;"",""))</f>
        <v/>
      </c>
      <c r="F2773" s="19" t="str">
        <f aca="false">IF($B2773="","",IFERROR(VLOOKUP($B2773,الموظفين!$A$2:$J$501,6,FALSE()),""))</f>
        <v/>
      </c>
      <c r="G2773" s="19" t="str">
        <f aca="false">IF($B2773="","",IFERROR(VLOOKUP($B2773,الموظفين!$A$2:$J$501,7,FALSE()),""))</f>
        <v/>
      </c>
      <c r="H2773" s="20"/>
      <c r="I2773" s="20"/>
      <c r="J2773" s="21" t="str">
        <f aca="false">IF(OR(H2773="",I2773=""),"",ROUND(MOD(I2773-H2773,1)*24,2))</f>
        <v/>
      </c>
      <c r="K2773" s="22" t="str">
        <f aca="false">IF(OR(H2773="",F2773=""),"",IF(ROUND(MAX(0,MOD(H2773-F2773+0.5,1)-0.5)*1440,0)&gt;IFERROR(VLOOKUP(E2773,الورديات!$A$2:$E$21,5,FALSE()),0),ROUND(MAX(0,MOD(H2773-F2773+0.5,1)-0.5)*1440,0),0))</f>
        <v/>
      </c>
      <c r="L2773" s="22" t="str">
        <f aca="false">IF(OR(I2773="",G2773=""),"",ROUND(MAX(0,MOD(G2773-I2773+0.5,1)-0.5)*1440,0))</f>
        <v/>
      </c>
      <c r="M2773" s="22" t="str">
        <f aca="false">IF(OR(I2773="",G2773=""),"",IF(ROUND(MAX(0,MOD(I2773-G2773+0.5,1)-0.5)*1440,0)&gt;=الإعدادات!$B$8,ROUND(MAX(0,MOD(I2773-G2773+0.5,1)-0.5)*1440,0),0))</f>
        <v/>
      </c>
      <c r="N2773" s="18" t="str">
        <f aca="false">IF(OR(A2773="",B2773=""),"",IF(COUNTIFS(الإجازات!$A$2:$A$1001,B2773,الإجازات!$D$2:$D$1001,"&lt;="&amp;A2773,الإجازات!$E$2:$E$1001,"&gt;="&amp;A2773,الإجازات!$G$2:$G$1001,"مقبولة")=0,"",LOOKUP(2,1/((الإجازات!$A$2:$A$1001=B2773)*(الإجازات!$D$2:$D$1001&lt;=A2773)*(الإجازات!$E$2:$E$1001&gt;=A2773)*(الإجازات!$G$2:$G$1001="مقبولة")),الإجازات!$C$2:$C$1001)))</f>
        <v/>
      </c>
      <c r="O2773" s="17"/>
      <c r="P2773" s="23" t="str">
        <f aca="false">IF(B2773="","",IF(ISNA(MATCH(B2773,الموظفين!$A$2:$A$501,0)),"⚠ كود غير موجود",IF(O2773&lt;&gt;"",O2773,IF(N2773&lt;&gt;"",N2773,IF(H2773="",IF(AND(A2773&lt;&gt;"",WEEKDAY(A2773)=الإعدادات!$B$11),"راحة أسبوعية","غائب"),IF(I2773="","بدون انصراف",IF(N(K2773)&gt;0,"متأخر","حاضر")))))))</f>
        <v/>
      </c>
      <c r="Q2773" s="24" t="str">
        <f aca="false">IF(B2773="","",IF(OR(P2773="غائب",P2773="غياب",P2773="إجازة بدون راتب"),IFERROR(VLOOKUP(B2773,الموظفين!$A$2:$J$501,8,FALSE()),0),0))</f>
        <v/>
      </c>
      <c r="R2773" s="24" t="str">
        <f aca="false">IF(B2773="","",ROUND((N(K2773)+N(L2773))/60*IFERROR(VLOOKUP(B2773,الموظفين!$A$2:$J$501,8,FALSE()),0)/الإعدادات!$B$6*الإعدادات!$B$9,2))</f>
        <v/>
      </c>
      <c r="S2773" s="24" t="str">
        <f aca="false">IF(OR(B2773="",M2773=""),"",ROUND(M2773/60*IFERROR(VLOOKUP(B2773,الموظفين!$A$2:$J$501,9,FALSE()),0),2))</f>
        <v/>
      </c>
      <c r="T2773" s="17"/>
      <c r="U2773" s="23" t="str">
        <f aca="false">IF(OR(A2773="",B2773=""),"",A2773&amp;"|"&amp;B2773)</f>
        <v/>
      </c>
    </row>
    <row r="2774" customFormat="false" ht="15" hidden="false" customHeight="false" outlineLevel="0" collapsed="false">
      <c r="A2774" s="16"/>
      <c r="B2774" s="17"/>
      <c r="C2774" s="18" t="str">
        <f aca="false">IF($B2774="","",IFERROR(VLOOKUP($B2774,الموظفين!$A$2:$J$501,2,FALSE())&amp;"","⚠ كود غير موجود"))</f>
        <v/>
      </c>
      <c r="D2774" s="18" t="str">
        <f aca="false">IF($B2774="","",IFERROR(VLOOKUP($B2774,الموظفين!$A$2:$J$501,3,FALSE())&amp;"",""))</f>
        <v/>
      </c>
      <c r="E2774" s="18" t="str">
        <f aca="false">IF($B2774="","",IFERROR(VLOOKUP($B2774,الموظفين!$A$2:$J$501,5,FALSE())&amp;"",""))</f>
        <v/>
      </c>
      <c r="F2774" s="19" t="str">
        <f aca="false">IF($B2774="","",IFERROR(VLOOKUP($B2774,الموظفين!$A$2:$J$501,6,FALSE()),""))</f>
        <v/>
      </c>
      <c r="G2774" s="19" t="str">
        <f aca="false">IF($B2774="","",IFERROR(VLOOKUP($B2774,الموظفين!$A$2:$J$501,7,FALSE()),""))</f>
        <v/>
      </c>
      <c r="H2774" s="20"/>
      <c r="I2774" s="20"/>
      <c r="J2774" s="21" t="str">
        <f aca="false">IF(OR(H2774="",I2774=""),"",ROUND(MOD(I2774-H2774,1)*24,2))</f>
        <v/>
      </c>
      <c r="K2774" s="22" t="str">
        <f aca="false">IF(OR(H2774="",F2774=""),"",IF(ROUND(MAX(0,MOD(H2774-F2774+0.5,1)-0.5)*1440,0)&gt;IFERROR(VLOOKUP(E2774,الورديات!$A$2:$E$21,5,FALSE()),0),ROUND(MAX(0,MOD(H2774-F2774+0.5,1)-0.5)*1440,0),0))</f>
        <v/>
      </c>
      <c r="L2774" s="22" t="str">
        <f aca="false">IF(OR(I2774="",G2774=""),"",ROUND(MAX(0,MOD(G2774-I2774+0.5,1)-0.5)*1440,0))</f>
        <v/>
      </c>
      <c r="M2774" s="22" t="str">
        <f aca="false">IF(OR(I2774="",G2774=""),"",IF(ROUND(MAX(0,MOD(I2774-G2774+0.5,1)-0.5)*1440,0)&gt;=الإعدادات!$B$8,ROUND(MAX(0,MOD(I2774-G2774+0.5,1)-0.5)*1440,0),0))</f>
        <v/>
      </c>
      <c r="N2774" s="18" t="str">
        <f aca="false">IF(OR(A2774="",B2774=""),"",IF(COUNTIFS(الإجازات!$A$2:$A$1001,B2774,الإجازات!$D$2:$D$1001,"&lt;="&amp;A2774,الإجازات!$E$2:$E$1001,"&gt;="&amp;A2774,الإجازات!$G$2:$G$1001,"مقبولة")=0,"",LOOKUP(2,1/((الإجازات!$A$2:$A$1001=B2774)*(الإجازات!$D$2:$D$1001&lt;=A2774)*(الإجازات!$E$2:$E$1001&gt;=A2774)*(الإجازات!$G$2:$G$1001="مقبولة")),الإجازات!$C$2:$C$1001)))</f>
        <v/>
      </c>
      <c r="O2774" s="17"/>
      <c r="P2774" s="23" t="str">
        <f aca="false">IF(B2774="","",IF(ISNA(MATCH(B2774,الموظفين!$A$2:$A$501,0)),"⚠ كود غير موجود",IF(O2774&lt;&gt;"",O2774,IF(N2774&lt;&gt;"",N2774,IF(H2774="",IF(AND(A2774&lt;&gt;"",WEEKDAY(A2774)=الإعدادات!$B$11),"راحة أسبوعية","غائب"),IF(I2774="","بدون انصراف",IF(N(K2774)&gt;0,"متأخر","حاضر")))))))</f>
        <v/>
      </c>
      <c r="Q2774" s="24" t="str">
        <f aca="false">IF(B2774="","",IF(OR(P2774="غائب",P2774="غياب",P2774="إجازة بدون راتب"),IFERROR(VLOOKUP(B2774,الموظفين!$A$2:$J$501,8,FALSE()),0),0))</f>
        <v/>
      </c>
      <c r="R2774" s="24" t="str">
        <f aca="false">IF(B2774="","",ROUND((N(K2774)+N(L2774))/60*IFERROR(VLOOKUP(B2774,الموظفين!$A$2:$J$501,8,FALSE()),0)/الإعدادات!$B$6*الإعدادات!$B$9,2))</f>
        <v/>
      </c>
      <c r="S2774" s="24" t="str">
        <f aca="false">IF(OR(B2774="",M2774=""),"",ROUND(M2774/60*IFERROR(VLOOKUP(B2774,الموظفين!$A$2:$J$501,9,FALSE()),0),2))</f>
        <v/>
      </c>
      <c r="T2774" s="17"/>
      <c r="U2774" s="23" t="str">
        <f aca="false">IF(OR(A2774="",B2774=""),"",A2774&amp;"|"&amp;B2774)</f>
        <v/>
      </c>
    </row>
    <row r="2775" customFormat="false" ht="15" hidden="false" customHeight="false" outlineLevel="0" collapsed="false">
      <c r="A2775" s="16"/>
      <c r="B2775" s="17"/>
      <c r="C2775" s="18" t="str">
        <f aca="false">IF($B2775="","",IFERROR(VLOOKUP($B2775,الموظفين!$A$2:$J$501,2,FALSE())&amp;"","⚠ كود غير موجود"))</f>
        <v/>
      </c>
      <c r="D2775" s="18" t="str">
        <f aca="false">IF($B2775="","",IFERROR(VLOOKUP($B2775,الموظفين!$A$2:$J$501,3,FALSE())&amp;"",""))</f>
        <v/>
      </c>
      <c r="E2775" s="18" t="str">
        <f aca="false">IF($B2775="","",IFERROR(VLOOKUP($B2775,الموظفين!$A$2:$J$501,5,FALSE())&amp;"",""))</f>
        <v/>
      </c>
      <c r="F2775" s="19" t="str">
        <f aca="false">IF($B2775="","",IFERROR(VLOOKUP($B2775,الموظفين!$A$2:$J$501,6,FALSE()),""))</f>
        <v/>
      </c>
      <c r="G2775" s="19" t="str">
        <f aca="false">IF($B2775="","",IFERROR(VLOOKUP($B2775,الموظفين!$A$2:$J$501,7,FALSE()),""))</f>
        <v/>
      </c>
      <c r="H2775" s="20"/>
      <c r="I2775" s="20"/>
      <c r="J2775" s="21" t="str">
        <f aca="false">IF(OR(H2775="",I2775=""),"",ROUND(MOD(I2775-H2775,1)*24,2))</f>
        <v/>
      </c>
      <c r="K2775" s="22" t="str">
        <f aca="false">IF(OR(H2775="",F2775=""),"",IF(ROUND(MAX(0,MOD(H2775-F2775+0.5,1)-0.5)*1440,0)&gt;IFERROR(VLOOKUP(E2775,الورديات!$A$2:$E$21,5,FALSE()),0),ROUND(MAX(0,MOD(H2775-F2775+0.5,1)-0.5)*1440,0),0))</f>
        <v/>
      </c>
      <c r="L2775" s="22" t="str">
        <f aca="false">IF(OR(I2775="",G2775=""),"",ROUND(MAX(0,MOD(G2775-I2775+0.5,1)-0.5)*1440,0))</f>
        <v/>
      </c>
      <c r="M2775" s="22" t="str">
        <f aca="false">IF(OR(I2775="",G2775=""),"",IF(ROUND(MAX(0,MOD(I2775-G2775+0.5,1)-0.5)*1440,0)&gt;=الإعدادات!$B$8,ROUND(MAX(0,MOD(I2775-G2775+0.5,1)-0.5)*1440,0),0))</f>
        <v/>
      </c>
      <c r="N2775" s="18" t="str">
        <f aca="false">IF(OR(A2775="",B2775=""),"",IF(COUNTIFS(الإجازات!$A$2:$A$1001,B2775,الإجازات!$D$2:$D$1001,"&lt;="&amp;A2775,الإجازات!$E$2:$E$1001,"&gt;="&amp;A2775,الإجازات!$G$2:$G$1001,"مقبولة")=0,"",LOOKUP(2,1/((الإجازات!$A$2:$A$1001=B2775)*(الإجازات!$D$2:$D$1001&lt;=A2775)*(الإجازات!$E$2:$E$1001&gt;=A2775)*(الإجازات!$G$2:$G$1001="مقبولة")),الإجازات!$C$2:$C$1001)))</f>
        <v/>
      </c>
      <c r="O2775" s="17"/>
      <c r="P2775" s="23" t="str">
        <f aca="false">IF(B2775="","",IF(ISNA(MATCH(B2775,الموظفين!$A$2:$A$501,0)),"⚠ كود غير موجود",IF(O2775&lt;&gt;"",O2775,IF(N2775&lt;&gt;"",N2775,IF(H2775="",IF(AND(A2775&lt;&gt;"",WEEKDAY(A2775)=الإعدادات!$B$11),"راحة أسبوعية","غائب"),IF(I2775="","بدون انصراف",IF(N(K2775)&gt;0,"متأخر","حاضر")))))))</f>
        <v/>
      </c>
      <c r="Q2775" s="24" t="str">
        <f aca="false">IF(B2775="","",IF(OR(P2775="غائب",P2775="غياب",P2775="إجازة بدون راتب"),IFERROR(VLOOKUP(B2775,الموظفين!$A$2:$J$501,8,FALSE()),0),0))</f>
        <v/>
      </c>
      <c r="R2775" s="24" t="str">
        <f aca="false">IF(B2775="","",ROUND((N(K2775)+N(L2775))/60*IFERROR(VLOOKUP(B2775,الموظفين!$A$2:$J$501,8,FALSE()),0)/الإعدادات!$B$6*الإعدادات!$B$9,2))</f>
        <v/>
      </c>
      <c r="S2775" s="24" t="str">
        <f aca="false">IF(OR(B2775="",M2775=""),"",ROUND(M2775/60*IFERROR(VLOOKUP(B2775,الموظفين!$A$2:$J$501,9,FALSE()),0),2))</f>
        <v/>
      </c>
      <c r="T2775" s="17"/>
      <c r="U2775" s="23" t="str">
        <f aca="false">IF(OR(A2775="",B2775=""),"",A2775&amp;"|"&amp;B2775)</f>
        <v/>
      </c>
    </row>
    <row r="2776" customFormat="false" ht="15" hidden="false" customHeight="false" outlineLevel="0" collapsed="false">
      <c r="A2776" s="16"/>
      <c r="B2776" s="17"/>
      <c r="C2776" s="18" t="str">
        <f aca="false">IF($B2776="","",IFERROR(VLOOKUP($B2776,الموظفين!$A$2:$J$501,2,FALSE())&amp;"","⚠ كود غير موجود"))</f>
        <v/>
      </c>
      <c r="D2776" s="18" t="str">
        <f aca="false">IF($B2776="","",IFERROR(VLOOKUP($B2776,الموظفين!$A$2:$J$501,3,FALSE())&amp;"",""))</f>
        <v/>
      </c>
      <c r="E2776" s="18" t="str">
        <f aca="false">IF($B2776="","",IFERROR(VLOOKUP($B2776,الموظفين!$A$2:$J$501,5,FALSE())&amp;"",""))</f>
        <v/>
      </c>
      <c r="F2776" s="19" t="str">
        <f aca="false">IF($B2776="","",IFERROR(VLOOKUP($B2776,الموظفين!$A$2:$J$501,6,FALSE()),""))</f>
        <v/>
      </c>
      <c r="G2776" s="19" t="str">
        <f aca="false">IF($B2776="","",IFERROR(VLOOKUP($B2776,الموظفين!$A$2:$J$501,7,FALSE()),""))</f>
        <v/>
      </c>
      <c r="H2776" s="20"/>
      <c r="I2776" s="20"/>
      <c r="J2776" s="21" t="str">
        <f aca="false">IF(OR(H2776="",I2776=""),"",ROUND(MOD(I2776-H2776,1)*24,2))</f>
        <v/>
      </c>
      <c r="K2776" s="22" t="str">
        <f aca="false">IF(OR(H2776="",F2776=""),"",IF(ROUND(MAX(0,MOD(H2776-F2776+0.5,1)-0.5)*1440,0)&gt;IFERROR(VLOOKUP(E2776,الورديات!$A$2:$E$21,5,FALSE()),0),ROUND(MAX(0,MOD(H2776-F2776+0.5,1)-0.5)*1440,0),0))</f>
        <v/>
      </c>
      <c r="L2776" s="22" t="str">
        <f aca="false">IF(OR(I2776="",G2776=""),"",ROUND(MAX(0,MOD(G2776-I2776+0.5,1)-0.5)*1440,0))</f>
        <v/>
      </c>
      <c r="M2776" s="22" t="str">
        <f aca="false">IF(OR(I2776="",G2776=""),"",IF(ROUND(MAX(0,MOD(I2776-G2776+0.5,1)-0.5)*1440,0)&gt;=الإعدادات!$B$8,ROUND(MAX(0,MOD(I2776-G2776+0.5,1)-0.5)*1440,0),0))</f>
        <v/>
      </c>
      <c r="N2776" s="18" t="str">
        <f aca="false">IF(OR(A2776="",B2776=""),"",IF(COUNTIFS(الإجازات!$A$2:$A$1001,B2776,الإجازات!$D$2:$D$1001,"&lt;="&amp;A2776,الإجازات!$E$2:$E$1001,"&gt;="&amp;A2776,الإجازات!$G$2:$G$1001,"مقبولة")=0,"",LOOKUP(2,1/((الإجازات!$A$2:$A$1001=B2776)*(الإجازات!$D$2:$D$1001&lt;=A2776)*(الإجازات!$E$2:$E$1001&gt;=A2776)*(الإجازات!$G$2:$G$1001="مقبولة")),الإجازات!$C$2:$C$1001)))</f>
        <v/>
      </c>
      <c r="O2776" s="17"/>
      <c r="P2776" s="23" t="str">
        <f aca="false">IF(B2776="","",IF(ISNA(MATCH(B2776,الموظفين!$A$2:$A$501,0)),"⚠ كود غير موجود",IF(O2776&lt;&gt;"",O2776,IF(N2776&lt;&gt;"",N2776,IF(H2776="",IF(AND(A2776&lt;&gt;"",WEEKDAY(A2776)=الإعدادات!$B$11),"راحة أسبوعية","غائب"),IF(I2776="","بدون انصراف",IF(N(K2776)&gt;0,"متأخر","حاضر")))))))</f>
        <v/>
      </c>
      <c r="Q2776" s="24" t="str">
        <f aca="false">IF(B2776="","",IF(OR(P2776="غائب",P2776="غياب",P2776="إجازة بدون راتب"),IFERROR(VLOOKUP(B2776,الموظفين!$A$2:$J$501,8,FALSE()),0),0))</f>
        <v/>
      </c>
      <c r="R2776" s="24" t="str">
        <f aca="false">IF(B2776="","",ROUND((N(K2776)+N(L2776))/60*IFERROR(VLOOKUP(B2776,الموظفين!$A$2:$J$501,8,FALSE()),0)/الإعدادات!$B$6*الإعدادات!$B$9,2))</f>
        <v/>
      </c>
      <c r="S2776" s="24" t="str">
        <f aca="false">IF(OR(B2776="",M2776=""),"",ROUND(M2776/60*IFERROR(VLOOKUP(B2776,الموظفين!$A$2:$J$501,9,FALSE()),0),2))</f>
        <v/>
      </c>
      <c r="T2776" s="17"/>
      <c r="U2776" s="23" t="str">
        <f aca="false">IF(OR(A2776="",B2776=""),"",A2776&amp;"|"&amp;B2776)</f>
        <v/>
      </c>
    </row>
    <row r="2777" customFormat="false" ht="15" hidden="false" customHeight="false" outlineLevel="0" collapsed="false">
      <c r="A2777" s="16"/>
      <c r="B2777" s="17"/>
      <c r="C2777" s="18" t="str">
        <f aca="false">IF($B2777="","",IFERROR(VLOOKUP($B2777,الموظفين!$A$2:$J$501,2,FALSE())&amp;"","⚠ كود غير موجود"))</f>
        <v/>
      </c>
      <c r="D2777" s="18" t="str">
        <f aca="false">IF($B2777="","",IFERROR(VLOOKUP($B2777,الموظفين!$A$2:$J$501,3,FALSE())&amp;"",""))</f>
        <v/>
      </c>
      <c r="E2777" s="18" t="str">
        <f aca="false">IF($B2777="","",IFERROR(VLOOKUP($B2777,الموظفين!$A$2:$J$501,5,FALSE())&amp;"",""))</f>
        <v/>
      </c>
      <c r="F2777" s="19" t="str">
        <f aca="false">IF($B2777="","",IFERROR(VLOOKUP($B2777,الموظفين!$A$2:$J$501,6,FALSE()),""))</f>
        <v/>
      </c>
      <c r="G2777" s="19" t="str">
        <f aca="false">IF($B2777="","",IFERROR(VLOOKUP($B2777,الموظفين!$A$2:$J$501,7,FALSE()),""))</f>
        <v/>
      </c>
      <c r="H2777" s="20"/>
      <c r="I2777" s="20"/>
      <c r="J2777" s="21" t="str">
        <f aca="false">IF(OR(H2777="",I2777=""),"",ROUND(MOD(I2777-H2777,1)*24,2))</f>
        <v/>
      </c>
      <c r="K2777" s="22" t="str">
        <f aca="false">IF(OR(H2777="",F2777=""),"",IF(ROUND(MAX(0,MOD(H2777-F2777+0.5,1)-0.5)*1440,0)&gt;IFERROR(VLOOKUP(E2777,الورديات!$A$2:$E$21,5,FALSE()),0),ROUND(MAX(0,MOD(H2777-F2777+0.5,1)-0.5)*1440,0),0))</f>
        <v/>
      </c>
      <c r="L2777" s="22" t="str">
        <f aca="false">IF(OR(I2777="",G2777=""),"",ROUND(MAX(0,MOD(G2777-I2777+0.5,1)-0.5)*1440,0))</f>
        <v/>
      </c>
      <c r="M2777" s="22" t="str">
        <f aca="false">IF(OR(I2777="",G2777=""),"",IF(ROUND(MAX(0,MOD(I2777-G2777+0.5,1)-0.5)*1440,0)&gt;=الإعدادات!$B$8,ROUND(MAX(0,MOD(I2777-G2777+0.5,1)-0.5)*1440,0),0))</f>
        <v/>
      </c>
      <c r="N2777" s="18" t="str">
        <f aca="false">IF(OR(A2777="",B2777=""),"",IF(COUNTIFS(الإجازات!$A$2:$A$1001,B2777,الإجازات!$D$2:$D$1001,"&lt;="&amp;A2777,الإجازات!$E$2:$E$1001,"&gt;="&amp;A2777,الإجازات!$G$2:$G$1001,"مقبولة")=0,"",LOOKUP(2,1/((الإجازات!$A$2:$A$1001=B2777)*(الإجازات!$D$2:$D$1001&lt;=A2777)*(الإجازات!$E$2:$E$1001&gt;=A2777)*(الإجازات!$G$2:$G$1001="مقبولة")),الإجازات!$C$2:$C$1001)))</f>
        <v/>
      </c>
      <c r="O2777" s="17"/>
      <c r="P2777" s="23" t="str">
        <f aca="false">IF(B2777="","",IF(ISNA(MATCH(B2777,الموظفين!$A$2:$A$501,0)),"⚠ كود غير موجود",IF(O2777&lt;&gt;"",O2777,IF(N2777&lt;&gt;"",N2777,IF(H2777="",IF(AND(A2777&lt;&gt;"",WEEKDAY(A2777)=الإعدادات!$B$11),"راحة أسبوعية","غائب"),IF(I2777="","بدون انصراف",IF(N(K2777)&gt;0,"متأخر","حاضر")))))))</f>
        <v/>
      </c>
      <c r="Q2777" s="24" t="str">
        <f aca="false">IF(B2777="","",IF(OR(P2777="غائب",P2777="غياب",P2777="إجازة بدون راتب"),IFERROR(VLOOKUP(B2777,الموظفين!$A$2:$J$501,8,FALSE()),0),0))</f>
        <v/>
      </c>
      <c r="R2777" s="24" t="str">
        <f aca="false">IF(B2777="","",ROUND((N(K2777)+N(L2777))/60*IFERROR(VLOOKUP(B2777,الموظفين!$A$2:$J$501,8,FALSE()),0)/الإعدادات!$B$6*الإعدادات!$B$9,2))</f>
        <v/>
      </c>
      <c r="S2777" s="24" t="str">
        <f aca="false">IF(OR(B2777="",M2777=""),"",ROUND(M2777/60*IFERROR(VLOOKUP(B2777,الموظفين!$A$2:$J$501,9,FALSE()),0),2))</f>
        <v/>
      </c>
      <c r="T2777" s="17"/>
      <c r="U2777" s="23" t="str">
        <f aca="false">IF(OR(A2777="",B2777=""),"",A2777&amp;"|"&amp;B2777)</f>
        <v/>
      </c>
    </row>
    <row r="2778" customFormat="false" ht="15" hidden="false" customHeight="false" outlineLevel="0" collapsed="false">
      <c r="A2778" s="16"/>
      <c r="B2778" s="17"/>
      <c r="C2778" s="18" t="str">
        <f aca="false">IF($B2778="","",IFERROR(VLOOKUP($B2778,الموظفين!$A$2:$J$501,2,FALSE())&amp;"","⚠ كود غير موجود"))</f>
        <v/>
      </c>
      <c r="D2778" s="18" t="str">
        <f aca="false">IF($B2778="","",IFERROR(VLOOKUP($B2778,الموظفين!$A$2:$J$501,3,FALSE())&amp;"",""))</f>
        <v/>
      </c>
      <c r="E2778" s="18" t="str">
        <f aca="false">IF($B2778="","",IFERROR(VLOOKUP($B2778,الموظفين!$A$2:$J$501,5,FALSE())&amp;"",""))</f>
        <v/>
      </c>
      <c r="F2778" s="19" t="str">
        <f aca="false">IF($B2778="","",IFERROR(VLOOKUP($B2778,الموظفين!$A$2:$J$501,6,FALSE()),""))</f>
        <v/>
      </c>
      <c r="G2778" s="19" t="str">
        <f aca="false">IF($B2778="","",IFERROR(VLOOKUP($B2778,الموظفين!$A$2:$J$501,7,FALSE()),""))</f>
        <v/>
      </c>
      <c r="H2778" s="20"/>
      <c r="I2778" s="20"/>
      <c r="J2778" s="21" t="str">
        <f aca="false">IF(OR(H2778="",I2778=""),"",ROUND(MOD(I2778-H2778,1)*24,2))</f>
        <v/>
      </c>
      <c r="K2778" s="22" t="str">
        <f aca="false">IF(OR(H2778="",F2778=""),"",IF(ROUND(MAX(0,MOD(H2778-F2778+0.5,1)-0.5)*1440,0)&gt;IFERROR(VLOOKUP(E2778,الورديات!$A$2:$E$21,5,FALSE()),0),ROUND(MAX(0,MOD(H2778-F2778+0.5,1)-0.5)*1440,0),0))</f>
        <v/>
      </c>
      <c r="L2778" s="22" t="str">
        <f aca="false">IF(OR(I2778="",G2778=""),"",ROUND(MAX(0,MOD(G2778-I2778+0.5,1)-0.5)*1440,0))</f>
        <v/>
      </c>
      <c r="M2778" s="22" t="str">
        <f aca="false">IF(OR(I2778="",G2778=""),"",IF(ROUND(MAX(0,MOD(I2778-G2778+0.5,1)-0.5)*1440,0)&gt;=الإعدادات!$B$8,ROUND(MAX(0,MOD(I2778-G2778+0.5,1)-0.5)*1440,0),0))</f>
        <v/>
      </c>
      <c r="N2778" s="18" t="str">
        <f aca="false">IF(OR(A2778="",B2778=""),"",IF(COUNTIFS(الإجازات!$A$2:$A$1001,B2778,الإجازات!$D$2:$D$1001,"&lt;="&amp;A2778,الإجازات!$E$2:$E$1001,"&gt;="&amp;A2778,الإجازات!$G$2:$G$1001,"مقبولة")=0,"",LOOKUP(2,1/((الإجازات!$A$2:$A$1001=B2778)*(الإجازات!$D$2:$D$1001&lt;=A2778)*(الإجازات!$E$2:$E$1001&gt;=A2778)*(الإجازات!$G$2:$G$1001="مقبولة")),الإجازات!$C$2:$C$1001)))</f>
        <v/>
      </c>
      <c r="O2778" s="17"/>
      <c r="P2778" s="23" t="str">
        <f aca="false">IF(B2778="","",IF(ISNA(MATCH(B2778,الموظفين!$A$2:$A$501,0)),"⚠ كود غير موجود",IF(O2778&lt;&gt;"",O2778,IF(N2778&lt;&gt;"",N2778,IF(H2778="",IF(AND(A2778&lt;&gt;"",WEEKDAY(A2778)=الإعدادات!$B$11),"راحة أسبوعية","غائب"),IF(I2778="","بدون انصراف",IF(N(K2778)&gt;0,"متأخر","حاضر")))))))</f>
        <v/>
      </c>
      <c r="Q2778" s="24" t="str">
        <f aca="false">IF(B2778="","",IF(OR(P2778="غائب",P2778="غياب",P2778="إجازة بدون راتب"),IFERROR(VLOOKUP(B2778,الموظفين!$A$2:$J$501,8,FALSE()),0),0))</f>
        <v/>
      </c>
      <c r="R2778" s="24" t="str">
        <f aca="false">IF(B2778="","",ROUND((N(K2778)+N(L2778))/60*IFERROR(VLOOKUP(B2778,الموظفين!$A$2:$J$501,8,FALSE()),0)/الإعدادات!$B$6*الإعدادات!$B$9,2))</f>
        <v/>
      </c>
      <c r="S2778" s="24" t="str">
        <f aca="false">IF(OR(B2778="",M2778=""),"",ROUND(M2778/60*IFERROR(VLOOKUP(B2778,الموظفين!$A$2:$J$501,9,FALSE()),0),2))</f>
        <v/>
      </c>
      <c r="T2778" s="17"/>
      <c r="U2778" s="23" t="str">
        <f aca="false">IF(OR(A2778="",B2778=""),"",A2778&amp;"|"&amp;B2778)</f>
        <v/>
      </c>
    </row>
    <row r="2779" customFormat="false" ht="15" hidden="false" customHeight="false" outlineLevel="0" collapsed="false">
      <c r="A2779" s="16"/>
      <c r="B2779" s="17"/>
      <c r="C2779" s="18" t="str">
        <f aca="false">IF($B2779="","",IFERROR(VLOOKUP($B2779,الموظفين!$A$2:$J$501,2,FALSE())&amp;"","⚠ كود غير موجود"))</f>
        <v/>
      </c>
      <c r="D2779" s="18" t="str">
        <f aca="false">IF($B2779="","",IFERROR(VLOOKUP($B2779,الموظفين!$A$2:$J$501,3,FALSE())&amp;"",""))</f>
        <v/>
      </c>
      <c r="E2779" s="18" t="str">
        <f aca="false">IF($B2779="","",IFERROR(VLOOKUP($B2779,الموظفين!$A$2:$J$501,5,FALSE())&amp;"",""))</f>
        <v/>
      </c>
      <c r="F2779" s="19" t="str">
        <f aca="false">IF($B2779="","",IFERROR(VLOOKUP($B2779,الموظفين!$A$2:$J$501,6,FALSE()),""))</f>
        <v/>
      </c>
      <c r="G2779" s="19" t="str">
        <f aca="false">IF($B2779="","",IFERROR(VLOOKUP($B2779,الموظفين!$A$2:$J$501,7,FALSE()),""))</f>
        <v/>
      </c>
      <c r="H2779" s="20"/>
      <c r="I2779" s="20"/>
      <c r="J2779" s="21" t="str">
        <f aca="false">IF(OR(H2779="",I2779=""),"",ROUND(MOD(I2779-H2779,1)*24,2))</f>
        <v/>
      </c>
      <c r="K2779" s="22" t="str">
        <f aca="false">IF(OR(H2779="",F2779=""),"",IF(ROUND(MAX(0,MOD(H2779-F2779+0.5,1)-0.5)*1440,0)&gt;IFERROR(VLOOKUP(E2779,الورديات!$A$2:$E$21,5,FALSE()),0),ROUND(MAX(0,MOD(H2779-F2779+0.5,1)-0.5)*1440,0),0))</f>
        <v/>
      </c>
      <c r="L2779" s="22" t="str">
        <f aca="false">IF(OR(I2779="",G2779=""),"",ROUND(MAX(0,MOD(G2779-I2779+0.5,1)-0.5)*1440,0))</f>
        <v/>
      </c>
      <c r="M2779" s="22" t="str">
        <f aca="false">IF(OR(I2779="",G2779=""),"",IF(ROUND(MAX(0,MOD(I2779-G2779+0.5,1)-0.5)*1440,0)&gt;=الإعدادات!$B$8,ROUND(MAX(0,MOD(I2779-G2779+0.5,1)-0.5)*1440,0),0))</f>
        <v/>
      </c>
      <c r="N2779" s="18" t="str">
        <f aca="false">IF(OR(A2779="",B2779=""),"",IF(COUNTIFS(الإجازات!$A$2:$A$1001,B2779,الإجازات!$D$2:$D$1001,"&lt;="&amp;A2779,الإجازات!$E$2:$E$1001,"&gt;="&amp;A2779,الإجازات!$G$2:$G$1001,"مقبولة")=0,"",LOOKUP(2,1/((الإجازات!$A$2:$A$1001=B2779)*(الإجازات!$D$2:$D$1001&lt;=A2779)*(الإجازات!$E$2:$E$1001&gt;=A2779)*(الإجازات!$G$2:$G$1001="مقبولة")),الإجازات!$C$2:$C$1001)))</f>
        <v/>
      </c>
      <c r="O2779" s="17"/>
      <c r="P2779" s="23" t="str">
        <f aca="false">IF(B2779="","",IF(ISNA(MATCH(B2779,الموظفين!$A$2:$A$501,0)),"⚠ كود غير موجود",IF(O2779&lt;&gt;"",O2779,IF(N2779&lt;&gt;"",N2779,IF(H2779="",IF(AND(A2779&lt;&gt;"",WEEKDAY(A2779)=الإعدادات!$B$11),"راحة أسبوعية","غائب"),IF(I2779="","بدون انصراف",IF(N(K2779)&gt;0,"متأخر","حاضر")))))))</f>
        <v/>
      </c>
      <c r="Q2779" s="24" t="str">
        <f aca="false">IF(B2779="","",IF(OR(P2779="غائب",P2779="غياب",P2779="إجازة بدون راتب"),IFERROR(VLOOKUP(B2779,الموظفين!$A$2:$J$501,8,FALSE()),0),0))</f>
        <v/>
      </c>
      <c r="R2779" s="24" t="str">
        <f aca="false">IF(B2779="","",ROUND((N(K2779)+N(L2779))/60*IFERROR(VLOOKUP(B2779,الموظفين!$A$2:$J$501,8,FALSE()),0)/الإعدادات!$B$6*الإعدادات!$B$9,2))</f>
        <v/>
      </c>
      <c r="S2779" s="24" t="str">
        <f aca="false">IF(OR(B2779="",M2779=""),"",ROUND(M2779/60*IFERROR(VLOOKUP(B2779,الموظفين!$A$2:$J$501,9,FALSE()),0),2))</f>
        <v/>
      </c>
      <c r="T2779" s="17"/>
      <c r="U2779" s="23" t="str">
        <f aca="false">IF(OR(A2779="",B2779=""),"",A2779&amp;"|"&amp;B2779)</f>
        <v/>
      </c>
    </row>
    <row r="2780" customFormat="false" ht="15" hidden="false" customHeight="false" outlineLevel="0" collapsed="false">
      <c r="A2780" s="16"/>
      <c r="B2780" s="17"/>
      <c r="C2780" s="18" t="str">
        <f aca="false">IF($B2780="","",IFERROR(VLOOKUP($B2780,الموظفين!$A$2:$J$501,2,FALSE())&amp;"","⚠ كود غير موجود"))</f>
        <v/>
      </c>
      <c r="D2780" s="18" t="str">
        <f aca="false">IF($B2780="","",IFERROR(VLOOKUP($B2780,الموظفين!$A$2:$J$501,3,FALSE())&amp;"",""))</f>
        <v/>
      </c>
      <c r="E2780" s="18" t="str">
        <f aca="false">IF($B2780="","",IFERROR(VLOOKUP($B2780,الموظفين!$A$2:$J$501,5,FALSE())&amp;"",""))</f>
        <v/>
      </c>
      <c r="F2780" s="19" t="str">
        <f aca="false">IF($B2780="","",IFERROR(VLOOKUP($B2780,الموظفين!$A$2:$J$501,6,FALSE()),""))</f>
        <v/>
      </c>
      <c r="G2780" s="19" t="str">
        <f aca="false">IF($B2780="","",IFERROR(VLOOKUP($B2780,الموظفين!$A$2:$J$501,7,FALSE()),""))</f>
        <v/>
      </c>
      <c r="H2780" s="20"/>
      <c r="I2780" s="20"/>
      <c r="J2780" s="21" t="str">
        <f aca="false">IF(OR(H2780="",I2780=""),"",ROUND(MOD(I2780-H2780,1)*24,2))</f>
        <v/>
      </c>
      <c r="K2780" s="22" t="str">
        <f aca="false">IF(OR(H2780="",F2780=""),"",IF(ROUND(MAX(0,MOD(H2780-F2780+0.5,1)-0.5)*1440,0)&gt;IFERROR(VLOOKUP(E2780,الورديات!$A$2:$E$21,5,FALSE()),0),ROUND(MAX(0,MOD(H2780-F2780+0.5,1)-0.5)*1440,0),0))</f>
        <v/>
      </c>
      <c r="L2780" s="22" t="str">
        <f aca="false">IF(OR(I2780="",G2780=""),"",ROUND(MAX(0,MOD(G2780-I2780+0.5,1)-0.5)*1440,0))</f>
        <v/>
      </c>
      <c r="M2780" s="22" t="str">
        <f aca="false">IF(OR(I2780="",G2780=""),"",IF(ROUND(MAX(0,MOD(I2780-G2780+0.5,1)-0.5)*1440,0)&gt;=الإعدادات!$B$8,ROUND(MAX(0,MOD(I2780-G2780+0.5,1)-0.5)*1440,0),0))</f>
        <v/>
      </c>
      <c r="N2780" s="18" t="str">
        <f aca="false">IF(OR(A2780="",B2780=""),"",IF(COUNTIFS(الإجازات!$A$2:$A$1001,B2780,الإجازات!$D$2:$D$1001,"&lt;="&amp;A2780,الإجازات!$E$2:$E$1001,"&gt;="&amp;A2780,الإجازات!$G$2:$G$1001,"مقبولة")=0,"",LOOKUP(2,1/((الإجازات!$A$2:$A$1001=B2780)*(الإجازات!$D$2:$D$1001&lt;=A2780)*(الإجازات!$E$2:$E$1001&gt;=A2780)*(الإجازات!$G$2:$G$1001="مقبولة")),الإجازات!$C$2:$C$1001)))</f>
        <v/>
      </c>
      <c r="O2780" s="17"/>
      <c r="P2780" s="23" t="str">
        <f aca="false">IF(B2780="","",IF(ISNA(MATCH(B2780,الموظفين!$A$2:$A$501,0)),"⚠ كود غير موجود",IF(O2780&lt;&gt;"",O2780,IF(N2780&lt;&gt;"",N2780,IF(H2780="",IF(AND(A2780&lt;&gt;"",WEEKDAY(A2780)=الإعدادات!$B$11),"راحة أسبوعية","غائب"),IF(I2780="","بدون انصراف",IF(N(K2780)&gt;0,"متأخر","حاضر")))))))</f>
        <v/>
      </c>
      <c r="Q2780" s="24" t="str">
        <f aca="false">IF(B2780="","",IF(OR(P2780="غائب",P2780="غياب",P2780="إجازة بدون راتب"),IFERROR(VLOOKUP(B2780,الموظفين!$A$2:$J$501,8,FALSE()),0),0))</f>
        <v/>
      </c>
      <c r="R2780" s="24" t="str">
        <f aca="false">IF(B2780="","",ROUND((N(K2780)+N(L2780))/60*IFERROR(VLOOKUP(B2780,الموظفين!$A$2:$J$501,8,FALSE()),0)/الإعدادات!$B$6*الإعدادات!$B$9,2))</f>
        <v/>
      </c>
      <c r="S2780" s="24" t="str">
        <f aca="false">IF(OR(B2780="",M2780=""),"",ROUND(M2780/60*IFERROR(VLOOKUP(B2780,الموظفين!$A$2:$J$501,9,FALSE()),0),2))</f>
        <v/>
      </c>
      <c r="T2780" s="17"/>
      <c r="U2780" s="23" t="str">
        <f aca="false">IF(OR(A2780="",B2780=""),"",A2780&amp;"|"&amp;B2780)</f>
        <v/>
      </c>
    </row>
    <row r="2781" customFormat="false" ht="15" hidden="false" customHeight="false" outlineLevel="0" collapsed="false">
      <c r="A2781" s="16"/>
      <c r="B2781" s="17"/>
      <c r="C2781" s="18" t="str">
        <f aca="false">IF($B2781="","",IFERROR(VLOOKUP($B2781,الموظفين!$A$2:$J$501,2,FALSE())&amp;"","⚠ كود غير موجود"))</f>
        <v/>
      </c>
      <c r="D2781" s="18" t="str">
        <f aca="false">IF($B2781="","",IFERROR(VLOOKUP($B2781,الموظفين!$A$2:$J$501,3,FALSE())&amp;"",""))</f>
        <v/>
      </c>
      <c r="E2781" s="18" t="str">
        <f aca="false">IF($B2781="","",IFERROR(VLOOKUP($B2781,الموظفين!$A$2:$J$501,5,FALSE())&amp;"",""))</f>
        <v/>
      </c>
      <c r="F2781" s="19" t="str">
        <f aca="false">IF($B2781="","",IFERROR(VLOOKUP($B2781,الموظفين!$A$2:$J$501,6,FALSE()),""))</f>
        <v/>
      </c>
      <c r="G2781" s="19" t="str">
        <f aca="false">IF($B2781="","",IFERROR(VLOOKUP($B2781,الموظفين!$A$2:$J$501,7,FALSE()),""))</f>
        <v/>
      </c>
      <c r="H2781" s="20"/>
      <c r="I2781" s="20"/>
      <c r="J2781" s="21" t="str">
        <f aca="false">IF(OR(H2781="",I2781=""),"",ROUND(MOD(I2781-H2781,1)*24,2))</f>
        <v/>
      </c>
      <c r="K2781" s="22" t="str">
        <f aca="false">IF(OR(H2781="",F2781=""),"",IF(ROUND(MAX(0,MOD(H2781-F2781+0.5,1)-0.5)*1440,0)&gt;IFERROR(VLOOKUP(E2781,الورديات!$A$2:$E$21,5,FALSE()),0),ROUND(MAX(0,MOD(H2781-F2781+0.5,1)-0.5)*1440,0),0))</f>
        <v/>
      </c>
      <c r="L2781" s="22" t="str">
        <f aca="false">IF(OR(I2781="",G2781=""),"",ROUND(MAX(0,MOD(G2781-I2781+0.5,1)-0.5)*1440,0))</f>
        <v/>
      </c>
      <c r="M2781" s="22" t="str">
        <f aca="false">IF(OR(I2781="",G2781=""),"",IF(ROUND(MAX(0,MOD(I2781-G2781+0.5,1)-0.5)*1440,0)&gt;=الإعدادات!$B$8,ROUND(MAX(0,MOD(I2781-G2781+0.5,1)-0.5)*1440,0),0))</f>
        <v/>
      </c>
      <c r="N2781" s="18" t="str">
        <f aca="false">IF(OR(A2781="",B2781=""),"",IF(COUNTIFS(الإجازات!$A$2:$A$1001,B2781,الإجازات!$D$2:$D$1001,"&lt;="&amp;A2781,الإجازات!$E$2:$E$1001,"&gt;="&amp;A2781,الإجازات!$G$2:$G$1001,"مقبولة")=0,"",LOOKUP(2,1/((الإجازات!$A$2:$A$1001=B2781)*(الإجازات!$D$2:$D$1001&lt;=A2781)*(الإجازات!$E$2:$E$1001&gt;=A2781)*(الإجازات!$G$2:$G$1001="مقبولة")),الإجازات!$C$2:$C$1001)))</f>
        <v/>
      </c>
      <c r="O2781" s="17"/>
      <c r="P2781" s="23" t="str">
        <f aca="false">IF(B2781="","",IF(ISNA(MATCH(B2781,الموظفين!$A$2:$A$501,0)),"⚠ كود غير موجود",IF(O2781&lt;&gt;"",O2781,IF(N2781&lt;&gt;"",N2781,IF(H2781="",IF(AND(A2781&lt;&gt;"",WEEKDAY(A2781)=الإعدادات!$B$11),"راحة أسبوعية","غائب"),IF(I2781="","بدون انصراف",IF(N(K2781)&gt;0,"متأخر","حاضر")))))))</f>
        <v/>
      </c>
      <c r="Q2781" s="24" t="str">
        <f aca="false">IF(B2781="","",IF(OR(P2781="غائب",P2781="غياب",P2781="إجازة بدون راتب"),IFERROR(VLOOKUP(B2781,الموظفين!$A$2:$J$501,8,FALSE()),0),0))</f>
        <v/>
      </c>
      <c r="R2781" s="24" t="str">
        <f aca="false">IF(B2781="","",ROUND((N(K2781)+N(L2781))/60*IFERROR(VLOOKUP(B2781,الموظفين!$A$2:$J$501,8,FALSE()),0)/الإعدادات!$B$6*الإعدادات!$B$9,2))</f>
        <v/>
      </c>
      <c r="S2781" s="24" t="str">
        <f aca="false">IF(OR(B2781="",M2781=""),"",ROUND(M2781/60*IFERROR(VLOOKUP(B2781,الموظفين!$A$2:$J$501,9,FALSE()),0),2))</f>
        <v/>
      </c>
      <c r="T2781" s="17"/>
      <c r="U2781" s="23" t="str">
        <f aca="false">IF(OR(A2781="",B2781=""),"",A2781&amp;"|"&amp;B2781)</f>
        <v/>
      </c>
    </row>
    <row r="2782" customFormat="false" ht="15" hidden="false" customHeight="false" outlineLevel="0" collapsed="false">
      <c r="A2782" s="16"/>
      <c r="B2782" s="17"/>
      <c r="C2782" s="18" t="str">
        <f aca="false">IF($B2782="","",IFERROR(VLOOKUP($B2782,الموظفين!$A$2:$J$501,2,FALSE())&amp;"","⚠ كود غير موجود"))</f>
        <v/>
      </c>
      <c r="D2782" s="18" t="str">
        <f aca="false">IF($B2782="","",IFERROR(VLOOKUP($B2782,الموظفين!$A$2:$J$501,3,FALSE())&amp;"",""))</f>
        <v/>
      </c>
      <c r="E2782" s="18" t="str">
        <f aca="false">IF($B2782="","",IFERROR(VLOOKUP($B2782,الموظفين!$A$2:$J$501,5,FALSE())&amp;"",""))</f>
        <v/>
      </c>
      <c r="F2782" s="19" t="str">
        <f aca="false">IF($B2782="","",IFERROR(VLOOKUP($B2782,الموظفين!$A$2:$J$501,6,FALSE()),""))</f>
        <v/>
      </c>
      <c r="G2782" s="19" t="str">
        <f aca="false">IF($B2782="","",IFERROR(VLOOKUP($B2782,الموظفين!$A$2:$J$501,7,FALSE()),""))</f>
        <v/>
      </c>
      <c r="H2782" s="20"/>
      <c r="I2782" s="20"/>
      <c r="J2782" s="21" t="str">
        <f aca="false">IF(OR(H2782="",I2782=""),"",ROUND(MOD(I2782-H2782,1)*24,2))</f>
        <v/>
      </c>
      <c r="K2782" s="22" t="str">
        <f aca="false">IF(OR(H2782="",F2782=""),"",IF(ROUND(MAX(0,MOD(H2782-F2782+0.5,1)-0.5)*1440,0)&gt;IFERROR(VLOOKUP(E2782,الورديات!$A$2:$E$21,5,FALSE()),0),ROUND(MAX(0,MOD(H2782-F2782+0.5,1)-0.5)*1440,0),0))</f>
        <v/>
      </c>
      <c r="L2782" s="22" t="str">
        <f aca="false">IF(OR(I2782="",G2782=""),"",ROUND(MAX(0,MOD(G2782-I2782+0.5,1)-0.5)*1440,0))</f>
        <v/>
      </c>
      <c r="M2782" s="22" t="str">
        <f aca="false">IF(OR(I2782="",G2782=""),"",IF(ROUND(MAX(0,MOD(I2782-G2782+0.5,1)-0.5)*1440,0)&gt;=الإعدادات!$B$8,ROUND(MAX(0,MOD(I2782-G2782+0.5,1)-0.5)*1440,0),0))</f>
        <v/>
      </c>
      <c r="N2782" s="18" t="str">
        <f aca="false">IF(OR(A2782="",B2782=""),"",IF(COUNTIFS(الإجازات!$A$2:$A$1001,B2782,الإجازات!$D$2:$D$1001,"&lt;="&amp;A2782,الإجازات!$E$2:$E$1001,"&gt;="&amp;A2782,الإجازات!$G$2:$G$1001,"مقبولة")=0,"",LOOKUP(2,1/((الإجازات!$A$2:$A$1001=B2782)*(الإجازات!$D$2:$D$1001&lt;=A2782)*(الإجازات!$E$2:$E$1001&gt;=A2782)*(الإجازات!$G$2:$G$1001="مقبولة")),الإجازات!$C$2:$C$1001)))</f>
        <v/>
      </c>
      <c r="O2782" s="17"/>
      <c r="P2782" s="23" t="str">
        <f aca="false">IF(B2782="","",IF(ISNA(MATCH(B2782,الموظفين!$A$2:$A$501,0)),"⚠ كود غير موجود",IF(O2782&lt;&gt;"",O2782,IF(N2782&lt;&gt;"",N2782,IF(H2782="",IF(AND(A2782&lt;&gt;"",WEEKDAY(A2782)=الإعدادات!$B$11),"راحة أسبوعية","غائب"),IF(I2782="","بدون انصراف",IF(N(K2782)&gt;0,"متأخر","حاضر")))))))</f>
        <v/>
      </c>
      <c r="Q2782" s="24" t="str">
        <f aca="false">IF(B2782="","",IF(OR(P2782="غائب",P2782="غياب",P2782="إجازة بدون راتب"),IFERROR(VLOOKUP(B2782,الموظفين!$A$2:$J$501,8,FALSE()),0),0))</f>
        <v/>
      </c>
      <c r="R2782" s="24" t="str">
        <f aca="false">IF(B2782="","",ROUND((N(K2782)+N(L2782))/60*IFERROR(VLOOKUP(B2782,الموظفين!$A$2:$J$501,8,FALSE()),0)/الإعدادات!$B$6*الإعدادات!$B$9,2))</f>
        <v/>
      </c>
      <c r="S2782" s="24" t="str">
        <f aca="false">IF(OR(B2782="",M2782=""),"",ROUND(M2782/60*IFERROR(VLOOKUP(B2782,الموظفين!$A$2:$J$501,9,FALSE()),0),2))</f>
        <v/>
      </c>
      <c r="T2782" s="17"/>
      <c r="U2782" s="23" t="str">
        <f aca="false">IF(OR(A2782="",B2782=""),"",A2782&amp;"|"&amp;B2782)</f>
        <v/>
      </c>
    </row>
    <row r="2783" customFormat="false" ht="15" hidden="false" customHeight="false" outlineLevel="0" collapsed="false">
      <c r="A2783" s="16"/>
      <c r="B2783" s="17"/>
      <c r="C2783" s="18" t="str">
        <f aca="false">IF($B2783="","",IFERROR(VLOOKUP($B2783,الموظفين!$A$2:$J$501,2,FALSE())&amp;"","⚠ كود غير موجود"))</f>
        <v/>
      </c>
      <c r="D2783" s="18" t="str">
        <f aca="false">IF($B2783="","",IFERROR(VLOOKUP($B2783,الموظفين!$A$2:$J$501,3,FALSE())&amp;"",""))</f>
        <v/>
      </c>
      <c r="E2783" s="18" t="str">
        <f aca="false">IF($B2783="","",IFERROR(VLOOKUP($B2783,الموظفين!$A$2:$J$501,5,FALSE())&amp;"",""))</f>
        <v/>
      </c>
      <c r="F2783" s="19" t="str">
        <f aca="false">IF($B2783="","",IFERROR(VLOOKUP($B2783,الموظفين!$A$2:$J$501,6,FALSE()),""))</f>
        <v/>
      </c>
      <c r="G2783" s="19" t="str">
        <f aca="false">IF($B2783="","",IFERROR(VLOOKUP($B2783,الموظفين!$A$2:$J$501,7,FALSE()),""))</f>
        <v/>
      </c>
      <c r="H2783" s="20"/>
      <c r="I2783" s="20"/>
      <c r="J2783" s="21" t="str">
        <f aca="false">IF(OR(H2783="",I2783=""),"",ROUND(MOD(I2783-H2783,1)*24,2))</f>
        <v/>
      </c>
      <c r="K2783" s="22" t="str">
        <f aca="false">IF(OR(H2783="",F2783=""),"",IF(ROUND(MAX(0,MOD(H2783-F2783+0.5,1)-0.5)*1440,0)&gt;IFERROR(VLOOKUP(E2783,الورديات!$A$2:$E$21,5,FALSE()),0),ROUND(MAX(0,MOD(H2783-F2783+0.5,1)-0.5)*1440,0),0))</f>
        <v/>
      </c>
      <c r="L2783" s="22" t="str">
        <f aca="false">IF(OR(I2783="",G2783=""),"",ROUND(MAX(0,MOD(G2783-I2783+0.5,1)-0.5)*1440,0))</f>
        <v/>
      </c>
      <c r="M2783" s="22" t="str">
        <f aca="false">IF(OR(I2783="",G2783=""),"",IF(ROUND(MAX(0,MOD(I2783-G2783+0.5,1)-0.5)*1440,0)&gt;=الإعدادات!$B$8,ROUND(MAX(0,MOD(I2783-G2783+0.5,1)-0.5)*1440,0),0))</f>
        <v/>
      </c>
      <c r="N2783" s="18" t="str">
        <f aca="false">IF(OR(A2783="",B2783=""),"",IF(COUNTIFS(الإجازات!$A$2:$A$1001,B2783,الإجازات!$D$2:$D$1001,"&lt;="&amp;A2783,الإجازات!$E$2:$E$1001,"&gt;="&amp;A2783,الإجازات!$G$2:$G$1001,"مقبولة")=0,"",LOOKUP(2,1/((الإجازات!$A$2:$A$1001=B2783)*(الإجازات!$D$2:$D$1001&lt;=A2783)*(الإجازات!$E$2:$E$1001&gt;=A2783)*(الإجازات!$G$2:$G$1001="مقبولة")),الإجازات!$C$2:$C$1001)))</f>
        <v/>
      </c>
      <c r="O2783" s="17"/>
      <c r="P2783" s="23" t="str">
        <f aca="false">IF(B2783="","",IF(ISNA(MATCH(B2783,الموظفين!$A$2:$A$501,0)),"⚠ كود غير موجود",IF(O2783&lt;&gt;"",O2783,IF(N2783&lt;&gt;"",N2783,IF(H2783="",IF(AND(A2783&lt;&gt;"",WEEKDAY(A2783)=الإعدادات!$B$11),"راحة أسبوعية","غائب"),IF(I2783="","بدون انصراف",IF(N(K2783)&gt;0,"متأخر","حاضر")))))))</f>
        <v/>
      </c>
      <c r="Q2783" s="24" t="str">
        <f aca="false">IF(B2783="","",IF(OR(P2783="غائب",P2783="غياب",P2783="إجازة بدون راتب"),IFERROR(VLOOKUP(B2783,الموظفين!$A$2:$J$501,8,FALSE()),0),0))</f>
        <v/>
      </c>
      <c r="R2783" s="24" t="str">
        <f aca="false">IF(B2783="","",ROUND((N(K2783)+N(L2783))/60*IFERROR(VLOOKUP(B2783,الموظفين!$A$2:$J$501,8,FALSE()),0)/الإعدادات!$B$6*الإعدادات!$B$9,2))</f>
        <v/>
      </c>
      <c r="S2783" s="24" t="str">
        <f aca="false">IF(OR(B2783="",M2783=""),"",ROUND(M2783/60*IFERROR(VLOOKUP(B2783,الموظفين!$A$2:$J$501,9,FALSE()),0),2))</f>
        <v/>
      </c>
      <c r="T2783" s="17"/>
      <c r="U2783" s="23" t="str">
        <f aca="false">IF(OR(A2783="",B2783=""),"",A2783&amp;"|"&amp;B2783)</f>
        <v/>
      </c>
    </row>
    <row r="2784" customFormat="false" ht="15" hidden="false" customHeight="false" outlineLevel="0" collapsed="false">
      <c r="A2784" s="16"/>
      <c r="B2784" s="17"/>
      <c r="C2784" s="18" t="str">
        <f aca="false">IF($B2784="","",IFERROR(VLOOKUP($B2784,الموظفين!$A$2:$J$501,2,FALSE())&amp;"","⚠ كود غير موجود"))</f>
        <v/>
      </c>
      <c r="D2784" s="18" t="str">
        <f aca="false">IF($B2784="","",IFERROR(VLOOKUP($B2784,الموظفين!$A$2:$J$501,3,FALSE())&amp;"",""))</f>
        <v/>
      </c>
      <c r="E2784" s="18" t="str">
        <f aca="false">IF($B2784="","",IFERROR(VLOOKUP($B2784,الموظفين!$A$2:$J$501,5,FALSE())&amp;"",""))</f>
        <v/>
      </c>
      <c r="F2784" s="19" t="str">
        <f aca="false">IF($B2784="","",IFERROR(VLOOKUP($B2784,الموظفين!$A$2:$J$501,6,FALSE()),""))</f>
        <v/>
      </c>
      <c r="G2784" s="19" t="str">
        <f aca="false">IF($B2784="","",IFERROR(VLOOKUP($B2784,الموظفين!$A$2:$J$501,7,FALSE()),""))</f>
        <v/>
      </c>
      <c r="H2784" s="20"/>
      <c r="I2784" s="20"/>
      <c r="J2784" s="21" t="str">
        <f aca="false">IF(OR(H2784="",I2784=""),"",ROUND(MOD(I2784-H2784,1)*24,2))</f>
        <v/>
      </c>
      <c r="K2784" s="22" t="str">
        <f aca="false">IF(OR(H2784="",F2784=""),"",IF(ROUND(MAX(0,MOD(H2784-F2784+0.5,1)-0.5)*1440,0)&gt;IFERROR(VLOOKUP(E2784,الورديات!$A$2:$E$21,5,FALSE()),0),ROUND(MAX(0,MOD(H2784-F2784+0.5,1)-0.5)*1440,0),0))</f>
        <v/>
      </c>
      <c r="L2784" s="22" t="str">
        <f aca="false">IF(OR(I2784="",G2784=""),"",ROUND(MAX(0,MOD(G2784-I2784+0.5,1)-0.5)*1440,0))</f>
        <v/>
      </c>
      <c r="M2784" s="22" t="str">
        <f aca="false">IF(OR(I2784="",G2784=""),"",IF(ROUND(MAX(0,MOD(I2784-G2784+0.5,1)-0.5)*1440,0)&gt;=الإعدادات!$B$8,ROUND(MAX(0,MOD(I2784-G2784+0.5,1)-0.5)*1440,0),0))</f>
        <v/>
      </c>
      <c r="N2784" s="18" t="str">
        <f aca="false">IF(OR(A2784="",B2784=""),"",IF(COUNTIFS(الإجازات!$A$2:$A$1001,B2784,الإجازات!$D$2:$D$1001,"&lt;="&amp;A2784,الإجازات!$E$2:$E$1001,"&gt;="&amp;A2784,الإجازات!$G$2:$G$1001,"مقبولة")=0,"",LOOKUP(2,1/((الإجازات!$A$2:$A$1001=B2784)*(الإجازات!$D$2:$D$1001&lt;=A2784)*(الإجازات!$E$2:$E$1001&gt;=A2784)*(الإجازات!$G$2:$G$1001="مقبولة")),الإجازات!$C$2:$C$1001)))</f>
        <v/>
      </c>
      <c r="O2784" s="17"/>
      <c r="P2784" s="23" t="str">
        <f aca="false">IF(B2784="","",IF(ISNA(MATCH(B2784,الموظفين!$A$2:$A$501,0)),"⚠ كود غير موجود",IF(O2784&lt;&gt;"",O2784,IF(N2784&lt;&gt;"",N2784,IF(H2784="",IF(AND(A2784&lt;&gt;"",WEEKDAY(A2784)=الإعدادات!$B$11),"راحة أسبوعية","غائب"),IF(I2784="","بدون انصراف",IF(N(K2784)&gt;0,"متأخر","حاضر")))))))</f>
        <v/>
      </c>
      <c r="Q2784" s="24" t="str">
        <f aca="false">IF(B2784="","",IF(OR(P2784="غائب",P2784="غياب",P2784="إجازة بدون راتب"),IFERROR(VLOOKUP(B2784,الموظفين!$A$2:$J$501,8,FALSE()),0),0))</f>
        <v/>
      </c>
      <c r="R2784" s="24" t="str">
        <f aca="false">IF(B2784="","",ROUND((N(K2784)+N(L2784))/60*IFERROR(VLOOKUP(B2784,الموظفين!$A$2:$J$501,8,FALSE()),0)/الإعدادات!$B$6*الإعدادات!$B$9,2))</f>
        <v/>
      </c>
      <c r="S2784" s="24" t="str">
        <f aca="false">IF(OR(B2784="",M2784=""),"",ROUND(M2784/60*IFERROR(VLOOKUP(B2784,الموظفين!$A$2:$J$501,9,FALSE()),0),2))</f>
        <v/>
      </c>
      <c r="T2784" s="17"/>
      <c r="U2784" s="23" t="str">
        <f aca="false">IF(OR(A2784="",B2784=""),"",A2784&amp;"|"&amp;B2784)</f>
        <v/>
      </c>
    </row>
    <row r="2785" customFormat="false" ht="15" hidden="false" customHeight="false" outlineLevel="0" collapsed="false">
      <c r="A2785" s="16"/>
      <c r="B2785" s="17"/>
      <c r="C2785" s="18" t="str">
        <f aca="false">IF($B2785="","",IFERROR(VLOOKUP($B2785,الموظفين!$A$2:$J$501,2,FALSE())&amp;"","⚠ كود غير موجود"))</f>
        <v/>
      </c>
      <c r="D2785" s="18" t="str">
        <f aca="false">IF($B2785="","",IFERROR(VLOOKUP($B2785,الموظفين!$A$2:$J$501,3,FALSE())&amp;"",""))</f>
        <v/>
      </c>
      <c r="E2785" s="18" t="str">
        <f aca="false">IF($B2785="","",IFERROR(VLOOKUP($B2785,الموظفين!$A$2:$J$501,5,FALSE())&amp;"",""))</f>
        <v/>
      </c>
      <c r="F2785" s="19" t="str">
        <f aca="false">IF($B2785="","",IFERROR(VLOOKUP($B2785,الموظفين!$A$2:$J$501,6,FALSE()),""))</f>
        <v/>
      </c>
      <c r="G2785" s="19" t="str">
        <f aca="false">IF($B2785="","",IFERROR(VLOOKUP($B2785,الموظفين!$A$2:$J$501,7,FALSE()),""))</f>
        <v/>
      </c>
      <c r="H2785" s="20"/>
      <c r="I2785" s="20"/>
      <c r="J2785" s="21" t="str">
        <f aca="false">IF(OR(H2785="",I2785=""),"",ROUND(MOD(I2785-H2785,1)*24,2))</f>
        <v/>
      </c>
      <c r="K2785" s="22" t="str">
        <f aca="false">IF(OR(H2785="",F2785=""),"",IF(ROUND(MAX(0,MOD(H2785-F2785+0.5,1)-0.5)*1440,0)&gt;IFERROR(VLOOKUP(E2785,الورديات!$A$2:$E$21,5,FALSE()),0),ROUND(MAX(0,MOD(H2785-F2785+0.5,1)-0.5)*1440,0),0))</f>
        <v/>
      </c>
      <c r="L2785" s="22" t="str">
        <f aca="false">IF(OR(I2785="",G2785=""),"",ROUND(MAX(0,MOD(G2785-I2785+0.5,1)-0.5)*1440,0))</f>
        <v/>
      </c>
      <c r="M2785" s="22" t="str">
        <f aca="false">IF(OR(I2785="",G2785=""),"",IF(ROUND(MAX(0,MOD(I2785-G2785+0.5,1)-0.5)*1440,0)&gt;=الإعدادات!$B$8,ROUND(MAX(0,MOD(I2785-G2785+0.5,1)-0.5)*1440,0),0))</f>
        <v/>
      </c>
      <c r="N2785" s="18" t="str">
        <f aca="false">IF(OR(A2785="",B2785=""),"",IF(COUNTIFS(الإجازات!$A$2:$A$1001,B2785,الإجازات!$D$2:$D$1001,"&lt;="&amp;A2785,الإجازات!$E$2:$E$1001,"&gt;="&amp;A2785,الإجازات!$G$2:$G$1001,"مقبولة")=0,"",LOOKUP(2,1/((الإجازات!$A$2:$A$1001=B2785)*(الإجازات!$D$2:$D$1001&lt;=A2785)*(الإجازات!$E$2:$E$1001&gt;=A2785)*(الإجازات!$G$2:$G$1001="مقبولة")),الإجازات!$C$2:$C$1001)))</f>
        <v/>
      </c>
      <c r="O2785" s="17"/>
      <c r="P2785" s="23" t="str">
        <f aca="false">IF(B2785="","",IF(ISNA(MATCH(B2785,الموظفين!$A$2:$A$501,0)),"⚠ كود غير موجود",IF(O2785&lt;&gt;"",O2785,IF(N2785&lt;&gt;"",N2785,IF(H2785="",IF(AND(A2785&lt;&gt;"",WEEKDAY(A2785)=الإعدادات!$B$11),"راحة أسبوعية","غائب"),IF(I2785="","بدون انصراف",IF(N(K2785)&gt;0,"متأخر","حاضر")))))))</f>
        <v/>
      </c>
      <c r="Q2785" s="24" t="str">
        <f aca="false">IF(B2785="","",IF(OR(P2785="غائب",P2785="غياب",P2785="إجازة بدون راتب"),IFERROR(VLOOKUP(B2785,الموظفين!$A$2:$J$501,8,FALSE()),0),0))</f>
        <v/>
      </c>
      <c r="R2785" s="24" t="str">
        <f aca="false">IF(B2785="","",ROUND((N(K2785)+N(L2785))/60*IFERROR(VLOOKUP(B2785,الموظفين!$A$2:$J$501,8,FALSE()),0)/الإعدادات!$B$6*الإعدادات!$B$9,2))</f>
        <v/>
      </c>
      <c r="S2785" s="24" t="str">
        <f aca="false">IF(OR(B2785="",M2785=""),"",ROUND(M2785/60*IFERROR(VLOOKUP(B2785,الموظفين!$A$2:$J$501,9,FALSE()),0),2))</f>
        <v/>
      </c>
      <c r="T2785" s="17"/>
      <c r="U2785" s="23" t="str">
        <f aca="false">IF(OR(A2785="",B2785=""),"",A2785&amp;"|"&amp;B2785)</f>
        <v/>
      </c>
    </row>
    <row r="2786" customFormat="false" ht="15" hidden="false" customHeight="false" outlineLevel="0" collapsed="false">
      <c r="A2786" s="16"/>
      <c r="B2786" s="17"/>
      <c r="C2786" s="18" t="str">
        <f aca="false">IF($B2786="","",IFERROR(VLOOKUP($B2786,الموظفين!$A$2:$J$501,2,FALSE())&amp;"","⚠ كود غير موجود"))</f>
        <v/>
      </c>
      <c r="D2786" s="18" t="str">
        <f aca="false">IF($B2786="","",IFERROR(VLOOKUP($B2786,الموظفين!$A$2:$J$501,3,FALSE())&amp;"",""))</f>
        <v/>
      </c>
      <c r="E2786" s="18" t="str">
        <f aca="false">IF($B2786="","",IFERROR(VLOOKUP($B2786,الموظفين!$A$2:$J$501,5,FALSE())&amp;"",""))</f>
        <v/>
      </c>
      <c r="F2786" s="19" t="str">
        <f aca="false">IF($B2786="","",IFERROR(VLOOKUP($B2786,الموظفين!$A$2:$J$501,6,FALSE()),""))</f>
        <v/>
      </c>
      <c r="G2786" s="19" t="str">
        <f aca="false">IF($B2786="","",IFERROR(VLOOKUP($B2786,الموظفين!$A$2:$J$501,7,FALSE()),""))</f>
        <v/>
      </c>
      <c r="H2786" s="20"/>
      <c r="I2786" s="20"/>
      <c r="J2786" s="21" t="str">
        <f aca="false">IF(OR(H2786="",I2786=""),"",ROUND(MOD(I2786-H2786,1)*24,2))</f>
        <v/>
      </c>
      <c r="K2786" s="22" t="str">
        <f aca="false">IF(OR(H2786="",F2786=""),"",IF(ROUND(MAX(0,MOD(H2786-F2786+0.5,1)-0.5)*1440,0)&gt;IFERROR(VLOOKUP(E2786,الورديات!$A$2:$E$21,5,FALSE()),0),ROUND(MAX(0,MOD(H2786-F2786+0.5,1)-0.5)*1440,0),0))</f>
        <v/>
      </c>
      <c r="L2786" s="22" t="str">
        <f aca="false">IF(OR(I2786="",G2786=""),"",ROUND(MAX(0,MOD(G2786-I2786+0.5,1)-0.5)*1440,0))</f>
        <v/>
      </c>
      <c r="M2786" s="22" t="str">
        <f aca="false">IF(OR(I2786="",G2786=""),"",IF(ROUND(MAX(0,MOD(I2786-G2786+0.5,1)-0.5)*1440,0)&gt;=الإعدادات!$B$8,ROUND(MAX(0,MOD(I2786-G2786+0.5,1)-0.5)*1440,0),0))</f>
        <v/>
      </c>
      <c r="N2786" s="18" t="str">
        <f aca="false">IF(OR(A2786="",B2786=""),"",IF(COUNTIFS(الإجازات!$A$2:$A$1001,B2786,الإجازات!$D$2:$D$1001,"&lt;="&amp;A2786,الإجازات!$E$2:$E$1001,"&gt;="&amp;A2786,الإجازات!$G$2:$G$1001,"مقبولة")=0,"",LOOKUP(2,1/((الإجازات!$A$2:$A$1001=B2786)*(الإجازات!$D$2:$D$1001&lt;=A2786)*(الإجازات!$E$2:$E$1001&gt;=A2786)*(الإجازات!$G$2:$G$1001="مقبولة")),الإجازات!$C$2:$C$1001)))</f>
        <v/>
      </c>
      <c r="O2786" s="17"/>
      <c r="P2786" s="23" t="str">
        <f aca="false">IF(B2786="","",IF(ISNA(MATCH(B2786,الموظفين!$A$2:$A$501,0)),"⚠ كود غير موجود",IF(O2786&lt;&gt;"",O2786,IF(N2786&lt;&gt;"",N2786,IF(H2786="",IF(AND(A2786&lt;&gt;"",WEEKDAY(A2786)=الإعدادات!$B$11),"راحة أسبوعية","غائب"),IF(I2786="","بدون انصراف",IF(N(K2786)&gt;0,"متأخر","حاضر")))))))</f>
        <v/>
      </c>
      <c r="Q2786" s="24" t="str">
        <f aca="false">IF(B2786="","",IF(OR(P2786="غائب",P2786="غياب",P2786="إجازة بدون راتب"),IFERROR(VLOOKUP(B2786,الموظفين!$A$2:$J$501,8,FALSE()),0),0))</f>
        <v/>
      </c>
      <c r="R2786" s="24" t="str">
        <f aca="false">IF(B2786="","",ROUND((N(K2786)+N(L2786))/60*IFERROR(VLOOKUP(B2786,الموظفين!$A$2:$J$501,8,FALSE()),0)/الإعدادات!$B$6*الإعدادات!$B$9,2))</f>
        <v/>
      </c>
      <c r="S2786" s="24" t="str">
        <f aca="false">IF(OR(B2786="",M2786=""),"",ROUND(M2786/60*IFERROR(VLOOKUP(B2786,الموظفين!$A$2:$J$501,9,FALSE()),0),2))</f>
        <v/>
      </c>
      <c r="T2786" s="17"/>
      <c r="U2786" s="23" t="str">
        <f aca="false">IF(OR(A2786="",B2786=""),"",A2786&amp;"|"&amp;B2786)</f>
        <v/>
      </c>
    </row>
    <row r="2787" customFormat="false" ht="15" hidden="false" customHeight="false" outlineLevel="0" collapsed="false">
      <c r="A2787" s="16"/>
      <c r="B2787" s="17"/>
      <c r="C2787" s="18" t="str">
        <f aca="false">IF($B2787="","",IFERROR(VLOOKUP($B2787,الموظفين!$A$2:$J$501,2,FALSE())&amp;"","⚠ كود غير موجود"))</f>
        <v/>
      </c>
      <c r="D2787" s="18" t="str">
        <f aca="false">IF($B2787="","",IFERROR(VLOOKUP($B2787,الموظفين!$A$2:$J$501,3,FALSE())&amp;"",""))</f>
        <v/>
      </c>
      <c r="E2787" s="18" t="str">
        <f aca="false">IF($B2787="","",IFERROR(VLOOKUP($B2787,الموظفين!$A$2:$J$501,5,FALSE())&amp;"",""))</f>
        <v/>
      </c>
      <c r="F2787" s="19" t="str">
        <f aca="false">IF($B2787="","",IFERROR(VLOOKUP($B2787,الموظفين!$A$2:$J$501,6,FALSE()),""))</f>
        <v/>
      </c>
      <c r="G2787" s="19" t="str">
        <f aca="false">IF($B2787="","",IFERROR(VLOOKUP($B2787,الموظفين!$A$2:$J$501,7,FALSE()),""))</f>
        <v/>
      </c>
      <c r="H2787" s="20"/>
      <c r="I2787" s="20"/>
      <c r="J2787" s="21" t="str">
        <f aca="false">IF(OR(H2787="",I2787=""),"",ROUND(MOD(I2787-H2787,1)*24,2))</f>
        <v/>
      </c>
      <c r="K2787" s="22" t="str">
        <f aca="false">IF(OR(H2787="",F2787=""),"",IF(ROUND(MAX(0,MOD(H2787-F2787+0.5,1)-0.5)*1440,0)&gt;IFERROR(VLOOKUP(E2787,الورديات!$A$2:$E$21,5,FALSE()),0),ROUND(MAX(0,MOD(H2787-F2787+0.5,1)-0.5)*1440,0),0))</f>
        <v/>
      </c>
      <c r="L2787" s="22" t="str">
        <f aca="false">IF(OR(I2787="",G2787=""),"",ROUND(MAX(0,MOD(G2787-I2787+0.5,1)-0.5)*1440,0))</f>
        <v/>
      </c>
      <c r="M2787" s="22" t="str">
        <f aca="false">IF(OR(I2787="",G2787=""),"",IF(ROUND(MAX(0,MOD(I2787-G2787+0.5,1)-0.5)*1440,0)&gt;=الإعدادات!$B$8,ROUND(MAX(0,MOD(I2787-G2787+0.5,1)-0.5)*1440,0),0))</f>
        <v/>
      </c>
      <c r="N2787" s="18" t="str">
        <f aca="false">IF(OR(A2787="",B2787=""),"",IF(COUNTIFS(الإجازات!$A$2:$A$1001,B2787,الإجازات!$D$2:$D$1001,"&lt;="&amp;A2787,الإجازات!$E$2:$E$1001,"&gt;="&amp;A2787,الإجازات!$G$2:$G$1001,"مقبولة")=0,"",LOOKUP(2,1/((الإجازات!$A$2:$A$1001=B2787)*(الإجازات!$D$2:$D$1001&lt;=A2787)*(الإجازات!$E$2:$E$1001&gt;=A2787)*(الإجازات!$G$2:$G$1001="مقبولة")),الإجازات!$C$2:$C$1001)))</f>
        <v/>
      </c>
      <c r="O2787" s="17"/>
      <c r="P2787" s="23" t="str">
        <f aca="false">IF(B2787="","",IF(ISNA(MATCH(B2787,الموظفين!$A$2:$A$501,0)),"⚠ كود غير موجود",IF(O2787&lt;&gt;"",O2787,IF(N2787&lt;&gt;"",N2787,IF(H2787="",IF(AND(A2787&lt;&gt;"",WEEKDAY(A2787)=الإعدادات!$B$11),"راحة أسبوعية","غائب"),IF(I2787="","بدون انصراف",IF(N(K2787)&gt;0,"متأخر","حاضر")))))))</f>
        <v/>
      </c>
      <c r="Q2787" s="24" t="str">
        <f aca="false">IF(B2787="","",IF(OR(P2787="غائب",P2787="غياب",P2787="إجازة بدون راتب"),IFERROR(VLOOKUP(B2787,الموظفين!$A$2:$J$501,8,FALSE()),0),0))</f>
        <v/>
      </c>
      <c r="R2787" s="24" t="str">
        <f aca="false">IF(B2787="","",ROUND((N(K2787)+N(L2787))/60*IFERROR(VLOOKUP(B2787,الموظفين!$A$2:$J$501,8,FALSE()),0)/الإعدادات!$B$6*الإعدادات!$B$9,2))</f>
        <v/>
      </c>
      <c r="S2787" s="24" t="str">
        <f aca="false">IF(OR(B2787="",M2787=""),"",ROUND(M2787/60*IFERROR(VLOOKUP(B2787,الموظفين!$A$2:$J$501,9,FALSE()),0),2))</f>
        <v/>
      </c>
      <c r="T2787" s="17"/>
      <c r="U2787" s="23" t="str">
        <f aca="false">IF(OR(A2787="",B2787=""),"",A2787&amp;"|"&amp;B2787)</f>
        <v/>
      </c>
    </row>
    <row r="2788" customFormat="false" ht="15" hidden="false" customHeight="false" outlineLevel="0" collapsed="false">
      <c r="A2788" s="16"/>
      <c r="B2788" s="17"/>
      <c r="C2788" s="18" t="str">
        <f aca="false">IF($B2788="","",IFERROR(VLOOKUP($B2788,الموظفين!$A$2:$J$501,2,FALSE())&amp;"","⚠ كود غير موجود"))</f>
        <v/>
      </c>
      <c r="D2788" s="18" t="str">
        <f aca="false">IF($B2788="","",IFERROR(VLOOKUP($B2788,الموظفين!$A$2:$J$501,3,FALSE())&amp;"",""))</f>
        <v/>
      </c>
      <c r="E2788" s="18" t="str">
        <f aca="false">IF($B2788="","",IFERROR(VLOOKUP($B2788,الموظفين!$A$2:$J$501,5,FALSE())&amp;"",""))</f>
        <v/>
      </c>
      <c r="F2788" s="19" t="str">
        <f aca="false">IF($B2788="","",IFERROR(VLOOKUP($B2788,الموظفين!$A$2:$J$501,6,FALSE()),""))</f>
        <v/>
      </c>
      <c r="G2788" s="19" t="str">
        <f aca="false">IF($B2788="","",IFERROR(VLOOKUP($B2788,الموظفين!$A$2:$J$501,7,FALSE()),""))</f>
        <v/>
      </c>
      <c r="H2788" s="20"/>
      <c r="I2788" s="20"/>
      <c r="J2788" s="21" t="str">
        <f aca="false">IF(OR(H2788="",I2788=""),"",ROUND(MOD(I2788-H2788,1)*24,2))</f>
        <v/>
      </c>
      <c r="K2788" s="22" t="str">
        <f aca="false">IF(OR(H2788="",F2788=""),"",IF(ROUND(MAX(0,MOD(H2788-F2788+0.5,1)-0.5)*1440,0)&gt;IFERROR(VLOOKUP(E2788,الورديات!$A$2:$E$21,5,FALSE()),0),ROUND(MAX(0,MOD(H2788-F2788+0.5,1)-0.5)*1440,0),0))</f>
        <v/>
      </c>
      <c r="L2788" s="22" t="str">
        <f aca="false">IF(OR(I2788="",G2788=""),"",ROUND(MAX(0,MOD(G2788-I2788+0.5,1)-0.5)*1440,0))</f>
        <v/>
      </c>
      <c r="M2788" s="22" t="str">
        <f aca="false">IF(OR(I2788="",G2788=""),"",IF(ROUND(MAX(0,MOD(I2788-G2788+0.5,1)-0.5)*1440,0)&gt;=الإعدادات!$B$8,ROUND(MAX(0,MOD(I2788-G2788+0.5,1)-0.5)*1440,0),0))</f>
        <v/>
      </c>
      <c r="N2788" s="18" t="str">
        <f aca="false">IF(OR(A2788="",B2788=""),"",IF(COUNTIFS(الإجازات!$A$2:$A$1001,B2788,الإجازات!$D$2:$D$1001,"&lt;="&amp;A2788,الإجازات!$E$2:$E$1001,"&gt;="&amp;A2788,الإجازات!$G$2:$G$1001,"مقبولة")=0,"",LOOKUP(2,1/((الإجازات!$A$2:$A$1001=B2788)*(الإجازات!$D$2:$D$1001&lt;=A2788)*(الإجازات!$E$2:$E$1001&gt;=A2788)*(الإجازات!$G$2:$G$1001="مقبولة")),الإجازات!$C$2:$C$1001)))</f>
        <v/>
      </c>
      <c r="O2788" s="17"/>
      <c r="P2788" s="23" t="str">
        <f aca="false">IF(B2788="","",IF(ISNA(MATCH(B2788,الموظفين!$A$2:$A$501,0)),"⚠ كود غير موجود",IF(O2788&lt;&gt;"",O2788,IF(N2788&lt;&gt;"",N2788,IF(H2788="",IF(AND(A2788&lt;&gt;"",WEEKDAY(A2788)=الإعدادات!$B$11),"راحة أسبوعية","غائب"),IF(I2788="","بدون انصراف",IF(N(K2788)&gt;0,"متأخر","حاضر")))))))</f>
        <v/>
      </c>
      <c r="Q2788" s="24" t="str">
        <f aca="false">IF(B2788="","",IF(OR(P2788="غائب",P2788="غياب",P2788="إجازة بدون راتب"),IFERROR(VLOOKUP(B2788,الموظفين!$A$2:$J$501,8,FALSE()),0),0))</f>
        <v/>
      </c>
      <c r="R2788" s="24" t="str">
        <f aca="false">IF(B2788="","",ROUND((N(K2788)+N(L2788))/60*IFERROR(VLOOKUP(B2788,الموظفين!$A$2:$J$501,8,FALSE()),0)/الإعدادات!$B$6*الإعدادات!$B$9,2))</f>
        <v/>
      </c>
      <c r="S2788" s="24" t="str">
        <f aca="false">IF(OR(B2788="",M2788=""),"",ROUND(M2788/60*IFERROR(VLOOKUP(B2788,الموظفين!$A$2:$J$501,9,FALSE()),0),2))</f>
        <v/>
      </c>
      <c r="T2788" s="17"/>
      <c r="U2788" s="23" t="str">
        <f aca="false">IF(OR(A2788="",B2788=""),"",A2788&amp;"|"&amp;B2788)</f>
        <v/>
      </c>
    </row>
    <row r="2789" customFormat="false" ht="15" hidden="false" customHeight="false" outlineLevel="0" collapsed="false">
      <c r="A2789" s="16"/>
      <c r="B2789" s="17"/>
      <c r="C2789" s="18" t="str">
        <f aca="false">IF($B2789="","",IFERROR(VLOOKUP($B2789,الموظفين!$A$2:$J$501,2,FALSE())&amp;"","⚠ كود غير موجود"))</f>
        <v/>
      </c>
      <c r="D2789" s="18" t="str">
        <f aca="false">IF($B2789="","",IFERROR(VLOOKUP($B2789,الموظفين!$A$2:$J$501,3,FALSE())&amp;"",""))</f>
        <v/>
      </c>
      <c r="E2789" s="18" t="str">
        <f aca="false">IF($B2789="","",IFERROR(VLOOKUP($B2789,الموظفين!$A$2:$J$501,5,FALSE())&amp;"",""))</f>
        <v/>
      </c>
      <c r="F2789" s="19" t="str">
        <f aca="false">IF($B2789="","",IFERROR(VLOOKUP($B2789,الموظفين!$A$2:$J$501,6,FALSE()),""))</f>
        <v/>
      </c>
      <c r="G2789" s="19" t="str">
        <f aca="false">IF($B2789="","",IFERROR(VLOOKUP($B2789,الموظفين!$A$2:$J$501,7,FALSE()),""))</f>
        <v/>
      </c>
      <c r="H2789" s="20"/>
      <c r="I2789" s="20"/>
      <c r="J2789" s="21" t="str">
        <f aca="false">IF(OR(H2789="",I2789=""),"",ROUND(MOD(I2789-H2789,1)*24,2))</f>
        <v/>
      </c>
      <c r="K2789" s="22" t="str">
        <f aca="false">IF(OR(H2789="",F2789=""),"",IF(ROUND(MAX(0,MOD(H2789-F2789+0.5,1)-0.5)*1440,0)&gt;IFERROR(VLOOKUP(E2789,الورديات!$A$2:$E$21,5,FALSE()),0),ROUND(MAX(0,MOD(H2789-F2789+0.5,1)-0.5)*1440,0),0))</f>
        <v/>
      </c>
      <c r="L2789" s="22" t="str">
        <f aca="false">IF(OR(I2789="",G2789=""),"",ROUND(MAX(0,MOD(G2789-I2789+0.5,1)-0.5)*1440,0))</f>
        <v/>
      </c>
      <c r="M2789" s="22" t="str">
        <f aca="false">IF(OR(I2789="",G2789=""),"",IF(ROUND(MAX(0,MOD(I2789-G2789+0.5,1)-0.5)*1440,0)&gt;=الإعدادات!$B$8,ROUND(MAX(0,MOD(I2789-G2789+0.5,1)-0.5)*1440,0),0))</f>
        <v/>
      </c>
      <c r="N2789" s="18" t="str">
        <f aca="false">IF(OR(A2789="",B2789=""),"",IF(COUNTIFS(الإجازات!$A$2:$A$1001,B2789,الإجازات!$D$2:$D$1001,"&lt;="&amp;A2789,الإجازات!$E$2:$E$1001,"&gt;="&amp;A2789,الإجازات!$G$2:$G$1001,"مقبولة")=0,"",LOOKUP(2,1/((الإجازات!$A$2:$A$1001=B2789)*(الإجازات!$D$2:$D$1001&lt;=A2789)*(الإجازات!$E$2:$E$1001&gt;=A2789)*(الإجازات!$G$2:$G$1001="مقبولة")),الإجازات!$C$2:$C$1001)))</f>
        <v/>
      </c>
      <c r="O2789" s="17"/>
      <c r="P2789" s="23" t="str">
        <f aca="false">IF(B2789="","",IF(ISNA(MATCH(B2789,الموظفين!$A$2:$A$501,0)),"⚠ كود غير موجود",IF(O2789&lt;&gt;"",O2789,IF(N2789&lt;&gt;"",N2789,IF(H2789="",IF(AND(A2789&lt;&gt;"",WEEKDAY(A2789)=الإعدادات!$B$11),"راحة أسبوعية","غائب"),IF(I2789="","بدون انصراف",IF(N(K2789)&gt;0,"متأخر","حاضر")))))))</f>
        <v/>
      </c>
      <c r="Q2789" s="24" t="str">
        <f aca="false">IF(B2789="","",IF(OR(P2789="غائب",P2789="غياب",P2789="إجازة بدون راتب"),IFERROR(VLOOKUP(B2789,الموظفين!$A$2:$J$501,8,FALSE()),0),0))</f>
        <v/>
      </c>
      <c r="R2789" s="24" t="str">
        <f aca="false">IF(B2789="","",ROUND((N(K2789)+N(L2789))/60*IFERROR(VLOOKUP(B2789,الموظفين!$A$2:$J$501,8,FALSE()),0)/الإعدادات!$B$6*الإعدادات!$B$9,2))</f>
        <v/>
      </c>
      <c r="S2789" s="24" t="str">
        <f aca="false">IF(OR(B2789="",M2789=""),"",ROUND(M2789/60*IFERROR(VLOOKUP(B2789,الموظفين!$A$2:$J$501,9,FALSE()),0),2))</f>
        <v/>
      </c>
      <c r="T2789" s="17"/>
      <c r="U2789" s="23" t="str">
        <f aca="false">IF(OR(A2789="",B2789=""),"",A2789&amp;"|"&amp;B2789)</f>
        <v/>
      </c>
    </row>
    <row r="2790" customFormat="false" ht="15" hidden="false" customHeight="false" outlineLevel="0" collapsed="false">
      <c r="A2790" s="16"/>
      <c r="B2790" s="17"/>
      <c r="C2790" s="18" t="str">
        <f aca="false">IF($B2790="","",IFERROR(VLOOKUP($B2790,الموظفين!$A$2:$J$501,2,FALSE())&amp;"","⚠ كود غير موجود"))</f>
        <v/>
      </c>
      <c r="D2790" s="18" t="str">
        <f aca="false">IF($B2790="","",IFERROR(VLOOKUP($B2790,الموظفين!$A$2:$J$501,3,FALSE())&amp;"",""))</f>
        <v/>
      </c>
      <c r="E2790" s="18" t="str">
        <f aca="false">IF($B2790="","",IFERROR(VLOOKUP($B2790,الموظفين!$A$2:$J$501,5,FALSE())&amp;"",""))</f>
        <v/>
      </c>
      <c r="F2790" s="19" t="str">
        <f aca="false">IF($B2790="","",IFERROR(VLOOKUP($B2790,الموظفين!$A$2:$J$501,6,FALSE()),""))</f>
        <v/>
      </c>
      <c r="G2790" s="19" t="str">
        <f aca="false">IF($B2790="","",IFERROR(VLOOKUP($B2790,الموظفين!$A$2:$J$501,7,FALSE()),""))</f>
        <v/>
      </c>
      <c r="H2790" s="20"/>
      <c r="I2790" s="20"/>
      <c r="J2790" s="21" t="str">
        <f aca="false">IF(OR(H2790="",I2790=""),"",ROUND(MOD(I2790-H2790,1)*24,2))</f>
        <v/>
      </c>
      <c r="K2790" s="22" t="str">
        <f aca="false">IF(OR(H2790="",F2790=""),"",IF(ROUND(MAX(0,MOD(H2790-F2790+0.5,1)-0.5)*1440,0)&gt;IFERROR(VLOOKUP(E2790,الورديات!$A$2:$E$21,5,FALSE()),0),ROUND(MAX(0,MOD(H2790-F2790+0.5,1)-0.5)*1440,0),0))</f>
        <v/>
      </c>
      <c r="L2790" s="22" t="str">
        <f aca="false">IF(OR(I2790="",G2790=""),"",ROUND(MAX(0,MOD(G2790-I2790+0.5,1)-0.5)*1440,0))</f>
        <v/>
      </c>
      <c r="M2790" s="22" t="str">
        <f aca="false">IF(OR(I2790="",G2790=""),"",IF(ROUND(MAX(0,MOD(I2790-G2790+0.5,1)-0.5)*1440,0)&gt;=الإعدادات!$B$8,ROUND(MAX(0,MOD(I2790-G2790+0.5,1)-0.5)*1440,0),0))</f>
        <v/>
      </c>
      <c r="N2790" s="18" t="str">
        <f aca="false">IF(OR(A2790="",B2790=""),"",IF(COUNTIFS(الإجازات!$A$2:$A$1001,B2790,الإجازات!$D$2:$D$1001,"&lt;="&amp;A2790,الإجازات!$E$2:$E$1001,"&gt;="&amp;A2790,الإجازات!$G$2:$G$1001,"مقبولة")=0,"",LOOKUP(2,1/((الإجازات!$A$2:$A$1001=B2790)*(الإجازات!$D$2:$D$1001&lt;=A2790)*(الإجازات!$E$2:$E$1001&gt;=A2790)*(الإجازات!$G$2:$G$1001="مقبولة")),الإجازات!$C$2:$C$1001)))</f>
        <v/>
      </c>
      <c r="O2790" s="17"/>
      <c r="P2790" s="23" t="str">
        <f aca="false">IF(B2790="","",IF(ISNA(MATCH(B2790,الموظفين!$A$2:$A$501,0)),"⚠ كود غير موجود",IF(O2790&lt;&gt;"",O2790,IF(N2790&lt;&gt;"",N2790,IF(H2790="",IF(AND(A2790&lt;&gt;"",WEEKDAY(A2790)=الإعدادات!$B$11),"راحة أسبوعية","غائب"),IF(I2790="","بدون انصراف",IF(N(K2790)&gt;0,"متأخر","حاضر")))))))</f>
        <v/>
      </c>
      <c r="Q2790" s="24" t="str">
        <f aca="false">IF(B2790="","",IF(OR(P2790="غائب",P2790="غياب",P2790="إجازة بدون راتب"),IFERROR(VLOOKUP(B2790,الموظفين!$A$2:$J$501,8,FALSE()),0),0))</f>
        <v/>
      </c>
      <c r="R2790" s="24" t="str">
        <f aca="false">IF(B2790="","",ROUND((N(K2790)+N(L2790))/60*IFERROR(VLOOKUP(B2790,الموظفين!$A$2:$J$501,8,FALSE()),0)/الإعدادات!$B$6*الإعدادات!$B$9,2))</f>
        <v/>
      </c>
      <c r="S2790" s="24" t="str">
        <f aca="false">IF(OR(B2790="",M2790=""),"",ROUND(M2790/60*IFERROR(VLOOKUP(B2790,الموظفين!$A$2:$J$501,9,FALSE()),0),2))</f>
        <v/>
      </c>
      <c r="T2790" s="17"/>
      <c r="U2790" s="23" t="str">
        <f aca="false">IF(OR(A2790="",B2790=""),"",A2790&amp;"|"&amp;B2790)</f>
        <v/>
      </c>
    </row>
    <row r="2791" customFormat="false" ht="15" hidden="false" customHeight="false" outlineLevel="0" collapsed="false">
      <c r="A2791" s="16"/>
      <c r="B2791" s="17"/>
      <c r="C2791" s="18" t="str">
        <f aca="false">IF($B2791="","",IFERROR(VLOOKUP($B2791,الموظفين!$A$2:$J$501,2,FALSE())&amp;"","⚠ كود غير موجود"))</f>
        <v/>
      </c>
      <c r="D2791" s="18" t="str">
        <f aca="false">IF($B2791="","",IFERROR(VLOOKUP($B2791,الموظفين!$A$2:$J$501,3,FALSE())&amp;"",""))</f>
        <v/>
      </c>
      <c r="E2791" s="18" t="str">
        <f aca="false">IF($B2791="","",IFERROR(VLOOKUP($B2791,الموظفين!$A$2:$J$501,5,FALSE())&amp;"",""))</f>
        <v/>
      </c>
      <c r="F2791" s="19" t="str">
        <f aca="false">IF($B2791="","",IFERROR(VLOOKUP($B2791,الموظفين!$A$2:$J$501,6,FALSE()),""))</f>
        <v/>
      </c>
      <c r="G2791" s="19" t="str">
        <f aca="false">IF($B2791="","",IFERROR(VLOOKUP($B2791,الموظفين!$A$2:$J$501,7,FALSE()),""))</f>
        <v/>
      </c>
      <c r="H2791" s="20"/>
      <c r="I2791" s="20"/>
      <c r="J2791" s="21" t="str">
        <f aca="false">IF(OR(H2791="",I2791=""),"",ROUND(MOD(I2791-H2791,1)*24,2))</f>
        <v/>
      </c>
      <c r="K2791" s="22" t="str">
        <f aca="false">IF(OR(H2791="",F2791=""),"",IF(ROUND(MAX(0,MOD(H2791-F2791+0.5,1)-0.5)*1440,0)&gt;IFERROR(VLOOKUP(E2791,الورديات!$A$2:$E$21,5,FALSE()),0),ROUND(MAX(0,MOD(H2791-F2791+0.5,1)-0.5)*1440,0),0))</f>
        <v/>
      </c>
      <c r="L2791" s="22" t="str">
        <f aca="false">IF(OR(I2791="",G2791=""),"",ROUND(MAX(0,MOD(G2791-I2791+0.5,1)-0.5)*1440,0))</f>
        <v/>
      </c>
      <c r="M2791" s="22" t="str">
        <f aca="false">IF(OR(I2791="",G2791=""),"",IF(ROUND(MAX(0,MOD(I2791-G2791+0.5,1)-0.5)*1440,0)&gt;=الإعدادات!$B$8,ROUND(MAX(0,MOD(I2791-G2791+0.5,1)-0.5)*1440,0),0))</f>
        <v/>
      </c>
      <c r="N2791" s="18" t="str">
        <f aca="false">IF(OR(A2791="",B2791=""),"",IF(COUNTIFS(الإجازات!$A$2:$A$1001,B2791,الإجازات!$D$2:$D$1001,"&lt;="&amp;A2791,الإجازات!$E$2:$E$1001,"&gt;="&amp;A2791,الإجازات!$G$2:$G$1001,"مقبولة")=0,"",LOOKUP(2,1/((الإجازات!$A$2:$A$1001=B2791)*(الإجازات!$D$2:$D$1001&lt;=A2791)*(الإجازات!$E$2:$E$1001&gt;=A2791)*(الإجازات!$G$2:$G$1001="مقبولة")),الإجازات!$C$2:$C$1001)))</f>
        <v/>
      </c>
      <c r="O2791" s="17"/>
      <c r="P2791" s="23" t="str">
        <f aca="false">IF(B2791="","",IF(ISNA(MATCH(B2791,الموظفين!$A$2:$A$501,0)),"⚠ كود غير موجود",IF(O2791&lt;&gt;"",O2791,IF(N2791&lt;&gt;"",N2791,IF(H2791="",IF(AND(A2791&lt;&gt;"",WEEKDAY(A2791)=الإعدادات!$B$11),"راحة أسبوعية","غائب"),IF(I2791="","بدون انصراف",IF(N(K2791)&gt;0,"متأخر","حاضر")))))))</f>
        <v/>
      </c>
      <c r="Q2791" s="24" t="str">
        <f aca="false">IF(B2791="","",IF(OR(P2791="غائب",P2791="غياب",P2791="إجازة بدون راتب"),IFERROR(VLOOKUP(B2791,الموظفين!$A$2:$J$501,8,FALSE()),0),0))</f>
        <v/>
      </c>
      <c r="R2791" s="24" t="str">
        <f aca="false">IF(B2791="","",ROUND((N(K2791)+N(L2791))/60*IFERROR(VLOOKUP(B2791,الموظفين!$A$2:$J$501,8,FALSE()),0)/الإعدادات!$B$6*الإعدادات!$B$9,2))</f>
        <v/>
      </c>
      <c r="S2791" s="24" t="str">
        <f aca="false">IF(OR(B2791="",M2791=""),"",ROUND(M2791/60*IFERROR(VLOOKUP(B2791,الموظفين!$A$2:$J$501,9,FALSE()),0),2))</f>
        <v/>
      </c>
      <c r="T2791" s="17"/>
      <c r="U2791" s="23" t="str">
        <f aca="false">IF(OR(A2791="",B2791=""),"",A2791&amp;"|"&amp;B2791)</f>
        <v/>
      </c>
    </row>
    <row r="2792" customFormat="false" ht="15" hidden="false" customHeight="false" outlineLevel="0" collapsed="false">
      <c r="A2792" s="16"/>
      <c r="B2792" s="17"/>
      <c r="C2792" s="18" t="str">
        <f aca="false">IF($B2792="","",IFERROR(VLOOKUP($B2792,الموظفين!$A$2:$J$501,2,FALSE())&amp;"","⚠ كود غير موجود"))</f>
        <v/>
      </c>
      <c r="D2792" s="18" t="str">
        <f aca="false">IF($B2792="","",IFERROR(VLOOKUP($B2792,الموظفين!$A$2:$J$501,3,FALSE())&amp;"",""))</f>
        <v/>
      </c>
      <c r="E2792" s="18" t="str">
        <f aca="false">IF($B2792="","",IFERROR(VLOOKUP($B2792,الموظفين!$A$2:$J$501,5,FALSE())&amp;"",""))</f>
        <v/>
      </c>
      <c r="F2792" s="19" t="str">
        <f aca="false">IF($B2792="","",IFERROR(VLOOKUP($B2792,الموظفين!$A$2:$J$501,6,FALSE()),""))</f>
        <v/>
      </c>
      <c r="G2792" s="19" t="str">
        <f aca="false">IF($B2792="","",IFERROR(VLOOKUP($B2792,الموظفين!$A$2:$J$501,7,FALSE()),""))</f>
        <v/>
      </c>
      <c r="H2792" s="20"/>
      <c r="I2792" s="20"/>
      <c r="J2792" s="21" t="str">
        <f aca="false">IF(OR(H2792="",I2792=""),"",ROUND(MOD(I2792-H2792,1)*24,2))</f>
        <v/>
      </c>
      <c r="K2792" s="22" t="str">
        <f aca="false">IF(OR(H2792="",F2792=""),"",IF(ROUND(MAX(0,MOD(H2792-F2792+0.5,1)-0.5)*1440,0)&gt;IFERROR(VLOOKUP(E2792,الورديات!$A$2:$E$21,5,FALSE()),0),ROUND(MAX(0,MOD(H2792-F2792+0.5,1)-0.5)*1440,0),0))</f>
        <v/>
      </c>
      <c r="L2792" s="22" t="str">
        <f aca="false">IF(OR(I2792="",G2792=""),"",ROUND(MAX(0,MOD(G2792-I2792+0.5,1)-0.5)*1440,0))</f>
        <v/>
      </c>
      <c r="M2792" s="22" t="str">
        <f aca="false">IF(OR(I2792="",G2792=""),"",IF(ROUND(MAX(0,MOD(I2792-G2792+0.5,1)-0.5)*1440,0)&gt;=الإعدادات!$B$8,ROUND(MAX(0,MOD(I2792-G2792+0.5,1)-0.5)*1440,0),0))</f>
        <v/>
      </c>
      <c r="N2792" s="18" t="str">
        <f aca="false">IF(OR(A2792="",B2792=""),"",IF(COUNTIFS(الإجازات!$A$2:$A$1001,B2792,الإجازات!$D$2:$D$1001,"&lt;="&amp;A2792,الإجازات!$E$2:$E$1001,"&gt;="&amp;A2792,الإجازات!$G$2:$G$1001,"مقبولة")=0,"",LOOKUP(2,1/((الإجازات!$A$2:$A$1001=B2792)*(الإجازات!$D$2:$D$1001&lt;=A2792)*(الإجازات!$E$2:$E$1001&gt;=A2792)*(الإجازات!$G$2:$G$1001="مقبولة")),الإجازات!$C$2:$C$1001)))</f>
        <v/>
      </c>
      <c r="O2792" s="17"/>
      <c r="P2792" s="23" t="str">
        <f aca="false">IF(B2792="","",IF(ISNA(MATCH(B2792,الموظفين!$A$2:$A$501,0)),"⚠ كود غير موجود",IF(O2792&lt;&gt;"",O2792,IF(N2792&lt;&gt;"",N2792,IF(H2792="",IF(AND(A2792&lt;&gt;"",WEEKDAY(A2792)=الإعدادات!$B$11),"راحة أسبوعية","غائب"),IF(I2792="","بدون انصراف",IF(N(K2792)&gt;0,"متأخر","حاضر")))))))</f>
        <v/>
      </c>
      <c r="Q2792" s="24" t="str">
        <f aca="false">IF(B2792="","",IF(OR(P2792="غائب",P2792="غياب",P2792="إجازة بدون راتب"),IFERROR(VLOOKUP(B2792,الموظفين!$A$2:$J$501,8,FALSE()),0),0))</f>
        <v/>
      </c>
      <c r="R2792" s="24" t="str">
        <f aca="false">IF(B2792="","",ROUND((N(K2792)+N(L2792))/60*IFERROR(VLOOKUP(B2792,الموظفين!$A$2:$J$501,8,FALSE()),0)/الإعدادات!$B$6*الإعدادات!$B$9,2))</f>
        <v/>
      </c>
      <c r="S2792" s="24" t="str">
        <f aca="false">IF(OR(B2792="",M2792=""),"",ROUND(M2792/60*IFERROR(VLOOKUP(B2792,الموظفين!$A$2:$J$501,9,FALSE()),0),2))</f>
        <v/>
      </c>
      <c r="T2792" s="17"/>
      <c r="U2792" s="23" t="str">
        <f aca="false">IF(OR(A2792="",B2792=""),"",A2792&amp;"|"&amp;B2792)</f>
        <v/>
      </c>
    </row>
    <row r="2793" customFormat="false" ht="15" hidden="false" customHeight="false" outlineLevel="0" collapsed="false">
      <c r="A2793" s="16"/>
      <c r="B2793" s="17"/>
      <c r="C2793" s="18" t="str">
        <f aca="false">IF($B2793="","",IFERROR(VLOOKUP($B2793,الموظفين!$A$2:$J$501,2,FALSE())&amp;"","⚠ كود غير موجود"))</f>
        <v/>
      </c>
      <c r="D2793" s="18" t="str">
        <f aca="false">IF($B2793="","",IFERROR(VLOOKUP($B2793,الموظفين!$A$2:$J$501,3,FALSE())&amp;"",""))</f>
        <v/>
      </c>
      <c r="E2793" s="18" t="str">
        <f aca="false">IF($B2793="","",IFERROR(VLOOKUP($B2793,الموظفين!$A$2:$J$501,5,FALSE())&amp;"",""))</f>
        <v/>
      </c>
      <c r="F2793" s="19" t="str">
        <f aca="false">IF($B2793="","",IFERROR(VLOOKUP($B2793,الموظفين!$A$2:$J$501,6,FALSE()),""))</f>
        <v/>
      </c>
      <c r="G2793" s="19" t="str">
        <f aca="false">IF($B2793="","",IFERROR(VLOOKUP($B2793,الموظفين!$A$2:$J$501,7,FALSE()),""))</f>
        <v/>
      </c>
      <c r="H2793" s="20"/>
      <c r="I2793" s="20"/>
      <c r="J2793" s="21" t="str">
        <f aca="false">IF(OR(H2793="",I2793=""),"",ROUND(MOD(I2793-H2793,1)*24,2))</f>
        <v/>
      </c>
      <c r="K2793" s="22" t="str">
        <f aca="false">IF(OR(H2793="",F2793=""),"",IF(ROUND(MAX(0,MOD(H2793-F2793+0.5,1)-0.5)*1440,0)&gt;IFERROR(VLOOKUP(E2793,الورديات!$A$2:$E$21,5,FALSE()),0),ROUND(MAX(0,MOD(H2793-F2793+0.5,1)-0.5)*1440,0),0))</f>
        <v/>
      </c>
      <c r="L2793" s="22" t="str">
        <f aca="false">IF(OR(I2793="",G2793=""),"",ROUND(MAX(0,MOD(G2793-I2793+0.5,1)-0.5)*1440,0))</f>
        <v/>
      </c>
      <c r="M2793" s="22" t="str">
        <f aca="false">IF(OR(I2793="",G2793=""),"",IF(ROUND(MAX(0,MOD(I2793-G2793+0.5,1)-0.5)*1440,0)&gt;=الإعدادات!$B$8,ROUND(MAX(0,MOD(I2793-G2793+0.5,1)-0.5)*1440,0),0))</f>
        <v/>
      </c>
      <c r="N2793" s="18" t="str">
        <f aca="false">IF(OR(A2793="",B2793=""),"",IF(COUNTIFS(الإجازات!$A$2:$A$1001,B2793,الإجازات!$D$2:$D$1001,"&lt;="&amp;A2793,الإجازات!$E$2:$E$1001,"&gt;="&amp;A2793,الإجازات!$G$2:$G$1001,"مقبولة")=0,"",LOOKUP(2,1/((الإجازات!$A$2:$A$1001=B2793)*(الإجازات!$D$2:$D$1001&lt;=A2793)*(الإجازات!$E$2:$E$1001&gt;=A2793)*(الإجازات!$G$2:$G$1001="مقبولة")),الإجازات!$C$2:$C$1001)))</f>
        <v/>
      </c>
      <c r="O2793" s="17"/>
      <c r="P2793" s="23" t="str">
        <f aca="false">IF(B2793="","",IF(ISNA(MATCH(B2793,الموظفين!$A$2:$A$501,0)),"⚠ كود غير موجود",IF(O2793&lt;&gt;"",O2793,IF(N2793&lt;&gt;"",N2793,IF(H2793="",IF(AND(A2793&lt;&gt;"",WEEKDAY(A2793)=الإعدادات!$B$11),"راحة أسبوعية","غائب"),IF(I2793="","بدون انصراف",IF(N(K2793)&gt;0,"متأخر","حاضر")))))))</f>
        <v/>
      </c>
      <c r="Q2793" s="24" t="str">
        <f aca="false">IF(B2793="","",IF(OR(P2793="غائب",P2793="غياب",P2793="إجازة بدون راتب"),IFERROR(VLOOKUP(B2793,الموظفين!$A$2:$J$501,8,FALSE()),0),0))</f>
        <v/>
      </c>
      <c r="R2793" s="24" t="str">
        <f aca="false">IF(B2793="","",ROUND((N(K2793)+N(L2793))/60*IFERROR(VLOOKUP(B2793,الموظفين!$A$2:$J$501,8,FALSE()),0)/الإعدادات!$B$6*الإعدادات!$B$9,2))</f>
        <v/>
      </c>
      <c r="S2793" s="24" t="str">
        <f aca="false">IF(OR(B2793="",M2793=""),"",ROUND(M2793/60*IFERROR(VLOOKUP(B2793,الموظفين!$A$2:$J$501,9,FALSE()),0),2))</f>
        <v/>
      </c>
      <c r="T2793" s="17"/>
      <c r="U2793" s="23" t="str">
        <f aca="false">IF(OR(A2793="",B2793=""),"",A2793&amp;"|"&amp;B2793)</f>
        <v/>
      </c>
    </row>
    <row r="2794" customFormat="false" ht="15" hidden="false" customHeight="false" outlineLevel="0" collapsed="false">
      <c r="A2794" s="16"/>
      <c r="B2794" s="17"/>
      <c r="C2794" s="18" t="str">
        <f aca="false">IF($B2794="","",IFERROR(VLOOKUP($B2794,الموظفين!$A$2:$J$501,2,FALSE())&amp;"","⚠ كود غير موجود"))</f>
        <v/>
      </c>
      <c r="D2794" s="18" t="str">
        <f aca="false">IF($B2794="","",IFERROR(VLOOKUP($B2794,الموظفين!$A$2:$J$501,3,FALSE())&amp;"",""))</f>
        <v/>
      </c>
      <c r="E2794" s="18" t="str">
        <f aca="false">IF($B2794="","",IFERROR(VLOOKUP($B2794,الموظفين!$A$2:$J$501,5,FALSE())&amp;"",""))</f>
        <v/>
      </c>
      <c r="F2794" s="19" t="str">
        <f aca="false">IF($B2794="","",IFERROR(VLOOKUP($B2794,الموظفين!$A$2:$J$501,6,FALSE()),""))</f>
        <v/>
      </c>
      <c r="G2794" s="19" t="str">
        <f aca="false">IF($B2794="","",IFERROR(VLOOKUP($B2794,الموظفين!$A$2:$J$501,7,FALSE()),""))</f>
        <v/>
      </c>
      <c r="H2794" s="20"/>
      <c r="I2794" s="20"/>
      <c r="J2794" s="21" t="str">
        <f aca="false">IF(OR(H2794="",I2794=""),"",ROUND(MOD(I2794-H2794,1)*24,2))</f>
        <v/>
      </c>
      <c r="K2794" s="22" t="str">
        <f aca="false">IF(OR(H2794="",F2794=""),"",IF(ROUND(MAX(0,MOD(H2794-F2794+0.5,1)-0.5)*1440,0)&gt;IFERROR(VLOOKUP(E2794,الورديات!$A$2:$E$21,5,FALSE()),0),ROUND(MAX(0,MOD(H2794-F2794+0.5,1)-0.5)*1440,0),0))</f>
        <v/>
      </c>
      <c r="L2794" s="22" t="str">
        <f aca="false">IF(OR(I2794="",G2794=""),"",ROUND(MAX(0,MOD(G2794-I2794+0.5,1)-0.5)*1440,0))</f>
        <v/>
      </c>
      <c r="M2794" s="22" t="str">
        <f aca="false">IF(OR(I2794="",G2794=""),"",IF(ROUND(MAX(0,MOD(I2794-G2794+0.5,1)-0.5)*1440,0)&gt;=الإعدادات!$B$8,ROUND(MAX(0,MOD(I2794-G2794+0.5,1)-0.5)*1440,0),0))</f>
        <v/>
      </c>
      <c r="N2794" s="18" t="str">
        <f aca="false">IF(OR(A2794="",B2794=""),"",IF(COUNTIFS(الإجازات!$A$2:$A$1001,B2794,الإجازات!$D$2:$D$1001,"&lt;="&amp;A2794,الإجازات!$E$2:$E$1001,"&gt;="&amp;A2794,الإجازات!$G$2:$G$1001,"مقبولة")=0,"",LOOKUP(2,1/((الإجازات!$A$2:$A$1001=B2794)*(الإجازات!$D$2:$D$1001&lt;=A2794)*(الإجازات!$E$2:$E$1001&gt;=A2794)*(الإجازات!$G$2:$G$1001="مقبولة")),الإجازات!$C$2:$C$1001)))</f>
        <v/>
      </c>
      <c r="O2794" s="17"/>
      <c r="P2794" s="23" t="str">
        <f aca="false">IF(B2794="","",IF(ISNA(MATCH(B2794,الموظفين!$A$2:$A$501,0)),"⚠ كود غير موجود",IF(O2794&lt;&gt;"",O2794,IF(N2794&lt;&gt;"",N2794,IF(H2794="",IF(AND(A2794&lt;&gt;"",WEEKDAY(A2794)=الإعدادات!$B$11),"راحة أسبوعية","غائب"),IF(I2794="","بدون انصراف",IF(N(K2794)&gt;0,"متأخر","حاضر")))))))</f>
        <v/>
      </c>
      <c r="Q2794" s="24" t="str">
        <f aca="false">IF(B2794="","",IF(OR(P2794="غائب",P2794="غياب",P2794="إجازة بدون راتب"),IFERROR(VLOOKUP(B2794,الموظفين!$A$2:$J$501,8,FALSE()),0),0))</f>
        <v/>
      </c>
      <c r="R2794" s="24" t="str">
        <f aca="false">IF(B2794="","",ROUND((N(K2794)+N(L2794))/60*IFERROR(VLOOKUP(B2794,الموظفين!$A$2:$J$501,8,FALSE()),0)/الإعدادات!$B$6*الإعدادات!$B$9,2))</f>
        <v/>
      </c>
      <c r="S2794" s="24" t="str">
        <f aca="false">IF(OR(B2794="",M2794=""),"",ROUND(M2794/60*IFERROR(VLOOKUP(B2794,الموظفين!$A$2:$J$501,9,FALSE()),0),2))</f>
        <v/>
      </c>
      <c r="T2794" s="17"/>
      <c r="U2794" s="23" t="str">
        <f aca="false">IF(OR(A2794="",B2794=""),"",A2794&amp;"|"&amp;B2794)</f>
        <v/>
      </c>
    </row>
    <row r="2795" customFormat="false" ht="15" hidden="false" customHeight="false" outlineLevel="0" collapsed="false">
      <c r="A2795" s="16"/>
      <c r="B2795" s="17"/>
      <c r="C2795" s="18" t="str">
        <f aca="false">IF($B2795="","",IFERROR(VLOOKUP($B2795,الموظفين!$A$2:$J$501,2,FALSE())&amp;"","⚠ كود غير موجود"))</f>
        <v/>
      </c>
      <c r="D2795" s="18" t="str">
        <f aca="false">IF($B2795="","",IFERROR(VLOOKUP($B2795,الموظفين!$A$2:$J$501,3,FALSE())&amp;"",""))</f>
        <v/>
      </c>
      <c r="E2795" s="18" t="str">
        <f aca="false">IF($B2795="","",IFERROR(VLOOKUP($B2795,الموظفين!$A$2:$J$501,5,FALSE())&amp;"",""))</f>
        <v/>
      </c>
      <c r="F2795" s="19" t="str">
        <f aca="false">IF($B2795="","",IFERROR(VLOOKUP($B2795,الموظفين!$A$2:$J$501,6,FALSE()),""))</f>
        <v/>
      </c>
      <c r="G2795" s="19" t="str">
        <f aca="false">IF($B2795="","",IFERROR(VLOOKUP($B2795,الموظفين!$A$2:$J$501,7,FALSE()),""))</f>
        <v/>
      </c>
      <c r="H2795" s="20"/>
      <c r="I2795" s="20"/>
      <c r="J2795" s="21" t="str">
        <f aca="false">IF(OR(H2795="",I2795=""),"",ROUND(MOD(I2795-H2795,1)*24,2))</f>
        <v/>
      </c>
      <c r="K2795" s="22" t="str">
        <f aca="false">IF(OR(H2795="",F2795=""),"",IF(ROUND(MAX(0,MOD(H2795-F2795+0.5,1)-0.5)*1440,0)&gt;IFERROR(VLOOKUP(E2795,الورديات!$A$2:$E$21,5,FALSE()),0),ROUND(MAX(0,MOD(H2795-F2795+0.5,1)-0.5)*1440,0),0))</f>
        <v/>
      </c>
      <c r="L2795" s="22" t="str">
        <f aca="false">IF(OR(I2795="",G2795=""),"",ROUND(MAX(0,MOD(G2795-I2795+0.5,1)-0.5)*1440,0))</f>
        <v/>
      </c>
      <c r="M2795" s="22" t="str">
        <f aca="false">IF(OR(I2795="",G2795=""),"",IF(ROUND(MAX(0,MOD(I2795-G2795+0.5,1)-0.5)*1440,0)&gt;=الإعدادات!$B$8,ROUND(MAX(0,MOD(I2795-G2795+0.5,1)-0.5)*1440,0),0))</f>
        <v/>
      </c>
      <c r="N2795" s="18" t="str">
        <f aca="false">IF(OR(A2795="",B2795=""),"",IF(COUNTIFS(الإجازات!$A$2:$A$1001,B2795,الإجازات!$D$2:$D$1001,"&lt;="&amp;A2795,الإجازات!$E$2:$E$1001,"&gt;="&amp;A2795,الإجازات!$G$2:$G$1001,"مقبولة")=0,"",LOOKUP(2,1/((الإجازات!$A$2:$A$1001=B2795)*(الإجازات!$D$2:$D$1001&lt;=A2795)*(الإجازات!$E$2:$E$1001&gt;=A2795)*(الإجازات!$G$2:$G$1001="مقبولة")),الإجازات!$C$2:$C$1001)))</f>
        <v/>
      </c>
      <c r="O2795" s="17"/>
      <c r="P2795" s="23" t="str">
        <f aca="false">IF(B2795="","",IF(ISNA(MATCH(B2795,الموظفين!$A$2:$A$501,0)),"⚠ كود غير موجود",IF(O2795&lt;&gt;"",O2795,IF(N2795&lt;&gt;"",N2795,IF(H2795="",IF(AND(A2795&lt;&gt;"",WEEKDAY(A2795)=الإعدادات!$B$11),"راحة أسبوعية","غائب"),IF(I2795="","بدون انصراف",IF(N(K2795)&gt;0,"متأخر","حاضر")))))))</f>
        <v/>
      </c>
      <c r="Q2795" s="24" t="str">
        <f aca="false">IF(B2795="","",IF(OR(P2795="غائب",P2795="غياب",P2795="إجازة بدون راتب"),IFERROR(VLOOKUP(B2795,الموظفين!$A$2:$J$501,8,FALSE()),0),0))</f>
        <v/>
      </c>
      <c r="R2795" s="24" t="str">
        <f aca="false">IF(B2795="","",ROUND((N(K2795)+N(L2795))/60*IFERROR(VLOOKUP(B2795,الموظفين!$A$2:$J$501,8,FALSE()),0)/الإعدادات!$B$6*الإعدادات!$B$9,2))</f>
        <v/>
      </c>
      <c r="S2795" s="24" t="str">
        <f aca="false">IF(OR(B2795="",M2795=""),"",ROUND(M2795/60*IFERROR(VLOOKUP(B2795,الموظفين!$A$2:$J$501,9,FALSE()),0),2))</f>
        <v/>
      </c>
      <c r="T2795" s="17"/>
      <c r="U2795" s="23" t="str">
        <f aca="false">IF(OR(A2795="",B2795=""),"",A2795&amp;"|"&amp;B2795)</f>
        <v/>
      </c>
    </row>
    <row r="2796" customFormat="false" ht="15" hidden="false" customHeight="false" outlineLevel="0" collapsed="false">
      <c r="A2796" s="16"/>
      <c r="B2796" s="17"/>
      <c r="C2796" s="18" t="str">
        <f aca="false">IF($B2796="","",IFERROR(VLOOKUP($B2796,الموظفين!$A$2:$J$501,2,FALSE())&amp;"","⚠ كود غير موجود"))</f>
        <v/>
      </c>
      <c r="D2796" s="18" t="str">
        <f aca="false">IF($B2796="","",IFERROR(VLOOKUP($B2796,الموظفين!$A$2:$J$501,3,FALSE())&amp;"",""))</f>
        <v/>
      </c>
      <c r="E2796" s="18" t="str">
        <f aca="false">IF($B2796="","",IFERROR(VLOOKUP($B2796,الموظفين!$A$2:$J$501,5,FALSE())&amp;"",""))</f>
        <v/>
      </c>
      <c r="F2796" s="19" t="str">
        <f aca="false">IF($B2796="","",IFERROR(VLOOKUP($B2796,الموظفين!$A$2:$J$501,6,FALSE()),""))</f>
        <v/>
      </c>
      <c r="G2796" s="19" t="str">
        <f aca="false">IF($B2796="","",IFERROR(VLOOKUP($B2796,الموظفين!$A$2:$J$501,7,FALSE()),""))</f>
        <v/>
      </c>
      <c r="H2796" s="20"/>
      <c r="I2796" s="20"/>
      <c r="J2796" s="21" t="str">
        <f aca="false">IF(OR(H2796="",I2796=""),"",ROUND(MOD(I2796-H2796,1)*24,2))</f>
        <v/>
      </c>
      <c r="K2796" s="22" t="str">
        <f aca="false">IF(OR(H2796="",F2796=""),"",IF(ROUND(MAX(0,MOD(H2796-F2796+0.5,1)-0.5)*1440,0)&gt;IFERROR(VLOOKUP(E2796,الورديات!$A$2:$E$21,5,FALSE()),0),ROUND(MAX(0,MOD(H2796-F2796+0.5,1)-0.5)*1440,0),0))</f>
        <v/>
      </c>
      <c r="L2796" s="22" t="str">
        <f aca="false">IF(OR(I2796="",G2796=""),"",ROUND(MAX(0,MOD(G2796-I2796+0.5,1)-0.5)*1440,0))</f>
        <v/>
      </c>
      <c r="M2796" s="22" t="str">
        <f aca="false">IF(OR(I2796="",G2796=""),"",IF(ROUND(MAX(0,MOD(I2796-G2796+0.5,1)-0.5)*1440,0)&gt;=الإعدادات!$B$8,ROUND(MAX(0,MOD(I2796-G2796+0.5,1)-0.5)*1440,0),0))</f>
        <v/>
      </c>
      <c r="N2796" s="18" t="str">
        <f aca="false">IF(OR(A2796="",B2796=""),"",IF(COUNTIFS(الإجازات!$A$2:$A$1001,B2796,الإجازات!$D$2:$D$1001,"&lt;="&amp;A2796,الإجازات!$E$2:$E$1001,"&gt;="&amp;A2796,الإجازات!$G$2:$G$1001,"مقبولة")=0,"",LOOKUP(2,1/((الإجازات!$A$2:$A$1001=B2796)*(الإجازات!$D$2:$D$1001&lt;=A2796)*(الإجازات!$E$2:$E$1001&gt;=A2796)*(الإجازات!$G$2:$G$1001="مقبولة")),الإجازات!$C$2:$C$1001)))</f>
        <v/>
      </c>
      <c r="O2796" s="17"/>
      <c r="P2796" s="23" t="str">
        <f aca="false">IF(B2796="","",IF(ISNA(MATCH(B2796,الموظفين!$A$2:$A$501,0)),"⚠ كود غير موجود",IF(O2796&lt;&gt;"",O2796,IF(N2796&lt;&gt;"",N2796,IF(H2796="",IF(AND(A2796&lt;&gt;"",WEEKDAY(A2796)=الإعدادات!$B$11),"راحة أسبوعية","غائب"),IF(I2796="","بدون انصراف",IF(N(K2796)&gt;0,"متأخر","حاضر")))))))</f>
        <v/>
      </c>
      <c r="Q2796" s="24" t="str">
        <f aca="false">IF(B2796="","",IF(OR(P2796="غائب",P2796="غياب",P2796="إجازة بدون راتب"),IFERROR(VLOOKUP(B2796,الموظفين!$A$2:$J$501,8,FALSE()),0),0))</f>
        <v/>
      </c>
      <c r="R2796" s="24" t="str">
        <f aca="false">IF(B2796="","",ROUND((N(K2796)+N(L2796))/60*IFERROR(VLOOKUP(B2796,الموظفين!$A$2:$J$501,8,FALSE()),0)/الإعدادات!$B$6*الإعدادات!$B$9,2))</f>
        <v/>
      </c>
      <c r="S2796" s="24" t="str">
        <f aca="false">IF(OR(B2796="",M2796=""),"",ROUND(M2796/60*IFERROR(VLOOKUP(B2796,الموظفين!$A$2:$J$501,9,FALSE()),0),2))</f>
        <v/>
      </c>
      <c r="T2796" s="17"/>
      <c r="U2796" s="23" t="str">
        <f aca="false">IF(OR(A2796="",B2796=""),"",A2796&amp;"|"&amp;B2796)</f>
        <v/>
      </c>
    </row>
    <row r="2797" customFormat="false" ht="15" hidden="false" customHeight="false" outlineLevel="0" collapsed="false">
      <c r="A2797" s="16"/>
      <c r="B2797" s="17"/>
      <c r="C2797" s="18" t="str">
        <f aca="false">IF($B2797="","",IFERROR(VLOOKUP($B2797,الموظفين!$A$2:$J$501,2,FALSE())&amp;"","⚠ كود غير موجود"))</f>
        <v/>
      </c>
      <c r="D2797" s="18" t="str">
        <f aca="false">IF($B2797="","",IFERROR(VLOOKUP($B2797,الموظفين!$A$2:$J$501,3,FALSE())&amp;"",""))</f>
        <v/>
      </c>
      <c r="E2797" s="18" t="str">
        <f aca="false">IF($B2797="","",IFERROR(VLOOKUP($B2797,الموظفين!$A$2:$J$501,5,FALSE())&amp;"",""))</f>
        <v/>
      </c>
      <c r="F2797" s="19" t="str">
        <f aca="false">IF($B2797="","",IFERROR(VLOOKUP($B2797,الموظفين!$A$2:$J$501,6,FALSE()),""))</f>
        <v/>
      </c>
      <c r="G2797" s="19" t="str">
        <f aca="false">IF($B2797="","",IFERROR(VLOOKUP($B2797,الموظفين!$A$2:$J$501,7,FALSE()),""))</f>
        <v/>
      </c>
      <c r="H2797" s="20"/>
      <c r="I2797" s="20"/>
      <c r="J2797" s="21" t="str">
        <f aca="false">IF(OR(H2797="",I2797=""),"",ROUND(MOD(I2797-H2797,1)*24,2))</f>
        <v/>
      </c>
      <c r="K2797" s="22" t="str">
        <f aca="false">IF(OR(H2797="",F2797=""),"",IF(ROUND(MAX(0,MOD(H2797-F2797+0.5,1)-0.5)*1440,0)&gt;IFERROR(VLOOKUP(E2797,الورديات!$A$2:$E$21,5,FALSE()),0),ROUND(MAX(0,MOD(H2797-F2797+0.5,1)-0.5)*1440,0),0))</f>
        <v/>
      </c>
      <c r="L2797" s="22" t="str">
        <f aca="false">IF(OR(I2797="",G2797=""),"",ROUND(MAX(0,MOD(G2797-I2797+0.5,1)-0.5)*1440,0))</f>
        <v/>
      </c>
      <c r="M2797" s="22" t="str">
        <f aca="false">IF(OR(I2797="",G2797=""),"",IF(ROUND(MAX(0,MOD(I2797-G2797+0.5,1)-0.5)*1440,0)&gt;=الإعدادات!$B$8,ROUND(MAX(0,MOD(I2797-G2797+0.5,1)-0.5)*1440,0),0))</f>
        <v/>
      </c>
      <c r="N2797" s="18" t="str">
        <f aca="false">IF(OR(A2797="",B2797=""),"",IF(COUNTIFS(الإجازات!$A$2:$A$1001,B2797,الإجازات!$D$2:$D$1001,"&lt;="&amp;A2797,الإجازات!$E$2:$E$1001,"&gt;="&amp;A2797,الإجازات!$G$2:$G$1001,"مقبولة")=0,"",LOOKUP(2,1/((الإجازات!$A$2:$A$1001=B2797)*(الإجازات!$D$2:$D$1001&lt;=A2797)*(الإجازات!$E$2:$E$1001&gt;=A2797)*(الإجازات!$G$2:$G$1001="مقبولة")),الإجازات!$C$2:$C$1001)))</f>
        <v/>
      </c>
      <c r="O2797" s="17"/>
      <c r="P2797" s="23" t="str">
        <f aca="false">IF(B2797="","",IF(ISNA(MATCH(B2797,الموظفين!$A$2:$A$501,0)),"⚠ كود غير موجود",IF(O2797&lt;&gt;"",O2797,IF(N2797&lt;&gt;"",N2797,IF(H2797="",IF(AND(A2797&lt;&gt;"",WEEKDAY(A2797)=الإعدادات!$B$11),"راحة أسبوعية","غائب"),IF(I2797="","بدون انصراف",IF(N(K2797)&gt;0,"متأخر","حاضر")))))))</f>
        <v/>
      </c>
      <c r="Q2797" s="24" t="str">
        <f aca="false">IF(B2797="","",IF(OR(P2797="غائب",P2797="غياب",P2797="إجازة بدون راتب"),IFERROR(VLOOKUP(B2797,الموظفين!$A$2:$J$501,8,FALSE()),0),0))</f>
        <v/>
      </c>
      <c r="R2797" s="24" t="str">
        <f aca="false">IF(B2797="","",ROUND((N(K2797)+N(L2797))/60*IFERROR(VLOOKUP(B2797,الموظفين!$A$2:$J$501,8,FALSE()),0)/الإعدادات!$B$6*الإعدادات!$B$9,2))</f>
        <v/>
      </c>
      <c r="S2797" s="24" t="str">
        <f aca="false">IF(OR(B2797="",M2797=""),"",ROUND(M2797/60*IFERROR(VLOOKUP(B2797,الموظفين!$A$2:$J$501,9,FALSE()),0),2))</f>
        <v/>
      </c>
      <c r="T2797" s="17"/>
      <c r="U2797" s="23" t="str">
        <f aca="false">IF(OR(A2797="",B2797=""),"",A2797&amp;"|"&amp;B2797)</f>
        <v/>
      </c>
    </row>
    <row r="2798" customFormat="false" ht="15" hidden="false" customHeight="false" outlineLevel="0" collapsed="false">
      <c r="A2798" s="16"/>
      <c r="B2798" s="17"/>
      <c r="C2798" s="18" t="str">
        <f aca="false">IF($B2798="","",IFERROR(VLOOKUP($B2798,الموظفين!$A$2:$J$501,2,FALSE())&amp;"","⚠ كود غير موجود"))</f>
        <v/>
      </c>
      <c r="D2798" s="18" t="str">
        <f aca="false">IF($B2798="","",IFERROR(VLOOKUP($B2798,الموظفين!$A$2:$J$501,3,FALSE())&amp;"",""))</f>
        <v/>
      </c>
      <c r="E2798" s="18" t="str">
        <f aca="false">IF($B2798="","",IFERROR(VLOOKUP($B2798,الموظفين!$A$2:$J$501,5,FALSE())&amp;"",""))</f>
        <v/>
      </c>
      <c r="F2798" s="19" t="str">
        <f aca="false">IF($B2798="","",IFERROR(VLOOKUP($B2798,الموظفين!$A$2:$J$501,6,FALSE()),""))</f>
        <v/>
      </c>
      <c r="G2798" s="19" t="str">
        <f aca="false">IF($B2798="","",IFERROR(VLOOKUP($B2798,الموظفين!$A$2:$J$501,7,FALSE()),""))</f>
        <v/>
      </c>
      <c r="H2798" s="20"/>
      <c r="I2798" s="20"/>
      <c r="J2798" s="21" t="str">
        <f aca="false">IF(OR(H2798="",I2798=""),"",ROUND(MOD(I2798-H2798,1)*24,2))</f>
        <v/>
      </c>
      <c r="K2798" s="22" t="str">
        <f aca="false">IF(OR(H2798="",F2798=""),"",IF(ROUND(MAX(0,MOD(H2798-F2798+0.5,1)-0.5)*1440,0)&gt;IFERROR(VLOOKUP(E2798,الورديات!$A$2:$E$21,5,FALSE()),0),ROUND(MAX(0,MOD(H2798-F2798+0.5,1)-0.5)*1440,0),0))</f>
        <v/>
      </c>
      <c r="L2798" s="22" t="str">
        <f aca="false">IF(OR(I2798="",G2798=""),"",ROUND(MAX(0,MOD(G2798-I2798+0.5,1)-0.5)*1440,0))</f>
        <v/>
      </c>
      <c r="M2798" s="22" t="str">
        <f aca="false">IF(OR(I2798="",G2798=""),"",IF(ROUND(MAX(0,MOD(I2798-G2798+0.5,1)-0.5)*1440,0)&gt;=الإعدادات!$B$8,ROUND(MAX(0,MOD(I2798-G2798+0.5,1)-0.5)*1440,0),0))</f>
        <v/>
      </c>
      <c r="N2798" s="18" t="str">
        <f aca="false">IF(OR(A2798="",B2798=""),"",IF(COUNTIFS(الإجازات!$A$2:$A$1001,B2798,الإجازات!$D$2:$D$1001,"&lt;="&amp;A2798,الإجازات!$E$2:$E$1001,"&gt;="&amp;A2798,الإجازات!$G$2:$G$1001,"مقبولة")=0,"",LOOKUP(2,1/((الإجازات!$A$2:$A$1001=B2798)*(الإجازات!$D$2:$D$1001&lt;=A2798)*(الإجازات!$E$2:$E$1001&gt;=A2798)*(الإجازات!$G$2:$G$1001="مقبولة")),الإجازات!$C$2:$C$1001)))</f>
        <v/>
      </c>
      <c r="O2798" s="17"/>
      <c r="P2798" s="23" t="str">
        <f aca="false">IF(B2798="","",IF(ISNA(MATCH(B2798,الموظفين!$A$2:$A$501,0)),"⚠ كود غير موجود",IF(O2798&lt;&gt;"",O2798,IF(N2798&lt;&gt;"",N2798,IF(H2798="",IF(AND(A2798&lt;&gt;"",WEEKDAY(A2798)=الإعدادات!$B$11),"راحة أسبوعية","غائب"),IF(I2798="","بدون انصراف",IF(N(K2798)&gt;0,"متأخر","حاضر")))))))</f>
        <v/>
      </c>
      <c r="Q2798" s="24" t="str">
        <f aca="false">IF(B2798="","",IF(OR(P2798="غائب",P2798="غياب",P2798="إجازة بدون راتب"),IFERROR(VLOOKUP(B2798,الموظفين!$A$2:$J$501,8,FALSE()),0),0))</f>
        <v/>
      </c>
      <c r="R2798" s="24" t="str">
        <f aca="false">IF(B2798="","",ROUND((N(K2798)+N(L2798))/60*IFERROR(VLOOKUP(B2798,الموظفين!$A$2:$J$501,8,FALSE()),0)/الإعدادات!$B$6*الإعدادات!$B$9,2))</f>
        <v/>
      </c>
      <c r="S2798" s="24" t="str">
        <f aca="false">IF(OR(B2798="",M2798=""),"",ROUND(M2798/60*IFERROR(VLOOKUP(B2798,الموظفين!$A$2:$J$501,9,FALSE()),0),2))</f>
        <v/>
      </c>
      <c r="T2798" s="17"/>
      <c r="U2798" s="23" t="str">
        <f aca="false">IF(OR(A2798="",B2798=""),"",A2798&amp;"|"&amp;B2798)</f>
        <v/>
      </c>
    </row>
    <row r="2799" customFormat="false" ht="15" hidden="false" customHeight="false" outlineLevel="0" collapsed="false">
      <c r="A2799" s="16"/>
      <c r="B2799" s="17"/>
      <c r="C2799" s="18" t="str">
        <f aca="false">IF($B2799="","",IFERROR(VLOOKUP($B2799,الموظفين!$A$2:$J$501,2,FALSE())&amp;"","⚠ كود غير موجود"))</f>
        <v/>
      </c>
      <c r="D2799" s="18" t="str">
        <f aca="false">IF($B2799="","",IFERROR(VLOOKUP($B2799,الموظفين!$A$2:$J$501,3,FALSE())&amp;"",""))</f>
        <v/>
      </c>
      <c r="E2799" s="18" t="str">
        <f aca="false">IF($B2799="","",IFERROR(VLOOKUP($B2799,الموظفين!$A$2:$J$501,5,FALSE())&amp;"",""))</f>
        <v/>
      </c>
      <c r="F2799" s="19" t="str">
        <f aca="false">IF($B2799="","",IFERROR(VLOOKUP($B2799,الموظفين!$A$2:$J$501,6,FALSE()),""))</f>
        <v/>
      </c>
      <c r="G2799" s="19" t="str">
        <f aca="false">IF($B2799="","",IFERROR(VLOOKUP($B2799,الموظفين!$A$2:$J$501,7,FALSE()),""))</f>
        <v/>
      </c>
      <c r="H2799" s="20"/>
      <c r="I2799" s="20"/>
      <c r="J2799" s="21" t="str">
        <f aca="false">IF(OR(H2799="",I2799=""),"",ROUND(MOD(I2799-H2799,1)*24,2))</f>
        <v/>
      </c>
      <c r="K2799" s="22" t="str">
        <f aca="false">IF(OR(H2799="",F2799=""),"",IF(ROUND(MAX(0,MOD(H2799-F2799+0.5,1)-0.5)*1440,0)&gt;IFERROR(VLOOKUP(E2799,الورديات!$A$2:$E$21,5,FALSE()),0),ROUND(MAX(0,MOD(H2799-F2799+0.5,1)-0.5)*1440,0),0))</f>
        <v/>
      </c>
      <c r="L2799" s="22" t="str">
        <f aca="false">IF(OR(I2799="",G2799=""),"",ROUND(MAX(0,MOD(G2799-I2799+0.5,1)-0.5)*1440,0))</f>
        <v/>
      </c>
      <c r="M2799" s="22" t="str">
        <f aca="false">IF(OR(I2799="",G2799=""),"",IF(ROUND(MAX(0,MOD(I2799-G2799+0.5,1)-0.5)*1440,0)&gt;=الإعدادات!$B$8,ROUND(MAX(0,MOD(I2799-G2799+0.5,1)-0.5)*1440,0),0))</f>
        <v/>
      </c>
      <c r="N2799" s="18" t="str">
        <f aca="false">IF(OR(A2799="",B2799=""),"",IF(COUNTIFS(الإجازات!$A$2:$A$1001,B2799,الإجازات!$D$2:$D$1001,"&lt;="&amp;A2799,الإجازات!$E$2:$E$1001,"&gt;="&amp;A2799,الإجازات!$G$2:$G$1001,"مقبولة")=0,"",LOOKUP(2,1/((الإجازات!$A$2:$A$1001=B2799)*(الإجازات!$D$2:$D$1001&lt;=A2799)*(الإجازات!$E$2:$E$1001&gt;=A2799)*(الإجازات!$G$2:$G$1001="مقبولة")),الإجازات!$C$2:$C$1001)))</f>
        <v/>
      </c>
      <c r="O2799" s="17"/>
      <c r="P2799" s="23" t="str">
        <f aca="false">IF(B2799="","",IF(ISNA(MATCH(B2799,الموظفين!$A$2:$A$501,0)),"⚠ كود غير موجود",IF(O2799&lt;&gt;"",O2799,IF(N2799&lt;&gt;"",N2799,IF(H2799="",IF(AND(A2799&lt;&gt;"",WEEKDAY(A2799)=الإعدادات!$B$11),"راحة أسبوعية","غائب"),IF(I2799="","بدون انصراف",IF(N(K2799)&gt;0,"متأخر","حاضر")))))))</f>
        <v/>
      </c>
      <c r="Q2799" s="24" t="str">
        <f aca="false">IF(B2799="","",IF(OR(P2799="غائب",P2799="غياب",P2799="إجازة بدون راتب"),IFERROR(VLOOKUP(B2799,الموظفين!$A$2:$J$501,8,FALSE()),0),0))</f>
        <v/>
      </c>
      <c r="R2799" s="24" t="str">
        <f aca="false">IF(B2799="","",ROUND((N(K2799)+N(L2799))/60*IFERROR(VLOOKUP(B2799,الموظفين!$A$2:$J$501,8,FALSE()),0)/الإعدادات!$B$6*الإعدادات!$B$9,2))</f>
        <v/>
      </c>
      <c r="S2799" s="24" t="str">
        <f aca="false">IF(OR(B2799="",M2799=""),"",ROUND(M2799/60*IFERROR(VLOOKUP(B2799,الموظفين!$A$2:$J$501,9,FALSE()),0),2))</f>
        <v/>
      </c>
      <c r="T2799" s="17"/>
      <c r="U2799" s="23" t="str">
        <f aca="false">IF(OR(A2799="",B2799=""),"",A2799&amp;"|"&amp;B2799)</f>
        <v/>
      </c>
    </row>
    <row r="2800" customFormat="false" ht="15" hidden="false" customHeight="false" outlineLevel="0" collapsed="false">
      <c r="A2800" s="16"/>
      <c r="B2800" s="17"/>
      <c r="C2800" s="18" t="str">
        <f aca="false">IF($B2800="","",IFERROR(VLOOKUP($B2800,الموظفين!$A$2:$J$501,2,FALSE())&amp;"","⚠ كود غير موجود"))</f>
        <v/>
      </c>
      <c r="D2800" s="18" t="str">
        <f aca="false">IF($B2800="","",IFERROR(VLOOKUP($B2800,الموظفين!$A$2:$J$501,3,FALSE())&amp;"",""))</f>
        <v/>
      </c>
      <c r="E2800" s="18" t="str">
        <f aca="false">IF($B2800="","",IFERROR(VLOOKUP($B2800,الموظفين!$A$2:$J$501,5,FALSE())&amp;"",""))</f>
        <v/>
      </c>
      <c r="F2800" s="19" t="str">
        <f aca="false">IF($B2800="","",IFERROR(VLOOKUP($B2800,الموظفين!$A$2:$J$501,6,FALSE()),""))</f>
        <v/>
      </c>
      <c r="G2800" s="19" t="str">
        <f aca="false">IF($B2800="","",IFERROR(VLOOKUP($B2800,الموظفين!$A$2:$J$501,7,FALSE()),""))</f>
        <v/>
      </c>
      <c r="H2800" s="20"/>
      <c r="I2800" s="20"/>
      <c r="J2800" s="21" t="str">
        <f aca="false">IF(OR(H2800="",I2800=""),"",ROUND(MOD(I2800-H2800,1)*24,2))</f>
        <v/>
      </c>
      <c r="K2800" s="22" t="str">
        <f aca="false">IF(OR(H2800="",F2800=""),"",IF(ROUND(MAX(0,MOD(H2800-F2800+0.5,1)-0.5)*1440,0)&gt;IFERROR(VLOOKUP(E2800,الورديات!$A$2:$E$21,5,FALSE()),0),ROUND(MAX(0,MOD(H2800-F2800+0.5,1)-0.5)*1440,0),0))</f>
        <v/>
      </c>
      <c r="L2800" s="22" t="str">
        <f aca="false">IF(OR(I2800="",G2800=""),"",ROUND(MAX(0,MOD(G2800-I2800+0.5,1)-0.5)*1440,0))</f>
        <v/>
      </c>
      <c r="M2800" s="22" t="str">
        <f aca="false">IF(OR(I2800="",G2800=""),"",IF(ROUND(MAX(0,MOD(I2800-G2800+0.5,1)-0.5)*1440,0)&gt;=الإعدادات!$B$8,ROUND(MAX(0,MOD(I2800-G2800+0.5,1)-0.5)*1440,0),0))</f>
        <v/>
      </c>
      <c r="N2800" s="18" t="str">
        <f aca="false">IF(OR(A2800="",B2800=""),"",IF(COUNTIFS(الإجازات!$A$2:$A$1001,B2800,الإجازات!$D$2:$D$1001,"&lt;="&amp;A2800,الإجازات!$E$2:$E$1001,"&gt;="&amp;A2800,الإجازات!$G$2:$G$1001,"مقبولة")=0,"",LOOKUP(2,1/((الإجازات!$A$2:$A$1001=B2800)*(الإجازات!$D$2:$D$1001&lt;=A2800)*(الإجازات!$E$2:$E$1001&gt;=A2800)*(الإجازات!$G$2:$G$1001="مقبولة")),الإجازات!$C$2:$C$1001)))</f>
        <v/>
      </c>
      <c r="O2800" s="17"/>
      <c r="P2800" s="23" t="str">
        <f aca="false">IF(B2800="","",IF(ISNA(MATCH(B2800,الموظفين!$A$2:$A$501,0)),"⚠ كود غير موجود",IF(O2800&lt;&gt;"",O2800,IF(N2800&lt;&gt;"",N2800,IF(H2800="",IF(AND(A2800&lt;&gt;"",WEEKDAY(A2800)=الإعدادات!$B$11),"راحة أسبوعية","غائب"),IF(I2800="","بدون انصراف",IF(N(K2800)&gt;0,"متأخر","حاضر")))))))</f>
        <v/>
      </c>
      <c r="Q2800" s="24" t="str">
        <f aca="false">IF(B2800="","",IF(OR(P2800="غائب",P2800="غياب",P2800="إجازة بدون راتب"),IFERROR(VLOOKUP(B2800,الموظفين!$A$2:$J$501,8,FALSE()),0),0))</f>
        <v/>
      </c>
      <c r="R2800" s="24" t="str">
        <f aca="false">IF(B2800="","",ROUND((N(K2800)+N(L2800))/60*IFERROR(VLOOKUP(B2800,الموظفين!$A$2:$J$501,8,FALSE()),0)/الإعدادات!$B$6*الإعدادات!$B$9,2))</f>
        <v/>
      </c>
      <c r="S2800" s="24" t="str">
        <f aca="false">IF(OR(B2800="",M2800=""),"",ROUND(M2800/60*IFERROR(VLOOKUP(B2800,الموظفين!$A$2:$J$501,9,FALSE()),0),2))</f>
        <v/>
      </c>
      <c r="T2800" s="17"/>
      <c r="U2800" s="23" t="str">
        <f aca="false">IF(OR(A2800="",B2800=""),"",A2800&amp;"|"&amp;B2800)</f>
        <v/>
      </c>
    </row>
    <row r="2801" customFormat="false" ht="15" hidden="false" customHeight="false" outlineLevel="0" collapsed="false">
      <c r="A2801" s="16"/>
      <c r="B2801" s="17"/>
      <c r="C2801" s="18" t="str">
        <f aca="false">IF($B2801="","",IFERROR(VLOOKUP($B2801,الموظفين!$A$2:$J$501,2,FALSE())&amp;"","⚠ كود غير موجود"))</f>
        <v/>
      </c>
      <c r="D2801" s="18" t="str">
        <f aca="false">IF($B2801="","",IFERROR(VLOOKUP($B2801,الموظفين!$A$2:$J$501,3,FALSE())&amp;"",""))</f>
        <v/>
      </c>
      <c r="E2801" s="18" t="str">
        <f aca="false">IF($B2801="","",IFERROR(VLOOKUP($B2801,الموظفين!$A$2:$J$501,5,FALSE())&amp;"",""))</f>
        <v/>
      </c>
      <c r="F2801" s="19" t="str">
        <f aca="false">IF($B2801="","",IFERROR(VLOOKUP($B2801,الموظفين!$A$2:$J$501,6,FALSE()),""))</f>
        <v/>
      </c>
      <c r="G2801" s="19" t="str">
        <f aca="false">IF($B2801="","",IFERROR(VLOOKUP($B2801,الموظفين!$A$2:$J$501,7,FALSE()),""))</f>
        <v/>
      </c>
      <c r="H2801" s="20"/>
      <c r="I2801" s="20"/>
      <c r="J2801" s="21" t="str">
        <f aca="false">IF(OR(H2801="",I2801=""),"",ROUND(MOD(I2801-H2801,1)*24,2))</f>
        <v/>
      </c>
      <c r="K2801" s="22" t="str">
        <f aca="false">IF(OR(H2801="",F2801=""),"",IF(ROUND(MAX(0,MOD(H2801-F2801+0.5,1)-0.5)*1440,0)&gt;IFERROR(VLOOKUP(E2801,الورديات!$A$2:$E$21,5,FALSE()),0),ROUND(MAX(0,MOD(H2801-F2801+0.5,1)-0.5)*1440,0),0))</f>
        <v/>
      </c>
      <c r="L2801" s="22" t="str">
        <f aca="false">IF(OR(I2801="",G2801=""),"",ROUND(MAX(0,MOD(G2801-I2801+0.5,1)-0.5)*1440,0))</f>
        <v/>
      </c>
      <c r="M2801" s="22" t="str">
        <f aca="false">IF(OR(I2801="",G2801=""),"",IF(ROUND(MAX(0,MOD(I2801-G2801+0.5,1)-0.5)*1440,0)&gt;=الإعدادات!$B$8,ROUND(MAX(0,MOD(I2801-G2801+0.5,1)-0.5)*1440,0),0))</f>
        <v/>
      </c>
      <c r="N2801" s="18" t="str">
        <f aca="false">IF(OR(A2801="",B2801=""),"",IF(COUNTIFS(الإجازات!$A$2:$A$1001,B2801,الإجازات!$D$2:$D$1001,"&lt;="&amp;A2801,الإجازات!$E$2:$E$1001,"&gt;="&amp;A2801,الإجازات!$G$2:$G$1001,"مقبولة")=0,"",LOOKUP(2,1/((الإجازات!$A$2:$A$1001=B2801)*(الإجازات!$D$2:$D$1001&lt;=A2801)*(الإجازات!$E$2:$E$1001&gt;=A2801)*(الإجازات!$G$2:$G$1001="مقبولة")),الإجازات!$C$2:$C$1001)))</f>
        <v/>
      </c>
      <c r="O2801" s="17"/>
      <c r="P2801" s="23" t="str">
        <f aca="false">IF(B2801="","",IF(ISNA(MATCH(B2801,الموظفين!$A$2:$A$501,0)),"⚠ كود غير موجود",IF(O2801&lt;&gt;"",O2801,IF(N2801&lt;&gt;"",N2801,IF(H2801="",IF(AND(A2801&lt;&gt;"",WEEKDAY(A2801)=الإعدادات!$B$11),"راحة أسبوعية","غائب"),IF(I2801="","بدون انصراف",IF(N(K2801)&gt;0,"متأخر","حاضر")))))))</f>
        <v/>
      </c>
      <c r="Q2801" s="24" t="str">
        <f aca="false">IF(B2801="","",IF(OR(P2801="غائب",P2801="غياب",P2801="إجازة بدون راتب"),IFERROR(VLOOKUP(B2801,الموظفين!$A$2:$J$501,8,FALSE()),0),0))</f>
        <v/>
      </c>
      <c r="R2801" s="24" t="str">
        <f aca="false">IF(B2801="","",ROUND((N(K2801)+N(L2801))/60*IFERROR(VLOOKUP(B2801,الموظفين!$A$2:$J$501,8,FALSE()),0)/الإعدادات!$B$6*الإعدادات!$B$9,2))</f>
        <v/>
      </c>
      <c r="S2801" s="24" t="str">
        <f aca="false">IF(OR(B2801="",M2801=""),"",ROUND(M2801/60*IFERROR(VLOOKUP(B2801,الموظفين!$A$2:$J$501,9,FALSE()),0),2))</f>
        <v/>
      </c>
      <c r="T2801" s="17"/>
      <c r="U2801" s="23" t="str">
        <f aca="false">IF(OR(A2801="",B2801=""),"",A2801&amp;"|"&amp;B2801)</f>
        <v/>
      </c>
    </row>
    <row r="2802" customFormat="false" ht="15" hidden="false" customHeight="false" outlineLevel="0" collapsed="false">
      <c r="A2802" s="16"/>
      <c r="B2802" s="17"/>
      <c r="C2802" s="18" t="str">
        <f aca="false">IF($B2802="","",IFERROR(VLOOKUP($B2802,الموظفين!$A$2:$J$501,2,FALSE())&amp;"","⚠ كود غير موجود"))</f>
        <v/>
      </c>
      <c r="D2802" s="18" t="str">
        <f aca="false">IF($B2802="","",IFERROR(VLOOKUP($B2802,الموظفين!$A$2:$J$501,3,FALSE())&amp;"",""))</f>
        <v/>
      </c>
      <c r="E2802" s="18" t="str">
        <f aca="false">IF($B2802="","",IFERROR(VLOOKUP($B2802,الموظفين!$A$2:$J$501,5,FALSE())&amp;"",""))</f>
        <v/>
      </c>
      <c r="F2802" s="19" t="str">
        <f aca="false">IF($B2802="","",IFERROR(VLOOKUP($B2802,الموظفين!$A$2:$J$501,6,FALSE()),""))</f>
        <v/>
      </c>
      <c r="G2802" s="19" t="str">
        <f aca="false">IF($B2802="","",IFERROR(VLOOKUP($B2802,الموظفين!$A$2:$J$501,7,FALSE()),""))</f>
        <v/>
      </c>
      <c r="H2802" s="20"/>
      <c r="I2802" s="20"/>
      <c r="J2802" s="21" t="str">
        <f aca="false">IF(OR(H2802="",I2802=""),"",ROUND(MOD(I2802-H2802,1)*24,2))</f>
        <v/>
      </c>
      <c r="K2802" s="22" t="str">
        <f aca="false">IF(OR(H2802="",F2802=""),"",IF(ROUND(MAX(0,MOD(H2802-F2802+0.5,1)-0.5)*1440,0)&gt;IFERROR(VLOOKUP(E2802,الورديات!$A$2:$E$21,5,FALSE()),0),ROUND(MAX(0,MOD(H2802-F2802+0.5,1)-0.5)*1440,0),0))</f>
        <v/>
      </c>
      <c r="L2802" s="22" t="str">
        <f aca="false">IF(OR(I2802="",G2802=""),"",ROUND(MAX(0,MOD(G2802-I2802+0.5,1)-0.5)*1440,0))</f>
        <v/>
      </c>
      <c r="M2802" s="22" t="str">
        <f aca="false">IF(OR(I2802="",G2802=""),"",IF(ROUND(MAX(0,MOD(I2802-G2802+0.5,1)-0.5)*1440,0)&gt;=الإعدادات!$B$8,ROUND(MAX(0,MOD(I2802-G2802+0.5,1)-0.5)*1440,0),0))</f>
        <v/>
      </c>
      <c r="N2802" s="18" t="str">
        <f aca="false">IF(OR(A2802="",B2802=""),"",IF(COUNTIFS(الإجازات!$A$2:$A$1001,B2802,الإجازات!$D$2:$D$1001,"&lt;="&amp;A2802,الإجازات!$E$2:$E$1001,"&gt;="&amp;A2802,الإجازات!$G$2:$G$1001,"مقبولة")=0,"",LOOKUP(2,1/((الإجازات!$A$2:$A$1001=B2802)*(الإجازات!$D$2:$D$1001&lt;=A2802)*(الإجازات!$E$2:$E$1001&gt;=A2802)*(الإجازات!$G$2:$G$1001="مقبولة")),الإجازات!$C$2:$C$1001)))</f>
        <v/>
      </c>
      <c r="O2802" s="17"/>
      <c r="P2802" s="23" t="str">
        <f aca="false">IF(B2802="","",IF(ISNA(MATCH(B2802,الموظفين!$A$2:$A$501,0)),"⚠ كود غير موجود",IF(O2802&lt;&gt;"",O2802,IF(N2802&lt;&gt;"",N2802,IF(H2802="",IF(AND(A2802&lt;&gt;"",WEEKDAY(A2802)=الإعدادات!$B$11),"راحة أسبوعية","غائب"),IF(I2802="","بدون انصراف",IF(N(K2802)&gt;0,"متأخر","حاضر")))))))</f>
        <v/>
      </c>
      <c r="Q2802" s="24" t="str">
        <f aca="false">IF(B2802="","",IF(OR(P2802="غائب",P2802="غياب",P2802="إجازة بدون راتب"),IFERROR(VLOOKUP(B2802,الموظفين!$A$2:$J$501,8,FALSE()),0),0))</f>
        <v/>
      </c>
      <c r="R2802" s="24" t="str">
        <f aca="false">IF(B2802="","",ROUND((N(K2802)+N(L2802))/60*IFERROR(VLOOKUP(B2802,الموظفين!$A$2:$J$501,8,FALSE()),0)/الإعدادات!$B$6*الإعدادات!$B$9,2))</f>
        <v/>
      </c>
      <c r="S2802" s="24" t="str">
        <f aca="false">IF(OR(B2802="",M2802=""),"",ROUND(M2802/60*IFERROR(VLOOKUP(B2802,الموظفين!$A$2:$J$501,9,FALSE()),0),2))</f>
        <v/>
      </c>
      <c r="T2802" s="17"/>
      <c r="U2802" s="23" t="str">
        <f aca="false">IF(OR(A2802="",B2802=""),"",A2802&amp;"|"&amp;B2802)</f>
        <v/>
      </c>
    </row>
    <row r="2803" customFormat="false" ht="15" hidden="false" customHeight="false" outlineLevel="0" collapsed="false">
      <c r="A2803" s="16"/>
      <c r="B2803" s="17"/>
      <c r="C2803" s="18" t="str">
        <f aca="false">IF($B2803="","",IFERROR(VLOOKUP($B2803,الموظفين!$A$2:$J$501,2,FALSE())&amp;"","⚠ كود غير موجود"))</f>
        <v/>
      </c>
      <c r="D2803" s="18" t="str">
        <f aca="false">IF($B2803="","",IFERROR(VLOOKUP($B2803,الموظفين!$A$2:$J$501,3,FALSE())&amp;"",""))</f>
        <v/>
      </c>
      <c r="E2803" s="18" t="str">
        <f aca="false">IF($B2803="","",IFERROR(VLOOKUP($B2803,الموظفين!$A$2:$J$501,5,FALSE())&amp;"",""))</f>
        <v/>
      </c>
      <c r="F2803" s="19" t="str">
        <f aca="false">IF($B2803="","",IFERROR(VLOOKUP($B2803,الموظفين!$A$2:$J$501,6,FALSE()),""))</f>
        <v/>
      </c>
      <c r="G2803" s="19" t="str">
        <f aca="false">IF($B2803="","",IFERROR(VLOOKUP($B2803,الموظفين!$A$2:$J$501,7,FALSE()),""))</f>
        <v/>
      </c>
      <c r="H2803" s="20"/>
      <c r="I2803" s="20"/>
      <c r="J2803" s="21" t="str">
        <f aca="false">IF(OR(H2803="",I2803=""),"",ROUND(MOD(I2803-H2803,1)*24,2))</f>
        <v/>
      </c>
      <c r="K2803" s="22" t="str">
        <f aca="false">IF(OR(H2803="",F2803=""),"",IF(ROUND(MAX(0,MOD(H2803-F2803+0.5,1)-0.5)*1440,0)&gt;IFERROR(VLOOKUP(E2803,الورديات!$A$2:$E$21,5,FALSE()),0),ROUND(MAX(0,MOD(H2803-F2803+0.5,1)-0.5)*1440,0),0))</f>
        <v/>
      </c>
      <c r="L2803" s="22" t="str">
        <f aca="false">IF(OR(I2803="",G2803=""),"",ROUND(MAX(0,MOD(G2803-I2803+0.5,1)-0.5)*1440,0))</f>
        <v/>
      </c>
      <c r="M2803" s="22" t="str">
        <f aca="false">IF(OR(I2803="",G2803=""),"",IF(ROUND(MAX(0,MOD(I2803-G2803+0.5,1)-0.5)*1440,0)&gt;=الإعدادات!$B$8,ROUND(MAX(0,MOD(I2803-G2803+0.5,1)-0.5)*1440,0),0))</f>
        <v/>
      </c>
      <c r="N2803" s="18" t="str">
        <f aca="false">IF(OR(A2803="",B2803=""),"",IF(COUNTIFS(الإجازات!$A$2:$A$1001,B2803,الإجازات!$D$2:$D$1001,"&lt;="&amp;A2803,الإجازات!$E$2:$E$1001,"&gt;="&amp;A2803,الإجازات!$G$2:$G$1001,"مقبولة")=0,"",LOOKUP(2,1/((الإجازات!$A$2:$A$1001=B2803)*(الإجازات!$D$2:$D$1001&lt;=A2803)*(الإجازات!$E$2:$E$1001&gt;=A2803)*(الإجازات!$G$2:$G$1001="مقبولة")),الإجازات!$C$2:$C$1001)))</f>
        <v/>
      </c>
      <c r="O2803" s="17"/>
      <c r="P2803" s="23" t="str">
        <f aca="false">IF(B2803="","",IF(ISNA(MATCH(B2803,الموظفين!$A$2:$A$501,0)),"⚠ كود غير موجود",IF(O2803&lt;&gt;"",O2803,IF(N2803&lt;&gt;"",N2803,IF(H2803="",IF(AND(A2803&lt;&gt;"",WEEKDAY(A2803)=الإعدادات!$B$11),"راحة أسبوعية","غائب"),IF(I2803="","بدون انصراف",IF(N(K2803)&gt;0,"متأخر","حاضر")))))))</f>
        <v/>
      </c>
      <c r="Q2803" s="24" t="str">
        <f aca="false">IF(B2803="","",IF(OR(P2803="غائب",P2803="غياب",P2803="إجازة بدون راتب"),IFERROR(VLOOKUP(B2803,الموظفين!$A$2:$J$501,8,FALSE()),0),0))</f>
        <v/>
      </c>
      <c r="R2803" s="24" t="str">
        <f aca="false">IF(B2803="","",ROUND((N(K2803)+N(L2803))/60*IFERROR(VLOOKUP(B2803,الموظفين!$A$2:$J$501,8,FALSE()),0)/الإعدادات!$B$6*الإعدادات!$B$9,2))</f>
        <v/>
      </c>
      <c r="S2803" s="24" t="str">
        <f aca="false">IF(OR(B2803="",M2803=""),"",ROUND(M2803/60*IFERROR(VLOOKUP(B2803,الموظفين!$A$2:$J$501,9,FALSE()),0),2))</f>
        <v/>
      </c>
      <c r="T2803" s="17"/>
      <c r="U2803" s="23" t="str">
        <f aca="false">IF(OR(A2803="",B2803=""),"",A2803&amp;"|"&amp;B2803)</f>
        <v/>
      </c>
    </row>
    <row r="2804" customFormat="false" ht="15" hidden="false" customHeight="false" outlineLevel="0" collapsed="false">
      <c r="A2804" s="16"/>
      <c r="B2804" s="17"/>
      <c r="C2804" s="18" t="str">
        <f aca="false">IF($B2804="","",IFERROR(VLOOKUP($B2804,الموظفين!$A$2:$J$501,2,FALSE())&amp;"","⚠ كود غير موجود"))</f>
        <v/>
      </c>
      <c r="D2804" s="18" t="str">
        <f aca="false">IF($B2804="","",IFERROR(VLOOKUP($B2804,الموظفين!$A$2:$J$501,3,FALSE())&amp;"",""))</f>
        <v/>
      </c>
      <c r="E2804" s="18" t="str">
        <f aca="false">IF($B2804="","",IFERROR(VLOOKUP($B2804,الموظفين!$A$2:$J$501,5,FALSE())&amp;"",""))</f>
        <v/>
      </c>
      <c r="F2804" s="19" t="str">
        <f aca="false">IF($B2804="","",IFERROR(VLOOKUP($B2804,الموظفين!$A$2:$J$501,6,FALSE()),""))</f>
        <v/>
      </c>
      <c r="G2804" s="19" t="str">
        <f aca="false">IF($B2804="","",IFERROR(VLOOKUP($B2804,الموظفين!$A$2:$J$501,7,FALSE()),""))</f>
        <v/>
      </c>
      <c r="H2804" s="20"/>
      <c r="I2804" s="20"/>
      <c r="J2804" s="21" t="str">
        <f aca="false">IF(OR(H2804="",I2804=""),"",ROUND(MOD(I2804-H2804,1)*24,2))</f>
        <v/>
      </c>
      <c r="K2804" s="22" t="str">
        <f aca="false">IF(OR(H2804="",F2804=""),"",IF(ROUND(MAX(0,MOD(H2804-F2804+0.5,1)-0.5)*1440,0)&gt;IFERROR(VLOOKUP(E2804,الورديات!$A$2:$E$21,5,FALSE()),0),ROUND(MAX(0,MOD(H2804-F2804+0.5,1)-0.5)*1440,0),0))</f>
        <v/>
      </c>
      <c r="L2804" s="22" t="str">
        <f aca="false">IF(OR(I2804="",G2804=""),"",ROUND(MAX(0,MOD(G2804-I2804+0.5,1)-0.5)*1440,0))</f>
        <v/>
      </c>
      <c r="M2804" s="22" t="str">
        <f aca="false">IF(OR(I2804="",G2804=""),"",IF(ROUND(MAX(0,MOD(I2804-G2804+0.5,1)-0.5)*1440,0)&gt;=الإعدادات!$B$8,ROUND(MAX(0,MOD(I2804-G2804+0.5,1)-0.5)*1440,0),0))</f>
        <v/>
      </c>
      <c r="N2804" s="18" t="str">
        <f aca="false">IF(OR(A2804="",B2804=""),"",IF(COUNTIFS(الإجازات!$A$2:$A$1001,B2804,الإجازات!$D$2:$D$1001,"&lt;="&amp;A2804,الإجازات!$E$2:$E$1001,"&gt;="&amp;A2804,الإجازات!$G$2:$G$1001,"مقبولة")=0,"",LOOKUP(2,1/((الإجازات!$A$2:$A$1001=B2804)*(الإجازات!$D$2:$D$1001&lt;=A2804)*(الإجازات!$E$2:$E$1001&gt;=A2804)*(الإجازات!$G$2:$G$1001="مقبولة")),الإجازات!$C$2:$C$1001)))</f>
        <v/>
      </c>
      <c r="O2804" s="17"/>
      <c r="P2804" s="23" t="str">
        <f aca="false">IF(B2804="","",IF(ISNA(MATCH(B2804,الموظفين!$A$2:$A$501,0)),"⚠ كود غير موجود",IF(O2804&lt;&gt;"",O2804,IF(N2804&lt;&gt;"",N2804,IF(H2804="",IF(AND(A2804&lt;&gt;"",WEEKDAY(A2804)=الإعدادات!$B$11),"راحة أسبوعية","غائب"),IF(I2804="","بدون انصراف",IF(N(K2804)&gt;0,"متأخر","حاضر")))))))</f>
        <v/>
      </c>
      <c r="Q2804" s="24" t="str">
        <f aca="false">IF(B2804="","",IF(OR(P2804="غائب",P2804="غياب",P2804="إجازة بدون راتب"),IFERROR(VLOOKUP(B2804,الموظفين!$A$2:$J$501,8,FALSE()),0),0))</f>
        <v/>
      </c>
      <c r="R2804" s="24" t="str">
        <f aca="false">IF(B2804="","",ROUND((N(K2804)+N(L2804))/60*IFERROR(VLOOKUP(B2804,الموظفين!$A$2:$J$501,8,FALSE()),0)/الإعدادات!$B$6*الإعدادات!$B$9,2))</f>
        <v/>
      </c>
      <c r="S2804" s="24" t="str">
        <f aca="false">IF(OR(B2804="",M2804=""),"",ROUND(M2804/60*IFERROR(VLOOKUP(B2804,الموظفين!$A$2:$J$501,9,FALSE()),0),2))</f>
        <v/>
      </c>
      <c r="T2804" s="17"/>
      <c r="U2804" s="23" t="str">
        <f aca="false">IF(OR(A2804="",B2804=""),"",A2804&amp;"|"&amp;B2804)</f>
        <v/>
      </c>
    </row>
    <row r="2805" customFormat="false" ht="15" hidden="false" customHeight="false" outlineLevel="0" collapsed="false">
      <c r="A2805" s="16"/>
      <c r="B2805" s="17"/>
      <c r="C2805" s="18" t="str">
        <f aca="false">IF($B2805="","",IFERROR(VLOOKUP($B2805,الموظفين!$A$2:$J$501,2,FALSE())&amp;"","⚠ كود غير موجود"))</f>
        <v/>
      </c>
      <c r="D2805" s="18" t="str">
        <f aca="false">IF($B2805="","",IFERROR(VLOOKUP($B2805,الموظفين!$A$2:$J$501,3,FALSE())&amp;"",""))</f>
        <v/>
      </c>
      <c r="E2805" s="18" t="str">
        <f aca="false">IF($B2805="","",IFERROR(VLOOKUP($B2805,الموظفين!$A$2:$J$501,5,FALSE())&amp;"",""))</f>
        <v/>
      </c>
      <c r="F2805" s="19" t="str">
        <f aca="false">IF($B2805="","",IFERROR(VLOOKUP($B2805,الموظفين!$A$2:$J$501,6,FALSE()),""))</f>
        <v/>
      </c>
      <c r="G2805" s="19" t="str">
        <f aca="false">IF($B2805="","",IFERROR(VLOOKUP($B2805,الموظفين!$A$2:$J$501,7,FALSE()),""))</f>
        <v/>
      </c>
      <c r="H2805" s="20"/>
      <c r="I2805" s="20"/>
      <c r="J2805" s="21" t="str">
        <f aca="false">IF(OR(H2805="",I2805=""),"",ROUND(MOD(I2805-H2805,1)*24,2))</f>
        <v/>
      </c>
      <c r="K2805" s="22" t="str">
        <f aca="false">IF(OR(H2805="",F2805=""),"",IF(ROUND(MAX(0,MOD(H2805-F2805+0.5,1)-0.5)*1440,0)&gt;IFERROR(VLOOKUP(E2805,الورديات!$A$2:$E$21,5,FALSE()),0),ROUND(MAX(0,MOD(H2805-F2805+0.5,1)-0.5)*1440,0),0))</f>
        <v/>
      </c>
      <c r="L2805" s="22" t="str">
        <f aca="false">IF(OR(I2805="",G2805=""),"",ROUND(MAX(0,MOD(G2805-I2805+0.5,1)-0.5)*1440,0))</f>
        <v/>
      </c>
      <c r="M2805" s="22" t="str">
        <f aca="false">IF(OR(I2805="",G2805=""),"",IF(ROUND(MAX(0,MOD(I2805-G2805+0.5,1)-0.5)*1440,0)&gt;=الإعدادات!$B$8,ROUND(MAX(0,MOD(I2805-G2805+0.5,1)-0.5)*1440,0),0))</f>
        <v/>
      </c>
      <c r="N2805" s="18" t="str">
        <f aca="false">IF(OR(A2805="",B2805=""),"",IF(COUNTIFS(الإجازات!$A$2:$A$1001,B2805,الإجازات!$D$2:$D$1001,"&lt;="&amp;A2805,الإجازات!$E$2:$E$1001,"&gt;="&amp;A2805,الإجازات!$G$2:$G$1001,"مقبولة")=0,"",LOOKUP(2,1/((الإجازات!$A$2:$A$1001=B2805)*(الإجازات!$D$2:$D$1001&lt;=A2805)*(الإجازات!$E$2:$E$1001&gt;=A2805)*(الإجازات!$G$2:$G$1001="مقبولة")),الإجازات!$C$2:$C$1001)))</f>
        <v/>
      </c>
      <c r="O2805" s="17"/>
      <c r="P2805" s="23" t="str">
        <f aca="false">IF(B2805="","",IF(ISNA(MATCH(B2805,الموظفين!$A$2:$A$501,0)),"⚠ كود غير موجود",IF(O2805&lt;&gt;"",O2805,IF(N2805&lt;&gt;"",N2805,IF(H2805="",IF(AND(A2805&lt;&gt;"",WEEKDAY(A2805)=الإعدادات!$B$11),"راحة أسبوعية","غائب"),IF(I2805="","بدون انصراف",IF(N(K2805)&gt;0,"متأخر","حاضر")))))))</f>
        <v/>
      </c>
      <c r="Q2805" s="24" t="str">
        <f aca="false">IF(B2805="","",IF(OR(P2805="غائب",P2805="غياب",P2805="إجازة بدون راتب"),IFERROR(VLOOKUP(B2805,الموظفين!$A$2:$J$501,8,FALSE()),0),0))</f>
        <v/>
      </c>
      <c r="R2805" s="24" t="str">
        <f aca="false">IF(B2805="","",ROUND((N(K2805)+N(L2805))/60*IFERROR(VLOOKUP(B2805,الموظفين!$A$2:$J$501,8,FALSE()),0)/الإعدادات!$B$6*الإعدادات!$B$9,2))</f>
        <v/>
      </c>
      <c r="S2805" s="24" t="str">
        <f aca="false">IF(OR(B2805="",M2805=""),"",ROUND(M2805/60*IFERROR(VLOOKUP(B2805,الموظفين!$A$2:$J$501,9,FALSE()),0),2))</f>
        <v/>
      </c>
      <c r="T2805" s="17"/>
      <c r="U2805" s="23" t="str">
        <f aca="false">IF(OR(A2805="",B2805=""),"",A2805&amp;"|"&amp;B2805)</f>
        <v/>
      </c>
    </row>
    <row r="2806" customFormat="false" ht="15" hidden="false" customHeight="false" outlineLevel="0" collapsed="false">
      <c r="A2806" s="16"/>
      <c r="B2806" s="17"/>
      <c r="C2806" s="18" t="str">
        <f aca="false">IF($B2806="","",IFERROR(VLOOKUP($B2806,الموظفين!$A$2:$J$501,2,FALSE())&amp;"","⚠ كود غير موجود"))</f>
        <v/>
      </c>
      <c r="D2806" s="18" t="str">
        <f aca="false">IF($B2806="","",IFERROR(VLOOKUP($B2806,الموظفين!$A$2:$J$501,3,FALSE())&amp;"",""))</f>
        <v/>
      </c>
      <c r="E2806" s="18" t="str">
        <f aca="false">IF($B2806="","",IFERROR(VLOOKUP($B2806,الموظفين!$A$2:$J$501,5,FALSE())&amp;"",""))</f>
        <v/>
      </c>
      <c r="F2806" s="19" t="str">
        <f aca="false">IF($B2806="","",IFERROR(VLOOKUP($B2806,الموظفين!$A$2:$J$501,6,FALSE()),""))</f>
        <v/>
      </c>
      <c r="G2806" s="19" t="str">
        <f aca="false">IF($B2806="","",IFERROR(VLOOKUP($B2806,الموظفين!$A$2:$J$501,7,FALSE()),""))</f>
        <v/>
      </c>
      <c r="H2806" s="20"/>
      <c r="I2806" s="20"/>
      <c r="J2806" s="21" t="str">
        <f aca="false">IF(OR(H2806="",I2806=""),"",ROUND(MOD(I2806-H2806,1)*24,2))</f>
        <v/>
      </c>
      <c r="K2806" s="22" t="str">
        <f aca="false">IF(OR(H2806="",F2806=""),"",IF(ROUND(MAX(0,MOD(H2806-F2806+0.5,1)-0.5)*1440,0)&gt;IFERROR(VLOOKUP(E2806,الورديات!$A$2:$E$21,5,FALSE()),0),ROUND(MAX(0,MOD(H2806-F2806+0.5,1)-0.5)*1440,0),0))</f>
        <v/>
      </c>
      <c r="L2806" s="22" t="str">
        <f aca="false">IF(OR(I2806="",G2806=""),"",ROUND(MAX(0,MOD(G2806-I2806+0.5,1)-0.5)*1440,0))</f>
        <v/>
      </c>
      <c r="M2806" s="22" t="str">
        <f aca="false">IF(OR(I2806="",G2806=""),"",IF(ROUND(MAX(0,MOD(I2806-G2806+0.5,1)-0.5)*1440,0)&gt;=الإعدادات!$B$8,ROUND(MAX(0,MOD(I2806-G2806+0.5,1)-0.5)*1440,0),0))</f>
        <v/>
      </c>
      <c r="N2806" s="18" t="str">
        <f aca="false">IF(OR(A2806="",B2806=""),"",IF(COUNTIFS(الإجازات!$A$2:$A$1001,B2806,الإجازات!$D$2:$D$1001,"&lt;="&amp;A2806,الإجازات!$E$2:$E$1001,"&gt;="&amp;A2806,الإجازات!$G$2:$G$1001,"مقبولة")=0,"",LOOKUP(2,1/((الإجازات!$A$2:$A$1001=B2806)*(الإجازات!$D$2:$D$1001&lt;=A2806)*(الإجازات!$E$2:$E$1001&gt;=A2806)*(الإجازات!$G$2:$G$1001="مقبولة")),الإجازات!$C$2:$C$1001)))</f>
        <v/>
      </c>
      <c r="O2806" s="17"/>
      <c r="P2806" s="23" t="str">
        <f aca="false">IF(B2806="","",IF(ISNA(MATCH(B2806,الموظفين!$A$2:$A$501,0)),"⚠ كود غير موجود",IF(O2806&lt;&gt;"",O2806,IF(N2806&lt;&gt;"",N2806,IF(H2806="",IF(AND(A2806&lt;&gt;"",WEEKDAY(A2806)=الإعدادات!$B$11),"راحة أسبوعية","غائب"),IF(I2806="","بدون انصراف",IF(N(K2806)&gt;0,"متأخر","حاضر")))))))</f>
        <v/>
      </c>
      <c r="Q2806" s="24" t="str">
        <f aca="false">IF(B2806="","",IF(OR(P2806="غائب",P2806="غياب",P2806="إجازة بدون راتب"),IFERROR(VLOOKUP(B2806,الموظفين!$A$2:$J$501,8,FALSE()),0),0))</f>
        <v/>
      </c>
      <c r="R2806" s="24" t="str">
        <f aca="false">IF(B2806="","",ROUND((N(K2806)+N(L2806))/60*IFERROR(VLOOKUP(B2806,الموظفين!$A$2:$J$501,8,FALSE()),0)/الإعدادات!$B$6*الإعدادات!$B$9,2))</f>
        <v/>
      </c>
      <c r="S2806" s="24" t="str">
        <f aca="false">IF(OR(B2806="",M2806=""),"",ROUND(M2806/60*IFERROR(VLOOKUP(B2806,الموظفين!$A$2:$J$501,9,FALSE()),0),2))</f>
        <v/>
      </c>
      <c r="T2806" s="17"/>
      <c r="U2806" s="23" t="str">
        <f aca="false">IF(OR(A2806="",B2806=""),"",A2806&amp;"|"&amp;B2806)</f>
        <v/>
      </c>
    </row>
    <row r="2807" customFormat="false" ht="15" hidden="false" customHeight="false" outlineLevel="0" collapsed="false">
      <c r="A2807" s="16"/>
      <c r="B2807" s="17"/>
      <c r="C2807" s="18" t="str">
        <f aca="false">IF($B2807="","",IFERROR(VLOOKUP($B2807,الموظفين!$A$2:$J$501,2,FALSE())&amp;"","⚠ كود غير موجود"))</f>
        <v/>
      </c>
      <c r="D2807" s="18" t="str">
        <f aca="false">IF($B2807="","",IFERROR(VLOOKUP($B2807,الموظفين!$A$2:$J$501,3,FALSE())&amp;"",""))</f>
        <v/>
      </c>
      <c r="E2807" s="18" t="str">
        <f aca="false">IF($B2807="","",IFERROR(VLOOKUP($B2807,الموظفين!$A$2:$J$501,5,FALSE())&amp;"",""))</f>
        <v/>
      </c>
      <c r="F2807" s="19" t="str">
        <f aca="false">IF($B2807="","",IFERROR(VLOOKUP($B2807,الموظفين!$A$2:$J$501,6,FALSE()),""))</f>
        <v/>
      </c>
      <c r="G2807" s="19" t="str">
        <f aca="false">IF($B2807="","",IFERROR(VLOOKUP($B2807,الموظفين!$A$2:$J$501,7,FALSE()),""))</f>
        <v/>
      </c>
      <c r="H2807" s="20"/>
      <c r="I2807" s="20"/>
      <c r="J2807" s="21" t="str">
        <f aca="false">IF(OR(H2807="",I2807=""),"",ROUND(MOD(I2807-H2807,1)*24,2))</f>
        <v/>
      </c>
      <c r="K2807" s="22" t="str">
        <f aca="false">IF(OR(H2807="",F2807=""),"",IF(ROUND(MAX(0,MOD(H2807-F2807+0.5,1)-0.5)*1440,0)&gt;IFERROR(VLOOKUP(E2807,الورديات!$A$2:$E$21,5,FALSE()),0),ROUND(MAX(0,MOD(H2807-F2807+0.5,1)-0.5)*1440,0),0))</f>
        <v/>
      </c>
      <c r="L2807" s="22" t="str">
        <f aca="false">IF(OR(I2807="",G2807=""),"",ROUND(MAX(0,MOD(G2807-I2807+0.5,1)-0.5)*1440,0))</f>
        <v/>
      </c>
      <c r="M2807" s="22" t="str">
        <f aca="false">IF(OR(I2807="",G2807=""),"",IF(ROUND(MAX(0,MOD(I2807-G2807+0.5,1)-0.5)*1440,0)&gt;=الإعدادات!$B$8,ROUND(MAX(0,MOD(I2807-G2807+0.5,1)-0.5)*1440,0),0))</f>
        <v/>
      </c>
      <c r="N2807" s="18" t="str">
        <f aca="false">IF(OR(A2807="",B2807=""),"",IF(COUNTIFS(الإجازات!$A$2:$A$1001,B2807,الإجازات!$D$2:$D$1001,"&lt;="&amp;A2807,الإجازات!$E$2:$E$1001,"&gt;="&amp;A2807,الإجازات!$G$2:$G$1001,"مقبولة")=0,"",LOOKUP(2,1/((الإجازات!$A$2:$A$1001=B2807)*(الإجازات!$D$2:$D$1001&lt;=A2807)*(الإجازات!$E$2:$E$1001&gt;=A2807)*(الإجازات!$G$2:$G$1001="مقبولة")),الإجازات!$C$2:$C$1001)))</f>
        <v/>
      </c>
      <c r="O2807" s="17"/>
      <c r="P2807" s="23" t="str">
        <f aca="false">IF(B2807="","",IF(ISNA(MATCH(B2807,الموظفين!$A$2:$A$501,0)),"⚠ كود غير موجود",IF(O2807&lt;&gt;"",O2807,IF(N2807&lt;&gt;"",N2807,IF(H2807="",IF(AND(A2807&lt;&gt;"",WEEKDAY(A2807)=الإعدادات!$B$11),"راحة أسبوعية","غائب"),IF(I2807="","بدون انصراف",IF(N(K2807)&gt;0,"متأخر","حاضر")))))))</f>
        <v/>
      </c>
      <c r="Q2807" s="24" t="str">
        <f aca="false">IF(B2807="","",IF(OR(P2807="غائب",P2807="غياب",P2807="إجازة بدون راتب"),IFERROR(VLOOKUP(B2807,الموظفين!$A$2:$J$501,8,FALSE()),0),0))</f>
        <v/>
      </c>
      <c r="R2807" s="24" t="str">
        <f aca="false">IF(B2807="","",ROUND((N(K2807)+N(L2807))/60*IFERROR(VLOOKUP(B2807,الموظفين!$A$2:$J$501,8,FALSE()),0)/الإعدادات!$B$6*الإعدادات!$B$9,2))</f>
        <v/>
      </c>
      <c r="S2807" s="24" t="str">
        <f aca="false">IF(OR(B2807="",M2807=""),"",ROUND(M2807/60*IFERROR(VLOOKUP(B2807,الموظفين!$A$2:$J$501,9,FALSE()),0),2))</f>
        <v/>
      </c>
      <c r="T2807" s="17"/>
      <c r="U2807" s="23" t="str">
        <f aca="false">IF(OR(A2807="",B2807=""),"",A2807&amp;"|"&amp;B2807)</f>
        <v/>
      </c>
    </row>
    <row r="2808" customFormat="false" ht="15" hidden="false" customHeight="false" outlineLevel="0" collapsed="false">
      <c r="A2808" s="16"/>
      <c r="B2808" s="17"/>
      <c r="C2808" s="18" t="str">
        <f aca="false">IF($B2808="","",IFERROR(VLOOKUP($B2808,الموظفين!$A$2:$J$501,2,FALSE())&amp;"","⚠ كود غير موجود"))</f>
        <v/>
      </c>
      <c r="D2808" s="18" t="str">
        <f aca="false">IF($B2808="","",IFERROR(VLOOKUP($B2808,الموظفين!$A$2:$J$501,3,FALSE())&amp;"",""))</f>
        <v/>
      </c>
      <c r="E2808" s="18" t="str">
        <f aca="false">IF($B2808="","",IFERROR(VLOOKUP($B2808,الموظفين!$A$2:$J$501,5,FALSE())&amp;"",""))</f>
        <v/>
      </c>
      <c r="F2808" s="19" t="str">
        <f aca="false">IF($B2808="","",IFERROR(VLOOKUP($B2808,الموظفين!$A$2:$J$501,6,FALSE()),""))</f>
        <v/>
      </c>
      <c r="G2808" s="19" t="str">
        <f aca="false">IF($B2808="","",IFERROR(VLOOKUP($B2808,الموظفين!$A$2:$J$501,7,FALSE()),""))</f>
        <v/>
      </c>
      <c r="H2808" s="20"/>
      <c r="I2808" s="20"/>
      <c r="J2808" s="21" t="str">
        <f aca="false">IF(OR(H2808="",I2808=""),"",ROUND(MOD(I2808-H2808,1)*24,2))</f>
        <v/>
      </c>
      <c r="K2808" s="22" t="str">
        <f aca="false">IF(OR(H2808="",F2808=""),"",IF(ROUND(MAX(0,MOD(H2808-F2808+0.5,1)-0.5)*1440,0)&gt;IFERROR(VLOOKUP(E2808,الورديات!$A$2:$E$21,5,FALSE()),0),ROUND(MAX(0,MOD(H2808-F2808+0.5,1)-0.5)*1440,0),0))</f>
        <v/>
      </c>
      <c r="L2808" s="22" t="str">
        <f aca="false">IF(OR(I2808="",G2808=""),"",ROUND(MAX(0,MOD(G2808-I2808+0.5,1)-0.5)*1440,0))</f>
        <v/>
      </c>
      <c r="M2808" s="22" t="str">
        <f aca="false">IF(OR(I2808="",G2808=""),"",IF(ROUND(MAX(0,MOD(I2808-G2808+0.5,1)-0.5)*1440,0)&gt;=الإعدادات!$B$8,ROUND(MAX(0,MOD(I2808-G2808+0.5,1)-0.5)*1440,0),0))</f>
        <v/>
      </c>
      <c r="N2808" s="18" t="str">
        <f aca="false">IF(OR(A2808="",B2808=""),"",IF(COUNTIFS(الإجازات!$A$2:$A$1001,B2808,الإجازات!$D$2:$D$1001,"&lt;="&amp;A2808,الإجازات!$E$2:$E$1001,"&gt;="&amp;A2808,الإجازات!$G$2:$G$1001,"مقبولة")=0,"",LOOKUP(2,1/((الإجازات!$A$2:$A$1001=B2808)*(الإجازات!$D$2:$D$1001&lt;=A2808)*(الإجازات!$E$2:$E$1001&gt;=A2808)*(الإجازات!$G$2:$G$1001="مقبولة")),الإجازات!$C$2:$C$1001)))</f>
        <v/>
      </c>
      <c r="O2808" s="17"/>
      <c r="P2808" s="23" t="str">
        <f aca="false">IF(B2808="","",IF(ISNA(MATCH(B2808,الموظفين!$A$2:$A$501,0)),"⚠ كود غير موجود",IF(O2808&lt;&gt;"",O2808,IF(N2808&lt;&gt;"",N2808,IF(H2808="",IF(AND(A2808&lt;&gt;"",WEEKDAY(A2808)=الإعدادات!$B$11),"راحة أسبوعية","غائب"),IF(I2808="","بدون انصراف",IF(N(K2808)&gt;0,"متأخر","حاضر")))))))</f>
        <v/>
      </c>
      <c r="Q2808" s="24" t="str">
        <f aca="false">IF(B2808="","",IF(OR(P2808="غائب",P2808="غياب",P2808="إجازة بدون راتب"),IFERROR(VLOOKUP(B2808,الموظفين!$A$2:$J$501,8,FALSE()),0),0))</f>
        <v/>
      </c>
      <c r="R2808" s="24" t="str">
        <f aca="false">IF(B2808="","",ROUND((N(K2808)+N(L2808))/60*IFERROR(VLOOKUP(B2808,الموظفين!$A$2:$J$501,8,FALSE()),0)/الإعدادات!$B$6*الإعدادات!$B$9,2))</f>
        <v/>
      </c>
      <c r="S2808" s="24" t="str">
        <f aca="false">IF(OR(B2808="",M2808=""),"",ROUND(M2808/60*IFERROR(VLOOKUP(B2808,الموظفين!$A$2:$J$501,9,FALSE()),0),2))</f>
        <v/>
      </c>
      <c r="T2808" s="17"/>
      <c r="U2808" s="23" t="str">
        <f aca="false">IF(OR(A2808="",B2808=""),"",A2808&amp;"|"&amp;B2808)</f>
        <v/>
      </c>
    </row>
    <row r="2809" customFormat="false" ht="15" hidden="false" customHeight="false" outlineLevel="0" collapsed="false">
      <c r="A2809" s="16"/>
      <c r="B2809" s="17"/>
      <c r="C2809" s="18" t="str">
        <f aca="false">IF($B2809="","",IFERROR(VLOOKUP($B2809,الموظفين!$A$2:$J$501,2,FALSE())&amp;"","⚠ كود غير موجود"))</f>
        <v/>
      </c>
      <c r="D2809" s="18" t="str">
        <f aca="false">IF($B2809="","",IFERROR(VLOOKUP($B2809,الموظفين!$A$2:$J$501,3,FALSE())&amp;"",""))</f>
        <v/>
      </c>
      <c r="E2809" s="18" t="str">
        <f aca="false">IF($B2809="","",IFERROR(VLOOKUP($B2809,الموظفين!$A$2:$J$501,5,FALSE())&amp;"",""))</f>
        <v/>
      </c>
      <c r="F2809" s="19" t="str">
        <f aca="false">IF($B2809="","",IFERROR(VLOOKUP($B2809,الموظفين!$A$2:$J$501,6,FALSE()),""))</f>
        <v/>
      </c>
      <c r="G2809" s="19" t="str">
        <f aca="false">IF($B2809="","",IFERROR(VLOOKUP($B2809,الموظفين!$A$2:$J$501,7,FALSE()),""))</f>
        <v/>
      </c>
      <c r="H2809" s="20"/>
      <c r="I2809" s="20"/>
      <c r="J2809" s="21" t="str">
        <f aca="false">IF(OR(H2809="",I2809=""),"",ROUND(MOD(I2809-H2809,1)*24,2))</f>
        <v/>
      </c>
      <c r="K2809" s="22" t="str">
        <f aca="false">IF(OR(H2809="",F2809=""),"",IF(ROUND(MAX(0,MOD(H2809-F2809+0.5,1)-0.5)*1440,0)&gt;IFERROR(VLOOKUP(E2809,الورديات!$A$2:$E$21,5,FALSE()),0),ROUND(MAX(0,MOD(H2809-F2809+0.5,1)-0.5)*1440,0),0))</f>
        <v/>
      </c>
      <c r="L2809" s="22" t="str">
        <f aca="false">IF(OR(I2809="",G2809=""),"",ROUND(MAX(0,MOD(G2809-I2809+0.5,1)-0.5)*1440,0))</f>
        <v/>
      </c>
      <c r="M2809" s="22" t="str">
        <f aca="false">IF(OR(I2809="",G2809=""),"",IF(ROUND(MAX(0,MOD(I2809-G2809+0.5,1)-0.5)*1440,0)&gt;=الإعدادات!$B$8,ROUND(MAX(0,MOD(I2809-G2809+0.5,1)-0.5)*1440,0),0))</f>
        <v/>
      </c>
      <c r="N2809" s="18" t="str">
        <f aca="false">IF(OR(A2809="",B2809=""),"",IF(COUNTIFS(الإجازات!$A$2:$A$1001,B2809,الإجازات!$D$2:$D$1001,"&lt;="&amp;A2809,الإجازات!$E$2:$E$1001,"&gt;="&amp;A2809,الإجازات!$G$2:$G$1001,"مقبولة")=0,"",LOOKUP(2,1/((الإجازات!$A$2:$A$1001=B2809)*(الإجازات!$D$2:$D$1001&lt;=A2809)*(الإجازات!$E$2:$E$1001&gt;=A2809)*(الإجازات!$G$2:$G$1001="مقبولة")),الإجازات!$C$2:$C$1001)))</f>
        <v/>
      </c>
      <c r="O2809" s="17"/>
      <c r="P2809" s="23" t="str">
        <f aca="false">IF(B2809="","",IF(ISNA(MATCH(B2809,الموظفين!$A$2:$A$501,0)),"⚠ كود غير موجود",IF(O2809&lt;&gt;"",O2809,IF(N2809&lt;&gt;"",N2809,IF(H2809="",IF(AND(A2809&lt;&gt;"",WEEKDAY(A2809)=الإعدادات!$B$11),"راحة أسبوعية","غائب"),IF(I2809="","بدون انصراف",IF(N(K2809)&gt;0,"متأخر","حاضر")))))))</f>
        <v/>
      </c>
      <c r="Q2809" s="24" t="str">
        <f aca="false">IF(B2809="","",IF(OR(P2809="غائب",P2809="غياب",P2809="إجازة بدون راتب"),IFERROR(VLOOKUP(B2809,الموظفين!$A$2:$J$501,8,FALSE()),0),0))</f>
        <v/>
      </c>
      <c r="R2809" s="24" t="str">
        <f aca="false">IF(B2809="","",ROUND((N(K2809)+N(L2809))/60*IFERROR(VLOOKUP(B2809,الموظفين!$A$2:$J$501,8,FALSE()),0)/الإعدادات!$B$6*الإعدادات!$B$9,2))</f>
        <v/>
      </c>
      <c r="S2809" s="24" t="str">
        <f aca="false">IF(OR(B2809="",M2809=""),"",ROUND(M2809/60*IFERROR(VLOOKUP(B2809,الموظفين!$A$2:$J$501,9,FALSE()),0),2))</f>
        <v/>
      </c>
      <c r="T2809" s="17"/>
      <c r="U2809" s="23" t="str">
        <f aca="false">IF(OR(A2809="",B2809=""),"",A2809&amp;"|"&amp;B2809)</f>
        <v/>
      </c>
    </row>
    <row r="2810" customFormat="false" ht="15" hidden="false" customHeight="false" outlineLevel="0" collapsed="false">
      <c r="A2810" s="16"/>
      <c r="B2810" s="17"/>
      <c r="C2810" s="18" t="str">
        <f aca="false">IF($B2810="","",IFERROR(VLOOKUP($B2810,الموظفين!$A$2:$J$501,2,FALSE())&amp;"","⚠ كود غير موجود"))</f>
        <v/>
      </c>
      <c r="D2810" s="18" t="str">
        <f aca="false">IF($B2810="","",IFERROR(VLOOKUP($B2810,الموظفين!$A$2:$J$501,3,FALSE())&amp;"",""))</f>
        <v/>
      </c>
      <c r="E2810" s="18" t="str">
        <f aca="false">IF($B2810="","",IFERROR(VLOOKUP($B2810,الموظفين!$A$2:$J$501,5,FALSE())&amp;"",""))</f>
        <v/>
      </c>
      <c r="F2810" s="19" t="str">
        <f aca="false">IF($B2810="","",IFERROR(VLOOKUP($B2810,الموظفين!$A$2:$J$501,6,FALSE()),""))</f>
        <v/>
      </c>
      <c r="G2810" s="19" t="str">
        <f aca="false">IF($B2810="","",IFERROR(VLOOKUP($B2810,الموظفين!$A$2:$J$501,7,FALSE()),""))</f>
        <v/>
      </c>
      <c r="H2810" s="20"/>
      <c r="I2810" s="20"/>
      <c r="J2810" s="21" t="str">
        <f aca="false">IF(OR(H2810="",I2810=""),"",ROUND(MOD(I2810-H2810,1)*24,2))</f>
        <v/>
      </c>
      <c r="K2810" s="22" t="str">
        <f aca="false">IF(OR(H2810="",F2810=""),"",IF(ROUND(MAX(0,MOD(H2810-F2810+0.5,1)-0.5)*1440,0)&gt;IFERROR(VLOOKUP(E2810,الورديات!$A$2:$E$21,5,FALSE()),0),ROUND(MAX(0,MOD(H2810-F2810+0.5,1)-0.5)*1440,0),0))</f>
        <v/>
      </c>
      <c r="L2810" s="22" t="str">
        <f aca="false">IF(OR(I2810="",G2810=""),"",ROUND(MAX(0,MOD(G2810-I2810+0.5,1)-0.5)*1440,0))</f>
        <v/>
      </c>
      <c r="M2810" s="22" t="str">
        <f aca="false">IF(OR(I2810="",G2810=""),"",IF(ROUND(MAX(0,MOD(I2810-G2810+0.5,1)-0.5)*1440,0)&gt;=الإعدادات!$B$8,ROUND(MAX(0,MOD(I2810-G2810+0.5,1)-0.5)*1440,0),0))</f>
        <v/>
      </c>
      <c r="N2810" s="18" t="str">
        <f aca="false">IF(OR(A2810="",B2810=""),"",IF(COUNTIFS(الإجازات!$A$2:$A$1001,B2810,الإجازات!$D$2:$D$1001,"&lt;="&amp;A2810,الإجازات!$E$2:$E$1001,"&gt;="&amp;A2810,الإجازات!$G$2:$G$1001,"مقبولة")=0,"",LOOKUP(2,1/((الإجازات!$A$2:$A$1001=B2810)*(الإجازات!$D$2:$D$1001&lt;=A2810)*(الإجازات!$E$2:$E$1001&gt;=A2810)*(الإجازات!$G$2:$G$1001="مقبولة")),الإجازات!$C$2:$C$1001)))</f>
        <v/>
      </c>
      <c r="O2810" s="17"/>
      <c r="P2810" s="23" t="str">
        <f aca="false">IF(B2810="","",IF(ISNA(MATCH(B2810,الموظفين!$A$2:$A$501,0)),"⚠ كود غير موجود",IF(O2810&lt;&gt;"",O2810,IF(N2810&lt;&gt;"",N2810,IF(H2810="",IF(AND(A2810&lt;&gt;"",WEEKDAY(A2810)=الإعدادات!$B$11),"راحة أسبوعية","غائب"),IF(I2810="","بدون انصراف",IF(N(K2810)&gt;0,"متأخر","حاضر")))))))</f>
        <v/>
      </c>
      <c r="Q2810" s="24" t="str">
        <f aca="false">IF(B2810="","",IF(OR(P2810="غائب",P2810="غياب",P2810="إجازة بدون راتب"),IFERROR(VLOOKUP(B2810,الموظفين!$A$2:$J$501,8,FALSE()),0),0))</f>
        <v/>
      </c>
      <c r="R2810" s="24" t="str">
        <f aca="false">IF(B2810="","",ROUND((N(K2810)+N(L2810))/60*IFERROR(VLOOKUP(B2810,الموظفين!$A$2:$J$501,8,FALSE()),0)/الإعدادات!$B$6*الإعدادات!$B$9,2))</f>
        <v/>
      </c>
      <c r="S2810" s="24" t="str">
        <f aca="false">IF(OR(B2810="",M2810=""),"",ROUND(M2810/60*IFERROR(VLOOKUP(B2810,الموظفين!$A$2:$J$501,9,FALSE()),0),2))</f>
        <v/>
      </c>
      <c r="T2810" s="17"/>
      <c r="U2810" s="23" t="str">
        <f aca="false">IF(OR(A2810="",B2810=""),"",A2810&amp;"|"&amp;B2810)</f>
        <v/>
      </c>
    </row>
    <row r="2811" customFormat="false" ht="15" hidden="false" customHeight="false" outlineLevel="0" collapsed="false">
      <c r="A2811" s="16"/>
      <c r="B2811" s="17"/>
      <c r="C2811" s="18" t="str">
        <f aca="false">IF($B2811="","",IFERROR(VLOOKUP($B2811,الموظفين!$A$2:$J$501,2,FALSE())&amp;"","⚠ كود غير موجود"))</f>
        <v/>
      </c>
      <c r="D2811" s="18" t="str">
        <f aca="false">IF($B2811="","",IFERROR(VLOOKUP($B2811,الموظفين!$A$2:$J$501,3,FALSE())&amp;"",""))</f>
        <v/>
      </c>
      <c r="E2811" s="18" t="str">
        <f aca="false">IF($B2811="","",IFERROR(VLOOKUP($B2811,الموظفين!$A$2:$J$501,5,FALSE())&amp;"",""))</f>
        <v/>
      </c>
      <c r="F2811" s="19" t="str">
        <f aca="false">IF($B2811="","",IFERROR(VLOOKUP($B2811,الموظفين!$A$2:$J$501,6,FALSE()),""))</f>
        <v/>
      </c>
      <c r="G2811" s="19" t="str">
        <f aca="false">IF($B2811="","",IFERROR(VLOOKUP($B2811,الموظفين!$A$2:$J$501,7,FALSE()),""))</f>
        <v/>
      </c>
      <c r="H2811" s="20"/>
      <c r="I2811" s="20"/>
      <c r="J2811" s="21" t="str">
        <f aca="false">IF(OR(H2811="",I2811=""),"",ROUND(MOD(I2811-H2811,1)*24,2))</f>
        <v/>
      </c>
      <c r="K2811" s="22" t="str">
        <f aca="false">IF(OR(H2811="",F2811=""),"",IF(ROUND(MAX(0,MOD(H2811-F2811+0.5,1)-0.5)*1440,0)&gt;IFERROR(VLOOKUP(E2811,الورديات!$A$2:$E$21,5,FALSE()),0),ROUND(MAX(0,MOD(H2811-F2811+0.5,1)-0.5)*1440,0),0))</f>
        <v/>
      </c>
      <c r="L2811" s="22" t="str">
        <f aca="false">IF(OR(I2811="",G2811=""),"",ROUND(MAX(0,MOD(G2811-I2811+0.5,1)-0.5)*1440,0))</f>
        <v/>
      </c>
      <c r="M2811" s="22" t="str">
        <f aca="false">IF(OR(I2811="",G2811=""),"",IF(ROUND(MAX(0,MOD(I2811-G2811+0.5,1)-0.5)*1440,0)&gt;=الإعدادات!$B$8,ROUND(MAX(0,MOD(I2811-G2811+0.5,1)-0.5)*1440,0),0))</f>
        <v/>
      </c>
      <c r="N2811" s="18" t="str">
        <f aca="false">IF(OR(A2811="",B2811=""),"",IF(COUNTIFS(الإجازات!$A$2:$A$1001,B2811,الإجازات!$D$2:$D$1001,"&lt;="&amp;A2811,الإجازات!$E$2:$E$1001,"&gt;="&amp;A2811,الإجازات!$G$2:$G$1001,"مقبولة")=0,"",LOOKUP(2,1/((الإجازات!$A$2:$A$1001=B2811)*(الإجازات!$D$2:$D$1001&lt;=A2811)*(الإجازات!$E$2:$E$1001&gt;=A2811)*(الإجازات!$G$2:$G$1001="مقبولة")),الإجازات!$C$2:$C$1001)))</f>
        <v/>
      </c>
      <c r="O2811" s="17"/>
      <c r="P2811" s="23" t="str">
        <f aca="false">IF(B2811="","",IF(ISNA(MATCH(B2811,الموظفين!$A$2:$A$501,0)),"⚠ كود غير موجود",IF(O2811&lt;&gt;"",O2811,IF(N2811&lt;&gt;"",N2811,IF(H2811="",IF(AND(A2811&lt;&gt;"",WEEKDAY(A2811)=الإعدادات!$B$11),"راحة أسبوعية","غائب"),IF(I2811="","بدون انصراف",IF(N(K2811)&gt;0,"متأخر","حاضر")))))))</f>
        <v/>
      </c>
      <c r="Q2811" s="24" t="str">
        <f aca="false">IF(B2811="","",IF(OR(P2811="غائب",P2811="غياب",P2811="إجازة بدون راتب"),IFERROR(VLOOKUP(B2811,الموظفين!$A$2:$J$501,8,FALSE()),0),0))</f>
        <v/>
      </c>
      <c r="R2811" s="24" t="str">
        <f aca="false">IF(B2811="","",ROUND((N(K2811)+N(L2811))/60*IFERROR(VLOOKUP(B2811,الموظفين!$A$2:$J$501,8,FALSE()),0)/الإعدادات!$B$6*الإعدادات!$B$9,2))</f>
        <v/>
      </c>
      <c r="S2811" s="24" t="str">
        <f aca="false">IF(OR(B2811="",M2811=""),"",ROUND(M2811/60*IFERROR(VLOOKUP(B2811,الموظفين!$A$2:$J$501,9,FALSE()),0),2))</f>
        <v/>
      </c>
      <c r="T2811" s="17"/>
      <c r="U2811" s="23" t="str">
        <f aca="false">IF(OR(A2811="",B2811=""),"",A2811&amp;"|"&amp;B2811)</f>
        <v/>
      </c>
    </row>
    <row r="2812" customFormat="false" ht="15" hidden="false" customHeight="false" outlineLevel="0" collapsed="false">
      <c r="A2812" s="16"/>
      <c r="B2812" s="17"/>
      <c r="C2812" s="18" t="str">
        <f aca="false">IF($B2812="","",IFERROR(VLOOKUP($B2812,الموظفين!$A$2:$J$501,2,FALSE())&amp;"","⚠ كود غير موجود"))</f>
        <v/>
      </c>
      <c r="D2812" s="18" t="str">
        <f aca="false">IF($B2812="","",IFERROR(VLOOKUP($B2812,الموظفين!$A$2:$J$501,3,FALSE())&amp;"",""))</f>
        <v/>
      </c>
      <c r="E2812" s="18" t="str">
        <f aca="false">IF($B2812="","",IFERROR(VLOOKUP($B2812,الموظفين!$A$2:$J$501,5,FALSE())&amp;"",""))</f>
        <v/>
      </c>
      <c r="F2812" s="19" t="str">
        <f aca="false">IF($B2812="","",IFERROR(VLOOKUP($B2812,الموظفين!$A$2:$J$501,6,FALSE()),""))</f>
        <v/>
      </c>
      <c r="G2812" s="19" t="str">
        <f aca="false">IF($B2812="","",IFERROR(VLOOKUP($B2812,الموظفين!$A$2:$J$501,7,FALSE()),""))</f>
        <v/>
      </c>
      <c r="H2812" s="20"/>
      <c r="I2812" s="20"/>
      <c r="J2812" s="21" t="str">
        <f aca="false">IF(OR(H2812="",I2812=""),"",ROUND(MOD(I2812-H2812,1)*24,2))</f>
        <v/>
      </c>
      <c r="K2812" s="22" t="str">
        <f aca="false">IF(OR(H2812="",F2812=""),"",IF(ROUND(MAX(0,MOD(H2812-F2812+0.5,1)-0.5)*1440,0)&gt;IFERROR(VLOOKUP(E2812,الورديات!$A$2:$E$21,5,FALSE()),0),ROUND(MAX(0,MOD(H2812-F2812+0.5,1)-0.5)*1440,0),0))</f>
        <v/>
      </c>
      <c r="L2812" s="22" t="str">
        <f aca="false">IF(OR(I2812="",G2812=""),"",ROUND(MAX(0,MOD(G2812-I2812+0.5,1)-0.5)*1440,0))</f>
        <v/>
      </c>
      <c r="M2812" s="22" t="str">
        <f aca="false">IF(OR(I2812="",G2812=""),"",IF(ROUND(MAX(0,MOD(I2812-G2812+0.5,1)-0.5)*1440,0)&gt;=الإعدادات!$B$8,ROUND(MAX(0,MOD(I2812-G2812+0.5,1)-0.5)*1440,0),0))</f>
        <v/>
      </c>
      <c r="N2812" s="18" t="str">
        <f aca="false">IF(OR(A2812="",B2812=""),"",IF(COUNTIFS(الإجازات!$A$2:$A$1001,B2812,الإجازات!$D$2:$D$1001,"&lt;="&amp;A2812,الإجازات!$E$2:$E$1001,"&gt;="&amp;A2812,الإجازات!$G$2:$G$1001,"مقبولة")=0,"",LOOKUP(2,1/((الإجازات!$A$2:$A$1001=B2812)*(الإجازات!$D$2:$D$1001&lt;=A2812)*(الإجازات!$E$2:$E$1001&gt;=A2812)*(الإجازات!$G$2:$G$1001="مقبولة")),الإجازات!$C$2:$C$1001)))</f>
        <v/>
      </c>
      <c r="O2812" s="17"/>
      <c r="P2812" s="23" t="str">
        <f aca="false">IF(B2812="","",IF(ISNA(MATCH(B2812,الموظفين!$A$2:$A$501,0)),"⚠ كود غير موجود",IF(O2812&lt;&gt;"",O2812,IF(N2812&lt;&gt;"",N2812,IF(H2812="",IF(AND(A2812&lt;&gt;"",WEEKDAY(A2812)=الإعدادات!$B$11),"راحة أسبوعية","غائب"),IF(I2812="","بدون انصراف",IF(N(K2812)&gt;0,"متأخر","حاضر")))))))</f>
        <v/>
      </c>
      <c r="Q2812" s="24" t="str">
        <f aca="false">IF(B2812="","",IF(OR(P2812="غائب",P2812="غياب",P2812="إجازة بدون راتب"),IFERROR(VLOOKUP(B2812,الموظفين!$A$2:$J$501,8,FALSE()),0),0))</f>
        <v/>
      </c>
      <c r="R2812" s="24" t="str">
        <f aca="false">IF(B2812="","",ROUND((N(K2812)+N(L2812))/60*IFERROR(VLOOKUP(B2812,الموظفين!$A$2:$J$501,8,FALSE()),0)/الإعدادات!$B$6*الإعدادات!$B$9,2))</f>
        <v/>
      </c>
      <c r="S2812" s="24" t="str">
        <f aca="false">IF(OR(B2812="",M2812=""),"",ROUND(M2812/60*IFERROR(VLOOKUP(B2812,الموظفين!$A$2:$J$501,9,FALSE()),0),2))</f>
        <v/>
      </c>
      <c r="T2812" s="17"/>
      <c r="U2812" s="23" t="str">
        <f aca="false">IF(OR(A2812="",B2812=""),"",A2812&amp;"|"&amp;B2812)</f>
        <v/>
      </c>
    </row>
    <row r="2813" customFormat="false" ht="15" hidden="false" customHeight="false" outlineLevel="0" collapsed="false">
      <c r="A2813" s="16"/>
      <c r="B2813" s="17"/>
      <c r="C2813" s="18" t="str">
        <f aca="false">IF($B2813="","",IFERROR(VLOOKUP($B2813,الموظفين!$A$2:$J$501,2,FALSE())&amp;"","⚠ كود غير موجود"))</f>
        <v/>
      </c>
      <c r="D2813" s="18" t="str">
        <f aca="false">IF($B2813="","",IFERROR(VLOOKUP($B2813,الموظفين!$A$2:$J$501,3,FALSE())&amp;"",""))</f>
        <v/>
      </c>
      <c r="E2813" s="18" t="str">
        <f aca="false">IF($B2813="","",IFERROR(VLOOKUP($B2813,الموظفين!$A$2:$J$501,5,FALSE())&amp;"",""))</f>
        <v/>
      </c>
      <c r="F2813" s="19" t="str">
        <f aca="false">IF($B2813="","",IFERROR(VLOOKUP($B2813,الموظفين!$A$2:$J$501,6,FALSE()),""))</f>
        <v/>
      </c>
      <c r="G2813" s="19" t="str">
        <f aca="false">IF($B2813="","",IFERROR(VLOOKUP($B2813,الموظفين!$A$2:$J$501,7,FALSE()),""))</f>
        <v/>
      </c>
      <c r="H2813" s="20"/>
      <c r="I2813" s="20"/>
      <c r="J2813" s="21" t="str">
        <f aca="false">IF(OR(H2813="",I2813=""),"",ROUND(MOD(I2813-H2813,1)*24,2))</f>
        <v/>
      </c>
      <c r="K2813" s="22" t="str">
        <f aca="false">IF(OR(H2813="",F2813=""),"",IF(ROUND(MAX(0,MOD(H2813-F2813+0.5,1)-0.5)*1440,0)&gt;IFERROR(VLOOKUP(E2813,الورديات!$A$2:$E$21,5,FALSE()),0),ROUND(MAX(0,MOD(H2813-F2813+0.5,1)-0.5)*1440,0),0))</f>
        <v/>
      </c>
      <c r="L2813" s="22" t="str">
        <f aca="false">IF(OR(I2813="",G2813=""),"",ROUND(MAX(0,MOD(G2813-I2813+0.5,1)-0.5)*1440,0))</f>
        <v/>
      </c>
      <c r="M2813" s="22" t="str">
        <f aca="false">IF(OR(I2813="",G2813=""),"",IF(ROUND(MAX(0,MOD(I2813-G2813+0.5,1)-0.5)*1440,0)&gt;=الإعدادات!$B$8,ROUND(MAX(0,MOD(I2813-G2813+0.5,1)-0.5)*1440,0),0))</f>
        <v/>
      </c>
      <c r="N2813" s="18" t="str">
        <f aca="false">IF(OR(A2813="",B2813=""),"",IF(COUNTIFS(الإجازات!$A$2:$A$1001,B2813,الإجازات!$D$2:$D$1001,"&lt;="&amp;A2813,الإجازات!$E$2:$E$1001,"&gt;="&amp;A2813,الإجازات!$G$2:$G$1001,"مقبولة")=0,"",LOOKUP(2,1/((الإجازات!$A$2:$A$1001=B2813)*(الإجازات!$D$2:$D$1001&lt;=A2813)*(الإجازات!$E$2:$E$1001&gt;=A2813)*(الإجازات!$G$2:$G$1001="مقبولة")),الإجازات!$C$2:$C$1001)))</f>
        <v/>
      </c>
      <c r="O2813" s="17"/>
      <c r="P2813" s="23" t="str">
        <f aca="false">IF(B2813="","",IF(ISNA(MATCH(B2813,الموظفين!$A$2:$A$501,0)),"⚠ كود غير موجود",IF(O2813&lt;&gt;"",O2813,IF(N2813&lt;&gt;"",N2813,IF(H2813="",IF(AND(A2813&lt;&gt;"",WEEKDAY(A2813)=الإعدادات!$B$11),"راحة أسبوعية","غائب"),IF(I2813="","بدون انصراف",IF(N(K2813)&gt;0,"متأخر","حاضر")))))))</f>
        <v/>
      </c>
      <c r="Q2813" s="24" t="str">
        <f aca="false">IF(B2813="","",IF(OR(P2813="غائب",P2813="غياب",P2813="إجازة بدون راتب"),IFERROR(VLOOKUP(B2813,الموظفين!$A$2:$J$501,8,FALSE()),0),0))</f>
        <v/>
      </c>
      <c r="R2813" s="24" t="str">
        <f aca="false">IF(B2813="","",ROUND((N(K2813)+N(L2813))/60*IFERROR(VLOOKUP(B2813,الموظفين!$A$2:$J$501,8,FALSE()),0)/الإعدادات!$B$6*الإعدادات!$B$9,2))</f>
        <v/>
      </c>
      <c r="S2813" s="24" t="str">
        <f aca="false">IF(OR(B2813="",M2813=""),"",ROUND(M2813/60*IFERROR(VLOOKUP(B2813,الموظفين!$A$2:$J$501,9,FALSE()),0),2))</f>
        <v/>
      </c>
      <c r="T2813" s="17"/>
      <c r="U2813" s="23" t="str">
        <f aca="false">IF(OR(A2813="",B2813=""),"",A2813&amp;"|"&amp;B2813)</f>
        <v/>
      </c>
    </row>
    <row r="2814" customFormat="false" ht="15" hidden="false" customHeight="false" outlineLevel="0" collapsed="false">
      <c r="A2814" s="16"/>
      <c r="B2814" s="17"/>
      <c r="C2814" s="18" t="str">
        <f aca="false">IF($B2814="","",IFERROR(VLOOKUP($B2814,الموظفين!$A$2:$J$501,2,FALSE())&amp;"","⚠ كود غير موجود"))</f>
        <v/>
      </c>
      <c r="D2814" s="18" t="str">
        <f aca="false">IF($B2814="","",IFERROR(VLOOKUP($B2814,الموظفين!$A$2:$J$501,3,FALSE())&amp;"",""))</f>
        <v/>
      </c>
      <c r="E2814" s="18" t="str">
        <f aca="false">IF($B2814="","",IFERROR(VLOOKUP($B2814,الموظفين!$A$2:$J$501,5,FALSE())&amp;"",""))</f>
        <v/>
      </c>
      <c r="F2814" s="19" t="str">
        <f aca="false">IF($B2814="","",IFERROR(VLOOKUP($B2814,الموظفين!$A$2:$J$501,6,FALSE()),""))</f>
        <v/>
      </c>
      <c r="G2814" s="19" t="str">
        <f aca="false">IF($B2814="","",IFERROR(VLOOKUP($B2814,الموظفين!$A$2:$J$501,7,FALSE()),""))</f>
        <v/>
      </c>
      <c r="H2814" s="20"/>
      <c r="I2814" s="20"/>
      <c r="J2814" s="21" t="str">
        <f aca="false">IF(OR(H2814="",I2814=""),"",ROUND(MOD(I2814-H2814,1)*24,2))</f>
        <v/>
      </c>
      <c r="K2814" s="22" t="str">
        <f aca="false">IF(OR(H2814="",F2814=""),"",IF(ROUND(MAX(0,MOD(H2814-F2814+0.5,1)-0.5)*1440,0)&gt;IFERROR(VLOOKUP(E2814,الورديات!$A$2:$E$21,5,FALSE()),0),ROUND(MAX(0,MOD(H2814-F2814+0.5,1)-0.5)*1440,0),0))</f>
        <v/>
      </c>
      <c r="L2814" s="22" t="str">
        <f aca="false">IF(OR(I2814="",G2814=""),"",ROUND(MAX(0,MOD(G2814-I2814+0.5,1)-0.5)*1440,0))</f>
        <v/>
      </c>
      <c r="M2814" s="22" t="str">
        <f aca="false">IF(OR(I2814="",G2814=""),"",IF(ROUND(MAX(0,MOD(I2814-G2814+0.5,1)-0.5)*1440,0)&gt;=الإعدادات!$B$8,ROUND(MAX(0,MOD(I2814-G2814+0.5,1)-0.5)*1440,0),0))</f>
        <v/>
      </c>
      <c r="N2814" s="18" t="str">
        <f aca="false">IF(OR(A2814="",B2814=""),"",IF(COUNTIFS(الإجازات!$A$2:$A$1001,B2814,الإجازات!$D$2:$D$1001,"&lt;="&amp;A2814,الإجازات!$E$2:$E$1001,"&gt;="&amp;A2814,الإجازات!$G$2:$G$1001,"مقبولة")=0,"",LOOKUP(2,1/((الإجازات!$A$2:$A$1001=B2814)*(الإجازات!$D$2:$D$1001&lt;=A2814)*(الإجازات!$E$2:$E$1001&gt;=A2814)*(الإجازات!$G$2:$G$1001="مقبولة")),الإجازات!$C$2:$C$1001)))</f>
        <v/>
      </c>
      <c r="O2814" s="17"/>
      <c r="P2814" s="23" t="str">
        <f aca="false">IF(B2814="","",IF(ISNA(MATCH(B2814,الموظفين!$A$2:$A$501,0)),"⚠ كود غير موجود",IF(O2814&lt;&gt;"",O2814,IF(N2814&lt;&gt;"",N2814,IF(H2814="",IF(AND(A2814&lt;&gt;"",WEEKDAY(A2814)=الإعدادات!$B$11),"راحة أسبوعية","غائب"),IF(I2814="","بدون انصراف",IF(N(K2814)&gt;0,"متأخر","حاضر")))))))</f>
        <v/>
      </c>
      <c r="Q2814" s="24" t="str">
        <f aca="false">IF(B2814="","",IF(OR(P2814="غائب",P2814="غياب",P2814="إجازة بدون راتب"),IFERROR(VLOOKUP(B2814,الموظفين!$A$2:$J$501,8,FALSE()),0),0))</f>
        <v/>
      </c>
      <c r="R2814" s="24" t="str">
        <f aca="false">IF(B2814="","",ROUND((N(K2814)+N(L2814))/60*IFERROR(VLOOKUP(B2814,الموظفين!$A$2:$J$501,8,FALSE()),0)/الإعدادات!$B$6*الإعدادات!$B$9,2))</f>
        <v/>
      </c>
      <c r="S2814" s="24" t="str">
        <f aca="false">IF(OR(B2814="",M2814=""),"",ROUND(M2814/60*IFERROR(VLOOKUP(B2814,الموظفين!$A$2:$J$501,9,FALSE()),0),2))</f>
        <v/>
      </c>
      <c r="T2814" s="17"/>
      <c r="U2814" s="23" t="str">
        <f aca="false">IF(OR(A2814="",B2814=""),"",A2814&amp;"|"&amp;B2814)</f>
        <v/>
      </c>
    </row>
    <row r="2815" customFormat="false" ht="15" hidden="false" customHeight="false" outlineLevel="0" collapsed="false">
      <c r="A2815" s="16"/>
      <c r="B2815" s="17"/>
      <c r="C2815" s="18" t="str">
        <f aca="false">IF($B2815="","",IFERROR(VLOOKUP($B2815,الموظفين!$A$2:$J$501,2,FALSE())&amp;"","⚠ كود غير موجود"))</f>
        <v/>
      </c>
      <c r="D2815" s="18" t="str">
        <f aca="false">IF($B2815="","",IFERROR(VLOOKUP($B2815,الموظفين!$A$2:$J$501,3,FALSE())&amp;"",""))</f>
        <v/>
      </c>
      <c r="E2815" s="18" t="str">
        <f aca="false">IF($B2815="","",IFERROR(VLOOKUP($B2815,الموظفين!$A$2:$J$501,5,FALSE())&amp;"",""))</f>
        <v/>
      </c>
      <c r="F2815" s="19" t="str">
        <f aca="false">IF($B2815="","",IFERROR(VLOOKUP($B2815,الموظفين!$A$2:$J$501,6,FALSE()),""))</f>
        <v/>
      </c>
      <c r="G2815" s="19" t="str">
        <f aca="false">IF($B2815="","",IFERROR(VLOOKUP($B2815,الموظفين!$A$2:$J$501,7,FALSE()),""))</f>
        <v/>
      </c>
      <c r="H2815" s="20"/>
      <c r="I2815" s="20"/>
      <c r="J2815" s="21" t="str">
        <f aca="false">IF(OR(H2815="",I2815=""),"",ROUND(MOD(I2815-H2815,1)*24,2))</f>
        <v/>
      </c>
      <c r="K2815" s="22" t="str">
        <f aca="false">IF(OR(H2815="",F2815=""),"",IF(ROUND(MAX(0,MOD(H2815-F2815+0.5,1)-0.5)*1440,0)&gt;IFERROR(VLOOKUP(E2815,الورديات!$A$2:$E$21,5,FALSE()),0),ROUND(MAX(0,MOD(H2815-F2815+0.5,1)-0.5)*1440,0),0))</f>
        <v/>
      </c>
      <c r="L2815" s="22" t="str">
        <f aca="false">IF(OR(I2815="",G2815=""),"",ROUND(MAX(0,MOD(G2815-I2815+0.5,1)-0.5)*1440,0))</f>
        <v/>
      </c>
      <c r="M2815" s="22" t="str">
        <f aca="false">IF(OR(I2815="",G2815=""),"",IF(ROUND(MAX(0,MOD(I2815-G2815+0.5,1)-0.5)*1440,0)&gt;=الإعدادات!$B$8,ROUND(MAX(0,MOD(I2815-G2815+0.5,1)-0.5)*1440,0),0))</f>
        <v/>
      </c>
      <c r="N2815" s="18" t="str">
        <f aca="false">IF(OR(A2815="",B2815=""),"",IF(COUNTIFS(الإجازات!$A$2:$A$1001,B2815,الإجازات!$D$2:$D$1001,"&lt;="&amp;A2815,الإجازات!$E$2:$E$1001,"&gt;="&amp;A2815,الإجازات!$G$2:$G$1001,"مقبولة")=0,"",LOOKUP(2,1/((الإجازات!$A$2:$A$1001=B2815)*(الإجازات!$D$2:$D$1001&lt;=A2815)*(الإجازات!$E$2:$E$1001&gt;=A2815)*(الإجازات!$G$2:$G$1001="مقبولة")),الإجازات!$C$2:$C$1001)))</f>
        <v/>
      </c>
      <c r="O2815" s="17"/>
      <c r="P2815" s="23" t="str">
        <f aca="false">IF(B2815="","",IF(ISNA(MATCH(B2815,الموظفين!$A$2:$A$501,0)),"⚠ كود غير موجود",IF(O2815&lt;&gt;"",O2815,IF(N2815&lt;&gt;"",N2815,IF(H2815="",IF(AND(A2815&lt;&gt;"",WEEKDAY(A2815)=الإعدادات!$B$11),"راحة أسبوعية","غائب"),IF(I2815="","بدون انصراف",IF(N(K2815)&gt;0,"متأخر","حاضر")))))))</f>
        <v/>
      </c>
      <c r="Q2815" s="24" t="str">
        <f aca="false">IF(B2815="","",IF(OR(P2815="غائب",P2815="غياب",P2815="إجازة بدون راتب"),IFERROR(VLOOKUP(B2815,الموظفين!$A$2:$J$501,8,FALSE()),0),0))</f>
        <v/>
      </c>
      <c r="R2815" s="24" t="str">
        <f aca="false">IF(B2815="","",ROUND((N(K2815)+N(L2815))/60*IFERROR(VLOOKUP(B2815,الموظفين!$A$2:$J$501,8,FALSE()),0)/الإعدادات!$B$6*الإعدادات!$B$9,2))</f>
        <v/>
      </c>
      <c r="S2815" s="24" t="str">
        <f aca="false">IF(OR(B2815="",M2815=""),"",ROUND(M2815/60*IFERROR(VLOOKUP(B2815,الموظفين!$A$2:$J$501,9,FALSE()),0),2))</f>
        <v/>
      </c>
      <c r="T2815" s="17"/>
      <c r="U2815" s="23" t="str">
        <f aca="false">IF(OR(A2815="",B2815=""),"",A2815&amp;"|"&amp;B2815)</f>
        <v/>
      </c>
    </row>
    <row r="2816" customFormat="false" ht="15" hidden="false" customHeight="false" outlineLevel="0" collapsed="false">
      <c r="A2816" s="16"/>
      <c r="B2816" s="17"/>
      <c r="C2816" s="18" t="str">
        <f aca="false">IF($B2816="","",IFERROR(VLOOKUP($B2816,الموظفين!$A$2:$J$501,2,FALSE())&amp;"","⚠ كود غير موجود"))</f>
        <v/>
      </c>
      <c r="D2816" s="18" t="str">
        <f aca="false">IF($B2816="","",IFERROR(VLOOKUP($B2816,الموظفين!$A$2:$J$501,3,FALSE())&amp;"",""))</f>
        <v/>
      </c>
      <c r="E2816" s="18" t="str">
        <f aca="false">IF($B2816="","",IFERROR(VLOOKUP($B2816,الموظفين!$A$2:$J$501,5,FALSE())&amp;"",""))</f>
        <v/>
      </c>
      <c r="F2816" s="19" t="str">
        <f aca="false">IF($B2816="","",IFERROR(VLOOKUP($B2816,الموظفين!$A$2:$J$501,6,FALSE()),""))</f>
        <v/>
      </c>
      <c r="G2816" s="19" t="str">
        <f aca="false">IF($B2816="","",IFERROR(VLOOKUP($B2816,الموظفين!$A$2:$J$501,7,FALSE()),""))</f>
        <v/>
      </c>
      <c r="H2816" s="20"/>
      <c r="I2816" s="20"/>
      <c r="J2816" s="21" t="str">
        <f aca="false">IF(OR(H2816="",I2816=""),"",ROUND(MOD(I2816-H2816,1)*24,2))</f>
        <v/>
      </c>
      <c r="K2816" s="22" t="str">
        <f aca="false">IF(OR(H2816="",F2816=""),"",IF(ROUND(MAX(0,MOD(H2816-F2816+0.5,1)-0.5)*1440,0)&gt;IFERROR(VLOOKUP(E2816,الورديات!$A$2:$E$21,5,FALSE()),0),ROUND(MAX(0,MOD(H2816-F2816+0.5,1)-0.5)*1440,0),0))</f>
        <v/>
      </c>
      <c r="L2816" s="22" t="str">
        <f aca="false">IF(OR(I2816="",G2816=""),"",ROUND(MAX(0,MOD(G2816-I2816+0.5,1)-0.5)*1440,0))</f>
        <v/>
      </c>
      <c r="M2816" s="22" t="str">
        <f aca="false">IF(OR(I2816="",G2816=""),"",IF(ROUND(MAX(0,MOD(I2816-G2816+0.5,1)-0.5)*1440,0)&gt;=الإعدادات!$B$8,ROUND(MAX(0,MOD(I2816-G2816+0.5,1)-0.5)*1440,0),0))</f>
        <v/>
      </c>
      <c r="N2816" s="18" t="str">
        <f aca="false">IF(OR(A2816="",B2816=""),"",IF(COUNTIFS(الإجازات!$A$2:$A$1001,B2816,الإجازات!$D$2:$D$1001,"&lt;="&amp;A2816,الإجازات!$E$2:$E$1001,"&gt;="&amp;A2816,الإجازات!$G$2:$G$1001,"مقبولة")=0,"",LOOKUP(2,1/((الإجازات!$A$2:$A$1001=B2816)*(الإجازات!$D$2:$D$1001&lt;=A2816)*(الإجازات!$E$2:$E$1001&gt;=A2816)*(الإجازات!$G$2:$G$1001="مقبولة")),الإجازات!$C$2:$C$1001)))</f>
        <v/>
      </c>
      <c r="O2816" s="17"/>
      <c r="P2816" s="23" t="str">
        <f aca="false">IF(B2816="","",IF(ISNA(MATCH(B2816,الموظفين!$A$2:$A$501,0)),"⚠ كود غير موجود",IF(O2816&lt;&gt;"",O2816,IF(N2816&lt;&gt;"",N2816,IF(H2816="",IF(AND(A2816&lt;&gt;"",WEEKDAY(A2816)=الإعدادات!$B$11),"راحة أسبوعية","غائب"),IF(I2816="","بدون انصراف",IF(N(K2816)&gt;0,"متأخر","حاضر")))))))</f>
        <v/>
      </c>
      <c r="Q2816" s="24" t="str">
        <f aca="false">IF(B2816="","",IF(OR(P2816="غائب",P2816="غياب",P2816="إجازة بدون راتب"),IFERROR(VLOOKUP(B2816,الموظفين!$A$2:$J$501,8,FALSE()),0),0))</f>
        <v/>
      </c>
      <c r="R2816" s="24" t="str">
        <f aca="false">IF(B2816="","",ROUND((N(K2816)+N(L2816))/60*IFERROR(VLOOKUP(B2816,الموظفين!$A$2:$J$501,8,FALSE()),0)/الإعدادات!$B$6*الإعدادات!$B$9,2))</f>
        <v/>
      </c>
      <c r="S2816" s="24" t="str">
        <f aca="false">IF(OR(B2816="",M2816=""),"",ROUND(M2816/60*IFERROR(VLOOKUP(B2816,الموظفين!$A$2:$J$501,9,FALSE()),0),2))</f>
        <v/>
      </c>
      <c r="T2816" s="17"/>
      <c r="U2816" s="23" t="str">
        <f aca="false">IF(OR(A2816="",B2816=""),"",A2816&amp;"|"&amp;B2816)</f>
        <v/>
      </c>
    </row>
    <row r="2817" customFormat="false" ht="15" hidden="false" customHeight="false" outlineLevel="0" collapsed="false">
      <c r="A2817" s="16"/>
      <c r="B2817" s="17"/>
      <c r="C2817" s="18" t="str">
        <f aca="false">IF($B2817="","",IFERROR(VLOOKUP($B2817,الموظفين!$A$2:$J$501,2,FALSE())&amp;"","⚠ كود غير موجود"))</f>
        <v/>
      </c>
      <c r="D2817" s="18" t="str">
        <f aca="false">IF($B2817="","",IFERROR(VLOOKUP($B2817,الموظفين!$A$2:$J$501,3,FALSE())&amp;"",""))</f>
        <v/>
      </c>
      <c r="E2817" s="18" t="str">
        <f aca="false">IF($B2817="","",IFERROR(VLOOKUP($B2817,الموظفين!$A$2:$J$501,5,FALSE())&amp;"",""))</f>
        <v/>
      </c>
      <c r="F2817" s="19" t="str">
        <f aca="false">IF($B2817="","",IFERROR(VLOOKUP($B2817,الموظفين!$A$2:$J$501,6,FALSE()),""))</f>
        <v/>
      </c>
      <c r="G2817" s="19" t="str">
        <f aca="false">IF($B2817="","",IFERROR(VLOOKUP($B2817,الموظفين!$A$2:$J$501,7,FALSE()),""))</f>
        <v/>
      </c>
      <c r="H2817" s="20"/>
      <c r="I2817" s="20"/>
      <c r="J2817" s="21" t="str">
        <f aca="false">IF(OR(H2817="",I2817=""),"",ROUND(MOD(I2817-H2817,1)*24,2))</f>
        <v/>
      </c>
      <c r="K2817" s="22" t="str">
        <f aca="false">IF(OR(H2817="",F2817=""),"",IF(ROUND(MAX(0,MOD(H2817-F2817+0.5,1)-0.5)*1440,0)&gt;IFERROR(VLOOKUP(E2817,الورديات!$A$2:$E$21,5,FALSE()),0),ROUND(MAX(0,MOD(H2817-F2817+0.5,1)-0.5)*1440,0),0))</f>
        <v/>
      </c>
      <c r="L2817" s="22" t="str">
        <f aca="false">IF(OR(I2817="",G2817=""),"",ROUND(MAX(0,MOD(G2817-I2817+0.5,1)-0.5)*1440,0))</f>
        <v/>
      </c>
      <c r="M2817" s="22" t="str">
        <f aca="false">IF(OR(I2817="",G2817=""),"",IF(ROUND(MAX(0,MOD(I2817-G2817+0.5,1)-0.5)*1440,0)&gt;=الإعدادات!$B$8,ROUND(MAX(0,MOD(I2817-G2817+0.5,1)-0.5)*1440,0),0))</f>
        <v/>
      </c>
      <c r="N2817" s="18" t="str">
        <f aca="false">IF(OR(A2817="",B2817=""),"",IF(COUNTIFS(الإجازات!$A$2:$A$1001,B2817,الإجازات!$D$2:$D$1001,"&lt;="&amp;A2817,الإجازات!$E$2:$E$1001,"&gt;="&amp;A2817,الإجازات!$G$2:$G$1001,"مقبولة")=0,"",LOOKUP(2,1/((الإجازات!$A$2:$A$1001=B2817)*(الإجازات!$D$2:$D$1001&lt;=A2817)*(الإجازات!$E$2:$E$1001&gt;=A2817)*(الإجازات!$G$2:$G$1001="مقبولة")),الإجازات!$C$2:$C$1001)))</f>
        <v/>
      </c>
      <c r="O2817" s="17"/>
      <c r="P2817" s="23" t="str">
        <f aca="false">IF(B2817="","",IF(ISNA(MATCH(B2817,الموظفين!$A$2:$A$501,0)),"⚠ كود غير موجود",IF(O2817&lt;&gt;"",O2817,IF(N2817&lt;&gt;"",N2817,IF(H2817="",IF(AND(A2817&lt;&gt;"",WEEKDAY(A2817)=الإعدادات!$B$11),"راحة أسبوعية","غائب"),IF(I2817="","بدون انصراف",IF(N(K2817)&gt;0,"متأخر","حاضر")))))))</f>
        <v/>
      </c>
      <c r="Q2817" s="24" t="str">
        <f aca="false">IF(B2817="","",IF(OR(P2817="غائب",P2817="غياب",P2817="إجازة بدون راتب"),IFERROR(VLOOKUP(B2817,الموظفين!$A$2:$J$501,8,FALSE()),0),0))</f>
        <v/>
      </c>
      <c r="R2817" s="24" t="str">
        <f aca="false">IF(B2817="","",ROUND((N(K2817)+N(L2817))/60*IFERROR(VLOOKUP(B2817,الموظفين!$A$2:$J$501,8,FALSE()),0)/الإعدادات!$B$6*الإعدادات!$B$9,2))</f>
        <v/>
      </c>
      <c r="S2817" s="24" t="str">
        <f aca="false">IF(OR(B2817="",M2817=""),"",ROUND(M2817/60*IFERROR(VLOOKUP(B2817,الموظفين!$A$2:$J$501,9,FALSE()),0),2))</f>
        <v/>
      </c>
      <c r="T2817" s="17"/>
      <c r="U2817" s="23" t="str">
        <f aca="false">IF(OR(A2817="",B2817=""),"",A2817&amp;"|"&amp;B2817)</f>
        <v/>
      </c>
    </row>
    <row r="2818" customFormat="false" ht="15" hidden="false" customHeight="false" outlineLevel="0" collapsed="false">
      <c r="A2818" s="16"/>
      <c r="B2818" s="17"/>
      <c r="C2818" s="18" t="str">
        <f aca="false">IF($B2818="","",IFERROR(VLOOKUP($B2818,الموظفين!$A$2:$J$501,2,FALSE())&amp;"","⚠ كود غير موجود"))</f>
        <v/>
      </c>
      <c r="D2818" s="18" t="str">
        <f aca="false">IF($B2818="","",IFERROR(VLOOKUP($B2818,الموظفين!$A$2:$J$501,3,FALSE())&amp;"",""))</f>
        <v/>
      </c>
      <c r="E2818" s="18" t="str">
        <f aca="false">IF($B2818="","",IFERROR(VLOOKUP($B2818,الموظفين!$A$2:$J$501,5,FALSE())&amp;"",""))</f>
        <v/>
      </c>
      <c r="F2818" s="19" t="str">
        <f aca="false">IF($B2818="","",IFERROR(VLOOKUP($B2818,الموظفين!$A$2:$J$501,6,FALSE()),""))</f>
        <v/>
      </c>
      <c r="G2818" s="19" t="str">
        <f aca="false">IF($B2818="","",IFERROR(VLOOKUP($B2818,الموظفين!$A$2:$J$501,7,FALSE()),""))</f>
        <v/>
      </c>
      <c r="H2818" s="20"/>
      <c r="I2818" s="20"/>
      <c r="J2818" s="21" t="str">
        <f aca="false">IF(OR(H2818="",I2818=""),"",ROUND(MOD(I2818-H2818,1)*24,2))</f>
        <v/>
      </c>
      <c r="K2818" s="22" t="str">
        <f aca="false">IF(OR(H2818="",F2818=""),"",IF(ROUND(MAX(0,MOD(H2818-F2818+0.5,1)-0.5)*1440,0)&gt;IFERROR(VLOOKUP(E2818,الورديات!$A$2:$E$21,5,FALSE()),0),ROUND(MAX(0,MOD(H2818-F2818+0.5,1)-0.5)*1440,0),0))</f>
        <v/>
      </c>
      <c r="L2818" s="22" t="str">
        <f aca="false">IF(OR(I2818="",G2818=""),"",ROUND(MAX(0,MOD(G2818-I2818+0.5,1)-0.5)*1440,0))</f>
        <v/>
      </c>
      <c r="M2818" s="22" t="str">
        <f aca="false">IF(OR(I2818="",G2818=""),"",IF(ROUND(MAX(0,MOD(I2818-G2818+0.5,1)-0.5)*1440,0)&gt;=الإعدادات!$B$8,ROUND(MAX(0,MOD(I2818-G2818+0.5,1)-0.5)*1440,0),0))</f>
        <v/>
      </c>
      <c r="N2818" s="18" t="str">
        <f aca="false">IF(OR(A2818="",B2818=""),"",IF(COUNTIFS(الإجازات!$A$2:$A$1001,B2818,الإجازات!$D$2:$D$1001,"&lt;="&amp;A2818,الإجازات!$E$2:$E$1001,"&gt;="&amp;A2818,الإجازات!$G$2:$G$1001,"مقبولة")=0,"",LOOKUP(2,1/((الإجازات!$A$2:$A$1001=B2818)*(الإجازات!$D$2:$D$1001&lt;=A2818)*(الإجازات!$E$2:$E$1001&gt;=A2818)*(الإجازات!$G$2:$G$1001="مقبولة")),الإجازات!$C$2:$C$1001)))</f>
        <v/>
      </c>
      <c r="O2818" s="17"/>
      <c r="P2818" s="23" t="str">
        <f aca="false">IF(B2818="","",IF(ISNA(MATCH(B2818,الموظفين!$A$2:$A$501,0)),"⚠ كود غير موجود",IF(O2818&lt;&gt;"",O2818,IF(N2818&lt;&gt;"",N2818,IF(H2818="",IF(AND(A2818&lt;&gt;"",WEEKDAY(A2818)=الإعدادات!$B$11),"راحة أسبوعية","غائب"),IF(I2818="","بدون انصراف",IF(N(K2818)&gt;0,"متأخر","حاضر")))))))</f>
        <v/>
      </c>
      <c r="Q2818" s="24" t="str">
        <f aca="false">IF(B2818="","",IF(OR(P2818="غائب",P2818="غياب",P2818="إجازة بدون راتب"),IFERROR(VLOOKUP(B2818,الموظفين!$A$2:$J$501,8,FALSE()),0),0))</f>
        <v/>
      </c>
      <c r="R2818" s="24" t="str">
        <f aca="false">IF(B2818="","",ROUND((N(K2818)+N(L2818))/60*IFERROR(VLOOKUP(B2818,الموظفين!$A$2:$J$501,8,FALSE()),0)/الإعدادات!$B$6*الإعدادات!$B$9,2))</f>
        <v/>
      </c>
      <c r="S2818" s="24" t="str">
        <f aca="false">IF(OR(B2818="",M2818=""),"",ROUND(M2818/60*IFERROR(VLOOKUP(B2818,الموظفين!$A$2:$J$501,9,FALSE()),0),2))</f>
        <v/>
      </c>
      <c r="T2818" s="17"/>
      <c r="U2818" s="23" t="str">
        <f aca="false">IF(OR(A2818="",B2818=""),"",A2818&amp;"|"&amp;B2818)</f>
        <v/>
      </c>
    </row>
    <row r="2819" customFormat="false" ht="15" hidden="false" customHeight="false" outlineLevel="0" collapsed="false">
      <c r="A2819" s="16"/>
      <c r="B2819" s="17"/>
      <c r="C2819" s="18" t="str">
        <f aca="false">IF($B2819="","",IFERROR(VLOOKUP($B2819,الموظفين!$A$2:$J$501,2,FALSE())&amp;"","⚠ كود غير موجود"))</f>
        <v/>
      </c>
      <c r="D2819" s="18" t="str">
        <f aca="false">IF($B2819="","",IFERROR(VLOOKUP($B2819,الموظفين!$A$2:$J$501,3,FALSE())&amp;"",""))</f>
        <v/>
      </c>
      <c r="E2819" s="18" t="str">
        <f aca="false">IF($B2819="","",IFERROR(VLOOKUP($B2819,الموظفين!$A$2:$J$501,5,FALSE())&amp;"",""))</f>
        <v/>
      </c>
      <c r="F2819" s="19" t="str">
        <f aca="false">IF($B2819="","",IFERROR(VLOOKUP($B2819,الموظفين!$A$2:$J$501,6,FALSE()),""))</f>
        <v/>
      </c>
      <c r="G2819" s="19" t="str">
        <f aca="false">IF($B2819="","",IFERROR(VLOOKUP($B2819,الموظفين!$A$2:$J$501,7,FALSE()),""))</f>
        <v/>
      </c>
      <c r="H2819" s="20"/>
      <c r="I2819" s="20"/>
      <c r="J2819" s="21" t="str">
        <f aca="false">IF(OR(H2819="",I2819=""),"",ROUND(MOD(I2819-H2819,1)*24,2))</f>
        <v/>
      </c>
      <c r="K2819" s="22" t="str">
        <f aca="false">IF(OR(H2819="",F2819=""),"",IF(ROUND(MAX(0,MOD(H2819-F2819+0.5,1)-0.5)*1440,0)&gt;IFERROR(VLOOKUP(E2819,الورديات!$A$2:$E$21,5,FALSE()),0),ROUND(MAX(0,MOD(H2819-F2819+0.5,1)-0.5)*1440,0),0))</f>
        <v/>
      </c>
      <c r="L2819" s="22" t="str">
        <f aca="false">IF(OR(I2819="",G2819=""),"",ROUND(MAX(0,MOD(G2819-I2819+0.5,1)-0.5)*1440,0))</f>
        <v/>
      </c>
      <c r="M2819" s="22" t="str">
        <f aca="false">IF(OR(I2819="",G2819=""),"",IF(ROUND(MAX(0,MOD(I2819-G2819+0.5,1)-0.5)*1440,0)&gt;=الإعدادات!$B$8,ROUND(MAX(0,MOD(I2819-G2819+0.5,1)-0.5)*1440,0),0))</f>
        <v/>
      </c>
      <c r="N2819" s="18" t="str">
        <f aca="false">IF(OR(A2819="",B2819=""),"",IF(COUNTIFS(الإجازات!$A$2:$A$1001,B2819,الإجازات!$D$2:$D$1001,"&lt;="&amp;A2819,الإجازات!$E$2:$E$1001,"&gt;="&amp;A2819,الإجازات!$G$2:$G$1001,"مقبولة")=0,"",LOOKUP(2,1/((الإجازات!$A$2:$A$1001=B2819)*(الإجازات!$D$2:$D$1001&lt;=A2819)*(الإجازات!$E$2:$E$1001&gt;=A2819)*(الإجازات!$G$2:$G$1001="مقبولة")),الإجازات!$C$2:$C$1001)))</f>
        <v/>
      </c>
      <c r="O2819" s="17"/>
      <c r="P2819" s="23" t="str">
        <f aca="false">IF(B2819="","",IF(ISNA(MATCH(B2819,الموظفين!$A$2:$A$501,0)),"⚠ كود غير موجود",IF(O2819&lt;&gt;"",O2819,IF(N2819&lt;&gt;"",N2819,IF(H2819="",IF(AND(A2819&lt;&gt;"",WEEKDAY(A2819)=الإعدادات!$B$11),"راحة أسبوعية","غائب"),IF(I2819="","بدون انصراف",IF(N(K2819)&gt;0,"متأخر","حاضر")))))))</f>
        <v/>
      </c>
      <c r="Q2819" s="24" t="str">
        <f aca="false">IF(B2819="","",IF(OR(P2819="غائب",P2819="غياب",P2819="إجازة بدون راتب"),IFERROR(VLOOKUP(B2819,الموظفين!$A$2:$J$501,8,FALSE()),0),0))</f>
        <v/>
      </c>
      <c r="R2819" s="24" t="str">
        <f aca="false">IF(B2819="","",ROUND((N(K2819)+N(L2819))/60*IFERROR(VLOOKUP(B2819,الموظفين!$A$2:$J$501,8,FALSE()),0)/الإعدادات!$B$6*الإعدادات!$B$9,2))</f>
        <v/>
      </c>
      <c r="S2819" s="24" t="str">
        <f aca="false">IF(OR(B2819="",M2819=""),"",ROUND(M2819/60*IFERROR(VLOOKUP(B2819,الموظفين!$A$2:$J$501,9,FALSE()),0),2))</f>
        <v/>
      </c>
      <c r="T2819" s="17"/>
      <c r="U2819" s="23" t="str">
        <f aca="false">IF(OR(A2819="",B2819=""),"",A2819&amp;"|"&amp;B2819)</f>
        <v/>
      </c>
    </row>
    <row r="2820" customFormat="false" ht="15" hidden="false" customHeight="false" outlineLevel="0" collapsed="false">
      <c r="A2820" s="16"/>
      <c r="B2820" s="17"/>
      <c r="C2820" s="18" t="str">
        <f aca="false">IF($B2820="","",IFERROR(VLOOKUP($B2820,الموظفين!$A$2:$J$501,2,FALSE())&amp;"","⚠ كود غير موجود"))</f>
        <v/>
      </c>
      <c r="D2820" s="18" t="str">
        <f aca="false">IF($B2820="","",IFERROR(VLOOKUP($B2820,الموظفين!$A$2:$J$501,3,FALSE())&amp;"",""))</f>
        <v/>
      </c>
      <c r="E2820" s="18" t="str">
        <f aca="false">IF($B2820="","",IFERROR(VLOOKUP($B2820,الموظفين!$A$2:$J$501,5,FALSE())&amp;"",""))</f>
        <v/>
      </c>
      <c r="F2820" s="19" t="str">
        <f aca="false">IF($B2820="","",IFERROR(VLOOKUP($B2820,الموظفين!$A$2:$J$501,6,FALSE()),""))</f>
        <v/>
      </c>
      <c r="G2820" s="19" t="str">
        <f aca="false">IF($B2820="","",IFERROR(VLOOKUP($B2820,الموظفين!$A$2:$J$501,7,FALSE()),""))</f>
        <v/>
      </c>
      <c r="H2820" s="20"/>
      <c r="I2820" s="20"/>
      <c r="J2820" s="21" t="str">
        <f aca="false">IF(OR(H2820="",I2820=""),"",ROUND(MOD(I2820-H2820,1)*24,2))</f>
        <v/>
      </c>
      <c r="K2820" s="22" t="str">
        <f aca="false">IF(OR(H2820="",F2820=""),"",IF(ROUND(MAX(0,MOD(H2820-F2820+0.5,1)-0.5)*1440,0)&gt;IFERROR(VLOOKUP(E2820,الورديات!$A$2:$E$21,5,FALSE()),0),ROUND(MAX(0,MOD(H2820-F2820+0.5,1)-0.5)*1440,0),0))</f>
        <v/>
      </c>
      <c r="L2820" s="22" t="str">
        <f aca="false">IF(OR(I2820="",G2820=""),"",ROUND(MAX(0,MOD(G2820-I2820+0.5,1)-0.5)*1440,0))</f>
        <v/>
      </c>
      <c r="M2820" s="22" t="str">
        <f aca="false">IF(OR(I2820="",G2820=""),"",IF(ROUND(MAX(0,MOD(I2820-G2820+0.5,1)-0.5)*1440,0)&gt;=الإعدادات!$B$8,ROUND(MAX(0,MOD(I2820-G2820+0.5,1)-0.5)*1440,0),0))</f>
        <v/>
      </c>
      <c r="N2820" s="18" t="str">
        <f aca="false">IF(OR(A2820="",B2820=""),"",IF(COUNTIFS(الإجازات!$A$2:$A$1001,B2820,الإجازات!$D$2:$D$1001,"&lt;="&amp;A2820,الإجازات!$E$2:$E$1001,"&gt;="&amp;A2820,الإجازات!$G$2:$G$1001,"مقبولة")=0,"",LOOKUP(2,1/((الإجازات!$A$2:$A$1001=B2820)*(الإجازات!$D$2:$D$1001&lt;=A2820)*(الإجازات!$E$2:$E$1001&gt;=A2820)*(الإجازات!$G$2:$G$1001="مقبولة")),الإجازات!$C$2:$C$1001)))</f>
        <v/>
      </c>
      <c r="O2820" s="17"/>
      <c r="P2820" s="23" t="str">
        <f aca="false">IF(B2820="","",IF(ISNA(MATCH(B2820,الموظفين!$A$2:$A$501,0)),"⚠ كود غير موجود",IF(O2820&lt;&gt;"",O2820,IF(N2820&lt;&gt;"",N2820,IF(H2820="",IF(AND(A2820&lt;&gt;"",WEEKDAY(A2820)=الإعدادات!$B$11),"راحة أسبوعية","غائب"),IF(I2820="","بدون انصراف",IF(N(K2820)&gt;0,"متأخر","حاضر")))))))</f>
        <v/>
      </c>
      <c r="Q2820" s="24" t="str">
        <f aca="false">IF(B2820="","",IF(OR(P2820="غائب",P2820="غياب",P2820="إجازة بدون راتب"),IFERROR(VLOOKUP(B2820,الموظفين!$A$2:$J$501,8,FALSE()),0),0))</f>
        <v/>
      </c>
      <c r="R2820" s="24" t="str">
        <f aca="false">IF(B2820="","",ROUND((N(K2820)+N(L2820))/60*IFERROR(VLOOKUP(B2820,الموظفين!$A$2:$J$501,8,FALSE()),0)/الإعدادات!$B$6*الإعدادات!$B$9,2))</f>
        <v/>
      </c>
      <c r="S2820" s="24" t="str">
        <f aca="false">IF(OR(B2820="",M2820=""),"",ROUND(M2820/60*IFERROR(VLOOKUP(B2820,الموظفين!$A$2:$J$501,9,FALSE()),0),2))</f>
        <v/>
      </c>
      <c r="T2820" s="17"/>
      <c r="U2820" s="23" t="str">
        <f aca="false">IF(OR(A2820="",B2820=""),"",A2820&amp;"|"&amp;B2820)</f>
        <v/>
      </c>
    </row>
    <row r="2821" customFormat="false" ht="15" hidden="false" customHeight="false" outlineLevel="0" collapsed="false">
      <c r="A2821" s="16"/>
      <c r="B2821" s="17"/>
      <c r="C2821" s="18" t="str">
        <f aca="false">IF($B2821="","",IFERROR(VLOOKUP($B2821,الموظفين!$A$2:$J$501,2,FALSE())&amp;"","⚠ كود غير موجود"))</f>
        <v/>
      </c>
      <c r="D2821" s="18" t="str">
        <f aca="false">IF($B2821="","",IFERROR(VLOOKUP($B2821,الموظفين!$A$2:$J$501,3,FALSE())&amp;"",""))</f>
        <v/>
      </c>
      <c r="E2821" s="18" t="str">
        <f aca="false">IF($B2821="","",IFERROR(VLOOKUP($B2821,الموظفين!$A$2:$J$501,5,FALSE())&amp;"",""))</f>
        <v/>
      </c>
      <c r="F2821" s="19" t="str">
        <f aca="false">IF($B2821="","",IFERROR(VLOOKUP($B2821,الموظفين!$A$2:$J$501,6,FALSE()),""))</f>
        <v/>
      </c>
      <c r="G2821" s="19" t="str">
        <f aca="false">IF($B2821="","",IFERROR(VLOOKUP($B2821,الموظفين!$A$2:$J$501,7,FALSE()),""))</f>
        <v/>
      </c>
      <c r="H2821" s="20"/>
      <c r="I2821" s="20"/>
      <c r="J2821" s="21" t="str">
        <f aca="false">IF(OR(H2821="",I2821=""),"",ROUND(MOD(I2821-H2821,1)*24,2))</f>
        <v/>
      </c>
      <c r="K2821" s="22" t="str">
        <f aca="false">IF(OR(H2821="",F2821=""),"",IF(ROUND(MAX(0,MOD(H2821-F2821+0.5,1)-0.5)*1440,0)&gt;IFERROR(VLOOKUP(E2821,الورديات!$A$2:$E$21,5,FALSE()),0),ROUND(MAX(0,MOD(H2821-F2821+0.5,1)-0.5)*1440,0),0))</f>
        <v/>
      </c>
      <c r="L2821" s="22" t="str">
        <f aca="false">IF(OR(I2821="",G2821=""),"",ROUND(MAX(0,MOD(G2821-I2821+0.5,1)-0.5)*1440,0))</f>
        <v/>
      </c>
      <c r="M2821" s="22" t="str">
        <f aca="false">IF(OR(I2821="",G2821=""),"",IF(ROUND(MAX(0,MOD(I2821-G2821+0.5,1)-0.5)*1440,0)&gt;=الإعدادات!$B$8,ROUND(MAX(0,MOD(I2821-G2821+0.5,1)-0.5)*1440,0),0))</f>
        <v/>
      </c>
      <c r="N2821" s="18" t="str">
        <f aca="false">IF(OR(A2821="",B2821=""),"",IF(COUNTIFS(الإجازات!$A$2:$A$1001,B2821,الإجازات!$D$2:$D$1001,"&lt;="&amp;A2821,الإجازات!$E$2:$E$1001,"&gt;="&amp;A2821,الإجازات!$G$2:$G$1001,"مقبولة")=0,"",LOOKUP(2,1/((الإجازات!$A$2:$A$1001=B2821)*(الإجازات!$D$2:$D$1001&lt;=A2821)*(الإجازات!$E$2:$E$1001&gt;=A2821)*(الإجازات!$G$2:$G$1001="مقبولة")),الإجازات!$C$2:$C$1001)))</f>
        <v/>
      </c>
      <c r="O2821" s="17"/>
      <c r="P2821" s="23" t="str">
        <f aca="false">IF(B2821="","",IF(ISNA(MATCH(B2821,الموظفين!$A$2:$A$501,0)),"⚠ كود غير موجود",IF(O2821&lt;&gt;"",O2821,IF(N2821&lt;&gt;"",N2821,IF(H2821="",IF(AND(A2821&lt;&gt;"",WEEKDAY(A2821)=الإعدادات!$B$11),"راحة أسبوعية","غائب"),IF(I2821="","بدون انصراف",IF(N(K2821)&gt;0,"متأخر","حاضر")))))))</f>
        <v/>
      </c>
      <c r="Q2821" s="24" t="str">
        <f aca="false">IF(B2821="","",IF(OR(P2821="غائب",P2821="غياب",P2821="إجازة بدون راتب"),IFERROR(VLOOKUP(B2821,الموظفين!$A$2:$J$501,8,FALSE()),0),0))</f>
        <v/>
      </c>
      <c r="R2821" s="24" t="str">
        <f aca="false">IF(B2821="","",ROUND((N(K2821)+N(L2821))/60*IFERROR(VLOOKUP(B2821,الموظفين!$A$2:$J$501,8,FALSE()),0)/الإعدادات!$B$6*الإعدادات!$B$9,2))</f>
        <v/>
      </c>
      <c r="S2821" s="24" t="str">
        <f aca="false">IF(OR(B2821="",M2821=""),"",ROUND(M2821/60*IFERROR(VLOOKUP(B2821,الموظفين!$A$2:$J$501,9,FALSE()),0),2))</f>
        <v/>
      </c>
      <c r="T2821" s="17"/>
      <c r="U2821" s="23" t="str">
        <f aca="false">IF(OR(A2821="",B2821=""),"",A2821&amp;"|"&amp;B2821)</f>
        <v/>
      </c>
    </row>
    <row r="2822" customFormat="false" ht="15" hidden="false" customHeight="false" outlineLevel="0" collapsed="false">
      <c r="A2822" s="16"/>
      <c r="B2822" s="17"/>
      <c r="C2822" s="18" t="str">
        <f aca="false">IF($B2822="","",IFERROR(VLOOKUP($B2822,الموظفين!$A$2:$J$501,2,FALSE())&amp;"","⚠ كود غير موجود"))</f>
        <v/>
      </c>
      <c r="D2822" s="18" t="str">
        <f aca="false">IF($B2822="","",IFERROR(VLOOKUP($B2822,الموظفين!$A$2:$J$501,3,FALSE())&amp;"",""))</f>
        <v/>
      </c>
      <c r="E2822" s="18" t="str">
        <f aca="false">IF($B2822="","",IFERROR(VLOOKUP($B2822,الموظفين!$A$2:$J$501,5,FALSE())&amp;"",""))</f>
        <v/>
      </c>
      <c r="F2822" s="19" t="str">
        <f aca="false">IF($B2822="","",IFERROR(VLOOKUP($B2822,الموظفين!$A$2:$J$501,6,FALSE()),""))</f>
        <v/>
      </c>
      <c r="G2822" s="19" t="str">
        <f aca="false">IF($B2822="","",IFERROR(VLOOKUP($B2822,الموظفين!$A$2:$J$501,7,FALSE()),""))</f>
        <v/>
      </c>
      <c r="H2822" s="20"/>
      <c r="I2822" s="20"/>
      <c r="J2822" s="21" t="str">
        <f aca="false">IF(OR(H2822="",I2822=""),"",ROUND(MOD(I2822-H2822,1)*24,2))</f>
        <v/>
      </c>
      <c r="K2822" s="22" t="str">
        <f aca="false">IF(OR(H2822="",F2822=""),"",IF(ROUND(MAX(0,MOD(H2822-F2822+0.5,1)-0.5)*1440,0)&gt;IFERROR(VLOOKUP(E2822,الورديات!$A$2:$E$21,5,FALSE()),0),ROUND(MAX(0,MOD(H2822-F2822+0.5,1)-0.5)*1440,0),0))</f>
        <v/>
      </c>
      <c r="L2822" s="22" t="str">
        <f aca="false">IF(OR(I2822="",G2822=""),"",ROUND(MAX(0,MOD(G2822-I2822+0.5,1)-0.5)*1440,0))</f>
        <v/>
      </c>
      <c r="M2822" s="22" t="str">
        <f aca="false">IF(OR(I2822="",G2822=""),"",IF(ROUND(MAX(0,MOD(I2822-G2822+0.5,1)-0.5)*1440,0)&gt;=الإعدادات!$B$8,ROUND(MAX(0,MOD(I2822-G2822+0.5,1)-0.5)*1440,0),0))</f>
        <v/>
      </c>
      <c r="N2822" s="18" t="str">
        <f aca="false">IF(OR(A2822="",B2822=""),"",IF(COUNTIFS(الإجازات!$A$2:$A$1001,B2822,الإجازات!$D$2:$D$1001,"&lt;="&amp;A2822,الإجازات!$E$2:$E$1001,"&gt;="&amp;A2822,الإجازات!$G$2:$G$1001,"مقبولة")=0,"",LOOKUP(2,1/((الإجازات!$A$2:$A$1001=B2822)*(الإجازات!$D$2:$D$1001&lt;=A2822)*(الإجازات!$E$2:$E$1001&gt;=A2822)*(الإجازات!$G$2:$G$1001="مقبولة")),الإجازات!$C$2:$C$1001)))</f>
        <v/>
      </c>
      <c r="O2822" s="17"/>
      <c r="P2822" s="23" t="str">
        <f aca="false">IF(B2822="","",IF(ISNA(MATCH(B2822,الموظفين!$A$2:$A$501,0)),"⚠ كود غير موجود",IF(O2822&lt;&gt;"",O2822,IF(N2822&lt;&gt;"",N2822,IF(H2822="",IF(AND(A2822&lt;&gt;"",WEEKDAY(A2822)=الإعدادات!$B$11),"راحة أسبوعية","غائب"),IF(I2822="","بدون انصراف",IF(N(K2822)&gt;0,"متأخر","حاضر")))))))</f>
        <v/>
      </c>
      <c r="Q2822" s="24" t="str">
        <f aca="false">IF(B2822="","",IF(OR(P2822="غائب",P2822="غياب",P2822="إجازة بدون راتب"),IFERROR(VLOOKUP(B2822,الموظفين!$A$2:$J$501,8,FALSE()),0),0))</f>
        <v/>
      </c>
      <c r="R2822" s="24" t="str">
        <f aca="false">IF(B2822="","",ROUND((N(K2822)+N(L2822))/60*IFERROR(VLOOKUP(B2822,الموظفين!$A$2:$J$501,8,FALSE()),0)/الإعدادات!$B$6*الإعدادات!$B$9,2))</f>
        <v/>
      </c>
      <c r="S2822" s="24" t="str">
        <f aca="false">IF(OR(B2822="",M2822=""),"",ROUND(M2822/60*IFERROR(VLOOKUP(B2822,الموظفين!$A$2:$J$501,9,FALSE()),0),2))</f>
        <v/>
      </c>
      <c r="T2822" s="17"/>
      <c r="U2822" s="23" t="str">
        <f aca="false">IF(OR(A2822="",B2822=""),"",A2822&amp;"|"&amp;B2822)</f>
        <v/>
      </c>
    </row>
    <row r="2823" customFormat="false" ht="15" hidden="false" customHeight="false" outlineLevel="0" collapsed="false">
      <c r="A2823" s="16"/>
      <c r="B2823" s="17"/>
      <c r="C2823" s="18" t="str">
        <f aca="false">IF($B2823="","",IFERROR(VLOOKUP($B2823,الموظفين!$A$2:$J$501,2,FALSE())&amp;"","⚠ كود غير موجود"))</f>
        <v/>
      </c>
      <c r="D2823" s="18" t="str">
        <f aca="false">IF($B2823="","",IFERROR(VLOOKUP($B2823,الموظفين!$A$2:$J$501,3,FALSE())&amp;"",""))</f>
        <v/>
      </c>
      <c r="E2823" s="18" t="str">
        <f aca="false">IF($B2823="","",IFERROR(VLOOKUP($B2823,الموظفين!$A$2:$J$501,5,FALSE())&amp;"",""))</f>
        <v/>
      </c>
      <c r="F2823" s="19" t="str">
        <f aca="false">IF($B2823="","",IFERROR(VLOOKUP($B2823,الموظفين!$A$2:$J$501,6,FALSE()),""))</f>
        <v/>
      </c>
      <c r="G2823" s="19" t="str">
        <f aca="false">IF($B2823="","",IFERROR(VLOOKUP($B2823,الموظفين!$A$2:$J$501,7,FALSE()),""))</f>
        <v/>
      </c>
      <c r="H2823" s="20"/>
      <c r="I2823" s="20"/>
      <c r="J2823" s="21" t="str">
        <f aca="false">IF(OR(H2823="",I2823=""),"",ROUND(MOD(I2823-H2823,1)*24,2))</f>
        <v/>
      </c>
      <c r="K2823" s="22" t="str">
        <f aca="false">IF(OR(H2823="",F2823=""),"",IF(ROUND(MAX(0,MOD(H2823-F2823+0.5,1)-0.5)*1440,0)&gt;IFERROR(VLOOKUP(E2823,الورديات!$A$2:$E$21,5,FALSE()),0),ROUND(MAX(0,MOD(H2823-F2823+0.5,1)-0.5)*1440,0),0))</f>
        <v/>
      </c>
      <c r="L2823" s="22" t="str">
        <f aca="false">IF(OR(I2823="",G2823=""),"",ROUND(MAX(0,MOD(G2823-I2823+0.5,1)-0.5)*1440,0))</f>
        <v/>
      </c>
      <c r="M2823" s="22" t="str">
        <f aca="false">IF(OR(I2823="",G2823=""),"",IF(ROUND(MAX(0,MOD(I2823-G2823+0.5,1)-0.5)*1440,0)&gt;=الإعدادات!$B$8,ROUND(MAX(0,MOD(I2823-G2823+0.5,1)-0.5)*1440,0),0))</f>
        <v/>
      </c>
      <c r="N2823" s="18" t="str">
        <f aca="false">IF(OR(A2823="",B2823=""),"",IF(COUNTIFS(الإجازات!$A$2:$A$1001,B2823,الإجازات!$D$2:$D$1001,"&lt;="&amp;A2823,الإجازات!$E$2:$E$1001,"&gt;="&amp;A2823,الإجازات!$G$2:$G$1001,"مقبولة")=0,"",LOOKUP(2,1/((الإجازات!$A$2:$A$1001=B2823)*(الإجازات!$D$2:$D$1001&lt;=A2823)*(الإجازات!$E$2:$E$1001&gt;=A2823)*(الإجازات!$G$2:$G$1001="مقبولة")),الإجازات!$C$2:$C$1001)))</f>
        <v/>
      </c>
      <c r="O2823" s="17"/>
      <c r="P2823" s="23" t="str">
        <f aca="false">IF(B2823="","",IF(ISNA(MATCH(B2823,الموظفين!$A$2:$A$501,0)),"⚠ كود غير موجود",IF(O2823&lt;&gt;"",O2823,IF(N2823&lt;&gt;"",N2823,IF(H2823="",IF(AND(A2823&lt;&gt;"",WEEKDAY(A2823)=الإعدادات!$B$11),"راحة أسبوعية","غائب"),IF(I2823="","بدون انصراف",IF(N(K2823)&gt;0,"متأخر","حاضر")))))))</f>
        <v/>
      </c>
      <c r="Q2823" s="24" t="str">
        <f aca="false">IF(B2823="","",IF(OR(P2823="غائب",P2823="غياب",P2823="إجازة بدون راتب"),IFERROR(VLOOKUP(B2823,الموظفين!$A$2:$J$501,8,FALSE()),0),0))</f>
        <v/>
      </c>
      <c r="R2823" s="24" t="str">
        <f aca="false">IF(B2823="","",ROUND((N(K2823)+N(L2823))/60*IFERROR(VLOOKUP(B2823,الموظفين!$A$2:$J$501,8,FALSE()),0)/الإعدادات!$B$6*الإعدادات!$B$9,2))</f>
        <v/>
      </c>
      <c r="S2823" s="24" t="str">
        <f aca="false">IF(OR(B2823="",M2823=""),"",ROUND(M2823/60*IFERROR(VLOOKUP(B2823,الموظفين!$A$2:$J$501,9,FALSE()),0),2))</f>
        <v/>
      </c>
      <c r="T2823" s="17"/>
      <c r="U2823" s="23" t="str">
        <f aca="false">IF(OR(A2823="",B2823=""),"",A2823&amp;"|"&amp;B2823)</f>
        <v/>
      </c>
    </row>
    <row r="2824" customFormat="false" ht="15" hidden="false" customHeight="false" outlineLevel="0" collapsed="false">
      <c r="A2824" s="16"/>
      <c r="B2824" s="17"/>
      <c r="C2824" s="18" t="str">
        <f aca="false">IF($B2824="","",IFERROR(VLOOKUP($B2824,الموظفين!$A$2:$J$501,2,FALSE())&amp;"","⚠ كود غير موجود"))</f>
        <v/>
      </c>
      <c r="D2824" s="18" t="str">
        <f aca="false">IF($B2824="","",IFERROR(VLOOKUP($B2824,الموظفين!$A$2:$J$501,3,FALSE())&amp;"",""))</f>
        <v/>
      </c>
      <c r="E2824" s="18" t="str">
        <f aca="false">IF($B2824="","",IFERROR(VLOOKUP($B2824,الموظفين!$A$2:$J$501,5,FALSE())&amp;"",""))</f>
        <v/>
      </c>
      <c r="F2824" s="19" t="str">
        <f aca="false">IF($B2824="","",IFERROR(VLOOKUP($B2824,الموظفين!$A$2:$J$501,6,FALSE()),""))</f>
        <v/>
      </c>
      <c r="G2824" s="19" t="str">
        <f aca="false">IF($B2824="","",IFERROR(VLOOKUP($B2824,الموظفين!$A$2:$J$501,7,FALSE()),""))</f>
        <v/>
      </c>
      <c r="H2824" s="20"/>
      <c r="I2824" s="20"/>
      <c r="J2824" s="21" t="str">
        <f aca="false">IF(OR(H2824="",I2824=""),"",ROUND(MOD(I2824-H2824,1)*24,2))</f>
        <v/>
      </c>
      <c r="K2824" s="22" t="str">
        <f aca="false">IF(OR(H2824="",F2824=""),"",IF(ROUND(MAX(0,MOD(H2824-F2824+0.5,1)-0.5)*1440,0)&gt;IFERROR(VLOOKUP(E2824,الورديات!$A$2:$E$21,5,FALSE()),0),ROUND(MAX(0,MOD(H2824-F2824+0.5,1)-0.5)*1440,0),0))</f>
        <v/>
      </c>
      <c r="L2824" s="22" t="str">
        <f aca="false">IF(OR(I2824="",G2824=""),"",ROUND(MAX(0,MOD(G2824-I2824+0.5,1)-0.5)*1440,0))</f>
        <v/>
      </c>
      <c r="M2824" s="22" t="str">
        <f aca="false">IF(OR(I2824="",G2824=""),"",IF(ROUND(MAX(0,MOD(I2824-G2824+0.5,1)-0.5)*1440,0)&gt;=الإعدادات!$B$8,ROUND(MAX(0,MOD(I2824-G2824+0.5,1)-0.5)*1440,0),0))</f>
        <v/>
      </c>
      <c r="N2824" s="18" t="str">
        <f aca="false">IF(OR(A2824="",B2824=""),"",IF(COUNTIFS(الإجازات!$A$2:$A$1001,B2824,الإجازات!$D$2:$D$1001,"&lt;="&amp;A2824,الإجازات!$E$2:$E$1001,"&gt;="&amp;A2824,الإجازات!$G$2:$G$1001,"مقبولة")=0,"",LOOKUP(2,1/((الإجازات!$A$2:$A$1001=B2824)*(الإجازات!$D$2:$D$1001&lt;=A2824)*(الإجازات!$E$2:$E$1001&gt;=A2824)*(الإجازات!$G$2:$G$1001="مقبولة")),الإجازات!$C$2:$C$1001)))</f>
        <v/>
      </c>
      <c r="O2824" s="17"/>
      <c r="P2824" s="23" t="str">
        <f aca="false">IF(B2824="","",IF(ISNA(MATCH(B2824,الموظفين!$A$2:$A$501,0)),"⚠ كود غير موجود",IF(O2824&lt;&gt;"",O2824,IF(N2824&lt;&gt;"",N2824,IF(H2824="",IF(AND(A2824&lt;&gt;"",WEEKDAY(A2824)=الإعدادات!$B$11),"راحة أسبوعية","غائب"),IF(I2824="","بدون انصراف",IF(N(K2824)&gt;0,"متأخر","حاضر")))))))</f>
        <v/>
      </c>
      <c r="Q2824" s="24" t="str">
        <f aca="false">IF(B2824="","",IF(OR(P2824="غائب",P2824="غياب",P2824="إجازة بدون راتب"),IFERROR(VLOOKUP(B2824,الموظفين!$A$2:$J$501,8,FALSE()),0),0))</f>
        <v/>
      </c>
      <c r="R2824" s="24" t="str">
        <f aca="false">IF(B2824="","",ROUND((N(K2824)+N(L2824))/60*IFERROR(VLOOKUP(B2824,الموظفين!$A$2:$J$501,8,FALSE()),0)/الإعدادات!$B$6*الإعدادات!$B$9,2))</f>
        <v/>
      </c>
      <c r="S2824" s="24" t="str">
        <f aca="false">IF(OR(B2824="",M2824=""),"",ROUND(M2824/60*IFERROR(VLOOKUP(B2824,الموظفين!$A$2:$J$501,9,FALSE()),0),2))</f>
        <v/>
      </c>
      <c r="T2824" s="17"/>
      <c r="U2824" s="23" t="str">
        <f aca="false">IF(OR(A2824="",B2824=""),"",A2824&amp;"|"&amp;B2824)</f>
        <v/>
      </c>
    </row>
    <row r="2825" customFormat="false" ht="15" hidden="false" customHeight="false" outlineLevel="0" collapsed="false">
      <c r="A2825" s="16"/>
      <c r="B2825" s="17"/>
      <c r="C2825" s="18" t="str">
        <f aca="false">IF($B2825="","",IFERROR(VLOOKUP($B2825,الموظفين!$A$2:$J$501,2,FALSE())&amp;"","⚠ كود غير موجود"))</f>
        <v/>
      </c>
      <c r="D2825" s="18" t="str">
        <f aca="false">IF($B2825="","",IFERROR(VLOOKUP($B2825,الموظفين!$A$2:$J$501,3,FALSE())&amp;"",""))</f>
        <v/>
      </c>
      <c r="E2825" s="18" t="str">
        <f aca="false">IF($B2825="","",IFERROR(VLOOKUP($B2825,الموظفين!$A$2:$J$501,5,FALSE())&amp;"",""))</f>
        <v/>
      </c>
      <c r="F2825" s="19" t="str">
        <f aca="false">IF($B2825="","",IFERROR(VLOOKUP($B2825,الموظفين!$A$2:$J$501,6,FALSE()),""))</f>
        <v/>
      </c>
      <c r="G2825" s="19" t="str">
        <f aca="false">IF($B2825="","",IFERROR(VLOOKUP($B2825,الموظفين!$A$2:$J$501,7,FALSE()),""))</f>
        <v/>
      </c>
      <c r="H2825" s="20"/>
      <c r="I2825" s="20"/>
      <c r="J2825" s="21" t="str">
        <f aca="false">IF(OR(H2825="",I2825=""),"",ROUND(MOD(I2825-H2825,1)*24,2))</f>
        <v/>
      </c>
      <c r="K2825" s="22" t="str">
        <f aca="false">IF(OR(H2825="",F2825=""),"",IF(ROUND(MAX(0,MOD(H2825-F2825+0.5,1)-0.5)*1440,0)&gt;IFERROR(VLOOKUP(E2825,الورديات!$A$2:$E$21,5,FALSE()),0),ROUND(MAX(0,MOD(H2825-F2825+0.5,1)-0.5)*1440,0),0))</f>
        <v/>
      </c>
      <c r="L2825" s="22" t="str">
        <f aca="false">IF(OR(I2825="",G2825=""),"",ROUND(MAX(0,MOD(G2825-I2825+0.5,1)-0.5)*1440,0))</f>
        <v/>
      </c>
      <c r="M2825" s="22" t="str">
        <f aca="false">IF(OR(I2825="",G2825=""),"",IF(ROUND(MAX(0,MOD(I2825-G2825+0.5,1)-0.5)*1440,0)&gt;=الإعدادات!$B$8,ROUND(MAX(0,MOD(I2825-G2825+0.5,1)-0.5)*1440,0),0))</f>
        <v/>
      </c>
      <c r="N2825" s="18" t="str">
        <f aca="false">IF(OR(A2825="",B2825=""),"",IF(COUNTIFS(الإجازات!$A$2:$A$1001,B2825,الإجازات!$D$2:$D$1001,"&lt;="&amp;A2825,الإجازات!$E$2:$E$1001,"&gt;="&amp;A2825,الإجازات!$G$2:$G$1001,"مقبولة")=0,"",LOOKUP(2,1/((الإجازات!$A$2:$A$1001=B2825)*(الإجازات!$D$2:$D$1001&lt;=A2825)*(الإجازات!$E$2:$E$1001&gt;=A2825)*(الإجازات!$G$2:$G$1001="مقبولة")),الإجازات!$C$2:$C$1001)))</f>
        <v/>
      </c>
      <c r="O2825" s="17"/>
      <c r="P2825" s="23" t="str">
        <f aca="false">IF(B2825="","",IF(ISNA(MATCH(B2825,الموظفين!$A$2:$A$501,0)),"⚠ كود غير موجود",IF(O2825&lt;&gt;"",O2825,IF(N2825&lt;&gt;"",N2825,IF(H2825="",IF(AND(A2825&lt;&gt;"",WEEKDAY(A2825)=الإعدادات!$B$11),"راحة أسبوعية","غائب"),IF(I2825="","بدون انصراف",IF(N(K2825)&gt;0,"متأخر","حاضر")))))))</f>
        <v/>
      </c>
      <c r="Q2825" s="24" t="str">
        <f aca="false">IF(B2825="","",IF(OR(P2825="غائب",P2825="غياب",P2825="إجازة بدون راتب"),IFERROR(VLOOKUP(B2825,الموظفين!$A$2:$J$501,8,FALSE()),0),0))</f>
        <v/>
      </c>
      <c r="R2825" s="24" t="str">
        <f aca="false">IF(B2825="","",ROUND((N(K2825)+N(L2825))/60*IFERROR(VLOOKUP(B2825,الموظفين!$A$2:$J$501,8,FALSE()),0)/الإعدادات!$B$6*الإعدادات!$B$9,2))</f>
        <v/>
      </c>
      <c r="S2825" s="24" t="str">
        <f aca="false">IF(OR(B2825="",M2825=""),"",ROUND(M2825/60*IFERROR(VLOOKUP(B2825,الموظفين!$A$2:$J$501,9,FALSE()),0),2))</f>
        <v/>
      </c>
      <c r="T2825" s="17"/>
      <c r="U2825" s="23" t="str">
        <f aca="false">IF(OR(A2825="",B2825=""),"",A2825&amp;"|"&amp;B2825)</f>
        <v/>
      </c>
    </row>
    <row r="2826" customFormat="false" ht="15" hidden="false" customHeight="false" outlineLevel="0" collapsed="false">
      <c r="A2826" s="16"/>
      <c r="B2826" s="17"/>
      <c r="C2826" s="18" t="str">
        <f aca="false">IF($B2826="","",IFERROR(VLOOKUP($B2826,الموظفين!$A$2:$J$501,2,FALSE())&amp;"","⚠ كود غير موجود"))</f>
        <v/>
      </c>
      <c r="D2826" s="18" t="str">
        <f aca="false">IF($B2826="","",IFERROR(VLOOKUP($B2826,الموظفين!$A$2:$J$501,3,FALSE())&amp;"",""))</f>
        <v/>
      </c>
      <c r="E2826" s="18" t="str">
        <f aca="false">IF($B2826="","",IFERROR(VLOOKUP($B2826,الموظفين!$A$2:$J$501,5,FALSE())&amp;"",""))</f>
        <v/>
      </c>
      <c r="F2826" s="19" t="str">
        <f aca="false">IF($B2826="","",IFERROR(VLOOKUP($B2826,الموظفين!$A$2:$J$501,6,FALSE()),""))</f>
        <v/>
      </c>
      <c r="G2826" s="19" t="str">
        <f aca="false">IF($B2826="","",IFERROR(VLOOKUP($B2826,الموظفين!$A$2:$J$501,7,FALSE()),""))</f>
        <v/>
      </c>
      <c r="H2826" s="20"/>
      <c r="I2826" s="20"/>
      <c r="J2826" s="21" t="str">
        <f aca="false">IF(OR(H2826="",I2826=""),"",ROUND(MOD(I2826-H2826,1)*24,2))</f>
        <v/>
      </c>
      <c r="K2826" s="22" t="str">
        <f aca="false">IF(OR(H2826="",F2826=""),"",IF(ROUND(MAX(0,MOD(H2826-F2826+0.5,1)-0.5)*1440,0)&gt;IFERROR(VLOOKUP(E2826,الورديات!$A$2:$E$21,5,FALSE()),0),ROUND(MAX(0,MOD(H2826-F2826+0.5,1)-0.5)*1440,0),0))</f>
        <v/>
      </c>
      <c r="L2826" s="22" t="str">
        <f aca="false">IF(OR(I2826="",G2826=""),"",ROUND(MAX(0,MOD(G2826-I2826+0.5,1)-0.5)*1440,0))</f>
        <v/>
      </c>
      <c r="M2826" s="22" t="str">
        <f aca="false">IF(OR(I2826="",G2826=""),"",IF(ROUND(MAX(0,MOD(I2826-G2826+0.5,1)-0.5)*1440,0)&gt;=الإعدادات!$B$8,ROUND(MAX(0,MOD(I2826-G2826+0.5,1)-0.5)*1440,0),0))</f>
        <v/>
      </c>
      <c r="N2826" s="18" t="str">
        <f aca="false">IF(OR(A2826="",B2826=""),"",IF(COUNTIFS(الإجازات!$A$2:$A$1001,B2826,الإجازات!$D$2:$D$1001,"&lt;="&amp;A2826,الإجازات!$E$2:$E$1001,"&gt;="&amp;A2826,الإجازات!$G$2:$G$1001,"مقبولة")=0,"",LOOKUP(2,1/((الإجازات!$A$2:$A$1001=B2826)*(الإجازات!$D$2:$D$1001&lt;=A2826)*(الإجازات!$E$2:$E$1001&gt;=A2826)*(الإجازات!$G$2:$G$1001="مقبولة")),الإجازات!$C$2:$C$1001)))</f>
        <v/>
      </c>
      <c r="O2826" s="17"/>
      <c r="P2826" s="23" t="str">
        <f aca="false">IF(B2826="","",IF(ISNA(MATCH(B2826,الموظفين!$A$2:$A$501,0)),"⚠ كود غير موجود",IF(O2826&lt;&gt;"",O2826,IF(N2826&lt;&gt;"",N2826,IF(H2826="",IF(AND(A2826&lt;&gt;"",WEEKDAY(A2826)=الإعدادات!$B$11),"راحة أسبوعية","غائب"),IF(I2826="","بدون انصراف",IF(N(K2826)&gt;0,"متأخر","حاضر")))))))</f>
        <v/>
      </c>
      <c r="Q2826" s="24" t="str">
        <f aca="false">IF(B2826="","",IF(OR(P2826="غائب",P2826="غياب",P2826="إجازة بدون راتب"),IFERROR(VLOOKUP(B2826,الموظفين!$A$2:$J$501,8,FALSE()),0),0))</f>
        <v/>
      </c>
      <c r="R2826" s="24" t="str">
        <f aca="false">IF(B2826="","",ROUND((N(K2826)+N(L2826))/60*IFERROR(VLOOKUP(B2826,الموظفين!$A$2:$J$501,8,FALSE()),0)/الإعدادات!$B$6*الإعدادات!$B$9,2))</f>
        <v/>
      </c>
      <c r="S2826" s="24" t="str">
        <f aca="false">IF(OR(B2826="",M2826=""),"",ROUND(M2826/60*IFERROR(VLOOKUP(B2826,الموظفين!$A$2:$J$501,9,FALSE()),0),2))</f>
        <v/>
      </c>
      <c r="T2826" s="17"/>
      <c r="U2826" s="23" t="str">
        <f aca="false">IF(OR(A2826="",B2826=""),"",A2826&amp;"|"&amp;B2826)</f>
        <v/>
      </c>
    </row>
    <row r="2827" customFormat="false" ht="15" hidden="false" customHeight="false" outlineLevel="0" collapsed="false">
      <c r="A2827" s="16"/>
      <c r="B2827" s="17"/>
      <c r="C2827" s="18" t="str">
        <f aca="false">IF($B2827="","",IFERROR(VLOOKUP($B2827,الموظفين!$A$2:$J$501,2,FALSE())&amp;"","⚠ كود غير موجود"))</f>
        <v/>
      </c>
      <c r="D2827" s="18" t="str">
        <f aca="false">IF($B2827="","",IFERROR(VLOOKUP($B2827,الموظفين!$A$2:$J$501,3,FALSE())&amp;"",""))</f>
        <v/>
      </c>
      <c r="E2827" s="18" t="str">
        <f aca="false">IF($B2827="","",IFERROR(VLOOKUP($B2827,الموظفين!$A$2:$J$501,5,FALSE())&amp;"",""))</f>
        <v/>
      </c>
      <c r="F2827" s="19" t="str">
        <f aca="false">IF($B2827="","",IFERROR(VLOOKUP($B2827,الموظفين!$A$2:$J$501,6,FALSE()),""))</f>
        <v/>
      </c>
      <c r="G2827" s="19" t="str">
        <f aca="false">IF($B2827="","",IFERROR(VLOOKUP($B2827,الموظفين!$A$2:$J$501,7,FALSE()),""))</f>
        <v/>
      </c>
      <c r="H2827" s="20"/>
      <c r="I2827" s="20"/>
      <c r="J2827" s="21" t="str">
        <f aca="false">IF(OR(H2827="",I2827=""),"",ROUND(MOD(I2827-H2827,1)*24,2))</f>
        <v/>
      </c>
      <c r="K2827" s="22" t="str">
        <f aca="false">IF(OR(H2827="",F2827=""),"",IF(ROUND(MAX(0,MOD(H2827-F2827+0.5,1)-0.5)*1440,0)&gt;IFERROR(VLOOKUP(E2827,الورديات!$A$2:$E$21,5,FALSE()),0),ROUND(MAX(0,MOD(H2827-F2827+0.5,1)-0.5)*1440,0),0))</f>
        <v/>
      </c>
      <c r="L2827" s="22" t="str">
        <f aca="false">IF(OR(I2827="",G2827=""),"",ROUND(MAX(0,MOD(G2827-I2827+0.5,1)-0.5)*1440,0))</f>
        <v/>
      </c>
      <c r="M2827" s="22" t="str">
        <f aca="false">IF(OR(I2827="",G2827=""),"",IF(ROUND(MAX(0,MOD(I2827-G2827+0.5,1)-0.5)*1440,0)&gt;=الإعدادات!$B$8,ROUND(MAX(0,MOD(I2827-G2827+0.5,1)-0.5)*1440,0),0))</f>
        <v/>
      </c>
      <c r="N2827" s="18" t="str">
        <f aca="false">IF(OR(A2827="",B2827=""),"",IF(COUNTIFS(الإجازات!$A$2:$A$1001,B2827,الإجازات!$D$2:$D$1001,"&lt;="&amp;A2827,الإجازات!$E$2:$E$1001,"&gt;="&amp;A2827,الإجازات!$G$2:$G$1001,"مقبولة")=0,"",LOOKUP(2,1/((الإجازات!$A$2:$A$1001=B2827)*(الإجازات!$D$2:$D$1001&lt;=A2827)*(الإجازات!$E$2:$E$1001&gt;=A2827)*(الإجازات!$G$2:$G$1001="مقبولة")),الإجازات!$C$2:$C$1001)))</f>
        <v/>
      </c>
      <c r="O2827" s="17"/>
      <c r="P2827" s="23" t="str">
        <f aca="false">IF(B2827="","",IF(ISNA(MATCH(B2827,الموظفين!$A$2:$A$501,0)),"⚠ كود غير موجود",IF(O2827&lt;&gt;"",O2827,IF(N2827&lt;&gt;"",N2827,IF(H2827="",IF(AND(A2827&lt;&gt;"",WEEKDAY(A2827)=الإعدادات!$B$11),"راحة أسبوعية","غائب"),IF(I2827="","بدون انصراف",IF(N(K2827)&gt;0,"متأخر","حاضر")))))))</f>
        <v/>
      </c>
      <c r="Q2827" s="24" t="str">
        <f aca="false">IF(B2827="","",IF(OR(P2827="غائب",P2827="غياب",P2827="إجازة بدون راتب"),IFERROR(VLOOKUP(B2827,الموظفين!$A$2:$J$501,8,FALSE()),0),0))</f>
        <v/>
      </c>
      <c r="R2827" s="24" t="str">
        <f aca="false">IF(B2827="","",ROUND((N(K2827)+N(L2827))/60*IFERROR(VLOOKUP(B2827,الموظفين!$A$2:$J$501,8,FALSE()),0)/الإعدادات!$B$6*الإعدادات!$B$9,2))</f>
        <v/>
      </c>
      <c r="S2827" s="24" t="str">
        <f aca="false">IF(OR(B2827="",M2827=""),"",ROUND(M2827/60*IFERROR(VLOOKUP(B2827,الموظفين!$A$2:$J$501,9,FALSE()),0),2))</f>
        <v/>
      </c>
      <c r="T2827" s="17"/>
      <c r="U2827" s="23" t="str">
        <f aca="false">IF(OR(A2827="",B2827=""),"",A2827&amp;"|"&amp;B2827)</f>
        <v/>
      </c>
    </row>
    <row r="2828" customFormat="false" ht="15" hidden="false" customHeight="false" outlineLevel="0" collapsed="false">
      <c r="A2828" s="16"/>
      <c r="B2828" s="17"/>
      <c r="C2828" s="18" t="str">
        <f aca="false">IF($B2828="","",IFERROR(VLOOKUP($B2828,الموظفين!$A$2:$J$501,2,FALSE())&amp;"","⚠ كود غير موجود"))</f>
        <v/>
      </c>
      <c r="D2828" s="18" t="str">
        <f aca="false">IF($B2828="","",IFERROR(VLOOKUP($B2828,الموظفين!$A$2:$J$501,3,FALSE())&amp;"",""))</f>
        <v/>
      </c>
      <c r="E2828" s="18" t="str">
        <f aca="false">IF($B2828="","",IFERROR(VLOOKUP($B2828,الموظفين!$A$2:$J$501,5,FALSE())&amp;"",""))</f>
        <v/>
      </c>
      <c r="F2828" s="19" t="str">
        <f aca="false">IF($B2828="","",IFERROR(VLOOKUP($B2828,الموظفين!$A$2:$J$501,6,FALSE()),""))</f>
        <v/>
      </c>
      <c r="G2828" s="19" t="str">
        <f aca="false">IF($B2828="","",IFERROR(VLOOKUP($B2828,الموظفين!$A$2:$J$501,7,FALSE()),""))</f>
        <v/>
      </c>
      <c r="H2828" s="20"/>
      <c r="I2828" s="20"/>
      <c r="J2828" s="21" t="str">
        <f aca="false">IF(OR(H2828="",I2828=""),"",ROUND(MOD(I2828-H2828,1)*24,2))</f>
        <v/>
      </c>
      <c r="K2828" s="22" t="str">
        <f aca="false">IF(OR(H2828="",F2828=""),"",IF(ROUND(MAX(0,MOD(H2828-F2828+0.5,1)-0.5)*1440,0)&gt;IFERROR(VLOOKUP(E2828,الورديات!$A$2:$E$21,5,FALSE()),0),ROUND(MAX(0,MOD(H2828-F2828+0.5,1)-0.5)*1440,0),0))</f>
        <v/>
      </c>
      <c r="L2828" s="22" t="str">
        <f aca="false">IF(OR(I2828="",G2828=""),"",ROUND(MAX(0,MOD(G2828-I2828+0.5,1)-0.5)*1440,0))</f>
        <v/>
      </c>
      <c r="M2828" s="22" t="str">
        <f aca="false">IF(OR(I2828="",G2828=""),"",IF(ROUND(MAX(0,MOD(I2828-G2828+0.5,1)-0.5)*1440,0)&gt;=الإعدادات!$B$8,ROUND(MAX(0,MOD(I2828-G2828+0.5,1)-0.5)*1440,0),0))</f>
        <v/>
      </c>
      <c r="N2828" s="18" t="str">
        <f aca="false">IF(OR(A2828="",B2828=""),"",IF(COUNTIFS(الإجازات!$A$2:$A$1001,B2828,الإجازات!$D$2:$D$1001,"&lt;="&amp;A2828,الإجازات!$E$2:$E$1001,"&gt;="&amp;A2828,الإجازات!$G$2:$G$1001,"مقبولة")=0,"",LOOKUP(2,1/((الإجازات!$A$2:$A$1001=B2828)*(الإجازات!$D$2:$D$1001&lt;=A2828)*(الإجازات!$E$2:$E$1001&gt;=A2828)*(الإجازات!$G$2:$G$1001="مقبولة")),الإجازات!$C$2:$C$1001)))</f>
        <v/>
      </c>
      <c r="O2828" s="17"/>
      <c r="P2828" s="23" t="str">
        <f aca="false">IF(B2828="","",IF(ISNA(MATCH(B2828,الموظفين!$A$2:$A$501,0)),"⚠ كود غير موجود",IF(O2828&lt;&gt;"",O2828,IF(N2828&lt;&gt;"",N2828,IF(H2828="",IF(AND(A2828&lt;&gt;"",WEEKDAY(A2828)=الإعدادات!$B$11),"راحة أسبوعية","غائب"),IF(I2828="","بدون انصراف",IF(N(K2828)&gt;0,"متأخر","حاضر")))))))</f>
        <v/>
      </c>
      <c r="Q2828" s="24" t="str">
        <f aca="false">IF(B2828="","",IF(OR(P2828="غائب",P2828="غياب",P2828="إجازة بدون راتب"),IFERROR(VLOOKUP(B2828,الموظفين!$A$2:$J$501,8,FALSE()),0),0))</f>
        <v/>
      </c>
      <c r="R2828" s="24" t="str">
        <f aca="false">IF(B2828="","",ROUND((N(K2828)+N(L2828))/60*IFERROR(VLOOKUP(B2828,الموظفين!$A$2:$J$501,8,FALSE()),0)/الإعدادات!$B$6*الإعدادات!$B$9,2))</f>
        <v/>
      </c>
      <c r="S2828" s="24" t="str">
        <f aca="false">IF(OR(B2828="",M2828=""),"",ROUND(M2828/60*IFERROR(VLOOKUP(B2828,الموظفين!$A$2:$J$501,9,FALSE()),0),2))</f>
        <v/>
      </c>
      <c r="T2828" s="17"/>
      <c r="U2828" s="23" t="str">
        <f aca="false">IF(OR(A2828="",B2828=""),"",A2828&amp;"|"&amp;B2828)</f>
        <v/>
      </c>
    </row>
    <row r="2829" customFormat="false" ht="15" hidden="false" customHeight="false" outlineLevel="0" collapsed="false">
      <c r="A2829" s="16"/>
      <c r="B2829" s="17"/>
      <c r="C2829" s="18" t="str">
        <f aca="false">IF($B2829="","",IFERROR(VLOOKUP($B2829,الموظفين!$A$2:$J$501,2,FALSE())&amp;"","⚠ كود غير موجود"))</f>
        <v/>
      </c>
      <c r="D2829" s="18" t="str">
        <f aca="false">IF($B2829="","",IFERROR(VLOOKUP($B2829,الموظفين!$A$2:$J$501,3,FALSE())&amp;"",""))</f>
        <v/>
      </c>
      <c r="E2829" s="18" t="str">
        <f aca="false">IF($B2829="","",IFERROR(VLOOKUP($B2829,الموظفين!$A$2:$J$501,5,FALSE())&amp;"",""))</f>
        <v/>
      </c>
      <c r="F2829" s="19" t="str">
        <f aca="false">IF($B2829="","",IFERROR(VLOOKUP($B2829,الموظفين!$A$2:$J$501,6,FALSE()),""))</f>
        <v/>
      </c>
      <c r="G2829" s="19" t="str">
        <f aca="false">IF($B2829="","",IFERROR(VLOOKUP($B2829,الموظفين!$A$2:$J$501,7,FALSE()),""))</f>
        <v/>
      </c>
      <c r="H2829" s="20"/>
      <c r="I2829" s="20"/>
      <c r="J2829" s="21" t="str">
        <f aca="false">IF(OR(H2829="",I2829=""),"",ROUND(MOD(I2829-H2829,1)*24,2))</f>
        <v/>
      </c>
      <c r="K2829" s="22" t="str">
        <f aca="false">IF(OR(H2829="",F2829=""),"",IF(ROUND(MAX(0,MOD(H2829-F2829+0.5,1)-0.5)*1440,0)&gt;IFERROR(VLOOKUP(E2829,الورديات!$A$2:$E$21,5,FALSE()),0),ROUND(MAX(0,MOD(H2829-F2829+0.5,1)-0.5)*1440,0),0))</f>
        <v/>
      </c>
      <c r="L2829" s="22" t="str">
        <f aca="false">IF(OR(I2829="",G2829=""),"",ROUND(MAX(0,MOD(G2829-I2829+0.5,1)-0.5)*1440,0))</f>
        <v/>
      </c>
      <c r="M2829" s="22" t="str">
        <f aca="false">IF(OR(I2829="",G2829=""),"",IF(ROUND(MAX(0,MOD(I2829-G2829+0.5,1)-0.5)*1440,0)&gt;=الإعدادات!$B$8,ROUND(MAX(0,MOD(I2829-G2829+0.5,1)-0.5)*1440,0),0))</f>
        <v/>
      </c>
      <c r="N2829" s="18" t="str">
        <f aca="false">IF(OR(A2829="",B2829=""),"",IF(COUNTIFS(الإجازات!$A$2:$A$1001,B2829,الإجازات!$D$2:$D$1001,"&lt;="&amp;A2829,الإجازات!$E$2:$E$1001,"&gt;="&amp;A2829,الإجازات!$G$2:$G$1001,"مقبولة")=0,"",LOOKUP(2,1/((الإجازات!$A$2:$A$1001=B2829)*(الإجازات!$D$2:$D$1001&lt;=A2829)*(الإجازات!$E$2:$E$1001&gt;=A2829)*(الإجازات!$G$2:$G$1001="مقبولة")),الإجازات!$C$2:$C$1001)))</f>
        <v/>
      </c>
      <c r="O2829" s="17"/>
      <c r="P2829" s="23" t="str">
        <f aca="false">IF(B2829="","",IF(ISNA(MATCH(B2829,الموظفين!$A$2:$A$501,0)),"⚠ كود غير موجود",IF(O2829&lt;&gt;"",O2829,IF(N2829&lt;&gt;"",N2829,IF(H2829="",IF(AND(A2829&lt;&gt;"",WEEKDAY(A2829)=الإعدادات!$B$11),"راحة أسبوعية","غائب"),IF(I2829="","بدون انصراف",IF(N(K2829)&gt;0,"متأخر","حاضر")))))))</f>
        <v/>
      </c>
      <c r="Q2829" s="24" t="str">
        <f aca="false">IF(B2829="","",IF(OR(P2829="غائب",P2829="غياب",P2829="إجازة بدون راتب"),IFERROR(VLOOKUP(B2829,الموظفين!$A$2:$J$501,8,FALSE()),0),0))</f>
        <v/>
      </c>
      <c r="R2829" s="24" t="str">
        <f aca="false">IF(B2829="","",ROUND((N(K2829)+N(L2829))/60*IFERROR(VLOOKUP(B2829,الموظفين!$A$2:$J$501,8,FALSE()),0)/الإعدادات!$B$6*الإعدادات!$B$9,2))</f>
        <v/>
      </c>
      <c r="S2829" s="24" t="str">
        <f aca="false">IF(OR(B2829="",M2829=""),"",ROUND(M2829/60*IFERROR(VLOOKUP(B2829,الموظفين!$A$2:$J$501,9,FALSE()),0),2))</f>
        <v/>
      </c>
      <c r="T2829" s="17"/>
      <c r="U2829" s="23" t="str">
        <f aca="false">IF(OR(A2829="",B2829=""),"",A2829&amp;"|"&amp;B2829)</f>
        <v/>
      </c>
    </row>
    <row r="2830" customFormat="false" ht="15" hidden="false" customHeight="false" outlineLevel="0" collapsed="false">
      <c r="A2830" s="16"/>
      <c r="B2830" s="17"/>
      <c r="C2830" s="18" t="str">
        <f aca="false">IF($B2830="","",IFERROR(VLOOKUP($B2830,الموظفين!$A$2:$J$501,2,FALSE())&amp;"","⚠ كود غير موجود"))</f>
        <v/>
      </c>
      <c r="D2830" s="18" t="str">
        <f aca="false">IF($B2830="","",IFERROR(VLOOKUP($B2830,الموظفين!$A$2:$J$501,3,FALSE())&amp;"",""))</f>
        <v/>
      </c>
      <c r="E2830" s="18" t="str">
        <f aca="false">IF($B2830="","",IFERROR(VLOOKUP($B2830,الموظفين!$A$2:$J$501,5,FALSE())&amp;"",""))</f>
        <v/>
      </c>
      <c r="F2830" s="19" t="str">
        <f aca="false">IF($B2830="","",IFERROR(VLOOKUP($B2830,الموظفين!$A$2:$J$501,6,FALSE()),""))</f>
        <v/>
      </c>
      <c r="G2830" s="19" t="str">
        <f aca="false">IF($B2830="","",IFERROR(VLOOKUP($B2830,الموظفين!$A$2:$J$501,7,FALSE()),""))</f>
        <v/>
      </c>
      <c r="H2830" s="20"/>
      <c r="I2830" s="20"/>
      <c r="J2830" s="21" t="str">
        <f aca="false">IF(OR(H2830="",I2830=""),"",ROUND(MOD(I2830-H2830,1)*24,2))</f>
        <v/>
      </c>
      <c r="K2830" s="22" t="str">
        <f aca="false">IF(OR(H2830="",F2830=""),"",IF(ROUND(MAX(0,MOD(H2830-F2830+0.5,1)-0.5)*1440,0)&gt;IFERROR(VLOOKUP(E2830,الورديات!$A$2:$E$21,5,FALSE()),0),ROUND(MAX(0,MOD(H2830-F2830+0.5,1)-0.5)*1440,0),0))</f>
        <v/>
      </c>
      <c r="L2830" s="22" t="str">
        <f aca="false">IF(OR(I2830="",G2830=""),"",ROUND(MAX(0,MOD(G2830-I2830+0.5,1)-0.5)*1440,0))</f>
        <v/>
      </c>
      <c r="M2830" s="22" t="str">
        <f aca="false">IF(OR(I2830="",G2830=""),"",IF(ROUND(MAX(0,MOD(I2830-G2830+0.5,1)-0.5)*1440,0)&gt;=الإعدادات!$B$8,ROUND(MAX(0,MOD(I2830-G2830+0.5,1)-0.5)*1440,0),0))</f>
        <v/>
      </c>
      <c r="N2830" s="18" t="str">
        <f aca="false">IF(OR(A2830="",B2830=""),"",IF(COUNTIFS(الإجازات!$A$2:$A$1001,B2830,الإجازات!$D$2:$D$1001,"&lt;="&amp;A2830,الإجازات!$E$2:$E$1001,"&gt;="&amp;A2830,الإجازات!$G$2:$G$1001,"مقبولة")=0,"",LOOKUP(2,1/((الإجازات!$A$2:$A$1001=B2830)*(الإجازات!$D$2:$D$1001&lt;=A2830)*(الإجازات!$E$2:$E$1001&gt;=A2830)*(الإجازات!$G$2:$G$1001="مقبولة")),الإجازات!$C$2:$C$1001)))</f>
        <v/>
      </c>
      <c r="O2830" s="17"/>
      <c r="P2830" s="23" t="str">
        <f aca="false">IF(B2830="","",IF(ISNA(MATCH(B2830,الموظفين!$A$2:$A$501,0)),"⚠ كود غير موجود",IF(O2830&lt;&gt;"",O2830,IF(N2830&lt;&gt;"",N2830,IF(H2830="",IF(AND(A2830&lt;&gt;"",WEEKDAY(A2830)=الإعدادات!$B$11),"راحة أسبوعية","غائب"),IF(I2830="","بدون انصراف",IF(N(K2830)&gt;0,"متأخر","حاضر")))))))</f>
        <v/>
      </c>
      <c r="Q2830" s="24" t="str">
        <f aca="false">IF(B2830="","",IF(OR(P2830="غائب",P2830="غياب",P2830="إجازة بدون راتب"),IFERROR(VLOOKUP(B2830,الموظفين!$A$2:$J$501,8,FALSE()),0),0))</f>
        <v/>
      </c>
      <c r="R2830" s="24" t="str">
        <f aca="false">IF(B2830="","",ROUND((N(K2830)+N(L2830))/60*IFERROR(VLOOKUP(B2830,الموظفين!$A$2:$J$501,8,FALSE()),0)/الإعدادات!$B$6*الإعدادات!$B$9,2))</f>
        <v/>
      </c>
      <c r="S2830" s="24" t="str">
        <f aca="false">IF(OR(B2830="",M2830=""),"",ROUND(M2830/60*IFERROR(VLOOKUP(B2830,الموظفين!$A$2:$J$501,9,FALSE()),0),2))</f>
        <v/>
      </c>
      <c r="T2830" s="17"/>
      <c r="U2830" s="23" t="str">
        <f aca="false">IF(OR(A2830="",B2830=""),"",A2830&amp;"|"&amp;B2830)</f>
        <v/>
      </c>
    </row>
    <row r="2831" customFormat="false" ht="15" hidden="false" customHeight="false" outlineLevel="0" collapsed="false">
      <c r="A2831" s="16"/>
      <c r="B2831" s="17"/>
      <c r="C2831" s="18" t="str">
        <f aca="false">IF($B2831="","",IFERROR(VLOOKUP($B2831,الموظفين!$A$2:$J$501,2,FALSE())&amp;"","⚠ كود غير موجود"))</f>
        <v/>
      </c>
      <c r="D2831" s="18" t="str">
        <f aca="false">IF($B2831="","",IFERROR(VLOOKUP($B2831,الموظفين!$A$2:$J$501,3,FALSE())&amp;"",""))</f>
        <v/>
      </c>
      <c r="E2831" s="18" t="str">
        <f aca="false">IF($B2831="","",IFERROR(VLOOKUP($B2831,الموظفين!$A$2:$J$501,5,FALSE())&amp;"",""))</f>
        <v/>
      </c>
      <c r="F2831" s="19" t="str">
        <f aca="false">IF($B2831="","",IFERROR(VLOOKUP($B2831,الموظفين!$A$2:$J$501,6,FALSE()),""))</f>
        <v/>
      </c>
      <c r="G2831" s="19" t="str">
        <f aca="false">IF($B2831="","",IFERROR(VLOOKUP($B2831,الموظفين!$A$2:$J$501,7,FALSE()),""))</f>
        <v/>
      </c>
      <c r="H2831" s="20"/>
      <c r="I2831" s="20"/>
      <c r="J2831" s="21" t="str">
        <f aca="false">IF(OR(H2831="",I2831=""),"",ROUND(MOD(I2831-H2831,1)*24,2))</f>
        <v/>
      </c>
      <c r="K2831" s="22" t="str">
        <f aca="false">IF(OR(H2831="",F2831=""),"",IF(ROUND(MAX(0,MOD(H2831-F2831+0.5,1)-0.5)*1440,0)&gt;IFERROR(VLOOKUP(E2831,الورديات!$A$2:$E$21,5,FALSE()),0),ROUND(MAX(0,MOD(H2831-F2831+0.5,1)-0.5)*1440,0),0))</f>
        <v/>
      </c>
      <c r="L2831" s="22" t="str">
        <f aca="false">IF(OR(I2831="",G2831=""),"",ROUND(MAX(0,MOD(G2831-I2831+0.5,1)-0.5)*1440,0))</f>
        <v/>
      </c>
      <c r="M2831" s="22" t="str">
        <f aca="false">IF(OR(I2831="",G2831=""),"",IF(ROUND(MAX(0,MOD(I2831-G2831+0.5,1)-0.5)*1440,0)&gt;=الإعدادات!$B$8,ROUND(MAX(0,MOD(I2831-G2831+0.5,1)-0.5)*1440,0),0))</f>
        <v/>
      </c>
      <c r="N2831" s="18" t="str">
        <f aca="false">IF(OR(A2831="",B2831=""),"",IF(COUNTIFS(الإجازات!$A$2:$A$1001,B2831,الإجازات!$D$2:$D$1001,"&lt;="&amp;A2831,الإجازات!$E$2:$E$1001,"&gt;="&amp;A2831,الإجازات!$G$2:$G$1001,"مقبولة")=0,"",LOOKUP(2,1/((الإجازات!$A$2:$A$1001=B2831)*(الإجازات!$D$2:$D$1001&lt;=A2831)*(الإجازات!$E$2:$E$1001&gt;=A2831)*(الإجازات!$G$2:$G$1001="مقبولة")),الإجازات!$C$2:$C$1001)))</f>
        <v/>
      </c>
      <c r="O2831" s="17"/>
      <c r="P2831" s="23" t="str">
        <f aca="false">IF(B2831="","",IF(ISNA(MATCH(B2831,الموظفين!$A$2:$A$501,0)),"⚠ كود غير موجود",IF(O2831&lt;&gt;"",O2831,IF(N2831&lt;&gt;"",N2831,IF(H2831="",IF(AND(A2831&lt;&gt;"",WEEKDAY(A2831)=الإعدادات!$B$11),"راحة أسبوعية","غائب"),IF(I2831="","بدون انصراف",IF(N(K2831)&gt;0,"متأخر","حاضر")))))))</f>
        <v/>
      </c>
      <c r="Q2831" s="24" t="str">
        <f aca="false">IF(B2831="","",IF(OR(P2831="غائب",P2831="غياب",P2831="إجازة بدون راتب"),IFERROR(VLOOKUP(B2831,الموظفين!$A$2:$J$501,8,FALSE()),0),0))</f>
        <v/>
      </c>
      <c r="R2831" s="24" t="str">
        <f aca="false">IF(B2831="","",ROUND((N(K2831)+N(L2831))/60*IFERROR(VLOOKUP(B2831,الموظفين!$A$2:$J$501,8,FALSE()),0)/الإعدادات!$B$6*الإعدادات!$B$9,2))</f>
        <v/>
      </c>
      <c r="S2831" s="24" t="str">
        <f aca="false">IF(OR(B2831="",M2831=""),"",ROUND(M2831/60*IFERROR(VLOOKUP(B2831,الموظفين!$A$2:$J$501,9,FALSE()),0),2))</f>
        <v/>
      </c>
      <c r="T2831" s="17"/>
      <c r="U2831" s="23" t="str">
        <f aca="false">IF(OR(A2831="",B2831=""),"",A2831&amp;"|"&amp;B2831)</f>
        <v/>
      </c>
    </row>
    <row r="2832" customFormat="false" ht="15" hidden="false" customHeight="false" outlineLevel="0" collapsed="false">
      <c r="A2832" s="16"/>
      <c r="B2832" s="17"/>
      <c r="C2832" s="18" t="str">
        <f aca="false">IF($B2832="","",IFERROR(VLOOKUP($B2832,الموظفين!$A$2:$J$501,2,FALSE())&amp;"","⚠ كود غير موجود"))</f>
        <v/>
      </c>
      <c r="D2832" s="18" t="str">
        <f aca="false">IF($B2832="","",IFERROR(VLOOKUP($B2832,الموظفين!$A$2:$J$501,3,FALSE())&amp;"",""))</f>
        <v/>
      </c>
      <c r="E2832" s="18" t="str">
        <f aca="false">IF($B2832="","",IFERROR(VLOOKUP($B2832,الموظفين!$A$2:$J$501,5,FALSE())&amp;"",""))</f>
        <v/>
      </c>
      <c r="F2832" s="19" t="str">
        <f aca="false">IF($B2832="","",IFERROR(VLOOKUP($B2832,الموظفين!$A$2:$J$501,6,FALSE()),""))</f>
        <v/>
      </c>
      <c r="G2832" s="19" t="str">
        <f aca="false">IF($B2832="","",IFERROR(VLOOKUP($B2832,الموظفين!$A$2:$J$501,7,FALSE()),""))</f>
        <v/>
      </c>
      <c r="H2832" s="20"/>
      <c r="I2832" s="20"/>
      <c r="J2832" s="21" t="str">
        <f aca="false">IF(OR(H2832="",I2832=""),"",ROUND(MOD(I2832-H2832,1)*24,2))</f>
        <v/>
      </c>
      <c r="K2832" s="22" t="str">
        <f aca="false">IF(OR(H2832="",F2832=""),"",IF(ROUND(MAX(0,MOD(H2832-F2832+0.5,1)-0.5)*1440,0)&gt;IFERROR(VLOOKUP(E2832,الورديات!$A$2:$E$21,5,FALSE()),0),ROUND(MAX(0,MOD(H2832-F2832+0.5,1)-0.5)*1440,0),0))</f>
        <v/>
      </c>
      <c r="L2832" s="22" t="str">
        <f aca="false">IF(OR(I2832="",G2832=""),"",ROUND(MAX(0,MOD(G2832-I2832+0.5,1)-0.5)*1440,0))</f>
        <v/>
      </c>
      <c r="M2832" s="22" t="str">
        <f aca="false">IF(OR(I2832="",G2832=""),"",IF(ROUND(MAX(0,MOD(I2832-G2832+0.5,1)-0.5)*1440,0)&gt;=الإعدادات!$B$8,ROUND(MAX(0,MOD(I2832-G2832+0.5,1)-0.5)*1440,0),0))</f>
        <v/>
      </c>
      <c r="N2832" s="18" t="str">
        <f aca="false">IF(OR(A2832="",B2832=""),"",IF(COUNTIFS(الإجازات!$A$2:$A$1001,B2832,الإجازات!$D$2:$D$1001,"&lt;="&amp;A2832,الإجازات!$E$2:$E$1001,"&gt;="&amp;A2832,الإجازات!$G$2:$G$1001,"مقبولة")=0,"",LOOKUP(2,1/((الإجازات!$A$2:$A$1001=B2832)*(الإجازات!$D$2:$D$1001&lt;=A2832)*(الإجازات!$E$2:$E$1001&gt;=A2832)*(الإجازات!$G$2:$G$1001="مقبولة")),الإجازات!$C$2:$C$1001)))</f>
        <v/>
      </c>
      <c r="O2832" s="17"/>
      <c r="P2832" s="23" t="str">
        <f aca="false">IF(B2832="","",IF(ISNA(MATCH(B2832,الموظفين!$A$2:$A$501,0)),"⚠ كود غير موجود",IF(O2832&lt;&gt;"",O2832,IF(N2832&lt;&gt;"",N2832,IF(H2832="",IF(AND(A2832&lt;&gt;"",WEEKDAY(A2832)=الإعدادات!$B$11),"راحة أسبوعية","غائب"),IF(I2832="","بدون انصراف",IF(N(K2832)&gt;0,"متأخر","حاضر")))))))</f>
        <v/>
      </c>
      <c r="Q2832" s="24" t="str">
        <f aca="false">IF(B2832="","",IF(OR(P2832="غائب",P2832="غياب",P2832="إجازة بدون راتب"),IFERROR(VLOOKUP(B2832,الموظفين!$A$2:$J$501,8,FALSE()),0),0))</f>
        <v/>
      </c>
      <c r="R2832" s="24" t="str">
        <f aca="false">IF(B2832="","",ROUND((N(K2832)+N(L2832))/60*IFERROR(VLOOKUP(B2832,الموظفين!$A$2:$J$501,8,FALSE()),0)/الإعدادات!$B$6*الإعدادات!$B$9,2))</f>
        <v/>
      </c>
      <c r="S2832" s="24" t="str">
        <f aca="false">IF(OR(B2832="",M2832=""),"",ROUND(M2832/60*IFERROR(VLOOKUP(B2832,الموظفين!$A$2:$J$501,9,FALSE()),0),2))</f>
        <v/>
      </c>
      <c r="T2832" s="17"/>
      <c r="U2832" s="23" t="str">
        <f aca="false">IF(OR(A2832="",B2832=""),"",A2832&amp;"|"&amp;B2832)</f>
        <v/>
      </c>
    </row>
    <row r="2833" customFormat="false" ht="15" hidden="false" customHeight="false" outlineLevel="0" collapsed="false">
      <c r="A2833" s="16"/>
      <c r="B2833" s="17"/>
      <c r="C2833" s="18" t="str">
        <f aca="false">IF($B2833="","",IFERROR(VLOOKUP($B2833,الموظفين!$A$2:$J$501,2,FALSE())&amp;"","⚠ كود غير موجود"))</f>
        <v/>
      </c>
      <c r="D2833" s="18" t="str">
        <f aca="false">IF($B2833="","",IFERROR(VLOOKUP($B2833,الموظفين!$A$2:$J$501,3,FALSE())&amp;"",""))</f>
        <v/>
      </c>
      <c r="E2833" s="18" t="str">
        <f aca="false">IF($B2833="","",IFERROR(VLOOKUP($B2833,الموظفين!$A$2:$J$501,5,FALSE())&amp;"",""))</f>
        <v/>
      </c>
      <c r="F2833" s="19" t="str">
        <f aca="false">IF($B2833="","",IFERROR(VLOOKUP($B2833,الموظفين!$A$2:$J$501,6,FALSE()),""))</f>
        <v/>
      </c>
      <c r="G2833" s="19" t="str">
        <f aca="false">IF($B2833="","",IFERROR(VLOOKUP($B2833,الموظفين!$A$2:$J$501,7,FALSE()),""))</f>
        <v/>
      </c>
      <c r="H2833" s="20"/>
      <c r="I2833" s="20"/>
      <c r="J2833" s="21" t="str">
        <f aca="false">IF(OR(H2833="",I2833=""),"",ROUND(MOD(I2833-H2833,1)*24,2))</f>
        <v/>
      </c>
      <c r="K2833" s="22" t="str">
        <f aca="false">IF(OR(H2833="",F2833=""),"",IF(ROUND(MAX(0,MOD(H2833-F2833+0.5,1)-0.5)*1440,0)&gt;IFERROR(VLOOKUP(E2833,الورديات!$A$2:$E$21,5,FALSE()),0),ROUND(MAX(0,MOD(H2833-F2833+0.5,1)-0.5)*1440,0),0))</f>
        <v/>
      </c>
      <c r="L2833" s="22" t="str">
        <f aca="false">IF(OR(I2833="",G2833=""),"",ROUND(MAX(0,MOD(G2833-I2833+0.5,1)-0.5)*1440,0))</f>
        <v/>
      </c>
      <c r="M2833" s="22" t="str">
        <f aca="false">IF(OR(I2833="",G2833=""),"",IF(ROUND(MAX(0,MOD(I2833-G2833+0.5,1)-0.5)*1440,0)&gt;=الإعدادات!$B$8,ROUND(MAX(0,MOD(I2833-G2833+0.5,1)-0.5)*1440,0),0))</f>
        <v/>
      </c>
      <c r="N2833" s="18" t="str">
        <f aca="false">IF(OR(A2833="",B2833=""),"",IF(COUNTIFS(الإجازات!$A$2:$A$1001,B2833,الإجازات!$D$2:$D$1001,"&lt;="&amp;A2833,الإجازات!$E$2:$E$1001,"&gt;="&amp;A2833,الإجازات!$G$2:$G$1001,"مقبولة")=0,"",LOOKUP(2,1/((الإجازات!$A$2:$A$1001=B2833)*(الإجازات!$D$2:$D$1001&lt;=A2833)*(الإجازات!$E$2:$E$1001&gt;=A2833)*(الإجازات!$G$2:$G$1001="مقبولة")),الإجازات!$C$2:$C$1001)))</f>
        <v/>
      </c>
      <c r="O2833" s="17"/>
      <c r="P2833" s="23" t="str">
        <f aca="false">IF(B2833="","",IF(ISNA(MATCH(B2833,الموظفين!$A$2:$A$501,0)),"⚠ كود غير موجود",IF(O2833&lt;&gt;"",O2833,IF(N2833&lt;&gt;"",N2833,IF(H2833="",IF(AND(A2833&lt;&gt;"",WEEKDAY(A2833)=الإعدادات!$B$11),"راحة أسبوعية","غائب"),IF(I2833="","بدون انصراف",IF(N(K2833)&gt;0,"متأخر","حاضر")))))))</f>
        <v/>
      </c>
      <c r="Q2833" s="24" t="str">
        <f aca="false">IF(B2833="","",IF(OR(P2833="غائب",P2833="غياب",P2833="إجازة بدون راتب"),IFERROR(VLOOKUP(B2833,الموظفين!$A$2:$J$501,8,FALSE()),0),0))</f>
        <v/>
      </c>
      <c r="R2833" s="24" t="str">
        <f aca="false">IF(B2833="","",ROUND((N(K2833)+N(L2833))/60*IFERROR(VLOOKUP(B2833,الموظفين!$A$2:$J$501,8,FALSE()),0)/الإعدادات!$B$6*الإعدادات!$B$9,2))</f>
        <v/>
      </c>
      <c r="S2833" s="24" t="str">
        <f aca="false">IF(OR(B2833="",M2833=""),"",ROUND(M2833/60*IFERROR(VLOOKUP(B2833,الموظفين!$A$2:$J$501,9,FALSE()),0),2))</f>
        <v/>
      </c>
      <c r="T2833" s="17"/>
      <c r="U2833" s="23" t="str">
        <f aca="false">IF(OR(A2833="",B2833=""),"",A2833&amp;"|"&amp;B2833)</f>
        <v/>
      </c>
    </row>
    <row r="2834" customFormat="false" ht="15" hidden="false" customHeight="false" outlineLevel="0" collapsed="false">
      <c r="A2834" s="16"/>
      <c r="B2834" s="17"/>
      <c r="C2834" s="18" t="str">
        <f aca="false">IF($B2834="","",IFERROR(VLOOKUP($B2834,الموظفين!$A$2:$J$501,2,FALSE())&amp;"","⚠ كود غير موجود"))</f>
        <v/>
      </c>
      <c r="D2834" s="18" t="str">
        <f aca="false">IF($B2834="","",IFERROR(VLOOKUP($B2834,الموظفين!$A$2:$J$501,3,FALSE())&amp;"",""))</f>
        <v/>
      </c>
      <c r="E2834" s="18" t="str">
        <f aca="false">IF($B2834="","",IFERROR(VLOOKUP($B2834,الموظفين!$A$2:$J$501,5,FALSE())&amp;"",""))</f>
        <v/>
      </c>
      <c r="F2834" s="19" t="str">
        <f aca="false">IF($B2834="","",IFERROR(VLOOKUP($B2834,الموظفين!$A$2:$J$501,6,FALSE()),""))</f>
        <v/>
      </c>
      <c r="G2834" s="19" t="str">
        <f aca="false">IF($B2834="","",IFERROR(VLOOKUP($B2834,الموظفين!$A$2:$J$501,7,FALSE()),""))</f>
        <v/>
      </c>
      <c r="H2834" s="20"/>
      <c r="I2834" s="20"/>
      <c r="J2834" s="21" t="str">
        <f aca="false">IF(OR(H2834="",I2834=""),"",ROUND(MOD(I2834-H2834,1)*24,2))</f>
        <v/>
      </c>
      <c r="K2834" s="22" t="str">
        <f aca="false">IF(OR(H2834="",F2834=""),"",IF(ROUND(MAX(0,MOD(H2834-F2834+0.5,1)-0.5)*1440,0)&gt;IFERROR(VLOOKUP(E2834,الورديات!$A$2:$E$21,5,FALSE()),0),ROUND(MAX(0,MOD(H2834-F2834+0.5,1)-0.5)*1440,0),0))</f>
        <v/>
      </c>
      <c r="L2834" s="22" t="str">
        <f aca="false">IF(OR(I2834="",G2834=""),"",ROUND(MAX(0,MOD(G2834-I2834+0.5,1)-0.5)*1440,0))</f>
        <v/>
      </c>
      <c r="M2834" s="22" t="str">
        <f aca="false">IF(OR(I2834="",G2834=""),"",IF(ROUND(MAX(0,MOD(I2834-G2834+0.5,1)-0.5)*1440,0)&gt;=الإعدادات!$B$8,ROUND(MAX(0,MOD(I2834-G2834+0.5,1)-0.5)*1440,0),0))</f>
        <v/>
      </c>
      <c r="N2834" s="18" t="str">
        <f aca="false">IF(OR(A2834="",B2834=""),"",IF(COUNTIFS(الإجازات!$A$2:$A$1001,B2834,الإجازات!$D$2:$D$1001,"&lt;="&amp;A2834,الإجازات!$E$2:$E$1001,"&gt;="&amp;A2834,الإجازات!$G$2:$G$1001,"مقبولة")=0,"",LOOKUP(2,1/((الإجازات!$A$2:$A$1001=B2834)*(الإجازات!$D$2:$D$1001&lt;=A2834)*(الإجازات!$E$2:$E$1001&gt;=A2834)*(الإجازات!$G$2:$G$1001="مقبولة")),الإجازات!$C$2:$C$1001)))</f>
        <v/>
      </c>
      <c r="O2834" s="17"/>
      <c r="P2834" s="23" t="str">
        <f aca="false">IF(B2834="","",IF(ISNA(MATCH(B2834,الموظفين!$A$2:$A$501,0)),"⚠ كود غير موجود",IF(O2834&lt;&gt;"",O2834,IF(N2834&lt;&gt;"",N2834,IF(H2834="",IF(AND(A2834&lt;&gt;"",WEEKDAY(A2834)=الإعدادات!$B$11),"راحة أسبوعية","غائب"),IF(I2834="","بدون انصراف",IF(N(K2834)&gt;0,"متأخر","حاضر")))))))</f>
        <v/>
      </c>
      <c r="Q2834" s="24" t="str">
        <f aca="false">IF(B2834="","",IF(OR(P2834="غائب",P2834="غياب",P2834="إجازة بدون راتب"),IFERROR(VLOOKUP(B2834,الموظفين!$A$2:$J$501,8,FALSE()),0),0))</f>
        <v/>
      </c>
      <c r="R2834" s="24" t="str">
        <f aca="false">IF(B2834="","",ROUND((N(K2834)+N(L2834))/60*IFERROR(VLOOKUP(B2834,الموظفين!$A$2:$J$501,8,FALSE()),0)/الإعدادات!$B$6*الإعدادات!$B$9,2))</f>
        <v/>
      </c>
      <c r="S2834" s="24" t="str">
        <f aca="false">IF(OR(B2834="",M2834=""),"",ROUND(M2834/60*IFERROR(VLOOKUP(B2834,الموظفين!$A$2:$J$501,9,FALSE()),0),2))</f>
        <v/>
      </c>
      <c r="T2834" s="17"/>
      <c r="U2834" s="23" t="str">
        <f aca="false">IF(OR(A2834="",B2834=""),"",A2834&amp;"|"&amp;B2834)</f>
        <v/>
      </c>
    </row>
    <row r="2835" customFormat="false" ht="15" hidden="false" customHeight="false" outlineLevel="0" collapsed="false">
      <c r="A2835" s="16"/>
      <c r="B2835" s="17"/>
      <c r="C2835" s="18" t="str">
        <f aca="false">IF($B2835="","",IFERROR(VLOOKUP($B2835,الموظفين!$A$2:$J$501,2,FALSE())&amp;"","⚠ كود غير موجود"))</f>
        <v/>
      </c>
      <c r="D2835" s="18" t="str">
        <f aca="false">IF($B2835="","",IFERROR(VLOOKUP($B2835,الموظفين!$A$2:$J$501,3,FALSE())&amp;"",""))</f>
        <v/>
      </c>
      <c r="E2835" s="18" t="str">
        <f aca="false">IF($B2835="","",IFERROR(VLOOKUP($B2835,الموظفين!$A$2:$J$501,5,FALSE())&amp;"",""))</f>
        <v/>
      </c>
      <c r="F2835" s="19" t="str">
        <f aca="false">IF($B2835="","",IFERROR(VLOOKUP($B2835,الموظفين!$A$2:$J$501,6,FALSE()),""))</f>
        <v/>
      </c>
      <c r="G2835" s="19" t="str">
        <f aca="false">IF($B2835="","",IFERROR(VLOOKUP($B2835,الموظفين!$A$2:$J$501,7,FALSE()),""))</f>
        <v/>
      </c>
      <c r="H2835" s="20"/>
      <c r="I2835" s="20"/>
      <c r="J2835" s="21" t="str">
        <f aca="false">IF(OR(H2835="",I2835=""),"",ROUND(MOD(I2835-H2835,1)*24,2))</f>
        <v/>
      </c>
      <c r="K2835" s="22" t="str">
        <f aca="false">IF(OR(H2835="",F2835=""),"",IF(ROUND(MAX(0,MOD(H2835-F2835+0.5,1)-0.5)*1440,0)&gt;IFERROR(VLOOKUP(E2835,الورديات!$A$2:$E$21,5,FALSE()),0),ROUND(MAX(0,MOD(H2835-F2835+0.5,1)-0.5)*1440,0),0))</f>
        <v/>
      </c>
      <c r="L2835" s="22" t="str">
        <f aca="false">IF(OR(I2835="",G2835=""),"",ROUND(MAX(0,MOD(G2835-I2835+0.5,1)-0.5)*1440,0))</f>
        <v/>
      </c>
      <c r="M2835" s="22" t="str">
        <f aca="false">IF(OR(I2835="",G2835=""),"",IF(ROUND(MAX(0,MOD(I2835-G2835+0.5,1)-0.5)*1440,0)&gt;=الإعدادات!$B$8,ROUND(MAX(0,MOD(I2835-G2835+0.5,1)-0.5)*1440,0),0))</f>
        <v/>
      </c>
      <c r="N2835" s="18" t="str">
        <f aca="false">IF(OR(A2835="",B2835=""),"",IF(COUNTIFS(الإجازات!$A$2:$A$1001,B2835,الإجازات!$D$2:$D$1001,"&lt;="&amp;A2835,الإجازات!$E$2:$E$1001,"&gt;="&amp;A2835,الإجازات!$G$2:$G$1001,"مقبولة")=0,"",LOOKUP(2,1/((الإجازات!$A$2:$A$1001=B2835)*(الإجازات!$D$2:$D$1001&lt;=A2835)*(الإجازات!$E$2:$E$1001&gt;=A2835)*(الإجازات!$G$2:$G$1001="مقبولة")),الإجازات!$C$2:$C$1001)))</f>
        <v/>
      </c>
      <c r="O2835" s="17"/>
      <c r="P2835" s="23" t="str">
        <f aca="false">IF(B2835="","",IF(ISNA(MATCH(B2835,الموظفين!$A$2:$A$501,0)),"⚠ كود غير موجود",IF(O2835&lt;&gt;"",O2835,IF(N2835&lt;&gt;"",N2835,IF(H2835="",IF(AND(A2835&lt;&gt;"",WEEKDAY(A2835)=الإعدادات!$B$11),"راحة أسبوعية","غائب"),IF(I2835="","بدون انصراف",IF(N(K2835)&gt;0,"متأخر","حاضر")))))))</f>
        <v/>
      </c>
      <c r="Q2835" s="24" t="str">
        <f aca="false">IF(B2835="","",IF(OR(P2835="غائب",P2835="غياب",P2835="إجازة بدون راتب"),IFERROR(VLOOKUP(B2835,الموظفين!$A$2:$J$501,8,FALSE()),0),0))</f>
        <v/>
      </c>
      <c r="R2835" s="24" t="str">
        <f aca="false">IF(B2835="","",ROUND((N(K2835)+N(L2835))/60*IFERROR(VLOOKUP(B2835,الموظفين!$A$2:$J$501,8,FALSE()),0)/الإعدادات!$B$6*الإعدادات!$B$9,2))</f>
        <v/>
      </c>
      <c r="S2835" s="24" t="str">
        <f aca="false">IF(OR(B2835="",M2835=""),"",ROUND(M2835/60*IFERROR(VLOOKUP(B2835,الموظفين!$A$2:$J$501,9,FALSE()),0),2))</f>
        <v/>
      </c>
      <c r="T2835" s="17"/>
      <c r="U2835" s="23" t="str">
        <f aca="false">IF(OR(A2835="",B2835=""),"",A2835&amp;"|"&amp;B2835)</f>
        <v/>
      </c>
    </row>
    <row r="2836" customFormat="false" ht="15" hidden="false" customHeight="false" outlineLevel="0" collapsed="false">
      <c r="A2836" s="16"/>
      <c r="B2836" s="17"/>
      <c r="C2836" s="18" t="str">
        <f aca="false">IF($B2836="","",IFERROR(VLOOKUP($B2836,الموظفين!$A$2:$J$501,2,FALSE())&amp;"","⚠ كود غير موجود"))</f>
        <v/>
      </c>
      <c r="D2836" s="18" t="str">
        <f aca="false">IF($B2836="","",IFERROR(VLOOKUP($B2836,الموظفين!$A$2:$J$501,3,FALSE())&amp;"",""))</f>
        <v/>
      </c>
      <c r="E2836" s="18" t="str">
        <f aca="false">IF($B2836="","",IFERROR(VLOOKUP($B2836,الموظفين!$A$2:$J$501,5,FALSE())&amp;"",""))</f>
        <v/>
      </c>
      <c r="F2836" s="19" t="str">
        <f aca="false">IF($B2836="","",IFERROR(VLOOKUP($B2836,الموظفين!$A$2:$J$501,6,FALSE()),""))</f>
        <v/>
      </c>
      <c r="G2836" s="19" t="str">
        <f aca="false">IF($B2836="","",IFERROR(VLOOKUP($B2836,الموظفين!$A$2:$J$501,7,FALSE()),""))</f>
        <v/>
      </c>
      <c r="H2836" s="20"/>
      <c r="I2836" s="20"/>
      <c r="J2836" s="21" t="str">
        <f aca="false">IF(OR(H2836="",I2836=""),"",ROUND(MOD(I2836-H2836,1)*24,2))</f>
        <v/>
      </c>
      <c r="K2836" s="22" t="str">
        <f aca="false">IF(OR(H2836="",F2836=""),"",IF(ROUND(MAX(0,MOD(H2836-F2836+0.5,1)-0.5)*1440,0)&gt;IFERROR(VLOOKUP(E2836,الورديات!$A$2:$E$21,5,FALSE()),0),ROUND(MAX(0,MOD(H2836-F2836+0.5,1)-0.5)*1440,0),0))</f>
        <v/>
      </c>
      <c r="L2836" s="22" t="str">
        <f aca="false">IF(OR(I2836="",G2836=""),"",ROUND(MAX(0,MOD(G2836-I2836+0.5,1)-0.5)*1440,0))</f>
        <v/>
      </c>
      <c r="M2836" s="22" t="str">
        <f aca="false">IF(OR(I2836="",G2836=""),"",IF(ROUND(MAX(0,MOD(I2836-G2836+0.5,1)-0.5)*1440,0)&gt;=الإعدادات!$B$8,ROUND(MAX(0,MOD(I2836-G2836+0.5,1)-0.5)*1440,0),0))</f>
        <v/>
      </c>
      <c r="N2836" s="18" t="str">
        <f aca="false">IF(OR(A2836="",B2836=""),"",IF(COUNTIFS(الإجازات!$A$2:$A$1001,B2836,الإجازات!$D$2:$D$1001,"&lt;="&amp;A2836,الإجازات!$E$2:$E$1001,"&gt;="&amp;A2836,الإجازات!$G$2:$G$1001,"مقبولة")=0,"",LOOKUP(2,1/((الإجازات!$A$2:$A$1001=B2836)*(الإجازات!$D$2:$D$1001&lt;=A2836)*(الإجازات!$E$2:$E$1001&gt;=A2836)*(الإجازات!$G$2:$G$1001="مقبولة")),الإجازات!$C$2:$C$1001)))</f>
        <v/>
      </c>
      <c r="O2836" s="17"/>
      <c r="P2836" s="23" t="str">
        <f aca="false">IF(B2836="","",IF(ISNA(MATCH(B2836,الموظفين!$A$2:$A$501,0)),"⚠ كود غير موجود",IF(O2836&lt;&gt;"",O2836,IF(N2836&lt;&gt;"",N2836,IF(H2836="",IF(AND(A2836&lt;&gt;"",WEEKDAY(A2836)=الإعدادات!$B$11),"راحة أسبوعية","غائب"),IF(I2836="","بدون انصراف",IF(N(K2836)&gt;0,"متأخر","حاضر")))))))</f>
        <v/>
      </c>
      <c r="Q2836" s="24" t="str">
        <f aca="false">IF(B2836="","",IF(OR(P2836="غائب",P2836="غياب",P2836="إجازة بدون راتب"),IFERROR(VLOOKUP(B2836,الموظفين!$A$2:$J$501,8,FALSE()),0),0))</f>
        <v/>
      </c>
      <c r="R2836" s="24" t="str">
        <f aca="false">IF(B2836="","",ROUND((N(K2836)+N(L2836))/60*IFERROR(VLOOKUP(B2836,الموظفين!$A$2:$J$501,8,FALSE()),0)/الإعدادات!$B$6*الإعدادات!$B$9,2))</f>
        <v/>
      </c>
      <c r="S2836" s="24" t="str">
        <f aca="false">IF(OR(B2836="",M2836=""),"",ROUND(M2836/60*IFERROR(VLOOKUP(B2836,الموظفين!$A$2:$J$501,9,FALSE()),0),2))</f>
        <v/>
      </c>
      <c r="T2836" s="17"/>
      <c r="U2836" s="23" t="str">
        <f aca="false">IF(OR(A2836="",B2836=""),"",A2836&amp;"|"&amp;B2836)</f>
        <v/>
      </c>
    </row>
    <row r="2837" customFormat="false" ht="15" hidden="false" customHeight="false" outlineLevel="0" collapsed="false">
      <c r="A2837" s="16"/>
      <c r="B2837" s="17"/>
      <c r="C2837" s="18" t="str">
        <f aca="false">IF($B2837="","",IFERROR(VLOOKUP($B2837,الموظفين!$A$2:$J$501,2,FALSE())&amp;"","⚠ كود غير موجود"))</f>
        <v/>
      </c>
      <c r="D2837" s="18" t="str">
        <f aca="false">IF($B2837="","",IFERROR(VLOOKUP($B2837,الموظفين!$A$2:$J$501,3,FALSE())&amp;"",""))</f>
        <v/>
      </c>
      <c r="E2837" s="18" t="str">
        <f aca="false">IF($B2837="","",IFERROR(VLOOKUP($B2837,الموظفين!$A$2:$J$501,5,FALSE())&amp;"",""))</f>
        <v/>
      </c>
      <c r="F2837" s="19" t="str">
        <f aca="false">IF($B2837="","",IFERROR(VLOOKUP($B2837,الموظفين!$A$2:$J$501,6,FALSE()),""))</f>
        <v/>
      </c>
      <c r="G2837" s="19" t="str">
        <f aca="false">IF($B2837="","",IFERROR(VLOOKUP($B2837,الموظفين!$A$2:$J$501,7,FALSE()),""))</f>
        <v/>
      </c>
      <c r="H2837" s="20"/>
      <c r="I2837" s="20"/>
      <c r="J2837" s="21" t="str">
        <f aca="false">IF(OR(H2837="",I2837=""),"",ROUND(MOD(I2837-H2837,1)*24,2))</f>
        <v/>
      </c>
      <c r="K2837" s="22" t="str">
        <f aca="false">IF(OR(H2837="",F2837=""),"",IF(ROUND(MAX(0,MOD(H2837-F2837+0.5,1)-0.5)*1440,0)&gt;IFERROR(VLOOKUP(E2837,الورديات!$A$2:$E$21,5,FALSE()),0),ROUND(MAX(0,MOD(H2837-F2837+0.5,1)-0.5)*1440,0),0))</f>
        <v/>
      </c>
      <c r="L2837" s="22" t="str">
        <f aca="false">IF(OR(I2837="",G2837=""),"",ROUND(MAX(0,MOD(G2837-I2837+0.5,1)-0.5)*1440,0))</f>
        <v/>
      </c>
      <c r="M2837" s="22" t="str">
        <f aca="false">IF(OR(I2837="",G2837=""),"",IF(ROUND(MAX(0,MOD(I2837-G2837+0.5,1)-0.5)*1440,0)&gt;=الإعدادات!$B$8,ROUND(MAX(0,MOD(I2837-G2837+0.5,1)-0.5)*1440,0),0))</f>
        <v/>
      </c>
      <c r="N2837" s="18" t="str">
        <f aca="false">IF(OR(A2837="",B2837=""),"",IF(COUNTIFS(الإجازات!$A$2:$A$1001,B2837,الإجازات!$D$2:$D$1001,"&lt;="&amp;A2837,الإجازات!$E$2:$E$1001,"&gt;="&amp;A2837,الإجازات!$G$2:$G$1001,"مقبولة")=0,"",LOOKUP(2,1/((الإجازات!$A$2:$A$1001=B2837)*(الإجازات!$D$2:$D$1001&lt;=A2837)*(الإجازات!$E$2:$E$1001&gt;=A2837)*(الإجازات!$G$2:$G$1001="مقبولة")),الإجازات!$C$2:$C$1001)))</f>
        <v/>
      </c>
      <c r="O2837" s="17"/>
      <c r="P2837" s="23" t="str">
        <f aca="false">IF(B2837="","",IF(ISNA(MATCH(B2837,الموظفين!$A$2:$A$501,0)),"⚠ كود غير موجود",IF(O2837&lt;&gt;"",O2837,IF(N2837&lt;&gt;"",N2837,IF(H2837="",IF(AND(A2837&lt;&gt;"",WEEKDAY(A2837)=الإعدادات!$B$11),"راحة أسبوعية","غائب"),IF(I2837="","بدون انصراف",IF(N(K2837)&gt;0,"متأخر","حاضر")))))))</f>
        <v/>
      </c>
      <c r="Q2837" s="24" t="str">
        <f aca="false">IF(B2837="","",IF(OR(P2837="غائب",P2837="غياب",P2837="إجازة بدون راتب"),IFERROR(VLOOKUP(B2837,الموظفين!$A$2:$J$501,8,FALSE()),0),0))</f>
        <v/>
      </c>
      <c r="R2837" s="24" t="str">
        <f aca="false">IF(B2837="","",ROUND((N(K2837)+N(L2837))/60*IFERROR(VLOOKUP(B2837,الموظفين!$A$2:$J$501,8,FALSE()),0)/الإعدادات!$B$6*الإعدادات!$B$9,2))</f>
        <v/>
      </c>
      <c r="S2837" s="24" t="str">
        <f aca="false">IF(OR(B2837="",M2837=""),"",ROUND(M2837/60*IFERROR(VLOOKUP(B2837,الموظفين!$A$2:$J$501,9,FALSE()),0),2))</f>
        <v/>
      </c>
      <c r="T2837" s="17"/>
      <c r="U2837" s="23" t="str">
        <f aca="false">IF(OR(A2837="",B2837=""),"",A2837&amp;"|"&amp;B2837)</f>
        <v/>
      </c>
    </row>
    <row r="2838" customFormat="false" ht="15" hidden="false" customHeight="false" outlineLevel="0" collapsed="false">
      <c r="A2838" s="16"/>
      <c r="B2838" s="17"/>
      <c r="C2838" s="18" t="str">
        <f aca="false">IF($B2838="","",IFERROR(VLOOKUP($B2838,الموظفين!$A$2:$J$501,2,FALSE())&amp;"","⚠ كود غير موجود"))</f>
        <v/>
      </c>
      <c r="D2838" s="18" t="str">
        <f aca="false">IF($B2838="","",IFERROR(VLOOKUP($B2838,الموظفين!$A$2:$J$501,3,FALSE())&amp;"",""))</f>
        <v/>
      </c>
      <c r="E2838" s="18" t="str">
        <f aca="false">IF($B2838="","",IFERROR(VLOOKUP($B2838,الموظفين!$A$2:$J$501,5,FALSE())&amp;"",""))</f>
        <v/>
      </c>
      <c r="F2838" s="19" t="str">
        <f aca="false">IF($B2838="","",IFERROR(VLOOKUP($B2838,الموظفين!$A$2:$J$501,6,FALSE()),""))</f>
        <v/>
      </c>
      <c r="G2838" s="19" t="str">
        <f aca="false">IF($B2838="","",IFERROR(VLOOKUP($B2838,الموظفين!$A$2:$J$501,7,FALSE()),""))</f>
        <v/>
      </c>
      <c r="H2838" s="20"/>
      <c r="I2838" s="20"/>
      <c r="J2838" s="21" t="str">
        <f aca="false">IF(OR(H2838="",I2838=""),"",ROUND(MOD(I2838-H2838,1)*24,2))</f>
        <v/>
      </c>
      <c r="K2838" s="22" t="str">
        <f aca="false">IF(OR(H2838="",F2838=""),"",IF(ROUND(MAX(0,MOD(H2838-F2838+0.5,1)-0.5)*1440,0)&gt;IFERROR(VLOOKUP(E2838,الورديات!$A$2:$E$21,5,FALSE()),0),ROUND(MAX(0,MOD(H2838-F2838+0.5,1)-0.5)*1440,0),0))</f>
        <v/>
      </c>
      <c r="L2838" s="22" t="str">
        <f aca="false">IF(OR(I2838="",G2838=""),"",ROUND(MAX(0,MOD(G2838-I2838+0.5,1)-0.5)*1440,0))</f>
        <v/>
      </c>
      <c r="M2838" s="22" t="str">
        <f aca="false">IF(OR(I2838="",G2838=""),"",IF(ROUND(MAX(0,MOD(I2838-G2838+0.5,1)-0.5)*1440,0)&gt;=الإعدادات!$B$8,ROUND(MAX(0,MOD(I2838-G2838+0.5,1)-0.5)*1440,0),0))</f>
        <v/>
      </c>
      <c r="N2838" s="18" t="str">
        <f aca="false">IF(OR(A2838="",B2838=""),"",IF(COUNTIFS(الإجازات!$A$2:$A$1001,B2838,الإجازات!$D$2:$D$1001,"&lt;="&amp;A2838,الإجازات!$E$2:$E$1001,"&gt;="&amp;A2838,الإجازات!$G$2:$G$1001,"مقبولة")=0,"",LOOKUP(2,1/((الإجازات!$A$2:$A$1001=B2838)*(الإجازات!$D$2:$D$1001&lt;=A2838)*(الإجازات!$E$2:$E$1001&gt;=A2838)*(الإجازات!$G$2:$G$1001="مقبولة")),الإجازات!$C$2:$C$1001)))</f>
        <v/>
      </c>
      <c r="O2838" s="17"/>
      <c r="P2838" s="23" t="str">
        <f aca="false">IF(B2838="","",IF(ISNA(MATCH(B2838,الموظفين!$A$2:$A$501,0)),"⚠ كود غير موجود",IF(O2838&lt;&gt;"",O2838,IF(N2838&lt;&gt;"",N2838,IF(H2838="",IF(AND(A2838&lt;&gt;"",WEEKDAY(A2838)=الإعدادات!$B$11),"راحة أسبوعية","غائب"),IF(I2838="","بدون انصراف",IF(N(K2838)&gt;0,"متأخر","حاضر")))))))</f>
        <v/>
      </c>
      <c r="Q2838" s="24" t="str">
        <f aca="false">IF(B2838="","",IF(OR(P2838="غائب",P2838="غياب",P2838="إجازة بدون راتب"),IFERROR(VLOOKUP(B2838,الموظفين!$A$2:$J$501,8,FALSE()),0),0))</f>
        <v/>
      </c>
      <c r="R2838" s="24" t="str">
        <f aca="false">IF(B2838="","",ROUND((N(K2838)+N(L2838))/60*IFERROR(VLOOKUP(B2838,الموظفين!$A$2:$J$501,8,FALSE()),0)/الإعدادات!$B$6*الإعدادات!$B$9,2))</f>
        <v/>
      </c>
      <c r="S2838" s="24" t="str">
        <f aca="false">IF(OR(B2838="",M2838=""),"",ROUND(M2838/60*IFERROR(VLOOKUP(B2838,الموظفين!$A$2:$J$501,9,FALSE()),0),2))</f>
        <v/>
      </c>
      <c r="T2838" s="17"/>
      <c r="U2838" s="23" t="str">
        <f aca="false">IF(OR(A2838="",B2838=""),"",A2838&amp;"|"&amp;B2838)</f>
        <v/>
      </c>
    </row>
    <row r="2839" customFormat="false" ht="15" hidden="false" customHeight="false" outlineLevel="0" collapsed="false">
      <c r="A2839" s="16"/>
      <c r="B2839" s="17"/>
      <c r="C2839" s="18" t="str">
        <f aca="false">IF($B2839="","",IFERROR(VLOOKUP($B2839,الموظفين!$A$2:$J$501,2,FALSE())&amp;"","⚠ كود غير موجود"))</f>
        <v/>
      </c>
      <c r="D2839" s="18" t="str">
        <f aca="false">IF($B2839="","",IFERROR(VLOOKUP($B2839,الموظفين!$A$2:$J$501,3,FALSE())&amp;"",""))</f>
        <v/>
      </c>
      <c r="E2839" s="18" t="str">
        <f aca="false">IF($B2839="","",IFERROR(VLOOKUP($B2839,الموظفين!$A$2:$J$501,5,FALSE())&amp;"",""))</f>
        <v/>
      </c>
      <c r="F2839" s="19" t="str">
        <f aca="false">IF($B2839="","",IFERROR(VLOOKUP($B2839,الموظفين!$A$2:$J$501,6,FALSE()),""))</f>
        <v/>
      </c>
      <c r="G2839" s="19" t="str">
        <f aca="false">IF($B2839="","",IFERROR(VLOOKUP($B2839,الموظفين!$A$2:$J$501,7,FALSE()),""))</f>
        <v/>
      </c>
      <c r="H2839" s="20"/>
      <c r="I2839" s="20"/>
      <c r="J2839" s="21" t="str">
        <f aca="false">IF(OR(H2839="",I2839=""),"",ROUND(MOD(I2839-H2839,1)*24,2))</f>
        <v/>
      </c>
      <c r="K2839" s="22" t="str">
        <f aca="false">IF(OR(H2839="",F2839=""),"",IF(ROUND(MAX(0,MOD(H2839-F2839+0.5,1)-0.5)*1440,0)&gt;IFERROR(VLOOKUP(E2839,الورديات!$A$2:$E$21,5,FALSE()),0),ROUND(MAX(0,MOD(H2839-F2839+0.5,1)-0.5)*1440,0),0))</f>
        <v/>
      </c>
      <c r="L2839" s="22" t="str">
        <f aca="false">IF(OR(I2839="",G2839=""),"",ROUND(MAX(0,MOD(G2839-I2839+0.5,1)-0.5)*1440,0))</f>
        <v/>
      </c>
      <c r="M2839" s="22" t="str">
        <f aca="false">IF(OR(I2839="",G2839=""),"",IF(ROUND(MAX(0,MOD(I2839-G2839+0.5,1)-0.5)*1440,0)&gt;=الإعدادات!$B$8,ROUND(MAX(0,MOD(I2839-G2839+0.5,1)-0.5)*1440,0),0))</f>
        <v/>
      </c>
      <c r="N2839" s="18" t="str">
        <f aca="false">IF(OR(A2839="",B2839=""),"",IF(COUNTIFS(الإجازات!$A$2:$A$1001,B2839,الإجازات!$D$2:$D$1001,"&lt;="&amp;A2839,الإجازات!$E$2:$E$1001,"&gt;="&amp;A2839,الإجازات!$G$2:$G$1001,"مقبولة")=0,"",LOOKUP(2,1/((الإجازات!$A$2:$A$1001=B2839)*(الإجازات!$D$2:$D$1001&lt;=A2839)*(الإجازات!$E$2:$E$1001&gt;=A2839)*(الإجازات!$G$2:$G$1001="مقبولة")),الإجازات!$C$2:$C$1001)))</f>
        <v/>
      </c>
      <c r="O2839" s="17"/>
      <c r="P2839" s="23" t="str">
        <f aca="false">IF(B2839="","",IF(ISNA(MATCH(B2839,الموظفين!$A$2:$A$501,0)),"⚠ كود غير موجود",IF(O2839&lt;&gt;"",O2839,IF(N2839&lt;&gt;"",N2839,IF(H2839="",IF(AND(A2839&lt;&gt;"",WEEKDAY(A2839)=الإعدادات!$B$11),"راحة أسبوعية","غائب"),IF(I2839="","بدون انصراف",IF(N(K2839)&gt;0,"متأخر","حاضر")))))))</f>
        <v/>
      </c>
      <c r="Q2839" s="24" t="str">
        <f aca="false">IF(B2839="","",IF(OR(P2839="غائب",P2839="غياب",P2839="إجازة بدون راتب"),IFERROR(VLOOKUP(B2839,الموظفين!$A$2:$J$501,8,FALSE()),0),0))</f>
        <v/>
      </c>
      <c r="R2839" s="24" t="str">
        <f aca="false">IF(B2839="","",ROUND((N(K2839)+N(L2839))/60*IFERROR(VLOOKUP(B2839,الموظفين!$A$2:$J$501,8,FALSE()),0)/الإعدادات!$B$6*الإعدادات!$B$9,2))</f>
        <v/>
      </c>
      <c r="S2839" s="24" t="str">
        <f aca="false">IF(OR(B2839="",M2839=""),"",ROUND(M2839/60*IFERROR(VLOOKUP(B2839,الموظفين!$A$2:$J$501,9,FALSE()),0),2))</f>
        <v/>
      </c>
      <c r="T2839" s="17"/>
      <c r="U2839" s="23" t="str">
        <f aca="false">IF(OR(A2839="",B2839=""),"",A2839&amp;"|"&amp;B2839)</f>
        <v/>
      </c>
    </row>
    <row r="2840" customFormat="false" ht="15" hidden="false" customHeight="false" outlineLevel="0" collapsed="false">
      <c r="A2840" s="16"/>
      <c r="B2840" s="17"/>
      <c r="C2840" s="18" t="str">
        <f aca="false">IF($B2840="","",IFERROR(VLOOKUP($B2840,الموظفين!$A$2:$J$501,2,FALSE())&amp;"","⚠ كود غير موجود"))</f>
        <v/>
      </c>
      <c r="D2840" s="18" t="str">
        <f aca="false">IF($B2840="","",IFERROR(VLOOKUP($B2840,الموظفين!$A$2:$J$501,3,FALSE())&amp;"",""))</f>
        <v/>
      </c>
      <c r="E2840" s="18" t="str">
        <f aca="false">IF($B2840="","",IFERROR(VLOOKUP($B2840,الموظفين!$A$2:$J$501,5,FALSE())&amp;"",""))</f>
        <v/>
      </c>
      <c r="F2840" s="19" t="str">
        <f aca="false">IF($B2840="","",IFERROR(VLOOKUP($B2840,الموظفين!$A$2:$J$501,6,FALSE()),""))</f>
        <v/>
      </c>
      <c r="G2840" s="19" t="str">
        <f aca="false">IF($B2840="","",IFERROR(VLOOKUP($B2840,الموظفين!$A$2:$J$501,7,FALSE()),""))</f>
        <v/>
      </c>
      <c r="H2840" s="20"/>
      <c r="I2840" s="20"/>
      <c r="J2840" s="21" t="str">
        <f aca="false">IF(OR(H2840="",I2840=""),"",ROUND(MOD(I2840-H2840,1)*24,2))</f>
        <v/>
      </c>
      <c r="K2840" s="22" t="str">
        <f aca="false">IF(OR(H2840="",F2840=""),"",IF(ROUND(MAX(0,MOD(H2840-F2840+0.5,1)-0.5)*1440,0)&gt;IFERROR(VLOOKUP(E2840,الورديات!$A$2:$E$21,5,FALSE()),0),ROUND(MAX(0,MOD(H2840-F2840+0.5,1)-0.5)*1440,0),0))</f>
        <v/>
      </c>
      <c r="L2840" s="22" t="str">
        <f aca="false">IF(OR(I2840="",G2840=""),"",ROUND(MAX(0,MOD(G2840-I2840+0.5,1)-0.5)*1440,0))</f>
        <v/>
      </c>
      <c r="M2840" s="22" t="str">
        <f aca="false">IF(OR(I2840="",G2840=""),"",IF(ROUND(MAX(0,MOD(I2840-G2840+0.5,1)-0.5)*1440,0)&gt;=الإعدادات!$B$8,ROUND(MAX(0,MOD(I2840-G2840+0.5,1)-0.5)*1440,0),0))</f>
        <v/>
      </c>
      <c r="N2840" s="18" t="str">
        <f aca="false">IF(OR(A2840="",B2840=""),"",IF(COUNTIFS(الإجازات!$A$2:$A$1001,B2840,الإجازات!$D$2:$D$1001,"&lt;="&amp;A2840,الإجازات!$E$2:$E$1001,"&gt;="&amp;A2840,الإجازات!$G$2:$G$1001,"مقبولة")=0,"",LOOKUP(2,1/((الإجازات!$A$2:$A$1001=B2840)*(الإجازات!$D$2:$D$1001&lt;=A2840)*(الإجازات!$E$2:$E$1001&gt;=A2840)*(الإجازات!$G$2:$G$1001="مقبولة")),الإجازات!$C$2:$C$1001)))</f>
        <v/>
      </c>
      <c r="O2840" s="17"/>
      <c r="P2840" s="23" t="str">
        <f aca="false">IF(B2840="","",IF(ISNA(MATCH(B2840,الموظفين!$A$2:$A$501,0)),"⚠ كود غير موجود",IF(O2840&lt;&gt;"",O2840,IF(N2840&lt;&gt;"",N2840,IF(H2840="",IF(AND(A2840&lt;&gt;"",WEEKDAY(A2840)=الإعدادات!$B$11),"راحة أسبوعية","غائب"),IF(I2840="","بدون انصراف",IF(N(K2840)&gt;0,"متأخر","حاضر")))))))</f>
        <v/>
      </c>
      <c r="Q2840" s="24" t="str">
        <f aca="false">IF(B2840="","",IF(OR(P2840="غائب",P2840="غياب",P2840="إجازة بدون راتب"),IFERROR(VLOOKUP(B2840,الموظفين!$A$2:$J$501,8,FALSE()),0),0))</f>
        <v/>
      </c>
      <c r="R2840" s="24" t="str">
        <f aca="false">IF(B2840="","",ROUND((N(K2840)+N(L2840))/60*IFERROR(VLOOKUP(B2840,الموظفين!$A$2:$J$501,8,FALSE()),0)/الإعدادات!$B$6*الإعدادات!$B$9,2))</f>
        <v/>
      </c>
      <c r="S2840" s="24" t="str">
        <f aca="false">IF(OR(B2840="",M2840=""),"",ROUND(M2840/60*IFERROR(VLOOKUP(B2840,الموظفين!$A$2:$J$501,9,FALSE()),0),2))</f>
        <v/>
      </c>
      <c r="T2840" s="17"/>
      <c r="U2840" s="23" t="str">
        <f aca="false">IF(OR(A2840="",B2840=""),"",A2840&amp;"|"&amp;B2840)</f>
        <v/>
      </c>
    </row>
    <row r="2841" customFormat="false" ht="15" hidden="false" customHeight="false" outlineLevel="0" collapsed="false">
      <c r="A2841" s="16"/>
      <c r="B2841" s="17"/>
      <c r="C2841" s="18" t="str">
        <f aca="false">IF($B2841="","",IFERROR(VLOOKUP($B2841,الموظفين!$A$2:$J$501,2,FALSE())&amp;"","⚠ كود غير موجود"))</f>
        <v/>
      </c>
      <c r="D2841" s="18" t="str">
        <f aca="false">IF($B2841="","",IFERROR(VLOOKUP($B2841,الموظفين!$A$2:$J$501,3,FALSE())&amp;"",""))</f>
        <v/>
      </c>
      <c r="E2841" s="18" t="str">
        <f aca="false">IF($B2841="","",IFERROR(VLOOKUP($B2841,الموظفين!$A$2:$J$501,5,FALSE())&amp;"",""))</f>
        <v/>
      </c>
      <c r="F2841" s="19" t="str">
        <f aca="false">IF($B2841="","",IFERROR(VLOOKUP($B2841,الموظفين!$A$2:$J$501,6,FALSE()),""))</f>
        <v/>
      </c>
      <c r="G2841" s="19" t="str">
        <f aca="false">IF($B2841="","",IFERROR(VLOOKUP($B2841,الموظفين!$A$2:$J$501,7,FALSE()),""))</f>
        <v/>
      </c>
      <c r="H2841" s="20"/>
      <c r="I2841" s="20"/>
      <c r="J2841" s="21" t="str">
        <f aca="false">IF(OR(H2841="",I2841=""),"",ROUND(MOD(I2841-H2841,1)*24,2))</f>
        <v/>
      </c>
      <c r="K2841" s="22" t="str">
        <f aca="false">IF(OR(H2841="",F2841=""),"",IF(ROUND(MAX(0,MOD(H2841-F2841+0.5,1)-0.5)*1440,0)&gt;IFERROR(VLOOKUP(E2841,الورديات!$A$2:$E$21,5,FALSE()),0),ROUND(MAX(0,MOD(H2841-F2841+0.5,1)-0.5)*1440,0),0))</f>
        <v/>
      </c>
      <c r="L2841" s="22" t="str">
        <f aca="false">IF(OR(I2841="",G2841=""),"",ROUND(MAX(0,MOD(G2841-I2841+0.5,1)-0.5)*1440,0))</f>
        <v/>
      </c>
      <c r="M2841" s="22" t="str">
        <f aca="false">IF(OR(I2841="",G2841=""),"",IF(ROUND(MAX(0,MOD(I2841-G2841+0.5,1)-0.5)*1440,0)&gt;=الإعدادات!$B$8,ROUND(MAX(0,MOD(I2841-G2841+0.5,1)-0.5)*1440,0),0))</f>
        <v/>
      </c>
      <c r="N2841" s="18" t="str">
        <f aca="false">IF(OR(A2841="",B2841=""),"",IF(COUNTIFS(الإجازات!$A$2:$A$1001,B2841,الإجازات!$D$2:$D$1001,"&lt;="&amp;A2841,الإجازات!$E$2:$E$1001,"&gt;="&amp;A2841,الإجازات!$G$2:$G$1001,"مقبولة")=0,"",LOOKUP(2,1/((الإجازات!$A$2:$A$1001=B2841)*(الإجازات!$D$2:$D$1001&lt;=A2841)*(الإجازات!$E$2:$E$1001&gt;=A2841)*(الإجازات!$G$2:$G$1001="مقبولة")),الإجازات!$C$2:$C$1001)))</f>
        <v/>
      </c>
      <c r="O2841" s="17"/>
      <c r="P2841" s="23" t="str">
        <f aca="false">IF(B2841="","",IF(ISNA(MATCH(B2841,الموظفين!$A$2:$A$501,0)),"⚠ كود غير موجود",IF(O2841&lt;&gt;"",O2841,IF(N2841&lt;&gt;"",N2841,IF(H2841="",IF(AND(A2841&lt;&gt;"",WEEKDAY(A2841)=الإعدادات!$B$11),"راحة أسبوعية","غائب"),IF(I2841="","بدون انصراف",IF(N(K2841)&gt;0,"متأخر","حاضر")))))))</f>
        <v/>
      </c>
      <c r="Q2841" s="24" t="str">
        <f aca="false">IF(B2841="","",IF(OR(P2841="غائب",P2841="غياب",P2841="إجازة بدون راتب"),IFERROR(VLOOKUP(B2841,الموظفين!$A$2:$J$501,8,FALSE()),0),0))</f>
        <v/>
      </c>
      <c r="R2841" s="24" t="str">
        <f aca="false">IF(B2841="","",ROUND((N(K2841)+N(L2841))/60*IFERROR(VLOOKUP(B2841,الموظفين!$A$2:$J$501,8,FALSE()),0)/الإعدادات!$B$6*الإعدادات!$B$9,2))</f>
        <v/>
      </c>
      <c r="S2841" s="24" t="str">
        <f aca="false">IF(OR(B2841="",M2841=""),"",ROUND(M2841/60*IFERROR(VLOOKUP(B2841,الموظفين!$A$2:$J$501,9,FALSE()),0),2))</f>
        <v/>
      </c>
      <c r="T2841" s="17"/>
      <c r="U2841" s="23" t="str">
        <f aca="false">IF(OR(A2841="",B2841=""),"",A2841&amp;"|"&amp;B2841)</f>
        <v/>
      </c>
    </row>
    <row r="2842" customFormat="false" ht="15" hidden="false" customHeight="false" outlineLevel="0" collapsed="false">
      <c r="A2842" s="16"/>
      <c r="B2842" s="17"/>
      <c r="C2842" s="18" t="str">
        <f aca="false">IF($B2842="","",IFERROR(VLOOKUP($B2842,الموظفين!$A$2:$J$501,2,FALSE())&amp;"","⚠ كود غير موجود"))</f>
        <v/>
      </c>
      <c r="D2842" s="18" t="str">
        <f aca="false">IF($B2842="","",IFERROR(VLOOKUP($B2842,الموظفين!$A$2:$J$501,3,FALSE())&amp;"",""))</f>
        <v/>
      </c>
      <c r="E2842" s="18" t="str">
        <f aca="false">IF($B2842="","",IFERROR(VLOOKUP($B2842,الموظفين!$A$2:$J$501,5,FALSE())&amp;"",""))</f>
        <v/>
      </c>
      <c r="F2842" s="19" t="str">
        <f aca="false">IF($B2842="","",IFERROR(VLOOKUP($B2842,الموظفين!$A$2:$J$501,6,FALSE()),""))</f>
        <v/>
      </c>
      <c r="G2842" s="19" t="str">
        <f aca="false">IF($B2842="","",IFERROR(VLOOKUP($B2842,الموظفين!$A$2:$J$501,7,FALSE()),""))</f>
        <v/>
      </c>
      <c r="H2842" s="20"/>
      <c r="I2842" s="20"/>
      <c r="J2842" s="21" t="str">
        <f aca="false">IF(OR(H2842="",I2842=""),"",ROUND(MOD(I2842-H2842,1)*24,2))</f>
        <v/>
      </c>
      <c r="K2842" s="22" t="str">
        <f aca="false">IF(OR(H2842="",F2842=""),"",IF(ROUND(MAX(0,MOD(H2842-F2842+0.5,1)-0.5)*1440,0)&gt;IFERROR(VLOOKUP(E2842,الورديات!$A$2:$E$21,5,FALSE()),0),ROUND(MAX(0,MOD(H2842-F2842+0.5,1)-0.5)*1440,0),0))</f>
        <v/>
      </c>
      <c r="L2842" s="22" t="str">
        <f aca="false">IF(OR(I2842="",G2842=""),"",ROUND(MAX(0,MOD(G2842-I2842+0.5,1)-0.5)*1440,0))</f>
        <v/>
      </c>
      <c r="M2842" s="22" t="str">
        <f aca="false">IF(OR(I2842="",G2842=""),"",IF(ROUND(MAX(0,MOD(I2842-G2842+0.5,1)-0.5)*1440,0)&gt;=الإعدادات!$B$8,ROUND(MAX(0,MOD(I2842-G2842+0.5,1)-0.5)*1440,0),0))</f>
        <v/>
      </c>
      <c r="N2842" s="18" t="str">
        <f aca="false">IF(OR(A2842="",B2842=""),"",IF(COUNTIFS(الإجازات!$A$2:$A$1001,B2842,الإجازات!$D$2:$D$1001,"&lt;="&amp;A2842,الإجازات!$E$2:$E$1001,"&gt;="&amp;A2842,الإجازات!$G$2:$G$1001,"مقبولة")=0,"",LOOKUP(2,1/((الإجازات!$A$2:$A$1001=B2842)*(الإجازات!$D$2:$D$1001&lt;=A2842)*(الإجازات!$E$2:$E$1001&gt;=A2842)*(الإجازات!$G$2:$G$1001="مقبولة")),الإجازات!$C$2:$C$1001)))</f>
        <v/>
      </c>
      <c r="O2842" s="17"/>
      <c r="P2842" s="23" t="str">
        <f aca="false">IF(B2842="","",IF(ISNA(MATCH(B2842,الموظفين!$A$2:$A$501,0)),"⚠ كود غير موجود",IF(O2842&lt;&gt;"",O2842,IF(N2842&lt;&gt;"",N2842,IF(H2842="",IF(AND(A2842&lt;&gt;"",WEEKDAY(A2842)=الإعدادات!$B$11),"راحة أسبوعية","غائب"),IF(I2842="","بدون انصراف",IF(N(K2842)&gt;0,"متأخر","حاضر")))))))</f>
        <v/>
      </c>
      <c r="Q2842" s="24" t="str">
        <f aca="false">IF(B2842="","",IF(OR(P2842="غائب",P2842="غياب",P2842="إجازة بدون راتب"),IFERROR(VLOOKUP(B2842,الموظفين!$A$2:$J$501,8,FALSE()),0),0))</f>
        <v/>
      </c>
      <c r="R2842" s="24" t="str">
        <f aca="false">IF(B2842="","",ROUND((N(K2842)+N(L2842))/60*IFERROR(VLOOKUP(B2842,الموظفين!$A$2:$J$501,8,FALSE()),0)/الإعدادات!$B$6*الإعدادات!$B$9,2))</f>
        <v/>
      </c>
      <c r="S2842" s="24" t="str">
        <f aca="false">IF(OR(B2842="",M2842=""),"",ROUND(M2842/60*IFERROR(VLOOKUP(B2842,الموظفين!$A$2:$J$501,9,FALSE()),0),2))</f>
        <v/>
      </c>
      <c r="T2842" s="17"/>
      <c r="U2842" s="23" t="str">
        <f aca="false">IF(OR(A2842="",B2842=""),"",A2842&amp;"|"&amp;B2842)</f>
        <v/>
      </c>
    </row>
    <row r="2843" customFormat="false" ht="15" hidden="false" customHeight="false" outlineLevel="0" collapsed="false">
      <c r="A2843" s="16"/>
      <c r="B2843" s="17"/>
      <c r="C2843" s="18" t="str">
        <f aca="false">IF($B2843="","",IFERROR(VLOOKUP($B2843,الموظفين!$A$2:$J$501,2,FALSE())&amp;"","⚠ كود غير موجود"))</f>
        <v/>
      </c>
      <c r="D2843" s="18" t="str">
        <f aca="false">IF($B2843="","",IFERROR(VLOOKUP($B2843,الموظفين!$A$2:$J$501,3,FALSE())&amp;"",""))</f>
        <v/>
      </c>
      <c r="E2843" s="18" t="str">
        <f aca="false">IF($B2843="","",IFERROR(VLOOKUP($B2843,الموظفين!$A$2:$J$501,5,FALSE())&amp;"",""))</f>
        <v/>
      </c>
      <c r="F2843" s="19" t="str">
        <f aca="false">IF($B2843="","",IFERROR(VLOOKUP($B2843,الموظفين!$A$2:$J$501,6,FALSE()),""))</f>
        <v/>
      </c>
      <c r="G2843" s="19" t="str">
        <f aca="false">IF($B2843="","",IFERROR(VLOOKUP($B2843,الموظفين!$A$2:$J$501,7,FALSE()),""))</f>
        <v/>
      </c>
      <c r="H2843" s="20"/>
      <c r="I2843" s="20"/>
      <c r="J2843" s="21" t="str">
        <f aca="false">IF(OR(H2843="",I2843=""),"",ROUND(MOD(I2843-H2843,1)*24,2))</f>
        <v/>
      </c>
      <c r="K2843" s="22" t="str">
        <f aca="false">IF(OR(H2843="",F2843=""),"",IF(ROUND(MAX(0,MOD(H2843-F2843+0.5,1)-0.5)*1440,0)&gt;IFERROR(VLOOKUP(E2843,الورديات!$A$2:$E$21,5,FALSE()),0),ROUND(MAX(0,MOD(H2843-F2843+0.5,1)-0.5)*1440,0),0))</f>
        <v/>
      </c>
      <c r="L2843" s="22" t="str">
        <f aca="false">IF(OR(I2843="",G2843=""),"",ROUND(MAX(0,MOD(G2843-I2843+0.5,1)-0.5)*1440,0))</f>
        <v/>
      </c>
      <c r="M2843" s="22" t="str">
        <f aca="false">IF(OR(I2843="",G2843=""),"",IF(ROUND(MAX(0,MOD(I2843-G2843+0.5,1)-0.5)*1440,0)&gt;=الإعدادات!$B$8,ROUND(MAX(0,MOD(I2843-G2843+0.5,1)-0.5)*1440,0),0))</f>
        <v/>
      </c>
      <c r="N2843" s="18" t="str">
        <f aca="false">IF(OR(A2843="",B2843=""),"",IF(COUNTIFS(الإجازات!$A$2:$A$1001,B2843,الإجازات!$D$2:$D$1001,"&lt;="&amp;A2843,الإجازات!$E$2:$E$1001,"&gt;="&amp;A2843,الإجازات!$G$2:$G$1001,"مقبولة")=0,"",LOOKUP(2,1/((الإجازات!$A$2:$A$1001=B2843)*(الإجازات!$D$2:$D$1001&lt;=A2843)*(الإجازات!$E$2:$E$1001&gt;=A2843)*(الإجازات!$G$2:$G$1001="مقبولة")),الإجازات!$C$2:$C$1001)))</f>
        <v/>
      </c>
      <c r="O2843" s="17"/>
      <c r="P2843" s="23" t="str">
        <f aca="false">IF(B2843="","",IF(ISNA(MATCH(B2843,الموظفين!$A$2:$A$501,0)),"⚠ كود غير موجود",IF(O2843&lt;&gt;"",O2843,IF(N2843&lt;&gt;"",N2843,IF(H2843="",IF(AND(A2843&lt;&gt;"",WEEKDAY(A2843)=الإعدادات!$B$11),"راحة أسبوعية","غائب"),IF(I2843="","بدون انصراف",IF(N(K2843)&gt;0,"متأخر","حاضر")))))))</f>
        <v/>
      </c>
      <c r="Q2843" s="24" t="str">
        <f aca="false">IF(B2843="","",IF(OR(P2843="غائب",P2843="غياب",P2843="إجازة بدون راتب"),IFERROR(VLOOKUP(B2843,الموظفين!$A$2:$J$501,8,FALSE()),0),0))</f>
        <v/>
      </c>
      <c r="R2843" s="24" t="str">
        <f aca="false">IF(B2843="","",ROUND((N(K2843)+N(L2843))/60*IFERROR(VLOOKUP(B2843,الموظفين!$A$2:$J$501,8,FALSE()),0)/الإعدادات!$B$6*الإعدادات!$B$9,2))</f>
        <v/>
      </c>
      <c r="S2843" s="24" t="str">
        <f aca="false">IF(OR(B2843="",M2843=""),"",ROUND(M2843/60*IFERROR(VLOOKUP(B2843,الموظفين!$A$2:$J$501,9,FALSE()),0),2))</f>
        <v/>
      </c>
      <c r="T2843" s="17"/>
      <c r="U2843" s="23" t="str">
        <f aca="false">IF(OR(A2843="",B2843=""),"",A2843&amp;"|"&amp;B2843)</f>
        <v/>
      </c>
    </row>
    <row r="2844" customFormat="false" ht="15" hidden="false" customHeight="false" outlineLevel="0" collapsed="false">
      <c r="A2844" s="16"/>
      <c r="B2844" s="17"/>
      <c r="C2844" s="18" t="str">
        <f aca="false">IF($B2844="","",IFERROR(VLOOKUP($B2844,الموظفين!$A$2:$J$501,2,FALSE())&amp;"","⚠ كود غير موجود"))</f>
        <v/>
      </c>
      <c r="D2844" s="18" t="str">
        <f aca="false">IF($B2844="","",IFERROR(VLOOKUP($B2844,الموظفين!$A$2:$J$501,3,FALSE())&amp;"",""))</f>
        <v/>
      </c>
      <c r="E2844" s="18" t="str">
        <f aca="false">IF($B2844="","",IFERROR(VLOOKUP($B2844,الموظفين!$A$2:$J$501,5,FALSE())&amp;"",""))</f>
        <v/>
      </c>
      <c r="F2844" s="19" t="str">
        <f aca="false">IF($B2844="","",IFERROR(VLOOKUP($B2844,الموظفين!$A$2:$J$501,6,FALSE()),""))</f>
        <v/>
      </c>
      <c r="G2844" s="19" t="str">
        <f aca="false">IF($B2844="","",IFERROR(VLOOKUP($B2844,الموظفين!$A$2:$J$501,7,FALSE()),""))</f>
        <v/>
      </c>
      <c r="H2844" s="20"/>
      <c r="I2844" s="20"/>
      <c r="J2844" s="21" t="str">
        <f aca="false">IF(OR(H2844="",I2844=""),"",ROUND(MOD(I2844-H2844,1)*24,2))</f>
        <v/>
      </c>
      <c r="K2844" s="22" t="str">
        <f aca="false">IF(OR(H2844="",F2844=""),"",IF(ROUND(MAX(0,MOD(H2844-F2844+0.5,1)-0.5)*1440,0)&gt;IFERROR(VLOOKUP(E2844,الورديات!$A$2:$E$21,5,FALSE()),0),ROUND(MAX(0,MOD(H2844-F2844+0.5,1)-0.5)*1440,0),0))</f>
        <v/>
      </c>
      <c r="L2844" s="22" t="str">
        <f aca="false">IF(OR(I2844="",G2844=""),"",ROUND(MAX(0,MOD(G2844-I2844+0.5,1)-0.5)*1440,0))</f>
        <v/>
      </c>
      <c r="M2844" s="22" t="str">
        <f aca="false">IF(OR(I2844="",G2844=""),"",IF(ROUND(MAX(0,MOD(I2844-G2844+0.5,1)-0.5)*1440,0)&gt;=الإعدادات!$B$8,ROUND(MAX(0,MOD(I2844-G2844+0.5,1)-0.5)*1440,0),0))</f>
        <v/>
      </c>
      <c r="N2844" s="18" t="str">
        <f aca="false">IF(OR(A2844="",B2844=""),"",IF(COUNTIFS(الإجازات!$A$2:$A$1001,B2844,الإجازات!$D$2:$D$1001,"&lt;="&amp;A2844,الإجازات!$E$2:$E$1001,"&gt;="&amp;A2844,الإجازات!$G$2:$G$1001,"مقبولة")=0,"",LOOKUP(2,1/((الإجازات!$A$2:$A$1001=B2844)*(الإجازات!$D$2:$D$1001&lt;=A2844)*(الإجازات!$E$2:$E$1001&gt;=A2844)*(الإجازات!$G$2:$G$1001="مقبولة")),الإجازات!$C$2:$C$1001)))</f>
        <v/>
      </c>
      <c r="O2844" s="17"/>
      <c r="P2844" s="23" t="str">
        <f aca="false">IF(B2844="","",IF(ISNA(MATCH(B2844,الموظفين!$A$2:$A$501,0)),"⚠ كود غير موجود",IF(O2844&lt;&gt;"",O2844,IF(N2844&lt;&gt;"",N2844,IF(H2844="",IF(AND(A2844&lt;&gt;"",WEEKDAY(A2844)=الإعدادات!$B$11),"راحة أسبوعية","غائب"),IF(I2844="","بدون انصراف",IF(N(K2844)&gt;0,"متأخر","حاضر")))))))</f>
        <v/>
      </c>
      <c r="Q2844" s="24" t="str">
        <f aca="false">IF(B2844="","",IF(OR(P2844="غائب",P2844="غياب",P2844="إجازة بدون راتب"),IFERROR(VLOOKUP(B2844,الموظفين!$A$2:$J$501,8,FALSE()),0),0))</f>
        <v/>
      </c>
      <c r="R2844" s="24" t="str">
        <f aca="false">IF(B2844="","",ROUND((N(K2844)+N(L2844))/60*IFERROR(VLOOKUP(B2844,الموظفين!$A$2:$J$501,8,FALSE()),0)/الإعدادات!$B$6*الإعدادات!$B$9,2))</f>
        <v/>
      </c>
      <c r="S2844" s="24" t="str">
        <f aca="false">IF(OR(B2844="",M2844=""),"",ROUND(M2844/60*IFERROR(VLOOKUP(B2844,الموظفين!$A$2:$J$501,9,FALSE()),0),2))</f>
        <v/>
      </c>
      <c r="T2844" s="17"/>
      <c r="U2844" s="23" t="str">
        <f aca="false">IF(OR(A2844="",B2844=""),"",A2844&amp;"|"&amp;B2844)</f>
        <v/>
      </c>
    </row>
    <row r="2845" customFormat="false" ht="15" hidden="false" customHeight="false" outlineLevel="0" collapsed="false">
      <c r="A2845" s="16"/>
      <c r="B2845" s="17"/>
      <c r="C2845" s="18" t="str">
        <f aca="false">IF($B2845="","",IFERROR(VLOOKUP($B2845,الموظفين!$A$2:$J$501,2,FALSE())&amp;"","⚠ كود غير موجود"))</f>
        <v/>
      </c>
      <c r="D2845" s="18" t="str">
        <f aca="false">IF($B2845="","",IFERROR(VLOOKUP($B2845,الموظفين!$A$2:$J$501,3,FALSE())&amp;"",""))</f>
        <v/>
      </c>
      <c r="E2845" s="18" t="str">
        <f aca="false">IF($B2845="","",IFERROR(VLOOKUP($B2845,الموظفين!$A$2:$J$501,5,FALSE())&amp;"",""))</f>
        <v/>
      </c>
      <c r="F2845" s="19" t="str">
        <f aca="false">IF($B2845="","",IFERROR(VLOOKUP($B2845,الموظفين!$A$2:$J$501,6,FALSE()),""))</f>
        <v/>
      </c>
      <c r="G2845" s="19" t="str">
        <f aca="false">IF($B2845="","",IFERROR(VLOOKUP($B2845,الموظفين!$A$2:$J$501,7,FALSE()),""))</f>
        <v/>
      </c>
      <c r="H2845" s="20"/>
      <c r="I2845" s="20"/>
      <c r="J2845" s="21" t="str">
        <f aca="false">IF(OR(H2845="",I2845=""),"",ROUND(MOD(I2845-H2845,1)*24,2))</f>
        <v/>
      </c>
      <c r="K2845" s="22" t="str">
        <f aca="false">IF(OR(H2845="",F2845=""),"",IF(ROUND(MAX(0,MOD(H2845-F2845+0.5,1)-0.5)*1440,0)&gt;IFERROR(VLOOKUP(E2845,الورديات!$A$2:$E$21,5,FALSE()),0),ROUND(MAX(0,MOD(H2845-F2845+0.5,1)-0.5)*1440,0),0))</f>
        <v/>
      </c>
      <c r="L2845" s="22" t="str">
        <f aca="false">IF(OR(I2845="",G2845=""),"",ROUND(MAX(0,MOD(G2845-I2845+0.5,1)-0.5)*1440,0))</f>
        <v/>
      </c>
      <c r="M2845" s="22" t="str">
        <f aca="false">IF(OR(I2845="",G2845=""),"",IF(ROUND(MAX(0,MOD(I2845-G2845+0.5,1)-0.5)*1440,0)&gt;=الإعدادات!$B$8,ROUND(MAX(0,MOD(I2845-G2845+0.5,1)-0.5)*1440,0),0))</f>
        <v/>
      </c>
      <c r="N2845" s="18" t="str">
        <f aca="false">IF(OR(A2845="",B2845=""),"",IF(COUNTIFS(الإجازات!$A$2:$A$1001,B2845,الإجازات!$D$2:$D$1001,"&lt;="&amp;A2845,الإجازات!$E$2:$E$1001,"&gt;="&amp;A2845,الإجازات!$G$2:$G$1001,"مقبولة")=0,"",LOOKUP(2,1/((الإجازات!$A$2:$A$1001=B2845)*(الإجازات!$D$2:$D$1001&lt;=A2845)*(الإجازات!$E$2:$E$1001&gt;=A2845)*(الإجازات!$G$2:$G$1001="مقبولة")),الإجازات!$C$2:$C$1001)))</f>
        <v/>
      </c>
      <c r="O2845" s="17"/>
      <c r="P2845" s="23" t="str">
        <f aca="false">IF(B2845="","",IF(ISNA(MATCH(B2845,الموظفين!$A$2:$A$501,0)),"⚠ كود غير موجود",IF(O2845&lt;&gt;"",O2845,IF(N2845&lt;&gt;"",N2845,IF(H2845="",IF(AND(A2845&lt;&gt;"",WEEKDAY(A2845)=الإعدادات!$B$11),"راحة أسبوعية","غائب"),IF(I2845="","بدون انصراف",IF(N(K2845)&gt;0,"متأخر","حاضر")))))))</f>
        <v/>
      </c>
      <c r="Q2845" s="24" t="str">
        <f aca="false">IF(B2845="","",IF(OR(P2845="غائب",P2845="غياب",P2845="إجازة بدون راتب"),IFERROR(VLOOKUP(B2845,الموظفين!$A$2:$J$501,8,FALSE()),0),0))</f>
        <v/>
      </c>
      <c r="R2845" s="24" t="str">
        <f aca="false">IF(B2845="","",ROUND((N(K2845)+N(L2845))/60*IFERROR(VLOOKUP(B2845,الموظفين!$A$2:$J$501,8,FALSE()),0)/الإعدادات!$B$6*الإعدادات!$B$9,2))</f>
        <v/>
      </c>
      <c r="S2845" s="24" t="str">
        <f aca="false">IF(OR(B2845="",M2845=""),"",ROUND(M2845/60*IFERROR(VLOOKUP(B2845,الموظفين!$A$2:$J$501,9,FALSE()),0),2))</f>
        <v/>
      </c>
      <c r="T2845" s="17"/>
      <c r="U2845" s="23" t="str">
        <f aca="false">IF(OR(A2845="",B2845=""),"",A2845&amp;"|"&amp;B2845)</f>
        <v/>
      </c>
    </row>
    <row r="2846" customFormat="false" ht="15" hidden="false" customHeight="false" outlineLevel="0" collapsed="false">
      <c r="A2846" s="16"/>
      <c r="B2846" s="17"/>
      <c r="C2846" s="18" t="str">
        <f aca="false">IF($B2846="","",IFERROR(VLOOKUP($B2846,الموظفين!$A$2:$J$501,2,FALSE())&amp;"","⚠ كود غير موجود"))</f>
        <v/>
      </c>
      <c r="D2846" s="18" t="str">
        <f aca="false">IF($B2846="","",IFERROR(VLOOKUP($B2846,الموظفين!$A$2:$J$501,3,FALSE())&amp;"",""))</f>
        <v/>
      </c>
      <c r="E2846" s="18" t="str">
        <f aca="false">IF($B2846="","",IFERROR(VLOOKUP($B2846,الموظفين!$A$2:$J$501,5,FALSE())&amp;"",""))</f>
        <v/>
      </c>
      <c r="F2846" s="19" t="str">
        <f aca="false">IF($B2846="","",IFERROR(VLOOKUP($B2846,الموظفين!$A$2:$J$501,6,FALSE()),""))</f>
        <v/>
      </c>
      <c r="G2846" s="19" t="str">
        <f aca="false">IF($B2846="","",IFERROR(VLOOKUP($B2846,الموظفين!$A$2:$J$501,7,FALSE()),""))</f>
        <v/>
      </c>
      <c r="H2846" s="20"/>
      <c r="I2846" s="20"/>
      <c r="J2846" s="21" t="str">
        <f aca="false">IF(OR(H2846="",I2846=""),"",ROUND(MOD(I2846-H2846,1)*24,2))</f>
        <v/>
      </c>
      <c r="K2846" s="22" t="str">
        <f aca="false">IF(OR(H2846="",F2846=""),"",IF(ROUND(MAX(0,MOD(H2846-F2846+0.5,1)-0.5)*1440,0)&gt;IFERROR(VLOOKUP(E2846,الورديات!$A$2:$E$21,5,FALSE()),0),ROUND(MAX(0,MOD(H2846-F2846+0.5,1)-0.5)*1440,0),0))</f>
        <v/>
      </c>
      <c r="L2846" s="22" t="str">
        <f aca="false">IF(OR(I2846="",G2846=""),"",ROUND(MAX(0,MOD(G2846-I2846+0.5,1)-0.5)*1440,0))</f>
        <v/>
      </c>
      <c r="M2846" s="22" t="str">
        <f aca="false">IF(OR(I2846="",G2846=""),"",IF(ROUND(MAX(0,MOD(I2846-G2846+0.5,1)-0.5)*1440,0)&gt;=الإعدادات!$B$8,ROUND(MAX(0,MOD(I2846-G2846+0.5,1)-0.5)*1440,0),0))</f>
        <v/>
      </c>
      <c r="N2846" s="18" t="str">
        <f aca="false">IF(OR(A2846="",B2846=""),"",IF(COUNTIFS(الإجازات!$A$2:$A$1001,B2846,الإجازات!$D$2:$D$1001,"&lt;="&amp;A2846,الإجازات!$E$2:$E$1001,"&gt;="&amp;A2846,الإجازات!$G$2:$G$1001,"مقبولة")=0,"",LOOKUP(2,1/((الإجازات!$A$2:$A$1001=B2846)*(الإجازات!$D$2:$D$1001&lt;=A2846)*(الإجازات!$E$2:$E$1001&gt;=A2846)*(الإجازات!$G$2:$G$1001="مقبولة")),الإجازات!$C$2:$C$1001)))</f>
        <v/>
      </c>
      <c r="O2846" s="17"/>
      <c r="P2846" s="23" t="str">
        <f aca="false">IF(B2846="","",IF(ISNA(MATCH(B2846,الموظفين!$A$2:$A$501,0)),"⚠ كود غير موجود",IF(O2846&lt;&gt;"",O2846,IF(N2846&lt;&gt;"",N2846,IF(H2846="",IF(AND(A2846&lt;&gt;"",WEEKDAY(A2846)=الإعدادات!$B$11),"راحة أسبوعية","غائب"),IF(I2846="","بدون انصراف",IF(N(K2846)&gt;0,"متأخر","حاضر")))))))</f>
        <v/>
      </c>
      <c r="Q2846" s="24" t="str">
        <f aca="false">IF(B2846="","",IF(OR(P2846="غائب",P2846="غياب",P2846="إجازة بدون راتب"),IFERROR(VLOOKUP(B2846,الموظفين!$A$2:$J$501,8,FALSE()),0),0))</f>
        <v/>
      </c>
      <c r="R2846" s="24" t="str">
        <f aca="false">IF(B2846="","",ROUND((N(K2846)+N(L2846))/60*IFERROR(VLOOKUP(B2846,الموظفين!$A$2:$J$501,8,FALSE()),0)/الإعدادات!$B$6*الإعدادات!$B$9,2))</f>
        <v/>
      </c>
      <c r="S2846" s="24" t="str">
        <f aca="false">IF(OR(B2846="",M2846=""),"",ROUND(M2846/60*IFERROR(VLOOKUP(B2846,الموظفين!$A$2:$J$501,9,FALSE()),0),2))</f>
        <v/>
      </c>
      <c r="T2846" s="17"/>
      <c r="U2846" s="23" t="str">
        <f aca="false">IF(OR(A2846="",B2846=""),"",A2846&amp;"|"&amp;B2846)</f>
        <v/>
      </c>
    </row>
    <row r="2847" customFormat="false" ht="15" hidden="false" customHeight="false" outlineLevel="0" collapsed="false">
      <c r="A2847" s="16"/>
      <c r="B2847" s="17"/>
      <c r="C2847" s="18" t="str">
        <f aca="false">IF($B2847="","",IFERROR(VLOOKUP($B2847,الموظفين!$A$2:$J$501,2,FALSE())&amp;"","⚠ كود غير موجود"))</f>
        <v/>
      </c>
      <c r="D2847" s="18" t="str">
        <f aca="false">IF($B2847="","",IFERROR(VLOOKUP($B2847,الموظفين!$A$2:$J$501,3,FALSE())&amp;"",""))</f>
        <v/>
      </c>
      <c r="E2847" s="18" t="str">
        <f aca="false">IF($B2847="","",IFERROR(VLOOKUP($B2847,الموظفين!$A$2:$J$501,5,FALSE())&amp;"",""))</f>
        <v/>
      </c>
      <c r="F2847" s="19" t="str">
        <f aca="false">IF($B2847="","",IFERROR(VLOOKUP($B2847,الموظفين!$A$2:$J$501,6,FALSE()),""))</f>
        <v/>
      </c>
      <c r="G2847" s="19" t="str">
        <f aca="false">IF($B2847="","",IFERROR(VLOOKUP($B2847,الموظفين!$A$2:$J$501,7,FALSE()),""))</f>
        <v/>
      </c>
      <c r="H2847" s="20"/>
      <c r="I2847" s="20"/>
      <c r="J2847" s="21" t="str">
        <f aca="false">IF(OR(H2847="",I2847=""),"",ROUND(MOD(I2847-H2847,1)*24,2))</f>
        <v/>
      </c>
      <c r="K2847" s="22" t="str">
        <f aca="false">IF(OR(H2847="",F2847=""),"",IF(ROUND(MAX(0,MOD(H2847-F2847+0.5,1)-0.5)*1440,0)&gt;IFERROR(VLOOKUP(E2847,الورديات!$A$2:$E$21,5,FALSE()),0),ROUND(MAX(0,MOD(H2847-F2847+0.5,1)-0.5)*1440,0),0))</f>
        <v/>
      </c>
      <c r="L2847" s="22" t="str">
        <f aca="false">IF(OR(I2847="",G2847=""),"",ROUND(MAX(0,MOD(G2847-I2847+0.5,1)-0.5)*1440,0))</f>
        <v/>
      </c>
      <c r="M2847" s="22" t="str">
        <f aca="false">IF(OR(I2847="",G2847=""),"",IF(ROUND(MAX(0,MOD(I2847-G2847+0.5,1)-0.5)*1440,0)&gt;=الإعدادات!$B$8,ROUND(MAX(0,MOD(I2847-G2847+0.5,1)-0.5)*1440,0),0))</f>
        <v/>
      </c>
      <c r="N2847" s="18" t="str">
        <f aca="false">IF(OR(A2847="",B2847=""),"",IF(COUNTIFS(الإجازات!$A$2:$A$1001,B2847,الإجازات!$D$2:$D$1001,"&lt;="&amp;A2847,الإجازات!$E$2:$E$1001,"&gt;="&amp;A2847,الإجازات!$G$2:$G$1001,"مقبولة")=0,"",LOOKUP(2,1/((الإجازات!$A$2:$A$1001=B2847)*(الإجازات!$D$2:$D$1001&lt;=A2847)*(الإجازات!$E$2:$E$1001&gt;=A2847)*(الإجازات!$G$2:$G$1001="مقبولة")),الإجازات!$C$2:$C$1001)))</f>
        <v/>
      </c>
      <c r="O2847" s="17"/>
      <c r="P2847" s="23" t="str">
        <f aca="false">IF(B2847="","",IF(ISNA(MATCH(B2847,الموظفين!$A$2:$A$501,0)),"⚠ كود غير موجود",IF(O2847&lt;&gt;"",O2847,IF(N2847&lt;&gt;"",N2847,IF(H2847="",IF(AND(A2847&lt;&gt;"",WEEKDAY(A2847)=الإعدادات!$B$11),"راحة أسبوعية","غائب"),IF(I2847="","بدون انصراف",IF(N(K2847)&gt;0,"متأخر","حاضر")))))))</f>
        <v/>
      </c>
      <c r="Q2847" s="24" t="str">
        <f aca="false">IF(B2847="","",IF(OR(P2847="غائب",P2847="غياب",P2847="إجازة بدون راتب"),IFERROR(VLOOKUP(B2847,الموظفين!$A$2:$J$501,8,FALSE()),0),0))</f>
        <v/>
      </c>
      <c r="R2847" s="24" t="str">
        <f aca="false">IF(B2847="","",ROUND((N(K2847)+N(L2847))/60*IFERROR(VLOOKUP(B2847,الموظفين!$A$2:$J$501,8,FALSE()),0)/الإعدادات!$B$6*الإعدادات!$B$9,2))</f>
        <v/>
      </c>
      <c r="S2847" s="24" t="str">
        <f aca="false">IF(OR(B2847="",M2847=""),"",ROUND(M2847/60*IFERROR(VLOOKUP(B2847,الموظفين!$A$2:$J$501,9,FALSE()),0),2))</f>
        <v/>
      </c>
      <c r="T2847" s="17"/>
      <c r="U2847" s="23" t="str">
        <f aca="false">IF(OR(A2847="",B2847=""),"",A2847&amp;"|"&amp;B2847)</f>
        <v/>
      </c>
    </row>
    <row r="2848" customFormat="false" ht="15" hidden="false" customHeight="false" outlineLevel="0" collapsed="false">
      <c r="A2848" s="16"/>
      <c r="B2848" s="17"/>
      <c r="C2848" s="18" t="str">
        <f aca="false">IF($B2848="","",IFERROR(VLOOKUP($B2848,الموظفين!$A$2:$J$501,2,FALSE())&amp;"","⚠ كود غير موجود"))</f>
        <v/>
      </c>
      <c r="D2848" s="18" t="str">
        <f aca="false">IF($B2848="","",IFERROR(VLOOKUP($B2848,الموظفين!$A$2:$J$501,3,FALSE())&amp;"",""))</f>
        <v/>
      </c>
      <c r="E2848" s="18" t="str">
        <f aca="false">IF($B2848="","",IFERROR(VLOOKUP($B2848,الموظفين!$A$2:$J$501,5,FALSE())&amp;"",""))</f>
        <v/>
      </c>
      <c r="F2848" s="19" t="str">
        <f aca="false">IF($B2848="","",IFERROR(VLOOKUP($B2848,الموظفين!$A$2:$J$501,6,FALSE()),""))</f>
        <v/>
      </c>
      <c r="G2848" s="19" t="str">
        <f aca="false">IF($B2848="","",IFERROR(VLOOKUP($B2848,الموظفين!$A$2:$J$501,7,FALSE()),""))</f>
        <v/>
      </c>
      <c r="H2848" s="20"/>
      <c r="I2848" s="20"/>
      <c r="J2848" s="21" t="str">
        <f aca="false">IF(OR(H2848="",I2848=""),"",ROUND(MOD(I2848-H2848,1)*24,2))</f>
        <v/>
      </c>
      <c r="K2848" s="22" t="str">
        <f aca="false">IF(OR(H2848="",F2848=""),"",IF(ROUND(MAX(0,MOD(H2848-F2848+0.5,1)-0.5)*1440,0)&gt;IFERROR(VLOOKUP(E2848,الورديات!$A$2:$E$21,5,FALSE()),0),ROUND(MAX(0,MOD(H2848-F2848+0.5,1)-0.5)*1440,0),0))</f>
        <v/>
      </c>
      <c r="L2848" s="22" t="str">
        <f aca="false">IF(OR(I2848="",G2848=""),"",ROUND(MAX(0,MOD(G2848-I2848+0.5,1)-0.5)*1440,0))</f>
        <v/>
      </c>
      <c r="M2848" s="22" t="str">
        <f aca="false">IF(OR(I2848="",G2848=""),"",IF(ROUND(MAX(0,MOD(I2848-G2848+0.5,1)-0.5)*1440,0)&gt;=الإعدادات!$B$8,ROUND(MAX(0,MOD(I2848-G2848+0.5,1)-0.5)*1440,0),0))</f>
        <v/>
      </c>
      <c r="N2848" s="18" t="str">
        <f aca="false">IF(OR(A2848="",B2848=""),"",IF(COUNTIFS(الإجازات!$A$2:$A$1001,B2848,الإجازات!$D$2:$D$1001,"&lt;="&amp;A2848,الإجازات!$E$2:$E$1001,"&gt;="&amp;A2848,الإجازات!$G$2:$G$1001,"مقبولة")=0,"",LOOKUP(2,1/((الإجازات!$A$2:$A$1001=B2848)*(الإجازات!$D$2:$D$1001&lt;=A2848)*(الإجازات!$E$2:$E$1001&gt;=A2848)*(الإجازات!$G$2:$G$1001="مقبولة")),الإجازات!$C$2:$C$1001)))</f>
        <v/>
      </c>
      <c r="O2848" s="17"/>
      <c r="P2848" s="23" t="str">
        <f aca="false">IF(B2848="","",IF(ISNA(MATCH(B2848,الموظفين!$A$2:$A$501,0)),"⚠ كود غير موجود",IF(O2848&lt;&gt;"",O2848,IF(N2848&lt;&gt;"",N2848,IF(H2848="",IF(AND(A2848&lt;&gt;"",WEEKDAY(A2848)=الإعدادات!$B$11),"راحة أسبوعية","غائب"),IF(I2848="","بدون انصراف",IF(N(K2848)&gt;0,"متأخر","حاضر")))))))</f>
        <v/>
      </c>
      <c r="Q2848" s="24" t="str">
        <f aca="false">IF(B2848="","",IF(OR(P2848="غائب",P2848="غياب",P2848="إجازة بدون راتب"),IFERROR(VLOOKUP(B2848,الموظفين!$A$2:$J$501,8,FALSE()),0),0))</f>
        <v/>
      </c>
      <c r="R2848" s="24" t="str">
        <f aca="false">IF(B2848="","",ROUND((N(K2848)+N(L2848))/60*IFERROR(VLOOKUP(B2848,الموظفين!$A$2:$J$501,8,FALSE()),0)/الإعدادات!$B$6*الإعدادات!$B$9,2))</f>
        <v/>
      </c>
      <c r="S2848" s="24" t="str">
        <f aca="false">IF(OR(B2848="",M2848=""),"",ROUND(M2848/60*IFERROR(VLOOKUP(B2848,الموظفين!$A$2:$J$501,9,FALSE()),0),2))</f>
        <v/>
      </c>
      <c r="T2848" s="17"/>
      <c r="U2848" s="23" t="str">
        <f aca="false">IF(OR(A2848="",B2848=""),"",A2848&amp;"|"&amp;B2848)</f>
        <v/>
      </c>
    </row>
    <row r="2849" customFormat="false" ht="15" hidden="false" customHeight="false" outlineLevel="0" collapsed="false">
      <c r="A2849" s="16"/>
      <c r="B2849" s="17"/>
      <c r="C2849" s="18" t="str">
        <f aca="false">IF($B2849="","",IFERROR(VLOOKUP($B2849,الموظفين!$A$2:$J$501,2,FALSE())&amp;"","⚠ كود غير موجود"))</f>
        <v/>
      </c>
      <c r="D2849" s="18" t="str">
        <f aca="false">IF($B2849="","",IFERROR(VLOOKUP($B2849,الموظفين!$A$2:$J$501,3,FALSE())&amp;"",""))</f>
        <v/>
      </c>
      <c r="E2849" s="18" t="str">
        <f aca="false">IF($B2849="","",IFERROR(VLOOKUP($B2849,الموظفين!$A$2:$J$501,5,FALSE())&amp;"",""))</f>
        <v/>
      </c>
      <c r="F2849" s="19" t="str">
        <f aca="false">IF($B2849="","",IFERROR(VLOOKUP($B2849,الموظفين!$A$2:$J$501,6,FALSE()),""))</f>
        <v/>
      </c>
      <c r="G2849" s="19" t="str">
        <f aca="false">IF($B2849="","",IFERROR(VLOOKUP($B2849,الموظفين!$A$2:$J$501,7,FALSE()),""))</f>
        <v/>
      </c>
      <c r="H2849" s="20"/>
      <c r="I2849" s="20"/>
      <c r="J2849" s="21" t="str">
        <f aca="false">IF(OR(H2849="",I2849=""),"",ROUND(MOD(I2849-H2849,1)*24,2))</f>
        <v/>
      </c>
      <c r="K2849" s="22" t="str">
        <f aca="false">IF(OR(H2849="",F2849=""),"",IF(ROUND(MAX(0,MOD(H2849-F2849+0.5,1)-0.5)*1440,0)&gt;IFERROR(VLOOKUP(E2849,الورديات!$A$2:$E$21,5,FALSE()),0),ROUND(MAX(0,MOD(H2849-F2849+0.5,1)-0.5)*1440,0),0))</f>
        <v/>
      </c>
      <c r="L2849" s="22" t="str">
        <f aca="false">IF(OR(I2849="",G2849=""),"",ROUND(MAX(0,MOD(G2849-I2849+0.5,1)-0.5)*1440,0))</f>
        <v/>
      </c>
      <c r="M2849" s="22" t="str">
        <f aca="false">IF(OR(I2849="",G2849=""),"",IF(ROUND(MAX(0,MOD(I2849-G2849+0.5,1)-0.5)*1440,0)&gt;=الإعدادات!$B$8,ROUND(MAX(0,MOD(I2849-G2849+0.5,1)-0.5)*1440,0),0))</f>
        <v/>
      </c>
      <c r="N2849" s="18" t="str">
        <f aca="false">IF(OR(A2849="",B2849=""),"",IF(COUNTIFS(الإجازات!$A$2:$A$1001,B2849,الإجازات!$D$2:$D$1001,"&lt;="&amp;A2849,الإجازات!$E$2:$E$1001,"&gt;="&amp;A2849,الإجازات!$G$2:$G$1001,"مقبولة")=0,"",LOOKUP(2,1/((الإجازات!$A$2:$A$1001=B2849)*(الإجازات!$D$2:$D$1001&lt;=A2849)*(الإجازات!$E$2:$E$1001&gt;=A2849)*(الإجازات!$G$2:$G$1001="مقبولة")),الإجازات!$C$2:$C$1001)))</f>
        <v/>
      </c>
      <c r="O2849" s="17"/>
      <c r="P2849" s="23" t="str">
        <f aca="false">IF(B2849="","",IF(ISNA(MATCH(B2849,الموظفين!$A$2:$A$501,0)),"⚠ كود غير موجود",IF(O2849&lt;&gt;"",O2849,IF(N2849&lt;&gt;"",N2849,IF(H2849="",IF(AND(A2849&lt;&gt;"",WEEKDAY(A2849)=الإعدادات!$B$11),"راحة أسبوعية","غائب"),IF(I2849="","بدون انصراف",IF(N(K2849)&gt;0,"متأخر","حاضر")))))))</f>
        <v/>
      </c>
      <c r="Q2849" s="24" t="str">
        <f aca="false">IF(B2849="","",IF(OR(P2849="غائب",P2849="غياب",P2849="إجازة بدون راتب"),IFERROR(VLOOKUP(B2849,الموظفين!$A$2:$J$501,8,FALSE()),0),0))</f>
        <v/>
      </c>
      <c r="R2849" s="24" t="str">
        <f aca="false">IF(B2849="","",ROUND((N(K2849)+N(L2849))/60*IFERROR(VLOOKUP(B2849,الموظفين!$A$2:$J$501,8,FALSE()),0)/الإعدادات!$B$6*الإعدادات!$B$9,2))</f>
        <v/>
      </c>
      <c r="S2849" s="24" t="str">
        <f aca="false">IF(OR(B2849="",M2849=""),"",ROUND(M2849/60*IFERROR(VLOOKUP(B2849,الموظفين!$A$2:$J$501,9,FALSE()),0),2))</f>
        <v/>
      </c>
      <c r="T2849" s="17"/>
      <c r="U2849" s="23" t="str">
        <f aca="false">IF(OR(A2849="",B2849=""),"",A2849&amp;"|"&amp;B2849)</f>
        <v/>
      </c>
    </row>
    <row r="2850" customFormat="false" ht="15" hidden="false" customHeight="false" outlineLevel="0" collapsed="false">
      <c r="A2850" s="16"/>
      <c r="B2850" s="17"/>
      <c r="C2850" s="18" t="str">
        <f aca="false">IF($B2850="","",IFERROR(VLOOKUP($B2850,الموظفين!$A$2:$J$501,2,FALSE())&amp;"","⚠ كود غير موجود"))</f>
        <v/>
      </c>
      <c r="D2850" s="18" t="str">
        <f aca="false">IF($B2850="","",IFERROR(VLOOKUP($B2850,الموظفين!$A$2:$J$501,3,FALSE())&amp;"",""))</f>
        <v/>
      </c>
      <c r="E2850" s="18" t="str">
        <f aca="false">IF($B2850="","",IFERROR(VLOOKUP($B2850,الموظفين!$A$2:$J$501,5,FALSE())&amp;"",""))</f>
        <v/>
      </c>
      <c r="F2850" s="19" t="str">
        <f aca="false">IF($B2850="","",IFERROR(VLOOKUP($B2850,الموظفين!$A$2:$J$501,6,FALSE()),""))</f>
        <v/>
      </c>
      <c r="G2850" s="19" t="str">
        <f aca="false">IF($B2850="","",IFERROR(VLOOKUP($B2850,الموظفين!$A$2:$J$501,7,FALSE()),""))</f>
        <v/>
      </c>
      <c r="H2850" s="20"/>
      <c r="I2850" s="20"/>
      <c r="J2850" s="21" t="str">
        <f aca="false">IF(OR(H2850="",I2850=""),"",ROUND(MOD(I2850-H2850,1)*24,2))</f>
        <v/>
      </c>
      <c r="K2850" s="22" t="str">
        <f aca="false">IF(OR(H2850="",F2850=""),"",IF(ROUND(MAX(0,MOD(H2850-F2850+0.5,1)-0.5)*1440,0)&gt;IFERROR(VLOOKUP(E2850,الورديات!$A$2:$E$21,5,FALSE()),0),ROUND(MAX(0,MOD(H2850-F2850+0.5,1)-0.5)*1440,0),0))</f>
        <v/>
      </c>
      <c r="L2850" s="22" t="str">
        <f aca="false">IF(OR(I2850="",G2850=""),"",ROUND(MAX(0,MOD(G2850-I2850+0.5,1)-0.5)*1440,0))</f>
        <v/>
      </c>
      <c r="M2850" s="22" t="str">
        <f aca="false">IF(OR(I2850="",G2850=""),"",IF(ROUND(MAX(0,MOD(I2850-G2850+0.5,1)-0.5)*1440,0)&gt;=الإعدادات!$B$8,ROUND(MAX(0,MOD(I2850-G2850+0.5,1)-0.5)*1440,0),0))</f>
        <v/>
      </c>
      <c r="N2850" s="18" t="str">
        <f aca="false">IF(OR(A2850="",B2850=""),"",IF(COUNTIFS(الإجازات!$A$2:$A$1001,B2850,الإجازات!$D$2:$D$1001,"&lt;="&amp;A2850,الإجازات!$E$2:$E$1001,"&gt;="&amp;A2850,الإجازات!$G$2:$G$1001,"مقبولة")=0,"",LOOKUP(2,1/((الإجازات!$A$2:$A$1001=B2850)*(الإجازات!$D$2:$D$1001&lt;=A2850)*(الإجازات!$E$2:$E$1001&gt;=A2850)*(الإجازات!$G$2:$G$1001="مقبولة")),الإجازات!$C$2:$C$1001)))</f>
        <v/>
      </c>
      <c r="O2850" s="17"/>
      <c r="P2850" s="23" t="str">
        <f aca="false">IF(B2850="","",IF(ISNA(MATCH(B2850,الموظفين!$A$2:$A$501,0)),"⚠ كود غير موجود",IF(O2850&lt;&gt;"",O2850,IF(N2850&lt;&gt;"",N2850,IF(H2850="",IF(AND(A2850&lt;&gt;"",WEEKDAY(A2850)=الإعدادات!$B$11),"راحة أسبوعية","غائب"),IF(I2850="","بدون انصراف",IF(N(K2850)&gt;0,"متأخر","حاضر")))))))</f>
        <v/>
      </c>
      <c r="Q2850" s="24" t="str">
        <f aca="false">IF(B2850="","",IF(OR(P2850="غائب",P2850="غياب",P2850="إجازة بدون راتب"),IFERROR(VLOOKUP(B2850,الموظفين!$A$2:$J$501,8,FALSE()),0),0))</f>
        <v/>
      </c>
      <c r="R2850" s="24" t="str">
        <f aca="false">IF(B2850="","",ROUND((N(K2850)+N(L2850))/60*IFERROR(VLOOKUP(B2850,الموظفين!$A$2:$J$501,8,FALSE()),0)/الإعدادات!$B$6*الإعدادات!$B$9,2))</f>
        <v/>
      </c>
      <c r="S2850" s="24" t="str">
        <f aca="false">IF(OR(B2850="",M2850=""),"",ROUND(M2850/60*IFERROR(VLOOKUP(B2850,الموظفين!$A$2:$J$501,9,FALSE()),0),2))</f>
        <v/>
      </c>
      <c r="T2850" s="17"/>
      <c r="U2850" s="23" t="str">
        <f aca="false">IF(OR(A2850="",B2850=""),"",A2850&amp;"|"&amp;B2850)</f>
        <v/>
      </c>
    </row>
    <row r="2851" customFormat="false" ht="15" hidden="false" customHeight="false" outlineLevel="0" collapsed="false">
      <c r="A2851" s="16"/>
      <c r="B2851" s="17"/>
      <c r="C2851" s="18" t="str">
        <f aca="false">IF($B2851="","",IFERROR(VLOOKUP($B2851,الموظفين!$A$2:$J$501,2,FALSE())&amp;"","⚠ كود غير موجود"))</f>
        <v/>
      </c>
      <c r="D2851" s="18" t="str">
        <f aca="false">IF($B2851="","",IFERROR(VLOOKUP($B2851,الموظفين!$A$2:$J$501,3,FALSE())&amp;"",""))</f>
        <v/>
      </c>
      <c r="E2851" s="18" t="str">
        <f aca="false">IF($B2851="","",IFERROR(VLOOKUP($B2851,الموظفين!$A$2:$J$501,5,FALSE())&amp;"",""))</f>
        <v/>
      </c>
      <c r="F2851" s="19" t="str">
        <f aca="false">IF($B2851="","",IFERROR(VLOOKUP($B2851,الموظفين!$A$2:$J$501,6,FALSE()),""))</f>
        <v/>
      </c>
      <c r="G2851" s="19" t="str">
        <f aca="false">IF($B2851="","",IFERROR(VLOOKUP($B2851,الموظفين!$A$2:$J$501,7,FALSE()),""))</f>
        <v/>
      </c>
      <c r="H2851" s="20"/>
      <c r="I2851" s="20"/>
      <c r="J2851" s="21" t="str">
        <f aca="false">IF(OR(H2851="",I2851=""),"",ROUND(MOD(I2851-H2851,1)*24,2))</f>
        <v/>
      </c>
      <c r="K2851" s="22" t="str">
        <f aca="false">IF(OR(H2851="",F2851=""),"",IF(ROUND(MAX(0,MOD(H2851-F2851+0.5,1)-0.5)*1440,0)&gt;IFERROR(VLOOKUP(E2851,الورديات!$A$2:$E$21,5,FALSE()),0),ROUND(MAX(0,MOD(H2851-F2851+0.5,1)-0.5)*1440,0),0))</f>
        <v/>
      </c>
      <c r="L2851" s="22" t="str">
        <f aca="false">IF(OR(I2851="",G2851=""),"",ROUND(MAX(0,MOD(G2851-I2851+0.5,1)-0.5)*1440,0))</f>
        <v/>
      </c>
      <c r="M2851" s="22" t="str">
        <f aca="false">IF(OR(I2851="",G2851=""),"",IF(ROUND(MAX(0,MOD(I2851-G2851+0.5,1)-0.5)*1440,0)&gt;=الإعدادات!$B$8,ROUND(MAX(0,MOD(I2851-G2851+0.5,1)-0.5)*1440,0),0))</f>
        <v/>
      </c>
      <c r="N2851" s="18" t="str">
        <f aca="false">IF(OR(A2851="",B2851=""),"",IF(COUNTIFS(الإجازات!$A$2:$A$1001,B2851,الإجازات!$D$2:$D$1001,"&lt;="&amp;A2851,الإجازات!$E$2:$E$1001,"&gt;="&amp;A2851,الإجازات!$G$2:$G$1001,"مقبولة")=0,"",LOOKUP(2,1/((الإجازات!$A$2:$A$1001=B2851)*(الإجازات!$D$2:$D$1001&lt;=A2851)*(الإجازات!$E$2:$E$1001&gt;=A2851)*(الإجازات!$G$2:$G$1001="مقبولة")),الإجازات!$C$2:$C$1001)))</f>
        <v/>
      </c>
      <c r="O2851" s="17"/>
      <c r="P2851" s="23" t="str">
        <f aca="false">IF(B2851="","",IF(ISNA(MATCH(B2851,الموظفين!$A$2:$A$501,0)),"⚠ كود غير موجود",IF(O2851&lt;&gt;"",O2851,IF(N2851&lt;&gt;"",N2851,IF(H2851="",IF(AND(A2851&lt;&gt;"",WEEKDAY(A2851)=الإعدادات!$B$11),"راحة أسبوعية","غائب"),IF(I2851="","بدون انصراف",IF(N(K2851)&gt;0,"متأخر","حاضر")))))))</f>
        <v/>
      </c>
      <c r="Q2851" s="24" t="str">
        <f aca="false">IF(B2851="","",IF(OR(P2851="غائب",P2851="غياب",P2851="إجازة بدون راتب"),IFERROR(VLOOKUP(B2851,الموظفين!$A$2:$J$501,8,FALSE()),0),0))</f>
        <v/>
      </c>
      <c r="R2851" s="24" t="str">
        <f aca="false">IF(B2851="","",ROUND((N(K2851)+N(L2851))/60*IFERROR(VLOOKUP(B2851,الموظفين!$A$2:$J$501,8,FALSE()),0)/الإعدادات!$B$6*الإعدادات!$B$9,2))</f>
        <v/>
      </c>
      <c r="S2851" s="24" t="str">
        <f aca="false">IF(OR(B2851="",M2851=""),"",ROUND(M2851/60*IFERROR(VLOOKUP(B2851,الموظفين!$A$2:$J$501,9,FALSE()),0),2))</f>
        <v/>
      </c>
      <c r="T2851" s="17"/>
      <c r="U2851" s="23" t="str">
        <f aca="false">IF(OR(A2851="",B2851=""),"",A2851&amp;"|"&amp;B2851)</f>
        <v/>
      </c>
    </row>
    <row r="2852" customFormat="false" ht="15" hidden="false" customHeight="false" outlineLevel="0" collapsed="false">
      <c r="A2852" s="16"/>
      <c r="B2852" s="17"/>
      <c r="C2852" s="18" t="str">
        <f aca="false">IF($B2852="","",IFERROR(VLOOKUP($B2852,الموظفين!$A$2:$J$501,2,FALSE())&amp;"","⚠ كود غير موجود"))</f>
        <v/>
      </c>
      <c r="D2852" s="18" t="str">
        <f aca="false">IF($B2852="","",IFERROR(VLOOKUP($B2852,الموظفين!$A$2:$J$501,3,FALSE())&amp;"",""))</f>
        <v/>
      </c>
      <c r="E2852" s="18" t="str">
        <f aca="false">IF($B2852="","",IFERROR(VLOOKUP($B2852,الموظفين!$A$2:$J$501,5,FALSE())&amp;"",""))</f>
        <v/>
      </c>
      <c r="F2852" s="19" t="str">
        <f aca="false">IF($B2852="","",IFERROR(VLOOKUP($B2852,الموظفين!$A$2:$J$501,6,FALSE()),""))</f>
        <v/>
      </c>
      <c r="G2852" s="19" t="str">
        <f aca="false">IF($B2852="","",IFERROR(VLOOKUP($B2852,الموظفين!$A$2:$J$501,7,FALSE()),""))</f>
        <v/>
      </c>
      <c r="H2852" s="20"/>
      <c r="I2852" s="20"/>
      <c r="J2852" s="21" t="str">
        <f aca="false">IF(OR(H2852="",I2852=""),"",ROUND(MOD(I2852-H2852,1)*24,2))</f>
        <v/>
      </c>
      <c r="K2852" s="22" t="str">
        <f aca="false">IF(OR(H2852="",F2852=""),"",IF(ROUND(MAX(0,MOD(H2852-F2852+0.5,1)-0.5)*1440,0)&gt;IFERROR(VLOOKUP(E2852,الورديات!$A$2:$E$21,5,FALSE()),0),ROUND(MAX(0,MOD(H2852-F2852+0.5,1)-0.5)*1440,0),0))</f>
        <v/>
      </c>
      <c r="L2852" s="22" t="str">
        <f aca="false">IF(OR(I2852="",G2852=""),"",ROUND(MAX(0,MOD(G2852-I2852+0.5,1)-0.5)*1440,0))</f>
        <v/>
      </c>
      <c r="M2852" s="22" t="str">
        <f aca="false">IF(OR(I2852="",G2852=""),"",IF(ROUND(MAX(0,MOD(I2852-G2852+0.5,1)-0.5)*1440,0)&gt;=الإعدادات!$B$8,ROUND(MAX(0,MOD(I2852-G2852+0.5,1)-0.5)*1440,0),0))</f>
        <v/>
      </c>
      <c r="N2852" s="18" t="str">
        <f aca="false">IF(OR(A2852="",B2852=""),"",IF(COUNTIFS(الإجازات!$A$2:$A$1001,B2852,الإجازات!$D$2:$D$1001,"&lt;="&amp;A2852,الإجازات!$E$2:$E$1001,"&gt;="&amp;A2852,الإجازات!$G$2:$G$1001,"مقبولة")=0,"",LOOKUP(2,1/((الإجازات!$A$2:$A$1001=B2852)*(الإجازات!$D$2:$D$1001&lt;=A2852)*(الإجازات!$E$2:$E$1001&gt;=A2852)*(الإجازات!$G$2:$G$1001="مقبولة")),الإجازات!$C$2:$C$1001)))</f>
        <v/>
      </c>
      <c r="O2852" s="17"/>
      <c r="P2852" s="23" t="str">
        <f aca="false">IF(B2852="","",IF(ISNA(MATCH(B2852,الموظفين!$A$2:$A$501,0)),"⚠ كود غير موجود",IF(O2852&lt;&gt;"",O2852,IF(N2852&lt;&gt;"",N2852,IF(H2852="",IF(AND(A2852&lt;&gt;"",WEEKDAY(A2852)=الإعدادات!$B$11),"راحة أسبوعية","غائب"),IF(I2852="","بدون انصراف",IF(N(K2852)&gt;0,"متأخر","حاضر")))))))</f>
        <v/>
      </c>
      <c r="Q2852" s="24" t="str">
        <f aca="false">IF(B2852="","",IF(OR(P2852="غائب",P2852="غياب",P2852="إجازة بدون راتب"),IFERROR(VLOOKUP(B2852,الموظفين!$A$2:$J$501,8,FALSE()),0),0))</f>
        <v/>
      </c>
      <c r="R2852" s="24" t="str">
        <f aca="false">IF(B2852="","",ROUND((N(K2852)+N(L2852))/60*IFERROR(VLOOKUP(B2852,الموظفين!$A$2:$J$501,8,FALSE()),0)/الإعدادات!$B$6*الإعدادات!$B$9,2))</f>
        <v/>
      </c>
      <c r="S2852" s="24" t="str">
        <f aca="false">IF(OR(B2852="",M2852=""),"",ROUND(M2852/60*IFERROR(VLOOKUP(B2852,الموظفين!$A$2:$J$501,9,FALSE()),0),2))</f>
        <v/>
      </c>
      <c r="T2852" s="17"/>
      <c r="U2852" s="23" t="str">
        <f aca="false">IF(OR(A2852="",B2852=""),"",A2852&amp;"|"&amp;B2852)</f>
        <v/>
      </c>
    </row>
    <row r="2853" customFormat="false" ht="15" hidden="false" customHeight="false" outlineLevel="0" collapsed="false">
      <c r="A2853" s="16"/>
      <c r="B2853" s="17"/>
      <c r="C2853" s="18" t="str">
        <f aca="false">IF($B2853="","",IFERROR(VLOOKUP($B2853,الموظفين!$A$2:$J$501,2,FALSE())&amp;"","⚠ كود غير موجود"))</f>
        <v/>
      </c>
      <c r="D2853" s="18" t="str">
        <f aca="false">IF($B2853="","",IFERROR(VLOOKUP($B2853,الموظفين!$A$2:$J$501,3,FALSE())&amp;"",""))</f>
        <v/>
      </c>
      <c r="E2853" s="18" t="str">
        <f aca="false">IF($B2853="","",IFERROR(VLOOKUP($B2853,الموظفين!$A$2:$J$501,5,FALSE())&amp;"",""))</f>
        <v/>
      </c>
      <c r="F2853" s="19" t="str">
        <f aca="false">IF($B2853="","",IFERROR(VLOOKUP($B2853,الموظفين!$A$2:$J$501,6,FALSE()),""))</f>
        <v/>
      </c>
      <c r="G2853" s="19" t="str">
        <f aca="false">IF($B2853="","",IFERROR(VLOOKUP($B2853,الموظفين!$A$2:$J$501,7,FALSE()),""))</f>
        <v/>
      </c>
      <c r="H2853" s="20"/>
      <c r="I2853" s="20"/>
      <c r="J2853" s="21" t="str">
        <f aca="false">IF(OR(H2853="",I2853=""),"",ROUND(MOD(I2853-H2853,1)*24,2))</f>
        <v/>
      </c>
      <c r="K2853" s="22" t="str">
        <f aca="false">IF(OR(H2853="",F2853=""),"",IF(ROUND(MAX(0,MOD(H2853-F2853+0.5,1)-0.5)*1440,0)&gt;IFERROR(VLOOKUP(E2853,الورديات!$A$2:$E$21,5,FALSE()),0),ROUND(MAX(0,MOD(H2853-F2853+0.5,1)-0.5)*1440,0),0))</f>
        <v/>
      </c>
      <c r="L2853" s="22" t="str">
        <f aca="false">IF(OR(I2853="",G2853=""),"",ROUND(MAX(0,MOD(G2853-I2853+0.5,1)-0.5)*1440,0))</f>
        <v/>
      </c>
      <c r="M2853" s="22" t="str">
        <f aca="false">IF(OR(I2853="",G2853=""),"",IF(ROUND(MAX(0,MOD(I2853-G2853+0.5,1)-0.5)*1440,0)&gt;=الإعدادات!$B$8,ROUND(MAX(0,MOD(I2853-G2853+0.5,1)-0.5)*1440,0),0))</f>
        <v/>
      </c>
      <c r="N2853" s="18" t="str">
        <f aca="false">IF(OR(A2853="",B2853=""),"",IF(COUNTIFS(الإجازات!$A$2:$A$1001,B2853,الإجازات!$D$2:$D$1001,"&lt;="&amp;A2853,الإجازات!$E$2:$E$1001,"&gt;="&amp;A2853,الإجازات!$G$2:$G$1001,"مقبولة")=0,"",LOOKUP(2,1/((الإجازات!$A$2:$A$1001=B2853)*(الإجازات!$D$2:$D$1001&lt;=A2853)*(الإجازات!$E$2:$E$1001&gt;=A2853)*(الإجازات!$G$2:$G$1001="مقبولة")),الإجازات!$C$2:$C$1001)))</f>
        <v/>
      </c>
      <c r="O2853" s="17"/>
      <c r="P2853" s="23" t="str">
        <f aca="false">IF(B2853="","",IF(ISNA(MATCH(B2853,الموظفين!$A$2:$A$501,0)),"⚠ كود غير موجود",IF(O2853&lt;&gt;"",O2853,IF(N2853&lt;&gt;"",N2853,IF(H2853="",IF(AND(A2853&lt;&gt;"",WEEKDAY(A2853)=الإعدادات!$B$11),"راحة أسبوعية","غائب"),IF(I2853="","بدون انصراف",IF(N(K2853)&gt;0,"متأخر","حاضر")))))))</f>
        <v/>
      </c>
      <c r="Q2853" s="24" t="str">
        <f aca="false">IF(B2853="","",IF(OR(P2853="غائب",P2853="غياب",P2853="إجازة بدون راتب"),IFERROR(VLOOKUP(B2853,الموظفين!$A$2:$J$501,8,FALSE()),0),0))</f>
        <v/>
      </c>
      <c r="R2853" s="24" t="str">
        <f aca="false">IF(B2853="","",ROUND((N(K2853)+N(L2853))/60*IFERROR(VLOOKUP(B2853,الموظفين!$A$2:$J$501,8,FALSE()),0)/الإعدادات!$B$6*الإعدادات!$B$9,2))</f>
        <v/>
      </c>
      <c r="S2853" s="24" t="str">
        <f aca="false">IF(OR(B2853="",M2853=""),"",ROUND(M2853/60*IFERROR(VLOOKUP(B2853,الموظفين!$A$2:$J$501,9,FALSE()),0),2))</f>
        <v/>
      </c>
      <c r="T2853" s="17"/>
      <c r="U2853" s="23" t="str">
        <f aca="false">IF(OR(A2853="",B2853=""),"",A2853&amp;"|"&amp;B2853)</f>
        <v/>
      </c>
    </row>
    <row r="2854" customFormat="false" ht="15" hidden="false" customHeight="false" outlineLevel="0" collapsed="false">
      <c r="A2854" s="16"/>
      <c r="B2854" s="17"/>
      <c r="C2854" s="18" t="str">
        <f aca="false">IF($B2854="","",IFERROR(VLOOKUP($B2854,الموظفين!$A$2:$J$501,2,FALSE())&amp;"","⚠ كود غير موجود"))</f>
        <v/>
      </c>
      <c r="D2854" s="18" t="str">
        <f aca="false">IF($B2854="","",IFERROR(VLOOKUP($B2854,الموظفين!$A$2:$J$501,3,FALSE())&amp;"",""))</f>
        <v/>
      </c>
      <c r="E2854" s="18" t="str">
        <f aca="false">IF($B2854="","",IFERROR(VLOOKUP($B2854,الموظفين!$A$2:$J$501,5,FALSE())&amp;"",""))</f>
        <v/>
      </c>
      <c r="F2854" s="19" t="str">
        <f aca="false">IF($B2854="","",IFERROR(VLOOKUP($B2854,الموظفين!$A$2:$J$501,6,FALSE()),""))</f>
        <v/>
      </c>
      <c r="G2854" s="19" t="str">
        <f aca="false">IF($B2854="","",IFERROR(VLOOKUP($B2854,الموظفين!$A$2:$J$501,7,FALSE()),""))</f>
        <v/>
      </c>
      <c r="H2854" s="20"/>
      <c r="I2854" s="20"/>
      <c r="J2854" s="21" t="str">
        <f aca="false">IF(OR(H2854="",I2854=""),"",ROUND(MOD(I2854-H2854,1)*24,2))</f>
        <v/>
      </c>
      <c r="K2854" s="22" t="str">
        <f aca="false">IF(OR(H2854="",F2854=""),"",IF(ROUND(MAX(0,MOD(H2854-F2854+0.5,1)-0.5)*1440,0)&gt;IFERROR(VLOOKUP(E2854,الورديات!$A$2:$E$21,5,FALSE()),0),ROUND(MAX(0,MOD(H2854-F2854+0.5,1)-0.5)*1440,0),0))</f>
        <v/>
      </c>
      <c r="L2854" s="22" t="str">
        <f aca="false">IF(OR(I2854="",G2854=""),"",ROUND(MAX(0,MOD(G2854-I2854+0.5,1)-0.5)*1440,0))</f>
        <v/>
      </c>
      <c r="M2854" s="22" t="str">
        <f aca="false">IF(OR(I2854="",G2854=""),"",IF(ROUND(MAX(0,MOD(I2854-G2854+0.5,1)-0.5)*1440,0)&gt;=الإعدادات!$B$8,ROUND(MAX(0,MOD(I2854-G2854+0.5,1)-0.5)*1440,0),0))</f>
        <v/>
      </c>
      <c r="N2854" s="18" t="str">
        <f aca="false">IF(OR(A2854="",B2854=""),"",IF(COUNTIFS(الإجازات!$A$2:$A$1001,B2854,الإجازات!$D$2:$D$1001,"&lt;="&amp;A2854,الإجازات!$E$2:$E$1001,"&gt;="&amp;A2854,الإجازات!$G$2:$G$1001,"مقبولة")=0,"",LOOKUP(2,1/((الإجازات!$A$2:$A$1001=B2854)*(الإجازات!$D$2:$D$1001&lt;=A2854)*(الإجازات!$E$2:$E$1001&gt;=A2854)*(الإجازات!$G$2:$G$1001="مقبولة")),الإجازات!$C$2:$C$1001)))</f>
        <v/>
      </c>
      <c r="O2854" s="17"/>
      <c r="P2854" s="23" t="str">
        <f aca="false">IF(B2854="","",IF(ISNA(MATCH(B2854,الموظفين!$A$2:$A$501,0)),"⚠ كود غير موجود",IF(O2854&lt;&gt;"",O2854,IF(N2854&lt;&gt;"",N2854,IF(H2854="",IF(AND(A2854&lt;&gt;"",WEEKDAY(A2854)=الإعدادات!$B$11),"راحة أسبوعية","غائب"),IF(I2854="","بدون انصراف",IF(N(K2854)&gt;0,"متأخر","حاضر")))))))</f>
        <v/>
      </c>
      <c r="Q2854" s="24" t="str">
        <f aca="false">IF(B2854="","",IF(OR(P2854="غائب",P2854="غياب",P2854="إجازة بدون راتب"),IFERROR(VLOOKUP(B2854,الموظفين!$A$2:$J$501,8,FALSE()),0),0))</f>
        <v/>
      </c>
      <c r="R2854" s="24" t="str">
        <f aca="false">IF(B2854="","",ROUND((N(K2854)+N(L2854))/60*IFERROR(VLOOKUP(B2854,الموظفين!$A$2:$J$501,8,FALSE()),0)/الإعدادات!$B$6*الإعدادات!$B$9,2))</f>
        <v/>
      </c>
      <c r="S2854" s="24" t="str">
        <f aca="false">IF(OR(B2854="",M2854=""),"",ROUND(M2854/60*IFERROR(VLOOKUP(B2854,الموظفين!$A$2:$J$501,9,FALSE()),0),2))</f>
        <v/>
      </c>
      <c r="T2854" s="17"/>
      <c r="U2854" s="23" t="str">
        <f aca="false">IF(OR(A2854="",B2854=""),"",A2854&amp;"|"&amp;B2854)</f>
        <v/>
      </c>
    </row>
    <row r="2855" customFormat="false" ht="15" hidden="false" customHeight="false" outlineLevel="0" collapsed="false">
      <c r="A2855" s="16"/>
      <c r="B2855" s="17"/>
      <c r="C2855" s="18" t="str">
        <f aca="false">IF($B2855="","",IFERROR(VLOOKUP($B2855,الموظفين!$A$2:$J$501,2,FALSE())&amp;"","⚠ كود غير موجود"))</f>
        <v/>
      </c>
      <c r="D2855" s="18" t="str">
        <f aca="false">IF($B2855="","",IFERROR(VLOOKUP($B2855,الموظفين!$A$2:$J$501,3,FALSE())&amp;"",""))</f>
        <v/>
      </c>
      <c r="E2855" s="18" t="str">
        <f aca="false">IF($B2855="","",IFERROR(VLOOKUP($B2855,الموظفين!$A$2:$J$501,5,FALSE())&amp;"",""))</f>
        <v/>
      </c>
      <c r="F2855" s="19" t="str">
        <f aca="false">IF($B2855="","",IFERROR(VLOOKUP($B2855,الموظفين!$A$2:$J$501,6,FALSE()),""))</f>
        <v/>
      </c>
      <c r="G2855" s="19" t="str">
        <f aca="false">IF($B2855="","",IFERROR(VLOOKUP($B2855,الموظفين!$A$2:$J$501,7,FALSE()),""))</f>
        <v/>
      </c>
      <c r="H2855" s="20"/>
      <c r="I2855" s="20"/>
      <c r="J2855" s="21" t="str">
        <f aca="false">IF(OR(H2855="",I2855=""),"",ROUND(MOD(I2855-H2855,1)*24,2))</f>
        <v/>
      </c>
      <c r="K2855" s="22" t="str">
        <f aca="false">IF(OR(H2855="",F2855=""),"",IF(ROUND(MAX(0,MOD(H2855-F2855+0.5,1)-0.5)*1440,0)&gt;IFERROR(VLOOKUP(E2855,الورديات!$A$2:$E$21,5,FALSE()),0),ROUND(MAX(0,MOD(H2855-F2855+0.5,1)-0.5)*1440,0),0))</f>
        <v/>
      </c>
      <c r="L2855" s="22" t="str">
        <f aca="false">IF(OR(I2855="",G2855=""),"",ROUND(MAX(0,MOD(G2855-I2855+0.5,1)-0.5)*1440,0))</f>
        <v/>
      </c>
      <c r="M2855" s="22" t="str">
        <f aca="false">IF(OR(I2855="",G2855=""),"",IF(ROUND(MAX(0,MOD(I2855-G2855+0.5,1)-0.5)*1440,0)&gt;=الإعدادات!$B$8,ROUND(MAX(0,MOD(I2855-G2855+0.5,1)-0.5)*1440,0),0))</f>
        <v/>
      </c>
      <c r="N2855" s="18" t="str">
        <f aca="false">IF(OR(A2855="",B2855=""),"",IF(COUNTIFS(الإجازات!$A$2:$A$1001,B2855,الإجازات!$D$2:$D$1001,"&lt;="&amp;A2855,الإجازات!$E$2:$E$1001,"&gt;="&amp;A2855,الإجازات!$G$2:$G$1001,"مقبولة")=0,"",LOOKUP(2,1/((الإجازات!$A$2:$A$1001=B2855)*(الإجازات!$D$2:$D$1001&lt;=A2855)*(الإجازات!$E$2:$E$1001&gt;=A2855)*(الإجازات!$G$2:$G$1001="مقبولة")),الإجازات!$C$2:$C$1001)))</f>
        <v/>
      </c>
      <c r="O2855" s="17"/>
      <c r="P2855" s="23" t="str">
        <f aca="false">IF(B2855="","",IF(ISNA(MATCH(B2855,الموظفين!$A$2:$A$501,0)),"⚠ كود غير موجود",IF(O2855&lt;&gt;"",O2855,IF(N2855&lt;&gt;"",N2855,IF(H2855="",IF(AND(A2855&lt;&gt;"",WEEKDAY(A2855)=الإعدادات!$B$11),"راحة أسبوعية","غائب"),IF(I2855="","بدون انصراف",IF(N(K2855)&gt;0,"متأخر","حاضر")))))))</f>
        <v/>
      </c>
      <c r="Q2855" s="24" t="str">
        <f aca="false">IF(B2855="","",IF(OR(P2855="غائب",P2855="غياب",P2855="إجازة بدون راتب"),IFERROR(VLOOKUP(B2855,الموظفين!$A$2:$J$501,8,FALSE()),0),0))</f>
        <v/>
      </c>
      <c r="R2855" s="24" t="str">
        <f aca="false">IF(B2855="","",ROUND((N(K2855)+N(L2855))/60*IFERROR(VLOOKUP(B2855,الموظفين!$A$2:$J$501,8,FALSE()),0)/الإعدادات!$B$6*الإعدادات!$B$9,2))</f>
        <v/>
      </c>
      <c r="S2855" s="24" t="str">
        <f aca="false">IF(OR(B2855="",M2855=""),"",ROUND(M2855/60*IFERROR(VLOOKUP(B2855,الموظفين!$A$2:$J$501,9,FALSE()),0),2))</f>
        <v/>
      </c>
      <c r="T2855" s="17"/>
      <c r="U2855" s="23" t="str">
        <f aca="false">IF(OR(A2855="",B2855=""),"",A2855&amp;"|"&amp;B2855)</f>
        <v/>
      </c>
    </row>
    <row r="2856" customFormat="false" ht="15" hidden="false" customHeight="false" outlineLevel="0" collapsed="false">
      <c r="A2856" s="16"/>
      <c r="B2856" s="17"/>
      <c r="C2856" s="18" t="str">
        <f aca="false">IF($B2856="","",IFERROR(VLOOKUP($B2856,الموظفين!$A$2:$J$501,2,FALSE())&amp;"","⚠ كود غير موجود"))</f>
        <v/>
      </c>
      <c r="D2856" s="18" t="str">
        <f aca="false">IF($B2856="","",IFERROR(VLOOKUP($B2856,الموظفين!$A$2:$J$501,3,FALSE())&amp;"",""))</f>
        <v/>
      </c>
      <c r="E2856" s="18" t="str">
        <f aca="false">IF($B2856="","",IFERROR(VLOOKUP($B2856,الموظفين!$A$2:$J$501,5,FALSE())&amp;"",""))</f>
        <v/>
      </c>
      <c r="F2856" s="19" t="str">
        <f aca="false">IF($B2856="","",IFERROR(VLOOKUP($B2856,الموظفين!$A$2:$J$501,6,FALSE()),""))</f>
        <v/>
      </c>
      <c r="G2856" s="19" t="str">
        <f aca="false">IF($B2856="","",IFERROR(VLOOKUP($B2856,الموظفين!$A$2:$J$501,7,FALSE()),""))</f>
        <v/>
      </c>
      <c r="H2856" s="20"/>
      <c r="I2856" s="20"/>
      <c r="J2856" s="21" t="str">
        <f aca="false">IF(OR(H2856="",I2856=""),"",ROUND(MOD(I2856-H2856,1)*24,2))</f>
        <v/>
      </c>
      <c r="K2856" s="22" t="str">
        <f aca="false">IF(OR(H2856="",F2856=""),"",IF(ROUND(MAX(0,MOD(H2856-F2856+0.5,1)-0.5)*1440,0)&gt;IFERROR(VLOOKUP(E2856,الورديات!$A$2:$E$21,5,FALSE()),0),ROUND(MAX(0,MOD(H2856-F2856+0.5,1)-0.5)*1440,0),0))</f>
        <v/>
      </c>
      <c r="L2856" s="22" t="str">
        <f aca="false">IF(OR(I2856="",G2856=""),"",ROUND(MAX(0,MOD(G2856-I2856+0.5,1)-0.5)*1440,0))</f>
        <v/>
      </c>
      <c r="M2856" s="22" t="str">
        <f aca="false">IF(OR(I2856="",G2856=""),"",IF(ROUND(MAX(0,MOD(I2856-G2856+0.5,1)-0.5)*1440,0)&gt;=الإعدادات!$B$8,ROUND(MAX(0,MOD(I2856-G2856+0.5,1)-0.5)*1440,0),0))</f>
        <v/>
      </c>
      <c r="N2856" s="18" t="str">
        <f aca="false">IF(OR(A2856="",B2856=""),"",IF(COUNTIFS(الإجازات!$A$2:$A$1001,B2856,الإجازات!$D$2:$D$1001,"&lt;="&amp;A2856,الإجازات!$E$2:$E$1001,"&gt;="&amp;A2856,الإجازات!$G$2:$G$1001,"مقبولة")=0,"",LOOKUP(2,1/((الإجازات!$A$2:$A$1001=B2856)*(الإجازات!$D$2:$D$1001&lt;=A2856)*(الإجازات!$E$2:$E$1001&gt;=A2856)*(الإجازات!$G$2:$G$1001="مقبولة")),الإجازات!$C$2:$C$1001)))</f>
        <v/>
      </c>
      <c r="O2856" s="17"/>
      <c r="P2856" s="23" t="str">
        <f aca="false">IF(B2856="","",IF(ISNA(MATCH(B2856,الموظفين!$A$2:$A$501,0)),"⚠ كود غير موجود",IF(O2856&lt;&gt;"",O2856,IF(N2856&lt;&gt;"",N2856,IF(H2856="",IF(AND(A2856&lt;&gt;"",WEEKDAY(A2856)=الإعدادات!$B$11),"راحة أسبوعية","غائب"),IF(I2856="","بدون انصراف",IF(N(K2856)&gt;0,"متأخر","حاضر")))))))</f>
        <v/>
      </c>
      <c r="Q2856" s="24" t="str">
        <f aca="false">IF(B2856="","",IF(OR(P2856="غائب",P2856="غياب",P2856="إجازة بدون راتب"),IFERROR(VLOOKUP(B2856,الموظفين!$A$2:$J$501,8,FALSE()),0),0))</f>
        <v/>
      </c>
      <c r="R2856" s="24" t="str">
        <f aca="false">IF(B2856="","",ROUND((N(K2856)+N(L2856))/60*IFERROR(VLOOKUP(B2856,الموظفين!$A$2:$J$501,8,FALSE()),0)/الإعدادات!$B$6*الإعدادات!$B$9,2))</f>
        <v/>
      </c>
      <c r="S2856" s="24" t="str">
        <f aca="false">IF(OR(B2856="",M2856=""),"",ROUND(M2856/60*IFERROR(VLOOKUP(B2856,الموظفين!$A$2:$J$501,9,FALSE()),0),2))</f>
        <v/>
      </c>
      <c r="T2856" s="17"/>
      <c r="U2856" s="23" t="str">
        <f aca="false">IF(OR(A2856="",B2856=""),"",A2856&amp;"|"&amp;B2856)</f>
        <v/>
      </c>
    </row>
    <row r="2857" customFormat="false" ht="15" hidden="false" customHeight="false" outlineLevel="0" collapsed="false">
      <c r="A2857" s="16"/>
      <c r="B2857" s="17"/>
      <c r="C2857" s="18" t="str">
        <f aca="false">IF($B2857="","",IFERROR(VLOOKUP($B2857,الموظفين!$A$2:$J$501,2,FALSE())&amp;"","⚠ كود غير موجود"))</f>
        <v/>
      </c>
      <c r="D2857" s="18" t="str">
        <f aca="false">IF($B2857="","",IFERROR(VLOOKUP($B2857,الموظفين!$A$2:$J$501,3,FALSE())&amp;"",""))</f>
        <v/>
      </c>
      <c r="E2857" s="18" t="str">
        <f aca="false">IF($B2857="","",IFERROR(VLOOKUP($B2857,الموظفين!$A$2:$J$501,5,FALSE())&amp;"",""))</f>
        <v/>
      </c>
      <c r="F2857" s="19" t="str">
        <f aca="false">IF($B2857="","",IFERROR(VLOOKUP($B2857,الموظفين!$A$2:$J$501,6,FALSE()),""))</f>
        <v/>
      </c>
      <c r="G2857" s="19" t="str">
        <f aca="false">IF($B2857="","",IFERROR(VLOOKUP($B2857,الموظفين!$A$2:$J$501,7,FALSE()),""))</f>
        <v/>
      </c>
      <c r="H2857" s="20"/>
      <c r="I2857" s="20"/>
      <c r="J2857" s="21" t="str">
        <f aca="false">IF(OR(H2857="",I2857=""),"",ROUND(MOD(I2857-H2857,1)*24,2))</f>
        <v/>
      </c>
      <c r="K2857" s="22" t="str">
        <f aca="false">IF(OR(H2857="",F2857=""),"",IF(ROUND(MAX(0,MOD(H2857-F2857+0.5,1)-0.5)*1440,0)&gt;IFERROR(VLOOKUP(E2857,الورديات!$A$2:$E$21,5,FALSE()),0),ROUND(MAX(0,MOD(H2857-F2857+0.5,1)-0.5)*1440,0),0))</f>
        <v/>
      </c>
      <c r="L2857" s="22" t="str">
        <f aca="false">IF(OR(I2857="",G2857=""),"",ROUND(MAX(0,MOD(G2857-I2857+0.5,1)-0.5)*1440,0))</f>
        <v/>
      </c>
      <c r="M2857" s="22" t="str">
        <f aca="false">IF(OR(I2857="",G2857=""),"",IF(ROUND(MAX(0,MOD(I2857-G2857+0.5,1)-0.5)*1440,0)&gt;=الإعدادات!$B$8,ROUND(MAX(0,MOD(I2857-G2857+0.5,1)-0.5)*1440,0),0))</f>
        <v/>
      </c>
      <c r="N2857" s="18" t="str">
        <f aca="false">IF(OR(A2857="",B2857=""),"",IF(COUNTIFS(الإجازات!$A$2:$A$1001,B2857,الإجازات!$D$2:$D$1001,"&lt;="&amp;A2857,الإجازات!$E$2:$E$1001,"&gt;="&amp;A2857,الإجازات!$G$2:$G$1001,"مقبولة")=0,"",LOOKUP(2,1/((الإجازات!$A$2:$A$1001=B2857)*(الإجازات!$D$2:$D$1001&lt;=A2857)*(الإجازات!$E$2:$E$1001&gt;=A2857)*(الإجازات!$G$2:$G$1001="مقبولة")),الإجازات!$C$2:$C$1001)))</f>
        <v/>
      </c>
      <c r="O2857" s="17"/>
      <c r="P2857" s="23" t="str">
        <f aca="false">IF(B2857="","",IF(ISNA(MATCH(B2857,الموظفين!$A$2:$A$501,0)),"⚠ كود غير موجود",IF(O2857&lt;&gt;"",O2857,IF(N2857&lt;&gt;"",N2857,IF(H2857="",IF(AND(A2857&lt;&gt;"",WEEKDAY(A2857)=الإعدادات!$B$11),"راحة أسبوعية","غائب"),IF(I2857="","بدون انصراف",IF(N(K2857)&gt;0,"متأخر","حاضر")))))))</f>
        <v/>
      </c>
      <c r="Q2857" s="24" t="str">
        <f aca="false">IF(B2857="","",IF(OR(P2857="غائب",P2857="غياب",P2857="إجازة بدون راتب"),IFERROR(VLOOKUP(B2857,الموظفين!$A$2:$J$501,8,FALSE()),0),0))</f>
        <v/>
      </c>
      <c r="R2857" s="24" t="str">
        <f aca="false">IF(B2857="","",ROUND((N(K2857)+N(L2857))/60*IFERROR(VLOOKUP(B2857,الموظفين!$A$2:$J$501,8,FALSE()),0)/الإعدادات!$B$6*الإعدادات!$B$9,2))</f>
        <v/>
      </c>
      <c r="S2857" s="24" t="str">
        <f aca="false">IF(OR(B2857="",M2857=""),"",ROUND(M2857/60*IFERROR(VLOOKUP(B2857,الموظفين!$A$2:$J$501,9,FALSE()),0),2))</f>
        <v/>
      </c>
      <c r="T2857" s="17"/>
      <c r="U2857" s="23" t="str">
        <f aca="false">IF(OR(A2857="",B2857=""),"",A2857&amp;"|"&amp;B2857)</f>
        <v/>
      </c>
    </row>
    <row r="2858" customFormat="false" ht="15" hidden="false" customHeight="false" outlineLevel="0" collapsed="false">
      <c r="A2858" s="16"/>
      <c r="B2858" s="17"/>
      <c r="C2858" s="18" t="str">
        <f aca="false">IF($B2858="","",IFERROR(VLOOKUP($B2858,الموظفين!$A$2:$J$501,2,FALSE())&amp;"","⚠ كود غير موجود"))</f>
        <v/>
      </c>
      <c r="D2858" s="18" t="str">
        <f aca="false">IF($B2858="","",IFERROR(VLOOKUP($B2858,الموظفين!$A$2:$J$501,3,FALSE())&amp;"",""))</f>
        <v/>
      </c>
      <c r="E2858" s="18" t="str">
        <f aca="false">IF($B2858="","",IFERROR(VLOOKUP($B2858,الموظفين!$A$2:$J$501,5,FALSE())&amp;"",""))</f>
        <v/>
      </c>
      <c r="F2858" s="19" t="str">
        <f aca="false">IF($B2858="","",IFERROR(VLOOKUP($B2858,الموظفين!$A$2:$J$501,6,FALSE()),""))</f>
        <v/>
      </c>
      <c r="G2858" s="19" t="str">
        <f aca="false">IF($B2858="","",IFERROR(VLOOKUP($B2858,الموظفين!$A$2:$J$501,7,FALSE()),""))</f>
        <v/>
      </c>
      <c r="H2858" s="20"/>
      <c r="I2858" s="20"/>
      <c r="J2858" s="21" t="str">
        <f aca="false">IF(OR(H2858="",I2858=""),"",ROUND(MOD(I2858-H2858,1)*24,2))</f>
        <v/>
      </c>
      <c r="K2858" s="22" t="str">
        <f aca="false">IF(OR(H2858="",F2858=""),"",IF(ROUND(MAX(0,MOD(H2858-F2858+0.5,1)-0.5)*1440,0)&gt;IFERROR(VLOOKUP(E2858,الورديات!$A$2:$E$21,5,FALSE()),0),ROUND(MAX(0,MOD(H2858-F2858+0.5,1)-0.5)*1440,0),0))</f>
        <v/>
      </c>
      <c r="L2858" s="22" t="str">
        <f aca="false">IF(OR(I2858="",G2858=""),"",ROUND(MAX(0,MOD(G2858-I2858+0.5,1)-0.5)*1440,0))</f>
        <v/>
      </c>
      <c r="M2858" s="22" t="str">
        <f aca="false">IF(OR(I2858="",G2858=""),"",IF(ROUND(MAX(0,MOD(I2858-G2858+0.5,1)-0.5)*1440,0)&gt;=الإعدادات!$B$8,ROUND(MAX(0,MOD(I2858-G2858+0.5,1)-0.5)*1440,0),0))</f>
        <v/>
      </c>
      <c r="N2858" s="18" t="str">
        <f aca="false">IF(OR(A2858="",B2858=""),"",IF(COUNTIFS(الإجازات!$A$2:$A$1001,B2858,الإجازات!$D$2:$D$1001,"&lt;="&amp;A2858,الإجازات!$E$2:$E$1001,"&gt;="&amp;A2858,الإجازات!$G$2:$G$1001,"مقبولة")=0,"",LOOKUP(2,1/((الإجازات!$A$2:$A$1001=B2858)*(الإجازات!$D$2:$D$1001&lt;=A2858)*(الإجازات!$E$2:$E$1001&gt;=A2858)*(الإجازات!$G$2:$G$1001="مقبولة")),الإجازات!$C$2:$C$1001)))</f>
        <v/>
      </c>
      <c r="O2858" s="17"/>
      <c r="P2858" s="23" t="str">
        <f aca="false">IF(B2858="","",IF(ISNA(MATCH(B2858,الموظفين!$A$2:$A$501,0)),"⚠ كود غير موجود",IF(O2858&lt;&gt;"",O2858,IF(N2858&lt;&gt;"",N2858,IF(H2858="",IF(AND(A2858&lt;&gt;"",WEEKDAY(A2858)=الإعدادات!$B$11),"راحة أسبوعية","غائب"),IF(I2858="","بدون انصراف",IF(N(K2858)&gt;0,"متأخر","حاضر")))))))</f>
        <v/>
      </c>
      <c r="Q2858" s="24" t="str">
        <f aca="false">IF(B2858="","",IF(OR(P2858="غائب",P2858="غياب",P2858="إجازة بدون راتب"),IFERROR(VLOOKUP(B2858,الموظفين!$A$2:$J$501,8,FALSE()),0),0))</f>
        <v/>
      </c>
      <c r="R2858" s="24" t="str">
        <f aca="false">IF(B2858="","",ROUND((N(K2858)+N(L2858))/60*IFERROR(VLOOKUP(B2858,الموظفين!$A$2:$J$501,8,FALSE()),0)/الإعدادات!$B$6*الإعدادات!$B$9,2))</f>
        <v/>
      </c>
      <c r="S2858" s="24" t="str">
        <f aca="false">IF(OR(B2858="",M2858=""),"",ROUND(M2858/60*IFERROR(VLOOKUP(B2858,الموظفين!$A$2:$J$501,9,FALSE()),0),2))</f>
        <v/>
      </c>
      <c r="T2858" s="17"/>
      <c r="U2858" s="23" t="str">
        <f aca="false">IF(OR(A2858="",B2858=""),"",A2858&amp;"|"&amp;B2858)</f>
        <v/>
      </c>
    </row>
    <row r="2859" customFormat="false" ht="15" hidden="false" customHeight="false" outlineLevel="0" collapsed="false">
      <c r="A2859" s="16"/>
      <c r="B2859" s="17"/>
      <c r="C2859" s="18" t="str">
        <f aca="false">IF($B2859="","",IFERROR(VLOOKUP($B2859,الموظفين!$A$2:$J$501,2,FALSE())&amp;"","⚠ كود غير موجود"))</f>
        <v/>
      </c>
      <c r="D2859" s="18" t="str">
        <f aca="false">IF($B2859="","",IFERROR(VLOOKUP($B2859,الموظفين!$A$2:$J$501,3,FALSE())&amp;"",""))</f>
        <v/>
      </c>
      <c r="E2859" s="18" t="str">
        <f aca="false">IF($B2859="","",IFERROR(VLOOKUP($B2859,الموظفين!$A$2:$J$501,5,FALSE())&amp;"",""))</f>
        <v/>
      </c>
      <c r="F2859" s="19" t="str">
        <f aca="false">IF($B2859="","",IFERROR(VLOOKUP($B2859,الموظفين!$A$2:$J$501,6,FALSE()),""))</f>
        <v/>
      </c>
      <c r="G2859" s="19" t="str">
        <f aca="false">IF($B2859="","",IFERROR(VLOOKUP($B2859,الموظفين!$A$2:$J$501,7,FALSE()),""))</f>
        <v/>
      </c>
      <c r="H2859" s="20"/>
      <c r="I2859" s="20"/>
      <c r="J2859" s="21" t="str">
        <f aca="false">IF(OR(H2859="",I2859=""),"",ROUND(MOD(I2859-H2859,1)*24,2))</f>
        <v/>
      </c>
      <c r="K2859" s="22" t="str">
        <f aca="false">IF(OR(H2859="",F2859=""),"",IF(ROUND(MAX(0,MOD(H2859-F2859+0.5,1)-0.5)*1440,0)&gt;IFERROR(VLOOKUP(E2859,الورديات!$A$2:$E$21,5,FALSE()),0),ROUND(MAX(0,MOD(H2859-F2859+0.5,1)-0.5)*1440,0),0))</f>
        <v/>
      </c>
      <c r="L2859" s="22" t="str">
        <f aca="false">IF(OR(I2859="",G2859=""),"",ROUND(MAX(0,MOD(G2859-I2859+0.5,1)-0.5)*1440,0))</f>
        <v/>
      </c>
      <c r="M2859" s="22" t="str">
        <f aca="false">IF(OR(I2859="",G2859=""),"",IF(ROUND(MAX(0,MOD(I2859-G2859+0.5,1)-0.5)*1440,0)&gt;=الإعدادات!$B$8,ROUND(MAX(0,MOD(I2859-G2859+0.5,1)-0.5)*1440,0),0))</f>
        <v/>
      </c>
      <c r="N2859" s="18" t="str">
        <f aca="false">IF(OR(A2859="",B2859=""),"",IF(COUNTIFS(الإجازات!$A$2:$A$1001,B2859,الإجازات!$D$2:$D$1001,"&lt;="&amp;A2859,الإجازات!$E$2:$E$1001,"&gt;="&amp;A2859,الإجازات!$G$2:$G$1001,"مقبولة")=0,"",LOOKUP(2,1/((الإجازات!$A$2:$A$1001=B2859)*(الإجازات!$D$2:$D$1001&lt;=A2859)*(الإجازات!$E$2:$E$1001&gt;=A2859)*(الإجازات!$G$2:$G$1001="مقبولة")),الإجازات!$C$2:$C$1001)))</f>
        <v/>
      </c>
      <c r="O2859" s="17"/>
      <c r="P2859" s="23" t="str">
        <f aca="false">IF(B2859="","",IF(ISNA(MATCH(B2859,الموظفين!$A$2:$A$501,0)),"⚠ كود غير موجود",IF(O2859&lt;&gt;"",O2859,IF(N2859&lt;&gt;"",N2859,IF(H2859="",IF(AND(A2859&lt;&gt;"",WEEKDAY(A2859)=الإعدادات!$B$11),"راحة أسبوعية","غائب"),IF(I2859="","بدون انصراف",IF(N(K2859)&gt;0,"متأخر","حاضر")))))))</f>
        <v/>
      </c>
      <c r="Q2859" s="24" t="str">
        <f aca="false">IF(B2859="","",IF(OR(P2859="غائب",P2859="غياب",P2859="إجازة بدون راتب"),IFERROR(VLOOKUP(B2859,الموظفين!$A$2:$J$501,8,FALSE()),0),0))</f>
        <v/>
      </c>
      <c r="R2859" s="24" t="str">
        <f aca="false">IF(B2859="","",ROUND((N(K2859)+N(L2859))/60*IFERROR(VLOOKUP(B2859,الموظفين!$A$2:$J$501,8,FALSE()),0)/الإعدادات!$B$6*الإعدادات!$B$9,2))</f>
        <v/>
      </c>
      <c r="S2859" s="24" t="str">
        <f aca="false">IF(OR(B2859="",M2859=""),"",ROUND(M2859/60*IFERROR(VLOOKUP(B2859,الموظفين!$A$2:$J$501,9,FALSE()),0),2))</f>
        <v/>
      </c>
      <c r="T2859" s="17"/>
      <c r="U2859" s="23" t="str">
        <f aca="false">IF(OR(A2859="",B2859=""),"",A2859&amp;"|"&amp;B2859)</f>
        <v/>
      </c>
    </row>
    <row r="2860" customFormat="false" ht="15" hidden="false" customHeight="false" outlineLevel="0" collapsed="false">
      <c r="A2860" s="16"/>
      <c r="B2860" s="17"/>
      <c r="C2860" s="18" t="str">
        <f aca="false">IF($B2860="","",IFERROR(VLOOKUP($B2860,الموظفين!$A$2:$J$501,2,FALSE())&amp;"","⚠ كود غير موجود"))</f>
        <v/>
      </c>
      <c r="D2860" s="18" t="str">
        <f aca="false">IF($B2860="","",IFERROR(VLOOKUP($B2860,الموظفين!$A$2:$J$501,3,FALSE())&amp;"",""))</f>
        <v/>
      </c>
      <c r="E2860" s="18" t="str">
        <f aca="false">IF($B2860="","",IFERROR(VLOOKUP($B2860,الموظفين!$A$2:$J$501,5,FALSE())&amp;"",""))</f>
        <v/>
      </c>
      <c r="F2860" s="19" t="str">
        <f aca="false">IF($B2860="","",IFERROR(VLOOKUP($B2860,الموظفين!$A$2:$J$501,6,FALSE()),""))</f>
        <v/>
      </c>
      <c r="G2860" s="19" t="str">
        <f aca="false">IF($B2860="","",IFERROR(VLOOKUP($B2860,الموظفين!$A$2:$J$501,7,FALSE()),""))</f>
        <v/>
      </c>
      <c r="H2860" s="20"/>
      <c r="I2860" s="20"/>
      <c r="J2860" s="21" t="str">
        <f aca="false">IF(OR(H2860="",I2860=""),"",ROUND(MOD(I2860-H2860,1)*24,2))</f>
        <v/>
      </c>
      <c r="K2860" s="22" t="str">
        <f aca="false">IF(OR(H2860="",F2860=""),"",IF(ROUND(MAX(0,MOD(H2860-F2860+0.5,1)-0.5)*1440,0)&gt;IFERROR(VLOOKUP(E2860,الورديات!$A$2:$E$21,5,FALSE()),0),ROUND(MAX(0,MOD(H2860-F2860+0.5,1)-0.5)*1440,0),0))</f>
        <v/>
      </c>
      <c r="L2860" s="22" t="str">
        <f aca="false">IF(OR(I2860="",G2860=""),"",ROUND(MAX(0,MOD(G2860-I2860+0.5,1)-0.5)*1440,0))</f>
        <v/>
      </c>
      <c r="M2860" s="22" t="str">
        <f aca="false">IF(OR(I2860="",G2860=""),"",IF(ROUND(MAX(0,MOD(I2860-G2860+0.5,1)-0.5)*1440,0)&gt;=الإعدادات!$B$8,ROUND(MAX(0,MOD(I2860-G2860+0.5,1)-0.5)*1440,0),0))</f>
        <v/>
      </c>
      <c r="N2860" s="18" t="str">
        <f aca="false">IF(OR(A2860="",B2860=""),"",IF(COUNTIFS(الإجازات!$A$2:$A$1001,B2860,الإجازات!$D$2:$D$1001,"&lt;="&amp;A2860,الإجازات!$E$2:$E$1001,"&gt;="&amp;A2860,الإجازات!$G$2:$G$1001,"مقبولة")=0,"",LOOKUP(2,1/((الإجازات!$A$2:$A$1001=B2860)*(الإجازات!$D$2:$D$1001&lt;=A2860)*(الإجازات!$E$2:$E$1001&gt;=A2860)*(الإجازات!$G$2:$G$1001="مقبولة")),الإجازات!$C$2:$C$1001)))</f>
        <v/>
      </c>
      <c r="O2860" s="17"/>
      <c r="P2860" s="23" t="str">
        <f aca="false">IF(B2860="","",IF(ISNA(MATCH(B2860,الموظفين!$A$2:$A$501,0)),"⚠ كود غير موجود",IF(O2860&lt;&gt;"",O2860,IF(N2860&lt;&gt;"",N2860,IF(H2860="",IF(AND(A2860&lt;&gt;"",WEEKDAY(A2860)=الإعدادات!$B$11),"راحة أسبوعية","غائب"),IF(I2860="","بدون انصراف",IF(N(K2860)&gt;0,"متأخر","حاضر")))))))</f>
        <v/>
      </c>
      <c r="Q2860" s="24" t="str">
        <f aca="false">IF(B2860="","",IF(OR(P2860="غائب",P2860="غياب",P2860="إجازة بدون راتب"),IFERROR(VLOOKUP(B2860,الموظفين!$A$2:$J$501,8,FALSE()),0),0))</f>
        <v/>
      </c>
      <c r="R2860" s="24" t="str">
        <f aca="false">IF(B2860="","",ROUND((N(K2860)+N(L2860))/60*IFERROR(VLOOKUP(B2860,الموظفين!$A$2:$J$501,8,FALSE()),0)/الإعدادات!$B$6*الإعدادات!$B$9,2))</f>
        <v/>
      </c>
      <c r="S2860" s="24" t="str">
        <f aca="false">IF(OR(B2860="",M2860=""),"",ROUND(M2860/60*IFERROR(VLOOKUP(B2860,الموظفين!$A$2:$J$501,9,FALSE()),0),2))</f>
        <v/>
      </c>
      <c r="T2860" s="17"/>
      <c r="U2860" s="23" t="str">
        <f aca="false">IF(OR(A2860="",B2860=""),"",A2860&amp;"|"&amp;B2860)</f>
        <v/>
      </c>
    </row>
    <row r="2861" customFormat="false" ht="15" hidden="false" customHeight="false" outlineLevel="0" collapsed="false">
      <c r="A2861" s="16"/>
      <c r="B2861" s="17"/>
      <c r="C2861" s="18" t="str">
        <f aca="false">IF($B2861="","",IFERROR(VLOOKUP($B2861,الموظفين!$A$2:$J$501,2,FALSE())&amp;"","⚠ كود غير موجود"))</f>
        <v/>
      </c>
      <c r="D2861" s="18" t="str">
        <f aca="false">IF($B2861="","",IFERROR(VLOOKUP($B2861,الموظفين!$A$2:$J$501,3,FALSE())&amp;"",""))</f>
        <v/>
      </c>
      <c r="E2861" s="18" t="str">
        <f aca="false">IF($B2861="","",IFERROR(VLOOKUP($B2861,الموظفين!$A$2:$J$501,5,FALSE())&amp;"",""))</f>
        <v/>
      </c>
      <c r="F2861" s="19" t="str">
        <f aca="false">IF($B2861="","",IFERROR(VLOOKUP($B2861,الموظفين!$A$2:$J$501,6,FALSE()),""))</f>
        <v/>
      </c>
      <c r="G2861" s="19" t="str">
        <f aca="false">IF($B2861="","",IFERROR(VLOOKUP($B2861,الموظفين!$A$2:$J$501,7,FALSE()),""))</f>
        <v/>
      </c>
      <c r="H2861" s="20"/>
      <c r="I2861" s="20"/>
      <c r="J2861" s="21" t="str">
        <f aca="false">IF(OR(H2861="",I2861=""),"",ROUND(MOD(I2861-H2861,1)*24,2))</f>
        <v/>
      </c>
      <c r="K2861" s="22" t="str">
        <f aca="false">IF(OR(H2861="",F2861=""),"",IF(ROUND(MAX(0,MOD(H2861-F2861+0.5,1)-0.5)*1440,0)&gt;IFERROR(VLOOKUP(E2861,الورديات!$A$2:$E$21,5,FALSE()),0),ROUND(MAX(0,MOD(H2861-F2861+0.5,1)-0.5)*1440,0),0))</f>
        <v/>
      </c>
      <c r="L2861" s="22" t="str">
        <f aca="false">IF(OR(I2861="",G2861=""),"",ROUND(MAX(0,MOD(G2861-I2861+0.5,1)-0.5)*1440,0))</f>
        <v/>
      </c>
      <c r="M2861" s="22" t="str">
        <f aca="false">IF(OR(I2861="",G2861=""),"",IF(ROUND(MAX(0,MOD(I2861-G2861+0.5,1)-0.5)*1440,0)&gt;=الإعدادات!$B$8,ROUND(MAX(0,MOD(I2861-G2861+0.5,1)-0.5)*1440,0),0))</f>
        <v/>
      </c>
      <c r="N2861" s="18" t="str">
        <f aca="false">IF(OR(A2861="",B2861=""),"",IF(COUNTIFS(الإجازات!$A$2:$A$1001,B2861,الإجازات!$D$2:$D$1001,"&lt;="&amp;A2861,الإجازات!$E$2:$E$1001,"&gt;="&amp;A2861,الإجازات!$G$2:$G$1001,"مقبولة")=0,"",LOOKUP(2,1/((الإجازات!$A$2:$A$1001=B2861)*(الإجازات!$D$2:$D$1001&lt;=A2861)*(الإجازات!$E$2:$E$1001&gt;=A2861)*(الإجازات!$G$2:$G$1001="مقبولة")),الإجازات!$C$2:$C$1001)))</f>
        <v/>
      </c>
      <c r="O2861" s="17"/>
      <c r="P2861" s="23" t="str">
        <f aca="false">IF(B2861="","",IF(ISNA(MATCH(B2861,الموظفين!$A$2:$A$501,0)),"⚠ كود غير موجود",IF(O2861&lt;&gt;"",O2861,IF(N2861&lt;&gt;"",N2861,IF(H2861="",IF(AND(A2861&lt;&gt;"",WEEKDAY(A2861)=الإعدادات!$B$11),"راحة أسبوعية","غائب"),IF(I2861="","بدون انصراف",IF(N(K2861)&gt;0,"متأخر","حاضر")))))))</f>
        <v/>
      </c>
      <c r="Q2861" s="24" t="str">
        <f aca="false">IF(B2861="","",IF(OR(P2861="غائب",P2861="غياب",P2861="إجازة بدون راتب"),IFERROR(VLOOKUP(B2861,الموظفين!$A$2:$J$501,8,FALSE()),0),0))</f>
        <v/>
      </c>
      <c r="R2861" s="24" t="str">
        <f aca="false">IF(B2861="","",ROUND((N(K2861)+N(L2861))/60*IFERROR(VLOOKUP(B2861,الموظفين!$A$2:$J$501,8,FALSE()),0)/الإعدادات!$B$6*الإعدادات!$B$9,2))</f>
        <v/>
      </c>
      <c r="S2861" s="24" t="str">
        <f aca="false">IF(OR(B2861="",M2861=""),"",ROUND(M2861/60*IFERROR(VLOOKUP(B2861,الموظفين!$A$2:$J$501,9,FALSE()),0),2))</f>
        <v/>
      </c>
      <c r="T2861" s="17"/>
      <c r="U2861" s="23" t="str">
        <f aca="false">IF(OR(A2861="",B2861=""),"",A2861&amp;"|"&amp;B2861)</f>
        <v/>
      </c>
    </row>
    <row r="2862" customFormat="false" ht="15" hidden="false" customHeight="false" outlineLevel="0" collapsed="false">
      <c r="A2862" s="16"/>
      <c r="B2862" s="17"/>
      <c r="C2862" s="18" t="str">
        <f aca="false">IF($B2862="","",IFERROR(VLOOKUP($B2862,الموظفين!$A$2:$J$501,2,FALSE())&amp;"","⚠ كود غير موجود"))</f>
        <v/>
      </c>
      <c r="D2862" s="18" t="str">
        <f aca="false">IF($B2862="","",IFERROR(VLOOKUP($B2862,الموظفين!$A$2:$J$501,3,FALSE())&amp;"",""))</f>
        <v/>
      </c>
      <c r="E2862" s="18" t="str">
        <f aca="false">IF($B2862="","",IFERROR(VLOOKUP($B2862,الموظفين!$A$2:$J$501,5,FALSE())&amp;"",""))</f>
        <v/>
      </c>
      <c r="F2862" s="19" t="str">
        <f aca="false">IF($B2862="","",IFERROR(VLOOKUP($B2862,الموظفين!$A$2:$J$501,6,FALSE()),""))</f>
        <v/>
      </c>
      <c r="G2862" s="19" t="str">
        <f aca="false">IF($B2862="","",IFERROR(VLOOKUP($B2862,الموظفين!$A$2:$J$501,7,FALSE()),""))</f>
        <v/>
      </c>
      <c r="H2862" s="20"/>
      <c r="I2862" s="20"/>
      <c r="J2862" s="21" t="str">
        <f aca="false">IF(OR(H2862="",I2862=""),"",ROUND(MOD(I2862-H2862,1)*24,2))</f>
        <v/>
      </c>
      <c r="K2862" s="22" t="str">
        <f aca="false">IF(OR(H2862="",F2862=""),"",IF(ROUND(MAX(0,MOD(H2862-F2862+0.5,1)-0.5)*1440,0)&gt;IFERROR(VLOOKUP(E2862,الورديات!$A$2:$E$21,5,FALSE()),0),ROUND(MAX(0,MOD(H2862-F2862+0.5,1)-0.5)*1440,0),0))</f>
        <v/>
      </c>
      <c r="L2862" s="22" t="str">
        <f aca="false">IF(OR(I2862="",G2862=""),"",ROUND(MAX(0,MOD(G2862-I2862+0.5,1)-0.5)*1440,0))</f>
        <v/>
      </c>
      <c r="M2862" s="22" t="str">
        <f aca="false">IF(OR(I2862="",G2862=""),"",IF(ROUND(MAX(0,MOD(I2862-G2862+0.5,1)-0.5)*1440,0)&gt;=الإعدادات!$B$8,ROUND(MAX(0,MOD(I2862-G2862+0.5,1)-0.5)*1440,0),0))</f>
        <v/>
      </c>
      <c r="N2862" s="18" t="str">
        <f aca="false">IF(OR(A2862="",B2862=""),"",IF(COUNTIFS(الإجازات!$A$2:$A$1001,B2862,الإجازات!$D$2:$D$1001,"&lt;="&amp;A2862,الإجازات!$E$2:$E$1001,"&gt;="&amp;A2862,الإجازات!$G$2:$G$1001,"مقبولة")=0,"",LOOKUP(2,1/((الإجازات!$A$2:$A$1001=B2862)*(الإجازات!$D$2:$D$1001&lt;=A2862)*(الإجازات!$E$2:$E$1001&gt;=A2862)*(الإجازات!$G$2:$G$1001="مقبولة")),الإجازات!$C$2:$C$1001)))</f>
        <v/>
      </c>
      <c r="O2862" s="17"/>
      <c r="P2862" s="23" t="str">
        <f aca="false">IF(B2862="","",IF(ISNA(MATCH(B2862,الموظفين!$A$2:$A$501,0)),"⚠ كود غير موجود",IF(O2862&lt;&gt;"",O2862,IF(N2862&lt;&gt;"",N2862,IF(H2862="",IF(AND(A2862&lt;&gt;"",WEEKDAY(A2862)=الإعدادات!$B$11),"راحة أسبوعية","غائب"),IF(I2862="","بدون انصراف",IF(N(K2862)&gt;0,"متأخر","حاضر")))))))</f>
        <v/>
      </c>
      <c r="Q2862" s="24" t="str">
        <f aca="false">IF(B2862="","",IF(OR(P2862="غائب",P2862="غياب",P2862="إجازة بدون راتب"),IFERROR(VLOOKUP(B2862,الموظفين!$A$2:$J$501,8,FALSE()),0),0))</f>
        <v/>
      </c>
      <c r="R2862" s="24" t="str">
        <f aca="false">IF(B2862="","",ROUND((N(K2862)+N(L2862))/60*IFERROR(VLOOKUP(B2862,الموظفين!$A$2:$J$501,8,FALSE()),0)/الإعدادات!$B$6*الإعدادات!$B$9,2))</f>
        <v/>
      </c>
      <c r="S2862" s="24" t="str">
        <f aca="false">IF(OR(B2862="",M2862=""),"",ROUND(M2862/60*IFERROR(VLOOKUP(B2862,الموظفين!$A$2:$J$501,9,FALSE()),0),2))</f>
        <v/>
      </c>
      <c r="T2862" s="17"/>
      <c r="U2862" s="23" t="str">
        <f aca="false">IF(OR(A2862="",B2862=""),"",A2862&amp;"|"&amp;B2862)</f>
        <v/>
      </c>
    </row>
    <row r="2863" customFormat="false" ht="15" hidden="false" customHeight="false" outlineLevel="0" collapsed="false">
      <c r="A2863" s="16"/>
      <c r="B2863" s="17"/>
      <c r="C2863" s="18" t="str">
        <f aca="false">IF($B2863="","",IFERROR(VLOOKUP($B2863,الموظفين!$A$2:$J$501,2,FALSE())&amp;"","⚠ كود غير موجود"))</f>
        <v/>
      </c>
      <c r="D2863" s="18" t="str">
        <f aca="false">IF($B2863="","",IFERROR(VLOOKUP($B2863,الموظفين!$A$2:$J$501,3,FALSE())&amp;"",""))</f>
        <v/>
      </c>
      <c r="E2863" s="18" t="str">
        <f aca="false">IF($B2863="","",IFERROR(VLOOKUP($B2863,الموظفين!$A$2:$J$501,5,FALSE())&amp;"",""))</f>
        <v/>
      </c>
      <c r="F2863" s="19" t="str">
        <f aca="false">IF($B2863="","",IFERROR(VLOOKUP($B2863,الموظفين!$A$2:$J$501,6,FALSE()),""))</f>
        <v/>
      </c>
      <c r="G2863" s="19" t="str">
        <f aca="false">IF($B2863="","",IFERROR(VLOOKUP($B2863,الموظفين!$A$2:$J$501,7,FALSE()),""))</f>
        <v/>
      </c>
      <c r="H2863" s="20"/>
      <c r="I2863" s="20"/>
      <c r="J2863" s="21" t="str">
        <f aca="false">IF(OR(H2863="",I2863=""),"",ROUND(MOD(I2863-H2863,1)*24,2))</f>
        <v/>
      </c>
      <c r="K2863" s="22" t="str">
        <f aca="false">IF(OR(H2863="",F2863=""),"",IF(ROUND(MAX(0,MOD(H2863-F2863+0.5,1)-0.5)*1440,0)&gt;IFERROR(VLOOKUP(E2863,الورديات!$A$2:$E$21,5,FALSE()),0),ROUND(MAX(0,MOD(H2863-F2863+0.5,1)-0.5)*1440,0),0))</f>
        <v/>
      </c>
      <c r="L2863" s="22" t="str">
        <f aca="false">IF(OR(I2863="",G2863=""),"",ROUND(MAX(0,MOD(G2863-I2863+0.5,1)-0.5)*1440,0))</f>
        <v/>
      </c>
      <c r="M2863" s="22" t="str">
        <f aca="false">IF(OR(I2863="",G2863=""),"",IF(ROUND(MAX(0,MOD(I2863-G2863+0.5,1)-0.5)*1440,0)&gt;=الإعدادات!$B$8,ROUND(MAX(0,MOD(I2863-G2863+0.5,1)-0.5)*1440,0),0))</f>
        <v/>
      </c>
      <c r="N2863" s="18" t="str">
        <f aca="false">IF(OR(A2863="",B2863=""),"",IF(COUNTIFS(الإجازات!$A$2:$A$1001,B2863,الإجازات!$D$2:$D$1001,"&lt;="&amp;A2863,الإجازات!$E$2:$E$1001,"&gt;="&amp;A2863,الإجازات!$G$2:$G$1001,"مقبولة")=0,"",LOOKUP(2,1/((الإجازات!$A$2:$A$1001=B2863)*(الإجازات!$D$2:$D$1001&lt;=A2863)*(الإجازات!$E$2:$E$1001&gt;=A2863)*(الإجازات!$G$2:$G$1001="مقبولة")),الإجازات!$C$2:$C$1001)))</f>
        <v/>
      </c>
      <c r="O2863" s="17"/>
      <c r="P2863" s="23" t="str">
        <f aca="false">IF(B2863="","",IF(ISNA(MATCH(B2863,الموظفين!$A$2:$A$501,0)),"⚠ كود غير موجود",IF(O2863&lt;&gt;"",O2863,IF(N2863&lt;&gt;"",N2863,IF(H2863="",IF(AND(A2863&lt;&gt;"",WEEKDAY(A2863)=الإعدادات!$B$11),"راحة أسبوعية","غائب"),IF(I2863="","بدون انصراف",IF(N(K2863)&gt;0,"متأخر","حاضر")))))))</f>
        <v/>
      </c>
      <c r="Q2863" s="24" t="str">
        <f aca="false">IF(B2863="","",IF(OR(P2863="غائب",P2863="غياب",P2863="إجازة بدون راتب"),IFERROR(VLOOKUP(B2863,الموظفين!$A$2:$J$501,8,FALSE()),0),0))</f>
        <v/>
      </c>
      <c r="R2863" s="24" t="str">
        <f aca="false">IF(B2863="","",ROUND((N(K2863)+N(L2863))/60*IFERROR(VLOOKUP(B2863,الموظفين!$A$2:$J$501,8,FALSE()),0)/الإعدادات!$B$6*الإعدادات!$B$9,2))</f>
        <v/>
      </c>
      <c r="S2863" s="24" t="str">
        <f aca="false">IF(OR(B2863="",M2863=""),"",ROUND(M2863/60*IFERROR(VLOOKUP(B2863,الموظفين!$A$2:$J$501,9,FALSE()),0),2))</f>
        <v/>
      </c>
      <c r="T2863" s="17"/>
      <c r="U2863" s="23" t="str">
        <f aca="false">IF(OR(A2863="",B2863=""),"",A2863&amp;"|"&amp;B2863)</f>
        <v/>
      </c>
    </row>
    <row r="2864" customFormat="false" ht="15" hidden="false" customHeight="false" outlineLevel="0" collapsed="false">
      <c r="A2864" s="16"/>
      <c r="B2864" s="17"/>
      <c r="C2864" s="18" t="str">
        <f aca="false">IF($B2864="","",IFERROR(VLOOKUP($B2864,الموظفين!$A$2:$J$501,2,FALSE())&amp;"","⚠ كود غير موجود"))</f>
        <v/>
      </c>
      <c r="D2864" s="18" t="str">
        <f aca="false">IF($B2864="","",IFERROR(VLOOKUP($B2864,الموظفين!$A$2:$J$501,3,FALSE())&amp;"",""))</f>
        <v/>
      </c>
      <c r="E2864" s="18" t="str">
        <f aca="false">IF($B2864="","",IFERROR(VLOOKUP($B2864,الموظفين!$A$2:$J$501,5,FALSE())&amp;"",""))</f>
        <v/>
      </c>
      <c r="F2864" s="19" t="str">
        <f aca="false">IF($B2864="","",IFERROR(VLOOKUP($B2864,الموظفين!$A$2:$J$501,6,FALSE()),""))</f>
        <v/>
      </c>
      <c r="G2864" s="19" t="str">
        <f aca="false">IF($B2864="","",IFERROR(VLOOKUP($B2864,الموظفين!$A$2:$J$501,7,FALSE()),""))</f>
        <v/>
      </c>
      <c r="H2864" s="20"/>
      <c r="I2864" s="20"/>
      <c r="J2864" s="21" t="str">
        <f aca="false">IF(OR(H2864="",I2864=""),"",ROUND(MOD(I2864-H2864,1)*24,2))</f>
        <v/>
      </c>
      <c r="K2864" s="22" t="str">
        <f aca="false">IF(OR(H2864="",F2864=""),"",IF(ROUND(MAX(0,MOD(H2864-F2864+0.5,1)-0.5)*1440,0)&gt;IFERROR(VLOOKUP(E2864,الورديات!$A$2:$E$21,5,FALSE()),0),ROUND(MAX(0,MOD(H2864-F2864+0.5,1)-0.5)*1440,0),0))</f>
        <v/>
      </c>
      <c r="L2864" s="22" t="str">
        <f aca="false">IF(OR(I2864="",G2864=""),"",ROUND(MAX(0,MOD(G2864-I2864+0.5,1)-0.5)*1440,0))</f>
        <v/>
      </c>
      <c r="M2864" s="22" t="str">
        <f aca="false">IF(OR(I2864="",G2864=""),"",IF(ROUND(MAX(0,MOD(I2864-G2864+0.5,1)-0.5)*1440,0)&gt;=الإعدادات!$B$8,ROUND(MAX(0,MOD(I2864-G2864+0.5,1)-0.5)*1440,0),0))</f>
        <v/>
      </c>
      <c r="N2864" s="18" t="str">
        <f aca="false">IF(OR(A2864="",B2864=""),"",IF(COUNTIFS(الإجازات!$A$2:$A$1001,B2864,الإجازات!$D$2:$D$1001,"&lt;="&amp;A2864,الإجازات!$E$2:$E$1001,"&gt;="&amp;A2864,الإجازات!$G$2:$G$1001,"مقبولة")=0,"",LOOKUP(2,1/((الإجازات!$A$2:$A$1001=B2864)*(الإجازات!$D$2:$D$1001&lt;=A2864)*(الإجازات!$E$2:$E$1001&gt;=A2864)*(الإجازات!$G$2:$G$1001="مقبولة")),الإجازات!$C$2:$C$1001)))</f>
        <v/>
      </c>
      <c r="O2864" s="17"/>
      <c r="P2864" s="23" t="str">
        <f aca="false">IF(B2864="","",IF(ISNA(MATCH(B2864,الموظفين!$A$2:$A$501,0)),"⚠ كود غير موجود",IF(O2864&lt;&gt;"",O2864,IF(N2864&lt;&gt;"",N2864,IF(H2864="",IF(AND(A2864&lt;&gt;"",WEEKDAY(A2864)=الإعدادات!$B$11),"راحة أسبوعية","غائب"),IF(I2864="","بدون انصراف",IF(N(K2864)&gt;0,"متأخر","حاضر")))))))</f>
        <v/>
      </c>
      <c r="Q2864" s="24" t="str">
        <f aca="false">IF(B2864="","",IF(OR(P2864="غائب",P2864="غياب",P2864="إجازة بدون راتب"),IFERROR(VLOOKUP(B2864,الموظفين!$A$2:$J$501,8,FALSE()),0),0))</f>
        <v/>
      </c>
      <c r="R2864" s="24" t="str">
        <f aca="false">IF(B2864="","",ROUND((N(K2864)+N(L2864))/60*IFERROR(VLOOKUP(B2864,الموظفين!$A$2:$J$501,8,FALSE()),0)/الإعدادات!$B$6*الإعدادات!$B$9,2))</f>
        <v/>
      </c>
      <c r="S2864" s="24" t="str">
        <f aca="false">IF(OR(B2864="",M2864=""),"",ROUND(M2864/60*IFERROR(VLOOKUP(B2864,الموظفين!$A$2:$J$501,9,FALSE()),0),2))</f>
        <v/>
      </c>
      <c r="T2864" s="17"/>
      <c r="U2864" s="23" t="str">
        <f aca="false">IF(OR(A2864="",B2864=""),"",A2864&amp;"|"&amp;B2864)</f>
        <v/>
      </c>
    </row>
    <row r="2865" customFormat="false" ht="15" hidden="false" customHeight="false" outlineLevel="0" collapsed="false">
      <c r="A2865" s="16"/>
      <c r="B2865" s="17"/>
      <c r="C2865" s="18" t="str">
        <f aca="false">IF($B2865="","",IFERROR(VLOOKUP($B2865,الموظفين!$A$2:$J$501,2,FALSE())&amp;"","⚠ كود غير موجود"))</f>
        <v/>
      </c>
      <c r="D2865" s="18" t="str">
        <f aca="false">IF($B2865="","",IFERROR(VLOOKUP($B2865,الموظفين!$A$2:$J$501,3,FALSE())&amp;"",""))</f>
        <v/>
      </c>
      <c r="E2865" s="18" t="str">
        <f aca="false">IF($B2865="","",IFERROR(VLOOKUP($B2865,الموظفين!$A$2:$J$501,5,FALSE())&amp;"",""))</f>
        <v/>
      </c>
      <c r="F2865" s="19" t="str">
        <f aca="false">IF($B2865="","",IFERROR(VLOOKUP($B2865,الموظفين!$A$2:$J$501,6,FALSE()),""))</f>
        <v/>
      </c>
      <c r="G2865" s="19" t="str">
        <f aca="false">IF($B2865="","",IFERROR(VLOOKUP($B2865,الموظفين!$A$2:$J$501,7,FALSE()),""))</f>
        <v/>
      </c>
      <c r="H2865" s="20"/>
      <c r="I2865" s="20"/>
      <c r="J2865" s="21" t="str">
        <f aca="false">IF(OR(H2865="",I2865=""),"",ROUND(MOD(I2865-H2865,1)*24,2))</f>
        <v/>
      </c>
      <c r="K2865" s="22" t="str">
        <f aca="false">IF(OR(H2865="",F2865=""),"",IF(ROUND(MAX(0,MOD(H2865-F2865+0.5,1)-0.5)*1440,0)&gt;IFERROR(VLOOKUP(E2865,الورديات!$A$2:$E$21,5,FALSE()),0),ROUND(MAX(0,MOD(H2865-F2865+0.5,1)-0.5)*1440,0),0))</f>
        <v/>
      </c>
      <c r="L2865" s="22" t="str">
        <f aca="false">IF(OR(I2865="",G2865=""),"",ROUND(MAX(0,MOD(G2865-I2865+0.5,1)-0.5)*1440,0))</f>
        <v/>
      </c>
      <c r="M2865" s="22" t="str">
        <f aca="false">IF(OR(I2865="",G2865=""),"",IF(ROUND(MAX(0,MOD(I2865-G2865+0.5,1)-0.5)*1440,0)&gt;=الإعدادات!$B$8,ROUND(MAX(0,MOD(I2865-G2865+0.5,1)-0.5)*1440,0),0))</f>
        <v/>
      </c>
      <c r="N2865" s="18" t="str">
        <f aca="false">IF(OR(A2865="",B2865=""),"",IF(COUNTIFS(الإجازات!$A$2:$A$1001,B2865,الإجازات!$D$2:$D$1001,"&lt;="&amp;A2865,الإجازات!$E$2:$E$1001,"&gt;="&amp;A2865,الإجازات!$G$2:$G$1001,"مقبولة")=0,"",LOOKUP(2,1/((الإجازات!$A$2:$A$1001=B2865)*(الإجازات!$D$2:$D$1001&lt;=A2865)*(الإجازات!$E$2:$E$1001&gt;=A2865)*(الإجازات!$G$2:$G$1001="مقبولة")),الإجازات!$C$2:$C$1001)))</f>
        <v/>
      </c>
      <c r="O2865" s="17"/>
      <c r="P2865" s="23" t="str">
        <f aca="false">IF(B2865="","",IF(ISNA(MATCH(B2865,الموظفين!$A$2:$A$501,0)),"⚠ كود غير موجود",IF(O2865&lt;&gt;"",O2865,IF(N2865&lt;&gt;"",N2865,IF(H2865="",IF(AND(A2865&lt;&gt;"",WEEKDAY(A2865)=الإعدادات!$B$11),"راحة أسبوعية","غائب"),IF(I2865="","بدون انصراف",IF(N(K2865)&gt;0,"متأخر","حاضر")))))))</f>
        <v/>
      </c>
      <c r="Q2865" s="24" t="str">
        <f aca="false">IF(B2865="","",IF(OR(P2865="غائب",P2865="غياب",P2865="إجازة بدون راتب"),IFERROR(VLOOKUP(B2865,الموظفين!$A$2:$J$501,8,FALSE()),0),0))</f>
        <v/>
      </c>
      <c r="R2865" s="24" t="str">
        <f aca="false">IF(B2865="","",ROUND((N(K2865)+N(L2865))/60*IFERROR(VLOOKUP(B2865,الموظفين!$A$2:$J$501,8,FALSE()),0)/الإعدادات!$B$6*الإعدادات!$B$9,2))</f>
        <v/>
      </c>
      <c r="S2865" s="24" t="str">
        <f aca="false">IF(OR(B2865="",M2865=""),"",ROUND(M2865/60*IFERROR(VLOOKUP(B2865,الموظفين!$A$2:$J$501,9,FALSE()),0),2))</f>
        <v/>
      </c>
      <c r="T2865" s="17"/>
      <c r="U2865" s="23" t="str">
        <f aca="false">IF(OR(A2865="",B2865=""),"",A2865&amp;"|"&amp;B2865)</f>
        <v/>
      </c>
    </row>
    <row r="2866" customFormat="false" ht="15" hidden="false" customHeight="false" outlineLevel="0" collapsed="false">
      <c r="A2866" s="16"/>
      <c r="B2866" s="17"/>
      <c r="C2866" s="18" t="str">
        <f aca="false">IF($B2866="","",IFERROR(VLOOKUP($B2866,الموظفين!$A$2:$J$501,2,FALSE())&amp;"","⚠ كود غير موجود"))</f>
        <v/>
      </c>
      <c r="D2866" s="18" t="str">
        <f aca="false">IF($B2866="","",IFERROR(VLOOKUP($B2866,الموظفين!$A$2:$J$501,3,FALSE())&amp;"",""))</f>
        <v/>
      </c>
      <c r="E2866" s="18" t="str">
        <f aca="false">IF($B2866="","",IFERROR(VLOOKUP($B2866,الموظفين!$A$2:$J$501,5,FALSE())&amp;"",""))</f>
        <v/>
      </c>
      <c r="F2866" s="19" t="str">
        <f aca="false">IF($B2866="","",IFERROR(VLOOKUP($B2866,الموظفين!$A$2:$J$501,6,FALSE()),""))</f>
        <v/>
      </c>
      <c r="G2866" s="19" t="str">
        <f aca="false">IF($B2866="","",IFERROR(VLOOKUP($B2866,الموظفين!$A$2:$J$501,7,FALSE()),""))</f>
        <v/>
      </c>
      <c r="H2866" s="20"/>
      <c r="I2866" s="20"/>
      <c r="J2866" s="21" t="str">
        <f aca="false">IF(OR(H2866="",I2866=""),"",ROUND(MOD(I2866-H2866,1)*24,2))</f>
        <v/>
      </c>
      <c r="K2866" s="22" t="str">
        <f aca="false">IF(OR(H2866="",F2866=""),"",IF(ROUND(MAX(0,MOD(H2866-F2866+0.5,1)-0.5)*1440,0)&gt;IFERROR(VLOOKUP(E2866,الورديات!$A$2:$E$21,5,FALSE()),0),ROUND(MAX(0,MOD(H2866-F2866+0.5,1)-0.5)*1440,0),0))</f>
        <v/>
      </c>
      <c r="L2866" s="22" t="str">
        <f aca="false">IF(OR(I2866="",G2866=""),"",ROUND(MAX(0,MOD(G2866-I2866+0.5,1)-0.5)*1440,0))</f>
        <v/>
      </c>
      <c r="M2866" s="22" t="str">
        <f aca="false">IF(OR(I2866="",G2866=""),"",IF(ROUND(MAX(0,MOD(I2866-G2866+0.5,1)-0.5)*1440,0)&gt;=الإعدادات!$B$8,ROUND(MAX(0,MOD(I2866-G2866+0.5,1)-0.5)*1440,0),0))</f>
        <v/>
      </c>
      <c r="N2866" s="18" t="str">
        <f aca="false">IF(OR(A2866="",B2866=""),"",IF(COUNTIFS(الإجازات!$A$2:$A$1001,B2866,الإجازات!$D$2:$D$1001,"&lt;="&amp;A2866,الإجازات!$E$2:$E$1001,"&gt;="&amp;A2866,الإجازات!$G$2:$G$1001,"مقبولة")=0,"",LOOKUP(2,1/((الإجازات!$A$2:$A$1001=B2866)*(الإجازات!$D$2:$D$1001&lt;=A2866)*(الإجازات!$E$2:$E$1001&gt;=A2866)*(الإجازات!$G$2:$G$1001="مقبولة")),الإجازات!$C$2:$C$1001)))</f>
        <v/>
      </c>
      <c r="O2866" s="17"/>
      <c r="P2866" s="23" t="str">
        <f aca="false">IF(B2866="","",IF(ISNA(MATCH(B2866,الموظفين!$A$2:$A$501,0)),"⚠ كود غير موجود",IF(O2866&lt;&gt;"",O2866,IF(N2866&lt;&gt;"",N2866,IF(H2866="",IF(AND(A2866&lt;&gt;"",WEEKDAY(A2866)=الإعدادات!$B$11),"راحة أسبوعية","غائب"),IF(I2866="","بدون انصراف",IF(N(K2866)&gt;0,"متأخر","حاضر")))))))</f>
        <v/>
      </c>
      <c r="Q2866" s="24" t="str">
        <f aca="false">IF(B2866="","",IF(OR(P2866="غائب",P2866="غياب",P2866="إجازة بدون راتب"),IFERROR(VLOOKUP(B2866,الموظفين!$A$2:$J$501,8,FALSE()),0),0))</f>
        <v/>
      </c>
      <c r="R2866" s="24" t="str">
        <f aca="false">IF(B2866="","",ROUND((N(K2866)+N(L2866))/60*IFERROR(VLOOKUP(B2866,الموظفين!$A$2:$J$501,8,FALSE()),0)/الإعدادات!$B$6*الإعدادات!$B$9,2))</f>
        <v/>
      </c>
      <c r="S2866" s="24" t="str">
        <f aca="false">IF(OR(B2866="",M2866=""),"",ROUND(M2866/60*IFERROR(VLOOKUP(B2866,الموظفين!$A$2:$J$501,9,FALSE()),0),2))</f>
        <v/>
      </c>
      <c r="T2866" s="17"/>
      <c r="U2866" s="23" t="str">
        <f aca="false">IF(OR(A2866="",B2866=""),"",A2866&amp;"|"&amp;B2866)</f>
        <v/>
      </c>
    </row>
    <row r="2867" customFormat="false" ht="15" hidden="false" customHeight="false" outlineLevel="0" collapsed="false">
      <c r="A2867" s="16"/>
      <c r="B2867" s="17"/>
      <c r="C2867" s="18" t="str">
        <f aca="false">IF($B2867="","",IFERROR(VLOOKUP($B2867,الموظفين!$A$2:$J$501,2,FALSE())&amp;"","⚠ كود غير موجود"))</f>
        <v/>
      </c>
      <c r="D2867" s="18" t="str">
        <f aca="false">IF($B2867="","",IFERROR(VLOOKUP($B2867,الموظفين!$A$2:$J$501,3,FALSE())&amp;"",""))</f>
        <v/>
      </c>
      <c r="E2867" s="18" t="str">
        <f aca="false">IF($B2867="","",IFERROR(VLOOKUP($B2867,الموظفين!$A$2:$J$501,5,FALSE())&amp;"",""))</f>
        <v/>
      </c>
      <c r="F2867" s="19" t="str">
        <f aca="false">IF($B2867="","",IFERROR(VLOOKUP($B2867,الموظفين!$A$2:$J$501,6,FALSE()),""))</f>
        <v/>
      </c>
      <c r="G2867" s="19" t="str">
        <f aca="false">IF($B2867="","",IFERROR(VLOOKUP($B2867,الموظفين!$A$2:$J$501,7,FALSE()),""))</f>
        <v/>
      </c>
      <c r="H2867" s="20"/>
      <c r="I2867" s="20"/>
      <c r="J2867" s="21" t="str">
        <f aca="false">IF(OR(H2867="",I2867=""),"",ROUND(MOD(I2867-H2867,1)*24,2))</f>
        <v/>
      </c>
      <c r="K2867" s="22" t="str">
        <f aca="false">IF(OR(H2867="",F2867=""),"",IF(ROUND(MAX(0,MOD(H2867-F2867+0.5,1)-0.5)*1440,0)&gt;IFERROR(VLOOKUP(E2867,الورديات!$A$2:$E$21,5,FALSE()),0),ROUND(MAX(0,MOD(H2867-F2867+0.5,1)-0.5)*1440,0),0))</f>
        <v/>
      </c>
      <c r="L2867" s="22" t="str">
        <f aca="false">IF(OR(I2867="",G2867=""),"",ROUND(MAX(0,MOD(G2867-I2867+0.5,1)-0.5)*1440,0))</f>
        <v/>
      </c>
      <c r="M2867" s="22" t="str">
        <f aca="false">IF(OR(I2867="",G2867=""),"",IF(ROUND(MAX(0,MOD(I2867-G2867+0.5,1)-0.5)*1440,0)&gt;=الإعدادات!$B$8,ROUND(MAX(0,MOD(I2867-G2867+0.5,1)-0.5)*1440,0),0))</f>
        <v/>
      </c>
      <c r="N2867" s="18" t="str">
        <f aca="false">IF(OR(A2867="",B2867=""),"",IF(COUNTIFS(الإجازات!$A$2:$A$1001,B2867,الإجازات!$D$2:$D$1001,"&lt;="&amp;A2867,الإجازات!$E$2:$E$1001,"&gt;="&amp;A2867,الإجازات!$G$2:$G$1001,"مقبولة")=0,"",LOOKUP(2,1/((الإجازات!$A$2:$A$1001=B2867)*(الإجازات!$D$2:$D$1001&lt;=A2867)*(الإجازات!$E$2:$E$1001&gt;=A2867)*(الإجازات!$G$2:$G$1001="مقبولة")),الإجازات!$C$2:$C$1001)))</f>
        <v/>
      </c>
      <c r="O2867" s="17"/>
      <c r="P2867" s="23" t="str">
        <f aca="false">IF(B2867="","",IF(ISNA(MATCH(B2867,الموظفين!$A$2:$A$501,0)),"⚠ كود غير موجود",IF(O2867&lt;&gt;"",O2867,IF(N2867&lt;&gt;"",N2867,IF(H2867="",IF(AND(A2867&lt;&gt;"",WEEKDAY(A2867)=الإعدادات!$B$11),"راحة أسبوعية","غائب"),IF(I2867="","بدون انصراف",IF(N(K2867)&gt;0,"متأخر","حاضر")))))))</f>
        <v/>
      </c>
      <c r="Q2867" s="24" t="str">
        <f aca="false">IF(B2867="","",IF(OR(P2867="غائب",P2867="غياب",P2867="إجازة بدون راتب"),IFERROR(VLOOKUP(B2867,الموظفين!$A$2:$J$501,8,FALSE()),0),0))</f>
        <v/>
      </c>
      <c r="R2867" s="24" t="str">
        <f aca="false">IF(B2867="","",ROUND((N(K2867)+N(L2867))/60*IFERROR(VLOOKUP(B2867,الموظفين!$A$2:$J$501,8,FALSE()),0)/الإعدادات!$B$6*الإعدادات!$B$9,2))</f>
        <v/>
      </c>
      <c r="S2867" s="24" t="str">
        <f aca="false">IF(OR(B2867="",M2867=""),"",ROUND(M2867/60*IFERROR(VLOOKUP(B2867,الموظفين!$A$2:$J$501,9,FALSE()),0),2))</f>
        <v/>
      </c>
      <c r="T2867" s="17"/>
      <c r="U2867" s="23" t="str">
        <f aca="false">IF(OR(A2867="",B2867=""),"",A2867&amp;"|"&amp;B2867)</f>
        <v/>
      </c>
    </row>
    <row r="2868" customFormat="false" ht="15" hidden="false" customHeight="false" outlineLevel="0" collapsed="false">
      <c r="A2868" s="16"/>
      <c r="B2868" s="17"/>
      <c r="C2868" s="18" t="str">
        <f aca="false">IF($B2868="","",IFERROR(VLOOKUP($B2868,الموظفين!$A$2:$J$501,2,FALSE())&amp;"","⚠ كود غير موجود"))</f>
        <v/>
      </c>
      <c r="D2868" s="18" t="str">
        <f aca="false">IF($B2868="","",IFERROR(VLOOKUP($B2868,الموظفين!$A$2:$J$501,3,FALSE())&amp;"",""))</f>
        <v/>
      </c>
      <c r="E2868" s="18" t="str">
        <f aca="false">IF($B2868="","",IFERROR(VLOOKUP($B2868,الموظفين!$A$2:$J$501,5,FALSE())&amp;"",""))</f>
        <v/>
      </c>
      <c r="F2868" s="19" t="str">
        <f aca="false">IF($B2868="","",IFERROR(VLOOKUP($B2868,الموظفين!$A$2:$J$501,6,FALSE()),""))</f>
        <v/>
      </c>
      <c r="G2868" s="19" t="str">
        <f aca="false">IF($B2868="","",IFERROR(VLOOKUP($B2868,الموظفين!$A$2:$J$501,7,FALSE()),""))</f>
        <v/>
      </c>
      <c r="H2868" s="20"/>
      <c r="I2868" s="20"/>
      <c r="J2868" s="21" t="str">
        <f aca="false">IF(OR(H2868="",I2868=""),"",ROUND(MOD(I2868-H2868,1)*24,2))</f>
        <v/>
      </c>
      <c r="K2868" s="22" t="str">
        <f aca="false">IF(OR(H2868="",F2868=""),"",IF(ROUND(MAX(0,MOD(H2868-F2868+0.5,1)-0.5)*1440,0)&gt;IFERROR(VLOOKUP(E2868,الورديات!$A$2:$E$21,5,FALSE()),0),ROUND(MAX(0,MOD(H2868-F2868+0.5,1)-0.5)*1440,0),0))</f>
        <v/>
      </c>
      <c r="L2868" s="22" t="str">
        <f aca="false">IF(OR(I2868="",G2868=""),"",ROUND(MAX(0,MOD(G2868-I2868+0.5,1)-0.5)*1440,0))</f>
        <v/>
      </c>
      <c r="M2868" s="22" t="str">
        <f aca="false">IF(OR(I2868="",G2868=""),"",IF(ROUND(MAX(0,MOD(I2868-G2868+0.5,1)-0.5)*1440,0)&gt;=الإعدادات!$B$8,ROUND(MAX(0,MOD(I2868-G2868+0.5,1)-0.5)*1440,0),0))</f>
        <v/>
      </c>
      <c r="N2868" s="18" t="str">
        <f aca="false">IF(OR(A2868="",B2868=""),"",IF(COUNTIFS(الإجازات!$A$2:$A$1001,B2868,الإجازات!$D$2:$D$1001,"&lt;="&amp;A2868,الإجازات!$E$2:$E$1001,"&gt;="&amp;A2868,الإجازات!$G$2:$G$1001,"مقبولة")=0,"",LOOKUP(2,1/((الإجازات!$A$2:$A$1001=B2868)*(الإجازات!$D$2:$D$1001&lt;=A2868)*(الإجازات!$E$2:$E$1001&gt;=A2868)*(الإجازات!$G$2:$G$1001="مقبولة")),الإجازات!$C$2:$C$1001)))</f>
        <v/>
      </c>
      <c r="O2868" s="17"/>
      <c r="P2868" s="23" t="str">
        <f aca="false">IF(B2868="","",IF(ISNA(MATCH(B2868,الموظفين!$A$2:$A$501,0)),"⚠ كود غير موجود",IF(O2868&lt;&gt;"",O2868,IF(N2868&lt;&gt;"",N2868,IF(H2868="",IF(AND(A2868&lt;&gt;"",WEEKDAY(A2868)=الإعدادات!$B$11),"راحة أسبوعية","غائب"),IF(I2868="","بدون انصراف",IF(N(K2868)&gt;0,"متأخر","حاضر")))))))</f>
        <v/>
      </c>
      <c r="Q2868" s="24" t="str">
        <f aca="false">IF(B2868="","",IF(OR(P2868="غائب",P2868="غياب",P2868="إجازة بدون راتب"),IFERROR(VLOOKUP(B2868,الموظفين!$A$2:$J$501,8,FALSE()),0),0))</f>
        <v/>
      </c>
      <c r="R2868" s="24" t="str">
        <f aca="false">IF(B2868="","",ROUND((N(K2868)+N(L2868))/60*IFERROR(VLOOKUP(B2868,الموظفين!$A$2:$J$501,8,FALSE()),0)/الإعدادات!$B$6*الإعدادات!$B$9,2))</f>
        <v/>
      </c>
      <c r="S2868" s="24" t="str">
        <f aca="false">IF(OR(B2868="",M2868=""),"",ROUND(M2868/60*IFERROR(VLOOKUP(B2868,الموظفين!$A$2:$J$501,9,FALSE()),0),2))</f>
        <v/>
      </c>
      <c r="T2868" s="17"/>
      <c r="U2868" s="23" t="str">
        <f aca="false">IF(OR(A2868="",B2868=""),"",A2868&amp;"|"&amp;B2868)</f>
        <v/>
      </c>
    </row>
    <row r="2869" customFormat="false" ht="15" hidden="false" customHeight="false" outlineLevel="0" collapsed="false">
      <c r="A2869" s="16"/>
      <c r="B2869" s="17"/>
      <c r="C2869" s="18" t="str">
        <f aca="false">IF($B2869="","",IFERROR(VLOOKUP($B2869,الموظفين!$A$2:$J$501,2,FALSE())&amp;"","⚠ كود غير موجود"))</f>
        <v/>
      </c>
      <c r="D2869" s="18" t="str">
        <f aca="false">IF($B2869="","",IFERROR(VLOOKUP($B2869,الموظفين!$A$2:$J$501,3,FALSE())&amp;"",""))</f>
        <v/>
      </c>
      <c r="E2869" s="18" t="str">
        <f aca="false">IF($B2869="","",IFERROR(VLOOKUP($B2869,الموظفين!$A$2:$J$501,5,FALSE())&amp;"",""))</f>
        <v/>
      </c>
      <c r="F2869" s="19" t="str">
        <f aca="false">IF($B2869="","",IFERROR(VLOOKUP($B2869,الموظفين!$A$2:$J$501,6,FALSE()),""))</f>
        <v/>
      </c>
      <c r="G2869" s="19" t="str">
        <f aca="false">IF($B2869="","",IFERROR(VLOOKUP($B2869,الموظفين!$A$2:$J$501,7,FALSE()),""))</f>
        <v/>
      </c>
      <c r="H2869" s="20"/>
      <c r="I2869" s="20"/>
      <c r="J2869" s="21" t="str">
        <f aca="false">IF(OR(H2869="",I2869=""),"",ROUND(MOD(I2869-H2869,1)*24,2))</f>
        <v/>
      </c>
      <c r="K2869" s="22" t="str">
        <f aca="false">IF(OR(H2869="",F2869=""),"",IF(ROUND(MAX(0,MOD(H2869-F2869+0.5,1)-0.5)*1440,0)&gt;IFERROR(VLOOKUP(E2869,الورديات!$A$2:$E$21,5,FALSE()),0),ROUND(MAX(0,MOD(H2869-F2869+0.5,1)-0.5)*1440,0),0))</f>
        <v/>
      </c>
      <c r="L2869" s="22" t="str">
        <f aca="false">IF(OR(I2869="",G2869=""),"",ROUND(MAX(0,MOD(G2869-I2869+0.5,1)-0.5)*1440,0))</f>
        <v/>
      </c>
      <c r="M2869" s="22" t="str">
        <f aca="false">IF(OR(I2869="",G2869=""),"",IF(ROUND(MAX(0,MOD(I2869-G2869+0.5,1)-0.5)*1440,0)&gt;=الإعدادات!$B$8,ROUND(MAX(0,MOD(I2869-G2869+0.5,1)-0.5)*1440,0),0))</f>
        <v/>
      </c>
      <c r="N2869" s="18" t="str">
        <f aca="false">IF(OR(A2869="",B2869=""),"",IF(COUNTIFS(الإجازات!$A$2:$A$1001,B2869,الإجازات!$D$2:$D$1001,"&lt;="&amp;A2869,الإجازات!$E$2:$E$1001,"&gt;="&amp;A2869,الإجازات!$G$2:$G$1001,"مقبولة")=0,"",LOOKUP(2,1/((الإجازات!$A$2:$A$1001=B2869)*(الإجازات!$D$2:$D$1001&lt;=A2869)*(الإجازات!$E$2:$E$1001&gt;=A2869)*(الإجازات!$G$2:$G$1001="مقبولة")),الإجازات!$C$2:$C$1001)))</f>
        <v/>
      </c>
      <c r="O2869" s="17"/>
      <c r="P2869" s="23" t="str">
        <f aca="false">IF(B2869="","",IF(ISNA(MATCH(B2869,الموظفين!$A$2:$A$501,0)),"⚠ كود غير موجود",IF(O2869&lt;&gt;"",O2869,IF(N2869&lt;&gt;"",N2869,IF(H2869="",IF(AND(A2869&lt;&gt;"",WEEKDAY(A2869)=الإعدادات!$B$11),"راحة أسبوعية","غائب"),IF(I2869="","بدون انصراف",IF(N(K2869)&gt;0,"متأخر","حاضر")))))))</f>
        <v/>
      </c>
      <c r="Q2869" s="24" t="str">
        <f aca="false">IF(B2869="","",IF(OR(P2869="غائب",P2869="غياب",P2869="إجازة بدون راتب"),IFERROR(VLOOKUP(B2869,الموظفين!$A$2:$J$501,8,FALSE()),0),0))</f>
        <v/>
      </c>
      <c r="R2869" s="24" t="str">
        <f aca="false">IF(B2869="","",ROUND((N(K2869)+N(L2869))/60*IFERROR(VLOOKUP(B2869,الموظفين!$A$2:$J$501,8,FALSE()),0)/الإعدادات!$B$6*الإعدادات!$B$9,2))</f>
        <v/>
      </c>
      <c r="S2869" s="24" t="str">
        <f aca="false">IF(OR(B2869="",M2869=""),"",ROUND(M2869/60*IFERROR(VLOOKUP(B2869,الموظفين!$A$2:$J$501,9,FALSE()),0),2))</f>
        <v/>
      </c>
      <c r="T2869" s="17"/>
      <c r="U2869" s="23" t="str">
        <f aca="false">IF(OR(A2869="",B2869=""),"",A2869&amp;"|"&amp;B2869)</f>
        <v/>
      </c>
    </row>
    <row r="2870" customFormat="false" ht="15" hidden="false" customHeight="false" outlineLevel="0" collapsed="false">
      <c r="A2870" s="16"/>
      <c r="B2870" s="17"/>
      <c r="C2870" s="18" t="str">
        <f aca="false">IF($B2870="","",IFERROR(VLOOKUP($B2870,الموظفين!$A$2:$J$501,2,FALSE())&amp;"","⚠ كود غير موجود"))</f>
        <v/>
      </c>
      <c r="D2870" s="18" t="str">
        <f aca="false">IF($B2870="","",IFERROR(VLOOKUP($B2870,الموظفين!$A$2:$J$501,3,FALSE())&amp;"",""))</f>
        <v/>
      </c>
      <c r="E2870" s="18" t="str">
        <f aca="false">IF($B2870="","",IFERROR(VLOOKUP($B2870,الموظفين!$A$2:$J$501,5,FALSE())&amp;"",""))</f>
        <v/>
      </c>
      <c r="F2870" s="19" t="str">
        <f aca="false">IF($B2870="","",IFERROR(VLOOKUP($B2870,الموظفين!$A$2:$J$501,6,FALSE()),""))</f>
        <v/>
      </c>
      <c r="G2870" s="19" t="str">
        <f aca="false">IF($B2870="","",IFERROR(VLOOKUP($B2870,الموظفين!$A$2:$J$501,7,FALSE()),""))</f>
        <v/>
      </c>
      <c r="H2870" s="20"/>
      <c r="I2870" s="20"/>
      <c r="J2870" s="21" t="str">
        <f aca="false">IF(OR(H2870="",I2870=""),"",ROUND(MOD(I2870-H2870,1)*24,2))</f>
        <v/>
      </c>
      <c r="K2870" s="22" t="str">
        <f aca="false">IF(OR(H2870="",F2870=""),"",IF(ROUND(MAX(0,MOD(H2870-F2870+0.5,1)-0.5)*1440,0)&gt;IFERROR(VLOOKUP(E2870,الورديات!$A$2:$E$21,5,FALSE()),0),ROUND(MAX(0,MOD(H2870-F2870+0.5,1)-0.5)*1440,0),0))</f>
        <v/>
      </c>
      <c r="L2870" s="22" t="str">
        <f aca="false">IF(OR(I2870="",G2870=""),"",ROUND(MAX(0,MOD(G2870-I2870+0.5,1)-0.5)*1440,0))</f>
        <v/>
      </c>
      <c r="M2870" s="22" t="str">
        <f aca="false">IF(OR(I2870="",G2870=""),"",IF(ROUND(MAX(0,MOD(I2870-G2870+0.5,1)-0.5)*1440,0)&gt;=الإعدادات!$B$8,ROUND(MAX(0,MOD(I2870-G2870+0.5,1)-0.5)*1440,0),0))</f>
        <v/>
      </c>
      <c r="N2870" s="18" t="str">
        <f aca="false">IF(OR(A2870="",B2870=""),"",IF(COUNTIFS(الإجازات!$A$2:$A$1001,B2870,الإجازات!$D$2:$D$1001,"&lt;="&amp;A2870,الإجازات!$E$2:$E$1001,"&gt;="&amp;A2870,الإجازات!$G$2:$G$1001,"مقبولة")=0,"",LOOKUP(2,1/((الإجازات!$A$2:$A$1001=B2870)*(الإجازات!$D$2:$D$1001&lt;=A2870)*(الإجازات!$E$2:$E$1001&gt;=A2870)*(الإجازات!$G$2:$G$1001="مقبولة")),الإجازات!$C$2:$C$1001)))</f>
        <v/>
      </c>
      <c r="O2870" s="17"/>
      <c r="P2870" s="23" t="str">
        <f aca="false">IF(B2870="","",IF(ISNA(MATCH(B2870,الموظفين!$A$2:$A$501,0)),"⚠ كود غير موجود",IF(O2870&lt;&gt;"",O2870,IF(N2870&lt;&gt;"",N2870,IF(H2870="",IF(AND(A2870&lt;&gt;"",WEEKDAY(A2870)=الإعدادات!$B$11),"راحة أسبوعية","غائب"),IF(I2870="","بدون انصراف",IF(N(K2870)&gt;0,"متأخر","حاضر")))))))</f>
        <v/>
      </c>
      <c r="Q2870" s="24" t="str">
        <f aca="false">IF(B2870="","",IF(OR(P2870="غائب",P2870="غياب",P2870="إجازة بدون راتب"),IFERROR(VLOOKUP(B2870,الموظفين!$A$2:$J$501,8,FALSE()),0),0))</f>
        <v/>
      </c>
      <c r="R2870" s="24" t="str">
        <f aca="false">IF(B2870="","",ROUND((N(K2870)+N(L2870))/60*IFERROR(VLOOKUP(B2870,الموظفين!$A$2:$J$501,8,FALSE()),0)/الإعدادات!$B$6*الإعدادات!$B$9,2))</f>
        <v/>
      </c>
      <c r="S2870" s="24" t="str">
        <f aca="false">IF(OR(B2870="",M2870=""),"",ROUND(M2870/60*IFERROR(VLOOKUP(B2870,الموظفين!$A$2:$J$501,9,FALSE()),0),2))</f>
        <v/>
      </c>
      <c r="T2870" s="17"/>
      <c r="U2870" s="23" t="str">
        <f aca="false">IF(OR(A2870="",B2870=""),"",A2870&amp;"|"&amp;B2870)</f>
        <v/>
      </c>
    </row>
    <row r="2871" customFormat="false" ht="15" hidden="false" customHeight="false" outlineLevel="0" collapsed="false">
      <c r="A2871" s="16"/>
      <c r="B2871" s="17"/>
      <c r="C2871" s="18" t="str">
        <f aca="false">IF($B2871="","",IFERROR(VLOOKUP($B2871,الموظفين!$A$2:$J$501,2,FALSE())&amp;"","⚠ كود غير موجود"))</f>
        <v/>
      </c>
      <c r="D2871" s="18" t="str">
        <f aca="false">IF($B2871="","",IFERROR(VLOOKUP($B2871,الموظفين!$A$2:$J$501,3,FALSE())&amp;"",""))</f>
        <v/>
      </c>
      <c r="E2871" s="18" t="str">
        <f aca="false">IF($B2871="","",IFERROR(VLOOKUP($B2871,الموظفين!$A$2:$J$501,5,FALSE())&amp;"",""))</f>
        <v/>
      </c>
      <c r="F2871" s="19" t="str">
        <f aca="false">IF($B2871="","",IFERROR(VLOOKUP($B2871,الموظفين!$A$2:$J$501,6,FALSE()),""))</f>
        <v/>
      </c>
      <c r="G2871" s="19" t="str">
        <f aca="false">IF($B2871="","",IFERROR(VLOOKUP($B2871,الموظفين!$A$2:$J$501,7,FALSE()),""))</f>
        <v/>
      </c>
      <c r="H2871" s="20"/>
      <c r="I2871" s="20"/>
      <c r="J2871" s="21" t="str">
        <f aca="false">IF(OR(H2871="",I2871=""),"",ROUND(MOD(I2871-H2871,1)*24,2))</f>
        <v/>
      </c>
      <c r="K2871" s="22" t="str">
        <f aca="false">IF(OR(H2871="",F2871=""),"",IF(ROUND(MAX(0,MOD(H2871-F2871+0.5,1)-0.5)*1440,0)&gt;IFERROR(VLOOKUP(E2871,الورديات!$A$2:$E$21,5,FALSE()),0),ROUND(MAX(0,MOD(H2871-F2871+0.5,1)-0.5)*1440,0),0))</f>
        <v/>
      </c>
      <c r="L2871" s="22" t="str">
        <f aca="false">IF(OR(I2871="",G2871=""),"",ROUND(MAX(0,MOD(G2871-I2871+0.5,1)-0.5)*1440,0))</f>
        <v/>
      </c>
      <c r="M2871" s="22" t="str">
        <f aca="false">IF(OR(I2871="",G2871=""),"",IF(ROUND(MAX(0,MOD(I2871-G2871+0.5,1)-0.5)*1440,0)&gt;=الإعدادات!$B$8,ROUND(MAX(0,MOD(I2871-G2871+0.5,1)-0.5)*1440,0),0))</f>
        <v/>
      </c>
      <c r="N2871" s="18" t="str">
        <f aca="false">IF(OR(A2871="",B2871=""),"",IF(COUNTIFS(الإجازات!$A$2:$A$1001,B2871,الإجازات!$D$2:$D$1001,"&lt;="&amp;A2871,الإجازات!$E$2:$E$1001,"&gt;="&amp;A2871,الإجازات!$G$2:$G$1001,"مقبولة")=0,"",LOOKUP(2,1/((الإجازات!$A$2:$A$1001=B2871)*(الإجازات!$D$2:$D$1001&lt;=A2871)*(الإجازات!$E$2:$E$1001&gt;=A2871)*(الإجازات!$G$2:$G$1001="مقبولة")),الإجازات!$C$2:$C$1001)))</f>
        <v/>
      </c>
      <c r="O2871" s="17"/>
      <c r="P2871" s="23" t="str">
        <f aca="false">IF(B2871="","",IF(ISNA(MATCH(B2871,الموظفين!$A$2:$A$501,0)),"⚠ كود غير موجود",IF(O2871&lt;&gt;"",O2871,IF(N2871&lt;&gt;"",N2871,IF(H2871="",IF(AND(A2871&lt;&gt;"",WEEKDAY(A2871)=الإعدادات!$B$11),"راحة أسبوعية","غائب"),IF(I2871="","بدون انصراف",IF(N(K2871)&gt;0,"متأخر","حاضر")))))))</f>
        <v/>
      </c>
      <c r="Q2871" s="24" t="str">
        <f aca="false">IF(B2871="","",IF(OR(P2871="غائب",P2871="غياب",P2871="إجازة بدون راتب"),IFERROR(VLOOKUP(B2871,الموظفين!$A$2:$J$501,8,FALSE()),0),0))</f>
        <v/>
      </c>
      <c r="R2871" s="24" t="str">
        <f aca="false">IF(B2871="","",ROUND((N(K2871)+N(L2871))/60*IFERROR(VLOOKUP(B2871,الموظفين!$A$2:$J$501,8,FALSE()),0)/الإعدادات!$B$6*الإعدادات!$B$9,2))</f>
        <v/>
      </c>
      <c r="S2871" s="24" t="str">
        <f aca="false">IF(OR(B2871="",M2871=""),"",ROUND(M2871/60*IFERROR(VLOOKUP(B2871,الموظفين!$A$2:$J$501,9,FALSE()),0),2))</f>
        <v/>
      </c>
      <c r="T2871" s="17"/>
      <c r="U2871" s="23" t="str">
        <f aca="false">IF(OR(A2871="",B2871=""),"",A2871&amp;"|"&amp;B2871)</f>
        <v/>
      </c>
    </row>
    <row r="2872" customFormat="false" ht="15" hidden="false" customHeight="false" outlineLevel="0" collapsed="false">
      <c r="A2872" s="16"/>
      <c r="B2872" s="17"/>
      <c r="C2872" s="18" t="str">
        <f aca="false">IF($B2872="","",IFERROR(VLOOKUP($B2872,الموظفين!$A$2:$J$501,2,FALSE())&amp;"","⚠ كود غير موجود"))</f>
        <v/>
      </c>
      <c r="D2872" s="18" t="str">
        <f aca="false">IF($B2872="","",IFERROR(VLOOKUP($B2872,الموظفين!$A$2:$J$501,3,FALSE())&amp;"",""))</f>
        <v/>
      </c>
      <c r="E2872" s="18" t="str">
        <f aca="false">IF($B2872="","",IFERROR(VLOOKUP($B2872,الموظفين!$A$2:$J$501,5,FALSE())&amp;"",""))</f>
        <v/>
      </c>
      <c r="F2872" s="19" t="str">
        <f aca="false">IF($B2872="","",IFERROR(VLOOKUP($B2872,الموظفين!$A$2:$J$501,6,FALSE()),""))</f>
        <v/>
      </c>
      <c r="G2872" s="19" t="str">
        <f aca="false">IF($B2872="","",IFERROR(VLOOKUP($B2872,الموظفين!$A$2:$J$501,7,FALSE()),""))</f>
        <v/>
      </c>
      <c r="H2872" s="20"/>
      <c r="I2872" s="20"/>
      <c r="J2872" s="21" t="str">
        <f aca="false">IF(OR(H2872="",I2872=""),"",ROUND(MOD(I2872-H2872,1)*24,2))</f>
        <v/>
      </c>
      <c r="K2872" s="22" t="str">
        <f aca="false">IF(OR(H2872="",F2872=""),"",IF(ROUND(MAX(0,MOD(H2872-F2872+0.5,1)-0.5)*1440,0)&gt;IFERROR(VLOOKUP(E2872,الورديات!$A$2:$E$21,5,FALSE()),0),ROUND(MAX(0,MOD(H2872-F2872+0.5,1)-0.5)*1440,0),0))</f>
        <v/>
      </c>
      <c r="L2872" s="22" t="str">
        <f aca="false">IF(OR(I2872="",G2872=""),"",ROUND(MAX(0,MOD(G2872-I2872+0.5,1)-0.5)*1440,0))</f>
        <v/>
      </c>
      <c r="M2872" s="22" t="str">
        <f aca="false">IF(OR(I2872="",G2872=""),"",IF(ROUND(MAX(0,MOD(I2872-G2872+0.5,1)-0.5)*1440,0)&gt;=الإعدادات!$B$8,ROUND(MAX(0,MOD(I2872-G2872+0.5,1)-0.5)*1440,0),0))</f>
        <v/>
      </c>
      <c r="N2872" s="18" t="str">
        <f aca="false">IF(OR(A2872="",B2872=""),"",IF(COUNTIFS(الإجازات!$A$2:$A$1001,B2872,الإجازات!$D$2:$D$1001,"&lt;="&amp;A2872,الإجازات!$E$2:$E$1001,"&gt;="&amp;A2872,الإجازات!$G$2:$G$1001,"مقبولة")=0,"",LOOKUP(2,1/((الإجازات!$A$2:$A$1001=B2872)*(الإجازات!$D$2:$D$1001&lt;=A2872)*(الإجازات!$E$2:$E$1001&gt;=A2872)*(الإجازات!$G$2:$G$1001="مقبولة")),الإجازات!$C$2:$C$1001)))</f>
        <v/>
      </c>
      <c r="O2872" s="17"/>
      <c r="P2872" s="23" t="str">
        <f aca="false">IF(B2872="","",IF(ISNA(MATCH(B2872,الموظفين!$A$2:$A$501,0)),"⚠ كود غير موجود",IF(O2872&lt;&gt;"",O2872,IF(N2872&lt;&gt;"",N2872,IF(H2872="",IF(AND(A2872&lt;&gt;"",WEEKDAY(A2872)=الإعدادات!$B$11),"راحة أسبوعية","غائب"),IF(I2872="","بدون انصراف",IF(N(K2872)&gt;0,"متأخر","حاضر")))))))</f>
        <v/>
      </c>
      <c r="Q2872" s="24" t="str">
        <f aca="false">IF(B2872="","",IF(OR(P2872="غائب",P2872="غياب",P2872="إجازة بدون راتب"),IFERROR(VLOOKUP(B2872,الموظفين!$A$2:$J$501,8,FALSE()),0),0))</f>
        <v/>
      </c>
      <c r="R2872" s="24" t="str">
        <f aca="false">IF(B2872="","",ROUND((N(K2872)+N(L2872))/60*IFERROR(VLOOKUP(B2872,الموظفين!$A$2:$J$501,8,FALSE()),0)/الإعدادات!$B$6*الإعدادات!$B$9,2))</f>
        <v/>
      </c>
      <c r="S2872" s="24" t="str">
        <f aca="false">IF(OR(B2872="",M2872=""),"",ROUND(M2872/60*IFERROR(VLOOKUP(B2872,الموظفين!$A$2:$J$501,9,FALSE()),0),2))</f>
        <v/>
      </c>
      <c r="T2872" s="17"/>
      <c r="U2872" s="23" t="str">
        <f aca="false">IF(OR(A2872="",B2872=""),"",A2872&amp;"|"&amp;B2872)</f>
        <v/>
      </c>
    </row>
    <row r="2873" customFormat="false" ht="15" hidden="false" customHeight="false" outlineLevel="0" collapsed="false">
      <c r="A2873" s="16"/>
      <c r="B2873" s="17"/>
      <c r="C2873" s="18" t="str">
        <f aca="false">IF($B2873="","",IFERROR(VLOOKUP($B2873,الموظفين!$A$2:$J$501,2,FALSE())&amp;"","⚠ كود غير موجود"))</f>
        <v/>
      </c>
      <c r="D2873" s="18" t="str">
        <f aca="false">IF($B2873="","",IFERROR(VLOOKUP($B2873,الموظفين!$A$2:$J$501,3,FALSE())&amp;"",""))</f>
        <v/>
      </c>
      <c r="E2873" s="18" t="str">
        <f aca="false">IF($B2873="","",IFERROR(VLOOKUP($B2873,الموظفين!$A$2:$J$501,5,FALSE())&amp;"",""))</f>
        <v/>
      </c>
      <c r="F2873" s="19" t="str">
        <f aca="false">IF($B2873="","",IFERROR(VLOOKUP($B2873,الموظفين!$A$2:$J$501,6,FALSE()),""))</f>
        <v/>
      </c>
      <c r="G2873" s="19" t="str">
        <f aca="false">IF($B2873="","",IFERROR(VLOOKUP($B2873,الموظفين!$A$2:$J$501,7,FALSE()),""))</f>
        <v/>
      </c>
      <c r="H2873" s="20"/>
      <c r="I2873" s="20"/>
      <c r="J2873" s="21" t="str">
        <f aca="false">IF(OR(H2873="",I2873=""),"",ROUND(MOD(I2873-H2873,1)*24,2))</f>
        <v/>
      </c>
      <c r="K2873" s="22" t="str">
        <f aca="false">IF(OR(H2873="",F2873=""),"",IF(ROUND(MAX(0,MOD(H2873-F2873+0.5,1)-0.5)*1440,0)&gt;IFERROR(VLOOKUP(E2873,الورديات!$A$2:$E$21,5,FALSE()),0),ROUND(MAX(0,MOD(H2873-F2873+0.5,1)-0.5)*1440,0),0))</f>
        <v/>
      </c>
      <c r="L2873" s="22" t="str">
        <f aca="false">IF(OR(I2873="",G2873=""),"",ROUND(MAX(0,MOD(G2873-I2873+0.5,1)-0.5)*1440,0))</f>
        <v/>
      </c>
      <c r="M2873" s="22" t="str">
        <f aca="false">IF(OR(I2873="",G2873=""),"",IF(ROUND(MAX(0,MOD(I2873-G2873+0.5,1)-0.5)*1440,0)&gt;=الإعدادات!$B$8,ROUND(MAX(0,MOD(I2873-G2873+0.5,1)-0.5)*1440,0),0))</f>
        <v/>
      </c>
      <c r="N2873" s="18" t="str">
        <f aca="false">IF(OR(A2873="",B2873=""),"",IF(COUNTIFS(الإجازات!$A$2:$A$1001,B2873,الإجازات!$D$2:$D$1001,"&lt;="&amp;A2873,الإجازات!$E$2:$E$1001,"&gt;="&amp;A2873,الإجازات!$G$2:$G$1001,"مقبولة")=0,"",LOOKUP(2,1/((الإجازات!$A$2:$A$1001=B2873)*(الإجازات!$D$2:$D$1001&lt;=A2873)*(الإجازات!$E$2:$E$1001&gt;=A2873)*(الإجازات!$G$2:$G$1001="مقبولة")),الإجازات!$C$2:$C$1001)))</f>
        <v/>
      </c>
      <c r="O2873" s="17"/>
      <c r="P2873" s="23" t="str">
        <f aca="false">IF(B2873="","",IF(ISNA(MATCH(B2873,الموظفين!$A$2:$A$501,0)),"⚠ كود غير موجود",IF(O2873&lt;&gt;"",O2873,IF(N2873&lt;&gt;"",N2873,IF(H2873="",IF(AND(A2873&lt;&gt;"",WEEKDAY(A2873)=الإعدادات!$B$11),"راحة أسبوعية","غائب"),IF(I2873="","بدون انصراف",IF(N(K2873)&gt;0,"متأخر","حاضر")))))))</f>
        <v/>
      </c>
      <c r="Q2873" s="24" t="str">
        <f aca="false">IF(B2873="","",IF(OR(P2873="غائب",P2873="غياب",P2873="إجازة بدون راتب"),IFERROR(VLOOKUP(B2873,الموظفين!$A$2:$J$501,8,FALSE()),0),0))</f>
        <v/>
      </c>
      <c r="R2873" s="24" t="str">
        <f aca="false">IF(B2873="","",ROUND((N(K2873)+N(L2873))/60*IFERROR(VLOOKUP(B2873,الموظفين!$A$2:$J$501,8,FALSE()),0)/الإعدادات!$B$6*الإعدادات!$B$9,2))</f>
        <v/>
      </c>
      <c r="S2873" s="24" t="str">
        <f aca="false">IF(OR(B2873="",M2873=""),"",ROUND(M2873/60*IFERROR(VLOOKUP(B2873,الموظفين!$A$2:$J$501,9,FALSE()),0),2))</f>
        <v/>
      </c>
      <c r="T2873" s="17"/>
      <c r="U2873" s="23" t="str">
        <f aca="false">IF(OR(A2873="",B2873=""),"",A2873&amp;"|"&amp;B2873)</f>
        <v/>
      </c>
    </row>
    <row r="2874" customFormat="false" ht="15" hidden="false" customHeight="false" outlineLevel="0" collapsed="false">
      <c r="A2874" s="16"/>
      <c r="B2874" s="17"/>
      <c r="C2874" s="18" t="str">
        <f aca="false">IF($B2874="","",IFERROR(VLOOKUP($B2874,الموظفين!$A$2:$J$501,2,FALSE())&amp;"","⚠ كود غير موجود"))</f>
        <v/>
      </c>
      <c r="D2874" s="18" t="str">
        <f aca="false">IF($B2874="","",IFERROR(VLOOKUP($B2874,الموظفين!$A$2:$J$501,3,FALSE())&amp;"",""))</f>
        <v/>
      </c>
      <c r="E2874" s="18" t="str">
        <f aca="false">IF($B2874="","",IFERROR(VLOOKUP($B2874,الموظفين!$A$2:$J$501,5,FALSE())&amp;"",""))</f>
        <v/>
      </c>
      <c r="F2874" s="19" t="str">
        <f aca="false">IF($B2874="","",IFERROR(VLOOKUP($B2874,الموظفين!$A$2:$J$501,6,FALSE()),""))</f>
        <v/>
      </c>
      <c r="G2874" s="19" t="str">
        <f aca="false">IF($B2874="","",IFERROR(VLOOKUP($B2874,الموظفين!$A$2:$J$501,7,FALSE()),""))</f>
        <v/>
      </c>
      <c r="H2874" s="20"/>
      <c r="I2874" s="20"/>
      <c r="J2874" s="21" t="str">
        <f aca="false">IF(OR(H2874="",I2874=""),"",ROUND(MOD(I2874-H2874,1)*24,2))</f>
        <v/>
      </c>
      <c r="K2874" s="22" t="str">
        <f aca="false">IF(OR(H2874="",F2874=""),"",IF(ROUND(MAX(0,MOD(H2874-F2874+0.5,1)-0.5)*1440,0)&gt;IFERROR(VLOOKUP(E2874,الورديات!$A$2:$E$21,5,FALSE()),0),ROUND(MAX(0,MOD(H2874-F2874+0.5,1)-0.5)*1440,0),0))</f>
        <v/>
      </c>
      <c r="L2874" s="22" t="str">
        <f aca="false">IF(OR(I2874="",G2874=""),"",ROUND(MAX(0,MOD(G2874-I2874+0.5,1)-0.5)*1440,0))</f>
        <v/>
      </c>
      <c r="M2874" s="22" t="str">
        <f aca="false">IF(OR(I2874="",G2874=""),"",IF(ROUND(MAX(0,MOD(I2874-G2874+0.5,1)-0.5)*1440,0)&gt;=الإعدادات!$B$8,ROUND(MAX(0,MOD(I2874-G2874+0.5,1)-0.5)*1440,0),0))</f>
        <v/>
      </c>
      <c r="N2874" s="18" t="str">
        <f aca="false">IF(OR(A2874="",B2874=""),"",IF(COUNTIFS(الإجازات!$A$2:$A$1001,B2874,الإجازات!$D$2:$D$1001,"&lt;="&amp;A2874,الإجازات!$E$2:$E$1001,"&gt;="&amp;A2874,الإجازات!$G$2:$G$1001,"مقبولة")=0,"",LOOKUP(2,1/((الإجازات!$A$2:$A$1001=B2874)*(الإجازات!$D$2:$D$1001&lt;=A2874)*(الإجازات!$E$2:$E$1001&gt;=A2874)*(الإجازات!$G$2:$G$1001="مقبولة")),الإجازات!$C$2:$C$1001)))</f>
        <v/>
      </c>
      <c r="O2874" s="17"/>
      <c r="P2874" s="23" t="str">
        <f aca="false">IF(B2874="","",IF(ISNA(MATCH(B2874,الموظفين!$A$2:$A$501,0)),"⚠ كود غير موجود",IF(O2874&lt;&gt;"",O2874,IF(N2874&lt;&gt;"",N2874,IF(H2874="",IF(AND(A2874&lt;&gt;"",WEEKDAY(A2874)=الإعدادات!$B$11),"راحة أسبوعية","غائب"),IF(I2874="","بدون انصراف",IF(N(K2874)&gt;0,"متأخر","حاضر")))))))</f>
        <v/>
      </c>
      <c r="Q2874" s="24" t="str">
        <f aca="false">IF(B2874="","",IF(OR(P2874="غائب",P2874="غياب",P2874="إجازة بدون راتب"),IFERROR(VLOOKUP(B2874,الموظفين!$A$2:$J$501,8,FALSE()),0),0))</f>
        <v/>
      </c>
      <c r="R2874" s="24" t="str">
        <f aca="false">IF(B2874="","",ROUND((N(K2874)+N(L2874))/60*IFERROR(VLOOKUP(B2874,الموظفين!$A$2:$J$501,8,FALSE()),0)/الإعدادات!$B$6*الإعدادات!$B$9,2))</f>
        <v/>
      </c>
      <c r="S2874" s="24" t="str">
        <f aca="false">IF(OR(B2874="",M2874=""),"",ROUND(M2874/60*IFERROR(VLOOKUP(B2874,الموظفين!$A$2:$J$501,9,FALSE()),0),2))</f>
        <v/>
      </c>
      <c r="T2874" s="17"/>
      <c r="U2874" s="23" t="str">
        <f aca="false">IF(OR(A2874="",B2874=""),"",A2874&amp;"|"&amp;B2874)</f>
        <v/>
      </c>
    </row>
    <row r="2875" customFormat="false" ht="15" hidden="false" customHeight="false" outlineLevel="0" collapsed="false">
      <c r="A2875" s="16"/>
      <c r="B2875" s="17"/>
      <c r="C2875" s="18" t="str">
        <f aca="false">IF($B2875="","",IFERROR(VLOOKUP($B2875,الموظفين!$A$2:$J$501,2,FALSE())&amp;"","⚠ كود غير موجود"))</f>
        <v/>
      </c>
      <c r="D2875" s="18" t="str">
        <f aca="false">IF($B2875="","",IFERROR(VLOOKUP($B2875,الموظفين!$A$2:$J$501,3,FALSE())&amp;"",""))</f>
        <v/>
      </c>
      <c r="E2875" s="18" t="str">
        <f aca="false">IF($B2875="","",IFERROR(VLOOKUP($B2875,الموظفين!$A$2:$J$501,5,FALSE())&amp;"",""))</f>
        <v/>
      </c>
      <c r="F2875" s="19" t="str">
        <f aca="false">IF($B2875="","",IFERROR(VLOOKUP($B2875,الموظفين!$A$2:$J$501,6,FALSE()),""))</f>
        <v/>
      </c>
      <c r="G2875" s="19" t="str">
        <f aca="false">IF($B2875="","",IFERROR(VLOOKUP($B2875,الموظفين!$A$2:$J$501,7,FALSE()),""))</f>
        <v/>
      </c>
      <c r="H2875" s="20"/>
      <c r="I2875" s="20"/>
      <c r="J2875" s="21" t="str">
        <f aca="false">IF(OR(H2875="",I2875=""),"",ROUND(MOD(I2875-H2875,1)*24,2))</f>
        <v/>
      </c>
      <c r="K2875" s="22" t="str">
        <f aca="false">IF(OR(H2875="",F2875=""),"",IF(ROUND(MAX(0,MOD(H2875-F2875+0.5,1)-0.5)*1440,0)&gt;IFERROR(VLOOKUP(E2875,الورديات!$A$2:$E$21,5,FALSE()),0),ROUND(MAX(0,MOD(H2875-F2875+0.5,1)-0.5)*1440,0),0))</f>
        <v/>
      </c>
      <c r="L2875" s="22" t="str">
        <f aca="false">IF(OR(I2875="",G2875=""),"",ROUND(MAX(0,MOD(G2875-I2875+0.5,1)-0.5)*1440,0))</f>
        <v/>
      </c>
      <c r="M2875" s="22" t="str">
        <f aca="false">IF(OR(I2875="",G2875=""),"",IF(ROUND(MAX(0,MOD(I2875-G2875+0.5,1)-0.5)*1440,0)&gt;=الإعدادات!$B$8,ROUND(MAX(0,MOD(I2875-G2875+0.5,1)-0.5)*1440,0),0))</f>
        <v/>
      </c>
      <c r="N2875" s="18" t="str">
        <f aca="false">IF(OR(A2875="",B2875=""),"",IF(COUNTIFS(الإجازات!$A$2:$A$1001,B2875,الإجازات!$D$2:$D$1001,"&lt;="&amp;A2875,الإجازات!$E$2:$E$1001,"&gt;="&amp;A2875,الإجازات!$G$2:$G$1001,"مقبولة")=0,"",LOOKUP(2,1/((الإجازات!$A$2:$A$1001=B2875)*(الإجازات!$D$2:$D$1001&lt;=A2875)*(الإجازات!$E$2:$E$1001&gt;=A2875)*(الإجازات!$G$2:$G$1001="مقبولة")),الإجازات!$C$2:$C$1001)))</f>
        <v/>
      </c>
      <c r="O2875" s="17"/>
      <c r="P2875" s="23" t="str">
        <f aca="false">IF(B2875="","",IF(ISNA(MATCH(B2875,الموظفين!$A$2:$A$501,0)),"⚠ كود غير موجود",IF(O2875&lt;&gt;"",O2875,IF(N2875&lt;&gt;"",N2875,IF(H2875="",IF(AND(A2875&lt;&gt;"",WEEKDAY(A2875)=الإعدادات!$B$11),"راحة أسبوعية","غائب"),IF(I2875="","بدون انصراف",IF(N(K2875)&gt;0,"متأخر","حاضر")))))))</f>
        <v/>
      </c>
      <c r="Q2875" s="24" t="str">
        <f aca="false">IF(B2875="","",IF(OR(P2875="غائب",P2875="غياب",P2875="إجازة بدون راتب"),IFERROR(VLOOKUP(B2875,الموظفين!$A$2:$J$501,8,FALSE()),0),0))</f>
        <v/>
      </c>
      <c r="R2875" s="24" t="str">
        <f aca="false">IF(B2875="","",ROUND((N(K2875)+N(L2875))/60*IFERROR(VLOOKUP(B2875,الموظفين!$A$2:$J$501,8,FALSE()),0)/الإعدادات!$B$6*الإعدادات!$B$9,2))</f>
        <v/>
      </c>
      <c r="S2875" s="24" t="str">
        <f aca="false">IF(OR(B2875="",M2875=""),"",ROUND(M2875/60*IFERROR(VLOOKUP(B2875,الموظفين!$A$2:$J$501,9,FALSE()),0),2))</f>
        <v/>
      </c>
      <c r="T2875" s="17"/>
      <c r="U2875" s="23" t="str">
        <f aca="false">IF(OR(A2875="",B2875=""),"",A2875&amp;"|"&amp;B2875)</f>
        <v/>
      </c>
    </row>
    <row r="2876" customFormat="false" ht="15" hidden="false" customHeight="false" outlineLevel="0" collapsed="false">
      <c r="A2876" s="16"/>
      <c r="B2876" s="17"/>
      <c r="C2876" s="18" t="str">
        <f aca="false">IF($B2876="","",IFERROR(VLOOKUP($B2876,الموظفين!$A$2:$J$501,2,FALSE())&amp;"","⚠ كود غير موجود"))</f>
        <v/>
      </c>
      <c r="D2876" s="18" t="str">
        <f aca="false">IF($B2876="","",IFERROR(VLOOKUP($B2876,الموظفين!$A$2:$J$501,3,FALSE())&amp;"",""))</f>
        <v/>
      </c>
      <c r="E2876" s="18" t="str">
        <f aca="false">IF($B2876="","",IFERROR(VLOOKUP($B2876,الموظفين!$A$2:$J$501,5,FALSE())&amp;"",""))</f>
        <v/>
      </c>
      <c r="F2876" s="19" t="str">
        <f aca="false">IF($B2876="","",IFERROR(VLOOKUP($B2876,الموظفين!$A$2:$J$501,6,FALSE()),""))</f>
        <v/>
      </c>
      <c r="G2876" s="19" t="str">
        <f aca="false">IF($B2876="","",IFERROR(VLOOKUP($B2876,الموظفين!$A$2:$J$501,7,FALSE()),""))</f>
        <v/>
      </c>
      <c r="H2876" s="20"/>
      <c r="I2876" s="20"/>
      <c r="J2876" s="21" t="str">
        <f aca="false">IF(OR(H2876="",I2876=""),"",ROUND(MOD(I2876-H2876,1)*24,2))</f>
        <v/>
      </c>
      <c r="K2876" s="22" t="str">
        <f aca="false">IF(OR(H2876="",F2876=""),"",IF(ROUND(MAX(0,MOD(H2876-F2876+0.5,1)-0.5)*1440,0)&gt;IFERROR(VLOOKUP(E2876,الورديات!$A$2:$E$21,5,FALSE()),0),ROUND(MAX(0,MOD(H2876-F2876+0.5,1)-0.5)*1440,0),0))</f>
        <v/>
      </c>
      <c r="L2876" s="22" t="str">
        <f aca="false">IF(OR(I2876="",G2876=""),"",ROUND(MAX(0,MOD(G2876-I2876+0.5,1)-0.5)*1440,0))</f>
        <v/>
      </c>
      <c r="M2876" s="22" t="str">
        <f aca="false">IF(OR(I2876="",G2876=""),"",IF(ROUND(MAX(0,MOD(I2876-G2876+0.5,1)-0.5)*1440,0)&gt;=الإعدادات!$B$8,ROUND(MAX(0,MOD(I2876-G2876+0.5,1)-0.5)*1440,0),0))</f>
        <v/>
      </c>
      <c r="N2876" s="18" t="str">
        <f aca="false">IF(OR(A2876="",B2876=""),"",IF(COUNTIFS(الإجازات!$A$2:$A$1001,B2876,الإجازات!$D$2:$D$1001,"&lt;="&amp;A2876,الإجازات!$E$2:$E$1001,"&gt;="&amp;A2876,الإجازات!$G$2:$G$1001,"مقبولة")=0,"",LOOKUP(2,1/((الإجازات!$A$2:$A$1001=B2876)*(الإجازات!$D$2:$D$1001&lt;=A2876)*(الإجازات!$E$2:$E$1001&gt;=A2876)*(الإجازات!$G$2:$G$1001="مقبولة")),الإجازات!$C$2:$C$1001)))</f>
        <v/>
      </c>
      <c r="O2876" s="17"/>
      <c r="P2876" s="23" t="str">
        <f aca="false">IF(B2876="","",IF(ISNA(MATCH(B2876,الموظفين!$A$2:$A$501,0)),"⚠ كود غير موجود",IF(O2876&lt;&gt;"",O2876,IF(N2876&lt;&gt;"",N2876,IF(H2876="",IF(AND(A2876&lt;&gt;"",WEEKDAY(A2876)=الإعدادات!$B$11),"راحة أسبوعية","غائب"),IF(I2876="","بدون انصراف",IF(N(K2876)&gt;0,"متأخر","حاضر")))))))</f>
        <v/>
      </c>
      <c r="Q2876" s="24" t="str">
        <f aca="false">IF(B2876="","",IF(OR(P2876="غائب",P2876="غياب",P2876="إجازة بدون راتب"),IFERROR(VLOOKUP(B2876,الموظفين!$A$2:$J$501,8,FALSE()),0),0))</f>
        <v/>
      </c>
      <c r="R2876" s="24" t="str">
        <f aca="false">IF(B2876="","",ROUND((N(K2876)+N(L2876))/60*IFERROR(VLOOKUP(B2876,الموظفين!$A$2:$J$501,8,FALSE()),0)/الإعدادات!$B$6*الإعدادات!$B$9,2))</f>
        <v/>
      </c>
      <c r="S2876" s="24" t="str">
        <f aca="false">IF(OR(B2876="",M2876=""),"",ROUND(M2876/60*IFERROR(VLOOKUP(B2876,الموظفين!$A$2:$J$501,9,FALSE()),0),2))</f>
        <v/>
      </c>
      <c r="T2876" s="17"/>
      <c r="U2876" s="23" t="str">
        <f aca="false">IF(OR(A2876="",B2876=""),"",A2876&amp;"|"&amp;B2876)</f>
        <v/>
      </c>
    </row>
    <row r="2877" customFormat="false" ht="15" hidden="false" customHeight="false" outlineLevel="0" collapsed="false">
      <c r="A2877" s="16"/>
      <c r="B2877" s="17"/>
      <c r="C2877" s="18" t="str">
        <f aca="false">IF($B2877="","",IFERROR(VLOOKUP($B2877,الموظفين!$A$2:$J$501,2,FALSE())&amp;"","⚠ كود غير موجود"))</f>
        <v/>
      </c>
      <c r="D2877" s="18" t="str">
        <f aca="false">IF($B2877="","",IFERROR(VLOOKUP($B2877,الموظفين!$A$2:$J$501,3,FALSE())&amp;"",""))</f>
        <v/>
      </c>
      <c r="E2877" s="18" t="str">
        <f aca="false">IF($B2877="","",IFERROR(VLOOKUP($B2877,الموظفين!$A$2:$J$501,5,FALSE())&amp;"",""))</f>
        <v/>
      </c>
      <c r="F2877" s="19" t="str">
        <f aca="false">IF($B2877="","",IFERROR(VLOOKUP($B2877,الموظفين!$A$2:$J$501,6,FALSE()),""))</f>
        <v/>
      </c>
      <c r="G2877" s="19" t="str">
        <f aca="false">IF($B2877="","",IFERROR(VLOOKUP($B2877,الموظفين!$A$2:$J$501,7,FALSE()),""))</f>
        <v/>
      </c>
      <c r="H2877" s="20"/>
      <c r="I2877" s="20"/>
      <c r="J2877" s="21" t="str">
        <f aca="false">IF(OR(H2877="",I2877=""),"",ROUND(MOD(I2877-H2877,1)*24,2))</f>
        <v/>
      </c>
      <c r="K2877" s="22" t="str">
        <f aca="false">IF(OR(H2877="",F2877=""),"",IF(ROUND(MAX(0,MOD(H2877-F2877+0.5,1)-0.5)*1440,0)&gt;IFERROR(VLOOKUP(E2877,الورديات!$A$2:$E$21,5,FALSE()),0),ROUND(MAX(0,MOD(H2877-F2877+0.5,1)-0.5)*1440,0),0))</f>
        <v/>
      </c>
      <c r="L2877" s="22" t="str">
        <f aca="false">IF(OR(I2877="",G2877=""),"",ROUND(MAX(0,MOD(G2877-I2877+0.5,1)-0.5)*1440,0))</f>
        <v/>
      </c>
      <c r="M2877" s="22" t="str">
        <f aca="false">IF(OR(I2877="",G2877=""),"",IF(ROUND(MAX(0,MOD(I2877-G2877+0.5,1)-0.5)*1440,0)&gt;=الإعدادات!$B$8,ROUND(MAX(0,MOD(I2877-G2877+0.5,1)-0.5)*1440,0),0))</f>
        <v/>
      </c>
      <c r="N2877" s="18" t="str">
        <f aca="false">IF(OR(A2877="",B2877=""),"",IF(COUNTIFS(الإجازات!$A$2:$A$1001,B2877,الإجازات!$D$2:$D$1001,"&lt;="&amp;A2877,الإجازات!$E$2:$E$1001,"&gt;="&amp;A2877,الإجازات!$G$2:$G$1001,"مقبولة")=0,"",LOOKUP(2,1/((الإجازات!$A$2:$A$1001=B2877)*(الإجازات!$D$2:$D$1001&lt;=A2877)*(الإجازات!$E$2:$E$1001&gt;=A2877)*(الإجازات!$G$2:$G$1001="مقبولة")),الإجازات!$C$2:$C$1001)))</f>
        <v/>
      </c>
      <c r="O2877" s="17"/>
      <c r="P2877" s="23" t="str">
        <f aca="false">IF(B2877="","",IF(ISNA(MATCH(B2877,الموظفين!$A$2:$A$501,0)),"⚠ كود غير موجود",IF(O2877&lt;&gt;"",O2877,IF(N2877&lt;&gt;"",N2877,IF(H2877="",IF(AND(A2877&lt;&gt;"",WEEKDAY(A2877)=الإعدادات!$B$11),"راحة أسبوعية","غائب"),IF(I2877="","بدون انصراف",IF(N(K2877)&gt;0,"متأخر","حاضر")))))))</f>
        <v/>
      </c>
      <c r="Q2877" s="24" t="str">
        <f aca="false">IF(B2877="","",IF(OR(P2877="غائب",P2877="غياب",P2877="إجازة بدون راتب"),IFERROR(VLOOKUP(B2877,الموظفين!$A$2:$J$501,8,FALSE()),0),0))</f>
        <v/>
      </c>
      <c r="R2877" s="24" t="str">
        <f aca="false">IF(B2877="","",ROUND((N(K2877)+N(L2877))/60*IFERROR(VLOOKUP(B2877,الموظفين!$A$2:$J$501,8,FALSE()),0)/الإعدادات!$B$6*الإعدادات!$B$9,2))</f>
        <v/>
      </c>
      <c r="S2877" s="24" t="str">
        <f aca="false">IF(OR(B2877="",M2877=""),"",ROUND(M2877/60*IFERROR(VLOOKUP(B2877,الموظفين!$A$2:$J$501,9,FALSE()),0),2))</f>
        <v/>
      </c>
      <c r="T2877" s="17"/>
      <c r="U2877" s="23" t="str">
        <f aca="false">IF(OR(A2877="",B2877=""),"",A2877&amp;"|"&amp;B2877)</f>
        <v/>
      </c>
    </row>
    <row r="2878" customFormat="false" ht="15" hidden="false" customHeight="false" outlineLevel="0" collapsed="false">
      <c r="A2878" s="16"/>
      <c r="B2878" s="17"/>
      <c r="C2878" s="18" t="str">
        <f aca="false">IF($B2878="","",IFERROR(VLOOKUP($B2878,الموظفين!$A$2:$J$501,2,FALSE())&amp;"","⚠ كود غير موجود"))</f>
        <v/>
      </c>
      <c r="D2878" s="18" t="str">
        <f aca="false">IF($B2878="","",IFERROR(VLOOKUP($B2878,الموظفين!$A$2:$J$501,3,FALSE())&amp;"",""))</f>
        <v/>
      </c>
      <c r="E2878" s="18" t="str">
        <f aca="false">IF($B2878="","",IFERROR(VLOOKUP($B2878,الموظفين!$A$2:$J$501,5,FALSE())&amp;"",""))</f>
        <v/>
      </c>
      <c r="F2878" s="19" t="str">
        <f aca="false">IF($B2878="","",IFERROR(VLOOKUP($B2878,الموظفين!$A$2:$J$501,6,FALSE()),""))</f>
        <v/>
      </c>
      <c r="G2878" s="19" t="str">
        <f aca="false">IF($B2878="","",IFERROR(VLOOKUP($B2878,الموظفين!$A$2:$J$501,7,FALSE()),""))</f>
        <v/>
      </c>
      <c r="H2878" s="20"/>
      <c r="I2878" s="20"/>
      <c r="J2878" s="21" t="str">
        <f aca="false">IF(OR(H2878="",I2878=""),"",ROUND(MOD(I2878-H2878,1)*24,2))</f>
        <v/>
      </c>
      <c r="K2878" s="22" t="str">
        <f aca="false">IF(OR(H2878="",F2878=""),"",IF(ROUND(MAX(0,MOD(H2878-F2878+0.5,1)-0.5)*1440,0)&gt;IFERROR(VLOOKUP(E2878,الورديات!$A$2:$E$21,5,FALSE()),0),ROUND(MAX(0,MOD(H2878-F2878+0.5,1)-0.5)*1440,0),0))</f>
        <v/>
      </c>
      <c r="L2878" s="22" t="str">
        <f aca="false">IF(OR(I2878="",G2878=""),"",ROUND(MAX(0,MOD(G2878-I2878+0.5,1)-0.5)*1440,0))</f>
        <v/>
      </c>
      <c r="M2878" s="22" t="str">
        <f aca="false">IF(OR(I2878="",G2878=""),"",IF(ROUND(MAX(0,MOD(I2878-G2878+0.5,1)-0.5)*1440,0)&gt;=الإعدادات!$B$8,ROUND(MAX(0,MOD(I2878-G2878+0.5,1)-0.5)*1440,0),0))</f>
        <v/>
      </c>
      <c r="N2878" s="18" t="str">
        <f aca="false">IF(OR(A2878="",B2878=""),"",IF(COUNTIFS(الإجازات!$A$2:$A$1001,B2878,الإجازات!$D$2:$D$1001,"&lt;="&amp;A2878,الإجازات!$E$2:$E$1001,"&gt;="&amp;A2878,الإجازات!$G$2:$G$1001,"مقبولة")=0,"",LOOKUP(2,1/((الإجازات!$A$2:$A$1001=B2878)*(الإجازات!$D$2:$D$1001&lt;=A2878)*(الإجازات!$E$2:$E$1001&gt;=A2878)*(الإجازات!$G$2:$G$1001="مقبولة")),الإجازات!$C$2:$C$1001)))</f>
        <v/>
      </c>
      <c r="O2878" s="17"/>
      <c r="P2878" s="23" t="str">
        <f aca="false">IF(B2878="","",IF(ISNA(MATCH(B2878,الموظفين!$A$2:$A$501,0)),"⚠ كود غير موجود",IF(O2878&lt;&gt;"",O2878,IF(N2878&lt;&gt;"",N2878,IF(H2878="",IF(AND(A2878&lt;&gt;"",WEEKDAY(A2878)=الإعدادات!$B$11),"راحة أسبوعية","غائب"),IF(I2878="","بدون انصراف",IF(N(K2878)&gt;0,"متأخر","حاضر")))))))</f>
        <v/>
      </c>
      <c r="Q2878" s="24" t="str">
        <f aca="false">IF(B2878="","",IF(OR(P2878="غائب",P2878="غياب",P2878="إجازة بدون راتب"),IFERROR(VLOOKUP(B2878,الموظفين!$A$2:$J$501,8,FALSE()),0),0))</f>
        <v/>
      </c>
      <c r="R2878" s="24" t="str">
        <f aca="false">IF(B2878="","",ROUND((N(K2878)+N(L2878))/60*IFERROR(VLOOKUP(B2878,الموظفين!$A$2:$J$501,8,FALSE()),0)/الإعدادات!$B$6*الإعدادات!$B$9,2))</f>
        <v/>
      </c>
      <c r="S2878" s="24" t="str">
        <f aca="false">IF(OR(B2878="",M2878=""),"",ROUND(M2878/60*IFERROR(VLOOKUP(B2878,الموظفين!$A$2:$J$501,9,FALSE()),0),2))</f>
        <v/>
      </c>
      <c r="T2878" s="17"/>
      <c r="U2878" s="23" t="str">
        <f aca="false">IF(OR(A2878="",B2878=""),"",A2878&amp;"|"&amp;B2878)</f>
        <v/>
      </c>
    </row>
    <row r="2879" customFormat="false" ht="15" hidden="false" customHeight="false" outlineLevel="0" collapsed="false">
      <c r="A2879" s="16"/>
      <c r="B2879" s="17"/>
      <c r="C2879" s="18" t="str">
        <f aca="false">IF($B2879="","",IFERROR(VLOOKUP($B2879,الموظفين!$A$2:$J$501,2,FALSE())&amp;"","⚠ كود غير موجود"))</f>
        <v/>
      </c>
      <c r="D2879" s="18" t="str">
        <f aca="false">IF($B2879="","",IFERROR(VLOOKUP($B2879,الموظفين!$A$2:$J$501,3,FALSE())&amp;"",""))</f>
        <v/>
      </c>
      <c r="E2879" s="18" t="str">
        <f aca="false">IF($B2879="","",IFERROR(VLOOKUP($B2879,الموظفين!$A$2:$J$501,5,FALSE())&amp;"",""))</f>
        <v/>
      </c>
      <c r="F2879" s="19" t="str">
        <f aca="false">IF($B2879="","",IFERROR(VLOOKUP($B2879,الموظفين!$A$2:$J$501,6,FALSE()),""))</f>
        <v/>
      </c>
      <c r="G2879" s="19" t="str">
        <f aca="false">IF($B2879="","",IFERROR(VLOOKUP($B2879,الموظفين!$A$2:$J$501,7,FALSE()),""))</f>
        <v/>
      </c>
      <c r="H2879" s="20"/>
      <c r="I2879" s="20"/>
      <c r="J2879" s="21" t="str">
        <f aca="false">IF(OR(H2879="",I2879=""),"",ROUND(MOD(I2879-H2879,1)*24,2))</f>
        <v/>
      </c>
      <c r="K2879" s="22" t="str">
        <f aca="false">IF(OR(H2879="",F2879=""),"",IF(ROUND(MAX(0,MOD(H2879-F2879+0.5,1)-0.5)*1440,0)&gt;IFERROR(VLOOKUP(E2879,الورديات!$A$2:$E$21,5,FALSE()),0),ROUND(MAX(0,MOD(H2879-F2879+0.5,1)-0.5)*1440,0),0))</f>
        <v/>
      </c>
      <c r="L2879" s="22" t="str">
        <f aca="false">IF(OR(I2879="",G2879=""),"",ROUND(MAX(0,MOD(G2879-I2879+0.5,1)-0.5)*1440,0))</f>
        <v/>
      </c>
      <c r="M2879" s="22" t="str">
        <f aca="false">IF(OR(I2879="",G2879=""),"",IF(ROUND(MAX(0,MOD(I2879-G2879+0.5,1)-0.5)*1440,0)&gt;=الإعدادات!$B$8,ROUND(MAX(0,MOD(I2879-G2879+0.5,1)-0.5)*1440,0),0))</f>
        <v/>
      </c>
      <c r="N2879" s="18" t="str">
        <f aca="false">IF(OR(A2879="",B2879=""),"",IF(COUNTIFS(الإجازات!$A$2:$A$1001,B2879,الإجازات!$D$2:$D$1001,"&lt;="&amp;A2879,الإجازات!$E$2:$E$1001,"&gt;="&amp;A2879,الإجازات!$G$2:$G$1001,"مقبولة")=0,"",LOOKUP(2,1/((الإجازات!$A$2:$A$1001=B2879)*(الإجازات!$D$2:$D$1001&lt;=A2879)*(الإجازات!$E$2:$E$1001&gt;=A2879)*(الإجازات!$G$2:$G$1001="مقبولة")),الإجازات!$C$2:$C$1001)))</f>
        <v/>
      </c>
      <c r="O2879" s="17"/>
      <c r="P2879" s="23" t="str">
        <f aca="false">IF(B2879="","",IF(ISNA(MATCH(B2879,الموظفين!$A$2:$A$501,0)),"⚠ كود غير موجود",IF(O2879&lt;&gt;"",O2879,IF(N2879&lt;&gt;"",N2879,IF(H2879="",IF(AND(A2879&lt;&gt;"",WEEKDAY(A2879)=الإعدادات!$B$11),"راحة أسبوعية","غائب"),IF(I2879="","بدون انصراف",IF(N(K2879)&gt;0,"متأخر","حاضر")))))))</f>
        <v/>
      </c>
      <c r="Q2879" s="24" t="str">
        <f aca="false">IF(B2879="","",IF(OR(P2879="غائب",P2879="غياب",P2879="إجازة بدون راتب"),IFERROR(VLOOKUP(B2879,الموظفين!$A$2:$J$501,8,FALSE()),0),0))</f>
        <v/>
      </c>
      <c r="R2879" s="24" t="str">
        <f aca="false">IF(B2879="","",ROUND((N(K2879)+N(L2879))/60*IFERROR(VLOOKUP(B2879,الموظفين!$A$2:$J$501,8,FALSE()),0)/الإعدادات!$B$6*الإعدادات!$B$9,2))</f>
        <v/>
      </c>
      <c r="S2879" s="24" t="str">
        <f aca="false">IF(OR(B2879="",M2879=""),"",ROUND(M2879/60*IFERROR(VLOOKUP(B2879,الموظفين!$A$2:$J$501,9,FALSE()),0),2))</f>
        <v/>
      </c>
      <c r="T2879" s="17"/>
      <c r="U2879" s="23" t="str">
        <f aca="false">IF(OR(A2879="",B2879=""),"",A2879&amp;"|"&amp;B2879)</f>
        <v/>
      </c>
    </row>
    <row r="2880" customFormat="false" ht="15" hidden="false" customHeight="false" outlineLevel="0" collapsed="false">
      <c r="A2880" s="16"/>
      <c r="B2880" s="17"/>
      <c r="C2880" s="18" t="str">
        <f aca="false">IF($B2880="","",IFERROR(VLOOKUP($B2880,الموظفين!$A$2:$J$501,2,FALSE())&amp;"","⚠ كود غير موجود"))</f>
        <v/>
      </c>
      <c r="D2880" s="18" t="str">
        <f aca="false">IF($B2880="","",IFERROR(VLOOKUP($B2880,الموظفين!$A$2:$J$501,3,FALSE())&amp;"",""))</f>
        <v/>
      </c>
      <c r="E2880" s="18" t="str">
        <f aca="false">IF($B2880="","",IFERROR(VLOOKUP($B2880,الموظفين!$A$2:$J$501,5,FALSE())&amp;"",""))</f>
        <v/>
      </c>
      <c r="F2880" s="19" t="str">
        <f aca="false">IF($B2880="","",IFERROR(VLOOKUP($B2880,الموظفين!$A$2:$J$501,6,FALSE()),""))</f>
        <v/>
      </c>
      <c r="G2880" s="19" t="str">
        <f aca="false">IF($B2880="","",IFERROR(VLOOKUP($B2880,الموظفين!$A$2:$J$501,7,FALSE()),""))</f>
        <v/>
      </c>
      <c r="H2880" s="20"/>
      <c r="I2880" s="20"/>
      <c r="J2880" s="21" t="str">
        <f aca="false">IF(OR(H2880="",I2880=""),"",ROUND(MOD(I2880-H2880,1)*24,2))</f>
        <v/>
      </c>
      <c r="K2880" s="22" t="str">
        <f aca="false">IF(OR(H2880="",F2880=""),"",IF(ROUND(MAX(0,MOD(H2880-F2880+0.5,1)-0.5)*1440,0)&gt;IFERROR(VLOOKUP(E2880,الورديات!$A$2:$E$21,5,FALSE()),0),ROUND(MAX(0,MOD(H2880-F2880+0.5,1)-0.5)*1440,0),0))</f>
        <v/>
      </c>
      <c r="L2880" s="22" t="str">
        <f aca="false">IF(OR(I2880="",G2880=""),"",ROUND(MAX(0,MOD(G2880-I2880+0.5,1)-0.5)*1440,0))</f>
        <v/>
      </c>
      <c r="M2880" s="22" t="str">
        <f aca="false">IF(OR(I2880="",G2880=""),"",IF(ROUND(MAX(0,MOD(I2880-G2880+0.5,1)-0.5)*1440,0)&gt;=الإعدادات!$B$8,ROUND(MAX(0,MOD(I2880-G2880+0.5,1)-0.5)*1440,0),0))</f>
        <v/>
      </c>
      <c r="N2880" s="18" t="str">
        <f aca="false">IF(OR(A2880="",B2880=""),"",IF(COUNTIFS(الإجازات!$A$2:$A$1001,B2880,الإجازات!$D$2:$D$1001,"&lt;="&amp;A2880,الإجازات!$E$2:$E$1001,"&gt;="&amp;A2880,الإجازات!$G$2:$G$1001,"مقبولة")=0,"",LOOKUP(2,1/((الإجازات!$A$2:$A$1001=B2880)*(الإجازات!$D$2:$D$1001&lt;=A2880)*(الإجازات!$E$2:$E$1001&gt;=A2880)*(الإجازات!$G$2:$G$1001="مقبولة")),الإجازات!$C$2:$C$1001)))</f>
        <v/>
      </c>
      <c r="O2880" s="17"/>
      <c r="P2880" s="23" t="str">
        <f aca="false">IF(B2880="","",IF(ISNA(MATCH(B2880,الموظفين!$A$2:$A$501,0)),"⚠ كود غير موجود",IF(O2880&lt;&gt;"",O2880,IF(N2880&lt;&gt;"",N2880,IF(H2880="",IF(AND(A2880&lt;&gt;"",WEEKDAY(A2880)=الإعدادات!$B$11),"راحة أسبوعية","غائب"),IF(I2880="","بدون انصراف",IF(N(K2880)&gt;0,"متأخر","حاضر")))))))</f>
        <v/>
      </c>
      <c r="Q2880" s="24" t="str">
        <f aca="false">IF(B2880="","",IF(OR(P2880="غائب",P2880="غياب",P2880="إجازة بدون راتب"),IFERROR(VLOOKUP(B2880,الموظفين!$A$2:$J$501,8,FALSE()),0),0))</f>
        <v/>
      </c>
      <c r="R2880" s="24" t="str">
        <f aca="false">IF(B2880="","",ROUND((N(K2880)+N(L2880))/60*IFERROR(VLOOKUP(B2880,الموظفين!$A$2:$J$501,8,FALSE()),0)/الإعدادات!$B$6*الإعدادات!$B$9,2))</f>
        <v/>
      </c>
      <c r="S2880" s="24" t="str">
        <f aca="false">IF(OR(B2880="",M2880=""),"",ROUND(M2880/60*IFERROR(VLOOKUP(B2880,الموظفين!$A$2:$J$501,9,FALSE()),0),2))</f>
        <v/>
      </c>
      <c r="T2880" s="17"/>
      <c r="U2880" s="23" t="str">
        <f aca="false">IF(OR(A2880="",B2880=""),"",A2880&amp;"|"&amp;B2880)</f>
        <v/>
      </c>
    </row>
    <row r="2881" customFormat="false" ht="15" hidden="false" customHeight="false" outlineLevel="0" collapsed="false">
      <c r="A2881" s="16"/>
      <c r="B2881" s="17"/>
      <c r="C2881" s="18" t="str">
        <f aca="false">IF($B2881="","",IFERROR(VLOOKUP($B2881,الموظفين!$A$2:$J$501,2,FALSE())&amp;"","⚠ كود غير موجود"))</f>
        <v/>
      </c>
      <c r="D2881" s="18" t="str">
        <f aca="false">IF($B2881="","",IFERROR(VLOOKUP($B2881,الموظفين!$A$2:$J$501,3,FALSE())&amp;"",""))</f>
        <v/>
      </c>
      <c r="E2881" s="18" t="str">
        <f aca="false">IF($B2881="","",IFERROR(VLOOKUP($B2881,الموظفين!$A$2:$J$501,5,FALSE())&amp;"",""))</f>
        <v/>
      </c>
      <c r="F2881" s="19" t="str">
        <f aca="false">IF($B2881="","",IFERROR(VLOOKUP($B2881,الموظفين!$A$2:$J$501,6,FALSE()),""))</f>
        <v/>
      </c>
      <c r="G2881" s="19" t="str">
        <f aca="false">IF($B2881="","",IFERROR(VLOOKUP($B2881,الموظفين!$A$2:$J$501,7,FALSE()),""))</f>
        <v/>
      </c>
      <c r="H2881" s="20"/>
      <c r="I2881" s="20"/>
      <c r="J2881" s="21" t="str">
        <f aca="false">IF(OR(H2881="",I2881=""),"",ROUND(MOD(I2881-H2881,1)*24,2))</f>
        <v/>
      </c>
      <c r="K2881" s="22" t="str">
        <f aca="false">IF(OR(H2881="",F2881=""),"",IF(ROUND(MAX(0,MOD(H2881-F2881+0.5,1)-0.5)*1440,0)&gt;IFERROR(VLOOKUP(E2881,الورديات!$A$2:$E$21,5,FALSE()),0),ROUND(MAX(0,MOD(H2881-F2881+0.5,1)-0.5)*1440,0),0))</f>
        <v/>
      </c>
      <c r="L2881" s="22" t="str">
        <f aca="false">IF(OR(I2881="",G2881=""),"",ROUND(MAX(0,MOD(G2881-I2881+0.5,1)-0.5)*1440,0))</f>
        <v/>
      </c>
      <c r="M2881" s="22" t="str">
        <f aca="false">IF(OR(I2881="",G2881=""),"",IF(ROUND(MAX(0,MOD(I2881-G2881+0.5,1)-0.5)*1440,0)&gt;=الإعدادات!$B$8,ROUND(MAX(0,MOD(I2881-G2881+0.5,1)-0.5)*1440,0),0))</f>
        <v/>
      </c>
      <c r="N2881" s="18" t="str">
        <f aca="false">IF(OR(A2881="",B2881=""),"",IF(COUNTIFS(الإجازات!$A$2:$A$1001,B2881,الإجازات!$D$2:$D$1001,"&lt;="&amp;A2881,الإجازات!$E$2:$E$1001,"&gt;="&amp;A2881,الإجازات!$G$2:$G$1001,"مقبولة")=0,"",LOOKUP(2,1/((الإجازات!$A$2:$A$1001=B2881)*(الإجازات!$D$2:$D$1001&lt;=A2881)*(الإجازات!$E$2:$E$1001&gt;=A2881)*(الإجازات!$G$2:$G$1001="مقبولة")),الإجازات!$C$2:$C$1001)))</f>
        <v/>
      </c>
      <c r="O2881" s="17"/>
      <c r="P2881" s="23" t="str">
        <f aca="false">IF(B2881="","",IF(ISNA(MATCH(B2881,الموظفين!$A$2:$A$501,0)),"⚠ كود غير موجود",IF(O2881&lt;&gt;"",O2881,IF(N2881&lt;&gt;"",N2881,IF(H2881="",IF(AND(A2881&lt;&gt;"",WEEKDAY(A2881)=الإعدادات!$B$11),"راحة أسبوعية","غائب"),IF(I2881="","بدون انصراف",IF(N(K2881)&gt;0,"متأخر","حاضر")))))))</f>
        <v/>
      </c>
      <c r="Q2881" s="24" t="str">
        <f aca="false">IF(B2881="","",IF(OR(P2881="غائب",P2881="غياب",P2881="إجازة بدون راتب"),IFERROR(VLOOKUP(B2881,الموظفين!$A$2:$J$501,8,FALSE()),0),0))</f>
        <v/>
      </c>
      <c r="R2881" s="24" t="str">
        <f aca="false">IF(B2881="","",ROUND((N(K2881)+N(L2881))/60*IFERROR(VLOOKUP(B2881,الموظفين!$A$2:$J$501,8,FALSE()),0)/الإعدادات!$B$6*الإعدادات!$B$9,2))</f>
        <v/>
      </c>
      <c r="S2881" s="24" t="str">
        <f aca="false">IF(OR(B2881="",M2881=""),"",ROUND(M2881/60*IFERROR(VLOOKUP(B2881,الموظفين!$A$2:$J$501,9,FALSE()),0),2))</f>
        <v/>
      </c>
      <c r="T2881" s="17"/>
      <c r="U2881" s="23" t="str">
        <f aca="false">IF(OR(A2881="",B2881=""),"",A2881&amp;"|"&amp;B2881)</f>
        <v/>
      </c>
    </row>
    <row r="2882" customFormat="false" ht="15" hidden="false" customHeight="false" outlineLevel="0" collapsed="false">
      <c r="A2882" s="16"/>
      <c r="B2882" s="17"/>
      <c r="C2882" s="18" t="str">
        <f aca="false">IF($B2882="","",IFERROR(VLOOKUP($B2882,الموظفين!$A$2:$J$501,2,FALSE())&amp;"","⚠ كود غير موجود"))</f>
        <v/>
      </c>
      <c r="D2882" s="18" t="str">
        <f aca="false">IF($B2882="","",IFERROR(VLOOKUP($B2882,الموظفين!$A$2:$J$501,3,FALSE())&amp;"",""))</f>
        <v/>
      </c>
      <c r="E2882" s="18" t="str">
        <f aca="false">IF($B2882="","",IFERROR(VLOOKUP($B2882,الموظفين!$A$2:$J$501,5,FALSE())&amp;"",""))</f>
        <v/>
      </c>
      <c r="F2882" s="19" t="str">
        <f aca="false">IF($B2882="","",IFERROR(VLOOKUP($B2882,الموظفين!$A$2:$J$501,6,FALSE()),""))</f>
        <v/>
      </c>
      <c r="G2882" s="19" t="str">
        <f aca="false">IF($B2882="","",IFERROR(VLOOKUP($B2882,الموظفين!$A$2:$J$501,7,FALSE()),""))</f>
        <v/>
      </c>
      <c r="H2882" s="20"/>
      <c r="I2882" s="20"/>
      <c r="J2882" s="21" t="str">
        <f aca="false">IF(OR(H2882="",I2882=""),"",ROUND(MOD(I2882-H2882,1)*24,2))</f>
        <v/>
      </c>
      <c r="K2882" s="22" t="str">
        <f aca="false">IF(OR(H2882="",F2882=""),"",IF(ROUND(MAX(0,MOD(H2882-F2882+0.5,1)-0.5)*1440,0)&gt;IFERROR(VLOOKUP(E2882,الورديات!$A$2:$E$21,5,FALSE()),0),ROUND(MAX(0,MOD(H2882-F2882+0.5,1)-0.5)*1440,0),0))</f>
        <v/>
      </c>
      <c r="L2882" s="22" t="str">
        <f aca="false">IF(OR(I2882="",G2882=""),"",ROUND(MAX(0,MOD(G2882-I2882+0.5,1)-0.5)*1440,0))</f>
        <v/>
      </c>
      <c r="M2882" s="22" t="str">
        <f aca="false">IF(OR(I2882="",G2882=""),"",IF(ROUND(MAX(0,MOD(I2882-G2882+0.5,1)-0.5)*1440,0)&gt;=الإعدادات!$B$8,ROUND(MAX(0,MOD(I2882-G2882+0.5,1)-0.5)*1440,0),0))</f>
        <v/>
      </c>
      <c r="N2882" s="18" t="str">
        <f aca="false">IF(OR(A2882="",B2882=""),"",IF(COUNTIFS(الإجازات!$A$2:$A$1001,B2882,الإجازات!$D$2:$D$1001,"&lt;="&amp;A2882,الإجازات!$E$2:$E$1001,"&gt;="&amp;A2882,الإجازات!$G$2:$G$1001,"مقبولة")=0,"",LOOKUP(2,1/((الإجازات!$A$2:$A$1001=B2882)*(الإجازات!$D$2:$D$1001&lt;=A2882)*(الإجازات!$E$2:$E$1001&gt;=A2882)*(الإجازات!$G$2:$G$1001="مقبولة")),الإجازات!$C$2:$C$1001)))</f>
        <v/>
      </c>
      <c r="O2882" s="17"/>
      <c r="P2882" s="23" t="str">
        <f aca="false">IF(B2882="","",IF(ISNA(MATCH(B2882,الموظفين!$A$2:$A$501,0)),"⚠ كود غير موجود",IF(O2882&lt;&gt;"",O2882,IF(N2882&lt;&gt;"",N2882,IF(H2882="",IF(AND(A2882&lt;&gt;"",WEEKDAY(A2882)=الإعدادات!$B$11),"راحة أسبوعية","غائب"),IF(I2882="","بدون انصراف",IF(N(K2882)&gt;0,"متأخر","حاضر")))))))</f>
        <v/>
      </c>
      <c r="Q2882" s="24" t="str">
        <f aca="false">IF(B2882="","",IF(OR(P2882="غائب",P2882="غياب",P2882="إجازة بدون راتب"),IFERROR(VLOOKUP(B2882,الموظفين!$A$2:$J$501,8,FALSE()),0),0))</f>
        <v/>
      </c>
      <c r="R2882" s="24" t="str">
        <f aca="false">IF(B2882="","",ROUND((N(K2882)+N(L2882))/60*IFERROR(VLOOKUP(B2882,الموظفين!$A$2:$J$501,8,FALSE()),0)/الإعدادات!$B$6*الإعدادات!$B$9,2))</f>
        <v/>
      </c>
      <c r="S2882" s="24" t="str">
        <f aca="false">IF(OR(B2882="",M2882=""),"",ROUND(M2882/60*IFERROR(VLOOKUP(B2882,الموظفين!$A$2:$J$501,9,FALSE()),0),2))</f>
        <v/>
      </c>
      <c r="T2882" s="17"/>
      <c r="U2882" s="23" t="str">
        <f aca="false">IF(OR(A2882="",B2882=""),"",A2882&amp;"|"&amp;B2882)</f>
        <v/>
      </c>
    </row>
    <row r="2883" customFormat="false" ht="15" hidden="false" customHeight="false" outlineLevel="0" collapsed="false">
      <c r="A2883" s="16"/>
      <c r="B2883" s="17"/>
      <c r="C2883" s="18" t="str">
        <f aca="false">IF($B2883="","",IFERROR(VLOOKUP($B2883,الموظفين!$A$2:$J$501,2,FALSE())&amp;"","⚠ كود غير موجود"))</f>
        <v/>
      </c>
      <c r="D2883" s="18" t="str">
        <f aca="false">IF($B2883="","",IFERROR(VLOOKUP($B2883,الموظفين!$A$2:$J$501,3,FALSE())&amp;"",""))</f>
        <v/>
      </c>
      <c r="E2883" s="18" t="str">
        <f aca="false">IF($B2883="","",IFERROR(VLOOKUP($B2883,الموظفين!$A$2:$J$501,5,FALSE())&amp;"",""))</f>
        <v/>
      </c>
      <c r="F2883" s="19" t="str">
        <f aca="false">IF($B2883="","",IFERROR(VLOOKUP($B2883,الموظفين!$A$2:$J$501,6,FALSE()),""))</f>
        <v/>
      </c>
      <c r="G2883" s="19" t="str">
        <f aca="false">IF($B2883="","",IFERROR(VLOOKUP($B2883,الموظفين!$A$2:$J$501,7,FALSE()),""))</f>
        <v/>
      </c>
      <c r="H2883" s="20"/>
      <c r="I2883" s="20"/>
      <c r="J2883" s="21" t="str">
        <f aca="false">IF(OR(H2883="",I2883=""),"",ROUND(MOD(I2883-H2883,1)*24,2))</f>
        <v/>
      </c>
      <c r="K2883" s="22" t="str">
        <f aca="false">IF(OR(H2883="",F2883=""),"",IF(ROUND(MAX(0,MOD(H2883-F2883+0.5,1)-0.5)*1440,0)&gt;IFERROR(VLOOKUP(E2883,الورديات!$A$2:$E$21,5,FALSE()),0),ROUND(MAX(0,MOD(H2883-F2883+0.5,1)-0.5)*1440,0),0))</f>
        <v/>
      </c>
      <c r="L2883" s="22" t="str">
        <f aca="false">IF(OR(I2883="",G2883=""),"",ROUND(MAX(0,MOD(G2883-I2883+0.5,1)-0.5)*1440,0))</f>
        <v/>
      </c>
      <c r="M2883" s="22" t="str">
        <f aca="false">IF(OR(I2883="",G2883=""),"",IF(ROUND(MAX(0,MOD(I2883-G2883+0.5,1)-0.5)*1440,0)&gt;=الإعدادات!$B$8,ROUND(MAX(0,MOD(I2883-G2883+0.5,1)-0.5)*1440,0),0))</f>
        <v/>
      </c>
      <c r="N2883" s="18" t="str">
        <f aca="false">IF(OR(A2883="",B2883=""),"",IF(COUNTIFS(الإجازات!$A$2:$A$1001,B2883,الإجازات!$D$2:$D$1001,"&lt;="&amp;A2883,الإجازات!$E$2:$E$1001,"&gt;="&amp;A2883,الإجازات!$G$2:$G$1001,"مقبولة")=0,"",LOOKUP(2,1/((الإجازات!$A$2:$A$1001=B2883)*(الإجازات!$D$2:$D$1001&lt;=A2883)*(الإجازات!$E$2:$E$1001&gt;=A2883)*(الإجازات!$G$2:$G$1001="مقبولة")),الإجازات!$C$2:$C$1001)))</f>
        <v/>
      </c>
      <c r="O2883" s="17"/>
      <c r="P2883" s="23" t="str">
        <f aca="false">IF(B2883="","",IF(ISNA(MATCH(B2883,الموظفين!$A$2:$A$501,0)),"⚠ كود غير موجود",IF(O2883&lt;&gt;"",O2883,IF(N2883&lt;&gt;"",N2883,IF(H2883="",IF(AND(A2883&lt;&gt;"",WEEKDAY(A2883)=الإعدادات!$B$11),"راحة أسبوعية","غائب"),IF(I2883="","بدون انصراف",IF(N(K2883)&gt;0,"متأخر","حاضر")))))))</f>
        <v/>
      </c>
      <c r="Q2883" s="24" t="str">
        <f aca="false">IF(B2883="","",IF(OR(P2883="غائب",P2883="غياب",P2883="إجازة بدون راتب"),IFERROR(VLOOKUP(B2883,الموظفين!$A$2:$J$501,8,FALSE()),0),0))</f>
        <v/>
      </c>
      <c r="R2883" s="24" t="str">
        <f aca="false">IF(B2883="","",ROUND((N(K2883)+N(L2883))/60*IFERROR(VLOOKUP(B2883,الموظفين!$A$2:$J$501,8,FALSE()),0)/الإعدادات!$B$6*الإعدادات!$B$9,2))</f>
        <v/>
      </c>
      <c r="S2883" s="24" t="str">
        <f aca="false">IF(OR(B2883="",M2883=""),"",ROUND(M2883/60*IFERROR(VLOOKUP(B2883,الموظفين!$A$2:$J$501,9,FALSE()),0),2))</f>
        <v/>
      </c>
      <c r="T2883" s="17"/>
      <c r="U2883" s="23" t="str">
        <f aca="false">IF(OR(A2883="",B2883=""),"",A2883&amp;"|"&amp;B2883)</f>
        <v/>
      </c>
    </row>
    <row r="2884" customFormat="false" ht="15" hidden="false" customHeight="false" outlineLevel="0" collapsed="false">
      <c r="A2884" s="16"/>
      <c r="B2884" s="17"/>
      <c r="C2884" s="18" t="str">
        <f aca="false">IF($B2884="","",IFERROR(VLOOKUP($B2884,الموظفين!$A$2:$J$501,2,FALSE())&amp;"","⚠ كود غير موجود"))</f>
        <v/>
      </c>
      <c r="D2884" s="18" t="str">
        <f aca="false">IF($B2884="","",IFERROR(VLOOKUP($B2884,الموظفين!$A$2:$J$501,3,FALSE())&amp;"",""))</f>
        <v/>
      </c>
      <c r="E2884" s="18" t="str">
        <f aca="false">IF($B2884="","",IFERROR(VLOOKUP($B2884,الموظفين!$A$2:$J$501,5,FALSE())&amp;"",""))</f>
        <v/>
      </c>
      <c r="F2884" s="19" t="str">
        <f aca="false">IF($B2884="","",IFERROR(VLOOKUP($B2884,الموظفين!$A$2:$J$501,6,FALSE()),""))</f>
        <v/>
      </c>
      <c r="G2884" s="19" t="str">
        <f aca="false">IF($B2884="","",IFERROR(VLOOKUP($B2884,الموظفين!$A$2:$J$501,7,FALSE()),""))</f>
        <v/>
      </c>
      <c r="H2884" s="20"/>
      <c r="I2884" s="20"/>
      <c r="J2884" s="21" t="str">
        <f aca="false">IF(OR(H2884="",I2884=""),"",ROUND(MOD(I2884-H2884,1)*24,2))</f>
        <v/>
      </c>
      <c r="K2884" s="22" t="str">
        <f aca="false">IF(OR(H2884="",F2884=""),"",IF(ROUND(MAX(0,MOD(H2884-F2884+0.5,1)-0.5)*1440,0)&gt;IFERROR(VLOOKUP(E2884,الورديات!$A$2:$E$21,5,FALSE()),0),ROUND(MAX(0,MOD(H2884-F2884+0.5,1)-0.5)*1440,0),0))</f>
        <v/>
      </c>
      <c r="L2884" s="22" t="str">
        <f aca="false">IF(OR(I2884="",G2884=""),"",ROUND(MAX(0,MOD(G2884-I2884+0.5,1)-0.5)*1440,0))</f>
        <v/>
      </c>
      <c r="M2884" s="22" t="str">
        <f aca="false">IF(OR(I2884="",G2884=""),"",IF(ROUND(MAX(0,MOD(I2884-G2884+0.5,1)-0.5)*1440,0)&gt;=الإعدادات!$B$8,ROUND(MAX(0,MOD(I2884-G2884+0.5,1)-0.5)*1440,0),0))</f>
        <v/>
      </c>
      <c r="N2884" s="18" t="str">
        <f aca="false">IF(OR(A2884="",B2884=""),"",IF(COUNTIFS(الإجازات!$A$2:$A$1001,B2884,الإجازات!$D$2:$D$1001,"&lt;="&amp;A2884,الإجازات!$E$2:$E$1001,"&gt;="&amp;A2884,الإجازات!$G$2:$G$1001,"مقبولة")=0,"",LOOKUP(2,1/((الإجازات!$A$2:$A$1001=B2884)*(الإجازات!$D$2:$D$1001&lt;=A2884)*(الإجازات!$E$2:$E$1001&gt;=A2884)*(الإجازات!$G$2:$G$1001="مقبولة")),الإجازات!$C$2:$C$1001)))</f>
        <v/>
      </c>
      <c r="O2884" s="17"/>
      <c r="P2884" s="23" t="str">
        <f aca="false">IF(B2884="","",IF(ISNA(MATCH(B2884,الموظفين!$A$2:$A$501,0)),"⚠ كود غير موجود",IF(O2884&lt;&gt;"",O2884,IF(N2884&lt;&gt;"",N2884,IF(H2884="",IF(AND(A2884&lt;&gt;"",WEEKDAY(A2884)=الإعدادات!$B$11),"راحة أسبوعية","غائب"),IF(I2884="","بدون انصراف",IF(N(K2884)&gt;0,"متأخر","حاضر")))))))</f>
        <v/>
      </c>
      <c r="Q2884" s="24" t="str">
        <f aca="false">IF(B2884="","",IF(OR(P2884="غائب",P2884="غياب",P2884="إجازة بدون راتب"),IFERROR(VLOOKUP(B2884,الموظفين!$A$2:$J$501,8,FALSE()),0),0))</f>
        <v/>
      </c>
      <c r="R2884" s="24" t="str">
        <f aca="false">IF(B2884="","",ROUND((N(K2884)+N(L2884))/60*IFERROR(VLOOKUP(B2884,الموظفين!$A$2:$J$501,8,FALSE()),0)/الإعدادات!$B$6*الإعدادات!$B$9,2))</f>
        <v/>
      </c>
      <c r="S2884" s="24" t="str">
        <f aca="false">IF(OR(B2884="",M2884=""),"",ROUND(M2884/60*IFERROR(VLOOKUP(B2884,الموظفين!$A$2:$J$501,9,FALSE()),0),2))</f>
        <v/>
      </c>
      <c r="T2884" s="17"/>
      <c r="U2884" s="23" t="str">
        <f aca="false">IF(OR(A2884="",B2884=""),"",A2884&amp;"|"&amp;B2884)</f>
        <v/>
      </c>
    </row>
    <row r="2885" customFormat="false" ht="15" hidden="false" customHeight="false" outlineLevel="0" collapsed="false">
      <c r="A2885" s="16"/>
      <c r="B2885" s="17"/>
      <c r="C2885" s="18" t="str">
        <f aca="false">IF($B2885="","",IFERROR(VLOOKUP($B2885,الموظفين!$A$2:$J$501,2,FALSE())&amp;"","⚠ كود غير موجود"))</f>
        <v/>
      </c>
      <c r="D2885" s="18" t="str">
        <f aca="false">IF($B2885="","",IFERROR(VLOOKUP($B2885,الموظفين!$A$2:$J$501,3,FALSE())&amp;"",""))</f>
        <v/>
      </c>
      <c r="E2885" s="18" t="str">
        <f aca="false">IF($B2885="","",IFERROR(VLOOKUP($B2885,الموظفين!$A$2:$J$501,5,FALSE())&amp;"",""))</f>
        <v/>
      </c>
      <c r="F2885" s="19" t="str">
        <f aca="false">IF($B2885="","",IFERROR(VLOOKUP($B2885,الموظفين!$A$2:$J$501,6,FALSE()),""))</f>
        <v/>
      </c>
      <c r="G2885" s="19" t="str">
        <f aca="false">IF($B2885="","",IFERROR(VLOOKUP($B2885,الموظفين!$A$2:$J$501,7,FALSE()),""))</f>
        <v/>
      </c>
      <c r="H2885" s="20"/>
      <c r="I2885" s="20"/>
      <c r="J2885" s="21" t="str">
        <f aca="false">IF(OR(H2885="",I2885=""),"",ROUND(MOD(I2885-H2885,1)*24,2))</f>
        <v/>
      </c>
      <c r="K2885" s="22" t="str">
        <f aca="false">IF(OR(H2885="",F2885=""),"",IF(ROUND(MAX(0,MOD(H2885-F2885+0.5,1)-0.5)*1440,0)&gt;IFERROR(VLOOKUP(E2885,الورديات!$A$2:$E$21,5,FALSE()),0),ROUND(MAX(0,MOD(H2885-F2885+0.5,1)-0.5)*1440,0),0))</f>
        <v/>
      </c>
      <c r="L2885" s="22" t="str">
        <f aca="false">IF(OR(I2885="",G2885=""),"",ROUND(MAX(0,MOD(G2885-I2885+0.5,1)-0.5)*1440,0))</f>
        <v/>
      </c>
      <c r="M2885" s="22" t="str">
        <f aca="false">IF(OR(I2885="",G2885=""),"",IF(ROUND(MAX(0,MOD(I2885-G2885+0.5,1)-0.5)*1440,0)&gt;=الإعدادات!$B$8,ROUND(MAX(0,MOD(I2885-G2885+0.5,1)-0.5)*1440,0),0))</f>
        <v/>
      </c>
      <c r="N2885" s="18" t="str">
        <f aca="false">IF(OR(A2885="",B2885=""),"",IF(COUNTIFS(الإجازات!$A$2:$A$1001,B2885,الإجازات!$D$2:$D$1001,"&lt;="&amp;A2885,الإجازات!$E$2:$E$1001,"&gt;="&amp;A2885,الإجازات!$G$2:$G$1001,"مقبولة")=0,"",LOOKUP(2,1/((الإجازات!$A$2:$A$1001=B2885)*(الإجازات!$D$2:$D$1001&lt;=A2885)*(الإجازات!$E$2:$E$1001&gt;=A2885)*(الإجازات!$G$2:$G$1001="مقبولة")),الإجازات!$C$2:$C$1001)))</f>
        <v/>
      </c>
      <c r="O2885" s="17"/>
      <c r="P2885" s="23" t="str">
        <f aca="false">IF(B2885="","",IF(ISNA(MATCH(B2885,الموظفين!$A$2:$A$501,0)),"⚠ كود غير موجود",IF(O2885&lt;&gt;"",O2885,IF(N2885&lt;&gt;"",N2885,IF(H2885="",IF(AND(A2885&lt;&gt;"",WEEKDAY(A2885)=الإعدادات!$B$11),"راحة أسبوعية","غائب"),IF(I2885="","بدون انصراف",IF(N(K2885)&gt;0,"متأخر","حاضر")))))))</f>
        <v/>
      </c>
      <c r="Q2885" s="24" t="str">
        <f aca="false">IF(B2885="","",IF(OR(P2885="غائب",P2885="غياب",P2885="إجازة بدون راتب"),IFERROR(VLOOKUP(B2885,الموظفين!$A$2:$J$501,8,FALSE()),0),0))</f>
        <v/>
      </c>
      <c r="R2885" s="24" t="str">
        <f aca="false">IF(B2885="","",ROUND((N(K2885)+N(L2885))/60*IFERROR(VLOOKUP(B2885,الموظفين!$A$2:$J$501,8,FALSE()),0)/الإعدادات!$B$6*الإعدادات!$B$9,2))</f>
        <v/>
      </c>
      <c r="S2885" s="24" t="str">
        <f aca="false">IF(OR(B2885="",M2885=""),"",ROUND(M2885/60*IFERROR(VLOOKUP(B2885,الموظفين!$A$2:$J$501,9,FALSE()),0),2))</f>
        <v/>
      </c>
      <c r="T2885" s="17"/>
      <c r="U2885" s="23" t="str">
        <f aca="false">IF(OR(A2885="",B2885=""),"",A2885&amp;"|"&amp;B2885)</f>
        <v/>
      </c>
    </row>
    <row r="2886" customFormat="false" ht="15" hidden="false" customHeight="false" outlineLevel="0" collapsed="false">
      <c r="A2886" s="16"/>
      <c r="B2886" s="17"/>
      <c r="C2886" s="18" t="str">
        <f aca="false">IF($B2886="","",IFERROR(VLOOKUP($B2886,الموظفين!$A$2:$J$501,2,FALSE())&amp;"","⚠ كود غير موجود"))</f>
        <v/>
      </c>
      <c r="D2886" s="18" t="str">
        <f aca="false">IF($B2886="","",IFERROR(VLOOKUP($B2886,الموظفين!$A$2:$J$501,3,FALSE())&amp;"",""))</f>
        <v/>
      </c>
      <c r="E2886" s="18" t="str">
        <f aca="false">IF($B2886="","",IFERROR(VLOOKUP($B2886,الموظفين!$A$2:$J$501,5,FALSE())&amp;"",""))</f>
        <v/>
      </c>
      <c r="F2886" s="19" t="str">
        <f aca="false">IF($B2886="","",IFERROR(VLOOKUP($B2886,الموظفين!$A$2:$J$501,6,FALSE()),""))</f>
        <v/>
      </c>
      <c r="G2886" s="19" t="str">
        <f aca="false">IF($B2886="","",IFERROR(VLOOKUP($B2886,الموظفين!$A$2:$J$501,7,FALSE()),""))</f>
        <v/>
      </c>
      <c r="H2886" s="20"/>
      <c r="I2886" s="20"/>
      <c r="J2886" s="21" t="str">
        <f aca="false">IF(OR(H2886="",I2886=""),"",ROUND(MOD(I2886-H2886,1)*24,2))</f>
        <v/>
      </c>
      <c r="K2886" s="22" t="str">
        <f aca="false">IF(OR(H2886="",F2886=""),"",IF(ROUND(MAX(0,MOD(H2886-F2886+0.5,1)-0.5)*1440,0)&gt;IFERROR(VLOOKUP(E2886,الورديات!$A$2:$E$21,5,FALSE()),0),ROUND(MAX(0,MOD(H2886-F2886+0.5,1)-0.5)*1440,0),0))</f>
        <v/>
      </c>
      <c r="L2886" s="22" t="str">
        <f aca="false">IF(OR(I2886="",G2886=""),"",ROUND(MAX(0,MOD(G2886-I2886+0.5,1)-0.5)*1440,0))</f>
        <v/>
      </c>
      <c r="M2886" s="22" t="str">
        <f aca="false">IF(OR(I2886="",G2886=""),"",IF(ROUND(MAX(0,MOD(I2886-G2886+0.5,1)-0.5)*1440,0)&gt;=الإعدادات!$B$8,ROUND(MAX(0,MOD(I2886-G2886+0.5,1)-0.5)*1440,0),0))</f>
        <v/>
      </c>
      <c r="N2886" s="18" t="str">
        <f aca="false">IF(OR(A2886="",B2886=""),"",IF(COUNTIFS(الإجازات!$A$2:$A$1001,B2886,الإجازات!$D$2:$D$1001,"&lt;="&amp;A2886,الإجازات!$E$2:$E$1001,"&gt;="&amp;A2886,الإجازات!$G$2:$G$1001,"مقبولة")=0,"",LOOKUP(2,1/((الإجازات!$A$2:$A$1001=B2886)*(الإجازات!$D$2:$D$1001&lt;=A2886)*(الإجازات!$E$2:$E$1001&gt;=A2886)*(الإجازات!$G$2:$G$1001="مقبولة")),الإجازات!$C$2:$C$1001)))</f>
        <v/>
      </c>
      <c r="O2886" s="17"/>
      <c r="P2886" s="23" t="str">
        <f aca="false">IF(B2886="","",IF(ISNA(MATCH(B2886,الموظفين!$A$2:$A$501,0)),"⚠ كود غير موجود",IF(O2886&lt;&gt;"",O2886,IF(N2886&lt;&gt;"",N2886,IF(H2886="",IF(AND(A2886&lt;&gt;"",WEEKDAY(A2886)=الإعدادات!$B$11),"راحة أسبوعية","غائب"),IF(I2886="","بدون انصراف",IF(N(K2886)&gt;0,"متأخر","حاضر")))))))</f>
        <v/>
      </c>
      <c r="Q2886" s="24" t="str">
        <f aca="false">IF(B2886="","",IF(OR(P2886="غائب",P2886="غياب",P2886="إجازة بدون راتب"),IFERROR(VLOOKUP(B2886,الموظفين!$A$2:$J$501,8,FALSE()),0),0))</f>
        <v/>
      </c>
      <c r="R2886" s="24" t="str">
        <f aca="false">IF(B2886="","",ROUND((N(K2886)+N(L2886))/60*IFERROR(VLOOKUP(B2886,الموظفين!$A$2:$J$501,8,FALSE()),0)/الإعدادات!$B$6*الإعدادات!$B$9,2))</f>
        <v/>
      </c>
      <c r="S2886" s="24" t="str">
        <f aca="false">IF(OR(B2886="",M2886=""),"",ROUND(M2886/60*IFERROR(VLOOKUP(B2886,الموظفين!$A$2:$J$501,9,FALSE()),0),2))</f>
        <v/>
      </c>
      <c r="T2886" s="17"/>
      <c r="U2886" s="23" t="str">
        <f aca="false">IF(OR(A2886="",B2886=""),"",A2886&amp;"|"&amp;B2886)</f>
        <v/>
      </c>
    </row>
    <row r="2887" customFormat="false" ht="15" hidden="false" customHeight="false" outlineLevel="0" collapsed="false">
      <c r="A2887" s="16"/>
      <c r="B2887" s="17"/>
      <c r="C2887" s="18" t="str">
        <f aca="false">IF($B2887="","",IFERROR(VLOOKUP($B2887,الموظفين!$A$2:$J$501,2,FALSE())&amp;"","⚠ كود غير موجود"))</f>
        <v/>
      </c>
      <c r="D2887" s="18" t="str">
        <f aca="false">IF($B2887="","",IFERROR(VLOOKUP($B2887,الموظفين!$A$2:$J$501,3,FALSE())&amp;"",""))</f>
        <v/>
      </c>
      <c r="E2887" s="18" t="str">
        <f aca="false">IF($B2887="","",IFERROR(VLOOKUP($B2887,الموظفين!$A$2:$J$501,5,FALSE())&amp;"",""))</f>
        <v/>
      </c>
      <c r="F2887" s="19" t="str">
        <f aca="false">IF($B2887="","",IFERROR(VLOOKUP($B2887,الموظفين!$A$2:$J$501,6,FALSE()),""))</f>
        <v/>
      </c>
      <c r="G2887" s="19" t="str">
        <f aca="false">IF($B2887="","",IFERROR(VLOOKUP($B2887,الموظفين!$A$2:$J$501,7,FALSE()),""))</f>
        <v/>
      </c>
      <c r="H2887" s="20"/>
      <c r="I2887" s="20"/>
      <c r="J2887" s="21" t="str">
        <f aca="false">IF(OR(H2887="",I2887=""),"",ROUND(MOD(I2887-H2887,1)*24,2))</f>
        <v/>
      </c>
      <c r="K2887" s="22" t="str">
        <f aca="false">IF(OR(H2887="",F2887=""),"",IF(ROUND(MAX(0,MOD(H2887-F2887+0.5,1)-0.5)*1440,0)&gt;IFERROR(VLOOKUP(E2887,الورديات!$A$2:$E$21,5,FALSE()),0),ROUND(MAX(0,MOD(H2887-F2887+0.5,1)-0.5)*1440,0),0))</f>
        <v/>
      </c>
      <c r="L2887" s="22" t="str">
        <f aca="false">IF(OR(I2887="",G2887=""),"",ROUND(MAX(0,MOD(G2887-I2887+0.5,1)-0.5)*1440,0))</f>
        <v/>
      </c>
      <c r="M2887" s="22" t="str">
        <f aca="false">IF(OR(I2887="",G2887=""),"",IF(ROUND(MAX(0,MOD(I2887-G2887+0.5,1)-0.5)*1440,0)&gt;=الإعدادات!$B$8,ROUND(MAX(0,MOD(I2887-G2887+0.5,1)-0.5)*1440,0),0))</f>
        <v/>
      </c>
      <c r="N2887" s="18" t="str">
        <f aca="false">IF(OR(A2887="",B2887=""),"",IF(COUNTIFS(الإجازات!$A$2:$A$1001,B2887,الإجازات!$D$2:$D$1001,"&lt;="&amp;A2887,الإجازات!$E$2:$E$1001,"&gt;="&amp;A2887,الإجازات!$G$2:$G$1001,"مقبولة")=0,"",LOOKUP(2,1/((الإجازات!$A$2:$A$1001=B2887)*(الإجازات!$D$2:$D$1001&lt;=A2887)*(الإجازات!$E$2:$E$1001&gt;=A2887)*(الإجازات!$G$2:$G$1001="مقبولة")),الإجازات!$C$2:$C$1001)))</f>
        <v/>
      </c>
      <c r="O2887" s="17"/>
      <c r="P2887" s="23" t="str">
        <f aca="false">IF(B2887="","",IF(ISNA(MATCH(B2887,الموظفين!$A$2:$A$501,0)),"⚠ كود غير موجود",IF(O2887&lt;&gt;"",O2887,IF(N2887&lt;&gt;"",N2887,IF(H2887="",IF(AND(A2887&lt;&gt;"",WEEKDAY(A2887)=الإعدادات!$B$11),"راحة أسبوعية","غائب"),IF(I2887="","بدون انصراف",IF(N(K2887)&gt;0,"متأخر","حاضر")))))))</f>
        <v/>
      </c>
      <c r="Q2887" s="24" t="str">
        <f aca="false">IF(B2887="","",IF(OR(P2887="غائب",P2887="غياب",P2887="إجازة بدون راتب"),IFERROR(VLOOKUP(B2887,الموظفين!$A$2:$J$501,8,FALSE()),0),0))</f>
        <v/>
      </c>
      <c r="R2887" s="24" t="str">
        <f aca="false">IF(B2887="","",ROUND((N(K2887)+N(L2887))/60*IFERROR(VLOOKUP(B2887,الموظفين!$A$2:$J$501,8,FALSE()),0)/الإعدادات!$B$6*الإعدادات!$B$9,2))</f>
        <v/>
      </c>
      <c r="S2887" s="24" t="str">
        <f aca="false">IF(OR(B2887="",M2887=""),"",ROUND(M2887/60*IFERROR(VLOOKUP(B2887,الموظفين!$A$2:$J$501,9,FALSE()),0),2))</f>
        <v/>
      </c>
      <c r="T2887" s="17"/>
      <c r="U2887" s="23" t="str">
        <f aca="false">IF(OR(A2887="",B2887=""),"",A2887&amp;"|"&amp;B2887)</f>
        <v/>
      </c>
    </row>
    <row r="2888" customFormat="false" ht="15" hidden="false" customHeight="false" outlineLevel="0" collapsed="false">
      <c r="A2888" s="16"/>
      <c r="B2888" s="17"/>
      <c r="C2888" s="18" t="str">
        <f aca="false">IF($B2888="","",IFERROR(VLOOKUP($B2888,الموظفين!$A$2:$J$501,2,FALSE())&amp;"","⚠ كود غير موجود"))</f>
        <v/>
      </c>
      <c r="D2888" s="18" t="str">
        <f aca="false">IF($B2888="","",IFERROR(VLOOKUP($B2888,الموظفين!$A$2:$J$501,3,FALSE())&amp;"",""))</f>
        <v/>
      </c>
      <c r="E2888" s="18" t="str">
        <f aca="false">IF($B2888="","",IFERROR(VLOOKUP($B2888,الموظفين!$A$2:$J$501,5,FALSE())&amp;"",""))</f>
        <v/>
      </c>
      <c r="F2888" s="19" t="str">
        <f aca="false">IF($B2888="","",IFERROR(VLOOKUP($B2888,الموظفين!$A$2:$J$501,6,FALSE()),""))</f>
        <v/>
      </c>
      <c r="G2888" s="19" t="str">
        <f aca="false">IF($B2888="","",IFERROR(VLOOKUP($B2888,الموظفين!$A$2:$J$501,7,FALSE()),""))</f>
        <v/>
      </c>
      <c r="H2888" s="20"/>
      <c r="I2888" s="20"/>
      <c r="J2888" s="21" t="str">
        <f aca="false">IF(OR(H2888="",I2888=""),"",ROUND(MOD(I2888-H2888,1)*24,2))</f>
        <v/>
      </c>
      <c r="K2888" s="22" t="str">
        <f aca="false">IF(OR(H2888="",F2888=""),"",IF(ROUND(MAX(0,MOD(H2888-F2888+0.5,1)-0.5)*1440,0)&gt;IFERROR(VLOOKUP(E2888,الورديات!$A$2:$E$21,5,FALSE()),0),ROUND(MAX(0,MOD(H2888-F2888+0.5,1)-0.5)*1440,0),0))</f>
        <v/>
      </c>
      <c r="L2888" s="22" t="str">
        <f aca="false">IF(OR(I2888="",G2888=""),"",ROUND(MAX(0,MOD(G2888-I2888+0.5,1)-0.5)*1440,0))</f>
        <v/>
      </c>
      <c r="M2888" s="22" t="str">
        <f aca="false">IF(OR(I2888="",G2888=""),"",IF(ROUND(MAX(0,MOD(I2888-G2888+0.5,1)-0.5)*1440,0)&gt;=الإعدادات!$B$8,ROUND(MAX(0,MOD(I2888-G2888+0.5,1)-0.5)*1440,0),0))</f>
        <v/>
      </c>
      <c r="N2888" s="18" t="str">
        <f aca="false">IF(OR(A2888="",B2888=""),"",IF(COUNTIFS(الإجازات!$A$2:$A$1001,B2888,الإجازات!$D$2:$D$1001,"&lt;="&amp;A2888,الإجازات!$E$2:$E$1001,"&gt;="&amp;A2888,الإجازات!$G$2:$G$1001,"مقبولة")=0,"",LOOKUP(2,1/((الإجازات!$A$2:$A$1001=B2888)*(الإجازات!$D$2:$D$1001&lt;=A2888)*(الإجازات!$E$2:$E$1001&gt;=A2888)*(الإجازات!$G$2:$G$1001="مقبولة")),الإجازات!$C$2:$C$1001)))</f>
        <v/>
      </c>
      <c r="O2888" s="17"/>
      <c r="P2888" s="23" t="str">
        <f aca="false">IF(B2888="","",IF(ISNA(MATCH(B2888,الموظفين!$A$2:$A$501,0)),"⚠ كود غير موجود",IF(O2888&lt;&gt;"",O2888,IF(N2888&lt;&gt;"",N2888,IF(H2888="",IF(AND(A2888&lt;&gt;"",WEEKDAY(A2888)=الإعدادات!$B$11),"راحة أسبوعية","غائب"),IF(I2888="","بدون انصراف",IF(N(K2888)&gt;0,"متأخر","حاضر")))))))</f>
        <v/>
      </c>
      <c r="Q2888" s="24" t="str">
        <f aca="false">IF(B2888="","",IF(OR(P2888="غائب",P2888="غياب",P2888="إجازة بدون راتب"),IFERROR(VLOOKUP(B2888,الموظفين!$A$2:$J$501,8,FALSE()),0),0))</f>
        <v/>
      </c>
      <c r="R2888" s="24" t="str">
        <f aca="false">IF(B2888="","",ROUND((N(K2888)+N(L2888))/60*IFERROR(VLOOKUP(B2888,الموظفين!$A$2:$J$501,8,FALSE()),0)/الإعدادات!$B$6*الإعدادات!$B$9,2))</f>
        <v/>
      </c>
      <c r="S2888" s="24" t="str">
        <f aca="false">IF(OR(B2888="",M2888=""),"",ROUND(M2888/60*IFERROR(VLOOKUP(B2888,الموظفين!$A$2:$J$501,9,FALSE()),0),2))</f>
        <v/>
      </c>
      <c r="T2888" s="17"/>
      <c r="U2888" s="23" t="str">
        <f aca="false">IF(OR(A2888="",B2888=""),"",A2888&amp;"|"&amp;B2888)</f>
        <v/>
      </c>
    </row>
    <row r="2889" customFormat="false" ht="15" hidden="false" customHeight="false" outlineLevel="0" collapsed="false">
      <c r="A2889" s="16"/>
      <c r="B2889" s="17"/>
      <c r="C2889" s="18" t="str">
        <f aca="false">IF($B2889="","",IFERROR(VLOOKUP($B2889,الموظفين!$A$2:$J$501,2,FALSE())&amp;"","⚠ كود غير موجود"))</f>
        <v/>
      </c>
      <c r="D2889" s="18" t="str">
        <f aca="false">IF($B2889="","",IFERROR(VLOOKUP($B2889,الموظفين!$A$2:$J$501,3,FALSE())&amp;"",""))</f>
        <v/>
      </c>
      <c r="E2889" s="18" t="str">
        <f aca="false">IF($B2889="","",IFERROR(VLOOKUP($B2889,الموظفين!$A$2:$J$501,5,FALSE())&amp;"",""))</f>
        <v/>
      </c>
      <c r="F2889" s="19" t="str">
        <f aca="false">IF($B2889="","",IFERROR(VLOOKUP($B2889,الموظفين!$A$2:$J$501,6,FALSE()),""))</f>
        <v/>
      </c>
      <c r="G2889" s="19" t="str">
        <f aca="false">IF($B2889="","",IFERROR(VLOOKUP($B2889,الموظفين!$A$2:$J$501,7,FALSE()),""))</f>
        <v/>
      </c>
      <c r="H2889" s="20"/>
      <c r="I2889" s="20"/>
      <c r="J2889" s="21" t="str">
        <f aca="false">IF(OR(H2889="",I2889=""),"",ROUND(MOD(I2889-H2889,1)*24,2))</f>
        <v/>
      </c>
      <c r="K2889" s="22" t="str">
        <f aca="false">IF(OR(H2889="",F2889=""),"",IF(ROUND(MAX(0,MOD(H2889-F2889+0.5,1)-0.5)*1440,0)&gt;IFERROR(VLOOKUP(E2889,الورديات!$A$2:$E$21,5,FALSE()),0),ROUND(MAX(0,MOD(H2889-F2889+0.5,1)-0.5)*1440,0),0))</f>
        <v/>
      </c>
      <c r="L2889" s="22" t="str">
        <f aca="false">IF(OR(I2889="",G2889=""),"",ROUND(MAX(0,MOD(G2889-I2889+0.5,1)-0.5)*1440,0))</f>
        <v/>
      </c>
      <c r="M2889" s="22" t="str">
        <f aca="false">IF(OR(I2889="",G2889=""),"",IF(ROUND(MAX(0,MOD(I2889-G2889+0.5,1)-0.5)*1440,0)&gt;=الإعدادات!$B$8,ROUND(MAX(0,MOD(I2889-G2889+0.5,1)-0.5)*1440,0),0))</f>
        <v/>
      </c>
      <c r="N2889" s="18" t="str">
        <f aca="false">IF(OR(A2889="",B2889=""),"",IF(COUNTIFS(الإجازات!$A$2:$A$1001,B2889,الإجازات!$D$2:$D$1001,"&lt;="&amp;A2889,الإجازات!$E$2:$E$1001,"&gt;="&amp;A2889,الإجازات!$G$2:$G$1001,"مقبولة")=0,"",LOOKUP(2,1/((الإجازات!$A$2:$A$1001=B2889)*(الإجازات!$D$2:$D$1001&lt;=A2889)*(الإجازات!$E$2:$E$1001&gt;=A2889)*(الإجازات!$G$2:$G$1001="مقبولة")),الإجازات!$C$2:$C$1001)))</f>
        <v/>
      </c>
      <c r="O2889" s="17"/>
      <c r="P2889" s="23" t="str">
        <f aca="false">IF(B2889="","",IF(ISNA(MATCH(B2889,الموظفين!$A$2:$A$501,0)),"⚠ كود غير موجود",IF(O2889&lt;&gt;"",O2889,IF(N2889&lt;&gt;"",N2889,IF(H2889="",IF(AND(A2889&lt;&gt;"",WEEKDAY(A2889)=الإعدادات!$B$11),"راحة أسبوعية","غائب"),IF(I2889="","بدون انصراف",IF(N(K2889)&gt;0,"متأخر","حاضر")))))))</f>
        <v/>
      </c>
      <c r="Q2889" s="24" t="str">
        <f aca="false">IF(B2889="","",IF(OR(P2889="غائب",P2889="غياب",P2889="إجازة بدون راتب"),IFERROR(VLOOKUP(B2889,الموظفين!$A$2:$J$501,8,FALSE()),0),0))</f>
        <v/>
      </c>
      <c r="R2889" s="24" t="str">
        <f aca="false">IF(B2889="","",ROUND((N(K2889)+N(L2889))/60*IFERROR(VLOOKUP(B2889,الموظفين!$A$2:$J$501,8,FALSE()),0)/الإعدادات!$B$6*الإعدادات!$B$9,2))</f>
        <v/>
      </c>
      <c r="S2889" s="24" t="str">
        <f aca="false">IF(OR(B2889="",M2889=""),"",ROUND(M2889/60*IFERROR(VLOOKUP(B2889,الموظفين!$A$2:$J$501,9,FALSE()),0),2))</f>
        <v/>
      </c>
      <c r="T2889" s="17"/>
      <c r="U2889" s="23" t="str">
        <f aca="false">IF(OR(A2889="",B2889=""),"",A2889&amp;"|"&amp;B2889)</f>
        <v/>
      </c>
    </row>
    <row r="2890" customFormat="false" ht="15" hidden="false" customHeight="false" outlineLevel="0" collapsed="false">
      <c r="A2890" s="16"/>
      <c r="B2890" s="17"/>
      <c r="C2890" s="18" t="str">
        <f aca="false">IF($B2890="","",IFERROR(VLOOKUP($B2890,الموظفين!$A$2:$J$501,2,FALSE())&amp;"","⚠ كود غير موجود"))</f>
        <v/>
      </c>
      <c r="D2890" s="18" t="str">
        <f aca="false">IF($B2890="","",IFERROR(VLOOKUP($B2890,الموظفين!$A$2:$J$501,3,FALSE())&amp;"",""))</f>
        <v/>
      </c>
      <c r="E2890" s="18" t="str">
        <f aca="false">IF($B2890="","",IFERROR(VLOOKUP($B2890,الموظفين!$A$2:$J$501,5,FALSE())&amp;"",""))</f>
        <v/>
      </c>
      <c r="F2890" s="19" t="str">
        <f aca="false">IF($B2890="","",IFERROR(VLOOKUP($B2890,الموظفين!$A$2:$J$501,6,FALSE()),""))</f>
        <v/>
      </c>
      <c r="G2890" s="19" t="str">
        <f aca="false">IF($B2890="","",IFERROR(VLOOKUP($B2890,الموظفين!$A$2:$J$501,7,FALSE()),""))</f>
        <v/>
      </c>
      <c r="H2890" s="20"/>
      <c r="I2890" s="20"/>
      <c r="J2890" s="21" t="str">
        <f aca="false">IF(OR(H2890="",I2890=""),"",ROUND(MOD(I2890-H2890,1)*24,2))</f>
        <v/>
      </c>
      <c r="K2890" s="22" t="str">
        <f aca="false">IF(OR(H2890="",F2890=""),"",IF(ROUND(MAX(0,MOD(H2890-F2890+0.5,1)-0.5)*1440,0)&gt;IFERROR(VLOOKUP(E2890,الورديات!$A$2:$E$21,5,FALSE()),0),ROUND(MAX(0,MOD(H2890-F2890+0.5,1)-0.5)*1440,0),0))</f>
        <v/>
      </c>
      <c r="L2890" s="22" t="str">
        <f aca="false">IF(OR(I2890="",G2890=""),"",ROUND(MAX(0,MOD(G2890-I2890+0.5,1)-0.5)*1440,0))</f>
        <v/>
      </c>
      <c r="M2890" s="22" t="str">
        <f aca="false">IF(OR(I2890="",G2890=""),"",IF(ROUND(MAX(0,MOD(I2890-G2890+0.5,1)-0.5)*1440,0)&gt;=الإعدادات!$B$8,ROUND(MAX(0,MOD(I2890-G2890+0.5,1)-0.5)*1440,0),0))</f>
        <v/>
      </c>
      <c r="N2890" s="18" t="str">
        <f aca="false">IF(OR(A2890="",B2890=""),"",IF(COUNTIFS(الإجازات!$A$2:$A$1001,B2890,الإجازات!$D$2:$D$1001,"&lt;="&amp;A2890,الإجازات!$E$2:$E$1001,"&gt;="&amp;A2890,الإجازات!$G$2:$G$1001,"مقبولة")=0,"",LOOKUP(2,1/((الإجازات!$A$2:$A$1001=B2890)*(الإجازات!$D$2:$D$1001&lt;=A2890)*(الإجازات!$E$2:$E$1001&gt;=A2890)*(الإجازات!$G$2:$G$1001="مقبولة")),الإجازات!$C$2:$C$1001)))</f>
        <v/>
      </c>
      <c r="O2890" s="17"/>
      <c r="P2890" s="23" t="str">
        <f aca="false">IF(B2890="","",IF(ISNA(MATCH(B2890,الموظفين!$A$2:$A$501,0)),"⚠ كود غير موجود",IF(O2890&lt;&gt;"",O2890,IF(N2890&lt;&gt;"",N2890,IF(H2890="",IF(AND(A2890&lt;&gt;"",WEEKDAY(A2890)=الإعدادات!$B$11),"راحة أسبوعية","غائب"),IF(I2890="","بدون انصراف",IF(N(K2890)&gt;0,"متأخر","حاضر")))))))</f>
        <v/>
      </c>
      <c r="Q2890" s="24" t="str">
        <f aca="false">IF(B2890="","",IF(OR(P2890="غائب",P2890="غياب",P2890="إجازة بدون راتب"),IFERROR(VLOOKUP(B2890,الموظفين!$A$2:$J$501,8,FALSE()),0),0))</f>
        <v/>
      </c>
      <c r="R2890" s="24" t="str">
        <f aca="false">IF(B2890="","",ROUND((N(K2890)+N(L2890))/60*IFERROR(VLOOKUP(B2890,الموظفين!$A$2:$J$501,8,FALSE()),0)/الإعدادات!$B$6*الإعدادات!$B$9,2))</f>
        <v/>
      </c>
      <c r="S2890" s="24" t="str">
        <f aca="false">IF(OR(B2890="",M2890=""),"",ROUND(M2890/60*IFERROR(VLOOKUP(B2890,الموظفين!$A$2:$J$501,9,FALSE()),0),2))</f>
        <v/>
      </c>
      <c r="T2890" s="17"/>
      <c r="U2890" s="23" t="str">
        <f aca="false">IF(OR(A2890="",B2890=""),"",A2890&amp;"|"&amp;B2890)</f>
        <v/>
      </c>
    </row>
    <row r="2891" customFormat="false" ht="15" hidden="false" customHeight="false" outlineLevel="0" collapsed="false">
      <c r="A2891" s="16"/>
      <c r="B2891" s="17"/>
      <c r="C2891" s="18" t="str">
        <f aca="false">IF($B2891="","",IFERROR(VLOOKUP($B2891,الموظفين!$A$2:$J$501,2,FALSE())&amp;"","⚠ كود غير موجود"))</f>
        <v/>
      </c>
      <c r="D2891" s="18" t="str">
        <f aca="false">IF($B2891="","",IFERROR(VLOOKUP($B2891,الموظفين!$A$2:$J$501,3,FALSE())&amp;"",""))</f>
        <v/>
      </c>
      <c r="E2891" s="18" t="str">
        <f aca="false">IF($B2891="","",IFERROR(VLOOKUP($B2891,الموظفين!$A$2:$J$501,5,FALSE())&amp;"",""))</f>
        <v/>
      </c>
      <c r="F2891" s="19" t="str">
        <f aca="false">IF($B2891="","",IFERROR(VLOOKUP($B2891,الموظفين!$A$2:$J$501,6,FALSE()),""))</f>
        <v/>
      </c>
      <c r="G2891" s="19" t="str">
        <f aca="false">IF($B2891="","",IFERROR(VLOOKUP($B2891,الموظفين!$A$2:$J$501,7,FALSE()),""))</f>
        <v/>
      </c>
      <c r="H2891" s="20"/>
      <c r="I2891" s="20"/>
      <c r="J2891" s="21" t="str">
        <f aca="false">IF(OR(H2891="",I2891=""),"",ROUND(MOD(I2891-H2891,1)*24,2))</f>
        <v/>
      </c>
      <c r="K2891" s="22" t="str">
        <f aca="false">IF(OR(H2891="",F2891=""),"",IF(ROUND(MAX(0,MOD(H2891-F2891+0.5,1)-0.5)*1440,0)&gt;IFERROR(VLOOKUP(E2891,الورديات!$A$2:$E$21,5,FALSE()),0),ROUND(MAX(0,MOD(H2891-F2891+0.5,1)-0.5)*1440,0),0))</f>
        <v/>
      </c>
      <c r="L2891" s="22" t="str">
        <f aca="false">IF(OR(I2891="",G2891=""),"",ROUND(MAX(0,MOD(G2891-I2891+0.5,1)-0.5)*1440,0))</f>
        <v/>
      </c>
      <c r="M2891" s="22" t="str">
        <f aca="false">IF(OR(I2891="",G2891=""),"",IF(ROUND(MAX(0,MOD(I2891-G2891+0.5,1)-0.5)*1440,0)&gt;=الإعدادات!$B$8,ROUND(MAX(0,MOD(I2891-G2891+0.5,1)-0.5)*1440,0),0))</f>
        <v/>
      </c>
      <c r="N2891" s="18" t="str">
        <f aca="false">IF(OR(A2891="",B2891=""),"",IF(COUNTIFS(الإجازات!$A$2:$A$1001,B2891,الإجازات!$D$2:$D$1001,"&lt;="&amp;A2891,الإجازات!$E$2:$E$1001,"&gt;="&amp;A2891,الإجازات!$G$2:$G$1001,"مقبولة")=0,"",LOOKUP(2,1/((الإجازات!$A$2:$A$1001=B2891)*(الإجازات!$D$2:$D$1001&lt;=A2891)*(الإجازات!$E$2:$E$1001&gt;=A2891)*(الإجازات!$G$2:$G$1001="مقبولة")),الإجازات!$C$2:$C$1001)))</f>
        <v/>
      </c>
      <c r="O2891" s="17"/>
      <c r="P2891" s="23" t="str">
        <f aca="false">IF(B2891="","",IF(ISNA(MATCH(B2891,الموظفين!$A$2:$A$501,0)),"⚠ كود غير موجود",IF(O2891&lt;&gt;"",O2891,IF(N2891&lt;&gt;"",N2891,IF(H2891="",IF(AND(A2891&lt;&gt;"",WEEKDAY(A2891)=الإعدادات!$B$11),"راحة أسبوعية","غائب"),IF(I2891="","بدون انصراف",IF(N(K2891)&gt;0,"متأخر","حاضر")))))))</f>
        <v/>
      </c>
      <c r="Q2891" s="24" t="str">
        <f aca="false">IF(B2891="","",IF(OR(P2891="غائب",P2891="غياب",P2891="إجازة بدون راتب"),IFERROR(VLOOKUP(B2891,الموظفين!$A$2:$J$501,8,FALSE()),0),0))</f>
        <v/>
      </c>
      <c r="R2891" s="24" t="str">
        <f aca="false">IF(B2891="","",ROUND((N(K2891)+N(L2891))/60*IFERROR(VLOOKUP(B2891,الموظفين!$A$2:$J$501,8,FALSE()),0)/الإعدادات!$B$6*الإعدادات!$B$9,2))</f>
        <v/>
      </c>
      <c r="S2891" s="24" t="str">
        <f aca="false">IF(OR(B2891="",M2891=""),"",ROUND(M2891/60*IFERROR(VLOOKUP(B2891,الموظفين!$A$2:$J$501,9,FALSE()),0),2))</f>
        <v/>
      </c>
      <c r="T2891" s="17"/>
      <c r="U2891" s="23" t="str">
        <f aca="false">IF(OR(A2891="",B2891=""),"",A2891&amp;"|"&amp;B2891)</f>
        <v/>
      </c>
    </row>
    <row r="2892" customFormat="false" ht="15" hidden="false" customHeight="false" outlineLevel="0" collapsed="false">
      <c r="A2892" s="16"/>
      <c r="B2892" s="17"/>
      <c r="C2892" s="18" t="str">
        <f aca="false">IF($B2892="","",IFERROR(VLOOKUP($B2892,الموظفين!$A$2:$J$501,2,FALSE())&amp;"","⚠ كود غير موجود"))</f>
        <v/>
      </c>
      <c r="D2892" s="18" t="str">
        <f aca="false">IF($B2892="","",IFERROR(VLOOKUP($B2892,الموظفين!$A$2:$J$501,3,FALSE())&amp;"",""))</f>
        <v/>
      </c>
      <c r="E2892" s="18" t="str">
        <f aca="false">IF($B2892="","",IFERROR(VLOOKUP($B2892,الموظفين!$A$2:$J$501,5,FALSE())&amp;"",""))</f>
        <v/>
      </c>
      <c r="F2892" s="19" t="str">
        <f aca="false">IF($B2892="","",IFERROR(VLOOKUP($B2892,الموظفين!$A$2:$J$501,6,FALSE()),""))</f>
        <v/>
      </c>
      <c r="G2892" s="19" t="str">
        <f aca="false">IF($B2892="","",IFERROR(VLOOKUP($B2892,الموظفين!$A$2:$J$501,7,FALSE()),""))</f>
        <v/>
      </c>
      <c r="H2892" s="20"/>
      <c r="I2892" s="20"/>
      <c r="J2892" s="21" t="str">
        <f aca="false">IF(OR(H2892="",I2892=""),"",ROUND(MOD(I2892-H2892,1)*24,2))</f>
        <v/>
      </c>
      <c r="K2892" s="22" t="str">
        <f aca="false">IF(OR(H2892="",F2892=""),"",IF(ROUND(MAX(0,MOD(H2892-F2892+0.5,1)-0.5)*1440,0)&gt;IFERROR(VLOOKUP(E2892,الورديات!$A$2:$E$21,5,FALSE()),0),ROUND(MAX(0,MOD(H2892-F2892+0.5,1)-0.5)*1440,0),0))</f>
        <v/>
      </c>
      <c r="L2892" s="22" t="str">
        <f aca="false">IF(OR(I2892="",G2892=""),"",ROUND(MAX(0,MOD(G2892-I2892+0.5,1)-0.5)*1440,0))</f>
        <v/>
      </c>
      <c r="M2892" s="22" t="str">
        <f aca="false">IF(OR(I2892="",G2892=""),"",IF(ROUND(MAX(0,MOD(I2892-G2892+0.5,1)-0.5)*1440,0)&gt;=الإعدادات!$B$8,ROUND(MAX(0,MOD(I2892-G2892+0.5,1)-0.5)*1440,0),0))</f>
        <v/>
      </c>
      <c r="N2892" s="18" t="str">
        <f aca="false">IF(OR(A2892="",B2892=""),"",IF(COUNTIFS(الإجازات!$A$2:$A$1001,B2892,الإجازات!$D$2:$D$1001,"&lt;="&amp;A2892,الإجازات!$E$2:$E$1001,"&gt;="&amp;A2892,الإجازات!$G$2:$G$1001,"مقبولة")=0,"",LOOKUP(2,1/((الإجازات!$A$2:$A$1001=B2892)*(الإجازات!$D$2:$D$1001&lt;=A2892)*(الإجازات!$E$2:$E$1001&gt;=A2892)*(الإجازات!$G$2:$G$1001="مقبولة")),الإجازات!$C$2:$C$1001)))</f>
        <v/>
      </c>
      <c r="O2892" s="17"/>
      <c r="P2892" s="23" t="str">
        <f aca="false">IF(B2892="","",IF(ISNA(MATCH(B2892,الموظفين!$A$2:$A$501,0)),"⚠ كود غير موجود",IF(O2892&lt;&gt;"",O2892,IF(N2892&lt;&gt;"",N2892,IF(H2892="",IF(AND(A2892&lt;&gt;"",WEEKDAY(A2892)=الإعدادات!$B$11),"راحة أسبوعية","غائب"),IF(I2892="","بدون انصراف",IF(N(K2892)&gt;0,"متأخر","حاضر")))))))</f>
        <v/>
      </c>
      <c r="Q2892" s="24" t="str">
        <f aca="false">IF(B2892="","",IF(OR(P2892="غائب",P2892="غياب",P2892="إجازة بدون راتب"),IFERROR(VLOOKUP(B2892,الموظفين!$A$2:$J$501,8,FALSE()),0),0))</f>
        <v/>
      </c>
      <c r="R2892" s="24" t="str">
        <f aca="false">IF(B2892="","",ROUND((N(K2892)+N(L2892))/60*IFERROR(VLOOKUP(B2892,الموظفين!$A$2:$J$501,8,FALSE()),0)/الإعدادات!$B$6*الإعدادات!$B$9,2))</f>
        <v/>
      </c>
      <c r="S2892" s="24" t="str">
        <f aca="false">IF(OR(B2892="",M2892=""),"",ROUND(M2892/60*IFERROR(VLOOKUP(B2892,الموظفين!$A$2:$J$501,9,FALSE()),0),2))</f>
        <v/>
      </c>
      <c r="T2892" s="17"/>
      <c r="U2892" s="23" t="str">
        <f aca="false">IF(OR(A2892="",B2892=""),"",A2892&amp;"|"&amp;B2892)</f>
        <v/>
      </c>
    </row>
    <row r="2893" customFormat="false" ht="15" hidden="false" customHeight="false" outlineLevel="0" collapsed="false">
      <c r="A2893" s="16"/>
      <c r="B2893" s="17"/>
      <c r="C2893" s="18" t="str">
        <f aca="false">IF($B2893="","",IFERROR(VLOOKUP($B2893,الموظفين!$A$2:$J$501,2,FALSE())&amp;"","⚠ كود غير موجود"))</f>
        <v/>
      </c>
      <c r="D2893" s="18" t="str">
        <f aca="false">IF($B2893="","",IFERROR(VLOOKUP($B2893,الموظفين!$A$2:$J$501,3,FALSE())&amp;"",""))</f>
        <v/>
      </c>
      <c r="E2893" s="18" t="str">
        <f aca="false">IF($B2893="","",IFERROR(VLOOKUP($B2893,الموظفين!$A$2:$J$501,5,FALSE())&amp;"",""))</f>
        <v/>
      </c>
      <c r="F2893" s="19" t="str">
        <f aca="false">IF($B2893="","",IFERROR(VLOOKUP($B2893,الموظفين!$A$2:$J$501,6,FALSE()),""))</f>
        <v/>
      </c>
      <c r="G2893" s="19" t="str">
        <f aca="false">IF($B2893="","",IFERROR(VLOOKUP($B2893,الموظفين!$A$2:$J$501,7,FALSE()),""))</f>
        <v/>
      </c>
      <c r="H2893" s="20"/>
      <c r="I2893" s="20"/>
      <c r="J2893" s="21" t="str">
        <f aca="false">IF(OR(H2893="",I2893=""),"",ROUND(MOD(I2893-H2893,1)*24,2))</f>
        <v/>
      </c>
      <c r="K2893" s="22" t="str">
        <f aca="false">IF(OR(H2893="",F2893=""),"",IF(ROUND(MAX(0,MOD(H2893-F2893+0.5,1)-0.5)*1440,0)&gt;IFERROR(VLOOKUP(E2893,الورديات!$A$2:$E$21,5,FALSE()),0),ROUND(MAX(0,MOD(H2893-F2893+0.5,1)-0.5)*1440,0),0))</f>
        <v/>
      </c>
      <c r="L2893" s="22" t="str">
        <f aca="false">IF(OR(I2893="",G2893=""),"",ROUND(MAX(0,MOD(G2893-I2893+0.5,1)-0.5)*1440,0))</f>
        <v/>
      </c>
      <c r="M2893" s="22" t="str">
        <f aca="false">IF(OR(I2893="",G2893=""),"",IF(ROUND(MAX(0,MOD(I2893-G2893+0.5,1)-0.5)*1440,0)&gt;=الإعدادات!$B$8,ROUND(MAX(0,MOD(I2893-G2893+0.5,1)-0.5)*1440,0),0))</f>
        <v/>
      </c>
      <c r="N2893" s="18" t="str">
        <f aca="false">IF(OR(A2893="",B2893=""),"",IF(COUNTIFS(الإجازات!$A$2:$A$1001,B2893,الإجازات!$D$2:$D$1001,"&lt;="&amp;A2893,الإجازات!$E$2:$E$1001,"&gt;="&amp;A2893,الإجازات!$G$2:$G$1001,"مقبولة")=0,"",LOOKUP(2,1/((الإجازات!$A$2:$A$1001=B2893)*(الإجازات!$D$2:$D$1001&lt;=A2893)*(الإجازات!$E$2:$E$1001&gt;=A2893)*(الإجازات!$G$2:$G$1001="مقبولة")),الإجازات!$C$2:$C$1001)))</f>
        <v/>
      </c>
      <c r="O2893" s="17"/>
      <c r="P2893" s="23" t="str">
        <f aca="false">IF(B2893="","",IF(ISNA(MATCH(B2893,الموظفين!$A$2:$A$501,0)),"⚠ كود غير موجود",IF(O2893&lt;&gt;"",O2893,IF(N2893&lt;&gt;"",N2893,IF(H2893="",IF(AND(A2893&lt;&gt;"",WEEKDAY(A2893)=الإعدادات!$B$11),"راحة أسبوعية","غائب"),IF(I2893="","بدون انصراف",IF(N(K2893)&gt;0,"متأخر","حاضر")))))))</f>
        <v/>
      </c>
      <c r="Q2893" s="24" t="str">
        <f aca="false">IF(B2893="","",IF(OR(P2893="غائب",P2893="غياب",P2893="إجازة بدون راتب"),IFERROR(VLOOKUP(B2893,الموظفين!$A$2:$J$501,8,FALSE()),0),0))</f>
        <v/>
      </c>
      <c r="R2893" s="24" t="str">
        <f aca="false">IF(B2893="","",ROUND((N(K2893)+N(L2893))/60*IFERROR(VLOOKUP(B2893,الموظفين!$A$2:$J$501,8,FALSE()),0)/الإعدادات!$B$6*الإعدادات!$B$9,2))</f>
        <v/>
      </c>
      <c r="S2893" s="24" t="str">
        <f aca="false">IF(OR(B2893="",M2893=""),"",ROUND(M2893/60*IFERROR(VLOOKUP(B2893,الموظفين!$A$2:$J$501,9,FALSE()),0),2))</f>
        <v/>
      </c>
      <c r="T2893" s="17"/>
      <c r="U2893" s="23" t="str">
        <f aca="false">IF(OR(A2893="",B2893=""),"",A2893&amp;"|"&amp;B2893)</f>
        <v/>
      </c>
    </row>
    <row r="2894" customFormat="false" ht="15" hidden="false" customHeight="false" outlineLevel="0" collapsed="false">
      <c r="A2894" s="16"/>
      <c r="B2894" s="17"/>
      <c r="C2894" s="18" t="str">
        <f aca="false">IF($B2894="","",IFERROR(VLOOKUP($B2894,الموظفين!$A$2:$J$501,2,FALSE())&amp;"","⚠ كود غير موجود"))</f>
        <v/>
      </c>
      <c r="D2894" s="18" t="str">
        <f aca="false">IF($B2894="","",IFERROR(VLOOKUP($B2894,الموظفين!$A$2:$J$501,3,FALSE())&amp;"",""))</f>
        <v/>
      </c>
      <c r="E2894" s="18" t="str">
        <f aca="false">IF($B2894="","",IFERROR(VLOOKUP($B2894,الموظفين!$A$2:$J$501,5,FALSE())&amp;"",""))</f>
        <v/>
      </c>
      <c r="F2894" s="19" t="str">
        <f aca="false">IF($B2894="","",IFERROR(VLOOKUP($B2894,الموظفين!$A$2:$J$501,6,FALSE()),""))</f>
        <v/>
      </c>
      <c r="G2894" s="19" t="str">
        <f aca="false">IF($B2894="","",IFERROR(VLOOKUP($B2894,الموظفين!$A$2:$J$501,7,FALSE()),""))</f>
        <v/>
      </c>
      <c r="H2894" s="20"/>
      <c r="I2894" s="20"/>
      <c r="J2894" s="21" t="str">
        <f aca="false">IF(OR(H2894="",I2894=""),"",ROUND(MOD(I2894-H2894,1)*24,2))</f>
        <v/>
      </c>
      <c r="K2894" s="22" t="str">
        <f aca="false">IF(OR(H2894="",F2894=""),"",IF(ROUND(MAX(0,MOD(H2894-F2894+0.5,1)-0.5)*1440,0)&gt;IFERROR(VLOOKUP(E2894,الورديات!$A$2:$E$21,5,FALSE()),0),ROUND(MAX(0,MOD(H2894-F2894+0.5,1)-0.5)*1440,0),0))</f>
        <v/>
      </c>
      <c r="L2894" s="22" t="str">
        <f aca="false">IF(OR(I2894="",G2894=""),"",ROUND(MAX(0,MOD(G2894-I2894+0.5,1)-0.5)*1440,0))</f>
        <v/>
      </c>
      <c r="M2894" s="22" t="str">
        <f aca="false">IF(OR(I2894="",G2894=""),"",IF(ROUND(MAX(0,MOD(I2894-G2894+0.5,1)-0.5)*1440,0)&gt;=الإعدادات!$B$8,ROUND(MAX(0,MOD(I2894-G2894+0.5,1)-0.5)*1440,0),0))</f>
        <v/>
      </c>
      <c r="N2894" s="18" t="str">
        <f aca="false">IF(OR(A2894="",B2894=""),"",IF(COUNTIFS(الإجازات!$A$2:$A$1001,B2894,الإجازات!$D$2:$D$1001,"&lt;="&amp;A2894,الإجازات!$E$2:$E$1001,"&gt;="&amp;A2894,الإجازات!$G$2:$G$1001,"مقبولة")=0,"",LOOKUP(2,1/((الإجازات!$A$2:$A$1001=B2894)*(الإجازات!$D$2:$D$1001&lt;=A2894)*(الإجازات!$E$2:$E$1001&gt;=A2894)*(الإجازات!$G$2:$G$1001="مقبولة")),الإجازات!$C$2:$C$1001)))</f>
        <v/>
      </c>
      <c r="O2894" s="17"/>
      <c r="P2894" s="23" t="str">
        <f aca="false">IF(B2894="","",IF(ISNA(MATCH(B2894,الموظفين!$A$2:$A$501,0)),"⚠ كود غير موجود",IF(O2894&lt;&gt;"",O2894,IF(N2894&lt;&gt;"",N2894,IF(H2894="",IF(AND(A2894&lt;&gt;"",WEEKDAY(A2894)=الإعدادات!$B$11),"راحة أسبوعية","غائب"),IF(I2894="","بدون انصراف",IF(N(K2894)&gt;0,"متأخر","حاضر")))))))</f>
        <v/>
      </c>
      <c r="Q2894" s="24" t="str">
        <f aca="false">IF(B2894="","",IF(OR(P2894="غائب",P2894="غياب",P2894="إجازة بدون راتب"),IFERROR(VLOOKUP(B2894,الموظفين!$A$2:$J$501,8,FALSE()),0),0))</f>
        <v/>
      </c>
      <c r="R2894" s="24" t="str">
        <f aca="false">IF(B2894="","",ROUND((N(K2894)+N(L2894))/60*IFERROR(VLOOKUP(B2894,الموظفين!$A$2:$J$501,8,FALSE()),0)/الإعدادات!$B$6*الإعدادات!$B$9,2))</f>
        <v/>
      </c>
      <c r="S2894" s="24" t="str">
        <f aca="false">IF(OR(B2894="",M2894=""),"",ROUND(M2894/60*IFERROR(VLOOKUP(B2894,الموظفين!$A$2:$J$501,9,FALSE()),0),2))</f>
        <v/>
      </c>
      <c r="T2894" s="17"/>
      <c r="U2894" s="23" t="str">
        <f aca="false">IF(OR(A2894="",B2894=""),"",A2894&amp;"|"&amp;B2894)</f>
        <v/>
      </c>
    </row>
    <row r="2895" customFormat="false" ht="15" hidden="false" customHeight="false" outlineLevel="0" collapsed="false">
      <c r="A2895" s="16"/>
      <c r="B2895" s="17"/>
      <c r="C2895" s="18" t="str">
        <f aca="false">IF($B2895="","",IFERROR(VLOOKUP($B2895,الموظفين!$A$2:$J$501,2,FALSE())&amp;"","⚠ كود غير موجود"))</f>
        <v/>
      </c>
      <c r="D2895" s="18" t="str">
        <f aca="false">IF($B2895="","",IFERROR(VLOOKUP($B2895,الموظفين!$A$2:$J$501,3,FALSE())&amp;"",""))</f>
        <v/>
      </c>
      <c r="E2895" s="18" t="str">
        <f aca="false">IF($B2895="","",IFERROR(VLOOKUP($B2895,الموظفين!$A$2:$J$501,5,FALSE())&amp;"",""))</f>
        <v/>
      </c>
      <c r="F2895" s="19" t="str">
        <f aca="false">IF($B2895="","",IFERROR(VLOOKUP($B2895,الموظفين!$A$2:$J$501,6,FALSE()),""))</f>
        <v/>
      </c>
      <c r="G2895" s="19" t="str">
        <f aca="false">IF($B2895="","",IFERROR(VLOOKUP($B2895,الموظفين!$A$2:$J$501,7,FALSE()),""))</f>
        <v/>
      </c>
      <c r="H2895" s="20"/>
      <c r="I2895" s="20"/>
      <c r="J2895" s="21" t="str">
        <f aca="false">IF(OR(H2895="",I2895=""),"",ROUND(MOD(I2895-H2895,1)*24,2))</f>
        <v/>
      </c>
      <c r="K2895" s="22" t="str">
        <f aca="false">IF(OR(H2895="",F2895=""),"",IF(ROUND(MAX(0,MOD(H2895-F2895+0.5,1)-0.5)*1440,0)&gt;IFERROR(VLOOKUP(E2895,الورديات!$A$2:$E$21,5,FALSE()),0),ROUND(MAX(0,MOD(H2895-F2895+0.5,1)-0.5)*1440,0),0))</f>
        <v/>
      </c>
      <c r="L2895" s="22" t="str">
        <f aca="false">IF(OR(I2895="",G2895=""),"",ROUND(MAX(0,MOD(G2895-I2895+0.5,1)-0.5)*1440,0))</f>
        <v/>
      </c>
      <c r="M2895" s="22" t="str">
        <f aca="false">IF(OR(I2895="",G2895=""),"",IF(ROUND(MAX(0,MOD(I2895-G2895+0.5,1)-0.5)*1440,0)&gt;=الإعدادات!$B$8,ROUND(MAX(0,MOD(I2895-G2895+0.5,1)-0.5)*1440,0),0))</f>
        <v/>
      </c>
      <c r="N2895" s="18" t="str">
        <f aca="false">IF(OR(A2895="",B2895=""),"",IF(COUNTIFS(الإجازات!$A$2:$A$1001,B2895,الإجازات!$D$2:$D$1001,"&lt;="&amp;A2895,الإجازات!$E$2:$E$1001,"&gt;="&amp;A2895,الإجازات!$G$2:$G$1001,"مقبولة")=0,"",LOOKUP(2,1/((الإجازات!$A$2:$A$1001=B2895)*(الإجازات!$D$2:$D$1001&lt;=A2895)*(الإجازات!$E$2:$E$1001&gt;=A2895)*(الإجازات!$G$2:$G$1001="مقبولة")),الإجازات!$C$2:$C$1001)))</f>
        <v/>
      </c>
      <c r="O2895" s="17"/>
      <c r="P2895" s="23" t="str">
        <f aca="false">IF(B2895="","",IF(ISNA(MATCH(B2895,الموظفين!$A$2:$A$501,0)),"⚠ كود غير موجود",IF(O2895&lt;&gt;"",O2895,IF(N2895&lt;&gt;"",N2895,IF(H2895="",IF(AND(A2895&lt;&gt;"",WEEKDAY(A2895)=الإعدادات!$B$11),"راحة أسبوعية","غائب"),IF(I2895="","بدون انصراف",IF(N(K2895)&gt;0,"متأخر","حاضر")))))))</f>
        <v/>
      </c>
      <c r="Q2895" s="24" t="str">
        <f aca="false">IF(B2895="","",IF(OR(P2895="غائب",P2895="غياب",P2895="إجازة بدون راتب"),IFERROR(VLOOKUP(B2895,الموظفين!$A$2:$J$501,8,FALSE()),0),0))</f>
        <v/>
      </c>
      <c r="R2895" s="24" t="str">
        <f aca="false">IF(B2895="","",ROUND((N(K2895)+N(L2895))/60*IFERROR(VLOOKUP(B2895,الموظفين!$A$2:$J$501,8,FALSE()),0)/الإعدادات!$B$6*الإعدادات!$B$9,2))</f>
        <v/>
      </c>
      <c r="S2895" s="24" t="str">
        <f aca="false">IF(OR(B2895="",M2895=""),"",ROUND(M2895/60*IFERROR(VLOOKUP(B2895,الموظفين!$A$2:$J$501,9,FALSE()),0),2))</f>
        <v/>
      </c>
      <c r="T2895" s="17"/>
      <c r="U2895" s="23" t="str">
        <f aca="false">IF(OR(A2895="",B2895=""),"",A2895&amp;"|"&amp;B2895)</f>
        <v/>
      </c>
    </row>
    <row r="2896" customFormat="false" ht="15" hidden="false" customHeight="false" outlineLevel="0" collapsed="false">
      <c r="A2896" s="16"/>
      <c r="B2896" s="17"/>
      <c r="C2896" s="18" t="str">
        <f aca="false">IF($B2896="","",IFERROR(VLOOKUP($B2896,الموظفين!$A$2:$J$501,2,FALSE())&amp;"","⚠ كود غير موجود"))</f>
        <v/>
      </c>
      <c r="D2896" s="18" t="str">
        <f aca="false">IF($B2896="","",IFERROR(VLOOKUP($B2896,الموظفين!$A$2:$J$501,3,FALSE())&amp;"",""))</f>
        <v/>
      </c>
      <c r="E2896" s="18" t="str">
        <f aca="false">IF($B2896="","",IFERROR(VLOOKUP($B2896,الموظفين!$A$2:$J$501,5,FALSE())&amp;"",""))</f>
        <v/>
      </c>
      <c r="F2896" s="19" t="str">
        <f aca="false">IF($B2896="","",IFERROR(VLOOKUP($B2896,الموظفين!$A$2:$J$501,6,FALSE()),""))</f>
        <v/>
      </c>
      <c r="G2896" s="19" t="str">
        <f aca="false">IF($B2896="","",IFERROR(VLOOKUP($B2896,الموظفين!$A$2:$J$501,7,FALSE()),""))</f>
        <v/>
      </c>
      <c r="H2896" s="20"/>
      <c r="I2896" s="20"/>
      <c r="J2896" s="21" t="str">
        <f aca="false">IF(OR(H2896="",I2896=""),"",ROUND(MOD(I2896-H2896,1)*24,2))</f>
        <v/>
      </c>
      <c r="K2896" s="22" t="str">
        <f aca="false">IF(OR(H2896="",F2896=""),"",IF(ROUND(MAX(0,MOD(H2896-F2896+0.5,1)-0.5)*1440,0)&gt;IFERROR(VLOOKUP(E2896,الورديات!$A$2:$E$21,5,FALSE()),0),ROUND(MAX(0,MOD(H2896-F2896+0.5,1)-0.5)*1440,0),0))</f>
        <v/>
      </c>
      <c r="L2896" s="22" t="str">
        <f aca="false">IF(OR(I2896="",G2896=""),"",ROUND(MAX(0,MOD(G2896-I2896+0.5,1)-0.5)*1440,0))</f>
        <v/>
      </c>
      <c r="M2896" s="22" t="str">
        <f aca="false">IF(OR(I2896="",G2896=""),"",IF(ROUND(MAX(0,MOD(I2896-G2896+0.5,1)-0.5)*1440,0)&gt;=الإعدادات!$B$8,ROUND(MAX(0,MOD(I2896-G2896+0.5,1)-0.5)*1440,0),0))</f>
        <v/>
      </c>
      <c r="N2896" s="18" t="str">
        <f aca="false">IF(OR(A2896="",B2896=""),"",IF(COUNTIFS(الإجازات!$A$2:$A$1001,B2896,الإجازات!$D$2:$D$1001,"&lt;="&amp;A2896,الإجازات!$E$2:$E$1001,"&gt;="&amp;A2896,الإجازات!$G$2:$G$1001,"مقبولة")=0,"",LOOKUP(2,1/((الإجازات!$A$2:$A$1001=B2896)*(الإجازات!$D$2:$D$1001&lt;=A2896)*(الإجازات!$E$2:$E$1001&gt;=A2896)*(الإجازات!$G$2:$G$1001="مقبولة")),الإجازات!$C$2:$C$1001)))</f>
        <v/>
      </c>
      <c r="O2896" s="17"/>
      <c r="P2896" s="23" t="str">
        <f aca="false">IF(B2896="","",IF(ISNA(MATCH(B2896,الموظفين!$A$2:$A$501,0)),"⚠ كود غير موجود",IF(O2896&lt;&gt;"",O2896,IF(N2896&lt;&gt;"",N2896,IF(H2896="",IF(AND(A2896&lt;&gt;"",WEEKDAY(A2896)=الإعدادات!$B$11),"راحة أسبوعية","غائب"),IF(I2896="","بدون انصراف",IF(N(K2896)&gt;0,"متأخر","حاضر")))))))</f>
        <v/>
      </c>
      <c r="Q2896" s="24" t="str">
        <f aca="false">IF(B2896="","",IF(OR(P2896="غائب",P2896="غياب",P2896="إجازة بدون راتب"),IFERROR(VLOOKUP(B2896,الموظفين!$A$2:$J$501,8,FALSE()),0),0))</f>
        <v/>
      </c>
      <c r="R2896" s="24" t="str">
        <f aca="false">IF(B2896="","",ROUND((N(K2896)+N(L2896))/60*IFERROR(VLOOKUP(B2896,الموظفين!$A$2:$J$501,8,FALSE()),0)/الإعدادات!$B$6*الإعدادات!$B$9,2))</f>
        <v/>
      </c>
      <c r="S2896" s="24" t="str">
        <f aca="false">IF(OR(B2896="",M2896=""),"",ROUND(M2896/60*IFERROR(VLOOKUP(B2896,الموظفين!$A$2:$J$501,9,FALSE()),0),2))</f>
        <v/>
      </c>
      <c r="T2896" s="17"/>
      <c r="U2896" s="23" t="str">
        <f aca="false">IF(OR(A2896="",B2896=""),"",A2896&amp;"|"&amp;B2896)</f>
        <v/>
      </c>
    </row>
    <row r="2897" customFormat="false" ht="15" hidden="false" customHeight="false" outlineLevel="0" collapsed="false">
      <c r="A2897" s="16"/>
      <c r="B2897" s="17"/>
      <c r="C2897" s="18" t="str">
        <f aca="false">IF($B2897="","",IFERROR(VLOOKUP($B2897,الموظفين!$A$2:$J$501,2,FALSE())&amp;"","⚠ كود غير موجود"))</f>
        <v/>
      </c>
      <c r="D2897" s="18" t="str">
        <f aca="false">IF($B2897="","",IFERROR(VLOOKUP($B2897,الموظفين!$A$2:$J$501,3,FALSE())&amp;"",""))</f>
        <v/>
      </c>
      <c r="E2897" s="18" t="str">
        <f aca="false">IF($B2897="","",IFERROR(VLOOKUP($B2897,الموظفين!$A$2:$J$501,5,FALSE())&amp;"",""))</f>
        <v/>
      </c>
      <c r="F2897" s="19" t="str">
        <f aca="false">IF($B2897="","",IFERROR(VLOOKUP($B2897,الموظفين!$A$2:$J$501,6,FALSE()),""))</f>
        <v/>
      </c>
      <c r="G2897" s="19" t="str">
        <f aca="false">IF($B2897="","",IFERROR(VLOOKUP($B2897,الموظفين!$A$2:$J$501,7,FALSE()),""))</f>
        <v/>
      </c>
      <c r="H2897" s="20"/>
      <c r="I2897" s="20"/>
      <c r="J2897" s="21" t="str">
        <f aca="false">IF(OR(H2897="",I2897=""),"",ROUND(MOD(I2897-H2897,1)*24,2))</f>
        <v/>
      </c>
      <c r="K2897" s="22" t="str">
        <f aca="false">IF(OR(H2897="",F2897=""),"",IF(ROUND(MAX(0,MOD(H2897-F2897+0.5,1)-0.5)*1440,0)&gt;IFERROR(VLOOKUP(E2897,الورديات!$A$2:$E$21,5,FALSE()),0),ROUND(MAX(0,MOD(H2897-F2897+0.5,1)-0.5)*1440,0),0))</f>
        <v/>
      </c>
      <c r="L2897" s="22" t="str">
        <f aca="false">IF(OR(I2897="",G2897=""),"",ROUND(MAX(0,MOD(G2897-I2897+0.5,1)-0.5)*1440,0))</f>
        <v/>
      </c>
      <c r="M2897" s="22" t="str">
        <f aca="false">IF(OR(I2897="",G2897=""),"",IF(ROUND(MAX(0,MOD(I2897-G2897+0.5,1)-0.5)*1440,0)&gt;=الإعدادات!$B$8,ROUND(MAX(0,MOD(I2897-G2897+0.5,1)-0.5)*1440,0),0))</f>
        <v/>
      </c>
      <c r="N2897" s="18" t="str">
        <f aca="false">IF(OR(A2897="",B2897=""),"",IF(COUNTIFS(الإجازات!$A$2:$A$1001,B2897,الإجازات!$D$2:$D$1001,"&lt;="&amp;A2897,الإجازات!$E$2:$E$1001,"&gt;="&amp;A2897,الإجازات!$G$2:$G$1001,"مقبولة")=0,"",LOOKUP(2,1/((الإجازات!$A$2:$A$1001=B2897)*(الإجازات!$D$2:$D$1001&lt;=A2897)*(الإجازات!$E$2:$E$1001&gt;=A2897)*(الإجازات!$G$2:$G$1001="مقبولة")),الإجازات!$C$2:$C$1001)))</f>
        <v/>
      </c>
      <c r="O2897" s="17"/>
      <c r="P2897" s="23" t="str">
        <f aca="false">IF(B2897="","",IF(ISNA(MATCH(B2897,الموظفين!$A$2:$A$501,0)),"⚠ كود غير موجود",IF(O2897&lt;&gt;"",O2897,IF(N2897&lt;&gt;"",N2897,IF(H2897="",IF(AND(A2897&lt;&gt;"",WEEKDAY(A2897)=الإعدادات!$B$11),"راحة أسبوعية","غائب"),IF(I2897="","بدون انصراف",IF(N(K2897)&gt;0,"متأخر","حاضر")))))))</f>
        <v/>
      </c>
      <c r="Q2897" s="24" t="str">
        <f aca="false">IF(B2897="","",IF(OR(P2897="غائب",P2897="غياب",P2897="إجازة بدون راتب"),IFERROR(VLOOKUP(B2897,الموظفين!$A$2:$J$501,8,FALSE()),0),0))</f>
        <v/>
      </c>
      <c r="R2897" s="24" t="str">
        <f aca="false">IF(B2897="","",ROUND((N(K2897)+N(L2897))/60*IFERROR(VLOOKUP(B2897,الموظفين!$A$2:$J$501,8,FALSE()),0)/الإعدادات!$B$6*الإعدادات!$B$9,2))</f>
        <v/>
      </c>
      <c r="S2897" s="24" t="str">
        <f aca="false">IF(OR(B2897="",M2897=""),"",ROUND(M2897/60*IFERROR(VLOOKUP(B2897,الموظفين!$A$2:$J$501,9,FALSE()),0),2))</f>
        <v/>
      </c>
      <c r="T2897" s="17"/>
      <c r="U2897" s="23" t="str">
        <f aca="false">IF(OR(A2897="",B2897=""),"",A2897&amp;"|"&amp;B2897)</f>
        <v/>
      </c>
    </row>
    <row r="2898" customFormat="false" ht="15" hidden="false" customHeight="false" outlineLevel="0" collapsed="false">
      <c r="A2898" s="16"/>
      <c r="B2898" s="17"/>
      <c r="C2898" s="18" t="str">
        <f aca="false">IF($B2898="","",IFERROR(VLOOKUP($B2898,الموظفين!$A$2:$J$501,2,FALSE())&amp;"","⚠ كود غير موجود"))</f>
        <v/>
      </c>
      <c r="D2898" s="18" t="str">
        <f aca="false">IF($B2898="","",IFERROR(VLOOKUP($B2898,الموظفين!$A$2:$J$501,3,FALSE())&amp;"",""))</f>
        <v/>
      </c>
      <c r="E2898" s="18" t="str">
        <f aca="false">IF($B2898="","",IFERROR(VLOOKUP($B2898,الموظفين!$A$2:$J$501,5,FALSE())&amp;"",""))</f>
        <v/>
      </c>
      <c r="F2898" s="19" t="str">
        <f aca="false">IF($B2898="","",IFERROR(VLOOKUP($B2898,الموظفين!$A$2:$J$501,6,FALSE()),""))</f>
        <v/>
      </c>
      <c r="G2898" s="19" t="str">
        <f aca="false">IF($B2898="","",IFERROR(VLOOKUP($B2898,الموظفين!$A$2:$J$501,7,FALSE()),""))</f>
        <v/>
      </c>
      <c r="H2898" s="20"/>
      <c r="I2898" s="20"/>
      <c r="J2898" s="21" t="str">
        <f aca="false">IF(OR(H2898="",I2898=""),"",ROUND(MOD(I2898-H2898,1)*24,2))</f>
        <v/>
      </c>
      <c r="K2898" s="22" t="str">
        <f aca="false">IF(OR(H2898="",F2898=""),"",IF(ROUND(MAX(0,MOD(H2898-F2898+0.5,1)-0.5)*1440,0)&gt;IFERROR(VLOOKUP(E2898,الورديات!$A$2:$E$21,5,FALSE()),0),ROUND(MAX(0,MOD(H2898-F2898+0.5,1)-0.5)*1440,0),0))</f>
        <v/>
      </c>
      <c r="L2898" s="22" t="str">
        <f aca="false">IF(OR(I2898="",G2898=""),"",ROUND(MAX(0,MOD(G2898-I2898+0.5,1)-0.5)*1440,0))</f>
        <v/>
      </c>
      <c r="M2898" s="22" t="str">
        <f aca="false">IF(OR(I2898="",G2898=""),"",IF(ROUND(MAX(0,MOD(I2898-G2898+0.5,1)-0.5)*1440,0)&gt;=الإعدادات!$B$8,ROUND(MAX(0,MOD(I2898-G2898+0.5,1)-0.5)*1440,0),0))</f>
        <v/>
      </c>
      <c r="N2898" s="18" t="str">
        <f aca="false">IF(OR(A2898="",B2898=""),"",IF(COUNTIFS(الإجازات!$A$2:$A$1001,B2898,الإجازات!$D$2:$D$1001,"&lt;="&amp;A2898,الإجازات!$E$2:$E$1001,"&gt;="&amp;A2898,الإجازات!$G$2:$G$1001,"مقبولة")=0,"",LOOKUP(2,1/((الإجازات!$A$2:$A$1001=B2898)*(الإجازات!$D$2:$D$1001&lt;=A2898)*(الإجازات!$E$2:$E$1001&gt;=A2898)*(الإجازات!$G$2:$G$1001="مقبولة")),الإجازات!$C$2:$C$1001)))</f>
        <v/>
      </c>
      <c r="O2898" s="17"/>
      <c r="P2898" s="23" t="str">
        <f aca="false">IF(B2898="","",IF(ISNA(MATCH(B2898,الموظفين!$A$2:$A$501,0)),"⚠ كود غير موجود",IF(O2898&lt;&gt;"",O2898,IF(N2898&lt;&gt;"",N2898,IF(H2898="",IF(AND(A2898&lt;&gt;"",WEEKDAY(A2898)=الإعدادات!$B$11),"راحة أسبوعية","غائب"),IF(I2898="","بدون انصراف",IF(N(K2898)&gt;0,"متأخر","حاضر")))))))</f>
        <v/>
      </c>
      <c r="Q2898" s="24" t="str">
        <f aca="false">IF(B2898="","",IF(OR(P2898="غائب",P2898="غياب",P2898="إجازة بدون راتب"),IFERROR(VLOOKUP(B2898,الموظفين!$A$2:$J$501,8,FALSE()),0),0))</f>
        <v/>
      </c>
      <c r="R2898" s="24" t="str">
        <f aca="false">IF(B2898="","",ROUND((N(K2898)+N(L2898))/60*IFERROR(VLOOKUP(B2898,الموظفين!$A$2:$J$501,8,FALSE()),0)/الإعدادات!$B$6*الإعدادات!$B$9,2))</f>
        <v/>
      </c>
      <c r="S2898" s="24" t="str">
        <f aca="false">IF(OR(B2898="",M2898=""),"",ROUND(M2898/60*IFERROR(VLOOKUP(B2898,الموظفين!$A$2:$J$501,9,FALSE()),0),2))</f>
        <v/>
      </c>
      <c r="T2898" s="17"/>
      <c r="U2898" s="23" t="str">
        <f aca="false">IF(OR(A2898="",B2898=""),"",A2898&amp;"|"&amp;B2898)</f>
        <v/>
      </c>
    </row>
    <row r="2899" customFormat="false" ht="15" hidden="false" customHeight="false" outlineLevel="0" collapsed="false">
      <c r="A2899" s="16"/>
      <c r="B2899" s="17"/>
      <c r="C2899" s="18" t="str">
        <f aca="false">IF($B2899="","",IFERROR(VLOOKUP($B2899,الموظفين!$A$2:$J$501,2,FALSE())&amp;"","⚠ كود غير موجود"))</f>
        <v/>
      </c>
      <c r="D2899" s="18" t="str">
        <f aca="false">IF($B2899="","",IFERROR(VLOOKUP($B2899,الموظفين!$A$2:$J$501,3,FALSE())&amp;"",""))</f>
        <v/>
      </c>
      <c r="E2899" s="18" t="str">
        <f aca="false">IF($B2899="","",IFERROR(VLOOKUP($B2899,الموظفين!$A$2:$J$501,5,FALSE())&amp;"",""))</f>
        <v/>
      </c>
      <c r="F2899" s="19" t="str">
        <f aca="false">IF($B2899="","",IFERROR(VLOOKUP($B2899,الموظفين!$A$2:$J$501,6,FALSE()),""))</f>
        <v/>
      </c>
      <c r="G2899" s="19" t="str">
        <f aca="false">IF($B2899="","",IFERROR(VLOOKUP($B2899,الموظفين!$A$2:$J$501,7,FALSE()),""))</f>
        <v/>
      </c>
      <c r="H2899" s="20"/>
      <c r="I2899" s="20"/>
      <c r="J2899" s="21" t="str">
        <f aca="false">IF(OR(H2899="",I2899=""),"",ROUND(MOD(I2899-H2899,1)*24,2))</f>
        <v/>
      </c>
      <c r="K2899" s="22" t="str">
        <f aca="false">IF(OR(H2899="",F2899=""),"",IF(ROUND(MAX(0,MOD(H2899-F2899+0.5,1)-0.5)*1440,0)&gt;IFERROR(VLOOKUP(E2899,الورديات!$A$2:$E$21,5,FALSE()),0),ROUND(MAX(0,MOD(H2899-F2899+0.5,1)-0.5)*1440,0),0))</f>
        <v/>
      </c>
      <c r="L2899" s="22" t="str">
        <f aca="false">IF(OR(I2899="",G2899=""),"",ROUND(MAX(0,MOD(G2899-I2899+0.5,1)-0.5)*1440,0))</f>
        <v/>
      </c>
      <c r="M2899" s="22" t="str">
        <f aca="false">IF(OR(I2899="",G2899=""),"",IF(ROUND(MAX(0,MOD(I2899-G2899+0.5,1)-0.5)*1440,0)&gt;=الإعدادات!$B$8,ROUND(MAX(0,MOD(I2899-G2899+0.5,1)-0.5)*1440,0),0))</f>
        <v/>
      </c>
      <c r="N2899" s="18" t="str">
        <f aca="false">IF(OR(A2899="",B2899=""),"",IF(COUNTIFS(الإجازات!$A$2:$A$1001,B2899,الإجازات!$D$2:$D$1001,"&lt;="&amp;A2899,الإجازات!$E$2:$E$1001,"&gt;="&amp;A2899,الإجازات!$G$2:$G$1001,"مقبولة")=0,"",LOOKUP(2,1/((الإجازات!$A$2:$A$1001=B2899)*(الإجازات!$D$2:$D$1001&lt;=A2899)*(الإجازات!$E$2:$E$1001&gt;=A2899)*(الإجازات!$G$2:$G$1001="مقبولة")),الإجازات!$C$2:$C$1001)))</f>
        <v/>
      </c>
      <c r="O2899" s="17"/>
      <c r="P2899" s="23" t="str">
        <f aca="false">IF(B2899="","",IF(ISNA(MATCH(B2899,الموظفين!$A$2:$A$501,0)),"⚠ كود غير موجود",IF(O2899&lt;&gt;"",O2899,IF(N2899&lt;&gt;"",N2899,IF(H2899="",IF(AND(A2899&lt;&gt;"",WEEKDAY(A2899)=الإعدادات!$B$11),"راحة أسبوعية","غائب"),IF(I2899="","بدون انصراف",IF(N(K2899)&gt;0,"متأخر","حاضر")))))))</f>
        <v/>
      </c>
      <c r="Q2899" s="24" t="str">
        <f aca="false">IF(B2899="","",IF(OR(P2899="غائب",P2899="غياب",P2899="إجازة بدون راتب"),IFERROR(VLOOKUP(B2899,الموظفين!$A$2:$J$501,8,FALSE()),0),0))</f>
        <v/>
      </c>
      <c r="R2899" s="24" t="str">
        <f aca="false">IF(B2899="","",ROUND((N(K2899)+N(L2899))/60*IFERROR(VLOOKUP(B2899,الموظفين!$A$2:$J$501,8,FALSE()),0)/الإعدادات!$B$6*الإعدادات!$B$9,2))</f>
        <v/>
      </c>
      <c r="S2899" s="24" t="str">
        <f aca="false">IF(OR(B2899="",M2899=""),"",ROUND(M2899/60*IFERROR(VLOOKUP(B2899,الموظفين!$A$2:$J$501,9,FALSE()),0),2))</f>
        <v/>
      </c>
      <c r="T2899" s="17"/>
      <c r="U2899" s="23" t="str">
        <f aca="false">IF(OR(A2899="",B2899=""),"",A2899&amp;"|"&amp;B2899)</f>
        <v/>
      </c>
    </row>
    <row r="2900" customFormat="false" ht="15" hidden="false" customHeight="false" outlineLevel="0" collapsed="false">
      <c r="A2900" s="16"/>
      <c r="B2900" s="17"/>
      <c r="C2900" s="18" t="str">
        <f aca="false">IF($B2900="","",IFERROR(VLOOKUP($B2900,الموظفين!$A$2:$J$501,2,FALSE())&amp;"","⚠ كود غير موجود"))</f>
        <v/>
      </c>
      <c r="D2900" s="18" t="str">
        <f aca="false">IF($B2900="","",IFERROR(VLOOKUP($B2900,الموظفين!$A$2:$J$501,3,FALSE())&amp;"",""))</f>
        <v/>
      </c>
      <c r="E2900" s="18" t="str">
        <f aca="false">IF($B2900="","",IFERROR(VLOOKUP($B2900,الموظفين!$A$2:$J$501,5,FALSE())&amp;"",""))</f>
        <v/>
      </c>
      <c r="F2900" s="19" t="str">
        <f aca="false">IF($B2900="","",IFERROR(VLOOKUP($B2900,الموظفين!$A$2:$J$501,6,FALSE()),""))</f>
        <v/>
      </c>
      <c r="G2900" s="19" t="str">
        <f aca="false">IF($B2900="","",IFERROR(VLOOKUP($B2900,الموظفين!$A$2:$J$501,7,FALSE()),""))</f>
        <v/>
      </c>
      <c r="H2900" s="20"/>
      <c r="I2900" s="20"/>
      <c r="J2900" s="21" t="str">
        <f aca="false">IF(OR(H2900="",I2900=""),"",ROUND(MOD(I2900-H2900,1)*24,2))</f>
        <v/>
      </c>
      <c r="K2900" s="22" t="str">
        <f aca="false">IF(OR(H2900="",F2900=""),"",IF(ROUND(MAX(0,MOD(H2900-F2900+0.5,1)-0.5)*1440,0)&gt;IFERROR(VLOOKUP(E2900,الورديات!$A$2:$E$21,5,FALSE()),0),ROUND(MAX(0,MOD(H2900-F2900+0.5,1)-0.5)*1440,0),0))</f>
        <v/>
      </c>
      <c r="L2900" s="22" t="str">
        <f aca="false">IF(OR(I2900="",G2900=""),"",ROUND(MAX(0,MOD(G2900-I2900+0.5,1)-0.5)*1440,0))</f>
        <v/>
      </c>
      <c r="M2900" s="22" t="str">
        <f aca="false">IF(OR(I2900="",G2900=""),"",IF(ROUND(MAX(0,MOD(I2900-G2900+0.5,1)-0.5)*1440,0)&gt;=الإعدادات!$B$8,ROUND(MAX(0,MOD(I2900-G2900+0.5,1)-0.5)*1440,0),0))</f>
        <v/>
      </c>
      <c r="N2900" s="18" t="str">
        <f aca="false">IF(OR(A2900="",B2900=""),"",IF(COUNTIFS(الإجازات!$A$2:$A$1001,B2900,الإجازات!$D$2:$D$1001,"&lt;="&amp;A2900,الإجازات!$E$2:$E$1001,"&gt;="&amp;A2900,الإجازات!$G$2:$G$1001,"مقبولة")=0,"",LOOKUP(2,1/((الإجازات!$A$2:$A$1001=B2900)*(الإجازات!$D$2:$D$1001&lt;=A2900)*(الإجازات!$E$2:$E$1001&gt;=A2900)*(الإجازات!$G$2:$G$1001="مقبولة")),الإجازات!$C$2:$C$1001)))</f>
        <v/>
      </c>
      <c r="O2900" s="17"/>
      <c r="P2900" s="23" t="str">
        <f aca="false">IF(B2900="","",IF(ISNA(MATCH(B2900,الموظفين!$A$2:$A$501,0)),"⚠ كود غير موجود",IF(O2900&lt;&gt;"",O2900,IF(N2900&lt;&gt;"",N2900,IF(H2900="",IF(AND(A2900&lt;&gt;"",WEEKDAY(A2900)=الإعدادات!$B$11),"راحة أسبوعية","غائب"),IF(I2900="","بدون انصراف",IF(N(K2900)&gt;0,"متأخر","حاضر")))))))</f>
        <v/>
      </c>
      <c r="Q2900" s="24" t="str">
        <f aca="false">IF(B2900="","",IF(OR(P2900="غائب",P2900="غياب",P2900="إجازة بدون راتب"),IFERROR(VLOOKUP(B2900,الموظفين!$A$2:$J$501,8,FALSE()),0),0))</f>
        <v/>
      </c>
      <c r="R2900" s="24" t="str">
        <f aca="false">IF(B2900="","",ROUND((N(K2900)+N(L2900))/60*IFERROR(VLOOKUP(B2900,الموظفين!$A$2:$J$501,8,FALSE()),0)/الإعدادات!$B$6*الإعدادات!$B$9,2))</f>
        <v/>
      </c>
      <c r="S2900" s="24" t="str">
        <f aca="false">IF(OR(B2900="",M2900=""),"",ROUND(M2900/60*IFERROR(VLOOKUP(B2900,الموظفين!$A$2:$J$501,9,FALSE()),0),2))</f>
        <v/>
      </c>
      <c r="T2900" s="17"/>
      <c r="U2900" s="23" t="str">
        <f aca="false">IF(OR(A2900="",B2900=""),"",A2900&amp;"|"&amp;B2900)</f>
        <v/>
      </c>
    </row>
    <row r="2901" customFormat="false" ht="15" hidden="false" customHeight="false" outlineLevel="0" collapsed="false">
      <c r="A2901" s="16"/>
      <c r="B2901" s="17"/>
      <c r="C2901" s="18" t="str">
        <f aca="false">IF($B2901="","",IFERROR(VLOOKUP($B2901,الموظفين!$A$2:$J$501,2,FALSE())&amp;"","⚠ كود غير موجود"))</f>
        <v/>
      </c>
      <c r="D2901" s="18" t="str">
        <f aca="false">IF($B2901="","",IFERROR(VLOOKUP($B2901,الموظفين!$A$2:$J$501,3,FALSE())&amp;"",""))</f>
        <v/>
      </c>
      <c r="E2901" s="18" t="str">
        <f aca="false">IF($B2901="","",IFERROR(VLOOKUP($B2901,الموظفين!$A$2:$J$501,5,FALSE())&amp;"",""))</f>
        <v/>
      </c>
      <c r="F2901" s="19" t="str">
        <f aca="false">IF($B2901="","",IFERROR(VLOOKUP($B2901,الموظفين!$A$2:$J$501,6,FALSE()),""))</f>
        <v/>
      </c>
      <c r="G2901" s="19" t="str">
        <f aca="false">IF($B2901="","",IFERROR(VLOOKUP($B2901,الموظفين!$A$2:$J$501,7,FALSE()),""))</f>
        <v/>
      </c>
      <c r="H2901" s="20"/>
      <c r="I2901" s="20"/>
      <c r="J2901" s="21" t="str">
        <f aca="false">IF(OR(H2901="",I2901=""),"",ROUND(MOD(I2901-H2901,1)*24,2))</f>
        <v/>
      </c>
      <c r="K2901" s="22" t="str">
        <f aca="false">IF(OR(H2901="",F2901=""),"",IF(ROUND(MAX(0,MOD(H2901-F2901+0.5,1)-0.5)*1440,0)&gt;IFERROR(VLOOKUP(E2901,الورديات!$A$2:$E$21,5,FALSE()),0),ROUND(MAX(0,MOD(H2901-F2901+0.5,1)-0.5)*1440,0),0))</f>
        <v/>
      </c>
      <c r="L2901" s="22" t="str">
        <f aca="false">IF(OR(I2901="",G2901=""),"",ROUND(MAX(0,MOD(G2901-I2901+0.5,1)-0.5)*1440,0))</f>
        <v/>
      </c>
      <c r="M2901" s="22" t="str">
        <f aca="false">IF(OR(I2901="",G2901=""),"",IF(ROUND(MAX(0,MOD(I2901-G2901+0.5,1)-0.5)*1440,0)&gt;=الإعدادات!$B$8,ROUND(MAX(0,MOD(I2901-G2901+0.5,1)-0.5)*1440,0),0))</f>
        <v/>
      </c>
      <c r="N2901" s="18" t="str">
        <f aca="false">IF(OR(A2901="",B2901=""),"",IF(COUNTIFS(الإجازات!$A$2:$A$1001,B2901,الإجازات!$D$2:$D$1001,"&lt;="&amp;A2901,الإجازات!$E$2:$E$1001,"&gt;="&amp;A2901,الإجازات!$G$2:$G$1001,"مقبولة")=0,"",LOOKUP(2,1/((الإجازات!$A$2:$A$1001=B2901)*(الإجازات!$D$2:$D$1001&lt;=A2901)*(الإجازات!$E$2:$E$1001&gt;=A2901)*(الإجازات!$G$2:$G$1001="مقبولة")),الإجازات!$C$2:$C$1001)))</f>
        <v/>
      </c>
      <c r="O2901" s="17"/>
      <c r="P2901" s="23" t="str">
        <f aca="false">IF(B2901="","",IF(ISNA(MATCH(B2901,الموظفين!$A$2:$A$501,0)),"⚠ كود غير موجود",IF(O2901&lt;&gt;"",O2901,IF(N2901&lt;&gt;"",N2901,IF(H2901="",IF(AND(A2901&lt;&gt;"",WEEKDAY(A2901)=الإعدادات!$B$11),"راحة أسبوعية","غائب"),IF(I2901="","بدون انصراف",IF(N(K2901)&gt;0,"متأخر","حاضر")))))))</f>
        <v/>
      </c>
      <c r="Q2901" s="24" t="str">
        <f aca="false">IF(B2901="","",IF(OR(P2901="غائب",P2901="غياب",P2901="إجازة بدون راتب"),IFERROR(VLOOKUP(B2901,الموظفين!$A$2:$J$501,8,FALSE()),0),0))</f>
        <v/>
      </c>
      <c r="R2901" s="24" t="str">
        <f aca="false">IF(B2901="","",ROUND((N(K2901)+N(L2901))/60*IFERROR(VLOOKUP(B2901,الموظفين!$A$2:$J$501,8,FALSE()),0)/الإعدادات!$B$6*الإعدادات!$B$9,2))</f>
        <v/>
      </c>
      <c r="S2901" s="24" t="str">
        <f aca="false">IF(OR(B2901="",M2901=""),"",ROUND(M2901/60*IFERROR(VLOOKUP(B2901,الموظفين!$A$2:$J$501,9,FALSE()),0),2))</f>
        <v/>
      </c>
      <c r="T2901" s="17"/>
      <c r="U2901" s="23" t="str">
        <f aca="false">IF(OR(A2901="",B2901=""),"",A2901&amp;"|"&amp;B2901)</f>
        <v/>
      </c>
    </row>
    <row r="2902" customFormat="false" ht="15" hidden="false" customHeight="false" outlineLevel="0" collapsed="false">
      <c r="A2902" s="16"/>
      <c r="B2902" s="17"/>
      <c r="C2902" s="18" t="str">
        <f aca="false">IF($B2902="","",IFERROR(VLOOKUP($B2902,الموظفين!$A$2:$J$501,2,FALSE())&amp;"","⚠ كود غير موجود"))</f>
        <v/>
      </c>
      <c r="D2902" s="18" t="str">
        <f aca="false">IF($B2902="","",IFERROR(VLOOKUP($B2902,الموظفين!$A$2:$J$501,3,FALSE())&amp;"",""))</f>
        <v/>
      </c>
      <c r="E2902" s="18" t="str">
        <f aca="false">IF($B2902="","",IFERROR(VLOOKUP($B2902,الموظفين!$A$2:$J$501,5,FALSE())&amp;"",""))</f>
        <v/>
      </c>
      <c r="F2902" s="19" t="str">
        <f aca="false">IF($B2902="","",IFERROR(VLOOKUP($B2902,الموظفين!$A$2:$J$501,6,FALSE()),""))</f>
        <v/>
      </c>
      <c r="G2902" s="19" t="str">
        <f aca="false">IF($B2902="","",IFERROR(VLOOKUP($B2902,الموظفين!$A$2:$J$501,7,FALSE()),""))</f>
        <v/>
      </c>
      <c r="H2902" s="20"/>
      <c r="I2902" s="20"/>
      <c r="J2902" s="21" t="str">
        <f aca="false">IF(OR(H2902="",I2902=""),"",ROUND(MOD(I2902-H2902,1)*24,2))</f>
        <v/>
      </c>
      <c r="K2902" s="22" t="str">
        <f aca="false">IF(OR(H2902="",F2902=""),"",IF(ROUND(MAX(0,MOD(H2902-F2902+0.5,1)-0.5)*1440,0)&gt;IFERROR(VLOOKUP(E2902,الورديات!$A$2:$E$21,5,FALSE()),0),ROUND(MAX(0,MOD(H2902-F2902+0.5,1)-0.5)*1440,0),0))</f>
        <v/>
      </c>
      <c r="L2902" s="22" t="str">
        <f aca="false">IF(OR(I2902="",G2902=""),"",ROUND(MAX(0,MOD(G2902-I2902+0.5,1)-0.5)*1440,0))</f>
        <v/>
      </c>
      <c r="M2902" s="22" t="str">
        <f aca="false">IF(OR(I2902="",G2902=""),"",IF(ROUND(MAX(0,MOD(I2902-G2902+0.5,1)-0.5)*1440,0)&gt;=الإعدادات!$B$8,ROUND(MAX(0,MOD(I2902-G2902+0.5,1)-0.5)*1440,0),0))</f>
        <v/>
      </c>
      <c r="N2902" s="18" t="str">
        <f aca="false">IF(OR(A2902="",B2902=""),"",IF(COUNTIFS(الإجازات!$A$2:$A$1001,B2902,الإجازات!$D$2:$D$1001,"&lt;="&amp;A2902,الإجازات!$E$2:$E$1001,"&gt;="&amp;A2902,الإجازات!$G$2:$G$1001,"مقبولة")=0,"",LOOKUP(2,1/((الإجازات!$A$2:$A$1001=B2902)*(الإجازات!$D$2:$D$1001&lt;=A2902)*(الإجازات!$E$2:$E$1001&gt;=A2902)*(الإجازات!$G$2:$G$1001="مقبولة")),الإجازات!$C$2:$C$1001)))</f>
        <v/>
      </c>
      <c r="O2902" s="17"/>
      <c r="P2902" s="23" t="str">
        <f aca="false">IF(B2902="","",IF(ISNA(MATCH(B2902,الموظفين!$A$2:$A$501,0)),"⚠ كود غير موجود",IF(O2902&lt;&gt;"",O2902,IF(N2902&lt;&gt;"",N2902,IF(H2902="",IF(AND(A2902&lt;&gt;"",WEEKDAY(A2902)=الإعدادات!$B$11),"راحة أسبوعية","غائب"),IF(I2902="","بدون انصراف",IF(N(K2902)&gt;0,"متأخر","حاضر")))))))</f>
        <v/>
      </c>
      <c r="Q2902" s="24" t="str">
        <f aca="false">IF(B2902="","",IF(OR(P2902="غائب",P2902="غياب",P2902="إجازة بدون راتب"),IFERROR(VLOOKUP(B2902,الموظفين!$A$2:$J$501,8,FALSE()),0),0))</f>
        <v/>
      </c>
      <c r="R2902" s="24" t="str">
        <f aca="false">IF(B2902="","",ROUND((N(K2902)+N(L2902))/60*IFERROR(VLOOKUP(B2902,الموظفين!$A$2:$J$501,8,FALSE()),0)/الإعدادات!$B$6*الإعدادات!$B$9,2))</f>
        <v/>
      </c>
      <c r="S2902" s="24" t="str">
        <f aca="false">IF(OR(B2902="",M2902=""),"",ROUND(M2902/60*IFERROR(VLOOKUP(B2902,الموظفين!$A$2:$J$501,9,FALSE()),0),2))</f>
        <v/>
      </c>
      <c r="T2902" s="17"/>
      <c r="U2902" s="23" t="str">
        <f aca="false">IF(OR(A2902="",B2902=""),"",A2902&amp;"|"&amp;B2902)</f>
        <v/>
      </c>
    </row>
    <row r="2903" customFormat="false" ht="15" hidden="false" customHeight="false" outlineLevel="0" collapsed="false">
      <c r="A2903" s="16"/>
      <c r="B2903" s="17"/>
      <c r="C2903" s="18" t="str">
        <f aca="false">IF($B2903="","",IFERROR(VLOOKUP($B2903,الموظفين!$A$2:$J$501,2,FALSE())&amp;"","⚠ كود غير موجود"))</f>
        <v/>
      </c>
      <c r="D2903" s="18" t="str">
        <f aca="false">IF($B2903="","",IFERROR(VLOOKUP($B2903,الموظفين!$A$2:$J$501,3,FALSE())&amp;"",""))</f>
        <v/>
      </c>
      <c r="E2903" s="18" t="str">
        <f aca="false">IF($B2903="","",IFERROR(VLOOKUP($B2903,الموظفين!$A$2:$J$501,5,FALSE())&amp;"",""))</f>
        <v/>
      </c>
      <c r="F2903" s="19" t="str">
        <f aca="false">IF($B2903="","",IFERROR(VLOOKUP($B2903,الموظفين!$A$2:$J$501,6,FALSE()),""))</f>
        <v/>
      </c>
      <c r="G2903" s="19" t="str">
        <f aca="false">IF($B2903="","",IFERROR(VLOOKUP($B2903,الموظفين!$A$2:$J$501,7,FALSE()),""))</f>
        <v/>
      </c>
      <c r="H2903" s="20"/>
      <c r="I2903" s="20"/>
      <c r="J2903" s="21" t="str">
        <f aca="false">IF(OR(H2903="",I2903=""),"",ROUND(MOD(I2903-H2903,1)*24,2))</f>
        <v/>
      </c>
      <c r="K2903" s="22" t="str">
        <f aca="false">IF(OR(H2903="",F2903=""),"",IF(ROUND(MAX(0,MOD(H2903-F2903+0.5,1)-0.5)*1440,0)&gt;IFERROR(VLOOKUP(E2903,الورديات!$A$2:$E$21,5,FALSE()),0),ROUND(MAX(0,MOD(H2903-F2903+0.5,1)-0.5)*1440,0),0))</f>
        <v/>
      </c>
      <c r="L2903" s="22" t="str">
        <f aca="false">IF(OR(I2903="",G2903=""),"",ROUND(MAX(0,MOD(G2903-I2903+0.5,1)-0.5)*1440,0))</f>
        <v/>
      </c>
      <c r="M2903" s="22" t="str">
        <f aca="false">IF(OR(I2903="",G2903=""),"",IF(ROUND(MAX(0,MOD(I2903-G2903+0.5,1)-0.5)*1440,0)&gt;=الإعدادات!$B$8,ROUND(MAX(0,MOD(I2903-G2903+0.5,1)-0.5)*1440,0),0))</f>
        <v/>
      </c>
      <c r="N2903" s="18" t="str">
        <f aca="false">IF(OR(A2903="",B2903=""),"",IF(COUNTIFS(الإجازات!$A$2:$A$1001,B2903,الإجازات!$D$2:$D$1001,"&lt;="&amp;A2903,الإجازات!$E$2:$E$1001,"&gt;="&amp;A2903,الإجازات!$G$2:$G$1001,"مقبولة")=0,"",LOOKUP(2,1/((الإجازات!$A$2:$A$1001=B2903)*(الإجازات!$D$2:$D$1001&lt;=A2903)*(الإجازات!$E$2:$E$1001&gt;=A2903)*(الإجازات!$G$2:$G$1001="مقبولة")),الإجازات!$C$2:$C$1001)))</f>
        <v/>
      </c>
      <c r="O2903" s="17"/>
      <c r="P2903" s="23" t="str">
        <f aca="false">IF(B2903="","",IF(ISNA(MATCH(B2903,الموظفين!$A$2:$A$501,0)),"⚠ كود غير موجود",IF(O2903&lt;&gt;"",O2903,IF(N2903&lt;&gt;"",N2903,IF(H2903="",IF(AND(A2903&lt;&gt;"",WEEKDAY(A2903)=الإعدادات!$B$11),"راحة أسبوعية","غائب"),IF(I2903="","بدون انصراف",IF(N(K2903)&gt;0,"متأخر","حاضر")))))))</f>
        <v/>
      </c>
      <c r="Q2903" s="24" t="str">
        <f aca="false">IF(B2903="","",IF(OR(P2903="غائب",P2903="غياب",P2903="إجازة بدون راتب"),IFERROR(VLOOKUP(B2903,الموظفين!$A$2:$J$501,8,FALSE()),0),0))</f>
        <v/>
      </c>
      <c r="R2903" s="24" t="str">
        <f aca="false">IF(B2903="","",ROUND((N(K2903)+N(L2903))/60*IFERROR(VLOOKUP(B2903,الموظفين!$A$2:$J$501,8,FALSE()),0)/الإعدادات!$B$6*الإعدادات!$B$9,2))</f>
        <v/>
      </c>
      <c r="S2903" s="24" t="str">
        <f aca="false">IF(OR(B2903="",M2903=""),"",ROUND(M2903/60*IFERROR(VLOOKUP(B2903,الموظفين!$A$2:$J$501,9,FALSE()),0),2))</f>
        <v/>
      </c>
      <c r="T2903" s="17"/>
      <c r="U2903" s="23" t="str">
        <f aca="false">IF(OR(A2903="",B2903=""),"",A2903&amp;"|"&amp;B2903)</f>
        <v/>
      </c>
    </row>
    <row r="2904" customFormat="false" ht="15" hidden="false" customHeight="false" outlineLevel="0" collapsed="false">
      <c r="A2904" s="16"/>
      <c r="B2904" s="17"/>
      <c r="C2904" s="18" t="str">
        <f aca="false">IF($B2904="","",IFERROR(VLOOKUP($B2904,الموظفين!$A$2:$J$501,2,FALSE())&amp;"","⚠ كود غير موجود"))</f>
        <v/>
      </c>
      <c r="D2904" s="18" t="str">
        <f aca="false">IF($B2904="","",IFERROR(VLOOKUP($B2904,الموظفين!$A$2:$J$501,3,FALSE())&amp;"",""))</f>
        <v/>
      </c>
      <c r="E2904" s="18" t="str">
        <f aca="false">IF($B2904="","",IFERROR(VLOOKUP($B2904,الموظفين!$A$2:$J$501,5,FALSE())&amp;"",""))</f>
        <v/>
      </c>
      <c r="F2904" s="19" t="str">
        <f aca="false">IF($B2904="","",IFERROR(VLOOKUP($B2904,الموظفين!$A$2:$J$501,6,FALSE()),""))</f>
        <v/>
      </c>
      <c r="G2904" s="19" t="str">
        <f aca="false">IF($B2904="","",IFERROR(VLOOKUP($B2904,الموظفين!$A$2:$J$501,7,FALSE()),""))</f>
        <v/>
      </c>
      <c r="H2904" s="20"/>
      <c r="I2904" s="20"/>
      <c r="J2904" s="21" t="str">
        <f aca="false">IF(OR(H2904="",I2904=""),"",ROUND(MOD(I2904-H2904,1)*24,2))</f>
        <v/>
      </c>
      <c r="K2904" s="22" t="str">
        <f aca="false">IF(OR(H2904="",F2904=""),"",IF(ROUND(MAX(0,MOD(H2904-F2904+0.5,1)-0.5)*1440,0)&gt;IFERROR(VLOOKUP(E2904,الورديات!$A$2:$E$21,5,FALSE()),0),ROUND(MAX(0,MOD(H2904-F2904+0.5,1)-0.5)*1440,0),0))</f>
        <v/>
      </c>
      <c r="L2904" s="22" t="str">
        <f aca="false">IF(OR(I2904="",G2904=""),"",ROUND(MAX(0,MOD(G2904-I2904+0.5,1)-0.5)*1440,0))</f>
        <v/>
      </c>
      <c r="M2904" s="22" t="str">
        <f aca="false">IF(OR(I2904="",G2904=""),"",IF(ROUND(MAX(0,MOD(I2904-G2904+0.5,1)-0.5)*1440,0)&gt;=الإعدادات!$B$8,ROUND(MAX(0,MOD(I2904-G2904+0.5,1)-0.5)*1440,0),0))</f>
        <v/>
      </c>
      <c r="N2904" s="18" t="str">
        <f aca="false">IF(OR(A2904="",B2904=""),"",IF(COUNTIFS(الإجازات!$A$2:$A$1001,B2904,الإجازات!$D$2:$D$1001,"&lt;="&amp;A2904,الإجازات!$E$2:$E$1001,"&gt;="&amp;A2904,الإجازات!$G$2:$G$1001,"مقبولة")=0,"",LOOKUP(2,1/((الإجازات!$A$2:$A$1001=B2904)*(الإجازات!$D$2:$D$1001&lt;=A2904)*(الإجازات!$E$2:$E$1001&gt;=A2904)*(الإجازات!$G$2:$G$1001="مقبولة")),الإجازات!$C$2:$C$1001)))</f>
        <v/>
      </c>
      <c r="O2904" s="17"/>
      <c r="P2904" s="23" t="str">
        <f aca="false">IF(B2904="","",IF(ISNA(MATCH(B2904,الموظفين!$A$2:$A$501,0)),"⚠ كود غير موجود",IF(O2904&lt;&gt;"",O2904,IF(N2904&lt;&gt;"",N2904,IF(H2904="",IF(AND(A2904&lt;&gt;"",WEEKDAY(A2904)=الإعدادات!$B$11),"راحة أسبوعية","غائب"),IF(I2904="","بدون انصراف",IF(N(K2904)&gt;0,"متأخر","حاضر")))))))</f>
        <v/>
      </c>
      <c r="Q2904" s="24" t="str">
        <f aca="false">IF(B2904="","",IF(OR(P2904="غائب",P2904="غياب",P2904="إجازة بدون راتب"),IFERROR(VLOOKUP(B2904,الموظفين!$A$2:$J$501,8,FALSE()),0),0))</f>
        <v/>
      </c>
      <c r="R2904" s="24" t="str">
        <f aca="false">IF(B2904="","",ROUND((N(K2904)+N(L2904))/60*IFERROR(VLOOKUP(B2904,الموظفين!$A$2:$J$501,8,FALSE()),0)/الإعدادات!$B$6*الإعدادات!$B$9,2))</f>
        <v/>
      </c>
      <c r="S2904" s="24" t="str">
        <f aca="false">IF(OR(B2904="",M2904=""),"",ROUND(M2904/60*IFERROR(VLOOKUP(B2904,الموظفين!$A$2:$J$501,9,FALSE()),0),2))</f>
        <v/>
      </c>
      <c r="T2904" s="17"/>
      <c r="U2904" s="23" t="str">
        <f aca="false">IF(OR(A2904="",B2904=""),"",A2904&amp;"|"&amp;B2904)</f>
        <v/>
      </c>
    </row>
    <row r="2905" customFormat="false" ht="15" hidden="false" customHeight="false" outlineLevel="0" collapsed="false">
      <c r="A2905" s="16"/>
      <c r="B2905" s="17"/>
      <c r="C2905" s="18" t="str">
        <f aca="false">IF($B2905="","",IFERROR(VLOOKUP($B2905,الموظفين!$A$2:$J$501,2,FALSE())&amp;"","⚠ كود غير موجود"))</f>
        <v/>
      </c>
      <c r="D2905" s="18" t="str">
        <f aca="false">IF($B2905="","",IFERROR(VLOOKUP($B2905,الموظفين!$A$2:$J$501,3,FALSE())&amp;"",""))</f>
        <v/>
      </c>
      <c r="E2905" s="18" t="str">
        <f aca="false">IF($B2905="","",IFERROR(VLOOKUP($B2905,الموظفين!$A$2:$J$501,5,FALSE())&amp;"",""))</f>
        <v/>
      </c>
      <c r="F2905" s="19" t="str">
        <f aca="false">IF($B2905="","",IFERROR(VLOOKUP($B2905,الموظفين!$A$2:$J$501,6,FALSE()),""))</f>
        <v/>
      </c>
      <c r="G2905" s="19" t="str">
        <f aca="false">IF($B2905="","",IFERROR(VLOOKUP($B2905,الموظفين!$A$2:$J$501,7,FALSE()),""))</f>
        <v/>
      </c>
      <c r="H2905" s="20"/>
      <c r="I2905" s="20"/>
      <c r="J2905" s="21" t="str">
        <f aca="false">IF(OR(H2905="",I2905=""),"",ROUND(MOD(I2905-H2905,1)*24,2))</f>
        <v/>
      </c>
      <c r="K2905" s="22" t="str">
        <f aca="false">IF(OR(H2905="",F2905=""),"",IF(ROUND(MAX(0,MOD(H2905-F2905+0.5,1)-0.5)*1440,0)&gt;IFERROR(VLOOKUP(E2905,الورديات!$A$2:$E$21,5,FALSE()),0),ROUND(MAX(0,MOD(H2905-F2905+0.5,1)-0.5)*1440,0),0))</f>
        <v/>
      </c>
      <c r="L2905" s="22" t="str">
        <f aca="false">IF(OR(I2905="",G2905=""),"",ROUND(MAX(0,MOD(G2905-I2905+0.5,1)-0.5)*1440,0))</f>
        <v/>
      </c>
      <c r="M2905" s="22" t="str">
        <f aca="false">IF(OR(I2905="",G2905=""),"",IF(ROUND(MAX(0,MOD(I2905-G2905+0.5,1)-0.5)*1440,0)&gt;=الإعدادات!$B$8,ROUND(MAX(0,MOD(I2905-G2905+0.5,1)-0.5)*1440,0),0))</f>
        <v/>
      </c>
      <c r="N2905" s="18" t="str">
        <f aca="false">IF(OR(A2905="",B2905=""),"",IF(COUNTIFS(الإجازات!$A$2:$A$1001,B2905,الإجازات!$D$2:$D$1001,"&lt;="&amp;A2905,الإجازات!$E$2:$E$1001,"&gt;="&amp;A2905,الإجازات!$G$2:$G$1001,"مقبولة")=0,"",LOOKUP(2,1/((الإجازات!$A$2:$A$1001=B2905)*(الإجازات!$D$2:$D$1001&lt;=A2905)*(الإجازات!$E$2:$E$1001&gt;=A2905)*(الإجازات!$G$2:$G$1001="مقبولة")),الإجازات!$C$2:$C$1001)))</f>
        <v/>
      </c>
      <c r="O2905" s="17"/>
      <c r="P2905" s="23" t="str">
        <f aca="false">IF(B2905="","",IF(ISNA(MATCH(B2905,الموظفين!$A$2:$A$501,0)),"⚠ كود غير موجود",IF(O2905&lt;&gt;"",O2905,IF(N2905&lt;&gt;"",N2905,IF(H2905="",IF(AND(A2905&lt;&gt;"",WEEKDAY(A2905)=الإعدادات!$B$11),"راحة أسبوعية","غائب"),IF(I2905="","بدون انصراف",IF(N(K2905)&gt;0,"متأخر","حاضر")))))))</f>
        <v/>
      </c>
      <c r="Q2905" s="24" t="str">
        <f aca="false">IF(B2905="","",IF(OR(P2905="غائب",P2905="غياب",P2905="إجازة بدون راتب"),IFERROR(VLOOKUP(B2905,الموظفين!$A$2:$J$501,8,FALSE()),0),0))</f>
        <v/>
      </c>
      <c r="R2905" s="24" t="str">
        <f aca="false">IF(B2905="","",ROUND((N(K2905)+N(L2905))/60*IFERROR(VLOOKUP(B2905,الموظفين!$A$2:$J$501,8,FALSE()),0)/الإعدادات!$B$6*الإعدادات!$B$9,2))</f>
        <v/>
      </c>
      <c r="S2905" s="24" t="str">
        <f aca="false">IF(OR(B2905="",M2905=""),"",ROUND(M2905/60*IFERROR(VLOOKUP(B2905,الموظفين!$A$2:$J$501,9,FALSE()),0),2))</f>
        <v/>
      </c>
      <c r="T2905" s="17"/>
      <c r="U2905" s="23" t="str">
        <f aca="false">IF(OR(A2905="",B2905=""),"",A2905&amp;"|"&amp;B2905)</f>
        <v/>
      </c>
    </row>
    <row r="2906" customFormat="false" ht="15" hidden="false" customHeight="false" outlineLevel="0" collapsed="false">
      <c r="A2906" s="16"/>
      <c r="B2906" s="17"/>
      <c r="C2906" s="18" t="str">
        <f aca="false">IF($B2906="","",IFERROR(VLOOKUP($B2906,الموظفين!$A$2:$J$501,2,FALSE())&amp;"","⚠ كود غير موجود"))</f>
        <v/>
      </c>
      <c r="D2906" s="18" t="str">
        <f aca="false">IF($B2906="","",IFERROR(VLOOKUP($B2906,الموظفين!$A$2:$J$501,3,FALSE())&amp;"",""))</f>
        <v/>
      </c>
      <c r="E2906" s="18" t="str">
        <f aca="false">IF($B2906="","",IFERROR(VLOOKUP($B2906,الموظفين!$A$2:$J$501,5,FALSE())&amp;"",""))</f>
        <v/>
      </c>
      <c r="F2906" s="19" t="str">
        <f aca="false">IF($B2906="","",IFERROR(VLOOKUP($B2906,الموظفين!$A$2:$J$501,6,FALSE()),""))</f>
        <v/>
      </c>
      <c r="G2906" s="19" t="str">
        <f aca="false">IF($B2906="","",IFERROR(VLOOKUP($B2906,الموظفين!$A$2:$J$501,7,FALSE()),""))</f>
        <v/>
      </c>
      <c r="H2906" s="20"/>
      <c r="I2906" s="20"/>
      <c r="J2906" s="21" t="str">
        <f aca="false">IF(OR(H2906="",I2906=""),"",ROUND(MOD(I2906-H2906,1)*24,2))</f>
        <v/>
      </c>
      <c r="K2906" s="22" t="str">
        <f aca="false">IF(OR(H2906="",F2906=""),"",IF(ROUND(MAX(0,MOD(H2906-F2906+0.5,1)-0.5)*1440,0)&gt;IFERROR(VLOOKUP(E2906,الورديات!$A$2:$E$21,5,FALSE()),0),ROUND(MAX(0,MOD(H2906-F2906+0.5,1)-0.5)*1440,0),0))</f>
        <v/>
      </c>
      <c r="L2906" s="22" t="str">
        <f aca="false">IF(OR(I2906="",G2906=""),"",ROUND(MAX(0,MOD(G2906-I2906+0.5,1)-0.5)*1440,0))</f>
        <v/>
      </c>
      <c r="M2906" s="22" t="str">
        <f aca="false">IF(OR(I2906="",G2906=""),"",IF(ROUND(MAX(0,MOD(I2906-G2906+0.5,1)-0.5)*1440,0)&gt;=الإعدادات!$B$8,ROUND(MAX(0,MOD(I2906-G2906+0.5,1)-0.5)*1440,0),0))</f>
        <v/>
      </c>
      <c r="N2906" s="18" t="str">
        <f aca="false">IF(OR(A2906="",B2906=""),"",IF(COUNTIFS(الإجازات!$A$2:$A$1001,B2906,الإجازات!$D$2:$D$1001,"&lt;="&amp;A2906,الإجازات!$E$2:$E$1001,"&gt;="&amp;A2906,الإجازات!$G$2:$G$1001,"مقبولة")=0,"",LOOKUP(2,1/((الإجازات!$A$2:$A$1001=B2906)*(الإجازات!$D$2:$D$1001&lt;=A2906)*(الإجازات!$E$2:$E$1001&gt;=A2906)*(الإجازات!$G$2:$G$1001="مقبولة")),الإجازات!$C$2:$C$1001)))</f>
        <v/>
      </c>
      <c r="O2906" s="17"/>
      <c r="P2906" s="23" t="str">
        <f aca="false">IF(B2906="","",IF(ISNA(MATCH(B2906,الموظفين!$A$2:$A$501,0)),"⚠ كود غير موجود",IF(O2906&lt;&gt;"",O2906,IF(N2906&lt;&gt;"",N2906,IF(H2906="",IF(AND(A2906&lt;&gt;"",WEEKDAY(A2906)=الإعدادات!$B$11),"راحة أسبوعية","غائب"),IF(I2906="","بدون انصراف",IF(N(K2906)&gt;0,"متأخر","حاضر")))))))</f>
        <v/>
      </c>
      <c r="Q2906" s="24" t="str">
        <f aca="false">IF(B2906="","",IF(OR(P2906="غائب",P2906="غياب",P2906="إجازة بدون راتب"),IFERROR(VLOOKUP(B2906,الموظفين!$A$2:$J$501,8,FALSE()),0),0))</f>
        <v/>
      </c>
      <c r="R2906" s="24" t="str">
        <f aca="false">IF(B2906="","",ROUND((N(K2906)+N(L2906))/60*IFERROR(VLOOKUP(B2906,الموظفين!$A$2:$J$501,8,FALSE()),0)/الإعدادات!$B$6*الإعدادات!$B$9,2))</f>
        <v/>
      </c>
      <c r="S2906" s="24" t="str">
        <f aca="false">IF(OR(B2906="",M2906=""),"",ROUND(M2906/60*IFERROR(VLOOKUP(B2906,الموظفين!$A$2:$J$501,9,FALSE()),0),2))</f>
        <v/>
      </c>
      <c r="T2906" s="17"/>
      <c r="U2906" s="23" t="str">
        <f aca="false">IF(OR(A2906="",B2906=""),"",A2906&amp;"|"&amp;B2906)</f>
        <v/>
      </c>
    </row>
    <row r="2907" customFormat="false" ht="15" hidden="false" customHeight="false" outlineLevel="0" collapsed="false">
      <c r="A2907" s="16"/>
      <c r="B2907" s="17"/>
      <c r="C2907" s="18" t="str">
        <f aca="false">IF($B2907="","",IFERROR(VLOOKUP($B2907,الموظفين!$A$2:$J$501,2,FALSE())&amp;"","⚠ كود غير موجود"))</f>
        <v/>
      </c>
      <c r="D2907" s="18" t="str">
        <f aca="false">IF($B2907="","",IFERROR(VLOOKUP($B2907,الموظفين!$A$2:$J$501,3,FALSE())&amp;"",""))</f>
        <v/>
      </c>
      <c r="E2907" s="18" t="str">
        <f aca="false">IF($B2907="","",IFERROR(VLOOKUP($B2907,الموظفين!$A$2:$J$501,5,FALSE())&amp;"",""))</f>
        <v/>
      </c>
      <c r="F2907" s="19" t="str">
        <f aca="false">IF($B2907="","",IFERROR(VLOOKUP($B2907,الموظفين!$A$2:$J$501,6,FALSE()),""))</f>
        <v/>
      </c>
      <c r="G2907" s="19" t="str">
        <f aca="false">IF($B2907="","",IFERROR(VLOOKUP($B2907,الموظفين!$A$2:$J$501,7,FALSE()),""))</f>
        <v/>
      </c>
      <c r="H2907" s="20"/>
      <c r="I2907" s="20"/>
      <c r="J2907" s="21" t="str">
        <f aca="false">IF(OR(H2907="",I2907=""),"",ROUND(MOD(I2907-H2907,1)*24,2))</f>
        <v/>
      </c>
      <c r="K2907" s="22" t="str">
        <f aca="false">IF(OR(H2907="",F2907=""),"",IF(ROUND(MAX(0,MOD(H2907-F2907+0.5,1)-0.5)*1440,0)&gt;IFERROR(VLOOKUP(E2907,الورديات!$A$2:$E$21,5,FALSE()),0),ROUND(MAX(0,MOD(H2907-F2907+0.5,1)-0.5)*1440,0),0))</f>
        <v/>
      </c>
      <c r="L2907" s="22" t="str">
        <f aca="false">IF(OR(I2907="",G2907=""),"",ROUND(MAX(0,MOD(G2907-I2907+0.5,1)-0.5)*1440,0))</f>
        <v/>
      </c>
      <c r="M2907" s="22" t="str">
        <f aca="false">IF(OR(I2907="",G2907=""),"",IF(ROUND(MAX(0,MOD(I2907-G2907+0.5,1)-0.5)*1440,0)&gt;=الإعدادات!$B$8,ROUND(MAX(0,MOD(I2907-G2907+0.5,1)-0.5)*1440,0),0))</f>
        <v/>
      </c>
      <c r="N2907" s="18" t="str">
        <f aca="false">IF(OR(A2907="",B2907=""),"",IF(COUNTIFS(الإجازات!$A$2:$A$1001,B2907,الإجازات!$D$2:$D$1001,"&lt;="&amp;A2907,الإجازات!$E$2:$E$1001,"&gt;="&amp;A2907,الإجازات!$G$2:$G$1001,"مقبولة")=0,"",LOOKUP(2,1/((الإجازات!$A$2:$A$1001=B2907)*(الإجازات!$D$2:$D$1001&lt;=A2907)*(الإجازات!$E$2:$E$1001&gt;=A2907)*(الإجازات!$G$2:$G$1001="مقبولة")),الإجازات!$C$2:$C$1001)))</f>
        <v/>
      </c>
      <c r="O2907" s="17"/>
      <c r="P2907" s="23" t="str">
        <f aca="false">IF(B2907="","",IF(ISNA(MATCH(B2907,الموظفين!$A$2:$A$501,0)),"⚠ كود غير موجود",IF(O2907&lt;&gt;"",O2907,IF(N2907&lt;&gt;"",N2907,IF(H2907="",IF(AND(A2907&lt;&gt;"",WEEKDAY(A2907)=الإعدادات!$B$11),"راحة أسبوعية","غائب"),IF(I2907="","بدون انصراف",IF(N(K2907)&gt;0,"متأخر","حاضر")))))))</f>
        <v/>
      </c>
      <c r="Q2907" s="24" t="str">
        <f aca="false">IF(B2907="","",IF(OR(P2907="غائب",P2907="غياب",P2907="إجازة بدون راتب"),IFERROR(VLOOKUP(B2907,الموظفين!$A$2:$J$501,8,FALSE()),0),0))</f>
        <v/>
      </c>
      <c r="R2907" s="24" t="str">
        <f aca="false">IF(B2907="","",ROUND((N(K2907)+N(L2907))/60*IFERROR(VLOOKUP(B2907,الموظفين!$A$2:$J$501,8,FALSE()),0)/الإعدادات!$B$6*الإعدادات!$B$9,2))</f>
        <v/>
      </c>
      <c r="S2907" s="24" t="str">
        <f aca="false">IF(OR(B2907="",M2907=""),"",ROUND(M2907/60*IFERROR(VLOOKUP(B2907,الموظفين!$A$2:$J$501,9,FALSE()),0),2))</f>
        <v/>
      </c>
      <c r="T2907" s="17"/>
      <c r="U2907" s="23" t="str">
        <f aca="false">IF(OR(A2907="",B2907=""),"",A2907&amp;"|"&amp;B2907)</f>
        <v/>
      </c>
    </row>
    <row r="2908" customFormat="false" ht="15" hidden="false" customHeight="false" outlineLevel="0" collapsed="false">
      <c r="A2908" s="16"/>
      <c r="B2908" s="17"/>
      <c r="C2908" s="18" t="str">
        <f aca="false">IF($B2908="","",IFERROR(VLOOKUP($B2908,الموظفين!$A$2:$J$501,2,FALSE())&amp;"","⚠ كود غير موجود"))</f>
        <v/>
      </c>
      <c r="D2908" s="18" t="str">
        <f aca="false">IF($B2908="","",IFERROR(VLOOKUP($B2908,الموظفين!$A$2:$J$501,3,FALSE())&amp;"",""))</f>
        <v/>
      </c>
      <c r="E2908" s="18" t="str">
        <f aca="false">IF($B2908="","",IFERROR(VLOOKUP($B2908,الموظفين!$A$2:$J$501,5,FALSE())&amp;"",""))</f>
        <v/>
      </c>
      <c r="F2908" s="19" t="str">
        <f aca="false">IF($B2908="","",IFERROR(VLOOKUP($B2908,الموظفين!$A$2:$J$501,6,FALSE()),""))</f>
        <v/>
      </c>
      <c r="G2908" s="19" t="str">
        <f aca="false">IF($B2908="","",IFERROR(VLOOKUP($B2908,الموظفين!$A$2:$J$501,7,FALSE()),""))</f>
        <v/>
      </c>
      <c r="H2908" s="20"/>
      <c r="I2908" s="20"/>
      <c r="J2908" s="21" t="str">
        <f aca="false">IF(OR(H2908="",I2908=""),"",ROUND(MOD(I2908-H2908,1)*24,2))</f>
        <v/>
      </c>
      <c r="K2908" s="22" t="str">
        <f aca="false">IF(OR(H2908="",F2908=""),"",IF(ROUND(MAX(0,MOD(H2908-F2908+0.5,1)-0.5)*1440,0)&gt;IFERROR(VLOOKUP(E2908,الورديات!$A$2:$E$21,5,FALSE()),0),ROUND(MAX(0,MOD(H2908-F2908+0.5,1)-0.5)*1440,0),0))</f>
        <v/>
      </c>
      <c r="L2908" s="22" t="str">
        <f aca="false">IF(OR(I2908="",G2908=""),"",ROUND(MAX(0,MOD(G2908-I2908+0.5,1)-0.5)*1440,0))</f>
        <v/>
      </c>
      <c r="M2908" s="22" t="str">
        <f aca="false">IF(OR(I2908="",G2908=""),"",IF(ROUND(MAX(0,MOD(I2908-G2908+0.5,1)-0.5)*1440,0)&gt;=الإعدادات!$B$8,ROUND(MAX(0,MOD(I2908-G2908+0.5,1)-0.5)*1440,0),0))</f>
        <v/>
      </c>
      <c r="N2908" s="18" t="str">
        <f aca="false">IF(OR(A2908="",B2908=""),"",IF(COUNTIFS(الإجازات!$A$2:$A$1001,B2908,الإجازات!$D$2:$D$1001,"&lt;="&amp;A2908,الإجازات!$E$2:$E$1001,"&gt;="&amp;A2908,الإجازات!$G$2:$G$1001,"مقبولة")=0,"",LOOKUP(2,1/((الإجازات!$A$2:$A$1001=B2908)*(الإجازات!$D$2:$D$1001&lt;=A2908)*(الإجازات!$E$2:$E$1001&gt;=A2908)*(الإجازات!$G$2:$G$1001="مقبولة")),الإجازات!$C$2:$C$1001)))</f>
        <v/>
      </c>
      <c r="O2908" s="17"/>
      <c r="P2908" s="23" t="str">
        <f aca="false">IF(B2908="","",IF(ISNA(MATCH(B2908,الموظفين!$A$2:$A$501,0)),"⚠ كود غير موجود",IF(O2908&lt;&gt;"",O2908,IF(N2908&lt;&gt;"",N2908,IF(H2908="",IF(AND(A2908&lt;&gt;"",WEEKDAY(A2908)=الإعدادات!$B$11),"راحة أسبوعية","غائب"),IF(I2908="","بدون انصراف",IF(N(K2908)&gt;0,"متأخر","حاضر")))))))</f>
        <v/>
      </c>
      <c r="Q2908" s="24" t="str">
        <f aca="false">IF(B2908="","",IF(OR(P2908="غائب",P2908="غياب",P2908="إجازة بدون راتب"),IFERROR(VLOOKUP(B2908,الموظفين!$A$2:$J$501,8,FALSE()),0),0))</f>
        <v/>
      </c>
      <c r="R2908" s="24" t="str">
        <f aca="false">IF(B2908="","",ROUND((N(K2908)+N(L2908))/60*IFERROR(VLOOKUP(B2908,الموظفين!$A$2:$J$501,8,FALSE()),0)/الإعدادات!$B$6*الإعدادات!$B$9,2))</f>
        <v/>
      </c>
      <c r="S2908" s="24" t="str">
        <f aca="false">IF(OR(B2908="",M2908=""),"",ROUND(M2908/60*IFERROR(VLOOKUP(B2908,الموظفين!$A$2:$J$501,9,FALSE()),0),2))</f>
        <v/>
      </c>
      <c r="T2908" s="17"/>
      <c r="U2908" s="23" t="str">
        <f aca="false">IF(OR(A2908="",B2908=""),"",A2908&amp;"|"&amp;B2908)</f>
        <v/>
      </c>
    </row>
    <row r="2909" customFormat="false" ht="15" hidden="false" customHeight="false" outlineLevel="0" collapsed="false">
      <c r="A2909" s="16"/>
      <c r="B2909" s="17"/>
      <c r="C2909" s="18" t="str">
        <f aca="false">IF($B2909="","",IFERROR(VLOOKUP($B2909,الموظفين!$A$2:$J$501,2,FALSE())&amp;"","⚠ كود غير موجود"))</f>
        <v/>
      </c>
      <c r="D2909" s="18" t="str">
        <f aca="false">IF($B2909="","",IFERROR(VLOOKUP($B2909,الموظفين!$A$2:$J$501,3,FALSE())&amp;"",""))</f>
        <v/>
      </c>
      <c r="E2909" s="18" t="str">
        <f aca="false">IF($B2909="","",IFERROR(VLOOKUP($B2909,الموظفين!$A$2:$J$501,5,FALSE())&amp;"",""))</f>
        <v/>
      </c>
      <c r="F2909" s="19" t="str">
        <f aca="false">IF($B2909="","",IFERROR(VLOOKUP($B2909,الموظفين!$A$2:$J$501,6,FALSE()),""))</f>
        <v/>
      </c>
      <c r="G2909" s="19" t="str">
        <f aca="false">IF($B2909="","",IFERROR(VLOOKUP($B2909,الموظفين!$A$2:$J$501,7,FALSE()),""))</f>
        <v/>
      </c>
      <c r="H2909" s="20"/>
      <c r="I2909" s="20"/>
      <c r="J2909" s="21" t="str">
        <f aca="false">IF(OR(H2909="",I2909=""),"",ROUND(MOD(I2909-H2909,1)*24,2))</f>
        <v/>
      </c>
      <c r="K2909" s="22" t="str">
        <f aca="false">IF(OR(H2909="",F2909=""),"",IF(ROUND(MAX(0,MOD(H2909-F2909+0.5,1)-0.5)*1440,0)&gt;IFERROR(VLOOKUP(E2909,الورديات!$A$2:$E$21,5,FALSE()),0),ROUND(MAX(0,MOD(H2909-F2909+0.5,1)-0.5)*1440,0),0))</f>
        <v/>
      </c>
      <c r="L2909" s="22" t="str">
        <f aca="false">IF(OR(I2909="",G2909=""),"",ROUND(MAX(0,MOD(G2909-I2909+0.5,1)-0.5)*1440,0))</f>
        <v/>
      </c>
      <c r="M2909" s="22" t="str">
        <f aca="false">IF(OR(I2909="",G2909=""),"",IF(ROUND(MAX(0,MOD(I2909-G2909+0.5,1)-0.5)*1440,0)&gt;=الإعدادات!$B$8,ROUND(MAX(0,MOD(I2909-G2909+0.5,1)-0.5)*1440,0),0))</f>
        <v/>
      </c>
      <c r="N2909" s="18" t="str">
        <f aca="false">IF(OR(A2909="",B2909=""),"",IF(COUNTIFS(الإجازات!$A$2:$A$1001,B2909,الإجازات!$D$2:$D$1001,"&lt;="&amp;A2909,الإجازات!$E$2:$E$1001,"&gt;="&amp;A2909,الإجازات!$G$2:$G$1001,"مقبولة")=0,"",LOOKUP(2,1/((الإجازات!$A$2:$A$1001=B2909)*(الإجازات!$D$2:$D$1001&lt;=A2909)*(الإجازات!$E$2:$E$1001&gt;=A2909)*(الإجازات!$G$2:$G$1001="مقبولة")),الإجازات!$C$2:$C$1001)))</f>
        <v/>
      </c>
      <c r="O2909" s="17"/>
      <c r="P2909" s="23" t="str">
        <f aca="false">IF(B2909="","",IF(ISNA(MATCH(B2909,الموظفين!$A$2:$A$501,0)),"⚠ كود غير موجود",IF(O2909&lt;&gt;"",O2909,IF(N2909&lt;&gt;"",N2909,IF(H2909="",IF(AND(A2909&lt;&gt;"",WEEKDAY(A2909)=الإعدادات!$B$11),"راحة أسبوعية","غائب"),IF(I2909="","بدون انصراف",IF(N(K2909)&gt;0,"متأخر","حاضر")))))))</f>
        <v/>
      </c>
      <c r="Q2909" s="24" t="str">
        <f aca="false">IF(B2909="","",IF(OR(P2909="غائب",P2909="غياب",P2909="إجازة بدون راتب"),IFERROR(VLOOKUP(B2909,الموظفين!$A$2:$J$501,8,FALSE()),0),0))</f>
        <v/>
      </c>
      <c r="R2909" s="24" t="str">
        <f aca="false">IF(B2909="","",ROUND((N(K2909)+N(L2909))/60*IFERROR(VLOOKUP(B2909,الموظفين!$A$2:$J$501,8,FALSE()),0)/الإعدادات!$B$6*الإعدادات!$B$9,2))</f>
        <v/>
      </c>
      <c r="S2909" s="24" t="str">
        <f aca="false">IF(OR(B2909="",M2909=""),"",ROUND(M2909/60*IFERROR(VLOOKUP(B2909,الموظفين!$A$2:$J$501,9,FALSE()),0),2))</f>
        <v/>
      </c>
      <c r="T2909" s="17"/>
      <c r="U2909" s="23" t="str">
        <f aca="false">IF(OR(A2909="",B2909=""),"",A2909&amp;"|"&amp;B2909)</f>
        <v/>
      </c>
    </row>
    <row r="2910" customFormat="false" ht="15" hidden="false" customHeight="false" outlineLevel="0" collapsed="false">
      <c r="A2910" s="16"/>
      <c r="B2910" s="17"/>
      <c r="C2910" s="18" t="str">
        <f aca="false">IF($B2910="","",IFERROR(VLOOKUP($B2910,الموظفين!$A$2:$J$501,2,FALSE())&amp;"","⚠ كود غير موجود"))</f>
        <v/>
      </c>
      <c r="D2910" s="18" t="str">
        <f aca="false">IF($B2910="","",IFERROR(VLOOKUP($B2910,الموظفين!$A$2:$J$501,3,FALSE())&amp;"",""))</f>
        <v/>
      </c>
      <c r="E2910" s="18" t="str">
        <f aca="false">IF($B2910="","",IFERROR(VLOOKUP($B2910,الموظفين!$A$2:$J$501,5,FALSE())&amp;"",""))</f>
        <v/>
      </c>
      <c r="F2910" s="19" t="str">
        <f aca="false">IF($B2910="","",IFERROR(VLOOKUP($B2910,الموظفين!$A$2:$J$501,6,FALSE()),""))</f>
        <v/>
      </c>
      <c r="G2910" s="19" t="str">
        <f aca="false">IF($B2910="","",IFERROR(VLOOKUP($B2910,الموظفين!$A$2:$J$501,7,FALSE()),""))</f>
        <v/>
      </c>
      <c r="H2910" s="20"/>
      <c r="I2910" s="20"/>
      <c r="J2910" s="21" t="str">
        <f aca="false">IF(OR(H2910="",I2910=""),"",ROUND(MOD(I2910-H2910,1)*24,2))</f>
        <v/>
      </c>
      <c r="K2910" s="22" t="str">
        <f aca="false">IF(OR(H2910="",F2910=""),"",IF(ROUND(MAX(0,MOD(H2910-F2910+0.5,1)-0.5)*1440,0)&gt;IFERROR(VLOOKUP(E2910,الورديات!$A$2:$E$21,5,FALSE()),0),ROUND(MAX(0,MOD(H2910-F2910+0.5,1)-0.5)*1440,0),0))</f>
        <v/>
      </c>
      <c r="L2910" s="22" t="str">
        <f aca="false">IF(OR(I2910="",G2910=""),"",ROUND(MAX(0,MOD(G2910-I2910+0.5,1)-0.5)*1440,0))</f>
        <v/>
      </c>
      <c r="M2910" s="22" t="str">
        <f aca="false">IF(OR(I2910="",G2910=""),"",IF(ROUND(MAX(0,MOD(I2910-G2910+0.5,1)-0.5)*1440,0)&gt;=الإعدادات!$B$8,ROUND(MAX(0,MOD(I2910-G2910+0.5,1)-0.5)*1440,0),0))</f>
        <v/>
      </c>
      <c r="N2910" s="18" t="str">
        <f aca="false">IF(OR(A2910="",B2910=""),"",IF(COUNTIFS(الإجازات!$A$2:$A$1001,B2910,الإجازات!$D$2:$D$1001,"&lt;="&amp;A2910,الإجازات!$E$2:$E$1001,"&gt;="&amp;A2910,الإجازات!$G$2:$G$1001,"مقبولة")=0,"",LOOKUP(2,1/((الإجازات!$A$2:$A$1001=B2910)*(الإجازات!$D$2:$D$1001&lt;=A2910)*(الإجازات!$E$2:$E$1001&gt;=A2910)*(الإجازات!$G$2:$G$1001="مقبولة")),الإجازات!$C$2:$C$1001)))</f>
        <v/>
      </c>
      <c r="O2910" s="17"/>
      <c r="P2910" s="23" t="str">
        <f aca="false">IF(B2910="","",IF(ISNA(MATCH(B2910,الموظفين!$A$2:$A$501,0)),"⚠ كود غير موجود",IF(O2910&lt;&gt;"",O2910,IF(N2910&lt;&gt;"",N2910,IF(H2910="",IF(AND(A2910&lt;&gt;"",WEEKDAY(A2910)=الإعدادات!$B$11),"راحة أسبوعية","غائب"),IF(I2910="","بدون انصراف",IF(N(K2910)&gt;0,"متأخر","حاضر")))))))</f>
        <v/>
      </c>
      <c r="Q2910" s="24" t="str">
        <f aca="false">IF(B2910="","",IF(OR(P2910="غائب",P2910="غياب",P2910="إجازة بدون راتب"),IFERROR(VLOOKUP(B2910,الموظفين!$A$2:$J$501,8,FALSE()),0),0))</f>
        <v/>
      </c>
      <c r="R2910" s="24" t="str">
        <f aca="false">IF(B2910="","",ROUND((N(K2910)+N(L2910))/60*IFERROR(VLOOKUP(B2910,الموظفين!$A$2:$J$501,8,FALSE()),0)/الإعدادات!$B$6*الإعدادات!$B$9,2))</f>
        <v/>
      </c>
      <c r="S2910" s="24" t="str">
        <f aca="false">IF(OR(B2910="",M2910=""),"",ROUND(M2910/60*IFERROR(VLOOKUP(B2910,الموظفين!$A$2:$J$501,9,FALSE()),0),2))</f>
        <v/>
      </c>
      <c r="T2910" s="17"/>
      <c r="U2910" s="23" t="str">
        <f aca="false">IF(OR(A2910="",B2910=""),"",A2910&amp;"|"&amp;B2910)</f>
        <v/>
      </c>
    </row>
    <row r="2911" customFormat="false" ht="15" hidden="false" customHeight="false" outlineLevel="0" collapsed="false">
      <c r="A2911" s="16"/>
      <c r="B2911" s="17"/>
      <c r="C2911" s="18" t="str">
        <f aca="false">IF($B2911="","",IFERROR(VLOOKUP($B2911,الموظفين!$A$2:$J$501,2,FALSE())&amp;"","⚠ كود غير موجود"))</f>
        <v/>
      </c>
      <c r="D2911" s="18" t="str">
        <f aca="false">IF($B2911="","",IFERROR(VLOOKUP($B2911,الموظفين!$A$2:$J$501,3,FALSE())&amp;"",""))</f>
        <v/>
      </c>
      <c r="E2911" s="18" t="str">
        <f aca="false">IF($B2911="","",IFERROR(VLOOKUP($B2911,الموظفين!$A$2:$J$501,5,FALSE())&amp;"",""))</f>
        <v/>
      </c>
      <c r="F2911" s="19" t="str">
        <f aca="false">IF($B2911="","",IFERROR(VLOOKUP($B2911,الموظفين!$A$2:$J$501,6,FALSE()),""))</f>
        <v/>
      </c>
      <c r="G2911" s="19" t="str">
        <f aca="false">IF($B2911="","",IFERROR(VLOOKUP($B2911,الموظفين!$A$2:$J$501,7,FALSE()),""))</f>
        <v/>
      </c>
      <c r="H2911" s="20"/>
      <c r="I2911" s="20"/>
      <c r="J2911" s="21" t="str">
        <f aca="false">IF(OR(H2911="",I2911=""),"",ROUND(MOD(I2911-H2911,1)*24,2))</f>
        <v/>
      </c>
      <c r="K2911" s="22" t="str">
        <f aca="false">IF(OR(H2911="",F2911=""),"",IF(ROUND(MAX(0,MOD(H2911-F2911+0.5,1)-0.5)*1440,0)&gt;IFERROR(VLOOKUP(E2911,الورديات!$A$2:$E$21,5,FALSE()),0),ROUND(MAX(0,MOD(H2911-F2911+0.5,1)-0.5)*1440,0),0))</f>
        <v/>
      </c>
      <c r="L2911" s="22" t="str">
        <f aca="false">IF(OR(I2911="",G2911=""),"",ROUND(MAX(0,MOD(G2911-I2911+0.5,1)-0.5)*1440,0))</f>
        <v/>
      </c>
      <c r="M2911" s="22" t="str">
        <f aca="false">IF(OR(I2911="",G2911=""),"",IF(ROUND(MAX(0,MOD(I2911-G2911+0.5,1)-0.5)*1440,0)&gt;=الإعدادات!$B$8,ROUND(MAX(0,MOD(I2911-G2911+0.5,1)-0.5)*1440,0),0))</f>
        <v/>
      </c>
      <c r="N2911" s="18" t="str">
        <f aca="false">IF(OR(A2911="",B2911=""),"",IF(COUNTIFS(الإجازات!$A$2:$A$1001,B2911,الإجازات!$D$2:$D$1001,"&lt;="&amp;A2911,الإجازات!$E$2:$E$1001,"&gt;="&amp;A2911,الإجازات!$G$2:$G$1001,"مقبولة")=0,"",LOOKUP(2,1/((الإجازات!$A$2:$A$1001=B2911)*(الإجازات!$D$2:$D$1001&lt;=A2911)*(الإجازات!$E$2:$E$1001&gt;=A2911)*(الإجازات!$G$2:$G$1001="مقبولة")),الإجازات!$C$2:$C$1001)))</f>
        <v/>
      </c>
      <c r="O2911" s="17"/>
      <c r="P2911" s="23" t="str">
        <f aca="false">IF(B2911="","",IF(ISNA(MATCH(B2911,الموظفين!$A$2:$A$501,0)),"⚠ كود غير موجود",IF(O2911&lt;&gt;"",O2911,IF(N2911&lt;&gt;"",N2911,IF(H2911="",IF(AND(A2911&lt;&gt;"",WEEKDAY(A2911)=الإعدادات!$B$11),"راحة أسبوعية","غائب"),IF(I2911="","بدون انصراف",IF(N(K2911)&gt;0,"متأخر","حاضر")))))))</f>
        <v/>
      </c>
      <c r="Q2911" s="24" t="str">
        <f aca="false">IF(B2911="","",IF(OR(P2911="غائب",P2911="غياب",P2911="إجازة بدون راتب"),IFERROR(VLOOKUP(B2911,الموظفين!$A$2:$J$501,8,FALSE()),0),0))</f>
        <v/>
      </c>
      <c r="R2911" s="24" t="str">
        <f aca="false">IF(B2911="","",ROUND((N(K2911)+N(L2911))/60*IFERROR(VLOOKUP(B2911,الموظفين!$A$2:$J$501,8,FALSE()),0)/الإعدادات!$B$6*الإعدادات!$B$9,2))</f>
        <v/>
      </c>
      <c r="S2911" s="24" t="str">
        <f aca="false">IF(OR(B2911="",M2911=""),"",ROUND(M2911/60*IFERROR(VLOOKUP(B2911,الموظفين!$A$2:$J$501,9,FALSE()),0),2))</f>
        <v/>
      </c>
      <c r="T2911" s="17"/>
      <c r="U2911" s="23" t="str">
        <f aca="false">IF(OR(A2911="",B2911=""),"",A2911&amp;"|"&amp;B2911)</f>
        <v/>
      </c>
    </row>
    <row r="2912" customFormat="false" ht="15" hidden="false" customHeight="false" outlineLevel="0" collapsed="false">
      <c r="A2912" s="16"/>
      <c r="B2912" s="17"/>
      <c r="C2912" s="18" t="str">
        <f aca="false">IF($B2912="","",IFERROR(VLOOKUP($B2912,الموظفين!$A$2:$J$501,2,FALSE())&amp;"","⚠ كود غير موجود"))</f>
        <v/>
      </c>
      <c r="D2912" s="18" t="str">
        <f aca="false">IF($B2912="","",IFERROR(VLOOKUP($B2912,الموظفين!$A$2:$J$501,3,FALSE())&amp;"",""))</f>
        <v/>
      </c>
      <c r="E2912" s="18" t="str">
        <f aca="false">IF($B2912="","",IFERROR(VLOOKUP($B2912,الموظفين!$A$2:$J$501,5,FALSE())&amp;"",""))</f>
        <v/>
      </c>
      <c r="F2912" s="19" t="str">
        <f aca="false">IF($B2912="","",IFERROR(VLOOKUP($B2912,الموظفين!$A$2:$J$501,6,FALSE()),""))</f>
        <v/>
      </c>
      <c r="G2912" s="19" t="str">
        <f aca="false">IF($B2912="","",IFERROR(VLOOKUP($B2912,الموظفين!$A$2:$J$501,7,FALSE()),""))</f>
        <v/>
      </c>
      <c r="H2912" s="20"/>
      <c r="I2912" s="20"/>
      <c r="J2912" s="21" t="str">
        <f aca="false">IF(OR(H2912="",I2912=""),"",ROUND(MOD(I2912-H2912,1)*24,2))</f>
        <v/>
      </c>
      <c r="K2912" s="22" t="str">
        <f aca="false">IF(OR(H2912="",F2912=""),"",IF(ROUND(MAX(0,MOD(H2912-F2912+0.5,1)-0.5)*1440,0)&gt;IFERROR(VLOOKUP(E2912,الورديات!$A$2:$E$21,5,FALSE()),0),ROUND(MAX(0,MOD(H2912-F2912+0.5,1)-0.5)*1440,0),0))</f>
        <v/>
      </c>
      <c r="L2912" s="22" t="str">
        <f aca="false">IF(OR(I2912="",G2912=""),"",ROUND(MAX(0,MOD(G2912-I2912+0.5,1)-0.5)*1440,0))</f>
        <v/>
      </c>
      <c r="M2912" s="22" t="str">
        <f aca="false">IF(OR(I2912="",G2912=""),"",IF(ROUND(MAX(0,MOD(I2912-G2912+0.5,1)-0.5)*1440,0)&gt;=الإعدادات!$B$8,ROUND(MAX(0,MOD(I2912-G2912+0.5,1)-0.5)*1440,0),0))</f>
        <v/>
      </c>
      <c r="N2912" s="18" t="str">
        <f aca="false">IF(OR(A2912="",B2912=""),"",IF(COUNTIFS(الإجازات!$A$2:$A$1001,B2912,الإجازات!$D$2:$D$1001,"&lt;="&amp;A2912,الإجازات!$E$2:$E$1001,"&gt;="&amp;A2912,الإجازات!$G$2:$G$1001,"مقبولة")=0,"",LOOKUP(2,1/((الإجازات!$A$2:$A$1001=B2912)*(الإجازات!$D$2:$D$1001&lt;=A2912)*(الإجازات!$E$2:$E$1001&gt;=A2912)*(الإجازات!$G$2:$G$1001="مقبولة")),الإجازات!$C$2:$C$1001)))</f>
        <v/>
      </c>
      <c r="O2912" s="17"/>
      <c r="P2912" s="23" t="str">
        <f aca="false">IF(B2912="","",IF(ISNA(MATCH(B2912,الموظفين!$A$2:$A$501,0)),"⚠ كود غير موجود",IF(O2912&lt;&gt;"",O2912,IF(N2912&lt;&gt;"",N2912,IF(H2912="",IF(AND(A2912&lt;&gt;"",WEEKDAY(A2912)=الإعدادات!$B$11),"راحة أسبوعية","غائب"),IF(I2912="","بدون انصراف",IF(N(K2912)&gt;0,"متأخر","حاضر")))))))</f>
        <v/>
      </c>
      <c r="Q2912" s="24" t="str">
        <f aca="false">IF(B2912="","",IF(OR(P2912="غائب",P2912="غياب",P2912="إجازة بدون راتب"),IFERROR(VLOOKUP(B2912,الموظفين!$A$2:$J$501,8,FALSE()),0),0))</f>
        <v/>
      </c>
      <c r="R2912" s="24" t="str">
        <f aca="false">IF(B2912="","",ROUND((N(K2912)+N(L2912))/60*IFERROR(VLOOKUP(B2912,الموظفين!$A$2:$J$501,8,FALSE()),0)/الإعدادات!$B$6*الإعدادات!$B$9,2))</f>
        <v/>
      </c>
      <c r="S2912" s="24" t="str">
        <f aca="false">IF(OR(B2912="",M2912=""),"",ROUND(M2912/60*IFERROR(VLOOKUP(B2912,الموظفين!$A$2:$J$501,9,FALSE()),0),2))</f>
        <v/>
      </c>
      <c r="T2912" s="17"/>
      <c r="U2912" s="23" t="str">
        <f aca="false">IF(OR(A2912="",B2912=""),"",A2912&amp;"|"&amp;B2912)</f>
        <v/>
      </c>
    </row>
    <row r="2913" customFormat="false" ht="15" hidden="false" customHeight="false" outlineLevel="0" collapsed="false">
      <c r="A2913" s="16"/>
      <c r="B2913" s="17"/>
      <c r="C2913" s="18" t="str">
        <f aca="false">IF($B2913="","",IFERROR(VLOOKUP($B2913,الموظفين!$A$2:$J$501,2,FALSE())&amp;"","⚠ كود غير موجود"))</f>
        <v/>
      </c>
      <c r="D2913" s="18" t="str">
        <f aca="false">IF($B2913="","",IFERROR(VLOOKUP($B2913,الموظفين!$A$2:$J$501,3,FALSE())&amp;"",""))</f>
        <v/>
      </c>
      <c r="E2913" s="18" t="str">
        <f aca="false">IF($B2913="","",IFERROR(VLOOKUP($B2913,الموظفين!$A$2:$J$501,5,FALSE())&amp;"",""))</f>
        <v/>
      </c>
      <c r="F2913" s="19" t="str">
        <f aca="false">IF($B2913="","",IFERROR(VLOOKUP($B2913,الموظفين!$A$2:$J$501,6,FALSE()),""))</f>
        <v/>
      </c>
      <c r="G2913" s="19" t="str">
        <f aca="false">IF($B2913="","",IFERROR(VLOOKUP($B2913,الموظفين!$A$2:$J$501,7,FALSE()),""))</f>
        <v/>
      </c>
      <c r="H2913" s="20"/>
      <c r="I2913" s="20"/>
      <c r="J2913" s="21" t="str">
        <f aca="false">IF(OR(H2913="",I2913=""),"",ROUND(MOD(I2913-H2913,1)*24,2))</f>
        <v/>
      </c>
      <c r="K2913" s="22" t="str">
        <f aca="false">IF(OR(H2913="",F2913=""),"",IF(ROUND(MAX(0,MOD(H2913-F2913+0.5,1)-0.5)*1440,0)&gt;IFERROR(VLOOKUP(E2913,الورديات!$A$2:$E$21,5,FALSE()),0),ROUND(MAX(0,MOD(H2913-F2913+0.5,1)-0.5)*1440,0),0))</f>
        <v/>
      </c>
      <c r="L2913" s="22" t="str">
        <f aca="false">IF(OR(I2913="",G2913=""),"",ROUND(MAX(0,MOD(G2913-I2913+0.5,1)-0.5)*1440,0))</f>
        <v/>
      </c>
      <c r="M2913" s="22" t="str">
        <f aca="false">IF(OR(I2913="",G2913=""),"",IF(ROUND(MAX(0,MOD(I2913-G2913+0.5,1)-0.5)*1440,0)&gt;=الإعدادات!$B$8,ROUND(MAX(0,MOD(I2913-G2913+0.5,1)-0.5)*1440,0),0))</f>
        <v/>
      </c>
      <c r="N2913" s="18" t="str">
        <f aca="false">IF(OR(A2913="",B2913=""),"",IF(COUNTIFS(الإجازات!$A$2:$A$1001,B2913,الإجازات!$D$2:$D$1001,"&lt;="&amp;A2913,الإجازات!$E$2:$E$1001,"&gt;="&amp;A2913,الإجازات!$G$2:$G$1001,"مقبولة")=0,"",LOOKUP(2,1/((الإجازات!$A$2:$A$1001=B2913)*(الإجازات!$D$2:$D$1001&lt;=A2913)*(الإجازات!$E$2:$E$1001&gt;=A2913)*(الإجازات!$G$2:$G$1001="مقبولة")),الإجازات!$C$2:$C$1001)))</f>
        <v/>
      </c>
      <c r="O2913" s="17"/>
      <c r="P2913" s="23" t="str">
        <f aca="false">IF(B2913="","",IF(ISNA(MATCH(B2913,الموظفين!$A$2:$A$501,0)),"⚠ كود غير موجود",IF(O2913&lt;&gt;"",O2913,IF(N2913&lt;&gt;"",N2913,IF(H2913="",IF(AND(A2913&lt;&gt;"",WEEKDAY(A2913)=الإعدادات!$B$11),"راحة أسبوعية","غائب"),IF(I2913="","بدون انصراف",IF(N(K2913)&gt;0,"متأخر","حاضر")))))))</f>
        <v/>
      </c>
      <c r="Q2913" s="24" t="str">
        <f aca="false">IF(B2913="","",IF(OR(P2913="غائب",P2913="غياب",P2913="إجازة بدون راتب"),IFERROR(VLOOKUP(B2913,الموظفين!$A$2:$J$501,8,FALSE()),0),0))</f>
        <v/>
      </c>
      <c r="R2913" s="24" t="str">
        <f aca="false">IF(B2913="","",ROUND((N(K2913)+N(L2913))/60*IFERROR(VLOOKUP(B2913,الموظفين!$A$2:$J$501,8,FALSE()),0)/الإعدادات!$B$6*الإعدادات!$B$9,2))</f>
        <v/>
      </c>
      <c r="S2913" s="24" t="str">
        <f aca="false">IF(OR(B2913="",M2913=""),"",ROUND(M2913/60*IFERROR(VLOOKUP(B2913,الموظفين!$A$2:$J$501,9,FALSE()),0),2))</f>
        <v/>
      </c>
      <c r="T2913" s="17"/>
      <c r="U2913" s="23" t="str">
        <f aca="false">IF(OR(A2913="",B2913=""),"",A2913&amp;"|"&amp;B2913)</f>
        <v/>
      </c>
    </row>
    <row r="2914" customFormat="false" ht="15" hidden="false" customHeight="false" outlineLevel="0" collapsed="false">
      <c r="A2914" s="16"/>
      <c r="B2914" s="17"/>
      <c r="C2914" s="18" t="str">
        <f aca="false">IF($B2914="","",IFERROR(VLOOKUP($B2914,الموظفين!$A$2:$J$501,2,FALSE())&amp;"","⚠ كود غير موجود"))</f>
        <v/>
      </c>
      <c r="D2914" s="18" t="str">
        <f aca="false">IF($B2914="","",IFERROR(VLOOKUP($B2914,الموظفين!$A$2:$J$501,3,FALSE())&amp;"",""))</f>
        <v/>
      </c>
      <c r="E2914" s="18" t="str">
        <f aca="false">IF($B2914="","",IFERROR(VLOOKUP($B2914,الموظفين!$A$2:$J$501,5,FALSE())&amp;"",""))</f>
        <v/>
      </c>
      <c r="F2914" s="19" t="str">
        <f aca="false">IF($B2914="","",IFERROR(VLOOKUP($B2914,الموظفين!$A$2:$J$501,6,FALSE()),""))</f>
        <v/>
      </c>
      <c r="G2914" s="19" t="str">
        <f aca="false">IF($B2914="","",IFERROR(VLOOKUP($B2914,الموظفين!$A$2:$J$501,7,FALSE()),""))</f>
        <v/>
      </c>
      <c r="H2914" s="20"/>
      <c r="I2914" s="20"/>
      <c r="J2914" s="21" t="str">
        <f aca="false">IF(OR(H2914="",I2914=""),"",ROUND(MOD(I2914-H2914,1)*24,2))</f>
        <v/>
      </c>
      <c r="K2914" s="22" t="str">
        <f aca="false">IF(OR(H2914="",F2914=""),"",IF(ROUND(MAX(0,MOD(H2914-F2914+0.5,1)-0.5)*1440,0)&gt;IFERROR(VLOOKUP(E2914,الورديات!$A$2:$E$21,5,FALSE()),0),ROUND(MAX(0,MOD(H2914-F2914+0.5,1)-0.5)*1440,0),0))</f>
        <v/>
      </c>
      <c r="L2914" s="22" t="str">
        <f aca="false">IF(OR(I2914="",G2914=""),"",ROUND(MAX(0,MOD(G2914-I2914+0.5,1)-0.5)*1440,0))</f>
        <v/>
      </c>
      <c r="M2914" s="22" t="str">
        <f aca="false">IF(OR(I2914="",G2914=""),"",IF(ROUND(MAX(0,MOD(I2914-G2914+0.5,1)-0.5)*1440,0)&gt;=الإعدادات!$B$8,ROUND(MAX(0,MOD(I2914-G2914+0.5,1)-0.5)*1440,0),0))</f>
        <v/>
      </c>
      <c r="N2914" s="18" t="str">
        <f aca="false">IF(OR(A2914="",B2914=""),"",IF(COUNTIFS(الإجازات!$A$2:$A$1001,B2914,الإجازات!$D$2:$D$1001,"&lt;="&amp;A2914,الإجازات!$E$2:$E$1001,"&gt;="&amp;A2914,الإجازات!$G$2:$G$1001,"مقبولة")=0,"",LOOKUP(2,1/((الإجازات!$A$2:$A$1001=B2914)*(الإجازات!$D$2:$D$1001&lt;=A2914)*(الإجازات!$E$2:$E$1001&gt;=A2914)*(الإجازات!$G$2:$G$1001="مقبولة")),الإجازات!$C$2:$C$1001)))</f>
        <v/>
      </c>
      <c r="O2914" s="17"/>
      <c r="P2914" s="23" t="str">
        <f aca="false">IF(B2914="","",IF(ISNA(MATCH(B2914,الموظفين!$A$2:$A$501,0)),"⚠ كود غير موجود",IF(O2914&lt;&gt;"",O2914,IF(N2914&lt;&gt;"",N2914,IF(H2914="",IF(AND(A2914&lt;&gt;"",WEEKDAY(A2914)=الإعدادات!$B$11),"راحة أسبوعية","غائب"),IF(I2914="","بدون انصراف",IF(N(K2914)&gt;0,"متأخر","حاضر")))))))</f>
        <v/>
      </c>
      <c r="Q2914" s="24" t="str">
        <f aca="false">IF(B2914="","",IF(OR(P2914="غائب",P2914="غياب",P2914="إجازة بدون راتب"),IFERROR(VLOOKUP(B2914,الموظفين!$A$2:$J$501,8,FALSE()),0),0))</f>
        <v/>
      </c>
      <c r="R2914" s="24" t="str">
        <f aca="false">IF(B2914="","",ROUND((N(K2914)+N(L2914))/60*IFERROR(VLOOKUP(B2914,الموظفين!$A$2:$J$501,8,FALSE()),0)/الإعدادات!$B$6*الإعدادات!$B$9,2))</f>
        <v/>
      </c>
      <c r="S2914" s="24" t="str">
        <f aca="false">IF(OR(B2914="",M2914=""),"",ROUND(M2914/60*IFERROR(VLOOKUP(B2914,الموظفين!$A$2:$J$501,9,FALSE()),0),2))</f>
        <v/>
      </c>
      <c r="T2914" s="17"/>
      <c r="U2914" s="23" t="str">
        <f aca="false">IF(OR(A2914="",B2914=""),"",A2914&amp;"|"&amp;B2914)</f>
        <v/>
      </c>
    </row>
    <row r="2915" customFormat="false" ht="15" hidden="false" customHeight="false" outlineLevel="0" collapsed="false">
      <c r="A2915" s="16"/>
      <c r="B2915" s="17"/>
      <c r="C2915" s="18" t="str">
        <f aca="false">IF($B2915="","",IFERROR(VLOOKUP($B2915,الموظفين!$A$2:$J$501,2,FALSE())&amp;"","⚠ كود غير موجود"))</f>
        <v/>
      </c>
      <c r="D2915" s="18" t="str">
        <f aca="false">IF($B2915="","",IFERROR(VLOOKUP($B2915,الموظفين!$A$2:$J$501,3,FALSE())&amp;"",""))</f>
        <v/>
      </c>
      <c r="E2915" s="18" t="str">
        <f aca="false">IF($B2915="","",IFERROR(VLOOKUP($B2915,الموظفين!$A$2:$J$501,5,FALSE())&amp;"",""))</f>
        <v/>
      </c>
      <c r="F2915" s="19" t="str">
        <f aca="false">IF($B2915="","",IFERROR(VLOOKUP($B2915,الموظفين!$A$2:$J$501,6,FALSE()),""))</f>
        <v/>
      </c>
      <c r="G2915" s="19" t="str">
        <f aca="false">IF($B2915="","",IFERROR(VLOOKUP($B2915,الموظفين!$A$2:$J$501,7,FALSE()),""))</f>
        <v/>
      </c>
      <c r="H2915" s="20"/>
      <c r="I2915" s="20"/>
      <c r="J2915" s="21" t="str">
        <f aca="false">IF(OR(H2915="",I2915=""),"",ROUND(MOD(I2915-H2915,1)*24,2))</f>
        <v/>
      </c>
      <c r="K2915" s="22" t="str">
        <f aca="false">IF(OR(H2915="",F2915=""),"",IF(ROUND(MAX(0,MOD(H2915-F2915+0.5,1)-0.5)*1440,0)&gt;IFERROR(VLOOKUP(E2915,الورديات!$A$2:$E$21,5,FALSE()),0),ROUND(MAX(0,MOD(H2915-F2915+0.5,1)-0.5)*1440,0),0))</f>
        <v/>
      </c>
      <c r="L2915" s="22" t="str">
        <f aca="false">IF(OR(I2915="",G2915=""),"",ROUND(MAX(0,MOD(G2915-I2915+0.5,1)-0.5)*1440,0))</f>
        <v/>
      </c>
      <c r="M2915" s="22" t="str">
        <f aca="false">IF(OR(I2915="",G2915=""),"",IF(ROUND(MAX(0,MOD(I2915-G2915+0.5,1)-0.5)*1440,0)&gt;=الإعدادات!$B$8,ROUND(MAX(0,MOD(I2915-G2915+0.5,1)-0.5)*1440,0),0))</f>
        <v/>
      </c>
      <c r="N2915" s="18" t="str">
        <f aca="false">IF(OR(A2915="",B2915=""),"",IF(COUNTIFS(الإجازات!$A$2:$A$1001,B2915,الإجازات!$D$2:$D$1001,"&lt;="&amp;A2915,الإجازات!$E$2:$E$1001,"&gt;="&amp;A2915,الإجازات!$G$2:$G$1001,"مقبولة")=0,"",LOOKUP(2,1/((الإجازات!$A$2:$A$1001=B2915)*(الإجازات!$D$2:$D$1001&lt;=A2915)*(الإجازات!$E$2:$E$1001&gt;=A2915)*(الإجازات!$G$2:$G$1001="مقبولة")),الإجازات!$C$2:$C$1001)))</f>
        <v/>
      </c>
      <c r="O2915" s="17"/>
      <c r="P2915" s="23" t="str">
        <f aca="false">IF(B2915="","",IF(ISNA(MATCH(B2915,الموظفين!$A$2:$A$501,0)),"⚠ كود غير موجود",IF(O2915&lt;&gt;"",O2915,IF(N2915&lt;&gt;"",N2915,IF(H2915="",IF(AND(A2915&lt;&gt;"",WEEKDAY(A2915)=الإعدادات!$B$11),"راحة أسبوعية","غائب"),IF(I2915="","بدون انصراف",IF(N(K2915)&gt;0,"متأخر","حاضر")))))))</f>
        <v/>
      </c>
      <c r="Q2915" s="24" t="str">
        <f aca="false">IF(B2915="","",IF(OR(P2915="غائب",P2915="غياب",P2915="إجازة بدون راتب"),IFERROR(VLOOKUP(B2915,الموظفين!$A$2:$J$501,8,FALSE()),0),0))</f>
        <v/>
      </c>
      <c r="R2915" s="24" t="str">
        <f aca="false">IF(B2915="","",ROUND((N(K2915)+N(L2915))/60*IFERROR(VLOOKUP(B2915,الموظفين!$A$2:$J$501,8,FALSE()),0)/الإعدادات!$B$6*الإعدادات!$B$9,2))</f>
        <v/>
      </c>
      <c r="S2915" s="24" t="str">
        <f aca="false">IF(OR(B2915="",M2915=""),"",ROUND(M2915/60*IFERROR(VLOOKUP(B2915,الموظفين!$A$2:$J$501,9,FALSE()),0),2))</f>
        <v/>
      </c>
      <c r="T2915" s="17"/>
      <c r="U2915" s="23" t="str">
        <f aca="false">IF(OR(A2915="",B2915=""),"",A2915&amp;"|"&amp;B2915)</f>
        <v/>
      </c>
    </row>
    <row r="2916" customFormat="false" ht="15" hidden="false" customHeight="false" outlineLevel="0" collapsed="false">
      <c r="A2916" s="16"/>
      <c r="B2916" s="17"/>
      <c r="C2916" s="18" t="str">
        <f aca="false">IF($B2916="","",IFERROR(VLOOKUP($B2916,الموظفين!$A$2:$J$501,2,FALSE())&amp;"","⚠ كود غير موجود"))</f>
        <v/>
      </c>
      <c r="D2916" s="18" t="str">
        <f aca="false">IF($B2916="","",IFERROR(VLOOKUP($B2916,الموظفين!$A$2:$J$501,3,FALSE())&amp;"",""))</f>
        <v/>
      </c>
      <c r="E2916" s="18" t="str">
        <f aca="false">IF($B2916="","",IFERROR(VLOOKUP($B2916,الموظفين!$A$2:$J$501,5,FALSE())&amp;"",""))</f>
        <v/>
      </c>
      <c r="F2916" s="19" t="str">
        <f aca="false">IF($B2916="","",IFERROR(VLOOKUP($B2916,الموظفين!$A$2:$J$501,6,FALSE()),""))</f>
        <v/>
      </c>
      <c r="G2916" s="19" t="str">
        <f aca="false">IF($B2916="","",IFERROR(VLOOKUP($B2916,الموظفين!$A$2:$J$501,7,FALSE()),""))</f>
        <v/>
      </c>
      <c r="H2916" s="20"/>
      <c r="I2916" s="20"/>
      <c r="J2916" s="21" t="str">
        <f aca="false">IF(OR(H2916="",I2916=""),"",ROUND(MOD(I2916-H2916,1)*24,2))</f>
        <v/>
      </c>
      <c r="K2916" s="22" t="str">
        <f aca="false">IF(OR(H2916="",F2916=""),"",IF(ROUND(MAX(0,MOD(H2916-F2916+0.5,1)-0.5)*1440,0)&gt;IFERROR(VLOOKUP(E2916,الورديات!$A$2:$E$21,5,FALSE()),0),ROUND(MAX(0,MOD(H2916-F2916+0.5,1)-0.5)*1440,0),0))</f>
        <v/>
      </c>
      <c r="L2916" s="22" t="str">
        <f aca="false">IF(OR(I2916="",G2916=""),"",ROUND(MAX(0,MOD(G2916-I2916+0.5,1)-0.5)*1440,0))</f>
        <v/>
      </c>
      <c r="M2916" s="22" t="str">
        <f aca="false">IF(OR(I2916="",G2916=""),"",IF(ROUND(MAX(0,MOD(I2916-G2916+0.5,1)-0.5)*1440,0)&gt;=الإعدادات!$B$8,ROUND(MAX(0,MOD(I2916-G2916+0.5,1)-0.5)*1440,0),0))</f>
        <v/>
      </c>
      <c r="N2916" s="18" t="str">
        <f aca="false">IF(OR(A2916="",B2916=""),"",IF(COUNTIFS(الإجازات!$A$2:$A$1001,B2916,الإجازات!$D$2:$D$1001,"&lt;="&amp;A2916,الإجازات!$E$2:$E$1001,"&gt;="&amp;A2916,الإجازات!$G$2:$G$1001,"مقبولة")=0,"",LOOKUP(2,1/((الإجازات!$A$2:$A$1001=B2916)*(الإجازات!$D$2:$D$1001&lt;=A2916)*(الإجازات!$E$2:$E$1001&gt;=A2916)*(الإجازات!$G$2:$G$1001="مقبولة")),الإجازات!$C$2:$C$1001)))</f>
        <v/>
      </c>
      <c r="O2916" s="17"/>
      <c r="P2916" s="23" t="str">
        <f aca="false">IF(B2916="","",IF(ISNA(MATCH(B2916,الموظفين!$A$2:$A$501,0)),"⚠ كود غير موجود",IF(O2916&lt;&gt;"",O2916,IF(N2916&lt;&gt;"",N2916,IF(H2916="",IF(AND(A2916&lt;&gt;"",WEEKDAY(A2916)=الإعدادات!$B$11),"راحة أسبوعية","غائب"),IF(I2916="","بدون انصراف",IF(N(K2916)&gt;0,"متأخر","حاضر")))))))</f>
        <v/>
      </c>
      <c r="Q2916" s="24" t="str">
        <f aca="false">IF(B2916="","",IF(OR(P2916="غائب",P2916="غياب",P2916="إجازة بدون راتب"),IFERROR(VLOOKUP(B2916,الموظفين!$A$2:$J$501,8,FALSE()),0),0))</f>
        <v/>
      </c>
      <c r="R2916" s="24" t="str">
        <f aca="false">IF(B2916="","",ROUND((N(K2916)+N(L2916))/60*IFERROR(VLOOKUP(B2916,الموظفين!$A$2:$J$501,8,FALSE()),0)/الإعدادات!$B$6*الإعدادات!$B$9,2))</f>
        <v/>
      </c>
      <c r="S2916" s="24" t="str">
        <f aca="false">IF(OR(B2916="",M2916=""),"",ROUND(M2916/60*IFERROR(VLOOKUP(B2916,الموظفين!$A$2:$J$501,9,FALSE()),0),2))</f>
        <v/>
      </c>
      <c r="T2916" s="17"/>
      <c r="U2916" s="23" t="str">
        <f aca="false">IF(OR(A2916="",B2916=""),"",A2916&amp;"|"&amp;B2916)</f>
        <v/>
      </c>
    </row>
    <row r="2917" customFormat="false" ht="15" hidden="false" customHeight="false" outlineLevel="0" collapsed="false">
      <c r="A2917" s="16"/>
      <c r="B2917" s="17"/>
      <c r="C2917" s="18" t="str">
        <f aca="false">IF($B2917="","",IFERROR(VLOOKUP($B2917,الموظفين!$A$2:$J$501,2,FALSE())&amp;"","⚠ كود غير موجود"))</f>
        <v/>
      </c>
      <c r="D2917" s="18" t="str">
        <f aca="false">IF($B2917="","",IFERROR(VLOOKUP($B2917,الموظفين!$A$2:$J$501,3,FALSE())&amp;"",""))</f>
        <v/>
      </c>
      <c r="E2917" s="18" t="str">
        <f aca="false">IF($B2917="","",IFERROR(VLOOKUP($B2917,الموظفين!$A$2:$J$501,5,FALSE())&amp;"",""))</f>
        <v/>
      </c>
      <c r="F2917" s="19" t="str">
        <f aca="false">IF($B2917="","",IFERROR(VLOOKUP($B2917,الموظفين!$A$2:$J$501,6,FALSE()),""))</f>
        <v/>
      </c>
      <c r="G2917" s="19" t="str">
        <f aca="false">IF($B2917="","",IFERROR(VLOOKUP($B2917,الموظفين!$A$2:$J$501,7,FALSE()),""))</f>
        <v/>
      </c>
      <c r="H2917" s="20"/>
      <c r="I2917" s="20"/>
      <c r="J2917" s="21" t="str">
        <f aca="false">IF(OR(H2917="",I2917=""),"",ROUND(MOD(I2917-H2917,1)*24,2))</f>
        <v/>
      </c>
      <c r="K2917" s="22" t="str">
        <f aca="false">IF(OR(H2917="",F2917=""),"",IF(ROUND(MAX(0,MOD(H2917-F2917+0.5,1)-0.5)*1440,0)&gt;IFERROR(VLOOKUP(E2917,الورديات!$A$2:$E$21,5,FALSE()),0),ROUND(MAX(0,MOD(H2917-F2917+0.5,1)-0.5)*1440,0),0))</f>
        <v/>
      </c>
      <c r="L2917" s="22" t="str">
        <f aca="false">IF(OR(I2917="",G2917=""),"",ROUND(MAX(0,MOD(G2917-I2917+0.5,1)-0.5)*1440,0))</f>
        <v/>
      </c>
      <c r="M2917" s="22" t="str">
        <f aca="false">IF(OR(I2917="",G2917=""),"",IF(ROUND(MAX(0,MOD(I2917-G2917+0.5,1)-0.5)*1440,0)&gt;=الإعدادات!$B$8,ROUND(MAX(0,MOD(I2917-G2917+0.5,1)-0.5)*1440,0),0))</f>
        <v/>
      </c>
      <c r="N2917" s="18" t="str">
        <f aca="false">IF(OR(A2917="",B2917=""),"",IF(COUNTIFS(الإجازات!$A$2:$A$1001,B2917,الإجازات!$D$2:$D$1001,"&lt;="&amp;A2917,الإجازات!$E$2:$E$1001,"&gt;="&amp;A2917,الإجازات!$G$2:$G$1001,"مقبولة")=0,"",LOOKUP(2,1/((الإجازات!$A$2:$A$1001=B2917)*(الإجازات!$D$2:$D$1001&lt;=A2917)*(الإجازات!$E$2:$E$1001&gt;=A2917)*(الإجازات!$G$2:$G$1001="مقبولة")),الإجازات!$C$2:$C$1001)))</f>
        <v/>
      </c>
      <c r="O2917" s="17"/>
      <c r="P2917" s="23" t="str">
        <f aca="false">IF(B2917="","",IF(ISNA(MATCH(B2917,الموظفين!$A$2:$A$501,0)),"⚠ كود غير موجود",IF(O2917&lt;&gt;"",O2917,IF(N2917&lt;&gt;"",N2917,IF(H2917="",IF(AND(A2917&lt;&gt;"",WEEKDAY(A2917)=الإعدادات!$B$11),"راحة أسبوعية","غائب"),IF(I2917="","بدون انصراف",IF(N(K2917)&gt;0,"متأخر","حاضر")))))))</f>
        <v/>
      </c>
      <c r="Q2917" s="24" t="str">
        <f aca="false">IF(B2917="","",IF(OR(P2917="غائب",P2917="غياب",P2917="إجازة بدون راتب"),IFERROR(VLOOKUP(B2917,الموظفين!$A$2:$J$501,8,FALSE()),0),0))</f>
        <v/>
      </c>
      <c r="R2917" s="24" t="str">
        <f aca="false">IF(B2917="","",ROUND((N(K2917)+N(L2917))/60*IFERROR(VLOOKUP(B2917,الموظفين!$A$2:$J$501,8,FALSE()),0)/الإعدادات!$B$6*الإعدادات!$B$9,2))</f>
        <v/>
      </c>
      <c r="S2917" s="24" t="str">
        <f aca="false">IF(OR(B2917="",M2917=""),"",ROUND(M2917/60*IFERROR(VLOOKUP(B2917,الموظفين!$A$2:$J$501,9,FALSE()),0),2))</f>
        <v/>
      </c>
      <c r="T2917" s="17"/>
      <c r="U2917" s="23" t="str">
        <f aca="false">IF(OR(A2917="",B2917=""),"",A2917&amp;"|"&amp;B2917)</f>
        <v/>
      </c>
    </row>
    <row r="2918" customFormat="false" ht="15" hidden="false" customHeight="false" outlineLevel="0" collapsed="false">
      <c r="A2918" s="16"/>
      <c r="B2918" s="17"/>
      <c r="C2918" s="18" t="str">
        <f aca="false">IF($B2918="","",IFERROR(VLOOKUP($B2918,الموظفين!$A$2:$J$501,2,FALSE())&amp;"","⚠ كود غير موجود"))</f>
        <v/>
      </c>
      <c r="D2918" s="18" t="str">
        <f aca="false">IF($B2918="","",IFERROR(VLOOKUP($B2918,الموظفين!$A$2:$J$501,3,FALSE())&amp;"",""))</f>
        <v/>
      </c>
      <c r="E2918" s="18" t="str">
        <f aca="false">IF($B2918="","",IFERROR(VLOOKUP($B2918,الموظفين!$A$2:$J$501,5,FALSE())&amp;"",""))</f>
        <v/>
      </c>
      <c r="F2918" s="19" t="str">
        <f aca="false">IF($B2918="","",IFERROR(VLOOKUP($B2918,الموظفين!$A$2:$J$501,6,FALSE()),""))</f>
        <v/>
      </c>
      <c r="G2918" s="19" t="str">
        <f aca="false">IF($B2918="","",IFERROR(VLOOKUP($B2918,الموظفين!$A$2:$J$501,7,FALSE()),""))</f>
        <v/>
      </c>
      <c r="H2918" s="20"/>
      <c r="I2918" s="20"/>
      <c r="J2918" s="21" t="str">
        <f aca="false">IF(OR(H2918="",I2918=""),"",ROUND(MOD(I2918-H2918,1)*24,2))</f>
        <v/>
      </c>
      <c r="K2918" s="22" t="str">
        <f aca="false">IF(OR(H2918="",F2918=""),"",IF(ROUND(MAX(0,MOD(H2918-F2918+0.5,1)-0.5)*1440,0)&gt;IFERROR(VLOOKUP(E2918,الورديات!$A$2:$E$21,5,FALSE()),0),ROUND(MAX(0,MOD(H2918-F2918+0.5,1)-0.5)*1440,0),0))</f>
        <v/>
      </c>
      <c r="L2918" s="22" t="str">
        <f aca="false">IF(OR(I2918="",G2918=""),"",ROUND(MAX(0,MOD(G2918-I2918+0.5,1)-0.5)*1440,0))</f>
        <v/>
      </c>
      <c r="M2918" s="22" t="str">
        <f aca="false">IF(OR(I2918="",G2918=""),"",IF(ROUND(MAX(0,MOD(I2918-G2918+0.5,1)-0.5)*1440,0)&gt;=الإعدادات!$B$8,ROUND(MAX(0,MOD(I2918-G2918+0.5,1)-0.5)*1440,0),0))</f>
        <v/>
      </c>
      <c r="N2918" s="18" t="str">
        <f aca="false">IF(OR(A2918="",B2918=""),"",IF(COUNTIFS(الإجازات!$A$2:$A$1001,B2918,الإجازات!$D$2:$D$1001,"&lt;="&amp;A2918,الإجازات!$E$2:$E$1001,"&gt;="&amp;A2918,الإجازات!$G$2:$G$1001,"مقبولة")=0,"",LOOKUP(2,1/((الإجازات!$A$2:$A$1001=B2918)*(الإجازات!$D$2:$D$1001&lt;=A2918)*(الإجازات!$E$2:$E$1001&gt;=A2918)*(الإجازات!$G$2:$G$1001="مقبولة")),الإجازات!$C$2:$C$1001)))</f>
        <v/>
      </c>
      <c r="O2918" s="17"/>
      <c r="P2918" s="23" t="str">
        <f aca="false">IF(B2918="","",IF(ISNA(MATCH(B2918,الموظفين!$A$2:$A$501,0)),"⚠ كود غير موجود",IF(O2918&lt;&gt;"",O2918,IF(N2918&lt;&gt;"",N2918,IF(H2918="",IF(AND(A2918&lt;&gt;"",WEEKDAY(A2918)=الإعدادات!$B$11),"راحة أسبوعية","غائب"),IF(I2918="","بدون انصراف",IF(N(K2918)&gt;0,"متأخر","حاضر")))))))</f>
        <v/>
      </c>
      <c r="Q2918" s="24" t="str">
        <f aca="false">IF(B2918="","",IF(OR(P2918="غائب",P2918="غياب",P2918="إجازة بدون راتب"),IFERROR(VLOOKUP(B2918,الموظفين!$A$2:$J$501,8,FALSE()),0),0))</f>
        <v/>
      </c>
      <c r="R2918" s="24" t="str">
        <f aca="false">IF(B2918="","",ROUND((N(K2918)+N(L2918))/60*IFERROR(VLOOKUP(B2918,الموظفين!$A$2:$J$501,8,FALSE()),0)/الإعدادات!$B$6*الإعدادات!$B$9,2))</f>
        <v/>
      </c>
      <c r="S2918" s="24" t="str">
        <f aca="false">IF(OR(B2918="",M2918=""),"",ROUND(M2918/60*IFERROR(VLOOKUP(B2918,الموظفين!$A$2:$J$501,9,FALSE()),0),2))</f>
        <v/>
      </c>
      <c r="T2918" s="17"/>
      <c r="U2918" s="23" t="str">
        <f aca="false">IF(OR(A2918="",B2918=""),"",A2918&amp;"|"&amp;B2918)</f>
        <v/>
      </c>
    </row>
    <row r="2919" customFormat="false" ht="15" hidden="false" customHeight="false" outlineLevel="0" collapsed="false">
      <c r="A2919" s="16"/>
      <c r="B2919" s="17"/>
      <c r="C2919" s="18" t="str">
        <f aca="false">IF($B2919="","",IFERROR(VLOOKUP($B2919,الموظفين!$A$2:$J$501,2,FALSE())&amp;"","⚠ كود غير موجود"))</f>
        <v/>
      </c>
      <c r="D2919" s="18" t="str">
        <f aca="false">IF($B2919="","",IFERROR(VLOOKUP($B2919,الموظفين!$A$2:$J$501,3,FALSE())&amp;"",""))</f>
        <v/>
      </c>
      <c r="E2919" s="18" t="str">
        <f aca="false">IF($B2919="","",IFERROR(VLOOKUP($B2919,الموظفين!$A$2:$J$501,5,FALSE())&amp;"",""))</f>
        <v/>
      </c>
      <c r="F2919" s="19" t="str">
        <f aca="false">IF($B2919="","",IFERROR(VLOOKUP($B2919,الموظفين!$A$2:$J$501,6,FALSE()),""))</f>
        <v/>
      </c>
      <c r="G2919" s="19" t="str">
        <f aca="false">IF($B2919="","",IFERROR(VLOOKUP($B2919,الموظفين!$A$2:$J$501,7,FALSE()),""))</f>
        <v/>
      </c>
      <c r="H2919" s="20"/>
      <c r="I2919" s="20"/>
      <c r="J2919" s="21" t="str">
        <f aca="false">IF(OR(H2919="",I2919=""),"",ROUND(MOD(I2919-H2919,1)*24,2))</f>
        <v/>
      </c>
      <c r="K2919" s="22" t="str">
        <f aca="false">IF(OR(H2919="",F2919=""),"",IF(ROUND(MAX(0,MOD(H2919-F2919+0.5,1)-0.5)*1440,0)&gt;IFERROR(VLOOKUP(E2919,الورديات!$A$2:$E$21,5,FALSE()),0),ROUND(MAX(0,MOD(H2919-F2919+0.5,1)-0.5)*1440,0),0))</f>
        <v/>
      </c>
      <c r="L2919" s="22" t="str">
        <f aca="false">IF(OR(I2919="",G2919=""),"",ROUND(MAX(0,MOD(G2919-I2919+0.5,1)-0.5)*1440,0))</f>
        <v/>
      </c>
      <c r="M2919" s="22" t="str">
        <f aca="false">IF(OR(I2919="",G2919=""),"",IF(ROUND(MAX(0,MOD(I2919-G2919+0.5,1)-0.5)*1440,0)&gt;=الإعدادات!$B$8,ROUND(MAX(0,MOD(I2919-G2919+0.5,1)-0.5)*1440,0),0))</f>
        <v/>
      </c>
      <c r="N2919" s="18" t="str">
        <f aca="false">IF(OR(A2919="",B2919=""),"",IF(COUNTIFS(الإجازات!$A$2:$A$1001,B2919,الإجازات!$D$2:$D$1001,"&lt;="&amp;A2919,الإجازات!$E$2:$E$1001,"&gt;="&amp;A2919,الإجازات!$G$2:$G$1001,"مقبولة")=0,"",LOOKUP(2,1/((الإجازات!$A$2:$A$1001=B2919)*(الإجازات!$D$2:$D$1001&lt;=A2919)*(الإجازات!$E$2:$E$1001&gt;=A2919)*(الإجازات!$G$2:$G$1001="مقبولة")),الإجازات!$C$2:$C$1001)))</f>
        <v/>
      </c>
      <c r="O2919" s="17"/>
      <c r="P2919" s="23" t="str">
        <f aca="false">IF(B2919="","",IF(ISNA(MATCH(B2919,الموظفين!$A$2:$A$501,0)),"⚠ كود غير موجود",IF(O2919&lt;&gt;"",O2919,IF(N2919&lt;&gt;"",N2919,IF(H2919="",IF(AND(A2919&lt;&gt;"",WEEKDAY(A2919)=الإعدادات!$B$11),"راحة أسبوعية","غائب"),IF(I2919="","بدون انصراف",IF(N(K2919)&gt;0,"متأخر","حاضر")))))))</f>
        <v/>
      </c>
      <c r="Q2919" s="24" t="str">
        <f aca="false">IF(B2919="","",IF(OR(P2919="غائب",P2919="غياب",P2919="إجازة بدون راتب"),IFERROR(VLOOKUP(B2919,الموظفين!$A$2:$J$501,8,FALSE()),0),0))</f>
        <v/>
      </c>
      <c r="R2919" s="24" t="str">
        <f aca="false">IF(B2919="","",ROUND((N(K2919)+N(L2919))/60*IFERROR(VLOOKUP(B2919,الموظفين!$A$2:$J$501,8,FALSE()),0)/الإعدادات!$B$6*الإعدادات!$B$9,2))</f>
        <v/>
      </c>
      <c r="S2919" s="24" t="str">
        <f aca="false">IF(OR(B2919="",M2919=""),"",ROUND(M2919/60*IFERROR(VLOOKUP(B2919,الموظفين!$A$2:$J$501,9,FALSE()),0),2))</f>
        <v/>
      </c>
      <c r="T2919" s="17"/>
      <c r="U2919" s="23" t="str">
        <f aca="false">IF(OR(A2919="",B2919=""),"",A2919&amp;"|"&amp;B2919)</f>
        <v/>
      </c>
    </row>
    <row r="2920" customFormat="false" ht="15" hidden="false" customHeight="false" outlineLevel="0" collapsed="false">
      <c r="A2920" s="16"/>
      <c r="B2920" s="17"/>
      <c r="C2920" s="18" t="str">
        <f aca="false">IF($B2920="","",IFERROR(VLOOKUP($B2920,الموظفين!$A$2:$J$501,2,FALSE())&amp;"","⚠ كود غير موجود"))</f>
        <v/>
      </c>
      <c r="D2920" s="18" t="str">
        <f aca="false">IF($B2920="","",IFERROR(VLOOKUP($B2920,الموظفين!$A$2:$J$501,3,FALSE())&amp;"",""))</f>
        <v/>
      </c>
      <c r="E2920" s="18" t="str">
        <f aca="false">IF($B2920="","",IFERROR(VLOOKUP($B2920,الموظفين!$A$2:$J$501,5,FALSE())&amp;"",""))</f>
        <v/>
      </c>
      <c r="F2920" s="19" t="str">
        <f aca="false">IF($B2920="","",IFERROR(VLOOKUP($B2920,الموظفين!$A$2:$J$501,6,FALSE()),""))</f>
        <v/>
      </c>
      <c r="G2920" s="19" t="str">
        <f aca="false">IF($B2920="","",IFERROR(VLOOKUP($B2920,الموظفين!$A$2:$J$501,7,FALSE()),""))</f>
        <v/>
      </c>
      <c r="H2920" s="20"/>
      <c r="I2920" s="20"/>
      <c r="J2920" s="21" t="str">
        <f aca="false">IF(OR(H2920="",I2920=""),"",ROUND(MOD(I2920-H2920,1)*24,2))</f>
        <v/>
      </c>
      <c r="K2920" s="22" t="str">
        <f aca="false">IF(OR(H2920="",F2920=""),"",IF(ROUND(MAX(0,MOD(H2920-F2920+0.5,1)-0.5)*1440,0)&gt;IFERROR(VLOOKUP(E2920,الورديات!$A$2:$E$21,5,FALSE()),0),ROUND(MAX(0,MOD(H2920-F2920+0.5,1)-0.5)*1440,0),0))</f>
        <v/>
      </c>
      <c r="L2920" s="22" t="str">
        <f aca="false">IF(OR(I2920="",G2920=""),"",ROUND(MAX(0,MOD(G2920-I2920+0.5,1)-0.5)*1440,0))</f>
        <v/>
      </c>
      <c r="M2920" s="22" t="str">
        <f aca="false">IF(OR(I2920="",G2920=""),"",IF(ROUND(MAX(0,MOD(I2920-G2920+0.5,1)-0.5)*1440,0)&gt;=الإعدادات!$B$8,ROUND(MAX(0,MOD(I2920-G2920+0.5,1)-0.5)*1440,0),0))</f>
        <v/>
      </c>
      <c r="N2920" s="18" t="str">
        <f aca="false">IF(OR(A2920="",B2920=""),"",IF(COUNTIFS(الإجازات!$A$2:$A$1001,B2920,الإجازات!$D$2:$D$1001,"&lt;="&amp;A2920,الإجازات!$E$2:$E$1001,"&gt;="&amp;A2920,الإجازات!$G$2:$G$1001,"مقبولة")=0,"",LOOKUP(2,1/((الإجازات!$A$2:$A$1001=B2920)*(الإجازات!$D$2:$D$1001&lt;=A2920)*(الإجازات!$E$2:$E$1001&gt;=A2920)*(الإجازات!$G$2:$G$1001="مقبولة")),الإجازات!$C$2:$C$1001)))</f>
        <v/>
      </c>
      <c r="O2920" s="17"/>
      <c r="P2920" s="23" t="str">
        <f aca="false">IF(B2920="","",IF(ISNA(MATCH(B2920,الموظفين!$A$2:$A$501,0)),"⚠ كود غير موجود",IF(O2920&lt;&gt;"",O2920,IF(N2920&lt;&gt;"",N2920,IF(H2920="",IF(AND(A2920&lt;&gt;"",WEEKDAY(A2920)=الإعدادات!$B$11),"راحة أسبوعية","غائب"),IF(I2920="","بدون انصراف",IF(N(K2920)&gt;0,"متأخر","حاضر")))))))</f>
        <v/>
      </c>
      <c r="Q2920" s="24" t="str">
        <f aca="false">IF(B2920="","",IF(OR(P2920="غائب",P2920="غياب",P2920="إجازة بدون راتب"),IFERROR(VLOOKUP(B2920,الموظفين!$A$2:$J$501,8,FALSE()),0),0))</f>
        <v/>
      </c>
      <c r="R2920" s="24" t="str">
        <f aca="false">IF(B2920="","",ROUND((N(K2920)+N(L2920))/60*IFERROR(VLOOKUP(B2920,الموظفين!$A$2:$J$501,8,FALSE()),0)/الإعدادات!$B$6*الإعدادات!$B$9,2))</f>
        <v/>
      </c>
      <c r="S2920" s="24" t="str">
        <f aca="false">IF(OR(B2920="",M2920=""),"",ROUND(M2920/60*IFERROR(VLOOKUP(B2920,الموظفين!$A$2:$J$501,9,FALSE()),0),2))</f>
        <v/>
      </c>
      <c r="T2920" s="17"/>
      <c r="U2920" s="23" t="str">
        <f aca="false">IF(OR(A2920="",B2920=""),"",A2920&amp;"|"&amp;B2920)</f>
        <v/>
      </c>
    </row>
    <row r="2921" customFormat="false" ht="15" hidden="false" customHeight="false" outlineLevel="0" collapsed="false">
      <c r="A2921" s="16"/>
      <c r="B2921" s="17"/>
      <c r="C2921" s="18" t="str">
        <f aca="false">IF($B2921="","",IFERROR(VLOOKUP($B2921,الموظفين!$A$2:$J$501,2,FALSE())&amp;"","⚠ كود غير موجود"))</f>
        <v/>
      </c>
      <c r="D2921" s="18" t="str">
        <f aca="false">IF($B2921="","",IFERROR(VLOOKUP($B2921,الموظفين!$A$2:$J$501,3,FALSE())&amp;"",""))</f>
        <v/>
      </c>
      <c r="E2921" s="18" t="str">
        <f aca="false">IF($B2921="","",IFERROR(VLOOKUP($B2921,الموظفين!$A$2:$J$501,5,FALSE())&amp;"",""))</f>
        <v/>
      </c>
      <c r="F2921" s="19" t="str">
        <f aca="false">IF($B2921="","",IFERROR(VLOOKUP($B2921,الموظفين!$A$2:$J$501,6,FALSE()),""))</f>
        <v/>
      </c>
      <c r="G2921" s="19" t="str">
        <f aca="false">IF($B2921="","",IFERROR(VLOOKUP($B2921,الموظفين!$A$2:$J$501,7,FALSE()),""))</f>
        <v/>
      </c>
      <c r="H2921" s="20"/>
      <c r="I2921" s="20"/>
      <c r="J2921" s="21" t="str">
        <f aca="false">IF(OR(H2921="",I2921=""),"",ROUND(MOD(I2921-H2921,1)*24,2))</f>
        <v/>
      </c>
      <c r="K2921" s="22" t="str">
        <f aca="false">IF(OR(H2921="",F2921=""),"",IF(ROUND(MAX(0,MOD(H2921-F2921+0.5,1)-0.5)*1440,0)&gt;IFERROR(VLOOKUP(E2921,الورديات!$A$2:$E$21,5,FALSE()),0),ROUND(MAX(0,MOD(H2921-F2921+0.5,1)-0.5)*1440,0),0))</f>
        <v/>
      </c>
      <c r="L2921" s="22" t="str">
        <f aca="false">IF(OR(I2921="",G2921=""),"",ROUND(MAX(0,MOD(G2921-I2921+0.5,1)-0.5)*1440,0))</f>
        <v/>
      </c>
      <c r="M2921" s="22" t="str">
        <f aca="false">IF(OR(I2921="",G2921=""),"",IF(ROUND(MAX(0,MOD(I2921-G2921+0.5,1)-0.5)*1440,0)&gt;=الإعدادات!$B$8,ROUND(MAX(0,MOD(I2921-G2921+0.5,1)-0.5)*1440,0),0))</f>
        <v/>
      </c>
      <c r="N2921" s="18" t="str">
        <f aca="false">IF(OR(A2921="",B2921=""),"",IF(COUNTIFS(الإجازات!$A$2:$A$1001,B2921,الإجازات!$D$2:$D$1001,"&lt;="&amp;A2921,الإجازات!$E$2:$E$1001,"&gt;="&amp;A2921,الإجازات!$G$2:$G$1001,"مقبولة")=0,"",LOOKUP(2,1/((الإجازات!$A$2:$A$1001=B2921)*(الإجازات!$D$2:$D$1001&lt;=A2921)*(الإجازات!$E$2:$E$1001&gt;=A2921)*(الإجازات!$G$2:$G$1001="مقبولة")),الإجازات!$C$2:$C$1001)))</f>
        <v/>
      </c>
      <c r="O2921" s="17"/>
      <c r="P2921" s="23" t="str">
        <f aca="false">IF(B2921="","",IF(ISNA(MATCH(B2921,الموظفين!$A$2:$A$501,0)),"⚠ كود غير موجود",IF(O2921&lt;&gt;"",O2921,IF(N2921&lt;&gt;"",N2921,IF(H2921="",IF(AND(A2921&lt;&gt;"",WEEKDAY(A2921)=الإعدادات!$B$11),"راحة أسبوعية","غائب"),IF(I2921="","بدون انصراف",IF(N(K2921)&gt;0,"متأخر","حاضر")))))))</f>
        <v/>
      </c>
      <c r="Q2921" s="24" t="str">
        <f aca="false">IF(B2921="","",IF(OR(P2921="غائب",P2921="غياب",P2921="إجازة بدون راتب"),IFERROR(VLOOKUP(B2921,الموظفين!$A$2:$J$501,8,FALSE()),0),0))</f>
        <v/>
      </c>
      <c r="R2921" s="24" t="str">
        <f aca="false">IF(B2921="","",ROUND((N(K2921)+N(L2921))/60*IFERROR(VLOOKUP(B2921,الموظفين!$A$2:$J$501,8,FALSE()),0)/الإعدادات!$B$6*الإعدادات!$B$9,2))</f>
        <v/>
      </c>
      <c r="S2921" s="24" t="str">
        <f aca="false">IF(OR(B2921="",M2921=""),"",ROUND(M2921/60*IFERROR(VLOOKUP(B2921,الموظفين!$A$2:$J$501,9,FALSE()),0),2))</f>
        <v/>
      </c>
      <c r="T2921" s="17"/>
      <c r="U2921" s="23" t="str">
        <f aca="false">IF(OR(A2921="",B2921=""),"",A2921&amp;"|"&amp;B2921)</f>
        <v/>
      </c>
    </row>
    <row r="2922" customFormat="false" ht="15" hidden="false" customHeight="false" outlineLevel="0" collapsed="false">
      <c r="A2922" s="16"/>
      <c r="B2922" s="17"/>
      <c r="C2922" s="18" t="str">
        <f aca="false">IF($B2922="","",IFERROR(VLOOKUP($B2922,الموظفين!$A$2:$J$501,2,FALSE())&amp;"","⚠ كود غير موجود"))</f>
        <v/>
      </c>
      <c r="D2922" s="18" t="str">
        <f aca="false">IF($B2922="","",IFERROR(VLOOKUP($B2922,الموظفين!$A$2:$J$501,3,FALSE())&amp;"",""))</f>
        <v/>
      </c>
      <c r="E2922" s="18" t="str">
        <f aca="false">IF($B2922="","",IFERROR(VLOOKUP($B2922,الموظفين!$A$2:$J$501,5,FALSE())&amp;"",""))</f>
        <v/>
      </c>
      <c r="F2922" s="19" t="str">
        <f aca="false">IF($B2922="","",IFERROR(VLOOKUP($B2922,الموظفين!$A$2:$J$501,6,FALSE()),""))</f>
        <v/>
      </c>
      <c r="G2922" s="19" t="str">
        <f aca="false">IF($B2922="","",IFERROR(VLOOKUP($B2922,الموظفين!$A$2:$J$501,7,FALSE()),""))</f>
        <v/>
      </c>
      <c r="H2922" s="20"/>
      <c r="I2922" s="20"/>
      <c r="J2922" s="21" t="str">
        <f aca="false">IF(OR(H2922="",I2922=""),"",ROUND(MOD(I2922-H2922,1)*24,2))</f>
        <v/>
      </c>
      <c r="K2922" s="22" t="str">
        <f aca="false">IF(OR(H2922="",F2922=""),"",IF(ROUND(MAX(0,MOD(H2922-F2922+0.5,1)-0.5)*1440,0)&gt;IFERROR(VLOOKUP(E2922,الورديات!$A$2:$E$21,5,FALSE()),0),ROUND(MAX(0,MOD(H2922-F2922+0.5,1)-0.5)*1440,0),0))</f>
        <v/>
      </c>
      <c r="L2922" s="22" t="str">
        <f aca="false">IF(OR(I2922="",G2922=""),"",ROUND(MAX(0,MOD(G2922-I2922+0.5,1)-0.5)*1440,0))</f>
        <v/>
      </c>
      <c r="M2922" s="22" t="str">
        <f aca="false">IF(OR(I2922="",G2922=""),"",IF(ROUND(MAX(0,MOD(I2922-G2922+0.5,1)-0.5)*1440,0)&gt;=الإعدادات!$B$8,ROUND(MAX(0,MOD(I2922-G2922+0.5,1)-0.5)*1440,0),0))</f>
        <v/>
      </c>
      <c r="N2922" s="18" t="str">
        <f aca="false">IF(OR(A2922="",B2922=""),"",IF(COUNTIFS(الإجازات!$A$2:$A$1001,B2922,الإجازات!$D$2:$D$1001,"&lt;="&amp;A2922,الإجازات!$E$2:$E$1001,"&gt;="&amp;A2922,الإجازات!$G$2:$G$1001,"مقبولة")=0,"",LOOKUP(2,1/((الإجازات!$A$2:$A$1001=B2922)*(الإجازات!$D$2:$D$1001&lt;=A2922)*(الإجازات!$E$2:$E$1001&gt;=A2922)*(الإجازات!$G$2:$G$1001="مقبولة")),الإجازات!$C$2:$C$1001)))</f>
        <v/>
      </c>
      <c r="O2922" s="17"/>
      <c r="P2922" s="23" t="str">
        <f aca="false">IF(B2922="","",IF(ISNA(MATCH(B2922,الموظفين!$A$2:$A$501,0)),"⚠ كود غير موجود",IF(O2922&lt;&gt;"",O2922,IF(N2922&lt;&gt;"",N2922,IF(H2922="",IF(AND(A2922&lt;&gt;"",WEEKDAY(A2922)=الإعدادات!$B$11),"راحة أسبوعية","غائب"),IF(I2922="","بدون انصراف",IF(N(K2922)&gt;0,"متأخر","حاضر")))))))</f>
        <v/>
      </c>
      <c r="Q2922" s="24" t="str">
        <f aca="false">IF(B2922="","",IF(OR(P2922="غائب",P2922="غياب",P2922="إجازة بدون راتب"),IFERROR(VLOOKUP(B2922,الموظفين!$A$2:$J$501,8,FALSE()),0),0))</f>
        <v/>
      </c>
      <c r="R2922" s="24" t="str">
        <f aca="false">IF(B2922="","",ROUND((N(K2922)+N(L2922))/60*IFERROR(VLOOKUP(B2922,الموظفين!$A$2:$J$501,8,FALSE()),0)/الإعدادات!$B$6*الإعدادات!$B$9,2))</f>
        <v/>
      </c>
      <c r="S2922" s="24" t="str">
        <f aca="false">IF(OR(B2922="",M2922=""),"",ROUND(M2922/60*IFERROR(VLOOKUP(B2922,الموظفين!$A$2:$J$501,9,FALSE()),0),2))</f>
        <v/>
      </c>
      <c r="T2922" s="17"/>
      <c r="U2922" s="23" t="str">
        <f aca="false">IF(OR(A2922="",B2922=""),"",A2922&amp;"|"&amp;B2922)</f>
        <v/>
      </c>
    </row>
    <row r="2923" customFormat="false" ht="15" hidden="false" customHeight="false" outlineLevel="0" collapsed="false">
      <c r="A2923" s="16"/>
      <c r="B2923" s="17"/>
      <c r="C2923" s="18" t="str">
        <f aca="false">IF($B2923="","",IFERROR(VLOOKUP($B2923,الموظفين!$A$2:$J$501,2,FALSE())&amp;"","⚠ كود غير موجود"))</f>
        <v/>
      </c>
      <c r="D2923" s="18" t="str">
        <f aca="false">IF($B2923="","",IFERROR(VLOOKUP($B2923,الموظفين!$A$2:$J$501,3,FALSE())&amp;"",""))</f>
        <v/>
      </c>
      <c r="E2923" s="18" t="str">
        <f aca="false">IF($B2923="","",IFERROR(VLOOKUP($B2923,الموظفين!$A$2:$J$501,5,FALSE())&amp;"",""))</f>
        <v/>
      </c>
      <c r="F2923" s="19" t="str">
        <f aca="false">IF($B2923="","",IFERROR(VLOOKUP($B2923,الموظفين!$A$2:$J$501,6,FALSE()),""))</f>
        <v/>
      </c>
      <c r="G2923" s="19" t="str">
        <f aca="false">IF($B2923="","",IFERROR(VLOOKUP($B2923,الموظفين!$A$2:$J$501,7,FALSE()),""))</f>
        <v/>
      </c>
      <c r="H2923" s="20"/>
      <c r="I2923" s="20"/>
      <c r="J2923" s="21" t="str">
        <f aca="false">IF(OR(H2923="",I2923=""),"",ROUND(MOD(I2923-H2923,1)*24,2))</f>
        <v/>
      </c>
      <c r="K2923" s="22" t="str">
        <f aca="false">IF(OR(H2923="",F2923=""),"",IF(ROUND(MAX(0,MOD(H2923-F2923+0.5,1)-0.5)*1440,0)&gt;IFERROR(VLOOKUP(E2923,الورديات!$A$2:$E$21,5,FALSE()),0),ROUND(MAX(0,MOD(H2923-F2923+0.5,1)-0.5)*1440,0),0))</f>
        <v/>
      </c>
      <c r="L2923" s="22" t="str">
        <f aca="false">IF(OR(I2923="",G2923=""),"",ROUND(MAX(0,MOD(G2923-I2923+0.5,1)-0.5)*1440,0))</f>
        <v/>
      </c>
      <c r="M2923" s="22" t="str">
        <f aca="false">IF(OR(I2923="",G2923=""),"",IF(ROUND(MAX(0,MOD(I2923-G2923+0.5,1)-0.5)*1440,0)&gt;=الإعدادات!$B$8,ROUND(MAX(0,MOD(I2923-G2923+0.5,1)-0.5)*1440,0),0))</f>
        <v/>
      </c>
      <c r="N2923" s="18" t="str">
        <f aca="false">IF(OR(A2923="",B2923=""),"",IF(COUNTIFS(الإجازات!$A$2:$A$1001,B2923,الإجازات!$D$2:$D$1001,"&lt;="&amp;A2923,الإجازات!$E$2:$E$1001,"&gt;="&amp;A2923,الإجازات!$G$2:$G$1001,"مقبولة")=0,"",LOOKUP(2,1/((الإجازات!$A$2:$A$1001=B2923)*(الإجازات!$D$2:$D$1001&lt;=A2923)*(الإجازات!$E$2:$E$1001&gt;=A2923)*(الإجازات!$G$2:$G$1001="مقبولة")),الإجازات!$C$2:$C$1001)))</f>
        <v/>
      </c>
      <c r="O2923" s="17"/>
      <c r="P2923" s="23" t="str">
        <f aca="false">IF(B2923="","",IF(ISNA(MATCH(B2923,الموظفين!$A$2:$A$501,0)),"⚠ كود غير موجود",IF(O2923&lt;&gt;"",O2923,IF(N2923&lt;&gt;"",N2923,IF(H2923="",IF(AND(A2923&lt;&gt;"",WEEKDAY(A2923)=الإعدادات!$B$11),"راحة أسبوعية","غائب"),IF(I2923="","بدون انصراف",IF(N(K2923)&gt;0,"متأخر","حاضر")))))))</f>
        <v/>
      </c>
      <c r="Q2923" s="24" t="str">
        <f aca="false">IF(B2923="","",IF(OR(P2923="غائب",P2923="غياب",P2923="إجازة بدون راتب"),IFERROR(VLOOKUP(B2923,الموظفين!$A$2:$J$501,8,FALSE()),0),0))</f>
        <v/>
      </c>
      <c r="R2923" s="24" t="str">
        <f aca="false">IF(B2923="","",ROUND((N(K2923)+N(L2923))/60*IFERROR(VLOOKUP(B2923,الموظفين!$A$2:$J$501,8,FALSE()),0)/الإعدادات!$B$6*الإعدادات!$B$9,2))</f>
        <v/>
      </c>
      <c r="S2923" s="24" t="str">
        <f aca="false">IF(OR(B2923="",M2923=""),"",ROUND(M2923/60*IFERROR(VLOOKUP(B2923,الموظفين!$A$2:$J$501,9,FALSE()),0),2))</f>
        <v/>
      </c>
      <c r="T2923" s="17"/>
      <c r="U2923" s="23" t="str">
        <f aca="false">IF(OR(A2923="",B2923=""),"",A2923&amp;"|"&amp;B2923)</f>
        <v/>
      </c>
    </row>
    <row r="2924" customFormat="false" ht="15" hidden="false" customHeight="false" outlineLevel="0" collapsed="false">
      <c r="A2924" s="16"/>
      <c r="B2924" s="17"/>
      <c r="C2924" s="18" t="str">
        <f aca="false">IF($B2924="","",IFERROR(VLOOKUP($B2924,الموظفين!$A$2:$J$501,2,FALSE())&amp;"","⚠ كود غير موجود"))</f>
        <v/>
      </c>
      <c r="D2924" s="18" t="str">
        <f aca="false">IF($B2924="","",IFERROR(VLOOKUP($B2924,الموظفين!$A$2:$J$501,3,FALSE())&amp;"",""))</f>
        <v/>
      </c>
      <c r="E2924" s="18" t="str">
        <f aca="false">IF($B2924="","",IFERROR(VLOOKUP($B2924,الموظفين!$A$2:$J$501,5,FALSE())&amp;"",""))</f>
        <v/>
      </c>
      <c r="F2924" s="19" t="str">
        <f aca="false">IF($B2924="","",IFERROR(VLOOKUP($B2924,الموظفين!$A$2:$J$501,6,FALSE()),""))</f>
        <v/>
      </c>
      <c r="G2924" s="19" t="str">
        <f aca="false">IF($B2924="","",IFERROR(VLOOKUP($B2924,الموظفين!$A$2:$J$501,7,FALSE()),""))</f>
        <v/>
      </c>
      <c r="H2924" s="20"/>
      <c r="I2924" s="20"/>
      <c r="J2924" s="21" t="str">
        <f aca="false">IF(OR(H2924="",I2924=""),"",ROUND(MOD(I2924-H2924,1)*24,2))</f>
        <v/>
      </c>
      <c r="K2924" s="22" t="str">
        <f aca="false">IF(OR(H2924="",F2924=""),"",IF(ROUND(MAX(0,MOD(H2924-F2924+0.5,1)-0.5)*1440,0)&gt;IFERROR(VLOOKUP(E2924,الورديات!$A$2:$E$21,5,FALSE()),0),ROUND(MAX(0,MOD(H2924-F2924+0.5,1)-0.5)*1440,0),0))</f>
        <v/>
      </c>
      <c r="L2924" s="22" t="str">
        <f aca="false">IF(OR(I2924="",G2924=""),"",ROUND(MAX(0,MOD(G2924-I2924+0.5,1)-0.5)*1440,0))</f>
        <v/>
      </c>
      <c r="M2924" s="22" t="str">
        <f aca="false">IF(OR(I2924="",G2924=""),"",IF(ROUND(MAX(0,MOD(I2924-G2924+0.5,1)-0.5)*1440,0)&gt;=الإعدادات!$B$8,ROUND(MAX(0,MOD(I2924-G2924+0.5,1)-0.5)*1440,0),0))</f>
        <v/>
      </c>
      <c r="N2924" s="18" t="str">
        <f aca="false">IF(OR(A2924="",B2924=""),"",IF(COUNTIFS(الإجازات!$A$2:$A$1001,B2924,الإجازات!$D$2:$D$1001,"&lt;="&amp;A2924,الإجازات!$E$2:$E$1001,"&gt;="&amp;A2924,الإجازات!$G$2:$G$1001,"مقبولة")=0,"",LOOKUP(2,1/((الإجازات!$A$2:$A$1001=B2924)*(الإجازات!$D$2:$D$1001&lt;=A2924)*(الإجازات!$E$2:$E$1001&gt;=A2924)*(الإجازات!$G$2:$G$1001="مقبولة")),الإجازات!$C$2:$C$1001)))</f>
        <v/>
      </c>
      <c r="O2924" s="17"/>
      <c r="P2924" s="23" t="str">
        <f aca="false">IF(B2924="","",IF(ISNA(MATCH(B2924,الموظفين!$A$2:$A$501,0)),"⚠ كود غير موجود",IF(O2924&lt;&gt;"",O2924,IF(N2924&lt;&gt;"",N2924,IF(H2924="",IF(AND(A2924&lt;&gt;"",WEEKDAY(A2924)=الإعدادات!$B$11),"راحة أسبوعية","غائب"),IF(I2924="","بدون انصراف",IF(N(K2924)&gt;0,"متأخر","حاضر")))))))</f>
        <v/>
      </c>
      <c r="Q2924" s="24" t="str">
        <f aca="false">IF(B2924="","",IF(OR(P2924="غائب",P2924="غياب",P2924="إجازة بدون راتب"),IFERROR(VLOOKUP(B2924,الموظفين!$A$2:$J$501,8,FALSE()),0),0))</f>
        <v/>
      </c>
      <c r="R2924" s="24" t="str">
        <f aca="false">IF(B2924="","",ROUND((N(K2924)+N(L2924))/60*IFERROR(VLOOKUP(B2924,الموظفين!$A$2:$J$501,8,FALSE()),0)/الإعدادات!$B$6*الإعدادات!$B$9,2))</f>
        <v/>
      </c>
      <c r="S2924" s="24" t="str">
        <f aca="false">IF(OR(B2924="",M2924=""),"",ROUND(M2924/60*IFERROR(VLOOKUP(B2924,الموظفين!$A$2:$J$501,9,FALSE()),0),2))</f>
        <v/>
      </c>
      <c r="T2924" s="17"/>
      <c r="U2924" s="23" t="str">
        <f aca="false">IF(OR(A2924="",B2924=""),"",A2924&amp;"|"&amp;B2924)</f>
        <v/>
      </c>
    </row>
    <row r="2925" customFormat="false" ht="15" hidden="false" customHeight="false" outlineLevel="0" collapsed="false">
      <c r="A2925" s="16"/>
      <c r="B2925" s="17"/>
      <c r="C2925" s="18" t="str">
        <f aca="false">IF($B2925="","",IFERROR(VLOOKUP($B2925,الموظفين!$A$2:$J$501,2,FALSE())&amp;"","⚠ كود غير موجود"))</f>
        <v/>
      </c>
      <c r="D2925" s="18" t="str">
        <f aca="false">IF($B2925="","",IFERROR(VLOOKUP($B2925,الموظفين!$A$2:$J$501,3,FALSE())&amp;"",""))</f>
        <v/>
      </c>
      <c r="E2925" s="18" t="str">
        <f aca="false">IF($B2925="","",IFERROR(VLOOKUP($B2925,الموظفين!$A$2:$J$501,5,FALSE())&amp;"",""))</f>
        <v/>
      </c>
      <c r="F2925" s="19" t="str">
        <f aca="false">IF($B2925="","",IFERROR(VLOOKUP($B2925,الموظفين!$A$2:$J$501,6,FALSE()),""))</f>
        <v/>
      </c>
      <c r="G2925" s="19" t="str">
        <f aca="false">IF($B2925="","",IFERROR(VLOOKUP($B2925,الموظفين!$A$2:$J$501,7,FALSE()),""))</f>
        <v/>
      </c>
      <c r="H2925" s="20"/>
      <c r="I2925" s="20"/>
      <c r="J2925" s="21" t="str">
        <f aca="false">IF(OR(H2925="",I2925=""),"",ROUND(MOD(I2925-H2925,1)*24,2))</f>
        <v/>
      </c>
      <c r="K2925" s="22" t="str">
        <f aca="false">IF(OR(H2925="",F2925=""),"",IF(ROUND(MAX(0,MOD(H2925-F2925+0.5,1)-0.5)*1440,0)&gt;IFERROR(VLOOKUP(E2925,الورديات!$A$2:$E$21,5,FALSE()),0),ROUND(MAX(0,MOD(H2925-F2925+0.5,1)-0.5)*1440,0),0))</f>
        <v/>
      </c>
      <c r="L2925" s="22" t="str">
        <f aca="false">IF(OR(I2925="",G2925=""),"",ROUND(MAX(0,MOD(G2925-I2925+0.5,1)-0.5)*1440,0))</f>
        <v/>
      </c>
      <c r="M2925" s="22" t="str">
        <f aca="false">IF(OR(I2925="",G2925=""),"",IF(ROUND(MAX(0,MOD(I2925-G2925+0.5,1)-0.5)*1440,0)&gt;=الإعدادات!$B$8,ROUND(MAX(0,MOD(I2925-G2925+0.5,1)-0.5)*1440,0),0))</f>
        <v/>
      </c>
      <c r="N2925" s="18" t="str">
        <f aca="false">IF(OR(A2925="",B2925=""),"",IF(COUNTIFS(الإجازات!$A$2:$A$1001,B2925,الإجازات!$D$2:$D$1001,"&lt;="&amp;A2925,الإجازات!$E$2:$E$1001,"&gt;="&amp;A2925,الإجازات!$G$2:$G$1001,"مقبولة")=0,"",LOOKUP(2,1/((الإجازات!$A$2:$A$1001=B2925)*(الإجازات!$D$2:$D$1001&lt;=A2925)*(الإجازات!$E$2:$E$1001&gt;=A2925)*(الإجازات!$G$2:$G$1001="مقبولة")),الإجازات!$C$2:$C$1001)))</f>
        <v/>
      </c>
      <c r="O2925" s="17"/>
      <c r="P2925" s="23" t="str">
        <f aca="false">IF(B2925="","",IF(ISNA(MATCH(B2925,الموظفين!$A$2:$A$501,0)),"⚠ كود غير موجود",IF(O2925&lt;&gt;"",O2925,IF(N2925&lt;&gt;"",N2925,IF(H2925="",IF(AND(A2925&lt;&gt;"",WEEKDAY(A2925)=الإعدادات!$B$11),"راحة أسبوعية","غائب"),IF(I2925="","بدون انصراف",IF(N(K2925)&gt;0,"متأخر","حاضر")))))))</f>
        <v/>
      </c>
      <c r="Q2925" s="24" t="str">
        <f aca="false">IF(B2925="","",IF(OR(P2925="غائب",P2925="غياب",P2925="إجازة بدون راتب"),IFERROR(VLOOKUP(B2925,الموظفين!$A$2:$J$501,8,FALSE()),0),0))</f>
        <v/>
      </c>
      <c r="R2925" s="24" t="str">
        <f aca="false">IF(B2925="","",ROUND((N(K2925)+N(L2925))/60*IFERROR(VLOOKUP(B2925,الموظفين!$A$2:$J$501,8,FALSE()),0)/الإعدادات!$B$6*الإعدادات!$B$9,2))</f>
        <v/>
      </c>
      <c r="S2925" s="24" t="str">
        <f aca="false">IF(OR(B2925="",M2925=""),"",ROUND(M2925/60*IFERROR(VLOOKUP(B2925,الموظفين!$A$2:$J$501,9,FALSE()),0),2))</f>
        <v/>
      </c>
      <c r="T2925" s="17"/>
      <c r="U2925" s="23" t="str">
        <f aca="false">IF(OR(A2925="",B2925=""),"",A2925&amp;"|"&amp;B2925)</f>
        <v/>
      </c>
    </row>
    <row r="2926" customFormat="false" ht="15" hidden="false" customHeight="false" outlineLevel="0" collapsed="false">
      <c r="A2926" s="16"/>
      <c r="B2926" s="17"/>
      <c r="C2926" s="18" t="str">
        <f aca="false">IF($B2926="","",IFERROR(VLOOKUP($B2926,الموظفين!$A$2:$J$501,2,FALSE())&amp;"","⚠ كود غير موجود"))</f>
        <v/>
      </c>
      <c r="D2926" s="18" t="str">
        <f aca="false">IF($B2926="","",IFERROR(VLOOKUP($B2926,الموظفين!$A$2:$J$501,3,FALSE())&amp;"",""))</f>
        <v/>
      </c>
      <c r="E2926" s="18" t="str">
        <f aca="false">IF($B2926="","",IFERROR(VLOOKUP($B2926,الموظفين!$A$2:$J$501,5,FALSE())&amp;"",""))</f>
        <v/>
      </c>
      <c r="F2926" s="19" t="str">
        <f aca="false">IF($B2926="","",IFERROR(VLOOKUP($B2926,الموظفين!$A$2:$J$501,6,FALSE()),""))</f>
        <v/>
      </c>
      <c r="G2926" s="19" t="str">
        <f aca="false">IF($B2926="","",IFERROR(VLOOKUP($B2926,الموظفين!$A$2:$J$501,7,FALSE()),""))</f>
        <v/>
      </c>
      <c r="H2926" s="20"/>
      <c r="I2926" s="20"/>
      <c r="J2926" s="21" t="str">
        <f aca="false">IF(OR(H2926="",I2926=""),"",ROUND(MOD(I2926-H2926,1)*24,2))</f>
        <v/>
      </c>
      <c r="K2926" s="22" t="str">
        <f aca="false">IF(OR(H2926="",F2926=""),"",IF(ROUND(MAX(0,MOD(H2926-F2926+0.5,1)-0.5)*1440,0)&gt;IFERROR(VLOOKUP(E2926,الورديات!$A$2:$E$21,5,FALSE()),0),ROUND(MAX(0,MOD(H2926-F2926+0.5,1)-0.5)*1440,0),0))</f>
        <v/>
      </c>
      <c r="L2926" s="22" t="str">
        <f aca="false">IF(OR(I2926="",G2926=""),"",ROUND(MAX(0,MOD(G2926-I2926+0.5,1)-0.5)*1440,0))</f>
        <v/>
      </c>
      <c r="M2926" s="22" t="str">
        <f aca="false">IF(OR(I2926="",G2926=""),"",IF(ROUND(MAX(0,MOD(I2926-G2926+0.5,1)-0.5)*1440,0)&gt;=الإعدادات!$B$8,ROUND(MAX(0,MOD(I2926-G2926+0.5,1)-0.5)*1440,0),0))</f>
        <v/>
      </c>
      <c r="N2926" s="18" t="str">
        <f aca="false">IF(OR(A2926="",B2926=""),"",IF(COUNTIFS(الإجازات!$A$2:$A$1001,B2926,الإجازات!$D$2:$D$1001,"&lt;="&amp;A2926,الإجازات!$E$2:$E$1001,"&gt;="&amp;A2926,الإجازات!$G$2:$G$1001,"مقبولة")=0,"",LOOKUP(2,1/((الإجازات!$A$2:$A$1001=B2926)*(الإجازات!$D$2:$D$1001&lt;=A2926)*(الإجازات!$E$2:$E$1001&gt;=A2926)*(الإجازات!$G$2:$G$1001="مقبولة")),الإجازات!$C$2:$C$1001)))</f>
        <v/>
      </c>
      <c r="O2926" s="17"/>
      <c r="P2926" s="23" t="str">
        <f aca="false">IF(B2926="","",IF(ISNA(MATCH(B2926,الموظفين!$A$2:$A$501,0)),"⚠ كود غير موجود",IF(O2926&lt;&gt;"",O2926,IF(N2926&lt;&gt;"",N2926,IF(H2926="",IF(AND(A2926&lt;&gt;"",WEEKDAY(A2926)=الإعدادات!$B$11),"راحة أسبوعية","غائب"),IF(I2926="","بدون انصراف",IF(N(K2926)&gt;0,"متأخر","حاضر")))))))</f>
        <v/>
      </c>
      <c r="Q2926" s="24" t="str">
        <f aca="false">IF(B2926="","",IF(OR(P2926="غائب",P2926="غياب",P2926="إجازة بدون راتب"),IFERROR(VLOOKUP(B2926,الموظفين!$A$2:$J$501,8,FALSE()),0),0))</f>
        <v/>
      </c>
      <c r="R2926" s="24" t="str">
        <f aca="false">IF(B2926="","",ROUND((N(K2926)+N(L2926))/60*IFERROR(VLOOKUP(B2926,الموظفين!$A$2:$J$501,8,FALSE()),0)/الإعدادات!$B$6*الإعدادات!$B$9,2))</f>
        <v/>
      </c>
      <c r="S2926" s="24" t="str">
        <f aca="false">IF(OR(B2926="",M2926=""),"",ROUND(M2926/60*IFERROR(VLOOKUP(B2926,الموظفين!$A$2:$J$501,9,FALSE()),0),2))</f>
        <v/>
      </c>
      <c r="T2926" s="17"/>
      <c r="U2926" s="23" t="str">
        <f aca="false">IF(OR(A2926="",B2926=""),"",A2926&amp;"|"&amp;B2926)</f>
        <v/>
      </c>
    </row>
    <row r="2927" customFormat="false" ht="15" hidden="false" customHeight="false" outlineLevel="0" collapsed="false">
      <c r="A2927" s="16"/>
      <c r="B2927" s="17"/>
      <c r="C2927" s="18" t="str">
        <f aca="false">IF($B2927="","",IFERROR(VLOOKUP($B2927,الموظفين!$A$2:$J$501,2,FALSE())&amp;"","⚠ كود غير موجود"))</f>
        <v/>
      </c>
      <c r="D2927" s="18" t="str">
        <f aca="false">IF($B2927="","",IFERROR(VLOOKUP($B2927,الموظفين!$A$2:$J$501,3,FALSE())&amp;"",""))</f>
        <v/>
      </c>
      <c r="E2927" s="18" t="str">
        <f aca="false">IF($B2927="","",IFERROR(VLOOKUP($B2927,الموظفين!$A$2:$J$501,5,FALSE())&amp;"",""))</f>
        <v/>
      </c>
      <c r="F2927" s="19" t="str">
        <f aca="false">IF($B2927="","",IFERROR(VLOOKUP($B2927,الموظفين!$A$2:$J$501,6,FALSE()),""))</f>
        <v/>
      </c>
      <c r="G2927" s="19" t="str">
        <f aca="false">IF($B2927="","",IFERROR(VLOOKUP($B2927,الموظفين!$A$2:$J$501,7,FALSE()),""))</f>
        <v/>
      </c>
      <c r="H2927" s="20"/>
      <c r="I2927" s="20"/>
      <c r="J2927" s="21" t="str">
        <f aca="false">IF(OR(H2927="",I2927=""),"",ROUND(MOD(I2927-H2927,1)*24,2))</f>
        <v/>
      </c>
      <c r="K2927" s="22" t="str">
        <f aca="false">IF(OR(H2927="",F2927=""),"",IF(ROUND(MAX(0,MOD(H2927-F2927+0.5,1)-0.5)*1440,0)&gt;IFERROR(VLOOKUP(E2927,الورديات!$A$2:$E$21,5,FALSE()),0),ROUND(MAX(0,MOD(H2927-F2927+0.5,1)-0.5)*1440,0),0))</f>
        <v/>
      </c>
      <c r="L2927" s="22" t="str">
        <f aca="false">IF(OR(I2927="",G2927=""),"",ROUND(MAX(0,MOD(G2927-I2927+0.5,1)-0.5)*1440,0))</f>
        <v/>
      </c>
      <c r="M2927" s="22" t="str">
        <f aca="false">IF(OR(I2927="",G2927=""),"",IF(ROUND(MAX(0,MOD(I2927-G2927+0.5,1)-0.5)*1440,0)&gt;=الإعدادات!$B$8,ROUND(MAX(0,MOD(I2927-G2927+0.5,1)-0.5)*1440,0),0))</f>
        <v/>
      </c>
      <c r="N2927" s="18" t="str">
        <f aca="false">IF(OR(A2927="",B2927=""),"",IF(COUNTIFS(الإجازات!$A$2:$A$1001,B2927,الإجازات!$D$2:$D$1001,"&lt;="&amp;A2927,الإجازات!$E$2:$E$1001,"&gt;="&amp;A2927,الإجازات!$G$2:$G$1001,"مقبولة")=0,"",LOOKUP(2,1/((الإجازات!$A$2:$A$1001=B2927)*(الإجازات!$D$2:$D$1001&lt;=A2927)*(الإجازات!$E$2:$E$1001&gt;=A2927)*(الإجازات!$G$2:$G$1001="مقبولة")),الإجازات!$C$2:$C$1001)))</f>
        <v/>
      </c>
      <c r="O2927" s="17"/>
      <c r="P2927" s="23" t="str">
        <f aca="false">IF(B2927="","",IF(ISNA(MATCH(B2927,الموظفين!$A$2:$A$501,0)),"⚠ كود غير موجود",IF(O2927&lt;&gt;"",O2927,IF(N2927&lt;&gt;"",N2927,IF(H2927="",IF(AND(A2927&lt;&gt;"",WEEKDAY(A2927)=الإعدادات!$B$11),"راحة أسبوعية","غائب"),IF(I2927="","بدون انصراف",IF(N(K2927)&gt;0,"متأخر","حاضر")))))))</f>
        <v/>
      </c>
      <c r="Q2927" s="24" t="str">
        <f aca="false">IF(B2927="","",IF(OR(P2927="غائب",P2927="غياب",P2927="إجازة بدون راتب"),IFERROR(VLOOKUP(B2927,الموظفين!$A$2:$J$501,8,FALSE()),0),0))</f>
        <v/>
      </c>
      <c r="R2927" s="24" t="str">
        <f aca="false">IF(B2927="","",ROUND((N(K2927)+N(L2927))/60*IFERROR(VLOOKUP(B2927,الموظفين!$A$2:$J$501,8,FALSE()),0)/الإعدادات!$B$6*الإعدادات!$B$9,2))</f>
        <v/>
      </c>
      <c r="S2927" s="24" t="str">
        <f aca="false">IF(OR(B2927="",M2927=""),"",ROUND(M2927/60*IFERROR(VLOOKUP(B2927,الموظفين!$A$2:$J$501,9,FALSE()),0),2))</f>
        <v/>
      </c>
      <c r="T2927" s="17"/>
      <c r="U2927" s="23" t="str">
        <f aca="false">IF(OR(A2927="",B2927=""),"",A2927&amp;"|"&amp;B2927)</f>
        <v/>
      </c>
    </row>
    <row r="2928" customFormat="false" ht="15" hidden="false" customHeight="false" outlineLevel="0" collapsed="false">
      <c r="A2928" s="16"/>
      <c r="B2928" s="17"/>
      <c r="C2928" s="18" t="str">
        <f aca="false">IF($B2928="","",IFERROR(VLOOKUP($B2928,الموظفين!$A$2:$J$501,2,FALSE())&amp;"","⚠ كود غير موجود"))</f>
        <v/>
      </c>
      <c r="D2928" s="18" t="str">
        <f aca="false">IF($B2928="","",IFERROR(VLOOKUP($B2928,الموظفين!$A$2:$J$501,3,FALSE())&amp;"",""))</f>
        <v/>
      </c>
      <c r="E2928" s="18" t="str">
        <f aca="false">IF($B2928="","",IFERROR(VLOOKUP($B2928,الموظفين!$A$2:$J$501,5,FALSE())&amp;"",""))</f>
        <v/>
      </c>
      <c r="F2928" s="19" t="str">
        <f aca="false">IF($B2928="","",IFERROR(VLOOKUP($B2928,الموظفين!$A$2:$J$501,6,FALSE()),""))</f>
        <v/>
      </c>
      <c r="G2928" s="19" t="str">
        <f aca="false">IF($B2928="","",IFERROR(VLOOKUP($B2928,الموظفين!$A$2:$J$501,7,FALSE()),""))</f>
        <v/>
      </c>
      <c r="H2928" s="20"/>
      <c r="I2928" s="20"/>
      <c r="J2928" s="21" t="str">
        <f aca="false">IF(OR(H2928="",I2928=""),"",ROUND(MOD(I2928-H2928,1)*24,2))</f>
        <v/>
      </c>
      <c r="K2928" s="22" t="str">
        <f aca="false">IF(OR(H2928="",F2928=""),"",IF(ROUND(MAX(0,MOD(H2928-F2928+0.5,1)-0.5)*1440,0)&gt;IFERROR(VLOOKUP(E2928,الورديات!$A$2:$E$21,5,FALSE()),0),ROUND(MAX(0,MOD(H2928-F2928+0.5,1)-0.5)*1440,0),0))</f>
        <v/>
      </c>
      <c r="L2928" s="22" t="str">
        <f aca="false">IF(OR(I2928="",G2928=""),"",ROUND(MAX(0,MOD(G2928-I2928+0.5,1)-0.5)*1440,0))</f>
        <v/>
      </c>
      <c r="M2928" s="22" t="str">
        <f aca="false">IF(OR(I2928="",G2928=""),"",IF(ROUND(MAX(0,MOD(I2928-G2928+0.5,1)-0.5)*1440,0)&gt;=الإعدادات!$B$8,ROUND(MAX(0,MOD(I2928-G2928+0.5,1)-0.5)*1440,0),0))</f>
        <v/>
      </c>
      <c r="N2928" s="18" t="str">
        <f aca="false">IF(OR(A2928="",B2928=""),"",IF(COUNTIFS(الإجازات!$A$2:$A$1001,B2928,الإجازات!$D$2:$D$1001,"&lt;="&amp;A2928,الإجازات!$E$2:$E$1001,"&gt;="&amp;A2928,الإجازات!$G$2:$G$1001,"مقبولة")=0,"",LOOKUP(2,1/((الإجازات!$A$2:$A$1001=B2928)*(الإجازات!$D$2:$D$1001&lt;=A2928)*(الإجازات!$E$2:$E$1001&gt;=A2928)*(الإجازات!$G$2:$G$1001="مقبولة")),الإجازات!$C$2:$C$1001)))</f>
        <v/>
      </c>
      <c r="O2928" s="17"/>
      <c r="P2928" s="23" t="str">
        <f aca="false">IF(B2928="","",IF(ISNA(MATCH(B2928,الموظفين!$A$2:$A$501,0)),"⚠ كود غير موجود",IF(O2928&lt;&gt;"",O2928,IF(N2928&lt;&gt;"",N2928,IF(H2928="",IF(AND(A2928&lt;&gt;"",WEEKDAY(A2928)=الإعدادات!$B$11),"راحة أسبوعية","غائب"),IF(I2928="","بدون انصراف",IF(N(K2928)&gt;0,"متأخر","حاضر")))))))</f>
        <v/>
      </c>
      <c r="Q2928" s="24" t="str">
        <f aca="false">IF(B2928="","",IF(OR(P2928="غائب",P2928="غياب",P2928="إجازة بدون راتب"),IFERROR(VLOOKUP(B2928,الموظفين!$A$2:$J$501,8,FALSE()),0),0))</f>
        <v/>
      </c>
      <c r="R2928" s="24" t="str">
        <f aca="false">IF(B2928="","",ROUND((N(K2928)+N(L2928))/60*IFERROR(VLOOKUP(B2928,الموظفين!$A$2:$J$501,8,FALSE()),0)/الإعدادات!$B$6*الإعدادات!$B$9,2))</f>
        <v/>
      </c>
      <c r="S2928" s="24" t="str">
        <f aca="false">IF(OR(B2928="",M2928=""),"",ROUND(M2928/60*IFERROR(VLOOKUP(B2928,الموظفين!$A$2:$J$501,9,FALSE()),0),2))</f>
        <v/>
      </c>
      <c r="T2928" s="17"/>
      <c r="U2928" s="23" t="str">
        <f aca="false">IF(OR(A2928="",B2928=""),"",A2928&amp;"|"&amp;B2928)</f>
        <v/>
      </c>
    </row>
    <row r="2929" customFormat="false" ht="15" hidden="false" customHeight="false" outlineLevel="0" collapsed="false">
      <c r="A2929" s="16"/>
      <c r="B2929" s="17"/>
      <c r="C2929" s="18" t="str">
        <f aca="false">IF($B2929="","",IFERROR(VLOOKUP($B2929,الموظفين!$A$2:$J$501,2,FALSE())&amp;"","⚠ كود غير موجود"))</f>
        <v/>
      </c>
      <c r="D2929" s="18" t="str">
        <f aca="false">IF($B2929="","",IFERROR(VLOOKUP($B2929,الموظفين!$A$2:$J$501,3,FALSE())&amp;"",""))</f>
        <v/>
      </c>
      <c r="E2929" s="18" t="str">
        <f aca="false">IF($B2929="","",IFERROR(VLOOKUP($B2929,الموظفين!$A$2:$J$501,5,FALSE())&amp;"",""))</f>
        <v/>
      </c>
      <c r="F2929" s="19" t="str">
        <f aca="false">IF($B2929="","",IFERROR(VLOOKUP($B2929,الموظفين!$A$2:$J$501,6,FALSE()),""))</f>
        <v/>
      </c>
      <c r="G2929" s="19" t="str">
        <f aca="false">IF($B2929="","",IFERROR(VLOOKUP($B2929,الموظفين!$A$2:$J$501,7,FALSE()),""))</f>
        <v/>
      </c>
      <c r="H2929" s="20"/>
      <c r="I2929" s="20"/>
      <c r="J2929" s="21" t="str">
        <f aca="false">IF(OR(H2929="",I2929=""),"",ROUND(MOD(I2929-H2929,1)*24,2))</f>
        <v/>
      </c>
      <c r="K2929" s="22" t="str">
        <f aca="false">IF(OR(H2929="",F2929=""),"",IF(ROUND(MAX(0,MOD(H2929-F2929+0.5,1)-0.5)*1440,0)&gt;IFERROR(VLOOKUP(E2929,الورديات!$A$2:$E$21,5,FALSE()),0),ROUND(MAX(0,MOD(H2929-F2929+0.5,1)-0.5)*1440,0),0))</f>
        <v/>
      </c>
      <c r="L2929" s="22" t="str">
        <f aca="false">IF(OR(I2929="",G2929=""),"",ROUND(MAX(0,MOD(G2929-I2929+0.5,1)-0.5)*1440,0))</f>
        <v/>
      </c>
      <c r="M2929" s="22" t="str">
        <f aca="false">IF(OR(I2929="",G2929=""),"",IF(ROUND(MAX(0,MOD(I2929-G2929+0.5,1)-0.5)*1440,0)&gt;=الإعدادات!$B$8,ROUND(MAX(0,MOD(I2929-G2929+0.5,1)-0.5)*1440,0),0))</f>
        <v/>
      </c>
      <c r="N2929" s="18" t="str">
        <f aca="false">IF(OR(A2929="",B2929=""),"",IF(COUNTIFS(الإجازات!$A$2:$A$1001,B2929,الإجازات!$D$2:$D$1001,"&lt;="&amp;A2929,الإجازات!$E$2:$E$1001,"&gt;="&amp;A2929,الإجازات!$G$2:$G$1001,"مقبولة")=0,"",LOOKUP(2,1/((الإجازات!$A$2:$A$1001=B2929)*(الإجازات!$D$2:$D$1001&lt;=A2929)*(الإجازات!$E$2:$E$1001&gt;=A2929)*(الإجازات!$G$2:$G$1001="مقبولة")),الإجازات!$C$2:$C$1001)))</f>
        <v/>
      </c>
      <c r="O2929" s="17"/>
      <c r="P2929" s="23" t="str">
        <f aca="false">IF(B2929="","",IF(ISNA(MATCH(B2929,الموظفين!$A$2:$A$501,0)),"⚠ كود غير موجود",IF(O2929&lt;&gt;"",O2929,IF(N2929&lt;&gt;"",N2929,IF(H2929="",IF(AND(A2929&lt;&gt;"",WEEKDAY(A2929)=الإعدادات!$B$11),"راحة أسبوعية","غائب"),IF(I2929="","بدون انصراف",IF(N(K2929)&gt;0,"متأخر","حاضر")))))))</f>
        <v/>
      </c>
      <c r="Q2929" s="24" t="str">
        <f aca="false">IF(B2929="","",IF(OR(P2929="غائب",P2929="غياب",P2929="إجازة بدون راتب"),IFERROR(VLOOKUP(B2929,الموظفين!$A$2:$J$501,8,FALSE()),0),0))</f>
        <v/>
      </c>
      <c r="R2929" s="24" t="str">
        <f aca="false">IF(B2929="","",ROUND((N(K2929)+N(L2929))/60*IFERROR(VLOOKUP(B2929,الموظفين!$A$2:$J$501,8,FALSE()),0)/الإعدادات!$B$6*الإعدادات!$B$9,2))</f>
        <v/>
      </c>
      <c r="S2929" s="24" t="str">
        <f aca="false">IF(OR(B2929="",M2929=""),"",ROUND(M2929/60*IFERROR(VLOOKUP(B2929,الموظفين!$A$2:$J$501,9,FALSE()),0),2))</f>
        <v/>
      </c>
      <c r="T2929" s="17"/>
      <c r="U2929" s="23" t="str">
        <f aca="false">IF(OR(A2929="",B2929=""),"",A2929&amp;"|"&amp;B2929)</f>
        <v/>
      </c>
    </row>
    <row r="2930" customFormat="false" ht="15" hidden="false" customHeight="false" outlineLevel="0" collapsed="false">
      <c r="A2930" s="16"/>
      <c r="B2930" s="17"/>
      <c r="C2930" s="18" t="str">
        <f aca="false">IF($B2930="","",IFERROR(VLOOKUP($B2930,الموظفين!$A$2:$J$501,2,FALSE())&amp;"","⚠ كود غير موجود"))</f>
        <v/>
      </c>
      <c r="D2930" s="18" t="str">
        <f aca="false">IF($B2930="","",IFERROR(VLOOKUP($B2930,الموظفين!$A$2:$J$501,3,FALSE())&amp;"",""))</f>
        <v/>
      </c>
      <c r="E2930" s="18" t="str">
        <f aca="false">IF($B2930="","",IFERROR(VLOOKUP($B2930,الموظفين!$A$2:$J$501,5,FALSE())&amp;"",""))</f>
        <v/>
      </c>
      <c r="F2930" s="19" t="str">
        <f aca="false">IF($B2930="","",IFERROR(VLOOKUP($B2930,الموظفين!$A$2:$J$501,6,FALSE()),""))</f>
        <v/>
      </c>
      <c r="G2930" s="19" t="str">
        <f aca="false">IF($B2930="","",IFERROR(VLOOKUP($B2930,الموظفين!$A$2:$J$501,7,FALSE()),""))</f>
        <v/>
      </c>
      <c r="H2930" s="20"/>
      <c r="I2930" s="20"/>
      <c r="J2930" s="21" t="str">
        <f aca="false">IF(OR(H2930="",I2930=""),"",ROUND(MOD(I2930-H2930,1)*24,2))</f>
        <v/>
      </c>
      <c r="K2930" s="22" t="str">
        <f aca="false">IF(OR(H2930="",F2930=""),"",IF(ROUND(MAX(0,MOD(H2930-F2930+0.5,1)-0.5)*1440,0)&gt;IFERROR(VLOOKUP(E2930,الورديات!$A$2:$E$21,5,FALSE()),0),ROUND(MAX(0,MOD(H2930-F2930+0.5,1)-0.5)*1440,0),0))</f>
        <v/>
      </c>
      <c r="L2930" s="22" t="str">
        <f aca="false">IF(OR(I2930="",G2930=""),"",ROUND(MAX(0,MOD(G2930-I2930+0.5,1)-0.5)*1440,0))</f>
        <v/>
      </c>
      <c r="M2930" s="22" t="str">
        <f aca="false">IF(OR(I2930="",G2930=""),"",IF(ROUND(MAX(0,MOD(I2930-G2930+0.5,1)-0.5)*1440,0)&gt;=الإعدادات!$B$8,ROUND(MAX(0,MOD(I2930-G2930+0.5,1)-0.5)*1440,0),0))</f>
        <v/>
      </c>
      <c r="N2930" s="18" t="str">
        <f aca="false">IF(OR(A2930="",B2930=""),"",IF(COUNTIFS(الإجازات!$A$2:$A$1001,B2930,الإجازات!$D$2:$D$1001,"&lt;="&amp;A2930,الإجازات!$E$2:$E$1001,"&gt;="&amp;A2930,الإجازات!$G$2:$G$1001,"مقبولة")=0,"",LOOKUP(2,1/((الإجازات!$A$2:$A$1001=B2930)*(الإجازات!$D$2:$D$1001&lt;=A2930)*(الإجازات!$E$2:$E$1001&gt;=A2930)*(الإجازات!$G$2:$G$1001="مقبولة")),الإجازات!$C$2:$C$1001)))</f>
        <v/>
      </c>
      <c r="O2930" s="17"/>
      <c r="P2930" s="23" t="str">
        <f aca="false">IF(B2930="","",IF(ISNA(MATCH(B2930,الموظفين!$A$2:$A$501,0)),"⚠ كود غير موجود",IF(O2930&lt;&gt;"",O2930,IF(N2930&lt;&gt;"",N2930,IF(H2930="",IF(AND(A2930&lt;&gt;"",WEEKDAY(A2930)=الإعدادات!$B$11),"راحة أسبوعية","غائب"),IF(I2930="","بدون انصراف",IF(N(K2930)&gt;0,"متأخر","حاضر")))))))</f>
        <v/>
      </c>
      <c r="Q2930" s="24" t="str">
        <f aca="false">IF(B2930="","",IF(OR(P2930="غائب",P2930="غياب",P2930="إجازة بدون راتب"),IFERROR(VLOOKUP(B2930,الموظفين!$A$2:$J$501,8,FALSE()),0),0))</f>
        <v/>
      </c>
      <c r="R2930" s="24" t="str">
        <f aca="false">IF(B2930="","",ROUND((N(K2930)+N(L2930))/60*IFERROR(VLOOKUP(B2930,الموظفين!$A$2:$J$501,8,FALSE()),0)/الإعدادات!$B$6*الإعدادات!$B$9,2))</f>
        <v/>
      </c>
      <c r="S2930" s="24" t="str">
        <f aca="false">IF(OR(B2930="",M2930=""),"",ROUND(M2930/60*IFERROR(VLOOKUP(B2930,الموظفين!$A$2:$J$501,9,FALSE()),0),2))</f>
        <v/>
      </c>
      <c r="T2930" s="17"/>
      <c r="U2930" s="23" t="str">
        <f aca="false">IF(OR(A2930="",B2930=""),"",A2930&amp;"|"&amp;B2930)</f>
        <v/>
      </c>
    </row>
    <row r="2931" customFormat="false" ht="15" hidden="false" customHeight="false" outlineLevel="0" collapsed="false">
      <c r="A2931" s="16"/>
      <c r="B2931" s="17"/>
      <c r="C2931" s="18" t="str">
        <f aca="false">IF($B2931="","",IFERROR(VLOOKUP($B2931,الموظفين!$A$2:$J$501,2,FALSE())&amp;"","⚠ كود غير موجود"))</f>
        <v/>
      </c>
      <c r="D2931" s="18" t="str">
        <f aca="false">IF($B2931="","",IFERROR(VLOOKUP($B2931,الموظفين!$A$2:$J$501,3,FALSE())&amp;"",""))</f>
        <v/>
      </c>
      <c r="E2931" s="18" t="str">
        <f aca="false">IF($B2931="","",IFERROR(VLOOKUP($B2931,الموظفين!$A$2:$J$501,5,FALSE())&amp;"",""))</f>
        <v/>
      </c>
      <c r="F2931" s="19" t="str">
        <f aca="false">IF($B2931="","",IFERROR(VLOOKUP($B2931,الموظفين!$A$2:$J$501,6,FALSE()),""))</f>
        <v/>
      </c>
      <c r="G2931" s="19" t="str">
        <f aca="false">IF($B2931="","",IFERROR(VLOOKUP($B2931,الموظفين!$A$2:$J$501,7,FALSE()),""))</f>
        <v/>
      </c>
      <c r="H2931" s="20"/>
      <c r="I2931" s="20"/>
      <c r="J2931" s="21" t="str">
        <f aca="false">IF(OR(H2931="",I2931=""),"",ROUND(MOD(I2931-H2931,1)*24,2))</f>
        <v/>
      </c>
      <c r="K2931" s="22" t="str">
        <f aca="false">IF(OR(H2931="",F2931=""),"",IF(ROUND(MAX(0,MOD(H2931-F2931+0.5,1)-0.5)*1440,0)&gt;IFERROR(VLOOKUP(E2931,الورديات!$A$2:$E$21,5,FALSE()),0),ROUND(MAX(0,MOD(H2931-F2931+0.5,1)-0.5)*1440,0),0))</f>
        <v/>
      </c>
      <c r="L2931" s="22" t="str">
        <f aca="false">IF(OR(I2931="",G2931=""),"",ROUND(MAX(0,MOD(G2931-I2931+0.5,1)-0.5)*1440,0))</f>
        <v/>
      </c>
      <c r="M2931" s="22" t="str">
        <f aca="false">IF(OR(I2931="",G2931=""),"",IF(ROUND(MAX(0,MOD(I2931-G2931+0.5,1)-0.5)*1440,0)&gt;=الإعدادات!$B$8,ROUND(MAX(0,MOD(I2931-G2931+0.5,1)-0.5)*1440,0),0))</f>
        <v/>
      </c>
      <c r="N2931" s="18" t="str">
        <f aca="false">IF(OR(A2931="",B2931=""),"",IF(COUNTIFS(الإجازات!$A$2:$A$1001,B2931,الإجازات!$D$2:$D$1001,"&lt;="&amp;A2931,الإجازات!$E$2:$E$1001,"&gt;="&amp;A2931,الإجازات!$G$2:$G$1001,"مقبولة")=0,"",LOOKUP(2,1/((الإجازات!$A$2:$A$1001=B2931)*(الإجازات!$D$2:$D$1001&lt;=A2931)*(الإجازات!$E$2:$E$1001&gt;=A2931)*(الإجازات!$G$2:$G$1001="مقبولة")),الإجازات!$C$2:$C$1001)))</f>
        <v/>
      </c>
      <c r="O2931" s="17"/>
      <c r="P2931" s="23" t="str">
        <f aca="false">IF(B2931="","",IF(ISNA(MATCH(B2931,الموظفين!$A$2:$A$501,0)),"⚠ كود غير موجود",IF(O2931&lt;&gt;"",O2931,IF(N2931&lt;&gt;"",N2931,IF(H2931="",IF(AND(A2931&lt;&gt;"",WEEKDAY(A2931)=الإعدادات!$B$11),"راحة أسبوعية","غائب"),IF(I2931="","بدون انصراف",IF(N(K2931)&gt;0,"متأخر","حاضر")))))))</f>
        <v/>
      </c>
      <c r="Q2931" s="24" t="str">
        <f aca="false">IF(B2931="","",IF(OR(P2931="غائب",P2931="غياب",P2931="إجازة بدون راتب"),IFERROR(VLOOKUP(B2931,الموظفين!$A$2:$J$501,8,FALSE()),0),0))</f>
        <v/>
      </c>
      <c r="R2931" s="24" t="str">
        <f aca="false">IF(B2931="","",ROUND((N(K2931)+N(L2931))/60*IFERROR(VLOOKUP(B2931,الموظفين!$A$2:$J$501,8,FALSE()),0)/الإعدادات!$B$6*الإعدادات!$B$9,2))</f>
        <v/>
      </c>
      <c r="S2931" s="24" t="str">
        <f aca="false">IF(OR(B2931="",M2931=""),"",ROUND(M2931/60*IFERROR(VLOOKUP(B2931,الموظفين!$A$2:$J$501,9,FALSE()),0),2))</f>
        <v/>
      </c>
      <c r="T2931" s="17"/>
      <c r="U2931" s="23" t="str">
        <f aca="false">IF(OR(A2931="",B2931=""),"",A2931&amp;"|"&amp;B2931)</f>
        <v/>
      </c>
    </row>
    <row r="2932" customFormat="false" ht="15" hidden="false" customHeight="false" outlineLevel="0" collapsed="false">
      <c r="A2932" s="16"/>
      <c r="B2932" s="17"/>
      <c r="C2932" s="18" t="str">
        <f aca="false">IF($B2932="","",IFERROR(VLOOKUP($B2932,الموظفين!$A$2:$J$501,2,FALSE())&amp;"","⚠ كود غير موجود"))</f>
        <v/>
      </c>
      <c r="D2932" s="18" t="str">
        <f aca="false">IF($B2932="","",IFERROR(VLOOKUP($B2932,الموظفين!$A$2:$J$501,3,FALSE())&amp;"",""))</f>
        <v/>
      </c>
      <c r="E2932" s="18" t="str">
        <f aca="false">IF($B2932="","",IFERROR(VLOOKUP($B2932,الموظفين!$A$2:$J$501,5,FALSE())&amp;"",""))</f>
        <v/>
      </c>
      <c r="F2932" s="19" t="str">
        <f aca="false">IF($B2932="","",IFERROR(VLOOKUP($B2932,الموظفين!$A$2:$J$501,6,FALSE()),""))</f>
        <v/>
      </c>
      <c r="G2932" s="19" t="str">
        <f aca="false">IF($B2932="","",IFERROR(VLOOKUP($B2932,الموظفين!$A$2:$J$501,7,FALSE()),""))</f>
        <v/>
      </c>
      <c r="H2932" s="20"/>
      <c r="I2932" s="20"/>
      <c r="J2932" s="21" t="str">
        <f aca="false">IF(OR(H2932="",I2932=""),"",ROUND(MOD(I2932-H2932,1)*24,2))</f>
        <v/>
      </c>
      <c r="K2932" s="22" t="str">
        <f aca="false">IF(OR(H2932="",F2932=""),"",IF(ROUND(MAX(0,MOD(H2932-F2932+0.5,1)-0.5)*1440,0)&gt;IFERROR(VLOOKUP(E2932,الورديات!$A$2:$E$21,5,FALSE()),0),ROUND(MAX(0,MOD(H2932-F2932+0.5,1)-0.5)*1440,0),0))</f>
        <v/>
      </c>
      <c r="L2932" s="22" t="str">
        <f aca="false">IF(OR(I2932="",G2932=""),"",ROUND(MAX(0,MOD(G2932-I2932+0.5,1)-0.5)*1440,0))</f>
        <v/>
      </c>
      <c r="M2932" s="22" t="str">
        <f aca="false">IF(OR(I2932="",G2932=""),"",IF(ROUND(MAX(0,MOD(I2932-G2932+0.5,1)-0.5)*1440,0)&gt;=الإعدادات!$B$8,ROUND(MAX(0,MOD(I2932-G2932+0.5,1)-0.5)*1440,0),0))</f>
        <v/>
      </c>
      <c r="N2932" s="18" t="str">
        <f aca="false">IF(OR(A2932="",B2932=""),"",IF(COUNTIFS(الإجازات!$A$2:$A$1001,B2932,الإجازات!$D$2:$D$1001,"&lt;="&amp;A2932,الإجازات!$E$2:$E$1001,"&gt;="&amp;A2932,الإجازات!$G$2:$G$1001,"مقبولة")=0,"",LOOKUP(2,1/((الإجازات!$A$2:$A$1001=B2932)*(الإجازات!$D$2:$D$1001&lt;=A2932)*(الإجازات!$E$2:$E$1001&gt;=A2932)*(الإجازات!$G$2:$G$1001="مقبولة")),الإجازات!$C$2:$C$1001)))</f>
        <v/>
      </c>
      <c r="O2932" s="17"/>
      <c r="P2932" s="23" t="str">
        <f aca="false">IF(B2932="","",IF(ISNA(MATCH(B2932,الموظفين!$A$2:$A$501,0)),"⚠ كود غير موجود",IF(O2932&lt;&gt;"",O2932,IF(N2932&lt;&gt;"",N2932,IF(H2932="",IF(AND(A2932&lt;&gt;"",WEEKDAY(A2932)=الإعدادات!$B$11),"راحة أسبوعية","غائب"),IF(I2932="","بدون انصراف",IF(N(K2932)&gt;0,"متأخر","حاضر")))))))</f>
        <v/>
      </c>
      <c r="Q2932" s="24" t="str">
        <f aca="false">IF(B2932="","",IF(OR(P2932="غائب",P2932="غياب",P2932="إجازة بدون راتب"),IFERROR(VLOOKUP(B2932,الموظفين!$A$2:$J$501,8,FALSE()),0),0))</f>
        <v/>
      </c>
      <c r="R2932" s="24" t="str">
        <f aca="false">IF(B2932="","",ROUND((N(K2932)+N(L2932))/60*IFERROR(VLOOKUP(B2932,الموظفين!$A$2:$J$501,8,FALSE()),0)/الإعدادات!$B$6*الإعدادات!$B$9,2))</f>
        <v/>
      </c>
      <c r="S2932" s="24" t="str">
        <f aca="false">IF(OR(B2932="",M2932=""),"",ROUND(M2932/60*IFERROR(VLOOKUP(B2932,الموظفين!$A$2:$J$501,9,FALSE()),0),2))</f>
        <v/>
      </c>
      <c r="T2932" s="17"/>
      <c r="U2932" s="23" t="str">
        <f aca="false">IF(OR(A2932="",B2932=""),"",A2932&amp;"|"&amp;B2932)</f>
        <v/>
      </c>
    </row>
    <row r="2933" customFormat="false" ht="15" hidden="false" customHeight="false" outlineLevel="0" collapsed="false">
      <c r="A2933" s="16"/>
      <c r="B2933" s="17"/>
      <c r="C2933" s="18" t="str">
        <f aca="false">IF($B2933="","",IFERROR(VLOOKUP($B2933,الموظفين!$A$2:$J$501,2,FALSE())&amp;"","⚠ كود غير موجود"))</f>
        <v/>
      </c>
      <c r="D2933" s="18" t="str">
        <f aca="false">IF($B2933="","",IFERROR(VLOOKUP($B2933,الموظفين!$A$2:$J$501,3,FALSE())&amp;"",""))</f>
        <v/>
      </c>
      <c r="E2933" s="18" t="str">
        <f aca="false">IF($B2933="","",IFERROR(VLOOKUP($B2933,الموظفين!$A$2:$J$501,5,FALSE())&amp;"",""))</f>
        <v/>
      </c>
      <c r="F2933" s="19" t="str">
        <f aca="false">IF($B2933="","",IFERROR(VLOOKUP($B2933,الموظفين!$A$2:$J$501,6,FALSE()),""))</f>
        <v/>
      </c>
      <c r="G2933" s="19" t="str">
        <f aca="false">IF($B2933="","",IFERROR(VLOOKUP($B2933,الموظفين!$A$2:$J$501,7,FALSE()),""))</f>
        <v/>
      </c>
      <c r="H2933" s="20"/>
      <c r="I2933" s="20"/>
      <c r="J2933" s="21" t="str">
        <f aca="false">IF(OR(H2933="",I2933=""),"",ROUND(MOD(I2933-H2933,1)*24,2))</f>
        <v/>
      </c>
      <c r="K2933" s="22" t="str">
        <f aca="false">IF(OR(H2933="",F2933=""),"",IF(ROUND(MAX(0,MOD(H2933-F2933+0.5,1)-0.5)*1440,0)&gt;IFERROR(VLOOKUP(E2933,الورديات!$A$2:$E$21,5,FALSE()),0),ROUND(MAX(0,MOD(H2933-F2933+0.5,1)-0.5)*1440,0),0))</f>
        <v/>
      </c>
      <c r="L2933" s="22" t="str">
        <f aca="false">IF(OR(I2933="",G2933=""),"",ROUND(MAX(0,MOD(G2933-I2933+0.5,1)-0.5)*1440,0))</f>
        <v/>
      </c>
      <c r="M2933" s="22" t="str">
        <f aca="false">IF(OR(I2933="",G2933=""),"",IF(ROUND(MAX(0,MOD(I2933-G2933+0.5,1)-0.5)*1440,0)&gt;=الإعدادات!$B$8,ROUND(MAX(0,MOD(I2933-G2933+0.5,1)-0.5)*1440,0),0))</f>
        <v/>
      </c>
      <c r="N2933" s="18" t="str">
        <f aca="false">IF(OR(A2933="",B2933=""),"",IF(COUNTIFS(الإجازات!$A$2:$A$1001,B2933,الإجازات!$D$2:$D$1001,"&lt;="&amp;A2933,الإجازات!$E$2:$E$1001,"&gt;="&amp;A2933,الإجازات!$G$2:$G$1001,"مقبولة")=0,"",LOOKUP(2,1/((الإجازات!$A$2:$A$1001=B2933)*(الإجازات!$D$2:$D$1001&lt;=A2933)*(الإجازات!$E$2:$E$1001&gt;=A2933)*(الإجازات!$G$2:$G$1001="مقبولة")),الإجازات!$C$2:$C$1001)))</f>
        <v/>
      </c>
      <c r="O2933" s="17"/>
      <c r="P2933" s="23" t="str">
        <f aca="false">IF(B2933="","",IF(ISNA(MATCH(B2933,الموظفين!$A$2:$A$501,0)),"⚠ كود غير موجود",IF(O2933&lt;&gt;"",O2933,IF(N2933&lt;&gt;"",N2933,IF(H2933="",IF(AND(A2933&lt;&gt;"",WEEKDAY(A2933)=الإعدادات!$B$11),"راحة أسبوعية","غائب"),IF(I2933="","بدون انصراف",IF(N(K2933)&gt;0,"متأخر","حاضر")))))))</f>
        <v/>
      </c>
      <c r="Q2933" s="24" t="str">
        <f aca="false">IF(B2933="","",IF(OR(P2933="غائب",P2933="غياب",P2933="إجازة بدون راتب"),IFERROR(VLOOKUP(B2933,الموظفين!$A$2:$J$501,8,FALSE()),0),0))</f>
        <v/>
      </c>
      <c r="R2933" s="24" t="str">
        <f aca="false">IF(B2933="","",ROUND((N(K2933)+N(L2933))/60*IFERROR(VLOOKUP(B2933,الموظفين!$A$2:$J$501,8,FALSE()),0)/الإعدادات!$B$6*الإعدادات!$B$9,2))</f>
        <v/>
      </c>
      <c r="S2933" s="24" t="str">
        <f aca="false">IF(OR(B2933="",M2933=""),"",ROUND(M2933/60*IFERROR(VLOOKUP(B2933,الموظفين!$A$2:$J$501,9,FALSE()),0),2))</f>
        <v/>
      </c>
      <c r="T2933" s="17"/>
      <c r="U2933" s="23" t="str">
        <f aca="false">IF(OR(A2933="",B2933=""),"",A2933&amp;"|"&amp;B2933)</f>
        <v/>
      </c>
    </row>
    <row r="2934" customFormat="false" ht="15" hidden="false" customHeight="false" outlineLevel="0" collapsed="false">
      <c r="A2934" s="16"/>
      <c r="B2934" s="17"/>
      <c r="C2934" s="18" t="str">
        <f aca="false">IF($B2934="","",IFERROR(VLOOKUP($B2934,الموظفين!$A$2:$J$501,2,FALSE())&amp;"","⚠ كود غير موجود"))</f>
        <v/>
      </c>
      <c r="D2934" s="18" t="str">
        <f aca="false">IF($B2934="","",IFERROR(VLOOKUP($B2934,الموظفين!$A$2:$J$501,3,FALSE())&amp;"",""))</f>
        <v/>
      </c>
      <c r="E2934" s="18" t="str">
        <f aca="false">IF($B2934="","",IFERROR(VLOOKUP($B2934,الموظفين!$A$2:$J$501,5,FALSE())&amp;"",""))</f>
        <v/>
      </c>
      <c r="F2934" s="19" t="str">
        <f aca="false">IF($B2934="","",IFERROR(VLOOKUP($B2934,الموظفين!$A$2:$J$501,6,FALSE()),""))</f>
        <v/>
      </c>
      <c r="G2934" s="19" t="str">
        <f aca="false">IF($B2934="","",IFERROR(VLOOKUP($B2934,الموظفين!$A$2:$J$501,7,FALSE()),""))</f>
        <v/>
      </c>
      <c r="H2934" s="20"/>
      <c r="I2934" s="20"/>
      <c r="J2934" s="21" t="str">
        <f aca="false">IF(OR(H2934="",I2934=""),"",ROUND(MOD(I2934-H2934,1)*24,2))</f>
        <v/>
      </c>
      <c r="K2934" s="22" t="str">
        <f aca="false">IF(OR(H2934="",F2934=""),"",IF(ROUND(MAX(0,MOD(H2934-F2934+0.5,1)-0.5)*1440,0)&gt;IFERROR(VLOOKUP(E2934,الورديات!$A$2:$E$21,5,FALSE()),0),ROUND(MAX(0,MOD(H2934-F2934+0.5,1)-0.5)*1440,0),0))</f>
        <v/>
      </c>
      <c r="L2934" s="22" t="str">
        <f aca="false">IF(OR(I2934="",G2934=""),"",ROUND(MAX(0,MOD(G2934-I2934+0.5,1)-0.5)*1440,0))</f>
        <v/>
      </c>
      <c r="M2934" s="22" t="str">
        <f aca="false">IF(OR(I2934="",G2934=""),"",IF(ROUND(MAX(0,MOD(I2934-G2934+0.5,1)-0.5)*1440,0)&gt;=الإعدادات!$B$8,ROUND(MAX(0,MOD(I2934-G2934+0.5,1)-0.5)*1440,0),0))</f>
        <v/>
      </c>
      <c r="N2934" s="18" t="str">
        <f aca="false">IF(OR(A2934="",B2934=""),"",IF(COUNTIFS(الإجازات!$A$2:$A$1001,B2934,الإجازات!$D$2:$D$1001,"&lt;="&amp;A2934,الإجازات!$E$2:$E$1001,"&gt;="&amp;A2934,الإجازات!$G$2:$G$1001,"مقبولة")=0,"",LOOKUP(2,1/((الإجازات!$A$2:$A$1001=B2934)*(الإجازات!$D$2:$D$1001&lt;=A2934)*(الإجازات!$E$2:$E$1001&gt;=A2934)*(الإجازات!$G$2:$G$1001="مقبولة")),الإجازات!$C$2:$C$1001)))</f>
        <v/>
      </c>
      <c r="O2934" s="17"/>
      <c r="P2934" s="23" t="str">
        <f aca="false">IF(B2934="","",IF(ISNA(MATCH(B2934,الموظفين!$A$2:$A$501,0)),"⚠ كود غير موجود",IF(O2934&lt;&gt;"",O2934,IF(N2934&lt;&gt;"",N2934,IF(H2934="",IF(AND(A2934&lt;&gt;"",WEEKDAY(A2934)=الإعدادات!$B$11),"راحة أسبوعية","غائب"),IF(I2934="","بدون انصراف",IF(N(K2934)&gt;0,"متأخر","حاضر")))))))</f>
        <v/>
      </c>
      <c r="Q2934" s="24" t="str">
        <f aca="false">IF(B2934="","",IF(OR(P2934="غائب",P2934="غياب",P2934="إجازة بدون راتب"),IFERROR(VLOOKUP(B2934,الموظفين!$A$2:$J$501,8,FALSE()),0),0))</f>
        <v/>
      </c>
      <c r="R2934" s="24" t="str">
        <f aca="false">IF(B2934="","",ROUND((N(K2934)+N(L2934))/60*IFERROR(VLOOKUP(B2934,الموظفين!$A$2:$J$501,8,FALSE()),0)/الإعدادات!$B$6*الإعدادات!$B$9,2))</f>
        <v/>
      </c>
      <c r="S2934" s="24" t="str">
        <f aca="false">IF(OR(B2934="",M2934=""),"",ROUND(M2934/60*IFERROR(VLOOKUP(B2934,الموظفين!$A$2:$J$501,9,FALSE()),0),2))</f>
        <v/>
      </c>
      <c r="T2934" s="17"/>
      <c r="U2934" s="23" t="str">
        <f aca="false">IF(OR(A2934="",B2934=""),"",A2934&amp;"|"&amp;B2934)</f>
        <v/>
      </c>
    </row>
    <row r="2935" customFormat="false" ht="15" hidden="false" customHeight="false" outlineLevel="0" collapsed="false">
      <c r="A2935" s="16"/>
      <c r="B2935" s="17"/>
      <c r="C2935" s="18" t="str">
        <f aca="false">IF($B2935="","",IFERROR(VLOOKUP($B2935,الموظفين!$A$2:$J$501,2,FALSE())&amp;"","⚠ كود غير موجود"))</f>
        <v/>
      </c>
      <c r="D2935" s="18" t="str">
        <f aca="false">IF($B2935="","",IFERROR(VLOOKUP($B2935,الموظفين!$A$2:$J$501,3,FALSE())&amp;"",""))</f>
        <v/>
      </c>
      <c r="E2935" s="18" t="str">
        <f aca="false">IF($B2935="","",IFERROR(VLOOKUP($B2935,الموظفين!$A$2:$J$501,5,FALSE())&amp;"",""))</f>
        <v/>
      </c>
      <c r="F2935" s="19" t="str">
        <f aca="false">IF($B2935="","",IFERROR(VLOOKUP($B2935,الموظفين!$A$2:$J$501,6,FALSE()),""))</f>
        <v/>
      </c>
      <c r="G2935" s="19" t="str">
        <f aca="false">IF($B2935="","",IFERROR(VLOOKUP($B2935,الموظفين!$A$2:$J$501,7,FALSE()),""))</f>
        <v/>
      </c>
      <c r="H2935" s="20"/>
      <c r="I2935" s="20"/>
      <c r="J2935" s="21" t="str">
        <f aca="false">IF(OR(H2935="",I2935=""),"",ROUND(MOD(I2935-H2935,1)*24,2))</f>
        <v/>
      </c>
      <c r="K2935" s="22" t="str">
        <f aca="false">IF(OR(H2935="",F2935=""),"",IF(ROUND(MAX(0,MOD(H2935-F2935+0.5,1)-0.5)*1440,0)&gt;IFERROR(VLOOKUP(E2935,الورديات!$A$2:$E$21,5,FALSE()),0),ROUND(MAX(0,MOD(H2935-F2935+0.5,1)-0.5)*1440,0),0))</f>
        <v/>
      </c>
      <c r="L2935" s="22" t="str">
        <f aca="false">IF(OR(I2935="",G2935=""),"",ROUND(MAX(0,MOD(G2935-I2935+0.5,1)-0.5)*1440,0))</f>
        <v/>
      </c>
      <c r="M2935" s="22" t="str">
        <f aca="false">IF(OR(I2935="",G2935=""),"",IF(ROUND(MAX(0,MOD(I2935-G2935+0.5,1)-0.5)*1440,0)&gt;=الإعدادات!$B$8,ROUND(MAX(0,MOD(I2935-G2935+0.5,1)-0.5)*1440,0),0))</f>
        <v/>
      </c>
      <c r="N2935" s="18" t="str">
        <f aca="false">IF(OR(A2935="",B2935=""),"",IF(COUNTIFS(الإجازات!$A$2:$A$1001,B2935,الإجازات!$D$2:$D$1001,"&lt;="&amp;A2935,الإجازات!$E$2:$E$1001,"&gt;="&amp;A2935,الإجازات!$G$2:$G$1001,"مقبولة")=0,"",LOOKUP(2,1/((الإجازات!$A$2:$A$1001=B2935)*(الإجازات!$D$2:$D$1001&lt;=A2935)*(الإجازات!$E$2:$E$1001&gt;=A2935)*(الإجازات!$G$2:$G$1001="مقبولة")),الإجازات!$C$2:$C$1001)))</f>
        <v/>
      </c>
      <c r="O2935" s="17"/>
      <c r="P2935" s="23" t="str">
        <f aca="false">IF(B2935="","",IF(ISNA(MATCH(B2935,الموظفين!$A$2:$A$501,0)),"⚠ كود غير موجود",IF(O2935&lt;&gt;"",O2935,IF(N2935&lt;&gt;"",N2935,IF(H2935="",IF(AND(A2935&lt;&gt;"",WEEKDAY(A2935)=الإعدادات!$B$11),"راحة أسبوعية","غائب"),IF(I2935="","بدون انصراف",IF(N(K2935)&gt;0,"متأخر","حاضر")))))))</f>
        <v/>
      </c>
      <c r="Q2935" s="24" t="str">
        <f aca="false">IF(B2935="","",IF(OR(P2935="غائب",P2935="غياب",P2935="إجازة بدون راتب"),IFERROR(VLOOKUP(B2935,الموظفين!$A$2:$J$501,8,FALSE()),0),0))</f>
        <v/>
      </c>
      <c r="R2935" s="24" t="str">
        <f aca="false">IF(B2935="","",ROUND((N(K2935)+N(L2935))/60*IFERROR(VLOOKUP(B2935,الموظفين!$A$2:$J$501,8,FALSE()),0)/الإعدادات!$B$6*الإعدادات!$B$9,2))</f>
        <v/>
      </c>
      <c r="S2935" s="24" t="str">
        <f aca="false">IF(OR(B2935="",M2935=""),"",ROUND(M2935/60*IFERROR(VLOOKUP(B2935,الموظفين!$A$2:$J$501,9,FALSE()),0),2))</f>
        <v/>
      </c>
      <c r="T2935" s="17"/>
      <c r="U2935" s="23" t="str">
        <f aca="false">IF(OR(A2935="",B2935=""),"",A2935&amp;"|"&amp;B2935)</f>
        <v/>
      </c>
    </row>
    <row r="2936" customFormat="false" ht="15" hidden="false" customHeight="false" outlineLevel="0" collapsed="false">
      <c r="A2936" s="16"/>
      <c r="B2936" s="17"/>
      <c r="C2936" s="18" t="str">
        <f aca="false">IF($B2936="","",IFERROR(VLOOKUP($B2936,الموظفين!$A$2:$J$501,2,FALSE())&amp;"","⚠ كود غير موجود"))</f>
        <v/>
      </c>
      <c r="D2936" s="18" t="str">
        <f aca="false">IF($B2936="","",IFERROR(VLOOKUP($B2936,الموظفين!$A$2:$J$501,3,FALSE())&amp;"",""))</f>
        <v/>
      </c>
      <c r="E2936" s="18" t="str">
        <f aca="false">IF($B2936="","",IFERROR(VLOOKUP($B2936,الموظفين!$A$2:$J$501,5,FALSE())&amp;"",""))</f>
        <v/>
      </c>
      <c r="F2936" s="19" t="str">
        <f aca="false">IF($B2936="","",IFERROR(VLOOKUP($B2936,الموظفين!$A$2:$J$501,6,FALSE()),""))</f>
        <v/>
      </c>
      <c r="G2936" s="19" t="str">
        <f aca="false">IF($B2936="","",IFERROR(VLOOKUP($B2936,الموظفين!$A$2:$J$501,7,FALSE()),""))</f>
        <v/>
      </c>
      <c r="H2936" s="20"/>
      <c r="I2936" s="20"/>
      <c r="J2936" s="21" t="str">
        <f aca="false">IF(OR(H2936="",I2936=""),"",ROUND(MOD(I2936-H2936,1)*24,2))</f>
        <v/>
      </c>
      <c r="K2936" s="22" t="str">
        <f aca="false">IF(OR(H2936="",F2936=""),"",IF(ROUND(MAX(0,MOD(H2936-F2936+0.5,1)-0.5)*1440,0)&gt;IFERROR(VLOOKUP(E2936,الورديات!$A$2:$E$21,5,FALSE()),0),ROUND(MAX(0,MOD(H2936-F2936+0.5,1)-0.5)*1440,0),0))</f>
        <v/>
      </c>
      <c r="L2936" s="22" t="str">
        <f aca="false">IF(OR(I2936="",G2936=""),"",ROUND(MAX(0,MOD(G2936-I2936+0.5,1)-0.5)*1440,0))</f>
        <v/>
      </c>
      <c r="M2936" s="22" t="str">
        <f aca="false">IF(OR(I2936="",G2936=""),"",IF(ROUND(MAX(0,MOD(I2936-G2936+0.5,1)-0.5)*1440,0)&gt;=الإعدادات!$B$8,ROUND(MAX(0,MOD(I2936-G2936+0.5,1)-0.5)*1440,0),0))</f>
        <v/>
      </c>
      <c r="N2936" s="18" t="str">
        <f aca="false">IF(OR(A2936="",B2936=""),"",IF(COUNTIFS(الإجازات!$A$2:$A$1001,B2936,الإجازات!$D$2:$D$1001,"&lt;="&amp;A2936,الإجازات!$E$2:$E$1001,"&gt;="&amp;A2936,الإجازات!$G$2:$G$1001,"مقبولة")=0,"",LOOKUP(2,1/((الإجازات!$A$2:$A$1001=B2936)*(الإجازات!$D$2:$D$1001&lt;=A2936)*(الإجازات!$E$2:$E$1001&gt;=A2936)*(الإجازات!$G$2:$G$1001="مقبولة")),الإجازات!$C$2:$C$1001)))</f>
        <v/>
      </c>
      <c r="O2936" s="17"/>
      <c r="P2936" s="23" t="str">
        <f aca="false">IF(B2936="","",IF(ISNA(MATCH(B2936,الموظفين!$A$2:$A$501,0)),"⚠ كود غير موجود",IF(O2936&lt;&gt;"",O2936,IF(N2936&lt;&gt;"",N2936,IF(H2936="",IF(AND(A2936&lt;&gt;"",WEEKDAY(A2936)=الإعدادات!$B$11),"راحة أسبوعية","غائب"),IF(I2936="","بدون انصراف",IF(N(K2936)&gt;0,"متأخر","حاضر")))))))</f>
        <v/>
      </c>
      <c r="Q2936" s="24" t="str">
        <f aca="false">IF(B2936="","",IF(OR(P2936="غائب",P2936="غياب",P2936="إجازة بدون راتب"),IFERROR(VLOOKUP(B2936,الموظفين!$A$2:$J$501,8,FALSE()),0),0))</f>
        <v/>
      </c>
      <c r="R2936" s="24" t="str">
        <f aca="false">IF(B2936="","",ROUND((N(K2936)+N(L2936))/60*IFERROR(VLOOKUP(B2936,الموظفين!$A$2:$J$501,8,FALSE()),0)/الإعدادات!$B$6*الإعدادات!$B$9,2))</f>
        <v/>
      </c>
      <c r="S2936" s="24" t="str">
        <f aca="false">IF(OR(B2936="",M2936=""),"",ROUND(M2936/60*IFERROR(VLOOKUP(B2936,الموظفين!$A$2:$J$501,9,FALSE()),0),2))</f>
        <v/>
      </c>
      <c r="T2936" s="17"/>
      <c r="U2936" s="23" t="str">
        <f aca="false">IF(OR(A2936="",B2936=""),"",A2936&amp;"|"&amp;B2936)</f>
        <v/>
      </c>
    </row>
    <row r="2937" customFormat="false" ht="15" hidden="false" customHeight="false" outlineLevel="0" collapsed="false">
      <c r="A2937" s="16"/>
      <c r="B2937" s="17"/>
      <c r="C2937" s="18" t="str">
        <f aca="false">IF($B2937="","",IFERROR(VLOOKUP($B2937,الموظفين!$A$2:$J$501,2,FALSE())&amp;"","⚠ كود غير موجود"))</f>
        <v/>
      </c>
      <c r="D2937" s="18" t="str">
        <f aca="false">IF($B2937="","",IFERROR(VLOOKUP($B2937,الموظفين!$A$2:$J$501,3,FALSE())&amp;"",""))</f>
        <v/>
      </c>
      <c r="E2937" s="18" t="str">
        <f aca="false">IF($B2937="","",IFERROR(VLOOKUP($B2937,الموظفين!$A$2:$J$501,5,FALSE())&amp;"",""))</f>
        <v/>
      </c>
      <c r="F2937" s="19" t="str">
        <f aca="false">IF($B2937="","",IFERROR(VLOOKUP($B2937,الموظفين!$A$2:$J$501,6,FALSE()),""))</f>
        <v/>
      </c>
      <c r="G2937" s="19" t="str">
        <f aca="false">IF($B2937="","",IFERROR(VLOOKUP($B2937,الموظفين!$A$2:$J$501,7,FALSE()),""))</f>
        <v/>
      </c>
      <c r="H2937" s="20"/>
      <c r="I2937" s="20"/>
      <c r="J2937" s="21" t="str">
        <f aca="false">IF(OR(H2937="",I2937=""),"",ROUND(MOD(I2937-H2937,1)*24,2))</f>
        <v/>
      </c>
      <c r="K2937" s="22" t="str">
        <f aca="false">IF(OR(H2937="",F2937=""),"",IF(ROUND(MAX(0,MOD(H2937-F2937+0.5,1)-0.5)*1440,0)&gt;IFERROR(VLOOKUP(E2937,الورديات!$A$2:$E$21,5,FALSE()),0),ROUND(MAX(0,MOD(H2937-F2937+0.5,1)-0.5)*1440,0),0))</f>
        <v/>
      </c>
      <c r="L2937" s="22" t="str">
        <f aca="false">IF(OR(I2937="",G2937=""),"",ROUND(MAX(0,MOD(G2937-I2937+0.5,1)-0.5)*1440,0))</f>
        <v/>
      </c>
      <c r="M2937" s="22" t="str">
        <f aca="false">IF(OR(I2937="",G2937=""),"",IF(ROUND(MAX(0,MOD(I2937-G2937+0.5,1)-0.5)*1440,0)&gt;=الإعدادات!$B$8,ROUND(MAX(0,MOD(I2937-G2937+0.5,1)-0.5)*1440,0),0))</f>
        <v/>
      </c>
      <c r="N2937" s="18" t="str">
        <f aca="false">IF(OR(A2937="",B2937=""),"",IF(COUNTIFS(الإجازات!$A$2:$A$1001,B2937,الإجازات!$D$2:$D$1001,"&lt;="&amp;A2937,الإجازات!$E$2:$E$1001,"&gt;="&amp;A2937,الإجازات!$G$2:$G$1001,"مقبولة")=0,"",LOOKUP(2,1/((الإجازات!$A$2:$A$1001=B2937)*(الإجازات!$D$2:$D$1001&lt;=A2937)*(الإجازات!$E$2:$E$1001&gt;=A2937)*(الإجازات!$G$2:$G$1001="مقبولة")),الإجازات!$C$2:$C$1001)))</f>
        <v/>
      </c>
      <c r="O2937" s="17"/>
      <c r="P2937" s="23" t="str">
        <f aca="false">IF(B2937="","",IF(ISNA(MATCH(B2937,الموظفين!$A$2:$A$501,0)),"⚠ كود غير موجود",IF(O2937&lt;&gt;"",O2937,IF(N2937&lt;&gt;"",N2937,IF(H2937="",IF(AND(A2937&lt;&gt;"",WEEKDAY(A2937)=الإعدادات!$B$11),"راحة أسبوعية","غائب"),IF(I2937="","بدون انصراف",IF(N(K2937)&gt;0,"متأخر","حاضر")))))))</f>
        <v/>
      </c>
      <c r="Q2937" s="24" t="str">
        <f aca="false">IF(B2937="","",IF(OR(P2937="غائب",P2937="غياب",P2937="إجازة بدون راتب"),IFERROR(VLOOKUP(B2937,الموظفين!$A$2:$J$501,8,FALSE()),0),0))</f>
        <v/>
      </c>
      <c r="R2937" s="24" t="str">
        <f aca="false">IF(B2937="","",ROUND((N(K2937)+N(L2937))/60*IFERROR(VLOOKUP(B2937,الموظفين!$A$2:$J$501,8,FALSE()),0)/الإعدادات!$B$6*الإعدادات!$B$9,2))</f>
        <v/>
      </c>
      <c r="S2937" s="24" t="str">
        <f aca="false">IF(OR(B2937="",M2937=""),"",ROUND(M2937/60*IFERROR(VLOOKUP(B2937,الموظفين!$A$2:$J$501,9,FALSE()),0),2))</f>
        <v/>
      </c>
      <c r="T2937" s="17"/>
      <c r="U2937" s="23" t="str">
        <f aca="false">IF(OR(A2937="",B2937=""),"",A2937&amp;"|"&amp;B2937)</f>
        <v/>
      </c>
    </row>
    <row r="2938" customFormat="false" ht="15" hidden="false" customHeight="false" outlineLevel="0" collapsed="false">
      <c r="A2938" s="16"/>
      <c r="B2938" s="17"/>
      <c r="C2938" s="18" t="str">
        <f aca="false">IF($B2938="","",IFERROR(VLOOKUP($B2938,الموظفين!$A$2:$J$501,2,FALSE())&amp;"","⚠ كود غير موجود"))</f>
        <v/>
      </c>
      <c r="D2938" s="18" t="str">
        <f aca="false">IF($B2938="","",IFERROR(VLOOKUP($B2938,الموظفين!$A$2:$J$501,3,FALSE())&amp;"",""))</f>
        <v/>
      </c>
      <c r="E2938" s="18" t="str">
        <f aca="false">IF($B2938="","",IFERROR(VLOOKUP($B2938,الموظفين!$A$2:$J$501,5,FALSE())&amp;"",""))</f>
        <v/>
      </c>
      <c r="F2938" s="19" t="str">
        <f aca="false">IF($B2938="","",IFERROR(VLOOKUP($B2938,الموظفين!$A$2:$J$501,6,FALSE()),""))</f>
        <v/>
      </c>
      <c r="G2938" s="19" t="str">
        <f aca="false">IF($B2938="","",IFERROR(VLOOKUP($B2938,الموظفين!$A$2:$J$501,7,FALSE()),""))</f>
        <v/>
      </c>
      <c r="H2938" s="20"/>
      <c r="I2938" s="20"/>
      <c r="J2938" s="21" t="str">
        <f aca="false">IF(OR(H2938="",I2938=""),"",ROUND(MOD(I2938-H2938,1)*24,2))</f>
        <v/>
      </c>
      <c r="K2938" s="22" t="str">
        <f aca="false">IF(OR(H2938="",F2938=""),"",IF(ROUND(MAX(0,MOD(H2938-F2938+0.5,1)-0.5)*1440,0)&gt;IFERROR(VLOOKUP(E2938,الورديات!$A$2:$E$21,5,FALSE()),0),ROUND(MAX(0,MOD(H2938-F2938+0.5,1)-0.5)*1440,0),0))</f>
        <v/>
      </c>
      <c r="L2938" s="22" t="str">
        <f aca="false">IF(OR(I2938="",G2938=""),"",ROUND(MAX(0,MOD(G2938-I2938+0.5,1)-0.5)*1440,0))</f>
        <v/>
      </c>
      <c r="M2938" s="22" t="str">
        <f aca="false">IF(OR(I2938="",G2938=""),"",IF(ROUND(MAX(0,MOD(I2938-G2938+0.5,1)-0.5)*1440,0)&gt;=الإعدادات!$B$8,ROUND(MAX(0,MOD(I2938-G2938+0.5,1)-0.5)*1440,0),0))</f>
        <v/>
      </c>
      <c r="N2938" s="18" t="str">
        <f aca="false">IF(OR(A2938="",B2938=""),"",IF(COUNTIFS(الإجازات!$A$2:$A$1001,B2938,الإجازات!$D$2:$D$1001,"&lt;="&amp;A2938,الإجازات!$E$2:$E$1001,"&gt;="&amp;A2938,الإجازات!$G$2:$G$1001,"مقبولة")=0,"",LOOKUP(2,1/((الإجازات!$A$2:$A$1001=B2938)*(الإجازات!$D$2:$D$1001&lt;=A2938)*(الإجازات!$E$2:$E$1001&gt;=A2938)*(الإجازات!$G$2:$G$1001="مقبولة")),الإجازات!$C$2:$C$1001)))</f>
        <v/>
      </c>
      <c r="O2938" s="17"/>
      <c r="P2938" s="23" t="str">
        <f aca="false">IF(B2938="","",IF(ISNA(MATCH(B2938,الموظفين!$A$2:$A$501,0)),"⚠ كود غير موجود",IF(O2938&lt;&gt;"",O2938,IF(N2938&lt;&gt;"",N2938,IF(H2938="",IF(AND(A2938&lt;&gt;"",WEEKDAY(A2938)=الإعدادات!$B$11),"راحة أسبوعية","غائب"),IF(I2938="","بدون انصراف",IF(N(K2938)&gt;0,"متأخر","حاضر")))))))</f>
        <v/>
      </c>
      <c r="Q2938" s="24" t="str">
        <f aca="false">IF(B2938="","",IF(OR(P2938="غائب",P2938="غياب",P2938="إجازة بدون راتب"),IFERROR(VLOOKUP(B2938,الموظفين!$A$2:$J$501,8,FALSE()),0),0))</f>
        <v/>
      </c>
      <c r="R2938" s="24" t="str">
        <f aca="false">IF(B2938="","",ROUND((N(K2938)+N(L2938))/60*IFERROR(VLOOKUP(B2938,الموظفين!$A$2:$J$501,8,FALSE()),0)/الإعدادات!$B$6*الإعدادات!$B$9,2))</f>
        <v/>
      </c>
      <c r="S2938" s="24" t="str">
        <f aca="false">IF(OR(B2938="",M2938=""),"",ROUND(M2938/60*IFERROR(VLOOKUP(B2938,الموظفين!$A$2:$J$501,9,FALSE()),0),2))</f>
        <v/>
      </c>
      <c r="T2938" s="17"/>
      <c r="U2938" s="23" t="str">
        <f aca="false">IF(OR(A2938="",B2938=""),"",A2938&amp;"|"&amp;B2938)</f>
        <v/>
      </c>
    </row>
    <row r="2939" customFormat="false" ht="15" hidden="false" customHeight="false" outlineLevel="0" collapsed="false">
      <c r="A2939" s="16"/>
      <c r="B2939" s="17"/>
      <c r="C2939" s="18" t="str">
        <f aca="false">IF($B2939="","",IFERROR(VLOOKUP($B2939,الموظفين!$A$2:$J$501,2,FALSE())&amp;"","⚠ كود غير موجود"))</f>
        <v/>
      </c>
      <c r="D2939" s="18" t="str">
        <f aca="false">IF($B2939="","",IFERROR(VLOOKUP($B2939,الموظفين!$A$2:$J$501,3,FALSE())&amp;"",""))</f>
        <v/>
      </c>
      <c r="E2939" s="18" t="str">
        <f aca="false">IF($B2939="","",IFERROR(VLOOKUP($B2939,الموظفين!$A$2:$J$501,5,FALSE())&amp;"",""))</f>
        <v/>
      </c>
      <c r="F2939" s="19" t="str">
        <f aca="false">IF($B2939="","",IFERROR(VLOOKUP($B2939,الموظفين!$A$2:$J$501,6,FALSE()),""))</f>
        <v/>
      </c>
      <c r="G2939" s="19" t="str">
        <f aca="false">IF($B2939="","",IFERROR(VLOOKUP($B2939,الموظفين!$A$2:$J$501,7,FALSE()),""))</f>
        <v/>
      </c>
      <c r="H2939" s="20"/>
      <c r="I2939" s="20"/>
      <c r="J2939" s="21" t="str">
        <f aca="false">IF(OR(H2939="",I2939=""),"",ROUND(MOD(I2939-H2939,1)*24,2))</f>
        <v/>
      </c>
      <c r="K2939" s="22" t="str">
        <f aca="false">IF(OR(H2939="",F2939=""),"",IF(ROUND(MAX(0,MOD(H2939-F2939+0.5,1)-0.5)*1440,0)&gt;IFERROR(VLOOKUP(E2939,الورديات!$A$2:$E$21,5,FALSE()),0),ROUND(MAX(0,MOD(H2939-F2939+0.5,1)-0.5)*1440,0),0))</f>
        <v/>
      </c>
      <c r="L2939" s="22" t="str">
        <f aca="false">IF(OR(I2939="",G2939=""),"",ROUND(MAX(0,MOD(G2939-I2939+0.5,1)-0.5)*1440,0))</f>
        <v/>
      </c>
      <c r="M2939" s="22" t="str">
        <f aca="false">IF(OR(I2939="",G2939=""),"",IF(ROUND(MAX(0,MOD(I2939-G2939+0.5,1)-0.5)*1440,0)&gt;=الإعدادات!$B$8,ROUND(MAX(0,MOD(I2939-G2939+0.5,1)-0.5)*1440,0),0))</f>
        <v/>
      </c>
      <c r="N2939" s="18" t="str">
        <f aca="false">IF(OR(A2939="",B2939=""),"",IF(COUNTIFS(الإجازات!$A$2:$A$1001,B2939,الإجازات!$D$2:$D$1001,"&lt;="&amp;A2939,الإجازات!$E$2:$E$1001,"&gt;="&amp;A2939,الإجازات!$G$2:$G$1001,"مقبولة")=0,"",LOOKUP(2,1/((الإجازات!$A$2:$A$1001=B2939)*(الإجازات!$D$2:$D$1001&lt;=A2939)*(الإجازات!$E$2:$E$1001&gt;=A2939)*(الإجازات!$G$2:$G$1001="مقبولة")),الإجازات!$C$2:$C$1001)))</f>
        <v/>
      </c>
      <c r="O2939" s="17"/>
      <c r="P2939" s="23" t="str">
        <f aca="false">IF(B2939="","",IF(ISNA(MATCH(B2939,الموظفين!$A$2:$A$501,0)),"⚠ كود غير موجود",IF(O2939&lt;&gt;"",O2939,IF(N2939&lt;&gt;"",N2939,IF(H2939="",IF(AND(A2939&lt;&gt;"",WEEKDAY(A2939)=الإعدادات!$B$11),"راحة أسبوعية","غائب"),IF(I2939="","بدون انصراف",IF(N(K2939)&gt;0,"متأخر","حاضر")))))))</f>
        <v/>
      </c>
      <c r="Q2939" s="24" t="str">
        <f aca="false">IF(B2939="","",IF(OR(P2939="غائب",P2939="غياب",P2939="إجازة بدون راتب"),IFERROR(VLOOKUP(B2939,الموظفين!$A$2:$J$501,8,FALSE()),0),0))</f>
        <v/>
      </c>
      <c r="R2939" s="24" t="str">
        <f aca="false">IF(B2939="","",ROUND((N(K2939)+N(L2939))/60*IFERROR(VLOOKUP(B2939,الموظفين!$A$2:$J$501,8,FALSE()),0)/الإعدادات!$B$6*الإعدادات!$B$9,2))</f>
        <v/>
      </c>
      <c r="S2939" s="24" t="str">
        <f aca="false">IF(OR(B2939="",M2939=""),"",ROUND(M2939/60*IFERROR(VLOOKUP(B2939,الموظفين!$A$2:$J$501,9,FALSE()),0),2))</f>
        <v/>
      </c>
      <c r="T2939" s="17"/>
      <c r="U2939" s="23" t="str">
        <f aca="false">IF(OR(A2939="",B2939=""),"",A2939&amp;"|"&amp;B2939)</f>
        <v/>
      </c>
    </row>
    <row r="2940" customFormat="false" ht="15" hidden="false" customHeight="false" outlineLevel="0" collapsed="false">
      <c r="A2940" s="16"/>
      <c r="B2940" s="17"/>
      <c r="C2940" s="18" t="str">
        <f aca="false">IF($B2940="","",IFERROR(VLOOKUP($B2940,الموظفين!$A$2:$J$501,2,FALSE())&amp;"","⚠ كود غير موجود"))</f>
        <v/>
      </c>
      <c r="D2940" s="18" t="str">
        <f aca="false">IF($B2940="","",IFERROR(VLOOKUP($B2940,الموظفين!$A$2:$J$501,3,FALSE())&amp;"",""))</f>
        <v/>
      </c>
      <c r="E2940" s="18" t="str">
        <f aca="false">IF($B2940="","",IFERROR(VLOOKUP($B2940,الموظفين!$A$2:$J$501,5,FALSE())&amp;"",""))</f>
        <v/>
      </c>
      <c r="F2940" s="19" t="str">
        <f aca="false">IF($B2940="","",IFERROR(VLOOKUP($B2940,الموظفين!$A$2:$J$501,6,FALSE()),""))</f>
        <v/>
      </c>
      <c r="G2940" s="19" t="str">
        <f aca="false">IF($B2940="","",IFERROR(VLOOKUP($B2940,الموظفين!$A$2:$J$501,7,FALSE()),""))</f>
        <v/>
      </c>
      <c r="H2940" s="20"/>
      <c r="I2940" s="20"/>
      <c r="J2940" s="21" t="str">
        <f aca="false">IF(OR(H2940="",I2940=""),"",ROUND(MOD(I2940-H2940,1)*24,2))</f>
        <v/>
      </c>
      <c r="K2940" s="22" t="str">
        <f aca="false">IF(OR(H2940="",F2940=""),"",IF(ROUND(MAX(0,MOD(H2940-F2940+0.5,1)-0.5)*1440,0)&gt;IFERROR(VLOOKUP(E2940,الورديات!$A$2:$E$21,5,FALSE()),0),ROUND(MAX(0,MOD(H2940-F2940+0.5,1)-0.5)*1440,0),0))</f>
        <v/>
      </c>
      <c r="L2940" s="22" t="str">
        <f aca="false">IF(OR(I2940="",G2940=""),"",ROUND(MAX(0,MOD(G2940-I2940+0.5,1)-0.5)*1440,0))</f>
        <v/>
      </c>
      <c r="M2940" s="22" t="str">
        <f aca="false">IF(OR(I2940="",G2940=""),"",IF(ROUND(MAX(0,MOD(I2940-G2940+0.5,1)-0.5)*1440,0)&gt;=الإعدادات!$B$8,ROUND(MAX(0,MOD(I2940-G2940+0.5,1)-0.5)*1440,0),0))</f>
        <v/>
      </c>
      <c r="N2940" s="18" t="str">
        <f aca="false">IF(OR(A2940="",B2940=""),"",IF(COUNTIFS(الإجازات!$A$2:$A$1001,B2940,الإجازات!$D$2:$D$1001,"&lt;="&amp;A2940,الإجازات!$E$2:$E$1001,"&gt;="&amp;A2940,الإجازات!$G$2:$G$1001,"مقبولة")=0,"",LOOKUP(2,1/((الإجازات!$A$2:$A$1001=B2940)*(الإجازات!$D$2:$D$1001&lt;=A2940)*(الإجازات!$E$2:$E$1001&gt;=A2940)*(الإجازات!$G$2:$G$1001="مقبولة")),الإجازات!$C$2:$C$1001)))</f>
        <v/>
      </c>
      <c r="O2940" s="17"/>
      <c r="P2940" s="23" t="str">
        <f aca="false">IF(B2940="","",IF(ISNA(MATCH(B2940,الموظفين!$A$2:$A$501,0)),"⚠ كود غير موجود",IF(O2940&lt;&gt;"",O2940,IF(N2940&lt;&gt;"",N2940,IF(H2940="",IF(AND(A2940&lt;&gt;"",WEEKDAY(A2940)=الإعدادات!$B$11),"راحة أسبوعية","غائب"),IF(I2940="","بدون انصراف",IF(N(K2940)&gt;0,"متأخر","حاضر")))))))</f>
        <v/>
      </c>
      <c r="Q2940" s="24" t="str">
        <f aca="false">IF(B2940="","",IF(OR(P2940="غائب",P2940="غياب",P2940="إجازة بدون راتب"),IFERROR(VLOOKUP(B2940,الموظفين!$A$2:$J$501,8,FALSE()),0),0))</f>
        <v/>
      </c>
      <c r="R2940" s="24" t="str">
        <f aca="false">IF(B2940="","",ROUND((N(K2940)+N(L2940))/60*IFERROR(VLOOKUP(B2940,الموظفين!$A$2:$J$501,8,FALSE()),0)/الإعدادات!$B$6*الإعدادات!$B$9,2))</f>
        <v/>
      </c>
      <c r="S2940" s="24" t="str">
        <f aca="false">IF(OR(B2940="",M2940=""),"",ROUND(M2940/60*IFERROR(VLOOKUP(B2940,الموظفين!$A$2:$J$501,9,FALSE()),0),2))</f>
        <v/>
      </c>
      <c r="T2940" s="17"/>
      <c r="U2940" s="23" t="str">
        <f aca="false">IF(OR(A2940="",B2940=""),"",A2940&amp;"|"&amp;B2940)</f>
        <v/>
      </c>
    </row>
    <row r="2941" customFormat="false" ht="15" hidden="false" customHeight="false" outlineLevel="0" collapsed="false">
      <c r="A2941" s="16"/>
      <c r="B2941" s="17"/>
      <c r="C2941" s="18" t="str">
        <f aca="false">IF($B2941="","",IFERROR(VLOOKUP($B2941,الموظفين!$A$2:$J$501,2,FALSE())&amp;"","⚠ كود غير موجود"))</f>
        <v/>
      </c>
      <c r="D2941" s="18" t="str">
        <f aca="false">IF($B2941="","",IFERROR(VLOOKUP($B2941,الموظفين!$A$2:$J$501,3,FALSE())&amp;"",""))</f>
        <v/>
      </c>
      <c r="E2941" s="18" t="str">
        <f aca="false">IF($B2941="","",IFERROR(VLOOKUP($B2941,الموظفين!$A$2:$J$501,5,FALSE())&amp;"",""))</f>
        <v/>
      </c>
      <c r="F2941" s="19" t="str">
        <f aca="false">IF($B2941="","",IFERROR(VLOOKUP($B2941,الموظفين!$A$2:$J$501,6,FALSE()),""))</f>
        <v/>
      </c>
      <c r="G2941" s="19" t="str">
        <f aca="false">IF($B2941="","",IFERROR(VLOOKUP($B2941,الموظفين!$A$2:$J$501,7,FALSE()),""))</f>
        <v/>
      </c>
      <c r="H2941" s="20"/>
      <c r="I2941" s="20"/>
      <c r="J2941" s="21" t="str">
        <f aca="false">IF(OR(H2941="",I2941=""),"",ROUND(MOD(I2941-H2941,1)*24,2))</f>
        <v/>
      </c>
      <c r="K2941" s="22" t="str">
        <f aca="false">IF(OR(H2941="",F2941=""),"",IF(ROUND(MAX(0,MOD(H2941-F2941+0.5,1)-0.5)*1440,0)&gt;IFERROR(VLOOKUP(E2941,الورديات!$A$2:$E$21,5,FALSE()),0),ROUND(MAX(0,MOD(H2941-F2941+0.5,1)-0.5)*1440,0),0))</f>
        <v/>
      </c>
      <c r="L2941" s="22" t="str">
        <f aca="false">IF(OR(I2941="",G2941=""),"",ROUND(MAX(0,MOD(G2941-I2941+0.5,1)-0.5)*1440,0))</f>
        <v/>
      </c>
      <c r="M2941" s="22" t="str">
        <f aca="false">IF(OR(I2941="",G2941=""),"",IF(ROUND(MAX(0,MOD(I2941-G2941+0.5,1)-0.5)*1440,0)&gt;=الإعدادات!$B$8,ROUND(MAX(0,MOD(I2941-G2941+0.5,1)-0.5)*1440,0),0))</f>
        <v/>
      </c>
      <c r="N2941" s="18" t="str">
        <f aca="false">IF(OR(A2941="",B2941=""),"",IF(COUNTIFS(الإجازات!$A$2:$A$1001,B2941,الإجازات!$D$2:$D$1001,"&lt;="&amp;A2941,الإجازات!$E$2:$E$1001,"&gt;="&amp;A2941,الإجازات!$G$2:$G$1001,"مقبولة")=0,"",LOOKUP(2,1/((الإجازات!$A$2:$A$1001=B2941)*(الإجازات!$D$2:$D$1001&lt;=A2941)*(الإجازات!$E$2:$E$1001&gt;=A2941)*(الإجازات!$G$2:$G$1001="مقبولة")),الإجازات!$C$2:$C$1001)))</f>
        <v/>
      </c>
      <c r="O2941" s="17"/>
      <c r="P2941" s="23" t="str">
        <f aca="false">IF(B2941="","",IF(ISNA(MATCH(B2941,الموظفين!$A$2:$A$501,0)),"⚠ كود غير موجود",IF(O2941&lt;&gt;"",O2941,IF(N2941&lt;&gt;"",N2941,IF(H2941="",IF(AND(A2941&lt;&gt;"",WEEKDAY(A2941)=الإعدادات!$B$11),"راحة أسبوعية","غائب"),IF(I2941="","بدون انصراف",IF(N(K2941)&gt;0,"متأخر","حاضر")))))))</f>
        <v/>
      </c>
      <c r="Q2941" s="24" t="str">
        <f aca="false">IF(B2941="","",IF(OR(P2941="غائب",P2941="غياب",P2941="إجازة بدون راتب"),IFERROR(VLOOKUP(B2941,الموظفين!$A$2:$J$501,8,FALSE()),0),0))</f>
        <v/>
      </c>
      <c r="R2941" s="24" t="str">
        <f aca="false">IF(B2941="","",ROUND((N(K2941)+N(L2941))/60*IFERROR(VLOOKUP(B2941,الموظفين!$A$2:$J$501,8,FALSE()),0)/الإعدادات!$B$6*الإعدادات!$B$9,2))</f>
        <v/>
      </c>
      <c r="S2941" s="24" t="str">
        <f aca="false">IF(OR(B2941="",M2941=""),"",ROUND(M2941/60*IFERROR(VLOOKUP(B2941,الموظفين!$A$2:$J$501,9,FALSE()),0),2))</f>
        <v/>
      </c>
      <c r="T2941" s="17"/>
      <c r="U2941" s="23" t="str">
        <f aca="false">IF(OR(A2941="",B2941=""),"",A2941&amp;"|"&amp;B2941)</f>
        <v/>
      </c>
    </row>
    <row r="2942" customFormat="false" ht="15" hidden="false" customHeight="false" outlineLevel="0" collapsed="false">
      <c r="A2942" s="16"/>
      <c r="B2942" s="17"/>
      <c r="C2942" s="18" t="str">
        <f aca="false">IF($B2942="","",IFERROR(VLOOKUP($B2942,الموظفين!$A$2:$J$501,2,FALSE())&amp;"","⚠ كود غير موجود"))</f>
        <v/>
      </c>
      <c r="D2942" s="18" t="str">
        <f aca="false">IF($B2942="","",IFERROR(VLOOKUP($B2942,الموظفين!$A$2:$J$501,3,FALSE())&amp;"",""))</f>
        <v/>
      </c>
      <c r="E2942" s="18" t="str">
        <f aca="false">IF($B2942="","",IFERROR(VLOOKUP($B2942,الموظفين!$A$2:$J$501,5,FALSE())&amp;"",""))</f>
        <v/>
      </c>
      <c r="F2942" s="19" t="str">
        <f aca="false">IF($B2942="","",IFERROR(VLOOKUP($B2942,الموظفين!$A$2:$J$501,6,FALSE()),""))</f>
        <v/>
      </c>
      <c r="G2942" s="19" t="str">
        <f aca="false">IF($B2942="","",IFERROR(VLOOKUP($B2942,الموظفين!$A$2:$J$501,7,FALSE()),""))</f>
        <v/>
      </c>
      <c r="H2942" s="20"/>
      <c r="I2942" s="20"/>
      <c r="J2942" s="21" t="str">
        <f aca="false">IF(OR(H2942="",I2942=""),"",ROUND(MOD(I2942-H2942,1)*24,2))</f>
        <v/>
      </c>
      <c r="K2942" s="22" t="str">
        <f aca="false">IF(OR(H2942="",F2942=""),"",IF(ROUND(MAX(0,MOD(H2942-F2942+0.5,1)-0.5)*1440,0)&gt;IFERROR(VLOOKUP(E2942,الورديات!$A$2:$E$21,5,FALSE()),0),ROUND(MAX(0,MOD(H2942-F2942+0.5,1)-0.5)*1440,0),0))</f>
        <v/>
      </c>
      <c r="L2942" s="22" t="str">
        <f aca="false">IF(OR(I2942="",G2942=""),"",ROUND(MAX(0,MOD(G2942-I2942+0.5,1)-0.5)*1440,0))</f>
        <v/>
      </c>
      <c r="M2942" s="22" t="str">
        <f aca="false">IF(OR(I2942="",G2942=""),"",IF(ROUND(MAX(0,MOD(I2942-G2942+0.5,1)-0.5)*1440,0)&gt;=الإعدادات!$B$8,ROUND(MAX(0,MOD(I2942-G2942+0.5,1)-0.5)*1440,0),0))</f>
        <v/>
      </c>
      <c r="N2942" s="18" t="str">
        <f aca="false">IF(OR(A2942="",B2942=""),"",IF(COUNTIFS(الإجازات!$A$2:$A$1001,B2942,الإجازات!$D$2:$D$1001,"&lt;="&amp;A2942,الإجازات!$E$2:$E$1001,"&gt;="&amp;A2942,الإجازات!$G$2:$G$1001,"مقبولة")=0,"",LOOKUP(2,1/((الإجازات!$A$2:$A$1001=B2942)*(الإجازات!$D$2:$D$1001&lt;=A2942)*(الإجازات!$E$2:$E$1001&gt;=A2942)*(الإجازات!$G$2:$G$1001="مقبولة")),الإجازات!$C$2:$C$1001)))</f>
        <v/>
      </c>
      <c r="O2942" s="17"/>
      <c r="P2942" s="23" t="str">
        <f aca="false">IF(B2942="","",IF(ISNA(MATCH(B2942,الموظفين!$A$2:$A$501,0)),"⚠ كود غير موجود",IF(O2942&lt;&gt;"",O2942,IF(N2942&lt;&gt;"",N2942,IF(H2942="",IF(AND(A2942&lt;&gt;"",WEEKDAY(A2942)=الإعدادات!$B$11),"راحة أسبوعية","غائب"),IF(I2942="","بدون انصراف",IF(N(K2942)&gt;0,"متأخر","حاضر")))))))</f>
        <v/>
      </c>
      <c r="Q2942" s="24" t="str">
        <f aca="false">IF(B2942="","",IF(OR(P2942="غائب",P2942="غياب",P2942="إجازة بدون راتب"),IFERROR(VLOOKUP(B2942,الموظفين!$A$2:$J$501,8,FALSE()),0),0))</f>
        <v/>
      </c>
      <c r="R2942" s="24" t="str">
        <f aca="false">IF(B2942="","",ROUND((N(K2942)+N(L2942))/60*IFERROR(VLOOKUP(B2942,الموظفين!$A$2:$J$501,8,FALSE()),0)/الإعدادات!$B$6*الإعدادات!$B$9,2))</f>
        <v/>
      </c>
      <c r="S2942" s="24" t="str">
        <f aca="false">IF(OR(B2942="",M2942=""),"",ROUND(M2942/60*IFERROR(VLOOKUP(B2942,الموظفين!$A$2:$J$501,9,FALSE()),0),2))</f>
        <v/>
      </c>
      <c r="T2942" s="17"/>
      <c r="U2942" s="23" t="str">
        <f aca="false">IF(OR(A2942="",B2942=""),"",A2942&amp;"|"&amp;B2942)</f>
        <v/>
      </c>
    </row>
    <row r="2943" customFormat="false" ht="15" hidden="false" customHeight="false" outlineLevel="0" collapsed="false">
      <c r="A2943" s="16"/>
      <c r="B2943" s="17"/>
      <c r="C2943" s="18" t="str">
        <f aca="false">IF($B2943="","",IFERROR(VLOOKUP($B2943,الموظفين!$A$2:$J$501,2,FALSE())&amp;"","⚠ كود غير موجود"))</f>
        <v/>
      </c>
      <c r="D2943" s="18" t="str">
        <f aca="false">IF($B2943="","",IFERROR(VLOOKUP($B2943,الموظفين!$A$2:$J$501,3,FALSE())&amp;"",""))</f>
        <v/>
      </c>
      <c r="E2943" s="18" t="str">
        <f aca="false">IF($B2943="","",IFERROR(VLOOKUP($B2943,الموظفين!$A$2:$J$501,5,FALSE())&amp;"",""))</f>
        <v/>
      </c>
      <c r="F2943" s="19" t="str">
        <f aca="false">IF($B2943="","",IFERROR(VLOOKUP($B2943,الموظفين!$A$2:$J$501,6,FALSE()),""))</f>
        <v/>
      </c>
      <c r="G2943" s="19" t="str">
        <f aca="false">IF($B2943="","",IFERROR(VLOOKUP($B2943,الموظفين!$A$2:$J$501,7,FALSE()),""))</f>
        <v/>
      </c>
      <c r="H2943" s="20"/>
      <c r="I2943" s="20"/>
      <c r="J2943" s="21" t="str">
        <f aca="false">IF(OR(H2943="",I2943=""),"",ROUND(MOD(I2943-H2943,1)*24,2))</f>
        <v/>
      </c>
      <c r="K2943" s="22" t="str">
        <f aca="false">IF(OR(H2943="",F2943=""),"",IF(ROUND(MAX(0,MOD(H2943-F2943+0.5,1)-0.5)*1440,0)&gt;IFERROR(VLOOKUP(E2943,الورديات!$A$2:$E$21,5,FALSE()),0),ROUND(MAX(0,MOD(H2943-F2943+0.5,1)-0.5)*1440,0),0))</f>
        <v/>
      </c>
      <c r="L2943" s="22" t="str">
        <f aca="false">IF(OR(I2943="",G2943=""),"",ROUND(MAX(0,MOD(G2943-I2943+0.5,1)-0.5)*1440,0))</f>
        <v/>
      </c>
      <c r="M2943" s="22" t="str">
        <f aca="false">IF(OR(I2943="",G2943=""),"",IF(ROUND(MAX(0,MOD(I2943-G2943+0.5,1)-0.5)*1440,0)&gt;=الإعدادات!$B$8,ROUND(MAX(0,MOD(I2943-G2943+0.5,1)-0.5)*1440,0),0))</f>
        <v/>
      </c>
      <c r="N2943" s="18" t="str">
        <f aca="false">IF(OR(A2943="",B2943=""),"",IF(COUNTIFS(الإجازات!$A$2:$A$1001,B2943,الإجازات!$D$2:$D$1001,"&lt;="&amp;A2943,الإجازات!$E$2:$E$1001,"&gt;="&amp;A2943,الإجازات!$G$2:$G$1001,"مقبولة")=0,"",LOOKUP(2,1/((الإجازات!$A$2:$A$1001=B2943)*(الإجازات!$D$2:$D$1001&lt;=A2943)*(الإجازات!$E$2:$E$1001&gt;=A2943)*(الإجازات!$G$2:$G$1001="مقبولة")),الإجازات!$C$2:$C$1001)))</f>
        <v/>
      </c>
      <c r="O2943" s="17"/>
      <c r="P2943" s="23" t="str">
        <f aca="false">IF(B2943="","",IF(ISNA(MATCH(B2943,الموظفين!$A$2:$A$501,0)),"⚠ كود غير موجود",IF(O2943&lt;&gt;"",O2943,IF(N2943&lt;&gt;"",N2943,IF(H2943="",IF(AND(A2943&lt;&gt;"",WEEKDAY(A2943)=الإعدادات!$B$11),"راحة أسبوعية","غائب"),IF(I2943="","بدون انصراف",IF(N(K2943)&gt;0,"متأخر","حاضر")))))))</f>
        <v/>
      </c>
      <c r="Q2943" s="24" t="str">
        <f aca="false">IF(B2943="","",IF(OR(P2943="غائب",P2943="غياب",P2943="إجازة بدون راتب"),IFERROR(VLOOKUP(B2943,الموظفين!$A$2:$J$501,8,FALSE()),0),0))</f>
        <v/>
      </c>
      <c r="R2943" s="24" t="str">
        <f aca="false">IF(B2943="","",ROUND((N(K2943)+N(L2943))/60*IFERROR(VLOOKUP(B2943,الموظفين!$A$2:$J$501,8,FALSE()),0)/الإعدادات!$B$6*الإعدادات!$B$9,2))</f>
        <v/>
      </c>
      <c r="S2943" s="24" t="str">
        <f aca="false">IF(OR(B2943="",M2943=""),"",ROUND(M2943/60*IFERROR(VLOOKUP(B2943,الموظفين!$A$2:$J$501,9,FALSE()),0),2))</f>
        <v/>
      </c>
      <c r="T2943" s="17"/>
      <c r="U2943" s="23" t="str">
        <f aca="false">IF(OR(A2943="",B2943=""),"",A2943&amp;"|"&amp;B2943)</f>
        <v/>
      </c>
    </row>
    <row r="2944" customFormat="false" ht="15" hidden="false" customHeight="false" outlineLevel="0" collapsed="false">
      <c r="A2944" s="16"/>
      <c r="B2944" s="17"/>
      <c r="C2944" s="18" t="str">
        <f aca="false">IF($B2944="","",IFERROR(VLOOKUP($B2944,الموظفين!$A$2:$J$501,2,FALSE())&amp;"","⚠ كود غير موجود"))</f>
        <v/>
      </c>
      <c r="D2944" s="18" t="str">
        <f aca="false">IF($B2944="","",IFERROR(VLOOKUP($B2944,الموظفين!$A$2:$J$501,3,FALSE())&amp;"",""))</f>
        <v/>
      </c>
      <c r="E2944" s="18" t="str">
        <f aca="false">IF($B2944="","",IFERROR(VLOOKUP($B2944,الموظفين!$A$2:$J$501,5,FALSE())&amp;"",""))</f>
        <v/>
      </c>
      <c r="F2944" s="19" t="str">
        <f aca="false">IF($B2944="","",IFERROR(VLOOKUP($B2944,الموظفين!$A$2:$J$501,6,FALSE()),""))</f>
        <v/>
      </c>
      <c r="G2944" s="19" t="str">
        <f aca="false">IF($B2944="","",IFERROR(VLOOKUP($B2944,الموظفين!$A$2:$J$501,7,FALSE()),""))</f>
        <v/>
      </c>
      <c r="H2944" s="20"/>
      <c r="I2944" s="20"/>
      <c r="J2944" s="21" t="str">
        <f aca="false">IF(OR(H2944="",I2944=""),"",ROUND(MOD(I2944-H2944,1)*24,2))</f>
        <v/>
      </c>
      <c r="K2944" s="22" t="str">
        <f aca="false">IF(OR(H2944="",F2944=""),"",IF(ROUND(MAX(0,MOD(H2944-F2944+0.5,1)-0.5)*1440,0)&gt;IFERROR(VLOOKUP(E2944,الورديات!$A$2:$E$21,5,FALSE()),0),ROUND(MAX(0,MOD(H2944-F2944+0.5,1)-0.5)*1440,0),0))</f>
        <v/>
      </c>
      <c r="L2944" s="22" t="str">
        <f aca="false">IF(OR(I2944="",G2944=""),"",ROUND(MAX(0,MOD(G2944-I2944+0.5,1)-0.5)*1440,0))</f>
        <v/>
      </c>
      <c r="M2944" s="22" t="str">
        <f aca="false">IF(OR(I2944="",G2944=""),"",IF(ROUND(MAX(0,MOD(I2944-G2944+0.5,1)-0.5)*1440,0)&gt;=الإعدادات!$B$8,ROUND(MAX(0,MOD(I2944-G2944+0.5,1)-0.5)*1440,0),0))</f>
        <v/>
      </c>
      <c r="N2944" s="18" t="str">
        <f aca="false">IF(OR(A2944="",B2944=""),"",IF(COUNTIFS(الإجازات!$A$2:$A$1001,B2944,الإجازات!$D$2:$D$1001,"&lt;="&amp;A2944,الإجازات!$E$2:$E$1001,"&gt;="&amp;A2944,الإجازات!$G$2:$G$1001,"مقبولة")=0,"",LOOKUP(2,1/((الإجازات!$A$2:$A$1001=B2944)*(الإجازات!$D$2:$D$1001&lt;=A2944)*(الإجازات!$E$2:$E$1001&gt;=A2944)*(الإجازات!$G$2:$G$1001="مقبولة")),الإجازات!$C$2:$C$1001)))</f>
        <v/>
      </c>
      <c r="O2944" s="17"/>
      <c r="P2944" s="23" t="str">
        <f aca="false">IF(B2944="","",IF(ISNA(MATCH(B2944,الموظفين!$A$2:$A$501,0)),"⚠ كود غير موجود",IF(O2944&lt;&gt;"",O2944,IF(N2944&lt;&gt;"",N2944,IF(H2944="",IF(AND(A2944&lt;&gt;"",WEEKDAY(A2944)=الإعدادات!$B$11),"راحة أسبوعية","غائب"),IF(I2944="","بدون انصراف",IF(N(K2944)&gt;0,"متأخر","حاضر")))))))</f>
        <v/>
      </c>
      <c r="Q2944" s="24" t="str">
        <f aca="false">IF(B2944="","",IF(OR(P2944="غائب",P2944="غياب",P2944="إجازة بدون راتب"),IFERROR(VLOOKUP(B2944,الموظفين!$A$2:$J$501,8,FALSE()),0),0))</f>
        <v/>
      </c>
      <c r="R2944" s="24" t="str">
        <f aca="false">IF(B2944="","",ROUND((N(K2944)+N(L2944))/60*IFERROR(VLOOKUP(B2944,الموظفين!$A$2:$J$501,8,FALSE()),0)/الإعدادات!$B$6*الإعدادات!$B$9,2))</f>
        <v/>
      </c>
      <c r="S2944" s="24" t="str">
        <f aca="false">IF(OR(B2944="",M2944=""),"",ROUND(M2944/60*IFERROR(VLOOKUP(B2944,الموظفين!$A$2:$J$501,9,FALSE()),0),2))</f>
        <v/>
      </c>
      <c r="T2944" s="17"/>
      <c r="U2944" s="23" t="str">
        <f aca="false">IF(OR(A2944="",B2944=""),"",A2944&amp;"|"&amp;B2944)</f>
        <v/>
      </c>
    </row>
    <row r="2945" customFormat="false" ht="15" hidden="false" customHeight="false" outlineLevel="0" collapsed="false">
      <c r="A2945" s="16"/>
      <c r="B2945" s="17"/>
      <c r="C2945" s="18" t="str">
        <f aca="false">IF($B2945="","",IFERROR(VLOOKUP($B2945,الموظفين!$A$2:$J$501,2,FALSE())&amp;"","⚠ كود غير موجود"))</f>
        <v/>
      </c>
      <c r="D2945" s="18" t="str">
        <f aca="false">IF($B2945="","",IFERROR(VLOOKUP($B2945,الموظفين!$A$2:$J$501,3,FALSE())&amp;"",""))</f>
        <v/>
      </c>
      <c r="E2945" s="18" t="str">
        <f aca="false">IF($B2945="","",IFERROR(VLOOKUP($B2945,الموظفين!$A$2:$J$501,5,FALSE())&amp;"",""))</f>
        <v/>
      </c>
      <c r="F2945" s="19" t="str">
        <f aca="false">IF($B2945="","",IFERROR(VLOOKUP($B2945,الموظفين!$A$2:$J$501,6,FALSE()),""))</f>
        <v/>
      </c>
      <c r="G2945" s="19" t="str">
        <f aca="false">IF($B2945="","",IFERROR(VLOOKUP($B2945,الموظفين!$A$2:$J$501,7,FALSE()),""))</f>
        <v/>
      </c>
      <c r="H2945" s="20"/>
      <c r="I2945" s="20"/>
      <c r="J2945" s="21" t="str">
        <f aca="false">IF(OR(H2945="",I2945=""),"",ROUND(MOD(I2945-H2945,1)*24,2))</f>
        <v/>
      </c>
      <c r="K2945" s="22" t="str">
        <f aca="false">IF(OR(H2945="",F2945=""),"",IF(ROUND(MAX(0,MOD(H2945-F2945+0.5,1)-0.5)*1440,0)&gt;IFERROR(VLOOKUP(E2945,الورديات!$A$2:$E$21,5,FALSE()),0),ROUND(MAX(0,MOD(H2945-F2945+0.5,1)-0.5)*1440,0),0))</f>
        <v/>
      </c>
      <c r="L2945" s="22" t="str">
        <f aca="false">IF(OR(I2945="",G2945=""),"",ROUND(MAX(0,MOD(G2945-I2945+0.5,1)-0.5)*1440,0))</f>
        <v/>
      </c>
      <c r="M2945" s="22" t="str">
        <f aca="false">IF(OR(I2945="",G2945=""),"",IF(ROUND(MAX(0,MOD(I2945-G2945+0.5,1)-0.5)*1440,0)&gt;=الإعدادات!$B$8,ROUND(MAX(0,MOD(I2945-G2945+0.5,1)-0.5)*1440,0),0))</f>
        <v/>
      </c>
      <c r="N2945" s="18" t="str">
        <f aca="false">IF(OR(A2945="",B2945=""),"",IF(COUNTIFS(الإجازات!$A$2:$A$1001,B2945,الإجازات!$D$2:$D$1001,"&lt;="&amp;A2945,الإجازات!$E$2:$E$1001,"&gt;="&amp;A2945,الإجازات!$G$2:$G$1001,"مقبولة")=0,"",LOOKUP(2,1/((الإجازات!$A$2:$A$1001=B2945)*(الإجازات!$D$2:$D$1001&lt;=A2945)*(الإجازات!$E$2:$E$1001&gt;=A2945)*(الإجازات!$G$2:$G$1001="مقبولة")),الإجازات!$C$2:$C$1001)))</f>
        <v/>
      </c>
      <c r="O2945" s="17"/>
      <c r="P2945" s="23" t="str">
        <f aca="false">IF(B2945="","",IF(ISNA(MATCH(B2945,الموظفين!$A$2:$A$501,0)),"⚠ كود غير موجود",IF(O2945&lt;&gt;"",O2945,IF(N2945&lt;&gt;"",N2945,IF(H2945="",IF(AND(A2945&lt;&gt;"",WEEKDAY(A2945)=الإعدادات!$B$11),"راحة أسبوعية","غائب"),IF(I2945="","بدون انصراف",IF(N(K2945)&gt;0,"متأخر","حاضر")))))))</f>
        <v/>
      </c>
      <c r="Q2945" s="24" t="str">
        <f aca="false">IF(B2945="","",IF(OR(P2945="غائب",P2945="غياب",P2945="إجازة بدون راتب"),IFERROR(VLOOKUP(B2945,الموظفين!$A$2:$J$501,8,FALSE()),0),0))</f>
        <v/>
      </c>
      <c r="R2945" s="24" t="str">
        <f aca="false">IF(B2945="","",ROUND((N(K2945)+N(L2945))/60*IFERROR(VLOOKUP(B2945,الموظفين!$A$2:$J$501,8,FALSE()),0)/الإعدادات!$B$6*الإعدادات!$B$9,2))</f>
        <v/>
      </c>
      <c r="S2945" s="24" t="str">
        <f aca="false">IF(OR(B2945="",M2945=""),"",ROUND(M2945/60*IFERROR(VLOOKUP(B2945,الموظفين!$A$2:$J$501,9,FALSE()),0),2))</f>
        <v/>
      </c>
      <c r="T2945" s="17"/>
      <c r="U2945" s="23" t="str">
        <f aca="false">IF(OR(A2945="",B2945=""),"",A2945&amp;"|"&amp;B2945)</f>
        <v/>
      </c>
    </row>
    <row r="2946" customFormat="false" ht="15" hidden="false" customHeight="false" outlineLevel="0" collapsed="false">
      <c r="A2946" s="16"/>
      <c r="B2946" s="17"/>
      <c r="C2946" s="18" t="str">
        <f aca="false">IF($B2946="","",IFERROR(VLOOKUP($B2946,الموظفين!$A$2:$J$501,2,FALSE())&amp;"","⚠ كود غير موجود"))</f>
        <v/>
      </c>
      <c r="D2946" s="18" t="str">
        <f aca="false">IF($B2946="","",IFERROR(VLOOKUP($B2946,الموظفين!$A$2:$J$501,3,FALSE())&amp;"",""))</f>
        <v/>
      </c>
      <c r="E2946" s="18" t="str">
        <f aca="false">IF($B2946="","",IFERROR(VLOOKUP($B2946,الموظفين!$A$2:$J$501,5,FALSE())&amp;"",""))</f>
        <v/>
      </c>
      <c r="F2946" s="19" t="str">
        <f aca="false">IF($B2946="","",IFERROR(VLOOKUP($B2946,الموظفين!$A$2:$J$501,6,FALSE()),""))</f>
        <v/>
      </c>
      <c r="G2946" s="19" t="str">
        <f aca="false">IF($B2946="","",IFERROR(VLOOKUP($B2946,الموظفين!$A$2:$J$501,7,FALSE()),""))</f>
        <v/>
      </c>
      <c r="H2946" s="20"/>
      <c r="I2946" s="20"/>
      <c r="J2946" s="21" t="str">
        <f aca="false">IF(OR(H2946="",I2946=""),"",ROUND(MOD(I2946-H2946,1)*24,2))</f>
        <v/>
      </c>
      <c r="K2946" s="22" t="str">
        <f aca="false">IF(OR(H2946="",F2946=""),"",IF(ROUND(MAX(0,MOD(H2946-F2946+0.5,1)-0.5)*1440,0)&gt;IFERROR(VLOOKUP(E2946,الورديات!$A$2:$E$21,5,FALSE()),0),ROUND(MAX(0,MOD(H2946-F2946+0.5,1)-0.5)*1440,0),0))</f>
        <v/>
      </c>
      <c r="L2946" s="22" t="str">
        <f aca="false">IF(OR(I2946="",G2946=""),"",ROUND(MAX(0,MOD(G2946-I2946+0.5,1)-0.5)*1440,0))</f>
        <v/>
      </c>
      <c r="M2946" s="22" t="str">
        <f aca="false">IF(OR(I2946="",G2946=""),"",IF(ROUND(MAX(0,MOD(I2946-G2946+0.5,1)-0.5)*1440,0)&gt;=الإعدادات!$B$8,ROUND(MAX(0,MOD(I2946-G2946+0.5,1)-0.5)*1440,0),0))</f>
        <v/>
      </c>
      <c r="N2946" s="18" t="str">
        <f aca="false">IF(OR(A2946="",B2946=""),"",IF(COUNTIFS(الإجازات!$A$2:$A$1001,B2946,الإجازات!$D$2:$D$1001,"&lt;="&amp;A2946,الإجازات!$E$2:$E$1001,"&gt;="&amp;A2946,الإجازات!$G$2:$G$1001,"مقبولة")=0,"",LOOKUP(2,1/((الإجازات!$A$2:$A$1001=B2946)*(الإجازات!$D$2:$D$1001&lt;=A2946)*(الإجازات!$E$2:$E$1001&gt;=A2946)*(الإجازات!$G$2:$G$1001="مقبولة")),الإجازات!$C$2:$C$1001)))</f>
        <v/>
      </c>
      <c r="O2946" s="17"/>
      <c r="P2946" s="23" t="str">
        <f aca="false">IF(B2946="","",IF(ISNA(MATCH(B2946,الموظفين!$A$2:$A$501,0)),"⚠ كود غير موجود",IF(O2946&lt;&gt;"",O2946,IF(N2946&lt;&gt;"",N2946,IF(H2946="",IF(AND(A2946&lt;&gt;"",WEEKDAY(A2946)=الإعدادات!$B$11),"راحة أسبوعية","غائب"),IF(I2946="","بدون انصراف",IF(N(K2946)&gt;0,"متأخر","حاضر")))))))</f>
        <v/>
      </c>
      <c r="Q2946" s="24" t="str">
        <f aca="false">IF(B2946="","",IF(OR(P2946="غائب",P2946="غياب",P2946="إجازة بدون راتب"),IFERROR(VLOOKUP(B2946,الموظفين!$A$2:$J$501,8,FALSE()),0),0))</f>
        <v/>
      </c>
      <c r="R2946" s="24" t="str">
        <f aca="false">IF(B2946="","",ROUND((N(K2946)+N(L2946))/60*IFERROR(VLOOKUP(B2946,الموظفين!$A$2:$J$501,8,FALSE()),0)/الإعدادات!$B$6*الإعدادات!$B$9,2))</f>
        <v/>
      </c>
      <c r="S2946" s="24" t="str">
        <f aca="false">IF(OR(B2946="",M2946=""),"",ROUND(M2946/60*IFERROR(VLOOKUP(B2946,الموظفين!$A$2:$J$501,9,FALSE()),0),2))</f>
        <v/>
      </c>
      <c r="T2946" s="17"/>
      <c r="U2946" s="23" t="str">
        <f aca="false">IF(OR(A2946="",B2946=""),"",A2946&amp;"|"&amp;B2946)</f>
        <v/>
      </c>
    </row>
    <row r="2947" customFormat="false" ht="15" hidden="false" customHeight="false" outlineLevel="0" collapsed="false">
      <c r="A2947" s="16"/>
      <c r="B2947" s="17"/>
      <c r="C2947" s="18" t="str">
        <f aca="false">IF($B2947="","",IFERROR(VLOOKUP($B2947,الموظفين!$A$2:$J$501,2,FALSE())&amp;"","⚠ كود غير موجود"))</f>
        <v/>
      </c>
      <c r="D2947" s="18" t="str">
        <f aca="false">IF($B2947="","",IFERROR(VLOOKUP($B2947,الموظفين!$A$2:$J$501,3,FALSE())&amp;"",""))</f>
        <v/>
      </c>
      <c r="E2947" s="18" t="str">
        <f aca="false">IF($B2947="","",IFERROR(VLOOKUP($B2947,الموظفين!$A$2:$J$501,5,FALSE())&amp;"",""))</f>
        <v/>
      </c>
      <c r="F2947" s="19" t="str">
        <f aca="false">IF($B2947="","",IFERROR(VLOOKUP($B2947,الموظفين!$A$2:$J$501,6,FALSE()),""))</f>
        <v/>
      </c>
      <c r="G2947" s="19" t="str">
        <f aca="false">IF($B2947="","",IFERROR(VLOOKUP($B2947,الموظفين!$A$2:$J$501,7,FALSE()),""))</f>
        <v/>
      </c>
      <c r="H2947" s="20"/>
      <c r="I2947" s="20"/>
      <c r="J2947" s="21" t="str">
        <f aca="false">IF(OR(H2947="",I2947=""),"",ROUND(MOD(I2947-H2947,1)*24,2))</f>
        <v/>
      </c>
      <c r="K2947" s="22" t="str">
        <f aca="false">IF(OR(H2947="",F2947=""),"",IF(ROUND(MAX(0,MOD(H2947-F2947+0.5,1)-0.5)*1440,0)&gt;IFERROR(VLOOKUP(E2947,الورديات!$A$2:$E$21,5,FALSE()),0),ROUND(MAX(0,MOD(H2947-F2947+0.5,1)-0.5)*1440,0),0))</f>
        <v/>
      </c>
      <c r="L2947" s="22" t="str">
        <f aca="false">IF(OR(I2947="",G2947=""),"",ROUND(MAX(0,MOD(G2947-I2947+0.5,1)-0.5)*1440,0))</f>
        <v/>
      </c>
      <c r="M2947" s="22" t="str">
        <f aca="false">IF(OR(I2947="",G2947=""),"",IF(ROUND(MAX(0,MOD(I2947-G2947+0.5,1)-0.5)*1440,0)&gt;=الإعدادات!$B$8,ROUND(MAX(0,MOD(I2947-G2947+0.5,1)-0.5)*1440,0),0))</f>
        <v/>
      </c>
      <c r="N2947" s="18" t="str">
        <f aca="false">IF(OR(A2947="",B2947=""),"",IF(COUNTIFS(الإجازات!$A$2:$A$1001,B2947,الإجازات!$D$2:$D$1001,"&lt;="&amp;A2947,الإجازات!$E$2:$E$1001,"&gt;="&amp;A2947,الإجازات!$G$2:$G$1001,"مقبولة")=0,"",LOOKUP(2,1/((الإجازات!$A$2:$A$1001=B2947)*(الإجازات!$D$2:$D$1001&lt;=A2947)*(الإجازات!$E$2:$E$1001&gt;=A2947)*(الإجازات!$G$2:$G$1001="مقبولة")),الإجازات!$C$2:$C$1001)))</f>
        <v/>
      </c>
      <c r="O2947" s="17"/>
      <c r="P2947" s="23" t="str">
        <f aca="false">IF(B2947="","",IF(ISNA(MATCH(B2947,الموظفين!$A$2:$A$501,0)),"⚠ كود غير موجود",IF(O2947&lt;&gt;"",O2947,IF(N2947&lt;&gt;"",N2947,IF(H2947="",IF(AND(A2947&lt;&gt;"",WEEKDAY(A2947)=الإعدادات!$B$11),"راحة أسبوعية","غائب"),IF(I2947="","بدون انصراف",IF(N(K2947)&gt;0,"متأخر","حاضر")))))))</f>
        <v/>
      </c>
      <c r="Q2947" s="24" t="str">
        <f aca="false">IF(B2947="","",IF(OR(P2947="غائب",P2947="غياب",P2947="إجازة بدون راتب"),IFERROR(VLOOKUP(B2947,الموظفين!$A$2:$J$501,8,FALSE()),0),0))</f>
        <v/>
      </c>
      <c r="R2947" s="24" t="str">
        <f aca="false">IF(B2947="","",ROUND((N(K2947)+N(L2947))/60*IFERROR(VLOOKUP(B2947,الموظفين!$A$2:$J$501,8,FALSE()),0)/الإعدادات!$B$6*الإعدادات!$B$9,2))</f>
        <v/>
      </c>
      <c r="S2947" s="24" t="str">
        <f aca="false">IF(OR(B2947="",M2947=""),"",ROUND(M2947/60*IFERROR(VLOOKUP(B2947,الموظفين!$A$2:$J$501,9,FALSE()),0),2))</f>
        <v/>
      </c>
      <c r="T2947" s="17"/>
      <c r="U2947" s="23" t="str">
        <f aca="false">IF(OR(A2947="",B2947=""),"",A2947&amp;"|"&amp;B2947)</f>
        <v/>
      </c>
    </row>
    <row r="2948" customFormat="false" ht="15" hidden="false" customHeight="false" outlineLevel="0" collapsed="false">
      <c r="A2948" s="16"/>
      <c r="B2948" s="17"/>
      <c r="C2948" s="18" t="str">
        <f aca="false">IF($B2948="","",IFERROR(VLOOKUP($B2948,الموظفين!$A$2:$J$501,2,FALSE())&amp;"","⚠ كود غير موجود"))</f>
        <v/>
      </c>
      <c r="D2948" s="18" t="str">
        <f aca="false">IF($B2948="","",IFERROR(VLOOKUP($B2948,الموظفين!$A$2:$J$501,3,FALSE())&amp;"",""))</f>
        <v/>
      </c>
      <c r="E2948" s="18" t="str">
        <f aca="false">IF($B2948="","",IFERROR(VLOOKUP($B2948,الموظفين!$A$2:$J$501,5,FALSE())&amp;"",""))</f>
        <v/>
      </c>
      <c r="F2948" s="19" t="str">
        <f aca="false">IF($B2948="","",IFERROR(VLOOKUP($B2948,الموظفين!$A$2:$J$501,6,FALSE()),""))</f>
        <v/>
      </c>
      <c r="G2948" s="19" t="str">
        <f aca="false">IF($B2948="","",IFERROR(VLOOKUP($B2948,الموظفين!$A$2:$J$501,7,FALSE()),""))</f>
        <v/>
      </c>
      <c r="H2948" s="20"/>
      <c r="I2948" s="20"/>
      <c r="J2948" s="21" t="str">
        <f aca="false">IF(OR(H2948="",I2948=""),"",ROUND(MOD(I2948-H2948,1)*24,2))</f>
        <v/>
      </c>
      <c r="K2948" s="22" t="str">
        <f aca="false">IF(OR(H2948="",F2948=""),"",IF(ROUND(MAX(0,MOD(H2948-F2948+0.5,1)-0.5)*1440,0)&gt;IFERROR(VLOOKUP(E2948,الورديات!$A$2:$E$21,5,FALSE()),0),ROUND(MAX(0,MOD(H2948-F2948+0.5,1)-0.5)*1440,0),0))</f>
        <v/>
      </c>
      <c r="L2948" s="22" t="str">
        <f aca="false">IF(OR(I2948="",G2948=""),"",ROUND(MAX(0,MOD(G2948-I2948+0.5,1)-0.5)*1440,0))</f>
        <v/>
      </c>
      <c r="M2948" s="22" t="str">
        <f aca="false">IF(OR(I2948="",G2948=""),"",IF(ROUND(MAX(0,MOD(I2948-G2948+0.5,1)-0.5)*1440,0)&gt;=الإعدادات!$B$8,ROUND(MAX(0,MOD(I2948-G2948+0.5,1)-0.5)*1440,0),0))</f>
        <v/>
      </c>
      <c r="N2948" s="18" t="str">
        <f aca="false">IF(OR(A2948="",B2948=""),"",IF(COUNTIFS(الإجازات!$A$2:$A$1001,B2948,الإجازات!$D$2:$D$1001,"&lt;="&amp;A2948,الإجازات!$E$2:$E$1001,"&gt;="&amp;A2948,الإجازات!$G$2:$G$1001,"مقبولة")=0,"",LOOKUP(2,1/((الإجازات!$A$2:$A$1001=B2948)*(الإجازات!$D$2:$D$1001&lt;=A2948)*(الإجازات!$E$2:$E$1001&gt;=A2948)*(الإجازات!$G$2:$G$1001="مقبولة")),الإجازات!$C$2:$C$1001)))</f>
        <v/>
      </c>
      <c r="O2948" s="17"/>
      <c r="P2948" s="23" t="str">
        <f aca="false">IF(B2948="","",IF(ISNA(MATCH(B2948,الموظفين!$A$2:$A$501,0)),"⚠ كود غير موجود",IF(O2948&lt;&gt;"",O2948,IF(N2948&lt;&gt;"",N2948,IF(H2948="",IF(AND(A2948&lt;&gt;"",WEEKDAY(A2948)=الإعدادات!$B$11),"راحة أسبوعية","غائب"),IF(I2948="","بدون انصراف",IF(N(K2948)&gt;0,"متأخر","حاضر")))))))</f>
        <v/>
      </c>
      <c r="Q2948" s="24" t="str">
        <f aca="false">IF(B2948="","",IF(OR(P2948="غائب",P2948="غياب",P2948="إجازة بدون راتب"),IFERROR(VLOOKUP(B2948,الموظفين!$A$2:$J$501,8,FALSE()),0),0))</f>
        <v/>
      </c>
      <c r="R2948" s="24" t="str">
        <f aca="false">IF(B2948="","",ROUND((N(K2948)+N(L2948))/60*IFERROR(VLOOKUP(B2948,الموظفين!$A$2:$J$501,8,FALSE()),0)/الإعدادات!$B$6*الإعدادات!$B$9,2))</f>
        <v/>
      </c>
      <c r="S2948" s="24" t="str">
        <f aca="false">IF(OR(B2948="",M2948=""),"",ROUND(M2948/60*IFERROR(VLOOKUP(B2948,الموظفين!$A$2:$J$501,9,FALSE()),0),2))</f>
        <v/>
      </c>
      <c r="T2948" s="17"/>
      <c r="U2948" s="23" t="str">
        <f aca="false">IF(OR(A2948="",B2948=""),"",A2948&amp;"|"&amp;B2948)</f>
        <v/>
      </c>
    </row>
    <row r="2949" customFormat="false" ht="15" hidden="false" customHeight="false" outlineLevel="0" collapsed="false">
      <c r="A2949" s="16"/>
      <c r="B2949" s="17"/>
      <c r="C2949" s="18" t="str">
        <f aca="false">IF($B2949="","",IFERROR(VLOOKUP($B2949,الموظفين!$A$2:$J$501,2,FALSE())&amp;"","⚠ كود غير موجود"))</f>
        <v/>
      </c>
      <c r="D2949" s="18" t="str">
        <f aca="false">IF($B2949="","",IFERROR(VLOOKUP($B2949,الموظفين!$A$2:$J$501,3,FALSE())&amp;"",""))</f>
        <v/>
      </c>
      <c r="E2949" s="18" t="str">
        <f aca="false">IF($B2949="","",IFERROR(VLOOKUP($B2949,الموظفين!$A$2:$J$501,5,FALSE())&amp;"",""))</f>
        <v/>
      </c>
      <c r="F2949" s="19" t="str">
        <f aca="false">IF($B2949="","",IFERROR(VLOOKUP($B2949,الموظفين!$A$2:$J$501,6,FALSE()),""))</f>
        <v/>
      </c>
      <c r="G2949" s="19" t="str">
        <f aca="false">IF($B2949="","",IFERROR(VLOOKUP($B2949,الموظفين!$A$2:$J$501,7,FALSE()),""))</f>
        <v/>
      </c>
      <c r="H2949" s="20"/>
      <c r="I2949" s="20"/>
      <c r="J2949" s="21" t="str">
        <f aca="false">IF(OR(H2949="",I2949=""),"",ROUND(MOD(I2949-H2949,1)*24,2))</f>
        <v/>
      </c>
      <c r="K2949" s="22" t="str">
        <f aca="false">IF(OR(H2949="",F2949=""),"",IF(ROUND(MAX(0,MOD(H2949-F2949+0.5,1)-0.5)*1440,0)&gt;IFERROR(VLOOKUP(E2949,الورديات!$A$2:$E$21,5,FALSE()),0),ROUND(MAX(0,MOD(H2949-F2949+0.5,1)-0.5)*1440,0),0))</f>
        <v/>
      </c>
      <c r="L2949" s="22" t="str">
        <f aca="false">IF(OR(I2949="",G2949=""),"",ROUND(MAX(0,MOD(G2949-I2949+0.5,1)-0.5)*1440,0))</f>
        <v/>
      </c>
      <c r="M2949" s="22" t="str">
        <f aca="false">IF(OR(I2949="",G2949=""),"",IF(ROUND(MAX(0,MOD(I2949-G2949+0.5,1)-0.5)*1440,0)&gt;=الإعدادات!$B$8,ROUND(MAX(0,MOD(I2949-G2949+0.5,1)-0.5)*1440,0),0))</f>
        <v/>
      </c>
      <c r="N2949" s="18" t="str">
        <f aca="false">IF(OR(A2949="",B2949=""),"",IF(COUNTIFS(الإجازات!$A$2:$A$1001,B2949,الإجازات!$D$2:$D$1001,"&lt;="&amp;A2949,الإجازات!$E$2:$E$1001,"&gt;="&amp;A2949,الإجازات!$G$2:$G$1001,"مقبولة")=0,"",LOOKUP(2,1/((الإجازات!$A$2:$A$1001=B2949)*(الإجازات!$D$2:$D$1001&lt;=A2949)*(الإجازات!$E$2:$E$1001&gt;=A2949)*(الإجازات!$G$2:$G$1001="مقبولة")),الإجازات!$C$2:$C$1001)))</f>
        <v/>
      </c>
      <c r="O2949" s="17"/>
      <c r="P2949" s="23" t="str">
        <f aca="false">IF(B2949="","",IF(ISNA(MATCH(B2949,الموظفين!$A$2:$A$501,0)),"⚠ كود غير موجود",IF(O2949&lt;&gt;"",O2949,IF(N2949&lt;&gt;"",N2949,IF(H2949="",IF(AND(A2949&lt;&gt;"",WEEKDAY(A2949)=الإعدادات!$B$11),"راحة أسبوعية","غائب"),IF(I2949="","بدون انصراف",IF(N(K2949)&gt;0,"متأخر","حاضر")))))))</f>
        <v/>
      </c>
      <c r="Q2949" s="24" t="str">
        <f aca="false">IF(B2949="","",IF(OR(P2949="غائب",P2949="غياب",P2949="إجازة بدون راتب"),IFERROR(VLOOKUP(B2949,الموظفين!$A$2:$J$501,8,FALSE()),0),0))</f>
        <v/>
      </c>
      <c r="R2949" s="24" t="str">
        <f aca="false">IF(B2949="","",ROUND((N(K2949)+N(L2949))/60*IFERROR(VLOOKUP(B2949,الموظفين!$A$2:$J$501,8,FALSE()),0)/الإعدادات!$B$6*الإعدادات!$B$9,2))</f>
        <v/>
      </c>
      <c r="S2949" s="24" t="str">
        <f aca="false">IF(OR(B2949="",M2949=""),"",ROUND(M2949/60*IFERROR(VLOOKUP(B2949,الموظفين!$A$2:$J$501,9,FALSE()),0),2))</f>
        <v/>
      </c>
      <c r="T2949" s="17"/>
      <c r="U2949" s="23" t="str">
        <f aca="false">IF(OR(A2949="",B2949=""),"",A2949&amp;"|"&amp;B2949)</f>
        <v/>
      </c>
    </row>
    <row r="2950" customFormat="false" ht="15" hidden="false" customHeight="false" outlineLevel="0" collapsed="false">
      <c r="A2950" s="16"/>
      <c r="B2950" s="17"/>
      <c r="C2950" s="18" t="str">
        <f aca="false">IF($B2950="","",IFERROR(VLOOKUP($B2950,الموظفين!$A$2:$J$501,2,FALSE())&amp;"","⚠ كود غير موجود"))</f>
        <v/>
      </c>
      <c r="D2950" s="18" t="str">
        <f aca="false">IF($B2950="","",IFERROR(VLOOKUP($B2950,الموظفين!$A$2:$J$501,3,FALSE())&amp;"",""))</f>
        <v/>
      </c>
      <c r="E2950" s="18" t="str">
        <f aca="false">IF($B2950="","",IFERROR(VLOOKUP($B2950,الموظفين!$A$2:$J$501,5,FALSE())&amp;"",""))</f>
        <v/>
      </c>
      <c r="F2950" s="19" t="str">
        <f aca="false">IF($B2950="","",IFERROR(VLOOKUP($B2950,الموظفين!$A$2:$J$501,6,FALSE()),""))</f>
        <v/>
      </c>
      <c r="G2950" s="19" t="str">
        <f aca="false">IF($B2950="","",IFERROR(VLOOKUP($B2950,الموظفين!$A$2:$J$501,7,FALSE()),""))</f>
        <v/>
      </c>
      <c r="H2950" s="20"/>
      <c r="I2950" s="20"/>
      <c r="J2950" s="21" t="str">
        <f aca="false">IF(OR(H2950="",I2950=""),"",ROUND(MOD(I2950-H2950,1)*24,2))</f>
        <v/>
      </c>
      <c r="K2950" s="22" t="str">
        <f aca="false">IF(OR(H2950="",F2950=""),"",IF(ROUND(MAX(0,MOD(H2950-F2950+0.5,1)-0.5)*1440,0)&gt;IFERROR(VLOOKUP(E2950,الورديات!$A$2:$E$21,5,FALSE()),0),ROUND(MAX(0,MOD(H2950-F2950+0.5,1)-0.5)*1440,0),0))</f>
        <v/>
      </c>
      <c r="L2950" s="22" t="str">
        <f aca="false">IF(OR(I2950="",G2950=""),"",ROUND(MAX(0,MOD(G2950-I2950+0.5,1)-0.5)*1440,0))</f>
        <v/>
      </c>
      <c r="M2950" s="22" t="str">
        <f aca="false">IF(OR(I2950="",G2950=""),"",IF(ROUND(MAX(0,MOD(I2950-G2950+0.5,1)-0.5)*1440,0)&gt;=الإعدادات!$B$8,ROUND(MAX(0,MOD(I2950-G2950+0.5,1)-0.5)*1440,0),0))</f>
        <v/>
      </c>
      <c r="N2950" s="18" t="str">
        <f aca="false">IF(OR(A2950="",B2950=""),"",IF(COUNTIFS(الإجازات!$A$2:$A$1001,B2950,الإجازات!$D$2:$D$1001,"&lt;="&amp;A2950,الإجازات!$E$2:$E$1001,"&gt;="&amp;A2950,الإجازات!$G$2:$G$1001,"مقبولة")=0,"",LOOKUP(2,1/((الإجازات!$A$2:$A$1001=B2950)*(الإجازات!$D$2:$D$1001&lt;=A2950)*(الإجازات!$E$2:$E$1001&gt;=A2950)*(الإجازات!$G$2:$G$1001="مقبولة")),الإجازات!$C$2:$C$1001)))</f>
        <v/>
      </c>
      <c r="O2950" s="17"/>
      <c r="P2950" s="23" t="str">
        <f aca="false">IF(B2950="","",IF(ISNA(MATCH(B2950,الموظفين!$A$2:$A$501,0)),"⚠ كود غير موجود",IF(O2950&lt;&gt;"",O2950,IF(N2950&lt;&gt;"",N2950,IF(H2950="",IF(AND(A2950&lt;&gt;"",WEEKDAY(A2950)=الإعدادات!$B$11),"راحة أسبوعية","غائب"),IF(I2950="","بدون انصراف",IF(N(K2950)&gt;0,"متأخر","حاضر")))))))</f>
        <v/>
      </c>
      <c r="Q2950" s="24" t="str">
        <f aca="false">IF(B2950="","",IF(OR(P2950="غائب",P2950="غياب",P2950="إجازة بدون راتب"),IFERROR(VLOOKUP(B2950,الموظفين!$A$2:$J$501,8,FALSE()),0),0))</f>
        <v/>
      </c>
      <c r="R2950" s="24" t="str">
        <f aca="false">IF(B2950="","",ROUND((N(K2950)+N(L2950))/60*IFERROR(VLOOKUP(B2950,الموظفين!$A$2:$J$501,8,FALSE()),0)/الإعدادات!$B$6*الإعدادات!$B$9,2))</f>
        <v/>
      </c>
      <c r="S2950" s="24" t="str">
        <f aca="false">IF(OR(B2950="",M2950=""),"",ROUND(M2950/60*IFERROR(VLOOKUP(B2950,الموظفين!$A$2:$J$501,9,FALSE()),0),2))</f>
        <v/>
      </c>
      <c r="T2950" s="17"/>
      <c r="U2950" s="23" t="str">
        <f aca="false">IF(OR(A2950="",B2950=""),"",A2950&amp;"|"&amp;B2950)</f>
        <v/>
      </c>
    </row>
    <row r="2951" customFormat="false" ht="15" hidden="false" customHeight="false" outlineLevel="0" collapsed="false">
      <c r="A2951" s="16"/>
      <c r="B2951" s="17"/>
      <c r="C2951" s="18" t="str">
        <f aca="false">IF($B2951="","",IFERROR(VLOOKUP($B2951,الموظفين!$A$2:$J$501,2,FALSE())&amp;"","⚠ كود غير موجود"))</f>
        <v/>
      </c>
      <c r="D2951" s="18" t="str">
        <f aca="false">IF($B2951="","",IFERROR(VLOOKUP($B2951,الموظفين!$A$2:$J$501,3,FALSE())&amp;"",""))</f>
        <v/>
      </c>
      <c r="E2951" s="18" t="str">
        <f aca="false">IF($B2951="","",IFERROR(VLOOKUP($B2951,الموظفين!$A$2:$J$501,5,FALSE())&amp;"",""))</f>
        <v/>
      </c>
      <c r="F2951" s="19" t="str">
        <f aca="false">IF($B2951="","",IFERROR(VLOOKUP($B2951,الموظفين!$A$2:$J$501,6,FALSE()),""))</f>
        <v/>
      </c>
      <c r="G2951" s="19" t="str">
        <f aca="false">IF($B2951="","",IFERROR(VLOOKUP($B2951,الموظفين!$A$2:$J$501,7,FALSE()),""))</f>
        <v/>
      </c>
      <c r="H2951" s="20"/>
      <c r="I2951" s="20"/>
      <c r="J2951" s="21" t="str">
        <f aca="false">IF(OR(H2951="",I2951=""),"",ROUND(MOD(I2951-H2951,1)*24,2))</f>
        <v/>
      </c>
      <c r="K2951" s="22" t="str">
        <f aca="false">IF(OR(H2951="",F2951=""),"",IF(ROUND(MAX(0,MOD(H2951-F2951+0.5,1)-0.5)*1440,0)&gt;IFERROR(VLOOKUP(E2951,الورديات!$A$2:$E$21,5,FALSE()),0),ROUND(MAX(0,MOD(H2951-F2951+0.5,1)-0.5)*1440,0),0))</f>
        <v/>
      </c>
      <c r="L2951" s="22" t="str">
        <f aca="false">IF(OR(I2951="",G2951=""),"",ROUND(MAX(0,MOD(G2951-I2951+0.5,1)-0.5)*1440,0))</f>
        <v/>
      </c>
      <c r="M2951" s="22" t="str">
        <f aca="false">IF(OR(I2951="",G2951=""),"",IF(ROUND(MAX(0,MOD(I2951-G2951+0.5,1)-0.5)*1440,0)&gt;=الإعدادات!$B$8,ROUND(MAX(0,MOD(I2951-G2951+0.5,1)-0.5)*1440,0),0))</f>
        <v/>
      </c>
      <c r="N2951" s="18" t="str">
        <f aca="false">IF(OR(A2951="",B2951=""),"",IF(COUNTIFS(الإجازات!$A$2:$A$1001,B2951,الإجازات!$D$2:$D$1001,"&lt;="&amp;A2951,الإجازات!$E$2:$E$1001,"&gt;="&amp;A2951,الإجازات!$G$2:$G$1001,"مقبولة")=0,"",LOOKUP(2,1/((الإجازات!$A$2:$A$1001=B2951)*(الإجازات!$D$2:$D$1001&lt;=A2951)*(الإجازات!$E$2:$E$1001&gt;=A2951)*(الإجازات!$G$2:$G$1001="مقبولة")),الإجازات!$C$2:$C$1001)))</f>
        <v/>
      </c>
      <c r="O2951" s="17"/>
      <c r="P2951" s="23" t="str">
        <f aca="false">IF(B2951="","",IF(ISNA(MATCH(B2951,الموظفين!$A$2:$A$501,0)),"⚠ كود غير موجود",IF(O2951&lt;&gt;"",O2951,IF(N2951&lt;&gt;"",N2951,IF(H2951="",IF(AND(A2951&lt;&gt;"",WEEKDAY(A2951)=الإعدادات!$B$11),"راحة أسبوعية","غائب"),IF(I2951="","بدون انصراف",IF(N(K2951)&gt;0,"متأخر","حاضر")))))))</f>
        <v/>
      </c>
      <c r="Q2951" s="24" t="str">
        <f aca="false">IF(B2951="","",IF(OR(P2951="غائب",P2951="غياب",P2951="إجازة بدون راتب"),IFERROR(VLOOKUP(B2951,الموظفين!$A$2:$J$501,8,FALSE()),0),0))</f>
        <v/>
      </c>
      <c r="R2951" s="24" t="str">
        <f aca="false">IF(B2951="","",ROUND((N(K2951)+N(L2951))/60*IFERROR(VLOOKUP(B2951,الموظفين!$A$2:$J$501,8,FALSE()),0)/الإعدادات!$B$6*الإعدادات!$B$9,2))</f>
        <v/>
      </c>
      <c r="S2951" s="24" t="str">
        <f aca="false">IF(OR(B2951="",M2951=""),"",ROUND(M2951/60*IFERROR(VLOOKUP(B2951,الموظفين!$A$2:$J$501,9,FALSE()),0),2))</f>
        <v/>
      </c>
      <c r="T2951" s="17"/>
      <c r="U2951" s="23" t="str">
        <f aca="false">IF(OR(A2951="",B2951=""),"",A2951&amp;"|"&amp;B2951)</f>
        <v/>
      </c>
    </row>
    <row r="2952" customFormat="false" ht="15" hidden="false" customHeight="false" outlineLevel="0" collapsed="false">
      <c r="A2952" s="16"/>
      <c r="B2952" s="17"/>
      <c r="C2952" s="18" t="str">
        <f aca="false">IF($B2952="","",IFERROR(VLOOKUP($B2952,الموظفين!$A$2:$J$501,2,FALSE())&amp;"","⚠ كود غير موجود"))</f>
        <v/>
      </c>
      <c r="D2952" s="18" t="str">
        <f aca="false">IF($B2952="","",IFERROR(VLOOKUP($B2952,الموظفين!$A$2:$J$501,3,FALSE())&amp;"",""))</f>
        <v/>
      </c>
      <c r="E2952" s="18" t="str">
        <f aca="false">IF($B2952="","",IFERROR(VLOOKUP($B2952,الموظفين!$A$2:$J$501,5,FALSE())&amp;"",""))</f>
        <v/>
      </c>
      <c r="F2952" s="19" t="str">
        <f aca="false">IF($B2952="","",IFERROR(VLOOKUP($B2952,الموظفين!$A$2:$J$501,6,FALSE()),""))</f>
        <v/>
      </c>
      <c r="G2952" s="19" t="str">
        <f aca="false">IF($B2952="","",IFERROR(VLOOKUP($B2952,الموظفين!$A$2:$J$501,7,FALSE()),""))</f>
        <v/>
      </c>
      <c r="H2952" s="20"/>
      <c r="I2952" s="20"/>
      <c r="J2952" s="21" t="str">
        <f aca="false">IF(OR(H2952="",I2952=""),"",ROUND(MOD(I2952-H2952,1)*24,2))</f>
        <v/>
      </c>
      <c r="K2952" s="22" t="str">
        <f aca="false">IF(OR(H2952="",F2952=""),"",IF(ROUND(MAX(0,MOD(H2952-F2952+0.5,1)-0.5)*1440,0)&gt;IFERROR(VLOOKUP(E2952,الورديات!$A$2:$E$21,5,FALSE()),0),ROUND(MAX(0,MOD(H2952-F2952+0.5,1)-0.5)*1440,0),0))</f>
        <v/>
      </c>
      <c r="L2952" s="22" t="str">
        <f aca="false">IF(OR(I2952="",G2952=""),"",ROUND(MAX(0,MOD(G2952-I2952+0.5,1)-0.5)*1440,0))</f>
        <v/>
      </c>
      <c r="M2952" s="22" t="str">
        <f aca="false">IF(OR(I2952="",G2952=""),"",IF(ROUND(MAX(0,MOD(I2952-G2952+0.5,1)-0.5)*1440,0)&gt;=الإعدادات!$B$8,ROUND(MAX(0,MOD(I2952-G2952+0.5,1)-0.5)*1440,0),0))</f>
        <v/>
      </c>
      <c r="N2952" s="18" t="str">
        <f aca="false">IF(OR(A2952="",B2952=""),"",IF(COUNTIFS(الإجازات!$A$2:$A$1001,B2952,الإجازات!$D$2:$D$1001,"&lt;="&amp;A2952,الإجازات!$E$2:$E$1001,"&gt;="&amp;A2952,الإجازات!$G$2:$G$1001,"مقبولة")=0,"",LOOKUP(2,1/((الإجازات!$A$2:$A$1001=B2952)*(الإجازات!$D$2:$D$1001&lt;=A2952)*(الإجازات!$E$2:$E$1001&gt;=A2952)*(الإجازات!$G$2:$G$1001="مقبولة")),الإجازات!$C$2:$C$1001)))</f>
        <v/>
      </c>
      <c r="O2952" s="17"/>
      <c r="P2952" s="23" t="str">
        <f aca="false">IF(B2952="","",IF(ISNA(MATCH(B2952,الموظفين!$A$2:$A$501,0)),"⚠ كود غير موجود",IF(O2952&lt;&gt;"",O2952,IF(N2952&lt;&gt;"",N2952,IF(H2952="",IF(AND(A2952&lt;&gt;"",WEEKDAY(A2952)=الإعدادات!$B$11),"راحة أسبوعية","غائب"),IF(I2952="","بدون انصراف",IF(N(K2952)&gt;0,"متأخر","حاضر")))))))</f>
        <v/>
      </c>
      <c r="Q2952" s="24" t="str">
        <f aca="false">IF(B2952="","",IF(OR(P2952="غائب",P2952="غياب",P2952="إجازة بدون راتب"),IFERROR(VLOOKUP(B2952,الموظفين!$A$2:$J$501,8,FALSE()),0),0))</f>
        <v/>
      </c>
      <c r="R2952" s="24" t="str">
        <f aca="false">IF(B2952="","",ROUND((N(K2952)+N(L2952))/60*IFERROR(VLOOKUP(B2952,الموظفين!$A$2:$J$501,8,FALSE()),0)/الإعدادات!$B$6*الإعدادات!$B$9,2))</f>
        <v/>
      </c>
      <c r="S2952" s="24" t="str">
        <f aca="false">IF(OR(B2952="",M2952=""),"",ROUND(M2952/60*IFERROR(VLOOKUP(B2952,الموظفين!$A$2:$J$501,9,FALSE()),0),2))</f>
        <v/>
      </c>
      <c r="T2952" s="17"/>
      <c r="U2952" s="23" t="str">
        <f aca="false">IF(OR(A2952="",B2952=""),"",A2952&amp;"|"&amp;B2952)</f>
        <v/>
      </c>
    </row>
    <row r="2953" customFormat="false" ht="15" hidden="false" customHeight="false" outlineLevel="0" collapsed="false">
      <c r="A2953" s="16"/>
      <c r="B2953" s="17"/>
      <c r="C2953" s="18" t="str">
        <f aca="false">IF($B2953="","",IFERROR(VLOOKUP($B2953,الموظفين!$A$2:$J$501,2,FALSE())&amp;"","⚠ كود غير موجود"))</f>
        <v/>
      </c>
      <c r="D2953" s="18" t="str">
        <f aca="false">IF($B2953="","",IFERROR(VLOOKUP($B2953,الموظفين!$A$2:$J$501,3,FALSE())&amp;"",""))</f>
        <v/>
      </c>
      <c r="E2953" s="18" t="str">
        <f aca="false">IF($B2953="","",IFERROR(VLOOKUP($B2953,الموظفين!$A$2:$J$501,5,FALSE())&amp;"",""))</f>
        <v/>
      </c>
      <c r="F2953" s="19" t="str">
        <f aca="false">IF($B2953="","",IFERROR(VLOOKUP($B2953,الموظفين!$A$2:$J$501,6,FALSE()),""))</f>
        <v/>
      </c>
      <c r="G2953" s="19" t="str">
        <f aca="false">IF($B2953="","",IFERROR(VLOOKUP($B2953,الموظفين!$A$2:$J$501,7,FALSE()),""))</f>
        <v/>
      </c>
      <c r="H2953" s="20"/>
      <c r="I2953" s="20"/>
      <c r="J2953" s="21" t="str">
        <f aca="false">IF(OR(H2953="",I2953=""),"",ROUND(MOD(I2953-H2953,1)*24,2))</f>
        <v/>
      </c>
      <c r="K2953" s="22" t="str">
        <f aca="false">IF(OR(H2953="",F2953=""),"",IF(ROUND(MAX(0,MOD(H2953-F2953+0.5,1)-0.5)*1440,0)&gt;IFERROR(VLOOKUP(E2953,الورديات!$A$2:$E$21,5,FALSE()),0),ROUND(MAX(0,MOD(H2953-F2953+0.5,1)-0.5)*1440,0),0))</f>
        <v/>
      </c>
      <c r="L2953" s="22" t="str">
        <f aca="false">IF(OR(I2953="",G2953=""),"",ROUND(MAX(0,MOD(G2953-I2953+0.5,1)-0.5)*1440,0))</f>
        <v/>
      </c>
      <c r="M2953" s="22" t="str">
        <f aca="false">IF(OR(I2953="",G2953=""),"",IF(ROUND(MAX(0,MOD(I2953-G2953+0.5,1)-0.5)*1440,0)&gt;=الإعدادات!$B$8,ROUND(MAX(0,MOD(I2953-G2953+0.5,1)-0.5)*1440,0),0))</f>
        <v/>
      </c>
      <c r="N2953" s="18" t="str">
        <f aca="false">IF(OR(A2953="",B2953=""),"",IF(COUNTIFS(الإجازات!$A$2:$A$1001,B2953,الإجازات!$D$2:$D$1001,"&lt;="&amp;A2953,الإجازات!$E$2:$E$1001,"&gt;="&amp;A2953,الإجازات!$G$2:$G$1001,"مقبولة")=0,"",LOOKUP(2,1/((الإجازات!$A$2:$A$1001=B2953)*(الإجازات!$D$2:$D$1001&lt;=A2953)*(الإجازات!$E$2:$E$1001&gt;=A2953)*(الإجازات!$G$2:$G$1001="مقبولة")),الإجازات!$C$2:$C$1001)))</f>
        <v/>
      </c>
      <c r="O2953" s="17"/>
      <c r="P2953" s="23" t="str">
        <f aca="false">IF(B2953="","",IF(ISNA(MATCH(B2953,الموظفين!$A$2:$A$501,0)),"⚠ كود غير موجود",IF(O2953&lt;&gt;"",O2953,IF(N2953&lt;&gt;"",N2953,IF(H2953="",IF(AND(A2953&lt;&gt;"",WEEKDAY(A2953)=الإعدادات!$B$11),"راحة أسبوعية","غائب"),IF(I2953="","بدون انصراف",IF(N(K2953)&gt;0,"متأخر","حاضر")))))))</f>
        <v/>
      </c>
      <c r="Q2953" s="24" t="str">
        <f aca="false">IF(B2953="","",IF(OR(P2953="غائب",P2953="غياب",P2953="إجازة بدون راتب"),IFERROR(VLOOKUP(B2953,الموظفين!$A$2:$J$501,8,FALSE()),0),0))</f>
        <v/>
      </c>
      <c r="R2953" s="24" t="str">
        <f aca="false">IF(B2953="","",ROUND((N(K2953)+N(L2953))/60*IFERROR(VLOOKUP(B2953,الموظفين!$A$2:$J$501,8,FALSE()),0)/الإعدادات!$B$6*الإعدادات!$B$9,2))</f>
        <v/>
      </c>
      <c r="S2953" s="24" t="str">
        <f aca="false">IF(OR(B2953="",M2953=""),"",ROUND(M2953/60*IFERROR(VLOOKUP(B2953,الموظفين!$A$2:$J$501,9,FALSE()),0),2))</f>
        <v/>
      </c>
      <c r="T2953" s="17"/>
      <c r="U2953" s="23" t="str">
        <f aca="false">IF(OR(A2953="",B2953=""),"",A2953&amp;"|"&amp;B2953)</f>
        <v/>
      </c>
    </row>
    <row r="2954" customFormat="false" ht="15" hidden="false" customHeight="false" outlineLevel="0" collapsed="false">
      <c r="A2954" s="16"/>
      <c r="B2954" s="17"/>
      <c r="C2954" s="18" t="str">
        <f aca="false">IF($B2954="","",IFERROR(VLOOKUP($B2954,الموظفين!$A$2:$J$501,2,FALSE())&amp;"","⚠ كود غير موجود"))</f>
        <v/>
      </c>
      <c r="D2954" s="18" t="str">
        <f aca="false">IF($B2954="","",IFERROR(VLOOKUP($B2954,الموظفين!$A$2:$J$501,3,FALSE())&amp;"",""))</f>
        <v/>
      </c>
      <c r="E2954" s="18" t="str">
        <f aca="false">IF($B2954="","",IFERROR(VLOOKUP($B2954,الموظفين!$A$2:$J$501,5,FALSE())&amp;"",""))</f>
        <v/>
      </c>
      <c r="F2954" s="19" t="str">
        <f aca="false">IF($B2954="","",IFERROR(VLOOKUP($B2954,الموظفين!$A$2:$J$501,6,FALSE()),""))</f>
        <v/>
      </c>
      <c r="G2954" s="19" t="str">
        <f aca="false">IF($B2954="","",IFERROR(VLOOKUP($B2954,الموظفين!$A$2:$J$501,7,FALSE()),""))</f>
        <v/>
      </c>
      <c r="H2954" s="20"/>
      <c r="I2954" s="20"/>
      <c r="J2954" s="21" t="str">
        <f aca="false">IF(OR(H2954="",I2954=""),"",ROUND(MOD(I2954-H2954,1)*24,2))</f>
        <v/>
      </c>
      <c r="K2954" s="22" t="str">
        <f aca="false">IF(OR(H2954="",F2954=""),"",IF(ROUND(MAX(0,MOD(H2954-F2954+0.5,1)-0.5)*1440,0)&gt;IFERROR(VLOOKUP(E2954,الورديات!$A$2:$E$21,5,FALSE()),0),ROUND(MAX(0,MOD(H2954-F2954+0.5,1)-0.5)*1440,0),0))</f>
        <v/>
      </c>
      <c r="L2954" s="22" t="str">
        <f aca="false">IF(OR(I2954="",G2954=""),"",ROUND(MAX(0,MOD(G2954-I2954+0.5,1)-0.5)*1440,0))</f>
        <v/>
      </c>
      <c r="M2954" s="22" t="str">
        <f aca="false">IF(OR(I2954="",G2954=""),"",IF(ROUND(MAX(0,MOD(I2954-G2954+0.5,1)-0.5)*1440,0)&gt;=الإعدادات!$B$8,ROUND(MAX(0,MOD(I2954-G2954+0.5,1)-0.5)*1440,0),0))</f>
        <v/>
      </c>
      <c r="N2954" s="18" t="str">
        <f aca="false">IF(OR(A2954="",B2954=""),"",IF(COUNTIFS(الإجازات!$A$2:$A$1001,B2954,الإجازات!$D$2:$D$1001,"&lt;="&amp;A2954,الإجازات!$E$2:$E$1001,"&gt;="&amp;A2954,الإجازات!$G$2:$G$1001,"مقبولة")=0,"",LOOKUP(2,1/((الإجازات!$A$2:$A$1001=B2954)*(الإجازات!$D$2:$D$1001&lt;=A2954)*(الإجازات!$E$2:$E$1001&gt;=A2954)*(الإجازات!$G$2:$G$1001="مقبولة")),الإجازات!$C$2:$C$1001)))</f>
        <v/>
      </c>
      <c r="O2954" s="17"/>
      <c r="P2954" s="23" t="str">
        <f aca="false">IF(B2954="","",IF(ISNA(MATCH(B2954,الموظفين!$A$2:$A$501,0)),"⚠ كود غير موجود",IF(O2954&lt;&gt;"",O2954,IF(N2954&lt;&gt;"",N2954,IF(H2954="",IF(AND(A2954&lt;&gt;"",WEEKDAY(A2954)=الإعدادات!$B$11),"راحة أسبوعية","غائب"),IF(I2954="","بدون انصراف",IF(N(K2954)&gt;0,"متأخر","حاضر")))))))</f>
        <v/>
      </c>
      <c r="Q2954" s="24" t="str">
        <f aca="false">IF(B2954="","",IF(OR(P2954="غائب",P2954="غياب",P2954="إجازة بدون راتب"),IFERROR(VLOOKUP(B2954,الموظفين!$A$2:$J$501,8,FALSE()),0),0))</f>
        <v/>
      </c>
      <c r="R2954" s="24" t="str">
        <f aca="false">IF(B2954="","",ROUND((N(K2954)+N(L2954))/60*IFERROR(VLOOKUP(B2954,الموظفين!$A$2:$J$501,8,FALSE()),0)/الإعدادات!$B$6*الإعدادات!$B$9,2))</f>
        <v/>
      </c>
      <c r="S2954" s="24" t="str">
        <f aca="false">IF(OR(B2954="",M2954=""),"",ROUND(M2954/60*IFERROR(VLOOKUP(B2954,الموظفين!$A$2:$J$501,9,FALSE()),0),2))</f>
        <v/>
      </c>
      <c r="T2954" s="17"/>
      <c r="U2954" s="23" t="str">
        <f aca="false">IF(OR(A2954="",B2954=""),"",A2954&amp;"|"&amp;B2954)</f>
        <v/>
      </c>
    </row>
    <row r="2955" customFormat="false" ht="15" hidden="false" customHeight="false" outlineLevel="0" collapsed="false">
      <c r="A2955" s="16"/>
      <c r="B2955" s="17"/>
      <c r="C2955" s="18" t="str">
        <f aca="false">IF($B2955="","",IFERROR(VLOOKUP($B2955,الموظفين!$A$2:$J$501,2,FALSE())&amp;"","⚠ كود غير موجود"))</f>
        <v/>
      </c>
      <c r="D2955" s="18" t="str">
        <f aca="false">IF($B2955="","",IFERROR(VLOOKUP($B2955,الموظفين!$A$2:$J$501,3,FALSE())&amp;"",""))</f>
        <v/>
      </c>
      <c r="E2955" s="18" t="str">
        <f aca="false">IF($B2955="","",IFERROR(VLOOKUP($B2955,الموظفين!$A$2:$J$501,5,FALSE())&amp;"",""))</f>
        <v/>
      </c>
      <c r="F2955" s="19" t="str">
        <f aca="false">IF($B2955="","",IFERROR(VLOOKUP($B2955,الموظفين!$A$2:$J$501,6,FALSE()),""))</f>
        <v/>
      </c>
      <c r="G2955" s="19" t="str">
        <f aca="false">IF($B2955="","",IFERROR(VLOOKUP($B2955,الموظفين!$A$2:$J$501,7,FALSE()),""))</f>
        <v/>
      </c>
      <c r="H2955" s="20"/>
      <c r="I2955" s="20"/>
      <c r="J2955" s="21" t="str">
        <f aca="false">IF(OR(H2955="",I2955=""),"",ROUND(MOD(I2955-H2955,1)*24,2))</f>
        <v/>
      </c>
      <c r="K2955" s="22" t="str">
        <f aca="false">IF(OR(H2955="",F2955=""),"",IF(ROUND(MAX(0,MOD(H2955-F2955+0.5,1)-0.5)*1440,0)&gt;IFERROR(VLOOKUP(E2955,الورديات!$A$2:$E$21,5,FALSE()),0),ROUND(MAX(0,MOD(H2955-F2955+0.5,1)-0.5)*1440,0),0))</f>
        <v/>
      </c>
      <c r="L2955" s="22" t="str">
        <f aca="false">IF(OR(I2955="",G2955=""),"",ROUND(MAX(0,MOD(G2955-I2955+0.5,1)-0.5)*1440,0))</f>
        <v/>
      </c>
      <c r="M2955" s="22" t="str">
        <f aca="false">IF(OR(I2955="",G2955=""),"",IF(ROUND(MAX(0,MOD(I2955-G2955+0.5,1)-0.5)*1440,0)&gt;=الإعدادات!$B$8,ROUND(MAX(0,MOD(I2955-G2955+0.5,1)-0.5)*1440,0),0))</f>
        <v/>
      </c>
      <c r="N2955" s="18" t="str">
        <f aca="false">IF(OR(A2955="",B2955=""),"",IF(COUNTIFS(الإجازات!$A$2:$A$1001,B2955,الإجازات!$D$2:$D$1001,"&lt;="&amp;A2955,الإجازات!$E$2:$E$1001,"&gt;="&amp;A2955,الإجازات!$G$2:$G$1001,"مقبولة")=0,"",LOOKUP(2,1/((الإجازات!$A$2:$A$1001=B2955)*(الإجازات!$D$2:$D$1001&lt;=A2955)*(الإجازات!$E$2:$E$1001&gt;=A2955)*(الإجازات!$G$2:$G$1001="مقبولة")),الإجازات!$C$2:$C$1001)))</f>
        <v/>
      </c>
      <c r="O2955" s="17"/>
      <c r="P2955" s="23" t="str">
        <f aca="false">IF(B2955="","",IF(ISNA(MATCH(B2955,الموظفين!$A$2:$A$501,0)),"⚠ كود غير موجود",IF(O2955&lt;&gt;"",O2955,IF(N2955&lt;&gt;"",N2955,IF(H2955="",IF(AND(A2955&lt;&gt;"",WEEKDAY(A2955)=الإعدادات!$B$11),"راحة أسبوعية","غائب"),IF(I2955="","بدون انصراف",IF(N(K2955)&gt;0,"متأخر","حاضر")))))))</f>
        <v/>
      </c>
      <c r="Q2955" s="24" t="str">
        <f aca="false">IF(B2955="","",IF(OR(P2955="غائب",P2955="غياب",P2955="إجازة بدون راتب"),IFERROR(VLOOKUP(B2955,الموظفين!$A$2:$J$501,8,FALSE()),0),0))</f>
        <v/>
      </c>
      <c r="R2955" s="24" t="str">
        <f aca="false">IF(B2955="","",ROUND((N(K2955)+N(L2955))/60*IFERROR(VLOOKUP(B2955,الموظفين!$A$2:$J$501,8,FALSE()),0)/الإعدادات!$B$6*الإعدادات!$B$9,2))</f>
        <v/>
      </c>
      <c r="S2955" s="24" t="str">
        <f aca="false">IF(OR(B2955="",M2955=""),"",ROUND(M2955/60*IFERROR(VLOOKUP(B2955,الموظفين!$A$2:$J$501,9,FALSE()),0),2))</f>
        <v/>
      </c>
      <c r="T2955" s="17"/>
      <c r="U2955" s="23" t="str">
        <f aca="false">IF(OR(A2955="",B2955=""),"",A2955&amp;"|"&amp;B2955)</f>
        <v/>
      </c>
    </row>
    <row r="2956" customFormat="false" ht="15" hidden="false" customHeight="false" outlineLevel="0" collapsed="false">
      <c r="A2956" s="16"/>
      <c r="B2956" s="17"/>
      <c r="C2956" s="18" t="str">
        <f aca="false">IF($B2956="","",IFERROR(VLOOKUP($B2956,الموظفين!$A$2:$J$501,2,FALSE())&amp;"","⚠ كود غير موجود"))</f>
        <v/>
      </c>
      <c r="D2956" s="18" t="str">
        <f aca="false">IF($B2956="","",IFERROR(VLOOKUP($B2956,الموظفين!$A$2:$J$501,3,FALSE())&amp;"",""))</f>
        <v/>
      </c>
      <c r="E2956" s="18" t="str">
        <f aca="false">IF($B2956="","",IFERROR(VLOOKUP($B2956,الموظفين!$A$2:$J$501,5,FALSE())&amp;"",""))</f>
        <v/>
      </c>
      <c r="F2956" s="19" t="str">
        <f aca="false">IF($B2956="","",IFERROR(VLOOKUP($B2956,الموظفين!$A$2:$J$501,6,FALSE()),""))</f>
        <v/>
      </c>
      <c r="G2956" s="19" t="str">
        <f aca="false">IF($B2956="","",IFERROR(VLOOKUP($B2956,الموظفين!$A$2:$J$501,7,FALSE()),""))</f>
        <v/>
      </c>
      <c r="H2956" s="20"/>
      <c r="I2956" s="20"/>
      <c r="J2956" s="21" t="str">
        <f aca="false">IF(OR(H2956="",I2956=""),"",ROUND(MOD(I2956-H2956,1)*24,2))</f>
        <v/>
      </c>
      <c r="K2956" s="22" t="str">
        <f aca="false">IF(OR(H2956="",F2956=""),"",IF(ROUND(MAX(0,MOD(H2956-F2956+0.5,1)-0.5)*1440,0)&gt;IFERROR(VLOOKUP(E2956,الورديات!$A$2:$E$21,5,FALSE()),0),ROUND(MAX(0,MOD(H2956-F2956+0.5,1)-0.5)*1440,0),0))</f>
        <v/>
      </c>
      <c r="L2956" s="22" t="str">
        <f aca="false">IF(OR(I2956="",G2956=""),"",ROUND(MAX(0,MOD(G2956-I2956+0.5,1)-0.5)*1440,0))</f>
        <v/>
      </c>
      <c r="M2956" s="22" t="str">
        <f aca="false">IF(OR(I2956="",G2956=""),"",IF(ROUND(MAX(0,MOD(I2956-G2956+0.5,1)-0.5)*1440,0)&gt;=الإعدادات!$B$8,ROUND(MAX(0,MOD(I2956-G2956+0.5,1)-0.5)*1440,0),0))</f>
        <v/>
      </c>
      <c r="N2956" s="18" t="str">
        <f aca="false">IF(OR(A2956="",B2956=""),"",IF(COUNTIFS(الإجازات!$A$2:$A$1001,B2956,الإجازات!$D$2:$D$1001,"&lt;="&amp;A2956,الإجازات!$E$2:$E$1001,"&gt;="&amp;A2956,الإجازات!$G$2:$G$1001,"مقبولة")=0,"",LOOKUP(2,1/((الإجازات!$A$2:$A$1001=B2956)*(الإجازات!$D$2:$D$1001&lt;=A2956)*(الإجازات!$E$2:$E$1001&gt;=A2956)*(الإجازات!$G$2:$G$1001="مقبولة")),الإجازات!$C$2:$C$1001)))</f>
        <v/>
      </c>
      <c r="O2956" s="17"/>
      <c r="P2956" s="23" t="str">
        <f aca="false">IF(B2956="","",IF(ISNA(MATCH(B2956,الموظفين!$A$2:$A$501,0)),"⚠ كود غير موجود",IF(O2956&lt;&gt;"",O2956,IF(N2956&lt;&gt;"",N2956,IF(H2956="",IF(AND(A2956&lt;&gt;"",WEEKDAY(A2956)=الإعدادات!$B$11),"راحة أسبوعية","غائب"),IF(I2956="","بدون انصراف",IF(N(K2956)&gt;0,"متأخر","حاضر")))))))</f>
        <v/>
      </c>
      <c r="Q2956" s="24" t="str">
        <f aca="false">IF(B2956="","",IF(OR(P2956="غائب",P2956="غياب",P2956="إجازة بدون راتب"),IFERROR(VLOOKUP(B2956,الموظفين!$A$2:$J$501,8,FALSE()),0),0))</f>
        <v/>
      </c>
      <c r="R2956" s="24" t="str">
        <f aca="false">IF(B2956="","",ROUND((N(K2956)+N(L2956))/60*IFERROR(VLOOKUP(B2956,الموظفين!$A$2:$J$501,8,FALSE()),0)/الإعدادات!$B$6*الإعدادات!$B$9,2))</f>
        <v/>
      </c>
      <c r="S2956" s="24" t="str">
        <f aca="false">IF(OR(B2956="",M2956=""),"",ROUND(M2956/60*IFERROR(VLOOKUP(B2956,الموظفين!$A$2:$J$501,9,FALSE()),0),2))</f>
        <v/>
      </c>
      <c r="T2956" s="17"/>
      <c r="U2956" s="23" t="str">
        <f aca="false">IF(OR(A2956="",B2956=""),"",A2956&amp;"|"&amp;B2956)</f>
        <v/>
      </c>
    </row>
    <row r="2957" customFormat="false" ht="15" hidden="false" customHeight="false" outlineLevel="0" collapsed="false">
      <c r="A2957" s="16"/>
      <c r="B2957" s="17"/>
      <c r="C2957" s="18" t="str">
        <f aca="false">IF($B2957="","",IFERROR(VLOOKUP($B2957,الموظفين!$A$2:$J$501,2,FALSE())&amp;"","⚠ كود غير موجود"))</f>
        <v/>
      </c>
      <c r="D2957" s="18" t="str">
        <f aca="false">IF($B2957="","",IFERROR(VLOOKUP($B2957,الموظفين!$A$2:$J$501,3,FALSE())&amp;"",""))</f>
        <v/>
      </c>
      <c r="E2957" s="18" t="str">
        <f aca="false">IF($B2957="","",IFERROR(VLOOKUP($B2957,الموظفين!$A$2:$J$501,5,FALSE())&amp;"",""))</f>
        <v/>
      </c>
      <c r="F2957" s="19" t="str">
        <f aca="false">IF($B2957="","",IFERROR(VLOOKUP($B2957,الموظفين!$A$2:$J$501,6,FALSE()),""))</f>
        <v/>
      </c>
      <c r="G2957" s="19" t="str">
        <f aca="false">IF($B2957="","",IFERROR(VLOOKUP($B2957,الموظفين!$A$2:$J$501,7,FALSE()),""))</f>
        <v/>
      </c>
      <c r="H2957" s="20"/>
      <c r="I2957" s="20"/>
      <c r="J2957" s="21" t="str">
        <f aca="false">IF(OR(H2957="",I2957=""),"",ROUND(MOD(I2957-H2957,1)*24,2))</f>
        <v/>
      </c>
      <c r="K2957" s="22" t="str">
        <f aca="false">IF(OR(H2957="",F2957=""),"",IF(ROUND(MAX(0,MOD(H2957-F2957+0.5,1)-0.5)*1440,0)&gt;IFERROR(VLOOKUP(E2957,الورديات!$A$2:$E$21,5,FALSE()),0),ROUND(MAX(0,MOD(H2957-F2957+0.5,1)-0.5)*1440,0),0))</f>
        <v/>
      </c>
      <c r="L2957" s="22" t="str">
        <f aca="false">IF(OR(I2957="",G2957=""),"",ROUND(MAX(0,MOD(G2957-I2957+0.5,1)-0.5)*1440,0))</f>
        <v/>
      </c>
      <c r="M2957" s="22" t="str">
        <f aca="false">IF(OR(I2957="",G2957=""),"",IF(ROUND(MAX(0,MOD(I2957-G2957+0.5,1)-0.5)*1440,0)&gt;=الإعدادات!$B$8,ROUND(MAX(0,MOD(I2957-G2957+0.5,1)-0.5)*1440,0),0))</f>
        <v/>
      </c>
      <c r="N2957" s="18" t="str">
        <f aca="false">IF(OR(A2957="",B2957=""),"",IF(COUNTIFS(الإجازات!$A$2:$A$1001,B2957,الإجازات!$D$2:$D$1001,"&lt;="&amp;A2957,الإجازات!$E$2:$E$1001,"&gt;="&amp;A2957,الإجازات!$G$2:$G$1001,"مقبولة")=0,"",LOOKUP(2,1/((الإجازات!$A$2:$A$1001=B2957)*(الإجازات!$D$2:$D$1001&lt;=A2957)*(الإجازات!$E$2:$E$1001&gt;=A2957)*(الإجازات!$G$2:$G$1001="مقبولة")),الإجازات!$C$2:$C$1001)))</f>
        <v/>
      </c>
      <c r="O2957" s="17"/>
      <c r="P2957" s="23" t="str">
        <f aca="false">IF(B2957="","",IF(ISNA(MATCH(B2957,الموظفين!$A$2:$A$501,0)),"⚠ كود غير موجود",IF(O2957&lt;&gt;"",O2957,IF(N2957&lt;&gt;"",N2957,IF(H2957="",IF(AND(A2957&lt;&gt;"",WEEKDAY(A2957)=الإعدادات!$B$11),"راحة أسبوعية","غائب"),IF(I2957="","بدون انصراف",IF(N(K2957)&gt;0,"متأخر","حاضر")))))))</f>
        <v/>
      </c>
      <c r="Q2957" s="24" t="str">
        <f aca="false">IF(B2957="","",IF(OR(P2957="غائب",P2957="غياب",P2957="إجازة بدون راتب"),IFERROR(VLOOKUP(B2957,الموظفين!$A$2:$J$501,8,FALSE()),0),0))</f>
        <v/>
      </c>
      <c r="R2957" s="24" t="str">
        <f aca="false">IF(B2957="","",ROUND((N(K2957)+N(L2957))/60*IFERROR(VLOOKUP(B2957,الموظفين!$A$2:$J$501,8,FALSE()),0)/الإعدادات!$B$6*الإعدادات!$B$9,2))</f>
        <v/>
      </c>
      <c r="S2957" s="24" t="str">
        <f aca="false">IF(OR(B2957="",M2957=""),"",ROUND(M2957/60*IFERROR(VLOOKUP(B2957,الموظفين!$A$2:$J$501,9,FALSE()),0),2))</f>
        <v/>
      </c>
      <c r="T2957" s="17"/>
      <c r="U2957" s="23" t="str">
        <f aca="false">IF(OR(A2957="",B2957=""),"",A2957&amp;"|"&amp;B2957)</f>
        <v/>
      </c>
    </row>
    <row r="2958" customFormat="false" ht="15" hidden="false" customHeight="false" outlineLevel="0" collapsed="false">
      <c r="A2958" s="16"/>
      <c r="B2958" s="17"/>
      <c r="C2958" s="18" t="str">
        <f aca="false">IF($B2958="","",IFERROR(VLOOKUP($B2958,الموظفين!$A$2:$J$501,2,FALSE())&amp;"","⚠ كود غير موجود"))</f>
        <v/>
      </c>
      <c r="D2958" s="18" t="str">
        <f aca="false">IF($B2958="","",IFERROR(VLOOKUP($B2958,الموظفين!$A$2:$J$501,3,FALSE())&amp;"",""))</f>
        <v/>
      </c>
      <c r="E2958" s="18" t="str">
        <f aca="false">IF($B2958="","",IFERROR(VLOOKUP($B2958,الموظفين!$A$2:$J$501,5,FALSE())&amp;"",""))</f>
        <v/>
      </c>
      <c r="F2958" s="19" t="str">
        <f aca="false">IF($B2958="","",IFERROR(VLOOKUP($B2958,الموظفين!$A$2:$J$501,6,FALSE()),""))</f>
        <v/>
      </c>
      <c r="G2958" s="19" t="str">
        <f aca="false">IF($B2958="","",IFERROR(VLOOKUP($B2958,الموظفين!$A$2:$J$501,7,FALSE()),""))</f>
        <v/>
      </c>
      <c r="H2958" s="20"/>
      <c r="I2958" s="20"/>
      <c r="J2958" s="21" t="str">
        <f aca="false">IF(OR(H2958="",I2958=""),"",ROUND(MOD(I2958-H2958,1)*24,2))</f>
        <v/>
      </c>
      <c r="K2958" s="22" t="str">
        <f aca="false">IF(OR(H2958="",F2958=""),"",IF(ROUND(MAX(0,MOD(H2958-F2958+0.5,1)-0.5)*1440,0)&gt;IFERROR(VLOOKUP(E2958,الورديات!$A$2:$E$21,5,FALSE()),0),ROUND(MAX(0,MOD(H2958-F2958+0.5,1)-0.5)*1440,0),0))</f>
        <v/>
      </c>
      <c r="L2958" s="22" t="str">
        <f aca="false">IF(OR(I2958="",G2958=""),"",ROUND(MAX(0,MOD(G2958-I2958+0.5,1)-0.5)*1440,0))</f>
        <v/>
      </c>
      <c r="M2958" s="22" t="str">
        <f aca="false">IF(OR(I2958="",G2958=""),"",IF(ROUND(MAX(0,MOD(I2958-G2958+0.5,1)-0.5)*1440,0)&gt;=الإعدادات!$B$8,ROUND(MAX(0,MOD(I2958-G2958+0.5,1)-0.5)*1440,0),0))</f>
        <v/>
      </c>
      <c r="N2958" s="18" t="str">
        <f aca="false">IF(OR(A2958="",B2958=""),"",IF(COUNTIFS(الإجازات!$A$2:$A$1001,B2958,الإجازات!$D$2:$D$1001,"&lt;="&amp;A2958,الإجازات!$E$2:$E$1001,"&gt;="&amp;A2958,الإجازات!$G$2:$G$1001,"مقبولة")=0,"",LOOKUP(2,1/((الإجازات!$A$2:$A$1001=B2958)*(الإجازات!$D$2:$D$1001&lt;=A2958)*(الإجازات!$E$2:$E$1001&gt;=A2958)*(الإجازات!$G$2:$G$1001="مقبولة")),الإجازات!$C$2:$C$1001)))</f>
        <v/>
      </c>
      <c r="O2958" s="17"/>
      <c r="P2958" s="23" t="str">
        <f aca="false">IF(B2958="","",IF(ISNA(MATCH(B2958,الموظفين!$A$2:$A$501,0)),"⚠ كود غير موجود",IF(O2958&lt;&gt;"",O2958,IF(N2958&lt;&gt;"",N2958,IF(H2958="",IF(AND(A2958&lt;&gt;"",WEEKDAY(A2958)=الإعدادات!$B$11),"راحة أسبوعية","غائب"),IF(I2958="","بدون انصراف",IF(N(K2958)&gt;0,"متأخر","حاضر")))))))</f>
        <v/>
      </c>
      <c r="Q2958" s="24" t="str">
        <f aca="false">IF(B2958="","",IF(OR(P2958="غائب",P2958="غياب",P2958="إجازة بدون راتب"),IFERROR(VLOOKUP(B2958,الموظفين!$A$2:$J$501,8,FALSE()),0),0))</f>
        <v/>
      </c>
      <c r="R2958" s="24" t="str">
        <f aca="false">IF(B2958="","",ROUND((N(K2958)+N(L2958))/60*IFERROR(VLOOKUP(B2958,الموظفين!$A$2:$J$501,8,FALSE()),0)/الإعدادات!$B$6*الإعدادات!$B$9,2))</f>
        <v/>
      </c>
      <c r="S2958" s="24" t="str">
        <f aca="false">IF(OR(B2958="",M2958=""),"",ROUND(M2958/60*IFERROR(VLOOKUP(B2958,الموظفين!$A$2:$J$501,9,FALSE()),0),2))</f>
        <v/>
      </c>
      <c r="T2958" s="17"/>
      <c r="U2958" s="23" t="str">
        <f aca="false">IF(OR(A2958="",B2958=""),"",A2958&amp;"|"&amp;B2958)</f>
        <v/>
      </c>
    </row>
    <row r="2959" customFormat="false" ht="15" hidden="false" customHeight="false" outlineLevel="0" collapsed="false">
      <c r="A2959" s="16"/>
      <c r="B2959" s="17"/>
      <c r="C2959" s="18" t="str">
        <f aca="false">IF($B2959="","",IFERROR(VLOOKUP($B2959,الموظفين!$A$2:$J$501,2,FALSE())&amp;"","⚠ كود غير موجود"))</f>
        <v/>
      </c>
      <c r="D2959" s="18" t="str">
        <f aca="false">IF($B2959="","",IFERROR(VLOOKUP($B2959,الموظفين!$A$2:$J$501,3,FALSE())&amp;"",""))</f>
        <v/>
      </c>
      <c r="E2959" s="18" t="str">
        <f aca="false">IF($B2959="","",IFERROR(VLOOKUP($B2959,الموظفين!$A$2:$J$501,5,FALSE())&amp;"",""))</f>
        <v/>
      </c>
      <c r="F2959" s="19" t="str">
        <f aca="false">IF($B2959="","",IFERROR(VLOOKUP($B2959,الموظفين!$A$2:$J$501,6,FALSE()),""))</f>
        <v/>
      </c>
      <c r="G2959" s="19" t="str">
        <f aca="false">IF($B2959="","",IFERROR(VLOOKUP($B2959,الموظفين!$A$2:$J$501,7,FALSE()),""))</f>
        <v/>
      </c>
      <c r="H2959" s="20"/>
      <c r="I2959" s="20"/>
      <c r="J2959" s="21" t="str">
        <f aca="false">IF(OR(H2959="",I2959=""),"",ROUND(MOD(I2959-H2959,1)*24,2))</f>
        <v/>
      </c>
      <c r="K2959" s="22" t="str">
        <f aca="false">IF(OR(H2959="",F2959=""),"",IF(ROUND(MAX(0,MOD(H2959-F2959+0.5,1)-0.5)*1440,0)&gt;IFERROR(VLOOKUP(E2959,الورديات!$A$2:$E$21,5,FALSE()),0),ROUND(MAX(0,MOD(H2959-F2959+0.5,1)-0.5)*1440,0),0))</f>
        <v/>
      </c>
      <c r="L2959" s="22" t="str">
        <f aca="false">IF(OR(I2959="",G2959=""),"",ROUND(MAX(0,MOD(G2959-I2959+0.5,1)-0.5)*1440,0))</f>
        <v/>
      </c>
      <c r="M2959" s="22" t="str">
        <f aca="false">IF(OR(I2959="",G2959=""),"",IF(ROUND(MAX(0,MOD(I2959-G2959+0.5,1)-0.5)*1440,0)&gt;=الإعدادات!$B$8,ROUND(MAX(0,MOD(I2959-G2959+0.5,1)-0.5)*1440,0),0))</f>
        <v/>
      </c>
      <c r="N2959" s="18" t="str">
        <f aca="false">IF(OR(A2959="",B2959=""),"",IF(COUNTIFS(الإجازات!$A$2:$A$1001,B2959,الإجازات!$D$2:$D$1001,"&lt;="&amp;A2959,الإجازات!$E$2:$E$1001,"&gt;="&amp;A2959,الإجازات!$G$2:$G$1001,"مقبولة")=0,"",LOOKUP(2,1/((الإجازات!$A$2:$A$1001=B2959)*(الإجازات!$D$2:$D$1001&lt;=A2959)*(الإجازات!$E$2:$E$1001&gt;=A2959)*(الإجازات!$G$2:$G$1001="مقبولة")),الإجازات!$C$2:$C$1001)))</f>
        <v/>
      </c>
      <c r="O2959" s="17"/>
      <c r="P2959" s="23" t="str">
        <f aca="false">IF(B2959="","",IF(ISNA(MATCH(B2959,الموظفين!$A$2:$A$501,0)),"⚠ كود غير موجود",IF(O2959&lt;&gt;"",O2959,IF(N2959&lt;&gt;"",N2959,IF(H2959="",IF(AND(A2959&lt;&gt;"",WEEKDAY(A2959)=الإعدادات!$B$11),"راحة أسبوعية","غائب"),IF(I2959="","بدون انصراف",IF(N(K2959)&gt;0,"متأخر","حاضر")))))))</f>
        <v/>
      </c>
      <c r="Q2959" s="24" t="str">
        <f aca="false">IF(B2959="","",IF(OR(P2959="غائب",P2959="غياب",P2959="إجازة بدون راتب"),IFERROR(VLOOKUP(B2959,الموظفين!$A$2:$J$501,8,FALSE()),0),0))</f>
        <v/>
      </c>
      <c r="R2959" s="24" t="str">
        <f aca="false">IF(B2959="","",ROUND((N(K2959)+N(L2959))/60*IFERROR(VLOOKUP(B2959,الموظفين!$A$2:$J$501,8,FALSE()),0)/الإعدادات!$B$6*الإعدادات!$B$9,2))</f>
        <v/>
      </c>
      <c r="S2959" s="24" t="str">
        <f aca="false">IF(OR(B2959="",M2959=""),"",ROUND(M2959/60*IFERROR(VLOOKUP(B2959,الموظفين!$A$2:$J$501,9,FALSE()),0),2))</f>
        <v/>
      </c>
      <c r="T2959" s="17"/>
      <c r="U2959" s="23" t="str">
        <f aca="false">IF(OR(A2959="",B2959=""),"",A2959&amp;"|"&amp;B2959)</f>
        <v/>
      </c>
    </row>
    <row r="2960" customFormat="false" ht="15" hidden="false" customHeight="false" outlineLevel="0" collapsed="false">
      <c r="A2960" s="16"/>
      <c r="B2960" s="17"/>
      <c r="C2960" s="18" t="str">
        <f aca="false">IF($B2960="","",IFERROR(VLOOKUP($B2960,الموظفين!$A$2:$J$501,2,FALSE())&amp;"","⚠ كود غير موجود"))</f>
        <v/>
      </c>
      <c r="D2960" s="18" t="str">
        <f aca="false">IF($B2960="","",IFERROR(VLOOKUP($B2960,الموظفين!$A$2:$J$501,3,FALSE())&amp;"",""))</f>
        <v/>
      </c>
      <c r="E2960" s="18" t="str">
        <f aca="false">IF($B2960="","",IFERROR(VLOOKUP($B2960,الموظفين!$A$2:$J$501,5,FALSE())&amp;"",""))</f>
        <v/>
      </c>
      <c r="F2960" s="19" t="str">
        <f aca="false">IF($B2960="","",IFERROR(VLOOKUP($B2960,الموظفين!$A$2:$J$501,6,FALSE()),""))</f>
        <v/>
      </c>
      <c r="G2960" s="19" t="str">
        <f aca="false">IF($B2960="","",IFERROR(VLOOKUP($B2960,الموظفين!$A$2:$J$501,7,FALSE()),""))</f>
        <v/>
      </c>
      <c r="H2960" s="20"/>
      <c r="I2960" s="20"/>
      <c r="J2960" s="21" t="str">
        <f aca="false">IF(OR(H2960="",I2960=""),"",ROUND(MOD(I2960-H2960,1)*24,2))</f>
        <v/>
      </c>
      <c r="K2960" s="22" t="str">
        <f aca="false">IF(OR(H2960="",F2960=""),"",IF(ROUND(MAX(0,MOD(H2960-F2960+0.5,1)-0.5)*1440,0)&gt;IFERROR(VLOOKUP(E2960,الورديات!$A$2:$E$21,5,FALSE()),0),ROUND(MAX(0,MOD(H2960-F2960+0.5,1)-0.5)*1440,0),0))</f>
        <v/>
      </c>
      <c r="L2960" s="22" t="str">
        <f aca="false">IF(OR(I2960="",G2960=""),"",ROUND(MAX(0,MOD(G2960-I2960+0.5,1)-0.5)*1440,0))</f>
        <v/>
      </c>
      <c r="M2960" s="22" t="str">
        <f aca="false">IF(OR(I2960="",G2960=""),"",IF(ROUND(MAX(0,MOD(I2960-G2960+0.5,1)-0.5)*1440,0)&gt;=الإعدادات!$B$8,ROUND(MAX(0,MOD(I2960-G2960+0.5,1)-0.5)*1440,0),0))</f>
        <v/>
      </c>
      <c r="N2960" s="18" t="str">
        <f aca="false">IF(OR(A2960="",B2960=""),"",IF(COUNTIFS(الإجازات!$A$2:$A$1001,B2960,الإجازات!$D$2:$D$1001,"&lt;="&amp;A2960,الإجازات!$E$2:$E$1001,"&gt;="&amp;A2960,الإجازات!$G$2:$G$1001,"مقبولة")=0,"",LOOKUP(2,1/((الإجازات!$A$2:$A$1001=B2960)*(الإجازات!$D$2:$D$1001&lt;=A2960)*(الإجازات!$E$2:$E$1001&gt;=A2960)*(الإجازات!$G$2:$G$1001="مقبولة")),الإجازات!$C$2:$C$1001)))</f>
        <v/>
      </c>
      <c r="O2960" s="17"/>
      <c r="P2960" s="23" t="str">
        <f aca="false">IF(B2960="","",IF(ISNA(MATCH(B2960,الموظفين!$A$2:$A$501,0)),"⚠ كود غير موجود",IF(O2960&lt;&gt;"",O2960,IF(N2960&lt;&gt;"",N2960,IF(H2960="",IF(AND(A2960&lt;&gt;"",WEEKDAY(A2960)=الإعدادات!$B$11),"راحة أسبوعية","غائب"),IF(I2960="","بدون انصراف",IF(N(K2960)&gt;0,"متأخر","حاضر")))))))</f>
        <v/>
      </c>
      <c r="Q2960" s="24" t="str">
        <f aca="false">IF(B2960="","",IF(OR(P2960="غائب",P2960="غياب",P2960="إجازة بدون راتب"),IFERROR(VLOOKUP(B2960,الموظفين!$A$2:$J$501,8,FALSE()),0),0))</f>
        <v/>
      </c>
      <c r="R2960" s="24" t="str">
        <f aca="false">IF(B2960="","",ROUND((N(K2960)+N(L2960))/60*IFERROR(VLOOKUP(B2960,الموظفين!$A$2:$J$501,8,FALSE()),0)/الإعدادات!$B$6*الإعدادات!$B$9,2))</f>
        <v/>
      </c>
      <c r="S2960" s="24" t="str">
        <f aca="false">IF(OR(B2960="",M2960=""),"",ROUND(M2960/60*IFERROR(VLOOKUP(B2960,الموظفين!$A$2:$J$501,9,FALSE()),0),2))</f>
        <v/>
      </c>
      <c r="T2960" s="17"/>
      <c r="U2960" s="23" t="str">
        <f aca="false">IF(OR(A2960="",B2960=""),"",A2960&amp;"|"&amp;B2960)</f>
        <v/>
      </c>
    </row>
    <row r="2961" customFormat="false" ht="15" hidden="false" customHeight="false" outlineLevel="0" collapsed="false">
      <c r="A2961" s="16"/>
      <c r="B2961" s="17"/>
      <c r="C2961" s="18" t="str">
        <f aca="false">IF($B2961="","",IFERROR(VLOOKUP($B2961,الموظفين!$A$2:$J$501,2,FALSE())&amp;"","⚠ كود غير موجود"))</f>
        <v/>
      </c>
      <c r="D2961" s="18" t="str">
        <f aca="false">IF($B2961="","",IFERROR(VLOOKUP($B2961,الموظفين!$A$2:$J$501,3,FALSE())&amp;"",""))</f>
        <v/>
      </c>
      <c r="E2961" s="18" t="str">
        <f aca="false">IF($B2961="","",IFERROR(VLOOKUP($B2961,الموظفين!$A$2:$J$501,5,FALSE())&amp;"",""))</f>
        <v/>
      </c>
      <c r="F2961" s="19" t="str">
        <f aca="false">IF($B2961="","",IFERROR(VLOOKUP($B2961,الموظفين!$A$2:$J$501,6,FALSE()),""))</f>
        <v/>
      </c>
      <c r="G2961" s="19" t="str">
        <f aca="false">IF($B2961="","",IFERROR(VLOOKUP($B2961,الموظفين!$A$2:$J$501,7,FALSE()),""))</f>
        <v/>
      </c>
      <c r="H2961" s="20"/>
      <c r="I2961" s="20"/>
      <c r="J2961" s="21" t="str">
        <f aca="false">IF(OR(H2961="",I2961=""),"",ROUND(MOD(I2961-H2961,1)*24,2))</f>
        <v/>
      </c>
      <c r="K2961" s="22" t="str">
        <f aca="false">IF(OR(H2961="",F2961=""),"",IF(ROUND(MAX(0,MOD(H2961-F2961+0.5,1)-0.5)*1440,0)&gt;IFERROR(VLOOKUP(E2961,الورديات!$A$2:$E$21,5,FALSE()),0),ROUND(MAX(0,MOD(H2961-F2961+0.5,1)-0.5)*1440,0),0))</f>
        <v/>
      </c>
      <c r="L2961" s="22" t="str">
        <f aca="false">IF(OR(I2961="",G2961=""),"",ROUND(MAX(0,MOD(G2961-I2961+0.5,1)-0.5)*1440,0))</f>
        <v/>
      </c>
      <c r="M2961" s="22" t="str">
        <f aca="false">IF(OR(I2961="",G2961=""),"",IF(ROUND(MAX(0,MOD(I2961-G2961+0.5,1)-0.5)*1440,0)&gt;=الإعدادات!$B$8,ROUND(MAX(0,MOD(I2961-G2961+0.5,1)-0.5)*1440,0),0))</f>
        <v/>
      </c>
      <c r="N2961" s="18" t="str">
        <f aca="false">IF(OR(A2961="",B2961=""),"",IF(COUNTIFS(الإجازات!$A$2:$A$1001,B2961,الإجازات!$D$2:$D$1001,"&lt;="&amp;A2961,الإجازات!$E$2:$E$1001,"&gt;="&amp;A2961,الإجازات!$G$2:$G$1001,"مقبولة")=0,"",LOOKUP(2,1/((الإجازات!$A$2:$A$1001=B2961)*(الإجازات!$D$2:$D$1001&lt;=A2961)*(الإجازات!$E$2:$E$1001&gt;=A2961)*(الإجازات!$G$2:$G$1001="مقبولة")),الإجازات!$C$2:$C$1001)))</f>
        <v/>
      </c>
      <c r="O2961" s="17"/>
      <c r="P2961" s="23" t="str">
        <f aca="false">IF(B2961="","",IF(ISNA(MATCH(B2961,الموظفين!$A$2:$A$501,0)),"⚠ كود غير موجود",IF(O2961&lt;&gt;"",O2961,IF(N2961&lt;&gt;"",N2961,IF(H2961="",IF(AND(A2961&lt;&gt;"",WEEKDAY(A2961)=الإعدادات!$B$11),"راحة أسبوعية","غائب"),IF(I2961="","بدون انصراف",IF(N(K2961)&gt;0,"متأخر","حاضر")))))))</f>
        <v/>
      </c>
      <c r="Q2961" s="24" t="str">
        <f aca="false">IF(B2961="","",IF(OR(P2961="غائب",P2961="غياب",P2961="إجازة بدون راتب"),IFERROR(VLOOKUP(B2961,الموظفين!$A$2:$J$501,8,FALSE()),0),0))</f>
        <v/>
      </c>
      <c r="R2961" s="24" t="str">
        <f aca="false">IF(B2961="","",ROUND((N(K2961)+N(L2961))/60*IFERROR(VLOOKUP(B2961,الموظفين!$A$2:$J$501,8,FALSE()),0)/الإعدادات!$B$6*الإعدادات!$B$9,2))</f>
        <v/>
      </c>
      <c r="S2961" s="24" t="str">
        <f aca="false">IF(OR(B2961="",M2961=""),"",ROUND(M2961/60*IFERROR(VLOOKUP(B2961,الموظفين!$A$2:$J$501,9,FALSE()),0),2))</f>
        <v/>
      </c>
      <c r="T2961" s="17"/>
      <c r="U2961" s="23" t="str">
        <f aca="false">IF(OR(A2961="",B2961=""),"",A2961&amp;"|"&amp;B2961)</f>
        <v/>
      </c>
    </row>
    <row r="2962" customFormat="false" ht="15" hidden="false" customHeight="false" outlineLevel="0" collapsed="false">
      <c r="A2962" s="16"/>
      <c r="B2962" s="17"/>
      <c r="C2962" s="18" t="str">
        <f aca="false">IF($B2962="","",IFERROR(VLOOKUP($B2962,الموظفين!$A$2:$J$501,2,FALSE())&amp;"","⚠ كود غير موجود"))</f>
        <v/>
      </c>
      <c r="D2962" s="18" t="str">
        <f aca="false">IF($B2962="","",IFERROR(VLOOKUP($B2962,الموظفين!$A$2:$J$501,3,FALSE())&amp;"",""))</f>
        <v/>
      </c>
      <c r="E2962" s="18" t="str">
        <f aca="false">IF($B2962="","",IFERROR(VLOOKUP($B2962,الموظفين!$A$2:$J$501,5,FALSE())&amp;"",""))</f>
        <v/>
      </c>
      <c r="F2962" s="19" t="str">
        <f aca="false">IF($B2962="","",IFERROR(VLOOKUP($B2962,الموظفين!$A$2:$J$501,6,FALSE()),""))</f>
        <v/>
      </c>
      <c r="G2962" s="19" t="str">
        <f aca="false">IF($B2962="","",IFERROR(VLOOKUP($B2962,الموظفين!$A$2:$J$501,7,FALSE()),""))</f>
        <v/>
      </c>
      <c r="H2962" s="20"/>
      <c r="I2962" s="20"/>
      <c r="J2962" s="21" t="str">
        <f aca="false">IF(OR(H2962="",I2962=""),"",ROUND(MOD(I2962-H2962,1)*24,2))</f>
        <v/>
      </c>
      <c r="K2962" s="22" t="str">
        <f aca="false">IF(OR(H2962="",F2962=""),"",IF(ROUND(MAX(0,MOD(H2962-F2962+0.5,1)-0.5)*1440,0)&gt;IFERROR(VLOOKUP(E2962,الورديات!$A$2:$E$21,5,FALSE()),0),ROUND(MAX(0,MOD(H2962-F2962+0.5,1)-0.5)*1440,0),0))</f>
        <v/>
      </c>
      <c r="L2962" s="22" t="str">
        <f aca="false">IF(OR(I2962="",G2962=""),"",ROUND(MAX(0,MOD(G2962-I2962+0.5,1)-0.5)*1440,0))</f>
        <v/>
      </c>
      <c r="M2962" s="22" t="str">
        <f aca="false">IF(OR(I2962="",G2962=""),"",IF(ROUND(MAX(0,MOD(I2962-G2962+0.5,1)-0.5)*1440,0)&gt;=الإعدادات!$B$8,ROUND(MAX(0,MOD(I2962-G2962+0.5,1)-0.5)*1440,0),0))</f>
        <v/>
      </c>
      <c r="N2962" s="18" t="str">
        <f aca="false">IF(OR(A2962="",B2962=""),"",IF(COUNTIFS(الإجازات!$A$2:$A$1001,B2962,الإجازات!$D$2:$D$1001,"&lt;="&amp;A2962,الإجازات!$E$2:$E$1001,"&gt;="&amp;A2962,الإجازات!$G$2:$G$1001,"مقبولة")=0,"",LOOKUP(2,1/((الإجازات!$A$2:$A$1001=B2962)*(الإجازات!$D$2:$D$1001&lt;=A2962)*(الإجازات!$E$2:$E$1001&gt;=A2962)*(الإجازات!$G$2:$G$1001="مقبولة")),الإجازات!$C$2:$C$1001)))</f>
        <v/>
      </c>
      <c r="O2962" s="17"/>
      <c r="P2962" s="23" t="str">
        <f aca="false">IF(B2962="","",IF(ISNA(MATCH(B2962,الموظفين!$A$2:$A$501,0)),"⚠ كود غير موجود",IF(O2962&lt;&gt;"",O2962,IF(N2962&lt;&gt;"",N2962,IF(H2962="",IF(AND(A2962&lt;&gt;"",WEEKDAY(A2962)=الإعدادات!$B$11),"راحة أسبوعية","غائب"),IF(I2962="","بدون انصراف",IF(N(K2962)&gt;0,"متأخر","حاضر")))))))</f>
        <v/>
      </c>
      <c r="Q2962" s="24" t="str">
        <f aca="false">IF(B2962="","",IF(OR(P2962="غائب",P2962="غياب",P2962="إجازة بدون راتب"),IFERROR(VLOOKUP(B2962,الموظفين!$A$2:$J$501,8,FALSE()),0),0))</f>
        <v/>
      </c>
      <c r="R2962" s="24" t="str">
        <f aca="false">IF(B2962="","",ROUND((N(K2962)+N(L2962))/60*IFERROR(VLOOKUP(B2962,الموظفين!$A$2:$J$501,8,FALSE()),0)/الإعدادات!$B$6*الإعدادات!$B$9,2))</f>
        <v/>
      </c>
      <c r="S2962" s="24" t="str">
        <f aca="false">IF(OR(B2962="",M2962=""),"",ROUND(M2962/60*IFERROR(VLOOKUP(B2962,الموظفين!$A$2:$J$501,9,FALSE()),0),2))</f>
        <v/>
      </c>
      <c r="T2962" s="17"/>
      <c r="U2962" s="23" t="str">
        <f aca="false">IF(OR(A2962="",B2962=""),"",A2962&amp;"|"&amp;B2962)</f>
        <v/>
      </c>
    </row>
    <row r="2963" customFormat="false" ht="15" hidden="false" customHeight="false" outlineLevel="0" collapsed="false">
      <c r="A2963" s="16"/>
      <c r="B2963" s="17"/>
      <c r="C2963" s="18" t="str">
        <f aca="false">IF($B2963="","",IFERROR(VLOOKUP($B2963,الموظفين!$A$2:$J$501,2,FALSE())&amp;"","⚠ كود غير موجود"))</f>
        <v/>
      </c>
      <c r="D2963" s="18" t="str">
        <f aca="false">IF($B2963="","",IFERROR(VLOOKUP($B2963,الموظفين!$A$2:$J$501,3,FALSE())&amp;"",""))</f>
        <v/>
      </c>
      <c r="E2963" s="18" t="str">
        <f aca="false">IF($B2963="","",IFERROR(VLOOKUP($B2963,الموظفين!$A$2:$J$501,5,FALSE())&amp;"",""))</f>
        <v/>
      </c>
      <c r="F2963" s="19" t="str">
        <f aca="false">IF($B2963="","",IFERROR(VLOOKUP($B2963,الموظفين!$A$2:$J$501,6,FALSE()),""))</f>
        <v/>
      </c>
      <c r="G2963" s="19" t="str">
        <f aca="false">IF($B2963="","",IFERROR(VLOOKUP($B2963,الموظفين!$A$2:$J$501,7,FALSE()),""))</f>
        <v/>
      </c>
      <c r="H2963" s="20"/>
      <c r="I2963" s="20"/>
      <c r="J2963" s="21" t="str">
        <f aca="false">IF(OR(H2963="",I2963=""),"",ROUND(MOD(I2963-H2963,1)*24,2))</f>
        <v/>
      </c>
      <c r="K2963" s="22" t="str">
        <f aca="false">IF(OR(H2963="",F2963=""),"",IF(ROUND(MAX(0,MOD(H2963-F2963+0.5,1)-0.5)*1440,0)&gt;IFERROR(VLOOKUP(E2963,الورديات!$A$2:$E$21,5,FALSE()),0),ROUND(MAX(0,MOD(H2963-F2963+0.5,1)-0.5)*1440,0),0))</f>
        <v/>
      </c>
      <c r="L2963" s="22" t="str">
        <f aca="false">IF(OR(I2963="",G2963=""),"",ROUND(MAX(0,MOD(G2963-I2963+0.5,1)-0.5)*1440,0))</f>
        <v/>
      </c>
      <c r="M2963" s="22" t="str">
        <f aca="false">IF(OR(I2963="",G2963=""),"",IF(ROUND(MAX(0,MOD(I2963-G2963+0.5,1)-0.5)*1440,0)&gt;=الإعدادات!$B$8,ROUND(MAX(0,MOD(I2963-G2963+0.5,1)-0.5)*1440,0),0))</f>
        <v/>
      </c>
      <c r="N2963" s="18" t="str">
        <f aca="false">IF(OR(A2963="",B2963=""),"",IF(COUNTIFS(الإجازات!$A$2:$A$1001,B2963,الإجازات!$D$2:$D$1001,"&lt;="&amp;A2963,الإجازات!$E$2:$E$1001,"&gt;="&amp;A2963,الإجازات!$G$2:$G$1001,"مقبولة")=0,"",LOOKUP(2,1/((الإجازات!$A$2:$A$1001=B2963)*(الإجازات!$D$2:$D$1001&lt;=A2963)*(الإجازات!$E$2:$E$1001&gt;=A2963)*(الإجازات!$G$2:$G$1001="مقبولة")),الإجازات!$C$2:$C$1001)))</f>
        <v/>
      </c>
      <c r="O2963" s="17"/>
      <c r="P2963" s="23" t="str">
        <f aca="false">IF(B2963="","",IF(ISNA(MATCH(B2963,الموظفين!$A$2:$A$501,0)),"⚠ كود غير موجود",IF(O2963&lt;&gt;"",O2963,IF(N2963&lt;&gt;"",N2963,IF(H2963="",IF(AND(A2963&lt;&gt;"",WEEKDAY(A2963)=الإعدادات!$B$11),"راحة أسبوعية","غائب"),IF(I2963="","بدون انصراف",IF(N(K2963)&gt;0,"متأخر","حاضر")))))))</f>
        <v/>
      </c>
      <c r="Q2963" s="24" t="str">
        <f aca="false">IF(B2963="","",IF(OR(P2963="غائب",P2963="غياب",P2963="إجازة بدون راتب"),IFERROR(VLOOKUP(B2963,الموظفين!$A$2:$J$501,8,FALSE()),0),0))</f>
        <v/>
      </c>
      <c r="R2963" s="24" t="str">
        <f aca="false">IF(B2963="","",ROUND((N(K2963)+N(L2963))/60*IFERROR(VLOOKUP(B2963,الموظفين!$A$2:$J$501,8,FALSE()),0)/الإعدادات!$B$6*الإعدادات!$B$9,2))</f>
        <v/>
      </c>
      <c r="S2963" s="24" t="str">
        <f aca="false">IF(OR(B2963="",M2963=""),"",ROUND(M2963/60*IFERROR(VLOOKUP(B2963,الموظفين!$A$2:$J$501,9,FALSE()),0),2))</f>
        <v/>
      </c>
      <c r="T2963" s="17"/>
      <c r="U2963" s="23" t="str">
        <f aca="false">IF(OR(A2963="",B2963=""),"",A2963&amp;"|"&amp;B2963)</f>
        <v/>
      </c>
    </row>
    <row r="2964" customFormat="false" ht="15" hidden="false" customHeight="false" outlineLevel="0" collapsed="false">
      <c r="A2964" s="16"/>
      <c r="B2964" s="17"/>
      <c r="C2964" s="18" t="str">
        <f aca="false">IF($B2964="","",IFERROR(VLOOKUP($B2964,الموظفين!$A$2:$J$501,2,FALSE())&amp;"","⚠ كود غير موجود"))</f>
        <v/>
      </c>
      <c r="D2964" s="18" t="str">
        <f aca="false">IF($B2964="","",IFERROR(VLOOKUP($B2964,الموظفين!$A$2:$J$501,3,FALSE())&amp;"",""))</f>
        <v/>
      </c>
      <c r="E2964" s="18" t="str">
        <f aca="false">IF($B2964="","",IFERROR(VLOOKUP($B2964,الموظفين!$A$2:$J$501,5,FALSE())&amp;"",""))</f>
        <v/>
      </c>
      <c r="F2964" s="19" t="str">
        <f aca="false">IF($B2964="","",IFERROR(VLOOKUP($B2964,الموظفين!$A$2:$J$501,6,FALSE()),""))</f>
        <v/>
      </c>
      <c r="G2964" s="19" t="str">
        <f aca="false">IF($B2964="","",IFERROR(VLOOKUP($B2964,الموظفين!$A$2:$J$501,7,FALSE()),""))</f>
        <v/>
      </c>
      <c r="H2964" s="20"/>
      <c r="I2964" s="20"/>
      <c r="J2964" s="21" t="str">
        <f aca="false">IF(OR(H2964="",I2964=""),"",ROUND(MOD(I2964-H2964,1)*24,2))</f>
        <v/>
      </c>
      <c r="K2964" s="22" t="str">
        <f aca="false">IF(OR(H2964="",F2964=""),"",IF(ROUND(MAX(0,MOD(H2964-F2964+0.5,1)-0.5)*1440,0)&gt;IFERROR(VLOOKUP(E2964,الورديات!$A$2:$E$21,5,FALSE()),0),ROUND(MAX(0,MOD(H2964-F2964+0.5,1)-0.5)*1440,0),0))</f>
        <v/>
      </c>
      <c r="L2964" s="22" t="str">
        <f aca="false">IF(OR(I2964="",G2964=""),"",ROUND(MAX(0,MOD(G2964-I2964+0.5,1)-0.5)*1440,0))</f>
        <v/>
      </c>
      <c r="M2964" s="22" t="str">
        <f aca="false">IF(OR(I2964="",G2964=""),"",IF(ROUND(MAX(0,MOD(I2964-G2964+0.5,1)-0.5)*1440,0)&gt;=الإعدادات!$B$8,ROUND(MAX(0,MOD(I2964-G2964+0.5,1)-0.5)*1440,0),0))</f>
        <v/>
      </c>
      <c r="N2964" s="18" t="str">
        <f aca="false">IF(OR(A2964="",B2964=""),"",IF(COUNTIFS(الإجازات!$A$2:$A$1001,B2964,الإجازات!$D$2:$D$1001,"&lt;="&amp;A2964,الإجازات!$E$2:$E$1001,"&gt;="&amp;A2964,الإجازات!$G$2:$G$1001,"مقبولة")=0,"",LOOKUP(2,1/((الإجازات!$A$2:$A$1001=B2964)*(الإجازات!$D$2:$D$1001&lt;=A2964)*(الإجازات!$E$2:$E$1001&gt;=A2964)*(الإجازات!$G$2:$G$1001="مقبولة")),الإجازات!$C$2:$C$1001)))</f>
        <v/>
      </c>
      <c r="O2964" s="17"/>
      <c r="P2964" s="23" t="str">
        <f aca="false">IF(B2964="","",IF(ISNA(MATCH(B2964,الموظفين!$A$2:$A$501,0)),"⚠ كود غير موجود",IF(O2964&lt;&gt;"",O2964,IF(N2964&lt;&gt;"",N2964,IF(H2964="",IF(AND(A2964&lt;&gt;"",WEEKDAY(A2964)=الإعدادات!$B$11),"راحة أسبوعية","غائب"),IF(I2964="","بدون انصراف",IF(N(K2964)&gt;0,"متأخر","حاضر")))))))</f>
        <v/>
      </c>
      <c r="Q2964" s="24" t="str">
        <f aca="false">IF(B2964="","",IF(OR(P2964="غائب",P2964="غياب",P2964="إجازة بدون راتب"),IFERROR(VLOOKUP(B2964,الموظفين!$A$2:$J$501,8,FALSE()),0),0))</f>
        <v/>
      </c>
      <c r="R2964" s="24" t="str">
        <f aca="false">IF(B2964="","",ROUND((N(K2964)+N(L2964))/60*IFERROR(VLOOKUP(B2964,الموظفين!$A$2:$J$501,8,FALSE()),0)/الإعدادات!$B$6*الإعدادات!$B$9,2))</f>
        <v/>
      </c>
      <c r="S2964" s="24" t="str">
        <f aca="false">IF(OR(B2964="",M2964=""),"",ROUND(M2964/60*IFERROR(VLOOKUP(B2964,الموظفين!$A$2:$J$501,9,FALSE()),0),2))</f>
        <v/>
      </c>
      <c r="T2964" s="17"/>
      <c r="U2964" s="23" t="str">
        <f aca="false">IF(OR(A2964="",B2964=""),"",A2964&amp;"|"&amp;B2964)</f>
        <v/>
      </c>
    </row>
    <row r="2965" customFormat="false" ht="15" hidden="false" customHeight="false" outlineLevel="0" collapsed="false">
      <c r="A2965" s="16"/>
      <c r="B2965" s="17"/>
      <c r="C2965" s="18" t="str">
        <f aca="false">IF($B2965="","",IFERROR(VLOOKUP($B2965,الموظفين!$A$2:$J$501,2,FALSE())&amp;"","⚠ كود غير موجود"))</f>
        <v/>
      </c>
      <c r="D2965" s="18" t="str">
        <f aca="false">IF($B2965="","",IFERROR(VLOOKUP($B2965,الموظفين!$A$2:$J$501,3,FALSE())&amp;"",""))</f>
        <v/>
      </c>
      <c r="E2965" s="18" t="str">
        <f aca="false">IF($B2965="","",IFERROR(VLOOKUP($B2965,الموظفين!$A$2:$J$501,5,FALSE())&amp;"",""))</f>
        <v/>
      </c>
      <c r="F2965" s="19" t="str">
        <f aca="false">IF($B2965="","",IFERROR(VLOOKUP($B2965,الموظفين!$A$2:$J$501,6,FALSE()),""))</f>
        <v/>
      </c>
      <c r="G2965" s="19" t="str">
        <f aca="false">IF($B2965="","",IFERROR(VLOOKUP($B2965,الموظفين!$A$2:$J$501,7,FALSE()),""))</f>
        <v/>
      </c>
      <c r="H2965" s="20"/>
      <c r="I2965" s="20"/>
      <c r="J2965" s="21" t="str">
        <f aca="false">IF(OR(H2965="",I2965=""),"",ROUND(MOD(I2965-H2965,1)*24,2))</f>
        <v/>
      </c>
      <c r="K2965" s="22" t="str">
        <f aca="false">IF(OR(H2965="",F2965=""),"",IF(ROUND(MAX(0,MOD(H2965-F2965+0.5,1)-0.5)*1440,0)&gt;IFERROR(VLOOKUP(E2965,الورديات!$A$2:$E$21,5,FALSE()),0),ROUND(MAX(0,MOD(H2965-F2965+0.5,1)-0.5)*1440,0),0))</f>
        <v/>
      </c>
      <c r="L2965" s="22" t="str">
        <f aca="false">IF(OR(I2965="",G2965=""),"",ROUND(MAX(0,MOD(G2965-I2965+0.5,1)-0.5)*1440,0))</f>
        <v/>
      </c>
      <c r="M2965" s="22" t="str">
        <f aca="false">IF(OR(I2965="",G2965=""),"",IF(ROUND(MAX(0,MOD(I2965-G2965+0.5,1)-0.5)*1440,0)&gt;=الإعدادات!$B$8,ROUND(MAX(0,MOD(I2965-G2965+0.5,1)-0.5)*1440,0),0))</f>
        <v/>
      </c>
      <c r="N2965" s="18" t="str">
        <f aca="false">IF(OR(A2965="",B2965=""),"",IF(COUNTIFS(الإجازات!$A$2:$A$1001,B2965,الإجازات!$D$2:$D$1001,"&lt;="&amp;A2965,الإجازات!$E$2:$E$1001,"&gt;="&amp;A2965,الإجازات!$G$2:$G$1001,"مقبولة")=0,"",LOOKUP(2,1/((الإجازات!$A$2:$A$1001=B2965)*(الإجازات!$D$2:$D$1001&lt;=A2965)*(الإجازات!$E$2:$E$1001&gt;=A2965)*(الإجازات!$G$2:$G$1001="مقبولة")),الإجازات!$C$2:$C$1001)))</f>
        <v/>
      </c>
      <c r="O2965" s="17"/>
      <c r="P2965" s="23" t="str">
        <f aca="false">IF(B2965="","",IF(ISNA(MATCH(B2965,الموظفين!$A$2:$A$501,0)),"⚠ كود غير موجود",IF(O2965&lt;&gt;"",O2965,IF(N2965&lt;&gt;"",N2965,IF(H2965="",IF(AND(A2965&lt;&gt;"",WEEKDAY(A2965)=الإعدادات!$B$11),"راحة أسبوعية","غائب"),IF(I2965="","بدون انصراف",IF(N(K2965)&gt;0,"متأخر","حاضر")))))))</f>
        <v/>
      </c>
      <c r="Q2965" s="24" t="str">
        <f aca="false">IF(B2965="","",IF(OR(P2965="غائب",P2965="غياب",P2965="إجازة بدون راتب"),IFERROR(VLOOKUP(B2965,الموظفين!$A$2:$J$501,8,FALSE()),0),0))</f>
        <v/>
      </c>
      <c r="R2965" s="24" t="str">
        <f aca="false">IF(B2965="","",ROUND((N(K2965)+N(L2965))/60*IFERROR(VLOOKUP(B2965,الموظفين!$A$2:$J$501,8,FALSE()),0)/الإعدادات!$B$6*الإعدادات!$B$9,2))</f>
        <v/>
      </c>
      <c r="S2965" s="24" t="str">
        <f aca="false">IF(OR(B2965="",M2965=""),"",ROUND(M2965/60*IFERROR(VLOOKUP(B2965,الموظفين!$A$2:$J$501,9,FALSE()),0),2))</f>
        <v/>
      </c>
      <c r="T2965" s="17"/>
      <c r="U2965" s="23" t="str">
        <f aca="false">IF(OR(A2965="",B2965=""),"",A2965&amp;"|"&amp;B2965)</f>
        <v/>
      </c>
    </row>
    <row r="2966" customFormat="false" ht="15" hidden="false" customHeight="false" outlineLevel="0" collapsed="false">
      <c r="A2966" s="16"/>
      <c r="B2966" s="17"/>
      <c r="C2966" s="18" t="str">
        <f aca="false">IF($B2966="","",IFERROR(VLOOKUP($B2966,الموظفين!$A$2:$J$501,2,FALSE())&amp;"","⚠ كود غير موجود"))</f>
        <v/>
      </c>
      <c r="D2966" s="18" t="str">
        <f aca="false">IF($B2966="","",IFERROR(VLOOKUP($B2966,الموظفين!$A$2:$J$501,3,FALSE())&amp;"",""))</f>
        <v/>
      </c>
      <c r="E2966" s="18" t="str">
        <f aca="false">IF($B2966="","",IFERROR(VLOOKUP($B2966,الموظفين!$A$2:$J$501,5,FALSE())&amp;"",""))</f>
        <v/>
      </c>
      <c r="F2966" s="19" t="str">
        <f aca="false">IF($B2966="","",IFERROR(VLOOKUP($B2966,الموظفين!$A$2:$J$501,6,FALSE()),""))</f>
        <v/>
      </c>
      <c r="G2966" s="19" t="str">
        <f aca="false">IF($B2966="","",IFERROR(VLOOKUP($B2966,الموظفين!$A$2:$J$501,7,FALSE()),""))</f>
        <v/>
      </c>
      <c r="H2966" s="20"/>
      <c r="I2966" s="20"/>
      <c r="J2966" s="21" t="str">
        <f aca="false">IF(OR(H2966="",I2966=""),"",ROUND(MOD(I2966-H2966,1)*24,2))</f>
        <v/>
      </c>
      <c r="K2966" s="22" t="str">
        <f aca="false">IF(OR(H2966="",F2966=""),"",IF(ROUND(MAX(0,MOD(H2966-F2966+0.5,1)-0.5)*1440,0)&gt;IFERROR(VLOOKUP(E2966,الورديات!$A$2:$E$21,5,FALSE()),0),ROUND(MAX(0,MOD(H2966-F2966+0.5,1)-0.5)*1440,0),0))</f>
        <v/>
      </c>
      <c r="L2966" s="22" t="str">
        <f aca="false">IF(OR(I2966="",G2966=""),"",ROUND(MAX(0,MOD(G2966-I2966+0.5,1)-0.5)*1440,0))</f>
        <v/>
      </c>
      <c r="M2966" s="22" t="str">
        <f aca="false">IF(OR(I2966="",G2966=""),"",IF(ROUND(MAX(0,MOD(I2966-G2966+0.5,1)-0.5)*1440,0)&gt;=الإعدادات!$B$8,ROUND(MAX(0,MOD(I2966-G2966+0.5,1)-0.5)*1440,0),0))</f>
        <v/>
      </c>
      <c r="N2966" s="18" t="str">
        <f aca="false">IF(OR(A2966="",B2966=""),"",IF(COUNTIFS(الإجازات!$A$2:$A$1001,B2966,الإجازات!$D$2:$D$1001,"&lt;="&amp;A2966,الإجازات!$E$2:$E$1001,"&gt;="&amp;A2966,الإجازات!$G$2:$G$1001,"مقبولة")=0,"",LOOKUP(2,1/((الإجازات!$A$2:$A$1001=B2966)*(الإجازات!$D$2:$D$1001&lt;=A2966)*(الإجازات!$E$2:$E$1001&gt;=A2966)*(الإجازات!$G$2:$G$1001="مقبولة")),الإجازات!$C$2:$C$1001)))</f>
        <v/>
      </c>
      <c r="O2966" s="17"/>
      <c r="P2966" s="23" t="str">
        <f aca="false">IF(B2966="","",IF(ISNA(MATCH(B2966,الموظفين!$A$2:$A$501,0)),"⚠ كود غير موجود",IF(O2966&lt;&gt;"",O2966,IF(N2966&lt;&gt;"",N2966,IF(H2966="",IF(AND(A2966&lt;&gt;"",WEEKDAY(A2966)=الإعدادات!$B$11),"راحة أسبوعية","غائب"),IF(I2966="","بدون انصراف",IF(N(K2966)&gt;0,"متأخر","حاضر")))))))</f>
        <v/>
      </c>
      <c r="Q2966" s="24" t="str">
        <f aca="false">IF(B2966="","",IF(OR(P2966="غائب",P2966="غياب",P2966="إجازة بدون راتب"),IFERROR(VLOOKUP(B2966,الموظفين!$A$2:$J$501,8,FALSE()),0),0))</f>
        <v/>
      </c>
      <c r="R2966" s="24" t="str">
        <f aca="false">IF(B2966="","",ROUND((N(K2966)+N(L2966))/60*IFERROR(VLOOKUP(B2966,الموظفين!$A$2:$J$501,8,FALSE()),0)/الإعدادات!$B$6*الإعدادات!$B$9,2))</f>
        <v/>
      </c>
      <c r="S2966" s="24" t="str">
        <f aca="false">IF(OR(B2966="",M2966=""),"",ROUND(M2966/60*IFERROR(VLOOKUP(B2966,الموظفين!$A$2:$J$501,9,FALSE()),0),2))</f>
        <v/>
      </c>
      <c r="T2966" s="17"/>
      <c r="U2966" s="23" t="str">
        <f aca="false">IF(OR(A2966="",B2966=""),"",A2966&amp;"|"&amp;B2966)</f>
        <v/>
      </c>
    </row>
    <row r="2967" customFormat="false" ht="15" hidden="false" customHeight="false" outlineLevel="0" collapsed="false">
      <c r="A2967" s="16"/>
      <c r="B2967" s="17"/>
      <c r="C2967" s="18" t="str">
        <f aca="false">IF($B2967="","",IFERROR(VLOOKUP($B2967,الموظفين!$A$2:$J$501,2,FALSE())&amp;"","⚠ كود غير موجود"))</f>
        <v/>
      </c>
      <c r="D2967" s="18" t="str">
        <f aca="false">IF($B2967="","",IFERROR(VLOOKUP($B2967,الموظفين!$A$2:$J$501,3,FALSE())&amp;"",""))</f>
        <v/>
      </c>
      <c r="E2967" s="18" t="str">
        <f aca="false">IF($B2967="","",IFERROR(VLOOKUP($B2967,الموظفين!$A$2:$J$501,5,FALSE())&amp;"",""))</f>
        <v/>
      </c>
      <c r="F2967" s="19" t="str">
        <f aca="false">IF($B2967="","",IFERROR(VLOOKUP($B2967,الموظفين!$A$2:$J$501,6,FALSE()),""))</f>
        <v/>
      </c>
      <c r="G2967" s="19" t="str">
        <f aca="false">IF($B2967="","",IFERROR(VLOOKUP($B2967,الموظفين!$A$2:$J$501,7,FALSE()),""))</f>
        <v/>
      </c>
      <c r="H2967" s="20"/>
      <c r="I2967" s="20"/>
      <c r="J2967" s="21" t="str">
        <f aca="false">IF(OR(H2967="",I2967=""),"",ROUND(MOD(I2967-H2967,1)*24,2))</f>
        <v/>
      </c>
      <c r="K2967" s="22" t="str">
        <f aca="false">IF(OR(H2967="",F2967=""),"",IF(ROUND(MAX(0,MOD(H2967-F2967+0.5,1)-0.5)*1440,0)&gt;IFERROR(VLOOKUP(E2967,الورديات!$A$2:$E$21,5,FALSE()),0),ROUND(MAX(0,MOD(H2967-F2967+0.5,1)-0.5)*1440,0),0))</f>
        <v/>
      </c>
      <c r="L2967" s="22" t="str">
        <f aca="false">IF(OR(I2967="",G2967=""),"",ROUND(MAX(0,MOD(G2967-I2967+0.5,1)-0.5)*1440,0))</f>
        <v/>
      </c>
      <c r="M2967" s="22" t="str">
        <f aca="false">IF(OR(I2967="",G2967=""),"",IF(ROUND(MAX(0,MOD(I2967-G2967+0.5,1)-0.5)*1440,0)&gt;=الإعدادات!$B$8,ROUND(MAX(0,MOD(I2967-G2967+0.5,1)-0.5)*1440,0),0))</f>
        <v/>
      </c>
      <c r="N2967" s="18" t="str">
        <f aca="false">IF(OR(A2967="",B2967=""),"",IF(COUNTIFS(الإجازات!$A$2:$A$1001,B2967,الإجازات!$D$2:$D$1001,"&lt;="&amp;A2967,الإجازات!$E$2:$E$1001,"&gt;="&amp;A2967,الإجازات!$G$2:$G$1001,"مقبولة")=0,"",LOOKUP(2,1/((الإجازات!$A$2:$A$1001=B2967)*(الإجازات!$D$2:$D$1001&lt;=A2967)*(الإجازات!$E$2:$E$1001&gt;=A2967)*(الإجازات!$G$2:$G$1001="مقبولة")),الإجازات!$C$2:$C$1001)))</f>
        <v/>
      </c>
      <c r="O2967" s="17"/>
      <c r="P2967" s="23" t="str">
        <f aca="false">IF(B2967="","",IF(ISNA(MATCH(B2967,الموظفين!$A$2:$A$501,0)),"⚠ كود غير موجود",IF(O2967&lt;&gt;"",O2967,IF(N2967&lt;&gt;"",N2967,IF(H2967="",IF(AND(A2967&lt;&gt;"",WEEKDAY(A2967)=الإعدادات!$B$11),"راحة أسبوعية","غائب"),IF(I2967="","بدون انصراف",IF(N(K2967)&gt;0,"متأخر","حاضر")))))))</f>
        <v/>
      </c>
      <c r="Q2967" s="24" t="str">
        <f aca="false">IF(B2967="","",IF(OR(P2967="غائب",P2967="غياب",P2967="إجازة بدون راتب"),IFERROR(VLOOKUP(B2967,الموظفين!$A$2:$J$501,8,FALSE()),0),0))</f>
        <v/>
      </c>
      <c r="R2967" s="24" t="str">
        <f aca="false">IF(B2967="","",ROUND((N(K2967)+N(L2967))/60*IFERROR(VLOOKUP(B2967,الموظفين!$A$2:$J$501,8,FALSE()),0)/الإعدادات!$B$6*الإعدادات!$B$9,2))</f>
        <v/>
      </c>
      <c r="S2967" s="24" t="str">
        <f aca="false">IF(OR(B2967="",M2967=""),"",ROUND(M2967/60*IFERROR(VLOOKUP(B2967,الموظفين!$A$2:$J$501,9,FALSE()),0),2))</f>
        <v/>
      </c>
      <c r="T2967" s="17"/>
      <c r="U2967" s="23" t="str">
        <f aca="false">IF(OR(A2967="",B2967=""),"",A2967&amp;"|"&amp;B2967)</f>
        <v/>
      </c>
    </row>
    <row r="2968" customFormat="false" ht="15" hidden="false" customHeight="false" outlineLevel="0" collapsed="false">
      <c r="A2968" s="16"/>
      <c r="B2968" s="17"/>
      <c r="C2968" s="18" t="str">
        <f aca="false">IF($B2968="","",IFERROR(VLOOKUP($B2968,الموظفين!$A$2:$J$501,2,FALSE())&amp;"","⚠ كود غير موجود"))</f>
        <v/>
      </c>
      <c r="D2968" s="18" t="str">
        <f aca="false">IF($B2968="","",IFERROR(VLOOKUP($B2968,الموظفين!$A$2:$J$501,3,FALSE())&amp;"",""))</f>
        <v/>
      </c>
      <c r="E2968" s="18" t="str">
        <f aca="false">IF($B2968="","",IFERROR(VLOOKUP($B2968,الموظفين!$A$2:$J$501,5,FALSE())&amp;"",""))</f>
        <v/>
      </c>
      <c r="F2968" s="19" t="str">
        <f aca="false">IF($B2968="","",IFERROR(VLOOKUP($B2968,الموظفين!$A$2:$J$501,6,FALSE()),""))</f>
        <v/>
      </c>
      <c r="G2968" s="19" t="str">
        <f aca="false">IF($B2968="","",IFERROR(VLOOKUP($B2968,الموظفين!$A$2:$J$501,7,FALSE()),""))</f>
        <v/>
      </c>
      <c r="H2968" s="20"/>
      <c r="I2968" s="20"/>
      <c r="J2968" s="21" t="str">
        <f aca="false">IF(OR(H2968="",I2968=""),"",ROUND(MOD(I2968-H2968,1)*24,2))</f>
        <v/>
      </c>
      <c r="K2968" s="22" t="str">
        <f aca="false">IF(OR(H2968="",F2968=""),"",IF(ROUND(MAX(0,MOD(H2968-F2968+0.5,1)-0.5)*1440,0)&gt;IFERROR(VLOOKUP(E2968,الورديات!$A$2:$E$21,5,FALSE()),0),ROUND(MAX(0,MOD(H2968-F2968+0.5,1)-0.5)*1440,0),0))</f>
        <v/>
      </c>
      <c r="L2968" s="22" t="str">
        <f aca="false">IF(OR(I2968="",G2968=""),"",ROUND(MAX(0,MOD(G2968-I2968+0.5,1)-0.5)*1440,0))</f>
        <v/>
      </c>
      <c r="M2968" s="22" t="str">
        <f aca="false">IF(OR(I2968="",G2968=""),"",IF(ROUND(MAX(0,MOD(I2968-G2968+0.5,1)-0.5)*1440,0)&gt;=الإعدادات!$B$8,ROUND(MAX(0,MOD(I2968-G2968+0.5,1)-0.5)*1440,0),0))</f>
        <v/>
      </c>
      <c r="N2968" s="18" t="str">
        <f aca="false">IF(OR(A2968="",B2968=""),"",IF(COUNTIFS(الإجازات!$A$2:$A$1001,B2968,الإجازات!$D$2:$D$1001,"&lt;="&amp;A2968,الإجازات!$E$2:$E$1001,"&gt;="&amp;A2968,الإجازات!$G$2:$G$1001,"مقبولة")=0,"",LOOKUP(2,1/((الإجازات!$A$2:$A$1001=B2968)*(الإجازات!$D$2:$D$1001&lt;=A2968)*(الإجازات!$E$2:$E$1001&gt;=A2968)*(الإجازات!$G$2:$G$1001="مقبولة")),الإجازات!$C$2:$C$1001)))</f>
        <v/>
      </c>
      <c r="O2968" s="17"/>
      <c r="P2968" s="23" t="str">
        <f aca="false">IF(B2968="","",IF(ISNA(MATCH(B2968,الموظفين!$A$2:$A$501,0)),"⚠ كود غير موجود",IF(O2968&lt;&gt;"",O2968,IF(N2968&lt;&gt;"",N2968,IF(H2968="",IF(AND(A2968&lt;&gt;"",WEEKDAY(A2968)=الإعدادات!$B$11),"راحة أسبوعية","غائب"),IF(I2968="","بدون انصراف",IF(N(K2968)&gt;0,"متأخر","حاضر")))))))</f>
        <v/>
      </c>
      <c r="Q2968" s="24" t="str">
        <f aca="false">IF(B2968="","",IF(OR(P2968="غائب",P2968="غياب",P2968="إجازة بدون راتب"),IFERROR(VLOOKUP(B2968,الموظفين!$A$2:$J$501,8,FALSE()),0),0))</f>
        <v/>
      </c>
      <c r="R2968" s="24" t="str">
        <f aca="false">IF(B2968="","",ROUND((N(K2968)+N(L2968))/60*IFERROR(VLOOKUP(B2968,الموظفين!$A$2:$J$501,8,FALSE()),0)/الإعدادات!$B$6*الإعدادات!$B$9,2))</f>
        <v/>
      </c>
      <c r="S2968" s="24" t="str">
        <f aca="false">IF(OR(B2968="",M2968=""),"",ROUND(M2968/60*IFERROR(VLOOKUP(B2968,الموظفين!$A$2:$J$501,9,FALSE()),0),2))</f>
        <v/>
      </c>
      <c r="T2968" s="17"/>
      <c r="U2968" s="23" t="str">
        <f aca="false">IF(OR(A2968="",B2968=""),"",A2968&amp;"|"&amp;B2968)</f>
        <v/>
      </c>
    </row>
    <row r="2969" customFormat="false" ht="15" hidden="false" customHeight="false" outlineLevel="0" collapsed="false">
      <c r="A2969" s="16"/>
      <c r="B2969" s="17"/>
      <c r="C2969" s="18" t="str">
        <f aca="false">IF($B2969="","",IFERROR(VLOOKUP($B2969,الموظفين!$A$2:$J$501,2,FALSE())&amp;"","⚠ كود غير موجود"))</f>
        <v/>
      </c>
      <c r="D2969" s="18" t="str">
        <f aca="false">IF($B2969="","",IFERROR(VLOOKUP($B2969,الموظفين!$A$2:$J$501,3,FALSE())&amp;"",""))</f>
        <v/>
      </c>
      <c r="E2969" s="18" t="str">
        <f aca="false">IF($B2969="","",IFERROR(VLOOKUP($B2969,الموظفين!$A$2:$J$501,5,FALSE())&amp;"",""))</f>
        <v/>
      </c>
      <c r="F2969" s="19" t="str">
        <f aca="false">IF($B2969="","",IFERROR(VLOOKUP($B2969,الموظفين!$A$2:$J$501,6,FALSE()),""))</f>
        <v/>
      </c>
      <c r="G2969" s="19" t="str">
        <f aca="false">IF($B2969="","",IFERROR(VLOOKUP($B2969,الموظفين!$A$2:$J$501,7,FALSE()),""))</f>
        <v/>
      </c>
      <c r="H2969" s="20"/>
      <c r="I2969" s="20"/>
      <c r="J2969" s="21" t="str">
        <f aca="false">IF(OR(H2969="",I2969=""),"",ROUND(MOD(I2969-H2969,1)*24,2))</f>
        <v/>
      </c>
      <c r="K2969" s="22" t="str">
        <f aca="false">IF(OR(H2969="",F2969=""),"",IF(ROUND(MAX(0,MOD(H2969-F2969+0.5,1)-0.5)*1440,0)&gt;IFERROR(VLOOKUP(E2969,الورديات!$A$2:$E$21,5,FALSE()),0),ROUND(MAX(0,MOD(H2969-F2969+0.5,1)-0.5)*1440,0),0))</f>
        <v/>
      </c>
      <c r="L2969" s="22" t="str">
        <f aca="false">IF(OR(I2969="",G2969=""),"",ROUND(MAX(0,MOD(G2969-I2969+0.5,1)-0.5)*1440,0))</f>
        <v/>
      </c>
      <c r="M2969" s="22" t="str">
        <f aca="false">IF(OR(I2969="",G2969=""),"",IF(ROUND(MAX(0,MOD(I2969-G2969+0.5,1)-0.5)*1440,0)&gt;=الإعدادات!$B$8,ROUND(MAX(0,MOD(I2969-G2969+0.5,1)-0.5)*1440,0),0))</f>
        <v/>
      </c>
      <c r="N2969" s="18" t="str">
        <f aca="false">IF(OR(A2969="",B2969=""),"",IF(COUNTIFS(الإجازات!$A$2:$A$1001,B2969,الإجازات!$D$2:$D$1001,"&lt;="&amp;A2969,الإجازات!$E$2:$E$1001,"&gt;="&amp;A2969,الإجازات!$G$2:$G$1001,"مقبولة")=0,"",LOOKUP(2,1/((الإجازات!$A$2:$A$1001=B2969)*(الإجازات!$D$2:$D$1001&lt;=A2969)*(الإجازات!$E$2:$E$1001&gt;=A2969)*(الإجازات!$G$2:$G$1001="مقبولة")),الإجازات!$C$2:$C$1001)))</f>
        <v/>
      </c>
      <c r="O2969" s="17"/>
      <c r="P2969" s="23" t="str">
        <f aca="false">IF(B2969="","",IF(ISNA(MATCH(B2969,الموظفين!$A$2:$A$501,0)),"⚠ كود غير موجود",IF(O2969&lt;&gt;"",O2969,IF(N2969&lt;&gt;"",N2969,IF(H2969="",IF(AND(A2969&lt;&gt;"",WEEKDAY(A2969)=الإعدادات!$B$11),"راحة أسبوعية","غائب"),IF(I2969="","بدون انصراف",IF(N(K2969)&gt;0,"متأخر","حاضر")))))))</f>
        <v/>
      </c>
      <c r="Q2969" s="24" t="str">
        <f aca="false">IF(B2969="","",IF(OR(P2969="غائب",P2969="غياب",P2969="إجازة بدون راتب"),IFERROR(VLOOKUP(B2969,الموظفين!$A$2:$J$501,8,FALSE()),0),0))</f>
        <v/>
      </c>
      <c r="R2969" s="24" t="str">
        <f aca="false">IF(B2969="","",ROUND((N(K2969)+N(L2969))/60*IFERROR(VLOOKUP(B2969,الموظفين!$A$2:$J$501,8,FALSE()),0)/الإعدادات!$B$6*الإعدادات!$B$9,2))</f>
        <v/>
      </c>
      <c r="S2969" s="24" t="str">
        <f aca="false">IF(OR(B2969="",M2969=""),"",ROUND(M2969/60*IFERROR(VLOOKUP(B2969,الموظفين!$A$2:$J$501,9,FALSE()),0),2))</f>
        <v/>
      </c>
      <c r="T2969" s="17"/>
      <c r="U2969" s="23" t="str">
        <f aca="false">IF(OR(A2969="",B2969=""),"",A2969&amp;"|"&amp;B2969)</f>
        <v/>
      </c>
    </row>
    <row r="2970" customFormat="false" ht="15" hidden="false" customHeight="false" outlineLevel="0" collapsed="false">
      <c r="A2970" s="16"/>
      <c r="B2970" s="17"/>
      <c r="C2970" s="18" t="str">
        <f aca="false">IF($B2970="","",IFERROR(VLOOKUP($B2970,الموظفين!$A$2:$J$501,2,FALSE())&amp;"","⚠ كود غير موجود"))</f>
        <v/>
      </c>
      <c r="D2970" s="18" t="str">
        <f aca="false">IF($B2970="","",IFERROR(VLOOKUP($B2970,الموظفين!$A$2:$J$501,3,FALSE())&amp;"",""))</f>
        <v/>
      </c>
      <c r="E2970" s="18" t="str">
        <f aca="false">IF($B2970="","",IFERROR(VLOOKUP($B2970,الموظفين!$A$2:$J$501,5,FALSE())&amp;"",""))</f>
        <v/>
      </c>
      <c r="F2970" s="19" t="str">
        <f aca="false">IF($B2970="","",IFERROR(VLOOKUP($B2970,الموظفين!$A$2:$J$501,6,FALSE()),""))</f>
        <v/>
      </c>
      <c r="G2970" s="19" t="str">
        <f aca="false">IF($B2970="","",IFERROR(VLOOKUP($B2970,الموظفين!$A$2:$J$501,7,FALSE()),""))</f>
        <v/>
      </c>
      <c r="H2970" s="20"/>
      <c r="I2970" s="20"/>
      <c r="J2970" s="21" t="str">
        <f aca="false">IF(OR(H2970="",I2970=""),"",ROUND(MOD(I2970-H2970,1)*24,2))</f>
        <v/>
      </c>
      <c r="K2970" s="22" t="str">
        <f aca="false">IF(OR(H2970="",F2970=""),"",IF(ROUND(MAX(0,MOD(H2970-F2970+0.5,1)-0.5)*1440,0)&gt;IFERROR(VLOOKUP(E2970,الورديات!$A$2:$E$21,5,FALSE()),0),ROUND(MAX(0,MOD(H2970-F2970+0.5,1)-0.5)*1440,0),0))</f>
        <v/>
      </c>
      <c r="L2970" s="22" t="str">
        <f aca="false">IF(OR(I2970="",G2970=""),"",ROUND(MAX(0,MOD(G2970-I2970+0.5,1)-0.5)*1440,0))</f>
        <v/>
      </c>
      <c r="M2970" s="22" t="str">
        <f aca="false">IF(OR(I2970="",G2970=""),"",IF(ROUND(MAX(0,MOD(I2970-G2970+0.5,1)-0.5)*1440,0)&gt;=الإعدادات!$B$8,ROUND(MAX(0,MOD(I2970-G2970+0.5,1)-0.5)*1440,0),0))</f>
        <v/>
      </c>
      <c r="N2970" s="18" t="str">
        <f aca="false">IF(OR(A2970="",B2970=""),"",IF(COUNTIFS(الإجازات!$A$2:$A$1001,B2970,الإجازات!$D$2:$D$1001,"&lt;="&amp;A2970,الإجازات!$E$2:$E$1001,"&gt;="&amp;A2970,الإجازات!$G$2:$G$1001,"مقبولة")=0,"",LOOKUP(2,1/((الإجازات!$A$2:$A$1001=B2970)*(الإجازات!$D$2:$D$1001&lt;=A2970)*(الإجازات!$E$2:$E$1001&gt;=A2970)*(الإجازات!$G$2:$G$1001="مقبولة")),الإجازات!$C$2:$C$1001)))</f>
        <v/>
      </c>
      <c r="O2970" s="17"/>
      <c r="P2970" s="23" t="str">
        <f aca="false">IF(B2970="","",IF(ISNA(MATCH(B2970,الموظفين!$A$2:$A$501,0)),"⚠ كود غير موجود",IF(O2970&lt;&gt;"",O2970,IF(N2970&lt;&gt;"",N2970,IF(H2970="",IF(AND(A2970&lt;&gt;"",WEEKDAY(A2970)=الإعدادات!$B$11),"راحة أسبوعية","غائب"),IF(I2970="","بدون انصراف",IF(N(K2970)&gt;0,"متأخر","حاضر")))))))</f>
        <v/>
      </c>
      <c r="Q2970" s="24" t="str">
        <f aca="false">IF(B2970="","",IF(OR(P2970="غائب",P2970="غياب",P2970="إجازة بدون راتب"),IFERROR(VLOOKUP(B2970,الموظفين!$A$2:$J$501,8,FALSE()),0),0))</f>
        <v/>
      </c>
      <c r="R2970" s="24" t="str">
        <f aca="false">IF(B2970="","",ROUND((N(K2970)+N(L2970))/60*IFERROR(VLOOKUP(B2970,الموظفين!$A$2:$J$501,8,FALSE()),0)/الإعدادات!$B$6*الإعدادات!$B$9,2))</f>
        <v/>
      </c>
      <c r="S2970" s="24" t="str">
        <f aca="false">IF(OR(B2970="",M2970=""),"",ROUND(M2970/60*IFERROR(VLOOKUP(B2970,الموظفين!$A$2:$J$501,9,FALSE()),0),2))</f>
        <v/>
      </c>
      <c r="T2970" s="17"/>
      <c r="U2970" s="23" t="str">
        <f aca="false">IF(OR(A2970="",B2970=""),"",A2970&amp;"|"&amp;B2970)</f>
        <v/>
      </c>
    </row>
    <row r="2971" customFormat="false" ht="15" hidden="false" customHeight="false" outlineLevel="0" collapsed="false">
      <c r="A2971" s="16"/>
      <c r="B2971" s="17"/>
      <c r="C2971" s="18" t="str">
        <f aca="false">IF($B2971="","",IFERROR(VLOOKUP($B2971,الموظفين!$A$2:$J$501,2,FALSE())&amp;"","⚠ كود غير موجود"))</f>
        <v/>
      </c>
      <c r="D2971" s="18" t="str">
        <f aca="false">IF($B2971="","",IFERROR(VLOOKUP($B2971,الموظفين!$A$2:$J$501,3,FALSE())&amp;"",""))</f>
        <v/>
      </c>
      <c r="E2971" s="18" t="str">
        <f aca="false">IF($B2971="","",IFERROR(VLOOKUP($B2971,الموظفين!$A$2:$J$501,5,FALSE())&amp;"",""))</f>
        <v/>
      </c>
      <c r="F2971" s="19" t="str">
        <f aca="false">IF($B2971="","",IFERROR(VLOOKUP($B2971,الموظفين!$A$2:$J$501,6,FALSE()),""))</f>
        <v/>
      </c>
      <c r="G2971" s="19" t="str">
        <f aca="false">IF($B2971="","",IFERROR(VLOOKUP($B2971,الموظفين!$A$2:$J$501,7,FALSE()),""))</f>
        <v/>
      </c>
      <c r="H2971" s="20"/>
      <c r="I2971" s="20"/>
      <c r="J2971" s="21" t="str">
        <f aca="false">IF(OR(H2971="",I2971=""),"",ROUND(MOD(I2971-H2971,1)*24,2))</f>
        <v/>
      </c>
      <c r="K2971" s="22" t="str">
        <f aca="false">IF(OR(H2971="",F2971=""),"",IF(ROUND(MAX(0,MOD(H2971-F2971+0.5,1)-0.5)*1440,0)&gt;IFERROR(VLOOKUP(E2971,الورديات!$A$2:$E$21,5,FALSE()),0),ROUND(MAX(0,MOD(H2971-F2971+0.5,1)-0.5)*1440,0),0))</f>
        <v/>
      </c>
      <c r="L2971" s="22" t="str">
        <f aca="false">IF(OR(I2971="",G2971=""),"",ROUND(MAX(0,MOD(G2971-I2971+0.5,1)-0.5)*1440,0))</f>
        <v/>
      </c>
      <c r="M2971" s="22" t="str">
        <f aca="false">IF(OR(I2971="",G2971=""),"",IF(ROUND(MAX(0,MOD(I2971-G2971+0.5,1)-0.5)*1440,0)&gt;=الإعدادات!$B$8,ROUND(MAX(0,MOD(I2971-G2971+0.5,1)-0.5)*1440,0),0))</f>
        <v/>
      </c>
      <c r="N2971" s="18" t="str">
        <f aca="false">IF(OR(A2971="",B2971=""),"",IF(COUNTIFS(الإجازات!$A$2:$A$1001,B2971,الإجازات!$D$2:$D$1001,"&lt;="&amp;A2971,الإجازات!$E$2:$E$1001,"&gt;="&amp;A2971,الإجازات!$G$2:$G$1001,"مقبولة")=0,"",LOOKUP(2,1/((الإجازات!$A$2:$A$1001=B2971)*(الإجازات!$D$2:$D$1001&lt;=A2971)*(الإجازات!$E$2:$E$1001&gt;=A2971)*(الإجازات!$G$2:$G$1001="مقبولة")),الإجازات!$C$2:$C$1001)))</f>
        <v/>
      </c>
      <c r="O2971" s="17"/>
      <c r="P2971" s="23" t="str">
        <f aca="false">IF(B2971="","",IF(ISNA(MATCH(B2971,الموظفين!$A$2:$A$501,0)),"⚠ كود غير موجود",IF(O2971&lt;&gt;"",O2971,IF(N2971&lt;&gt;"",N2971,IF(H2971="",IF(AND(A2971&lt;&gt;"",WEEKDAY(A2971)=الإعدادات!$B$11),"راحة أسبوعية","غائب"),IF(I2971="","بدون انصراف",IF(N(K2971)&gt;0,"متأخر","حاضر")))))))</f>
        <v/>
      </c>
      <c r="Q2971" s="24" t="str">
        <f aca="false">IF(B2971="","",IF(OR(P2971="غائب",P2971="غياب",P2971="إجازة بدون راتب"),IFERROR(VLOOKUP(B2971,الموظفين!$A$2:$J$501,8,FALSE()),0),0))</f>
        <v/>
      </c>
      <c r="R2971" s="24" t="str">
        <f aca="false">IF(B2971="","",ROUND((N(K2971)+N(L2971))/60*IFERROR(VLOOKUP(B2971,الموظفين!$A$2:$J$501,8,FALSE()),0)/الإعدادات!$B$6*الإعدادات!$B$9,2))</f>
        <v/>
      </c>
      <c r="S2971" s="24" t="str">
        <f aca="false">IF(OR(B2971="",M2971=""),"",ROUND(M2971/60*IFERROR(VLOOKUP(B2971,الموظفين!$A$2:$J$501,9,FALSE()),0),2))</f>
        <v/>
      </c>
      <c r="T2971" s="17"/>
      <c r="U2971" s="23" t="str">
        <f aca="false">IF(OR(A2971="",B2971=""),"",A2971&amp;"|"&amp;B2971)</f>
        <v/>
      </c>
    </row>
    <row r="2972" customFormat="false" ht="15" hidden="false" customHeight="false" outlineLevel="0" collapsed="false">
      <c r="A2972" s="16"/>
      <c r="B2972" s="17"/>
      <c r="C2972" s="18" t="str">
        <f aca="false">IF($B2972="","",IFERROR(VLOOKUP($B2972,الموظفين!$A$2:$J$501,2,FALSE())&amp;"","⚠ كود غير موجود"))</f>
        <v/>
      </c>
      <c r="D2972" s="18" t="str">
        <f aca="false">IF($B2972="","",IFERROR(VLOOKUP($B2972,الموظفين!$A$2:$J$501,3,FALSE())&amp;"",""))</f>
        <v/>
      </c>
      <c r="E2972" s="18" t="str">
        <f aca="false">IF($B2972="","",IFERROR(VLOOKUP($B2972,الموظفين!$A$2:$J$501,5,FALSE())&amp;"",""))</f>
        <v/>
      </c>
      <c r="F2972" s="19" t="str">
        <f aca="false">IF($B2972="","",IFERROR(VLOOKUP($B2972,الموظفين!$A$2:$J$501,6,FALSE()),""))</f>
        <v/>
      </c>
      <c r="G2972" s="19" t="str">
        <f aca="false">IF($B2972="","",IFERROR(VLOOKUP($B2972,الموظفين!$A$2:$J$501,7,FALSE()),""))</f>
        <v/>
      </c>
      <c r="H2972" s="20"/>
      <c r="I2972" s="20"/>
      <c r="J2972" s="21" t="str">
        <f aca="false">IF(OR(H2972="",I2972=""),"",ROUND(MOD(I2972-H2972,1)*24,2))</f>
        <v/>
      </c>
      <c r="K2972" s="22" t="str">
        <f aca="false">IF(OR(H2972="",F2972=""),"",IF(ROUND(MAX(0,MOD(H2972-F2972+0.5,1)-0.5)*1440,0)&gt;IFERROR(VLOOKUP(E2972,الورديات!$A$2:$E$21,5,FALSE()),0),ROUND(MAX(0,MOD(H2972-F2972+0.5,1)-0.5)*1440,0),0))</f>
        <v/>
      </c>
      <c r="L2972" s="22" t="str">
        <f aca="false">IF(OR(I2972="",G2972=""),"",ROUND(MAX(0,MOD(G2972-I2972+0.5,1)-0.5)*1440,0))</f>
        <v/>
      </c>
      <c r="M2972" s="22" t="str">
        <f aca="false">IF(OR(I2972="",G2972=""),"",IF(ROUND(MAX(0,MOD(I2972-G2972+0.5,1)-0.5)*1440,0)&gt;=الإعدادات!$B$8,ROUND(MAX(0,MOD(I2972-G2972+0.5,1)-0.5)*1440,0),0))</f>
        <v/>
      </c>
      <c r="N2972" s="18" t="str">
        <f aca="false">IF(OR(A2972="",B2972=""),"",IF(COUNTIFS(الإجازات!$A$2:$A$1001,B2972,الإجازات!$D$2:$D$1001,"&lt;="&amp;A2972,الإجازات!$E$2:$E$1001,"&gt;="&amp;A2972,الإجازات!$G$2:$G$1001,"مقبولة")=0,"",LOOKUP(2,1/((الإجازات!$A$2:$A$1001=B2972)*(الإجازات!$D$2:$D$1001&lt;=A2972)*(الإجازات!$E$2:$E$1001&gt;=A2972)*(الإجازات!$G$2:$G$1001="مقبولة")),الإجازات!$C$2:$C$1001)))</f>
        <v/>
      </c>
      <c r="O2972" s="17"/>
      <c r="P2972" s="23" t="str">
        <f aca="false">IF(B2972="","",IF(ISNA(MATCH(B2972,الموظفين!$A$2:$A$501,0)),"⚠ كود غير موجود",IF(O2972&lt;&gt;"",O2972,IF(N2972&lt;&gt;"",N2972,IF(H2972="",IF(AND(A2972&lt;&gt;"",WEEKDAY(A2972)=الإعدادات!$B$11),"راحة أسبوعية","غائب"),IF(I2972="","بدون انصراف",IF(N(K2972)&gt;0,"متأخر","حاضر")))))))</f>
        <v/>
      </c>
      <c r="Q2972" s="24" t="str">
        <f aca="false">IF(B2972="","",IF(OR(P2972="غائب",P2972="غياب",P2972="إجازة بدون راتب"),IFERROR(VLOOKUP(B2972,الموظفين!$A$2:$J$501,8,FALSE()),0),0))</f>
        <v/>
      </c>
      <c r="R2972" s="24" t="str">
        <f aca="false">IF(B2972="","",ROUND((N(K2972)+N(L2972))/60*IFERROR(VLOOKUP(B2972,الموظفين!$A$2:$J$501,8,FALSE()),0)/الإعدادات!$B$6*الإعدادات!$B$9,2))</f>
        <v/>
      </c>
      <c r="S2972" s="24" t="str">
        <f aca="false">IF(OR(B2972="",M2972=""),"",ROUND(M2972/60*IFERROR(VLOOKUP(B2972,الموظفين!$A$2:$J$501,9,FALSE()),0),2))</f>
        <v/>
      </c>
      <c r="T2972" s="17"/>
      <c r="U2972" s="23" t="str">
        <f aca="false">IF(OR(A2972="",B2972=""),"",A2972&amp;"|"&amp;B2972)</f>
        <v/>
      </c>
    </row>
    <row r="2973" customFormat="false" ht="15" hidden="false" customHeight="false" outlineLevel="0" collapsed="false">
      <c r="A2973" s="16"/>
      <c r="B2973" s="17"/>
      <c r="C2973" s="18" t="str">
        <f aca="false">IF($B2973="","",IFERROR(VLOOKUP($B2973,الموظفين!$A$2:$J$501,2,FALSE())&amp;"","⚠ كود غير موجود"))</f>
        <v/>
      </c>
      <c r="D2973" s="18" t="str">
        <f aca="false">IF($B2973="","",IFERROR(VLOOKUP($B2973,الموظفين!$A$2:$J$501,3,FALSE())&amp;"",""))</f>
        <v/>
      </c>
      <c r="E2973" s="18" t="str">
        <f aca="false">IF($B2973="","",IFERROR(VLOOKUP($B2973,الموظفين!$A$2:$J$501,5,FALSE())&amp;"",""))</f>
        <v/>
      </c>
      <c r="F2973" s="19" t="str">
        <f aca="false">IF($B2973="","",IFERROR(VLOOKUP($B2973,الموظفين!$A$2:$J$501,6,FALSE()),""))</f>
        <v/>
      </c>
      <c r="G2973" s="19" t="str">
        <f aca="false">IF($B2973="","",IFERROR(VLOOKUP($B2973,الموظفين!$A$2:$J$501,7,FALSE()),""))</f>
        <v/>
      </c>
      <c r="H2973" s="20"/>
      <c r="I2973" s="20"/>
      <c r="J2973" s="21" t="str">
        <f aca="false">IF(OR(H2973="",I2973=""),"",ROUND(MOD(I2973-H2973,1)*24,2))</f>
        <v/>
      </c>
      <c r="K2973" s="22" t="str">
        <f aca="false">IF(OR(H2973="",F2973=""),"",IF(ROUND(MAX(0,MOD(H2973-F2973+0.5,1)-0.5)*1440,0)&gt;IFERROR(VLOOKUP(E2973,الورديات!$A$2:$E$21,5,FALSE()),0),ROUND(MAX(0,MOD(H2973-F2973+0.5,1)-0.5)*1440,0),0))</f>
        <v/>
      </c>
      <c r="L2973" s="22" t="str">
        <f aca="false">IF(OR(I2973="",G2973=""),"",ROUND(MAX(0,MOD(G2973-I2973+0.5,1)-0.5)*1440,0))</f>
        <v/>
      </c>
      <c r="M2973" s="22" t="str">
        <f aca="false">IF(OR(I2973="",G2973=""),"",IF(ROUND(MAX(0,MOD(I2973-G2973+0.5,1)-0.5)*1440,0)&gt;=الإعدادات!$B$8,ROUND(MAX(0,MOD(I2973-G2973+0.5,1)-0.5)*1440,0),0))</f>
        <v/>
      </c>
      <c r="N2973" s="18" t="str">
        <f aca="false">IF(OR(A2973="",B2973=""),"",IF(COUNTIFS(الإجازات!$A$2:$A$1001,B2973,الإجازات!$D$2:$D$1001,"&lt;="&amp;A2973,الإجازات!$E$2:$E$1001,"&gt;="&amp;A2973,الإجازات!$G$2:$G$1001,"مقبولة")=0,"",LOOKUP(2,1/((الإجازات!$A$2:$A$1001=B2973)*(الإجازات!$D$2:$D$1001&lt;=A2973)*(الإجازات!$E$2:$E$1001&gt;=A2973)*(الإجازات!$G$2:$G$1001="مقبولة")),الإجازات!$C$2:$C$1001)))</f>
        <v/>
      </c>
      <c r="O2973" s="17"/>
      <c r="P2973" s="23" t="str">
        <f aca="false">IF(B2973="","",IF(ISNA(MATCH(B2973,الموظفين!$A$2:$A$501,0)),"⚠ كود غير موجود",IF(O2973&lt;&gt;"",O2973,IF(N2973&lt;&gt;"",N2973,IF(H2973="",IF(AND(A2973&lt;&gt;"",WEEKDAY(A2973)=الإعدادات!$B$11),"راحة أسبوعية","غائب"),IF(I2973="","بدون انصراف",IF(N(K2973)&gt;0,"متأخر","حاضر")))))))</f>
        <v/>
      </c>
      <c r="Q2973" s="24" t="str">
        <f aca="false">IF(B2973="","",IF(OR(P2973="غائب",P2973="غياب",P2973="إجازة بدون راتب"),IFERROR(VLOOKUP(B2973,الموظفين!$A$2:$J$501,8,FALSE()),0),0))</f>
        <v/>
      </c>
      <c r="R2973" s="24" t="str">
        <f aca="false">IF(B2973="","",ROUND((N(K2973)+N(L2973))/60*IFERROR(VLOOKUP(B2973,الموظفين!$A$2:$J$501,8,FALSE()),0)/الإعدادات!$B$6*الإعدادات!$B$9,2))</f>
        <v/>
      </c>
      <c r="S2973" s="24" t="str">
        <f aca="false">IF(OR(B2973="",M2973=""),"",ROUND(M2973/60*IFERROR(VLOOKUP(B2973,الموظفين!$A$2:$J$501,9,FALSE()),0),2))</f>
        <v/>
      </c>
      <c r="T2973" s="17"/>
      <c r="U2973" s="23" t="str">
        <f aca="false">IF(OR(A2973="",B2973=""),"",A2973&amp;"|"&amp;B2973)</f>
        <v/>
      </c>
    </row>
    <row r="2974" customFormat="false" ht="15" hidden="false" customHeight="false" outlineLevel="0" collapsed="false">
      <c r="A2974" s="16"/>
      <c r="B2974" s="17"/>
      <c r="C2974" s="18" t="str">
        <f aca="false">IF($B2974="","",IFERROR(VLOOKUP($B2974,الموظفين!$A$2:$J$501,2,FALSE())&amp;"","⚠ كود غير موجود"))</f>
        <v/>
      </c>
      <c r="D2974" s="18" t="str">
        <f aca="false">IF($B2974="","",IFERROR(VLOOKUP($B2974,الموظفين!$A$2:$J$501,3,FALSE())&amp;"",""))</f>
        <v/>
      </c>
      <c r="E2974" s="18" t="str">
        <f aca="false">IF($B2974="","",IFERROR(VLOOKUP($B2974,الموظفين!$A$2:$J$501,5,FALSE())&amp;"",""))</f>
        <v/>
      </c>
      <c r="F2974" s="19" t="str">
        <f aca="false">IF($B2974="","",IFERROR(VLOOKUP($B2974,الموظفين!$A$2:$J$501,6,FALSE()),""))</f>
        <v/>
      </c>
      <c r="G2974" s="19" t="str">
        <f aca="false">IF($B2974="","",IFERROR(VLOOKUP($B2974,الموظفين!$A$2:$J$501,7,FALSE()),""))</f>
        <v/>
      </c>
      <c r="H2974" s="20"/>
      <c r="I2974" s="20"/>
      <c r="J2974" s="21" t="str">
        <f aca="false">IF(OR(H2974="",I2974=""),"",ROUND(MOD(I2974-H2974,1)*24,2))</f>
        <v/>
      </c>
      <c r="K2974" s="22" t="str">
        <f aca="false">IF(OR(H2974="",F2974=""),"",IF(ROUND(MAX(0,MOD(H2974-F2974+0.5,1)-0.5)*1440,0)&gt;IFERROR(VLOOKUP(E2974,الورديات!$A$2:$E$21,5,FALSE()),0),ROUND(MAX(0,MOD(H2974-F2974+0.5,1)-0.5)*1440,0),0))</f>
        <v/>
      </c>
      <c r="L2974" s="22" t="str">
        <f aca="false">IF(OR(I2974="",G2974=""),"",ROUND(MAX(0,MOD(G2974-I2974+0.5,1)-0.5)*1440,0))</f>
        <v/>
      </c>
      <c r="M2974" s="22" t="str">
        <f aca="false">IF(OR(I2974="",G2974=""),"",IF(ROUND(MAX(0,MOD(I2974-G2974+0.5,1)-0.5)*1440,0)&gt;=الإعدادات!$B$8,ROUND(MAX(0,MOD(I2974-G2974+0.5,1)-0.5)*1440,0),0))</f>
        <v/>
      </c>
      <c r="N2974" s="18" t="str">
        <f aca="false">IF(OR(A2974="",B2974=""),"",IF(COUNTIFS(الإجازات!$A$2:$A$1001,B2974,الإجازات!$D$2:$D$1001,"&lt;="&amp;A2974,الإجازات!$E$2:$E$1001,"&gt;="&amp;A2974,الإجازات!$G$2:$G$1001,"مقبولة")=0,"",LOOKUP(2,1/((الإجازات!$A$2:$A$1001=B2974)*(الإجازات!$D$2:$D$1001&lt;=A2974)*(الإجازات!$E$2:$E$1001&gt;=A2974)*(الإجازات!$G$2:$G$1001="مقبولة")),الإجازات!$C$2:$C$1001)))</f>
        <v/>
      </c>
      <c r="O2974" s="17"/>
      <c r="P2974" s="23" t="str">
        <f aca="false">IF(B2974="","",IF(ISNA(MATCH(B2974,الموظفين!$A$2:$A$501,0)),"⚠ كود غير موجود",IF(O2974&lt;&gt;"",O2974,IF(N2974&lt;&gt;"",N2974,IF(H2974="",IF(AND(A2974&lt;&gt;"",WEEKDAY(A2974)=الإعدادات!$B$11),"راحة أسبوعية","غائب"),IF(I2974="","بدون انصراف",IF(N(K2974)&gt;0,"متأخر","حاضر")))))))</f>
        <v/>
      </c>
      <c r="Q2974" s="24" t="str">
        <f aca="false">IF(B2974="","",IF(OR(P2974="غائب",P2974="غياب",P2974="إجازة بدون راتب"),IFERROR(VLOOKUP(B2974,الموظفين!$A$2:$J$501,8,FALSE()),0),0))</f>
        <v/>
      </c>
      <c r="R2974" s="24" t="str">
        <f aca="false">IF(B2974="","",ROUND((N(K2974)+N(L2974))/60*IFERROR(VLOOKUP(B2974,الموظفين!$A$2:$J$501,8,FALSE()),0)/الإعدادات!$B$6*الإعدادات!$B$9,2))</f>
        <v/>
      </c>
      <c r="S2974" s="24" t="str">
        <f aca="false">IF(OR(B2974="",M2974=""),"",ROUND(M2974/60*IFERROR(VLOOKUP(B2974,الموظفين!$A$2:$J$501,9,FALSE()),0),2))</f>
        <v/>
      </c>
      <c r="T2974" s="17"/>
      <c r="U2974" s="23" t="str">
        <f aca="false">IF(OR(A2974="",B2974=""),"",A2974&amp;"|"&amp;B2974)</f>
        <v/>
      </c>
    </row>
    <row r="2975" customFormat="false" ht="15" hidden="false" customHeight="false" outlineLevel="0" collapsed="false">
      <c r="A2975" s="16"/>
      <c r="B2975" s="17"/>
      <c r="C2975" s="18" t="str">
        <f aca="false">IF($B2975="","",IFERROR(VLOOKUP($B2975,الموظفين!$A$2:$J$501,2,FALSE())&amp;"","⚠ كود غير موجود"))</f>
        <v/>
      </c>
      <c r="D2975" s="18" t="str">
        <f aca="false">IF($B2975="","",IFERROR(VLOOKUP($B2975,الموظفين!$A$2:$J$501,3,FALSE())&amp;"",""))</f>
        <v/>
      </c>
      <c r="E2975" s="18" t="str">
        <f aca="false">IF($B2975="","",IFERROR(VLOOKUP($B2975,الموظفين!$A$2:$J$501,5,FALSE())&amp;"",""))</f>
        <v/>
      </c>
      <c r="F2975" s="19" t="str">
        <f aca="false">IF($B2975="","",IFERROR(VLOOKUP($B2975,الموظفين!$A$2:$J$501,6,FALSE()),""))</f>
        <v/>
      </c>
      <c r="G2975" s="19" t="str">
        <f aca="false">IF($B2975="","",IFERROR(VLOOKUP($B2975,الموظفين!$A$2:$J$501,7,FALSE()),""))</f>
        <v/>
      </c>
      <c r="H2975" s="20"/>
      <c r="I2975" s="20"/>
      <c r="J2975" s="21" t="str">
        <f aca="false">IF(OR(H2975="",I2975=""),"",ROUND(MOD(I2975-H2975,1)*24,2))</f>
        <v/>
      </c>
      <c r="K2975" s="22" t="str">
        <f aca="false">IF(OR(H2975="",F2975=""),"",IF(ROUND(MAX(0,MOD(H2975-F2975+0.5,1)-0.5)*1440,0)&gt;IFERROR(VLOOKUP(E2975,الورديات!$A$2:$E$21,5,FALSE()),0),ROUND(MAX(0,MOD(H2975-F2975+0.5,1)-0.5)*1440,0),0))</f>
        <v/>
      </c>
      <c r="L2975" s="22" t="str">
        <f aca="false">IF(OR(I2975="",G2975=""),"",ROUND(MAX(0,MOD(G2975-I2975+0.5,1)-0.5)*1440,0))</f>
        <v/>
      </c>
      <c r="M2975" s="22" t="str">
        <f aca="false">IF(OR(I2975="",G2975=""),"",IF(ROUND(MAX(0,MOD(I2975-G2975+0.5,1)-0.5)*1440,0)&gt;=الإعدادات!$B$8,ROUND(MAX(0,MOD(I2975-G2975+0.5,1)-0.5)*1440,0),0))</f>
        <v/>
      </c>
      <c r="N2975" s="18" t="str">
        <f aca="false">IF(OR(A2975="",B2975=""),"",IF(COUNTIFS(الإجازات!$A$2:$A$1001,B2975,الإجازات!$D$2:$D$1001,"&lt;="&amp;A2975,الإجازات!$E$2:$E$1001,"&gt;="&amp;A2975,الإجازات!$G$2:$G$1001,"مقبولة")=0,"",LOOKUP(2,1/((الإجازات!$A$2:$A$1001=B2975)*(الإجازات!$D$2:$D$1001&lt;=A2975)*(الإجازات!$E$2:$E$1001&gt;=A2975)*(الإجازات!$G$2:$G$1001="مقبولة")),الإجازات!$C$2:$C$1001)))</f>
        <v/>
      </c>
      <c r="O2975" s="17"/>
      <c r="P2975" s="23" t="str">
        <f aca="false">IF(B2975="","",IF(ISNA(MATCH(B2975,الموظفين!$A$2:$A$501,0)),"⚠ كود غير موجود",IF(O2975&lt;&gt;"",O2975,IF(N2975&lt;&gt;"",N2975,IF(H2975="",IF(AND(A2975&lt;&gt;"",WEEKDAY(A2975)=الإعدادات!$B$11),"راحة أسبوعية","غائب"),IF(I2975="","بدون انصراف",IF(N(K2975)&gt;0,"متأخر","حاضر")))))))</f>
        <v/>
      </c>
      <c r="Q2975" s="24" t="str">
        <f aca="false">IF(B2975="","",IF(OR(P2975="غائب",P2975="غياب",P2975="إجازة بدون راتب"),IFERROR(VLOOKUP(B2975,الموظفين!$A$2:$J$501,8,FALSE()),0),0))</f>
        <v/>
      </c>
      <c r="R2975" s="24" t="str">
        <f aca="false">IF(B2975="","",ROUND((N(K2975)+N(L2975))/60*IFERROR(VLOOKUP(B2975,الموظفين!$A$2:$J$501,8,FALSE()),0)/الإعدادات!$B$6*الإعدادات!$B$9,2))</f>
        <v/>
      </c>
      <c r="S2975" s="24" t="str">
        <f aca="false">IF(OR(B2975="",M2975=""),"",ROUND(M2975/60*IFERROR(VLOOKUP(B2975,الموظفين!$A$2:$J$501,9,FALSE()),0),2))</f>
        <v/>
      </c>
      <c r="T2975" s="17"/>
      <c r="U2975" s="23" t="str">
        <f aca="false">IF(OR(A2975="",B2975=""),"",A2975&amp;"|"&amp;B2975)</f>
        <v/>
      </c>
    </row>
    <row r="2976" customFormat="false" ht="15" hidden="false" customHeight="false" outlineLevel="0" collapsed="false">
      <c r="A2976" s="16"/>
      <c r="B2976" s="17"/>
      <c r="C2976" s="18" t="str">
        <f aca="false">IF($B2976="","",IFERROR(VLOOKUP($B2976,الموظفين!$A$2:$J$501,2,FALSE())&amp;"","⚠ كود غير موجود"))</f>
        <v/>
      </c>
      <c r="D2976" s="18" t="str">
        <f aca="false">IF($B2976="","",IFERROR(VLOOKUP($B2976,الموظفين!$A$2:$J$501,3,FALSE())&amp;"",""))</f>
        <v/>
      </c>
      <c r="E2976" s="18" t="str">
        <f aca="false">IF($B2976="","",IFERROR(VLOOKUP($B2976,الموظفين!$A$2:$J$501,5,FALSE())&amp;"",""))</f>
        <v/>
      </c>
      <c r="F2976" s="19" t="str">
        <f aca="false">IF($B2976="","",IFERROR(VLOOKUP($B2976,الموظفين!$A$2:$J$501,6,FALSE()),""))</f>
        <v/>
      </c>
      <c r="G2976" s="19" t="str">
        <f aca="false">IF($B2976="","",IFERROR(VLOOKUP($B2976,الموظفين!$A$2:$J$501,7,FALSE()),""))</f>
        <v/>
      </c>
      <c r="H2976" s="20"/>
      <c r="I2976" s="20"/>
      <c r="J2976" s="21" t="str">
        <f aca="false">IF(OR(H2976="",I2976=""),"",ROUND(MOD(I2976-H2976,1)*24,2))</f>
        <v/>
      </c>
      <c r="K2976" s="22" t="str">
        <f aca="false">IF(OR(H2976="",F2976=""),"",IF(ROUND(MAX(0,MOD(H2976-F2976+0.5,1)-0.5)*1440,0)&gt;IFERROR(VLOOKUP(E2976,الورديات!$A$2:$E$21,5,FALSE()),0),ROUND(MAX(0,MOD(H2976-F2976+0.5,1)-0.5)*1440,0),0))</f>
        <v/>
      </c>
      <c r="L2976" s="22" t="str">
        <f aca="false">IF(OR(I2976="",G2976=""),"",ROUND(MAX(0,MOD(G2976-I2976+0.5,1)-0.5)*1440,0))</f>
        <v/>
      </c>
      <c r="M2976" s="22" t="str">
        <f aca="false">IF(OR(I2976="",G2976=""),"",IF(ROUND(MAX(0,MOD(I2976-G2976+0.5,1)-0.5)*1440,0)&gt;=الإعدادات!$B$8,ROUND(MAX(0,MOD(I2976-G2976+0.5,1)-0.5)*1440,0),0))</f>
        <v/>
      </c>
      <c r="N2976" s="18" t="str">
        <f aca="false">IF(OR(A2976="",B2976=""),"",IF(COUNTIFS(الإجازات!$A$2:$A$1001,B2976,الإجازات!$D$2:$D$1001,"&lt;="&amp;A2976,الإجازات!$E$2:$E$1001,"&gt;="&amp;A2976,الإجازات!$G$2:$G$1001,"مقبولة")=0,"",LOOKUP(2,1/((الإجازات!$A$2:$A$1001=B2976)*(الإجازات!$D$2:$D$1001&lt;=A2976)*(الإجازات!$E$2:$E$1001&gt;=A2976)*(الإجازات!$G$2:$G$1001="مقبولة")),الإجازات!$C$2:$C$1001)))</f>
        <v/>
      </c>
      <c r="O2976" s="17"/>
      <c r="P2976" s="23" t="str">
        <f aca="false">IF(B2976="","",IF(ISNA(MATCH(B2976,الموظفين!$A$2:$A$501,0)),"⚠ كود غير موجود",IF(O2976&lt;&gt;"",O2976,IF(N2976&lt;&gt;"",N2976,IF(H2976="",IF(AND(A2976&lt;&gt;"",WEEKDAY(A2976)=الإعدادات!$B$11),"راحة أسبوعية","غائب"),IF(I2976="","بدون انصراف",IF(N(K2976)&gt;0,"متأخر","حاضر")))))))</f>
        <v/>
      </c>
      <c r="Q2976" s="24" t="str">
        <f aca="false">IF(B2976="","",IF(OR(P2976="غائب",P2976="غياب",P2976="إجازة بدون راتب"),IFERROR(VLOOKUP(B2976,الموظفين!$A$2:$J$501,8,FALSE()),0),0))</f>
        <v/>
      </c>
      <c r="R2976" s="24" t="str">
        <f aca="false">IF(B2976="","",ROUND((N(K2976)+N(L2976))/60*IFERROR(VLOOKUP(B2976,الموظفين!$A$2:$J$501,8,FALSE()),0)/الإعدادات!$B$6*الإعدادات!$B$9,2))</f>
        <v/>
      </c>
      <c r="S2976" s="24" t="str">
        <f aca="false">IF(OR(B2976="",M2976=""),"",ROUND(M2976/60*IFERROR(VLOOKUP(B2976,الموظفين!$A$2:$J$501,9,FALSE()),0),2))</f>
        <v/>
      </c>
      <c r="T2976" s="17"/>
      <c r="U2976" s="23" t="str">
        <f aca="false">IF(OR(A2976="",B2976=""),"",A2976&amp;"|"&amp;B2976)</f>
        <v/>
      </c>
    </row>
    <row r="2977" customFormat="false" ht="15" hidden="false" customHeight="false" outlineLevel="0" collapsed="false">
      <c r="A2977" s="16"/>
      <c r="B2977" s="17"/>
      <c r="C2977" s="18" t="str">
        <f aca="false">IF($B2977="","",IFERROR(VLOOKUP($B2977,الموظفين!$A$2:$J$501,2,FALSE())&amp;"","⚠ كود غير موجود"))</f>
        <v/>
      </c>
      <c r="D2977" s="18" t="str">
        <f aca="false">IF($B2977="","",IFERROR(VLOOKUP($B2977,الموظفين!$A$2:$J$501,3,FALSE())&amp;"",""))</f>
        <v/>
      </c>
      <c r="E2977" s="18" t="str">
        <f aca="false">IF($B2977="","",IFERROR(VLOOKUP($B2977,الموظفين!$A$2:$J$501,5,FALSE())&amp;"",""))</f>
        <v/>
      </c>
      <c r="F2977" s="19" t="str">
        <f aca="false">IF($B2977="","",IFERROR(VLOOKUP($B2977,الموظفين!$A$2:$J$501,6,FALSE()),""))</f>
        <v/>
      </c>
      <c r="G2977" s="19" t="str">
        <f aca="false">IF($B2977="","",IFERROR(VLOOKUP($B2977,الموظفين!$A$2:$J$501,7,FALSE()),""))</f>
        <v/>
      </c>
      <c r="H2977" s="20"/>
      <c r="I2977" s="20"/>
      <c r="J2977" s="21" t="str">
        <f aca="false">IF(OR(H2977="",I2977=""),"",ROUND(MOD(I2977-H2977,1)*24,2))</f>
        <v/>
      </c>
      <c r="K2977" s="22" t="str">
        <f aca="false">IF(OR(H2977="",F2977=""),"",IF(ROUND(MAX(0,MOD(H2977-F2977+0.5,1)-0.5)*1440,0)&gt;IFERROR(VLOOKUP(E2977,الورديات!$A$2:$E$21,5,FALSE()),0),ROUND(MAX(0,MOD(H2977-F2977+0.5,1)-0.5)*1440,0),0))</f>
        <v/>
      </c>
      <c r="L2977" s="22" t="str">
        <f aca="false">IF(OR(I2977="",G2977=""),"",ROUND(MAX(0,MOD(G2977-I2977+0.5,1)-0.5)*1440,0))</f>
        <v/>
      </c>
      <c r="M2977" s="22" t="str">
        <f aca="false">IF(OR(I2977="",G2977=""),"",IF(ROUND(MAX(0,MOD(I2977-G2977+0.5,1)-0.5)*1440,0)&gt;=الإعدادات!$B$8,ROUND(MAX(0,MOD(I2977-G2977+0.5,1)-0.5)*1440,0),0))</f>
        <v/>
      </c>
      <c r="N2977" s="18" t="str">
        <f aca="false">IF(OR(A2977="",B2977=""),"",IF(COUNTIFS(الإجازات!$A$2:$A$1001,B2977,الإجازات!$D$2:$D$1001,"&lt;="&amp;A2977,الإجازات!$E$2:$E$1001,"&gt;="&amp;A2977,الإجازات!$G$2:$G$1001,"مقبولة")=0,"",LOOKUP(2,1/((الإجازات!$A$2:$A$1001=B2977)*(الإجازات!$D$2:$D$1001&lt;=A2977)*(الإجازات!$E$2:$E$1001&gt;=A2977)*(الإجازات!$G$2:$G$1001="مقبولة")),الإجازات!$C$2:$C$1001)))</f>
        <v/>
      </c>
      <c r="O2977" s="17"/>
      <c r="P2977" s="23" t="str">
        <f aca="false">IF(B2977="","",IF(ISNA(MATCH(B2977,الموظفين!$A$2:$A$501,0)),"⚠ كود غير موجود",IF(O2977&lt;&gt;"",O2977,IF(N2977&lt;&gt;"",N2977,IF(H2977="",IF(AND(A2977&lt;&gt;"",WEEKDAY(A2977)=الإعدادات!$B$11),"راحة أسبوعية","غائب"),IF(I2977="","بدون انصراف",IF(N(K2977)&gt;0,"متأخر","حاضر")))))))</f>
        <v/>
      </c>
      <c r="Q2977" s="24" t="str">
        <f aca="false">IF(B2977="","",IF(OR(P2977="غائب",P2977="غياب",P2977="إجازة بدون راتب"),IFERROR(VLOOKUP(B2977,الموظفين!$A$2:$J$501,8,FALSE()),0),0))</f>
        <v/>
      </c>
      <c r="R2977" s="24" t="str">
        <f aca="false">IF(B2977="","",ROUND((N(K2977)+N(L2977))/60*IFERROR(VLOOKUP(B2977,الموظفين!$A$2:$J$501,8,FALSE()),0)/الإعدادات!$B$6*الإعدادات!$B$9,2))</f>
        <v/>
      </c>
      <c r="S2977" s="24" t="str">
        <f aca="false">IF(OR(B2977="",M2977=""),"",ROUND(M2977/60*IFERROR(VLOOKUP(B2977,الموظفين!$A$2:$J$501,9,FALSE()),0),2))</f>
        <v/>
      </c>
      <c r="T2977" s="17"/>
      <c r="U2977" s="23" t="str">
        <f aca="false">IF(OR(A2977="",B2977=""),"",A2977&amp;"|"&amp;B2977)</f>
        <v/>
      </c>
    </row>
    <row r="2978" customFormat="false" ht="15" hidden="false" customHeight="false" outlineLevel="0" collapsed="false">
      <c r="A2978" s="16"/>
      <c r="B2978" s="17"/>
      <c r="C2978" s="18" t="str">
        <f aca="false">IF($B2978="","",IFERROR(VLOOKUP($B2978,الموظفين!$A$2:$J$501,2,FALSE())&amp;"","⚠ كود غير موجود"))</f>
        <v/>
      </c>
      <c r="D2978" s="18" t="str">
        <f aca="false">IF($B2978="","",IFERROR(VLOOKUP($B2978,الموظفين!$A$2:$J$501,3,FALSE())&amp;"",""))</f>
        <v/>
      </c>
      <c r="E2978" s="18" t="str">
        <f aca="false">IF($B2978="","",IFERROR(VLOOKUP($B2978,الموظفين!$A$2:$J$501,5,FALSE())&amp;"",""))</f>
        <v/>
      </c>
      <c r="F2978" s="19" t="str">
        <f aca="false">IF($B2978="","",IFERROR(VLOOKUP($B2978,الموظفين!$A$2:$J$501,6,FALSE()),""))</f>
        <v/>
      </c>
      <c r="G2978" s="19" t="str">
        <f aca="false">IF($B2978="","",IFERROR(VLOOKUP($B2978,الموظفين!$A$2:$J$501,7,FALSE()),""))</f>
        <v/>
      </c>
      <c r="H2978" s="20"/>
      <c r="I2978" s="20"/>
      <c r="J2978" s="21" t="str">
        <f aca="false">IF(OR(H2978="",I2978=""),"",ROUND(MOD(I2978-H2978,1)*24,2))</f>
        <v/>
      </c>
      <c r="K2978" s="22" t="str">
        <f aca="false">IF(OR(H2978="",F2978=""),"",IF(ROUND(MAX(0,MOD(H2978-F2978+0.5,1)-0.5)*1440,0)&gt;IFERROR(VLOOKUP(E2978,الورديات!$A$2:$E$21,5,FALSE()),0),ROUND(MAX(0,MOD(H2978-F2978+0.5,1)-0.5)*1440,0),0))</f>
        <v/>
      </c>
      <c r="L2978" s="22" t="str">
        <f aca="false">IF(OR(I2978="",G2978=""),"",ROUND(MAX(0,MOD(G2978-I2978+0.5,1)-0.5)*1440,0))</f>
        <v/>
      </c>
      <c r="M2978" s="22" t="str">
        <f aca="false">IF(OR(I2978="",G2978=""),"",IF(ROUND(MAX(0,MOD(I2978-G2978+0.5,1)-0.5)*1440,0)&gt;=الإعدادات!$B$8,ROUND(MAX(0,MOD(I2978-G2978+0.5,1)-0.5)*1440,0),0))</f>
        <v/>
      </c>
      <c r="N2978" s="18" t="str">
        <f aca="false">IF(OR(A2978="",B2978=""),"",IF(COUNTIFS(الإجازات!$A$2:$A$1001,B2978,الإجازات!$D$2:$D$1001,"&lt;="&amp;A2978,الإجازات!$E$2:$E$1001,"&gt;="&amp;A2978,الإجازات!$G$2:$G$1001,"مقبولة")=0,"",LOOKUP(2,1/((الإجازات!$A$2:$A$1001=B2978)*(الإجازات!$D$2:$D$1001&lt;=A2978)*(الإجازات!$E$2:$E$1001&gt;=A2978)*(الإجازات!$G$2:$G$1001="مقبولة")),الإجازات!$C$2:$C$1001)))</f>
        <v/>
      </c>
      <c r="O2978" s="17"/>
      <c r="P2978" s="23" t="str">
        <f aca="false">IF(B2978="","",IF(ISNA(MATCH(B2978,الموظفين!$A$2:$A$501,0)),"⚠ كود غير موجود",IF(O2978&lt;&gt;"",O2978,IF(N2978&lt;&gt;"",N2978,IF(H2978="",IF(AND(A2978&lt;&gt;"",WEEKDAY(A2978)=الإعدادات!$B$11),"راحة أسبوعية","غائب"),IF(I2978="","بدون انصراف",IF(N(K2978)&gt;0,"متأخر","حاضر")))))))</f>
        <v/>
      </c>
      <c r="Q2978" s="24" t="str">
        <f aca="false">IF(B2978="","",IF(OR(P2978="غائب",P2978="غياب",P2978="إجازة بدون راتب"),IFERROR(VLOOKUP(B2978,الموظفين!$A$2:$J$501,8,FALSE()),0),0))</f>
        <v/>
      </c>
      <c r="R2978" s="24" t="str">
        <f aca="false">IF(B2978="","",ROUND((N(K2978)+N(L2978))/60*IFERROR(VLOOKUP(B2978,الموظفين!$A$2:$J$501,8,FALSE()),0)/الإعدادات!$B$6*الإعدادات!$B$9,2))</f>
        <v/>
      </c>
      <c r="S2978" s="24" t="str">
        <f aca="false">IF(OR(B2978="",M2978=""),"",ROUND(M2978/60*IFERROR(VLOOKUP(B2978,الموظفين!$A$2:$J$501,9,FALSE()),0),2))</f>
        <v/>
      </c>
      <c r="T2978" s="17"/>
      <c r="U2978" s="23" t="str">
        <f aca="false">IF(OR(A2978="",B2978=""),"",A2978&amp;"|"&amp;B2978)</f>
        <v/>
      </c>
    </row>
    <row r="2979" customFormat="false" ht="15" hidden="false" customHeight="false" outlineLevel="0" collapsed="false">
      <c r="A2979" s="16"/>
      <c r="B2979" s="17"/>
      <c r="C2979" s="18" t="str">
        <f aca="false">IF($B2979="","",IFERROR(VLOOKUP($B2979,الموظفين!$A$2:$J$501,2,FALSE())&amp;"","⚠ كود غير موجود"))</f>
        <v/>
      </c>
      <c r="D2979" s="18" t="str">
        <f aca="false">IF($B2979="","",IFERROR(VLOOKUP($B2979,الموظفين!$A$2:$J$501,3,FALSE())&amp;"",""))</f>
        <v/>
      </c>
      <c r="E2979" s="18" t="str">
        <f aca="false">IF($B2979="","",IFERROR(VLOOKUP($B2979,الموظفين!$A$2:$J$501,5,FALSE())&amp;"",""))</f>
        <v/>
      </c>
      <c r="F2979" s="19" t="str">
        <f aca="false">IF($B2979="","",IFERROR(VLOOKUP($B2979,الموظفين!$A$2:$J$501,6,FALSE()),""))</f>
        <v/>
      </c>
      <c r="G2979" s="19" t="str">
        <f aca="false">IF($B2979="","",IFERROR(VLOOKUP($B2979,الموظفين!$A$2:$J$501,7,FALSE()),""))</f>
        <v/>
      </c>
      <c r="H2979" s="20"/>
      <c r="I2979" s="20"/>
      <c r="J2979" s="21" t="str">
        <f aca="false">IF(OR(H2979="",I2979=""),"",ROUND(MOD(I2979-H2979,1)*24,2))</f>
        <v/>
      </c>
      <c r="K2979" s="22" t="str">
        <f aca="false">IF(OR(H2979="",F2979=""),"",IF(ROUND(MAX(0,MOD(H2979-F2979+0.5,1)-0.5)*1440,0)&gt;IFERROR(VLOOKUP(E2979,الورديات!$A$2:$E$21,5,FALSE()),0),ROUND(MAX(0,MOD(H2979-F2979+0.5,1)-0.5)*1440,0),0))</f>
        <v/>
      </c>
      <c r="L2979" s="22" t="str">
        <f aca="false">IF(OR(I2979="",G2979=""),"",ROUND(MAX(0,MOD(G2979-I2979+0.5,1)-0.5)*1440,0))</f>
        <v/>
      </c>
      <c r="M2979" s="22" t="str">
        <f aca="false">IF(OR(I2979="",G2979=""),"",IF(ROUND(MAX(0,MOD(I2979-G2979+0.5,1)-0.5)*1440,0)&gt;=الإعدادات!$B$8,ROUND(MAX(0,MOD(I2979-G2979+0.5,1)-0.5)*1440,0),0))</f>
        <v/>
      </c>
      <c r="N2979" s="18" t="str">
        <f aca="false">IF(OR(A2979="",B2979=""),"",IF(COUNTIFS(الإجازات!$A$2:$A$1001,B2979,الإجازات!$D$2:$D$1001,"&lt;="&amp;A2979,الإجازات!$E$2:$E$1001,"&gt;="&amp;A2979,الإجازات!$G$2:$G$1001,"مقبولة")=0,"",LOOKUP(2,1/((الإجازات!$A$2:$A$1001=B2979)*(الإجازات!$D$2:$D$1001&lt;=A2979)*(الإجازات!$E$2:$E$1001&gt;=A2979)*(الإجازات!$G$2:$G$1001="مقبولة")),الإجازات!$C$2:$C$1001)))</f>
        <v/>
      </c>
      <c r="O2979" s="17"/>
      <c r="P2979" s="23" t="str">
        <f aca="false">IF(B2979="","",IF(ISNA(MATCH(B2979,الموظفين!$A$2:$A$501,0)),"⚠ كود غير موجود",IF(O2979&lt;&gt;"",O2979,IF(N2979&lt;&gt;"",N2979,IF(H2979="",IF(AND(A2979&lt;&gt;"",WEEKDAY(A2979)=الإعدادات!$B$11),"راحة أسبوعية","غائب"),IF(I2979="","بدون انصراف",IF(N(K2979)&gt;0,"متأخر","حاضر")))))))</f>
        <v/>
      </c>
      <c r="Q2979" s="24" t="str">
        <f aca="false">IF(B2979="","",IF(OR(P2979="غائب",P2979="غياب",P2979="إجازة بدون راتب"),IFERROR(VLOOKUP(B2979,الموظفين!$A$2:$J$501,8,FALSE()),0),0))</f>
        <v/>
      </c>
      <c r="R2979" s="24" t="str">
        <f aca="false">IF(B2979="","",ROUND((N(K2979)+N(L2979))/60*IFERROR(VLOOKUP(B2979,الموظفين!$A$2:$J$501,8,FALSE()),0)/الإعدادات!$B$6*الإعدادات!$B$9,2))</f>
        <v/>
      </c>
      <c r="S2979" s="24" t="str">
        <f aca="false">IF(OR(B2979="",M2979=""),"",ROUND(M2979/60*IFERROR(VLOOKUP(B2979,الموظفين!$A$2:$J$501,9,FALSE()),0),2))</f>
        <v/>
      </c>
      <c r="T2979" s="17"/>
      <c r="U2979" s="23" t="str">
        <f aca="false">IF(OR(A2979="",B2979=""),"",A2979&amp;"|"&amp;B2979)</f>
        <v/>
      </c>
    </row>
    <row r="2980" customFormat="false" ht="15" hidden="false" customHeight="false" outlineLevel="0" collapsed="false">
      <c r="A2980" s="16"/>
      <c r="B2980" s="17"/>
      <c r="C2980" s="18" t="str">
        <f aca="false">IF($B2980="","",IFERROR(VLOOKUP($B2980,الموظفين!$A$2:$J$501,2,FALSE())&amp;"","⚠ كود غير موجود"))</f>
        <v/>
      </c>
      <c r="D2980" s="18" t="str">
        <f aca="false">IF($B2980="","",IFERROR(VLOOKUP($B2980,الموظفين!$A$2:$J$501,3,FALSE())&amp;"",""))</f>
        <v/>
      </c>
      <c r="E2980" s="18" t="str">
        <f aca="false">IF($B2980="","",IFERROR(VLOOKUP($B2980,الموظفين!$A$2:$J$501,5,FALSE())&amp;"",""))</f>
        <v/>
      </c>
      <c r="F2980" s="19" t="str">
        <f aca="false">IF($B2980="","",IFERROR(VLOOKUP($B2980,الموظفين!$A$2:$J$501,6,FALSE()),""))</f>
        <v/>
      </c>
      <c r="G2980" s="19" t="str">
        <f aca="false">IF($B2980="","",IFERROR(VLOOKUP($B2980,الموظفين!$A$2:$J$501,7,FALSE()),""))</f>
        <v/>
      </c>
      <c r="H2980" s="20"/>
      <c r="I2980" s="20"/>
      <c r="J2980" s="21" t="str">
        <f aca="false">IF(OR(H2980="",I2980=""),"",ROUND(MOD(I2980-H2980,1)*24,2))</f>
        <v/>
      </c>
      <c r="K2980" s="22" t="str">
        <f aca="false">IF(OR(H2980="",F2980=""),"",IF(ROUND(MAX(0,MOD(H2980-F2980+0.5,1)-0.5)*1440,0)&gt;IFERROR(VLOOKUP(E2980,الورديات!$A$2:$E$21,5,FALSE()),0),ROUND(MAX(0,MOD(H2980-F2980+0.5,1)-0.5)*1440,0),0))</f>
        <v/>
      </c>
      <c r="L2980" s="22" t="str">
        <f aca="false">IF(OR(I2980="",G2980=""),"",ROUND(MAX(0,MOD(G2980-I2980+0.5,1)-0.5)*1440,0))</f>
        <v/>
      </c>
      <c r="M2980" s="22" t="str">
        <f aca="false">IF(OR(I2980="",G2980=""),"",IF(ROUND(MAX(0,MOD(I2980-G2980+0.5,1)-0.5)*1440,0)&gt;=الإعدادات!$B$8,ROUND(MAX(0,MOD(I2980-G2980+0.5,1)-0.5)*1440,0),0))</f>
        <v/>
      </c>
      <c r="N2980" s="18" t="str">
        <f aca="false">IF(OR(A2980="",B2980=""),"",IF(COUNTIFS(الإجازات!$A$2:$A$1001,B2980,الإجازات!$D$2:$D$1001,"&lt;="&amp;A2980,الإجازات!$E$2:$E$1001,"&gt;="&amp;A2980,الإجازات!$G$2:$G$1001,"مقبولة")=0,"",LOOKUP(2,1/((الإجازات!$A$2:$A$1001=B2980)*(الإجازات!$D$2:$D$1001&lt;=A2980)*(الإجازات!$E$2:$E$1001&gt;=A2980)*(الإجازات!$G$2:$G$1001="مقبولة")),الإجازات!$C$2:$C$1001)))</f>
        <v/>
      </c>
      <c r="O2980" s="17"/>
      <c r="P2980" s="23" t="str">
        <f aca="false">IF(B2980="","",IF(ISNA(MATCH(B2980,الموظفين!$A$2:$A$501,0)),"⚠ كود غير موجود",IF(O2980&lt;&gt;"",O2980,IF(N2980&lt;&gt;"",N2980,IF(H2980="",IF(AND(A2980&lt;&gt;"",WEEKDAY(A2980)=الإعدادات!$B$11),"راحة أسبوعية","غائب"),IF(I2980="","بدون انصراف",IF(N(K2980)&gt;0,"متأخر","حاضر")))))))</f>
        <v/>
      </c>
      <c r="Q2980" s="24" t="str">
        <f aca="false">IF(B2980="","",IF(OR(P2980="غائب",P2980="غياب",P2980="إجازة بدون راتب"),IFERROR(VLOOKUP(B2980,الموظفين!$A$2:$J$501,8,FALSE()),0),0))</f>
        <v/>
      </c>
      <c r="R2980" s="24" t="str">
        <f aca="false">IF(B2980="","",ROUND((N(K2980)+N(L2980))/60*IFERROR(VLOOKUP(B2980,الموظفين!$A$2:$J$501,8,FALSE()),0)/الإعدادات!$B$6*الإعدادات!$B$9,2))</f>
        <v/>
      </c>
      <c r="S2980" s="24" t="str">
        <f aca="false">IF(OR(B2980="",M2980=""),"",ROUND(M2980/60*IFERROR(VLOOKUP(B2980,الموظفين!$A$2:$J$501,9,FALSE()),0),2))</f>
        <v/>
      </c>
      <c r="T2980" s="17"/>
      <c r="U2980" s="23" t="str">
        <f aca="false">IF(OR(A2980="",B2980=""),"",A2980&amp;"|"&amp;B2980)</f>
        <v/>
      </c>
    </row>
    <row r="2981" customFormat="false" ht="15" hidden="false" customHeight="false" outlineLevel="0" collapsed="false">
      <c r="A2981" s="16"/>
      <c r="B2981" s="17"/>
      <c r="C2981" s="18" t="str">
        <f aca="false">IF($B2981="","",IFERROR(VLOOKUP($B2981,الموظفين!$A$2:$J$501,2,FALSE())&amp;"","⚠ كود غير موجود"))</f>
        <v/>
      </c>
      <c r="D2981" s="18" t="str">
        <f aca="false">IF($B2981="","",IFERROR(VLOOKUP($B2981,الموظفين!$A$2:$J$501,3,FALSE())&amp;"",""))</f>
        <v/>
      </c>
      <c r="E2981" s="18" t="str">
        <f aca="false">IF($B2981="","",IFERROR(VLOOKUP($B2981,الموظفين!$A$2:$J$501,5,FALSE())&amp;"",""))</f>
        <v/>
      </c>
      <c r="F2981" s="19" t="str">
        <f aca="false">IF($B2981="","",IFERROR(VLOOKUP($B2981,الموظفين!$A$2:$J$501,6,FALSE()),""))</f>
        <v/>
      </c>
      <c r="G2981" s="19" t="str">
        <f aca="false">IF($B2981="","",IFERROR(VLOOKUP($B2981,الموظفين!$A$2:$J$501,7,FALSE()),""))</f>
        <v/>
      </c>
      <c r="H2981" s="20"/>
      <c r="I2981" s="20"/>
      <c r="J2981" s="21" t="str">
        <f aca="false">IF(OR(H2981="",I2981=""),"",ROUND(MOD(I2981-H2981,1)*24,2))</f>
        <v/>
      </c>
      <c r="K2981" s="22" t="str">
        <f aca="false">IF(OR(H2981="",F2981=""),"",IF(ROUND(MAX(0,MOD(H2981-F2981+0.5,1)-0.5)*1440,0)&gt;IFERROR(VLOOKUP(E2981,الورديات!$A$2:$E$21,5,FALSE()),0),ROUND(MAX(0,MOD(H2981-F2981+0.5,1)-0.5)*1440,0),0))</f>
        <v/>
      </c>
      <c r="L2981" s="22" t="str">
        <f aca="false">IF(OR(I2981="",G2981=""),"",ROUND(MAX(0,MOD(G2981-I2981+0.5,1)-0.5)*1440,0))</f>
        <v/>
      </c>
      <c r="M2981" s="22" t="str">
        <f aca="false">IF(OR(I2981="",G2981=""),"",IF(ROUND(MAX(0,MOD(I2981-G2981+0.5,1)-0.5)*1440,0)&gt;=الإعدادات!$B$8,ROUND(MAX(0,MOD(I2981-G2981+0.5,1)-0.5)*1440,0),0))</f>
        <v/>
      </c>
      <c r="N2981" s="18" t="str">
        <f aca="false">IF(OR(A2981="",B2981=""),"",IF(COUNTIFS(الإجازات!$A$2:$A$1001,B2981,الإجازات!$D$2:$D$1001,"&lt;="&amp;A2981,الإجازات!$E$2:$E$1001,"&gt;="&amp;A2981,الإجازات!$G$2:$G$1001,"مقبولة")=0,"",LOOKUP(2,1/((الإجازات!$A$2:$A$1001=B2981)*(الإجازات!$D$2:$D$1001&lt;=A2981)*(الإجازات!$E$2:$E$1001&gt;=A2981)*(الإجازات!$G$2:$G$1001="مقبولة")),الإجازات!$C$2:$C$1001)))</f>
        <v/>
      </c>
      <c r="O2981" s="17"/>
      <c r="P2981" s="23" t="str">
        <f aca="false">IF(B2981="","",IF(ISNA(MATCH(B2981,الموظفين!$A$2:$A$501,0)),"⚠ كود غير موجود",IF(O2981&lt;&gt;"",O2981,IF(N2981&lt;&gt;"",N2981,IF(H2981="",IF(AND(A2981&lt;&gt;"",WEEKDAY(A2981)=الإعدادات!$B$11),"راحة أسبوعية","غائب"),IF(I2981="","بدون انصراف",IF(N(K2981)&gt;0,"متأخر","حاضر")))))))</f>
        <v/>
      </c>
      <c r="Q2981" s="24" t="str">
        <f aca="false">IF(B2981="","",IF(OR(P2981="غائب",P2981="غياب",P2981="إجازة بدون راتب"),IFERROR(VLOOKUP(B2981,الموظفين!$A$2:$J$501,8,FALSE()),0),0))</f>
        <v/>
      </c>
      <c r="R2981" s="24" t="str">
        <f aca="false">IF(B2981="","",ROUND((N(K2981)+N(L2981))/60*IFERROR(VLOOKUP(B2981,الموظفين!$A$2:$J$501,8,FALSE()),0)/الإعدادات!$B$6*الإعدادات!$B$9,2))</f>
        <v/>
      </c>
      <c r="S2981" s="24" t="str">
        <f aca="false">IF(OR(B2981="",M2981=""),"",ROUND(M2981/60*IFERROR(VLOOKUP(B2981,الموظفين!$A$2:$J$501,9,FALSE()),0),2))</f>
        <v/>
      </c>
      <c r="T2981" s="17"/>
      <c r="U2981" s="23" t="str">
        <f aca="false">IF(OR(A2981="",B2981=""),"",A2981&amp;"|"&amp;B2981)</f>
        <v/>
      </c>
    </row>
    <row r="2982" customFormat="false" ht="15" hidden="false" customHeight="false" outlineLevel="0" collapsed="false">
      <c r="A2982" s="16"/>
      <c r="B2982" s="17"/>
      <c r="C2982" s="18" t="str">
        <f aca="false">IF($B2982="","",IFERROR(VLOOKUP($B2982,الموظفين!$A$2:$J$501,2,FALSE())&amp;"","⚠ كود غير موجود"))</f>
        <v/>
      </c>
      <c r="D2982" s="18" t="str">
        <f aca="false">IF($B2982="","",IFERROR(VLOOKUP($B2982,الموظفين!$A$2:$J$501,3,FALSE())&amp;"",""))</f>
        <v/>
      </c>
      <c r="E2982" s="18" t="str">
        <f aca="false">IF($B2982="","",IFERROR(VLOOKUP($B2982,الموظفين!$A$2:$J$501,5,FALSE())&amp;"",""))</f>
        <v/>
      </c>
      <c r="F2982" s="19" t="str">
        <f aca="false">IF($B2982="","",IFERROR(VLOOKUP($B2982,الموظفين!$A$2:$J$501,6,FALSE()),""))</f>
        <v/>
      </c>
      <c r="G2982" s="19" t="str">
        <f aca="false">IF($B2982="","",IFERROR(VLOOKUP($B2982,الموظفين!$A$2:$J$501,7,FALSE()),""))</f>
        <v/>
      </c>
      <c r="H2982" s="20"/>
      <c r="I2982" s="20"/>
      <c r="J2982" s="21" t="str">
        <f aca="false">IF(OR(H2982="",I2982=""),"",ROUND(MOD(I2982-H2982,1)*24,2))</f>
        <v/>
      </c>
      <c r="K2982" s="22" t="str">
        <f aca="false">IF(OR(H2982="",F2982=""),"",IF(ROUND(MAX(0,MOD(H2982-F2982+0.5,1)-0.5)*1440,0)&gt;IFERROR(VLOOKUP(E2982,الورديات!$A$2:$E$21,5,FALSE()),0),ROUND(MAX(0,MOD(H2982-F2982+0.5,1)-0.5)*1440,0),0))</f>
        <v/>
      </c>
      <c r="L2982" s="22" t="str">
        <f aca="false">IF(OR(I2982="",G2982=""),"",ROUND(MAX(0,MOD(G2982-I2982+0.5,1)-0.5)*1440,0))</f>
        <v/>
      </c>
      <c r="M2982" s="22" t="str">
        <f aca="false">IF(OR(I2982="",G2982=""),"",IF(ROUND(MAX(0,MOD(I2982-G2982+0.5,1)-0.5)*1440,0)&gt;=الإعدادات!$B$8,ROUND(MAX(0,MOD(I2982-G2982+0.5,1)-0.5)*1440,0),0))</f>
        <v/>
      </c>
      <c r="N2982" s="18" t="str">
        <f aca="false">IF(OR(A2982="",B2982=""),"",IF(COUNTIFS(الإجازات!$A$2:$A$1001,B2982,الإجازات!$D$2:$D$1001,"&lt;="&amp;A2982,الإجازات!$E$2:$E$1001,"&gt;="&amp;A2982,الإجازات!$G$2:$G$1001,"مقبولة")=0,"",LOOKUP(2,1/((الإجازات!$A$2:$A$1001=B2982)*(الإجازات!$D$2:$D$1001&lt;=A2982)*(الإجازات!$E$2:$E$1001&gt;=A2982)*(الإجازات!$G$2:$G$1001="مقبولة")),الإجازات!$C$2:$C$1001)))</f>
        <v/>
      </c>
      <c r="O2982" s="17"/>
      <c r="P2982" s="23" t="str">
        <f aca="false">IF(B2982="","",IF(ISNA(MATCH(B2982,الموظفين!$A$2:$A$501,0)),"⚠ كود غير موجود",IF(O2982&lt;&gt;"",O2982,IF(N2982&lt;&gt;"",N2982,IF(H2982="",IF(AND(A2982&lt;&gt;"",WEEKDAY(A2982)=الإعدادات!$B$11),"راحة أسبوعية","غائب"),IF(I2982="","بدون انصراف",IF(N(K2982)&gt;0,"متأخر","حاضر")))))))</f>
        <v/>
      </c>
      <c r="Q2982" s="24" t="str">
        <f aca="false">IF(B2982="","",IF(OR(P2982="غائب",P2982="غياب",P2982="إجازة بدون راتب"),IFERROR(VLOOKUP(B2982,الموظفين!$A$2:$J$501,8,FALSE()),0),0))</f>
        <v/>
      </c>
      <c r="R2982" s="24" t="str">
        <f aca="false">IF(B2982="","",ROUND((N(K2982)+N(L2982))/60*IFERROR(VLOOKUP(B2982,الموظفين!$A$2:$J$501,8,FALSE()),0)/الإعدادات!$B$6*الإعدادات!$B$9,2))</f>
        <v/>
      </c>
      <c r="S2982" s="24" t="str">
        <f aca="false">IF(OR(B2982="",M2982=""),"",ROUND(M2982/60*IFERROR(VLOOKUP(B2982,الموظفين!$A$2:$J$501,9,FALSE()),0),2))</f>
        <v/>
      </c>
      <c r="T2982" s="17"/>
      <c r="U2982" s="23" t="str">
        <f aca="false">IF(OR(A2982="",B2982=""),"",A2982&amp;"|"&amp;B2982)</f>
        <v/>
      </c>
    </row>
    <row r="2983" customFormat="false" ht="15" hidden="false" customHeight="false" outlineLevel="0" collapsed="false">
      <c r="A2983" s="16"/>
      <c r="B2983" s="17"/>
      <c r="C2983" s="18" t="str">
        <f aca="false">IF($B2983="","",IFERROR(VLOOKUP($B2983,الموظفين!$A$2:$J$501,2,FALSE())&amp;"","⚠ كود غير موجود"))</f>
        <v/>
      </c>
      <c r="D2983" s="18" t="str">
        <f aca="false">IF($B2983="","",IFERROR(VLOOKUP($B2983,الموظفين!$A$2:$J$501,3,FALSE())&amp;"",""))</f>
        <v/>
      </c>
      <c r="E2983" s="18" t="str">
        <f aca="false">IF($B2983="","",IFERROR(VLOOKUP($B2983,الموظفين!$A$2:$J$501,5,FALSE())&amp;"",""))</f>
        <v/>
      </c>
      <c r="F2983" s="19" t="str">
        <f aca="false">IF($B2983="","",IFERROR(VLOOKUP($B2983,الموظفين!$A$2:$J$501,6,FALSE()),""))</f>
        <v/>
      </c>
      <c r="G2983" s="19" t="str">
        <f aca="false">IF($B2983="","",IFERROR(VLOOKUP($B2983,الموظفين!$A$2:$J$501,7,FALSE()),""))</f>
        <v/>
      </c>
      <c r="H2983" s="20"/>
      <c r="I2983" s="20"/>
      <c r="J2983" s="21" t="str">
        <f aca="false">IF(OR(H2983="",I2983=""),"",ROUND(MOD(I2983-H2983,1)*24,2))</f>
        <v/>
      </c>
      <c r="K2983" s="22" t="str">
        <f aca="false">IF(OR(H2983="",F2983=""),"",IF(ROUND(MAX(0,MOD(H2983-F2983+0.5,1)-0.5)*1440,0)&gt;IFERROR(VLOOKUP(E2983,الورديات!$A$2:$E$21,5,FALSE()),0),ROUND(MAX(0,MOD(H2983-F2983+0.5,1)-0.5)*1440,0),0))</f>
        <v/>
      </c>
      <c r="L2983" s="22" t="str">
        <f aca="false">IF(OR(I2983="",G2983=""),"",ROUND(MAX(0,MOD(G2983-I2983+0.5,1)-0.5)*1440,0))</f>
        <v/>
      </c>
      <c r="M2983" s="22" t="str">
        <f aca="false">IF(OR(I2983="",G2983=""),"",IF(ROUND(MAX(0,MOD(I2983-G2983+0.5,1)-0.5)*1440,0)&gt;=الإعدادات!$B$8,ROUND(MAX(0,MOD(I2983-G2983+0.5,1)-0.5)*1440,0),0))</f>
        <v/>
      </c>
      <c r="N2983" s="18" t="str">
        <f aca="false">IF(OR(A2983="",B2983=""),"",IF(COUNTIFS(الإجازات!$A$2:$A$1001,B2983,الإجازات!$D$2:$D$1001,"&lt;="&amp;A2983,الإجازات!$E$2:$E$1001,"&gt;="&amp;A2983,الإجازات!$G$2:$G$1001,"مقبولة")=0,"",LOOKUP(2,1/((الإجازات!$A$2:$A$1001=B2983)*(الإجازات!$D$2:$D$1001&lt;=A2983)*(الإجازات!$E$2:$E$1001&gt;=A2983)*(الإجازات!$G$2:$G$1001="مقبولة")),الإجازات!$C$2:$C$1001)))</f>
        <v/>
      </c>
      <c r="O2983" s="17"/>
      <c r="P2983" s="23" t="str">
        <f aca="false">IF(B2983="","",IF(ISNA(MATCH(B2983,الموظفين!$A$2:$A$501,0)),"⚠ كود غير موجود",IF(O2983&lt;&gt;"",O2983,IF(N2983&lt;&gt;"",N2983,IF(H2983="",IF(AND(A2983&lt;&gt;"",WEEKDAY(A2983)=الإعدادات!$B$11),"راحة أسبوعية","غائب"),IF(I2983="","بدون انصراف",IF(N(K2983)&gt;0,"متأخر","حاضر")))))))</f>
        <v/>
      </c>
      <c r="Q2983" s="24" t="str">
        <f aca="false">IF(B2983="","",IF(OR(P2983="غائب",P2983="غياب",P2983="إجازة بدون راتب"),IFERROR(VLOOKUP(B2983,الموظفين!$A$2:$J$501,8,FALSE()),0),0))</f>
        <v/>
      </c>
      <c r="R2983" s="24" t="str">
        <f aca="false">IF(B2983="","",ROUND((N(K2983)+N(L2983))/60*IFERROR(VLOOKUP(B2983,الموظفين!$A$2:$J$501,8,FALSE()),0)/الإعدادات!$B$6*الإعدادات!$B$9,2))</f>
        <v/>
      </c>
      <c r="S2983" s="24" t="str">
        <f aca="false">IF(OR(B2983="",M2983=""),"",ROUND(M2983/60*IFERROR(VLOOKUP(B2983,الموظفين!$A$2:$J$501,9,FALSE()),0),2))</f>
        <v/>
      </c>
      <c r="T2983" s="17"/>
      <c r="U2983" s="23" t="str">
        <f aca="false">IF(OR(A2983="",B2983=""),"",A2983&amp;"|"&amp;B2983)</f>
        <v/>
      </c>
    </row>
    <row r="2984" customFormat="false" ht="15" hidden="false" customHeight="false" outlineLevel="0" collapsed="false">
      <c r="A2984" s="16"/>
      <c r="B2984" s="17"/>
      <c r="C2984" s="18" t="str">
        <f aca="false">IF($B2984="","",IFERROR(VLOOKUP($B2984,الموظفين!$A$2:$J$501,2,FALSE())&amp;"","⚠ كود غير موجود"))</f>
        <v/>
      </c>
      <c r="D2984" s="18" t="str">
        <f aca="false">IF($B2984="","",IFERROR(VLOOKUP($B2984,الموظفين!$A$2:$J$501,3,FALSE())&amp;"",""))</f>
        <v/>
      </c>
      <c r="E2984" s="18" t="str">
        <f aca="false">IF($B2984="","",IFERROR(VLOOKUP($B2984,الموظفين!$A$2:$J$501,5,FALSE())&amp;"",""))</f>
        <v/>
      </c>
      <c r="F2984" s="19" t="str">
        <f aca="false">IF($B2984="","",IFERROR(VLOOKUP($B2984,الموظفين!$A$2:$J$501,6,FALSE()),""))</f>
        <v/>
      </c>
      <c r="G2984" s="19" t="str">
        <f aca="false">IF($B2984="","",IFERROR(VLOOKUP($B2984,الموظفين!$A$2:$J$501,7,FALSE()),""))</f>
        <v/>
      </c>
      <c r="H2984" s="20"/>
      <c r="I2984" s="20"/>
      <c r="J2984" s="21" t="str">
        <f aca="false">IF(OR(H2984="",I2984=""),"",ROUND(MOD(I2984-H2984,1)*24,2))</f>
        <v/>
      </c>
      <c r="K2984" s="22" t="str">
        <f aca="false">IF(OR(H2984="",F2984=""),"",IF(ROUND(MAX(0,MOD(H2984-F2984+0.5,1)-0.5)*1440,0)&gt;IFERROR(VLOOKUP(E2984,الورديات!$A$2:$E$21,5,FALSE()),0),ROUND(MAX(0,MOD(H2984-F2984+0.5,1)-0.5)*1440,0),0))</f>
        <v/>
      </c>
      <c r="L2984" s="22" t="str">
        <f aca="false">IF(OR(I2984="",G2984=""),"",ROUND(MAX(0,MOD(G2984-I2984+0.5,1)-0.5)*1440,0))</f>
        <v/>
      </c>
      <c r="M2984" s="22" t="str">
        <f aca="false">IF(OR(I2984="",G2984=""),"",IF(ROUND(MAX(0,MOD(I2984-G2984+0.5,1)-0.5)*1440,0)&gt;=الإعدادات!$B$8,ROUND(MAX(0,MOD(I2984-G2984+0.5,1)-0.5)*1440,0),0))</f>
        <v/>
      </c>
      <c r="N2984" s="18" t="str">
        <f aca="false">IF(OR(A2984="",B2984=""),"",IF(COUNTIFS(الإجازات!$A$2:$A$1001,B2984,الإجازات!$D$2:$D$1001,"&lt;="&amp;A2984,الإجازات!$E$2:$E$1001,"&gt;="&amp;A2984,الإجازات!$G$2:$G$1001,"مقبولة")=0,"",LOOKUP(2,1/((الإجازات!$A$2:$A$1001=B2984)*(الإجازات!$D$2:$D$1001&lt;=A2984)*(الإجازات!$E$2:$E$1001&gt;=A2984)*(الإجازات!$G$2:$G$1001="مقبولة")),الإجازات!$C$2:$C$1001)))</f>
        <v/>
      </c>
      <c r="O2984" s="17"/>
      <c r="P2984" s="23" t="str">
        <f aca="false">IF(B2984="","",IF(ISNA(MATCH(B2984,الموظفين!$A$2:$A$501,0)),"⚠ كود غير موجود",IF(O2984&lt;&gt;"",O2984,IF(N2984&lt;&gt;"",N2984,IF(H2984="",IF(AND(A2984&lt;&gt;"",WEEKDAY(A2984)=الإعدادات!$B$11),"راحة أسبوعية","غائب"),IF(I2984="","بدون انصراف",IF(N(K2984)&gt;0,"متأخر","حاضر")))))))</f>
        <v/>
      </c>
      <c r="Q2984" s="24" t="str">
        <f aca="false">IF(B2984="","",IF(OR(P2984="غائب",P2984="غياب",P2984="إجازة بدون راتب"),IFERROR(VLOOKUP(B2984,الموظفين!$A$2:$J$501,8,FALSE()),0),0))</f>
        <v/>
      </c>
      <c r="R2984" s="24" t="str">
        <f aca="false">IF(B2984="","",ROUND((N(K2984)+N(L2984))/60*IFERROR(VLOOKUP(B2984,الموظفين!$A$2:$J$501,8,FALSE()),0)/الإعدادات!$B$6*الإعدادات!$B$9,2))</f>
        <v/>
      </c>
      <c r="S2984" s="24" t="str">
        <f aca="false">IF(OR(B2984="",M2984=""),"",ROUND(M2984/60*IFERROR(VLOOKUP(B2984,الموظفين!$A$2:$J$501,9,FALSE()),0),2))</f>
        <v/>
      </c>
      <c r="T2984" s="17"/>
      <c r="U2984" s="23" t="str">
        <f aca="false">IF(OR(A2984="",B2984=""),"",A2984&amp;"|"&amp;B2984)</f>
        <v/>
      </c>
    </row>
    <row r="2985" customFormat="false" ht="15" hidden="false" customHeight="false" outlineLevel="0" collapsed="false">
      <c r="A2985" s="16"/>
      <c r="B2985" s="17"/>
      <c r="C2985" s="18" t="str">
        <f aca="false">IF($B2985="","",IFERROR(VLOOKUP($B2985,الموظفين!$A$2:$J$501,2,FALSE())&amp;"","⚠ كود غير موجود"))</f>
        <v/>
      </c>
      <c r="D2985" s="18" t="str">
        <f aca="false">IF($B2985="","",IFERROR(VLOOKUP($B2985,الموظفين!$A$2:$J$501,3,FALSE())&amp;"",""))</f>
        <v/>
      </c>
      <c r="E2985" s="18" t="str">
        <f aca="false">IF($B2985="","",IFERROR(VLOOKUP($B2985,الموظفين!$A$2:$J$501,5,FALSE())&amp;"",""))</f>
        <v/>
      </c>
      <c r="F2985" s="19" t="str">
        <f aca="false">IF($B2985="","",IFERROR(VLOOKUP($B2985,الموظفين!$A$2:$J$501,6,FALSE()),""))</f>
        <v/>
      </c>
      <c r="G2985" s="19" t="str">
        <f aca="false">IF($B2985="","",IFERROR(VLOOKUP($B2985,الموظفين!$A$2:$J$501,7,FALSE()),""))</f>
        <v/>
      </c>
      <c r="H2985" s="20"/>
      <c r="I2985" s="20"/>
      <c r="J2985" s="21" t="str">
        <f aca="false">IF(OR(H2985="",I2985=""),"",ROUND(MOD(I2985-H2985,1)*24,2))</f>
        <v/>
      </c>
      <c r="K2985" s="22" t="str">
        <f aca="false">IF(OR(H2985="",F2985=""),"",IF(ROUND(MAX(0,MOD(H2985-F2985+0.5,1)-0.5)*1440,0)&gt;IFERROR(VLOOKUP(E2985,الورديات!$A$2:$E$21,5,FALSE()),0),ROUND(MAX(0,MOD(H2985-F2985+0.5,1)-0.5)*1440,0),0))</f>
        <v/>
      </c>
      <c r="L2985" s="22" t="str">
        <f aca="false">IF(OR(I2985="",G2985=""),"",ROUND(MAX(0,MOD(G2985-I2985+0.5,1)-0.5)*1440,0))</f>
        <v/>
      </c>
      <c r="M2985" s="22" t="str">
        <f aca="false">IF(OR(I2985="",G2985=""),"",IF(ROUND(MAX(0,MOD(I2985-G2985+0.5,1)-0.5)*1440,0)&gt;=الإعدادات!$B$8,ROUND(MAX(0,MOD(I2985-G2985+0.5,1)-0.5)*1440,0),0))</f>
        <v/>
      </c>
      <c r="N2985" s="18" t="str">
        <f aca="false">IF(OR(A2985="",B2985=""),"",IF(COUNTIFS(الإجازات!$A$2:$A$1001,B2985,الإجازات!$D$2:$D$1001,"&lt;="&amp;A2985,الإجازات!$E$2:$E$1001,"&gt;="&amp;A2985,الإجازات!$G$2:$G$1001,"مقبولة")=0,"",LOOKUP(2,1/((الإجازات!$A$2:$A$1001=B2985)*(الإجازات!$D$2:$D$1001&lt;=A2985)*(الإجازات!$E$2:$E$1001&gt;=A2985)*(الإجازات!$G$2:$G$1001="مقبولة")),الإجازات!$C$2:$C$1001)))</f>
        <v/>
      </c>
      <c r="O2985" s="17"/>
      <c r="P2985" s="23" t="str">
        <f aca="false">IF(B2985="","",IF(ISNA(MATCH(B2985,الموظفين!$A$2:$A$501,0)),"⚠ كود غير موجود",IF(O2985&lt;&gt;"",O2985,IF(N2985&lt;&gt;"",N2985,IF(H2985="",IF(AND(A2985&lt;&gt;"",WEEKDAY(A2985)=الإعدادات!$B$11),"راحة أسبوعية","غائب"),IF(I2985="","بدون انصراف",IF(N(K2985)&gt;0,"متأخر","حاضر")))))))</f>
        <v/>
      </c>
      <c r="Q2985" s="24" t="str">
        <f aca="false">IF(B2985="","",IF(OR(P2985="غائب",P2985="غياب",P2985="إجازة بدون راتب"),IFERROR(VLOOKUP(B2985,الموظفين!$A$2:$J$501,8,FALSE()),0),0))</f>
        <v/>
      </c>
      <c r="R2985" s="24" t="str">
        <f aca="false">IF(B2985="","",ROUND((N(K2985)+N(L2985))/60*IFERROR(VLOOKUP(B2985,الموظفين!$A$2:$J$501,8,FALSE()),0)/الإعدادات!$B$6*الإعدادات!$B$9,2))</f>
        <v/>
      </c>
      <c r="S2985" s="24" t="str">
        <f aca="false">IF(OR(B2985="",M2985=""),"",ROUND(M2985/60*IFERROR(VLOOKUP(B2985,الموظفين!$A$2:$J$501,9,FALSE()),0),2))</f>
        <v/>
      </c>
      <c r="T2985" s="17"/>
      <c r="U2985" s="23" t="str">
        <f aca="false">IF(OR(A2985="",B2985=""),"",A2985&amp;"|"&amp;B2985)</f>
        <v/>
      </c>
    </row>
    <row r="2986" customFormat="false" ht="15" hidden="false" customHeight="false" outlineLevel="0" collapsed="false">
      <c r="A2986" s="16"/>
      <c r="B2986" s="17"/>
      <c r="C2986" s="18" t="str">
        <f aca="false">IF($B2986="","",IFERROR(VLOOKUP($B2986,الموظفين!$A$2:$J$501,2,FALSE())&amp;"","⚠ كود غير موجود"))</f>
        <v/>
      </c>
      <c r="D2986" s="18" t="str">
        <f aca="false">IF($B2986="","",IFERROR(VLOOKUP($B2986,الموظفين!$A$2:$J$501,3,FALSE())&amp;"",""))</f>
        <v/>
      </c>
      <c r="E2986" s="18" t="str">
        <f aca="false">IF($B2986="","",IFERROR(VLOOKUP($B2986,الموظفين!$A$2:$J$501,5,FALSE())&amp;"",""))</f>
        <v/>
      </c>
      <c r="F2986" s="19" t="str">
        <f aca="false">IF($B2986="","",IFERROR(VLOOKUP($B2986,الموظفين!$A$2:$J$501,6,FALSE()),""))</f>
        <v/>
      </c>
      <c r="G2986" s="19" t="str">
        <f aca="false">IF($B2986="","",IFERROR(VLOOKUP($B2986,الموظفين!$A$2:$J$501,7,FALSE()),""))</f>
        <v/>
      </c>
      <c r="H2986" s="20"/>
      <c r="I2986" s="20"/>
      <c r="J2986" s="21" t="str">
        <f aca="false">IF(OR(H2986="",I2986=""),"",ROUND(MOD(I2986-H2986,1)*24,2))</f>
        <v/>
      </c>
      <c r="K2986" s="22" t="str">
        <f aca="false">IF(OR(H2986="",F2986=""),"",IF(ROUND(MAX(0,MOD(H2986-F2986+0.5,1)-0.5)*1440,0)&gt;IFERROR(VLOOKUP(E2986,الورديات!$A$2:$E$21,5,FALSE()),0),ROUND(MAX(0,MOD(H2986-F2986+0.5,1)-0.5)*1440,0),0))</f>
        <v/>
      </c>
      <c r="L2986" s="22" t="str">
        <f aca="false">IF(OR(I2986="",G2986=""),"",ROUND(MAX(0,MOD(G2986-I2986+0.5,1)-0.5)*1440,0))</f>
        <v/>
      </c>
      <c r="M2986" s="22" t="str">
        <f aca="false">IF(OR(I2986="",G2986=""),"",IF(ROUND(MAX(0,MOD(I2986-G2986+0.5,1)-0.5)*1440,0)&gt;=الإعدادات!$B$8,ROUND(MAX(0,MOD(I2986-G2986+0.5,1)-0.5)*1440,0),0))</f>
        <v/>
      </c>
      <c r="N2986" s="18" t="str">
        <f aca="false">IF(OR(A2986="",B2986=""),"",IF(COUNTIFS(الإجازات!$A$2:$A$1001,B2986,الإجازات!$D$2:$D$1001,"&lt;="&amp;A2986,الإجازات!$E$2:$E$1001,"&gt;="&amp;A2986,الإجازات!$G$2:$G$1001,"مقبولة")=0,"",LOOKUP(2,1/((الإجازات!$A$2:$A$1001=B2986)*(الإجازات!$D$2:$D$1001&lt;=A2986)*(الإجازات!$E$2:$E$1001&gt;=A2986)*(الإجازات!$G$2:$G$1001="مقبولة")),الإجازات!$C$2:$C$1001)))</f>
        <v/>
      </c>
      <c r="O2986" s="17"/>
      <c r="P2986" s="23" t="str">
        <f aca="false">IF(B2986="","",IF(ISNA(MATCH(B2986,الموظفين!$A$2:$A$501,0)),"⚠ كود غير موجود",IF(O2986&lt;&gt;"",O2986,IF(N2986&lt;&gt;"",N2986,IF(H2986="",IF(AND(A2986&lt;&gt;"",WEEKDAY(A2986)=الإعدادات!$B$11),"راحة أسبوعية","غائب"),IF(I2986="","بدون انصراف",IF(N(K2986)&gt;0,"متأخر","حاضر")))))))</f>
        <v/>
      </c>
      <c r="Q2986" s="24" t="str">
        <f aca="false">IF(B2986="","",IF(OR(P2986="غائب",P2986="غياب",P2986="إجازة بدون راتب"),IFERROR(VLOOKUP(B2986,الموظفين!$A$2:$J$501,8,FALSE()),0),0))</f>
        <v/>
      </c>
      <c r="R2986" s="24" t="str">
        <f aca="false">IF(B2986="","",ROUND((N(K2986)+N(L2986))/60*IFERROR(VLOOKUP(B2986,الموظفين!$A$2:$J$501,8,FALSE()),0)/الإعدادات!$B$6*الإعدادات!$B$9,2))</f>
        <v/>
      </c>
      <c r="S2986" s="24" t="str">
        <f aca="false">IF(OR(B2986="",M2986=""),"",ROUND(M2986/60*IFERROR(VLOOKUP(B2986,الموظفين!$A$2:$J$501,9,FALSE()),0),2))</f>
        <v/>
      </c>
      <c r="T2986" s="17"/>
      <c r="U2986" s="23" t="str">
        <f aca="false">IF(OR(A2986="",B2986=""),"",A2986&amp;"|"&amp;B2986)</f>
        <v/>
      </c>
    </row>
    <row r="2987" customFormat="false" ht="15" hidden="false" customHeight="false" outlineLevel="0" collapsed="false">
      <c r="A2987" s="16"/>
      <c r="B2987" s="17"/>
      <c r="C2987" s="18" t="str">
        <f aca="false">IF($B2987="","",IFERROR(VLOOKUP($B2987,الموظفين!$A$2:$J$501,2,FALSE())&amp;"","⚠ كود غير موجود"))</f>
        <v/>
      </c>
      <c r="D2987" s="18" t="str">
        <f aca="false">IF($B2987="","",IFERROR(VLOOKUP($B2987,الموظفين!$A$2:$J$501,3,FALSE())&amp;"",""))</f>
        <v/>
      </c>
      <c r="E2987" s="18" t="str">
        <f aca="false">IF($B2987="","",IFERROR(VLOOKUP($B2987,الموظفين!$A$2:$J$501,5,FALSE())&amp;"",""))</f>
        <v/>
      </c>
      <c r="F2987" s="19" t="str">
        <f aca="false">IF($B2987="","",IFERROR(VLOOKUP($B2987,الموظفين!$A$2:$J$501,6,FALSE()),""))</f>
        <v/>
      </c>
      <c r="G2987" s="19" t="str">
        <f aca="false">IF($B2987="","",IFERROR(VLOOKUP($B2987,الموظفين!$A$2:$J$501,7,FALSE()),""))</f>
        <v/>
      </c>
      <c r="H2987" s="20"/>
      <c r="I2987" s="20"/>
      <c r="J2987" s="21" t="str">
        <f aca="false">IF(OR(H2987="",I2987=""),"",ROUND(MOD(I2987-H2987,1)*24,2))</f>
        <v/>
      </c>
      <c r="K2987" s="22" t="str">
        <f aca="false">IF(OR(H2987="",F2987=""),"",IF(ROUND(MAX(0,MOD(H2987-F2987+0.5,1)-0.5)*1440,0)&gt;IFERROR(VLOOKUP(E2987,الورديات!$A$2:$E$21,5,FALSE()),0),ROUND(MAX(0,MOD(H2987-F2987+0.5,1)-0.5)*1440,0),0))</f>
        <v/>
      </c>
      <c r="L2987" s="22" t="str">
        <f aca="false">IF(OR(I2987="",G2987=""),"",ROUND(MAX(0,MOD(G2987-I2987+0.5,1)-0.5)*1440,0))</f>
        <v/>
      </c>
      <c r="M2987" s="22" t="str">
        <f aca="false">IF(OR(I2987="",G2987=""),"",IF(ROUND(MAX(0,MOD(I2987-G2987+0.5,1)-0.5)*1440,0)&gt;=الإعدادات!$B$8,ROUND(MAX(0,MOD(I2987-G2987+0.5,1)-0.5)*1440,0),0))</f>
        <v/>
      </c>
      <c r="N2987" s="18" t="str">
        <f aca="false">IF(OR(A2987="",B2987=""),"",IF(COUNTIFS(الإجازات!$A$2:$A$1001,B2987,الإجازات!$D$2:$D$1001,"&lt;="&amp;A2987,الإجازات!$E$2:$E$1001,"&gt;="&amp;A2987,الإجازات!$G$2:$G$1001,"مقبولة")=0,"",LOOKUP(2,1/((الإجازات!$A$2:$A$1001=B2987)*(الإجازات!$D$2:$D$1001&lt;=A2987)*(الإجازات!$E$2:$E$1001&gt;=A2987)*(الإجازات!$G$2:$G$1001="مقبولة")),الإجازات!$C$2:$C$1001)))</f>
        <v/>
      </c>
      <c r="O2987" s="17"/>
      <c r="P2987" s="23" t="str">
        <f aca="false">IF(B2987="","",IF(ISNA(MATCH(B2987,الموظفين!$A$2:$A$501,0)),"⚠ كود غير موجود",IF(O2987&lt;&gt;"",O2987,IF(N2987&lt;&gt;"",N2987,IF(H2987="",IF(AND(A2987&lt;&gt;"",WEEKDAY(A2987)=الإعدادات!$B$11),"راحة أسبوعية","غائب"),IF(I2987="","بدون انصراف",IF(N(K2987)&gt;0,"متأخر","حاضر")))))))</f>
        <v/>
      </c>
      <c r="Q2987" s="24" t="str">
        <f aca="false">IF(B2987="","",IF(OR(P2987="غائب",P2987="غياب",P2987="إجازة بدون راتب"),IFERROR(VLOOKUP(B2987,الموظفين!$A$2:$J$501,8,FALSE()),0),0))</f>
        <v/>
      </c>
      <c r="R2987" s="24" t="str">
        <f aca="false">IF(B2987="","",ROUND((N(K2987)+N(L2987))/60*IFERROR(VLOOKUP(B2987,الموظفين!$A$2:$J$501,8,FALSE()),0)/الإعدادات!$B$6*الإعدادات!$B$9,2))</f>
        <v/>
      </c>
      <c r="S2987" s="24" t="str">
        <f aca="false">IF(OR(B2987="",M2987=""),"",ROUND(M2987/60*IFERROR(VLOOKUP(B2987,الموظفين!$A$2:$J$501,9,FALSE()),0),2))</f>
        <v/>
      </c>
      <c r="T2987" s="17"/>
      <c r="U2987" s="23" t="str">
        <f aca="false">IF(OR(A2987="",B2987=""),"",A2987&amp;"|"&amp;B2987)</f>
        <v/>
      </c>
    </row>
    <row r="2988" customFormat="false" ht="15" hidden="false" customHeight="false" outlineLevel="0" collapsed="false">
      <c r="A2988" s="16"/>
      <c r="B2988" s="17"/>
      <c r="C2988" s="18" t="str">
        <f aca="false">IF($B2988="","",IFERROR(VLOOKUP($B2988,الموظفين!$A$2:$J$501,2,FALSE())&amp;"","⚠ كود غير موجود"))</f>
        <v/>
      </c>
      <c r="D2988" s="18" t="str">
        <f aca="false">IF($B2988="","",IFERROR(VLOOKUP($B2988,الموظفين!$A$2:$J$501,3,FALSE())&amp;"",""))</f>
        <v/>
      </c>
      <c r="E2988" s="18" t="str">
        <f aca="false">IF($B2988="","",IFERROR(VLOOKUP($B2988,الموظفين!$A$2:$J$501,5,FALSE())&amp;"",""))</f>
        <v/>
      </c>
      <c r="F2988" s="19" t="str">
        <f aca="false">IF($B2988="","",IFERROR(VLOOKUP($B2988,الموظفين!$A$2:$J$501,6,FALSE()),""))</f>
        <v/>
      </c>
      <c r="G2988" s="19" t="str">
        <f aca="false">IF($B2988="","",IFERROR(VLOOKUP($B2988,الموظفين!$A$2:$J$501,7,FALSE()),""))</f>
        <v/>
      </c>
      <c r="H2988" s="20"/>
      <c r="I2988" s="20"/>
      <c r="J2988" s="21" t="str">
        <f aca="false">IF(OR(H2988="",I2988=""),"",ROUND(MOD(I2988-H2988,1)*24,2))</f>
        <v/>
      </c>
      <c r="K2988" s="22" t="str">
        <f aca="false">IF(OR(H2988="",F2988=""),"",IF(ROUND(MAX(0,MOD(H2988-F2988+0.5,1)-0.5)*1440,0)&gt;IFERROR(VLOOKUP(E2988,الورديات!$A$2:$E$21,5,FALSE()),0),ROUND(MAX(0,MOD(H2988-F2988+0.5,1)-0.5)*1440,0),0))</f>
        <v/>
      </c>
      <c r="L2988" s="22" t="str">
        <f aca="false">IF(OR(I2988="",G2988=""),"",ROUND(MAX(0,MOD(G2988-I2988+0.5,1)-0.5)*1440,0))</f>
        <v/>
      </c>
      <c r="M2988" s="22" t="str">
        <f aca="false">IF(OR(I2988="",G2988=""),"",IF(ROUND(MAX(0,MOD(I2988-G2988+0.5,1)-0.5)*1440,0)&gt;=الإعدادات!$B$8,ROUND(MAX(0,MOD(I2988-G2988+0.5,1)-0.5)*1440,0),0))</f>
        <v/>
      </c>
      <c r="N2988" s="18" t="str">
        <f aca="false">IF(OR(A2988="",B2988=""),"",IF(COUNTIFS(الإجازات!$A$2:$A$1001,B2988,الإجازات!$D$2:$D$1001,"&lt;="&amp;A2988,الإجازات!$E$2:$E$1001,"&gt;="&amp;A2988,الإجازات!$G$2:$G$1001,"مقبولة")=0,"",LOOKUP(2,1/((الإجازات!$A$2:$A$1001=B2988)*(الإجازات!$D$2:$D$1001&lt;=A2988)*(الإجازات!$E$2:$E$1001&gt;=A2988)*(الإجازات!$G$2:$G$1001="مقبولة")),الإجازات!$C$2:$C$1001)))</f>
        <v/>
      </c>
      <c r="O2988" s="17"/>
      <c r="P2988" s="23" t="str">
        <f aca="false">IF(B2988="","",IF(ISNA(MATCH(B2988,الموظفين!$A$2:$A$501,0)),"⚠ كود غير موجود",IF(O2988&lt;&gt;"",O2988,IF(N2988&lt;&gt;"",N2988,IF(H2988="",IF(AND(A2988&lt;&gt;"",WEEKDAY(A2988)=الإعدادات!$B$11),"راحة أسبوعية","غائب"),IF(I2988="","بدون انصراف",IF(N(K2988)&gt;0,"متأخر","حاضر")))))))</f>
        <v/>
      </c>
      <c r="Q2988" s="24" t="str">
        <f aca="false">IF(B2988="","",IF(OR(P2988="غائب",P2988="غياب",P2988="إجازة بدون راتب"),IFERROR(VLOOKUP(B2988,الموظفين!$A$2:$J$501,8,FALSE()),0),0))</f>
        <v/>
      </c>
      <c r="R2988" s="24" t="str">
        <f aca="false">IF(B2988="","",ROUND((N(K2988)+N(L2988))/60*IFERROR(VLOOKUP(B2988,الموظفين!$A$2:$J$501,8,FALSE()),0)/الإعدادات!$B$6*الإعدادات!$B$9,2))</f>
        <v/>
      </c>
      <c r="S2988" s="24" t="str">
        <f aca="false">IF(OR(B2988="",M2988=""),"",ROUND(M2988/60*IFERROR(VLOOKUP(B2988,الموظفين!$A$2:$J$501,9,FALSE()),0),2))</f>
        <v/>
      </c>
      <c r="T2988" s="17"/>
      <c r="U2988" s="23" t="str">
        <f aca="false">IF(OR(A2988="",B2988=""),"",A2988&amp;"|"&amp;B2988)</f>
        <v/>
      </c>
    </row>
    <row r="2989" customFormat="false" ht="15" hidden="false" customHeight="false" outlineLevel="0" collapsed="false">
      <c r="A2989" s="16"/>
      <c r="B2989" s="17"/>
      <c r="C2989" s="18" t="str">
        <f aca="false">IF($B2989="","",IFERROR(VLOOKUP($B2989,الموظفين!$A$2:$J$501,2,FALSE())&amp;"","⚠ كود غير موجود"))</f>
        <v/>
      </c>
      <c r="D2989" s="18" t="str">
        <f aca="false">IF($B2989="","",IFERROR(VLOOKUP($B2989,الموظفين!$A$2:$J$501,3,FALSE())&amp;"",""))</f>
        <v/>
      </c>
      <c r="E2989" s="18" t="str">
        <f aca="false">IF($B2989="","",IFERROR(VLOOKUP($B2989,الموظفين!$A$2:$J$501,5,FALSE())&amp;"",""))</f>
        <v/>
      </c>
      <c r="F2989" s="19" t="str">
        <f aca="false">IF($B2989="","",IFERROR(VLOOKUP($B2989,الموظفين!$A$2:$J$501,6,FALSE()),""))</f>
        <v/>
      </c>
      <c r="G2989" s="19" t="str">
        <f aca="false">IF($B2989="","",IFERROR(VLOOKUP($B2989,الموظفين!$A$2:$J$501,7,FALSE()),""))</f>
        <v/>
      </c>
      <c r="H2989" s="20"/>
      <c r="I2989" s="20"/>
      <c r="J2989" s="21" t="str">
        <f aca="false">IF(OR(H2989="",I2989=""),"",ROUND(MOD(I2989-H2989,1)*24,2))</f>
        <v/>
      </c>
      <c r="K2989" s="22" t="str">
        <f aca="false">IF(OR(H2989="",F2989=""),"",IF(ROUND(MAX(0,MOD(H2989-F2989+0.5,1)-0.5)*1440,0)&gt;IFERROR(VLOOKUP(E2989,الورديات!$A$2:$E$21,5,FALSE()),0),ROUND(MAX(0,MOD(H2989-F2989+0.5,1)-0.5)*1440,0),0))</f>
        <v/>
      </c>
      <c r="L2989" s="22" t="str">
        <f aca="false">IF(OR(I2989="",G2989=""),"",ROUND(MAX(0,MOD(G2989-I2989+0.5,1)-0.5)*1440,0))</f>
        <v/>
      </c>
      <c r="M2989" s="22" t="str">
        <f aca="false">IF(OR(I2989="",G2989=""),"",IF(ROUND(MAX(0,MOD(I2989-G2989+0.5,1)-0.5)*1440,0)&gt;=الإعدادات!$B$8,ROUND(MAX(0,MOD(I2989-G2989+0.5,1)-0.5)*1440,0),0))</f>
        <v/>
      </c>
      <c r="N2989" s="18" t="str">
        <f aca="false">IF(OR(A2989="",B2989=""),"",IF(COUNTIFS(الإجازات!$A$2:$A$1001,B2989,الإجازات!$D$2:$D$1001,"&lt;="&amp;A2989,الإجازات!$E$2:$E$1001,"&gt;="&amp;A2989,الإجازات!$G$2:$G$1001,"مقبولة")=0,"",LOOKUP(2,1/((الإجازات!$A$2:$A$1001=B2989)*(الإجازات!$D$2:$D$1001&lt;=A2989)*(الإجازات!$E$2:$E$1001&gt;=A2989)*(الإجازات!$G$2:$G$1001="مقبولة")),الإجازات!$C$2:$C$1001)))</f>
        <v/>
      </c>
      <c r="O2989" s="17"/>
      <c r="P2989" s="23" t="str">
        <f aca="false">IF(B2989="","",IF(ISNA(MATCH(B2989,الموظفين!$A$2:$A$501,0)),"⚠ كود غير موجود",IF(O2989&lt;&gt;"",O2989,IF(N2989&lt;&gt;"",N2989,IF(H2989="",IF(AND(A2989&lt;&gt;"",WEEKDAY(A2989)=الإعدادات!$B$11),"راحة أسبوعية","غائب"),IF(I2989="","بدون انصراف",IF(N(K2989)&gt;0,"متأخر","حاضر")))))))</f>
        <v/>
      </c>
      <c r="Q2989" s="24" t="str">
        <f aca="false">IF(B2989="","",IF(OR(P2989="غائب",P2989="غياب",P2989="إجازة بدون راتب"),IFERROR(VLOOKUP(B2989,الموظفين!$A$2:$J$501,8,FALSE()),0),0))</f>
        <v/>
      </c>
      <c r="R2989" s="24" t="str">
        <f aca="false">IF(B2989="","",ROUND((N(K2989)+N(L2989))/60*IFERROR(VLOOKUP(B2989,الموظفين!$A$2:$J$501,8,FALSE()),0)/الإعدادات!$B$6*الإعدادات!$B$9,2))</f>
        <v/>
      </c>
      <c r="S2989" s="24" t="str">
        <f aca="false">IF(OR(B2989="",M2989=""),"",ROUND(M2989/60*IFERROR(VLOOKUP(B2989,الموظفين!$A$2:$J$501,9,FALSE()),0),2))</f>
        <v/>
      </c>
      <c r="T2989" s="17"/>
      <c r="U2989" s="23" t="str">
        <f aca="false">IF(OR(A2989="",B2989=""),"",A2989&amp;"|"&amp;B2989)</f>
        <v/>
      </c>
    </row>
    <row r="2990" customFormat="false" ht="15" hidden="false" customHeight="false" outlineLevel="0" collapsed="false">
      <c r="A2990" s="16"/>
      <c r="B2990" s="17"/>
      <c r="C2990" s="18" t="str">
        <f aca="false">IF($B2990="","",IFERROR(VLOOKUP($B2990,الموظفين!$A$2:$J$501,2,FALSE())&amp;"","⚠ كود غير موجود"))</f>
        <v/>
      </c>
      <c r="D2990" s="18" t="str">
        <f aca="false">IF($B2990="","",IFERROR(VLOOKUP($B2990,الموظفين!$A$2:$J$501,3,FALSE())&amp;"",""))</f>
        <v/>
      </c>
      <c r="E2990" s="18" t="str">
        <f aca="false">IF($B2990="","",IFERROR(VLOOKUP($B2990,الموظفين!$A$2:$J$501,5,FALSE())&amp;"",""))</f>
        <v/>
      </c>
      <c r="F2990" s="19" t="str">
        <f aca="false">IF($B2990="","",IFERROR(VLOOKUP($B2990,الموظفين!$A$2:$J$501,6,FALSE()),""))</f>
        <v/>
      </c>
      <c r="G2990" s="19" t="str">
        <f aca="false">IF($B2990="","",IFERROR(VLOOKUP($B2990,الموظفين!$A$2:$J$501,7,FALSE()),""))</f>
        <v/>
      </c>
      <c r="H2990" s="20"/>
      <c r="I2990" s="20"/>
      <c r="J2990" s="21" t="str">
        <f aca="false">IF(OR(H2990="",I2990=""),"",ROUND(MOD(I2990-H2990,1)*24,2))</f>
        <v/>
      </c>
      <c r="K2990" s="22" t="str">
        <f aca="false">IF(OR(H2990="",F2990=""),"",IF(ROUND(MAX(0,MOD(H2990-F2990+0.5,1)-0.5)*1440,0)&gt;IFERROR(VLOOKUP(E2990,الورديات!$A$2:$E$21,5,FALSE()),0),ROUND(MAX(0,MOD(H2990-F2990+0.5,1)-0.5)*1440,0),0))</f>
        <v/>
      </c>
      <c r="L2990" s="22" t="str">
        <f aca="false">IF(OR(I2990="",G2990=""),"",ROUND(MAX(0,MOD(G2990-I2990+0.5,1)-0.5)*1440,0))</f>
        <v/>
      </c>
      <c r="M2990" s="22" t="str">
        <f aca="false">IF(OR(I2990="",G2990=""),"",IF(ROUND(MAX(0,MOD(I2990-G2990+0.5,1)-0.5)*1440,0)&gt;=الإعدادات!$B$8,ROUND(MAX(0,MOD(I2990-G2990+0.5,1)-0.5)*1440,0),0))</f>
        <v/>
      </c>
      <c r="N2990" s="18" t="str">
        <f aca="false">IF(OR(A2990="",B2990=""),"",IF(COUNTIFS(الإجازات!$A$2:$A$1001,B2990,الإجازات!$D$2:$D$1001,"&lt;="&amp;A2990,الإجازات!$E$2:$E$1001,"&gt;="&amp;A2990,الإجازات!$G$2:$G$1001,"مقبولة")=0,"",LOOKUP(2,1/((الإجازات!$A$2:$A$1001=B2990)*(الإجازات!$D$2:$D$1001&lt;=A2990)*(الإجازات!$E$2:$E$1001&gt;=A2990)*(الإجازات!$G$2:$G$1001="مقبولة")),الإجازات!$C$2:$C$1001)))</f>
        <v/>
      </c>
      <c r="O2990" s="17"/>
      <c r="P2990" s="23" t="str">
        <f aca="false">IF(B2990="","",IF(ISNA(MATCH(B2990,الموظفين!$A$2:$A$501,0)),"⚠ كود غير موجود",IF(O2990&lt;&gt;"",O2990,IF(N2990&lt;&gt;"",N2990,IF(H2990="",IF(AND(A2990&lt;&gt;"",WEEKDAY(A2990)=الإعدادات!$B$11),"راحة أسبوعية","غائب"),IF(I2990="","بدون انصراف",IF(N(K2990)&gt;0,"متأخر","حاضر")))))))</f>
        <v/>
      </c>
      <c r="Q2990" s="24" t="str">
        <f aca="false">IF(B2990="","",IF(OR(P2990="غائب",P2990="غياب",P2990="إجازة بدون راتب"),IFERROR(VLOOKUP(B2990,الموظفين!$A$2:$J$501,8,FALSE()),0),0))</f>
        <v/>
      </c>
      <c r="R2990" s="24" t="str">
        <f aca="false">IF(B2990="","",ROUND((N(K2990)+N(L2990))/60*IFERROR(VLOOKUP(B2990,الموظفين!$A$2:$J$501,8,FALSE()),0)/الإعدادات!$B$6*الإعدادات!$B$9,2))</f>
        <v/>
      </c>
      <c r="S2990" s="24" t="str">
        <f aca="false">IF(OR(B2990="",M2990=""),"",ROUND(M2990/60*IFERROR(VLOOKUP(B2990,الموظفين!$A$2:$J$501,9,FALSE()),0),2))</f>
        <v/>
      </c>
      <c r="T2990" s="17"/>
      <c r="U2990" s="23" t="str">
        <f aca="false">IF(OR(A2990="",B2990=""),"",A2990&amp;"|"&amp;B2990)</f>
        <v/>
      </c>
    </row>
    <row r="2991" customFormat="false" ht="15" hidden="false" customHeight="false" outlineLevel="0" collapsed="false">
      <c r="A2991" s="16"/>
      <c r="B2991" s="17"/>
      <c r="C2991" s="18" t="str">
        <f aca="false">IF($B2991="","",IFERROR(VLOOKUP($B2991,الموظفين!$A$2:$J$501,2,FALSE())&amp;"","⚠ كود غير موجود"))</f>
        <v/>
      </c>
      <c r="D2991" s="18" t="str">
        <f aca="false">IF($B2991="","",IFERROR(VLOOKUP($B2991,الموظفين!$A$2:$J$501,3,FALSE())&amp;"",""))</f>
        <v/>
      </c>
      <c r="E2991" s="18" t="str">
        <f aca="false">IF($B2991="","",IFERROR(VLOOKUP($B2991,الموظفين!$A$2:$J$501,5,FALSE())&amp;"",""))</f>
        <v/>
      </c>
      <c r="F2991" s="19" t="str">
        <f aca="false">IF($B2991="","",IFERROR(VLOOKUP($B2991,الموظفين!$A$2:$J$501,6,FALSE()),""))</f>
        <v/>
      </c>
      <c r="G2991" s="19" t="str">
        <f aca="false">IF($B2991="","",IFERROR(VLOOKUP($B2991,الموظفين!$A$2:$J$501,7,FALSE()),""))</f>
        <v/>
      </c>
      <c r="H2991" s="20"/>
      <c r="I2991" s="20"/>
      <c r="J2991" s="21" t="str">
        <f aca="false">IF(OR(H2991="",I2991=""),"",ROUND(MOD(I2991-H2991,1)*24,2))</f>
        <v/>
      </c>
      <c r="K2991" s="22" t="str">
        <f aca="false">IF(OR(H2991="",F2991=""),"",IF(ROUND(MAX(0,MOD(H2991-F2991+0.5,1)-0.5)*1440,0)&gt;IFERROR(VLOOKUP(E2991,الورديات!$A$2:$E$21,5,FALSE()),0),ROUND(MAX(0,MOD(H2991-F2991+0.5,1)-0.5)*1440,0),0))</f>
        <v/>
      </c>
      <c r="L2991" s="22" t="str">
        <f aca="false">IF(OR(I2991="",G2991=""),"",ROUND(MAX(0,MOD(G2991-I2991+0.5,1)-0.5)*1440,0))</f>
        <v/>
      </c>
      <c r="M2991" s="22" t="str">
        <f aca="false">IF(OR(I2991="",G2991=""),"",IF(ROUND(MAX(0,MOD(I2991-G2991+0.5,1)-0.5)*1440,0)&gt;=الإعدادات!$B$8,ROUND(MAX(0,MOD(I2991-G2991+0.5,1)-0.5)*1440,0),0))</f>
        <v/>
      </c>
      <c r="N2991" s="18" t="str">
        <f aca="false">IF(OR(A2991="",B2991=""),"",IF(COUNTIFS(الإجازات!$A$2:$A$1001,B2991,الإجازات!$D$2:$D$1001,"&lt;="&amp;A2991,الإجازات!$E$2:$E$1001,"&gt;="&amp;A2991,الإجازات!$G$2:$G$1001,"مقبولة")=0,"",LOOKUP(2,1/((الإجازات!$A$2:$A$1001=B2991)*(الإجازات!$D$2:$D$1001&lt;=A2991)*(الإجازات!$E$2:$E$1001&gt;=A2991)*(الإجازات!$G$2:$G$1001="مقبولة")),الإجازات!$C$2:$C$1001)))</f>
        <v/>
      </c>
      <c r="O2991" s="17"/>
      <c r="P2991" s="23" t="str">
        <f aca="false">IF(B2991="","",IF(ISNA(MATCH(B2991,الموظفين!$A$2:$A$501,0)),"⚠ كود غير موجود",IF(O2991&lt;&gt;"",O2991,IF(N2991&lt;&gt;"",N2991,IF(H2991="",IF(AND(A2991&lt;&gt;"",WEEKDAY(A2991)=الإعدادات!$B$11),"راحة أسبوعية","غائب"),IF(I2991="","بدون انصراف",IF(N(K2991)&gt;0,"متأخر","حاضر")))))))</f>
        <v/>
      </c>
      <c r="Q2991" s="24" t="str">
        <f aca="false">IF(B2991="","",IF(OR(P2991="غائب",P2991="غياب",P2991="إجازة بدون راتب"),IFERROR(VLOOKUP(B2991,الموظفين!$A$2:$J$501,8,FALSE()),0),0))</f>
        <v/>
      </c>
      <c r="R2991" s="24" t="str">
        <f aca="false">IF(B2991="","",ROUND((N(K2991)+N(L2991))/60*IFERROR(VLOOKUP(B2991,الموظفين!$A$2:$J$501,8,FALSE()),0)/الإعدادات!$B$6*الإعدادات!$B$9,2))</f>
        <v/>
      </c>
      <c r="S2991" s="24" t="str">
        <f aca="false">IF(OR(B2991="",M2991=""),"",ROUND(M2991/60*IFERROR(VLOOKUP(B2991,الموظفين!$A$2:$J$501,9,FALSE()),0),2))</f>
        <v/>
      </c>
      <c r="T2991" s="17"/>
      <c r="U2991" s="23" t="str">
        <f aca="false">IF(OR(A2991="",B2991=""),"",A2991&amp;"|"&amp;B2991)</f>
        <v/>
      </c>
    </row>
    <row r="2992" customFormat="false" ht="15" hidden="false" customHeight="false" outlineLevel="0" collapsed="false">
      <c r="A2992" s="16"/>
      <c r="B2992" s="17"/>
      <c r="C2992" s="18" t="str">
        <f aca="false">IF($B2992="","",IFERROR(VLOOKUP($B2992,الموظفين!$A$2:$J$501,2,FALSE())&amp;"","⚠ كود غير موجود"))</f>
        <v/>
      </c>
      <c r="D2992" s="18" t="str">
        <f aca="false">IF($B2992="","",IFERROR(VLOOKUP($B2992,الموظفين!$A$2:$J$501,3,FALSE())&amp;"",""))</f>
        <v/>
      </c>
      <c r="E2992" s="18" t="str">
        <f aca="false">IF($B2992="","",IFERROR(VLOOKUP($B2992,الموظفين!$A$2:$J$501,5,FALSE())&amp;"",""))</f>
        <v/>
      </c>
      <c r="F2992" s="19" t="str">
        <f aca="false">IF($B2992="","",IFERROR(VLOOKUP($B2992,الموظفين!$A$2:$J$501,6,FALSE()),""))</f>
        <v/>
      </c>
      <c r="G2992" s="19" t="str">
        <f aca="false">IF($B2992="","",IFERROR(VLOOKUP($B2992,الموظفين!$A$2:$J$501,7,FALSE()),""))</f>
        <v/>
      </c>
      <c r="H2992" s="20"/>
      <c r="I2992" s="20"/>
      <c r="J2992" s="21" t="str">
        <f aca="false">IF(OR(H2992="",I2992=""),"",ROUND(MOD(I2992-H2992,1)*24,2))</f>
        <v/>
      </c>
      <c r="K2992" s="22" t="str">
        <f aca="false">IF(OR(H2992="",F2992=""),"",IF(ROUND(MAX(0,MOD(H2992-F2992+0.5,1)-0.5)*1440,0)&gt;IFERROR(VLOOKUP(E2992,الورديات!$A$2:$E$21,5,FALSE()),0),ROUND(MAX(0,MOD(H2992-F2992+0.5,1)-0.5)*1440,0),0))</f>
        <v/>
      </c>
      <c r="L2992" s="22" t="str">
        <f aca="false">IF(OR(I2992="",G2992=""),"",ROUND(MAX(0,MOD(G2992-I2992+0.5,1)-0.5)*1440,0))</f>
        <v/>
      </c>
      <c r="M2992" s="22" t="str">
        <f aca="false">IF(OR(I2992="",G2992=""),"",IF(ROUND(MAX(0,MOD(I2992-G2992+0.5,1)-0.5)*1440,0)&gt;=الإعدادات!$B$8,ROUND(MAX(0,MOD(I2992-G2992+0.5,1)-0.5)*1440,0),0))</f>
        <v/>
      </c>
      <c r="N2992" s="18" t="str">
        <f aca="false">IF(OR(A2992="",B2992=""),"",IF(COUNTIFS(الإجازات!$A$2:$A$1001,B2992,الإجازات!$D$2:$D$1001,"&lt;="&amp;A2992,الإجازات!$E$2:$E$1001,"&gt;="&amp;A2992,الإجازات!$G$2:$G$1001,"مقبولة")=0,"",LOOKUP(2,1/((الإجازات!$A$2:$A$1001=B2992)*(الإجازات!$D$2:$D$1001&lt;=A2992)*(الإجازات!$E$2:$E$1001&gt;=A2992)*(الإجازات!$G$2:$G$1001="مقبولة")),الإجازات!$C$2:$C$1001)))</f>
        <v/>
      </c>
      <c r="O2992" s="17"/>
      <c r="P2992" s="23" t="str">
        <f aca="false">IF(B2992="","",IF(ISNA(MATCH(B2992,الموظفين!$A$2:$A$501,0)),"⚠ كود غير موجود",IF(O2992&lt;&gt;"",O2992,IF(N2992&lt;&gt;"",N2992,IF(H2992="",IF(AND(A2992&lt;&gt;"",WEEKDAY(A2992)=الإعدادات!$B$11),"راحة أسبوعية","غائب"),IF(I2992="","بدون انصراف",IF(N(K2992)&gt;0,"متأخر","حاضر")))))))</f>
        <v/>
      </c>
      <c r="Q2992" s="24" t="str">
        <f aca="false">IF(B2992="","",IF(OR(P2992="غائب",P2992="غياب",P2992="إجازة بدون راتب"),IFERROR(VLOOKUP(B2992,الموظفين!$A$2:$J$501,8,FALSE()),0),0))</f>
        <v/>
      </c>
      <c r="R2992" s="24" t="str">
        <f aca="false">IF(B2992="","",ROUND((N(K2992)+N(L2992))/60*IFERROR(VLOOKUP(B2992,الموظفين!$A$2:$J$501,8,FALSE()),0)/الإعدادات!$B$6*الإعدادات!$B$9,2))</f>
        <v/>
      </c>
      <c r="S2992" s="24" t="str">
        <f aca="false">IF(OR(B2992="",M2992=""),"",ROUND(M2992/60*IFERROR(VLOOKUP(B2992,الموظفين!$A$2:$J$501,9,FALSE()),0),2))</f>
        <v/>
      </c>
      <c r="T2992" s="17"/>
      <c r="U2992" s="23" t="str">
        <f aca="false">IF(OR(A2992="",B2992=""),"",A2992&amp;"|"&amp;B2992)</f>
        <v/>
      </c>
    </row>
    <row r="2993" customFormat="false" ht="15" hidden="false" customHeight="false" outlineLevel="0" collapsed="false">
      <c r="A2993" s="16"/>
      <c r="B2993" s="17"/>
      <c r="C2993" s="18" t="str">
        <f aca="false">IF($B2993="","",IFERROR(VLOOKUP($B2993,الموظفين!$A$2:$J$501,2,FALSE())&amp;"","⚠ كود غير موجود"))</f>
        <v/>
      </c>
      <c r="D2993" s="18" t="str">
        <f aca="false">IF($B2993="","",IFERROR(VLOOKUP($B2993,الموظفين!$A$2:$J$501,3,FALSE())&amp;"",""))</f>
        <v/>
      </c>
      <c r="E2993" s="18" t="str">
        <f aca="false">IF($B2993="","",IFERROR(VLOOKUP($B2993,الموظفين!$A$2:$J$501,5,FALSE())&amp;"",""))</f>
        <v/>
      </c>
      <c r="F2993" s="19" t="str">
        <f aca="false">IF($B2993="","",IFERROR(VLOOKUP($B2993,الموظفين!$A$2:$J$501,6,FALSE()),""))</f>
        <v/>
      </c>
      <c r="G2993" s="19" t="str">
        <f aca="false">IF($B2993="","",IFERROR(VLOOKUP($B2993,الموظفين!$A$2:$J$501,7,FALSE()),""))</f>
        <v/>
      </c>
      <c r="H2993" s="20"/>
      <c r="I2993" s="20"/>
      <c r="J2993" s="21" t="str">
        <f aca="false">IF(OR(H2993="",I2993=""),"",ROUND(MOD(I2993-H2993,1)*24,2))</f>
        <v/>
      </c>
      <c r="K2993" s="22" t="str">
        <f aca="false">IF(OR(H2993="",F2993=""),"",IF(ROUND(MAX(0,MOD(H2993-F2993+0.5,1)-0.5)*1440,0)&gt;IFERROR(VLOOKUP(E2993,الورديات!$A$2:$E$21,5,FALSE()),0),ROUND(MAX(0,MOD(H2993-F2993+0.5,1)-0.5)*1440,0),0))</f>
        <v/>
      </c>
      <c r="L2993" s="22" t="str">
        <f aca="false">IF(OR(I2993="",G2993=""),"",ROUND(MAX(0,MOD(G2993-I2993+0.5,1)-0.5)*1440,0))</f>
        <v/>
      </c>
      <c r="M2993" s="22" t="str">
        <f aca="false">IF(OR(I2993="",G2993=""),"",IF(ROUND(MAX(0,MOD(I2993-G2993+0.5,1)-0.5)*1440,0)&gt;=الإعدادات!$B$8,ROUND(MAX(0,MOD(I2993-G2993+0.5,1)-0.5)*1440,0),0))</f>
        <v/>
      </c>
      <c r="N2993" s="18" t="str">
        <f aca="false">IF(OR(A2993="",B2993=""),"",IF(COUNTIFS(الإجازات!$A$2:$A$1001,B2993,الإجازات!$D$2:$D$1001,"&lt;="&amp;A2993,الإجازات!$E$2:$E$1001,"&gt;="&amp;A2993,الإجازات!$G$2:$G$1001,"مقبولة")=0,"",LOOKUP(2,1/((الإجازات!$A$2:$A$1001=B2993)*(الإجازات!$D$2:$D$1001&lt;=A2993)*(الإجازات!$E$2:$E$1001&gt;=A2993)*(الإجازات!$G$2:$G$1001="مقبولة")),الإجازات!$C$2:$C$1001)))</f>
        <v/>
      </c>
      <c r="O2993" s="17"/>
      <c r="P2993" s="23" t="str">
        <f aca="false">IF(B2993="","",IF(ISNA(MATCH(B2993,الموظفين!$A$2:$A$501,0)),"⚠ كود غير موجود",IF(O2993&lt;&gt;"",O2993,IF(N2993&lt;&gt;"",N2993,IF(H2993="",IF(AND(A2993&lt;&gt;"",WEEKDAY(A2993)=الإعدادات!$B$11),"راحة أسبوعية","غائب"),IF(I2993="","بدون انصراف",IF(N(K2993)&gt;0,"متأخر","حاضر")))))))</f>
        <v/>
      </c>
      <c r="Q2993" s="24" t="str">
        <f aca="false">IF(B2993="","",IF(OR(P2993="غائب",P2993="غياب",P2993="إجازة بدون راتب"),IFERROR(VLOOKUP(B2993,الموظفين!$A$2:$J$501,8,FALSE()),0),0))</f>
        <v/>
      </c>
      <c r="R2993" s="24" t="str">
        <f aca="false">IF(B2993="","",ROUND((N(K2993)+N(L2993))/60*IFERROR(VLOOKUP(B2993,الموظفين!$A$2:$J$501,8,FALSE()),0)/الإعدادات!$B$6*الإعدادات!$B$9,2))</f>
        <v/>
      </c>
      <c r="S2993" s="24" t="str">
        <f aca="false">IF(OR(B2993="",M2993=""),"",ROUND(M2993/60*IFERROR(VLOOKUP(B2993,الموظفين!$A$2:$J$501,9,FALSE()),0),2))</f>
        <v/>
      </c>
      <c r="T2993" s="17"/>
      <c r="U2993" s="23" t="str">
        <f aca="false">IF(OR(A2993="",B2993=""),"",A2993&amp;"|"&amp;B2993)</f>
        <v/>
      </c>
    </row>
    <row r="2994" customFormat="false" ht="15" hidden="false" customHeight="false" outlineLevel="0" collapsed="false">
      <c r="A2994" s="16"/>
      <c r="B2994" s="17"/>
      <c r="C2994" s="18" t="str">
        <f aca="false">IF($B2994="","",IFERROR(VLOOKUP($B2994,الموظفين!$A$2:$J$501,2,FALSE())&amp;"","⚠ كود غير موجود"))</f>
        <v/>
      </c>
      <c r="D2994" s="18" t="str">
        <f aca="false">IF($B2994="","",IFERROR(VLOOKUP($B2994,الموظفين!$A$2:$J$501,3,FALSE())&amp;"",""))</f>
        <v/>
      </c>
      <c r="E2994" s="18" t="str">
        <f aca="false">IF($B2994="","",IFERROR(VLOOKUP($B2994,الموظفين!$A$2:$J$501,5,FALSE())&amp;"",""))</f>
        <v/>
      </c>
      <c r="F2994" s="19" t="str">
        <f aca="false">IF($B2994="","",IFERROR(VLOOKUP($B2994,الموظفين!$A$2:$J$501,6,FALSE()),""))</f>
        <v/>
      </c>
      <c r="G2994" s="19" t="str">
        <f aca="false">IF($B2994="","",IFERROR(VLOOKUP($B2994,الموظفين!$A$2:$J$501,7,FALSE()),""))</f>
        <v/>
      </c>
      <c r="H2994" s="20"/>
      <c r="I2994" s="20"/>
      <c r="J2994" s="21" t="str">
        <f aca="false">IF(OR(H2994="",I2994=""),"",ROUND(MOD(I2994-H2994,1)*24,2))</f>
        <v/>
      </c>
      <c r="K2994" s="22" t="str">
        <f aca="false">IF(OR(H2994="",F2994=""),"",IF(ROUND(MAX(0,MOD(H2994-F2994+0.5,1)-0.5)*1440,0)&gt;IFERROR(VLOOKUP(E2994,الورديات!$A$2:$E$21,5,FALSE()),0),ROUND(MAX(0,MOD(H2994-F2994+0.5,1)-0.5)*1440,0),0))</f>
        <v/>
      </c>
      <c r="L2994" s="22" t="str">
        <f aca="false">IF(OR(I2994="",G2994=""),"",ROUND(MAX(0,MOD(G2994-I2994+0.5,1)-0.5)*1440,0))</f>
        <v/>
      </c>
      <c r="M2994" s="22" t="str">
        <f aca="false">IF(OR(I2994="",G2994=""),"",IF(ROUND(MAX(0,MOD(I2994-G2994+0.5,1)-0.5)*1440,0)&gt;=الإعدادات!$B$8,ROUND(MAX(0,MOD(I2994-G2994+0.5,1)-0.5)*1440,0),0))</f>
        <v/>
      </c>
      <c r="N2994" s="18" t="str">
        <f aca="false">IF(OR(A2994="",B2994=""),"",IF(COUNTIFS(الإجازات!$A$2:$A$1001,B2994,الإجازات!$D$2:$D$1001,"&lt;="&amp;A2994,الإجازات!$E$2:$E$1001,"&gt;="&amp;A2994,الإجازات!$G$2:$G$1001,"مقبولة")=0,"",LOOKUP(2,1/((الإجازات!$A$2:$A$1001=B2994)*(الإجازات!$D$2:$D$1001&lt;=A2994)*(الإجازات!$E$2:$E$1001&gt;=A2994)*(الإجازات!$G$2:$G$1001="مقبولة")),الإجازات!$C$2:$C$1001)))</f>
        <v/>
      </c>
      <c r="O2994" s="17"/>
      <c r="P2994" s="23" t="str">
        <f aca="false">IF(B2994="","",IF(ISNA(MATCH(B2994,الموظفين!$A$2:$A$501,0)),"⚠ كود غير موجود",IF(O2994&lt;&gt;"",O2994,IF(N2994&lt;&gt;"",N2994,IF(H2994="",IF(AND(A2994&lt;&gt;"",WEEKDAY(A2994)=الإعدادات!$B$11),"راحة أسبوعية","غائب"),IF(I2994="","بدون انصراف",IF(N(K2994)&gt;0,"متأخر","حاضر")))))))</f>
        <v/>
      </c>
      <c r="Q2994" s="24" t="str">
        <f aca="false">IF(B2994="","",IF(OR(P2994="غائب",P2994="غياب",P2994="إجازة بدون راتب"),IFERROR(VLOOKUP(B2994,الموظفين!$A$2:$J$501,8,FALSE()),0),0))</f>
        <v/>
      </c>
      <c r="R2994" s="24" t="str">
        <f aca="false">IF(B2994="","",ROUND((N(K2994)+N(L2994))/60*IFERROR(VLOOKUP(B2994,الموظفين!$A$2:$J$501,8,FALSE()),0)/الإعدادات!$B$6*الإعدادات!$B$9,2))</f>
        <v/>
      </c>
      <c r="S2994" s="24" t="str">
        <f aca="false">IF(OR(B2994="",M2994=""),"",ROUND(M2994/60*IFERROR(VLOOKUP(B2994,الموظفين!$A$2:$J$501,9,FALSE()),0),2))</f>
        <v/>
      </c>
      <c r="T2994" s="17"/>
      <c r="U2994" s="23" t="str">
        <f aca="false">IF(OR(A2994="",B2994=""),"",A2994&amp;"|"&amp;B2994)</f>
        <v/>
      </c>
    </row>
    <row r="2995" customFormat="false" ht="15" hidden="false" customHeight="false" outlineLevel="0" collapsed="false">
      <c r="A2995" s="16"/>
      <c r="B2995" s="17"/>
      <c r="C2995" s="18" t="str">
        <f aca="false">IF($B2995="","",IFERROR(VLOOKUP($B2995,الموظفين!$A$2:$J$501,2,FALSE())&amp;"","⚠ كود غير موجود"))</f>
        <v/>
      </c>
      <c r="D2995" s="18" t="str">
        <f aca="false">IF($B2995="","",IFERROR(VLOOKUP($B2995,الموظفين!$A$2:$J$501,3,FALSE())&amp;"",""))</f>
        <v/>
      </c>
      <c r="E2995" s="18" t="str">
        <f aca="false">IF($B2995="","",IFERROR(VLOOKUP($B2995,الموظفين!$A$2:$J$501,5,FALSE())&amp;"",""))</f>
        <v/>
      </c>
      <c r="F2995" s="19" t="str">
        <f aca="false">IF($B2995="","",IFERROR(VLOOKUP($B2995,الموظفين!$A$2:$J$501,6,FALSE()),""))</f>
        <v/>
      </c>
      <c r="G2995" s="19" t="str">
        <f aca="false">IF($B2995="","",IFERROR(VLOOKUP($B2995,الموظفين!$A$2:$J$501,7,FALSE()),""))</f>
        <v/>
      </c>
      <c r="H2995" s="20"/>
      <c r="I2995" s="20"/>
      <c r="J2995" s="21" t="str">
        <f aca="false">IF(OR(H2995="",I2995=""),"",ROUND(MOD(I2995-H2995,1)*24,2))</f>
        <v/>
      </c>
      <c r="K2995" s="22" t="str">
        <f aca="false">IF(OR(H2995="",F2995=""),"",IF(ROUND(MAX(0,MOD(H2995-F2995+0.5,1)-0.5)*1440,0)&gt;IFERROR(VLOOKUP(E2995,الورديات!$A$2:$E$21,5,FALSE()),0),ROUND(MAX(0,MOD(H2995-F2995+0.5,1)-0.5)*1440,0),0))</f>
        <v/>
      </c>
      <c r="L2995" s="22" t="str">
        <f aca="false">IF(OR(I2995="",G2995=""),"",ROUND(MAX(0,MOD(G2995-I2995+0.5,1)-0.5)*1440,0))</f>
        <v/>
      </c>
      <c r="M2995" s="22" t="str">
        <f aca="false">IF(OR(I2995="",G2995=""),"",IF(ROUND(MAX(0,MOD(I2995-G2995+0.5,1)-0.5)*1440,0)&gt;=الإعدادات!$B$8,ROUND(MAX(0,MOD(I2995-G2995+0.5,1)-0.5)*1440,0),0))</f>
        <v/>
      </c>
      <c r="N2995" s="18" t="str">
        <f aca="false">IF(OR(A2995="",B2995=""),"",IF(COUNTIFS(الإجازات!$A$2:$A$1001,B2995,الإجازات!$D$2:$D$1001,"&lt;="&amp;A2995,الإجازات!$E$2:$E$1001,"&gt;="&amp;A2995,الإجازات!$G$2:$G$1001,"مقبولة")=0,"",LOOKUP(2,1/((الإجازات!$A$2:$A$1001=B2995)*(الإجازات!$D$2:$D$1001&lt;=A2995)*(الإجازات!$E$2:$E$1001&gt;=A2995)*(الإجازات!$G$2:$G$1001="مقبولة")),الإجازات!$C$2:$C$1001)))</f>
        <v/>
      </c>
      <c r="O2995" s="17"/>
      <c r="P2995" s="23" t="str">
        <f aca="false">IF(B2995="","",IF(ISNA(MATCH(B2995,الموظفين!$A$2:$A$501,0)),"⚠ كود غير موجود",IF(O2995&lt;&gt;"",O2995,IF(N2995&lt;&gt;"",N2995,IF(H2995="",IF(AND(A2995&lt;&gt;"",WEEKDAY(A2995)=الإعدادات!$B$11),"راحة أسبوعية","غائب"),IF(I2995="","بدون انصراف",IF(N(K2995)&gt;0,"متأخر","حاضر")))))))</f>
        <v/>
      </c>
      <c r="Q2995" s="24" t="str">
        <f aca="false">IF(B2995="","",IF(OR(P2995="غائب",P2995="غياب",P2995="إجازة بدون راتب"),IFERROR(VLOOKUP(B2995,الموظفين!$A$2:$J$501,8,FALSE()),0),0))</f>
        <v/>
      </c>
      <c r="R2995" s="24" t="str">
        <f aca="false">IF(B2995="","",ROUND((N(K2995)+N(L2995))/60*IFERROR(VLOOKUP(B2995,الموظفين!$A$2:$J$501,8,FALSE()),0)/الإعدادات!$B$6*الإعدادات!$B$9,2))</f>
        <v/>
      </c>
      <c r="S2995" s="24" t="str">
        <f aca="false">IF(OR(B2995="",M2995=""),"",ROUND(M2995/60*IFERROR(VLOOKUP(B2995,الموظفين!$A$2:$J$501,9,FALSE()),0),2))</f>
        <v/>
      </c>
      <c r="T2995" s="17"/>
      <c r="U2995" s="23" t="str">
        <f aca="false">IF(OR(A2995="",B2995=""),"",A2995&amp;"|"&amp;B2995)</f>
        <v/>
      </c>
    </row>
    <row r="2996" customFormat="false" ht="15" hidden="false" customHeight="false" outlineLevel="0" collapsed="false">
      <c r="A2996" s="16"/>
      <c r="B2996" s="17"/>
      <c r="C2996" s="18" t="str">
        <f aca="false">IF($B2996="","",IFERROR(VLOOKUP($B2996,الموظفين!$A$2:$J$501,2,FALSE())&amp;"","⚠ كود غير موجود"))</f>
        <v/>
      </c>
      <c r="D2996" s="18" t="str">
        <f aca="false">IF($B2996="","",IFERROR(VLOOKUP($B2996,الموظفين!$A$2:$J$501,3,FALSE())&amp;"",""))</f>
        <v/>
      </c>
      <c r="E2996" s="18" t="str">
        <f aca="false">IF($B2996="","",IFERROR(VLOOKUP($B2996,الموظفين!$A$2:$J$501,5,FALSE())&amp;"",""))</f>
        <v/>
      </c>
      <c r="F2996" s="19" t="str">
        <f aca="false">IF($B2996="","",IFERROR(VLOOKUP($B2996,الموظفين!$A$2:$J$501,6,FALSE()),""))</f>
        <v/>
      </c>
      <c r="G2996" s="19" t="str">
        <f aca="false">IF($B2996="","",IFERROR(VLOOKUP($B2996,الموظفين!$A$2:$J$501,7,FALSE()),""))</f>
        <v/>
      </c>
      <c r="H2996" s="20"/>
      <c r="I2996" s="20"/>
      <c r="J2996" s="21" t="str">
        <f aca="false">IF(OR(H2996="",I2996=""),"",ROUND(MOD(I2996-H2996,1)*24,2))</f>
        <v/>
      </c>
      <c r="K2996" s="22" t="str">
        <f aca="false">IF(OR(H2996="",F2996=""),"",IF(ROUND(MAX(0,MOD(H2996-F2996+0.5,1)-0.5)*1440,0)&gt;IFERROR(VLOOKUP(E2996,الورديات!$A$2:$E$21,5,FALSE()),0),ROUND(MAX(0,MOD(H2996-F2996+0.5,1)-0.5)*1440,0),0))</f>
        <v/>
      </c>
      <c r="L2996" s="22" t="str">
        <f aca="false">IF(OR(I2996="",G2996=""),"",ROUND(MAX(0,MOD(G2996-I2996+0.5,1)-0.5)*1440,0))</f>
        <v/>
      </c>
      <c r="M2996" s="22" t="str">
        <f aca="false">IF(OR(I2996="",G2996=""),"",IF(ROUND(MAX(0,MOD(I2996-G2996+0.5,1)-0.5)*1440,0)&gt;=الإعدادات!$B$8,ROUND(MAX(0,MOD(I2996-G2996+0.5,1)-0.5)*1440,0),0))</f>
        <v/>
      </c>
      <c r="N2996" s="18" t="str">
        <f aca="false">IF(OR(A2996="",B2996=""),"",IF(COUNTIFS(الإجازات!$A$2:$A$1001,B2996,الإجازات!$D$2:$D$1001,"&lt;="&amp;A2996,الإجازات!$E$2:$E$1001,"&gt;="&amp;A2996,الإجازات!$G$2:$G$1001,"مقبولة")=0,"",LOOKUP(2,1/((الإجازات!$A$2:$A$1001=B2996)*(الإجازات!$D$2:$D$1001&lt;=A2996)*(الإجازات!$E$2:$E$1001&gt;=A2996)*(الإجازات!$G$2:$G$1001="مقبولة")),الإجازات!$C$2:$C$1001)))</f>
        <v/>
      </c>
      <c r="O2996" s="17"/>
      <c r="P2996" s="23" t="str">
        <f aca="false">IF(B2996="","",IF(ISNA(MATCH(B2996,الموظفين!$A$2:$A$501,0)),"⚠ كود غير موجود",IF(O2996&lt;&gt;"",O2996,IF(N2996&lt;&gt;"",N2996,IF(H2996="",IF(AND(A2996&lt;&gt;"",WEEKDAY(A2996)=الإعدادات!$B$11),"راحة أسبوعية","غائب"),IF(I2996="","بدون انصراف",IF(N(K2996)&gt;0,"متأخر","حاضر")))))))</f>
        <v/>
      </c>
      <c r="Q2996" s="24" t="str">
        <f aca="false">IF(B2996="","",IF(OR(P2996="غائب",P2996="غياب",P2996="إجازة بدون راتب"),IFERROR(VLOOKUP(B2996,الموظفين!$A$2:$J$501,8,FALSE()),0),0))</f>
        <v/>
      </c>
      <c r="R2996" s="24" t="str">
        <f aca="false">IF(B2996="","",ROUND((N(K2996)+N(L2996))/60*IFERROR(VLOOKUP(B2996,الموظفين!$A$2:$J$501,8,FALSE()),0)/الإعدادات!$B$6*الإعدادات!$B$9,2))</f>
        <v/>
      </c>
      <c r="S2996" s="24" t="str">
        <f aca="false">IF(OR(B2996="",M2996=""),"",ROUND(M2996/60*IFERROR(VLOOKUP(B2996,الموظفين!$A$2:$J$501,9,FALSE()),0),2))</f>
        <v/>
      </c>
      <c r="T2996" s="17"/>
      <c r="U2996" s="23" t="str">
        <f aca="false">IF(OR(A2996="",B2996=""),"",A2996&amp;"|"&amp;B2996)</f>
        <v/>
      </c>
    </row>
    <row r="2997" customFormat="false" ht="15" hidden="false" customHeight="false" outlineLevel="0" collapsed="false">
      <c r="A2997" s="16"/>
      <c r="B2997" s="17"/>
      <c r="C2997" s="18" t="str">
        <f aca="false">IF($B2997="","",IFERROR(VLOOKUP($B2997,الموظفين!$A$2:$J$501,2,FALSE())&amp;"","⚠ كود غير موجود"))</f>
        <v/>
      </c>
      <c r="D2997" s="18" t="str">
        <f aca="false">IF($B2997="","",IFERROR(VLOOKUP($B2997,الموظفين!$A$2:$J$501,3,FALSE())&amp;"",""))</f>
        <v/>
      </c>
      <c r="E2997" s="18" t="str">
        <f aca="false">IF($B2997="","",IFERROR(VLOOKUP($B2997,الموظفين!$A$2:$J$501,5,FALSE())&amp;"",""))</f>
        <v/>
      </c>
      <c r="F2997" s="19" t="str">
        <f aca="false">IF($B2997="","",IFERROR(VLOOKUP($B2997,الموظفين!$A$2:$J$501,6,FALSE()),""))</f>
        <v/>
      </c>
      <c r="G2997" s="19" t="str">
        <f aca="false">IF($B2997="","",IFERROR(VLOOKUP($B2997,الموظفين!$A$2:$J$501,7,FALSE()),""))</f>
        <v/>
      </c>
      <c r="H2997" s="20"/>
      <c r="I2997" s="20"/>
      <c r="J2997" s="21" t="str">
        <f aca="false">IF(OR(H2997="",I2997=""),"",ROUND(MOD(I2997-H2997,1)*24,2))</f>
        <v/>
      </c>
      <c r="K2997" s="22" t="str">
        <f aca="false">IF(OR(H2997="",F2997=""),"",IF(ROUND(MAX(0,MOD(H2997-F2997+0.5,1)-0.5)*1440,0)&gt;IFERROR(VLOOKUP(E2997,الورديات!$A$2:$E$21,5,FALSE()),0),ROUND(MAX(0,MOD(H2997-F2997+0.5,1)-0.5)*1440,0),0))</f>
        <v/>
      </c>
      <c r="L2997" s="22" t="str">
        <f aca="false">IF(OR(I2997="",G2997=""),"",ROUND(MAX(0,MOD(G2997-I2997+0.5,1)-0.5)*1440,0))</f>
        <v/>
      </c>
      <c r="M2997" s="22" t="str">
        <f aca="false">IF(OR(I2997="",G2997=""),"",IF(ROUND(MAX(0,MOD(I2997-G2997+0.5,1)-0.5)*1440,0)&gt;=الإعدادات!$B$8,ROUND(MAX(0,MOD(I2997-G2997+0.5,1)-0.5)*1440,0),0))</f>
        <v/>
      </c>
      <c r="N2997" s="18" t="str">
        <f aca="false">IF(OR(A2997="",B2997=""),"",IF(COUNTIFS(الإجازات!$A$2:$A$1001,B2997,الإجازات!$D$2:$D$1001,"&lt;="&amp;A2997,الإجازات!$E$2:$E$1001,"&gt;="&amp;A2997,الإجازات!$G$2:$G$1001,"مقبولة")=0,"",LOOKUP(2,1/((الإجازات!$A$2:$A$1001=B2997)*(الإجازات!$D$2:$D$1001&lt;=A2997)*(الإجازات!$E$2:$E$1001&gt;=A2997)*(الإجازات!$G$2:$G$1001="مقبولة")),الإجازات!$C$2:$C$1001)))</f>
        <v/>
      </c>
      <c r="O2997" s="17"/>
      <c r="P2997" s="23" t="str">
        <f aca="false">IF(B2997="","",IF(ISNA(MATCH(B2997,الموظفين!$A$2:$A$501,0)),"⚠ كود غير موجود",IF(O2997&lt;&gt;"",O2997,IF(N2997&lt;&gt;"",N2997,IF(H2997="",IF(AND(A2997&lt;&gt;"",WEEKDAY(A2997)=الإعدادات!$B$11),"راحة أسبوعية","غائب"),IF(I2997="","بدون انصراف",IF(N(K2997)&gt;0,"متأخر","حاضر")))))))</f>
        <v/>
      </c>
      <c r="Q2997" s="24" t="str">
        <f aca="false">IF(B2997="","",IF(OR(P2997="غائب",P2997="غياب",P2997="إجازة بدون راتب"),IFERROR(VLOOKUP(B2997,الموظفين!$A$2:$J$501,8,FALSE()),0),0))</f>
        <v/>
      </c>
      <c r="R2997" s="24" t="str">
        <f aca="false">IF(B2997="","",ROUND((N(K2997)+N(L2997))/60*IFERROR(VLOOKUP(B2997,الموظفين!$A$2:$J$501,8,FALSE()),0)/الإعدادات!$B$6*الإعدادات!$B$9,2))</f>
        <v/>
      </c>
      <c r="S2997" s="24" t="str">
        <f aca="false">IF(OR(B2997="",M2997=""),"",ROUND(M2997/60*IFERROR(VLOOKUP(B2997,الموظفين!$A$2:$J$501,9,FALSE()),0),2))</f>
        <v/>
      </c>
      <c r="T2997" s="17"/>
      <c r="U2997" s="23" t="str">
        <f aca="false">IF(OR(A2997="",B2997=""),"",A2997&amp;"|"&amp;B2997)</f>
        <v/>
      </c>
    </row>
    <row r="2998" customFormat="false" ht="15" hidden="false" customHeight="false" outlineLevel="0" collapsed="false">
      <c r="A2998" s="16"/>
      <c r="B2998" s="17"/>
      <c r="C2998" s="18" t="str">
        <f aca="false">IF($B2998="","",IFERROR(VLOOKUP($B2998,الموظفين!$A$2:$J$501,2,FALSE())&amp;"","⚠ كود غير موجود"))</f>
        <v/>
      </c>
      <c r="D2998" s="18" t="str">
        <f aca="false">IF($B2998="","",IFERROR(VLOOKUP($B2998,الموظفين!$A$2:$J$501,3,FALSE())&amp;"",""))</f>
        <v/>
      </c>
      <c r="E2998" s="18" t="str">
        <f aca="false">IF($B2998="","",IFERROR(VLOOKUP($B2998,الموظفين!$A$2:$J$501,5,FALSE())&amp;"",""))</f>
        <v/>
      </c>
      <c r="F2998" s="19" t="str">
        <f aca="false">IF($B2998="","",IFERROR(VLOOKUP($B2998,الموظفين!$A$2:$J$501,6,FALSE()),""))</f>
        <v/>
      </c>
      <c r="G2998" s="19" t="str">
        <f aca="false">IF($B2998="","",IFERROR(VLOOKUP($B2998,الموظفين!$A$2:$J$501,7,FALSE()),""))</f>
        <v/>
      </c>
      <c r="H2998" s="20"/>
      <c r="I2998" s="20"/>
      <c r="J2998" s="21" t="str">
        <f aca="false">IF(OR(H2998="",I2998=""),"",ROUND(MOD(I2998-H2998,1)*24,2))</f>
        <v/>
      </c>
      <c r="K2998" s="22" t="str">
        <f aca="false">IF(OR(H2998="",F2998=""),"",IF(ROUND(MAX(0,MOD(H2998-F2998+0.5,1)-0.5)*1440,0)&gt;IFERROR(VLOOKUP(E2998,الورديات!$A$2:$E$21,5,FALSE()),0),ROUND(MAX(0,MOD(H2998-F2998+0.5,1)-0.5)*1440,0),0))</f>
        <v/>
      </c>
      <c r="L2998" s="22" t="str">
        <f aca="false">IF(OR(I2998="",G2998=""),"",ROUND(MAX(0,MOD(G2998-I2998+0.5,1)-0.5)*1440,0))</f>
        <v/>
      </c>
      <c r="M2998" s="22" t="str">
        <f aca="false">IF(OR(I2998="",G2998=""),"",IF(ROUND(MAX(0,MOD(I2998-G2998+0.5,1)-0.5)*1440,0)&gt;=الإعدادات!$B$8,ROUND(MAX(0,MOD(I2998-G2998+0.5,1)-0.5)*1440,0),0))</f>
        <v/>
      </c>
      <c r="N2998" s="18" t="str">
        <f aca="false">IF(OR(A2998="",B2998=""),"",IF(COUNTIFS(الإجازات!$A$2:$A$1001,B2998,الإجازات!$D$2:$D$1001,"&lt;="&amp;A2998,الإجازات!$E$2:$E$1001,"&gt;="&amp;A2998,الإجازات!$G$2:$G$1001,"مقبولة")=0,"",LOOKUP(2,1/((الإجازات!$A$2:$A$1001=B2998)*(الإجازات!$D$2:$D$1001&lt;=A2998)*(الإجازات!$E$2:$E$1001&gt;=A2998)*(الإجازات!$G$2:$G$1001="مقبولة")),الإجازات!$C$2:$C$1001)))</f>
        <v/>
      </c>
      <c r="O2998" s="17"/>
      <c r="P2998" s="23" t="str">
        <f aca="false">IF(B2998="","",IF(ISNA(MATCH(B2998,الموظفين!$A$2:$A$501,0)),"⚠ كود غير موجود",IF(O2998&lt;&gt;"",O2998,IF(N2998&lt;&gt;"",N2998,IF(H2998="",IF(AND(A2998&lt;&gt;"",WEEKDAY(A2998)=الإعدادات!$B$11),"راحة أسبوعية","غائب"),IF(I2998="","بدون انصراف",IF(N(K2998)&gt;0,"متأخر","حاضر")))))))</f>
        <v/>
      </c>
      <c r="Q2998" s="24" t="str">
        <f aca="false">IF(B2998="","",IF(OR(P2998="غائب",P2998="غياب",P2998="إجازة بدون راتب"),IFERROR(VLOOKUP(B2998,الموظفين!$A$2:$J$501,8,FALSE()),0),0))</f>
        <v/>
      </c>
      <c r="R2998" s="24" t="str">
        <f aca="false">IF(B2998="","",ROUND((N(K2998)+N(L2998))/60*IFERROR(VLOOKUP(B2998,الموظفين!$A$2:$J$501,8,FALSE()),0)/الإعدادات!$B$6*الإعدادات!$B$9,2))</f>
        <v/>
      </c>
      <c r="S2998" s="24" t="str">
        <f aca="false">IF(OR(B2998="",M2998=""),"",ROUND(M2998/60*IFERROR(VLOOKUP(B2998,الموظفين!$A$2:$J$501,9,FALSE()),0),2))</f>
        <v/>
      </c>
      <c r="T2998" s="17"/>
      <c r="U2998" s="23" t="str">
        <f aca="false">IF(OR(A2998="",B2998=""),"",A2998&amp;"|"&amp;B2998)</f>
        <v/>
      </c>
    </row>
    <row r="2999" customFormat="false" ht="15" hidden="false" customHeight="false" outlineLevel="0" collapsed="false">
      <c r="A2999" s="16"/>
      <c r="B2999" s="17"/>
      <c r="C2999" s="18" t="str">
        <f aca="false">IF($B2999="","",IFERROR(VLOOKUP($B2999,الموظفين!$A$2:$J$501,2,FALSE())&amp;"","⚠ كود غير موجود"))</f>
        <v/>
      </c>
      <c r="D2999" s="18" t="str">
        <f aca="false">IF($B2999="","",IFERROR(VLOOKUP($B2999,الموظفين!$A$2:$J$501,3,FALSE())&amp;"",""))</f>
        <v/>
      </c>
      <c r="E2999" s="18" t="str">
        <f aca="false">IF($B2999="","",IFERROR(VLOOKUP($B2999,الموظفين!$A$2:$J$501,5,FALSE())&amp;"",""))</f>
        <v/>
      </c>
      <c r="F2999" s="19" t="str">
        <f aca="false">IF($B2999="","",IFERROR(VLOOKUP($B2999,الموظفين!$A$2:$J$501,6,FALSE()),""))</f>
        <v/>
      </c>
      <c r="G2999" s="19" t="str">
        <f aca="false">IF($B2999="","",IFERROR(VLOOKUP($B2999,الموظفين!$A$2:$J$501,7,FALSE()),""))</f>
        <v/>
      </c>
      <c r="H2999" s="20"/>
      <c r="I2999" s="20"/>
      <c r="J2999" s="21" t="str">
        <f aca="false">IF(OR(H2999="",I2999=""),"",ROUND(MOD(I2999-H2999,1)*24,2))</f>
        <v/>
      </c>
      <c r="K2999" s="22" t="str">
        <f aca="false">IF(OR(H2999="",F2999=""),"",IF(ROUND(MAX(0,MOD(H2999-F2999+0.5,1)-0.5)*1440,0)&gt;IFERROR(VLOOKUP(E2999,الورديات!$A$2:$E$21,5,FALSE()),0),ROUND(MAX(0,MOD(H2999-F2999+0.5,1)-0.5)*1440,0),0))</f>
        <v/>
      </c>
      <c r="L2999" s="22" t="str">
        <f aca="false">IF(OR(I2999="",G2999=""),"",ROUND(MAX(0,MOD(G2999-I2999+0.5,1)-0.5)*1440,0))</f>
        <v/>
      </c>
      <c r="M2999" s="22" t="str">
        <f aca="false">IF(OR(I2999="",G2999=""),"",IF(ROUND(MAX(0,MOD(I2999-G2999+0.5,1)-0.5)*1440,0)&gt;=الإعدادات!$B$8,ROUND(MAX(0,MOD(I2999-G2999+0.5,1)-0.5)*1440,0),0))</f>
        <v/>
      </c>
      <c r="N2999" s="18" t="str">
        <f aca="false">IF(OR(A2999="",B2999=""),"",IF(COUNTIFS(الإجازات!$A$2:$A$1001,B2999,الإجازات!$D$2:$D$1001,"&lt;="&amp;A2999,الإجازات!$E$2:$E$1001,"&gt;="&amp;A2999,الإجازات!$G$2:$G$1001,"مقبولة")=0,"",LOOKUP(2,1/((الإجازات!$A$2:$A$1001=B2999)*(الإجازات!$D$2:$D$1001&lt;=A2999)*(الإجازات!$E$2:$E$1001&gt;=A2999)*(الإجازات!$G$2:$G$1001="مقبولة")),الإجازات!$C$2:$C$1001)))</f>
        <v/>
      </c>
      <c r="O2999" s="17"/>
      <c r="P2999" s="23" t="str">
        <f aca="false">IF(B2999="","",IF(ISNA(MATCH(B2999,الموظفين!$A$2:$A$501,0)),"⚠ كود غير موجود",IF(O2999&lt;&gt;"",O2999,IF(N2999&lt;&gt;"",N2999,IF(H2999="",IF(AND(A2999&lt;&gt;"",WEEKDAY(A2999)=الإعدادات!$B$11),"راحة أسبوعية","غائب"),IF(I2999="","بدون انصراف",IF(N(K2999)&gt;0,"متأخر","حاضر")))))))</f>
        <v/>
      </c>
      <c r="Q2999" s="24" t="str">
        <f aca="false">IF(B2999="","",IF(OR(P2999="غائب",P2999="غياب",P2999="إجازة بدون راتب"),IFERROR(VLOOKUP(B2999,الموظفين!$A$2:$J$501,8,FALSE()),0),0))</f>
        <v/>
      </c>
      <c r="R2999" s="24" t="str">
        <f aca="false">IF(B2999="","",ROUND((N(K2999)+N(L2999))/60*IFERROR(VLOOKUP(B2999,الموظفين!$A$2:$J$501,8,FALSE()),0)/الإعدادات!$B$6*الإعدادات!$B$9,2))</f>
        <v/>
      </c>
      <c r="S2999" s="24" t="str">
        <f aca="false">IF(OR(B2999="",M2999=""),"",ROUND(M2999/60*IFERROR(VLOOKUP(B2999,الموظفين!$A$2:$J$501,9,FALSE()),0),2))</f>
        <v/>
      </c>
      <c r="T2999" s="17"/>
      <c r="U2999" s="23" t="str">
        <f aca="false">IF(OR(A2999="",B2999=""),"",A2999&amp;"|"&amp;B2999)</f>
        <v/>
      </c>
    </row>
    <row r="3000" customFormat="false" ht="15" hidden="false" customHeight="false" outlineLevel="0" collapsed="false">
      <c r="A3000" s="16"/>
      <c r="B3000" s="17"/>
      <c r="C3000" s="18" t="str">
        <f aca="false">IF($B3000="","",IFERROR(VLOOKUP($B3000,الموظفين!$A$2:$J$501,2,FALSE())&amp;"","⚠ كود غير موجود"))</f>
        <v/>
      </c>
      <c r="D3000" s="18" t="str">
        <f aca="false">IF($B3000="","",IFERROR(VLOOKUP($B3000,الموظفين!$A$2:$J$501,3,FALSE())&amp;"",""))</f>
        <v/>
      </c>
      <c r="E3000" s="18" t="str">
        <f aca="false">IF($B3000="","",IFERROR(VLOOKUP($B3000,الموظفين!$A$2:$J$501,5,FALSE())&amp;"",""))</f>
        <v/>
      </c>
      <c r="F3000" s="19" t="str">
        <f aca="false">IF($B3000="","",IFERROR(VLOOKUP($B3000,الموظفين!$A$2:$J$501,6,FALSE()),""))</f>
        <v/>
      </c>
      <c r="G3000" s="19" t="str">
        <f aca="false">IF($B3000="","",IFERROR(VLOOKUP($B3000,الموظفين!$A$2:$J$501,7,FALSE()),""))</f>
        <v/>
      </c>
      <c r="H3000" s="20"/>
      <c r="I3000" s="20"/>
      <c r="J3000" s="21" t="str">
        <f aca="false">IF(OR(H3000="",I3000=""),"",ROUND(MOD(I3000-H3000,1)*24,2))</f>
        <v/>
      </c>
      <c r="K3000" s="22" t="str">
        <f aca="false">IF(OR(H3000="",F3000=""),"",IF(ROUND(MAX(0,MOD(H3000-F3000+0.5,1)-0.5)*1440,0)&gt;IFERROR(VLOOKUP(E3000,الورديات!$A$2:$E$21,5,FALSE()),0),ROUND(MAX(0,MOD(H3000-F3000+0.5,1)-0.5)*1440,0),0))</f>
        <v/>
      </c>
      <c r="L3000" s="22" t="str">
        <f aca="false">IF(OR(I3000="",G3000=""),"",ROUND(MAX(0,MOD(G3000-I3000+0.5,1)-0.5)*1440,0))</f>
        <v/>
      </c>
      <c r="M3000" s="22" t="str">
        <f aca="false">IF(OR(I3000="",G3000=""),"",IF(ROUND(MAX(0,MOD(I3000-G3000+0.5,1)-0.5)*1440,0)&gt;=الإعدادات!$B$8,ROUND(MAX(0,MOD(I3000-G3000+0.5,1)-0.5)*1440,0),0))</f>
        <v/>
      </c>
      <c r="N3000" s="18" t="str">
        <f aca="false">IF(OR(A3000="",B3000=""),"",IF(COUNTIFS(الإجازات!$A$2:$A$1001,B3000,الإجازات!$D$2:$D$1001,"&lt;="&amp;A3000,الإجازات!$E$2:$E$1001,"&gt;="&amp;A3000,الإجازات!$G$2:$G$1001,"مقبولة")=0,"",LOOKUP(2,1/((الإجازات!$A$2:$A$1001=B3000)*(الإجازات!$D$2:$D$1001&lt;=A3000)*(الإجازات!$E$2:$E$1001&gt;=A3000)*(الإجازات!$G$2:$G$1001="مقبولة")),الإجازات!$C$2:$C$1001)))</f>
        <v/>
      </c>
      <c r="O3000" s="17"/>
      <c r="P3000" s="23" t="str">
        <f aca="false">IF(B3000="","",IF(ISNA(MATCH(B3000,الموظفين!$A$2:$A$501,0)),"⚠ كود غير موجود",IF(O3000&lt;&gt;"",O3000,IF(N3000&lt;&gt;"",N3000,IF(H3000="",IF(AND(A3000&lt;&gt;"",WEEKDAY(A3000)=الإعدادات!$B$11),"راحة أسبوعية","غائب"),IF(I3000="","بدون انصراف",IF(N(K3000)&gt;0,"متأخر","حاضر")))))))</f>
        <v/>
      </c>
      <c r="Q3000" s="24" t="str">
        <f aca="false">IF(B3000="","",IF(OR(P3000="غائب",P3000="غياب",P3000="إجازة بدون راتب"),IFERROR(VLOOKUP(B3000,الموظفين!$A$2:$J$501,8,FALSE()),0),0))</f>
        <v/>
      </c>
      <c r="R3000" s="24" t="str">
        <f aca="false">IF(B3000="","",ROUND((N(K3000)+N(L3000))/60*IFERROR(VLOOKUP(B3000,الموظفين!$A$2:$J$501,8,FALSE()),0)/الإعدادات!$B$6*الإعدادات!$B$9,2))</f>
        <v/>
      </c>
      <c r="S3000" s="24" t="str">
        <f aca="false">IF(OR(B3000="",M3000=""),"",ROUND(M3000/60*IFERROR(VLOOKUP(B3000,الموظفين!$A$2:$J$501,9,FALSE()),0),2))</f>
        <v/>
      </c>
      <c r="T3000" s="17"/>
      <c r="U3000" s="23" t="str">
        <f aca="false">IF(OR(A3000="",B3000=""),"",A3000&amp;"|"&amp;B3000)</f>
        <v/>
      </c>
    </row>
    <row r="3001" customFormat="false" ht="15" hidden="false" customHeight="false" outlineLevel="0" collapsed="false">
      <c r="A3001" s="16"/>
      <c r="B3001" s="17"/>
      <c r="C3001" s="18" t="str">
        <f aca="false">IF($B3001="","",IFERROR(VLOOKUP($B3001,الموظفين!$A$2:$J$501,2,FALSE())&amp;"","⚠ كود غير موجود"))</f>
        <v/>
      </c>
      <c r="D3001" s="18" t="str">
        <f aca="false">IF($B3001="","",IFERROR(VLOOKUP($B3001,الموظفين!$A$2:$J$501,3,FALSE())&amp;"",""))</f>
        <v/>
      </c>
      <c r="E3001" s="18" t="str">
        <f aca="false">IF($B3001="","",IFERROR(VLOOKUP($B3001,الموظفين!$A$2:$J$501,5,FALSE())&amp;"",""))</f>
        <v/>
      </c>
      <c r="F3001" s="19" t="str">
        <f aca="false">IF($B3001="","",IFERROR(VLOOKUP($B3001,الموظفين!$A$2:$J$501,6,FALSE()),""))</f>
        <v/>
      </c>
      <c r="G3001" s="19" t="str">
        <f aca="false">IF($B3001="","",IFERROR(VLOOKUP($B3001,الموظفين!$A$2:$J$501,7,FALSE()),""))</f>
        <v/>
      </c>
      <c r="H3001" s="20"/>
      <c r="I3001" s="20"/>
      <c r="J3001" s="21" t="str">
        <f aca="false">IF(OR(H3001="",I3001=""),"",ROUND(MOD(I3001-H3001,1)*24,2))</f>
        <v/>
      </c>
      <c r="K3001" s="22" t="str">
        <f aca="false">IF(OR(H3001="",F3001=""),"",IF(ROUND(MAX(0,MOD(H3001-F3001+0.5,1)-0.5)*1440,0)&gt;IFERROR(VLOOKUP(E3001,الورديات!$A$2:$E$21,5,FALSE()),0),ROUND(MAX(0,MOD(H3001-F3001+0.5,1)-0.5)*1440,0),0))</f>
        <v/>
      </c>
      <c r="L3001" s="22" t="str">
        <f aca="false">IF(OR(I3001="",G3001=""),"",ROUND(MAX(0,MOD(G3001-I3001+0.5,1)-0.5)*1440,0))</f>
        <v/>
      </c>
      <c r="M3001" s="22" t="str">
        <f aca="false">IF(OR(I3001="",G3001=""),"",IF(ROUND(MAX(0,MOD(I3001-G3001+0.5,1)-0.5)*1440,0)&gt;=الإعدادات!$B$8,ROUND(MAX(0,MOD(I3001-G3001+0.5,1)-0.5)*1440,0),0))</f>
        <v/>
      </c>
      <c r="N3001" s="18" t="str">
        <f aca="false">IF(OR(A3001="",B3001=""),"",IF(COUNTIFS(الإجازات!$A$2:$A$1001,B3001,الإجازات!$D$2:$D$1001,"&lt;="&amp;A3001,الإجازات!$E$2:$E$1001,"&gt;="&amp;A3001,الإجازات!$G$2:$G$1001,"مقبولة")=0,"",LOOKUP(2,1/((الإجازات!$A$2:$A$1001=B3001)*(الإجازات!$D$2:$D$1001&lt;=A3001)*(الإجازات!$E$2:$E$1001&gt;=A3001)*(الإجازات!$G$2:$G$1001="مقبولة")),الإجازات!$C$2:$C$1001)))</f>
        <v/>
      </c>
      <c r="O3001" s="17"/>
      <c r="P3001" s="23" t="str">
        <f aca="false">IF(B3001="","",IF(ISNA(MATCH(B3001,الموظفين!$A$2:$A$501,0)),"⚠ كود غير موجود",IF(O3001&lt;&gt;"",O3001,IF(N3001&lt;&gt;"",N3001,IF(H3001="",IF(AND(A3001&lt;&gt;"",WEEKDAY(A3001)=الإعدادات!$B$11),"راحة أسبوعية","غائب"),IF(I3001="","بدون انصراف",IF(N(K3001)&gt;0,"متأخر","حاضر")))))))</f>
        <v/>
      </c>
      <c r="Q3001" s="24" t="str">
        <f aca="false">IF(B3001="","",IF(OR(P3001="غائب",P3001="غياب",P3001="إجازة بدون راتب"),IFERROR(VLOOKUP(B3001,الموظفين!$A$2:$J$501,8,FALSE()),0),0))</f>
        <v/>
      </c>
      <c r="R3001" s="24" t="str">
        <f aca="false">IF(B3001="","",ROUND((N(K3001)+N(L3001))/60*IFERROR(VLOOKUP(B3001,الموظفين!$A$2:$J$501,8,FALSE()),0)/الإعدادات!$B$6*الإعدادات!$B$9,2))</f>
        <v/>
      </c>
      <c r="S3001" s="24" t="str">
        <f aca="false">IF(OR(B3001="",M3001=""),"",ROUND(M3001/60*IFERROR(VLOOKUP(B3001,الموظفين!$A$2:$J$501,9,FALSE()),0),2))</f>
        <v/>
      </c>
      <c r="T3001" s="17"/>
      <c r="U3001" s="23" t="str">
        <f aca="false">IF(OR(A3001="",B3001=""),"",A3001&amp;"|"&amp;B3001)</f>
        <v/>
      </c>
    </row>
  </sheetData>
  <autoFilter ref="A1:T3001"/>
  <conditionalFormatting sqref="P2:P3001">
    <cfRule type="cellIs" priority="2" operator="equal" aboveAverage="0" equalAverage="0" bottom="0" percent="0" rank="0" text="" dxfId="7">
      <formula>"حاضر"</formula>
    </cfRule>
    <cfRule type="cellIs" priority="3" operator="equal" aboveAverage="0" equalAverage="0" bottom="0" percent="0" rank="0" text="" dxfId="8">
      <formula>"متأخر"</formula>
    </cfRule>
    <cfRule type="cellIs" priority="4" operator="equal" aboveAverage="0" equalAverage="0" bottom="0" percent="0" rank="0" text="" dxfId="9">
      <formula>"غائب"</formula>
    </cfRule>
    <cfRule type="cellIs" priority="5" operator="equal" aboveAverage="0" equalAverage="0" bottom="0" percent="0" rank="0" text="" dxfId="10">
      <formula>"بدون انصراف"</formula>
    </cfRule>
    <cfRule type="cellIs" priority="6" operator="equal" aboveAverage="0" equalAverage="0" bottom="0" percent="0" rank="0" text="" dxfId="11">
      <formula>"راحة أسبوعية"</formula>
    </cfRule>
    <cfRule type="expression" priority="7" aboveAverage="0" equalAverage="0" bottom="0" percent="0" rank="0" text="" dxfId="12">
      <formula>AND(P2&lt;&gt;"",OR(LEFT(P2,5)="إجازة",LEFT(P2,6)="مأمورية",P2="مهمة رسمية",P2="غياب بعذر"))</formula>
    </cfRule>
  </conditionalFormatting>
  <conditionalFormatting sqref="C2:C3001">
    <cfRule type="expression" priority="8" aboveAverage="0" equalAverage="0" bottom="0" percent="0" rank="0" text="" dxfId="13">
      <formula>LEFT(C2,1)="⚠"</formula>
    </cfRule>
  </conditionalFormatting>
  <conditionalFormatting sqref="A2:T3001">
    <cfRule type="expression" priority="9" aboveAverage="0" equalAverage="0" bottom="0" percent="0" rank="0" text="" dxfId="14">
      <formula>AND($U2&lt;&gt;"",COUNTIF($U$2:$U$3001,$U2)&gt;1)</formula>
    </cfRule>
  </conditionalFormatting>
  <dataValidations count="4">
    <dataValidation allowBlank="true" error="اختر قيمة من القائمة" errorStyle="stop" errorTitle="قيمة غير صحيحة" operator="between" prompt="اختر الكود — الاسم والقسم والوردية تظهر تلقائياً" promptTitle="كود الموظف" showDropDown="false" showErrorMessage="true" showInputMessage="true" sqref="B2:B3001" type="list">
      <formula1>الموظفين!$A$2:$A$501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O2:O3001" type="list">
      <formula1>"إجازة,مأمورية,راحة أسبوعية,غياب بعذر,غياب"</formula1>
      <formula2>0</formula2>
    </dataValidation>
    <dataValidation allowBlank="true" error="اكتب الوقت بصيغة 08:30" errorStyle="stop" errorTitle="وقت غير صحيح" operator="between" showDropDown="false" showErrorMessage="true" showInputMessage="false" sqref="H2:I3001" type="time">
      <formula1>0</formula1>
      <formula2>0.999988426</formula2>
    </dataValidation>
    <dataValidation allowBlank="true" error="اكتب التاريخ بصيغة 2026-10-01" errorStyle="stop" errorTitle="تاريخ غير صحيح" operator="greaterThan" showDropDown="false" showErrorMessage="true" showInputMessage="false" sqref="A2:A3001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K5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8" min="6" style="0" width="13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6"/>
  </cols>
  <sheetData>
    <row r="1" customFormat="false" ht="31.5" hidden="false" customHeight="true" outlineLevel="0" collapsed="false">
      <c r="A1" s="15" t="s">
        <v>51</v>
      </c>
      <c r="B1" s="15" t="s">
        <v>52</v>
      </c>
      <c r="C1" s="15" t="s">
        <v>53</v>
      </c>
      <c r="D1" s="15" t="s">
        <v>69</v>
      </c>
      <c r="E1" s="15" t="s">
        <v>54</v>
      </c>
      <c r="F1" s="9" t="s">
        <v>55</v>
      </c>
      <c r="G1" s="9" t="s">
        <v>56</v>
      </c>
      <c r="H1" s="15" t="s">
        <v>70</v>
      </c>
      <c r="I1" s="15" t="s">
        <v>71</v>
      </c>
      <c r="J1" s="15" t="s">
        <v>65</v>
      </c>
      <c r="K1" s="9" t="s">
        <v>72</v>
      </c>
    </row>
    <row r="2" customFormat="false" ht="15" hidden="false" customHeight="false" outlineLevel="0" collapsed="false">
      <c r="A2" s="17" t="s">
        <v>73</v>
      </c>
      <c r="B2" s="17" t="s">
        <v>74</v>
      </c>
      <c r="C2" s="17"/>
      <c r="D2" s="17"/>
      <c r="E2" s="17" t="s">
        <v>75</v>
      </c>
      <c r="F2" s="19" t="n">
        <f aca="false">IF(E2="","",IFERROR(VLOOKUP(E2,الورديات!$A$2:$E$21,2,FALSE()),""))</f>
        <v>0.333333333333333</v>
      </c>
      <c r="G2" s="19" t="n">
        <f aca="false">IF(E2="","",IFERROR(VLOOKUP(E2,الورديات!$A$2:$E$21,3,FALSE()),""))</f>
        <v>0.666666666666667</v>
      </c>
      <c r="H2" s="25" t="n">
        <v>100</v>
      </c>
      <c r="I2" s="25" t="n">
        <v>25</v>
      </c>
      <c r="J2" s="17" t="s">
        <v>76</v>
      </c>
      <c r="K2" s="24" t="n">
        <f aca="false">IF(OR(A2="",H2=""),"",H2*الإعدادات!$B$7)</f>
        <v>3000</v>
      </c>
    </row>
    <row r="3" customFormat="false" ht="15" hidden="false" customHeight="false" outlineLevel="0" collapsed="false">
      <c r="A3" s="17" t="s">
        <v>77</v>
      </c>
      <c r="B3" s="17" t="s">
        <v>78</v>
      </c>
      <c r="C3" s="17"/>
      <c r="D3" s="17"/>
      <c r="E3" s="17" t="s">
        <v>75</v>
      </c>
      <c r="F3" s="19" t="n">
        <f aca="false">IF(E3="","",IFERROR(VLOOKUP(E3,الورديات!$A$2:$E$21,2,FALSE()),""))</f>
        <v>0.333333333333333</v>
      </c>
      <c r="G3" s="19" t="n">
        <f aca="false">IF(E3="","",IFERROR(VLOOKUP(E3,الورديات!$A$2:$E$21,3,FALSE()),""))</f>
        <v>0.666666666666667</v>
      </c>
      <c r="H3" s="25" t="n">
        <v>100</v>
      </c>
      <c r="I3" s="25" t="n">
        <v>25</v>
      </c>
      <c r="J3" s="17" t="s">
        <v>76</v>
      </c>
      <c r="K3" s="24" t="n">
        <f aca="false">IF(OR(A3="",H3=""),"",H3*الإعدادات!$B$7)</f>
        <v>3000</v>
      </c>
    </row>
    <row r="4" customFormat="false" ht="15" hidden="false" customHeight="false" outlineLevel="0" collapsed="false">
      <c r="A4" s="17" t="s">
        <v>79</v>
      </c>
      <c r="B4" s="17" t="s">
        <v>80</v>
      </c>
      <c r="C4" s="17"/>
      <c r="D4" s="17"/>
      <c r="E4" s="17" t="s">
        <v>75</v>
      </c>
      <c r="F4" s="19" t="n">
        <f aca="false">IF(E4="","",IFERROR(VLOOKUP(E4,الورديات!$A$2:$E$21,2,FALSE()),""))</f>
        <v>0.333333333333333</v>
      </c>
      <c r="G4" s="19" t="n">
        <f aca="false">IF(E4="","",IFERROR(VLOOKUP(E4,الورديات!$A$2:$E$21,3,FALSE()),""))</f>
        <v>0.666666666666667</v>
      </c>
      <c r="H4" s="25" t="n">
        <v>100</v>
      </c>
      <c r="I4" s="25" t="n">
        <v>25</v>
      </c>
      <c r="J4" s="17" t="s">
        <v>76</v>
      </c>
      <c r="K4" s="24" t="n">
        <f aca="false">IF(OR(A4="",H4=""),"",H4*الإعدادات!$B$7)</f>
        <v>3000</v>
      </c>
    </row>
    <row r="5" customFormat="false" ht="15" hidden="false" customHeight="false" outlineLevel="0" collapsed="false">
      <c r="A5" s="17" t="s">
        <v>81</v>
      </c>
      <c r="B5" s="17" t="s">
        <v>82</v>
      </c>
      <c r="C5" s="17"/>
      <c r="D5" s="17"/>
      <c r="E5" s="17" t="s">
        <v>75</v>
      </c>
      <c r="F5" s="19" t="n">
        <f aca="false">IF(E5="","",IFERROR(VLOOKUP(E5,الورديات!$A$2:$E$21,2,FALSE()),""))</f>
        <v>0.333333333333333</v>
      </c>
      <c r="G5" s="19" t="n">
        <f aca="false">IF(E5="","",IFERROR(VLOOKUP(E5,الورديات!$A$2:$E$21,3,FALSE()),""))</f>
        <v>0.666666666666667</v>
      </c>
      <c r="H5" s="25" t="n">
        <v>100</v>
      </c>
      <c r="I5" s="25" t="n">
        <v>25</v>
      </c>
      <c r="J5" s="17" t="s">
        <v>76</v>
      </c>
      <c r="K5" s="24" t="n">
        <f aca="false">IF(OR(A5="",H5=""),"",H5*الإعدادات!$B$7)</f>
        <v>3000</v>
      </c>
    </row>
    <row r="6" customFormat="false" ht="15" hidden="false" customHeight="false" outlineLevel="0" collapsed="false">
      <c r="A6" s="17" t="s">
        <v>83</v>
      </c>
      <c r="B6" s="17" t="s">
        <v>84</v>
      </c>
      <c r="C6" s="17"/>
      <c r="D6" s="17"/>
      <c r="E6" s="17" t="s">
        <v>75</v>
      </c>
      <c r="F6" s="19" t="n">
        <f aca="false">IF(E6="","",IFERROR(VLOOKUP(E6,الورديات!$A$2:$E$21,2,FALSE()),""))</f>
        <v>0.333333333333333</v>
      </c>
      <c r="G6" s="19" t="n">
        <f aca="false">IF(E6="","",IFERROR(VLOOKUP(E6,الورديات!$A$2:$E$21,3,FALSE()),""))</f>
        <v>0.666666666666667</v>
      </c>
      <c r="H6" s="25" t="n">
        <v>100</v>
      </c>
      <c r="I6" s="25" t="n">
        <v>25</v>
      </c>
      <c r="J6" s="17" t="s">
        <v>76</v>
      </c>
      <c r="K6" s="24" t="n">
        <f aca="false">IF(OR(A6="",H6=""),"",H6*الإعدادات!$B$7)</f>
        <v>3000</v>
      </c>
    </row>
    <row r="7" customFormat="false" ht="15" hidden="false" customHeight="false" outlineLevel="0" collapsed="false">
      <c r="A7" s="17" t="s">
        <v>85</v>
      </c>
      <c r="B7" s="17" t="s">
        <v>86</v>
      </c>
      <c r="C7" s="17"/>
      <c r="D7" s="17"/>
      <c r="E7" s="17" t="s">
        <v>75</v>
      </c>
      <c r="F7" s="19" t="n">
        <f aca="false">IF(E7="","",IFERROR(VLOOKUP(E7,الورديات!$A$2:$E$21,2,FALSE()),""))</f>
        <v>0.333333333333333</v>
      </c>
      <c r="G7" s="19" t="n">
        <f aca="false">IF(E7="","",IFERROR(VLOOKUP(E7,الورديات!$A$2:$E$21,3,FALSE()),""))</f>
        <v>0.666666666666667</v>
      </c>
      <c r="H7" s="25" t="n">
        <v>100</v>
      </c>
      <c r="I7" s="25" t="n">
        <v>25</v>
      </c>
      <c r="J7" s="17" t="s">
        <v>76</v>
      </c>
      <c r="K7" s="24" t="n">
        <f aca="false">IF(OR(A7="",H7=""),"",H7*الإعدادات!$B$7)</f>
        <v>3000</v>
      </c>
    </row>
    <row r="8" customFormat="false" ht="15" hidden="false" customHeight="false" outlineLevel="0" collapsed="false">
      <c r="A8" s="17" t="s">
        <v>87</v>
      </c>
      <c r="B8" s="17" t="s">
        <v>88</v>
      </c>
      <c r="C8" s="17"/>
      <c r="D8" s="17"/>
      <c r="E8" s="17" t="s">
        <v>75</v>
      </c>
      <c r="F8" s="19" t="n">
        <f aca="false">IF(E8="","",IFERROR(VLOOKUP(E8,الورديات!$A$2:$E$21,2,FALSE()),""))</f>
        <v>0.333333333333333</v>
      </c>
      <c r="G8" s="19" t="n">
        <f aca="false">IF(E8="","",IFERROR(VLOOKUP(E8,الورديات!$A$2:$E$21,3,FALSE()),""))</f>
        <v>0.666666666666667</v>
      </c>
      <c r="H8" s="25" t="n">
        <v>100</v>
      </c>
      <c r="I8" s="25" t="n">
        <v>25</v>
      </c>
      <c r="J8" s="17" t="s">
        <v>76</v>
      </c>
      <c r="K8" s="24" t="n">
        <f aca="false">IF(OR(A8="",H8=""),"",H8*الإعدادات!$B$7)</f>
        <v>3000</v>
      </c>
    </row>
    <row r="9" customFormat="false" ht="15" hidden="false" customHeight="false" outlineLevel="0" collapsed="false">
      <c r="A9" s="17" t="s">
        <v>89</v>
      </c>
      <c r="B9" s="17" t="s">
        <v>90</v>
      </c>
      <c r="C9" s="17"/>
      <c r="D9" s="17"/>
      <c r="E9" s="17" t="s">
        <v>75</v>
      </c>
      <c r="F9" s="19" t="n">
        <f aca="false">IF(E9="","",IFERROR(VLOOKUP(E9,الورديات!$A$2:$E$21,2,FALSE()),""))</f>
        <v>0.333333333333333</v>
      </c>
      <c r="G9" s="19" t="n">
        <f aca="false">IF(E9="","",IFERROR(VLOOKUP(E9,الورديات!$A$2:$E$21,3,FALSE()),""))</f>
        <v>0.666666666666667</v>
      </c>
      <c r="H9" s="25" t="n">
        <v>100</v>
      </c>
      <c r="I9" s="25" t="n">
        <v>25</v>
      </c>
      <c r="J9" s="17" t="s">
        <v>76</v>
      </c>
      <c r="K9" s="24" t="n">
        <f aca="false">IF(OR(A9="",H9=""),"",H9*الإعدادات!$B$7)</f>
        <v>3000</v>
      </c>
    </row>
    <row r="10" customFormat="false" ht="15" hidden="false" customHeight="false" outlineLevel="0" collapsed="false">
      <c r="A10" s="17" t="s">
        <v>91</v>
      </c>
      <c r="B10" s="17" t="s">
        <v>92</v>
      </c>
      <c r="C10" s="17"/>
      <c r="D10" s="17"/>
      <c r="E10" s="17" t="s">
        <v>75</v>
      </c>
      <c r="F10" s="19" t="n">
        <f aca="false">IF(E10="","",IFERROR(VLOOKUP(E10,الورديات!$A$2:$E$21,2,FALSE()),""))</f>
        <v>0.333333333333333</v>
      </c>
      <c r="G10" s="19" t="n">
        <f aca="false">IF(E10="","",IFERROR(VLOOKUP(E10,الورديات!$A$2:$E$21,3,FALSE()),""))</f>
        <v>0.666666666666667</v>
      </c>
      <c r="H10" s="25" t="n">
        <v>100</v>
      </c>
      <c r="I10" s="25" t="n">
        <v>25</v>
      </c>
      <c r="J10" s="17" t="s">
        <v>76</v>
      </c>
      <c r="K10" s="24" t="n">
        <f aca="false">IF(OR(A10="",H10=""),"",H10*الإعدادات!$B$7)</f>
        <v>3000</v>
      </c>
    </row>
    <row r="11" customFormat="false" ht="15" hidden="false" customHeight="false" outlineLevel="0" collapsed="false">
      <c r="A11" s="17" t="s">
        <v>93</v>
      </c>
      <c r="B11" s="17" t="s">
        <v>94</v>
      </c>
      <c r="C11" s="17"/>
      <c r="D11" s="17"/>
      <c r="E11" s="17" t="s">
        <v>75</v>
      </c>
      <c r="F11" s="19" t="n">
        <f aca="false">IF(E11="","",IFERROR(VLOOKUP(E11,الورديات!$A$2:$E$21,2,FALSE()),""))</f>
        <v>0.333333333333333</v>
      </c>
      <c r="G11" s="19" t="n">
        <f aca="false">IF(E11="","",IFERROR(VLOOKUP(E11,الورديات!$A$2:$E$21,3,FALSE()),""))</f>
        <v>0.666666666666667</v>
      </c>
      <c r="H11" s="25" t="n">
        <v>100</v>
      </c>
      <c r="I11" s="25" t="n">
        <v>25</v>
      </c>
      <c r="J11" s="17" t="s">
        <v>76</v>
      </c>
      <c r="K11" s="24" t="n">
        <f aca="false">IF(OR(A11="",H11=""),"",H11*الإعدادات!$B$7)</f>
        <v>3000</v>
      </c>
    </row>
    <row r="12" customFormat="false" ht="15" hidden="false" customHeight="false" outlineLevel="0" collapsed="false">
      <c r="A12" s="17" t="s">
        <v>95</v>
      </c>
      <c r="B12" s="17" t="s">
        <v>96</v>
      </c>
      <c r="C12" s="17"/>
      <c r="D12" s="17"/>
      <c r="E12" s="17" t="s">
        <v>75</v>
      </c>
      <c r="F12" s="19" t="n">
        <f aca="false">IF(E12="","",IFERROR(VLOOKUP(E12,الورديات!$A$2:$E$21,2,FALSE()),""))</f>
        <v>0.333333333333333</v>
      </c>
      <c r="G12" s="19" t="n">
        <f aca="false">IF(E12="","",IFERROR(VLOOKUP(E12,الورديات!$A$2:$E$21,3,FALSE()),""))</f>
        <v>0.666666666666667</v>
      </c>
      <c r="H12" s="25" t="n">
        <v>100</v>
      </c>
      <c r="I12" s="25" t="n">
        <v>25</v>
      </c>
      <c r="J12" s="17" t="s">
        <v>76</v>
      </c>
      <c r="K12" s="24" t="n">
        <f aca="false">IF(OR(A12="",H12=""),"",H12*الإعدادات!$B$7)</f>
        <v>3000</v>
      </c>
    </row>
    <row r="13" customFormat="false" ht="15" hidden="false" customHeight="false" outlineLevel="0" collapsed="false">
      <c r="A13" s="17" t="s">
        <v>97</v>
      </c>
      <c r="B13" s="17" t="s">
        <v>98</v>
      </c>
      <c r="C13" s="17"/>
      <c r="D13" s="17"/>
      <c r="E13" s="17" t="s">
        <v>75</v>
      </c>
      <c r="F13" s="19" t="n">
        <f aca="false">IF(E13="","",IFERROR(VLOOKUP(E13,الورديات!$A$2:$E$21,2,FALSE()),""))</f>
        <v>0.333333333333333</v>
      </c>
      <c r="G13" s="19" t="n">
        <f aca="false">IF(E13="","",IFERROR(VLOOKUP(E13,الورديات!$A$2:$E$21,3,FALSE()),""))</f>
        <v>0.666666666666667</v>
      </c>
      <c r="H13" s="25" t="n">
        <v>100</v>
      </c>
      <c r="I13" s="25" t="n">
        <v>25</v>
      </c>
      <c r="J13" s="17" t="s">
        <v>76</v>
      </c>
      <c r="K13" s="24" t="n">
        <f aca="false">IF(OR(A13="",H13=""),"",H13*الإعدادات!$B$7)</f>
        <v>3000</v>
      </c>
    </row>
    <row r="14" customFormat="false" ht="15" hidden="false" customHeight="false" outlineLevel="0" collapsed="false">
      <c r="A14" s="17" t="s">
        <v>99</v>
      </c>
      <c r="B14" s="17" t="s">
        <v>100</v>
      </c>
      <c r="C14" s="17"/>
      <c r="D14" s="17"/>
      <c r="E14" s="17" t="s">
        <v>75</v>
      </c>
      <c r="F14" s="19" t="n">
        <f aca="false">IF(E14="","",IFERROR(VLOOKUP(E14,الورديات!$A$2:$E$21,2,FALSE()),""))</f>
        <v>0.333333333333333</v>
      </c>
      <c r="G14" s="19" t="n">
        <f aca="false">IF(E14="","",IFERROR(VLOOKUP(E14,الورديات!$A$2:$E$21,3,FALSE()),""))</f>
        <v>0.666666666666667</v>
      </c>
      <c r="H14" s="25" t="n">
        <v>100</v>
      </c>
      <c r="I14" s="25" t="n">
        <v>25</v>
      </c>
      <c r="J14" s="17" t="s">
        <v>76</v>
      </c>
      <c r="K14" s="24" t="n">
        <f aca="false">IF(OR(A14="",H14=""),"",H14*الإعدادات!$B$7)</f>
        <v>3000</v>
      </c>
    </row>
    <row r="15" customFormat="false" ht="15" hidden="false" customHeight="false" outlineLevel="0" collapsed="false">
      <c r="A15" s="17" t="s">
        <v>101</v>
      </c>
      <c r="B15" s="17" t="s">
        <v>102</v>
      </c>
      <c r="C15" s="17"/>
      <c r="D15" s="17"/>
      <c r="E15" s="17" t="s">
        <v>75</v>
      </c>
      <c r="F15" s="19" t="n">
        <f aca="false">IF(E15="","",IFERROR(VLOOKUP(E15,الورديات!$A$2:$E$21,2,FALSE()),""))</f>
        <v>0.333333333333333</v>
      </c>
      <c r="G15" s="19" t="n">
        <f aca="false">IF(E15="","",IFERROR(VLOOKUP(E15,الورديات!$A$2:$E$21,3,FALSE()),""))</f>
        <v>0.666666666666667</v>
      </c>
      <c r="H15" s="25" t="n">
        <v>100</v>
      </c>
      <c r="I15" s="25" t="n">
        <v>25</v>
      </c>
      <c r="J15" s="17" t="s">
        <v>76</v>
      </c>
      <c r="K15" s="24" t="n">
        <f aca="false">IF(OR(A15="",H15=""),"",H15*الإعدادات!$B$7)</f>
        <v>3000</v>
      </c>
    </row>
    <row r="16" customFormat="false" ht="15" hidden="false" customHeight="false" outlineLevel="0" collapsed="false">
      <c r="A16" s="17" t="s">
        <v>103</v>
      </c>
      <c r="B16" s="17" t="s">
        <v>104</v>
      </c>
      <c r="C16" s="17"/>
      <c r="D16" s="17"/>
      <c r="E16" s="17" t="s">
        <v>75</v>
      </c>
      <c r="F16" s="19" t="n">
        <f aca="false">IF(E16="","",IFERROR(VLOOKUP(E16,الورديات!$A$2:$E$21,2,FALSE()),""))</f>
        <v>0.333333333333333</v>
      </c>
      <c r="G16" s="19" t="n">
        <f aca="false">IF(E16="","",IFERROR(VLOOKUP(E16,الورديات!$A$2:$E$21,3,FALSE()),""))</f>
        <v>0.666666666666667</v>
      </c>
      <c r="H16" s="25" t="n">
        <v>100</v>
      </c>
      <c r="I16" s="25" t="n">
        <v>25</v>
      </c>
      <c r="J16" s="17" t="s">
        <v>76</v>
      </c>
      <c r="K16" s="24" t="n">
        <f aca="false">IF(OR(A16="",H16=""),"",H16*الإعدادات!$B$7)</f>
        <v>3000</v>
      </c>
    </row>
    <row r="17" customFormat="false" ht="15" hidden="false" customHeight="false" outlineLevel="0" collapsed="false">
      <c r="A17" s="17" t="s">
        <v>105</v>
      </c>
      <c r="B17" s="17" t="s">
        <v>106</v>
      </c>
      <c r="C17" s="17"/>
      <c r="D17" s="17"/>
      <c r="E17" s="17" t="s">
        <v>75</v>
      </c>
      <c r="F17" s="19" t="n">
        <f aca="false">IF(E17="","",IFERROR(VLOOKUP(E17,الورديات!$A$2:$E$21,2,FALSE()),""))</f>
        <v>0.333333333333333</v>
      </c>
      <c r="G17" s="19" t="n">
        <f aca="false">IF(E17="","",IFERROR(VLOOKUP(E17,الورديات!$A$2:$E$21,3,FALSE()),""))</f>
        <v>0.666666666666667</v>
      </c>
      <c r="H17" s="25" t="n">
        <v>100</v>
      </c>
      <c r="I17" s="25" t="n">
        <v>25</v>
      </c>
      <c r="J17" s="17" t="s">
        <v>76</v>
      </c>
      <c r="K17" s="24" t="n">
        <f aca="false">IF(OR(A17="",H17=""),"",H17*الإعدادات!$B$7)</f>
        <v>3000</v>
      </c>
    </row>
    <row r="18" customFormat="false" ht="15" hidden="false" customHeight="false" outlineLevel="0" collapsed="false">
      <c r="A18" s="17" t="s">
        <v>107</v>
      </c>
      <c r="B18" s="17" t="s">
        <v>108</v>
      </c>
      <c r="C18" s="17"/>
      <c r="D18" s="17"/>
      <c r="E18" s="17" t="s">
        <v>75</v>
      </c>
      <c r="F18" s="19" t="n">
        <f aca="false">IF(E18="","",IFERROR(VLOOKUP(E18,الورديات!$A$2:$E$21,2,FALSE()),""))</f>
        <v>0.333333333333333</v>
      </c>
      <c r="G18" s="19" t="n">
        <f aca="false">IF(E18="","",IFERROR(VLOOKUP(E18,الورديات!$A$2:$E$21,3,FALSE()),""))</f>
        <v>0.666666666666667</v>
      </c>
      <c r="H18" s="25" t="n">
        <v>100</v>
      </c>
      <c r="I18" s="25" t="n">
        <v>25</v>
      </c>
      <c r="J18" s="17" t="s">
        <v>76</v>
      </c>
      <c r="K18" s="24" t="n">
        <f aca="false">IF(OR(A18="",H18=""),"",H18*الإعدادات!$B$7)</f>
        <v>3000</v>
      </c>
    </row>
    <row r="19" customFormat="false" ht="15" hidden="false" customHeight="false" outlineLevel="0" collapsed="false">
      <c r="A19" s="17" t="s">
        <v>109</v>
      </c>
      <c r="B19" s="17" t="s">
        <v>110</v>
      </c>
      <c r="C19" s="17"/>
      <c r="D19" s="17"/>
      <c r="E19" s="17" t="s">
        <v>75</v>
      </c>
      <c r="F19" s="19" t="n">
        <f aca="false">IF(E19="","",IFERROR(VLOOKUP(E19,الورديات!$A$2:$E$21,2,FALSE()),""))</f>
        <v>0.333333333333333</v>
      </c>
      <c r="G19" s="19" t="n">
        <f aca="false">IF(E19="","",IFERROR(VLOOKUP(E19,الورديات!$A$2:$E$21,3,FALSE()),""))</f>
        <v>0.666666666666667</v>
      </c>
      <c r="H19" s="25" t="n">
        <v>100</v>
      </c>
      <c r="I19" s="25" t="n">
        <v>25</v>
      </c>
      <c r="J19" s="17" t="s">
        <v>76</v>
      </c>
      <c r="K19" s="24" t="n">
        <f aca="false">IF(OR(A19="",H19=""),"",H19*الإعدادات!$B$7)</f>
        <v>3000</v>
      </c>
    </row>
    <row r="20" customFormat="false" ht="15" hidden="false" customHeight="false" outlineLevel="0" collapsed="false">
      <c r="A20" s="17" t="s">
        <v>111</v>
      </c>
      <c r="B20" s="17" t="s">
        <v>112</v>
      </c>
      <c r="C20" s="17"/>
      <c r="D20" s="17"/>
      <c r="E20" s="17" t="s">
        <v>75</v>
      </c>
      <c r="F20" s="19" t="n">
        <f aca="false">IF(E20="","",IFERROR(VLOOKUP(E20,الورديات!$A$2:$E$21,2,FALSE()),""))</f>
        <v>0.333333333333333</v>
      </c>
      <c r="G20" s="19" t="n">
        <f aca="false">IF(E20="","",IFERROR(VLOOKUP(E20,الورديات!$A$2:$E$21,3,FALSE()),""))</f>
        <v>0.666666666666667</v>
      </c>
      <c r="H20" s="25" t="n">
        <v>100</v>
      </c>
      <c r="I20" s="25" t="n">
        <v>25</v>
      </c>
      <c r="J20" s="17" t="s">
        <v>76</v>
      </c>
      <c r="K20" s="24" t="n">
        <f aca="false">IF(OR(A20="",H20=""),"",H20*الإعدادات!$B$7)</f>
        <v>3000</v>
      </c>
    </row>
    <row r="21" customFormat="false" ht="15" hidden="false" customHeight="false" outlineLevel="0" collapsed="false">
      <c r="A21" s="17" t="s">
        <v>113</v>
      </c>
      <c r="B21" s="17" t="s">
        <v>114</v>
      </c>
      <c r="C21" s="17"/>
      <c r="D21" s="17"/>
      <c r="E21" s="17" t="s">
        <v>75</v>
      </c>
      <c r="F21" s="19" t="n">
        <f aca="false">IF(E21="","",IFERROR(VLOOKUP(E21,الورديات!$A$2:$E$21,2,FALSE()),""))</f>
        <v>0.333333333333333</v>
      </c>
      <c r="G21" s="19" t="n">
        <f aca="false">IF(E21="","",IFERROR(VLOOKUP(E21,الورديات!$A$2:$E$21,3,FALSE()),""))</f>
        <v>0.666666666666667</v>
      </c>
      <c r="H21" s="25" t="n">
        <v>100</v>
      </c>
      <c r="I21" s="25" t="n">
        <v>25</v>
      </c>
      <c r="J21" s="17" t="s">
        <v>76</v>
      </c>
      <c r="K21" s="24" t="n">
        <f aca="false">IF(OR(A21="",H21=""),"",H21*الإعدادات!$B$7)</f>
        <v>3000</v>
      </c>
    </row>
    <row r="22" customFormat="false" ht="15" hidden="false" customHeight="false" outlineLevel="0" collapsed="false">
      <c r="A22" s="17" t="s">
        <v>115</v>
      </c>
      <c r="B22" s="17" t="s">
        <v>116</v>
      </c>
      <c r="C22" s="17"/>
      <c r="D22" s="17"/>
      <c r="E22" s="17" t="s">
        <v>75</v>
      </c>
      <c r="F22" s="19" t="n">
        <f aca="false">IF(E22="","",IFERROR(VLOOKUP(E22,الورديات!$A$2:$E$21,2,FALSE()),""))</f>
        <v>0.333333333333333</v>
      </c>
      <c r="G22" s="19" t="n">
        <f aca="false">IF(E22="","",IFERROR(VLOOKUP(E22,الورديات!$A$2:$E$21,3,FALSE()),""))</f>
        <v>0.666666666666667</v>
      </c>
      <c r="H22" s="25" t="n">
        <v>100</v>
      </c>
      <c r="I22" s="25" t="n">
        <v>25</v>
      </c>
      <c r="J22" s="17" t="s">
        <v>76</v>
      </c>
      <c r="K22" s="24" t="n">
        <f aca="false">IF(OR(A22="",H22=""),"",H22*الإعدادات!$B$7)</f>
        <v>3000</v>
      </c>
    </row>
    <row r="23" customFormat="false" ht="15" hidden="false" customHeight="false" outlineLevel="0" collapsed="false">
      <c r="A23" s="17" t="s">
        <v>117</v>
      </c>
      <c r="B23" s="17" t="s">
        <v>118</v>
      </c>
      <c r="C23" s="17"/>
      <c r="D23" s="17"/>
      <c r="E23" s="17" t="s">
        <v>75</v>
      </c>
      <c r="F23" s="19" t="n">
        <f aca="false">IF(E23="","",IFERROR(VLOOKUP(E23,الورديات!$A$2:$E$21,2,FALSE()),""))</f>
        <v>0.333333333333333</v>
      </c>
      <c r="G23" s="19" t="n">
        <f aca="false">IF(E23="","",IFERROR(VLOOKUP(E23,الورديات!$A$2:$E$21,3,FALSE()),""))</f>
        <v>0.666666666666667</v>
      </c>
      <c r="H23" s="25" t="n">
        <v>100</v>
      </c>
      <c r="I23" s="25" t="n">
        <v>25</v>
      </c>
      <c r="J23" s="17" t="s">
        <v>76</v>
      </c>
      <c r="K23" s="24" t="n">
        <f aca="false">IF(OR(A23="",H23=""),"",H23*الإعدادات!$B$7)</f>
        <v>3000</v>
      </c>
    </row>
    <row r="24" customFormat="false" ht="15" hidden="false" customHeight="false" outlineLevel="0" collapsed="false">
      <c r="A24" s="17" t="s">
        <v>119</v>
      </c>
      <c r="B24" s="17" t="s">
        <v>120</v>
      </c>
      <c r="C24" s="17"/>
      <c r="D24" s="17"/>
      <c r="E24" s="17" t="s">
        <v>75</v>
      </c>
      <c r="F24" s="19" t="n">
        <f aca="false">IF(E24="","",IFERROR(VLOOKUP(E24,الورديات!$A$2:$E$21,2,FALSE()),""))</f>
        <v>0.333333333333333</v>
      </c>
      <c r="G24" s="19" t="n">
        <f aca="false">IF(E24="","",IFERROR(VLOOKUP(E24,الورديات!$A$2:$E$21,3,FALSE()),""))</f>
        <v>0.666666666666667</v>
      </c>
      <c r="H24" s="25" t="n">
        <v>100</v>
      </c>
      <c r="I24" s="25" t="n">
        <v>25</v>
      </c>
      <c r="J24" s="17" t="s">
        <v>76</v>
      </c>
      <c r="K24" s="24" t="n">
        <f aca="false">IF(OR(A24="",H24=""),"",H24*الإعدادات!$B$7)</f>
        <v>3000</v>
      </c>
    </row>
    <row r="25" customFormat="false" ht="15" hidden="false" customHeight="false" outlineLevel="0" collapsed="false">
      <c r="A25" s="17" t="s">
        <v>121</v>
      </c>
      <c r="B25" s="17" t="s">
        <v>122</v>
      </c>
      <c r="C25" s="17"/>
      <c r="D25" s="17"/>
      <c r="E25" s="17" t="s">
        <v>75</v>
      </c>
      <c r="F25" s="19" t="n">
        <f aca="false">IF(E25="","",IFERROR(VLOOKUP(E25,الورديات!$A$2:$E$21,2,FALSE()),""))</f>
        <v>0.333333333333333</v>
      </c>
      <c r="G25" s="19" t="n">
        <f aca="false">IF(E25="","",IFERROR(VLOOKUP(E25,الورديات!$A$2:$E$21,3,FALSE()),""))</f>
        <v>0.666666666666667</v>
      </c>
      <c r="H25" s="25" t="n">
        <v>100</v>
      </c>
      <c r="I25" s="25" t="n">
        <v>25</v>
      </c>
      <c r="J25" s="17" t="s">
        <v>76</v>
      </c>
      <c r="K25" s="24" t="n">
        <f aca="false">IF(OR(A25="",H25=""),"",H25*الإعدادات!$B$7)</f>
        <v>3000</v>
      </c>
    </row>
    <row r="26" customFormat="false" ht="15" hidden="false" customHeight="false" outlineLevel="0" collapsed="false">
      <c r="A26" s="17" t="s">
        <v>123</v>
      </c>
      <c r="B26" s="17" t="s">
        <v>124</v>
      </c>
      <c r="C26" s="17"/>
      <c r="D26" s="17"/>
      <c r="E26" s="17" t="s">
        <v>75</v>
      </c>
      <c r="F26" s="19" t="n">
        <f aca="false">IF(E26="","",IFERROR(VLOOKUP(E26,الورديات!$A$2:$E$21,2,FALSE()),""))</f>
        <v>0.333333333333333</v>
      </c>
      <c r="G26" s="19" t="n">
        <f aca="false">IF(E26="","",IFERROR(VLOOKUP(E26,الورديات!$A$2:$E$21,3,FALSE()),""))</f>
        <v>0.666666666666667</v>
      </c>
      <c r="H26" s="25" t="n">
        <v>100</v>
      </c>
      <c r="I26" s="25" t="n">
        <v>25</v>
      </c>
      <c r="J26" s="17" t="s">
        <v>76</v>
      </c>
      <c r="K26" s="24" t="n">
        <f aca="false">IF(OR(A26="",H26=""),"",H26*الإعدادات!$B$7)</f>
        <v>3000</v>
      </c>
    </row>
    <row r="27" customFormat="false" ht="15" hidden="false" customHeight="false" outlineLevel="0" collapsed="false">
      <c r="A27" s="17" t="s">
        <v>125</v>
      </c>
      <c r="B27" s="17" t="s">
        <v>126</v>
      </c>
      <c r="C27" s="17"/>
      <c r="D27" s="17"/>
      <c r="E27" s="17" t="s">
        <v>75</v>
      </c>
      <c r="F27" s="19" t="n">
        <f aca="false">IF(E27="","",IFERROR(VLOOKUP(E27,الورديات!$A$2:$E$21,2,FALSE()),""))</f>
        <v>0.333333333333333</v>
      </c>
      <c r="G27" s="19" t="n">
        <f aca="false">IF(E27="","",IFERROR(VLOOKUP(E27,الورديات!$A$2:$E$21,3,FALSE()),""))</f>
        <v>0.666666666666667</v>
      </c>
      <c r="H27" s="25" t="n">
        <v>100</v>
      </c>
      <c r="I27" s="25" t="n">
        <v>25</v>
      </c>
      <c r="J27" s="17" t="s">
        <v>76</v>
      </c>
      <c r="K27" s="24" t="n">
        <f aca="false">IF(OR(A27="",H27=""),"",H27*الإعدادات!$B$7)</f>
        <v>3000</v>
      </c>
    </row>
    <row r="28" customFormat="false" ht="15" hidden="false" customHeight="false" outlineLevel="0" collapsed="false">
      <c r="A28" s="17" t="s">
        <v>127</v>
      </c>
      <c r="B28" s="17" t="s">
        <v>128</v>
      </c>
      <c r="C28" s="17"/>
      <c r="D28" s="17"/>
      <c r="E28" s="17" t="s">
        <v>75</v>
      </c>
      <c r="F28" s="19" t="n">
        <f aca="false">IF(E28="","",IFERROR(VLOOKUP(E28,الورديات!$A$2:$E$21,2,FALSE()),""))</f>
        <v>0.333333333333333</v>
      </c>
      <c r="G28" s="19" t="n">
        <f aca="false">IF(E28="","",IFERROR(VLOOKUP(E28,الورديات!$A$2:$E$21,3,FALSE()),""))</f>
        <v>0.666666666666667</v>
      </c>
      <c r="H28" s="25" t="n">
        <v>100</v>
      </c>
      <c r="I28" s="25" t="n">
        <v>25</v>
      </c>
      <c r="J28" s="17" t="s">
        <v>76</v>
      </c>
      <c r="K28" s="24" t="n">
        <f aca="false">IF(OR(A28="",H28=""),"",H28*الإعدادات!$B$7)</f>
        <v>3000</v>
      </c>
    </row>
    <row r="29" customFormat="false" ht="15" hidden="false" customHeight="false" outlineLevel="0" collapsed="false">
      <c r="A29" s="17" t="s">
        <v>129</v>
      </c>
      <c r="B29" s="17" t="s">
        <v>130</v>
      </c>
      <c r="C29" s="17"/>
      <c r="D29" s="17"/>
      <c r="E29" s="17" t="s">
        <v>75</v>
      </c>
      <c r="F29" s="19" t="n">
        <f aca="false">IF(E29="","",IFERROR(VLOOKUP(E29,الورديات!$A$2:$E$21,2,FALSE()),""))</f>
        <v>0.333333333333333</v>
      </c>
      <c r="G29" s="19" t="n">
        <f aca="false">IF(E29="","",IFERROR(VLOOKUP(E29,الورديات!$A$2:$E$21,3,FALSE()),""))</f>
        <v>0.666666666666667</v>
      </c>
      <c r="H29" s="25" t="n">
        <v>100</v>
      </c>
      <c r="I29" s="25" t="n">
        <v>25</v>
      </c>
      <c r="J29" s="17" t="s">
        <v>76</v>
      </c>
      <c r="K29" s="24" t="n">
        <f aca="false">IF(OR(A29="",H29=""),"",H29*الإعدادات!$B$7)</f>
        <v>3000</v>
      </c>
    </row>
    <row r="30" customFormat="false" ht="15" hidden="false" customHeight="false" outlineLevel="0" collapsed="false">
      <c r="A30" s="17" t="s">
        <v>131</v>
      </c>
      <c r="B30" s="17" t="s">
        <v>132</v>
      </c>
      <c r="C30" s="17"/>
      <c r="D30" s="17"/>
      <c r="E30" s="17" t="s">
        <v>75</v>
      </c>
      <c r="F30" s="19" t="n">
        <f aca="false">IF(E30="","",IFERROR(VLOOKUP(E30,الورديات!$A$2:$E$21,2,FALSE()),""))</f>
        <v>0.333333333333333</v>
      </c>
      <c r="G30" s="19" t="n">
        <f aca="false">IF(E30="","",IFERROR(VLOOKUP(E30,الورديات!$A$2:$E$21,3,FALSE()),""))</f>
        <v>0.666666666666667</v>
      </c>
      <c r="H30" s="25" t="n">
        <v>100</v>
      </c>
      <c r="I30" s="25" t="n">
        <v>25</v>
      </c>
      <c r="J30" s="17" t="s">
        <v>76</v>
      </c>
      <c r="K30" s="24" t="n">
        <f aca="false">IF(OR(A30="",H30=""),"",H30*الإعدادات!$B$7)</f>
        <v>3000</v>
      </c>
    </row>
    <row r="31" customFormat="false" ht="15" hidden="false" customHeight="false" outlineLevel="0" collapsed="false">
      <c r="A31" s="17" t="s">
        <v>133</v>
      </c>
      <c r="B31" s="17" t="s">
        <v>134</v>
      </c>
      <c r="C31" s="17"/>
      <c r="D31" s="17"/>
      <c r="E31" s="17" t="s">
        <v>75</v>
      </c>
      <c r="F31" s="19" t="n">
        <f aca="false">IF(E31="","",IFERROR(VLOOKUP(E31,الورديات!$A$2:$E$21,2,FALSE()),""))</f>
        <v>0.333333333333333</v>
      </c>
      <c r="G31" s="19" t="n">
        <f aca="false">IF(E31="","",IFERROR(VLOOKUP(E31,الورديات!$A$2:$E$21,3,FALSE()),""))</f>
        <v>0.666666666666667</v>
      </c>
      <c r="H31" s="25" t="n">
        <v>100</v>
      </c>
      <c r="I31" s="25" t="n">
        <v>25</v>
      </c>
      <c r="J31" s="17" t="s">
        <v>76</v>
      </c>
      <c r="K31" s="24" t="n">
        <f aca="false">IF(OR(A31="",H31=""),"",H31*الإعدادات!$B$7)</f>
        <v>3000</v>
      </c>
    </row>
    <row r="32" customFormat="false" ht="15" hidden="false" customHeight="false" outlineLevel="0" collapsed="false">
      <c r="A32" s="17" t="s">
        <v>135</v>
      </c>
      <c r="B32" s="17" t="s">
        <v>136</v>
      </c>
      <c r="C32" s="17"/>
      <c r="D32" s="17"/>
      <c r="E32" s="17" t="s">
        <v>75</v>
      </c>
      <c r="F32" s="19" t="n">
        <f aca="false">IF(E32="","",IFERROR(VLOOKUP(E32,الورديات!$A$2:$E$21,2,FALSE()),""))</f>
        <v>0.333333333333333</v>
      </c>
      <c r="G32" s="19" t="n">
        <f aca="false">IF(E32="","",IFERROR(VLOOKUP(E32,الورديات!$A$2:$E$21,3,FALSE()),""))</f>
        <v>0.666666666666667</v>
      </c>
      <c r="H32" s="25" t="n">
        <v>100</v>
      </c>
      <c r="I32" s="25" t="n">
        <v>25</v>
      </c>
      <c r="J32" s="17" t="s">
        <v>76</v>
      </c>
      <c r="K32" s="24" t="n">
        <f aca="false">IF(OR(A32="",H32=""),"",H32*الإعدادات!$B$7)</f>
        <v>3000</v>
      </c>
    </row>
    <row r="33" customFormat="false" ht="15" hidden="false" customHeight="false" outlineLevel="0" collapsed="false">
      <c r="A33" s="17" t="s">
        <v>137</v>
      </c>
      <c r="B33" s="17" t="s">
        <v>138</v>
      </c>
      <c r="C33" s="17"/>
      <c r="D33" s="17"/>
      <c r="E33" s="17" t="s">
        <v>75</v>
      </c>
      <c r="F33" s="19" t="n">
        <f aca="false">IF(E33="","",IFERROR(VLOOKUP(E33,الورديات!$A$2:$E$21,2,FALSE()),""))</f>
        <v>0.333333333333333</v>
      </c>
      <c r="G33" s="19" t="n">
        <f aca="false">IF(E33="","",IFERROR(VLOOKUP(E33,الورديات!$A$2:$E$21,3,FALSE()),""))</f>
        <v>0.666666666666667</v>
      </c>
      <c r="H33" s="25" t="n">
        <v>100</v>
      </c>
      <c r="I33" s="25" t="n">
        <v>25</v>
      </c>
      <c r="J33" s="17" t="s">
        <v>76</v>
      </c>
      <c r="K33" s="24" t="n">
        <f aca="false">IF(OR(A33="",H33=""),"",H33*الإعدادات!$B$7)</f>
        <v>3000</v>
      </c>
    </row>
    <row r="34" customFormat="false" ht="15" hidden="false" customHeight="false" outlineLevel="0" collapsed="false">
      <c r="A34" s="17" t="s">
        <v>139</v>
      </c>
      <c r="B34" s="17" t="s">
        <v>140</v>
      </c>
      <c r="C34" s="17"/>
      <c r="D34" s="17"/>
      <c r="E34" s="17" t="s">
        <v>75</v>
      </c>
      <c r="F34" s="19" t="n">
        <f aca="false">IF(E34="","",IFERROR(VLOOKUP(E34,الورديات!$A$2:$E$21,2,FALSE()),""))</f>
        <v>0.333333333333333</v>
      </c>
      <c r="G34" s="19" t="n">
        <f aca="false">IF(E34="","",IFERROR(VLOOKUP(E34,الورديات!$A$2:$E$21,3,FALSE()),""))</f>
        <v>0.666666666666667</v>
      </c>
      <c r="H34" s="25" t="n">
        <v>100</v>
      </c>
      <c r="I34" s="25" t="n">
        <v>25</v>
      </c>
      <c r="J34" s="17" t="s">
        <v>76</v>
      </c>
      <c r="K34" s="24" t="n">
        <f aca="false">IF(OR(A34="",H34=""),"",H34*الإعدادات!$B$7)</f>
        <v>3000</v>
      </c>
    </row>
    <row r="35" customFormat="false" ht="15" hidden="false" customHeight="false" outlineLevel="0" collapsed="false">
      <c r="A35" s="17" t="s">
        <v>141</v>
      </c>
      <c r="B35" s="17" t="s">
        <v>142</v>
      </c>
      <c r="C35" s="17"/>
      <c r="D35" s="17"/>
      <c r="E35" s="17" t="s">
        <v>75</v>
      </c>
      <c r="F35" s="19" t="n">
        <f aca="false">IF(E35="","",IFERROR(VLOOKUP(E35,الورديات!$A$2:$E$21,2,FALSE()),""))</f>
        <v>0.333333333333333</v>
      </c>
      <c r="G35" s="19" t="n">
        <f aca="false">IF(E35="","",IFERROR(VLOOKUP(E35,الورديات!$A$2:$E$21,3,FALSE()),""))</f>
        <v>0.666666666666667</v>
      </c>
      <c r="H35" s="25" t="n">
        <v>100</v>
      </c>
      <c r="I35" s="25" t="n">
        <v>25</v>
      </c>
      <c r="J35" s="17" t="s">
        <v>76</v>
      </c>
      <c r="K35" s="24" t="n">
        <f aca="false">IF(OR(A35="",H35=""),"",H35*الإعدادات!$B$7)</f>
        <v>3000</v>
      </c>
    </row>
    <row r="36" customFormat="false" ht="15" hidden="false" customHeight="false" outlineLevel="0" collapsed="false">
      <c r="A36" s="17" t="s">
        <v>143</v>
      </c>
      <c r="B36" s="17" t="s">
        <v>144</v>
      </c>
      <c r="C36" s="17"/>
      <c r="D36" s="17"/>
      <c r="E36" s="17" t="s">
        <v>75</v>
      </c>
      <c r="F36" s="19" t="n">
        <f aca="false">IF(E36="","",IFERROR(VLOOKUP(E36,الورديات!$A$2:$E$21,2,FALSE()),""))</f>
        <v>0.333333333333333</v>
      </c>
      <c r="G36" s="19" t="n">
        <f aca="false">IF(E36="","",IFERROR(VLOOKUP(E36,الورديات!$A$2:$E$21,3,FALSE()),""))</f>
        <v>0.666666666666667</v>
      </c>
      <c r="H36" s="25" t="n">
        <v>100</v>
      </c>
      <c r="I36" s="25" t="n">
        <v>25</v>
      </c>
      <c r="J36" s="17" t="s">
        <v>76</v>
      </c>
      <c r="K36" s="24" t="n">
        <f aca="false">IF(OR(A36="",H36=""),"",H36*الإعدادات!$B$7)</f>
        <v>3000</v>
      </c>
    </row>
    <row r="37" customFormat="false" ht="15" hidden="false" customHeight="false" outlineLevel="0" collapsed="false">
      <c r="A37" s="17" t="s">
        <v>145</v>
      </c>
      <c r="B37" s="17" t="s">
        <v>146</v>
      </c>
      <c r="C37" s="17"/>
      <c r="D37" s="17"/>
      <c r="E37" s="17" t="s">
        <v>75</v>
      </c>
      <c r="F37" s="19" t="n">
        <f aca="false">IF(E37="","",IFERROR(VLOOKUP(E37,الورديات!$A$2:$E$21,2,FALSE()),""))</f>
        <v>0.333333333333333</v>
      </c>
      <c r="G37" s="19" t="n">
        <f aca="false">IF(E37="","",IFERROR(VLOOKUP(E37,الورديات!$A$2:$E$21,3,FALSE()),""))</f>
        <v>0.666666666666667</v>
      </c>
      <c r="H37" s="25" t="n">
        <v>100</v>
      </c>
      <c r="I37" s="25" t="n">
        <v>25</v>
      </c>
      <c r="J37" s="17" t="s">
        <v>76</v>
      </c>
      <c r="K37" s="24" t="n">
        <f aca="false">IF(OR(A37="",H37=""),"",H37*الإعدادات!$B$7)</f>
        <v>3000</v>
      </c>
    </row>
    <row r="38" customFormat="false" ht="15" hidden="false" customHeight="false" outlineLevel="0" collapsed="false">
      <c r="A38" s="17" t="s">
        <v>147</v>
      </c>
      <c r="B38" s="17" t="s">
        <v>148</v>
      </c>
      <c r="C38" s="17"/>
      <c r="D38" s="17"/>
      <c r="E38" s="17" t="s">
        <v>75</v>
      </c>
      <c r="F38" s="19" t="n">
        <f aca="false">IF(E38="","",IFERROR(VLOOKUP(E38,الورديات!$A$2:$E$21,2,FALSE()),""))</f>
        <v>0.333333333333333</v>
      </c>
      <c r="G38" s="19" t="n">
        <f aca="false">IF(E38="","",IFERROR(VLOOKUP(E38,الورديات!$A$2:$E$21,3,FALSE()),""))</f>
        <v>0.666666666666667</v>
      </c>
      <c r="H38" s="25" t="n">
        <v>100</v>
      </c>
      <c r="I38" s="25" t="n">
        <v>25</v>
      </c>
      <c r="J38" s="17" t="s">
        <v>76</v>
      </c>
      <c r="K38" s="24" t="n">
        <f aca="false">IF(OR(A38="",H38=""),"",H38*الإعدادات!$B$7)</f>
        <v>3000</v>
      </c>
    </row>
    <row r="39" customFormat="false" ht="15" hidden="false" customHeight="false" outlineLevel="0" collapsed="false">
      <c r="A39" s="17" t="s">
        <v>149</v>
      </c>
      <c r="B39" s="17" t="s">
        <v>150</v>
      </c>
      <c r="C39" s="17"/>
      <c r="D39" s="17"/>
      <c r="E39" s="17" t="s">
        <v>75</v>
      </c>
      <c r="F39" s="19" t="n">
        <f aca="false">IF(E39="","",IFERROR(VLOOKUP(E39,الورديات!$A$2:$E$21,2,FALSE()),""))</f>
        <v>0.333333333333333</v>
      </c>
      <c r="G39" s="19" t="n">
        <f aca="false">IF(E39="","",IFERROR(VLOOKUP(E39,الورديات!$A$2:$E$21,3,FALSE()),""))</f>
        <v>0.666666666666667</v>
      </c>
      <c r="H39" s="25" t="n">
        <v>100</v>
      </c>
      <c r="I39" s="25" t="n">
        <v>25</v>
      </c>
      <c r="J39" s="17" t="s">
        <v>76</v>
      </c>
      <c r="K39" s="24" t="n">
        <f aca="false">IF(OR(A39="",H39=""),"",H39*الإعدادات!$B$7)</f>
        <v>3000</v>
      </c>
    </row>
    <row r="40" customFormat="false" ht="15" hidden="false" customHeight="false" outlineLevel="0" collapsed="false">
      <c r="A40" s="17" t="s">
        <v>151</v>
      </c>
      <c r="B40" s="17" t="s">
        <v>152</v>
      </c>
      <c r="C40" s="17"/>
      <c r="D40" s="17"/>
      <c r="E40" s="17" t="s">
        <v>75</v>
      </c>
      <c r="F40" s="19" t="n">
        <f aca="false">IF(E40="","",IFERROR(VLOOKUP(E40,الورديات!$A$2:$E$21,2,FALSE()),""))</f>
        <v>0.333333333333333</v>
      </c>
      <c r="G40" s="19" t="n">
        <f aca="false">IF(E40="","",IFERROR(VLOOKUP(E40,الورديات!$A$2:$E$21,3,FALSE()),""))</f>
        <v>0.666666666666667</v>
      </c>
      <c r="H40" s="25" t="n">
        <v>100</v>
      </c>
      <c r="I40" s="25" t="n">
        <v>25</v>
      </c>
      <c r="J40" s="17" t="s">
        <v>76</v>
      </c>
      <c r="K40" s="24" t="n">
        <f aca="false">IF(OR(A40="",H40=""),"",H40*الإعدادات!$B$7)</f>
        <v>3000</v>
      </c>
    </row>
    <row r="41" customFormat="false" ht="15" hidden="false" customHeight="false" outlineLevel="0" collapsed="false">
      <c r="A41" s="17" t="s">
        <v>153</v>
      </c>
      <c r="B41" s="17" t="s">
        <v>154</v>
      </c>
      <c r="C41" s="17"/>
      <c r="D41" s="17"/>
      <c r="E41" s="17" t="s">
        <v>75</v>
      </c>
      <c r="F41" s="19" t="n">
        <f aca="false">IF(E41="","",IFERROR(VLOOKUP(E41,الورديات!$A$2:$E$21,2,FALSE()),""))</f>
        <v>0.333333333333333</v>
      </c>
      <c r="G41" s="19" t="n">
        <f aca="false">IF(E41="","",IFERROR(VLOOKUP(E41,الورديات!$A$2:$E$21,3,FALSE()),""))</f>
        <v>0.666666666666667</v>
      </c>
      <c r="H41" s="25" t="n">
        <v>100</v>
      </c>
      <c r="I41" s="25" t="n">
        <v>25</v>
      </c>
      <c r="J41" s="17" t="s">
        <v>76</v>
      </c>
      <c r="K41" s="24" t="n">
        <f aca="false">IF(OR(A41="",H41=""),"",H41*الإعدادات!$B$7)</f>
        <v>3000</v>
      </c>
    </row>
    <row r="42" customFormat="false" ht="15" hidden="false" customHeight="false" outlineLevel="0" collapsed="false">
      <c r="A42" s="17" t="s">
        <v>155</v>
      </c>
      <c r="B42" s="17" t="s">
        <v>156</v>
      </c>
      <c r="C42" s="17"/>
      <c r="D42" s="17"/>
      <c r="E42" s="17" t="s">
        <v>75</v>
      </c>
      <c r="F42" s="19" t="n">
        <f aca="false">IF(E42="","",IFERROR(VLOOKUP(E42,الورديات!$A$2:$E$21,2,FALSE()),""))</f>
        <v>0.333333333333333</v>
      </c>
      <c r="G42" s="19" t="n">
        <f aca="false">IF(E42="","",IFERROR(VLOOKUP(E42,الورديات!$A$2:$E$21,3,FALSE()),""))</f>
        <v>0.666666666666667</v>
      </c>
      <c r="H42" s="25" t="n">
        <v>100</v>
      </c>
      <c r="I42" s="25" t="n">
        <v>25</v>
      </c>
      <c r="J42" s="17" t="s">
        <v>76</v>
      </c>
      <c r="K42" s="24" t="n">
        <f aca="false">IF(OR(A42="",H42=""),"",H42*الإعدادات!$B$7)</f>
        <v>3000</v>
      </c>
    </row>
    <row r="43" customFormat="false" ht="15" hidden="false" customHeight="false" outlineLevel="0" collapsed="false">
      <c r="A43" s="17" t="s">
        <v>157</v>
      </c>
      <c r="B43" s="17" t="s">
        <v>158</v>
      </c>
      <c r="C43" s="17"/>
      <c r="D43" s="17"/>
      <c r="E43" s="17" t="s">
        <v>75</v>
      </c>
      <c r="F43" s="19" t="n">
        <f aca="false">IF(E43="","",IFERROR(VLOOKUP(E43,الورديات!$A$2:$E$21,2,FALSE()),""))</f>
        <v>0.333333333333333</v>
      </c>
      <c r="G43" s="19" t="n">
        <f aca="false">IF(E43="","",IFERROR(VLOOKUP(E43,الورديات!$A$2:$E$21,3,FALSE()),""))</f>
        <v>0.666666666666667</v>
      </c>
      <c r="H43" s="25" t="n">
        <v>100</v>
      </c>
      <c r="I43" s="25" t="n">
        <v>25</v>
      </c>
      <c r="J43" s="17" t="s">
        <v>76</v>
      </c>
      <c r="K43" s="24" t="n">
        <f aca="false">IF(OR(A43="",H43=""),"",H43*الإعدادات!$B$7)</f>
        <v>3000</v>
      </c>
    </row>
    <row r="44" customFormat="false" ht="15" hidden="false" customHeight="false" outlineLevel="0" collapsed="false">
      <c r="A44" s="17" t="s">
        <v>159</v>
      </c>
      <c r="B44" s="17" t="s">
        <v>160</v>
      </c>
      <c r="C44" s="17"/>
      <c r="D44" s="17"/>
      <c r="E44" s="17" t="s">
        <v>75</v>
      </c>
      <c r="F44" s="19" t="n">
        <f aca="false">IF(E44="","",IFERROR(VLOOKUP(E44,الورديات!$A$2:$E$21,2,FALSE()),""))</f>
        <v>0.333333333333333</v>
      </c>
      <c r="G44" s="19" t="n">
        <f aca="false">IF(E44="","",IFERROR(VLOOKUP(E44,الورديات!$A$2:$E$21,3,FALSE()),""))</f>
        <v>0.666666666666667</v>
      </c>
      <c r="H44" s="25" t="n">
        <v>100</v>
      </c>
      <c r="I44" s="25" t="n">
        <v>25</v>
      </c>
      <c r="J44" s="17" t="s">
        <v>76</v>
      </c>
      <c r="K44" s="24" t="n">
        <f aca="false">IF(OR(A44="",H44=""),"",H44*الإعدادات!$B$7)</f>
        <v>3000</v>
      </c>
    </row>
    <row r="45" customFormat="false" ht="15" hidden="false" customHeight="false" outlineLevel="0" collapsed="false">
      <c r="A45" s="17" t="s">
        <v>161</v>
      </c>
      <c r="B45" s="17" t="s">
        <v>162</v>
      </c>
      <c r="C45" s="17"/>
      <c r="D45" s="17"/>
      <c r="E45" s="17" t="s">
        <v>75</v>
      </c>
      <c r="F45" s="19" t="n">
        <f aca="false">IF(E45="","",IFERROR(VLOOKUP(E45,الورديات!$A$2:$E$21,2,FALSE()),""))</f>
        <v>0.333333333333333</v>
      </c>
      <c r="G45" s="19" t="n">
        <f aca="false">IF(E45="","",IFERROR(VLOOKUP(E45,الورديات!$A$2:$E$21,3,FALSE()),""))</f>
        <v>0.666666666666667</v>
      </c>
      <c r="H45" s="25" t="n">
        <v>100</v>
      </c>
      <c r="I45" s="25" t="n">
        <v>25</v>
      </c>
      <c r="J45" s="17" t="s">
        <v>76</v>
      </c>
      <c r="K45" s="24" t="n">
        <f aca="false">IF(OR(A45="",H45=""),"",H45*الإعدادات!$B$7)</f>
        <v>3000</v>
      </c>
    </row>
    <row r="46" customFormat="false" ht="15" hidden="false" customHeight="false" outlineLevel="0" collapsed="false">
      <c r="A46" s="17" t="s">
        <v>163</v>
      </c>
      <c r="B46" s="17" t="s">
        <v>164</v>
      </c>
      <c r="C46" s="17"/>
      <c r="D46" s="17"/>
      <c r="E46" s="17" t="s">
        <v>75</v>
      </c>
      <c r="F46" s="19" t="n">
        <f aca="false">IF(E46="","",IFERROR(VLOOKUP(E46,الورديات!$A$2:$E$21,2,FALSE()),""))</f>
        <v>0.333333333333333</v>
      </c>
      <c r="G46" s="19" t="n">
        <f aca="false">IF(E46="","",IFERROR(VLOOKUP(E46,الورديات!$A$2:$E$21,3,FALSE()),""))</f>
        <v>0.666666666666667</v>
      </c>
      <c r="H46" s="25" t="n">
        <v>100</v>
      </c>
      <c r="I46" s="25" t="n">
        <v>25</v>
      </c>
      <c r="J46" s="17" t="s">
        <v>76</v>
      </c>
      <c r="K46" s="24" t="n">
        <f aca="false">IF(OR(A46="",H46=""),"",H46*الإعدادات!$B$7)</f>
        <v>3000</v>
      </c>
    </row>
    <row r="47" customFormat="false" ht="15" hidden="false" customHeight="false" outlineLevel="0" collapsed="false">
      <c r="A47" s="17" t="s">
        <v>165</v>
      </c>
      <c r="B47" s="17" t="s">
        <v>166</v>
      </c>
      <c r="C47" s="17"/>
      <c r="D47" s="17"/>
      <c r="E47" s="17" t="s">
        <v>75</v>
      </c>
      <c r="F47" s="19" t="n">
        <f aca="false">IF(E47="","",IFERROR(VLOOKUP(E47,الورديات!$A$2:$E$21,2,FALSE()),""))</f>
        <v>0.333333333333333</v>
      </c>
      <c r="G47" s="19" t="n">
        <f aca="false">IF(E47="","",IFERROR(VLOOKUP(E47,الورديات!$A$2:$E$21,3,FALSE()),""))</f>
        <v>0.666666666666667</v>
      </c>
      <c r="H47" s="25" t="n">
        <v>100</v>
      </c>
      <c r="I47" s="25" t="n">
        <v>25</v>
      </c>
      <c r="J47" s="17" t="s">
        <v>76</v>
      </c>
      <c r="K47" s="24" t="n">
        <f aca="false">IF(OR(A47="",H47=""),"",H47*الإعدادات!$B$7)</f>
        <v>3000</v>
      </c>
    </row>
    <row r="48" customFormat="false" ht="15" hidden="false" customHeight="false" outlineLevel="0" collapsed="false">
      <c r="A48" s="17" t="s">
        <v>167</v>
      </c>
      <c r="B48" s="17" t="s">
        <v>168</v>
      </c>
      <c r="C48" s="17"/>
      <c r="D48" s="17"/>
      <c r="E48" s="17" t="s">
        <v>75</v>
      </c>
      <c r="F48" s="19" t="n">
        <f aca="false">IF(E48="","",IFERROR(VLOOKUP(E48,الورديات!$A$2:$E$21,2,FALSE()),""))</f>
        <v>0.333333333333333</v>
      </c>
      <c r="G48" s="19" t="n">
        <f aca="false">IF(E48="","",IFERROR(VLOOKUP(E48,الورديات!$A$2:$E$21,3,FALSE()),""))</f>
        <v>0.666666666666667</v>
      </c>
      <c r="H48" s="25" t="n">
        <v>100</v>
      </c>
      <c r="I48" s="25" t="n">
        <v>25</v>
      </c>
      <c r="J48" s="17" t="s">
        <v>76</v>
      </c>
      <c r="K48" s="24" t="n">
        <f aca="false">IF(OR(A48="",H48=""),"",H48*الإعدادات!$B$7)</f>
        <v>3000</v>
      </c>
    </row>
    <row r="49" customFormat="false" ht="15" hidden="false" customHeight="false" outlineLevel="0" collapsed="false">
      <c r="A49" s="17" t="s">
        <v>169</v>
      </c>
      <c r="B49" s="17" t="s">
        <v>170</v>
      </c>
      <c r="C49" s="17"/>
      <c r="D49" s="17"/>
      <c r="E49" s="17" t="s">
        <v>75</v>
      </c>
      <c r="F49" s="19" t="n">
        <f aca="false">IF(E49="","",IFERROR(VLOOKUP(E49,الورديات!$A$2:$E$21,2,FALSE()),""))</f>
        <v>0.333333333333333</v>
      </c>
      <c r="G49" s="19" t="n">
        <f aca="false">IF(E49="","",IFERROR(VLOOKUP(E49,الورديات!$A$2:$E$21,3,FALSE()),""))</f>
        <v>0.666666666666667</v>
      </c>
      <c r="H49" s="25" t="n">
        <v>100</v>
      </c>
      <c r="I49" s="25" t="n">
        <v>25</v>
      </c>
      <c r="J49" s="17" t="s">
        <v>76</v>
      </c>
      <c r="K49" s="24" t="n">
        <f aca="false">IF(OR(A49="",H49=""),"",H49*الإعدادات!$B$7)</f>
        <v>3000</v>
      </c>
    </row>
    <row r="50" customFormat="false" ht="15" hidden="false" customHeight="false" outlineLevel="0" collapsed="false">
      <c r="A50" s="17" t="s">
        <v>171</v>
      </c>
      <c r="B50" s="17" t="s">
        <v>172</v>
      </c>
      <c r="C50" s="17"/>
      <c r="D50" s="17"/>
      <c r="E50" s="17" t="s">
        <v>75</v>
      </c>
      <c r="F50" s="19" t="n">
        <f aca="false">IF(E50="","",IFERROR(VLOOKUP(E50,الورديات!$A$2:$E$21,2,FALSE()),""))</f>
        <v>0.333333333333333</v>
      </c>
      <c r="G50" s="19" t="n">
        <f aca="false">IF(E50="","",IFERROR(VLOOKUP(E50,الورديات!$A$2:$E$21,3,FALSE()),""))</f>
        <v>0.666666666666667</v>
      </c>
      <c r="H50" s="25" t="n">
        <v>100</v>
      </c>
      <c r="I50" s="25" t="n">
        <v>25</v>
      </c>
      <c r="J50" s="17" t="s">
        <v>76</v>
      </c>
      <c r="K50" s="24" t="n">
        <f aca="false">IF(OR(A50="",H50=""),"",H50*الإعدادات!$B$7)</f>
        <v>3000</v>
      </c>
    </row>
    <row r="51" customFormat="false" ht="15" hidden="false" customHeight="false" outlineLevel="0" collapsed="false">
      <c r="A51" s="17" t="s">
        <v>173</v>
      </c>
      <c r="B51" s="17" t="s">
        <v>174</v>
      </c>
      <c r="C51" s="17"/>
      <c r="D51" s="17"/>
      <c r="E51" s="17" t="s">
        <v>75</v>
      </c>
      <c r="F51" s="19" t="n">
        <f aca="false">IF(E51="","",IFERROR(VLOOKUP(E51,الورديات!$A$2:$E$21,2,FALSE()),""))</f>
        <v>0.333333333333333</v>
      </c>
      <c r="G51" s="19" t="n">
        <f aca="false">IF(E51="","",IFERROR(VLOOKUP(E51,الورديات!$A$2:$E$21,3,FALSE()),""))</f>
        <v>0.666666666666667</v>
      </c>
      <c r="H51" s="25" t="n">
        <v>100</v>
      </c>
      <c r="I51" s="25" t="n">
        <v>25</v>
      </c>
      <c r="J51" s="17" t="s">
        <v>76</v>
      </c>
      <c r="K51" s="24" t="n">
        <f aca="false">IF(OR(A51="",H51=""),"",H51*الإعدادات!$B$7)</f>
        <v>3000</v>
      </c>
    </row>
    <row r="52" customFormat="false" ht="15" hidden="false" customHeight="false" outlineLevel="0" collapsed="false">
      <c r="A52" s="17" t="s">
        <v>175</v>
      </c>
      <c r="B52" s="17" t="s">
        <v>176</v>
      </c>
      <c r="C52" s="17"/>
      <c r="D52" s="17"/>
      <c r="E52" s="17" t="s">
        <v>75</v>
      </c>
      <c r="F52" s="19" t="n">
        <f aca="false">IF(E52="","",IFERROR(VLOOKUP(E52,الورديات!$A$2:$E$21,2,FALSE()),""))</f>
        <v>0.333333333333333</v>
      </c>
      <c r="G52" s="19" t="n">
        <f aca="false">IF(E52="","",IFERROR(VLOOKUP(E52,الورديات!$A$2:$E$21,3,FALSE()),""))</f>
        <v>0.666666666666667</v>
      </c>
      <c r="H52" s="25" t="n">
        <v>100</v>
      </c>
      <c r="I52" s="25" t="n">
        <v>25</v>
      </c>
      <c r="J52" s="17" t="s">
        <v>76</v>
      </c>
      <c r="K52" s="24" t="n">
        <f aca="false">IF(OR(A52="",H52=""),"",H52*الإعدادات!$B$7)</f>
        <v>3000</v>
      </c>
    </row>
    <row r="53" customFormat="false" ht="15" hidden="false" customHeight="false" outlineLevel="0" collapsed="false">
      <c r="A53" s="17" t="s">
        <v>177</v>
      </c>
      <c r="B53" s="17" t="s">
        <v>178</v>
      </c>
      <c r="C53" s="17"/>
      <c r="D53" s="17"/>
      <c r="E53" s="17" t="s">
        <v>75</v>
      </c>
      <c r="F53" s="19" t="n">
        <f aca="false">IF(E53="","",IFERROR(VLOOKUP(E53,الورديات!$A$2:$E$21,2,FALSE()),""))</f>
        <v>0.333333333333333</v>
      </c>
      <c r="G53" s="19" t="n">
        <f aca="false">IF(E53="","",IFERROR(VLOOKUP(E53,الورديات!$A$2:$E$21,3,FALSE()),""))</f>
        <v>0.666666666666667</v>
      </c>
      <c r="H53" s="25" t="n">
        <v>100</v>
      </c>
      <c r="I53" s="25" t="n">
        <v>25</v>
      </c>
      <c r="J53" s="17" t="s">
        <v>76</v>
      </c>
      <c r="K53" s="24" t="n">
        <f aca="false">IF(OR(A53="",H53=""),"",H53*الإعدادات!$B$7)</f>
        <v>3000</v>
      </c>
    </row>
    <row r="54" customFormat="false" ht="15" hidden="false" customHeight="false" outlineLevel="0" collapsed="false">
      <c r="A54" s="17" t="s">
        <v>179</v>
      </c>
      <c r="B54" s="17" t="s">
        <v>180</v>
      </c>
      <c r="C54" s="17"/>
      <c r="D54" s="17"/>
      <c r="E54" s="17" t="s">
        <v>75</v>
      </c>
      <c r="F54" s="19" t="n">
        <f aca="false">IF(E54="","",IFERROR(VLOOKUP(E54,الورديات!$A$2:$E$21,2,FALSE()),""))</f>
        <v>0.333333333333333</v>
      </c>
      <c r="G54" s="19" t="n">
        <f aca="false">IF(E54="","",IFERROR(VLOOKUP(E54,الورديات!$A$2:$E$21,3,FALSE()),""))</f>
        <v>0.666666666666667</v>
      </c>
      <c r="H54" s="25" t="n">
        <v>100</v>
      </c>
      <c r="I54" s="25" t="n">
        <v>25</v>
      </c>
      <c r="J54" s="17" t="s">
        <v>76</v>
      </c>
      <c r="K54" s="24" t="n">
        <f aca="false">IF(OR(A54="",H54=""),"",H54*الإعدادات!$B$7)</f>
        <v>3000</v>
      </c>
    </row>
    <row r="55" customFormat="false" ht="15" hidden="false" customHeight="false" outlineLevel="0" collapsed="false">
      <c r="A55" s="17" t="s">
        <v>181</v>
      </c>
      <c r="B55" s="17" t="s">
        <v>182</v>
      </c>
      <c r="C55" s="17"/>
      <c r="D55" s="17"/>
      <c r="E55" s="17" t="s">
        <v>75</v>
      </c>
      <c r="F55" s="19" t="n">
        <f aca="false">IF(E55="","",IFERROR(VLOOKUP(E55,الورديات!$A$2:$E$21,2,FALSE()),""))</f>
        <v>0.333333333333333</v>
      </c>
      <c r="G55" s="19" t="n">
        <f aca="false">IF(E55="","",IFERROR(VLOOKUP(E55,الورديات!$A$2:$E$21,3,FALSE()),""))</f>
        <v>0.666666666666667</v>
      </c>
      <c r="H55" s="25" t="n">
        <v>100</v>
      </c>
      <c r="I55" s="25" t="n">
        <v>25</v>
      </c>
      <c r="J55" s="17" t="s">
        <v>76</v>
      </c>
      <c r="K55" s="24" t="n">
        <f aca="false">IF(OR(A55="",H55=""),"",H55*الإعدادات!$B$7)</f>
        <v>3000</v>
      </c>
    </row>
    <row r="56" customFormat="false" ht="15" hidden="false" customHeight="false" outlineLevel="0" collapsed="false">
      <c r="A56" s="17" t="s">
        <v>183</v>
      </c>
      <c r="B56" s="17" t="s">
        <v>184</v>
      </c>
      <c r="C56" s="17"/>
      <c r="D56" s="17"/>
      <c r="E56" s="17" t="s">
        <v>75</v>
      </c>
      <c r="F56" s="19" t="n">
        <f aca="false">IF(E56="","",IFERROR(VLOOKUP(E56,الورديات!$A$2:$E$21,2,FALSE()),""))</f>
        <v>0.333333333333333</v>
      </c>
      <c r="G56" s="19" t="n">
        <f aca="false">IF(E56="","",IFERROR(VLOOKUP(E56,الورديات!$A$2:$E$21,3,FALSE()),""))</f>
        <v>0.666666666666667</v>
      </c>
      <c r="H56" s="25" t="n">
        <v>100</v>
      </c>
      <c r="I56" s="25" t="n">
        <v>25</v>
      </c>
      <c r="J56" s="17" t="s">
        <v>76</v>
      </c>
      <c r="K56" s="24" t="n">
        <f aca="false">IF(OR(A56="",H56=""),"",H56*الإعدادات!$B$7)</f>
        <v>3000</v>
      </c>
    </row>
    <row r="57" customFormat="false" ht="15" hidden="false" customHeight="false" outlineLevel="0" collapsed="false">
      <c r="A57" s="17" t="s">
        <v>185</v>
      </c>
      <c r="B57" s="17" t="s">
        <v>186</v>
      </c>
      <c r="C57" s="17"/>
      <c r="D57" s="17"/>
      <c r="E57" s="17" t="s">
        <v>75</v>
      </c>
      <c r="F57" s="19" t="n">
        <f aca="false">IF(E57="","",IFERROR(VLOOKUP(E57,الورديات!$A$2:$E$21,2,FALSE()),""))</f>
        <v>0.333333333333333</v>
      </c>
      <c r="G57" s="19" t="n">
        <f aca="false">IF(E57="","",IFERROR(VLOOKUP(E57,الورديات!$A$2:$E$21,3,FALSE()),""))</f>
        <v>0.666666666666667</v>
      </c>
      <c r="H57" s="25" t="n">
        <v>100</v>
      </c>
      <c r="I57" s="25" t="n">
        <v>25</v>
      </c>
      <c r="J57" s="17" t="s">
        <v>76</v>
      </c>
      <c r="K57" s="24" t="n">
        <f aca="false">IF(OR(A57="",H57=""),"",H57*الإعدادات!$B$7)</f>
        <v>3000</v>
      </c>
    </row>
    <row r="58" customFormat="false" ht="15" hidden="false" customHeight="false" outlineLevel="0" collapsed="false">
      <c r="A58" s="17" t="s">
        <v>187</v>
      </c>
      <c r="B58" s="17" t="s">
        <v>188</v>
      </c>
      <c r="C58" s="17"/>
      <c r="D58" s="17"/>
      <c r="E58" s="17" t="s">
        <v>75</v>
      </c>
      <c r="F58" s="19" t="n">
        <f aca="false">IF(E58="","",IFERROR(VLOOKUP(E58,الورديات!$A$2:$E$21,2,FALSE()),""))</f>
        <v>0.333333333333333</v>
      </c>
      <c r="G58" s="19" t="n">
        <f aca="false">IF(E58="","",IFERROR(VLOOKUP(E58,الورديات!$A$2:$E$21,3,FALSE()),""))</f>
        <v>0.666666666666667</v>
      </c>
      <c r="H58" s="25" t="n">
        <v>100</v>
      </c>
      <c r="I58" s="25" t="n">
        <v>25</v>
      </c>
      <c r="J58" s="17" t="s">
        <v>76</v>
      </c>
      <c r="K58" s="24" t="n">
        <f aca="false">IF(OR(A58="",H58=""),"",H58*الإعدادات!$B$7)</f>
        <v>3000</v>
      </c>
    </row>
    <row r="59" customFormat="false" ht="15" hidden="false" customHeight="false" outlineLevel="0" collapsed="false">
      <c r="A59" s="17" t="s">
        <v>189</v>
      </c>
      <c r="B59" s="17" t="s">
        <v>190</v>
      </c>
      <c r="C59" s="17"/>
      <c r="D59" s="17"/>
      <c r="E59" s="17" t="s">
        <v>75</v>
      </c>
      <c r="F59" s="19" t="n">
        <f aca="false">IF(E59="","",IFERROR(VLOOKUP(E59,الورديات!$A$2:$E$21,2,FALSE()),""))</f>
        <v>0.333333333333333</v>
      </c>
      <c r="G59" s="19" t="n">
        <f aca="false">IF(E59="","",IFERROR(VLOOKUP(E59,الورديات!$A$2:$E$21,3,FALSE()),""))</f>
        <v>0.666666666666667</v>
      </c>
      <c r="H59" s="25" t="n">
        <v>100</v>
      </c>
      <c r="I59" s="25" t="n">
        <v>25</v>
      </c>
      <c r="J59" s="17" t="s">
        <v>76</v>
      </c>
      <c r="K59" s="24" t="n">
        <f aca="false">IF(OR(A59="",H59=""),"",H59*الإعدادات!$B$7)</f>
        <v>3000</v>
      </c>
    </row>
    <row r="60" customFormat="false" ht="15" hidden="false" customHeight="false" outlineLevel="0" collapsed="false">
      <c r="A60" s="17" t="s">
        <v>191</v>
      </c>
      <c r="B60" s="17" t="s">
        <v>192</v>
      </c>
      <c r="C60" s="17"/>
      <c r="D60" s="17"/>
      <c r="E60" s="17" t="s">
        <v>75</v>
      </c>
      <c r="F60" s="19" t="n">
        <f aca="false">IF(E60="","",IFERROR(VLOOKUP(E60,الورديات!$A$2:$E$21,2,FALSE()),""))</f>
        <v>0.333333333333333</v>
      </c>
      <c r="G60" s="19" t="n">
        <f aca="false">IF(E60="","",IFERROR(VLOOKUP(E60,الورديات!$A$2:$E$21,3,FALSE()),""))</f>
        <v>0.666666666666667</v>
      </c>
      <c r="H60" s="25" t="n">
        <v>100</v>
      </c>
      <c r="I60" s="25" t="n">
        <v>25</v>
      </c>
      <c r="J60" s="17" t="s">
        <v>76</v>
      </c>
      <c r="K60" s="24" t="n">
        <f aca="false">IF(OR(A60="",H60=""),"",H60*الإعدادات!$B$7)</f>
        <v>3000</v>
      </c>
    </row>
    <row r="61" customFormat="false" ht="15" hidden="false" customHeight="false" outlineLevel="0" collapsed="false">
      <c r="A61" s="17" t="s">
        <v>193</v>
      </c>
      <c r="B61" s="17" t="s">
        <v>194</v>
      </c>
      <c r="C61" s="17"/>
      <c r="D61" s="17"/>
      <c r="E61" s="17" t="s">
        <v>75</v>
      </c>
      <c r="F61" s="19" t="n">
        <f aca="false">IF(E61="","",IFERROR(VLOOKUP(E61,الورديات!$A$2:$E$21,2,FALSE()),""))</f>
        <v>0.333333333333333</v>
      </c>
      <c r="G61" s="19" t="n">
        <f aca="false">IF(E61="","",IFERROR(VLOOKUP(E61,الورديات!$A$2:$E$21,3,FALSE()),""))</f>
        <v>0.666666666666667</v>
      </c>
      <c r="H61" s="25" t="n">
        <v>100</v>
      </c>
      <c r="I61" s="25" t="n">
        <v>25</v>
      </c>
      <c r="J61" s="17" t="s">
        <v>76</v>
      </c>
      <c r="K61" s="24" t="n">
        <f aca="false">IF(OR(A61="",H61=""),"",H61*الإعدادات!$B$7)</f>
        <v>3000</v>
      </c>
    </row>
    <row r="62" customFormat="false" ht="15" hidden="false" customHeight="false" outlineLevel="0" collapsed="false">
      <c r="A62" s="17" t="s">
        <v>195</v>
      </c>
      <c r="B62" s="17" t="s">
        <v>196</v>
      </c>
      <c r="C62" s="17"/>
      <c r="D62" s="17"/>
      <c r="E62" s="17" t="s">
        <v>75</v>
      </c>
      <c r="F62" s="19" t="n">
        <f aca="false">IF(E62="","",IFERROR(VLOOKUP(E62,الورديات!$A$2:$E$21,2,FALSE()),""))</f>
        <v>0.333333333333333</v>
      </c>
      <c r="G62" s="19" t="n">
        <f aca="false">IF(E62="","",IFERROR(VLOOKUP(E62,الورديات!$A$2:$E$21,3,FALSE()),""))</f>
        <v>0.666666666666667</v>
      </c>
      <c r="H62" s="25" t="n">
        <v>100</v>
      </c>
      <c r="I62" s="25" t="n">
        <v>25</v>
      </c>
      <c r="J62" s="17" t="s">
        <v>76</v>
      </c>
      <c r="K62" s="24" t="n">
        <f aca="false">IF(OR(A62="",H62=""),"",H62*الإعدادات!$B$7)</f>
        <v>3000</v>
      </c>
    </row>
    <row r="63" customFormat="false" ht="15" hidden="false" customHeight="false" outlineLevel="0" collapsed="false">
      <c r="A63" s="17" t="s">
        <v>197</v>
      </c>
      <c r="B63" s="17" t="s">
        <v>198</v>
      </c>
      <c r="C63" s="17"/>
      <c r="D63" s="17"/>
      <c r="E63" s="17" t="s">
        <v>75</v>
      </c>
      <c r="F63" s="19" t="n">
        <f aca="false">IF(E63="","",IFERROR(VLOOKUP(E63,الورديات!$A$2:$E$21,2,FALSE()),""))</f>
        <v>0.333333333333333</v>
      </c>
      <c r="G63" s="19" t="n">
        <f aca="false">IF(E63="","",IFERROR(VLOOKUP(E63,الورديات!$A$2:$E$21,3,FALSE()),""))</f>
        <v>0.666666666666667</v>
      </c>
      <c r="H63" s="25" t="n">
        <v>100</v>
      </c>
      <c r="I63" s="25" t="n">
        <v>25</v>
      </c>
      <c r="J63" s="17" t="s">
        <v>76</v>
      </c>
      <c r="K63" s="24" t="n">
        <f aca="false">IF(OR(A63="",H63=""),"",H63*الإعدادات!$B$7)</f>
        <v>3000</v>
      </c>
    </row>
    <row r="64" customFormat="false" ht="15" hidden="false" customHeight="false" outlineLevel="0" collapsed="false">
      <c r="A64" s="17" t="s">
        <v>199</v>
      </c>
      <c r="B64" s="17" t="s">
        <v>200</v>
      </c>
      <c r="C64" s="17"/>
      <c r="D64" s="17"/>
      <c r="E64" s="17" t="s">
        <v>75</v>
      </c>
      <c r="F64" s="19" t="n">
        <f aca="false">IF(E64="","",IFERROR(VLOOKUP(E64,الورديات!$A$2:$E$21,2,FALSE()),""))</f>
        <v>0.333333333333333</v>
      </c>
      <c r="G64" s="19" t="n">
        <f aca="false">IF(E64="","",IFERROR(VLOOKUP(E64,الورديات!$A$2:$E$21,3,FALSE()),""))</f>
        <v>0.666666666666667</v>
      </c>
      <c r="H64" s="25" t="n">
        <v>100</v>
      </c>
      <c r="I64" s="25" t="n">
        <v>25</v>
      </c>
      <c r="J64" s="17" t="s">
        <v>76</v>
      </c>
      <c r="K64" s="24" t="n">
        <f aca="false">IF(OR(A64="",H64=""),"",H64*الإعدادات!$B$7)</f>
        <v>3000</v>
      </c>
    </row>
    <row r="65" customFormat="false" ht="15" hidden="false" customHeight="false" outlineLevel="0" collapsed="false">
      <c r="A65" s="17" t="s">
        <v>201</v>
      </c>
      <c r="B65" s="17" t="s">
        <v>202</v>
      </c>
      <c r="C65" s="17"/>
      <c r="D65" s="17"/>
      <c r="E65" s="17" t="s">
        <v>75</v>
      </c>
      <c r="F65" s="19" t="n">
        <f aca="false">IF(E65="","",IFERROR(VLOOKUP(E65,الورديات!$A$2:$E$21,2,FALSE()),""))</f>
        <v>0.333333333333333</v>
      </c>
      <c r="G65" s="19" t="n">
        <f aca="false">IF(E65="","",IFERROR(VLOOKUP(E65,الورديات!$A$2:$E$21,3,FALSE()),""))</f>
        <v>0.666666666666667</v>
      </c>
      <c r="H65" s="25" t="n">
        <v>100</v>
      </c>
      <c r="I65" s="25" t="n">
        <v>25</v>
      </c>
      <c r="J65" s="17" t="s">
        <v>76</v>
      </c>
      <c r="K65" s="24" t="n">
        <f aca="false">IF(OR(A65="",H65=""),"",H65*الإعدادات!$B$7)</f>
        <v>3000</v>
      </c>
    </row>
    <row r="66" customFormat="false" ht="15" hidden="false" customHeight="false" outlineLevel="0" collapsed="false">
      <c r="A66" s="17" t="s">
        <v>203</v>
      </c>
      <c r="B66" s="17" t="s">
        <v>204</v>
      </c>
      <c r="C66" s="17"/>
      <c r="D66" s="17"/>
      <c r="E66" s="17" t="s">
        <v>75</v>
      </c>
      <c r="F66" s="19" t="n">
        <f aca="false">IF(E66="","",IFERROR(VLOOKUP(E66,الورديات!$A$2:$E$21,2,FALSE()),""))</f>
        <v>0.333333333333333</v>
      </c>
      <c r="G66" s="19" t="n">
        <f aca="false">IF(E66="","",IFERROR(VLOOKUP(E66,الورديات!$A$2:$E$21,3,FALSE()),""))</f>
        <v>0.666666666666667</v>
      </c>
      <c r="H66" s="25" t="n">
        <v>100</v>
      </c>
      <c r="I66" s="25" t="n">
        <v>25</v>
      </c>
      <c r="J66" s="17" t="s">
        <v>76</v>
      </c>
      <c r="K66" s="24" t="n">
        <f aca="false">IF(OR(A66="",H66=""),"",H66*الإعدادات!$B$7)</f>
        <v>3000</v>
      </c>
    </row>
    <row r="67" customFormat="false" ht="15" hidden="false" customHeight="false" outlineLevel="0" collapsed="false">
      <c r="A67" s="17" t="s">
        <v>205</v>
      </c>
      <c r="B67" s="17" t="s">
        <v>206</v>
      </c>
      <c r="C67" s="17"/>
      <c r="D67" s="17"/>
      <c r="E67" s="17" t="s">
        <v>75</v>
      </c>
      <c r="F67" s="19" t="n">
        <f aca="false">IF(E67="","",IFERROR(VLOOKUP(E67,الورديات!$A$2:$E$21,2,FALSE()),""))</f>
        <v>0.333333333333333</v>
      </c>
      <c r="G67" s="19" t="n">
        <f aca="false">IF(E67="","",IFERROR(VLOOKUP(E67,الورديات!$A$2:$E$21,3,FALSE()),""))</f>
        <v>0.666666666666667</v>
      </c>
      <c r="H67" s="25" t="n">
        <v>100</v>
      </c>
      <c r="I67" s="25" t="n">
        <v>25</v>
      </c>
      <c r="J67" s="17" t="s">
        <v>76</v>
      </c>
      <c r="K67" s="24" t="n">
        <f aca="false">IF(OR(A67="",H67=""),"",H67*الإعدادات!$B$7)</f>
        <v>3000</v>
      </c>
    </row>
    <row r="68" customFormat="false" ht="15" hidden="false" customHeight="false" outlineLevel="0" collapsed="false">
      <c r="A68" s="17" t="s">
        <v>207</v>
      </c>
      <c r="B68" s="17" t="s">
        <v>208</v>
      </c>
      <c r="C68" s="17"/>
      <c r="D68" s="17"/>
      <c r="E68" s="17" t="s">
        <v>75</v>
      </c>
      <c r="F68" s="19" t="n">
        <f aca="false">IF(E68="","",IFERROR(VLOOKUP(E68,الورديات!$A$2:$E$21,2,FALSE()),""))</f>
        <v>0.333333333333333</v>
      </c>
      <c r="G68" s="19" t="n">
        <f aca="false">IF(E68="","",IFERROR(VLOOKUP(E68,الورديات!$A$2:$E$21,3,FALSE()),""))</f>
        <v>0.666666666666667</v>
      </c>
      <c r="H68" s="25" t="n">
        <v>100</v>
      </c>
      <c r="I68" s="25" t="n">
        <v>25</v>
      </c>
      <c r="J68" s="17" t="s">
        <v>76</v>
      </c>
      <c r="K68" s="24" t="n">
        <f aca="false">IF(OR(A68="",H68=""),"",H68*الإعدادات!$B$7)</f>
        <v>3000</v>
      </c>
    </row>
    <row r="69" customFormat="false" ht="15" hidden="false" customHeight="false" outlineLevel="0" collapsed="false">
      <c r="A69" s="17" t="s">
        <v>209</v>
      </c>
      <c r="B69" s="17" t="s">
        <v>210</v>
      </c>
      <c r="C69" s="17"/>
      <c r="D69" s="17"/>
      <c r="E69" s="17" t="s">
        <v>75</v>
      </c>
      <c r="F69" s="19" t="n">
        <f aca="false">IF(E69="","",IFERROR(VLOOKUP(E69,الورديات!$A$2:$E$21,2,FALSE()),""))</f>
        <v>0.333333333333333</v>
      </c>
      <c r="G69" s="19" t="n">
        <f aca="false">IF(E69="","",IFERROR(VLOOKUP(E69,الورديات!$A$2:$E$21,3,FALSE()),""))</f>
        <v>0.666666666666667</v>
      </c>
      <c r="H69" s="25" t="n">
        <v>100</v>
      </c>
      <c r="I69" s="25" t="n">
        <v>25</v>
      </c>
      <c r="J69" s="17" t="s">
        <v>76</v>
      </c>
      <c r="K69" s="24" t="n">
        <f aca="false">IF(OR(A69="",H69=""),"",H69*الإعدادات!$B$7)</f>
        <v>3000</v>
      </c>
    </row>
    <row r="70" customFormat="false" ht="15" hidden="false" customHeight="false" outlineLevel="0" collapsed="false">
      <c r="A70" s="17" t="s">
        <v>211</v>
      </c>
      <c r="B70" s="17" t="s">
        <v>212</v>
      </c>
      <c r="C70" s="17"/>
      <c r="D70" s="17"/>
      <c r="E70" s="17" t="s">
        <v>75</v>
      </c>
      <c r="F70" s="19" t="n">
        <f aca="false">IF(E70="","",IFERROR(VLOOKUP(E70,الورديات!$A$2:$E$21,2,FALSE()),""))</f>
        <v>0.333333333333333</v>
      </c>
      <c r="G70" s="19" t="n">
        <f aca="false">IF(E70="","",IFERROR(VLOOKUP(E70,الورديات!$A$2:$E$21,3,FALSE()),""))</f>
        <v>0.666666666666667</v>
      </c>
      <c r="H70" s="25" t="n">
        <v>100</v>
      </c>
      <c r="I70" s="25" t="n">
        <v>25</v>
      </c>
      <c r="J70" s="17" t="s">
        <v>76</v>
      </c>
      <c r="K70" s="24" t="n">
        <f aca="false">IF(OR(A70="",H70=""),"",H70*الإعدادات!$B$7)</f>
        <v>3000</v>
      </c>
    </row>
    <row r="71" customFormat="false" ht="15" hidden="false" customHeight="false" outlineLevel="0" collapsed="false">
      <c r="A71" s="17" t="s">
        <v>213</v>
      </c>
      <c r="B71" s="17" t="s">
        <v>214</v>
      </c>
      <c r="C71" s="17"/>
      <c r="D71" s="17"/>
      <c r="E71" s="17" t="s">
        <v>75</v>
      </c>
      <c r="F71" s="19" t="n">
        <f aca="false">IF(E71="","",IFERROR(VLOOKUP(E71,الورديات!$A$2:$E$21,2,FALSE()),""))</f>
        <v>0.333333333333333</v>
      </c>
      <c r="G71" s="19" t="n">
        <f aca="false">IF(E71="","",IFERROR(VLOOKUP(E71,الورديات!$A$2:$E$21,3,FALSE()),""))</f>
        <v>0.666666666666667</v>
      </c>
      <c r="H71" s="25" t="n">
        <v>100</v>
      </c>
      <c r="I71" s="25" t="n">
        <v>25</v>
      </c>
      <c r="J71" s="17" t="s">
        <v>76</v>
      </c>
      <c r="K71" s="24" t="n">
        <f aca="false">IF(OR(A71="",H71=""),"",H71*الإعدادات!$B$7)</f>
        <v>3000</v>
      </c>
    </row>
    <row r="72" customFormat="false" ht="15" hidden="false" customHeight="false" outlineLevel="0" collapsed="false">
      <c r="A72" s="17" t="s">
        <v>215</v>
      </c>
      <c r="B72" s="17" t="s">
        <v>216</v>
      </c>
      <c r="C72" s="17"/>
      <c r="D72" s="17"/>
      <c r="E72" s="17" t="s">
        <v>75</v>
      </c>
      <c r="F72" s="19" t="n">
        <f aca="false">IF(E72="","",IFERROR(VLOOKUP(E72,الورديات!$A$2:$E$21,2,FALSE()),""))</f>
        <v>0.333333333333333</v>
      </c>
      <c r="G72" s="19" t="n">
        <f aca="false">IF(E72="","",IFERROR(VLOOKUP(E72,الورديات!$A$2:$E$21,3,FALSE()),""))</f>
        <v>0.666666666666667</v>
      </c>
      <c r="H72" s="25" t="n">
        <v>100</v>
      </c>
      <c r="I72" s="25" t="n">
        <v>25</v>
      </c>
      <c r="J72" s="17" t="s">
        <v>76</v>
      </c>
      <c r="K72" s="24" t="n">
        <f aca="false">IF(OR(A72="",H72=""),"",H72*الإعدادات!$B$7)</f>
        <v>3000</v>
      </c>
    </row>
    <row r="73" customFormat="false" ht="15" hidden="false" customHeight="false" outlineLevel="0" collapsed="false">
      <c r="A73" s="17" t="s">
        <v>217</v>
      </c>
      <c r="B73" s="17" t="s">
        <v>218</v>
      </c>
      <c r="C73" s="17"/>
      <c r="D73" s="17"/>
      <c r="E73" s="17" t="s">
        <v>75</v>
      </c>
      <c r="F73" s="19" t="n">
        <f aca="false">IF(E73="","",IFERROR(VLOOKUP(E73,الورديات!$A$2:$E$21,2,FALSE()),""))</f>
        <v>0.333333333333333</v>
      </c>
      <c r="G73" s="19" t="n">
        <f aca="false">IF(E73="","",IFERROR(VLOOKUP(E73,الورديات!$A$2:$E$21,3,FALSE()),""))</f>
        <v>0.666666666666667</v>
      </c>
      <c r="H73" s="25" t="n">
        <v>100</v>
      </c>
      <c r="I73" s="25" t="n">
        <v>25</v>
      </c>
      <c r="J73" s="17" t="s">
        <v>76</v>
      </c>
      <c r="K73" s="24" t="n">
        <f aca="false">IF(OR(A73="",H73=""),"",H73*الإعدادات!$B$7)</f>
        <v>3000</v>
      </c>
    </row>
    <row r="74" customFormat="false" ht="15" hidden="false" customHeight="false" outlineLevel="0" collapsed="false">
      <c r="A74" s="17" t="s">
        <v>219</v>
      </c>
      <c r="B74" s="17" t="s">
        <v>220</v>
      </c>
      <c r="C74" s="17"/>
      <c r="D74" s="17"/>
      <c r="E74" s="17" t="s">
        <v>75</v>
      </c>
      <c r="F74" s="19" t="n">
        <f aca="false">IF(E74="","",IFERROR(VLOOKUP(E74,الورديات!$A$2:$E$21,2,FALSE()),""))</f>
        <v>0.333333333333333</v>
      </c>
      <c r="G74" s="19" t="n">
        <f aca="false">IF(E74="","",IFERROR(VLOOKUP(E74,الورديات!$A$2:$E$21,3,FALSE()),""))</f>
        <v>0.666666666666667</v>
      </c>
      <c r="H74" s="25" t="n">
        <v>100</v>
      </c>
      <c r="I74" s="25" t="n">
        <v>25</v>
      </c>
      <c r="J74" s="17" t="s">
        <v>76</v>
      </c>
      <c r="K74" s="24" t="n">
        <f aca="false">IF(OR(A74="",H74=""),"",H74*الإعدادات!$B$7)</f>
        <v>3000</v>
      </c>
    </row>
    <row r="75" customFormat="false" ht="15" hidden="false" customHeight="false" outlineLevel="0" collapsed="false">
      <c r="A75" s="17" t="s">
        <v>221</v>
      </c>
      <c r="B75" s="17" t="s">
        <v>222</v>
      </c>
      <c r="C75" s="17"/>
      <c r="D75" s="17"/>
      <c r="E75" s="17" t="s">
        <v>75</v>
      </c>
      <c r="F75" s="19" t="n">
        <f aca="false">IF(E75="","",IFERROR(VLOOKUP(E75,الورديات!$A$2:$E$21,2,FALSE()),""))</f>
        <v>0.333333333333333</v>
      </c>
      <c r="G75" s="19" t="n">
        <f aca="false">IF(E75="","",IFERROR(VLOOKUP(E75,الورديات!$A$2:$E$21,3,FALSE()),""))</f>
        <v>0.666666666666667</v>
      </c>
      <c r="H75" s="25" t="n">
        <v>100</v>
      </c>
      <c r="I75" s="25" t="n">
        <v>25</v>
      </c>
      <c r="J75" s="17" t="s">
        <v>76</v>
      </c>
      <c r="K75" s="24" t="n">
        <f aca="false">IF(OR(A75="",H75=""),"",H75*الإعدادات!$B$7)</f>
        <v>3000</v>
      </c>
    </row>
    <row r="76" customFormat="false" ht="15" hidden="false" customHeight="false" outlineLevel="0" collapsed="false">
      <c r="A76" s="17" t="s">
        <v>223</v>
      </c>
      <c r="B76" s="17" t="s">
        <v>224</v>
      </c>
      <c r="C76" s="17"/>
      <c r="D76" s="17"/>
      <c r="E76" s="17" t="s">
        <v>75</v>
      </c>
      <c r="F76" s="19" t="n">
        <f aca="false">IF(E76="","",IFERROR(VLOOKUP(E76,الورديات!$A$2:$E$21,2,FALSE()),""))</f>
        <v>0.333333333333333</v>
      </c>
      <c r="G76" s="19" t="n">
        <f aca="false">IF(E76="","",IFERROR(VLOOKUP(E76,الورديات!$A$2:$E$21,3,FALSE()),""))</f>
        <v>0.666666666666667</v>
      </c>
      <c r="H76" s="25" t="n">
        <v>100</v>
      </c>
      <c r="I76" s="25" t="n">
        <v>25</v>
      </c>
      <c r="J76" s="17" t="s">
        <v>76</v>
      </c>
      <c r="K76" s="24" t="n">
        <f aca="false">IF(OR(A76="",H76=""),"",H76*الإعدادات!$B$7)</f>
        <v>3000</v>
      </c>
    </row>
    <row r="77" customFormat="false" ht="15" hidden="false" customHeight="false" outlineLevel="0" collapsed="false">
      <c r="A77" s="17" t="s">
        <v>225</v>
      </c>
      <c r="B77" s="17" t="s">
        <v>226</v>
      </c>
      <c r="C77" s="17"/>
      <c r="D77" s="17"/>
      <c r="E77" s="17" t="s">
        <v>75</v>
      </c>
      <c r="F77" s="19" t="n">
        <f aca="false">IF(E77="","",IFERROR(VLOOKUP(E77,الورديات!$A$2:$E$21,2,FALSE()),""))</f>
        <v>0.333333333333333</v>
      </c>
      <c r="G77" s="19" t="n">
        <f aca="false">IF(E77="","",IFERROR(VLOOKUP(E77,الورديات!$A$2:$E$21,3,FALSE()),""))</f>
        <v>0.666666666666667</v>
      </c>
      <c r="H77" s="25" t="n">
        <v>100</v>
      </c>
      <c r="I77" s="25" t="n">
        <v>25</v>
      </c>
      <c r="J77" s="17" t="s">
        <v>76</v>
      </c>
      <c r="K77" s="24" t="n">
        <f aca="false">IF(OR(A77="",H77=""),"",H77*الإعدادات!$B$7)</f>
        <v>3000</v>
      </c>
    </row>
    <row r="78" customFormat="false" ht="15" hidden="false" customHeight="false" outlineLevel="0" collapsed="false">
      <c r="A78" s="17" t="s">
        <v>227</v>
      </c>
      <c r="B78" s="17" t="s">
        <v>228</v>
      </c>
      <c r="C78" s="17"/>
      <c r="D78" s="17"/>
      <c r="E78" s="17" t="s">
        <v>75</v>
      </c>
      <c r="F78" s="19" t="n">
        <f aca="false">IF(E78="","",IFERROR(VLOOKUP(E78,الورديات!$A$2:$E$21,2,FALSE()),""))</f>
        <v>0.333333333333333</v>
      </c>
      <c r="G78" s="19" t="n">
        <f aca="false">IF(E78="","",IFERROR(VLOOKUP(E78,الورديات!$A$2:$E$21,3,FALSE()),""))</f>
        <v>0.666666666666667</v>
      </c>
      <c r="H78" s="25" t="n">
        <v>100</v>
      </c>
      <c r="I78" s="25" t="n">
        <v>25</v>
      </c>
      <c r="J78" s="17" t="s">
        <v>76</v>
      </c>
      <c r="K78" s="24" t="n">
        <f aca="false">IF(OR(A78="",H78=""),"",H78*الإعدادات!$B$7)</f>
        <v>3000</v>
      </c>
    </row>
    <row r="79" customFormat="false" ht="15" hidden="false" customHeight="false" outlineLevel="0" collapsed="false">
      <c r="A79" s="17" t="s">
        <v>229</v>
      </c>
      <c r="B79" s="17" t="s">
        <v>230</v>
      </c>
      <c r="C79" s="17"/>
      <c r="D79" s="17"/>
      <c r="E79" s="17" t="s">
        <v>75</v>
      </c>
      <c r="F79" s="19" t="n">
        <f aca="false">IF(E79="","",IFERROR(VLOOKUP(E79,الورديات!$A$2:$E$21,2,FALSE()),""))</f>
        <v>0.333333333333333</v>
      </c>
      <c r="G79" s="19" t="n">
        <f aca="false">IF(E79="","",IFERROR(VLOOKUP(E79,الورديات!$A$2:$E$21,3,FALSE()),""))</f>
        <v>0.666666666666667</v>
      </c>
      <c r="H79" s="25" t="n">
        <v>100</v>
      </c>
      <c r="I79" s="25" t="n">
        <v>25</v>
      </c>
      <c r="J79" s="17" t="s">
        <v>76</v>
      </c>
      <c r="K79" s="24" t="n">
        <f aca="false">IF(OR(A79="",H79=""),"",H79*الإعدادات!$B$7)</f>
        <v>3000</v>
      </c>
    </row>
    <row r="80" customFormat="false" ht="15" hidden="false" customHeight="false" outlineLevel="0" collapsed="false">
      <c r="A80" s="17" t="s">
        <v>231</v>
      </c>
      <c r="B80" s="17" t="s">
        <v>232</v>
      </c>
      <c r="C80" s="17"/>
      <c r="D80" s="17"/>
      <c r="E80" s="17" t="s">
        <v>75</v>
      </c>
      <c r="F80" s="19" t="n">
        <f aca="false">IF(E80="","",IFERROR(VLOOKUP(E80,الورديات!$A$2:$E$21,2,FALSE()),""))</f>
        <v>0.333333333333333</v>
      </c>
      <c r="G80" s="19" t="n">
        <f aca="false">IF(E80="","",IFERROR(VLOOKUP(E80,الورديات!$A$2:$E$21,3,FALSE()),""))</f>
        <v>0.666666666666667</v>
      </c>
      <c r="H80" s="25" t="n">
        <v>100</v>
      </c>
      <c r="I80" s="25" t="n">
        <v>25</v>
      </c>
      <c r="J80" s="17" t="s">
        <v>76</v>
      </c>
      <c r="K80" s="24" t="n">
        <f aca="false">IF(OR(A80="",H80=""),"",H80*الإعدادات!$B$7)</f>
        <v>3000</v>
      </c>
    </row>
    <row r="81" customFormat="false" ht="15" hidden="false" customHeight="false" outlineLevel="0" collapsed="false">
      <c r="A81" s="17" t="s">
        <v>233</v>
      </c>
      <c r="B81" s="17" t="s">
        <v>234</v>
      </c>
      <c r="C81" s="17"/>
      <c r="D81" s="17"/>
      <c r="E81" s="17" t="s">
        <v>75</v>
      </c>
      <c r="F81" s="19" t="n">
        <f aca="false">IF(E81="","",IFERROR(VLOOKUP(E81,الورديات!$A$2:$E$21,2,FALSE()),""))</f>
        <v>0.333333333333333</v>
      </c>
      <c r="G81" s="19" t="n">
        <f aca="false">IF(E81="","",IFERROR(VLOOKUP(E81,الورديات!$A$2:$E$21,3,FALSE()),""))</f>
        <v>0.666666666666667</v>
      </c>
      <c r="H81" s="25" t="n">
        <v>100</v>
      </c>
      <c r="I81" s="25" t="n">
        <v>25</v>
      </c>
      <c r="J81" s="17" t="s">
        <v>76</v>
      </c>
      <c r="K81" s="24" t="n">
        <f aca="false">IF(OR(A81="",H81=""),"",H81*الإعدادات!$B$7)</f>
        <v>3000</v>
      </c>
    </row>
    <row r="82" customFormat="false" ht="15" hidden="false" customHeight="false" outlineLevel="0" collapsed="false">
      <c r="A82" s="17" t="s">
        <v>235</v>
      </c>
      <c r="B82" s="17" t="s">
        <v>236</v>
      </c>
      <c r="C82" s="17"/>
      <c r="D82" s="17"/>
      <c r="E82" s="17" t="s">
        <v>75</v>
      </c>
      <c r="F82" s="19" t="n">
        <f aca="false">IF(E82="","",IFERROR(VLOOKUP(E82,الورديات!$A$2:$E$21,2,FALSE()),""))</f>
        <v>0.333333333333333</v>
      </c>
      <c r="G82" s="19" t="n">
        <f aca="false">IF(E82="","",IFERROR(VLOOKUP(E82,الورديات!$A$2:$E$21,3,FALSE()),""))</f>
        <v>0.666666666666667</v>
      </c>
      <c r="H82" s="25" t="n">
        <v>100</v>
      </c>
      <c r="I82" s="25" t="n">
        <v>25</v>
      </c>
      <c r="J82" s="17" t="s">
        <v>76</v>
      </c>
      <c r="K82" s="24" t="n">
        <f aca="false">IF(OR(A82="",H82=""),"",H82*الإعدادات!$B$7)</f>
        <v>3000</v>
      </c>
    </row>
    <row r="83" customFormat="false" ht="15" hidden="false" customHeight="false" outlineLevel="0" collapsed="false">
      <c r="A83" s="17" t="s">
        <v>237</v>
      </c>
      <c r="B83" s="17" t="s">
        <v>238</v>
      </c>
      <c r="C83" s="17"/>
      <c r="D83" s="17"/>
      <c r="E83" s="17" t="s">
        <v>75</v>
      </c>
      <c r="F83" s="19" t="n">
        <f aca="false">IF(E83="","",IFERROR(VLOOKUP(E83,الورديات!$A$2:$E$21,2,FALSE()),""))</f>
        <v>0.333333333333333</v>
      </c>
      <c r="G83" s="19" t="n">
        <f aca="false">IF(E83="","",IFERROR(VLOOKUP(E83,الورديات!$A$2:$E$21,3,FALSE()),""))</f>
        <v>0.666666666666667</v>
      </c>
      <c r="H83" s="25" t="n">
        <v>100</v>
      </c>
      <c r="I83" s="25" t="n">
        <v>25</v>
      </c>
      <c r="J83" s="17" t="s">
        <v>76</v>
      </c>
      <c r="K83" s="24" t="n">
        <f aca="false">IF(OR(A83="",H83=""),"",H83*الإعدادات!$B$7)</f>
        <v>3000</v>
      </c>
    </row>
    <row r="84" customFormat="false" ht="15" hidden="false" customHeight="false" outlineLevel="0" collapsed="false">
      <c r="A84" s="17" t="s">
        <v>239</v>
      </c>
      <c r="B84" s="17" t="s">
        <v>240</v>
      </c>
      <c r="C84" s="17"/>
      <c r="D84" s="17"/>
      <c r="E84" s="17" t="s">
        <v>75</v>
      </c>
      <c r="F84" s="19" t="n">
        <f aca="false">IF(E84="","",IFERROR(VLOOKUP(E84,الورديات!$A$2:$E$21,2,FALSE()),""))</f>
        <v>0.333333333333333</v>
      </c>
      <c r="G84" s="19" t="n">
        <f aca="false">IF(E84="","",IFERROR(VLOOKUP(E84,الورديات!$A$2:$E$21,3,FALSE()),""))</f>
        <v>0.666666666666667</v>
      </c>
      <c r="H84" s="25" t="n">
        <v>100</v>
      </c>
      <c r="I84" s="25" t="n">
        <v>25</v>
      </c>
      <c r="J84" s="17" t="s">
        <v>76</v>
      </c>
      <c r="K84" s="24" t="n">
        <f aca="false">IF(OR(A84="",H84=""),"",H84*الإعدادات!$B$7)</f>
        <v>3000</v>
      </c>
    </row>
    <row r="85" customFormat="false" ht="15" hidden="false" customHeight="false" outlineLevel="0" collapsed="false">
      <c r="A85" s="17" t="s">
        <v>241</v>
      </c>
      <c r="B85" s="17" t="s">
        <v>242</v>
      </c>
      <c r="C85" s="17"/>
      <c r="D85" s="17"/>
      <c r="E85" s="17" t="s">
        <v>75</v>
      </c>
      <c r="F85" s="19" t="n">
        <f aca="false">IF(E85="","",IFERROR(VLOOKUP(E85,الورديات!$A$2:$E$21,2,FALSE()),""))</f>
        <v>0.333333333333333</v>
      </c>
      <c r="G85" s="19" t="n">
        <f aca="false">IF(E85="","",IFERROR(VLOOKUP(E85,الورديات!$A$2:$E$21,3,FALSE()),""))</f>
        <v>0.666666666666667</v>
      </c>
      <c r="H85" s="25" t="n">
        <v>100</v>
      </c>
      <c r="I85" s="25" t="n">
        <v>25</v>
      </c>
      <c r="J85" s="17" t="s">
        <v>76</v>
      </c>
      <c r="K85" s="24" t="n">
        <f aca="false">IF(OR(A85="",H85=""),"",H85*الإعدادات!$B$7)</f>
        <v>3000</v>
      </c>
    </row>
    <row r="86" customFormat="false" ht="15" hidden="false" customHeight="false" outlineLevel="0" collapsed="false">
      <c r="A86" s="17" t="s">
        <v>243</v>
      </c>
      <c r="B86" s="17" t="s">
        <v>244</v>
      </c>
      <c r="C86" s="17"/>
      <c r="D86" s="17"/>
      <c r="E86" s="17" t="s">
        <v>75</v>
      </c>
      <c r="F86" s="19" t="n">
        <f aca="false">IF(E86="","",IFERROR(VLOOKUP(E86,الورديات!$A$2:$E$21,2,FALSE()),""))</f>
        <v>0.333333333333333</v>
      </c>
      <c r="G86" s="19" t="n">
        <f aca="false">IF(E86="","",IFERROR(VLOOKUP(E86,الورديات!$A$2:$E$21,3,FALSE()),""))</f>
        <v>0.666666666666667</v>
      </c>
      <c r="H86" s="25" t="n">
        <v>100</v>
      </c>
      <c r="I86" s="25" t="n">
        <v>25</v>
      </c>
      <c r="J86" s="17" t="s">
        <v>76</v>
      </c>
      <c r="K86" s="24" t="n">
        <f aca="false">IF(OR(A86="",H86=""),"",H86*الإعدادات!$B$7)</f>
        <v>3000</v>
      </c>
    </row>
    <row r="87" customFormat="false" ht="15" hidden="false" customHeight="false" outlineLevel="0" collapsed="false">
      <c r="A87" s="17" t="s">
        <v>245</v>
      </c>
      <c r="B87" s="17" t="s">
        <v>246</v>
      </c>
      <c r="C87" s="17"/>
      <c r="D87" s="17"/>
      <c r="E87" s="17" t="s">
        <v>75</v>
      </c>
      <c r="F87" s="19" t="n">
        <f aca="false">IF(E87="","",IFERROR(VLOOKUP(E87,الورديات!$A$2:$E$21,2,FALSE()),""))</f>
        <v>0.333333333333333</v>
      </c>
      <c r="G87" s="19" t="n">
        <f aca="false">IF(E87="","",IFERROR(VLOOKUP(E87,الورديات!$A$2:$E$21,3,FALSE()),""))</f>
        <v>0.666666666666667</v>
      </c>
      <c r="H87" s="25" t="n">
        <v>100</v>
      </c>
      <c r="I87" s="25" t="n">
        <v>25</v>
      </c>
      <c r="J87" s="17" t="s">
        <v>76</v>
      </c>
      <c r="K87" s="24" t="n">
        <f aca="false">IF(OR(A87="",H87=""),"",H87*الإعدادات!$B$7)</f>
        <v>3000</v>
      </c>
    </row>
    <row r="88" customFormat="false" ht="15" hidden="false" customHeight="false" outlineLevel="0" collapsed="false">
      <c r="A88" s="17" t="s">
        <v>247</v>
      </c>
      <c r="B88" s="17" t="s">
        <v>248</v>
      </c>
      <c r="C88" s="17"/>
      <c r="D88" s="17"/>
      <c r="E88" s="17" t="s">
        <v>75</v>
      </c>
      <c r="F88" s="19" t="n">
        <f aca="false">IF(E88="","",IFERROR(VLOOKUP(E88,الورديات!$A$2:$E$21,2,FALSE()),""))</f>
        <v>0.333333333333333</v>
      </c>
      <c r="G88" s="19" t="n">
        <f aca="false">IF(E88="","",IFERROR(VLOOKUP(E88,الورديات!$A$2:$E$21,3,FALSE()),""))</f>
        <v>0.666666666666667</v>
      </c>
      <c r="H88" s="25" t="n">
        <v>100</v>
      </c>
      <c r="I88" s="25" t="n">
        <v>25</v>
      </c>
      <c r="J88" s="17" t="s">
        <v>76</v>
      </c>
      <c r="K88" s="24" t="n">
        <f aca="false">IF(OR(A88="",H88=""),"",H88*الإعدادات!$B$7)</f>
        <v>3000</v>
      </c>
    </row>
    <row r="89" customFormat="false" ht="15" hidden="false" customHeight="false" outlineLevel="0" collapsed="false">
      <c r="A89" s="17" t="s">
        <v>249</v>
      </c>
      <c r="B89" s="17" t="s">
        <v>250</v>
      </c>
      <c r="C89" s="17"/>
      <c r="D89" s="17"/>
      <c r="E89" s="17" t="s">
        <v>75</v>
      </c>
      <c r="F89" s="19" t="n">
        <f aca="false">IF(E89="","",IFERROR(VLOOKUP(E89,الورديات!$A$2:$E$21,2,FALSE()),""))</f>
        <v>0.333333333333333</v>
      </c>
      <c r="G89" s="19" t="n">
        <f aca="false">IF(E89="","",IFERROR(VLOOKUP(E89,الورديات!$A$2:$E$21,3,FALSE()),""))</f>
        <v>0.666666666666667</v>
      </c>
      <c r="H89" s="25" t="n">
        <v>100</v>
      </c>
      <c r="I89" s="25" t="n">
        <v>25</v>
      </c>
      <c r="J89" s="17" t="s">
        <v>76</v>
      </c>
      <c r="K89" s="24" t="n">
        <f aca="false">IF(OR(A89="",H89=""),"",H89*الإعدادات!$B$7)</f>
        <v>3000</v>
      </c>
    </row>
    <row r="90" customFormat="false" ht="15" hidden="false" customHeight="false" outlineLevel="0" collapsed="false">
      <c r="A90" s="17" t="s">
        <v>251</v>
      </c>
      <c r="B90" s="17" t="s">
        <v>252</v>
      </c>
      <c r="C90" s="17"/>
      <c r="D90" s="17"/>
      <c r="E90" s="17" t="s">
        <v>75</v>
      </c>
      <c r="F90" s="19" t="n">
        <f aca="false">IF(E90="","",IFERROR(VLOOKUP(E90,الورديات!$A$2:$E$21,2,FALSE()),""))</f>
        <v>0.333333333333333</v>
      </c>
      <c r="G90" s="19" t="n">
        <f aca="false">IF(E90="","",IFERROR(VLOOKUP(E90,الورديات!$A$2:$E$21,3,FALSE()),""))</f>
        <v>0.666666666666667</v>
      </c>
      <c r="H90" s="25" t="n">
        <v>100</v>
      </c>
      <c r="I90" s="25" t="n">
        <v>25</v>
      </c>
      <c r="J90" s="17" t="s">
        <v>76</v>
      </c>
      <c r="K90" s="24" t="n">
        <f aca="false">IF(OR(A90="",H90=""),"",H90*الإعدادات!$B$7)</f>
        <v>3000</v>
      </c>
    </row>
    <row r="91" customFormat="false" ht="15" hidden="false" customHeight="false" outlineLevel="0" collapsed="false">
      <c r="A91" s="17" t="s">
        <v>253</v>
      </c>
      <c r="B91" s="17" t="s">
        <v>254</v>
      </c>
      <c r="C91" s="17"/>
      <c r="D91" s="17"/>
      <c r="E91" s="17" t="s">
        <v>75</v>
      </c>
      <c r="F91" s="19" t="n">
        <f aca="false">IF(E91="","",IFERROR(VLOOKUP(E91,الورديات!$A$2:$E$21,2,FALSE()),""))</f>
        <v>0.333333333333333</v>
      </c>
      <c r="G91" s="19" t="n">
        <f aca="false">IF(E91="","",IFERROR(VLOOKUP(E91,الورديات!$A$2:$E$21,3,FALSE()),""))</f>
        <v>0.666666666666667</v>
      </c>
      <c r="H91" s="25" t="n">
        <v>100</v>
      </c>
      <c r="I91" s="25" t="n">
        <v>25</v>
      </c>
      <c r="J91" s="17" t="s">
        <v>76</v>
      </c>
      <c r="K91" s="24" t="n">
        <f aca="false">IF(OR(A91="",H91=""),"",H91*الإعدادات!$B$7)</f>
        <v>3000</v>
      </c>
    </row>
    <row r="92" customFormat="false" ht="15" hidden="false" customHeight="false" outlineLevel="0" collapsed="false">
      <c r="A92" s="17" t="s">
        <v>255</v>
      </c>
      <c r="B92" s="17" t="s">
        <v>256</v>
      </c>
      <c r="C92" s="17"/>
      <c r="D92" s="17"/>
      <c r="E92" s="17" t="s">
        <v>75</v>
      </c>
      <c r="F92" s="19" t="n">
        <f aca="false">IF(E92="","",IFERROR(VLOOKUP(E92,الورديات!$A$2:$E$21,2,FALSE()),""))</f>
        <v>0.333333333333333</v>
      </c>
      <c r="G92" s="19" t="n">
        <f aca="false">IF(E92="","",IFERROR(VLOOKUP(E92,الورديات!$A$2:$E$21,3,FALSE()),""))</f>
        <v>0.666666666666667</v>
      </c>
      <c r="H92" s="25" t="n">
        <v>100</v>
      </c>
      <c r="I92" s="25" t="n">
        <v>25</v>
      </c>
      <c r="J92" s="17" t="s">
        <v>76</v>
      </c>
      <c r="K92" s="24" t="n">
        <f aca="false">IF(OR(A92="",H92=""),"",H92*الإعدادات!$B$7)</f>
        <v>3000</v>
      </c>
    </row>
    <row r="93" customFormat="false" ht="15" hidden="false" customHeight="false" outlineLevel="0" collapsed="false">
      <c r="A93" s="17" t="s">
        <v>257</v>
      </c>
      <c r="B93" s="17" t="s">
        <v>258</v>
      </c>
      <c r="C93" s="17"/>
      <c r="D93" s="17"/>
      <c r="E93" s="17" t="s">
        <v>75</v>
      </c>
      <c r="F93" s="19" t="n">
        <f aca="false">IF(E93="","",IFERROR(VLOOKUP(E93,الورديات!$A$2:$E$21,2,FALSE()),""))</f>
        <v>0.333333333333333</v>
      </c>
      <c r="G93" s="19" t="n">
        <f aca="false">IF(E93="","",IFERROR(VLOOKUP(E93,الورديات!$A$2:$E$21,3,FALSE()),""))</f>
        <v>0.666666666666667</v>
      </c>
      <c r="H93" s="25" t="n">
        <v>100</v>
      </c>
      <c r="I93" s="25" t="n">
        <v>25</v>
      </c>
      <c r="J93" s="17" t="s">
        <v>76</v>
      </c>
      <c r="K93" s="24" t="n">
        <f aca="false">IF(OR(A93="",H93=""),"",H93*الإعدادات!$B$7)</f>
        <v>3000</v>
      </c>
    </row>
    <row r="94" customFormat="false" ht="15" hidden="false" customHeight="false" outlineLevel="0" collapsed="false">
      <c r="A94" s="17" t="s">
        <v>259</v>
      </c>
      <c r="B94" s="17" t="s">
        <v>260</v>
      </c>
      <c r="C94" s="17"/>
      <c r="D94" s="17"/>
      <c r="E94" s="17" t="s">
        <v>75</v>
      </c>
      <c r="F94" s="19" t="n">
        <f aca="false">IF(E94="","",IFERROR(VLOOKUP(E94,الورديات!$A$2:$E$21,2,FALSE()),""))</f>
        <v>0.333333333333333</v>
      </c>
      <c r="G94" s="19" t="n">
        <f aca="false">IF(E94="","",IFERROR(VLOOKUP(E94,الورديات!$A$2:$E$21,3,FALSE()),""))</f>
        <v>0.666666666666667</v>
      </c>
      <c r="H94" s="25" t="n">
        <v>100</v>
      </c>
      <c r="I94" s="25" t="n">
        <v>25</v>
      </c>
      <c r="J94" s="17" t="s">
        <v>76</v>
      </c>
      <c r="K94" s="24" t="n">
        <f aca="false">IF(OR(A94="",H94=""),"",H94*الإعدادات!$B$7)</f>
        <v>3000</v>
      </c>
    </row>
    <row r="95" customFormat="false" ht="15" hidden="false" customHeight="false" outlineLevel="0" collapsed="false">
      <c r="A95" s="17" t="s">
        <v>261</v>
      </c>
      <c r="B95" s="17" t="s">
        <v>262</v>
      </c>
      <c r="C95" s="17"/>
      <c r="D95" s="17"/>
      <c r="E95" s="17" t="s">
        <v>75</v>
      </c>
      <c r="F95" s="19" t="n">
        <f aca="false">IF(E95="","",IFERROR(VLOOKUP(E95,الورديات!$A$2:$E$21,2,FALSE()),""))</f>
        <v>0.333333333333333</v>
      </c>
      <c r="G95" s="19" t="n">
        <f aca="false">IF(E95="","",IFERROR(VLOOKUP(E95,الورديات!$A$2:$E$21,3,FALSE()),""))</f>
        <v>0.666666666666667</v>
      </c>
      <c r="H95" s="25" t="n">
        <v>100</v>
      </c>
      <c r="I95" s="25" t="n">
        <v>25</v>
      </c>
      <c r="J95" s="17" t="s">
        <v>76</v>
      </c>
      <c r="K95" s="24" t="n">
        <f aca="false">IF(OR(A95="",H95=""),"",H95*الإعدادات!$B$7)</f>
        <v>3000</v>
      </c>
    </row>
    <row r="96" customFormat="false" ht="15" hidden="false" customHeight="false" outlineLevel="0" collapsed="false">
      <c r="A96" s="17" t="s">
        <v>263</v>
      </c>
      <c r="B96" s="17" t="s">
        <v>264</v>
      </c>
      <c r="C96" s="17"/>
      <c r="D96" s="17"/>
      <c r="E96" s="17" t="s">
        <v>75</v>
      </c>
      <c r="F96" s="19" t="n">
        <f aca="false">IF(E96="","",IFERROR(VLOOKUP(E96,الورديات!$A$2:$E$21,2,FALSE()),""))</f>
        <v>0.333333333333333</v>
      </c>
      <c r="G96" s="19" t="n">
        <f aca="false">IF(E96="","",IFERROR(VLOOKUP(E96,الورديات!$A$2:$E$21,3,FALSE()),""))</f>
        <v>0.666666666666667</v>
      </c>
      <c r="H96" s="25" t="n">
        <v>100</v>
      </c>
      <c r="I96" s="25" t="n">
        <v>25</v>
      </c>
      <c r="J96" s="17" t="s">
        <v>76</v>
      </c>
      <c r="K96" s="24" t="n">
        <f aca="false">IF(OR(A96="",H96=""),"",H96*الإعدادات!$B$7)</f>
        <v>3000</v>
      </c>
    </row>
    <row r="97" customFormat="false" ht="15" hidden="false" customHeight="false" outlineLevel="0" collapsed="false">
      <c r="A97" s="17" t="s">
        <v>265</v>
      </c>
      <c r="B97" s="17" t="s">
        <v>266</v>
      </c>
      <c r="C97" s="17"/>
      <c r="D97" s="17"/>
      <c r="E97" s="17" t="s">
        <v>75</v>
      </c>
      <c r="F97" s="19" t="n">
        <f aca="false">IF(E97="","",IFERROR(VLOOKUP(E97,الورديات!$A$2:$E$21,2,FALSE()),""))</f>
        <v>0.333333333333333</v>
      </c>
      <c r="G97" s="19" t="n">
        <f aca="false">IF(E97="","",IFERROR(VLOOKUP(E97,الورديات!$A$2:$E$21,3,FALSE()),""))</f>
        <v>0.666666666666667</v>
      </c>
      <c r="H97" s="25" t="n">
        <v>100</v>
      </c>
      <c r="I97" s="25" t="n">
        <v>25</v>
      </c>
      <c r="J97" s="17" t="s">
        <v>76</v>
      </c>
      <c r="K97" s="24" t="n">
        <f aca="false">IF(OR(A97="",H97=""),"",H97*الإعدادات!$B$7)</f>
        <v>3000</v>
      </c>
    </row>
    <row r="98" customFormat="false" ht="15" hidden="false" customHeight="false" outlineLevel="0" collapsed="false">
      <c r="A98" s="17" t="s">
        <v>267</v>
      </c>
      <c r="B98" s="17" t="s">
        <v>268</v>
      </c>
      <c r="C98" s="17"/>
      <c r="D98" s="17"/>
      <c r="E98" s="17" t="s">
        <v>75</v>
      </c>
      <c r="F98" s="19" t="n">
        <f aca="false">IF(E98="","",IFERROR(VLOOKUP(E98,الورديات!$A$2:$E$21,2,FALSE()),""))</f>
        <v>0.333333333333333</v>
      </c>
      <c r="G98" s="19" t="n">
        <f aca="false">IF(E98="","",IFERROR(VLOOKUP(E98,الورديات!$A$2:$E$21,3,FALSE()),""))</f>
        <v>0.666666666666667</v>
      </c>
      <c r="H98" s="25" t="n">
        <v>100</v>
      </c>
      <c r="I98" s="25" t="n">
        <v>25</v>
      </c>
      <c r="J98" s="17" t="s">
        <v>76</v>
      </c>
      <c r="K98" s="24" t="n">
        <f aca="false">IF(OR(A98="",H98=""),"",H98*الإعدادات!$B$7)</f>
        <v>3000</v>
      </c>
    </row>
    <row r="99" customFormat="false" ht="15" hidden="false" customHeight="false" outlineLevel="0" collapsed="false">
      <c r="A99" s="17" t="s">
        <v>269</v>
      </c>
      <c r="B99" s="17" t="s">
        <v>270</v>
      </c>
      <c r="C99" s="17"/>
      <c r="D99" s="17"/>
      <c r="E99" s="17" t="s">
        <v>75</v>
      </c>
      <c r="F99" s="19" t="n">
        <f aca="false">IF(E99="","",IFERROR(VLOOKUP(E99,الورديات!$A$2:$E$21,2,FALSE()),""))</f>
        <v>0.333333333333333</v>
      </c>
      <c r="G99" s="19" t="n">
        <f aca="false">IF(E99="","",IFERROR(VLOOKUP(E99,الورديات!$A$2:$E$21,3,FALSE()),""))</f>
        <v>0.666666666666667</v>
      </c>
      <c r="H99" s="25" t="n">
        <v>100</v>
      </c>
      <c r="I99" s="25" t="n">
        <v>25</v>
      </c>
      <c r="J99" s="17" t="s">
        <v>76</v>
      </c>
      <c r="K99" s="24" t="n">
        <f aca="false">IF(OR(A99="",H99=""),"",H99*الإعدادات!$B$7)</f>
        <v>3000</v>
      </c>
    </row>
    <row r="100" customFormat="false" ht="15" hidden="false" customHeight="false" outlineLevel="0" collapsed="false">
      <c r="A100" s="17" t="s">
        <v>271</v>
      </c>
      <c r="B100" s="17" t="s">
        <v>272</v>
      </c>
      <c r="C100" s="17"/>
      <c r="D100" s="17"/>
      <c r="E100" s="17" t="s">
        <v>75</v>
      </c>
      <c r="F100" s="19" t="n">
        <f aca="false">IF(E100="","",IFERROR(VLOOKUP(E100,الورديات!$A$2:$E$21,2,FALSE()),""))</f>
        <v>0.333333333333333</v>
      </c>
      <c r="G100" s="19" t="n">
        <f aca="false">IF(E100="","",IFERROR(VLOOKUP(E100,الورديات!$A$2:$E$21,3,FALSE()),""))</f>
        <v>0.666666666666667</v>
      </c>
      <c r="H100" s="25" t="n">
        <v>100</v>
      </c>
      <c r="I100" s="25" t="n">
        <v>25</v>
      </c>
      <c r="J100" s="17" t="s">
        <v>76</v>
      </c>
      <c r="K100" s="24" t="n">
        <f aca="false">IF(OR(A100="",H100=""),"",H100*الإعدادات!$B$7)</f>
        <v>3000</v>
      </c>
    </row>
    <row r="101" customFormat="false" ht="15" hidden="false" customHeight="false" outlineLevel="0" collapsed="false">
      <c r="A101" s="17" t="s">
        <v>273</v>
      </c>
      <c r="B101" s="17" t="s">
        <v>274</v>
      </c>
      <c r="C101" s="17"/>
      <c r="D101" s="17"/>
      <c r="E101" s="17" t="s">
        <v>75</v>
      </c>
      <c r="F101" s="19" t="n">
        <f aca="false">IF(E101="","",IFERROR(VLOOKUP(E101,الورديات!$A$2:$E$21,2,FALSE()),""))</f>
        <v>0.333333333333333</v>
      </c>
      <c r="G101" s="19" t="n">
        <f aca="false">IF(E101="","",IFERROR(VLOOKUP(E101,الورديات!$A$2:$E$21,3,FALSE()),""))</f>
        <v>0.666666666666667</v>
      </c>
      <c r="H101" s="25" t="n">
        <v>100</v>
      </c>
      <c r="I101" s="25" t="n">
        <v>25</v>
      </c>
      <c r="J101" s="17" t="s">
        <v>76</v>
      </c>
      <c r="K101" s="24" t="n">
        <f aca="false">IF(OR(A101="",H101=""),"",H101*الإعدادات!$B$7)</f>
        <v>3000</v>
      </c>
    </row>
    <row r="102" customFormat="false" ht="15" hidden="false" customHeight="false" outlineLevel="0" collapsed="false">
      <c r="A102" s="17" t="s">
        <v>275</v>
      </c>
      <c r="B102" s="17" t="s">
        <v>276</v>
      </c>
      <c r="C102" s="17"/>
      <c r="D102" s="17"/>
      <c r="E102" s="17" t="s">
        <v>75</v>
      </c>
      <c r="F102" s="19" t="n">
        <f aca="false">IF(E102="","",IFERROR(VLOOKUP(E102,الورديات!$A$2:$E$21,2,FALSE()),""))</f>
        <v>0.333333333333333</v>
      </c>
      <c r="G102" s="19" t="n">
        <f aca="false">IF(E102="","",IFERROR(VLOOKUP(E102,الورديات!$A$2:$E$21,3,FALSE()),""))</f>
        <v>0.666666666666667</v>
      </c>
      <c r="H102" s="25" t="n">
        <v>100</v>
      </c>
      <c r="I102" s="25" t="n">
        <v>25</v>
      </c>
      <c r="J102" s="17" t="s">
        <v>76</v>
      </c>
      <c r="K102" s="24" t="n">
        <f aca="false">IF(OR(A102="",H102=""),"",H102*الإعدادات!$B$7)</f>
        <v>3000</v>
      </c>
    </row>
    <row r="103" customFormat="false" ht="15" hidden="false" customHeight="false" outlineLevel="0" collapsed="false">
      <c r="A103" s="17" t="s">
        <v>277</v>
      </c>
      <c r="B103" s="17" t="s">
        <v>278</v>
      </c>
      <c r="C103" s="17"/>
      <c r="D103" s="17"/>
      <c r="E103" s="17" t="s">
        <v>75</v>
      </c>
      <c r="F103" s="19" t="n">
        <f aca="false">IF(E103="","",IFERROR(VLOOKUP(E103,الورديات!$A$2:$E$21,2,FALSE()),""))</f>
        <v>0.333333333333333</v>
      </c>
      <c r="G103" s="19" t="n">
        <f aca="false">IF(E103="","",IFERROR(VLOOKUP(E103,الورديات!$A$2:$E$21,3,FALSE()),""))</f>
        <v>0.666666666666667</v>
      </c>
      <c r="H103" s="25" t="n">
        <v>100</v>
      </c>
      <c r="I103" s="25" t="n">
        <v>25</v>
      </c>
      <c r="J103" s="17" t="s">
        <v>76</v>
      </c>
      <c r="K103" s="24" t="n">
        <f aca="false">IF(OR(A103="",H103=""),"",H103*الإعدادات!$B$7)</f>
        <v>3000</v>
      </c>
    </row>
    <row r="104" customFormat="false" ht="15" hidden="false" customHeight="false" outlineLevel="0" collapsed="false">
      <c r="A104" s="17" t="s">
        <v>279</v>
      </c>
      <c r="B104" s="17" t="s">
        <v>280</v>
      </c>
      <c r="C104" s="17"/>
      <c r="D104" s="17"/>
      <c r="E104" s="17" t="s">
        <v>75</v>
      </c>
      <c r="F104" s="19" t="n">
        <f aca="false">IF(E104="","",IFERROR(VLOOKUP(E104,الورديات!$A$2:$E$21,2,FALSE()),""))</f>
        <v>0.333333333333333</v>
      </c>
      <c r="G104" s="19" t="n">
        <f aca="false">IF(E104="","",IFERROR(VLOOKUP(E104,الورديات!$A$2:$E$21,3,FALSE()),""))</f>
        <v>0.666666666666667</v>
      </c>
      <c r="H104" s="25" t="n">
        <v>100</v>
      </c>
      <c r="I104" s="25" t="n">
        <v>25</v>
      </c>
      <c r="J104" s="17" t="s">
        <v>76</v>
      </c>
      <c r="K104" s="24" t="n">
        <f aca="false">IF(OR(A104="",H104=""),"",H104*الإعدادات!$B$7)</f>
        <v>3000</v>
      </c>
    </row>
    <row r="105" customFormat="false" ht="15" hidden="false" customHeight="false" outlineLevel="0" collapsed="false">
      <c r="A105" s="17" t="s">
        <v>281</v>
      </c>
      <c r="B105" s="17" t="s">
        <v>282</v>
      </c>
      <c r="C105" s="17"/>
      <c r="D105" s="17"/>
      <c r="E105" s="17" t="s">
        <v>75</v>
      </c>
      <c r="F105" s="19" t="n">
        <f aca="false">IF(E105="","",IFERROR(VLOOKUP(E105,الورديات!$A$2:$E$21,2,FALSE()),""))</f>
        <v>0.333333333333333</v>
      </c>
      <c r="G105" s="19" t="n">
        <f aca="false">IF(E105="","",IFERROR(VLOOKUP(E105,الورديات!$A$2:$E$21,3,FALSE()),""))</f>
        <v>0.666666666666667</v>
      </c>
      <c r="H105" s="25" t="n">
        <v>100</v>
      </c>
      <c r="I105" s="25" t="n">
        <v>25</v>
      </c>
      <c r="J105" s="17" t="s">
        <v>76</v>
      </c>
      <c r="K105" s="24" t="n">
        <f aca="false">IF(OR(A105="",H105=""),"",H105*الإعدادات!$B$7)</f>
        <v>3000</v>
      </c>
    </row>
    <row r="106" customFormat="false" ht="15" hidden="false" customHeight="false" outlineLevel="0" collapsed="false">
      <c r="A106" s="17" t="s">
        <v>283</v>
      </c>
      <c r="B106" s="17" t="s">
        <v>284</v>
      </c>
      <c r="C106" s="17"/>
      <c r="D106" s="17"/>
      <c r="E106" s="17" t="s">
        <v>75</v>
      </c>
      <c r="F106" s="19" t="n">
        <f aca="false">IF(E106="","",IFERROR(VLOOKUP(E106,الورديات!$A$2:$E$21,2,FALSE()),""))</f>
        <v>0.333333333333333</v>
      </c>
      <c r="G106" s="19" t="n">
        <f aca="false">IF(E106="","",IFERROR(VLOOKUP(E106,الورديات!$A$2:$E$21,3,FALSE()),""))</f>
        <v>0.666666666666667</v>
      </c>
      <c r="H106" s="25" t="n">
        <v>100</v>
      </c>
      <c r="I106" s="25" t="n">
        <v>25</v>
      </c>
      <c r="J106" s="17" t="s">
        <v>76</v>
      </c>
      <c r="K106" s="24" t="n">
        <f aca="false">IF(OR(A106="",H106=""),"",H106*الإعدادات!$B$7)</f>
        <v>3000</v>
      </c>
    </row>
    <row r="107" customFormat="false" ht="15" hidden="false" customHeight="false" outlineLevel="0" collapsed="false">
      <c r="A107" s="17" t="s">
        <v>285</v>
      </c>
      <c r="B107" s="17" t="s">
        <v>286</v>
      </c>
      <c r="C107" s="17"/>
      <c r="D107" s="17"/>
      <c r="E107" s="17" t="s">
        <v>75</v>
      </c>
      <c r="F107" s="19" t="n">
        <f aca="false">IF(E107="","",IFERROR(VLOOKUP(E107,الورديات!$A$2:$E$21,2,FALSE()),""))</f>
        <v>0.333333333333333</v>
      </c>
      <c r="G107" s="19" t="n">
        <f aca="false">IF(E107="","",IFERROR(VLOOKUP(E107,الورديات!$A$2:$E$21,3,FALSE()),""))</f>
        <v>0.666666666666667</v>
      </c>
      <c r="H107" s="25" t="n">
        <v>100</v>
      </c>
      <c r="I107" s="25" t="n">
        <v>25</v>
      </c>
      <c r="J107" s="17" t="s">
        <v>76</v>
      </c>
      <c r="K107" s="24" t="n">
        <f aca="false">IF(OR(A107="",H107=""),"",H107*الإعدادات!$B$7)</f>
        <v>3000</v>
      </c>
    </row>
    <row r="108" customFormat="false" ht="15" hidden="false" customHeight="false" outlineLevel="0" collapsed="false">
      <c r="A108" s="17" t="s">
        <v>287</v>
      </c>
      <c r="B108" s="17" t="s">
        <v>288</v>
      </c>
      <c r="C108" s="17"/>
      <c r="D108" s="17"/>
      <c r="E108" s="17" t="s">
        <v>75</v>
      </c>
      <c r="F108" s="19" t="n">
        <f aca="false">IF(E108="","",IFERROR(VLOOKUP(E108,الورديات!$A$2:$E$21,2,FALSE()),""))</f>
        <v>0.333333333333333</v>
      </c>
      <c r="G108" s="19" t="n">
        <f aca="false">IF(E108="","",IFERROR(VLOOKUP(E108,الورديات!$A$2:$E$21,3,FALSE()),""))</f>
        <v>0.666666666666667</v>
      </c>
      <c r="H108" s="25" t="n">
        <v>100</v>
      </c>
      <c r="I108" s="25" t="n">
        <v>25</v>
      </c>
      <c r="J108" s="17" t="s">
        <v>76</v>
      </c>
      <c r="K108" s="24" t="n">
        <f aca="false">IF(OR(A108="",H108=""),"",H108*الإعدادات!$B$7)</f>
        <v>3000</v>
      </c>
    </row>
    <row r="109" customFormat="false" ht="15" hidden="false" customHeight="false" outlineLevel="0" collapsed="false">
      <c r="A109" s="17" t="s">
        <v>289</v>
      </c>
      <c r="B109" s="17" t="s">
        <v>290</v>
      </c>
      <c r="C109" s="17"/>
      <c r="D109" s="17"/>
      <c r="E109" s="17" t="s">
        <v>75</v>
      </c>
      <c r="F109" s="19" t="n">
        <f aca="false">IF(E109="","",IFERROR(VLOOKUP(E109,الورديات!$A$2:$E$21,2,FALSE()),""))</f>
        <v>0.333333333333333</v>
      </c>
      <c r="G109" s="19" t="n">
        <f aca="false">IF(E109="","",IFERROR(VLOOKUP(E109,الورديات!$A$2:$E$21,3,FALSE()),""))</f>
        <v>0.666666666666667</v>
      </c>
      <c r="H109" s="25" t="n">
        <v>100</v>
      </c>
      <c r="I109" s="25" t="n">
        <v>25</v>
      </c>
      <c r="J109" s="17" t="s">
        <v>76</v>
      </c>
      <c r="K109" s="24" t="n">
        <f aca="false">IF(OR(A109="",H109=""),"",H109*الإعدادات!$B$7)</f>
        <v>3000</v>
      </c>
    </row>
    <row r="110" customFormat="false" ht="15" hidden="false" customHeight="false" outlineLevel="0" collapsed="false">
      <c r="A110" s="17" t="s">
        <v>291</v>
      </c>
      <c r="B110" s="17" t="s">
        <v>292</v>
      </c>
      <c r="C110" s="17"/>
      <c r="D110" s="17"/>
      <c r="E110" s="17" t="s">
        <v>75</v>
      </c>
      <c r="F110" s="19" t="n">
        <f aca="false">IF(E110="","",IFERROR(VLOOKUP(E110,الورديات!$A$2:$E$21,2,FALSE()),""))</f>
        <v>0.333333333333333</v>
      </c>
      <c r="G110" s="19" t="n">
        <f aca="false">IF(E110="","",IFERROR(VLOOKUP(E110,الورديات!$A$2:$E$21,3,FALSE()),""))</f>
        <v>0.666666666666667</v>
      </c>
      <c r="H110" s="25" t="n">
        <v>100</v>
      </c>
      <c r="I110" s="25" t="n">
        <v>25</v>
      </c>
      <c r="J110" s="17" t="s">
        <v>76</v>
      </c>
      <c r="K110" s="24" t="n">
        <f aca="false">IF(OR(A110="",H110=""),"",H110*الإعدادات!$B$7)</f>
        <v>3000</v>
      </c>
    </row>
    <row r="111" customFormat="false" ht="15" hidden="false" customHeight="false" outlineLevel="0" collapsed="false">
      <c r="A111" s="17" t="s">
        <v>293</v>
      </c>
      <c r="B111" s="17" t="s">
        <v>294</v>
      </c>
      <c r="C111" s="17"/>
      <c r="D111" s="17"/>
      <c r="E111" s="17" t="s">
        <v>75</v>
      </c>
      <c r="F111" s="19" t="n">
        <f aca="false">IF(E111="","",IFERROR(VLOOKUP(E111,الورديات!$A$2:$E$21,2,FALSE()),""))</f>
        <v>0.333333333333333</v>
      </c>
      <c r="G111" s="19" t="n">
        <f aca="false">IF(E111="","",IFERROR(VLOOKUP(E111,الورديات!$A$2:$E$21,3,FALSE()),""))</f>
        <v>0.666666666666667</v>
      </c>
      <c r="H111" s="25" t="n">
        <v>100</v>
      </c>
      <c r="I111" s="25" t="n">
        <v>25</v>
      </c>
      <c r="J111" s="17" t="s">
        <v>76</v>
      </c>
      <c r="K111" s="24" t="n">
        <f aca="false">IF(OR(A111="",H111=""),"",H111*الإعدادات!$B$7)</f>
        <v>3000</v>
      </c>
    </row>
    <row r="112" customFormat="false" ht="15" hidden="false" customHeight="false" outlineLevel="0" collapsed="false">
      <c r="A112" s="17" t="s">
        <v>295</v>
      </c>
      <c r="B112" s="17" t="s">
        <v>296</v>
      </c>
      <c r="C112" s="17"/>
      <c r="D112" s="17"/>
      <c r="E112" s="17" t="s">
        <v>75</v>
      </c>
      <c r="F112" s="19" t="n">
        <f aca="false">IF(E112="","",IFERROR(VLOOKUP(E112,الورديات!$A$2:$E$21,2,FALSE()),""))</f>
        <v>0.333333333333333</v>
      </c>
      <c r="G112" s="19" t="n">
        <f aca="false">IF(E112="","",IFERROR(VLOOKUP(E112,الورديات!$A$2:$E$21,3,FALSE()),""))</f>
        <v>0.666666666666667</v>
      </c>
      <c r="H112" s="25" t="n">
        <v>100</v>
      </c>
      <c r="I112" s="25" t="n">
        <v>25</v>
      </c>
      <c r="J112" s="17" t="s">
        <v>76</v>
      </c>
      <c r="K112" s="24" t="n">
        <f aca="false">IF(OR(A112="",H112=""),"",H112*الإعدادات!$B$7)</f>
        <v>3000</v>
      </c>
    </row>
    <row r="113" customFormat="false" ht="15" hidden="false" customHeight="false" outlineLevel="0" collapsed="false">
      <c r="A113" s="17" t="s">
        <v>297</v>
      </c>
      <c r="B113" s="17" t="s">
        <v>298</v>
      </c>
      <c r="C113" s="17"/>
      <c r="D113" s="17"/>
      <c r="E113" s="17" t="s">
        <v>75</v>
      </c>
      <c r="F113" s="19" t="n">
        <f aca="false">IF(E113="","",IFERROR(VLOOKUP(E113,الورديات!$A$2:$E$21,2,FALSE()),""))</f>
        <v>0.333333333333333</v>
      </c>
      <c r="G113" s="19" t="n">
        <f aca="false">IF(E113="","",IFERROR(VLOOKUP(E113,الورديات!$A$2:$E$21,3,FALSE()),""))</f>
        <v>0.666666666666667</v>
      </c>
      <c r="H113" s="25" t="n">
        <v>100</v>
      </c>
      <c r="I113" s="25" t="n">
        <v>25</v>
      </c>
      <c r="J113" s="17" t="s">
        <v>76</v>
      </c>
      <c r="K113" s="24" t="n">
        <f aca="false">IF(OR(A113="",H113=""),"",H113*الإعدادات!$B$7)</f>
        <v>3000</v>
      </c>
    </row>
    <row r="114" customFormat="false" ht="15" hidden="false" customHeight="false" outlineLevel="0" collapsed="false">
      <c r="A114" s="17" t="s">
        <v>299</v>
      </c>
      <c r="B114" s="17" t="s">
        <v>300</v>
      </c>
      <c r="C114" s="17"/>
      <c r="D114" s="17"/>
      <c r="E114" s="17" t="s">
        <v>75</v>
      </c>
      <c r="F114" s="19" t="n">
        <f aca="false">IF(E114="","",IFERROR(VLOOKUP(E114,الورديات!$A$2:$E$21,2,FALSE()),""))</f>
        <v>0.333333333333333</v>
      </c>
      <c r="G114" s="19" t="n">
        <f aca="false">IF(E114="","",IFERROR(VLOOKUP(E114,الورديات!$A$2:$E$21,3,FALSE()),""))</f>
        <v>0.666666666666667</v>
      </c>
      <c r="H114" s="25" t="n">
        <v>100</v>
      </c>
      <c r="I114" s="25" t="n">
        <v>25</v>
      </c>
      <c r="J114" s="17" t="s">
        <v>76</v>
      </c>
      <c r="K114" s="24" t="n">
        <f aca="false">IF(OR(A114="",H114=""),"",H114*الإعدادات!$B$7)</f>
        <v>3000</v>
      </c>
    </row>
    <row r="115" customFormat="false" ht="15" hidden="false" customHeight="false" outlineLevel="0" collapsed="false">
      <c r="A115" s="17" t="s">
        <v>301</v>
      </c>
      <c r="B115" s="17" t="s">
        <v>302</v>
      </c>
      <c r="C115" s="17"/>
      <c r="D115" s="17"/>
      <c r="E115" s="17" t="s">
        <v>75</v>
      </c>
      <c r="F115" s="19" t="n">
        <f aca="false">IF(E115="","",IFERROR(VLOOKUP(E115,الورديات!$A$2:$E$21,2,FALSE()),""))</f>
        <v>0.333333333333333</v>
      </c>
      <c r="G115" s="19" t="n">
        <f aca="false">IF(E115="","",IFERROR(VLOOKUP(E115,الورديات!$A$2:$E$21,3,FALSE()),""))</f>
        <v>0.666666666666667</v>
      </c>
      <c r="H115" s="25" t="n">
        <v>100</v>
      </c>
      <c r="I115" s="25" t="n">
        <v>25</v>
      </c>
      <c r="J115" s="17" t="s">
        <v>76</v>
      </c>
      <c r="K115" s="24" t="n">
        <f aca="false">IF(OR(A115="",H115=""),"",H115*الإعدادات!$B$7)</f>
        <v>3000</v>
      </c>
    </row>
    <row r="116" customFormat="false" ht="15" hidden="false" customHeight="false" outlineLevel="0" collapsed="false">
      <c r="A116" s="17" t="s">
        <v>303</v>
      </c>
      <c r="B116" s="17" t="s">
        <v>304</v>
      </c>
      <c r="C116" s="17"/>
      <c r="D116" s="17"/>
      <c r="E116" s="17" t="s">
        <v>75</v>
      </c>
      <c r="F116" s="19" t="n">
        <f aca="false">IF(E116="","",IFERROR(VLOOKUP(E116,الورديات!$A$2:$E$21,2,FALSE()),""))</f>
        <v>0.333333333333333</v>
      </c>
      <c r="G116" s="19" t="n">
        <f aca="false">IF(E116="","",IFERROR(VLOOKUP(E116,الورديات!$A$2:$E$21,3,FALSE()),""))</f>
        <v>0.666666666666667</v>
      </c>
      <c r="H116" s="25" t="n">
        <v>100</v>
      </c>
      <c r="I116" s="25" t="n">
        <v>25</v>
      </c>
      <c r="J116" s="17" t="s">
        <v>76</v>
      </c>
      <c r="K116" s="24" t="n">
        <f aca="false">IF(OR(A116="",H116=""),"",H116*الإعدادات!$B$7)</f>
        <v>3000</v>
      </c>
    </row>
    <row r="117" customFormat="false" ht="15" hidden="false" customHeight="false" outlineLevel="0" collapsed="false">
      <c r="A117" s="17" t="s">
        <v>305</v>
      </c>
      <c r="B117" s="17" t="s">
        <v>306</v>
      </c>
      <c r="C117" s="17"/>
      <c r="D117" s="17"/>
      <c r="E117" s="17" t="s">
        <v>75</v>
      </c>
      <c r="F117" s="19" t="n">
        <f aca="false">IF(E117="","",IFERROR(VLOOKUP(E117,الورديات!$A$2:$E$21,2,FALSE()),""))</f>
        <v>0.333333333333333</v>
      </c>
      <c r="G117" s="19" t="n">
        <f aca="false">IF(E117="","",IFERROR(VLOOKUP(E117,الورديات!$A$2:$E$21,3,FALSE()),""))</f>
        <v>0.666666666666667</v>
      </c>
      <c r="H117" s="25" t="n">
        <v>100</v>
      </c>
      <c r="I117" s="25" t="n">
        <v>25</v>
      </c>
      <c r="J117" s="17" t="s">
        <v>76</v>
      </c>
      <c r="K117" s="24" t="n">
        <f aca="false">IF(OR(A117="",H117=""),"",H117*الإعدادات!$B$7)</f>
        <v>3000</v>
      </c>
    </row>
    <row r="118" customFormat="false" ht="15" hidden="false" customHeight="false" outlineLevel="0" collapsed="false">
      <c r="A118" s="17" t="s">
        <v>307</v>
      </c>
      <c r="B118" s="17" t="s">
        <v>308</v>
      </c>
      <c r="C118" s="17"/>
      <c r="D118" s="17"/>
      <c r="E118" s="17" t="s">
        <v>75</v>
      </c>
      <c r="F118" s="19" t="n">
        <f aca="false">IF(E118="","",IFERROR(VLOOKUP(E118,الورديات!$A$2:$E$21,2,FALSE()),""))</f>
        <v>0.333333333333333</v>
      </c>
      <c r="G118" s="19" t="n">
        <f aca="false">IF(E118="","",IFERROR(VLOOKUP(E118,الورديات!$A$2:$E$21,3,FALSE()),""))</f>
        <v>0.666666666666667</v>
      </c>
      <c r="H118" s="25" t="n">
        <v>100</v>
      </c>
      <c r="I118" s="25" t="n">
        <v>25</v>
      </c>
      <c r="J118" s="17" t="s">
        <v>76</v>
      </c>
      <c r="K118" s="24" t="n">
        <f aca="false">IF(OR(A118="",H118=""),"",H118*الإعدادات!$B$7)</f>
        <v>3000</v>
      </c>
    </row>
    <row r="119" customFormat="false" ht="15" hidden="false" customHeight="false" outlineLevel="0" collapsed="false">
      <c r="A119" s="17" t="s">
        <v>309</v>
      </c>
      <c r="B119" s="17" t="s">
        <v>310</v>
      </c>
      <c r="C119" s="17"/>
      <c r="D119" s="17"/>
      <c r="E119" s="17" t="s">
        <v>75</v>
      </c>
      <c r="F119" s="19" t="n">
        <f aca="false">IF(E119="","",IFERROR(VLOOKUP(E119,الورديات!$A$2:$E$21,2,FALSE()),""))</f>
        <v>0.333333333333333</v>
      </c>
      <c r="G119" s="19" t="n">
        <f aca="false">IF(E119="","",IFERROR(VLOOKUP(E119,الورديات!$A$2:$E$21,3,FALSE()),""))</f>
        <v>0.666666666666667</v>
      </c>
      <c r="H119" s="25" t="n">
        <v>100</v>
      </c>
      <c r="I119" s="25" t="n">
        <v>25</v>
      </c>
      <c r="J119" s="17" t="s">
        <v>76</v>
      </c>
      <c r="K119" s="24" t="n">
        <f aca="false">IF(OR(A119="",H119=""),"",H119*الإعدادات!$B$7)</f>
        <v>3000</v>
      </c>
    </row>
    <row r="120" customFormat="false" ht="15" hidden="false" customHeight="false" outlineLevel="0" collapsed="false">
      <c r="A120" s="17" t="s">
        <v>311</v>
      </c>
      <c r="B120" s="17" t="s">
        <v>312</v>
      </c>
      <c r="C120" s="17"/>
      <c r="D120" s="17"/>
      <c r="E120" s="17" t="s">
        <v>75</v>
      </c>
      <c r="F120" s="19" t="n">
        <f aca="false">IF(E120="","",IFERROR(VLOOKUP(E120,الورديات!$A$2:$E$21,2,FALSE()),""))</f>
        <v>0.333333333333333</v>
      </c>
      <c r="G120" s="19" t="n">
        <f aca="false">IF(E120="","",IFERROR(VLOOKUP(E120,الورديات!$A$2:$E$21,3,FALSE()),""))</f>
        <v>0.666666666666667</v>
      </c>
      <c r="H120" s="25" t="n">
        <v>100</v>
      </c>
      <c r="I120" s="25" t="n">
        <v>25</v>
      </c>
      <c r="J120" s="17" t="s">
        <v>76</v>
      </c>
      <c r="K120" s="24" t="n">
        <f aca="false">IF(OR(A120="",H120=""),"",H120*الإعدادات!$B$7)</f>
        <v>3000</v>
      </c>
    </row>
    <row r="121" customFormat="false" ht="15" hidden="false" customHeight="false" outlineLevel="0" collapsed="false">
      <c r="A121" s="17" t="s">
        <v>313</v>
      </c>
      <c r="B121" s="17" t="s">
        <v>314</v>
      </c>
      <c r="C121" s="17"/>
      <c r="D121" s="17"/>
      <c r="E121" s="17" t="s">
        <v>75</v>
      </c>
      <c r="F121" s="19" t="n">
        <f aca="false">IF(E121="","",IFERROR(VLOOKUP(E121,الورديات!$A$2:$E$21,2,FALSE()),""))</f>
        <v>0.333333333333333</v>
      </c>
      <c r="G121" s="19" t="n">
        <f aca="false">IF(E121="","",IFERROR(VLOOKUP(E121,الورديات!$A$2:$E$21,3,FALSE()),""))</f>
        <v>0.666666666666667</v>
      </c>
      <c r="H121" s="25" t="n">
        <v>100</v>
      </c>
      <c r="I121" s="25" t="n">
        <v>25</v>
      </c>
      <c r="J121" s="17" t="s">
        <v>76</v>
      </c>
      <c r="K121" s="24" t="n">
        <f aca="false">IF(OR(A121="",H121=""),"",H121*الإعدادات!$B$7)</f>
        <v>3000</v>
      </c>
    </row>
    <row r="122" customFormat="false" ht="15" hidden="false" customHeight="false" outlineLevel="0" collapsed="false">
      <c r="A122" s="17" t="s">
        <v>315</v>
      </c>
      <c r="B122" s="17" t="s">
        <v>316</v>
      </c>
      <c r="C122" s="17"/>
      <c r="D122" s="17"/>
      <c r="E122" s="17" t="s">
        <v>75</v>
      </c>
      <c r="F122" s="19" t="n">
        <f aca="false">IF(E122="","",IFERROR(VLOOKUP(E122,الورديات!$A$2:$E$21,2,FALSE()),""))</f>
        <v>0.333333333333333</v>
      </c>
      <c r="G122" s="19" t="n">
        <f aca="false">IF(E122="","",IFERROR(VLOOKUP(E122,الورديات!$A$2:$E$21,3,FALSE()),""))</f>
        <v>0.666666666666667</v>
      </c>
      <c r="H122" s="25" t="n">
        <v>100</v>
      </c>
      <c r="I122" s="25" t="n">
        <v>25</v>
      </c>
      <c r="J122" s="17" t="s">
        <v>76</v>
      </c>
      <c r="K122" s="24" t="n">
        <f aca="false">IF(OR(A122="",H122=""),"",H122*الإعدادات!$B$7)</f>
        <v>3000</v>
      </c>
    </row>
    <row r="123" customFormat="false" ht="15" hidden="false" customHeight="false" outlineLevel="0" collapsed="false">
      <c r="A123" s="17" t="s">
        <v>317</v>
      </c>
      <c r="B123" s="17" t="s">
        <v>318</v>
      </c>
      <c r="C123" s="17"/>
      <c r="D123" s="17"/>
      <c r="E123" s="17" t="s">
        <v>75</v>
      </c>
      <c r="F123" s="19" t="n">
        <f aca="false">IF(E123="","",IFERROR(VLOOKUP(E123,الورديات!$A$2:$E$21,2,FALSE()),""))</f>
        <v>0.333333333333333</v>
      </c>
      <c r="G123" s="19" t="n">
        <f aca="false">IF(E123="","",IFERROR(VLOOKUP(E123,الورديات!$A$2:$E$21,3,FALSE()),""))</f>
        <v>0.666666666666667</v>
      </c>
      <c r="H123" s="25" t="n">
        <v>100</v>
      </c>
      <c r="I123" s="25" t="n">
        <v>25</v>
      </c>
      <c r="J123" s="17" t="s">
        <v>76</v>
      </c>
      <c r="K123" s="24" t="n">
        <f aca="false">IF(OR(A123="",H123=""),"",H123*الإعدادات!$B$7)</f>
        <v>3000</v>
      </c>
    </row>
    <row r="124" customFormat="false" ht="15" hidden="false" customHeight="false" outlineLevel="0" collapsed="false">
      <c r="A124" s="17" t="s">
        <v>319</v>
      </c>
      <c r="B124" s="17" t="s">
        <v>320</v>
      </c>
      <c r="C124" s="17"/>
      <c r="D124" s="17"/>
      <c r="E124" s="17" t="s">
        <v>75</v>
      </c>
      <c r="F124" s="19" t="n">
        <f aca="false">IF(E124="","",IFERROR(VLOOKUP(E124,الورديات!$A$2:$E$21,2,FALSE()),""))</f>
        <v>0.333333333333333</v>
      </c>
      <c r="G124" s="19" t="n">
        <f aca="false">IF(E124="","",IFERROR(VLOOKUP(E124,الورديات!$A$2:$E$21,3,FALSE()),""))</f>
        <v>0.666666666666667</v>
      </c>
      <c r="H124" s="25" t="n">
        <v>100</v>
      </c>
      <c r="I124" s="25" t="n">
        <v>25</v>
      </c>
      <c r="J124" s="17" t="s">
        <v>76</v>
      </c>
      <c r="K124" s="24" t="n">
        <f aca="false">IF(OR(A124="",H124=""),"",H124*الإعدادات!$B$7)</f>
        <v>3000</v>
      </c>
    </row>
    <row r="125" customFormat="false" ht="15" hidden="false" customHeight="false" outlineLevel="0" collapsed="false">
      <c r="A125" s="17" t="s">
        <v>321</v>
      </c>
      <c r="B125" s="17" t="s">
        <v>322</v>
      </c>
      <c r="C125" s="17"/>
      <c r="D125" s="17"/>
      <c r="E125" s="17" t="s">
        <v>75</v>
      </c>
      <c r="F125" s="19" t="n">
        <f aca="false">IF(E125="","",IFERROR(VLOOKUP(E125,الورديات!$A$2:$E$21,2,FALSE()),""))</f>
        <v>0.333333333333333</v>
      </c>
      <c r="G125" s="19" t="n">
        <f aca="false">IF(E125="","",IFERROR(VLOOKUP(E125,الورديات!$A$2:$E$21,3,FALSE()),""))</f>
        <v>0.666666666666667</v>
      </c>
      <c r="H125" s="25" t="n">
        <v>100</v>
      </c>
      <c r="I125" s="25" t="n">
        <v>25</v>
      </c>
      <c r="J125" s="17" t="s">
        <v>76</v>
      </c>
      <c r="K125" s="24" t="n">
        <f aca="false">IF(OR(A125="",H125=""),"",H125*الإعدادات!$B$7)</f>
        <v>3000</v>
      </c>
    </row>
    <row r="126" customFormat="false" ht="15" hidden="false" customHeight="false" outlineLevel="0" collapsed="false">
      <c r="A126" s="17" t="s">
        <v>323</v>
      </c>
      <c r="B126" s="17" t="s">
        <v>324</v>
      </c>
      <c r="C126" s="17"/>
      <c r="D126" s="17"/>
      <c r="E126" s="17" t="s">
        <v>75</v>
      </c>
      <c r="F126" s="19" t="n">
        <f aca="false">IF(E126="","",IFERROR(VLOOKUP(E126,الورديات!$A$2:$E$21,2,FALSE()),""))</f>
        <v>0.333333333333333</v>
      </c>
      <c r="G126" s="19" t="n">
        <f aca="false">IF(E126="","",IFERROR(VLOOKUP(E126,الورديات!$A$2:$E$21,3,FALSE()),""))</f>
        <v>0.666666666666667</v>
      </c>
      <c r="H126" s="25" t="n">
        <v>100</v>
      </c>
      <c r="I126" s="25" t="n">
        <v>25</v>
      </c>
      <c r="J126" s="17" t="s">
        <v>76</v>
      </c>
      <c r="K126" s="24" t="n">
        <f aca="false">IF(OR(A126="",H126=""),"",H126*الإعدادات!$B$7)</f>
        <v>3000</v>
      </c>
    </row>
    <row r="127" customFormat="false" ht="15" hidden="false" customHeight="false" outlineLevel="0" collapsed="false">
      <c r="A127" s="17" t="s">
        <v>325</v>
      </c>
      <c r="B127" s="17" t="s">
        <v>326</v>
      </c>
      <c r="C127" s="17"/>
      <c r="D127" s="17"/>
      <c r="E127" s="17" t="s">
        <v>75</v>
      </c>
      <c r="F127" s="19" t="n">
        <f aca="false">IF(E127="","",IFERROR(VLOOKUP(E127,الورديات!$A$2:$E$21,2,FALSE()),""))</f>
        <v>0.333333333333333</v>
      </c>
      <c r="G127" s="19" t="n">
        <f aca="false">IF(E127="","",IFERROR(VLOOKUP(E127,الورديات!$A$2:$E$21,3,FALSE()),""))</f>
        <v>0.666666666666667</v>
      </c>
      <c r="H127" s="25" t="n">
        <v>100</v>
      </c>
      <c r="I127" s="25" t="n">
        <v>25</v>
      </c>
      <c r="J127" s="17" t="s">
        <v>76</v>
      </c>
      <c r="K127" s="24" t="n">
        <f aca="false">IF(OR(A127="",H127=""),"",H127*الإعدادات!$B$7)</f>
        <v>3000</v>
      </c>
    </row>
    <row r="128" customFormat="false" ht="15" hidden="false" customHeight="false" outlineLevel="0" collapsed="false">
      <c r="A128" s="17" t="s">
        <v>327</v>
      </c>
      <c r="B128" s="17" t="s">
        <v>328</v>
      </c>
      <c r="C128" s="17"/>
      <c r="D128" s="17"/>
      <c r="E128" s="17" t="s">
        <v>75</v>
      </c>
      <c r="F128" s="19" t="n">
        <f aca="false">IF(E128="","",IFERROR(VLOOKUP(E128,الورديات!$A$2:$E$21,2,FALSE()),""))</f>
        <v>0.333333333333333</v>
      </c>
      <c r="G128" s="19" t="n">
        <f aca="false">IF(E128="","",IFERROR(VLOOKUP(E128,الورديات!$A$2:$E$21,3,FALSE()),""))</f>
        <v>0.666666666666667</v>
      </c>
      <c r="H128" s="25" t="n">
        <v>100</v>
      </c>
      <c r="I128" s="25" t="n">
        <v>25</v>
      </c>
      <c r="J128" s="17" t="s">
        <v>76</v>
      </c>
      <c r="K128" s="24" t="n">
        <f aca="false">IF(OR(A128="",H128=""),"",H128*الإعدادات!$B$7)</f>
        <v>3000</v>
      </c>
    </row>
    <row r="129" customFormat="false" ht="15" hidden="false" customHeight="false" outlineLevel="0" collapsed="false">
      <c r="A129" s="17" t="s">
        <v>329</v>
      </c>
      <c r="B129" s="17" t="s">
        <v>330</v>
      </c>
      <c r="C129" s="17"/>
      <c r="D129" s="17"/>
      <c r="E129" s="17" t="s">
        <v>75</v>
      </c>
      <c r="F129" s="19" t="n">
        <f aca="false">IF(E129="","",IFERROR(VLOOKUP(E129,الورديات!$A$2:$E$21,2,FALSE()),""))</f>
        <v>0.333333333333333</v>
      </c>
      <c r="G129" s="19" t="n">
        <f aca="false">IF(E129="","",IFERROR(VLOOKUP(E129,الورديات!$A$2:$E$21,3,FALSE()),""))</f>
        <v>0.666666666666667</v>
      </c>
      <c r="H129" s="25" t="n">
        <v>100</v>
      </c>
      <c r="I129" s="25" t="n">
        <v>25</v>
      </c>
      <c r="J129" s="17" t="s">
        <v>76</v>
      </c>
      <c r="K129" s="24" t="n">
        <f aca="false">IF(OR(A129="",H129=""),"",H129*الإعدادات!$B$7)</f>
        <v>3000</v>
      </c>
    </row>
    <row r="130" customFormat="false" ht="15" hidden="false" customHeight="false" outlineLevel="0" collapsed="false">
      <c r="A130" s="17" t="s">
        <v>331</v>
      </c>
      <c r="B130" s="17" t="s">
        <v>332</v>
      </c>
      <c r="C130" s="17"/>
      <c r="D130" s="17"/>
      <c r="E130" s="17" t="s">
        <v>75</v>
      </c>
      <c r="F130" s="19" t="n">
        <f aca="false">IF(E130="","",IFERROR(VLOOKUP(E130,الورديات!$A$2:$E$21,2,FALSE()),""))</f>
        <v>0.333333333333333</v>
      </c>
      <c r="G130" s="19" t="n">
        <f aca="false">IF(E130="","",IFERROR(VLOOKUP(E130,الورديات!$A$2:$E$21,3,FALSE()),""))</f>
        <v>0.666666666666667</v>
      </c>
      <c r="H130" s="25" t="n">
        <v>100</v>
      </c>
      <c r="I130" s="25" t="n">
        <v>25</v>
      </c>
      <c r="J130" s="17" t="s">
        <v>76</v>
      </c>
      <c r="K130" s="24" t="n">
        <f aca="false">IF(OR(A130="",H130=""),"",H130*الإعدادات!$B$7)</f>
        <v>3000</v>
      </c>
    </row>
    <row r="131" customFormat="false" ht="15" hidden="false" customHeight="false" outlineLevel="0" collapsed="false">
      <c r="A131" s="17" t="s">
        <v>333</v>
      </c>
      <c r="B131" s="17" t="s">
        <v>334</v>
      </c>
      <c r="C131" s="17"/>
      <c r="D131" s="17"/>
      <c r="E131" s="17" t="s">
        <v>75</v>
      </c>
      <c r="F131" s="19" t="n">
        <f aca="false">IF(E131="","",IFERROR(VLOOKUP(E131,الورديات!$A$2:$E$21,2,FALSE()),""))</f>
        <v>0.333333333333333</v>
      </c>
      <c r="G131" s="19" t="n">
        <f aca="false">IF(E131="","",IFERROR(VLOOKUP(E131,الورديات!$A$2:$E$21,3,FALSE()),""))</f>
        <v>0.666666666666667</v>
      </c>
      <c r="H131" s="25" t="n">
        <v>100</v>
      </c>
      <c r="I131" s="25" t="n">
        <v>25</v>
      </c>
      <c r="J131" s="17" t="s">
        <v>76</v>
      </c>
      <c r="K131" s="24" t="n">
        <f aca="false">IF(OR(A131="",H131=""),"",H131*الإعدادات!$B$7)</f>
        <v>3000</v>
      </c>
    </row>
    <row r="132" customFormat="false" ht="15" hidden="false" customHeight="false" outlineLevel="0" collapsed="false">
      <c r="A132" s="17" t="s">
        <v>335</v>
      </c>
      <c r="B132" s="17" t="s">
        <v>336</v>
      </c>
      <c r="C132" s="17"/>
      <c r="D132" s="17"/>
      <c r="E132" s="17" t="s">
        <v>75</v>
      </c>
      <c r="F132" s="19" t="n">
        <f aca="false">IF(E132="","",IFERROR(VLOOKUP(E132,الورديات!$A$2:$E$21,2,FALSE()),""))</f>
        <v>0.333333333333333</v>
      </c>
      <c r="G132" s="19" t="n">
        <f aca="false">IF(E132="","",IFERROR(VLOOKUP(E132,الورديات!$A$2:$E$21,3,FALSE()),""))</f>
        <v>0.666666666666667</v>
      </c>
      <c r="H132" s="25" t="n">
        <v>100</v>
      </c>
      <c r="I132" s="25" t="n">
        <v>25</v>
      </c>
      <c r="J132" s="17" t="s">
        <v>76</v>
      </c>
      <c r="K132" s="24" t="n">
        <f aca="false">IF(OR(A132="",H132=""),"",H132*الإعدادات!$B$7)</f>
        <v>3000</v>
      </c>
    </row>
    <row r="133" customFormat="false" ht="15" hidden="false" customHeight="false" outlineLevel="0" collapsed="false">
      <c r="A133" s="17" t="s">
        <v>337</v>
      </c>
      <c r="B133" s="17" t="s">
        <v>338</v>
      </c>
      <c r="C133" s="17"/>
      <c r="D133" s="17"/>
      <c r="E133" s="17" t="s">
        <v>75</v>
      </c>
      <c r="F133" s="19" t="n">
        <f aca="false">IF(E133="","",IFERROR(VLOOKUP(E133,الورديات!$A$2:$E$21,2,FALSE()),""))</f>
        <v>0.333333333333333</v>
      </c>
      <c r="G133" s="19" t="n">
        <f aca="false">IF(E133="","",IFERROR(VLOOKUP(E133,الورديات!$A$2:$E$21,3,FALSE()),""))</f>
        <v>0.666666666666667</v>
      </c>
      <c r="H133" s="25" t="n">
        <v>100</v>
      </c>
      <c r="I133" s="25" t="n">
        <v>25</v>
      </c>
      <c r="J133" s="17" t="s">
        <v>76</v>
      </c>
      <c r="K133" s="24" t="n">
        <f aca="false">IF(OR(A133="",H133=""),"",H133*الإعدادات!$B$7)</f>
        <v>3000</v>
      </c>
    </row>
    <row r="134" customFormat="false" ht="15" hidden="false" customHeight="false" outlineLevel="0" collapsed="false">
      <c r="A134" s="17" t="s">
        <v>339</v>
      </c>
      <c r="B134" s="17" t="s">
        <v>340</v>
      </c>
      <c r="C134" s="17"/>
      <c r="D134" s="17"/>
      <c r="E134" s="17" t="s">
        <v>75</v>
      </c>
      <c r="F134" s="19" t="n">
        <f aca="false">IF(E134="","",IFERROR(VLOOKUP(E134,الورديات!$A$2:$E$21,2,FALSE()),""))</f>
        <v>0.333333333333333</v>
      </c>
      <c r="G134" s="19" t="n">
        <f aca="false">IF(E134="","",IFERROR(VLOOKUP(E134,الورديات!$A$2:$E$21,3,FALSE()),""))</f>
        <v>0.666666666666667</v>
      </c>
      <c r="H134" s="25" t="n">
        <v>100</v>
      </c>
      <c r="I134" s="25" t="n">
        <v>25</v>
      </c>
      <c r="J134" s="17" t="s">
        <v>76</v>
      </c>
      <c r="K134" s="24" t="n">
        <f aca="false">IF(OR(A134="",H134=""),"",H134*الإعدادات!$B$7)</f>
        <v>3000</v>
      </c>
    </row>
    <row r="135" customFormat="false" ht="15" hidden="false" customHeight="false" outlineLevel="0" collapsed="false">
      <c r="A135" s="17" t="s">
        <v>341</v>
      </c>
      <c r="B135" s="17" t="s">
        <v>342</v>
      </c>
      <c r="C135" s="17"/>
      <c r="D135" s="17"/>
      <c r="E135" s="17" t="s">
        <v>75</v>
      </c>
      <c r="F135" s="19" t="n">
        <f aca="false">IF(E135="","",IFERROR(VLOOKUP(E135,الورديات!$A$2:$E$21,2,FALSE()),""))</f>
        <v>0.333333333333333</v>
      </c>
      <c r="G135" s="19" t="n">
        <f aca="false">IF(E135="","",IFERROR(VLOOKUP(E135,الورديات!$A$2:$E$21,3,FALSE()),""))</f>
        <v>0.666666666666667</v>
      </c>
      <c r="H135" s="25" t="n">
        <v>100</v>
      </c>
      <c r="I135" s="25" t="n">
        <v>25</v>
      </c>
      <c r="J135" s="17" t="s">
        <v>76</v>
      </c>
      <c r="K135" s="24" t="n">
        <f aca="false">IF(OR(A135="",H135=""),"",H135*الإعدادات!$B$7)</f>
        <v>3000</v>
      </c>
    </row>
    <row r="136" customFormat="false" ht="15" hidden="false" customHeight="false" outlineLevel="0" collapsed="false">
      <c r="A136" s="17" t="s">
        <v>343</v>
      </c>
      <c r="B136" s="17" t="s">
        <v>344</v>
      </c>
      <c r="C136" s="17"/>
      <c r="D136" s="17"/>
      <c r="E136" s="17" t="s">
        <v>75</v>
      </c>
      <c r="F136" s="19" t="n">
        <f aca="false">IF(E136="","",IFERROR(VLOOKUP(E136,الورديات!$A$2:$E$21,2,FALSE()),""))</f>
        <v>0.333333333333333</v>
      </c>
      <c r="G136" s="19" t="n">
        <f aca="false">IF(E136="","",IFERROR(VLOOKUP(E136,الورديات!$A$2:$E$21,3,FALSE()),""))</f>
        <v>0.666666666666667</v>
      </c>
      <c r="H136" s="25" t="n">
        <v>100</v>
      </c>
      <c r="I136" s="25" t="n">
        <v>25</v>
      </c>
      <c r="J136" s="17" t="s">
        <v>76</v>
      </c>
      <c r="K136" s="24" t="n">
        <f aca="false">IF(OR(A136="",H136=""),"",H136*الإعدادات!$B$7)</f>
        <v>3000</v>
      </c>
    </row>
    <row r="137" customFormat="false" ht="15" hidden="false" customHeight="false" outlineLevel="0" collapsed="false">
      <c r="A137" s="17" t="s">
        <v>345</v>
      </c>
      <c r="B137" s="17" t="s">
        <v>346</v>
      </c>
      <c r="C137" s="17"/>
      <c r="D137" s="17"/>
      <c r="E137" s="17" t="s">
        <v>75</v>
      </c>
      <c r="F137" s="19" t="n">
        <f aca="false">IF(E137="","",IFERROR(VLOOKUP(E137,الورديات!$A$2:$E$21,2,FALSE()),""))</f>
        <v>0.333333333333333</v>
      </c>
      <c r="G137" s="19" t="n">
        <f aca="false">IF(E137="","",IFERROR(VLOOKUP(E137,الورديات!$A$2:$E$21,3,FALSE()),""))</f>
        <v>0.666666666666667</v>
      </c>
      <c r="H137" s="25" t="n">
        <v>100</v>
      </c>
      <c r="I137" s="25" t="n">
        <v>25</v>
      </c>
      <c r="J137" s="17" t="s">
        <v>76</v>
      </c>
      <c r="K137" s="24" t="n">
        <f aca="false">IF(OR(A137="",H137=""),"",H137*الإعدادات!$B$7)</f>
        <v>3000</v>
      </c>
    </row>
    <row r="138" customFormat="false" ht="15" hidden="false" customHeight="false" outlineLevel="0" collapsed="false">
      <c r="A138" s="17" t="s">
        <v>347</v>
      </c>
      <c r="B138" s="17" t="s">
        <v>348</v>
      </c>
      <c r="C138" s="17"/>
      <c r="D138" s="17"/>
      <c r="E138" s="17" t="s">
        <v>75</v>
      </c>
      <c r="F138" s="19" t="n">
        <f aca="false">IF(E138="","",IFERROR(VLOOKUP(E138,الورديات!$A$2:$E$21,2,FALSE()),""))</f>
        <v>0.333333333333333</v>
      </c>
      <c r="G138" s="19" t="n">
        <f aca="false">IF(E138="","",IFERROR(VLOOKUP(E138,الورديات!$A$2:$E$21,3,FALSE()),""))</f>
        <v>0.666666666666667</v>
      </c>
      <c r="H138" s="25" t="n">
        <v>100</v>
      </c>
      <c r="I138" s="25" t="n">
        <v>25</v>
      </c>
      <c r="J138" s="17" t="s">
        <v>76</v>
      </c>
      <c r="K138" s="24" t="n">
        <f aca="false">IF(OR(A138="",H138=""),"",H138*الإعدادات!$B$7)</f>
        <v>3000</v>
      </c>
    </row>
    <row r="139" customFormat="false" ht="15" hidden="false" customHeight="false" outlineLevel="0" collapsed="false">
      <c r="A139" s="17" t="s">
        <v>349</v>
      </c>
      <c r="B139" s="17" t="s">
        <v>350</v>
      </c>
      <c r="C139" s="17"/>
      <c r="D139" s="17"/>
      <c r="E139" s="17" t="s">
        <v>75</v>
      </c>
      <c r="F139" s="19" t="n">
        <f aca="false">IF(E139="","",IFERROR(VLOOKUP(E139,الورديات!$A$2:$E$21,2,FALSE()),""))</f>
        <v>0.333333333333333</v>
      </c>
      <c r="G139" s="19" t="n">
        <f aca="false">IF(E139="","",IFERROR(VLOOKUP(E139,الورديات!$A$2:$E$21,3,FALSE()),""))</f>
        <v>0.666666666666667</v>
      </c>
      <c r="H139" s="25" t="n">
        <v>100</v>
      </c>
      <c r="I139" s="25" t="n">
        <v>25</v>
      </c>
      <c r="J139" s="17" t="s">
        <v>76</v>
      </c>
      <c r="K139" s="24" t="n">
        <f aca="false">IF(OR(A139="",H139=""),"",H139*الإعدادات!$B$7)</f>
        <v>3000</v>
      </c>
    </row>
    <row r="140" customFormat="false" ht="15" hidden="false" customHeight="false" outlineLevel="0" collapsed="false">
      <c r="A140" s="17" t="s">
        <v>351</v>
      </c>
      <c r="B140" s="17" t="s">
        <v>352</v>
      </c>
      <c r="C140" s="17"/>
      <c r="D140" s="17"/>
      <c r="E140" s="17" t="s">
        <v>75</v>
      </c>
      <c r="F140" s="19" t="n">
        <f aca="false">IF(E140="","",IFERROR(VLOOKUP(E140,الورديات!$A$2:$E$21,2,FALSE()),""))</f>
        <v>0.333333333333333</v>
      </c>
      <c r="G140" s="19" t="n">
        <f aca="false">IF(E140="","",IFERROR(VLOOKUP(E140,الورديات!$A$2:$E$21,3,FALSE()),""))</f>
        <v>0.666666666666667</v>
      </c>
      <c r="H140" s="25" t="n">
        <v>100</v>
      </c>
      <c r="I140" s="25" t="n">
        <v>25</v>
      </c>
      <c r="J140" s="17" t="s">
        <v>76</v>
      </c>
      <c r="K140" s="24" t="n">
        <f aca="false">IF(OR(A140="",H140=""),"",H140*الإعدادات!$B$7)</f>
        <v>3000</v>
      </c>
    </row>
    <row r="141" customFormat="false" ht="15" hidden="false" customHeight="false" outlineLevel="0" collapsed="false">
      <c r="A141" s="17" t="s">
        <v>353</v>
      </c>
      <c r="B141" s="17" t="s">
        <v>354</v>
      </c>
      <c r="C141" s="17"/>
      <c r="D141" s="17"/>
      <c r="E141" s="17" t="s">
        <v>75</v>
      </c>
      <c r="F141" s="19" t="n">
        <f aca="false">IF(E141="","",IFERROR(VLOOKUP(E141,الورديات!$A$2:$E$21,2,FALSE()),""))</f>
        <v>0.333333333333333</v>
      </c>
      <c r="G141" s="19" t="n">
        <f aca="false">IF(E141="","",IFERROR(VLOOKUP(E141,الورديات!$A$2:$E$21,3,FALSE()),""))</f>
        <v>0.666666666666667</v>
      </c>
      <c r="H141" s="25" t="n">
        <v>100</v>
      </c>
      <c r="I141" s="25" t="n">
        <v>25</v>
      </c>
      <c r="J141" s="17" t="s">
        <v>76</v>
      </c>
      <c r="K141" s="24" t="n">
        <f aca="false">IF(OR(A141="",H141=""),"",H141*الإعدادات!$B$7)</f>
        <v>3000</v>
      </c>
    </row>
    <row r="142" customFormat="false" ht="15" hidden="false" customHeight="false" outlineLevel="0" collapsed="false">
      <c r="A142" s="17" t="s">
        <v>355</v>
      </c>
      <c r="B142" s="17" t="s">
        <v>356</v>
      </c>
      <c r="C142" s="17"/>
      <c r="D142" s="17"/>
      <c r="E142" s="17" t="s">
        <v>75</v>
      </c>
      <c r="F142" s="19" t="n">
        <f aca="false">IF(E142="","",IFERROR(VLOOKUP(E142,الورديات!$A$2:$E$21,2,FALSE()),""))</f>
        <v>0.333333333333333</v>
      </c>
      <c r="G142" s="19" t="n">
        <f aca="false">IF(E142="","",IFERROR(VLOOKUP(E142,الورديات!$A$2:$E$21,3,FALSE()),""))</f>
        <v>0.666666666666667</v>
      </c>
      <c r="H142" s="25" t="n">
        <v>100</v>
      </c>
      <c r="I142" s="25" t="n">
        <v>25</v>
      </c>
      <c r="J142" s="17" t="s">
        <v>76</v>
      </c>
      <c r="K142" s="24" t="n">
        <f aca="false">IF(OR(A142="",H142=""),"",H142*الإعدادات!$B$7)</f>
        <v>3000</v>
      </c>
    </row>
    <row r="143" customFormat="false" ht="15" hidden="false" customHeight="false" outlineLevel="0" collapsed="false">
      <c r="A143" s="17" t="s">
        <v>357</v>
      </c>
      <c r="B143" s="17" t="s">
        <v>358</v>
      </c>
      <c r="C143" s="17"/>
      <c r="D143" s="17"/>
      <c r="E143" s="17" t="s">
        <v>75</v>
      </c>
      <c r="F143" s="19" t="n">
        <f aca="false">IF(E143="","",IFERROR(VLOOKUP(E143,الورديات!$A$2:$E$21,2,FALSE()),""))</f>
        <v>0.333333333333333</v>
      </c>
      <c r="G143" s="19" t="n">
        <f aca="false">IF(E143="","",IFERROR(VLOOKUP(E143,الورديات!$A$2:$E$21,3,FALSE()),""))</f>
        <v>0.666666666666667</v>
      </c>
      <c r="H143" s="25" t="n">
        <v>100</v>
      </c>
      <c r="I143" s="25" t="n">
        <v>25</v>
      </c>
      <c r="J143" s="17" t="s">
        <v>76</v>
      </c>
      <c r="K143" s="24" t="n">
        <f aca="false">IF(OR(A143="",H143=""),"",H143*الإعدادات!$B$7)</f>
        <v>3000</v>
      </c>
    </row>
    <row r="144" customFormat="false" ht="15" hidden="false" customHeight="false" outlineLevel="0" collapsed="false">
      <c r="A144" s="17" t="s">
        <v>359</v>
      </c>
      <c r="B144" s="17" t="s">
        <v>360</v>
      </c>
      <c r="C144" s="17"/>
      <c r="D144" s="17"/>
      <c r="E144" s="17" t="s">
        <v>75</v>
      </c>
      <c r="F144" s="19" t="n">
        <f aca="false">IF(E144="","",IFERROR(VLOOKUP(E144,الورديات!$A$2:$E$21,2,FALSE()),""))</f>
        <v>0.333333333333333</v>
      </c>
      <c r="G144" s="19" t="n">
        <f aca="false">IF(E144="","",IFERROR(VLOOKUP(E144,الورديات!$A$2:$E$21,3,FALSE()),""))</f>
        <v>0.666666666666667</v>
      </c>
      <c r="H144" s="25" t="n">
        <v>100</v>
      </c>
      <c r="I144" s="25" t="n">
        <v>25</v>
      </c>
      <c r="J144" s="17" t="s">
        <v>76</v>
      </c>
      <c r="K144" s="24" t="n">
        <f aca="false">IF(OR(A144="",H144=""),"",H144*الإعدادات!$B$7)</f>
        <v>3000</v>
      </c>
    </row>
    <row r="145" customFormat="false" ht="15" hidden="false" customHeight="false" outlineLevel="0" collapsed="false">
      <c r="A145" s="17" t="s">
        <v>361</v>
      </c>
      <c r="B145" s="17" t="s">
        <v>362</v>
      </c>
      <c r="C145" s="17"/>
      <c r="D145" s="17"/>
      <c r="E145" s="17" t="s">
        <v>75</v>
      </c>
      <c r="F145" s="19" t="n">
        <f aca="false">IF(E145="","",IFERROR(VLOOKUP(E145,الورديات!$A$2:$E$21,2,FALSE()),""))</f>
        <v>0.333333333333333</v>
      </c>
      <c r="G145" s="19" t="n">
        <f aca="false">IF(E145="","",IFERROR(VLOOKUP(E145,الورديات!$A$2:$E$21,3,FALSE()),""))</f>
        <v>0.666666666666667</v>
      </c>
      <c r="H145" s="25" t="n">
        <v>100</v>
      </c>
      <c r="I145" s="25" t="n">
        <v>25</v>
      </c>
      <c r="J145" s="17" t="s">
        <v>76</v>
      </c>
      <c r="K145" s="24" t="n">
        <f aca="false">IF(OR(A145="",H145=""),"",H145*الإعدادات!$B$7)</f>
        <v>3000</v>
      </c>
    </row>
    <row r="146" customFormat="false" ht="15" hidden="false" customHeight="false" outlineLevel="0" collapsed="false">
      <c r="A146" s="17" t="s">
        <v>363</v>
      </c>
      <c r="B146" s="17" t="s">
        <v>364</v>
      </c>
      <c r="C146" s="17"/>
      <c r="D146" s="17"/>
      <c r="E146" s="17" t="s">
        <v>75</v>
      </c>
      <c r="F146" s="19" t="n">
        <f aca="false">IF(E146="","",IFERROR(VLOOKUP(E146,الورديات!$A$2:$E$21,2,FALSE()),""))</f>
        <v>0.333333333333333</v>
      </c>
      <c r="G146" s="19" t="n">
        <f aca="false">IF(E146="","",IFERROR(VLOOKUP(E146,الورديات!$A$2:$E$21,3,FALSE()),""))</f>
        <v>0.666666666666667</v>
      </c>
      <c r="H146" s="25" t="n">
        <v>100</v>
      </c>
      <c r="I146" s="25" t="n">
        <v>25</v>
      </c>
      <c r="J146" s="17" t="s">
        <v>76</v>
      </c>
      <c r="K146" s="24" t="n">
        <f aca="false">IF(OR(A146="",H146=""),"",H146*الإعدادات!$B$7)</f>
        <v>3000</v>
      </c>
    </row>
    <row r="147" customFormat="false" ht="15" hidden="false" customHeight="false" outlineLevel="0" collapsed="false">
      <c r="A147" s="17" t="s">
        <v>365</v>
      </c>
      <c r="B147" s="17" t="s">
        <v>366</v>
      </c>
      <c r="C147" s="17"/>
      <c r="D147" s="17"/>
      <c r="E147" s="17" t="s">
        <v>75</v>
      </c>
      <c r="F147" s="19" t="n">
        <f aca="false">IF(E147="","",IFERROR(VLOOKUP(E147,الورديات!$A$2:$E$21,2,FALSE()),""))</f>
        <v>0.333333333333333</v>
      </c>
      <c r="G147" s="19" t="n">
        <f aca="false">IF(E147="","",IFERROR(VLOOKUP(E147,الورديات!$A$2:$E$21,3,FALSE()),""))</f>
        <v>0.666666666666667</v>
      </c>
      <c r="H147" s="25" t="n">
        <v>100</v>
      </c>
      <c r="I147" s="25" t="n">
        <v>25</v>
      </c>
      <c r="J147" s="17" t="s">
        <v>76</v>
      </c>
      <c r="K147" s="24" t="n">
        <f aca="false">IF(OR(A147="",H147=""),"",H147*الإعدادات!$B$7)</f>
        <v>3000</v>
      </c>
    </row>
    <row r="148" customFormat="false" ht="15" hidden="false" customHeight="false" outlineLevel="0" collapsed="false">
      <c r="A148" s="17" t="s">
        <v>367</v>
      </c>
      <c r="B148" s="17" t="s">
        <v>368</v>
      </c>
      <c r="C148" s="17"/>
      <c r="D148" s="17"/>
      <c r="E148" s="17" t="s">
        <v>75</v>
      </c>
      <c r="F148" s="19" t="n">
        <f aca="false">IF(E148="","",IFERROR(VLOOKUP(E148,الورديات!$A$2:$E$21,2,FALSE()),""))</f>
        <v>0.333333333333333</v>
      </c>
      <c r="G148" s="19" t="n">
        <f aca="false">IF(E148="","",IFERROR(VLOOKUP(E148,الورديات!$A$2:$E$21,3,FALSE()),""))</f>
        <v>0.666666666666667</v>
      </c>
      <c r="H148" s="25" t="n">
        <v>100</v>
      </c>
      <c r="I148" s="25" t="n">
        <v>25</v>
      </c>
      <c r="J148" s="17" t="s">
        <v>76</v>
      </c>
      <c r="K148" s="24" t="n">
        <f aca="false">IF(OR(A148="",H148=""),"",H148*الإعدادات!$B$7)</f>
        <v>3000</v>
      </c>
    </row>
    <row r="149" customFormat="false" ht="15" hidden="false" customHeight="false" outlineLevel="0" collapsed="false">
      <c r="A149" s="17" t="s">
        <v>369</v>
      </c>
      <c r="B149" s="17" t="s">
        <v>370</v>
      </c>
      <c r="C149" s="17"/>
      <c r="D149" s="17"/>
      <c r="E149" s="17" t="s">
        <v>75</v>
      </c>
      <c r="F149" s="19" t="n">
        <f aca="false">IF(E149="","",IFERROR(VLOOKUP(E149,الورديات!$A$2:$E$21,2,FALSE()),""))</f>
        <v>0.333333333333333</v>
      </c>
      <c r="G149" s="19" t="n">
        <f aca="false">IF(E149="","",IFERROR(VLOOKUP(E149,الورديات!$A$2:$E$21,3,FALSE()),""))</f>
        <v>0.666666666666667</v>
      </c>
      <c r="H149" s="25" t="n">
        <v>100</v>
      </c>
      <c r="I149" s="25" t="n">
        <v>25</v>
      </c>
      <c r="J149" s="17" t="s">
        <v>76</v>
      </c>
      <c r="K149" s="24" t="n">
        <f aca="false">IF(OR(A149="",H149=""),"",H149*الإعدادات!$B$7)</f>
        <v>3000</v>
      </c>
    </row>
    <row r="150" customFormat="false" ht="15" hidden="false" customHeight="false" outlineLevel="0" collapsed="false">
      <c r="A150" s="17" t="s">
        <v>371</v>
      </c>
      <c r="B150" s="17" t="s">
        <v>372</v>
      </c>
      <c r="C150" s="17"/>
      <c r="D150" s="17"/>
      <c r="E150" s="17" t="s">
        <v>75</v>
      </c>
      <c r="F150" s="19" t="n">
        <f aca="false">IF(E150="","",IFERROR(VLOOKUP(E150,الورديات!$A$2:$E$21,2,FALSE()),""))</f>
        <v>0.333333333333333</v>
      </c>
      <c r="G150" s="19" t="n">
        <f aca="false">IF(E150="","",IFERROR(VLOOKUP(E150,الورديات!$A$2:$E$21,3,FALSE()),""))</f>
        <v>0.666666666666667</v>
      </c>
      <c r="H150" s="25" t="n">
        <v>100</v>
      </c>
      <c r="I150" s="25" t="n">
        <v>25</v>
      </c>
      <c r="J150" s="17" t="s">
        <v>76</v>
      </c>
      <c r="K150" s="24" t="n">
        <f aca="false">IF(OR(A150="",H150=""),"",H150*الإعدادات!$B$7)</f>
        <v>3000</v>
      </c>
    </row>
    <row r="151" customFormat="false" ht="15" hidden="false" customHeight="false" outlineLevel="0" collapsed="false">
      <c r="A151" s="17" t="s">
        <v>373</v>
      </c>
      <c r="B151" s="17" t="s">
        <v>374</v>
      </c>
      <c r="C151" s="17"/>
      <c r="D151" s="17"/>
      <c r="E151" s="17" t="s">
        <v>75</v>
      </c>
      <c r="F151" s="19" t="n">
        <f aca="false">IF(E151="","",IFERROR(VLOOKUP(E151,الورديات!$A$2:$E$21,2,FALSE()),""))</f>
        <v>0.333333333333333</v>
      </c>
      <c r="G151" s="19" t="n">
        <f aca="false">IF(E151="","",IFERROR(VLOOKUP(E151,الورديات!$A$2:$E$21,3,FALSE()),""))</f>
        <v>0.666666666666667</v>
      </c>
      <c r="H151" s="25" t="n">
        <v>100</v>
      </c>
      <c r="I151" s="25" t="n">
        <v>25</v>
      </c>
      <c r="J151" s="17" t="s">
        <v>76</v>
      </c>
      <c r="K151" s="24" t="n">
        <f aca="false">IF(OR(A151="",H151=""),"",H151*الإعدادات!$B$7)</f>
        <v>3000</v>
      </c>
    </row>
    <row r="152" customFormat="false" ht="15" hidden="false" customHeight="false" outlineLevel="0" collapsed="false">
      <c r="A152" s="17" t="s">
        <v>375</v>
      </c>
      <c r="B152" s="17" t="s">
        <v>376</v>
      </c>
      <c r="C152" s="17"/>
      <c r="D152" s="17"/>
      <c r="E152" s="17" t="s">
        <v>75</v>
      </c>
      <c r="F152" s="19" t="n">
        <f aca="false">IF(E152="","",IFERROR(VLOOKUP(E152,الورديات!$A$2:$E$21,2,FALSE()),""))</f>
        <v>0.333333333333333</v>
      </c>
      <c r="G152" s="19" t="n">
        <f aca="false">IF(E152="","",IFERROR(VLOOKUP(E152,الورديات!$A$2:$E$21,3,FALSE()),""))</f>
        <v>0.666666666666667</v>
      </c>
      <c r="H152" s="25" t="n">
        <v>100</v>
      </c>
      <c r="I152" s="25" t="n">
        <v>25</v>
      </c>
      <c r="J152" s="17" t="s">
        <v>76</v>
      </c>
      <c r="K152" s="24" t="n">
        <f aca="false">IF(OR(A152="",H152=""),"",H152*الإعدادات!$B$7)</f>
        <v>3000</v>
      </c>
    </row>
    <row r="153" customFormat="false" ht="15" hidden="false" customHeight="false" outlineLevel="0" collapsed="false">
      <c r="A153" s="17" t="s">
        <v>377</v>
      </c>
      <c r="B153" s="17" t="s">
        <v>378</v>
      </c>
      <c r="C153" s="17"/>
      <c r="D153" s="17"/>
      <c r="E153" s="17" t="s">
        <v>75</v>
      </c>
      <c r="F153" s="19" t="n">
        <f aca="false">IF(E153="","",IFERROR(VLOOKUP(E153,الورديات!$A$2:$E$21,2,FALSE()),""))</f>
        <v>0.333333333333333</v>
      </c>
      <c r="G153" s="19" t="n">
        <f aca="false">IF(E153="","",IFERROR(VLOOKUP(E153,الورديات!$A$2:$E$21,3,FALSE()),""))</f>
        <v>0.666666666666667</v>
      </c>
      <c r="H153" s="25" t="n">
        <v>100</v>
      </c>
      <c r="I153" s="25" t="n">
        <v>25</v>
      </c>
      <c r="J153" s="17" t="s">
        <v>76</v>
      </c>
      <c r="K153" s="24" t="n">
        <f aca="false">IF(OR(A153="",H153=""),"",H153*الإعدادات!$B$7)</f>
        <v>3000</v>
      </c>
    </row>
    <row r="154" customFormat="false" ht="15" hidden="false" customHeight="false" outlineLevel="0" collapsed="false">
      <c r="A154" s="17" t="s">
        <v>379</v>
      </c>
      <c r="B154" s="17" t="s">
        <v>380</v>
      </c>
      <c r="C154" s="17"/>
      <c r="D154" s="17"/>
      <c r="E154" s="17" t="s">
        <v>75</v>
      </c>
      <c r="F154" s="19" t="n">
        <f aca="false">IF(E154="","",IFERROR(VLOOKUP(E154,الورديات!$A$2:$E$21,2,FALSE()),""))</f>
        <v>0.333333333333333</v>
      </c>
      <c r="G154" s="19" t="n">
        <f aca="false">IF(E154="","",IFERROR(VLOOKUP(E154,الورديات!$A$2:$E$21,3,FALSE()),""))</f>
        <v>0.666666666666667</v>
      </c>
      <c r="H154" s="25" t="n">
        <v>100</v>
      </c>
      <c r="I154" s="25" t="n">
        <v>25</v>
      </c>
      <c r="J154" s="17" t="s">
        <v>76</v>
      </c>
      <c r="K154" s="24" t="n">
        <f aca="false">IF(OR(A154="",H154=""),"",H154*الإعدادات!$B$7)</f>
        <v>3000</v>
      </c>
    </row>
    <row r="155" customFormat="false" ht="15" hidden="false" customHeight="false" outlineLevel="0" collapsed="false">
      <c r="A155" s="17" t="s">
        <v>381</v>
      </c>
      <c r="B155" s="17" t="s">
        <v>382</v>
      </c>
      <c r="C155" s="17"/>
      <c r="D155" s="17"/>
      <c r="E155" s="17" t="s">
        <v>75</v>
      </c>
      <c r="F155" s="19" t="n">
        <f aca="false">IF(E155="","",IFERROR(VLOOKUP(E155,الورديات!$A$2:$E$21,2,FALSE()),""))</f>
        <v>0.333333333333333</v>
      </c>
      <c r="G155" s="19" t="n">
        <f aca="false">IF(E155="","",IFERROR(VLOOKUP(E155,الورديات!$A$2:$E$21,3,FALSE()),""))</f>
        <v>0.666666666666667</v>
      </c>
      <c r="H155" s="25" t="n">
        <v>100</v>
      </c>
      <c r="I155" s="25" t="n">
        <v>25</v>
      </c>
      <c r="J155" s="17" t="s">
        <v>76</v>
      </c>
      <c r="K155" s="24" t="n">
        <f aca="false">IF(OR(A155="",H155=""),"",H155*الإعدادات!$B$7)</f>
        <v>3000</v>
      </c>
    </row>
    <row r="156" customFormat="false" ht="15" hidden="false" customHeight="false" outlineLevel="0" collapsed="false">
      <c r="A156" s="17" t="s">
        <v>383</v>
      </c>
      <c r="B156" s="17" t="s">
        <v>384</v>
      </c>
      <c r="C156" s="17"/>
      <c r="D156" s="17"/>
      <c r="E156" s="17" t="s">
        <v>75</v>
      </c>
      <c r="F156" s="19" t="n">
        <f aca="false">IF(E156="","",IFERROR(VLOOKUP(E156,الورديات!$A$2:$E$21,2,FALSE()),""))</f>
        <v>0.333333333333333</v>
      </c>
      <c r="G156" s="19" t="n">
        <f aca="false">IF(E156="","",IFERROR(VLOOKUP(E156,الورديات!$A$2:$E$21,3,FALSE()),""))</f>
        <v>0.666666666666667</v>
      </c>
      <c r="H156" s="25" t="n">
        <v>100</v>
      </c>
      <c r="I156" s="25" t="n">
        <v>25</v>
      </c>
      <c r="J156" s="17" t="s">
        <v>76</v>
      </c>
      <c r="K156" s="24" t="n">
        <f aca="false">IF(OR(A156="",H156=""),"",H156*الإعدادات!$B$7)</f>
        <v>3000</v>
      </c>
    </row>
    <row r="157" customFormat="false" ht="15" hidden="false" customHeight="false" outlineLevel="0" collapsed="false">
      <c r="A157" s="17" t="s">
        <v>385</v>
      </c>
      <c r="B157" s="17" t="s">
        <v>386</v>
      </c>
      <c r="C157" s="17"/>
      <c r="D157" s="17"/>
      <c r="E157" s="17" t="s">
        <v>75</v>
      </c>
      <c r="F157" s="19" t="n">
        <f aca="false">IF(E157="","",IFERROR(VLOOKUP(E157,الورديات!$A$2:$E$21,2,FALSE()),""))</f>
        <v>0.333333333333333</v>
      </c>
      <c r="G157" s="19" t="n">
        <f aca="false">IF(E157="","",IFERROR(VLOOKUP(E157,الورديات!$A$2:$E$21,3,FALSE()),""))</f>
        <v>0.666666666666667</v>
      </c>
      <c r="H157" s="25" t="n">
        <v>100</v>
      </c>
      <c r="I157" s="25" t="n">
        <v>25</v>
      </c>
      <c r="J157" s="17" t="s">
        <v>76</v>
      </c>
      <c r="K157" s="24" t="n">
        <f aca="false">IF(OR(A157="",H157=""),"",H157*الإعدادات!$B$7)</f>
        <v>3000</v>
      </c>
    </row>
    <row r="158" customFormat="false" ht="15" hidden="false" customHeight="false" outlineLevel="0" collapsed="false">
      <c r="A158" s="17" t="s">
        <v>387</v>
      </c>
      <c r="B158" s="17" t="s">
        <v>388</v>
      </c>
      <c r="C158" s="17"/>
      <c r="D158" s="17"/>
      <c r="E158" s="17" t="s">
        <v>75</v>
      </c>
      <c r="F158" s="19" t="n">
        <f aca="false">IF(E158="","",IFERROR(VLOOKUP(E158,الورديات!$A$2:$E$21,2,FALSE()),""))</f>
        <v>0.333333333333333</v>
      </c>
      <c r="G158" s="19" t="n">
        <f aca="false">IF(E158="","",IFERROR(VLOOKUP(E158,الورديات!$A$2:$E$21,3,FALSE()),""))</f>
        <v>0.666666666666667</v>
      </c>
      <c r="H158" s="25" t="n">
        <v>100</v>
      </c>
      <c r="I158" s="25" t="n">
        <v>25</v>
      </c>
      <c r="J158" s="17" t="s">
        <v>76</v>
      </c>
      <c r="K158" s="24" t="n">
        <f aca="false">IF(OR(A158="",H158=""),"",H158*الإعدادات!$B$7)</f>
        <v>3000</v>
      </c>
    </row>
    <row r="159" customFormat="false" ht="15" hidden="false" customHeight="false" outlineLevel="0" collapsed="false">
      <c r="A159" s="17" t="s">
        <v>389</v>
      </c>
      <c r="B159" s="17" t="s">
        <v>390</v>
      </c>
      <c r="C159" s="17"/>
      <c r="D159" s="17"/>
      <c r="E159" s="17" t="s">
        <v>75</v>
      </c>
      <c r="F159" s="19" t="n">
        <f aca="false">IF(E159="","",IFERROR(VLOOKUP(E159,الورديات!$A$2:$E$21,2,FALSE()),""))</f>
        <v>0.333333333333333</v>
      </c>
      <c r="G159" s="19" t="n">
        <f aca="false">IF(E159="","",IFERROR(VLOOKUP(E159,الورديات!$A$2:$E$21,3,FALSE()),""))</f>
        <v>0.666666666666667</v>
      </c>
      <c r="H159" s="25" t="n">
        <v>100</v>
      </c>
      <c r="I159" s="25" t="n">
        <v>25</v>
      </c>
      <c r="J159" s="17" t="s">
        <v>76</v>
      </c>
      <c r="K159" s="24" t="n">
        <f aca="false">IF(OR(A159="",H159=""),"",H159*الإعدادات!$B$7)</f>
        <v>3000</v>
      </c>
    </row>
    <row r="160" customFormat="false" ht="15" hidden="false" customHeight="false" outlineLevel="0" collapsed="false">
      <c r="A160" s="17" t="s">
        <v>391</v>
      </c>
      <c r="B160" s="17" t="s">
        <v>392</v>
      </c>
      <c r="C160" s="17"/>
      <c r="D160" s="17"/>
      <c r="E160" s="17" t="s">
        <v>75</v>
      </c>
      <c r="F160" s="19" t="n">
        <f aca="false">IF(E160="","",IFERROR(VLOOKUP(E160,الورديات!$A$2:$E$21,2,FALSE()),""))</f>
        <v>0.333333333333333</v>
      </c>
      <c r="G160" s="19" t="n">
        <f aca="false">IF(E160="","",IFERROR(VLOOKUP(E160,الورديات!$A$2:$E$21,3,FALSE()),""))</f>
        <v>0.666666666666667</v>
      </c>
      <c r="H160" s="25" t="n">
        <v>100</v>
      </c>
      <c r="I160" s="25" t="n">
        <v>25</v>
      </c>
      <c r="J160" s="17" t="s">
        <v>76</v>
      </c>
      <c r="K160" s="24" t="n">
        <f aca="false">IF(OR(A160="",H160=""),"",H160*الإعدادات!$B$7)</f>
        <v>3000</v>
      </c>
    </row>
    <row r="161" customFormat="false" ht="15" hidden="false" customHeight="false" outlineLevel="0" collapsed="false">
      <c r="A161" s="17" t="s">
        <v>393</v>
      </c>
      <c r="B161" s="17" t="s">
        <v>394</v>
      </c>
      <c r="C161" s="17"/>
      <c r="D161" s="17"/>
      <c r="E161" s="17" t="s">
        <v>75</v>
      </c>
      <c r="F161" s="19" t="n">
        <f aca="false">IF(E161="","",IFERROR(VLOOKUP(E161,الورديات!$A$2:$E$21,2,FALSE()),""))</f>
        <v>0.333333333333333</v>
      </c>
      <c r="G161" s="19" t="n">
        <f aca="false">IF(E161="","",IFERROR(VLOOKUP(E161,الورديات!$A$2:$E$21,3,FALSE()),""))</f>
        <v>0.666666666666667</v>
      </c>
      <c r="H161" s="25" t="n">
        <v>100</v>
      </c>
      <c r="I161" s="25" t="n">
        <v>25</v>
      </c>
      <c r="J161" s="17" t="s">
        <v>76</v>
      </c>
      <c r="K161" s="24" t="n">
        <f aca="false">IF(OR(A161="",H161=""),"",H161*الإعدادات!$B$7)</f>
        <v>3000</v>
      </c>
    </row>
    <row r="162" customFormat="false" ht="15" hidden="false" customHeight="false" outlineLevel="0" collapsed="false">
      <c r="A162" s="17" t="s">
        <v>395</v>
      </c>
      <c r="B162" s="17" t="s">
        <v>396</v>
      </c>
      <c r="C162" s="17"/>
      <c r="D162" s="17"/>
      <c r="E162" s="17" t="s">
        <v>75</v>
      </c>
      <c r="F162" s="19" t="n">
        <f aca="false">IF(E162="","",IFERROR(VLOOKUP(E162,الورديات!$A$2:$E$21,2,FALSE()),""))</f>
        <v>0.333333333333333</v>
      </c>
      <c r="G162" s="19" t="n">
        <f aca="false">IF(E162="","",IFERROR(VLOOKUP(E162,الورديات!$A$2:$E$21,3,FALSE()),""))</f>
        <v>0.666666666666667</v>
      </c>
      <c r="H162" s="25" t="n">
        <v>100</v>
      </c>
      <c r="I162" s="25" t="n">
        <v>25</v>
      </c>
      <c r="J162" s="17" t="s">
        <v>76</v>
      </c>
      <c r="K162" s="24" t="n">
        <f aca="false">IF(OR(A162="",H162=""),"",H162*الإعدادات!$B$7)</f>
        <v>3000</v>
      </c>
    </row>
    <row r="163" customFormat="false" ht="15" hidden="false" customHeight="false" outlineLevel="0" collapsed="false">
      <c r="A163" s="17" t="s">
        <v>397</v>
      </c>
      <c r="B163" s="17" t="s">
        <v>398</v>
      </c>
      <c r="C163" s="17"/>
      <c r="D163" s="17"/>
      <c r="E163" s="17" t="s">
        <v>75</v>
      </c>
      <c r="F163" s="19" t="n">
        <f aca="false">IF(E163="","",IFERROR(VLOOKUP(E163,الورديات!$A$2:$E$21,2,FALSE()),""))</f>
        <v>0.333333333333333</v>
      </c>
      <c r="G163" s="19" t="n">
        <f aca="false">IF(E163="","",IFERROR(VLOOKUP(E163,الورديات!$A$2:$E$21,3,FALSE()),""))</f>
        <v>0.666666666666667</v>
      </c>
      <c r="H163" s="25" t="n">
        <v>100</v>
      </c>
      <c r="I163" s="25" t="n">
        <v>25</v>
      </c>
      <c r="J163" s="17" t="s">
        <v>76</v>
      </c>
      <c r="K163" s="24" t="n">
        <f aca="false">IF(OR(A163="",H163=""),"",H163*الإعدادات!$B$7)</f>
        <v>3000</v>
      </c>
    </row>
    <row r="164" customFormat="false" ht="15" hidden="false" customHeight="false" outlineLevel="0" collapsed="false">
      <c r="A164" s="17" t="s">
        <v>399</v>
      </c>
      <c r="B164" s="17" t="s">
        <v>400</v>
      </c>
      <c r="C164" s="17"/>
      <c r="D164" s="17"/>
      <c r="E164" s="17" t="s">
        <v>75</v>
      </c>
      <c r="F164" s="19" t="n">
        <f aca="false">IF(E164="","",IFERROR(VLOOKUP(E164,الورديات!$A$2:$E$21,2,FALSE()),""))</f>
        <v>0.333333333333333</v>
      </c>
      <c r="G164" s="19" t="n">
        <f aca="false">IF(E164="","",IFERROR(VLOOKUP(E164,الورديات!$A$2:$E$21,3,FALSE()),""))</f>
        <v>0.666666666666667</v>
      </c>
      <c r="H164" s="25" t="n">
        <v>100</v>
      </c>
      <c r="I164" s="25" t="n">
        <v>25</v>
      </c>
      <c r="J164" s="17" t="s">
        <v>76</v>
      </c>
      <c r="K164" s="24" t="n">
        <f aca="false">IF(OR(A164="",H164=""),"",H164*الإعدادات!$B$7)</f>
        <v>3000</v>
      </c>
    </row>
    <row r="165" customFormat="false" ht="15" hidden="false" customHeight="false" outlineLevel="0" collapsed="false">
      <c r="A165" s="17" t="s">
        <v>401</v>
      </c>
      <c r="B165" s="17" t="s">
        <v>402</v>
      </c>
      <c r="C165" s="17"/>
      <c r="D165" s="17"/>
      <c r="E165" s="17" t="s">
        <v>75</v>
      </c>
      <c r="F165" s="19" t="n">
        <f aca="false">IF(E165="","",IFERROR(VLOOKUP(E165,الورديات!$A$2:$E$21,2,FALSE()),""))</f>
        <v>0.333333333333333</v>
      </c>
      <c r="G165" s="19" t="n">
        <f aca="false">IF(E165="","",IFERROR(VLOOKUP(E165,الورديات!$A$2:$E$21,3,FALSE()),""))</f>
        <v>0.666666666666667</v>
      </c>
      <c r="H165" s="25" t="n">
        <v>100</v>
      </c>
      <c r="I165" s="25" t="n">
        <v>25</v>
      </c>
      <c r="J165" s="17" t="s">
        <v>76</v>
      </c>
      <c r="K165" s="24" t="n">
        <f aca="false">IF(OR(A165="",H165=""),"",H165*الإعدادات!$B$7)</f>
        <v>3000</v>
      </c>
    </row>
    <row r="166" customFormat="false" ht="15" hidden="false" customHeight="false" outlineLevel="0" collapsed="false">
      <c r="A166" s="17" t="s">
        <v>403</v>
      </c>
      <c r="B166" s="17" t="s">
        <v>404</v>
      </c>
      <c r="C166" s="17"/>
      <c r="D166" s="17"/>
      <c r="E166" s="17" t="s">
        <v>75</v>
      </c>
      <c r="F166" s="19" t="n">
        <f aca="false">IF(E166="","",IFERROR(VLOOKUP(E166,الورديات!$A$2:$E$21,2,FALSE()),""))</f>
        <v>0.333333333333333</v>
      </c>
      <c r="G166" s="19" t="n">
        <f aca="false">IF(E166="","",IFERROR(VLOOKUP(E166,الورديات!$A$2:$E$21,3,FALSE()),""))</f>
        <v>0.666666666666667</v>
      </c>
      <c r="H166" s="25" t="n">
        <v>100</v>
      </c>
      <c r="I166" s="25" t="n">
        <v>25</v>
      </c>
      <c r="J166" s="17" t="s">
        <v>76</v>
      </c>
      <c r="K166" s="24" t="n">
        <f aca="false">IF(OR(A166="",H166=""),"",H166*الإعدادات!$B$7)</f>
        <v>3000</v>
      </c>
    </row>
    <row r="167" customFormat="false" ht="15" hidden="false" customHeight="false" outlineLevel="0" collapsed="false">
      <c r="A167" s="17" t="s">
        <v>405</v>
      </c>
      <c r="B167" s="17" t="s">
        <v>406</v>
      </c>
      <c r="C167" s="17"/>
      <c r="D167" s="17"/>
      <c r="E167" s="17" t="s">
        <v>75</v>
      </c>
      <c r="F167" s="19" t="n">
        <f aca="false">IF(E167="","",IFERROR(VLOOKUP(E167,الورديات!$A$2:$E$21,2,FALSE()),""))</f>
        <v>0.333333333333333</v>
      </c>
      <c r="G167" s="19" t="n">
        <f aca="false">IF(E167="","",IFERROR(VLOOKUP(E167,الورديات!$A$2:$E$21,3,FALSE()),""))</f>
        <v>0.666666666666667</v>
      </c>
      <c r="H167" s="25" t="n">
        <v>100</v>
      </c>
      <c r="I167" s="25" t="n">
        <v>25</v>
      </c>
      <c r="J167" s="17" t="s">
        <v>76</v>
      </c>
      <c r="K167" s="24" t="n">
        <f aca="false">IF(OR(A167="",H167=""),"",H167*الإعدادات!$B$7)</f>
        <v>3000</v>
      </c>
    </row>
    <row r="168" customFormat="false" ht="15" hidden="false" customHeight="false" outlineLevel="0" collapsed="false">
      <c r="A168" s="17" t="s">
        <v>407</v>
      </c>
      <c r="B168" s="17" t="s">
        <v>408</v>
      </c>
      <c r="C168" s="17"/>
      <c r="D168" s="17"/>
      <c r="E168" s="17" t="s">
        <v>75</v>
      </c>
      <c r="F168" s="19" t="n">
        <f aca="false">IF(E168="","",IFERROR(VLOOKUP(E168,الورديات!$A$2:$E$21,2,FALSE()),""))</f>
        <v>0.333333333333333</v>
      </c>
      <c r="G168" s="19" t="n">
        <f aca="false">IF(E168="","",IFERROR(VLOOKUP(E168,الورديات!$A$2:$E$21,3,FALSE()),""))</f>
        <v>0.666666666666667</v>
      </c>
      <c r="H168" s="25" t="n">
        <v>100</v>
      </c>
      <c r="I168" s="25" t="n">
        <v>25</v>
      </c>
      <c r="J168" s="17" t="s">
        <v>76</v>
      </c>
      <c r="K168" s="24" t="n">
        <f aca="false">IF(OR(A168="",H168=""),"",H168*الإعدادات!$B$7)</f>
        <v>3000</v>
      </c>
    </row>
    <row r="169" customFormat="false" ht="15" hidden="false" customHeight="false" outlineLevel="0" collapsed="false">
      <c r="A169" s="17" t="s">
        <v>409</v>
      </c>
      <c r="B169" s="17" t="s">
        <v>410</v>
      </c>
      <c r="C169" s="17"/>
      <c r="D169" s="17"/>
      <c r="E169" s="17" t="s">
        <v>75</v>
      </c>
      <c r="F169" s="19" t="n">
        <f aca="false">IF(E169="","",IFERROR(VLOOKUP(E169,الورديات!$A$2:$E$21,2,FALSE()),""))</f>
        <v>0.333333333333333</v>
      </c>
      <c r="G169" s="19" t="n">
        <f aca="false">IF(E169="","",IFERROR(VLOOKUP(E169,الورديات!$A$2:$E$21,3,FALSE()),""))</f>
        <v>0.666666666666667</v>
      </c>
      <c r="H169" s="25" t="n">
        <v>100</v>
      </c>
      <c r="I169" s="25" t="n">
        <v>25</v>
      </c>
      <c r="J169" s="17" t="s">
        <v>76</v>
      </c>
      <c r="K169" s="24" t="n">
        <f aca="false">IF(OR(A169="",H169=""),"",H169*الإعدادات!$B$7)</f>
        <v>3000</v>
      </c>
    </row>
    <row r="170" customFormat="false" ht="15" hidden="false" customHeight="false" outlineLevel="0" collapsed="false">
      <c r="A170" s="17" t="s">
        <v>411</v>
      </c>
      <c r="B170" s="17" t="s">
        <v>412</v>
      </c>
      <c r="C170" s="17"/>
      <c r="D170" s="17"/>
      <c r="E170" s="17" t="s">
        <v>75</v>
      </c>
      <c r="F170" s="19" t="n">
        <f aca="false">IF(E170="","",IFERROR(VLOOKUP(E170,الورديات!$A$2:$E$21,2,FALSE()),""))</f>
        <v>0.333333333333333</v>
      </c>
      <c r="G170" s="19" t="n">
        <f aca="false">IF(E170="","",IFERROR(VLOOKUP(E170,الورديات!$A$2:$E$21,3,FALSE()),""))</f>
        <v>0.666666666666667</v>
      </c>
      <c r="H170" s="25" t="n">
        <v>100</v>
      </c>
      <c r="I170" s="25" t="n">
        <v>25</v>
      </c>
      <c r="J170" s="17" t="s">
        <v>76</v>
      </c>
      <c r="K170" s="24" t="n">
        <f aca="false">IF(OR(A170="",H170=""),"",H170*الإعدادات!$B$7)</f>
        <v>3000</v>
      </c>
    </row>
    <row r="171" customFormat="false" ht="15" hidden="false" customHeight="false" outlineLevel="0" collapsed="false">
      <c r="A171" s="17" t="s">
        <v>413</v>
      </c>
      <c r="B171" s="17" t="s">
        <v>414</v>
      </c>
      <c r="C171" s="17"/>
      <c r="D171" s="17"/>
      <c r="E171" s="17" t="s">
        <v>75</v>
      </c>
      <c r="F171" s="19" t="n">
        <f aca="false">IF(E171="","",IFERROR(VLOOKUP(E171,الورديات!$A$2:$E$21,2,FALSE()),""))</f>
        <v>0.333333333333333</v>
      </c>
      <c r="G171" s="19" t="n">
        <f aca="false">IF(E171="","",IFERROR(VLOOKUP(E171,الورديات!$A$2:$E$21,3,FALSE()),""))</f>
        <v>0.666666666666667</v>
      </c>
      <c r="H171" s="25" t="n">
        <v>100</v>
      </c>
      <c r="I171" s="25" t="n">
        <v>25</v>
      </c>
      <c r="J171" s="17" t="s">
        <v>76</v>
      </c>
      <c r="K171" s="24" t="n">
        <f aca="false">IF(OR(A171="",H171=""),"",H171*الإعدادات!$B$7)</f>
        <v>3000</v>
      </c>
    </row>
    <row r="172" customFormat="false" ht="15" hidden="false" customHeight="false" outlineLevel="0" collapsed="false">
      <c r="A172" s="17" t="s">
        <v>415</v>
      </c>
      <c r="B172" s="17" t="s">
        <v>416</v>
      </c>
      <c r="C172" s="17"/>
      <c r="D172" s="17"/>
      <c r="E172" s="17" t="s">
        <v>75</v>
      </c>
      <c r="F172" s="19" t="n">
        <f aca="false">IF(E172="","",IFERROR(VLOOKUP(E172,الورديات!$A$2:$E$21,2,FALSE()),""))</f>
        <v>0.333333333333333</v>
      </c>
      <c r="G172" s="19" t="n">
        <f aca="false">IF(E172="","",IFERROR(VLOOKUP(E172,الورديات!$A$2:$E$21,3,FALSE()),""))</f>
        <v>0.666666666666667</v>
      </c>
      <c r="H172" s="25" t="n">
        <v>100</v>
      </c>
      <c r="I172" s="25" t="n">
        <v>25</v>
      </c>
      <c r="J172" s="17" t="s">
        <v>76</v>
      </c>
      <c r="K172" s="24" t="n">
        <f aca="false">IF(OR(A172="",H172=""),"",H172*الإعدادات!$B$7)</f>
        <v>3000</v>
      </c>
    </row>
    <row r="173" customFormat="false" ht="15" hidden="false" customHeight="false" outlineLevel="0" collapsed="false">
      <c r="A173" s="17" t="s">
        <v>417</v>
      </c>
      <c r="B173" s="17" t="s">
        <v>418</v>
      </c>
      <c r="C173" s="17"/>
      <c r="D173" s="17"/>
      <c r="E173" s="17" t="s">
        <v>75</v>
      </c>
      <c r="F173" s="19" t="n">
        <f aca="false">IF(E173="","",IFERROR(VLOOKUP(E173,الورديات!$A$2:$E$21,2,FALSE()),""))</f>
        <v>0.333333333333333</v>
      </c>
      <c r="G173" s="19" t="n">
        <f aca="false">IF(E173="","",IFERROR(VLOOKUP(E173,الورديات!$A$2:$E$21,3,FALSE()),""))</f>
        <v>0.666666666666667</v>
      </c>
      <c r="H173" s="25" t="n">
        <v>100</v>
      </c>
      <c r="I173" s="25" t="n">
        <v>25</v>
      </c>
      <c r="J173" s="17" t="s">
        <v>76</v>
      </c>
      <c r="K173" s="24" t="n">
        <f aca="false">IF(OR(A173="",H173=""),"",H173*الإعدادات!$B$7)</f>
        <v>3000</v>
      </c>
    </row>
    <row r="174" customFormat="false" ht="15" hidden="false" customHeight="false" outlineLevel="0" collapsed="false">
      <c r="A174" s="17" t="s">
        <v>419</v>
      </c>
      <c r="B174" s="17" t="s">
        <v>420</v>
      </c>
      <c r="C174" s="17"/>
      <c r="D174" s="17"/>
      <c r="E174" s="17" t="s">
        <v>75</v>
      </c>
      <c r="F174" s="19" t="n">
        <f aca="false">IF(E174="","",IFERROR(VLOOKUP(E174,الورديات!$A$2:$E$21,2,FALSE()),""))</f>
        <v>0.333333333333333</v>
      </c>
      <c r="G174" s="19" t="n">
        <f aca="false">IF(E174="","",IFERROR(VLOOKUP(E174,الورديات!$A$2:$E$21,3,FALSE()),""))</f>
        <v>0.666666666666667</v>
      </c>
      <c r="H174" s="25" t="n">
        <v>100</v>
      </c>
      <c r="I174" s="25" t="n">
        <v>25</v>
      </c>
      <c r="J174" s="17" t="s">
        <v>76</v>
      </c>
      <c r="K174" s="24" t="n">
        <f aca="false">IF(OR(A174="",H174=""),"",H174*الإعدادات!$B$7)</f>
        <v>3000</v>
      </c>
    </row>
    <row r="175" customFormat="false" ht="15" hidden="false" customHeight="false" outlineLevel="0" collapsed="false">
      <c r="A175" s="17" t="s">
        <v>421</v>
      </c>
      <c r="B175" s="17" t="s">
        <v>422</v>
      </c>
      <c r="C175" s="17"/>
      <c r="D175" s="17"/>
      <c r="E175" s="17" t="s">
        <v>75</v>
      </c>
      <c r="F175" s="19" t="n">
        <f aca="false">IF(E175="","",IFERROR(VLOOKUP(E175,الورديات!$A$2:$E$21,2,FALSE()),""))</f>
        <v>0.333333333333333</v>
      </c>
      <c r="G175" s="19" t="n">
        <f aca="false">IF(E175="","",IFERROR(VLOOKUP(E175,الورديات!$A$2:$E$21,3,FALSE()),""))</f>
        <v>0.666666666666667</v>
      </c>
      <c r="H175" s="25" t="n">
        <v>100</v>
      </c>
      <c r="I175" s="25" t="n">
        <v>25</v>
      </c>
      <c r="J175" s="17" t="s">
        <v>76</v>
      </c>
      <c r="K175" s="24" t="n">
        <f aca="false">IF(OR(A175="",H175=""),"",H175*الإعدادات!$B$7)</f>
        <v>3000</v>
      </c>
    </row>
    <row r="176" customFormat="false" ht="15" hidden="false" customHeight="false" outlineLevel="0" collapsed="false">
      <c r="A176" s="17" t="s">
        <v>423</v>
      </c>
      <c r="B176" s="17" t="s">
        <v>424</v>
      </c>
      <c r="C176" s="17"/>
      <c r="D176" s="17"/>
      <c r="E176" s="17" t="s">
        <v>75</v>
      </c>
      <c r="F176" s="19" t="n">
        <f aca="false">IF(E176="","",IFERROR(VLOOKUP(E176,الورديات!$A$2:$E$21,2,FALSE()),""))</f>
        <v>0.333333333333333</v>
      </c>
      <c r="G176" s="19" t="n">
        <f aca="false">IF(E176="","",IFERROR(VLOOKUP(E176,الورديات!$A$2:$E$21,3,FALSE()),""))</f>
        <v>0.666666666666667</v>
      </c>
      <c r="H176" s="25" t="n">
        <v>100</v>
      </c>
      <c r="I176" s="25" t="n">
        <v>25</v>
      </c>
      <c r="J176" s="17" t="s">
        <v>76</v>
      </c>
      <c r="K176" s="24" t="n">
        <f aca="false">IF(OR(A176="",H176=""),"",H176*الإعدادات!$B$7)</f>
        <v>3000</v>
      </c>
    </row>
    <row r="177" customFormat="false" ht="15" hidden="false" customHeight="false" outlineLevel="0" collapsed="false">
      <c r="A177" s="17" t="s">
        <v>425</v>
      </c>
      <c r="B177" s="17" t="s">
        <v>426</v>
      </c>
      <c r="C177" s="17"/>
      <c r="D177" s="17"/>
      <c r="E177" s="17" t="s">
        <v>75</v>
      </c>
      <c r="F177" s="19" t="n">
        <f aca="false">IF(E177="","",IFERROR(VLOOKUP(E177,الورديات!$A$2:$E$21,2,FALSE()),""))</f>
        <v>0.333333333333333</v>
      </c>
      <c r="G177" s="19" t="n">
        <f aca="false">IF(E177="","",IFERROR(VLOOKUP(E177,الورديات!$A$2:$E$21,3,FALSE()),""))</f>
        <v>0.666666666666667</v>
      </c>
      <c r="H177" s="25" t="n">
        <v>100</v>
      </c>
      <c r="I177" s="25" t="n">
        <v>25</v>
      </c>
      <c r="J177" s="17" t="s">
        <v>76</v>
      </c>
      <c r="K177" s="24" t="n">
        <f aca="false">IF(OR(A177="",H177=""),"",H177*الإعدادات!$B$7)</f>
        <v>3000</v>
      </c>
    </row>
    <row r="178" customFormat="false" ht="15" hidden="false" customHeight="false" outlineLevel="0" collapsed="false">
      <c r="A178" s="17" t="s">
        <v>427</v>
      </c>
      <c r="B178" s="17" t="s">
        <v>428</v>
      </c>
      <c r="C178" s="17"/>
      <c r="D178" s="17"/>
      <c r="E178" s="17" t="s">
        <v>75</v>
      </c>
      <c r="F178" s="19" t="n">
        <f aca="false">IF(E178="","",IFERROR(VLOOKUP(E178,الورديات!$A$2:$E$21,2,FALSE()),""))</f>
        <v>0.333333333333333</v>
      </c>
      <c r="G178" s="19" t="n">
        <f aca="false">IF(E178="","",IFERROR(VLOOKUP(E178,الورديات!$A$2:$E$21,3,FALSE()),""))</f>
        <v>0.666666666666667</v>
      </c>
      <c r="H178" s="25" t="n">
        <v>100</v>
      </c>
      <c r="I178" s="25" t="n">
        <v>25</v>
      </c>
      <c r="J178" s="17" t="s">
        <v>76</v>
      </c>
      <c r="K178" s="24" t="n">
        <f aca="false">IF(OR(A178="",H178=""),"",H178*الإعدادات!$B$7)</f>
        <v>3000</v>
      </c>
    </row>
    <row r="179" customFormat="false" ht="15" hidden="false" customHeight="false" outlineLevel="0" collapsed="false">
      <c r="A179" s="17" t="s">
        <v>429</v>
      </c>
      <c r="B179" s="17" t="s">
        <v>430</v>
      </c>
      <c r="C179" s="17"/>
      <c r="D179" s="17"/>
      <c r="E179" s="17" t="s">
        <v>75</v>
      </c>
      <c r="F179" s="19" t="n">
        <f aca="false">IF(E179="","",IFERROR(VLOOKUP(E179,الورديات!$A$2:$E$21,2,FALSE()),""))</f>
        <v>0.333333333333333</v>
      </c>
      <c r="G179" s="19" t="n">
        <f aca="false">IF(E179="","",IFERROR(VLOOKUP(E179,الورديات!$A$2:$E$21,3,FALSE()),""))</f>
        <v>0.666666666666667</v>
      </c>
      <c r="H179" s="25" t="n">
        <v>100</v>
      </c>
      <c r="I179" s="25" t="n">
        <v>25</v>
      </c>
      <c r="J179" s="17" t="s">
        <v>76</v>
      </c>
      <c r="K179" s="24" t="n">
        <f aca="false">IF(OR(A179="",H179=""),"",H179*الإعدادات!$B$7)</f>
        <v>3000</v>
      </c>
    </row>
    <row r="180" customFormat="false" ht="15" hidden="false" customHeight="false" outlineLevel="0" collapsed="false">
      <c r="A180" s="17" t="s">
        <v>431</v>
      </c>
      <c r="B180" s="17" t="s">
        <v>432</v>
      </c>
      <c r="C180" s="17"/>
      <c r="D180" s="17"/>
      <c r="E180" s="17" t="s">
        <v>75</v>
      </c>
      <c r="F180" s="19" t="n">
        <f aca="false">IF(E180="","",IFERROR(VLOOKUP(E180,الورديات!$A$2:$E$21,2,FALSE()),""))</f>
        <v>0.333333333333333</v>
      </c>
      <c r="G180" s="19" t="n">
        <f aca="false">IF(E180="","",IFERROR(VLOOKUP(E180,الورديات!$A$2:$E$21,3,FALSE()),""))</f>
        <v>0.666666666666667</v>
      </c>
      <c r="H180" s="25" t="n">
        <v>100</v>
      </c>
      <c r="I180" s="25" t="n">
        <v>25</v>
      </c>
      <c r="J180" s="17" t="s">
        <v>76</v>
      </c>
      <c r="K180" s="24" t="n">
        <f aca="false">IF(OR(A180="",H180=""),"",H180*الإعدادات!$B$7)</f>
        <v>3000</v>
      </c>
    </row>
    <row r="181" customFormat="false" ht="15" hidden="false" customHeight="false" outlineLevel="0" collapsed="false">
      <c r="A181" s="17" t="s">
        <v>433</v>
      </c>
      <c r="B181" s="17" t="s">
        <v>434</v>
      </c>
      <c r="C181" s="17"/>
      <c r="D181" s="17"/>
      <c r="E181" s="17" t="s">
        <v>75</v>
      </c>
      <c r="F181" s="19" t="n">
        <f aca="false">IF(E181="","",IFERROR(VLOOKUP(E181,الورديات!$A$2:$E$21,2,FALSE()),""))</f>
        <v>0.333333333333333</v>
      </c>
      <c r="G181" s="19" t="n">
        <f aca="false">IF(E181="","",IFERROR(VLOOKUP(E181,الورديات!$A$2:$E$21,3,FALSE()),""))</f>
        <v>0.666666666666667</v>
      </c>
      <c r="H181" s="25" t="n">
        <v>100</v>
      </c>
      <c r="I181" s="25" t="n">
        <v>25</v>
      </c>
      <c r="J181" s="17" t="s">
        <v>76</v>
      </c>
      <c r="K181" s="24" t="n">
        <f aca="false">IF(OR(A181="",H181=""),"",H181*الإعدادات!$B$7)</f>
        <v>3000</v>
      </c>
    </row>
    <row r="182" customFormat="false" ht="15" hidden="false" customHeight="false" outlineLevel="0" collapsed="false">
      <c r="A182" s="17" t="s">
        <v>435</v>
      </c>
      <c r="B182" s="17" t="s">
        <v>436</v>
      </c>
      <c r="C182" s="17"/>
      <c r="D182" s="17"/>
      <c r="E182" s="17" t="s">
        <v>75</v>
      </c>
      <c r="F182" s="19" t="n">
        <f aca="false">IF(E182="","",IFERROR(VLOOKUP(E182,الورديات!$A$2:$E$21,2,FALSE()),""))</f>
        <v>0.333333333333333</v>
      </c>
      <c r="G182" s="19" t="n">
        <f aca="false">IF(E182="","",IFERROR(VLOOKUP(E182,الورديات!$A$2:$E$21,3,FALSE()),""))</f>
        <v>0.666666666666667</v>
      </c>
      <c r="H182" s="25" t="n">
        <v>100</v>
      </c>
      <c r="I182" s="25" t="n">
        <v>25</v>
      </c>
      <c r="J182" s="17" t="s">
        <v>76</v>
      </c>
      <c r="K182" s="24" t="n">
        <f aca="false">IF(OR(A182="",H182=""),"",H182*الإعدادات!$B$7)</f>
        <v>3000</v>
      </c>
    </row>
    <row r="183" customFormat="false" ht="15" hidden="false" customHeight="false" outlineLevel="0" collapsed="false">
      <c r="A183" s="17" t="s">
        <v>437</v>
      </c>
      <c r="B183" s="17" t="s">
        <v>438</v>
      </c>
      <c r="C183" s="17"/>
      <c r="D183" s="17"/>
      <c r="E183" s="17" t="s">
        <v>75</v>
      </c>
      <c r="F183" s="19" t="n">
        <f aca="false">IF(E183="","",IFERROR(VLOOKUP(E183,الورديات!$A$2:$E$21,2,FALSE()),""))</f>
        <v>0.333333333333333</v>
      </c>
      <c r="G183" s="19" t="n">
        <f aca="false">IF(E183="","",IFERROR(VLOOKUP(E183,الورديات!$A$2:$E$21,3,FALSE()),""))</f>
        <v>0.666666666666667</v>
      </c>
      <c r="H183" s="25" t="n">
        <v>100</v>
      </c>
      <c r="I183" s="25" t="n">
        <v>25</v>
      </c>
      <c r="J183" s="17" t="s">
        <v>76</v>
      </c>
      <c r="K183" s="24" t="n">
        <f aca="false">IF(OR(A183="",H183=""),"",H183*الإعدادات!$B$7)</f>
        <v>3000</v>
      </c>
    </row>
    <row r="184" customFormat="false" ht="15" hidden="false" customHeight="false" outlineLevel="0" collapsed="false">
      <c r="A184" s="17" t="s">
        <v>439</v>
      </c>
      <c r="B184" s="17" t="s">
        <v>440</v>
      </c>
      <c r="C184" s="17"/>
      <c r="D184" s="17"/>
      <c r="E184" s="17" t="s">
        <v>75</v>
      </c>
      <c r="F184" s="19" t="n">
        <f aca="false">IF(E184="","",IFERROR(VLOOKUP(E184,الورديات!$A$2:$E$21,2,FALSE()),""))</f>
        <v>0.333333333333333</v>
      </c>
      <c r="G184" s="19" t="n">
        <f aca="false">IF(E184="","",IFERROR(VLOOKUP(E184,الورديات!$A$2:$E$21,3,FALSE()),""))</f>
        <v>0.666666666666667</v>
      </c>
      <c r="H184" s="25" t="n">
        <v>100</v>
      </c>
      <c r="I184" s="25" t="n">
        <v>25</v>
      </c>
      <c r="J184" s="17" t="s">
        <v>76</v>
      </c>
      <c r="K184" s="24" t="n">
        <f aca="false">IF(OR(A184="",H184=""),"",H184*الإعدادات!$B$7)</f>
        <v>3000</v>
      </c>
    </row>
    <row r="185" customFormat="false" ht="15" hidden="false" customHeight="false" outlineLevel="0" collapsed="false">
      <c r="A185" s="17" t="s">
        <v>441</v>
      </c>
      <c r="B185" s="17" t="s">
        <v>442</v>
      </c>
      <c r="C185" s="17"/>
      <c r="D185" s="17"/>
      <c r="E185" s="17" t="s">
        <v>75</v>
      </c>
      <c r="F185" s="19" t="n">
        <f aca="false">IF(E185="","",IFERROR(VLOOKUP(E185,الورديات!$A$2:$E$21,2,FALSE()),""))</f>
        <v>0.333333333333333</v>
      </c>
      <c r="G185" s="19" t="n">
        <f aca="false">IF(E185="","",IFERROR(VLOOKUP(E185,الورديات!$A$2:$E$21,3,FALSE()),""))</f>
        <v>0.666666666666667</v>
      </c>
      <c r="H185" s="25" t="n">
        <v>100</v>
      </c>
      <c r="I185" s="25" t="n">
        <v>25</v>
      </c>
      <c r="J185" s="17" t="s">
        <v>76</v>
      </c>
      <c r="K185" s="24" t="n">
        <f aca="false">IF(OR(A185="",H185=""),"",H185*الإعدادات!$B$7)</f>
        <v>3000</v>
      </c>
    </row>
    <row r="186" customFormat="false" ht="15" hidden="false" customHeight="false" outlineLevel="0" collapsed="false">
      <c r="A186" s="17" t="s">
        <v>443</v>
      </c>
      <c r="B186" s="17" t="s">
        <v>444</v>
      </c>
      <c r="C186" s="17"/>
      <c r="D186" s="17"/>
      <c r="E186" s="17" t="s">
        <v>75</v>
      </c>
      <c r="F186" s="19" t="n">
        <f aca="false">IF(E186="","",IFERROR(VLOOKUP(E186,الورديات!$A$2:$E$21,2,FALSE()),""))</f>
        <v>0.333333333333333</v>
      </c>
      <c r="G186" s="19" t="n">
        <f aca="false">IF(E186="","",IFERROR(VLOOKUP(E186,الورديات!$A$2:$E$21,3,FALSE()),""))</f>
        <v>0.666666666666667</v>
      </c>
      <c r="H186" s="25" t="n">
        <v>100</v>
      </c>
      <c r="I186" s="25" t="n">
        <v>25</v>
      </c>
      <c r="J186" s="17" t="s">
        <v>76</v>
      </c>
      <c r="K186" s="24" t="n">
        <f aca="false">IF(OR(A186="",H186=""),"",H186*الإعدادات!$B$7)</f>
        <v>3000</v>
      </c>
    </row>
    <row r="187" customFormat="false" ht="15" hidden="false" customHeight="false" outlineLevel="0" collapsed="false">
      <c r="A187" s="17" t="s">
        <v>445</v>
      </c>
      <c r="B187" s="17" t="s">
        <v>446</v>
      </c>
      <c r="C187" s="17"/>
      <c r="D187" s="17"/>
      <c r="E187" s="17" t="s">
        <v>75</v>
      </c>
      <c r="F187" s="19" t="n">
        <f aca="false">IF(E187="","",IFERROR(VLOOKUP(E187,الورديات!$A$2:$E$21,2,FALSE()),""))</f>
        <v>0.333333333333333</v>
      </c>
      <c r="G187" s="19" t="n">
        <f aca="false">IF(E187="","",IFERROR(VLOOKUP(E187,الورديات!$A$2:$E$21,3,FALSE()),""))</f>
        <v>0.666666666666667</v>
      </c>
      <c r="H187" s="25" t="n">
        <v>100</v>
      </c>
      <c r="I187" s="25" t="n">
        <v>25</v>
      </c>
      <c r="J187" s="17" t="s">
        <v>76</v>
      </c>
      <c r="K187" s="24" t="n">
        <f aca="false">IF(OR(A187="",H187=""),"",H187*الإعدادات!$B$7)</f>
        <v>3000</v>
      </c>
    </row>
    <row r="188" customFormat="false" ht="15" hidden="false" customHeight="false" outlineLevel="0" collapsed="false">
      <c r="A188" s="17" t="s">
        <v>447</v>
      </c>
      <c r="B188" s="17" t="s">
        <v>448</v>
      </c>
      <c r="C188" s="17"/>
      <c r="D188" s="17"/>
      <c r="E188" s="17" t="s">
        <v>75</v>
      </c>
      <c r="F188" s="19" t="n">
        <f aca="false">IF(E188="","",IFERROR(VLOOKUP(E188,الورديات!$A$2:$E$21,2,FALSE()),""))</f>
        <v>0.333333333333333</v>
      </c>
      <c r="G188" s="19" t="n">
        <f aca="false">IF(E188="","",IFERROR(VLOOKUP(E188,الورديات!$A$2:$E$21,3,FALSE()),""))</f>
        <v>0.666666666666667</v>
      </c>
      <c r="H188" s="25" t="n">
        <v>100</v>
      </c>
      <c r="I188" s="25" t="n">
        <v>25</v>
      </c>
      <c r="J188" s="17" t="s">
        <v>76</v>
      </c>
      <c r="K188" s="24" t="n">
        <f aca="false">IF(OR(A188="",H188=""),"",H188*الإعدادات!$B$7)</f>
        <v>3000</v>
      </c>
    </row>
    <row r="189" customFormat="false" ht="15" hidden="false" customHeight="false" outlineLevel="0" collapsed="false">
      <c r="A189" s="17" t="s">
        <v>449</v>
      </c>
      <c r="B189" s="17" t="s">
        <v>450</v>
      </c>
      <c r="C189" s="17"/>
      <c r="D189" s="17"/>
      <c r="E189" s="17" t="s">
        <v>75</v>
      </c>
      <c r="F189" s="19" t="n">
        <f aca="false">IF(E189="","",IFERROR(VLOOKUP(E189,الورديات!$A$2:$E$21,2,FALSE()),""))</f>
        <v>0.333333333333333</v>
      </c>
      <c r="G189" s="19" t="n">
        <f aca="false">IF(E189="","",IFERROR(VLOOKUP(E189,الورديات!$A$2:$E$21,3,FALSE()),""))</f>
        <v>0.666666666666667</v>
      </c>
      <c r="H189" s="25" t="n">
        <v>100</v>
      </c>
      <c r="I189" s="25" t="n">
        <v>25</v>
      </c>
      <c r="J189" s="17" t="s">
        <v>76</v>
      </c>
      <c r="K189" s="24" t="n">
        <f aca="false">IF(OR(A189="",H189=""),"",H189*الإعدادات!$B$7)</f>
        <v>3000</v>
      </c>
    </row>
    <row r="190" customFormat="false" ht="15" hidden="false" customHeight="false" outlineLevel="0" collapsed="false">
      <c r="A190" s="17" t="s">
        <v>451</v>
      </c>
      <c r="B190" s="17" t="s">
        <v>452</v>
      </c>
      <c r="C190" s="17"/>
      <c r="D190" s="17"/>
      <c r="E190" s="17" t="s">
        <v>75</v>
      </c>
      <c r="F190" s="19" t="n">
        <f aca="false">IF(E190="","",IFERROR(VLOOKUP(E190,الورديات!$A$2:$E$21,2,FALSE()),""))</f>
        <v>0.333333333333333</v>
      </c>
      <c r="G190" s="19" t="n">
        <f aca="false">IF(E190="","",IFERROR(VLOOKUP(E190,الورديات!$A$2:$E$21,3,FALSE()),""))</f>
        <v>0.666666666666667</v>
      </c>
      <c r="H190" s="25" t="n">
        <v>100</v>
      </c>
      <c r="I190" s="25" t="n">
        <v>25</v>
      </c>
      <c r="J190" s="17" t="s">
        <v>76</v>
      </c>
      <c r="K190" s="24" t="n">
        <f aca="false">IF(OR(A190="",H190=""),"",H190*الإعدادات!$B$7)</f>
        <v>3000</v>
      </c>
    </row>
    <row r="191" customFormat="false" ht="15" hidden="false" customHeight="false" outlineLevel="0" collapsed="false">
      <c r="A191" s="17" t="s">
        <v>453</v>
      </c>
      <c r="B191" s="17" t="s">
        <v>454</v>
      </c>
      <c r="C191" s="17"/>
      <c r="D191" s="17"/>
      <c r="E191" s="17" t="s">
        <v>75</v>
      </c>
      <c r="F191" s="19" t="n">
        <f aca="false">IF(E191="","",IFERROR(VLOOKUP(E191,الورديات!$A$2:$E$21,2,FALSE()),""))</f>
        <v>0.333333333333333</v>
      </c>
      <c r="G191" s="19" t="n">
        <f aca="false">IF(E191="","",IFERROR(VLOOKUP(E191,الورديات!$A$2:$E$21,3,FALSE()),""))</f>
        <v>0.666666666666667</v>
      </c>
      <c r="H191" s="25" t="n">
        <v>100</v>
      </c>
      <c r="I191" s="25" t="n">
        <v>25</v>
      </c>
      <c r="J191" s="17" t="s">
        <v>76</v>
      </c>
      <c r="K191" s="24" t="n">
        <f aca="false">IF(OR(A191="",H191=""),"",H191*الإعدادات!$B$7)</f>
        <v>3000</v>
      </c>
    </row>
    <row r="192" customFormat="false" ht="15" hidden="false" customHeight="false" outlineLevel="0" collapsed="false">
      <c r="A192" s="17" t="s">
        <v>455</v>
      </c>
      <c r="B192" s="17" t="s">
        <v>456</v>
      </c>
      <c r="C192" s="17"/>
      <c r="D192" s="17"/>
      <c r="E192" s="17" t="s">
        <v>75</v>
      </c>
      <c r="F192" s="19" t="n">
        <f aca="false">IF(E192="","",IFERROR(VLOOKUP(E192,الورديات!$A$2:$E$21,2,FALSE()),""))</f>
        <v>0.333333333333333</v>
      </c>
      <c r="G192" s="19" t="n">
        <f aca="false">IF(E192="","",IFERROR(VLOOKUP(E192,الورديات!$A$2:$E$21,3,FALSE()),""))</f>
        <v>0.666666666666667</v>
      </c>
      <c r="H192" s="25" t="n">
        <v>100</v>
      </c>
      <c r="I192" s="25" t="n">
        <v>25</v>
      </c>
      <c r="J192" s="17" t="s">
        <v>76</v>
      </c>
      <c r="K192" s="24" t="n">
        <f aca="false">IF(OR(A192="",H192=""),"",H192*الإعدادات!$B$7)</f>
        <v>3000</v>
      </c>
    </row>
    <row r="193" customFormat="false" ht="15" hidden="false" customHeight="false" outlineLevel="0" collapsed="false">
      <c r="A193" s="17" t="s">
        <v>457</v>
      </c>
      <c r="B193" s="17" t="s">
        <v>458</v>
      </c>
      <c r="C193" s="17"/>
      <c r="D193" s="17"/>
      <c r="E193" s="17" t="s">
        <v>75</v>
      </c>
      <c r="F193" s="19" t="n">
        <f aca="false">IF(E193="","",IFERROR(VLOOKUP(E193,الورديات!$A$2:$E$21,2,FALSE()),""))</f>
        <v>0.333333333333333</v>
      </c>
      <c r="G193" s="19" t="n">
        <f aca="false">IF(E193="","",IFERROR(VLOOKUP(E193,الورديات!$A$2:$E$21,3,FALSE()),""))</f>
        <v>0.666666666666667</v>
      </c>
      <c r="H193" s="25" t="n">
        <v>100</v>
      </c>
      <c r="I193" s="25" t="n">
        <v>25</v>
      </c>
      <c r="J193" s="17" t="s">
        <v>76</v>
      </c>
      <c r="K193" s="24" t="n">
        <f aca="false">IF(OR(A193="",H193=""),"",H193*الإعدادات!$B$7)</f>
        <v>3000</v>
      </c>
    </row>
    <row r="194" customFormat="false" ht="15" hidden="false" customHeight="false" outlineLevel="0" collapsed="false">
      <c r="A194" s="17" t="s">
        <v>459</v>
      </c>
      <c r="B194" s="17" t="s">
        <v>460</v>
      </c>
      <c r="C194" s="17"/>
      <c r="D194" s="17"/>
      <c r="E194" s="17" t="s">
        <v>75</v>
      </c>
      <c r="F194" s="19" t="n">
        <f aca="false">IF(E194="","",IFERROR(VLOOKUP(E194,الورديات!$A$2:$E$21,2,FALSE()),""))</f>
        <v>0.333333333333333</v>
      </c>
      <c r="G194" s="19" t="n">
        <f aca="false">IF(E194="","",IFERROR(VLOOKUP(E194,الورديات!$A$2:$E$21,3,FALSE()),""))</f>
        <v>0.666666666666667</v>
      </c>
      <c r="H194" s="25" t="n">
        <v>100</v>
      </c>
      <c r="I194" s="25" t="n">
        <v>25</v>
      </c>
      <c r="J194" s="17" t="s">
        <v>76</v>
      </c>
      <c r="K194" s="24" t="n">
        <f aca="false">IF(OR(A194="",H194=""),"",H194*الإعدادات!$B$7)</f>
        <v>3000</v>
      </c>
    </row>
    <row r="195" customFormat="false" ht="15" hidden="false" customHeight="false" outlineLevel="0" collapsed="false">
      <c r="A195" s="17" t="s">
        <v>461</v>
      </c>
      <c r="B195" s="17" t="s">
        <v>462</v>
      </c>
      <c r="C195" s="17"/>
      <c r="D195" s="17"/>
      <c r="E195" s="17" t="s">
        <v>75</v>
      </c>
      <c r="F195" s="19" t="n">
        <f aca="false">IF(E195="","",IFERROR(VLOOKUP(E195,الورديات!$A$2:$E$21,2,FALSE()),""))</f>
        <v>0.333333333333333</v>
      </c>
      <c r="G195" s="19" t="n">
        <f aca="false">IF(E195="","",IFERROR(VLOOKUP(E195,الورديات!$A$2:$E$21,3,FALSE()),""))</f>
        <v>0.666666666666667</v>
      </c>
      <c r="H195" s="25" t="n">
        <v>100</v>
      </c>
      <c r="I195" s="25" t="n">
        <v>25</v>
      </c>
      <c r="J195" s="17" t="s">
        <v>76</v>
      </c>
      <c r="K195" s="24" t="n">
        <f aca="false">IF(OR(A195="",H195=""),"",H195*الإعدادات!$B$7)</f>
        <v>3000</v>
      </c>
    </row>
    <row r="196" customFormat="false" ht="15" hidden="false" customHeight="false" outlineLevel="0" collapsed="false">
      <c r="A196" s="17" t="s">
        <v>463</v>
      </c>
      <c r="B196" s="17" t="s">
        <v>464</v>
      </c>
      <c r="C196" s="17"/>
      <c r="D196" s="17"/>
      <c r="E196" s="17" t="s">
        <v>75</v>
      </c>
      <c r="F196" s="19" t="n">
        <f aca="false">IF(E196="","",IFERROR(VLOOKUP(E196,الورديات!$A$2:$E$21,2,FALSE()),""))</f>
        <v>0.333333333333333</v>
      </c>
      <c r="G196" s="19" t="n">
        <f aca="false">IF(E196="","",IFERROR(VLOOKUP(E196,الورديات!$A$2:$E$21,3,FALSE()),""))</f>
        <v>0.666666666666667</v>
      </c>
      <c r="H196" s="25" t="n">
        <v>100</v>
      </c>
      <c r="I196" s="25" t="n">
        <v>25</v>
      </c>
      <c r="J196" s="17" t="s">
        <v>76</v>
      </c>
      <c r="K196" s="24" t="n">
        <f aca="false">IF(OR(A196="",H196=""),"",H196*الإعدادات!$B$7)</f>
        <v>3000</v>
      </c>
    </row>
    <row r="197" customFormat="false" ht="15" hidden="false" customHeight="false" outlineLevel="0" collapsed="false">
      <c r="A197" s="17" t="s">
        <v>465</v>
      </c>
      <c r="B197" s="17" t="s">
        <v>466</v>
      </c>
      <c r="C197" s="17"/>
      <c r="D197" s="17"/>
      <c r="E197" s="17" t="s">
        <v>75</v>
      </c>
      <c r="F197" s="19" t="n">
        <f aca="false">IF(E197="","",IFERROR(VLOOKUP(E197,الورديات!$A$2:$E$21,2,FALSE()),""))</f>
        <v>0.333333333333333</v>
      </c>
      <c r="G197" s="19" t="n">
        <f aca="false">IF(E197="","",IFERROR(VLOOKUP(E197,الورديات!$A$2:$E$21,3,FALSE()),""))</f>
        <v>0.666666666666667</v>
      </c>
      <c r="H197" s="25" t="n">
        <v>100</v>
      </c>
      <c r="I197" s="25" t="n">
        <v>25</v>
      </c>
      <c r="J197" s="17" t="s">
        <v>76</v>
      </c>
      <c r="K197" s="24" t="n">
        <f aca="false">IF(OR(A197="",H197=""),"",H197*الإعدادات!$B$7)</f>
        <v>3000</v>
      </c>
    </row>
    <row r="198" customFormat="false" ht="15" hidden="false" customHeight="false" outlineLevel="0" collapsed="false">
      <c r="A198" s="17" t="s">
        <v>467</v>
      </c>
      <c r="B198" s="17" t="s">
        <v>468</v>
      </c>
      <c r="C198" s="17"/>
      <c r="D198" s="17"/>
      <c r="E198" s="17" t="s">
        <v>75</v>
      </c>
      <c r="F198" s="19" t="n">
        <f aca="false">IF(E198="","",IFERROR(VLOOKUP(E198,الورديات!$A$2:$E$21,2,FALSE()),""))</f>
        <v>0.333333333333333</v>
      </c>
      <c r="G198" s="19" t="n">
        <f aca="false">IF(E198="","",IFERROR(VLOOKUP(E198,الورديات!$A$2:$E$21,3,FALSE()),""))</f>
        <v>0.666666666666667</v>
      </c>
      <c r="H198" s="25" t="n">
        <v>100</v>
      </c>
      <c r="I198" s="25" t="n">
        <v>25</v>
      </c>
      <c r="J198" s="17" t="s">
        <v>76</v>
      </c>
      <c r="K198" s="24" t="n">
        <f aca="false">IF(OR(A198="",H198=""),"",H198*الإعدادات!$B$7)</f>
        <v>3000</v>
      </c>
    </row>
    <row r="199" customFormat="false" ht="15" hidden="false" customHeight="false" outlineLevel="0" collapsed="false">
      <c r="A199" s="17" t="s">
        <v>469</v>
      </c>
      <c r="B199" s="17" t="s">
        <v>470</v>
      </c>
      <c r="C199" s="17"/>
      <c r="D199" s="17"/>
      <c r="E199" s="17" t="s">
        <v>75</v>
      </c>
      <c r="F199" s="19" t="n">
        <f aca="false">IF(E199="","",IFERROR(VLOOKUP(E199,الورديات!$A$2:$E$21,2,FALSE()),""))</f>
        <v>0.333333333333333</v>
      </c>
      <c r="G199" s="19" t="n">
        <f aca="false">IF(E199="","",IFERROR(VLOOKUP(E199,الورديات!$A$2:$E$21,3,FALSE()),""))</f>
        <v>0.666666666666667</v>
      </c>
      <c r="H199" s="25" t="n">
        <v>100</v>
      </c>
      <c r="I199" s="25" t="n">
        <v>25</v>
      </c>
      <c r="J199" s="17" t="s">
        <v>76</v>
      </c>
      <c r="K199" s="24" t="n">
        <f aca="false">IF(OR(A199="",H199=""),"",H199*الإعدادات!$B$7)</f>
        <v>3000</v>
      </c>
    </row>
    <row r="200" customFormat="false" ht="15" hidden="false" customHeight="false" outlineLevel="0" collapsed="false">
      <c r="A200" s="17" t="s">
        <v>471</v>
      </c>
      <c r="B200" s="17" t="s">
        <v>472</v>
      </c>
      <c r="C200" s="17"/>
      <c r="D200" s="17"/>
      <c r="E200" s="17" t="s">
        <v>75</v>
      </c>
      <c r="F200" s="19" t="n">
        <f aca="false">IF(E200="","",IFERROR(VLOOKUP(E200,الورديات!$A$2:$E$21,2,FALSE()),""))</f>
        <v>0.333333333333333</v>
      </c>
      <c r="G200" s="19" t="n">
        <f aca="false">IF(E200="","",IFERROR(VLOOKUP(E200,الورديات!$A$2:$E$21,3,FALSE()),""))</f>
        <v>0.666666666666667</v>
      </c>
      <c r="H200" s="25" t="n">
        <v>100</v>
      </c>
      <c r="I200" s="25" t="n">
        <v>25</v>
      </c>
      <c r="J200" s="17" t="s">
        <v>76</v>
      </c>
      <c r="K200" s="24" t="n">
        <f aca="false">IF(OR(A200="",H200=""),"",H200*الإعدادات!$B$7)</f>
        <v>3000</v>
      </c>
    </row>
    <row r="201" customFormat="false" ht="15" hidden="false" customHeight="false" outlineLevel="0" collapsed="false">
      <c r="A201" s="17" t="s">
        <v>473</v>
      </c>
      <c r="B201" s="17" t="s">
        <v>474</v>
      </c>
      <c r="C201" s="17"/>
      <c r="D201" s="17"/>
      <c r="E201" s="17" t="s">
        <v>75</v>
      </c>
      <c r="F201" s="19" t="n">
        <f aca="false">IF(E201="","",IFERROR(VLOOKUP(E201,الورديات!$A$2:$E$21,2,FALSE()),""))</f>
        <v>0.333333333333333</v>
      </c>
      <c r="G201" s="19" t="n">
        <f aca="false">IF(E201="","",IFERROR(VLOOKUP(E201,الورديات!$A$2:$E$21,3,FALSE()),""))</f>
        <v>0.666666666666667</v>
      </c>
      <c r="H201" s="25" t="n">
        <v>100</v>
      </c>
      <c r="I201" s="25" t="n">
        <v>25</v>
      </c>
      <c r="J201" s="17" t="s">
        <v>76</v>
      </c>
      <c r="K201" s="24" t="n">
        <f aca="false">IF(OR(A201="",H201=""),"",H201*الإعدادات!$B$7)</f>
        <v>3000</v>
      </c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9" t="str">
        <f aca="false">IF(E202="","",IFERROR(VLOOKUP(E202,الورديات!$A$2:$E$21,2,FALSE()),""))</f>
        <v/>
      </c>
      <c r="G202" s="19" t="str">
        <f aca="false">IF(E202="","",IFERROR(VLOOKUP(E202,الورديات!$A$2:$E$21,3,FALSE()),""))</f>
        <v/>
      </c>
      <c r="H202" s="25"/>
      <c r="I202" s="25"/>
      <c r="J202" s="17"/>
      <c r="K202" s="24" t="str">
        <f aca="false">IF(OR(A202="",H202=""),"",H202*الإعدادات!$B$7)</f>
        <v/>
      </c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9" t="str">
        <f aca="false">IF(E203="","",IFERROR(VLOOKUP(E203,الورديات!$A$2:$E$21,2,FALSE()),""))</f>
        <v/>
      </c>
      <c r="G203" s="19" t="str">
        <f aca="false">IF(E203="","",IFERROR(VLOOKUP(E203,الورديات!$A$2:$E$21,3,FALSE()),""))</f>
        <v/>
      </c>
      <c r="H203" s="25"/>
      <c r="I203" s="25"/>
      <c r="J203" s="17"/>
      <c r="K203" s="24" t="str">
        <f aca="false">IF(OR(A203="",H203=""),"",H203*الإعدادات!$B$7)</f>
        <v/>
      </c>
    </row>
    <row r="204" customFormat="false" ht="15" hidden="false" customHeight="false" outlineLevel="0" collapsed="false">
      <c r="A204" s="17"/>
      <c r="B204" s="17"/>
      <c r="C204" s="17"/>
      <c r="D204" s="17"/>
      <c r="E204" s="17"/>
      <c r="F204" s="19" t="str">
        <f aca="false">IF(E204="","",IFERROR(VLOOKUP(E204,الورديات!$A$2:$E$21,2,FALSE()),""))</f>
        <v/>
      </c>
      <c r="G204" s="19" t="str">
        <f aca="false">IF(E204="","",IFERROR(VLOOKUP(E204,الورديات!$A$2:$E$21,3,FALSE()),""))</f>
        <v/>
      </c>
      <c r="H204" s="25"/>
      <c r="I204" s="25"/>
      <c r="J204" s="17"/>
      <c r="K204" s="24" t="str">
        <f aca="false">IF(OR(A204="",H204=""),"",H204*الإعدادات!$B$7)</f>
        <v/>
      </c>
    </row>
    <row r="205" customFormat="false" ht="15" hidden="false" customHeight="false" outlineLevel="0" collapsed="false">
      <c r="A205" s="17"/>
      <c r="B205" s="17"/>
      <c r="C205" s="17"/>
      <c r="D205" s="17"/>
      <c r="E205" s="17"/>
      <c r="F205" s="19" t="str">
        <f aca="false">IF(E205="","",IFERROR(VLOOKUP(E205,الورديات!$A$2:$E$21,2,FALSE()),""))</f>
        <v/>
      </c>
      <c r="G205" s="19" t="str">
        <f aca="false">IF(E205="","",IFERROR(VLOOKUP(E205,الورديات!$A$2:$E$21,3,FALSE()),""))</f>
        <v/>
      </c>
      <c r="H205" s="25"/>
      <c r="I205" s="25"/>
      <c r="J205" s="17"/>
      <c r="K205" s="24" t="str">
        <f aca="false">IF(OR(A205="",H205=""),"",H205*الإعدادات!$B$7)</f>
        <v/>
      </c>
    </row>
    <row r="206" customFormat="false" ht="15" hidden="false" customHeight="false" outlineLevel="0" collapsed="false">
      <c r="A206" s="17"/>
      <c r="B206" s="17"/>
      <c r="C206" s="17"/>
      <c r="D206" s="17"/>
      <c r="E206" s="17"/>
      <c r="F206" s="19" t="str">
        <f aca="false">IF(E206="","",IFERROR(VLOOKUP(E206,الورديات!$A$2:$E$21,2,FALSE()),""))</f>
        <v/>
      </c>
      <c r="G206" s="19" t="str">
        <f aca="false">IF(E206="","",IFERROR(VLOOKUP(E206,الورديات!$A$2:$E$21,3,FALSE()),""))</f>
        <v/>
      </c>
      <c r="H206" s="25"/>
      <c r="I206" s="25"/>
      <c r="J206" s="17"/>
      <c r="K206" s="24" t="str">
        <f aca="false">IF(OR(A206="",H206=""),"",H206*الإعدادات!$B$7)</f>
        <v/>
      </c>
    </row>
    <row r="207" customFormat="false" ht="15" hidden="false" customHeight="false" outlineLevel="0" collapsed="false">
      <c r="A207" s="17"/>
      <c r="B207" s="17"/>
      <c r="C207" s="17"/>
      <c r="D207" s="17"/>
      <c r="E207" s="17"/>
      <c r="F207" s="19" t="str">
        <f aca="false">IF(E207="","",IFERROR(VLOOKUP(E207,الورديات!$A$2:$E$21,2,FALSE()),""))</f>
        <v/>
      </c>
      <c r="G207" s="19" t="str">
        <f aca="false">IF(E207="","",IFERROR(VLOOKUP(E207,الورديات!$A$2:$E$21,3,FALSE()),""))</f>
        <v/>
      </c>
      <c r="H207" s="25"/>
      <c r="I207" s="25"/>
      <c r="J207" s="17"/>
      <c r="K207" s="24" t="str">
        <f aca="false">IF(OR(A207="",H207=""),"",H207*الإعدادات!$B$7)</f>
        <v/>
      </c>
    </row>
    <row r="208" customFormat="false" ht="15" hidden="false" customHeight="false" outlineLevel="0" collapsed="false">
      <c r="A208" s="17"/>
      <c r="B208" s="17"/>
      <c r="C208" s="17"/>
      <c r="D208" s="17"/>
      <c r="E208" s="17"/>
      <c r="F208" s="19" t="str">
        <f aca="false">IF(E208="","",IFERROR(VLOOKUP(E208,الورديات!$A$2:$E$21,2,FALSE()),""))</f>
        <v/>
      </c>
      <c r="G208" s="19" t="str">
        <f aca="false">IF(E208="","",IFERROR(VLOOKUP(E208,الورديات!$A$2:$E$21,3,FALSE()),""))</f>
        <v/>
      </c>
      <c r="H208" s="25"/>
      <c r="I208" s="25"/>
      <c r="J208" s="17"/>
      <c r="K208" s="24" t="str">
        <f aca="false">IF(OR(A208="",H208=""),"",H208*الإعدادات!$B$7)</f>
        <v/>
      </c>
    </row>
    <row r="209" customFormat="false" ht="15" hidden="false" customHeight="false" outlineLevel="0" collapsed="false">
      <c r="A209" s="17"/>
      <c r="B209" s="17"/>
      <c r="C209" s="17"/>
      <c r="D209" s="17"/>
      <c r="E209" s="17"/>
      <c r="F209" s="19" t="str">
        <f aca="false">IF(E209="","",IFERROR(VLOOKUP(E209,الورديات!$A$2:$E$21,2,FALSE()),""))</f>
        <v/>
      </c>
      <c r="G209" s="19" t="str">
        <f aca="false">IF(E209="","",IFERROR(VLOOKUP(E209,الورديات!$A$2:$E$21,3,FALSE()),""))</f>
        <v/>
      </c>
      <c r="H209" s="25"/>
      <c r="I209" s="25"/>
      <c r="J209" s="17"/>
      <c r="K209" s="24" t="str">
        <f aca="false">IF(OR(A209="",H209=""),"",H209*الإعدادات!$B$7)</f>
        <v/>
      </c>
    </row>
    <row r="210" customFormat="false" ht="15" hidden="false" customHeight="false" outlineLevel="0" collapsed="false">
      <c r="A210" s="17"/>
      <c r="B210" s="17"/>
      <c r="C210" s="17"/>
      <c r="D210" s="17"/>
      <c r="E210" s="17"/>
      <c r="F210" s="19" t="str">
        <f aca="false">IF(E210="","",IFERROR(VLOOKUP(E210,الورديات!$A$2:$E$21,2,FALSE()),""))</f>
        <v/>
      </c>
      <c r="G210" s="19" t="str">
        <f aca="false">IF(E210="","",IFERROR(VLOOKUP(E210,الورديات!$A$2:$E$21,3,FALSE()),""))</f>
        <v/>
      </c>
      <c r="H210" s="25"/>
      <c r="I210" s="25"/>
      <c r="J210" s="17"/>
      <c r="K210" s="24" t="str">
        <f aca="false">IF(OR(A210="",H210=""),"",H210*الإعدادات!$B$7)</f>
        <v/>
      </c>
    </row>
    <row r="211" customFormat="false" ht="15" hidden="false" customHeight="false" outlineLevel="0" collapsed="false">
      <c r="A211" s="17"/>
      <c r="B211" s="17"/>
      <c r="C211" s="17"/>
      <c r="D211" s="17"/>
      <c r="E211" s="17"/>
      <c r="F211" s="19" t="str">
        <f aca="false">IF(E211="","",IFERROR(VLOOKUP(E211,الورديات!$A$2:$E$21,2,FALSE()),""))</f>
        <v/>
      </c>
      <c r="G211" s="19" t="str">
        <f aca="false">IF(E211="","",IFERROR(VLOOKUP(E211,الورديات!$A$2:$E$21,3,FALSE()),""))</f>
        <v/>
      </c>
      <c r="H211" s="25"/>
      <c r="I211" s="25"/>
      <c r="J211" s="17"/>
      <c r="K211" s="24" t="str">
        <f aca="false">IF(OR(A211="",H211=""),"",H211*الإعدادات!$B$7)</f>
        <v/>
      </c>
    </row>
    <row r="212" customFormat="false" ht="15" hidden="false" customHeight="false" outlineLevel="0" collapsed="false">
      <c r="A212" s="17"/>
      <c r="B212" s="17"/>
      <c r="C212" s="17"/>
      <c r="D212" s="17"/>
      <c r="E212" s="17"/>
      <c r="F212" s="19" t="str">
        <f aca="false">IF(E212="","",IFERROR(VLOOKUP(E212,الورديات!$A$2:$E$21,2,FALSE()),""))</f>
        <v/>
      </c>
      <c r="G212" s="19" t="str">
        <f aca="false">IF(E212="","",IFERROR(VLOOKUP(E212,الورديات!$A$2:$E$21,3,FALSE()),""))</f>
        <v/>
      </c>
      <c r="H212" s="25"/>
      <c r="I212" s="25"/>
      <c r="J212" s="17"/>
      <c r="K212" s="24" t="str">
        <f aca="false">IF(OR(A212="",H212=""),"",H212*الإعدادات!$B$7)</f>
        <v/>
      </c>
    </row>
    <row r="213" customFormat="false" ht="15" hidden="false" customHeight="false" outlineLevel="0" collapsed="false">
      <c r="A213" s="17"/>
      <c r="B213" s="17"/>
      <c r="C213" s="17"/>
      <c r="D213" s="17"/>
      <c r="E213" s="17"/>
      <c r="F213" s="19" t="str">
        <f aca="false">IF(E213="","",IFERROR(VLOOKUP(E213,الورديات!$A$2:$E$21,2,FALSE()),""))</f>
        <v/>
      </c>
      <c r="G213" s="19" t="str">
        <f aca="false">IF(E213="","",IFERROR(VLOOKUP(E213,الورديات!$A$2:$E$21,3,FALSE()),""))</f>
        <v/>
      </c>
      <c r="H213" s="25"/>
      <c r="I213" s="25"/>
      <c r="J213" s="17"/>
      <c r="K213" s="24" t="str">
        <f aca="false">IF(OR(A213="",H213=""),"",H213*الإعدادات!$B$7)</f>
        <v/>
      </c>
    </row>
    <row r="214" customFormat="false" ht="15" hidden="false" customHeight="false" outlineLevel="0" collapsed="false">
      <c r="A214" s="17"/>
      <c r="B214" s="17"/>
      <c r="C214" s="17"/>
      <c r="D214" s="17"/>
      <c r="E214" s="17"/>
      <c r="F214" s="19" t="str">
        <f aca="false">IF(E214="","",IFERROR(VLOOKUP(E214,الورديات!$A$2:$E$21,2,FALSE()),""))</f>
        <v/>
      </c>
      <c r="G214" s="19" t="str">
        <f aca="false">IF(E214="","",IFERROR(VLOOKUP(E214,الورديات!$A$2:$E$21,3,FALSE()),""))</f>
        <v/>
      </c>
      <c r="H214" s="25"/>
      <c r="I214" s="25"/>
      <c r="J214" s="17"/>
      <c r="K214" s="24" t="str">
        <f aca="false">IF(OR(A214="",H214=""),"",H214*الإعدادات!$B$7)</f>
        <v/>
      </c>
    </row>
    <row r="215" customFormat="false" ht="15" hidden="false" customHeight="false" outlineLevel="0" collapsed="false">
      <c r="A215" s="17"/>
      <c r="B215" s="17"/>
      <c r="C215" s="17"/>
      <c r="D215" s="17"/>
      <c r="E215" s="17"/>
      <c r="F215" s="19" t="str">
        <f aca="false">IF(E215="","",IFERROR(VLOOKUP(E215,الورديات!$A$2:$E$21,2,FALSE()),""))</f>
        <v/>
      </c>
      <c r="G215" s="19" t="str">
        <f aca="false">IF(E215="","",IFERROR(VLOOKUP(E215,الورديات!$A$2:$E$21,3,FALSE()),""))</f>
        <v/>
      </c>
      <c r="H215" s="25"/>
      <c r="I215" s="25"/>
      <c r="J215" s="17"/>
      <c r="K215" s="24" t="str">
        <f aca="false">IF(OR(A215="",H215=""),"",H215*الإعدادات!$B$7)</f>
        <v/>
      </c>
    </row>
    <row r="216" customFormat="false" ht="15" hidden="false" customHeight="false" outlineLevel="0" collapsed="false">
      <c r="A216" s="17"/>
      <c r="B216" s="17"/>
      <c r="C216" s="17"/>
      <c r="D216" s="17"/>
      <c r="E216" s="17"/>
      <c r="F216" s="19" t="str">
        <f aca="false">IF(E216="","",IFERROR(VLOOKUP(E216,الورديات!$A$2:$E$21,2,FALSE()),""))</f>
        <v/>
      </c>
      <c r="G216" s="19" t="str">
        <f aca="false">IF(E216="","",IFERROR(VLOOKUP(E216,الورديات!$A$2:$E$21,3,FALSE()),""))</f>
        <v/>
      </c>
      <c r="H216" s="25"/>
      <c r="I216" s="25"/>
      <c r="J216" s="17"/>
      <c r="K216" s="24" t="str">
        <f aca="false">IF(OR(A216="",H216=""),"",H216*الإعدادات!$B$7)</f>
        <v/>
      </c>
    </row>
    <row r="217" customFormat="false" ht="15" hidden="false" customHeight="false" outlineLevel="0" collapsed="false">
      <c r="A217" s="17"/>
      <c r="B217" s="17"/>
      <c r="C217" s="17"/>
      <c r="D217" s="17"/>
      <c r="E217" s="17"/>
      <c r="F217" s="19" t="str">
        <f aca="false">IF(E217="","",IFERROR(VLOOKUP(E217,الورديات!$A$2:$E$21,2,FALSE()),""))</f>
        <v/>
      </c>
      <c r="G217" s="19" t="str">
        <f aca="false">IF(E217="","",IFERROR(VLOOKUP(E217,الورديات!$A$2:$E$21,3,FALSE()),""))</f>
        <v/>
      </c>
      <c r="H217" s="25"/>
      <c r="I217" s="25"/>
      <c r="J217" s="17"/>
      <c r="K217" s="24" t="str">
        <f aca="false">IF(OR(A217="",H217=""),"",H217*الإعدادات!$B$7)</f>
        <v/>
      </c>
    </row>
    <row r="218" customFormat="false" ht="15" hidden="false" customHeight="false" outlineLevel="0" collapsed="false">
      <c r="A218" s="17"/>
      <c r="B218" s="17"/>
      <c r="C218" s="17"/>
      <c r="D218" s="17"/>
      <c r="E218" s="17"/>
      <c r="F218" s="19" t="str">
        <f aca="false">IF(E218="","",IFERROR(VLOOKUP(E218,الورديات!$A$2:$E$21,2,FALSE()),""))</f>
        <v/>
      </c>
      <c r="G218" s="19" t="str">
        <f aca="false">IF(E218="","",IFERROR(VLOOKUP(E218,الورديات!$A$2:$E$21,3,FALSE()),""))</f>
        <v/>
      </c>
      <c r="H218" s="25"/>
      <c r="I218" s="25"/>
      <c r="J218" s="17"/>
      <c r="K218" s="24" t="str">
        <f aca="false">IF(OR(A218="",H218=""),"",H218*الإعدادات!$B$7)</f>
        <v/>
      </c>
    </row>
    <row r="219" customFormat="false" ht="15" hidden="false" customHeight="false" outlineLevel="0" collapsed="false">
      <c r="A219" s="17"/>
      <c r="B219" s="17"/>
      <c r="C219" s="17"/>
      <c r="D219" s="17"/>
      <c r="E219" s="17"/>
      <c r="F219" s="19" t="str">
        <f aca="false">IF(E219="","",IFERROR(VLOOKUP(E219,الورديات!$A$2:$E$21,2,FALSE()),""))</f>
        <v/>
      </c>
      <c r="G219" s="19" t="str">
        <f aca="false">IF(E219="","",IFERROR(VLOOKUP(E219,الورديات!$A$2:$E$21,3,FALSE()),""))</f>
        <v/>
      </c>
      <c r="H219" s="25"/>
      <c r="I219" s="25"/>
      <c r="J219" s="17"/>
      <c r="K219" s="24" t="str">
        <f aca="false">IF(OR(A219="",H219=""),"",H219*الإعدادات!$B$7)</f>
        <v/>
      </c>
    </row>
    <row r="220" customFormat="false" ht="15" hidden="false" customHeight="false" outlineLevel="0" collapsed="false">
      <c r="A220" s="17"/>
      <c r="B220" s="17"/>
      <c r="C220" s="17"/>
      <c r="D220" s="17"/>
      <c r="E220" s="17"/>
      <c r="F220" s="19" t="str">
        <f aca="false">IF(E220="","",IFERROR(VLOOKUP(E220,الورديات!$A$2:$E$21,2,FALSE()),""))</f>
        <v/>
      </c>
      <c r="G220" s="19" t="str">
        <f aca="false">IF(E220="","",IFERROR(VLOOKUP(E220,الورديات!$A$2:$E$21,3,FALSE()),""))</f>
        <v/>
      </c>
      <c r="H220" s="25"/>
      <c r="I220" s="25"/>
      <c r="J220" s="17"/>
      <c r="K220" s="24" t="str">
        <f aca="false">IF(OR(A220="",H220=""),"",H220*الإعدادات!$B$7)</f>
        <v/>
      </c>
    </row>
    <row r="221" customFormat="false" ht="15" hidden="false" customHeight="false" outlineLevel="0" collapsed="false">
      <c r="A221" s="17"/>
      <c r="B221" s="17"/>
      <c r="C221" s="17"/>
      <c r="D221" s="17"/>
      <c r="E221" s="17"/>
      <c r="F221" s="19" t="str">
        <f aca="false">IF(E221="","",IFERROR(VLOOKUP(E221,الورديات!$A$2:$E$21,2,FALSE()),""))</f>
        <v/>
      </c>
      <c r="G221" s="19" t="str">
        <f aca="false">IF(E221="","",IFERROR(VLOOKUP(E221,الورديات!$A$2:$E$21,3,FALSE()),""))</f>
        <v/>
      </c>
      <c r="H221" s="25"/>
      <c r="I221" s="25"/>
      <c r="J221" s="17"/>
      <c r="K221" s="24" t="str">
        <f aca="false">IF(OR(A221="",H221=""),"",H221*الإعدادات!$B$7)</f>
        <v/>
      </c>
    </row>
    <row r="222" customFormat="false" ht="15" hidden="false" customHeight="false" outlineLevel="0" collapsed="false">
      <c r="A222" s="17"/>
      <c r="B222" s="17"/>
      <c r="C222" s="17"/>
      <c r="D222" s="17"/>
      <c r="E222" s="17"/>
      <c r="F222" s="19" t="str">
        <f aca="false">IF(E222="","",IFERROR(VLOOKUP(E222,الورديات!$A$2:$E$21,2,FALSE()),""))</f>
        <v/>
      </c>
      <c r="G222" s="19" t="str">
        <f aca="false">IF(E222="","",IFERROR(VLOOKUP(E222,الورديات!$A$2:$E$21,3,FALSE()),""))</f>
        <v/>
      </c>
      <c r="H222" s="25"/>
      <c r="I222" s="25"/>
      <c r="J222" s="17"/>
      <c r="K222" s="24" t="str">
        <f aca="false">IF(OR(A222="",H222=""),"",H222*الإعدادات!$B$7)</f>
        <v/>
      </c>
    </row>
    <row r="223" customFormat="false" ht="15" hidden="false" customHeight="false" outlineLevel="0" collapsed="false">
      <c r="A223" s="17"/>
      <c r="B223" s="17"/>
      <c r="C223" s="17"/>
      <c r="D223" s="17"/>
      <c r="E223" s="17"/>
      <c r="F223" s="19" t="str">
        <f aca="false">IF(E223="","",IFERROR(VLOOKUP(E223,الورديات!$A$2:$E$21,2,FALSE()),""))</f>
        <v/>
      </c>
      <c r="G223" s="19" t="str">
        <f aca="false">IF(E223="","",IFERROR(VLOOKUP(E223,الورديات!$A$2:$E$21,3,FALSE()),""))</f>
        <v/>
      </c>
      <c r="H223" s="25"/>
      <c r="I223" s="25"/>
      <c r="J223" s="17"/>
      <c r="K223" s="24" t="str">
        <f aca="false">IF(OR(A223="",H223=""),"",H223*الإعدادات!$B$7)</f>
        <v/>
      </c>
    </row>
    <row r="224" customFormat="false" ht="15" hidden="false" customHeight="false" outlineLevel="0" collapsed="false">
      <c r="A224" s="17"/>
      <c r="B224" s="17"/>
      <c r="C224" s="17"/>
      <c r="D224" s="17"/>
      <c r="E224" s="17"/>
      <c r="F224" s="19" t="str">
        <f aca="false">IF(E224="","",IFERROR(VLOOKUP(E224,الورديات!$A$2:$E$21,2,FALSE()),""))</f>
        <v/>
      </c>
      <c r="G224" s="19" t="str">
        <f aca="false">IF(E224="","",IFERROR(VLOOKUP(E224,الورديات!$A$2:$E$21,3,FALSE()),""))</f>
        <v/>
      </c>
      <c r="H224" s="25"/>
      <c r="I224" s="25"/>
      <c r="J224" s="17"/>
      <c r="K224" s="24" t="str">
        <f aca="false">IF(OR(A224="",H224=""),"",H224*الإعدادات!$B$7)</f>
        <v/>
      </c>
    </row>
    <row r="225" customFormat="false" ht="15" hidden="false" customHeight="false" outlineLevel="0" collapsed="false">
      <c r="A225" s="17"/>
      <c r="B225" s="17"/>
      <c r="C225" s="17"/>
      <c r="D225" s="17"/>
      <c r="E225" s="17"/>
      <c r="F225" s="19" t="str">
        <f aca="false">IF(E225="","",IFERROR(VLOOKUP(E225,الورديات!$A$2:$E$21,2,FALSE()),""))</f>
        <v/>
      </c>
      <c r="G225" s="19" t="str">
        <f aca="false">IF(E225="","",IFERROR(VLOOKUP(E225,الورديات!$A$2:$E$21,3,FALSE()),""))</f>
        <v/>
      </c>
      <c r="H225" s="25"/>
      <c r="I225" s="25"/>
      <c r="J225" s="17"/>
      <c r="K225" s="24" t="str">
        <f aca="false">IF(OR(A225="",H225=""),"",H225*الإعدادات!$B$7)</f>
        <v/>
      </c>
    </row>
    <row r="226" customFormat="false" ht="15" hidden="false" customHeight="false" outlineLevel="0" collapsed="false">
      <c r="A226" s="17"/>
      <c r="B226" s="17"/>
      <c r="C226" s="17"/>
      <c r="D226" s="17"/>
      <c r="E226" s="17"/>
      <c r="F226" s="19" t="str">
        <f aca="false">IF(E226="","",IFERROR(VLOOKUP(E226,الورديات!$A$2:$E$21,2,FALSE()),""))</f>
        <v/>
      </c>
      <c r="G226" s="19" t="str">
        <f aca="false">IF(E226="","",IFERROR(VLOOKUP(E226,الورديات!$A$2:$E$21,3,FALSE()),""))</f>
        <v/>
      </c>
      <c r="H226" s="25"/>
      <c r="I226" s="25"/>
      <c r="J226" s="17"/>
      <c r="K226" s="24" t="str">
        <f aca="false">IF(OR(A226="",H226=""),"",H226*الإعدادات!$B$7)</f>
        <v/>
      </c>
    </row>
    <row r="227" customFormat="false" ht="15" hidden="false" customHeight="false" outlineLevel="0" collapsed="false">
      <c r="A227" s="17"/>
      <c r="B227" s="17"/>
      <c r="C227" s="17"/>
      <c r="D227" s="17"/>
      <c r="E227" s="17"/>
      <c r="F227" s="19" t="str">
        <f aca="false">IF(E227="","",IFERROR(VLOOKUP(E227,الورديات!$A$2:$E$21,2,FALSE()),""))</f>
        <v/>
      </c>
      <c r="G227" s="19" t="str">
        <f aca="false">IF(E227="","",IFERROR(VLOOKUP(E227,الورديات!$A$2:$E$21,3,FALSE()),""))</f>
        <v/>
      </c>
      <c r="H227" s="25"/>
      <c r="I227" s="25"/>
      <c r="J227" s="17"/>
      <c r="K227" s="24" t="str">
        <f aca="false">IF(OR(A227="",H227=""),"",H227*الإعدادات!$B$7)</f>
        <v/>
      </c>
    </row>
    <row r="228" customFormat="false" ht="15" hidden="false" customHeight="false" outlineLevel="0" collapsed="false">
      <c r="A228" s="17"/>
      <c r="B228" s="17"/>
      <c r="C228" s="17"/>
      <c r="D228" s="17"/>
      <c r="E228" s="17"/>
      <c r="F228" s="19" t="str">
        <f aca="false">IF(E228="","",IFERROR(VLOOKUP(E228,الورديات!$A$2:$E$21,2,FALSE()),""))</f>
        <v/>
      </c>
      <c r="G228" s="19" t="str">
        <f aca="false">IF(E228="","",IFERROR(VLOOKUP(E228,الورديات!$A$2:$E$21,3,FALSE()),""))</f>
        <v/>
      </c>
      <c r="H228" s="25"/>
      <c r="I228" s="25"/>
      <c r="J228" s="17"/>
      <c r="K228" s="24" t="str">
        <f aca="false">IF(OR(A228="",H228=""),"",H228*الإعدادات!$B$7)</f>
        <v/>
      </c>
    </row>
    <row r="229" customFormat="false" ht="15" hidden="false" customHeight="false" outlineLevel="0" collapsed="false">
      <c r="A229" s="17"/>
      <c r="B229" s="17"/>
      <c r="C229" s="17"/>
      <c r="D229" s="17"/>
      <c r="E229" s="17"/>
      <c r="F229" s="19" t="str">
        <f aca="false">IF(E229="","",IFERROR(VLOOKUP(E229,الورديات!$A$2:$E$21,2,FALSE()),""))</f>
        <v/>
      </c>
      <c r="G229" s="19" t="str">
        <f aca="false">IF(E229="","",IFERROR(VLOOKUP(E229,الورديات!$A$2:$E$21,3,FALSE()),""))</f>
        <v/>
      </c>
      <c r="H229" s="25"/>
      <c r="I229" s="25"/>
      <c r="J229" s="17"/>
      <c r="K229" s="24" t="str">
        <f aca="false">IF(OR(A229="",H229=""),"",H229*الإعدادات!$B$7)</f>
        <v/>
      </c>
    </row>
    <row r="230" customFormat="false" ht="15" hidden="false" customHeight="false" outlineLevel="0" collapsed="false">
      <c r="A230" s="17"/>
      <c r="B230" s="17"/>
      <c r="C230" s="17"/>
      <c r="D230" s="17"/>
      <c r="E230" s="17"/>
      <c r="F230" s="19" t="str">
        <f aca="false">IF(E230="","",IFERROR(VLOOKUP(E230,الورديات!$A$2:$E$21,2,FALSE()),""))</f>
        <v/>
      </c>
      <c r="G230" s="19" t="str">
        <f aca="false">IF(E230="","",IFERROR(VLOOKUP(E230,الورديات!$A$2:$E$21,3,FALSE()),""))</f>
        <v/>
      </c>
      <c r="H230" s="25"/>
      <c r="I230" s="25"/>
      <c r="J230" s="17"/>
      <c r="K230" s="24" t="str">
        <f aca="false">IF(OR(A230="",H230=""),"",H230*الإعدادات!$B$7)</f>
        <v/>
      </c>
    </row>
    <row r="231" customFormat="false" ht="15" hidden="false" customHeight="false" outlineLevel="0" collapsed="false">
      <c r="A231" s="17"/>
      <c r="B231" s="17"/>
      <c r="C231" s="17"/>
      <c r="D231" s="17"/>
      <c r="E231" s="17"/>
      <c r="F231" s="19" t="str">
        <f aca="false">IF(E231="","",IFERROR(VLOOKUP(E231,الورديات!$A$2:$E$21,2,FALSE()),""))</f>
        <v/>
      </c>
      <c r="G231" s="19" t="str">
        <f aca="false">IF(E231="","",IFERROR(VLOOKUP(E231,الورديات!$A$2:$E$21,3,FALSE()),""))</f>
        <v/>
      </c>
      <c r="H231" s="25"/>
      <c r="I231" s="25"/>
      <c r="J231" s="17"/>
      <c r="K231" s="24" t="str">
        <f aca="false">IF(OR(A231="",H231=""),"",H231*الإعدادات!$B$7)</f>
        <v/>
      </c>
    </row>
    <row r="232" customFormat="false" ht="15" hidden="false" customHeight="false" outlineLevel="0" collapsed="false">
      <c r="A232" s="17"/>
      <c r="B232" s="17"/>
      <c r="C232" s="17"/>
      <c r="D232" s="17"/>
      <c r="E232" s="17"/>
      <c r="F232" s="19" t="str">
        <f aca="false">IF(E232="","",IFERROR(VLOOKUP(E232,الورديات!$A$2:$E$21,2,FALSE()),""))</f>
        <v/>
      </c>
      <c r="G232" s="19" t="str">
        <f aca="false">IF(E232="","",IFERROR(VLOOKUP(E232,الورديات!$A$2:$E$21,3,FALSE()),""))</f>
        <v/>
      </c>
      <c r="H232" s="25"/>
      <c r="I232" s="25"/>
      <c r="J232" s="17"/>
      <c r="K232" s="24" t="str">
        <f aca="false">IF(OR(A232="",H232=""),"",H232*الإعدادات!$B$7)</f>
        <v/>
      </c>
    </row>
    <row r="233" customFormat="false" ht="15" hidden="false" customHeight="false" outlineLevel="0" collapsed="false">
      <c r="A233" s="17"/>
      <c r="B233" s="17"/>
      <c r="C233" s="17"/>
      <c r="D233" s="17"/>
      <c r="E233" s="17"/>
      <c r="F233" s="19" t="str">
        <f aca="false">IF(E233="","",IFERROR(VLOOKUP(E233,الورديات!$A$2:$E$21,2,FALSE()),""))</f>
        <v/>
      </c>
      <c r="G233" s="19" t="str">
        <f aca="false">IF(E233="","",IFERROR(VLOOKUP(E233,الورديات!$A$2:$E$21,3,FALSE()),""))</f>
        <v/>
      </c>
      <c r="H233" s="25"/>
      <c r="I233" s="25"/>
      <c r="J233" s="17"/>
      <c r="K233" s="24" t="str">
        <f aca="false">IF(OR(A233="",H233=""),"",H233*الإعدادات!$B$7)</f>
        <v/>
      </c>
    </row>
    <row r="234" customFormat="false" ht="15" hidden="false" customHeight="false" outlineLevel="0" collapsed="false">
      <c r="A234" s="17"/>
      <c r="B234" s="17"/>
      <c r="C234" s="17"/>
      <c r="D234" s="17"/>
      <c r="E234" s="17"/>
      <c r="F234" s="19" t="str">
        <f aca="false">IF(E234="","",IFERROR(VLOOKUP(E234,الورديات!$A$2:$E$21,2,FALSE()),""))</f>
        <v/>
      </c>
      <c r="G234" s="19" t="str">
        <f aca="false">IF(E234="","",IFERROR(VLOOKUP(E234,الورديات!$A$2:$E$21,3,FALSE()),""))</f>
        <v/>
      </c>
      <c r="H234" s="25"/>
      <c r="I234" s="25"/>
      <c r="J234" s="17"/>
      <c r="K234" s="24" t="str">
        <f aca="false">IF(OR(A234="",H234=""),"",H234*الإعدادات!$B$7)</f>
        <v/>
      </c>
    </row>
    <row r="235" customFormat="false" ht="15" hidden="false" customHeight="false" outlineLevel="0" collapsed="false">
      <c r="A235" s="17"/>
      <c r="B235" s="17"/>
      <c r="C235" s="17"/>
      <c r="D235" s="17"/>
      <c r="E235" s="17"/>
      <c r="F235" s="19" t="str">
        <f aca="false">IF(E235="","",IFERROR(VLOOKUP(E235,الورديات!$A$2:$E$21,2,FALSE()),""))</f>
        <v/>
      </c>
      <c r="G235" s="19" t="str">
        <f aca="false">IF(E235="","",IFERROR(VLOOKUP(E235,الورديات!$A$2:$E$21,3,FALSE()),""))</f>
        <v/>
      </c>
      <c r="H235" s="25"/>
      <c r="I235" s="25"/>
      <c r="J235" s="17"/>
      <c r="K235" s="24" t="str">
        <f aca="false">IF(OR(A235="",H235=""),"",H235*الإعدادات!$B$7)</f>
        <v/>
      </c>
    </row>
    <row r="236" customFormat="false" ht="15" hidden="false" customHeight="false" outlineLevel="0" collapsed="false">
      <c r="A236" s="17"/>
      <c r="B236" s="17"/>
      <c r="C236" s="17"/>
      <c r="D236" s="17"/>
      <c r="E236" s="17"/>
      <c r="F236" s="19" t="str">
        <f aca="false">IF(E236="","",IFERROR(VLOOKUP(E236,الورديات!$A$2:$E$21,2,FALSE()),""))</f>
        <v/>
      </c>
      <c r="G236" s="19" t="str">
        <f aca="false">IF(E236="","",IFERROR(VLOOKUP(E236,الورديات!$A$2:$E$21,3,FALSE()),""))</f>
        <v/>
      </c>
      <c r="H236" s="25"/>
      <c r="I236" s="25"/>
      <c r="J236" s="17"/>
      <c r="K236" s="24" t="str">
        <f aca="false">IF(OR(A236="",H236=""),"",H236*الإعدادات!$B$7)</f>
        <v/>
      </c>
    </row>
    <row r="237" customFormat="false" ht="15" hidden="false" customHeight="false" outlineLevel="0" collapsed="false">
      <c r="A237" s="17"/>
      <c r="B237" s="17"/>
      <c r="C237" s="17"/>
      <c r="D237" s="17"/>
      <c r="E237" s="17"/>
      <c r="F237" s="19" t="str">
        <f aca="false">IF(E237="","",IFERROR(VLOOKUP(E237,الورديات!$A$2:$E$21,2,FALSE()),""))</f>
        <v/>
      </c>
      <c r="G237" s="19" t="str">
        <f aca="false">IF(E237="","",IFERROR(VLOOKUP(E237,الورديات!$A$2:$E$21,3,FALSE()),""))</f>
        <v/>
      </c>
      <c r="H237" s="25"/>
      <c r="I237" s="25"/>
      <c r="J237" s="17"/>
      <c r="K237" s="24" t="str">
        <f aca="false">IF(OR(A237="",H237=""),"",H237*الإعدادات!$B$7)</f>
        <v/>
      </c>
    </row>
    <row r="238" customFormat="false" ht="15" hidden="false" customHeight="false" outlineLevel="0" collapsed="false">
      <c r="A238" s="17"/>
      <c r="B238" s="17"/>
      <c r="C238" s="17"/>
      <c r="D238" s="17"/>
      <c r="E238" s="17"/>
      <c r="F238" s="19" t="str">
        <f aca="false">IF(E238="","",IFERROR(VLOOKUP(E238,الورديات!$A$2:$E$21,2,FALSE()),""))</f>
        <v/>
      </c>
      <c r="G238" s="19" t="str">
        <f aca="false">IF(E238="","",IFERROR(VLOOKUP(E238,الورديات!$A$2:$E$21,3,FALSE()),""))</f>
        <v/>
      </c>
      <c r="H238" s="25"/>
      <c r="I238" s="25"/>
      <c r="J238" s="17"/>
      <c r="K238" s="24" t="str">
        <f aca="false">IF(OR(A238="",H238=""),"",H238*الإعدادات!$B$7)</f>
        <v/>
      </c>
    </row>
    <row r="239" customFormat="false" ht="15" hidden="false" customHeight="false" outlineLevel="0" collapsed="false">
      <c r="A239" s="17"/>
      <c r="B239" s="17"/>
      <c r="C239" s="17"/>
      <c r="D239" s="17"/>
      <c r="E239" s="17"/>
      <c r="F239" s="19" t="str">
        <f aca="false">IF(E239="","",IFERROR(VLOOKUP(E239,الورديات!$A$2:$E$21,2,FALSE()),""))</f>
        <v/>
      </c>
      <c r="G239" s="19" t="str">
        <f aca="false">IF(E239="","",IFERROR(VLOOKUP(E239,الورديات!$A$2:$E$21,3,FALSE()),""))</f>
        <v/>
      </c>
      <c r="H239" s="25"/>
      <c r="I239" s="25"/>
      <c r="J239" s="17"/>
      <c r="K239" s="24" t="str">
        <f aca="false">IF(OR(A239="",H239=""),"",H239*الإعدادات!$B$7)</f>
        <v/>
      </c>
    </row>
    <row r="240" customFormat="false" ht="15" hidden="false" customHeight="false" outlineLevel="0" collapsed="false">
      <c r="A240" s="17"/>
      <c r="B240" s="17"/>
      <c r="C240" s="17"/>
      <c r="D240" s="17"/>
      <c r="E240" s="17"/>
      <c r="F240" s="19" t="str">
        <f aca="false">IF(E240="","",IFERROR(VLOOKUP(E240,الورديات!$A$2:$E$21,2,FALSE()),""))</f>
        <v/>
      </c>
      <c r="G240" s="19" t="str">
        <f aca="false">IF(E240="","",IFERROR(VLOOKUP(E240,الورديات!$A$2:$E$21,3,FALSE()),""))</f>
        <v/>
      </c>
      <c r="H240" s="25"/>
      <c r="I240" s="25"/>
      <c r="J240" s="17"/>
      <c r="K240" s="24" t="str">
        <f aca="false">IF(OR(A240="",H240=""),"",H240*الإعدادات!$B$7)</f>
        <v/>
      </c>
    </row>
    <row r="241" customFormat="false" ht="15" hidden="false" customHeight="false" outlineLevel="0" collapsed="false">
      <c r="A241" s="17"/>
      <c r="B241" s="17"/>
      <c r="C241" s="17"/>
      <c r="D241" s="17"/>
      <c r="E241" s="17"/>
      <c r="F241" s="19" t="str">
        <f aca="false">IF(E241="","",IFERROR(VLOOKUP(E241,الورديات!$A$2:$E$21,2,FALSE()),""))</f>
        <v/>
      </c>
      <c r="G241" s="19" t="str">
        <f aca="false">IF(E241="","",IFERROR(VLOOKUP(E241,الورديات!$A$2:$E$21,3,FALSE()),""))</f>
        <v/>
      </c>
      <c r="H241" s="25"/>
      <c r="I241" s="25"/>
      <c r="J241" s="17"/>
      <c r="K241" s="24" t="str">
        <f aca="false">IF(OR(A241="",H241=""),"",H241*الإعدادات!$B$7)</f>
        <v/>
      </c>
    </row>
    <row r="242" customFormat="false" ht="15" hidden="false" customHeight="false" outlineLevel="0" collapsed="false">
      <c r="A242" s="17"/>
      <c r="B242" s="17"/>
      <c r="C242" s="17"/>
      <c r="D242" s="17"/>
      <c r="E242" s="17"/>
      <c r="F242" s="19" t="str">
        <f aca="false">IF(E242="","",IFERROR(VLOOKUP(E242,الورديات!$A$2:$E$21,2,FALSE()),""))</f>
        <v/>
      </c>
      <c r="G242" s="19" t="str">
        <f aca="false">IF(E242="","",IFERROR(VLOOKUP(E242,الورديات!$A$2:$E$21,3,FALSE()),""))</f>
        <v/>
      </c>
      <c r="H242" s="25"/>
      <c r="I242" s="25"/>
      <c r="J242" s="17"/>
      <c r="K242" s="24" t="str">
        <f aca="false">IF(OR(A242="",H242=""),"",H242*الإعدادات!$B$7)</f>
        <v/>
      </c>
    </row>
    <row r="243" customFormat="false" ht="15" hidden="false" customHeight="false" outlineLevel="0" collapsed="false">
      <c r="A243" s="17"/>
      <c r="B243" s="17"/>
      <c r="C243" s="17"/>
      <c r="D243" s="17"/>
      <c r="E243" s="17"/>
      <c r="F243" s="19" t="str">
        <f aca="false">IF(E243="","",IFERROR(VLOOKUP(E243,الورديات!$A$2:$E$21,2,FALSE()),""))</f>
        <v/>
      </c>
      <c r="G243" s="19" t="str">
        <f aca="false">IF(E243="","",IFERROR(VLOOKUP(E243,الورديات!$A$2:$E$21,3,FALSE()),""))</f>
        <v/>
      </c>
      <c r="H243" s="25"/>
      <c r="I243" s="25"/>
      <c r="J243" s="17"/>
      <c r="K243" s="24" t="str">
        <f aca="false">IF(OR(A243="",H243=""),"",H243*الإعدادات!$B$7)</f>
        <v/>
      </c>
    </row>
    <row r="244" customFormat="false" ht="15" hidden="false" customHeight="false" outlineLevel="0" collapsed="false">
      <c r="A244" s="17"/>
      <c r="B244" s="17"/>
      <c r="C244" s="17"/>
      <c r="D244" s="17"/>
      <c r="E244" s="17"/>
      <c r="F244" s="19" t="str">
        <f aca="false">IF(E244="","",IFERROR(VLOOKUP(E244,الورديات!$A$2:$E$21,2,FALSE()),""))</f>
        <v/>
      </c>
      <c r="G244" s="19" t="str">
        <f aca="false">IF(E244="","",IFERROR(VLOOKUP(E244,الورديات!$A$2:$E$21,3,FALSE()),""))</f>
        <v/>
      </c>
      <c r="H244" s="25"/>
      <c r="I244" s="25"/>
      <c r="J244" s="17"/>
      <c r="K244" s="24" t="str">
        <f aca="false">IF(OR(A244="",H244=""),"",H244*الإعدادات!$B$7)</f>
        <v/>
      </c>
    </row>
    <row r="245" customFormat="false" ht="15" hidden="false" customHeight="false" outlineLevel="0" collapsed="false">
      <c r="A245" s="17"/>
      <c r="B245" s="17"/>
      <c r="C245" s="17"/>
      <c r="D245" s="17"/>
      <c r="E245" s="17"/>
      <c r="F245" s="19" t="str">
        <f aca="false">IF(E245="","",IFERROR(VLOOKUP(E245,الورديات!$A$2:$E$21,2,FALSE()),""))</f>
        <v/>
      </c>
      <c r="G245" s="19" t="str">
        <f aca="false">IF(E245="","",IFERROR(VLOOKUP(E245,الورديات!$A$2:$E$21,3,FALSE()),""))</f>
        <v/>
      </c>
      <c r="H245" s="25"/>
      <c r="I245" s="25"/>
      <c r="J245" s="17"/>
      <c r="K245" s="24" t="str">
        <f aca="false">IF(OR(A245="",H245=""),"",H245*الإعدادات!$B$7)</f>
        <v/>
      </c>
    </row>
    <row r="246" customFormat="false" ht="15" hidden="false" customHeight="false" outlineLevel="0" collapsed="false">
      <c r="A246" s="17"/>
      <c r="B246" s="17"/>
      <c r="C246" s="17"/>
      <c r="D246" s="17"/>
      <c r="E246" s="17"/>
      <c r="F246" s="19" t="str">
        <f aca="false">IF(E246="","",IFERROR(VLOOKUP(E246,الورديات!$A$2:$E$21,2,FALSE()),""))</f>
        <v/>
      </c>
      <c r="G246" s="19" t="str">
        <f aca="false">IF(E246="","",IFERROR(VLOOKUP(E246,الورديات!$A$2:$E$21,3,FALSE()),""))</f>
        <v/>
      </c>
      <c r="H246" s="25"/>
      <c r="I246" s="25"/>
      <c r="J246" s="17"/>
      <c r="K246" s="24" t="str">
        <f aca="false">IF(OR(A246="",H246=""),"",H246*الإعدادات!$B$7)</f>
        <v/>
      </c>
    </row>
    <row r="247" customFormat="false" ht="15" hidden="false" customHeight="false" outlineLevel="0" collapsed="false">
      <c r="A247" s="17"/>
      <c r="B247" s="17"/>
      <c r="C247" s="17"/>
      <c r="D247" s="17"/>
      <c r="E247" s="17"/>
      <c r="F247" s="19" t="str">
        <f aca="false">IF(E247="","",IFERROR(VLOOKUP(E247,الورديات!$A$2:$E$21,2,FALSE()),""))</f>
        <v/>
      </c>
      <c r="G247" s="19" t="str">
        <f aca="false">IF(E247="","",IFERROR(VLOOKUP(E247,الورديات!$A$2:$E$21,3,FALSE()),""))</f>
        <v/>
      </c>
      <c r="H247" s="25"/>
      <c r="I247" s="25"/>
      <c r="J247" s="17"/>
      <c r="K247" s="24" t="str">
        <f aca="false">IF(OR(A247="",H247=""),"",H247*الإعدادات!$B$7)</f>
        <v/>
      </c>
    </row>
    <row r="248" customFormat="false" ht="15" hidden="false" customHeight="false" outlineLevel="0" collapsed="false">
      <c r="A248" s="17"/>
      <c r="B248" s="17"/>
      <c r="C248" s="17"/>
      <c r="D248" s="17"/>
      <c r="E248" s="17"/>
      <c r="F248" s="19" t="str">
        <f aca="false">IF(E248="","",IFERROR(VLOOKUP(E248,الورديات!$A$2:$E$21,2,FALSE()),""))</f>
        <v/>
      </c>
      <c r="G248" s="19" t="str">
        <f aca="false">IF(E248="","",IFERROR(VLOOKUP(E248,الورديات!$A$2:$E$21,3,FALSE()),""))</f>
        <v/>
      </c>
      <c r="H248" s="25"/>
      <c r="I248" s="25"/>
      <c r="J248" s="17"/>
      <c r="K248" s="24" t="str">
        <f aca="false">IF(OR(A248="",H248=""),"",H248*الإعدادات!$B$7)</f>
        <v/>
      </c>
    </row>
    <row r="249" customFormat="false" ht="15" hidden="false" customHeight="false" outlineLevel="0" collapsed="false">
      <c r="A249" s="17"/>
      <c r="B249" s="17"/>
      <c r="C249" s="17"/>
      <c r="D249" s="17"/>
      <c r="E249" s="17"/>
      <c r="F249" s="19" t="str">
        <f aca="false">IF(E249="","",IFERROR(VLOOKUP(E249,الورديات!$A$2:$E$21,2,FALSE()),""))</f>
        <v/>
      </c>
      <c r="G249" s="19" t="str">
        <f aca="false">IF(E249="","",IFERROR(VLOOKUP(E249,الورديات!$A$2:$E$21,3,FALSE()),""))</f>
        <v/>
      </c>
      <c r="H249" s="25"/>
      <c r="I249" s="25"/>
      <c r="J249" s="17"/>
      <c r="K249" s="24" t="str">
        <f aca="false">IF(OR(A249="",H249=""),"",H249*الإعدادات!$B$7)</f>
        <v/>
      </c>
    </row>
    <row r="250" customFormat="false" ht="15" hidden="false" customHeight="false" outlineLevel="0" collapsed="false">
      <c r="A250" s="17"/>
      <c r="B250" s="17"/>
      <c r="C250" s="17"/>
      <c r="D250" s="17"/>
      <c r="E250" s="17"/>
      <c r="F250" s="19" t="str">
        <f aca="false">IF(E250="","",IFERROR(VLOOKUP(E250,الورديات!$A$2:$E$21,2,FALSE()),""))</f>
        <v/>
      </c>
      <c r="G250" s="19" t="str">
        <f aca="false">IF(E250="","",IFERROR(VLOOKUP(E250,الورديات!$A$2:$E$21,3,FALSE()),""))</f>
        <v/>
      </c>
      <c r="H250" s="25"/>
      <c r="I250" s="25"/>
      <c r="J250" s="17"/>
      <c r="K250" s="24" t="str">
        <f aca="false">IF(OR(A250="",H250=""),"",H250*الإعدادات!$B$7)</f>
        <v/>
      </c>
    </row>
    <row r="251" customFormat="false" ht="15" hidden="false" customHeight="false" outlineLevel="0" collapsed="false">
      <c r="A251" s="17"/>
      <c r="B251" s="17"/>
      <c r="C251" s="17"/>
      <c r="D251" s="17"/>
      <c r="E251" s="17"/>
      <c r="F251" s="19" t="str">
        <f aca="false">IF(E251="","",IFERROR(VLOOKUP(E251,الورديات!$A$2:$E$21,2,FALSE()),""))</f>
        <v/>
      </c>
      <c r="G251" s="19" t="str">
        <f aca="false">IF(E251="","",IFERROR(VLOOKUP(E251,الورديات!$A$2:$E$21,3,FALSE()),""))</f>
        <v/>
      </c>
      <c r="H251" s="25"/>
      <c r="I251" s="25"/>
      <c r="J251" s="17"/>
      <c r="K251" s="24" t="str">
        <f aca="false">IF(OR(A251="",H251=""),"",H251*الإعدادات!$B$7)</f>
        <v/>
      </c>
    </row>
    <row r="252" customFormat="false" ht="15" hidden="false" customHeight="false" outlineLevel="0" collapsed="false">
      <c r="A252" s="17"/>
      <c r="B252" s="17"/>
      <c r="C252" s="17"/>
      <c r="D252" s="17"/>
      <c r="E252" s="17"/>
      <c r="F252" s="19" t="str">
        <f aca="false">IF(E252="","",IFERROR(VLOOKUP(E252,الورديات!$A$2:$E$21,2,FALSE()),""))</f>
        <v/>
      </c>
      <c r="G252" s="19" t="str">
        <f aca="false">IF(E252="","",IFERROR(VLOOKUP(E252,الورديات!$A$2:$E$21,3,FALSE()),""))</f>
        <v/>
      </c>
      <c r="H252" s="25"/>
      <c r="I252" s="25"/>
      <c r="J252" s="17"/>
      <c r="K252" s="24" t="str">
        <f aca="false">IF(OR(A252="",H252=""),"",H252*الإعدادات!$B$7)</f>
        <v/>
      </c>
    </row>
    <row r="253" customFormat="false" ht="15" hidden="false" customHeight="false" outlineLevel="0" collapsed="false">
      <c r="A253" s="17"/>
      <c r="B253" s="17"/>
      <c r="C253" s="17"/>
      <c r="D253" s="17"/>
      <c r="E253" s="17"/>
      <c r="F253" s="19" t="str">
        <f aca="false">IF(E253="","",IFERROR(VLOOKUP(E253,الورديات!$A$2:$E$21,2,FALSE()),""))</f>
        <v/>
      </c>
      <c r="G253" s="19" t="str">
        <f aca="false">IF(E253="","",IFERROR(VLOOKUP(E253,الورديات!$A$2:$E$21,3,FALSE()),""))</f>
        <v/>
      </c>
      <c r="H253" s="25"/>
      <c r="I253" s="25"/>
      <c r="J253" s="17"/>
      <c r="K253" s="24" t="str">
        <f aca="false">IF(OR(A253="",H253=""),"",H253*الإعدادات!$B$7)</f>
        <v/>
      </c>
    </row>
    <row r="254" customFormat="false" ht="15" hidden="false" customHeight="false" outlineLevel="0" collapsed="false">
      <c r="A254" s="17"/>
      <c r="B254" s="17"/>
      <c r="C254" s="17"/>
      <c r="D254" s="17"/>
      <c r="E254" s="17"/>
      <c r="F254" s="19" t="str">
        <f aca="false">IF(E254="","",IFERROR(VLOOKUP(E254,الورديات!$A$2:$E$21,2,FALSE()),""))</f>
        <v/>
      </c>
      <c r="G254" s="19" t="str">
        <f aca="false">IF(E254="","",IFERROR(VLOOKUP(E254,الورديات!$A$2:$E$21,3,FALSE()),""))</f>
        <v/>
      </c>
      <c r="H254" s="25"/>
      <c r="I254" s="25"/>
      <c r="J254" s="17"/>
      <c r="K254" s="24" t="str">
        <f aca="false">IF(OR(A254="",H254=""),"",H254*الإعدادات!$B$7)</f>
        <v/>
      </c>
    </row>
    <row r="255" customFormat="false" ht="15" hidden="false" customHeight="false" outlineLevel="0" collapsed="false">
      <c r="A255" s="17"/>
      <c r="B255" s="17"/>
      <c r="C255" s="17"/>
      <c r="D255" s="17"/>
      <c r="E255" s="17"/>
      <c r="F255" s="19" t="str">
        <f aca="false">IF(E255="","",IFERROR(VLOOKUP(E255,الورديات!$A$2:$E$21,2,FALSE()),""))</f>
        <v/>
      </c>
      <c r="G255" s="19" t="str">
        <f aca="false">IF(E255="","",IFERROR(VLOOKUP(E255,الورديات!$A$2:$E$21,3,FALSE()),""))</f>
        <v/>
      </c>
      <c r="H255" s="25"/>
      <c r="I255" s="25"/>
      <c r="J255" s="17"/>
      <c r="K255" s="24" t="str">
        <f aca="false">IF(OR(A255="",H255=""),"",H255*الإعدادات!$B$7)</f>
        <v/>
      </c>
    </row>
    <row r="256" customFormat="false" ht="15" hidden="false" customHeight="false" outlineLevel="0" collapsed="false">
      <c r="A256" s="17"/>
      <c r="B256" s="17"/>
      <c r="C256" s="17"/>
      <c r="D256" s="17"/>
      <c r="E256" s="17"/>
      <c r="F256" s="19" t="str">
        <f aca="false">IF(E256="","",IFERROR(VLOOKUP(E256,الورديات!$A$2:$E$21,2,FALSE()),""))</f>
        <v/>
      </c>
      <c r="G256" s="19" t="str">
        <f aca="false">IF(E256="","",IFERROR(VLOOKUP(E256,الورديات!$A$2:$E$21,3,FALSE()),""))</f>
        <v/>
      </c>
      <c r="H256" s="25"/>
      <c r="I256" s="25"/>
      <c r="J256" s="17"/>
      <c r="K256" s="24" t="str">
        <f aca="false">IF(OR(A256="",H256=""),"",H256*الإعدادات!$B$7)</f>
        <v/>
      </c>
    </row>
    <row r="257" customFormat="false" ht="15" hidden="false" customHeight="false" outlineLevel="0" collapsed="false">
      <c r="A257" s="17"/>
      <c r="B257" s="17"/>
      <c r="C257" s="17"/>
      <c r="D257" s="17"/>
      <c r="E257" s="17"/>
      <c r="F257" s="19" t="str">
        <f aca="false">IF(E257="","",IFERROR(VLOOKUP(E257,الورديات!$A$2:$E$21,2,FALSE()),""))</f>
        <v/>
      </c>
      <c r="G257" s="19" t="str">
        <f aca="false">IF(E257="","",IFERROR(VLOOKUP(E257,الورديات!$A$2:$E$21,3,FALSE()),""))</f>
        <v/>
      </c>
      <c r="H257" s="25"/>
      <c r="I257" s="25"/>
      <c r="J257" s="17"/>
      <c r="K257" s="24" t="str">
        <f aca="false">IF(OR(A257="",H257=""),"",H257*الإعدادات!$B$7)</f>
        <v/>
      </c>
    </row>
    <row r="258" customFormat="false" ht="15" hidden="false" customHeight="false" outlineLevel="0" collapsed="false">
      <c r="A258" s="17"/>
      <c r="B258" s="17"/>
      <c r="C258" s="17"/>
      <c r="D258" s="17"/>
      <c r="E258" s="17"/>
      <c r="F258" s="19" t="str">
        <f aca="false">IF(E258="","",IFERROR(VLOOKUP(E258,الورديات!$A$2:$E$21,2,FALSE()),""))</f>
        <v/>
      </c>
      <c r="G258" s="19" t="str">
        <f aca="false">IF(E258="","",IFERROR(VLOOKUP(E258,الورديات!$A$2:$E$21,3,FALSE()),""))</f>
        <v/>
      </c>
      <c r="H258" s="25"/>
      <c r="I258" s="25"/>
      <c r="J258" s="17"/>
      <c r="K258" s="24" t="str">
        <f aca="false">IF(OR(A258="",H258=""),"",H258*الإعدادات!$B$7)</f>
        <v/>
      </c>
    </row>
    <row r="259" customFormat="false" ht="15" hidden="false" customHeight="false" outlineLevel="0" collapsed="false">
      <c r="A259" s="17"/>
      <c r="B259" s="17"/>
      <c r="C259" s="17"/>
      <c r="D259" s="17"/>
      <c r="E259" s="17"/>
      <c r="F259" s="19" t="str">
        <f aca="false">IF(E259="","",IFERROR(VLOOKUP(E259,الورديات!$A$2:$E$21,2,FALSE()),""))</f>
        <v/>
      </c>
      <c r="G259" s="19" t="str">
        <f aca="false">IF(E259="","",IFERROR(VLOOKUP(E259,الورديات!$A$2:$E$21,3,FALSE()),""))</f>
        <v/>
      </c>
      <c r="H259" s="25"/>
      <c r="I259" s="25"/>
      <c r="J259" s="17"/>
      <c r="K259" s="24" t="str">
        <f aca="false">IF(OR(A259="",H259=""),"",H259*الإعدادات!$B$7)</f>
        <v/>
      </c>
    </row>
    <row r="260" customFormat="false" ht="15" hidden="false" customHeight="false" outlineLevel="0" collapsed="false">
      <c r="A260" s="17"/>
      <c r="B260" s="17"/>
      <c r="C260" s="17"/>
      <c r="D260" s="17"/>
      <c r="E260" s="17"/>
      <c r="F260" s="19" t="str">
        <f aca="false">IF(E260="","",IFERROR(VLOOKUP(E260,الورديات!$A$2:$E$21,2,FALSE()),""))</f>
        <v/>
      </c>
      <c r="G260" s="19" t="str">
        <f aca="false">IF(E260="","",IFERROR(VLOOKUP(E260,الورديات!$A$2:$E$21,3,FALSE()),""))</f>
        <v/>
      </c>
      <c r="H260" s="25"/>
      <c r="I260" s="25"/>
      <c r="J260" s="17"/>
      <c r="K260" s="24" t="str">
        <f aca="false">IF(OR(A260="",H260=""),"",H260*الإعدادات!$B$7)</f>
        <v/>
      </c>
    </row>
    <row r="261" customFormat="false" ht="15" hidden="false" customHeight="false" outlineLevel="0" collapsed="false">
      <c r="A261" s="17"/>
      <c r="B261" s="17"/>
      <c r="C261" s="17"/>
      <c r="D261" s="17"/>
      <c r="E261" s="17"/>
      <c r="F261" s="19" t="str">
        <f aca="false">IF(E261="","",IFERROR(VLOOKUP(E261,الورديات!$A$2:$E$21,2,FALSE()),""))</f>
        <v/>
      </c>
      <c r="G261" s="19" t="str">
        <f aca="false">IF(E261="","",IFERROR(VLOOKUP(E261,الورديات!$A$2:$E$21,3,FALSE()),""))</f>
        <v/>
      </c>
      <c r="H261" s="25"/>
      <c r="I261" s="25"/>
      <c r="J261" s="17"/>
      <c r="K261" s="24" t="str">
        <f aca="false">IF(OR(A261="",H261=""),"",H261*الإعدادات!$B$7)</f>
        <v/>
      </c>
    </row>
    <row r="262" customFormat="false" ht="15" hidden="false" customHeight="false" outlineLevel="0" collapsed="false">
      <c r="A262" s="17"/>
      <c r="B262" s="17"/>
      <c r="C262" s="17"/>
      <c r="D262" s="17"/>
      <c r="E262" s="17"/>
      <c r="F262" s="19" t="str">
        <f aca="false">IF(E262="","",IFERROR(VLOOKUP(E262,الورديات!$A$2:$E$21,2,FALSE()),""))</f>
        <v/>
      </c>
      <c r="G262" s="19" t="str">
        <f aca="false">IF(E262="","",IFERROR(VLOOKUP(E262,الورديات!$A$2:$E$21,3,FALSE()),""))</f>
        <v/>
      </c>
      <c r="H262" s="25"/>
      <c r="I262" s="25"/>
      <c r="J262" s="17"/>
      <c r="K262" s="24" t="str">
        <f aca="false">IF(OR(A262="",H262=""),"",H262*الإعدادات!$B$7)</f>
        <v/>
      </c>
    </row>
    <row r="263" customFormat="false" ht="15" hidden="false" customHeight="false" outlineLevel="0" collapsed="false">
      <c r="A263" s="17"/>
      <c r="B263" s="17"/>
      <c r="C263" s="17"/>
      <c r="D263" s="17"/>
      <c r="E263" s="17"/>
      <c r="F263" s="19" t="str">
        <f aca="false">IF(E263="","",IFERROR(VLOOKUP(E263,الورديات!$A$2:$E$21,2,FALSE()),""))</f>
        <v/>
      </c>
      <c r="G263" s="19" t="str">
        <f aca="false">IF(E263="","",IFERROR(VLOOKUP(E263,الورديات!$A$2:$E$21,3,FALSE()),""))</f>
        <v/>
      </c>
      <c r="H263" s="25"/>
      <c r="I263" s="25"/>
      <c r="J263" s="17"/>
      <c r="K263" s="24" t="str">
        <f aca="false">IF(OR(A263="",H263=""),"",H263*الإعدادات!$B$7)</f>
        <v/>
      </c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9" t="str">
        <f aca="false">IF(E264="","",IFERROR(VLOOKUP(E264,الورديات!$A$2:$E$21,2,FALSE()),""))</f>
        <v/>
      </c>
      <c r="G264" s="19" t="str">
        <f aca="false">IF(E264="","",IFERROR(VLOOKUP(E264,الورديات!$A$2:$E$21,3,FALSE()),""))</f>
        <v/>
      </c>
      <c r="H264" s="25"/>
      <c r="I264" s="25"/>
      <c r="J264" s="17"/>
      <c r="K264" s="24" t="str">
        <f aca="false">IF(OR(A264="",H264=""),"",H264*الإعدادات!$B$7)</f>
        <v/>
      </c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9" t="str">
        <f aca="false">IF(E265="","",IFERROR(VLOOKUP(E265,الورديات!$A$2:$E$21,2,FALSE()),""))</f>
        <v/>
      </c>
      <c r="G265" s="19" t="str">
        <f aca="false">IF(E265="","",IFERROR(VLOOKUP(E265,الورديات!$A$2:$E$21,3,FALSE()),""))</f>
        <v/>
      </c>
      <c r="H265" s="25"/>
      <c r="I265" s="25"/>
      <c r="J265" s="17"/>
      <c r="K265" s="24" t="str">
        <f aca="false">IF(OR(A265="",H265=""),"",H265*الإعدادات!$B$7)</f>
        <v/>
      </c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9" t="str">
        <f aca="false">IF(E266="","",IFERROR(VLOOKUP(E266,الورديات!$A$2:$E$21,2,FALSE()),""))</f>
        <v/>
      </c>
      <c r="G266" s="19" t="str">
        <f aca="false">IF(E266="","",IFERROR(VLOOKUP(E266,الورديات!$A$2:$E$21,3,FALSE()),""))</f>
        <v/>
      </c>
      <c r="H266" s="25"/>
      <c r="I266" s="25"/>
      <c r="J266" s="17"/>
      <c r="K266" s="24" t="str">
        <f aca="false">IF(OR(A266="",H266=""),"",H266*الإعدادات!$B$7)</f>
        <v/>
      </c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9" t="str">
        <f aca="false">IF(E267="","",IFERROR(VLOOKUP(E267,الورديات!$A$2:$E$21,2,FALSE()),""))</f>
        <v/>
      </c>
      <c r="G267" s="19" t="str">
        <f aca="false">IF(E267="","",IFERROR(VLOOKUP(E267,الورديات!$A$2:$E$21,3,FALSE()),""))</f>
        <v/>
      </c>
      <c r="H267" s="25"/>
      <c r="I267" s="25"/>
      <c r="J267" s="17"/>
      <c r="K267" s="24" t="str">
        <f aca="false">IF(OR(A267="",H267=""),"",H267*الإعدادات!$B$7)</f>
        <v/>
      </c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9" t="str">
        <f aca="false">IF(E268="","",IFERROR(VLOOKUP(E268,الورديات!$A$2:$E$21,2,FALSE()),""))</f>
        <v/>
      </c>
      <c r="G268" s="19" t="str">
        <f aca="false">IF(E268="","",IFERROR(VLOOKUP(E268,الورديات!$A$2:$E$21,3,FALSE()),""))</f>
        <v/>
      </c>
      <c r="H268" s="25"/>
      <c r="I268" s="25"/>
      <c r="J268" s="17"/>
      <c r="K268" s="24" t="str">
        <f aca="false">IF(OR(A268="",H268=""),"",H268*الإعدادات!$B$7)</f>
        <v/>
      </c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9" t="str">
        <f aca="false">IF(E269="","",IFERROR(VLOOKUP(E269,الورديات!$A$2:$E$21,2,FALSE()),""))</f>
        <v/>
      </c>
      <c r="G269" s="19" t="str">
        <f aca="false">IF(E269="","",IFERROR(VLOOKUP(E269,الورديات!$A$2:$E$21,3,FALSE()),""))</f>
        <v/>
      </c>
      <c r="H269" s="25"/>
      <c r="I269" s="25"/>
      <c r="J269" s="17"/>
      <c r="K269" s="24" t="str">
        <f aca="false">IF(OR(A269="",H269=""),"",H269*الإعدادات!$B$7)</f>
        <v/>
      </c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9" t="str">
        <f aca="false">IF(E270="","",IFERROR(VLOOKUP(E270,الورديات!$A$2:$E$21,2,FALSE()),""))</f>
        <v/>
      </c>
      <c r="G270" s="19" t="str">
        <f aca="false">IF(E270="","",IFERROR(VLOOKUP(E270,الورديات!$A$2:$E$21,3,FALSE()),""))</f>
        <v/>
      </c>
      <c r="H270" s="25"/>
      <c r="I270" s="25"/>
      <c r="J270" s="17"/>
      <c r="K270" s="24" t="str">
        <f aca="false">IF(OR(A270="",H270=""),"",H270*الإعدادات!$B$7)</f>
        <v/>
      </c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9" t="str">
        <f aca="false">IF(E271="","",IFERROR(VLOOKUP(E271,الورديات!$A$2:$E$21,2,FALSE()),""))</f>
        <v/>
      </c>
      <c r="G271" s="19" t="str">
        <f aca="false">IF(E271="","",IFERROR(VLOOKUP(E271,الورديات!$A$2:$E$21,3,FALSE()),""))</f>
        <v/>
      </c>
      <c r="H271" s="25"/>
      <c r="I271" s="25"/>
      <c r="J271" s="17"/>
      <c r="K271" s="24" t="str">
        <f aca="false">IF(OR(A271="",H271=""),"",H271*الإعدادات!$B$7)</f>
        <v/>
      </c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9" t="str">
        <f aca="false">IF(E272="","",IFERROR(VLOOKUP(E272,الورديات!$A$2:$E$21,2,FALSE()),""))</f>
        <v/>
      </c>
      <c r="G272" s="19" t="str">
        <f aca="false">IF(E272="","",IFERROR(VLOOKUP(E272,الورديات!$A$2:$E$21,3,FALSE()),""))</f>
        <v/>
      </c>
      <c r="H272" s="25"/>
      <c r="I272" s="25"/>
      <c r="J272" s="17"/>
      <c r="K272" s="24" t="str">
        <f aca="false">IF(OR(A272="",H272=""),"",H272*الإعدادات!$B$7)</f>
        <v/>
      </c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9" t="str">
        <f aca="false">IF(E273="","",IFERROR(VLOOKUP(E273,الورديات!$A$2:$E$21,2,FALSE()),""))</f>
        <v/>
      </c>
      <c r="G273" s="19" t="str">
        <f aca="false">IF(E273="","",IFERROR(VLOOKUP(E273,الورديات!$A$2:$E$21,3,FALSE()),""))</f>
        <v/>
      </c>
      <c r="H273" s="25"/>
      <c r="I273" s="25"/>
      <c r="J273" s="17"/>
      <c r="K273" s="24" t="str">
        <f aca="false">IF(OR(A273="",H273=""),"",H273*الإعدادات!$B$7)</f>
        <v/>
      </c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9" t="str">
        <f aca="false">IF(E274="","",IFERROR(VLOOKUP(E274,الورديات!$A$2:$E$21,2,FALSE()),""))</f>
        <v/>
      </c>
      <c r="G274" s="19" t="str">
        <f aca="false">IF(E274="","",IFERROR(VLOOKUP(E274,الورديات!$A$2:$E$21,3,FALSE()),""))</f>
        <v/>
      </c>
      <c r="H274" s="25"/>
      <c r="I274" s="25"/>
      <c r="J274" s="17"/>
      <c r="K274" s="24" t="str">
        <f aca="false">IF(OR(A274="",H274=""),"",H274*الإعدادات!$B$7)</f>
        <v/>
      </c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9" t="str">
        <f aca="false">IF(E275="","",IFERROR(VLOOKUP(E275,الورديات!$A$2:$E$21,2,FALSE()),""))</f>
        <v/>
      </c>
      <c r="G275" s="19" t="str">
        <f aca="false">IF(E275="","",IFERROR(VLOOKUP(E275,الورديات!$A$2:$E$21,3,FALSE()),""))</f>
        <v/>
      </c>
      <c r="H275" s="25"/>
      <c r="I275" s="25"/>
      <c r="J275" s="17"/>
      <c r="K275" s="24" t="str">
        <f aca="false">IF(OR(A275="",H275=""),"",H275*الإعدادات!$B$7)</f>
        <v/>
      </c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9" t="str">
        <f aca="false">IF(E276="","",IFERROR(VLOOKUP(E276,الورديات!$A$2:$E$21,2,FALSE()),""))</f>
        <v/>
      </c>
      <c r="G276" s="19" t="str">
        <f aca="false">IF(E276="","",IFERROR(VLOOKUP(E276,الورديات!$A$2:$E$21,3,FALSE()),""))</f>
        <v/>
      </c>
      <c r="H276" s="25"/>
      <c r="I276" s="25"/>
      <c r="J276" s="17"/>
      <c r="K276" s="24" t="str">
        <f aca="false">IF(OR(A276="",H276=""),"",H276*الإعدادات!$B$7)</f>
        <v/>
      </c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9" t="str">
        <f aca="false">IF(E277="","",IFERROR(VLOOKUP(E277,الورديات!$A$2:$E$21,2,FALSE()),""))</f>
        <v/>
      </c>
      <c r="G277" s="19" t="str">
        <f aca="false">IF(E277="","",IFERROR(VLOOKUP(E277,الورديات!$A$2:$E$21,3,FALSE()),""))</f>
        <v/>
      </c>
      <c r="H277" s="25"/>
      <c r="I277" s="25"/>
      <c r="J277" s="17"/>
      <c r="K277" s="24" t="str">
        <f aca="false">IF(OR(A277="",H277=""),"",H277*الإعدادات!$B$7)</f>
        <v/>
      </c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9" t="str">
        <f aca="false">IF(E278="","",IFERROR(VLOOKUP(E278,الورديات!$A$2:$E$21,2,FALSE()),""))</f>
        <v/>
      </c>
      <c r="G278" s="19" t="str">
        <f aca="false">IF(E278="","",IFERROR(VLOOKUP(E278,الورديات!$A$2:$E$21,3,FALSE()),""))</f>
        <v/>
      </c>
      <c r="H278" s="25"/>
      <c r="I278" s="25"/>
      <c r="J278" s="17"/>
      <c r="K278" s="24" t="str">
        <f aca="false">IF(OR(A278="",H278=""),"",H278*الإعدادات!$B$7)</f>
        <v/>
      </c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9" t="str">
        <f aca="false">IF(E279="","",IFERROR(VLOOKUP(E279,الورديات!$A$2:$E$21,2,FALSE()),""))</f>
        <v/>
      </c>
      <c r="G279" s="19" t="str">
        <f aca="false">IF(E279="","",IFERROR(VLOOKUP(E279,الورديات!$A$2:$E$21,3,FALSE()),""))</f>
        <v/>
      </c>
      <c r="H279" s="25"/>
      <c r="I279" s="25"/>
      <c r="J279" s="17"/>
      <c r="K279" s="24" t="str">
        <f aca="false">IF(OR(A279="",H279=""),"",H279*الإعدادات!$B$7)</f>
        <v/>
      </c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9" t="str">
        <f aca="false">IF(E280="","",IFERROR(VLOOKUP(E280,الورديات!$A$2:$E$21,2,FALSE()),""))</f>
        <v/>
      </c>
      <c r="G280" s="19" t="str">
        <f aca="false">IF(E280="","",IFERROR(VLOOKUP(E280,الورديات!$A$2:$E$21,3,FALSE()),""))</f>
        <v/>
      </c>
      <c r="H280" s="25"/>
      <c r="I280" s="25"/>
      <c r="J280" s="17"/>
      <c r="K280" s="24" t="str">
        <f aca="false">IF(OR(A280="",H280=""),"",H280*الإعدادات!$B$7)</f>
        <v/>
      </c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9" t="str">
        <f aca="false">IF(E281="","",IFERROR(VLOOKUP(E281,الورديات!$A$2:$E$21,2,FALSE()),""))</f>
        <v/>
      </c>
      <c r="G281" s="19" t="str">
        <f aca="false">IF(E281="","",IFERROR(VLOOKUP(E281,الورديات!$A$2:$E$21,3,FALSE()),""))</f>
        <v/>
      </c>
      <c r="H281" s="25"/>
      <c r="I281" s="25"/>
      <c r="J281" s="17"/>
      <c r="K281" s="24" t="str">
        <f aca="false">IF(OR(A281="",H281=""),"",H281*الإعدادات!$B$7)</f>
        <v/>
      </c>
    </row>
    <row r="282" customFormat="false" ht="15" hidden="false" customHeight="false" outlineLevel="0" collapsed="false">
      <c r="A282" s="17"/>
      <c r="B282" s="17"/>
      <c r="C282" s="17"/>
      <c r="D282" s="17"/>
      <c r="E282" s="17"/>
      <c r="F282" s="19" t="str">
        <f aca="false">IF(E282="","",IFERROR(VLOOKUP(E282,الورديات!$A$2:$E$21,2,FALSE()),""))</f>
        <v/>
      </c>
      <c r="G282" s="19" t="str">
        <f aca="false">IF(E282="","",IFERROR(VLOOKUP(E282,الورديات!$A$2:$E$21,3,FALSE()),""))</f>
        <v/>
      </c>
      <c r="H282" s="25"/>
      <c r="I282" s="25"/>
      <c r="J282" s="17"/>
      <c r="K282" s="24" t="str">
        <f aca="false">IF(OR(A282="",H282=""),"",H282*الإعدادات!$B$7)</f>
        <v/>
      </c>
    </row>
    <row r="283" customFormat="false" ht="15" hidden="false" customHeight="false" outlineLevel="0" collapsed="false">
      <c r="A283" s="17"/>
      <c r="B283" s="17"/>
      <c r="C283" s="17"/>
      <c r="D283" s="17"/>
      <c r="E283" s="17"/>
      <c r="F283" s="19" t="str">
        <f aca="false">IF(E283="","",IFERROR(VLOOKUP(E283,الورديات!$A$2:$E$21,2,FALSE()),""))</f>
        <v/>
      </c>
      <c r="G283" s="19" t="str">
        <f aca="false">IF(E283="","",IFERROR(VLOOKUP(E283,الورديات!$A$2:$E$21,3,FALSE()),""))</f>
        <v/>
      </c>
      <c r="H283" s="25"/>
      <c r="I283" s="25"/>
      <c r="J283" s="17"/>
      <c r="K283" s="24" t="str">
        <f aca="false">IF(OR(A283="",H283=""),"",H283*الإعدادات!$B$7)</f>
        <v/>
      </c>
    </row>
    <row r="284" customFormat="false" ht="15" hidden="false" customHeight="false" outlineLevel="0" collapsed="false">
      <c r="A284" s="17"/>
      <c r="B284" s="17"/>
      <c r="C284" s="17"/>
      <c r="D284" s="17"/>
      <c r="E284" s="17"/>
      <c r="F284" s="19" t="str">
        <f aca="false">IF(E284="","",IFERROR(VLOOKUP(E284,الورديات!$A$2:$E$21,2,FALSE()),""))</f>
        <v/>
      </c>
      <c r="G284" s="19" t="str">
        <f aca="false">IF(E284="","",IFERROR(VLOOKUP(E284,الورديات!$A$2:$E$21,3,FALSE()),""))</f>
        <v/>
      </c>
      <c r="H284" s="25"/>
      <c r="I284" s="25"/>
      <c r="J284" s="17"/>
      <c r="K284" s="24" t="str">
        <f aca="false">IF(OR(A284="",H284=""),"",H284*الإعدادات!$B$7)</f>
        <v/>
      </c>
    </row>
    <row r="285" customFormat="false" ht="15" hidden="false" customHeight="false" outlineLevel="0" collapsed="false">
      <c r="A285" s="17"/>
      <c r="B285" s="17"/>
      <c r="C285" s="17"/>
      <c r="D285" s="17"/>
      <c r="E285" s="17"/>
      <c r="F285" s="19" t="str">
        <f aca="false">IF(E285="","",IFERROR(VLOOKUP(E285,الورديات!$A$2:$E$21,2,FALSE()),""))</f>
        <v/>
      </c>
      <c r="G285" s="19" t="str">
        <f aca="false">IF(E285="","",IFERROR(VLOOKUP(E285,الورديات!$A$2:$E$21,3,FALSE()),""))</f>
        <v/>
      </c>
      <c r="H285" s="25"/>
      <c r="I285" s="25"/>
      <c r="J285" s="17"/>
      <c r="K285" s="24" t="str">
        <f aca="false">IF(OR(A285="",H285=""),"",H285*الإعدادات!$B$7)</f>
        <v/>
      </c>
    </row>
    <row r="286" customFormat="false" ht="15" hidden="false" customHeight="false" outlineLevel="0" collapsed="false">
      <c r="A286" s="17"/>
      <c r="B286" s="17"/>
      <c r="C286" s="17"/>
      <c r="D286" s="17"/>
      <c r="E286" s="17"/>
      <c r="F286" s="19" t="str">
        <f aca="false">IF(E286="","",IFERROR(VLOOKUP(E286,الورديات!$A$2:$E$21,2,FALSE()),""))</f>
        <v/>
      </c>
      <c r="G286" s="19" t="str">
        <f aca="false">IF(E286="","",IFERROR(VLOOKUP(E286,الورديات!$A$2:$E$21,3,FALSE()),""))</f>
        <v/>
      </c>
      <c r="H286" s="25"/>
      <c r="I286" s="25"/>
      <c r="J286" s="17"/>
      <c r="K286" s="24" t="str">
        <f aca="false">IF(OR(A286="",H286=""),"",H286*الإعدادات!$B$7)</f>
        <v/>
      </c>
    </row>
    <row r="287" customFormat="false" ht="15" hidden="false" customHeight="false" outlineLevel="0" collapsed="false">
      <c r="A287" s="17"/>
      <c r="B287" s="17"/>
      <c r="C287" s="17"/>
      <c r="D287" s="17"/>
      <c r="E287" s="17"/>
      <c r="F287" s="19" t="str">
        <f aca="false">IF(E287="","",IFERROR(VLOOKUP(E287,الورديات!$A$2:$E$21,2,FALSE()),""))</f>
        <v/>
      </c>
      <c r="G287" s="19" t="str">
        <f aca="false">IF(E287="","",IFERROR(VLOOKUP(E287,الورديات!$A$2:$E$21,3,FALSE()),""))</f>
        <v/>
      </c>
      <c r="H287" s="25"/>
      <c r="I287" s="25"/>
      <c r="J287" s="17"/>
      <c r="K287" s="24" t="str">
        <f aca="false">IF(OR(A287="",H287=""),"",H287*الإعدادات!$B$7)</f>
        <v/>
      </c>
    </row>
    <row r="288" customFormat="false" ht="15" hidden="false" customHeight="false" outlineLevel="0" collapsed="false">
      <c r="A288" s="17"/>
      <c r="B288" s="17"/>
      <c r="C288" s="17"/>
      <c r="D288" s="17"/>
      <c r="E288" s="17"/>
      <c r="F288" s="19" t="str">
        <f aca="false">IF(E288="","",IFERROR(VLOOKUP(E288,الورديات!$A$2:$E$21,2,FALSE()),""))</f>
        <v/>
      </c>
      <c r="G288" s="19" t="str">
        <f aca="false">IF(E288="","",IFERROR(VLOOKUP(E288,الورديات!$A$2:$E$21,3,FALSE()),""))</f>
        <v/>
      </c>
      <c r="H288" s="25"/>
      <c r="I288" s="25"/>
      <c r="J288" s="17"/>
      <c r="K288" s="24" t="str">
        <f aca="false">IF(OR(A288="",H288=""),"",H288*الإعدادات!$B$7)</f>
        <v/>
      </c>
    </row>
    <row r="289" customFormat="false" ht="15" hidden="false" customHeight="false" outlineLevel="0" collapsed="false">
      <c r="A289" s="17"/>
      <c r="B289" s="17"/>
      <c r="C289" s="17"/>
      <c r="D289" s="17"/>
      <c r="E289" s="17"/>
      <c r="F289" s="19" t="str">
        <f aca="false">IF(E289="","",IFERROR(VLOOKUP(E289,الورديات!$A$2:$E$21,2,FALSE()),""))</f>
        <v/>
      </c>
      <c r="G289" s="19" t="str">
        <f aca="false">IF(E289="","",IFERROR(VLOOKUP(E289,الورديات!$A$2:$E$21,3,FALSE()),""))</f>
        <v/>
      </c>
      <c r="H289" s="25"/>
      <c r="I289" s="25"/>
      <c r="J289" s="17"/>
      <c r="K289" s="24" t="str">
        <f aca="false">IF(OR(A289="",H289=""),"",H289*الإعدادات!$B$7)</f>
        <v/>
      </c>
    </row>
    <row r="290" customFormat="false" ht="15" hidden="false" customHeight="false" outlineLevel="0" collapsed="false">
      <c r="A290" s="17"/>
      <c r="B290" s="17"/>
      <c r="C290" s="17"/>
      <c r="D290" s="17"/>
      <c r="E290" s="17"/>
      <c r="F290" s="19" t="str">
        <f aca="false">IF(E290="","",IFERROR(VLOOKUP(E290,الورديات!$A$2:$E$21,2,FALSE()),""))</f>
        <v/>
      </c>
      <c r="G290" s="19" t="str">
        <f aca="false">IF(E290="","",IFERROR(VLOOKUP(E290,الورديات!$A$2:$E$21,3,FALSE()),""))</f>
        <v/>
      </c>
      <c r="H290" s="25"/>
      <c r="I290" s="25"/>
      <c r="J290" s="17"/>
      <c r="K290" s="24" t="str">
        <f aca="false">IF(OR(A290="",H290=""),"",H290*الإعدادات!$B$7)</f>
        <v/>
      </c>
    </row>
    <row r="291" customFormat="false" ht="15" hidden="false" customHeight="false" outlineLevel="0" collapsed="false">
      <c r="A291" s="17"/>
      <c r="B291" s="17"/>
      <c r="C291" s="17"/>
      <c r="D291" s="17"/>
      <c r="E291" s="17"/>
      <c r="F291" s="19" t="str">
        <f aca="false">IF(E291="","",IFERROR(VLOOKUP(E291,الورديات!$A$2:$E$21,2,FALSE()),""))</f>
        <v/>
      </c>
      <c r="G291" s="19" t="str">
        <f aca="false">IF(E291="","",IFERROR(VLOOKUP(E291,الورديات!$A$2:$E$21,3,FALSE()),""))</f>
        <v/>
      </c>
      <c r="H291" s="25"/>
      <c r="I291" s="25"/>
      <c r="J291" s="17"/>
      <c r="K291" s="24" t="str">
        <f aca="false">IF(OR(A291="",H291=""),"",H291*الإعدادات!$B$7)</f>
        <v/>
      </c>
    </row>
    <row r="292" customFormat="false" ht="15" hidden="false" customHeight="false" outlineLevel="0" collapsed="false">
      <c r="A292" s="17"/>
      <c r="B292" s="17"/>
      <c r="C292" s="17"/>
      <c r="D292" s="17"/>
      <c r="E292" s="17"/>
      <c r="F292" s="19" t="str">
        <f aca="false">IF(E292="","",IFERROR(VLOOKUP(E292,الورديات!$A$2:$E$21,2,FALSE()),""))</f>
        <v/>
      </c>
      <c r="G292" s="19" t="str">
        <f aca="false">IF(E292="","",IFERROR(VLOOKUP(E292,الورديات!$A$2:$E$21,3,FALSE()),""))</f>
        <v/>
      </c>
      <c r="H292" s="25"/>
      <c r="I292" s="25"/>
      <c r="J292" s="17"/>
      <c r="K292" s="24" t="str">
        <f aca="false">IF(OR(A292="",H292=""),"",H292*الإعدادات!$B$7)</f>
        <v/>
      </c>
    </row>
    <row r="293" customFormat="false" ht="15" hidden="false" customHeight="false" outlineLevel="0" collapsed="false">
      <c r="A293" s="17"/>
      <c r="B293" s="17"/>
      <c r="C293" s="17"/>
      <c r="D293" s="17"/>
      <c r="E293" s="17"/>
      <c r="F293" s="19" t="str">
        <f aca="false">IF(E293="","",IFERROR(VLOOKUP(E293,الورديات!$A$2:$E$21,2,FALSE()),""))</f>
        <v/>
      </c>
      <c r="G293" s="19" t="str">
        <f aca="false">IF(E293="","",IFERROR(VLOOKUP(E293,الورديات!$A$2:$E$21,3,FALSE()),""))</f>
        <v/>
      </c>
      <c r="H293" s="25"/>
      <c r="I293" s="25"/>
      <c r="J293" s="17"/>
      <c r="K293" s="24" t="str">
        <f aca="false">IF(OR(A293="",H293=""),"",H293*الإعدادات!$B$7)</f>
        <v/>
      </c>
    </row>
    <row r="294" customFormat="false" ht="15" hidden="false" customHeight="false" outlineLevel="0" collapsed="false">
      <c r="A294" s="17"/>
      <c r="B294" s="17"/>
      <c r="C294" s="17"/>
      <c r="D294" s="17"/>
      <c r="E294" s="17"/>
      <c r="F294" s="19" t="str">
        <f aca="false">IF(E294="","",IFERROR(VLOOKUP(E294,الورديات!$A$2:$E$21,2,FALSE()),""))</f>
        <v/>
      </c>
      <c r="G294" s="19" t="str">
        <f aca="false">IF(E294="","",IFERROR(VLOOKUP(E294,الورديات!$A$2:$E$21,3,FALSE()),""))</f>
        <v/>
      </c>
      <c r="H294" s="25"/>
      <c r="I294" s="25"/>
      <c r="J294" s="17"/>
      <c r="K294" s="24" t="str">
        <f aca="false">IF(OR(A294="",H294=""),"",H294*الإعدادات!$B$7)</f>
        <v/>
      </c>
    </row>
    <row r="295" customFormat="false" ht="15" hidden="false" customHeight="false" outlineLevel="0" collapsed="false">
      <c r="A295" s="17"/>
      <c r="B295" s="17"/>
      <c r="C295" s="17"/>
      <c r="D295" s="17"/>
      <c r="E295" s="17"/>
      <c r="F295" s="19" t="str">
        <f aca="false">IF(E295="","",IFERROR(VLOOKUP(E295,الورديات!$A$2:$E$21,2,FALSE()),""))</f>
        <v/>
      </c>
      <c r="G295" s="19" t="str">
        <f aca="false">IF(E295="","",IFERROR(VLOOKUP(E295,الورديات!$A$2:$E$21,3,FALSE()),""))</f>
        <v/>
      </c>
      <c r="H295" s="25"/>
      <c r="I295" s="25"/>
      <c r="J295" s="17"/>
      <c r="K295" s="24" t="str">
        <f aca="false">IF(OR(A295="",H295=""),"",H295*الإعدادات!$B$7)</f>
        <v/>
      </c>
    </row>
    <row r="296" customFormat="false" ht="15" hidden="false" customHeight="false" outlineLevel="0" collapsed="false">
      <c r="A296" s="17"/>
      <c r="B296" s="17"/>
      <c r="C296" s="17"/>
      <c r="D296" s="17"/>
      <c r="E296" s="17"/>
      <c r="F296" s="19" t="str">
        <f aca="false">IF(E296="","",IFERROR(VLOOKUP(E296,الورديات!$A$2:$E$21,2,FALSE()),""))</f>
        <v/>
      </c>
      <c r="G296" s="19" t="str">
        <f aca="false">IF(E296="","",IFERROR(VLOOKUP(E296,الورديات!$A$2:$E$21,3,FALSE()),""))</f>
        <v/>
      </c>
      <c r="H296" s="25"/>
      <c r="I296" s="25"/>
      <c r="J296" s="17"/>
      <c r="K296" s="24" t="str">
        <f aca="false">IF(OR(A296="",H296=""),"",H296*الإعدادات!$B$7)</f>
        <v/>
      </c>
    </row>
    <row r="297" customFormat="false" ht="15" hidden="false" customHeight="false" outlineLevel="0" collapsed="false">
      <c r="A297" s="17"/>
      <c r="B297" s="17"/>
      <c r="C297" s="17"/>
      <c r="D297" s="17"/>
      <c r="E297" s="17"/>
      <c r="F297" s="19" t="str">
        <f aca="false">IF(E297="","",IFERROR(VLOOKUP(E297,الورديات!$A$2:$E$21,2,FALSE()),""))</f>
        <v/>
      </c>
      <c r="G297" s="19" t="str">
        <f aca="false">IF(E297="","",IFERROR(VLOOKUP(E297,الورديات!$A$2:$E$21,3,FALSE()),""))</f>
        <v/>
      </c>
      <c r="H297" s="25"/>
      <c r="I297" s="25"/>
      <c r="J297" s="17"/>
      <c r="K297" s="24" t="str">
        <f aca="false">IF(OR(A297="",H297=""),"",H297*الإعدادات!$B$7)</f>
        <v/>
      </c>
    </row>
    <row r="298" customFormat="false" ht="15" hidden="false" customHeight="false" outlineLevel="0" collapsed="false">
      <c r="A298" s="17"/>
      <c r="B298" s="17"/>
      <c r="C298" s="17"/>
      <c r="D298" s="17"/>
      <c r="E298" s="17"/>
      <c r="F298" s="19" t="str">
        <f aca="false">IF(E298="","",IFERROR(VLOOKUP(E298,الورديات!$A$2:$E$21,2,FALSE()),""))</f>
        <v/>
      </c>
      <c r="G298" s="19" t="str">
        <f aca="false">IF(E298="","",IFERROR(VLOOKUP(E298,الورديات!$A$2:$E$21,3,FALSE()),""))</f>
        <v/>
      </c>
      <c r="H298" s="25"/>
      <c r="I298" s="25"/>
      <c r="J298" s="17"/>
      <c r="K298" s="24" t="str">
        <f aca="false">IF(OR(A298="",H298=""),"",H298*الإعدادات!$B$7)</f>
        <v/>
      </c>
    </row>
    <row r="299" customFormat="false" ht="15" hidden="false" customHeight="false" outlineLevel="0" collapsed="false">
      <c r="A299" s="17"/>
      <c r="B299" s="17"/>
      <c r="C299" s="17"/>
      <c r="D299" s="17"/>
      <c r="E299" s="17"/>
      <c r="F299" s="19" t="str">
        <f aca="false">IF(E299="","",IFERROR(VLOOKUP(E299,الورديات!$A$2:$E$21,2,FALSE()),""))</f>
        <v/>
      </c>
      <c r="G299" s="19" t="str">
        <f aca="false">IF(E299="","",IFERROR(VLOOKUP(E299,الورديات!$A$2:$E$21,3,FALSE()),""))</f>
        <v/>
      </c>
      <c r="H299" s="25"/>
      <c r="I299" s="25"/>
      <c r="J299" s="17"/>
      <c r="K299" s="24" t="str">
        <f aca="false">IF(OR(A299="",H299=""),"",H299*الإعدادات!$B$7)</f>
        <v/>
      </c>
    </row>
    <row r="300" customFormat="false" ht="15" hidden="false" customHeight="false" outlineLevel="0" collapsed="false">
      <c r="A300" s="17"/>
      <c r="B300" s="17"/>
      <c r="C300" s="17"/>
      <c r="D300" s="17"/>
      <c r="E300" s="17"/>
      <c r="F300" s="19" t="str">
        <f aca="false">IF(E300="","",IFERROR(VLOOKUP(E300,الورديات!$A$2:$E$21,2,FALSE()),""))</f>
        <v/>
      </c>
      <c r="G300" s="19" t="str">
        <f aca="false">IF(E300="","",IFERROR(VLOOKUP(E300,الورديات!$A$2:$E$21,3,FALSE()),""))</f>
        <v/>
      </c>
      <c r="H300" s="25"/>
      <c r="I300" s="25"/>
      <c r="J300" s="17"/>
      <c r="K300" s="24" t="str">
        <f aca="false">IF(OR(A300="",H300=""),"",H300*الإعدادات!$B$7)</f>
        <v/>
      </c>
    </row>
    <row r="301" customFormat="false" ht="15" hidden="false" customHeight="false" outlineLevel="0" collapsed="false">
      <c r="A301" s="17"/>
      <c r="B301" s="17"/>
      <c r="C301" s="17"/>
      <c r="D301" s="17"/>
      <c r="E301" s="17"/>
      <c r="F301" s="19" t="str">
        <f aca="false">IF(E301="","",IFERROR(VLOOKUP(E301,الورديات!$A$2:$E$21,2,FALSE()),""))</f>
        <v/>
      </c>
      <c r="G301" s="19" t="str">
        <f aca="false">IF(E301="","",IFERROR(VLOOKUP(E301,الورديات!$A$2:$E$21,3,FALSE()),""))</f>
        <v/>
      </c>
      <c r="H301" s="25"/>
      <c r="I301" s="25"/>
      <c r="J301" s="17"/>
      <c r="K301" s="24" t="str">
        <f aca="false">IF(OR(A301="",H301=""),"",H301*الإعدادات!$B$7)</f>
        <v/>
      </c>
    </row>
    <row r="302" customFormat="false" ht="15" hidden="false" customHeight="false" outlineLevel="0" collapsed="false">
      <c r="A302" s="17"/>
      <c r="B302" s="17"/>
      <c r="C302" s="17"/>
      <c r="D302" s="17"/>
      <c r="E302" s="17"/>
      <c r="F302" s="19" t="str">
        <f aca="false">IF(E302="","",IFERROR(VLOOKUP(E302,الورديات!$A$2:$E$21,2,FALSE()),""))</f>
        <v/>
      </c>
      <c r="G302" s="19" t="str">
        <f aca="false">IF(E302="","",IFERROR(VLOOKUP(E302,الورديات!$A$2:$E$21,3,FALSE()),""))</f>
        <v/>
      </c>
      <c r="H302" s="25"/>
      <c r="I302" s="25"/>
      <c r="J302" s="17"/>
      <c r="K302" s="24" t="str">
        <f aca="false">IF(OR(A302="",H302=""),"",H302*الإعدادات!$B$7)</f>
        <v/>
      </c>
    </row>
    <row r="303" customFormat="false" ht="15" hidden="false" customHeight="false" outlineLevel="0" collapsed="false">
      <c r="A303" s="17"/>
      <c r="B303" s="17"/>
      <c r="C303" s="17"/>
      <c r="D303" s="17"/>
      <c r="E303" s="17"/>
      <c r="F303" s="19" t="str">
        <f aca="false">IF(E303="","",IFERROR(VLOOKUP(E303,الورديات!$A$2:$E$21,2,FALSE()),""))</f>
        <v/>
      </c>
      <c r="G303" s="19" t="str">
        <f aca="false">IF(E303="","",IFERROR(VLOOKUP(E303,الورديات!$A$2:$E$21,3,FALSE()),""))</f>
        <v/>
      </c>
      <c r="H303" s="25"/>
      <c r="I303" s="25"/>
      <c r="J303" s="17"/>
      <c r="K303" s="24" t="str">
        <f aca="false">IF(OR(A303="",H303=""),"",H303*الإعدادات!$B$7)</f>
        <v/>
      </c>
    </row>
    <row r="304" customFormat="false" ht="15" hidden="false" customHeight="false" outlineLevel="0" collapsed="false">
      <c r="A304" s="17"/>
      <c r="B304" s="17"/>
      <c r="C304" s="17"/>
      <c r="D304" s="17"/>
      <c r="E304" s="17"/>
      <c r="F304" s="19" t="str">
        <f aca="false">IF(E304="","",IFERROR(VLOOKUP(E304,الورديات!$A$2:$E$21,2,FALSE()),""))</f>
        <v/>
      </c>
      <c r="G304" s="19" t="str">
        <f aca="false">IF(E304="","",IFERROR(VLOOKUP(E304,الورديات!$A$2:$E$21,3,FALSE()),""))</f>
        <v/>
      </c>
      <c r="H304" s="25"/>
      <c r="I304" s="25"/>
      <c r="J304" s="17"/>
      <c r="K304" s="24" t="str">
        <f aca="false">IF(OR(A304="",H304=""),"",H304*الإعدادات!$B$7)</f>
        <v/>
      </c>
    </row>
    <row r="305" customFormat="false" ht="15" hidden="false" customHeight="false" outlineLevel="0" collapsed="false">
      <c r="A305" s="17"/>
      <c r="B305" s="17"/>
      <c r="C305" s="17"/>
      <c r="D305" s="17"/>
      <c r="E305" s="17"/>
      <c r="F305" s="19" t="str">
        <f aca="false">IF(E305="","",IFERROR(VLOOKUP(E305,الورديات!$A$2:$E$21,2,FALSE()),""))</f>
        <v/>
      </c>
      <c r="G305" s="19" t="str">
        <f aca="false">IF(E305="","",IFERROR(VLOOKUP(E305,الورديات!$A$2:$E$21,3,FALSE()),""))</f>
        <v/>
      </c>
      <c r="H305" s="25"/>
      <c r="I305" s="25"/>
      <c r="J305" s="17"/>
      <c r="K305" s="24" t="str">
        <f aca="false">IF(OR(A305="",H305=""),"",H305*الإعدادات!$B$7)</f>
        <v/>
      </c>
    </row>
    <row r="306" customFormat="false" ht="15" hidden="false" customHeight="false" outlineLevel="0" collapsed="false">
      <c r="A306" s="17"/>
      <c r="B306" s="17"/>
      <c r="C306" s="17"/>
      <c r="D306" s="17"/>
      <c r="E306" s="17"/>
      <c r="F306" s="19" t="str">
        <f aca="false">IF(E306="","",IFERROR(VLOOKUP(E306,الورديات!$A$2:$E$21,2,FALSE()),""))</f>
        <v/>
      </c>
      <c r="G306" s="19" t="str">
        <f aca="false">IF(E306="","",IFERROR(VLOOKUP(E306,الورديات!$A$2:$E$21,3,FALSE()),""))</f>
        <v/>
      </c>
      <c r="H306" s="25"/>
      <c r="I306" s="25"/>
      <c r="J306" s="17"/>
      <c r="K306" s="24" t="str">
        <f aca="false">IF(OR(A306="",H306=""),"",H306*الإعدادات!$B$7)</f>
        <v/>
      </c>
    </row>
    <row r="307" customFormat="false" ht="15" hidden="false" customHeight="false" outlineLevel="0" collapsed="false">
      <c r="A307" s="17"/>
      <c r="B307" s="17"/>
      <c r="C307" s="17"/>
      <c r="D307" s="17"/>
      <c r="E307" s="17"/>
      <c r="F307" s="19" t="str">
        <f aca="false">IF(E307="","",IFERROR(VLOOKUP(E307,الورديات!$A$2:$E$21,2,FALSE()),""))</f>
        <v/>
      </c>
      <c r="G307" s="19" t="str">
        <f aca="false">IF(E307="","",IFERROR(VLOOKUP(E307,الورديات!$A$2:$E$21,3,FALSE()),""))</f>
        <v/>
      </c>
      <c r="H307" s="25"/>
      <c r="I307" s="25"/>
      <c r="J307" s="17"/>
      <c r="K307" s="24" t="str">
        <f aca="false">IF(OR(A307="",H307=""),"",H307*الإعدادات!$B$7)</f>
        <v/>
      </c>
    </row>
    <row r="308" customFormat="false" ht="15" hidden="false" customHeight="false" outlineLevel="0" collapsed="false">
      <c r="A308" s="17"/>
      <c r="B308" s="17"/>
      <c r="C308" s="17"/>
      <c r="D308" s="17"/>
      <c r="E308" s="17"/>
      <c r="F308" s="19" t="str">
        <f aca="false">IF(E308="","",IFERROR(VLOOKUP(E308,الورديات!$A$2:$E$21,2,FALSE()),""))</f>
        <v/>
      </c>
      <c r="G308" s="19" t="str">
        <f aca="false">IF(E308="","",IFERROR(VLOOKUP(E308,الورديات!$A$2:$E$21,3,FALSE()),""))</f>
        <v/>
      </c>
      <c r="H308" s="25"/>
      <c r="I308" s="25"/>
      <c r="J308" s="17"/>
      <c r="K308" s="24" t="str">
        <f aca="false">IF(OR(A308="",H308=""),"",H308*الإعدادات!$B$7)</f>
        <v/>
      </c>
    </row>
    <row r="309" customFormat="false" ht="15" hidden="false" customHeight="false" outlineLevel="0" collapsed="false">
      <c r="A309" s="17"/>
      <c r="B309" s="17"/>
      <c r="C309" s="17"/>
      <c r="D309" s="17"/>
      <c r="E309" s="17"/>
      <c r="F309" s="19" t="str">
        <f aca="false">IF(E309="","",IFERROR(VLOOKUP(E309,الورديات!$A$2:$E$21,2,FALSE()),""))</f>
        <v/>
      </c>
      <c r="G309" s="19" t="str">
        <f aca="false">IF(E309="","",IFERROR(VLOOKUP(E309,الورديات!$A$2:$E$21,3,FALSE()),""))</f>
        <v/>
      </c>
      <c r="H309" s="25"/>
      <c r="I309" s="25"/>
      <c r="J309" s="17"/>
      <c r="K309" s="24" t="str">
        <f aca="false">IF(OR(A309="",H309=""),"",H309*الإعدادات!$B$7)</f>
        <v/>
      </c>
    </row>
    <row r="310" customFormat="false" ht="15" hidden="false" customHeight="false" outlineLevel="0" collapsed="false">
      <c r="A310" s="17"/>
      <c r="B310" s="17"/>
      <c r="C310" s="17"/>
      <c r="D310" s="17"/>
      <c r="E310" s="17"/>
      <c r="F310" s="19" t="str">
        <f aca="false">IF(E310="","",IFERROR(VLOOKUP(E310,الورديات!$A$2:$E$21,2,FALSE()),""))</f>
        <v/>
      </c>
      <c r="G310" s="19" t="str">
        <f aca="false">IF(E310="","",IFERROR(VLOOKUP(E310,الورديات!$A$2:$E$21,3,FALSE()),""))</f>
        <v/>
      </c>
      <c r="H310" s="25"/>
      <c r="I310" s="25"/>
      <c r="J310" s="17"/>
      <c r="K310" s="24" t="str">
        <f aca="false">IF(OR(A310="",H310=""),"",H310*الإعدادات!$B$7)</f>
        <v/>
      </c>
    </row>
    <row r="311" customFormat="false" ht="15" hidden="false" customHeight="false" outlineLevel="0" collapsed="false">
      <c r="A311" s="17"/>
      <c r="B311" s="17"/>
      <c r="C311" s="17"/>
      <c r="D311" s="17"/>
      <c r="E311" s="17"/>
      <c r="F311" s="19" t="str">
        <f aca="false">IF(E311="","",IFERROR(VLOOKUP(E311,الورديات!$A$2:$E$21,2,FALSE()),""))</f>
        <v/>
      </c>
      <c r="G311" s="19" t="str">
        <f aca="false">IF(E311="","",IFERROR(VLOOKUP(E311,الورديات!$A$2:$E$21,3,FALSE()),""))</f>
        <v/>
      </c>
      <c r="H311" s="25"/>
      <c r="I311" s="25"/>
      <c r="J311" s="17"/>
      <c r="K311" s="24" t="str">
        <f aca="false">IF(OR(A311="",H311=""),"",H311*الإعدادات!$B$7)</f>
        <v/>
      </c>
    </row>
    <row r="312" customFormat="false" ht="15" hidden="false" customHeight="false" outlineLevel="0" collapsed="false">
      <c r="A312" s="17"/>
      <c r="B312" s="17"/>
      <c r="C312" s="17"/>
      <c r="D312" s="17"/>
      <c r="E312" s="17"/>
      <c r="F312" s="19" t="str">
        <f aca="false">IF(E312="","",IFERROR(VLOOKUP(E312,الورديات!$A$2:$E$21,2,FALSE()),""))</f>
        <v/>
      </c>
      <c r="G312" s="19" t="str">
        <f aca="false">IF(E312="","",IFERROR(VLOOKUP(E312,الورديات!$A$2:$E$21,3,FALSE()),""))</f>
        <v/>
      </c>
      <c r="H312" s="25"/>
      <c r="I312" s="25"/>
      <c r="J312" s="17"/>
      <c r="K312" s="24" t="str">
        <f aca="false">IF(OR(A312="",H312=""),"",H312*الإعدادات!$B$7)</f>
        <v/>
      </c>
    </row>
    <row r="313" customFormat="false" ht="15" hidden="false" customHeight="false" outlineLevel="0" collapsed="false">
      <c r="A313" s="17"/>
      <c r="B313" s="17"/>
      <c r="C313" s="17"/>
      <c r="D313" s="17"/>
      <c r="E313" s="17"/>
      <c r="F313" s="19" t="str">
        <f aca="false">IF(E313="","",IFERROR(VLOOKUP(E313,الورديات!$A$2:$E$21,2,FALSE()),""))</f>
        <v/>
      </c>
      <c r="G313" s="19" t="str">
        <f aca="false">IF(E313="","",IFERROR(VLOOKUP(E313,الورديات!$A$2:$E$21,3,FALSE()),""))</f>
        <v/>
      </c>
      <c r="H313" s="25"/>
      <c r="I313" s="25"/>
      <c r="J313" s="17"/>
      <c r="K313" s="24" t="str">
        <f aca="false">IF(OR(A313="",H313=""),"",H313*الإعدادات!$B$7)</f>
        <v/>
      </c>
    </row>
    <row r="314" customFormat="false" ht="15" hidden="false" customHeight="false" outlineLevel="0" collapsed="false">
      <c r="A314" s="17"/>
      <c r="B314" s="17"/>
      <c r="C314" s="17"/>
      <c r="D314" s="17"/>
      <c r="E314" s="17"/>
      <c r="F314" s="19" t="str">
        <f aca="false">IF(E314="","",IFERROR(VLOOKUP(E314,الورديات!$A$2:$E$21,2,FALSE()),""))</f>
        <v/>
      </c>
      <c r="G314" s="19" t="str">
        <f aca="false">IF(E314="","",IFERROR(VLOOKUP(E314,الورديات!$A$2:$E$21,3,FALSE()),""))</f>
        <v/>
      </c>
      <c r="H314" s="25"/>
      <c r="I314" s="25"/>
      <c r="J314" s="17"/>
      <c r="K314" s="24" t="str">
        <f aca="false">IF(OR(A314="",H314=""),"",H314*الإعدادات!$B$7)</f>
        <v/>
      </c>
    </row>
    <row r="315" customFormat="false" ht="15" hidden="false" customHeight="false" outlineLevel="0" collapsed="false">
      <c r="A315" s="17"/>
      <c r="B315" s="17"/>
      <c r="C315" s="17"/>
      <c r="D315" s="17"/>
      <c r="E315" s="17"/>
      <c r="F315" s="19" t="str">
        <f aca="false">IF(E315="","",IFERROR(VLOOKUP(E315,الورديات!$A$2:$E$21,2,FALSE()),""))</f>
        <v/>
      </c>
      <c r="G315" s="19" t="str">
        <f aca="false">IF(E315="","",IFERROR(VLOOKUP(E315,الورديات!$A$2:$E$21,3,FALSE()),""))</f>
        <v/>
      </c>
      <c r="H315" s="25"/>
      <c r="I315" s="25"/>
      <c r="J315" s="17"/>
      <c r="K315" s="24" t="str">
        <f aca="false">IF(OR(A315="",H315=""),"",H315*الإعدادات!$B$7)</f>
        <v/>
      </c>
    </row>
    <row r="316" customFormat="false" ht="15" hidden="false" customHeight="false" outlineLevel="0" collapsed="false">
      <c r="A316" s="17"/>
      <c r="B316" s="17"/>
      <c r="C316" s="17"/>
      <c r="D316" s="17"/>
      <c r="E316" s="17"/>
      <c r="F316" s="19" t="str">
        <f aca="false">IF(E316="","",IFERROR(VLOOKUP(E316,الورديات!$A$2:$E$21,2,FALSE()),""))</f>
        <v/>
      </c>
      <c r="G316" s="19" t="str">
        <f aca="false">IF(E316="","",IFERROR(VLOOKUP(E316,الورديات!$A$2:$E$21,3,FALSE()),""))</f>
        <v/>
      </c>
      <c r="H316" s="25"/>
      <c r="I316" s="25"/>
      <c r="J316" s="17"/>
      <c r="K316" s="24" t="str">
        <f aca="false">IF(OR(A316="",H316=""),"",H316*الإعدادات!$B$7)</f>
        <v/>
      </c>
    </row>
    <row r="317" customFormat="false" ht="15" hidden="false" customHeight="false" outlineLevel="0" collapsed="false">
      <c r="A317" s="17"/>
      <c r="B317" s="17"/>
      <c r="C317" s="17"/>
      <c r="D317" s="17"/>
      <c r="E317" s="17"/>
      <c r="F317" s="19" t="str">
        <f aca="false">IF(E317="","",IFERROR(VLOOKUP(E317,الورديات!$A$2:$E$21,2,FALSE()),""))</f>
        <v/>
      </c>
      <c r="G317" s="19" t="str">
        <f aca="false">IF(E317="","",IFERROR(VLOOKUP(E317,الورديات!$A$2:$E$21,3,FALSE()),""))</f>
        <v/>
      </c>
      <c r="H317" s="25"/>
      <c r="I317" s="25"/>
      <c r="J317" s="17"/>
      <c r="K317" s="24" t="str">
        <f aca="false">IF(OR(A317="",H317=""),"",H317*الإعدادات!$B$7)</f>
        <v/>
      </c>
    </row>
    <row r="318" customFormat="false" ht="15" hidden="false" customHeight="false" outlineLevel="0" collapsed="false">
      <c r="A318" s="17"/>
      <c r="B318" s="17"/>
      <c r="C318" s="17"/>
      <c r="D318" s="17"/>
      <c r="E318" s="17"/>
      <c r="F318" s="19" t="str">
        <f aca="false">IF(E318="","",IFERROR(VLOOKUP(E318,الورديات!$A$2:$E$21,2,FALSE()),""))</f>
        <v/>
      </c>
      <c r="G318" s="19" t="str">
        <f aca="false">IF(E318="","",IFERROR(VLOOKUP(E318,الورديات!$A$2:$E$21,3,FALSE()),""))</f>
        <v/>
      </c>
      <c r="H318" s="25"/>
      <c r="I318" s="25"/>
      <c r="J318" s="17"/>
      <c r="K318" s="24" t="str">
        <f aca="false">IF(OR(A318="",H318=""),"",H318*الإعدادات!$B$7)</f>
        <v/>
      </c>
    </row>
    <row r="319" customFormat="false" ht="15" hidden="false" customHeight="false" outlineLevel="0" collapsed="false">
      <c r="A319" s="17"/>
      <c r="B319" s="17"/>
      <c r="C319" s="17"/>
      <c r="D319" s="17"/>
      <c r="E319" s="17"/>
      <c r="F319" s="19" t="str">
        <f aca="false">IF(E319="","",IFERROR(VLOOKUP(E319,الورديات!$A$2:$E$21,2,FALSE()),""))</f>
        <v/>
      </c>
      <c r="G319" s="19" t="str">
        <f aca="false">IF(E319="","",IFERROR(VLOOKUP(E319,الورديات!$A$2:$E$21,3,FALSE()),""))</f>
        <v/>
      </c>
      <c r="H319" s="25"/>
      <c r="I319" s="25"/>
      <c r="J319" s="17"/>
      <c r="K319" s="24" t="str">
        <f aca="false">IF(OR(A319="",H319=""),"",H319*الإعدادات!$B$7)</f>
        <v/>
      </c>
    </row>
    <row r="320" customFormat="false" ht="15" hidden="false" customHeight="false" outlineLevel="0" collapsed="false">
      <c r="A320" s="17"/>
      <c r="B320" s="17"/>
      <c r="C320" s="17"/>
      <c r="D320" s="17"/>
      <c r="E320" s="17"/>
      <c r="F320" s="19" t="str">
        <f aca="false">IF(E320="","",IFERROR(VLOOKUP(E320,الورديات!$A$2:$E$21,2,FALSE()),""))</f>
        <v/>
      </c>
      <c r="G320" s="19" t="str">
        <f aca="false">IF(E320="","",IFERROR(VLOOKUP(E320,الورديات!$A$2:$E$21,3,FALSE()),""))</f>
        <v/>
      </c>
      <c r="H320" s="25"/>
      <c r="I320" s="25"/>
      <c r="J320" s="17"/>
      <c r="K320" s="24" t="str">
        <f aca="false">IF(OR(A320="",H320=""),"",H320*الإعدادات!$B$7)</f>
        <v/>
      </c>
    </row>
    <row r="321" customFormat="false" ht="15" hidden="false" customHeight="false" outlineLevel="0" collapsed="false">
      <c r="A321" s="17"/>
      <c r="B321" s="17"/>
      <c r="C321" s="17"/>
      <c r="D321" s="17"/>
      <c r="E321" s="17"/>
      <c r="F321" s="19" t="str">
        <f aca="false">IF(E321="","",IFERROR(VLOOKUP(E321,الورديات!$A$2:$E$21,2,FALSE()),""))</f>
        <v/>
      </c>
      <c r="G321" s="19" t="str">
        <f aca="false">IF(E321="","",IFERROR(VLOOKUP(E321,الورديات!$A$2:$E$21,3,FALSE()),""))</f>
        <v/>
      </c>
      <c r="H321" s="25"/>
      <c r="I321" s="25"/>
      <c r="J321" s="17"/>
      <c r="K321" s="24" t="str">
        <f aca="false">IF(OR(A321="",H321=""),"",H321*الإعدادات!$B$7)</f>
        <v/>
      </c>
    </row>
    <row r="322" customFormat="false" ht="15" hidden="false" customHeight="false" outlineLevel="0" collapsed="false">
      <c r="A322" s="17"/>
      <c r="B322" s="17"/>
      <c r="C322" s="17"/>
      <c r="D322" s="17"/>
      <c r="E322" s="17"/>
      <c r="F322" s="19" t="str">
        <f aca="false">IF(E322="","",IFERROR(VLOOKUP(E322,الورديات!$A$2:$E$21,2,FALSE()),""))</f>
        <v/>
      </c>
      <c r="G322" s="19" t="str">
        <f aca="false">IF(E322="","",IFERROR(VLOOKUP(E322,الورديات!$A$2:$E$21,3,FALSE()),""))</f>
        <v/>
      </c>
      <c r="H322" s="25"/>
      <c r="I322" s="25"/>
      <c r="J322" s="17"/>
      <c r="K322" s="24" t="str">
        <f aca="false">IF(OR(A322="",H322=""),"",H322*الإعدادات!$B$7)</f>
        <v/>
      </c>
    </row>
    <row r="323" customFormat="false" ht="15" hidden="false" customHeight="false" outlineLevel="0" collapsed="false">
      <c r="A323" s="17"/>
      <c r="B323" s="17"/>
      <c r="C323" s="17"/>
      <c r="D323" s="17"/>
      <c r="E323" s="17"/>
      <c r="F323" s="19" t="str">
        <f aca="false">IF(E323="","",IFERROR(VLOOKUP(E323,الورديات!$A$2:$E$21,2,FALSE()),""))</f>
        <v/>
      </c>
      <c r="G323" s="19" t="str">
        <f aca="false">IF(E323="","",IFERROR(VLOOKUP(E323,الورديات!$A$2:$E$21,3,FALSE()),""))</f>
        <v/>
      </c>
      <c r="H323" s="25"/>
      <c r="I323" s="25"/>
      <c r="J323" s="17"/>
      <c r="K323" s="24" t="str">
        <f aca="false">IF(OR(A323="",H323=""),"",H323*الإعدادات!$B$7)</f>
        <v/>
      </c>
    </row>
    <row r="324" customFormat="false" ht="15" hidden="false" customHeight="false" outlineLevel="0" collapsed="false">
      <c r="A324" s="17"/>
      <c r="B324" s="17"/>
      <c r="C324" s="17"/>
      <c r="D324" s="17"/>
      <c r="E324" s="17"/>
      <c r="F324" s="19" t="str">
        <f aca="false">IF(E324="","",IFERROR(VLOOKUP(E324,الورديات!$A$2:$E$21,2,FALSE()),""))</f>
        <v/>
      </c>
      <c r="G324" s="19" t="str">
        <f aca="false">IF(E324="","",IFERROR(VLOOKUP(E324,الورديات!$A$2:$E$21,3,FALSE()),""))</f>
        <v/>
      </c>
      <c r="H324" s="25"/>
      <c r="I324" s="25"/>
      <c r="J324" s="17"/>
      <c r="K324" s="24" t="str">
        <f aca="false">IF(OR(A324="",H324=""),"",H324*الإعدادات!$B$7)</f>
        <v/>
      </c>
    </row>
    <row r="325" customFormat="false" ht="15" hidden="false" customHeight="false" outlineLevel="0" collapsed="false">
      <c r="A325" s="17"/>
      <c r="B325" s="17"/>
      <c r="C325" s="17"/>
      <c r="D325" s="17"/>
      <c r="E325" s="17"/>
      <c r="F325" s="19" t="str">
        <f aca="false">IF(E325="","",IFERROR(VLOOKUP(E325,الورديات!$A$2:$E$21,2,FALSE()),""))</f>
        <v/>
      </c>
      <c r="G325" s="19" t="str">
        <f aca="false">IF(E325="","",IFERROR(VLOOKUP(E325,الورديات!$A$2:$E$21,3,FALSE()),""))</f>
        <v/>
      </c>
      <c r="H325" s="25"/>
      <c r="I325" s="25"/>
      <c r="J325" s="17"/>
      <c r="K325" s="24" t="str">
        <f aca="false">IF(OR(A325="",H325=""),"",H325*الإعدادات!$B$7)</f>
        <v/>
      </c>
    </row>
    <row r="326" customFormat="false" ht="15" hidden="false" customHeight="false" outlineLevel="0" collapsed="false">
      <c r="A326" s="17"/>
      <c r="B326" s="17"/>
      <c r="C326" s="17"/>
      <c r="D326" s="17"/>
      <c r="E326" s="17"/>
      <c r="F326" s="19" t="str">
        <f aca="false">IF(E326="","",IFERROR(VLOOKUP(E326,الورديات!$A$2:$E$21,2,FALSE()),""))</f>
        <v/>
      </c>
      <c r="G326" s="19" t="str">
        <f aca="false">IF(E326="","",IFERROR(VLOOKUP(E326,الورديات!$A$2:$E$21,3,FALSE()),""))</f>
        <v/>
      </c>
      <c r="H326" s="25"/>
      <c r="I326" s="25"/>
      <c r="J326" s="17"/>
      <c r="K326" s="24" t="str">
        <f aca="false">IF(OR(A326="",H326=""),"",H326*الإعدادات!$B$7)</f>
        <v/>
      </c>
    </row>
    <row r="327" customFormat="false" ht="15" hidden="false" customHeight="false" outlineLevel="0" collapsed="false">
      <c r="A327" s="17"/>
      <c r="B327" s="17"/>
      <c r="C327" s="17"/>
      <c r="D327" s="17"/>
      <c r="E327" s="17"/>
      <c r="F327" s="19" t="str">
        <f aca="false">IF(E327="","",IFERROR(VLOOKUP(E327,الورديات!$A$2:$E$21,2,FALSE()),""))</f>
        <v/>
      </c>
      <c r="G327" s="19" t="str">
        <f aca="false">IF(E327="","",IFERROR(VLOOKUP(E327,الورديات!$A$2:$E$21,3,FALSE()),""))</f>
        <v/>
      </c>
      <c r="H327" s="25"/>
      <c r="I327" s="25"/>
      <c r="J327" s="17"/>
      <c r="K327" s="24" t="str">
        <f aca="false">IF(OR(A327="",H327=""),"",H327*الإعدادات!$B$7)</f>
        <v/>
      </c>
    </row>
    <row r="328" customFormat="false" ht="15" hidden="false" customHeight="false" outlineLevel="0" collapsed="false">
      <c r="A328" s="17"/>
      <c r="B328" s="17"/>
      <c r="C328" s="17"/>
      <c r="D328" s="17"/>
      <c r="E328" s="17"/>
      <c r="F328" s="19" t="str">
        <f aca="false">IF(E328="","",IFERROR(VLOOKUP(E328,الورديات!$A$2:$E$21,2,FALSE()),""))</f>
        <v/>
      </c>
      <c r="G328" s="19" t="str">
        <f aca="false">IF(E328="","",IFERROR(VLOOKUP(E328,الورديات!$A$2:$E$21,3,FALSE()),""))</f>
        <v/>
      </c>
      <c r="H328" s="25"/>
      <c r="I328" s="25"/>
      <c r="J328" s="17"/>
      <c r="K328" s="24" t="str">
        <f aca="false">IF(OR(A328="",H328=""),"",H328*الإعدادات!$B$7)</f>
        <v/>
      </c>
    </row>
    <row r="329" customFormat="false" ht="15" hidden="false" customHeight="false" outlineLevel="0" collapsed="false">
      <c r="A329" s="17"/>
      <c r="B329" s="17"/>
      <c r="C329" s="17"/>
      <c r="D329" s="17"/>
      <c r="E329" s="17"/>
      <c r="F329" s="19" t="str">
        <f aca="false">IF(E329="","",IFERROR(VLOOKUP(E329,الورديات!$A$2:$E$21,2,FALSE()),""))</f>
        <v/>
      </c>
      <c r="G329" s="19" t="str">
        <f aca="false">IF(E329="","",IFERROR(VLOOKUP(E329,الورديات!$A$2:$E$21,3,FALSE()),""))</f>
        <v/>
      </c>
      <c r="H329" s="25"/>
      <c r="I329" s="25"/>
      <c r="J329" s="17"/>
      <c r="K329" s="24" t="str">
        <f aca="false">IF(OR(A329="",H329=""),"",H329*الإعدادات!$B$7)</f>
        <v/>
      </c>
    </row>
    <row r="330" customFormat="false" ht="15" hidden="false" customHeight="false" outlineLevel="0" collapsed="false">
      <c r="A330" s="17"/>
      <c r="B330" s="17"/>
      <c r="C330" s="17"/>
      <c r="D330" s="17"/>
      <c r="E330" s="17"/>
      <c r="F330" s="19" t="str">
        <f aca="false">IF(E330="","",IFERROR(VLOOKUP(E330,الورديات!$A$2:$E$21,2,FALSE()),""))</f>
        <v/>
      </c>
      <c r="G330" s="19" t="str">
        <f aca="false">IF(E330="","",IFERROR(VLOOKUP(E330,الورديات!$A$2:$E$21,3,FALSE()),""))</f>
        <v/>
      </c>
      <c r="H330" s="25"/>
      <c r="I330" s="25"/>
      <c r="J330" s="17"/>
      <c r="K330" s="24" t="str">
        <f aca="false">IF(OR(A330="",H330=""),"",H330*الإعدادات!$B$7)</f>
        <v/>
      </c>
    </row>
    <row r="331" customFormat="false" ht="15" hidden="false" customHeight="false" outlineLevel="0" collapsed="false">
      <c r="A331" s="17"/>
      <c r="B331" s="17"/>
      <c r="C331" s="17"/>
      <c r="D331" s="17"/>
      <c r="E331" s="17"/>
      <c r="F331" s="19" t="str">
        <f aca="false">IF(E331="","",IFERROR(VLOOKUP(E331,الورديات!$A$2:$E$21,2,FALSE()),""))</f>
        <v/>
      </c>
      <c r="G331" s="19" t="str">
        <f aca="false">IF(E331="","",IFERROR(VLOOKUP(E331,الورديات!$A$2:$E$21,3,FALSE()),""))</f>
        <v/>
      </c>
      <c r="H331" s="25"/>
      <c r="I331" s="25"/>
      <c r="J331" s="17"/>
      <c r="K331" s="24" t="str">
        <f aca="false">IF(OR(A331="",H331=""),"",H331*الإعدادات!$B$7)</f>
        <v/>
      </c>
    </row>
    <row r="332" customFormat="false" ht="15" hidden="false" customHeight="false" outlineLevel="0" collapsed="false">
      <c r="A332" s="17"/>
      <c r="B332" s="17"/>
      <c r="C332" s="17"/>
      <c r="D332" s="17"/>
      <c r="E332" s="17"/>
      <c r="F332" s="19" t="str">
        <f aca="false">IF(E332="","",IFERROR(VLOOKUP(E332,الورديات!$A$2:$E$21,2,FALSE()),""))</f>
        <v/>
      </c>
      <c r="G332" s="19" t="str">
        <f aca="false">IF(E332="","",IFERROR(VLOOKUP(E332,الورديات!$A$2:$E$21,3,FALSE()),""))</f>
        <v/>
      </c>
      <c r="H332" s="25"/>
      <c r="I332" s="25"/>
      <c r="J332" s="17"/>
      <c r="K332" s="24" t="str">
        <f aca="false">IF(OR(A332="",H332=""),"",H332*الإعدادات!$B$7)</f>
        <v/>
      </c>
    </row>
    <row r="333" customFormat="false" ht="15" hidden="false" customHeight="false" outlineLevel="0" collapsed="false">
      <c r="A333" s="17"/>
      <c r="B333" s="17"/>
      <c r="C333" s="17"/>
      <c r="D333" s="17"/>
      <c r="E333" s="17"/>
      <c r="F333" s="19" t="str">
        <f aca="false">IF(E333="","",IFERROR(VLOOKUP(E333,الورديات!$A$2:$E$21,2,FALSE()),""))</f>
        <v/>
      </c>
      <c r="G333" s="19" t="str">
        <f aca="false">IF(E333="","",IFERROR(VLOOKUP(E333,الورديات!$A$2:$E$21,3,FALSE()),""))</f>
        <v/>
      </c>
      <c r="H333" s="25"/>
      <c r="I333" s="25"/>
      <c r="J333" s="17"/>
      <c r="K333" s="24" t="str">
        <f aca="false">IF(OR(A333="",H333=""),"",H333*الإعدادات!$B$7)</f>
        <v/>
      </c>
    </row>
    <row r="334" customFormat="false" ht="15" hidden="false" customHeight="false" outlineLevel="0" collapsed="false">
      <c r="A334" s="17"/>
      <c r="B334" s="17"/>
      <c r="C334" s="17"/>
      <c r="D334" s="17"/>
      <c r="E334" s="17"/>
      <c r="F334" s="19" t="str">
        <f aca="false">IF(E334="","",IFERROR(VLOOKUP(E334,الورديات!$A$2:$E$21,2,FALSE()),""))</f>
        <v/>
      </c>
      <c r="G334" s="19" t="str">
        <f aca="false">IF(E334="","",IFERROR(VLOOKUP(E334,الورديات!$A$2:$E$21,3,FALSE()),""))</f>
        <v/>
      </c>
      <c r="H334" s="25"/>
      <c r="I334" s="25"/>
      <c r="J334" s="17"/>
      <c r="K334" s="24" t="str">
        <f aca="false">IF(OR(A334="",H334=""),"",H334*الإعدادات!$B$7)</f>
        <v/>
      </c>
    </row>
    <row r="335" customFormat="false" ht="15" hidden="false" customHeight="false" outlineLevel="0" collapsed="false">
      <c r="A335" s="17"/>
      <c r="B335" s="17"/>
      <c r="C335" s="17"/>
      <c r="D335" s="17"/>
      <c r="E335" s="17"/>
      <c r="F335" s="19" t="str">
        <f aca="false">IF(E335="","",IFERROR(VLOOKUP(E335,الورديات!$A$2:$E$21,2,FALSE()),""))</f>
        <v/>
      </c>
      <c r="G335" s="19" t="str">
        <f aca="false">IF(E335="","",IFERROR(VLOOKUP(E335,الورديات!$A$2:$E$21,3,FALSE()),""))</f>
        <v/>
      </c>
      <c r="H335" s="25"/>
      <c r="I335" s="25"/>
      <c r="J335" s="17"/>
      <c r="K335" s="24" t="str">
        <f aca="false">IF(OR(A335="",H335=""),"",H335*الإعدادات!$B$7)</f>
        <v/>
      </c>
    </row>
    <row r="336" customFormat="false" ht="15" hidden="false" customHeight="false" outlineLevel="0" collapsed="false">
      <c r="A336" s="17"/>
      <c r="B336" s="17"/>
      <c r="C336" s="17"/>
      <c r="D336" s="17"/>
      <c r="E336" s="17"/>
      <c r="F336" s="19" t="str">
        <f aca="false">IF(E336="","",IFERROR(VLOOKUP(E336,الورديات!$A$2:$E$21,2,FALSE()),""))</f>
        <v/>
      </c>
      <c r="G336" s="19" t="str">
        <f aca="false">IF(E336="","",IFERROR(VLOOKUP(E336,الورديات!$A$2:$E$21,3,FALSE()),""))</f>
        <v/>
      </c>
      <c r="H336" s="25"/>
      <c r="I336" s="25"/>
      <c r="J336" s="17"/>
      <c r="K336" s="24" t="str">
        <f aca="false">IF(OR(A336="",H336=""),"",H336*الإعدادات!$B$7)</f>
        <v/>
      </c>
    </row>
    <row r="337" customFormat="false" ht="15" hidden="false" customHeight="false" outlineLevel="0" collapsed="false">
      <c r="A337" s="17"/>
      <c r="B337" s="17"/>
      <c r="C337" s="17"/>
      <c r="D337" s="17"/>
      <c r="E337" s="17"/>
      <c r="F337" s="19" t="str">
        <f aca="false">IF(E337="","",IFERROR(VLOOKUP(E337,الورديات!$A$2:$E$21,2,FALSE()),""))</f>
        <v/>
      </c>
      <c r="G337" s="19" t="str">
        <f aca="false">IF(E337="","",IFERROR(VLOOKUP(E337,الورديات!$A$2:$E$21,3,FALSE()),""))</f>
        <v/>
      </c>
      <c r="H337" s="25"/>
      <c r="I337" s="25"/>
      <c r="J337" s="17"/>
      <c r="K337" s="24" t="str">
        <f aca="false">IF(OR(A337="",H337=""),"",H337*الإعدادات!$B$7)</f>
        <v/>
      </c>
    </row>
    <row r="338" customFormat="false" ht="15" hidden="false" customHeight="false" outlineLevel="0" collapsed="false">
      <c r="A338" s="17"/>
      <c r="B338" s="17"/>
      <c r="C338" s="17"/>
      <c r="D338" s="17"/>
      <c r="E338" s="17"/>
      <c r="F338" s="19" t="str">
        <f aca="false">IF(E338="","",IFERROR(VLOOKUP(E338,الورديات!$A$2:$E$21,2,FALSE()),""))</f>
        <v/>
      </c>
      <c r="G338" s="19" t="str">
        <f aca="false">IF(E338="","",IFERROR(VLOOKUP(E338,الورديات!$A$2:$E$21,3,FALSE()),""))</f>
        <v/>
      </c>
      <c r="H338" s="25"/>
      <c r="I338" s="25"/>
      <c r="J338" s="17"/>
      <c r="K338" s="24" t="str">
        <f aca="false">IF(OR(A338="",H338=""),"",H338*الإعدادات!$B$7)</f>
        <v/>
      </c>
    </row>
    <row r="339" customFormat="false" ht="15" hidden="false" customHeight="false" outlineLevel="0" collapsed="false">
      <c r="A339" s="17"/>
      <c r="B339" s="17"/>
      <c r="C339" s="17"/>
      <c r="D339" s="17"/>
      <c r="E339" s="17"/>
      <c r="F339" s="19" t="str">
        <f aca="false">IF(E339="","",IFERROR(VLOOKUP(E339,الورديات!$A$2:$E$21,2,FALSE()),""))</f>
        <v/>
      </c>
      <c r="G339" s="19" t="str">
        <f aca="false">IF(E339="","",IFERROR(VLOOKUP(E339,الورديات!$A$2:$E$21,3,FALSE()),""))</f>
        <v/>
      </c>
      <c r="H339" s="25"/>
      <c r="I339" s="25"/>
      <c r="J339" s="17"/>
      <c r="K339" s="24" t="str">
        <f aca="false">IF(OR(A339="",H339=""),"",H339*الإعدادات!$B$7)</f>
        <v/>
      </c>
    </row>
    <row r="340" customFormat="false" ht="15" hidden="false" customHeight="false" outlineLevel="0" collapsed="false">
      <c r="A340" s="17"/>
      <c r="B340" s="17"/>
      <c r="C340" s="17"/>
      <c r="D340" s="17"/>
      <c r="E340" s="17"/>
      <c r="F340" s="19" t="str">
        <f aca="false">IF(E340="","",IFERROR(VLOOKUP(E340,الورديات!$A$2:$E$21,2,FALSE()),""))</f>
        <v/>
      </c>
      <c r="G340" s="19" t="str">
        <f aca="false">IF(E340="","",IFERROR(VLOOKUP(E340,الورديات!$A$2:$E$21,3,FALSE()),""))</f>
        <v/>
      </c>
      <c r="H340" s="25"/>
      <c r="I340" s="25"/>
      <c r="J340" s="17"/>
      <c r="K340" s="24" t="str">
        <f aca="false">IF(OR(A340="",H340=""),"",H340*الإعدادات!$B$7)</f>
        <v/>
      </c>
    </row>
    <row r="341" customFormat="false" ht="15" hidden="false" customHeight="false" outlineLevel="0" collapsed="false">
      <c r="A341" s="17"/>
      <c r="B341" s="17"/>
      <c r="C341" s="17"/>
      <c r="D341" s="17"/>
      <c r="E341" s="17"/>
      <c r="F341" s="19" t="str">
        <f aca="false">IF(E341="","",IFERROR(VLOOKUP(E341,الورديات!$A$2:$E$21,2,FALSE()),""))</f>
        <v/>
      </c>
      <c r="G341" s="19" t="str">
        <f aca="false">IF(E341="","",IFERROR(VLOOKUP(E341,الورديات!$A$2:$E$21,3,FALSE()),""))</f>
        <v/>
      </c>
      <c r="H341" s="25"/>
      <c r="I341" s="25"/>
      <c r="J341" s="17"/>
      <c r="K341" s="24" t="str">
        <f aca="false">IF(OR(A341="",H341=""),"",H341*الإعدادات!$B$7)</f>
        <v/>
      </c>
    </row>
    <row r="342" customFormat="false" ht="15" hidden="false" customHeight="false" outlineLevel="0" collapsed="false">
      <c r="A342" s="17"/>
      <c r="B342" s="17"/>
      <c r="C342" s="17"/>
      <c r="D342" s="17"/>
      <c r="E342" s="17"/>
      <c r="F342" s="19" t="str">
        <f aca="false">IF(E342="","",IFERROR(VLOOKUP(E342,الورديات!$A$2:$E$21,2,FALSE()),""))</f>
        <v/>
      </c>
      <c r="G342" s="19" t="str">
        <f aca="false">IF(E342="","",IFERROR(VLOOKUP(E342,الورديات!$A$2:$E$21,3,FALSE()),""))</f>
        <v/>
      </c>
      <c r="H342" s="25"/>
      <c r="I342" s="25"/>
      <c r="J342" s="17"/>
      <c r="K342" s="24" t="str">
        <f aca="false">IF(OR(A342="",H342=""),"",H342*الإعدادات!$B$7)</f>
        <v/>
      </c>
    </row>
    <row r="343" customFormat="false" ht="15" hidden="false" customHeight="false" outlineLevel="0" collapsed="false">
      <c r="A343" s="17"/>
      <c r="B343" s="17"/>
      <c r="C343" s="17"/>
      <c r="D343" s="17"/>
      <c r="E343" s="17"/>
      <c r="F343" s="19" t="str">
        <f aca="false">IF(E343="","",IFERROR(VLOOKUP(E343,الورديات!$A$2:$E$21,2,FALSE()),""))</f>
        <v/>
      </c>
      <c r="G343" s="19" t="str">
        <f aca="false">IF(E343="","",IFERROR(VLOOKUP(E343,الورديات!$A$2:$E$21,3,FALSE()),""))</f>
        <v/>
      </c>
      <c r="H343" s="25"/>
      <c r="I343" s="25"/>
      <c r="J343" s="17"/>
      <c r="K343" s="24" t="str">
        <f aca="false">IF(OR(A343="",H343=""),"",H343*الإعدادات!$B$7)</f>
        <v/>
      </c>
    </row>
    <row r="344" customFormat="false" ht="15" hidden="false" customHeight="false" outlineLevel="0" collapsed="false">
      <c r="A344" s="17"/>
      <c r="B344" s="17"/>
      <c r="C344" s="17"/>
      <c r="D344" s="17"/>
      <c r="E344" s="17"/>
      <c r="F344" s="19" t="str">
        <f aca="false">IF(E344="","",IFERROR(VLOOKUP(E344,الورديات!$A$2:$E$21,2,FALSE()),""))</f>
        <v/>
      </c>
      <c r="G344" s="19" t="str">
        <f aca="false">IF(E344="","",IFERROR(VLOOKUP(E344,الورديات!$A$2:$E$21,3,FALSE()),""))</f>
        <v/>
      </c>
      <c r="H344" s="25"/>
      <c r="I344" s="25"/>
      <c r="J344" s="17"/>
      <c r="K344" s="24" t="str">
        <f aca="false">IF(OR(A344="",H344=""),"",H344*الإعدادات!$B$7)</f>
        <v/>
      </c>
    </row>
    <row r="345" customFormat="false" ht="15" hidden="false" customHeight="false" outlineLevel="0" collapsed="false">
      <c r="A345" s="17"/>
      <c r="B345" s="17"/>
      <c r="C345" s="17"/>
      <c r="D345" s="17"/>
      <c r="E345" s="17"/>
      <c r="F345" s="19" t="str">
        <f aca="false">IF(E345="","",IFERROR(VLOOKUP(E345,الورديات!$A$2:$E$21,2,FALSE()),""))</f>
        <v/>
      </c>
      <c r="G345" s="19" t="str">
        <f aca="false">IF(E345="","",IFERROR(VLOOKUP(E345,الورديات!$A$2:$E$21,3,FALSE()),""))</f>
        <v/>
      </c>
      <c r="H345" s="25"/>
      <c r="I345" s="25"/>
      <c r="J345" s="17"/>
      <c r="K345" s="24" t="str">
        <f aca="false">IF(OR(A345="",H345=""),"",H345*الإعدادات!$B$7)</f>
        <v/>
      </c>
    </row>
    <row r="346" customFormat="false" ht="15" hidden="false" customHeight="false" outlineLevel="0" collapsed="false">
      <c r="A346" s="17"/>
      <c r="B346" s="17"/>
      <c r="C346" s="17"/>
      <c r="D346" s="17"/>
      <c r="E346" s="17"/>
      <c r="F346" s="19" t="str">
        <f aca="false">IF(E346="","",IFERROR(VLOOKUP(E346,الورديات!$A$2:$E$21,2,FALSE()),""))</f>
        <v/>
      </c>
      <c r="G346" s="19" t="str">
        <f aca="false">IF(E346="","",IFERROR(VLOOKUP(E346,الورديات!$A$2:$E$21,3,FALSE()),""))</f>
        <v/>
      </c>
      <c r="H346" s="25"/>
      <c r="I346" s="25"/>
      <c r="J346" s="17"/>
      <c r="K346" s="24" t="str">
        <f aca="false">IF(OR(A346="",H346=""),"",H346*الإعدادات!$B$7)</f>
        <v/>
      </c>
    </row>
    <row r="347" customFormat="false" ht="15" hidden="false" customHeight="false" outlineLevel="0" collapsed="false">
      <c r="A347" s="17"/>
      <c r="B347" s="17"/>
      <c r="C347" s="17"/>
      <c r="D347" s="17"/>
      <c r="E347" s="17"/>
      <c r="F347" s="19" t="str">
        <f aca="false">IF(E347="","",IFERROR(VLOOKUP(E347,الورديات!$A$2:$E$21,2,FALSE()),""))</f>
        <v/>
      </c>
      <c r="G347" s="19" t="str">
        <f aca="false">IF(E347="","",IFERROR(VLOOKUP(E347,الورديات!$A$2:$E$21,3,FALSE()),""))</f>
        <v/>
      </c>
      <c r="H347" s="25"/>
      <c r="I347" s="25"/>
      <c r="J347" s="17"/>
      <c r="K347" s="24" t="str">
        <f aca="false">IF(OR(A347="",H347=""),"",H347*الإعدادات!$B$7)</f>
        <v/>
      </c>
    </row>
    <row r="348" customFormat="false" ht="15" hidden="false" customHeight="false" outlineLevel="0" collapsed="false">
      <c r="A348" s="17"/>
      <c r="B348" s="17"/>
      <c r="C348" s="17"/>
      <c r="D348" s="17"/>
      <c r="E348" s="17"/>
      <c r="F348" s="19" t="str">
        <f aca="false">IF(E348="","",IFERROR(VLOOKUP(E348,الورديات!$A$2:$E$21,2,FALSE()),""))</f>
        <v/>
      </c>
      <c r="G348" s="19" t="str">
        <f aca="false">IF(E348="","",IFERROR(VLOOKUP(E348,الورديات!$A$2:$E$21,3,FALSE()),""))</f>
        <v/>
      </c>
      <c r="H348" s="25"/>
      <c r="I348" s="25"/>
      <c r="J348" s="17"/>
      <c r="K348" s="24" t="str">
        <f aca="false">IF(OR(A348="",H348=""),"",H348*الإعدادات!$B$7)</f>
        <v/>
      </c>
    </row>
    <row r="349" customFormat="false" ht="15" hidden="false" customHeight="false" outlineLevel="0" collapsed="false">
      <c r="A349" s="17"/>
      <c r="B349" s="17"/>
      <c r="C349" s="17"/>
      <c r="D349" s="17"/>
      <c r="E349" s="17"/>
      <c r="F349" s="19" t="str">
        <f aca="false">IF(E349="","",IFERROR(VLOOKUP(E349,الورديات!$A$2:$E$21,2,FALSE()),""))</f>
        <v/>
      </c>
      <c r="G349" s="19" t="str">
        <f aca="false">IF(E349="","",IFERROR(VLOOKUP(E349,الورديات!$A$2:$E$21,3,FALSE()),""))</f>
        <v/>
      </c>
      <c r="H349" s="25"/>
      <c r="I349" s="25"/>
      <c r="J349" s="17"/>
      <c r="K349" s="24" t="str">
        <f aca="false">IF(OR(A349="",H349=""),"",H349*الإعدادات!$B$7)</f>
        <v/>
      </c>
    </row>
    <row r="350" customFormat="false" ht="15" hidden="false" customHeight="false" outlineLevel="0" collapsed="false">
      <c r="A350" s="17"/>
      <c r="B350" s="17"/>
      <c r="C350" s="17"/>
      <c r="D350" s="17"/>
      <c r="E350" s="17"/>
      <c r="F350" s="19" t="str">
        <f aca="false">IF(E350="","",IFERROR(VLOOKUP(E350,الورديات!$A$2:$E$21,2,FALSE()),""))</f>
        <v/>
      </c>
      <c r="G350" s="19" t="str">
        <f aca="false">IF(E350="","",IFERROR(VLOOKUP(E350,الورديات!$A$2:$E$21,3,FALSE()),""))</f>
        <v/>
      </c>
      <c r="H350" s="25"/>
      <c r="I350" s="25"/>
      <c r="J350" s="17"/>
      <c r="K350" s="24" t="str">
        <f aca="false">IF(OR(A350="",H350=""),"",H350*الإعدادات!$B$7)</f>
        <v/>
      </c>
    </row>
    <row r="351" customFormat="false" ht="15" hidden="false" customHeight="false" outlineLevel="0" collapsed="false">
      <c r="A351" s="17"/>
      <c r="B351" s="17"/>
      <c r="C351" s="17"/>
      <c r="D351" s="17"/>
      <c r="E351" s="17"/>
      <c r="F351" s="19" t="str">
        <f aca="false">IF(E351="","",IFERROR(VLOOKUP(E351,الورديات!$A$2:$E$21,2,FALSE()),""))</f>
        <v/>
      </c>
      <c r="G351" s="19" t="str">
        <f aca="false">IF(E351="","",IFERROR(VLOOKUP(E351,الورديات!$A$2:$E$21,3,FALSE()),""))</f>
        <v/>
      </c>
      <c r="H351" s="25"/>
      <c r="I351" s="25"/>
      <c r="J351" s="17"/>
      <c r="K351" s="24" t="str">
        <f aca="false">IF(OR(A351="",H351=""),"",H351*الإعدادات!$B$7)</f>
        <v/>
      </c>
    </row>
    <row r="352" customFormat="false" ht="15" hidden="false" customHeight="false" outlineLevel="0" collapsed="false">
      <c r="A352" s="17"/>
      <c r="B352" s="17"/>
      <c r="C352" s="17"/>
      <c r="D352" s="17"/>
      <c r="E352" s="17"/>
      <c r="F352" s="19" t="str">
        <f aca="false">IF(E352="","",IFERROR(VLOOKUP(E352,الورديات!$A$2:$E$21,2,FALSE()),""))</f>
        <v/>
      </c>
      <c r="G352" s="19" t="str">
        <f aca="false">IF(E352="","",IFERROR(VLOOKUP(E352,الورديات!$A$2:$E$21,3,FALSE()),""))</f>
        <v/>
      </c>
      <c r="H352" s="25"/>
      <c r="I352" s="25"/>
      <c r="J352" s="17"/>
      <c r="K352" s="24" t="str">
        <f aca="false">IF(OR(A352="",H352=""),"",H352*الإعدادات!$B$7)</f>
        <v/>
      </c>
    </row>
    <row r="353" customFormat="false" ht="15" hidden="false" customHeight="false" outlineLevel="0" collapsed="false">
      <c r="A353" s="17"/>
      <c r="B353" s="17"/>
      <c r="C353" s="17"/>
      <c r="D353" s="17"/>
      <c r="E353" s="17"/>
      <c r="F353" s="19" t="str">
        <f aca="false">IF(E353="","",IFERROR(VLOOKUP(E353,الورديات!$A$2:$E$21,2,FALSE()),""))</f>
        <v/>
      </c>
      <c r="G353" s="19" t="str">
        <f aca="false">IF(E353="","",IFERROR(VLOOKUP(E353,الورديات!$A$2:$E$21,3,FALSE()),""))</f>
        <v/>
      </c>
      <c r="H353" s="25"/>
      <c r="I353" s="25"/>
      <c r="J353" s="17"/>
      <c r="K353" s="24" t="str">
        <f aca="false">IF(OR(A353="",H353=""),"",H353*الإعدادات!$B$7)</f>
        <v/>
      </c>
    </row>
    <row r="354" customFormat="false" ht="15" hidden="false" customHeight="false" outlineLevel="0" collapsed="false">
      <c r="A354" s="17"/>
      <c r="B354" s="17"/>
      <c r="C354" s="17"/>
      <c r="D354" s="17"/>
      <c r="E354" s="17"/>
      <c r="F354" s="19" t="str">
        <f aca="false">IF(E354="","",IFERROR(VLOOKUP(E354,الورديات!$A$2:$E$21,2,FALSE()),""))</f>
        <v/>
      </c>
      <c r="G354" s="19" t="str">
        <f aca="false">IF(E354="","",IFERROR(VLOOKUP(E354,الورديات!$A$2:$E$21,3,FALSE()),""))</f>
        <v/>
      </c>
      <c r="H354" s="25"/>
      <c r="I354" s="25"/>
      <c r="J354" s="17"/>
      <c r="K354" s="24" t="str">
        <f aca="false">IF(OR(A354="",H354=""),"",H354*الإعدادات!$B$7)</f>
        <v/>
      </c>
    </row>
    <row r="355" customFormat="false" ht="15" hidden="false" customHeight="false" outlineLevel="0" collapsed="false">
      <c r="A355" s="17"/>
      <c r="B355" s="17"/>
      <c r="C355" s="17"/>
      <c r="D355" s="17"/>
      <c r="E355" s="17"/>
      <c r="F355" s="19" t="str">
        <f aca="false">IF(E355="","",IFERROR(VLOOKUP(E355,الورديات!$A$2:$E$21,2,FALSE()),""))</f>
        <v/>
      </c>
      <c r="G355" s="19" t="str">
        <f aca="false">IF(E355="","",IFERROR(VLOOKUP(E355,الورديات!$A$2:$E$21,3,FALSE()),""))</f>
        <v/>
      </c>
      <c r="H355" s="25"/>
      <c r="I355" s="25"/>
      <c r="J355" s="17"/>
      <c r="K355" s="24" t="str">
        <f aca="false">IF(OR(A355="",H355=""),"",H355*الإعدادات!$B$7)</f>
        <v/>
      </c>
    </row>
    <row r="356" customFormat="false" ht="15" hidden="false" customHeight="false" outlineLevel="0" collapsed="false">
      <c r="A356" s="17"/>
      <c r="B356" s="17"/>
      <c r="C356" s="17"/>
      <c r="D356" s="17"/>
      <c r="E356" s="17"/>
      <c r="F356" s="19" t="str">
        <f aca="false">IF(E356="","",IFERROR(VLOOKUP(E356,الورديات!$A$2:$E$21,2,FALSE()),""))</f>
        <v/>
      </c>
      <c r="G356" s="19" t="str">
        <f aca="false">IF(E356="","",IFERROR(VLOOKUP(E356,الورديات!$A$2:$E$21,3,FALSE()),""))</f>
        <v/>
      </c>
      <c r="H356" s="25"/>
      <c r="I356" s="25"/>
      <c r="J356" s="17"/>
      <c r="K356" s="24" t="str">
        <f aca="false">IF(OR(A356="",H356=""),"",H356*الإعدادات!$B$7)</f>
        <v/>
      </c>
    </row>
    <row r="357" customFormat="false" ht="15" hidden="false" customHeight="false" outlineLevel="0" collapsed="false">
      <c r="A357" s="17"/>
      <c r="B357" s="17"/>
      <c r="C357" s="17"/>
      <c r="D357" s="17"/>
      <c r="E357" s="17"/>
      <c r="F357" s="19" t="str">
        <f aca="false">IF(E357="","",IFERROR(VLOOKUP(E357,الورديات!$A$2:$E$21,2,FALSE()),""))</f>
        <v/>
      </c>
      <c r="G357" s="19" t="str">
        <f aca="false">IF(E357="","",IFERROR(VLOOKUP(E357,الورديات!$A$2:$E$21,3,FALSE()),""))</f>
        <v/>
      </c>
      <c r="H357" s="25"/>
      <c r="I357" s="25"/>
      <c r="J357" s="17"/>
      <c r="K357" s="24" t="str">
        <f aca="false">IF(OR(A357="",H357=""),"",H357*الإعدادات!$B$7)</f>
        <v/>
      </c>
    </row>
    <row r="358" customFormat="false" ht="15" hidden="false" customHeight="false" outlineLevel="0" collapsed="false">
      <c r="A358" s="17"/>
      <c r="B358" s="17"/>
      <c r="C358" s="17"/>
      <c r="D358" s="17"/>
      <c r="E358" s="17"/>
      <c r="F358" s="19" t="str">
        <f aca="false">IF(E358="","",IFERROR(VLOOKUP(E358,الورديات!$A$2:$E$21,2,FALSE()),""))</f>
        <v/>
      </c>
      <c r="G358" s="19" t="str">
        <f aca="false">IF(E358="","",IFERROR(VLOOKUP(E358,الورديات!$A$2:$E$21,3,FALSE()),""))</f>
        <v/>
      </c>
      <c r="H358" s="25"/>
      <c r="I358" s="25"/>
      <c r="J358" s="17"/>
      <c r="K358" s="24" t="str">
        <f aca="false">IF(OR(A358="",H358=""),"",H358*الإعدادات!$B$7)</f>
        <v/>
      </c>
    </row>
    <row r="359" customFormat="false" ht="15" hidden="false" customHeight="false" outlineLevel="0" collapsed="false">
      <c r="A359" s="17"/>
      <c r="B359" s="17"/>
      <c r="C359" s="17"/>
      <c r="D359" s="17"/>
      <c r="E359" s="17"/>
      <c r="F359" s="19" t="str">
        <f aca="false">IF(E359="","",IFERROR(VLOOKUP(E359,الورديات!$A$2:$E$21,2,FALSE()),""))</f>
        <v/>
      </c>
      <c r="G359" s="19" t="str">
        <f aca="false">IF(E359="","",IFERROR(VLOOKUP(E359,الورديات!$A$2:$E$21,3,FALSE()),""))</f>
        <v/>
      </c>
      <c r="H359" s="25"/>
      <c r="I359" s="25"/>
      <c r="J359" s="17"/>
      <c r="K359" s="24" t="str">
        <f aca="false">IF(OR(A359="",H359=""),"",H359*الإعدادات!$B$7)</f>
        <v/>
      </c>
    </row>
    <row r="360" customFormat="false" ht="15" hidden="false" customHeight="false" outlineLevel="0" collapsed="false">
      <c r="A360" s="17"/>
      <c r="B360" s="17"/>
      <c r="C360" s="17"/>
      <c r="D360" s="17"/>
      <c r="E360" s="17"/>
      <c r="F360" s="19" t="str">
        <f aca="false">IF(E360="","",IFERROR(VLOOKUP(E360,الورديات!$A$2:$E$21,2,FALSE()),""))</f>
        <v/>
      </c>
      <c r="G360" s="19" t="str">
        <f aca="false">IF(E360="","",IFERROR(VLOOKUP(E360,الورديات!$A$2:$E$21,3,FALSE()),""))</f>
        <v/>
      </c>
      <c r="H360" s="25"/>
      <c r="I360" s="25"/>
      <c r="J360" s="17"/>
      <c r="K360" s="24" t="str">
        <f aca="false">IF(OR(A360="",H360=""),"",H360*الإعدادات!$B$7)</f>
        <v/>
      </c>
    </row>
    <row r="361" customFormat="false" ht="15" hidden="false" customHeight="false" outlineLevel="0" collapsed="false">
      <c r="A361" s="17"/>
      <c r="B361" s="17"/>
      <c r="C361" s="17"/>
      <c r="D361" s="17"/>
      <c r="E361" s="17"/>
      <c r="F361" s="19" t="str">
        <f aca="false">IF(E361="","",IFERROR(VLOOKUP(E361,الورديات!$A$2:$E$21,2,FALSE()),""))</f>
        <v/>
      </c>
      <c r="G361" s="19" t="str">
        <f aca="false">IF(E361="","",IFERROR(VLOOKUP(E361,الورديات!$A$2:$E$21,3,FALSE()),""))</f>
        <v/>
      </c>
      <c r="H361" s="25"/>
      <c r="I361" s="25"/>
      <c r="J361" s="17"/>
      <c r="K361" s="24" t="str">
        <f aca="false">IF(OR(A361="",H361=""),"",H361*الإعدادات!$B$7)</f>
        <v/>
      </c>
    </row>
    <row r="362" customFormat="false" ht="15" hidden="false" customHeight="false" outlineLevel="0" collapsed="false">
      <c r="A362" s="17"/>
      <c r="B362" s="17"/>
      <c r="C362" s="17"/>
      <c r="D362" s="17"/>
      <c r="E362" s="17"/>
      <c r="F362" s="19" t="str">
        <f aca="false">IF(E362="","",IFERROR(VLOOKUP(E362,الورديات!$A$2:$E$21,2,FALSE()),""))</f>
        <v/>
      </c>
      <c r="G362" s="19" t="str">
        <f aca="false">IF(E362="","",IFERROR(VLOOKUP(E362,الورديات!$A$2:$E$21,3,FALSE()),""))</f>
        <v/>
      </c>
      <c r="H362" s="25"/>
      <c r="I362" s="25"/>
      <c r="J362" s="17"/>
      <c r="K362" s="24" t="str">
        <f aca="false">IF(OR(A362="",H362=""),"",H362*الإعدادات!$B$7)</f>
        <v/>
      </c>
    </row>
    <row r="363" customFormat="false" ht="15" hidden="false" customHeight="false" outlineLevel="0" collapsed="false">
      <c r="A363" s="17"/>
      <c r="B363" s="17"/>
      <c r="C363" s="17"/>
      <c r="D363" s="17"/>
      <c r="E363" s="17"/>
      <c r="F363" s="19" t="str">
        <f aca="false">IF(E363="","",IFERROR(VLOOKUP(E363,الورديات!$A$2:$E$21,2,FALSE()),""))</f>
        <v/>
      </c>
      <c r="G363" s="19" t="str">
        <f aca="false">IF(E363="","",IFERROR(VLOOKUP(E363,الورديات!$A$2:$E$21,3,FALSE()),""))</f>
        <v/>
      </c>
      <c r="H363" s="25"/>
      <c r="I363" s="25"/>
      <c r="J363" s="17"/>
      <c r="K363" s="24" t="str">
        <f aca="false">IF(OR(A363="",H363=""),"",H363*الإعدادات!$B$7)</f>
        <v/>
      </c>
    </row>
    <row r="364" customFormat="false" ht="15" hidden="false" customHeight="false" outlineLevel="0" collapsed="false">
      <c r="A364" s="17"/>
      <c r="B364" s="17"/>
      <c r="C364" s="17"/>
      <c r="D364" s="17"/>
      <c r="E364" s="17"/>
      <c r="F364" s="19" t="str">
        <f aca="false">IF(E364="","",IFERROR(VLOOKUP(E364,الورديات!$A$2:$E$21,2,FALSE()),""))</f>
        <v/>
      </c>
      <c r="G364" s="19" t="str">
        <f aca="false">IF(E364="","",IFERROR(VLOOKUP(E364,الورديات!$A$2:$E$21,3,FALSE()),""))</f>
        <v/>
      </c>
      <c r="H364" s="25"/>
      <c r="I364" s="25"/>
      <c r="J364" s="17"/>
      <c r="K364" s="24" t="str">
        <f aca="false">IF(OR(A364="",H364=""),"",H364*الإعدادات!$B$7)</f>
        <v/>
      </c>
    </row>
    <row r="365" customFormat="false" ht="15" hidden="false" customHeight="false" outlineLevel="0" collapsed="false">
      <c r="A365" s="17"/>
      <c r="B365" s="17"/>
      <c r="C365" s="17"/>
      <c r="D365" s="17"/>
      <c r="E365" s="17"/>
      <c r="F365" s="19" t="str">
        <f aca="false">IF(E365="","",IFERROR(VLOOKUP(E365,الورديات!$A$2:$E$21,2,FALSE()),""))</f>
        <v/>
      </c>
      <c r="G365" s="19" t="str">
        <f aca="false">IF(E365="","",IFERROR(VLOOKUP(E365,الورديات!$A$2:$E$21,3,FALSE()),""))</f>
        <v/>
      </c>
      <c r="H365" s="25"/>
      <c r="I365" s="25"/>
      <c r="J365" s="17"/>
      <c r="K365" s="24" t="str">
        <f aca="false">IF(OR(A365="",H365=""),"",H365*الإعدادات!$B$7)</f>
        <v/>
      </c>
    </row>
    <row r="366" customFormat="false" ht="15" hidden="false" customHeight="false" outlineLevel="0" collapsed="false">
      <c r="A366" s="17"/>
      <c r="B366" s="17"/>
      <c r="C366" s="17"/>
      <c r="D366" s="17"/>
      <c r="E366" s="17"/>
      <c r="F366" s="19" t="str">
        <f aca="false">IF(E366="","",IFERROR(VLOOKUP(E366,الورديات!$A$2:$E$21,2,FALSE()),""))</f>
        <v/>
      </c>
      <c r="G366" s="19" t="str">
        <f aca="false">IF(E366="","",IFERROR(VLOOKUP(E366,الورديات!$A$2:$E$21,3,FALSE()),""))</f>
        <v/>
      </c>
      <c r="H366" s="25"/>
      <c r="I366" s="25"/>
      <c r="J366" s="17"/>
      <c r="K366" s="24" t="str">
        <f aca="false">IF(OR(A366="",H366=""),"",H366*الإعدادات!$B$7)</f>
        <v/>
      </c>
    </row>
    <row r="367" customFormat="false" ht="15" hidden="false" customHeight="false" outlineLevel="0" collapsed="false">
      <c r="A367" s="17"/>
      <c r="B367" s="17"/>
      <c r="C367" s="17"/>
      <c r="D367" s="17"/>
      <c r="E367" s="17"/>
      <c r="F367" s="19" t="str">
        <f aca="false">IF(E367="","",IFERROR(VLOOKUP(E367,الورديات!$A$2:$E$21,2,FALSE()),""))</f>
        <v/>
      </c>
      <c r="G367" s="19" t="str">
        <f aca="false">IF(E367="","",IFERROR(VLOOKUP(E367,الورديات!$A$2:$E$21,3,FALSE()),""))</f>
        <v/>
      </c>
      <c r="H367" s="25"/>
      <c r="I367" s="25"/>
      <c r="J367" s="17"/>
      <c r="K367" s="24" t="str">
        <f aca="false">IF(OR(A367="",H367=""),"",H367*الإعدادات!$B$7)</f>
        <v/>
      </c>
    </row>
    <row r="368" customFormat="false" ht="15" hidden="false" customHeight="false" outlineLevel="0" collapsed="false">
      <c r="A368" s="17"/>
      <c r="B368" s="17"/>
      <c r="C368" s="17"/>
      <c r="D368" s="17"/>
      <c r="E368" s="17"/>
      <c r="F368" s="19" t="str">
        <f aca="false">IF(E368="","",IFERROR(VLOOKUP(E368,الورديات!$A$2:$E$21,2,FALSE()),""))</f>
        <v/>
      </c>
      <c r="G368" s="19" t="str">
        <f aca="false">IF(E368="","",IFERROR(VLOOKUP(E368,الورديات!$A$2:$E$21,3,FALSE()),""))</f>
        <v/>
      </c>
      <c r="H368" s="25"/>
      <c r="I368" s="25"/>
      <c r="J368" s="17"/>
      <c r="K368" s="24" t="str">
        <f aca="false">IF(OR(A368="",H368=""),"",H368*الإعدادات!$B$7)</f>
        <v/>
      </c>
    </row>
    <row r="369" customFormat="false" ht="15" hidden="false" customHeight="false" outlineLevel="0" collapsed="false">
      <c r="A369" s="17"/>
      <c r="B369" s="17"/>
      <c r="C369" s="17"/>
      <c r="D369" s="17"/>
      <c r="E369" s="17"/>
      <c r="F369" s="19" t="str">
        <f aca="false">IF(E369="","",IFERROR(VLOOKUP(E369,الورديات!$A$2:$E$21,2,FALSE()),""))</f>
        <v/>
      </c>
      <c r="G369" s="19" t="str">
        <f aca="false">IF(E369="","",IFERROR(VLOOKUP(E369,الورديات!$A$2:$E$21,3,FALSE()),""))</f>
        <v/>
      </c>
      <c r="H369" s="25"/>
      <c r="I369" s="25"/>
      <c r="J369" s="17"/>
      <c r="K369" s="24" t="str">
        <f aca="false">IF(OR(A369="",H369=""),"",H369*الإعدادات!$B$7)</f>
        <v/>
      </c>
    </row>
    <row r="370" customFormat="false" ht="15" hidden="false" customHeight="false" outlineLevel="0" collapsed="false">
      <c r="A370" s="17"/>
      <c r="B370" s="17"/>
      <c r="C370" s="17"/>
      <c r="D370" s="17"/>
      <c r="E370" s="17"/>
      <c r="F370" s="19" t="str">
        <f aca="false">IF(E370="","",IFERROR(VLOOKUP(E370,الورديات!$A$2:$E$21,2,FALSE()),""))</f>
        <v/>
      </c>
      <c r="G370" s="19" t="str">
        <f aca="false">IF(E370="","",IFERROR(VLOOKUP(E370,الورديات!$A$2:$E$21,3,FALSE()),""))</f>
        <v/>
      </c>
      <c r="H370" s="25"/>
      <c r="I370" s="25"/>
      <c r="J370" s="17"/>
      <c r="K370" s="24" t="str">
        <f aca="false">IF(OR(A370="",H370=""),"",H370*الإعدادات!$B$7)</f>
        <v/>
      </c>
    </row>
    <row r="371" customFormat="false" ht="15" hidden="false" customHeight="false" outlineLevel="0" collapsed="false">
      <c r="A371" s="17"/>
      <c r="B371" s="17"/>
      <c r="C371" s="17"/>
      <c r="D371" s="17"/>
      <c r="E371" s="17"/>
      <c r="F371" s="19" t="str">
        <f aca="false">IF(E371="","",IFERROR(VLOOKUP(E371,الورديات!$A$2:$E$21,2,FALSE()),""))</f>
        <v/>
      </c>
      <c r="G371" s="19" t="str">
        <f aca="false">IF(E371="","",IFERROR(VLOOKUP(E371,الورديات!$A$2:$E$21,3,FALSE()),""))</f>
        <v/>
      </c>
      <c r="H371" s="25"/>
      <c r="I371" s="25"/>
      <c r="J371" s="17"/>
      <c r="K371" s="24" t="str">
        <f aca="false">IF(OR(A371="",H371=""),"",H371*الإعدادات!$B$7)</f>
        <v/>
      </c>
    </row>
    <row r="372" customFormat="false" ht="15" hidden="false" customHeight="false" outlineLevel="0" collapsed="false">
      <c r="A372" s="17"/>
      <c r="B372" s="17"/>
      <c r="C372" s="17"/>
      <c r="D372" s="17"/>
      <c r="E372" s="17"/>
      <c r="F372" s="19" t="str">
        <f aca="false">IF(E372="","",IFERROR(VLOOKUP(E372,الورديات!$A$2:$E$21,2,FALSE()),""))</f>
        <v/>
      </c>
      <c r="G372" s="19" t="str">
        <f aca="false">IF(E372="","",IFERROR(VLOOKUP(E372,الورديات!$A$2:$E$21,3,FALSE()),""))</f>
        <v/>
      </c>
      <c r="H372" s="25"/>
      <c r="I372" s="25"/>
      <c r="J372" s="17"/>
      <c r="K372" s="24" t="str">
        <f aca="false">IF(OR(A372="",H372=""),"",H372*الإعدادات!$B$7)</f>
        <v/>
      </c>
    </row>
    <row r="373" customFormat="false" ht="15" hidden="false" customHeight="false" outlineLevel="0" collapsed="false">
      <c r="A373" s="17"/>
      <c r="B373" s="17"/>
      <c r="C373" s="17"/>
      <c r="D373" s="17"/>
      <c r="E373" s="17"/>
      <c r="F373" s="19" t="str">
        <f aca="false">IF(E373="","",IFERROR(VLOOKUP(E373,الورديات!$A$2:$E$21,2,FALSE()),""))</f>
        <v/>
      </c>
      <c r="G373" s="19" t="str">
        <f aca="false">IF(E373="","",IFERROR(VLOOKUP(E373,الورديات!$A$2:$E$21,3,FALSE()),""))</f>
        <v/>
      </c>
      <c r="H373" s="25"/>
      <c r="I373" s="25"/>
      <c r="J373" s="17"/>
      <c r="K373" s="24" t="str">
        <f aca="false">IF(OR(A373="",H373=""),"",H373*الإعدادات!$B$7)</f>
        <v/>
      </c>
    </row>
    <row r="374" customFormat="false" ht="15" hidden="false" customHeight="false" outlineLevel="0" collapsed="false">
      <c r="A374" s="17"/>
      <c r="B374" s="17"/>
      <c r="C374" s="17"/>
      <c r="D374" s="17"/>
      <c r="E374" s="17"/>
      <c r="F374" s="19" t="str">
        <f aca="false">IF(E374="","",IFERROR(VLOOKUP(E374,الورديات!$A$2:$E$21,2,FALSE()),""))</f>
        <v/>
      </c>
      <c r="G374" s="19" t="str">
        <f aca="false">IF(E374="","",IFERROR(VLOOKUP(E374,الورديات!$A$2:$E$21,3,FALSE()),""))</f>
        <v/>
      </c>
      <c r="H374" s="25"/>
      <c r="I374" s="25"/>
      <c r="J374" s="17"/>
      <c r="K374" s="24" t="str">
        <f aca="false">IF(OR(A374="",H374=""),"",H374*الإعدادات!$B$7)</f>
        <v/>
      </c>
    </row>
    <row r="375" customFormat="false" ht="15" hidden="false" customHeight="false" outlineLevel="0" collapsed="false">
      <c r="A375" s="17"/>
      <c r="B375" s="17"/>
      <c r="C375" s="17"/>
      <c r="D375" s="17"/>
      <c r="E375" s="17"/>
      <c r="F375" s="19" t="str">
        <f aca="false">IF(E375="","",IFERROR(VLOOKUP(E375,الورديات!$A$2:$E$21,2,FALSE()),""))</f>
        <v/>
      </c>
      <c r="G375" s="19" t="str">
        <f aca="false">IF(E375="","",IFERROR(VLOOKUP(E375,الورديات!$A$2:$E$21,3,FALSE()),""))</f>
        <v/>
      </c>
      <c r="H375" s="25"/>
      <c r="I375" s="25"/>
      <c r="J375" s="17"/>
      <c r="K375" s="24" t="str">
        <f aca="false">IF(OR(A375="",H375=""),"",H375*الإعدادات!$B$7)</f>
        <v/>
      </c>
    </row>
    <row r="376" customFormat="false" ht="15" hidden="false" customHeight="false" outlineLevel="0" collapsed="false">
      <c r="A376" s="17"/>
      <c r="B376" s="17"/>
      <c r="C376" s="17"/>
      <c r="D376" s="17"/>
      <c r="E376" s="17"/>
      <c r="F376" s="19" t="str">
        <f aca="false">IF(E376="","",IFERROR(VLOOKUP(E376,الورديات!$A$2:$E$21,2,FALSE()),""))</f>
        <v/>
      </c>
      <c r="G376" s="19" t="str">
        <f aca="false">IF(E376="","",IFERROR(VLOOKUP(E376,الورديات!$A$2:$E$21,3,FALSE()),""))</f>
        <v/>
      </c>
      <c r="H376" s="25"/>
      <c r="I376" s="25"/>
      <c r="J376" s="17"/>
      <c r="K376" s="24" t="str">
        <f aca="false">IF(OR(A376="",H376=""),"",H376*الإعدادات!$B$7)</f>
        <v/>
      </c>
    </row>
    <row r="377" customFormat="false" ht="15" hidden="false" customHeight="false" outlineLevel="0" collapsed="false">
      <c r="A377" s="17"/>
      <c r="B377" s="17"/>
      <c r="C377" s="17"/>
      <c r="D377" s="17"/>
      <c r="E377" s="17"/>
      <c r="F377" s="19" t="str">
        <f aca="false">IF(E377="","",IFERROR(VLOOKUP(E377,الورديات!$A$2:$E$21,2,FALSE()),""))</f>
        <v/>
      </c>
      <c r="G377" s="19" t="str">
        <f aca="false">IF(E377="","",IFERROR(VLOOKUP(E377,الورديات!$A$2:$E$21,3,FALSE()),""))</f>
        <v/>
      </c>
      <c r="H377" s="25"/>
      <c r="I377" s="25"/>
      <c r="J377" s="17"/>
      <c r="K377" s="24" t="str">
        <f aca="false">IF(OR(A377="",H377=""),"",H377*الإعدادات!$B$7)</f>
        <v/>
      </c>
    </row>
    <row r="378" customFormat="false" ht="15" hidden="false" customHeight="false" outlineLevel="0" collapsed="false">
      <c r="A378" s="17"/>
      <c r="B378" s="17"/>
      <c r="C378" s="17"/>
      <c r="D378" s="17"/>
      <c r="E378" s="17"/>
      <c r="F378" s="19" t="str">
        <f aca="false">IF(E378="","",IFERROR(VLOOKUP(E378,الورديات!$A$2:$E$21,2,FALSE()),""))</f>
        <v/>
      </c>
      <c r="G378" s="19" t="str">
        <f aca="false">IF(E378="","",IFERROR(VLOOKUP(E378,الورديات!$A$2:$E$21,3,FALSE()),""))</f>
        <v/>
      </c>
      <c r="H378" s="25"/>
      <c r="I378" s="25"/>
      <c r="J378" s="17"/>
      <c r="K378" s="24" t="str">
        <f aca="false">IF(OR(A378="",H378=""),"",H378*الإعدادات!$B$7)</f>
        <v/>
      </c>
    </row>
    <row r="379" customFormat="false" ht="15" hidden="false" customHeight="false" outlineLevel="0" collapsed="false">
      <c r="A379" s="17"/>
      <c r="B379" s="17"/>
      <c r="C379" s="17"/>
      <c r="D379" s="17"/>
      <c r="E379" s="17"/>
      <c r="F379" s="19" t="str">
        <f aca="false">IF(E379="","",IFERROR(VLOOKUP(E379,الورديات!$A$2:$E$21,2,FALSE()),""))</f>
        <v/>
      </c>
      <c r="G379" s="19" t="str">
        <f aca="false">IF(E379="","",IFERROR(VLOOKUP(E379,الورديات!$A$2:$E$21,3,FALSE()),""))</f>
        <v/>
      </c>
      <c r="H379" s="25"/>
      <c r="I379" s="25"/>
      <c r="J379" s="17"/>
      <c r="K379" s="24" t="str">
        <f aca="false">IF(OR(A379="",H379=""),"",H379*الإعدادات!$B$7)</f>
        <v/>
      </c>
    </row>
    <row r="380" customFormat="false" ht="15" hidden="false" customHeight="false" outlineLevel="0" collapsed="false">
      <c r="A380" s="17"/>
      <c r="B380" s="17"/>
      <c r="C380" s="17"/>
      <c r="D380" s="17"/>
      <c r="E380" s="17"/>
      <c r="F380" s="19" t="str">
        <f aca="false">IF(E380="","",IFERROR(VLOOKUP(E380,الورديات!$A$2:$E$21,2,FALSE()),""))</f>
        <v/>
      </c>
      <c r="G380" s="19" t="str">
        <f aca="false">IF(E380="","",IFERROR(VLOOKUP(E380,الورديات!$A$2:$E$21,3,FALSE()),""))</f>
        <v/>
      </c>
      <c r="H380" s="25"/>
      <c r="I380" s="25"/>
      <c r="J380" s="17"/>
      <c r="K380" s="24" t="str">
        <f aca="false">IF(OR(A380="",H380=""),"",H380*الإعدادات!$B$7)</f>
        <v/>
      </c>
    </row>
    <row r="381" customFormat="false" ht="15" hidden="false" customHeight="false" outlineLevel="0" collapsed="false">
      <c r="A381" s="17"/>
      <c r="B381" s="17"/>
      <c r="C381" s="17"/>
      <c r="D381" s="17"/>
      <c r="E381" s="17"/>
      <c r="F381" s="19" t="str">
        <f aca="false">IF(E381="","",IFERROR(VLOOKUP(E381,الورديات!$A$2:$E$21,2,FALSE()),""))</f>
        <v/>
      </c>
      <c r="G381" s="19" t="str">
        <f aca="false">IF(E381="","",IFERROR(VLOOKUP(E381,الورديات!$A$2:$E$21,3,FALSE()),""))</f>
        <v/>
      </c>
      <c r="H381" s="25"/>
      <c r="I381" s="25"/>
      <c r="J381" s="17"/>
      <c r="K381" s="24" t="str">
        <f aca="false">IF(OR(A381="",H381=""),"",H381*الإعدادات!$B$7)</f>
        <v/>
      </c>
    </row>
    <row r="382" customFormat="false" ht="15" hidden="false" customHeight="false" outlineLevel="0" collapsed="false">
      <c r="A382" s="17"/>
      <c r="B382" s="17"/>
      <c r="C382" s="17"/>
      <c r="D382" s="17"/>
      <c r="E382" s="17"/>
      <c r="F382" s="19" t="str">
        <f aca="false">IF(E382="","",IFERROR(VLOOKUP(E382,الورديات!$A$2:$E$21,2,FALSE()),""))</f>
        <v/>
      </c>
      <c r="G382" s="19" t="str">
        <f aca="false">IF(E382="","",IFERROR(VLOOKUP(E382,الورديات!$A$2:$E$21,3,FALSE()),""))</f>
        <v/>
      </c>
      <c r="H382" s="25"/>
      <c r="I382" s="25"/>
      <c r="J382" s="17"/>
      <c r="K382" s="24" t="str">
        <f aca="false">IF(OR(A382="",H382=""),"",H382*الإعدادات!$B$7)</f>
        <v/>
      </c>
    </row>
    <row r="383" customFormat="false" ht="15" hidden="false" customHeight="false" outlineLevel="0" collapsed="false">
      <c r="A383" s="17"/>
      <c r="B383" s="17"/>
      <c r="C383" s="17"/>
      <c r="D383" s="17"/>
      <c r="E383" s="17"/>
      <c r="F383" s="19" t="str">
        <f aca="false">IF(E383="","",IFERROR(VLOOKUP(E383,الورديات!$A$2:$E$21,2,FALSE()),""))</f>
        <v/>
      </c>
      <c r="G383" s="19" t="str">
        <f aca="false">IF(E383="","",IFERROR(VLOOKUP(E383,الورديات!$A$2:$E$21,3,FALSE()),""))</f>
        <v/>
      </c>
      <c r="H383" s="25"/>
      <c r="I383" s="25"/>
      <c r="J383" s="17"/>
      <c r="K383" s="24" t="str">
        <f aca="false">IF(OR(A383="",H383=""),"",H383*الإعدادات!$B$7)</f>
        <v/>
      </c>
    </row>
    <row r="384" customFormat="false" ht="15" hidden="false" customHeight="false" outlineLevel="0" collapsed="false">
      <c r="A384" s="17"/>
      <c r="B384" s="17"/>
      <c r="C384" s="17"/>
      <c r="D384" s="17"/>
      <c r="E384" s="17"/>
      <c r="F384" s="19" t="str">
        <f aca="false">IF(E384="","",IFERROR(VLOOKUP(E384,الورديات!$A$2:$E$21,2,FALSE()),""))</f>
        <v/>
      </c>
      <c r="G384" s="19" t="str">
        <f aca="false">IF(E384="","",IFERROR(VLOOKUP(E384,الورديات!$A$2:$E$21,3,FALSE()),""))</f>
        <v/>
      </c>
      <c r="H384" s="25"/>
      <c r="I384" s="25"/>
      <c r="J384" s="17"/>
      <c r="K384" s="24" t="str">
        <f aca="false">IF(OR(A384="",H384=""),"",H384*الإعدادات!$B$7)</f>
        <v/>
      </c>
    </row>
    <row r="385" customFormat="false" ht="15" hidden="false" customHeight="false" outlineLevel="0" collapsed="false">
      <c r="A385" s="17"/>
      <c r="B385" s="17"/>
      <c r="C385" s="17"/>
      <c r="D385" s="17"/>
      <c r="E385" s="17"/>
      <c r="F385" s="19" t="str">
        <f aca="false">IF(E385="","",IFERROR(VLOOKUP(E385,الورديات!$A$2:$E$21,2,FALSE()),""))</f>
        <v/>
      </c>
      <c r="G385" s="19" t="str">
        <f aca="false">IF(E385="","",IFERROR(VLOOKUP(E385,الورديات!$A$2:$E$21,3,FALSE()),""))</f>
        <v/>
      </c>
      <c r="H385" s="25"/>
      <c r="I385" s="25"/>
      <c r="J385" s="17"/>
      <c r="K385" s="24" t="str">
        <f aca="false">IF(OR(A385="",H385=""),"",H385*الإعدادات!$B$7)</f>
        <v/>
      </c>
    </row>
    <row r="386" customFormat="false" ht="15" hidden="false" customHeight="false" outlineLevel="0" collapsed="false">
      <c r="A386" s="17"/>
      <c r="B386" s="17"/>
      <c r="C386" s="17"/>
      <c r="D386" s="17"/>
      <c r="E386" s="17"/>
      <c r="F386" s="19" t="str">
        <f aca="false">IF(E386="","",IFERROR(VLOOKUP(E386,الورديات!$A$2:$E$21,2,FALSE()),""))</f>
        <v/>
      </c>
      <c r="G386" s="19" t="str">
        <f aca="false">IF(E386="","",IFERROR(VLOOKUP(E386,الورديات!$A$2:$E$21,3,FALSE()),""))</f>
        <v/>
      </c>
      <c r="H386" s="25"/>
      <c r="I386" s="25"/>
      <c r="J386" s="17"/>
      <c r="K386" s="24" t="str">
        <f aca="false">IF(OR(A386="",H386=""),"",H386*الإعدادات!$B$7)</f>
        <v/>
      </c>
    </row>
    <row r="387" customFormat="false" ht="15" hidden="false" customHeight="false" outlineLevel="0" collapsed="false">
      <c r="A387" s="17"/>
      <c r="B387" s="17"/>
      <c r="C387" s="17"/>
      <c r="D387" s="17"/>
      <c r="E387" s="17"/>
      <c r="F387" s="19" t="str">
        <f aca="false">IF(E387="","",IFERROR(VLOOKUP(E387,الورديات!$A$2:$E$21,2,FALSE()),""))</f>
        <v/>
      </c>
      <c r="G387" s="19" t="str">
        <f aca="false">IF(E387="","",IFERROR(VLOOKUP(E387,الورديات!$A$2:$E$21,3,FALSE()),""))</f>
        <v/>
      </c>
      <c r="H387" s="25"/>
      <c r="I387" s="25"/>
      <c r="J387" s="17"/>
      <c r="K387" s="24" t="str">
        <f aca="false">IF(OR(A387="",H387=""),"",H387*الإعدادات!$B$7)</f>
        <v/>
      </c>
    </row>
    <row r="388" customFormat="false" ht="15" hidden="false" customHeight="false" outlineLevel="0" collapsed="false">
      <c r="A388" s="17"/>
      <c r="B388" s="17"/>
      <c r="C388" s="17"/>
      <c r="D388" s="17"/>
      <c r="E388" s="17"/>
      <c r="F388" s="19" t="str">
        <f aca="false">IF(E388="","",IFERROR(VLOOKUP(E388,الورديات!$A$2:$E$21,2,FALSE()),""))</f>
        <v/>
      </c>
      <c r="G388" s="19" t="str">
        <f aca="false">IF(E388="","",IFERROR(VLOOKUP(E388,الورديات!$A$2:$E$21,3,FALSE()),""))</f>
        <v/>
      </c>
      <c r="H388" s="25"/>
      <c r="I388" s="25"/>
      <c r="J388" s="17"/>
      <c r="K388" s="24" t="str">
        <f aca="false">IF(OR(A388="",H388=""),"",H388*الإعدادات!$B$7)</f>
        <v/>
      </c>
    </row>
    <row r="389" customFormat="false" ht="15" hidden="false" customHeight="false" outlineLevel="0" collapsed="false">
      <c r="A389" s="17"/>
      <c r="B389" s="17"/>
      <c r="C389" s="17"/>
      <c r="D389" s="17"/>
      <c r="E389" s="17"/>
      <c r="F389" s="19" t="str">
        <f aca="false">IF(E389="","",IFERROR(VLOOKUP(E389,الورديات!$A$2:$E$21,2,FALSE()),""))</f>
        <v/>
      </c>
      <c r="G389" s="19" t="str">
        <f aca="false">IF(E389="","",IFERROR(VLOOKUP(E389,الورديات!$A$2:$E$21,3,FALSE()),""))</f>
        <v/>
      </c>
      <c r="H389" s="25"/>
      <c r="I389" s="25"/>
      <c r="J389" s="17"/>
      <c r="K389" s="24" t="str">
        <f aca="false">IF(OR(A389="",H389=""),"",H389*الإعدادات!$B$7)</f>
        <v/>
      </c>
    </row>
    <row r="390" customFormat="false" ht="15" hidden="false" customHeight="false" outlineLevel="0" collapsed="false">
      <c r="A390" s="17"/>
      <c r="B390" s="17"/>
      <c r="C390" s="17"/>
      <c r="D390" s="17"/>
      <c r="E390" s="17"/>
      <c r="F390" s="19" t="str">
        <f aca="false">IF(E390="","",IFERROR(VLOOKUP(E390,الورديات!$A$2:$E$21,2,FALSE()),""))</f>
        <v/>
      </c>
      <c r="G390" s="19" t="str">
        <f aca="false">IF(E390="","",IFERROR(VLOOKUP(E390,الورديات!$A$2:$E$21,3,FALSE()),""))</f>
        <v/>
      </c>
      <c r="H390" s="25"/>
      <c r="I390" s="25"/>
      <c r="J390" s="17"/>
      <c r="K390" s="24" t="str">
        <f aca="false">IF(OR(A390="",H390=""),"",H390*الإعدادات!$B$7)</f>
        <v/>
      </c>
    </row>
    <row r="391" customFormat="false" ht="15" hidden="false" customHeight="false" outlineLevel="0" collapsed="false">
      <c r="A391" s="17"/>
      <c r="B391" s="17"/>
      <c r="C391" s="17"/>
      <c r="D391" s="17"/>
      <c r="E391" s="17"/>
      <c r="F391" s="19" t="str">
        <f aca="false">IF(E391="","",IFERROR(VLOOKUP(E391,الورديات!$A$2:$E$21,2,FALSE()),""))</f>
        <v/>
      </c>
      <c r="G391" s="19" t="str">
        <f aca="false">IF(E391="","",IFERROR(VLOOKUP(E391,الورديات!$A$2:$E$21,3,FALSE()),""))</f>
        <v/>
      </c>
      <c r="H391" s="25"/>
      <c r="I391" s="25"/>
      <c r="J391" s="17"/>
      <c r="K391" s="24" t="str">
        <f aca="false">IF(OR(A391="",H391=""),"",H391*الإعدادات!$B$7)</f>
        <v/>
      </c>
    </row>
    <row r="392" customFormat="false" ht="15" hidden="false" customHeight="false" outlineLevel="0" collapsed="false">
      <c r="A392" s="17"/>
      <c r="B392" s="17"/>
      <c r="C392" s="17"/>
      <c r="D392" s="17"/>
      <c r="E392" s="17"/>
      <c r="F392" s="19" t="str">
        <f aca="false">IF(E392="","",IFERROR(VLOOKUP(E392,الورديات!$A$2:$E$21,2,FALSE()),""))</f>
        <v/>
      </c>
      <c r="G392" s="19" t="str">
        <f aca="false">IF(E392="","",IFERROR(VLOOKUP(E392,الورديات!$A$2:$E$21,3,FALSE()),""))</f>
        <v/>
      </c>
      <c r="H392" s="25"/>
      <c r="I392" s="25"/>
      <c r="J392" s="17"/>
      <c r="K392" s="24" t="str">
        <f aca="false">IF(OR(A392="",H392=""),"",H392*الإعدادات!$B$7)</f>
        <v/>
      </c>
    </row>
    <row r="393" customFormat="false" ht="15" hidden="false" customHeight="false" outlineLevel="0" collapsed="false">
      <c r="A393" s="17"/>
      <c r="B393" s="17"/>
      <c r="C393" s="17"/>
      <c r="D393" s="17"/>
      <c r="E393" s="17"/>
      <c r="F393" s="19" t="str">
        <f aca="false">IF(E393="","",IFERROR(VLOOKUP(E393,الورديات!$A$2:$E$21,2,FALSE()),""))</f>
        <v/>
      </c>
      <c r="G393" s="19" t="str">
        <f aca="false">IF(E393="","",IFERROR(VLOOKUP(E393,الورديات!$A$2:$E$21,3,FALSE()),""))</f>
        <v/>
      </c>
      <c r="H393" s="25"/>
      <c r="I393" s="25"/>
      <c r="J393" s="17"/>
      <c r="K393" s="24" t="str">
        <f aca="false">IF(OR(A393="",H393=""),"",H393*الإعدادات!$B$7)</f>
        <v/>
      </c>
    </row>
    <row r="394" customFormat="false" ht="15" hidden="false" customHeight="false" outlineLevel="0" collapsed="false">
      <c r="A394" s="17"/>
      <c r="B394" s="17"/>
      <c r="C394" s="17"/>
      <c r="D394" s="17"/>
      <c r="E394" s="17"/>
      <c r="F394" s="19" t="str">
        <f aca="false">IF(E394="","",IFERROR(VLOOKUP(E394,الورديات!$A$2:$E$21,2,FALSE()),""))</f>
        <v/>
      </c>
      <c r="G394" s="19" t="str">
        <f aca="false">IF(E394="","",IFERROR(VLOOKUP(E394,الورديات!$A$2:$E$21,3,FALSE()),""))</f>
        <v/>
      </c>
      <c r="H394" s="25"/>
      <c r="I394" s="25"/>
      <c r="J394" s="17"/>
      <c r="K394" s="24" t="str">
        <f aca="false">IF(OR(A394="",H394=""),"",H394*الإعدادات!$B$7)</f>
        <v/>
      </c>
    </row>
    <row r="395" customFormat="false" ht="15" hidden="false" customHeight="false" outlineLevel="0" collapsed="false">
      <c r="A395" s="17"/>
      <c r="B395" s="17"/>
      <c r="C395" s="17"/>
      <c r="D395" s="17"/>
      <c r="E395" s="17"/>
      <c r="F395" s="19" t="str">
        <f aca="false">IF(E395="","",IFERROR(VLOOKUP(E395,الورديات!$A$2:$E$21,2,FALSE()),""))</f>
        <v/>
      </c>
      <c r="G395" s="19" t="str">
        <f aca="false">IF(E395="","",IFERROR(VLOOKUP(E395,الورديات!$A$2:$E$21,3,FALSE()),""))</f>
        <v/>
      </c>
      <c r="H395" s="25"/>
      <c r="I395" s="25"/>
      <c r="J395" s="17"/>
      <c r="K395" s="24" t="str">
        <f aca="false">IF(OR(A395="",H395=""),"",H395*الإعدادات!$B$7)</f>
        <v/>
      </c>
    </row>
    <row r="396" customFormat="false" ht="15" hidden="false" customHeight="false" outlineLevel="0" collapsed="false">
      <c r="A396" s="17"/>
      <c r="B396" s="17"/>
      <c r="C396" s="17"/>
      <c r="D396" s="17"/>
      <c r="E396" s="17"/>
      <c r="F396" s="19" t="str">
        <f aca="false">IF(E396="","",IFERROR(VLOOKUP(E396,الورديات!$A$2:$E$21,2,FALSE()),""))</f>
        <v/>
      </c>
      <c r="G396" s="19" t="str">
        <f aca="false">IF(E396="","",IFERROR(VLOOKUP(E396,الورديات!$A$2:$E$21,3,FALSE()),""))</f>
        <v/>
      </c>
      <c r="H396" s="25"/>
      <c r="I396" s="25"/>
      <c r="J396" s="17"/>
      <c r="K396" s="24" t="str">
        <f aca="false">IF(OR(A396="",H396=""),"",H396*الإعدادات!$B$7)</f>
        <v/>
      </c>
    </row>
    <row r="397" customFormat="false" ht="15" hidden="false" customHeight="false" outlineLevel="0" collapsed="false">
      <c r="A397" s="17"/>
      <c r="B397" s="17"/>
      <c r="C397" s="17"/>
      <c r="D397" s="17"/>
      <c r="E397" s="17"/>
      <c r="F397" s="19" t="str">
        <f aca="false">IF(E397="","",IFERROR(VLOOKUP(E397,الورديات!$A$2:$E$21,2,FALSE()),""))</f>
        <v/>
      </c>
      <c r="G397" s="19" t="str">
        <f aca="false">IF(E397="","",IFERROR(VLOOKUP(E397,الورديات!$A$2:$E$21,3,FALSE()),""))</f>
        <v/>
      </c>
      <c r="H397" s="25"/>
      <c r="I397" s="25"/>
      <c r="J397" s="17"/>
      <c r="K397" s="24" t="str">
        <f aca="false">IF(OR(A397="",H397=""),"",H397*الإعدادات!$B$7)</f>
        <v/>
      </c>
    </row>
    <row r="398" customFormat="false" ht="15" hidden="false" customHeight="false" outlineLevel="0" collapsed="false">
      <c r="A398" s="17"/>
      <c r="B398" s="17"/>
      <c r="C398" s="17"/>
      <c r="D398" s="17"/>
      <c r="E398" s="17"/>
      <c r="F398" s="19" t="str">
        <f aca="false">IF(E398="","",IFERROR(VLOOKUP(E398,الورديات!$A$2:$E$21,2,FALSE()),""))</f>
        <v/>
      </c>
      <c r="G398" s="19" t="str">
        <f aca="false">IF(E398="","",IFERROR(VLOOKUP(E398,الورديات!$A$2:$E$21,3,FALSE()),""))</f>
        <v/>
      </c>
      <c r="H398" s="25"/>
      <c r="I398" s="25"/>
      <c r="J398" s="17"/>
      <c r="K398" s="24" t="str">
        <f aca="false">IF(OR(A398="",H398=""),"",H398*الإعدادات!$B$7)</f>
        <v/>
      </c>
    </row>
    <row r="399" customFormat="false" ht="15" hidden="false" customHeight="false" outlineLevel="0" collapsed="false">
      <c r="A399" s="17"/>
      <c r="B399" s="17"/>
      <c r="C399" s="17"/>
      <c r="D399" s="17"/>
      <c r="E399" s="17"/>
      <c r="F399" s="19" t="str">
        <f aca="false">IF(E399="","",IFERROR(VLOOKUP(E399,الورديات!$A$2:$E$21,2,FALSE()),""))</f>
        <v/>
      </c>
      <c r="G399" s="19" t="str">
        <f aca="false">IF(E399="","",IFERROR(VLOOKUP(E399,الورديات!$A$2:$E$21,3,FALSE()),""))</f>
        <v/>
      </c>
      <c r="H399" s="25"/>
      <c r="I399" s="25"/>
      <c r="J399" s="17"/>
      <c r="K399" s="24" t="str">
        <f aca="false">IF(OR(A399="",H399=""),"",H399*الإعدادات!$B$7)</f>
        <v/>
      </c>
    </row>
    <row r="400" customFormat="false" ht="15" hidden="false" customHeight="false" outlineLevel="0" collapsed="false">
      <c r="A400" s="17"/>
      <c r="B400" s="17"/>
      <c r="C400" s="17"/>
      <c r="D400" s="17"/>
      <c r="E400" s="17"/>
      <c r="F400" s="19" t="str">
        <f aca="false">IF(E400="","",IFERROR(VLOOKUP(E400,الورديات!$A$2:$E$21,2,FALSE()),""))</f>
        <v/>
      </c>
      <c r="G400" s="19" t="str">
        <f aca="false">IF(E400="","",IFERROR(VLOOKUP(E400,الورديات!$A$2:$E$21,3,FALSE()),""))</f>
        <v/>
      </c>
      <c r="H400" s="25"/>
      <c r="I400" s="25"/>
      <c r="J400" s="17"/>
      <c r="K400" s="24" t="str">
        <f aca="false">IF(OR(A400="",H400=""),"",H400*الإعدادات!$B$7)</f>
        <v/>
      </c>
    </row>
    <row r="401" customFormat="false" ht="15" hidden="false" customHeight="false" outlineLevel="0" collapsed="false">
      <c r="A401" s="17"/>
      <c r="B401" s="17"/>
      <c r="C401" s="17"/>
      <c r="D401" s="17"/>
      <c r="E401" s="17"/>
      <c r="F401" s="19" t="str">
        <f aca="false">IF(E401="","",IFERROR(VLOOKUP(E401,الورديات!$A$2:$E$21,2,FALSE()),""))</f>
        <v/>
      </c>
      <c r="G401" s="19" t="str">
        <f aca="false">IF(E401="","",IFERROR(VLOOKUP(E401,الورديات!$A$2:$E$21,3,FALSE()),""))</f>
        <v/>
      </c>
      <c r="H401" s="25"/>
      <c r="I401" s="25"/>
      <c r="J401" s="17"/>
      <c r="K401" s="24" t="str">
        <f aca="false">IF(OR(A401="",H401=""),"",H401*الإعدادات!$B$7)</f>
        <v/>
      </c>
    </row>
    <row r="402" customFormat="false" ht="15" hidden="false" customHeight="false" outlineLevel="0" collapsed="false">
      <c r="A402" s="17"/>
      <c r="B402" s="17"/>
      <c r="C402" s="17"/>
      <c r="D402" s="17"/>
      <c r="E402" s="17"/>
      <c r="F402" s="19" t="str">
        <f aca="false">IF(E402="","",IFERROR(VLOOKUP(E402,الورديات!$A$2:$E$21,2,FALSE()),""))</f>
        <v/>
      </c>
      <c r="G402" s="19" t="str">
        <f aca="false">IF(E402="","",IFERROR(VLOOKUP(E402,الورديات!$A$2:$E$21,3,FALSE()),""))</f>
        <v/>
      </c>
      <c r="H402" s="25"/>
      <c r="I402" s="25"/>
      <c r="J402" s="17"/>
      <c r="K402" s="24" t="str">
        <f aca="false">IF(OR(A402="",H402=""),"",H402*الإعدادات!$B$7)</f>
        <v/>
      </c>
    </row>
    <row r="403" customFormat="false" ht="15" hidden="false" customHeight="false" outlineLevel="0" collapsed="false">
      <c r="A403" s="17"/>
      <c r="B403" s="17"/>
      <c r="C403" s="17"/>
      <c r="D403" s="17"/>
      <c r="E403" s="17"/>
      <c r="F403" s="19" t="str">
        <f aca="false">IF(E403="","",IFERROR(VLOOKUP(E403,الورديات!$A$2:$E$21,2,FALSE()),""))</f>
        <v/>
      </c>
      <c r="G403" s="19" t="str">
        <f aca="false">IF(E403="","",IFERROR(VLOOKUP(E403,الورديات!$A$2:$E$21,3,FALSE()),""))</f>
        <v/>
      </c>
      <c r="H403" s="25"/>
      <c r="I403" s="25"/>
      <c r="J403" s="17"/>
      <c r="K403" s="24" t="str">
        <f aca="false">IF(OR(A403="",H403=""),"",H403*الإعدادات!$B$7)</f>
        <v/>
      </c>
    </row>
    <row r="404" customFormat="false" ht="15" hidden="false" customHeight="false" outlineLevel="0" collapsed="false">
      <c r="A404" s="17"/>
      <c r="B404" s="17"/>
      <c r="C404" s="17"/>
      <c r="D404" s="17"/>
      <c r="E404" s="17"/>
      <c r="F404" s="19" t="str">
        <f aca="false">IF(E404="","",IFERROR(VLOOKUP(E404,الورديات!$A$2:$E$21,2,FALSE()),""))</f>
        <v/>
      </c>
      <c r="G404" s="19" t="str">
        <f aca="false">IF(E404="","",IFERROR(VLOOKUP(E404,الورديات!$A$2:$E$21,3,FALSE()),""))</f>
        <v/>
      </c>
      <c r="H404" s="25"/>
      <c r="I404" s="25"/>
      <c r="J404" s="17"/>
      <c r="K404" s="24" t="str">
        <f aca="false">IF(OR(A404="",H404=""),"",H404*الإعدادات!$B$7)</f>
        <v/>
      </c>
    </row>
    <row r="405" customFormat="false" ht="15" hidden="false" customHeight="false" outlineLevel="0" collapsed="false">
      <c r="A405" s="17"/>
      <c r="B405" s="17"/>
      <c r="C405" s="17"/>
      <c r="D405" s="17"/>
      <c r="E405" s="17"/>
      <c r="F405" s="19" t="str">
        <f aca="false">IF(E405="","",IFERROR(VLOOKUP(E405,الورديات!$A$2:$E$21,2,FALSE()),""))</f>
        <v/>
      </c>
      <c r="G405" s="19" t="str">
        <f aca="false">IF(E405="","",IFERROR(VLOOKUP(E405,الورديات!$A$2:$E$21,3,FALSE()),""))</f>
        <v/>
      </c>
      <c r="H405" s="25"/>
      <c r="I405" s="25"/>
      <c r="J405" s="17"/>
      <c r="K405" s="24" t="str">
        <f aca="false">IF(OR(A405="",H405=""),"",H405*الإعدادات!$B$7)</f>
        <v/>
      </c>
    </row>
    <row r="406" customFormat="false" ht="15" hidden="false" customHeight="false" outlineLevel="0" collapsed="false">
      <c r="A406" s="17"/>
      <c r="B406" s="17"/>
      <c r="C406" s="17"/>
      <c r="D406" s="17"/>
      <c r="E406" s="17"/>
      <c r="F406" s="19" t="str">
        <f aca="false">IF(E406="","",IFERROR(VLOOKUP(E406,الورديات!$A$2:$E$21,2,FALSE()),""))</f>
        <v/>
      </c>
      <c r="G406" s="19" t="str">
        <f aca="false">IF(E406="","",IFERROR(VLOOKUP(E406,الورديات!$A$2:$E$21,3,FALSE()),""))</f>
        <v/>
      </c>
      <c r="H406" s="25"/>
      <c r="I406" s="25"/>
      <c r="J406" s="17"/>
      <c r="K406" s="24" t="str">
        <f aca="false">IF(OR(A406="",H406=""),"",H406*الإعدادات!$B$7)</f>
        <v/>
      </c>
    </row>
    <row r="407" customFormat="false" ht="15" hidden="false" customHeight="false" outlineLevel="0" collapsed="false">
      <c r="A407" s="17"/>
      <c r="B407" s="17"/>
      <c r="C407" s="17"/>
      <c r="D407" s="17"/>
      <c r="E407" s="17"/>
      <c r="F407" s="19" t="str">
        <f aca="false">IF(E407="","",IFERROR(VLOOKUP(E407,الورديات!$A$2:$E$21,2,FALSE()),""))</f>
        <v/>
      </c>
      <c r="G407" s="19" t="str">
        <f aca="false">IF(E407="","",IFERROR(VLOOKUP(E407,الورديات!$A$2:$E$21,3,FALSE()),""))</f>
        <v/>
      </c>
      <c r="H407" s="25"/>
      <c r="I407" s="25"/>
      <c r="J407" s="17"/>
      <c r="K407" s="24" t="str">
        <f aca="false">IF(OR(A407="",H407=""),"",H407*الإعدادات!$B$7)</f>
        <v/>
      </c>
    </row>
    <row r="408" customFormat="false" ht="15" hidden="false" customHeight="false" outlineLevel="0" collapsed="false">
      <c r="A408" s="17"/>
      <c r="B408" s="17"/>
      <c r="C408" s="17"/>
      <c r="D408" s="17"/>
      <c r="E408" s="17"/>
      <c r="F408" s="19" t="str">
        <f aca="false">IF(E408="","",IFERROR(VLOOKUP(E408,الورديات!$A$2:$E$21,2,FALSE()),""))</f>
        <v/>
      </c>
      <c r="G408" s="19" t="str">
        <f aca="false">IF(E408="","",IFERROR(VLOOKUP(E408,الورديات!$A$2:$E$21,3,FALSE()),""))</f>
        <v/>
      </c>
      <c r="H408" s="25"/>
      <c r="I408" s="25"/>
      <c r="J408" s="17"/>
      <c r="K408" s="24" t="str">
        <f aca="false">IF(OR(A408="",H408=""),"",H408*الإعدادات!$B$7)</f>
        <v/>
      </c>
    </row>
    <row r="409" customFormat="false" ht="15" hidden="false" customHeight="false" outlineLevel="0" collapsed="false">
      <c r="A409" s="17"/>
      <c r="B409" s="17"/>
      <c r="C409" s="17"/>
      <c r="D409" s="17"/>
      <c r="E409" s="17"/>
      <c r="F409" s="19" t="str">
        <f aca="false">IF(E409="","",IFERROR(VLOOKUP(E409,الورديات!$A$2:$E$21,2,FALSE()),""))</f>
        <v/>
      </c>
      <c r="G409" s="19" t="str">
        <f aca="false">IF(E409="","",IFERROR(VLOOKUP(E409,الورديات!$A$2:$E$21,3,FALSE()),""))</f>
        <v/>
      </c>
      <c r="H409" s="25"/>
      <c r="I409" s="25"/>
      <c r="J409" s="17"/>
      <c r="K409" s="24" t="str">
        <f aca="false">IF(OR(A409="",H409=""),"",H409*الإعدادات!$B$7)</f>
        <v/>
      </c>
    </row>
    <row r="410" customFormat="false" ht="15" hidden="false" customHeight="false" outlineLevel="0" collapsed="false">
      <c r="A410" s="17"/>
      <c r="B410" s="17"/>
      <c r="C410" s="17"/>
      <c r="D410" s="17"/>
      <c r="E410" s="17"/>
      <c r="F410" s="19" t="str">
        <f aca="false">IF(E410="","",IFERROR(VLOOKUP(E410,الورديات!$A$2:$E$21,2,FALSE()),""))</f>
        <v/>
      </c>
      <c r="G410" s="19" t="str">
        <f aca="false">IF(E410="","",IFERROR(VLOOKUP(E410,الورديات!$A$2:$E$21,3,FALSE()),""))</f>
        <v/>
      </c>
      <c r="H410" s="25"/>
      <c r="I410" s="25"/>
      <c r="J410" s="17"/>
      <c r="K410" s="24" t="str">
        <f aca="false">IF(OR(A410="",H410=""),"",H410*الإعدادات!$B$7)</f>
        <v/>
      </c>
    </row>
    <row r="411" customFormat="false" ht="15" hidden="false" customHeight="false" outlineLevel="0" collapsed="false">
      <c r="A411" s="17"/>
      <c r="B411" s="17"/>
      <c r="C411" s="17"/>
      <c r="D411" s="17"/>
      <c r="E411" s="17"/>
      <c r="F411" s="19" t="str">
        <f aca="false">IF(E411="","",IFERROR(VLOOKUP(E411,الورديات!$A$2:$E$21,2,FALSE()),""))</f>
        <v/>
      </c>
      <c r="G411" s="19" t="str">
        <f aca="false">IF(E411="","",IFERROR(VLOOKUP(E411,الورديات!$A$2:$E$21,3,FALSE()),""))</f>
        <v/>
      </c>
      <c r="H411" s="25"/>
      <c r="I411" s="25"/>
      <c r="J411" s="17"/>
      <c r="K411" s="24" t="str">
        <f aca="false">IF(OR(A411="",H411=""),"",H411*الإعدادات!$B$7)</f>
        <v/>
      </c>
    </row>
    <row r="412" customFormat="false" ht="15" hidden="false" customHeight="false" outlineLevel="0" collapsed="false">
      <c r="A412" s="17"/>
      <c r="B412" s="17"/>
      <c r="C412" s="17"/>
      <c r="D412" s="17"/>
      <c r="E412" s="17"/>
      <c r="F412" s="19" t="str">
        <f aca="false">IF(E412="","",IFERROR(VLOOKUP(E412,الورديات!$A$2:$E$21,2,FALSE()),""))</f>
        <v/>
      </c>
      <c r="G412" s="19" t="str">
        <f aca="false">IF(E412="","",IFERROR(VLOOKUP(E412,الورديات!$A$2:$E$21,3,FALSE()),""))</f>
        <v/>
      </c>
      <c r="H412" s="25"/>
      <c r="I412" s="25"/>
      <c r="J412" s="17"/>
      <c r="K412" s="24" t="str">
        <f aca="false">IF(OR(A412="",H412=""),"",H412*الإعدادات!$B$7)</f>
        <v/>
      </c>
    </row>
    <row r="413" customFormat="false" ht="15" hidden="false" customHeight="false" outlineLevel="0" collapsed="false">
      <c r="A413" s="17"/>
      <c r="B413" s="17"/>
      <c r="C413" s="17"/>
      <c r="D413" s="17"/>
      <c r="E413" s="17"/>
      <c r="F413" s="19" t="str">
        <f aca="false">IF(E413="","",IFERROR(VLOOKUP(E413,الورديات!$A$2:$E$21,2,FALSE()),""))</f>
        <v/>
      </c>
      <c r="G413" s="19" t="str">
        <f aca="false">IF(E413="","",IFERROR(VLOOKUP(E413,الورديات!$A$2:$E$21,3,FALSE()),""))</f>
        <v/>
      </c>
      <c r="H413" s="25"/>
      <c r="I413" s="25"/>
      <c r="J413" s="17"/>
      <c r="K413" s="24" t="str">
        <f aca="false">IF(OR(A413="",H413=""),"",H413*الإعدادات!$B$7)</f>
        <v/>
      </c>
    </row>
    <row r="414" customFormat="false" ht="15" hidden="false" customHeight="false" outlineLevel="0" collapsed="false">
      <c r="A414" s="17"/>
      <c r="B414" s="17"/>
      <c r="C414" s="17"/>
      <c r="D414" s="17"/>
      <c r="E414" s="17"/>
      <c r="F414" s="19" t="str">
        <f aca="false">IF(E414="","",IFERROR(VLOOKUP(E414,الورديات!$A$2:$E$21,2,FALSE()),""))</f>
        <v/>
      </c>
      <c r="G414" s="19" t="str">
        <f aca="false">IF(E414="","",IFERROR(VLOOKUP(E414,الورديات!$A$2:$E$21,3,FALSE()),""))</f>
        <v/>
      </c>
      <c r="H414" s="25"/>
      <c r="I414" s="25"/>
      <c r="J414" s="17"/>
      <c r="K414" s="24" t="str">
        <f aca="false">IF(OR(A414="",H414=""),"",H414*الإعدادات!$B$7)</f>
        <v/>
      </c>
    </row>
    <row r="415" customFormat="false" ht="15" hidden="false" customHeight="false" outlineLevel="0" collapsed="false">
      <c r="A415" s="17"/>
      <c r="B415" s="17"/>
      <c r="C415" s="17"/>
      <c r="D415" s="17"/>
      <c r="E415" s="17"/>
      <c r="F415" s="19" t="str">
        <f aca="false">IF(E415="","",IFERROR(VLOOKUP(E415,الورديات!$A$2:$E$21,2,FALSE()),""))</f>
        <v/>
      </c>
      <c r="G415" s="19" t="str">
        <f aca="false">IF(E415="","",IFERROR(VLOOKUP(E415,الورديات!$A$2:$E$21,3,FALSE()),""))</f>
        <v/>
      </c>
      <c r="H415" s="25"/>
      <c r="I415" s="25"/>
      <c r="J415" s="17"/>
      <c r="K415" s="24" t="str">
        <f aca="false">IF(OR(A415="",H415=""),"",H415*الإعدادات!$B$7)</f>
        <v/>
      </c>
    </row>
    <row r="416" customFormat="false" ht="15" hidden="false" customHeight="false" outlineLevel="0" collapsed="false">
      <c r="A416" s="17"/>
      <c r="B416" s="17"/>
      <c r="C416" s="17"/>
      <c r="D416" s="17"/>
      <c r="E416" s="17"/>
      <c r="F416" s="19" t="str">
        <f aca="false">IF(E416="","",IFERROR(VLOOKUP(E416,الورديات!$A$2:$E$21,2,FALSE()),""))</f>
        <v/>
      </c>
      <c r="G416" s="19" t="str">
        <f aca="false">IF(E416="","",IFERROR(VLOOKUP(E416,الورديات!$A$2:$E$21,3,FALSE()),""))</f>
        <v/>
      </c>
      <c r="H416" s="25"/>
      <c r="I416" s="25"/>
      <c r="J416" s="17"/>
      <c r="K416" s="24" t="str">
        <f aca="false">IF(OR(A416="",H416=""),"",H416*الإعدادات!$B$7)</f>
        <v/>
      </c>
    </row>
    <row r="417" customFormat="false" ht="15" hidden="false" customHeight="false" outlineLevel="0" collapsed="false">
      <c r="A417" s="17"/>
      <c r="B417" s="17"/>
      <c r="C417" s="17"/>
      <c r="D417" s="17"/>
      <c r="E417" s="17"/>
      <c r="F417" s="19" t="str">
        <f aca="false">IF(E417="","",IFERROR(VLOOKUP(E417,الورديات!$A$2:$E$21,2,FALSE()),""))</f>
        <v/>
      </c>
      <c r="G417" s="19" t="str">
        <f aca="false">IF(E417="","",IFERROR(VLOOKUP(E417,الورديات!$A$2:$E$21,3,FALSE()),""))</f>
        <v/>
      </c>
      <c r="H417" s="25"/>
      <c r="I417" s="25"/>
      <c r="J417" s="17"/>
      <c r="K417" s="24" t="str">
        <f aca="false">IF(OR(A417="",H417=""),"",H417*الإعدادات!$B$7)</f>
        <v/>
      </c>
    </row>
    <row r="418" customFormat="false" ht="15" hidden="false" customHeight="false" outlineLevel="0" collapsed="false">
      <c r="A418" s="17"/>
      <c r="B418" s="17"/>
      <c r="C418" s="17"/>
      <c r="D418" s="17"/>
      <c r="E418" s="17"/>
      <c r="F418" s="19" t="str">
        <f aca="false">IF(E418="","",IFERROR(VLOOKUP(E418,الورديات!$A$2:$E$21,2,FALSE()),""))</f>
        <v/>
      </c>
      <c r="G418" s="19" t="str">
        <f aca="false">IF(E418="","",IFERROR(VLOOKUP(E418,الورديات!$A$2:$E$21,3,FALSE()),""))</f>
        <v/>
      </c>
      <c r="H418" s="25"/>
      <c r="I418" s="25"/>
      <c r="J418" s="17"/>
      <c r="K418" s="24" t="str">
        <f aca="false">IF(OR(A418="",H418=""),"",H418*الإعدادات!$B$7)</f>
        <v/>
      </c>
    </row>
    <row r="419" customFormat="false" ht="15" hidden="false" customHeight="false" outlineLevel="0" collapsed="false">
      <c r="A419" s="17"/>
      <c r="B419" s="17"/>
      <c r="C419" s="17"/>
      <c r="D419" s="17"/>
      <c r="E419" s="17"/>
      <c r="F419" s="19" t="str">
        <f aca="false">IF(E419="","",IFERROR(VLOOKUP(E419,الورديات!$A$2:$E$21,2,FALSE()),""))</f>
        <v/>
      </c>
      <c r="G419" s="19" t="str">
        <f aca="false">IF(E419="","",IFERROR(VLOOKUP(E419,الورديات!$A$2:$E$21,3,FALSE()),""))</f>
        <v/>
      </c>
      <c r="H419" s="25"/>
      <c r="I419" s="25"/>
      <c r="J419" s="17"/>
      <c r="K419" s="24" t="str">
        <f aca="false">IF(OR(A419="",H419=""),"",H419*الإعدادات!$B$7)</f>
        <v/>
      </c>
    </row>
    <row r="420" customFormat="false" ht="15" hidden="false" customHeight="false" outlineLevel="0" collapsed="false">
      <c r="A420" s="17"/>
      <c r="B420" s="17"/>
      <c r="C420" s="17"/>
      <c r="D420" s="17"/>
      <c r="E420" s="17"/>
      <c r="F420" s="19" t="str">
        <f aca="false">IF(E420="","",IFERROR(VLOOKUP(E420,الورديات!$A$2:$E$21,2,FALSE()),""))</f>
        <v/>
      </c>
      <c r="G420" s="19" t="str">
        <f aca="false">IF(E420="","",IFERROR(VLOOKUP(E420,الورديات!$A$2:$E$21,3,FALSE()),""))</f>
        <v/>
      </c>
      <c r="H420" s="25"/>
      <c r="I420" s="25"/>
      <c r="J420" s="17"/>
      <c r="K420" s="24" t="str">
        <f aca="false">IF(OR(A420="",H420=""),"",H420*الإعدادات!$B$7)</f>
        <v/>
      </c>
    </row>
    <row r="421" customFormat="false" ht="15" hidden="false" customHeight="false" outlineLevel="0" collapsed="false">
      <c r="A421" s="17"/>
      <c r="B421" s="17"/>
      <c r="C421" s="17"/>
      <c r="D421" s="17"/>
      <c r="E421" s="17"/>
      <c r="F421" s="19" t="str">
        <f aca="false">IF(E421="","",IFERROR(VLOOKUP(E421,الورديات!$A$2:$E$21,2,FALSE()),""))</f>
        <v/>
      </c>
      <c r="G421" s="19" t="str">
        <f aca="false">IF(E421="","",IFERROR(VLOOKUP(E421,الورديات!$A$2:$E$21,3,FALSE()),""))</f>
        <v/>
      </c>
      <c r="H421" s="25"/>
      <c r="I421" s="25"/>
      <c r="J421" s="17"/>
      <c r="K421" s="24" t="str">
        <f aca="false">IF(OR(A421="",H421=""),"",H421*الإعدادات!$B$7)</f>
        <v/>
      </c>
    </row>
    <row r="422" customFormat="false" ht="15" hidden="false" customHeight="false" outlineLevel="0" collapsed="false">
      <c r="A422" s="17"/>
      <c r="B422" s="17"/>
      <c r="C422" s="17"/>
      <c r="D422" s="17"/>
      <c r="E422" s="17"/>
      <c r="F422" s="19" t="str">
        <f aca="false">IF(E422="","",IFERROR(VLOOKUP(E422,الورديات!$A$2:$E$21,2,FALSE()),""))</f>
        <v/>
      </c>
      <c r="G422" s="19" t="str">
        <f aca="false">IF(E422="","",IFERROR(VLOOKUP(E422,الورديات!$A$2:$E$21,3,FALSE()),""))</f>
        <v/>
      </c>
      <c r="H422" s="25"/>
      <c r="I422" s="25"/>
      <c r="J422" s="17"/>
      <c r="K422" s="24" t="str">
        <f aca="false">IF(OR(A422="",H422=""),"",H422*الإعدادات!$B$7)</f>
        <v/>
      </c>
    </row>
    <row r="423" customFormat="false" ht="15" hidden="false" customHeight="false" outlineLevel="0" collapsed="false">
      <c r="A423" s="17"/>
      <c r="B423" s="17"/>
      <c r="C423" s="17"/>
      <c r="D423" s="17"/>
      <c r="E423" s="17"/>
      <c r="F423" s="19" t="str">
        <f aca="false">IF(E423="","",IFERROR(VLOOKUP(E423,الورديات!$A$2:$E$21,2,FALSE()),""))</f>
        <v/>
      </c>
      <c r="G423" s="19" t="str">
        <f aca="false">IF(E423="","",IFERROR(VLOOKUP(E423,الورديات!$A$2:$E$21,3,FALSE()),""))</f>
        <v/>
      </c>
      <c r="H423" s="25"/>
      <c r="I423" s="25"/>
      <c r="J423" s="17"/>
      <c r="K423" s="24" t="str">
        <f aca="false">IF(OR(A423="",H423=""),"",H423*الإعدادات!$B$7)</f>
        <v/>
      </c>
    </row>
    <row r="424" customFormat="false" ht="15" hidden="false" customHeight="false" outlineLevel="0" collapsed="false">
      <c r="A424" s="17"/>
      <c r="B424" s="17"/>
      <c r="C424" s="17"/>
      <c r="D424" s="17"/>
      <c r="E424" s="17"/>
      <c r="F424" s="19" t="str">
        <f aca="false">IF(E424="","",IFERROR(VLOOKUP(E424,الورديات!$A$2:$E$21,2,FALSE()),""))</f>
        <v/>
      </c>
      <c r="G424" s="19" t="str">
        <f aca="false">IF(E424="","",IFERROR(VLOOKUP(E424,الورديات!$A$2:$E$21,3,FALSE()),""))</f>
        <v/>
      </c>
      <c r="H424" s="25"/>
      <c r="I424" s="25"/>
      <c r="J424" s="17"/>
      <c r="K424" s="24" t="str">
        <f aca="false">IF(OR(A424="",H424=""),"",H424*الإعدادات!$B$7)</f>
        <v/>
      </c>
    </row>
    <row r="425" customFormat="false" ht="15" hidden="false" customHeight="false" outlineLevel="0" collapsed="false">
      <c r="A425" s="17"/>
      <c r="B425" s="17"/>
      <c r="C425" s="17"/>
      <c r="D425" s="17"/>
      <c r="E425" s="17"/>
      <c r="F425" s="19" t="str">
        <f aca="false">IF(E425="","",IFERROR(VLOOKUP(E425,الورديات!$A$2:$E$21,2,FALSE()),""))</f>
        <v/>
      </c>
      <c r="G425" s="19" t="str">
        <f aca="false">IF(E425="","",IFERROR(VLOOKUP(E425,الورديات!$A$2:$E$21,3,FALSE()),""))</f>
        <v/>
      </c>
      <c r="H425" s="25"/>
      <c r="I425" s="25"/>
      <c r="J425" s="17"/>
      <c r="K425" s="24" t="str">
        <f aca="false">IF(OR(A425="",H425=""),"",H425*الإعدادات!$B$7)</f>
        <v/>
      </c>
    </row>
    <row r="426" customFormat="false" ht="15" hidden="false" customHeight="false" outlineLevel="0" collapsed="false">
      <c r="A426" s="17"/>
      <c r="B426" s="17"/>
      <c r="C426" s="17"/>
      <c r="D426" s="17"/>
      <c r="E426" s="17"/>
      <c r="F426" s="19" t="str">
        <f aca="false">IF(E426="","",IFERROR(VLOOKUP(E426,الورديات!$A$2:$E$21,2,FALSE()),""))</f>
        <v/>
      </c>
      <c r="G426" s="19" t="str">
        <f aca="false">IF(E426="","",IFERROR(VLOOKUP(E426,الورديات!$A$2:$E$21,3,FALSE()),""))</f>
        <v/>
      </c>
      <c r="H426" s="25"/>
      <c r="I426" s="25"/>
      <c r="J426" s="17"/>
      <c r="K426" s="24" t="str">
        <f aca="false">IF(OR(A426="",H426=""),"",H426*الإعدادات!$B$7)</f>
        <v/>
      </c>
    </row>
    <row r="427" customFormat="false" ht="15" hidden="false" customHeight="false" outlineLevel="0" collapsed="false">
      <c r="A427" s="17"/>
      <c r="B427" s="17"/>
      <c r="C427" s="17"/>
      <c r="D427" s="17"/>
      <c r="E427" s="17"/>
      <c r="F427" s="19" t="str">
        <f aca="false">IF(E427="","",IFERROR(VLOOKUP(E427,الورديات!$A$2:$E$21,2,FALSE()),""))</f>
        <v/>
      </c>
      <c r="G427" s="19" t="str">
        <f aca="false">IF(E427="","",IFERROR(VLOOKUP(E427,الورديات!$A$2:$E$21,3,FALSE()),""))</f>
        <v/>
      </c>
      <c r="H427" s="25"/>
      <c r="I427" s="25"/>
      <c r="J427" s="17"/>
      <c r="K427" s="24" t="str">
        <f aca="false">IF(OR(A427="",H427=""),"",H427*الإعدادات!$B$7)</f>
        <v/>
      </c>
    </row>
    <row r="428" customFormat="false" ht="15" hidden="false" customHeight="false" outlineLevel="0" collapsed="false">
      <c r="A428" s="17"/>
      <c r="B428" s="17"/>
      <c r="C428" s="17"/>
      <c r="D428" s="17"/>
      <c r="E428" s="17"/>
      <c r="F428" s="19" t="str">
        <f aca="false">IF(E428="","",IFERROR(VLOOKUP(E428,الورديات!$A$2:$E$21,2,FALSE()),""))</f>
        <v/>
      </c>
      <c r="G428" s="19" t="str">
        <f aca="false">IF(E428="","",IFERROR(VLOOKUP(E428,الورديات!$A$2:$E$21,3,FALSE()),""))</f>
        <v/>
      </c>
      <c r="H428" s="25"/>
      <c r="I428" s="25"/>
      <c r="J428" s="17"/>
      <c r="K428" s="24" t="str">
        <f aca="false">IF(OR(A428="",H428=""),"",H428*الإعدادات!$B$7)</f>
        <v/>
      </c>
    </row>
    <row r="429" customFormat="false" ht="15" hidden="false" customHeight="false" outlineLevel="0" collapsed="false">
      <c r="A429" s="17"/>
      <c r="B429" s="17"/>
      <c r="C429" s="17"/>
      <c r="D429" s="17"/>
      <c r="E429" s="17"/>
      <c r="F429" s="19" t="str">
        <f aca="false">IF(E429="","",IFERROR(VLOOKUP(E429,الورديات!$A$2:$E$21,2,FALSE()),""))</f>
        <v/>
      </c>
      <c r="G429" s="19" t="str">
        <f aca="false">IF(E429="","",IFERROR(VLOOKUP(E429,الورديات!$A$2:$E$21,3,FALSE()),""))</f>
        <v/>
      </c>
      <c r="H429" s="25"/>
      <c r="I429" s="25"/>
      <c r="J429" s="17"/>
      <c r="K429" s="24" t="str">
        <f aca="false">IF(OR(A429="",H429=""),"",H429*الإعدادات!$B$7)</f>
        <v/>
      </c>
    </row>
    <row r="430" customFormat="false" ht="15" hidden="false" customHeight="false" outlineLevel="0" collapsed="false">
      <c r="A430" s="17"/>
      <c r="B430" s="17"/>
      <c r="C430" s="17"/>
      <c r="D430" s="17"/>
      <c r="E430" s="17"/>
      <c r="F430" s="19" t="str">
        <f aca="false">IF(E430="","",IFERROR(VLOOKUP(E430,الورديات!$A$2:$E$21,2,FALSE()),""))</f>
        <v/>
      </c>
      <c r="G430" s="19" t="str">
        <f aca="false">IF(E430="","",IFERROR(VLOOKUP(E430,الورديات!$A$2:$E$21,3,FALSE()),""))</f>
        <v/>
      </c>
      <c r="H430" s="25"/>
      <c r="I430" s="25"/>
      <c r="J430" s="17"/>
      <c r="K430" s="24" t="str">
        <f aca="false">IF(OR(A430="",H430=""),"",H430*الإعدادات!$B$7)</f>
        <v/>
      </c>
    </row>
    <row r="431" customFormat="false" ht="15" hidden="false" customHeight="false" outlineLevel="0" collapsed="false">
      <c r="A431" s="17"/>
      <c r="B431" s="17"/>
      <c r="C431" s="17"/>
      <c r="D431" s="17"/>
      <c r="E431" s="17"/>
      <c r="F431" s="19" t="str">
        <f aca="false">IF(E431="","",IFERROR(VLOOKUP(E431,الورديات!$A$2:$E$21,2,FALSE()),""))</f>
        <v/>
      </c>
      <c r="G431" s="19" t="str">
        <f aca="false">IF(E431="","",IFERROR(VLOOKUP(E431,الورديات!$A$2:$E$21,3,FALSE()),""))</f>
        <v/>
      </c>
      <c r="H431" s="25"/>
      <c r="I431" s="25"/>
      <c r="J431" s="17"/>
      <c r="K431" s="24" t="str">
        <f aca="false">IF(OR(A431="",H431=""),"",H431*الإعدادات!$B$7)</f>
        <v/>
      </c>
    </row>
    <row r="432" customFormat="false" ht="15" hidden="false" customHeight="false" outlineLevel="0" collapsed="false">
      <c r="A432" s="17"/>
      <c r="B432" s="17"/>
      <c r="C432" s="17"/>
      <c r="D432" s="17"/>
      <c r="E432" s="17"/>
      <c r="F432" s="19" t="str">
        <f aca="false">IF(E432="","",IFERROR(VLOOKUP(E432,الورديات!$A$2:$E$21,2,FALSE()),""))</f>
        <v/>
      </c>
      <c r="G432" s="19" t="str">
        <f aca="false">IF(E432="","",IFERROR(VLOOKUP(E432,الورديات!$A$2:$E$21,3,FALSE()),""))</f>
        <v/>
      </c>
      <c r="H432" s="25"/>
      <c r="I432" s="25"/>
      <c r="J432" s="17"/>
      <c r="K432" s="24" t="str">
        <f aca="false">IF(OR(A432="",H432=""),"",H432*الإعدادات!$B$7)</f>
        <v/>
      </c>
    </row>
    <row r="433" customFormat="false" ht="15" hidden="false" customHeight="false" outlineLevel="0" collapsed="false">
      <c r="A433" s="17"/>
      <c r="B433" s="17"/>
      <c r="C433" s="17"/>
      <c r="D433" s="17"/>
      <c r="E433" s="17"/>
      <c r="F433" s="19" t="str">
        <f aca="false">IF(E433="","",IFERROR(VLOOKUP(E433,الورديات!$A$2:$E$21,2,FALSE()),""))</f>
        <v/>
      </c>
      <c r="G433" s="19" t="str">
        <f aca="false">IF(E433="","",IFERROR(VLOOKUP(E433,الورديات!$A$2:$E$21,3,FALSE()),""))</f>
        <v/>
      </c>
      <c r="H433" s="25"/>
      <c r="I433" s="25"/>
      <c r="J433" s="17"/>
      <c r="K433" s="24" t="str">
        <f aca="false">IF(OR(A433="",H433=""),"",H433*الإعدادات!$B$7)</f>
        <v/>
      </c>
    </row>
    <row r="434" customFormat="false" ht="15" hidden="false" customHeight="false" outlineLevel="0" collapsed="false">
      <c r="A434" s="17"/>
      <c r="B434" s="17"/>
      <c r="C434" s="17"/>
      <c r="D434" s="17"/>
      <c r="E434" s="17"/>
      <c r="F434" s="19" t="str">
        <f aca="false">IF(E434="","",IFERROR(VLOOKUP(E434,الورديات!$A$2:$E$21,2,FALSE()),""))</f>
        <v/>
      </c>
      <c r="G434" s="19" t="str">
        <f aca="false">IF(E434="","",IFERROR(VLOOKUP(E434,الورديات!$A$2:$E$21,3,FALSE()),""))</f>
        <v/>
      </c>
      <c r="H434" s="25"/>
      <c r="I434" s="25"/>
      <c r="J434" s="17"/>
      <c r="K434" s="24" t="str">
        <f aca="false">IF(OR(A434="",H434=""),"",H434*الإعدادات!$B$7)</f>
        <v/>
      </c>
    </row>
    <row r="435" customFormat="false" ht="15" hidden="false" customHeight="false" outlineLevel="0" collapsed="false">
      <c r="A435" s="17"/>
      <c r="B435" s="17"/>
      <c r="C435" s="17"/>
      <c r="D435" s="17"/>
      <c r="E435" s="17"/>
      <c r="F435" s="19" t="str">
        <f aca="false">IF(E435="","",IFERROR(VLOOKUP(E435,الورديات!$A$2:$E$21,2,FALSE()),""))</f>
        <v/>
      </c>
      <c r="G435" s="19" t="str">
        <f aca="false">IF(E435="","",IFERROR(VLOOKUP(E435,الورديات!$A$2:$E$21,3,FALSE()),""))</f>
        <v/>
      </c>
      <c r="H435" s="25"/>
      <c r="I435" s="25"/>
      <c r="J435" s="17"/>
      <c r="K435" s="24" t="str">
        <f aca="false">IF(OR(A435="",H435=""),"",H435*الإعدادات!$B$7)</f>
        <v/>
      </c>
    </row>
    <row r="436" customFormat="false" ht="15" hidden="false" customHeight="false" outlineLevel="0" collapsed="false">
      <c r="A436" s="17"/>
      <c r="B436" s="17"/>
      <c r="C436" s="17"/>
      <c r="D436" s="17"/>
      <c r="E436" s="17"/>
      <c r="F436" s="19" t="str">
        <f aca="false">IF(E436="","",IFERROR(VLOOKUP(E436,الورديات!$A$2:$E$21,2,FALSE()),""))</f>
        <v/>
      </c>
      <c r="G436" s="19" t="str">
        <f aca="false">IF(E436="","",IFERROR(VLOOKUP(E436,الورديات!$A$2:$E$21,3,FALSE()),""))</f>
        <v/>
      </c>
      <c r="H436" s="25"/>
      <c r="I436" s="25"/>
      <c r="J436" s="17"/>
      <c r="K436" s="24" t="str">
        <f aca="false">IF(OR(A436="",H436=""),"",H436*الإعدادات!$B$7)</f>
        <v/>
      </c>
    </row>
    <row r="437" customFormat="false" ht="15" hidden="false" customHeight="false" outlineLevel="0" collapsed="false">
      <c r="A437" s="17"/>
      <c r="B437" s="17"/>
      <c r="C437" s="17"/>
      <c r="D437" s="17"/>
      <c r="E437" s="17"/>
      <c r="F437" s="19" t="str">
        <f aca="false">IF(E437="","",IFERROR(VLOOKUP(E437,الورديات!$A$2:$E$21,2,FALSE()),""))</f>
        <v/>
      </c>
      <c r="G437" s="19" t="str">
        <f aca="false">IF(E437="","",IFERROR(VLOOKUP(E437,الورديات!$A$2:$E$21,3,FALSE()),""))</f>
        <v/>
      </c>
      <c r="H437" s="25"/>
      <c r="I437" s="25"/>
      <c r="J437" s="17"/>
      <c r="K437" s="24" t="str">
        <f aca="false">IF(OR(A437="",H437=""),"",H437*الإعدادات!$B$7)</f>
        <v/>
      </c>
    </row>
    <row r="438" customFormat="false" ht="15" hidden="false" customHeight="false" outlineLevel="0" collapsed="false">
      <c r="A438" s="17"/>
      <c r="B438" s="17"/>
      <c r="C438" s="17"/>
      <c r="D438" s="17"/>
      <c r="E438" s="17"/>
      <c r="F438" s="19" t="str">
        <f aca="false">IF(E438="","",IFERROR(VLOOKUP(E438,الورديات!$A$2:$E$21,2,FALSE()),""))</f>
        <v/>
      </c>
      <c r="G438" s="19" t="str">
        <f aca="false">IF(E438="","",IFERROR(VLOOKUP(E438,الورديات!$A$2:$E$21,3,FALSE()),""))</f>
        <v/>
      </c>
      <c r="H438" s="25"/>
      <c r="I438" s="25"/>
      <c r="J438" s="17"/>
      <c r="K438" s="24" t="str">
        <f aca="false">IF(OR(A438="",H438=""),"",H438*الإعدادات!$B$7)</f>
        <v/>
      </c>
    </row>
    <row r="439" customFormat="false" ht="15" hidden="false" customHeight="false" outlineLevel="0" collapsed="false">
      <c r="A439" s="17"/>
      <c r="B439" s="17"/>
      <c r="C439" s="17"/>
      <c r="D439" s="17"/>
      <c r="E439" s="17"/>
      <c r="F439" s="19" t="str">
        <f aca="false">IF(E439="","",IFERROR(VLOOKUP(E439,الورديات!$A$2:$E$21,2,FALSE()),""))</f>
        <v/>
      </c>
      <c r="G439" s="19" t="str">
        <f aca="false">IF(E439="","",IFERROR(VLOOKUP(E439,الورديات!$A$2:$E$21,3,FALSE()),""))</f>
        <v/>
      </c>
      <c r="H439" s="25"/>
      <c r="I439" s="25"/>
      <c r="J439" s="17"/>
      <c r="K439" s="24" t="str">
        <f aca="false">IF(OR(A439="",H439=""),"",H439*الإعدادات!$B$7)</f>
        <v/>
      </c>
    </row>
    <row r="440" customFormat="false" ht="15" hidden="false" customHeight="false" outlineLevel="0" collapsed="false">
      <c r="A440" s="17"/>
      <c r="B440" s="17"/>
      <c r="C440" s="17"/>
      <c r="D440" s="17"/>
      <c r="E440" s="17"/>
      <c r="F440" s="19" t="str">
        <f aca="false">IF(E440="","",IFERROR(VLOOKUP(E440,الورديات!$A$2:$E$21,2,FALSE()),""))</f>
        <v/>
      </c>
      <c r="G440" s="19" t="str">
        <f aca="false">IF(E440="","",IFERROR(VLOOKUP(E440,الورديات!$A$2:$E$21,3,FALSE()),""))</f>
        <v/>
      </c>
      <c r="H440" s="25"/>
      <c r="I440" s="25"/>
      <c r="J440" s="17"/>
      <c r="K440" s="24" t="str">
        <f aca="false">IF(OR(A440="",H440=""),"",H440*الإعدادات!$B$7)</f>
        <v/>
      </c>
    </row>
    <row r="441" customFormat="false" ht="15" hidden="false" customHeight="false" outlineLevel="0" collapsed="false">
      <c r="A441" s="17"/>
      <c r="B441" s="17"/>
      <c r="C441" s="17"/>
      <c r="D441" s="17"/>
      <c r="E441" s="17"/>
      <c r="F441" s="19" t="str">
        <f aca="false">IF(E441="","",IFERROR(VLOOKUP(E441,الورديات!$A$2:$E$21,2,FALSE()),""))</f>
        <v/>
      </c>
      <c r="G441" s="19" t="str">
        <f aca="false">IF(E441="","",IFERROR(VLOOKUP(E441,الورديات!$A$2:$E$21,3,FALSE()),""))</f>
        <v/>
      </c>
      <c r="H441" s="25"/>
      <c r="I441" s="25"/>
      <c r="J441" s="17"/>
      <c r="K441" s="24" t="str">
        <f aca="false">IF(OR(A441="",H441=""),"",H441*الإعدادات!$B$7)</f>
        <v/>
      </c>
    </row>
    <row r="442" customFormat="false" ht="15" hidden="false" customHeight="false" outlineLevel="0" collapsed="false">
      <c r="A442" s="17"/>
      <c r="B442" s="17"/>
      <c r="C442" s="17"/>
      <c r="D442" s="17"/>
      <c r="E442" s="17"/>
      <c r="F442" s="19" t="str">
        <f aca="false">IF(E442="","",IFERROR(VLOOKUP(E442,الورديات!$A$2:$E$21,2,FALSE()),""))</f>
        <v/>
      </c>
      <c r="G442" s="19" t="str">
        <f aca="false">IF(E442="","",IFERROR(VLOOKUP(E442,الورديات!$A$2:$E$21,3,FALSE()),""))</f>
        <v/>
      </c>
      <c r="H442" s="25"/>
      <c r="I442" s="25"/>
      <c r="J442" s="17"/>
      <c r="K442" s="24" t="str">
        <f aca="false">IF(OR(A442="",H442=""),"",H442*الإعدادات!$B$7)</f>
        <v/>
      </c>
    </row>
    <row r="443" customFormat="false" ht="15" hidden="false" customHeight="false" outlineLevel="0" collapsed="false">
      <c r="A443" s="17"/>
      <c r="B443" s="17"/>
      <c r="C443" s="17"/>
      <c r="D443" s="17"/>
      <c r="E443" s="17"/>
      <c r="F443" s="19" t="str">
        <f aca="false">IF(E443="","",IFERROR(VLOOKUP(E443,الورديات!$A$2:$E$21,2,FALSE()),""))</f>
        <v/>
      </c>
      <c r="G443" s="19" t="str">
        <f aca="false">IF(E443="","",IFERROR(VLOOKUP(E443,الورديات!$A$2:$E$21,3,FALSE()),""))</f>
        <v/>
      </c>
      <c r="H443" s="25"/>
      <c r="I443" s="25"/>
      <c r="J443" s="17"/>
      <c r="K443" s="24" t="str">
        <f aca="false">IF(OR(A443="",H443=""),"",H443*الإعدادات!$B$7)</f>
        <v/>
      </c>
    </row>
    <row r="444" customFormat="false" ht="15" hidden="false" customHeight="false" outlineLevel="0" collapsed="false">
      <c r="A444" s="17"/>
      <c r="B444" s="17"/>
      <c r="C444" s="17"/>
      <c r="D444" s="17"/>
      <c r="E444" s="17"/>
      <c r="F444" s="19" t="str">
        <f aca="false">IF(E444="","",IFERROR(VLOOKUP(E444,الورديات!$A$2:$E$21,2,FALSE()),""))</f>
        <v/>
      </c>
      <c r="G444" s="19" t="str">
        <f aca="false">IF(E444="","",IFERROR(VLOOKUP(E444,الورديات!$A$2:$E$21,3,FALSE()),""))</f>
        <v/>
      </c>
      <c r="H444" s="25"/>
      <c r="I444" s="25"/>
      <c r="J444" s="17"/>
      <c r="K444" s="24" t="str">
        <f aca="false">IF(OR(A444="",H444=""),"",H444*الإعدادات!$B$7)</f>
        <v/>
      </c>
    </row>
    <row r="445" customFormat="false" ht="15" hidden="false" customHeight="false" outlineLevel="0" collapsed="false">
      <c r="A445" s="17"/>
      <c r="B445" s="17"/>
      <c r="C445" s="17"/>
      <c r="D445" s="17"/>
      <c r="E445" s="17"/>
      <c r="F445" s="19" t="str">
        <f aca="false">IF(E445="","",IFERROR(VLOOKUP(E445,الورديات!$A$2:$E$21,2,FALSE()),""))</f>
        <v/>
      </c>
      <c r="G445" s="19" t="str">
        <f aca="false">IF(E445="","",IFERROR(VLOOKUP(E445,الورديات!$A$2:$E$21,3,FALSE()),""))</f>
        <v/>
      </c>
      <c r="H445" s="25"/>
      <c r="I445" s="25"/>
      <c r="J445" s="17"/>
      <c r="K445" s="24" t="str">
        <f aca="false">IF(OR(A445="",H445=""),"",H445*الإعدادات!$B$7)</f>
        <v/>
      </c>
    </row>
    <row r="446" customFormat="false" ht="15" hidden="false" customHeight="false" outlineLevel="0" collapsed="false">
      <c r="A446" s="17"/>
      <c r="B446" s="17"/>
      <c r="C446" s="17"/>
      <c r="D446" s="17"/>
      <c r="E446" s="17"/>
      <c r="F446" s="19" t="str">
        <f aca="false">IF(E446="","",IFERROR(VLOOKUP(E446,الورديات!$A$2:$E$21,2,FALSE()),""))</f>
        <v/>
      </c>
      <c r="G446" s="19" t="str">
        <f aca="false">IF(E446="","",IFERROR(VLOOKUP(E446,الورديات!$A$2:$E$21,3,FALSE()),""))</f>
        <v/>
      </c>
      <c r="H446" s="25"/>
      <c r="I446" s="25"/>
      <c r="J446" s="17"/>
      <c r="K446" s="24" t="str">
        <f aca="false">IF(OR(A446="",H446=""),"",H446*الإعدادات!$B$7)</f>
        <v/>
      </c>
    </row>
    <row r="447" customFormat="false" ht="15" hidden="false" customHeight="false" outlineLevel="0" collapsed="false">
      <c r="A447" s="17"/>
      <c r="B447" s="17"/>
      <c r="C447" s="17"/>
      <c r="D447" s="17"/>
      <c r="E447" s="17"/>
      <c r="F447" s="19" t="str">
        <f aca="false">IF(E447="","",IFERROR(VLOOKUP(E447,الورديات!$A$2:$E$21,2,FALSE()),""))</f>
        <v/>
      </c>
      <c r="G447" s="19" t="str">
        <f aca="false">IF(E447="","",IFERROR(VLOOKUP(E447,الورديات!$A$2:$E$21,3,FALSE()),""))</f>
        <v/>
      </c>
      <c r="H447" s="25"/>
      <c r="I447" s="25"/>
      <c r="J447" s="17"/>
      <c r="K447" s="24" t="str">
        <f aca="false">IF(OR(A447="",H447=""),"",H447*الإعدادات!$B$7)</f>
        <v/>
      </c>
    </row>
    <row r="448" customFormat="false" ht="15" hidden="false" customHeight="false" outlineLevel="0" collapsed="false">
      <c r="A448" s="17"/>
      <c r="B448" s="17"/>
      <c r="C448" s="17"/>
      <c r="D448" s="17"/>
      <c r="E448" s="17"/>
      <c r="F448" s="19" t="str">
        <f aca="false">IF(E448="","",IFERROR(VLOOKUP(E448,الورديات!$A$2:$E$21,2,FALSE()),""))</f>
        <v/>
      </c>
      <c r="G448" s="19" t="str">
        <f aca="false">IF(E448="","",IFERROR(VLOOKUP(E448,الورديات!$A$2:$E$21,3,FALSE()),""))</f>
        <v/>
      </c>
      <c r="H448" s="25"/>
      <c r="I448" s="25"/>
      <c r="J448" s="17"/>
      <c r="K448" s="24" t="str">
        <f aca="false">IF(OR(A448="",H448=""),"",H448*الإعدادات!$B$7)</f>
        <v/>
      </c>
    </row>
    <row r="449" customFormat="false" ht="15" hidden="false" customHeight="false" outlineLevel="0" collapsed="false">
      <c r="A449" s="17"/>
      <c r="B449" s="17"/>
      <c r="C449" s="17"/>
      <c r="D449" s="17"/>
      <c r="E449" s="17"/>
      <c r="F449" s="19" t="str">
        <f aca="false">IF(E449="","",IFERROR(VLOOKUP(E449,الورديات!$A$2:$E$21,2,FALSE()),""))</f>
        <v/>
      </c>
      <c r="G449" s="19" t="str">
        <f aca="false">IF(E449="","",IFERROR(VLOOKUP(E449,الورديات!$A$2:$E$21,3,FALSE()),""))</f>
        <v/>
      </c>
      <c r="H449" s="25"/>
      <c r="I449" s="25"/>
      <c r="J449" s="17"/>
      <c r="K449" s="24" t="str">
        <f aca="false">IF(OR(A449="",H449=""),"",H449*الإعدادات!$B$7)</f>
        <v/>
      </c>
    </row>
    <row r="450" customFormat="false" ht="15" hidden="false" customHeight="false" outlineLevel="0" collapsed="false">
      <c r="A450" s="17"/>
      <c r="B450" s="17"/>
      <c r="C450" s="17"/>
      <c r="D450" s="17"/>
      <c r="E450" s="17"/>
      <c r="F450" s="19" t="str">
        <f aca="false">IF(E450="","",IFERROR(VLOOKUP(E450,الورديات!$A$2:$E$21,2,FALSE()),""))</f>
        <v/>
      </c>
      <c r="G450" s="19" t="str">
        <f aca="false">IF(E450="","",IFERROR(VLOOKUP(E450,الورديات!$A$2:$E$21,3,FALSE()),""))</f>
        <v/>
      </c>
      <c r="H450" s="25"/>
      <c r="I450" s="25"/>
      <c r="J450" s="17"/>
      <c r="K450" s="24" t="str">
        <f aca="false">IF(OR(A450="",H450=""),"",H450*الإعدادات!$B$7)</f>
        <v/>
      </c>
    </row>
    <row r="451" customFormat="false" ht="15" hidden="false" customHeight="false" outlineLevel="0" collapsed="false">
      <c r="A451" s="17"/>
      <c r="B451" s="17"/>
      <c r="C451" s="17"/>
      <c r="D451" s="17"/>
      <c r="E451" s="17"/>
      <c r="F451" s="19" t="str">
        <f aca="false">IF(E451="","",IFERROR(VLOOKUP(E451,الورديات!$A$2:$E$21,2,FALSE()),""))</f>
        <v/>
      </c>
      <c r="G451" s="19" t="str">
        <f aca="false">IF(E451="","",IFERROR(VLOOKUP(E451,الورديات!$A$2:$E$21,3,FALSE()),""))</f>
        <v/>
      </c>
      <c r="H451" s="25"/>
      <c r="I451" s="25"/>
      <c r="J451" s="17"/>
      <c r="K451" s="24" t="str">
        <f aca="false">IF(OR(A451="",H451=""),"",H451*الإعدادات!$B$7)</f>
        <v/>
      </c>
    </row>
    <row r="452" customFormat="false" ht="15" hidden="false" customHeight="false" outlineLevel="0" collapsed="false">
      <c r="A452" s="17"/>
      <c r="B452" s="17"/>
      <c r="C452" s="17"/>
      <c r="D452" s="17"/>
      <c r="E452" s="17"/>
      <c r="F452" s="19" t="str">
        <f aca="false">IF(E452="","",IFERROR(VLOOKUP(E452,الورديات!$A$2:$E$21,2,FALSE()),""))</f>
        <v/>
      </c>
      <c r="G452" s="19" t="str">
        <f aca="false">IF(E452="","",IFERROR(VLOOKUP(E452,الورديات!$A$2:$E$21,3,FALSE()),""))</f>
        <v/>
      </c>
      <c r="H452" s="25"/>
      <c r="I452" s="25"/>
      <c r="J452" s="17"/>
      <c r="K452" s="24" t="str">
        <f aca="false">IF(OR(A452="",H452=""),"",H452*الإعدادات!$B$7)</f>
        <v/>
      </c>
    </row>
    <row r="453" customFormat="false" ht="15" hidden="false" customHeight="false" outlineLevel="0" collapsed="false">
      <c r="A453" s="17"/>
      <c r="B453" s="17"/>
      <c r="C453" s="17"/>
      <c r="D453" s="17"/>
      <c r="E453" s="17"/>
      <c r="F453" s="19" t="str">
        <f aca="false">IF(E453="","",IFERROR(VLOOKUP(E453,الورديات!$A$2:$E$21,2,FALSE()),""))</f>
        <v/>
      </c>
      <c r="G453" s="19" t="str">
        <f aca="false">IF(E453="","",IFERROR(VLOOKUP(E453,الورديات!$A$2:$E$21,3,FALSE()),""))</f>
        <v/>
      </c>
      <c r="H453" s="25"/>
      <c r="I453" s="25"/>
      <c r="J453" s="17"/>
      <c r="K453" s="24" t="str">
        <f aca="false">IF(OR(A453="",H453=""),"",H453*الإعدادات!$B$7)</f>
        <v/>
      </c>
    </row>
    <row r="454" customFormat="false" ht="15" hidden="false" customHeight="false" outlineLevel="0" collapsed="false">
      <c r="A454" s="17"/>
      <c r="B454" s="17"/>
      <c r="C454" s="17"/>
      <c r="D454" s="17"/>
      <c r="E454" s="17"/>
      <c r="F454" s="19" t="str">
        <f aca="false">IF(E454="","",IFERROR(VLOOKUP(E454,الورديات!$A$2:$E$21,2,FALSE()),""))</f>
        <v/>
      </c>
      <c r="G454" s="19" t="str">
        <f aca="false">IF(E454="","",IFERROR(VLOOKUP(E454,الورديات!$A$2:$E$21,3,FALSE()),""))</f>
        <v/>
      </c>
      <c r="H454" s="25"/>
      <c r="I454" s="25"/>
      <c r="J454" s="17"/>
      <c r="K454" s="24" t="str">
        <f aca="false">IF(OR(A454="",H454=""),"",H454*الإعدادات!$B$7)</f>
        <v/>
      </c>
    </row>
    <row r="455" customFormat="false" ht="15" hidden="false" customHeight="false" outlineLevel="0" collapsed="false">
      <c r="A455" s="17"/>
      <c r="B455" s="17"/>
      <c r="C455" s="17"/>
      <c r="D455" s="17"/>
      <c r="E455" s="17"/>
      <c r="F455" s="19" t="str">
        <f aca="false">IF(E455="","",IFERROR(VLOOKUP(E455,الورديات!$A$2:$E$21,2,FALSE()),""))</f>
        <v/>
      </c>
      <c r="G455" s="19" t="str">
        <f aca="false">IF(E455="","",IFERROR(VLOOKUP(E455,الورديات!$A$2:$E$21,3,FALSE()),""))</f>
        <v/>
      </c>
      <c r="H455" s="25"/>
      <c r="I455" s="25"/>
      <c r="J455" s="17"/>
      <c r="K455" s="24" t="str">
        <f aca="false">IF(OR(A455="",H455=""),"",H455*الإعدادات!$B$7)</f>
        <v/>
      </c>
    </row>
    <row r="456" customFormat="false" ht="15" hidden="false" customHeight="false" outlineLevel="0" collapsed="false">
      <c r="A456" s="17"/>
      <c r="B456" s="17"/>
      <c r="C456" s="17"/>
      <c r="D456" s="17"/>
      <c r="E456" s="17"/>
      <c r="F456" s="19" t="str">
        <f aca="false">IF(E456="","",IFERROR(VLOOKUP(E456,الورديات!$A$2:$E$21,2,FALSE()),""))</f>
        <v/>
      </c>
      <c r="G456" s="19" t="str">
        <f aca="false">IF(E456="","",IFERROR(VLOOKUP(E456,الورديات!$A$2:$E$21,3,FALSE()),""))</f>
        <v/>
      </c>
      <c r="H456" s="25"/>
      <c r="I456" s="25"/>
      <c r="J456" s="17"/>
      <c r="K456" s="24" t="str">
        <f aca="false">IF(OR(A456="",H456=""),"",H456*الإعدادات!$B$7)</f>
        <v/>
      </c>
    </row>
    <row r="457" customFormat="false" ht="15" hidden="false" customHeight="false" outlineLevel="0" collapsed="false">
      <c r="A457" s="17"/>
      <c r="B457" s="17"/>
      <c r="C457" s="17"/>
      <c r="D457" s="17"/>
      <c r="E457" s="17"/>
      <c r="F457" s="19" t="str">
        <f aca="false">IF(E457="","",IFERROR(VLOOKUP(E457,الورديات!$A$2:$E$21,2,FALSE()),""))</f>
        <v/>
      </c>
      <c r="G457" s="19" t="str">
        <f aca="false">IF(E457="","",IFERROR(VLOOKUP(E457,الورديات!$A$2:$E$21,3,FALSE()),""))</f>
        <v/>
      </c>
      <c r="H457" s="25"/>
      <c r="I457" s="25"/>
      <c r="J457" s="17"/>
      <c r="K457" s="24" t="str">
        <f aca="false">IF(OR(A457="",H457=""),"",H457*الإعدادات!$B$7)</f>
        <v/>
      </c>
    </row>
    <row r="458" customFormat="false" ht="15" hidden="false" customHeight="false" outlineLevel="0" collapsed="false">
      <c r="A458" s="17"/>
      <c r="B458" s="17"/>
      <c r="C458" s="17"/>
      <c r="D458" s="17"/>
      <c r="E458" s="17"/>
      <c r="F458" s="19" t="str">
        <f aca="false">IF(E458="","",IFERROR(VLOOKUP(E458,الورديات!$A$2:$E$21,2,FALSE()),""))</f>
        <v/>
      </c>
      <c r="G458" s="19" t="str">
        <f aca="false">IF(E458="","",IFERROR(VLOOKUP(E458,الورديات!$A$2:$E$21,3,FALSE()),""))</f>
        <v/>
      </c>
      <c r="H458" s="25"/>
      <c r="I458" s="25"/>
      <c r="J458" s="17"/>
      <c r="K458" s="24" t="str">
        <f aca="false">IF(OR(A458="",H458=""),"",H458*الإعدادات!$B$7)</f>
        <v/>
      </c>
    </row>
    <row r="459" customFormat="false" ht="15" hidden="false" customHeight="false" outlineLevel="0" collapsed="false">
      <c r="A459" s="17"/>
      <c r="B459" s="17"/>
      <c r="C459" s="17"/>
      <c r="D459" s="17"/>
      <c r="E459" s="17"/>
      <c r="F459" s="19" t="str">
        <f aca="false">IF(E459="","",IFERROR(VLOOKUP(E459,الورديات!$A$2:$E$21,2,FALSE()),""))</f>
        <v/>
      </c>
      <c r="G459" s="19" t="str">
        <f aca="false">IF(E459="","",IFERROR(VLOOKUP(E459,الورديات!$A$2:$E$21,3,FALSE()),""))</f>
        <v/>
      </c>
      <c r="H459" s="25"/>
      <c r="I459" s="25"/>
      <c r="J459" s="17"/>
      <c r="K459" s="24" t="str">
        <f aca="false">IF(OR(A459="",H459=""),"",H459*الإعدادات!$B$7)</f>
        <v/>
      </c>
    </row>
    <row r="460" customFormat="false" ht="15" hidden="false" customHeight="false" outlineLevel="0" collapsed="false">
      <c r="A460" s="17"/>
      <c r="B460" s="17"/>
      <c r="C460" s="17"/>
      <c r="D460" s="17"/>
      <c r="E460" s="17"/>
      <c r="F460" s="19" t="str">
        <f aca="false">IF(E460="","",IFERROR(VLOOKUP(E460,الورديات!$A$2:$E$21,2,FALSE()),""))</f>
        <v/>
      </c>
      <c r="G460" s="19" t="str">
        <f aca="false">IF(E460="","",IFERROR(VLOOKUP(E460,الورديات!$A$2:$E$21,3,FALSE()),""))</f>
        <v/>
      </c>
      <c r="H460" s="25"/>
      <c r="I460" s="25"/>
      <c r="J460" s="17"/>
      <c r="K460" s="24" t="str">
        <f aca="false">IF(OR(A460="",H460=""),"",H460*الإعدادات!$B$7)</f>
        <v/>
      </c>
    </row>
    <row r="461" customFormat="false" ht="15" hidden="false" customHeight="false" outlineLevel="0" collapsed="false">
      <c r="A461" s="17"/>
      <c r="B461" s="17"/>
      <c r="C461" s="17"/>
      <c r="D461" s="17"/>
      <c r="E461" s="17"/>
      <c r="F461" s="19" t="str">
        <f aca="false">IF(E461="","",IFERROR(VLOOKUP(E461,الورديات!$A$2:$E$21,2,FALSE()),""))</f>
        <v/>
      </c>
      <c r="G461" s="19" t="str">
        <f aca="false">IF(E461="","",IFERROR(VLOOKUP(E461,الورديات!$A$2:$E$21,3,FALSE()),""))</f>
        <v/>
      </c>
      <c r="H461" s="25"/>
      <c r="I461" s="25"/>
      <c r="J461" s="17"/>
      <c r="K461" s="24" t="str">
        <f aca="false">IF(OR(A461="",H461=""),"",H461*الإعدادات!$B$7)</f>
        <v/>
      </c>
    </row>
    <row r="462" customFormat="false" ht="15" hidden="false" customHeight="false" outlineLevel="0" collapsed="false">
      <c r="A462" s="17"/>
      <c r="B462" s="17"/>
      <c r="C462" s="17"/>
      <c r="D462" s="17"/>
      <c r="E462" s="17"/>
      <c r="F462" s="19" t="str">
        <f aca="false">IF(E462="","",IFERROR(VLOOKUP(E462,الورديات!$A$2:$E$21,2,FALSE()),""))</f>
        <v/>
      </c>
      <c r="G462" s="19" t="str">
        <f aca="false">IF(E462="","",IFERROR(VLOOKUP(E462,الورديات!$A$2:$E$21,3,FALSE()),""))</f>
        <v/>
      </c>
      <c r="H462" s="25"/>
      <c r="I462" s="25"/>
      <c r="J462" s="17"/>
      <c r="K462" s="24" t="str">
        <f aca="false">IF(OR(A462="",H462=""),"",H462*الإعدادات!$B$7)</f>
        <v/>
      </c>
    </row>
    <row r="463" customFormat="false" ht="15" hidden="false" customHeight="false" outlineLevel="0" collapsed="false">
      <c r="A463" s="17"/>
      <c r="B463" s="17"/>
      <c r="C463" s="17"/>
      <c r="D463" s="17"/>
      <c r="E463" s="17"/>
      <c r="F463" s="19" t="str">
        <f aca="false">IF(E463="","",IFERROR(VLOOKUP(E463,الورديات!$A$2:$E$21,2,FALSE()),""))</f>
        <v/>
      </c>
      <c r="G463" s="19" t="str">
        <f aca="false">IF(E463="","",IFERROR(VLOOKUP(E463,الورديات!$A$2:$E$21,3,FALSE()),""))</f>
        <v/>
      </c>
      <c r="H463" s="25"/>
      <c r="I463" s="25"/>
      <c r="J463" s="17"/>
      <c r="K463" s="24" t="str">
        <f aca="false">IF(OR(A463="",H463=""),"",H463*الإعدادات!$B$7)</f>
        <v/>
      </c>
    </row>
    <row r="464" customFormat="false" ht="15" hidden="false" customHeight="false" outlineLevel="0" collapsed="false">
      <c r="A464" s="17"/>
      <c r="B464" s="17"/>
      <c r="C464" s="17"/>
      <c r="D464" s="17"/>
      <c r="E464" s="17"/>
      <c r="F464" s="19" t="str">
        <f aca="false">IF(E464="","",IFERROR(VLOOKUP(E464,الورديات!$A$2:$E$21,2,FALSE()),""))</f>
        <v/>
      </c>
      <c r="G464" s="19" t="str">
        <f aca="false">IF(E464="","",IFERROR(VLOOKUP(E464,الورديات!$A$2:$E$21,3,FALSE()),""))</f>
        <v/>
      </c>
      <c r="H464" s="25"/>
      <c r="I464" s="25"/>
      <c r="J464" s="17"/>
      <c r="K464" s="24" t="str">
        <f aca="false">IF(OR(A464="",H464=""),"",H464*الإعدادات!$B$7)</f>
        <v/>
      </c>
    </row>
    <row r="465" customFormat="false" ht="15" hidden="false" customHeight="false" outlineLevel="0" collapsed="false">
      <c r="A465" s="17"/>
      <c r="B465" s="17"/>
      <c r="C465" s="17"/>
      <c r="D465" s="17"/>
      <c r="E465" s="17"/>
      <c r="F465" s="19" t="str">
        <f aca="false">IF(E465="","",IFERROR(VLOOKUP(E465,الورديات!$A$2:$E$21,2,FALSE()),""))</f>
        <v/>
      </c>
      <c r="G465" s="19" t="str">
        <f aca="false">IF(E465="","",IFERROR(VLOOKUP(E465,الورديات!$A$2:$E$21,3,FALSE()),""))</f>
        <v/>
      </c>
      <c r="H465" s="25"/>
      <c r="I465" s="25"/>
      <c r="J465" s="17"/>
      <c r="K465" s="24" t="str">
        <f aca="false">IF(OR(A465="",H465=""),"",H465*الإعدادات!$B$7)</f>
        <v/>
      </c>
    </row>
    <row r="466" customFormat="false" ht="15" hidden="false" customHeight="false" outlineLevel="0" collapsed="false">
      <c r="A466" s="17"/>
      <c r="B466" s="17"/>
      <c r="C466" s="17"/>
      <c r="D466" s="17"/>
      <c r="E466" s="17"/>
      <c r="F466" s="19" t="str">
        <f aca="false">IF(E466="","",IFERROR(VLOOKUP(E466,الورديات!$A$2:$E$21,2,FALSE()),""))</f>
        <v/>
      </c>
      <c r="G466" s="19" t="str">
        <f aca="false">IF(E466="","",IFERROR(VLOOKUP(E466,الورديات!$A$2:$E$21,3,FALSE()),""))</f>
        <v/>
      </c>
      <c r="H466" s="25"/>
      <c r="I466" s="25"/>
      <c r="J466" s="17"/>
      <c r="K466" s="24" t="str">
        <f aca="false">IF(OR(A466="",H466=""),"",H466*الإعدادات!$B$7)</f>
        <v/>
      </c>
    </row>
    <row r="467" customFormat="false" ht="15" hidden="false" customHeight="false" outlineLevel="0" collapsed="false">
      <c r="A467" s="17"/>
      <c r="B467" s="17"/>
      <c r="C467" s="17"/>
      <c r="D467" s="17"/>
      <c r="E467" s="17"/>
      <c r="F467" s="19" t="str">
        <f aca="false">IF(E467="","",IFERROR(VLOOKUP(E467,الورديات!$A$2:$E$21,2,FALSE()),""))</f>
        <v/>
      </c>
      <c r="G467" s="19" t="str">
        <f aca="false">IF(E467="","",IFERROR(VLOOKUP(E467,الورديات!$A$2:$E$21,3,FALSE()),""))</f>
        <v/>
      </c>
      <c r="H467" s="25"/>
      <c r="I467" s="25"/>
      <c r="J467" s="17"/>
      <c r="K467" s="24" t="str">
        <f aca="false">IF(OR(A467="",H467=""),"",H467*الإعدادات!$B$7)</f>
        <v/>
      </c>
    </row>
    <row r="468" customFormat="false" ht="15" hidden="false" customHeight="false" outlineLevel="0" collapsed="false">
      <c r="A468" s="17"/>
      <c r="B468" s="17"/>
      <c r="C468" s="17"/>
      <c r="D468" s="17"/>
      <c r="E468" s="17"/>
      <c r="F468" s="19" t="str">
        <f aca="false">IF(E468="","",IFERROR(VLOOKUP(E468,الورديات!$A$2:$E$21,2,FALSE()),""))</f>
        <v/>
      </c>
      <c r="G468" s="19" t="str">
        <f aca="false">IF(E468="","",IFERROR(VLOOKUP(E468,الورديات!$A$2:$E$21,3,FALSE()),""))</f>
        <v/>
      </c>
      <c r="H468" s="25"/>
      <c r="I468" s="25"/>
      <c r="J468" s="17"/>
      <c r="K468" s="24" t="str">
        <f aca="false">IF(OR(A468="",H468=""),"",H468*الإعدادات!$B$7)</f>
        <v/>
      </c>
    </row>
    <row r="469" customFormat="false" ht="15" hidden="false" customHeight="false" outlineLevel="0" collapsed="false">
      <c r="A469" s="17"/>
      <c r="B469" s="17"/>
      <c r="C469" s="17"/>
      <c r="D469" s="17"/>
      <c r="E469" s="17"/>
      <c r="F469" s="19" t="str">
        <f aca="false">IF(E469="","",IFERROR(VLOOKUP(E469,الورديات!$A$2:$E$21,2,FALSE()),""))</f>
        <v/>
      </c>
      <c r="G469" s="19" t="str">
        <f aca="false">IF(E469="","",IFERROR(VLOOKUP(E469,الورديات!$A$2:$E$21,3,FALSE()),""))</f>
        <v/>
      </c>
      <c r="H469" s="25"/>
      <c r="I469" s="25"/>
      <c r="J469" s="17"/>
      <c r="K469" s="24" t="str">
        <f aca="false">IF(OR(A469="",H469=""),"",H469*الإعدادات!$B$7)</f>
        <v/>
      </c>
    </row>
    <row r="470" customFormat="false" ht="15" hidden="false" customHeight="false" outlineLevel="0" collapsed="false">
      <c r="A470" s="17"/>
      <c r="B470" s="17"/>
      <c r="C470" s="17"/>
      <c r="D470" s="17"/>
      <c r="E470" s="17"/>
      <c r="F470" s="19" t="str">
        <f aca="false">IF(E470="","",IFERROR(VLOOKUP(E470,الورديات!$A$2:$E$21,2,FALSE()),""))</f>
        <v/>
      </c>
      <c r="G470" s="19" t="str">
        <f aca="false">IF(E470="","",IFERROR(VLOOKUP(E470,الورديات!$A$2:$E$21,3,FALSE()),""))</f>
        <v/>
      </c>
      <c r="H470" s="25"/>
      <c r="I470" s="25"/>
      <c r="J470" s="17"/>
      <c r="K470" s="24" t="str">
        <f aca="false">IF(OR(A470="",H470=""),"",H470*الإعدادات!$B$7)</f>
        <v/>
      </c>
    </row>
    <row r="471" customFormat="false" ht="15" hidden="false" customHeight="false" outlineLevel="0" collapsed="false">
      <c r="A471" s="17"/>
      <c r="B471" s="17"/>
      <c r="C471" s="17"/>
      <c r="D471" s="17"/>
      <c r="E471" s="17"/>
      <c r="F471" s="19" t="str">
        <f aca="false">IF(E471="","",IFERROR(VLOOKUP(E471,الورديات!$A$2:$E$21,2,FALSE()),""))</f>
        <v/>
      </c>
      <c r="G471" s="19" t="str">
        <f aca="false">IF(E471="","",IFERROR(VLOOKUP(E471,الورديات!$A$2:$E$21,3,FALSE()),""))</f>
        <v/>
      </c>
      <c r="H471" s="25"/>
      <c r="I471" s="25"/>
      <c r="J471" s="17"/>
      <c r="K471" s="24" t="str">
        <f aca="false">IF(OR(A471="",H471=""),"",H471*الإعدادات!$B$7)</f>
        <v/>
      </c>
    </row>
    <row r="472" customFormat="false" ht="15" hidden="false" customHeight="false" outlineLevel="0" collapsed="false">
      <c r="A472" s="17"/>
      <c r="B472" s="17"/>
      <c r="C472" s="17"/>
      <c r="D472" s="17"/>
      <c r="E472" s="17"/>
      <c r="F472" s="19" t="str">
        <f aca="false">IF(E472="","",IFERROR(VLOOKUP(E472,الورديات!$A$2:$E$21,2,FALSE()),""))</f>
        <v/>
      </c>
      <c r="G472" s="19" t="str">
        <f aca="false">IF(E472="","",IFERROR(VLOOKUP(E472,الورديات!$A$2:$E$21,3,FALSE()),""))</f>
        <v/>
      </c>
      <c r="H472" s="25"/>
      <c r="I472" s="25"/>
      <c r="J472" s="17"/>
      <c r="K472" s="24" t="str">
        <f aca="false">IF(OR(A472="",H472=""),"",H472*الإعدادات!$B$7)</f>
        <v/>
      </c>
    </row>
    <row r="473" customFormat="false" ht="15" hidden="false" customHeight="false" outlineLevel="0" collapsed="false">
      <c r="A473" s="17"/>
      <c r="B473" s="17"/>
      <c r="C473" s="17"/>
      <c r="D473" s="17"/>
      <c r="E473" s="17"/>
      <c r="F473" s="19" t="str">
        <f aca="false">IF(E473="","",IFERROR(VLOOKUP(E473,الورديات!$A$2:$E$21,2,FALSE()),""))</f>
        <v/>
      </c>
      <c r="G473" s="19" t="str">
        <f aca="false">IF(E473="","",IFERROR(VLOOKUP(E473,الورديات!$A$2:$E$21,3,FALSE()),""))</f>
        <v/>
      </c>
      <c r="H473" s="25"/>
      <c r="I473" s="25"/>
      <c r="J473" s="17"/>
      <c r="K473" s="24" t="str">
        <f aca="false">IF(OR(A473="",H473=""),"",H473*الإعدادات!$B$7)</f>
        <v/>
      </c>
    </row>
    <row r="474" customFormat="false" ht="15" hidden="false" customHeight="false" outlineLevel="0" collapsed="false">
      <c r="A474" s="17"/>
      <c r="B474" s="17"/>
      <c r="C474" s="17"/>
      <c r="D474" s="17"/>
      <c r="E474" s="17"/>
      <c r="F474" s="19" t="str">
        <f aca="false">IF(E474="","",IFERROR(VLOOKUP(E474,الورديات!$A$2:$E$21,2,FALSE()),""))</f>
        <v/>
      </c>
      <c r="G474" s="19" t="str">
        <f aca="false">IF(E474="","",IFERROR(VLOOKUP(E474,الورديات!$A$2:$E$21,3,FALSE()),""))</f>
        <v/>
      </c>
      <c r="H474" s="25"/>
      <c r="I474" s="25"/>
      <c r="J474" s="17"/>
      <c r="K474" s="24" t="str">
        <f aca="false">IF(OR(A474="",H474=""),"",H474*الإعدادات!$B$7)</f>
        <v/>
      </c>
    </row>
    <row r="475" customFormat="false" ht="15" hidden="false" customHeight="false" outlineLevel="0" collapsed="false">
      <c r="A475" s="17"/>
      <c r="B475" s="17"/>
      <c r="C475" s="17"/>
      <c r="D475" s="17"/>
      <c r="E475" s="17"/>
      <c r="F475" s="19" t="str">
        <f aca="false">IF(E475="","",IFERROR(VLOOKUP(E475,الورديات!$A$2:$E$21,2,FALSE()),""))</f>
        <v/>
      </c>
      <c r="G475" s="19" t="str">
        <f aca="false">IF(E475="","",IFERROR(VLOOKUP(E475,الورديات!$A$2:$E$21,3,FALSE()),""))</f>
        <v/>
      </c>
      <c r="H475" s="25"/>
      <c r="I475" s="25"/>
      <c r="J475" s="17"/>
      <c r="K475" s="24" t="str">
        <f aca="false">IF(OR(A475="",H475=""),"",H475*الإعدادات!$B$7)</f>
        <v/>
      </c>
    </row>
    <row r="476" customFormat="false" ht="15" hidden="false" customHeight="false" outlineLevel="0" collapsed="false">
      <c r="A476" s="17"/>
      <c r="B476" s="17"/>
      <c r="C476" s="17"/>
      <c r="D476" s="17"/>
      <c r="E476" s="17"/>
      <c r="F476" s="19" t="str">
        <f aca="false">IF(E476="","",IFERROR(VLOOKUP(E476,الورديات!$A$2:$E$21,2,FALSE()),""))</f>
        <v/>
      </c>
      <c r="G476" s="19" t="str">
        <f aca="false">IF(E476="","",IFERROR(VLOOKUP(E476,الورديات!$A$2:$E$21,3,FALSE()),""))</f>
        <v/>
      </c>
      <c r="H476" s="25"/>
      <c r="I476" s="25"/>
      <c r="J476" s="17"/>
      <c r="K476" s="24" t="str">
        <f aca="false">IF(OR(A476="",H476=""),"",H476*الإعدادات!$B$7)</f>
        <v/>
      </c>
    </row>
    <row r="477" customFormat="false" ht="15" hidden="false" customHeight="false" outlineLevel="0" collapsed="false">
      <c r="A477" s="17"/>
      <c r="B477" s="17"/>
      <c r="C477" s="17"/>
      <c r="D477" s="17"/>
      <c r="E477" s="17"/>
      <c r="F477" s="19" t="str">
        <f aca="false">IF(E477="","",IFERROR(VLOOKUP(E477,الورديات!$A$2:$E$21,2,FALSE()),""))</f>
        <v/>
      </c>
      <c r="G477" s="19" t="str">
        <f aca="false">IF(E477="","",IFERROR(VLOOKUP(E477,الورديات!$A$2:$E$21,3,FALSE()),""))</f>
        <v/>
      </c>
      <c r="H477" s="25"/>
      <c r="I477" s="25"/>
      <c r="J477" s="17"/>
      <c r="K477" s="24" t="str">
        <f aca="false">IF(OR(A477="",H477=""),"",H477*الإعدادات!$B$7)</f>
        <v/>
      </c>
    </row>
    <row r="478" customFormat="false" ht="15" hidden="false" customHeight="false" outlineLevel="0" collapsed="false">
      <c r="A478" s="17"/>
      <c r="B478" s="17"/>
      <c r="C478" s="17"/>
      <c r="D478" s="17"/>
      <c r="E478" s="17"/>
      <c r="F478" s="19" t="str">
        <f aca="false">IF(E478="","",IFERROR(VLOOKUP(E478,الورديات!$A$2:$E$21,2,FALSE()),""))</f>
        <v/>
      </c>
      <c r="G478" s="19" t="str">
        <f aca="false">IF(E478="","",IFERROR(VLOOKUP(E478,الورديات!$A$2:$E$21,3,FALSE()),""))</f>
        <v/>
      </c>
      <c r="H478" s="25"/>
      <c r="I478" s="25"/>
      <c r="J478" s="17"/>
      <c r="K478" s="24" t="str">
        <f aca="false">IF(OR(A478="",H478=""),"",H478*الإعدادات!$B$7)</f>
        <v/>
      </c>
    </row>
    <row r="479" customFormat="false" ht="15" hidden="false" customHeight="false" outlineLevel="0" collapsed="false">
      <c r="A479" s="17"/>
      <c r="B479" s="17"/>
      <c r="C479" s="17"/>
      <c r="D479" s="17"/>
      <c r="E479" s="17"/>
      <c r="F479" s="19" t="str">
        <f aca="false">IF(E479="","",IFERROR(VLOOKUP(E479,الورديات!$A$2:$E$21,2,FALSE()),""))</f>
        <v/>
      </c>
      <c r="G479" s="19" t="str">
        <f aca="false">IF(E479="","",IFERROR(VLOOKUP(E479,الورديات!$A$2:$E$21,3,FALSE()),""))</f>
        <v/>
      </c>
      <c r="H479" s="25"/>
      <c r="I479" s="25"/>
      <c r="J479" s="17"/>
      <c r="K479" s="24" t="str">
        <f aca="false">IF(OR(A479="",H479=""),"",H479*الإعدادات!$B$7)</f>
        <v/>
      </c>
    </row>
    <row r="480" customFormat="false" ht="15" hidden="false" customHeight="false" outlineLevel="0" collapsed="false">
      <c r="A480" s="17"/>
      <c r="B480" s="17"/>
      <c r="C480" s="17"/>
      <c r="D480" s="17"/>
      <c r="E480" s="17"/>
      <c r="F480" s="19" t="str">
        <f aca="false">IF(E480="","",IFERROR(VLOOKUP(E480,الورديات!$A$2:$E$21,2,FALSE()),""))</f>
        <v/>
      </c>
      <c r="G480" s="19" t="str">
        <f aca="false">IF(E480="","",IFERROR(VLOOKUP(E480,الورديات!$A$2:$E$21,3,FALSE()),""))</f>
        <v/>
      </c>
      <c r="H480" s="25"/>
      <c r="I480" s="25"/>
      <c r="J480" s="17"/>
      <c r="K480" s="24" t="str">
        <f aca="false">IF(OR(A480="",H480=""),"",H480*الإعدادات!$B$7)</f>
        <v/>
      </c>
    </row>
    <row r="481" customFormat="false" ht="15" hidden="false" customHeight="false" outlineLevel="0" collapsed="false">
      <c r="A481" s="17"/>
      <c r="B481" s="17"/>
      <c r="C481" s="17"/>
      <c r="D481" s="17"/>
      <c r="E481" s="17"/>
      <c r="F481" s="19" t="str">
        <f aca="false">IF(E481="","",IFERROR(VLOOKUP(E481,الورديات!$A$2:$E$21,2,FALSE()),""))</f>
        <v/>
      </c>
      <c r="G481" s="19" t="str">
        <f aca="false">IF(E481="","",IFERROR(VLOOKUP(E481,الورديات!$A$2:$E$21,3,FALSE()),""))</f>
        <v/>
      </c>
      <c r="H481" s="25"/>
      <c r="I481" s="25"/>
      <c r="J481" s="17"/>
      <c r="K481" s="24" t="str">
        <f aca="false">IF(OR(A481="",H481=""),"",H481*الإعدادات!$B$7)</f>
        <v/>
      </c>
    </row>
    <row r="482" customFormat="false" ht="15" hidden="false" customHeight="false" outlineLevel="0" collapsed="false">
      <c r="A482" s="17"/>
      <c r="B482" s="17"/>
      <c r="C482" s="17"/>
      <c r="D482" s="17"/>
      <c r="E482" s="17"/>
      <c r="F482" s="19" t="str">
        <f aca="false">IF(E482="","",IFERROR(VLOOKUP(E482,الورديات!$A$2:$E$21,2,FALSE()),""))</f>
        <v/>
      </c>
      <c r="G482" s="19" t="str">
        <f aca="false">IF(E482="","",IFERROR(VLOOKUP(E482,الورديات!$A$2:$E$21,3,FALSE()),""))</f>
        <v/>
      </c>
      <c r="H482" s="25"/>
      <c r="I482" s="25"/>
      <c r="J482" s="17"/>
      <c r="K482" s="24" t="str">
        <f aca="false">IF(OR(A482="",H482=""),"",H482*الإعدادات!$B$7)</f>
        <v/>
      </c>
    </row>
    <row r="483" customFormat="false" ht="15" hidden="false" customHeight="false" outlineLevel="0" collapsed="false">
      <c r="A483" s="17"/>
      <c r="B483" s="17"/>
      <c r="C483" s="17"/>
      <c r="D483" s="17"/>
      <c r="E483" s="17"/>
      <c r="F483" s="19" t="str">
        <f aca="false">IF(E483="","",IFERROR(VLOOKUP(E483,الورديات!$A$2:$E$21,2,FALSE()),""))</f>
        <v/>
      </c>
      <c r="G483" s="19" t="str">
        <f aca="false">IF(E483="","",IFERROR(VLOOKUP(E483,الورديات!$A$2:$E$21,3,FALSE()),""))</f>
        <v/>
      </c>
      <c r="H483" s="25"/>
      <c r="I483" s="25"/>
      <c r="J483" s="17"/>
      <c r="K483" s="24" t="str">
        <f aca="false">IF(OR(A483="",H483=""),"",H483*الإعدادات!$B$7)</f>
        <v/>
      </c>
    </row>
    <row r="484" customFormat="false" ht="15" hidden="false" customHeight="false" outlineLevel="0" collapsed="false">
      <c r="A484" s="17"/>
      <c r="B484" s="17"/>
      <c r="C484" s="17"/>
      <c r="D484" s="17"/>
      <c r="E484" s="17"/>
      <c r="F484" s="19" t="str">
        <f aca="false">IF(E484="","",IFERROR(VLOOKUP(E484,الورديات!$A$2:$E$21,2,FALSE()),""))</f>
        <v/>
      </c>
      <c r="G484" s="19" t="str">
        <f aca="false">IF(E484="","",IFERROR(VLOOKUP(E484,الورديات!$A$2:$E$21,3,FALSE()),""))</f>
        <v/>
      </c>
      <c r="H484" s="25"/>
      <c r="I484" s="25"/>
      <c r="J484" s="17"/>
      <c r="K484" s="24" t="str">
        <f aca="false">IF(OR(A484="",H484=""),"",H484*الإعدادات!$B$7)</f>
        <v/>
      </c>
    </row>
    <row r="485" customFormat="false" ht="15" hidden="false" customHeight="false" outlineLevel="0" collapsed="false">
      <c r="A485" s="17"/>
      <c r="B485" s="17"/>
      <c r="C485" s="17"/>
      <c r="D485" s="17"/>
      <c r="E485" s="17"/>
      <c r="F485" s="19" t="str">
        <f aca="false">IF(E485="","",IFERROR(VLOOKUP(E485,الورديات!$A$2:$E$21,2,FALSE()),""))</f>
        <v/>
      </c>
      <c r="G485" s="19" t="str">
        <f aca="false">IF(E485="","",IFERROR(VLOOKUP(E485,الورديات!$A$2:$E$21,3,FALSE()),""))</f>
        <v/>
      </c>
      <c r="H485" s="25"/>
      <c r="I485" s="25"/>
      <c r="J485" s="17"/>
      <c r="K485" s="24" t="str">
        <f aca="false">IF(OR(A485="",H485=""),"",H485*الإعدادات!$B$7)</f>
        <v/>
      </c>
    </row>
    <row r="486" customFormat="false" ht="15" hidden="false" customHeight="false" outlineLevel="0" collapsed="false">
      <c r="A486" s="17"/>
      <c r="B486" s="17"/>
      <c r="C486" s="17"/>
      <c r="D486" s="17"/>
      <c r="E486" s="17"/>
      <c r="F486" s="19" t="str">
        <f aca="false">IF(E486="","",IFERROR(VLOOKUP(E486,الورديات!$A$2:$E$21,2,FALSE()),""))</f>
        <v/>
      </c>
      <c r="G486" s="19" t="str">
        <f aca="false">IF(E486="","",IFERROR(VLOOKUP(E486,الورديات!$A$2:$E$21,3,FALSE()),""))</f>
        <v/>
      </c>
      <c r="H486" s="25"/>
      <c r="I486" s="25"/>
      <c r="J486" s="17"/>
      <c r="K486" s="24" t="str">
        <f aca="false">IF(OR(A486="",H486=""),"",H486*الإعدادات!$B$7)</f>
        <v/>
      </c>
    </row>
    <row r="487" customFormat="false" ht="15" hidden="false" customHeight="false" outlineLevel="0" collapsed="false">
      <c r="A487" s="17"/>
      <c r="B487" s="17"/>
      <c r="C487" s="17"/>
      <c r="D487" s="17"/>
      <c r="E487" s="17"/>
      <c r="F487" s="19" t="str">
        <f aca="false">IF(E487="","",IFERROR(VLOOKUP(E487,الورديات!$A$2:$E$21,2,FALSE()),""))</f>
        <v/>
      </c>
      <c r="G487" s="19" t="str">
        <f aca="false">IF(E487="","",IFERROR(VLOOKUP(E487,الورديات!$A$2:$E$21,3,FALSE()),""))</f>
        <v/>
      </c>
      <c r="H487" s="25"/>
      <c r="I487" s="25"/>
      <c r="J487" s="17"/>
      <c r="K487" s="24" t="str">
        <f aca="false">IF(OR(A487="",H487=""),"",H487*الإعدادات!$B$7)</f>
        <v/>
      </c>
    </row>
    <row r="488" customFormat="false" ht="15" hidden="false" customHeight="false" outlineLevel="0" collapsed="false">
      <c r="A488" s="17"/>
      <c r="B488" s="17"/>
      <c r="C488" s="17"/>
      <c r="D488" s="17"/>
      <c r="E488" s="17"/>
      <c r="F488" s="19" t="str">
        <f aca="false">IF(E488="","",IFERROR(VLOOKUP(E488,الورديات!$A$2:$E$21,2,FALSE()),""))</f>
        <v/>
      </c>
      <c r="G488" s="19" t="str">
        <f aca="false">IF(E488="","",IFERROR(VLOOKUP(E488,الورديات!$A$2:$E$21,3,FALSE()),""))</f>
        <v/>
      </c>
      <c r="H488" s="25"/>
      <c r="I488" s="25"/>
      <c r="J488" s="17"/>
      <c r="K488" s="24" t="str">
        <f aca="false">IF(OR(A488="",H488=""),"",H488*الإعدادات!$B$7)</f>
        <v/>
      </c>
    </row>
    <row r="489" customFormat="false" ht="15" hidden="false" customHeight="false" outlineLevel="0" collapsed="false">
      <c r="A489" s="17"/>
      <c r="B489" s="17"/>
      <c r="C489" s="17"/>
      <c r="D489" s="17"/>
      <c r="E489" s="17"/>
      <c r="F489" s="19" t="str">
        <f aca="false">IF(E489="","",IFERROR(VLOOKUP(E489,الورديات!$A$2:$E$21,2,FALSE()),""))</f>
        <v/>
      </c>
      <c r="G489" s="19" t="str">
        <f aca="false">IF(E489="","",IFERROR(VLOOKUP(E489,الورديات!$A$2:$E$21,3,FALSE()),""))</f>
        <v/>
      </c>
      <c r="H489" s="25"/>
      <c r="I489" s="25"/>
      <c r="J489" s="17"/>
      <c r="K489" s="24" t="str">
        <f aca="false">IF(OR(A489="",H489=""),"",H489*الإعدادات!$B$7)</f>
        <v/>
      </c>
    </row>
    <row r="490" customFormat="false" ht="15" hidden="false" customHeight="false" outlineLevel="0" collapsed="false">
      <c r="A490" s="17"/>
      <c r="B490" s="17"/>
      <c r="C490" s="17"/>
      <c r="D490" s="17"/>
      <c r="E490" s="17"/>
      <c r="F490" s="19" t="str">
        <f aca="false">IF(E490="","",IFERROR(VLOOKUP(E490,الورديات!$A$2:$E$21,2,FALSE()),""))</f>
        <v/>
      </c>
      <c r="G490" s="19" t="str">
        <f aca="false">IF(E490="","",IFERROR(VLOOKUP(E490,الورديات!$A$2:$E$21,3,FALSE()),""))</f>
        <v/>
      </c>
      <c r="H490" s="25"/>
      <c r="I490" s="25"/>
      <c r="J490" s="17"/>
      <c r="K490" s="24" t="str">
        <f aca="false">IF(OR(A490="",H490=""),"",H490*الإعدادات!$B$7)</f>
        <v/>
      </c>
    </row>
    <row r="491" customFormat="false" ht="15" hidden="false" customHeight="false" outlineLevel="0" collapsed="false">
      <c r="A491" s="17"/>
      <c r="B491" s="17"/>
      <c r="C491" s="17"/>
      <c r="D491" s="17"/>
      <c r="E491" s="17"/>
      <c r="F491" s="19" t="str">
        <f aca="false">IF(E491="","",IFERROR(VLOOKUP(E491,الورديات!$A$2:$E$21,2,FALSE()),""))</f>
        <v/>
      </c>
      <c r="G491" s="19" t="str">
        <f aca="false">IF(E491="","",IFERROR(VLOOKUP(E491,الورديات!$A$2:$E$21,3,FALSE()),""))</f>
        <v/>
      </c>
      <c r="H491" s="25"/>
      <c r="I491" s="25"/>
      <c r="J491" s="17"/>
      <c r="K491" s="24" t="str">
        <f aca="false">IF(OR(A491="",H491=""),"",H491*الإعدادات!$B$7)</f>
        <v/>
      </c>
    </row>
    <row r="492" customFormat="false" ht="15" hidden="false" customHeight="false" outlineLevel="0" collapsed="false">
      <c r="A492" s="17"/>
      <c r="B492" s="17"/>
      <c r="C492" s="17"/>
      <c r="D492" s="17"/>
      <c r="E492" s="17"/>
      <c r="F492" s="19" t="str">
        <f aca="false">IF(E492="","",IFERROR(VLOOKUP(E492,الورديات!$A$2:$E$21,2,FALSE()),""))</f>
        <v/>
      </c>
      <c r="G492" s="19" t="str">
        <f aca="false">IF(E492="","",IFERROR(VLOOKUP(E492,الورديات!$A$2:$E$21,3,FALSE()),""))</f>
        <v/>
      </c>
      <c r="H492" s="25"/>
      <c r="I492" s="25"/>
      <c r="J492" s="17"/>
      <c r="K492" s="24" t="str">
        <f aca="false">IF(OR(A492="",H492=""),"",H492*الإعدادات!$B$7)</f>
        <v/>
      </c>
    </row>
    <row r="493" customFormat="false" ht="15" hidden="false" customHeight="false" outlineLevel="0" collapsed="false">
      <c r="A493" s="17"/>
      <c r="B493" s="17"/>
      <c r="C493" s="17"/>
      <c r="D493" s="17"/>
      <c r="E493" s="17"/>
      <c r="F493" s="19" t="str">
        <f aca="false">IF(E493="","",IFERROR(VLOOKUP(E493,الورديات!$A$2:$E$21,2,FALSE()),""))</f>
        <v/>
      </c>
      <c r="G493" s="19" t="str">
        <f aca="false">IF(E493="","",IFERROR(VLOOKUP(E493,الورديات!$A$2:$E$21,3,FALSE()),""))</f>
        <v/>
      </c>
      <c r="H493" s="25"/>
      <c r="I493" s="25"/>
      <c r="J493" s="17"/>
      <c r="K493" s="24" t="str">
        <f aca="false">IF(OR(A493="",H493=""),"",H493*الإعدادات!$B$7)</f>
        <v/>
      </c>
    </row>
    <row r="494" customFormat="false" ht="15" hidden="false" customHeight="false" outlineLevel="0" collapsed="false">
      <c r="A494" s="17"/>
      <c r="B494" s="17"/>
      <c r="C494" s="17"/>
      <c r="D494" s="17"/>
      <c r="E494" s="17"/>
      <c r="F494" s="19" t="str">
        <f aca="false">IF(E494="","",IFERROR(VLOOKUP(E494,الورديات!$A$2:$E$21,2,FALSE()),""))</f>
        <v/>
      </c>
      <c r="G494" s="19" t="str">
        <f aca="false">IF(E494="","",IFERROR(VLOOKUP(E494,الورديات!$A$2:$E$21,3,FALSE()),""))</f>
        <v/>
      </c>
      <c r="H494" s="25"/>
      <c r="I494" s="25"/>
      <c r="J494" s="17"/>
      <c r="K494" s="24" t="str">
        <f aca="false">IF(OR(A494="",H494=""),"",H494*الإعدادات!$B$7)</f>
        <v/>
      </c>
    </row>
    <row r="495" customFormat="false" ht="15" hidden="false" customHeight="false" outlineLevel="0" collapsed="false">
      <c r="A495" s="17"/>
      <c r="B495" s="17"/>
      <c r="C495" s="17"/>
      <c r="D495" s="17"/>
      <c r="E495" s="17"/>
      <c r="F495" s="19" t="str">
        <f aca="false">IF(E495="","",IFERROR(VLOOKUP(E495,الورديات!$A$2:$E$21,2,FALSE()),""))</f>
        <v/>
      </c>
      <c r="G495" s="19" t="str">
        <f aca="false">IF(E495="","",IFERROR(VLOOKUP(E495,الورديات!$A$2:$E$21,3,FALSE()),""))</f>
        <v/>
      </c>
      <c r="H495" s="25"/>
      <c r="I495" s="25"/>
      <c r="J495" s="17"/>
      <c r="K495" s="24" t="str">
        <f aca="false">IF(OR(A495="",H495=""),"",H495*الإعدادات!$B$7)</f>
        <v/>
      </c>
    </row>
    <row r="496" customFormat="false" ht="15" hidden="false" customHeight="false" outlineLevel="0" collapsed="false">
      <c r="A496" s="17"/>
      <c r="B496" s="17"/>
      <c r="C496" s="17"/>
      <c r="D496" s="17"/>
      <c r="E496" s="17"/>
      <c r="F496" s="19" t="str">
        <f aca="false">IF(E496="","",IFERROR(VLOOKUP(E496,الورديات!$A$2:$E$21,2,FALSE()),""))</f>
        <v/>
      </c>
      <c r="G496" s="19" t="str">
        <f aca="false">IF(E496="","",IFERROR(VLOOKUP(E496,الورديات!$A$2:$E$21,3,FALSE()),""))</f>
        <v/>
      </c>
      <c r="H496" s="25"/>
      <c r="I496" s="25"/>
      <c r="J496" s="17"/>
      <c r="K496" s="24" t="str">
        <f aca="false">IF(OR(A496="",H496=""),"",H496*الإعدادات!$B$7)</f>
        <v/>
      </c>
    </row>
    <row r="497" customFormat="false" ht="15" hidden="false" customHeight="false" outlineLevel="0" collapsed="false">
      <c r="A497" s="17"/>
      <c r="B497" s="17"/>
      <c r="C497" s="17"/>
      <c r="D497" s="17"/>
      <c r="E497" s="17"/>
      <c r="F497" s="19" t="str">
        <f aca="false">IF(E497="","",IFERROR(VLOOKUP(E497,الورديات!$A$2:$E$21,2,FALSE()),""))</f>
        <v/>
      </c>
      <c r="G497" s="19" t="str">
        <f aca="false">IF(E497="","",IFERROR(VLOOKUP(E497,الورديات!$A$2:$E$21,3,FALSE()),""))</f>
        <v/>
      </c>
      <c r="H497" s="25"/>
      <c r="I497" s="25"/>
      <c r="J497" s="17"/>
      <c r="K497" s="24" t="str">
        <f aca="false">IF(OR(A497="",H497=""),"",H497*الإعدادات!$B$7)</f>
        <v/>
      </c>
    </row>
    <row r="498" customFormat="false" ht="15" hidden="false" customHeight="false" outlineLevel="0" collapsed="false">
      <c r="A498" s="17"/>
      <c r="B498" s="17"/>
      <c r="C498" s="17"/>
      <c r="D498" s="17"/>
      <c r="E498" s="17"/>
      <c r="F498" s="19" t="str">
        <f aca="false">IF(E498="","",IFERROR(VLOOKUP(E498,الورديات!$A$2:$E$21,2,FALSE()),""))</f>
        <v/>
      </c>
      <c r="G498" s="19" t="str">
        <f aca="false">IF(E498="","",IFERROR(VLOOKUP(E498,الورديات!$A$2:$E$21,3,FALSE()),""))</f>
        <v/>
      </c>
      <c r="H498" s="25"/>
      <c r="I498" s="25"/>
      <c r="J498" s="17"/>
      <c r="K498" s="24" t="str">
        <f aca="false">IF(OR(A498="",H498=""),"",H498*الإعدادات!$B$7)</f>
        <v/>
      </c>
    </row>
    <row r="499" customFormat="false" ht="15" hidden="false" customHeight="false" outlineLevel="0" collapsed="false">
      <c r="A499" s="17"/>
      <c r="B499" s="17"/>
      <c r="C499" s="17"/>
      <c r="D499" s="17"/>
      <c r="E499" s="17"/>
      <c r="F499" s="19" t="str">
        <f aca="false">IF(E499="","",IFERROR(VLOOKUP(E499,الورديات!$A$2:$E$21,2,FALSE()),""))</f>
        <v/>
      </c>
      <c r="G499" s="19" t="str">
        <f aca="false">IF(E499="","",IFERROR(VLOOKUP(E499,الورديات!$A$2:$E$21,3,FALSE()),""))</f>
        <v/>
      </c>
      <c r="H499" s="25"/>
      <c r="I499" s="25"/>
      <c r="J499" s="17"/>
      <c r="K499" s="24" t="str">
        <f aca="false">IF(OR(A499="",H499=""),"",H499*الإعدادات!$B$7)</f>
        <v/>
      </c>
    </row>
    <row r="500" customFormat="false" ht="15" hidden="false" customHeight="false" outlineLevel="0" collapsed="false">
      <c r="A500" s="17"/>
      <c r="B500" s="17"/>
      <c r="C500" s="17"/>
      <c r="D500" s="17"/>
      <c r="E500" s="17"/>
      <c r="F500" s="19" t="str">
        <f aca="false">IF(E500="","",IFERROR(VLOOKUP(E500,الورديات!$A$2:$E$21,2,FALSE()),""))</f>
        <v/>
      </c>
      <c r="G500" s="19" t="str">
        <f aca="false">IF(E500="","",IFERROR(VLOOKUP(E500,الورديات!$A$2:$E$21,3,FALSE()),""))</f>
        <v/>
      </c>
      <c r="H500" s="25"/>
      <c r="I500" s="25"/>
      <c r="J500" s="17"/>
      <c r="K500" s="24" t="str">
        <f aca="false">IF(OR(A500="",H500=""),"",H500*الإعدادات!$B$7)</f>
        <v/>
      </c>
    </row>
    <row r="501" customFormat="false" ht="15" hidden="false" customHeight="false" outlineLevel="0" collapsed="false">
      <c r="A501" s="17"/>
      <c r="B501" s="17"/>
      <c r="C501" s="17"/>
      <c r="D501" s="17"/>
      <c r="E501" s="17"/>
      <c r="F501" s="19" t="str">
        <f aca="false">IF(E501="","",IFERROR(VLOOKUP(E501,الورديات!$A$2:$E$21,2,FALSE()),""))</f>
        <v/>
      </c>
      <c r="G501" s="19" t="str">
        <f aca="false">IF(E501="","",IFERROR(VLOOKUP(E501,الورديات!$A$2:$E$21,3,FALSE()),""))</f>
        <v/>
      </c>
      <c r="H501" s="25"/>
      <c r="I501" s="25"/>
      <c r="J501" s="17"/>
      <c r="K501" s="24" t="str">
        <f aca="false">IF(OR(A501="",H501=""),"",H501*الإعدادات!$B$7)</f>
        <v/>
      </c>
    </row>
  </sheetData>
  <autoFilter ref="A1:K501"/>
  <conditionalFormatting sqref="A2:A501">
    <cfRule type="expression" priority="2" aboveAverage="0" equalAverage="0" bottom="0" percent="0" rank="0" text="" dxfId="14">
      <formula>AND(A2&lt;&gt;"",COUNTIF($A$2:$A$501,A2)&gt;1)</formula>
    </cfRule>
  </conditionalFormatting>
  <dataValidations count="2">
    <dataValidation allowBlank="true" error="اختر قيمة من القائمة" errorStyle="stop" errorTitle="قيمة غير صحيحة" operator="between" showDropDown="false" showErrorMessage="true" showInputMessage="false" sqref="E2:E501" type="list">
      <formula1>الورديات!$A$2:$A$21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J2:J501" type="list">
      <formula1>"نشط,موقوف,مستقيل"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I1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1.5" hidden="false" customHeight="true" outlineLevel="0" collapsed="false">
      <c r="A1" s="15" t="s">
        <v>51</v>
      </c>
      <c r="B1" s="9" t="s">
        <v>52</v>
      </c>
      <c r="C1" s="15" t="s">
        <v>475</v>
      </c>
      <c r="D1" s="15" t="s">
        <v>476</v>
      </c>
      <c r="E1" s="15" t="s">
        <v>477</v>
      </c>
      <c r="F1" s="9" t="s">
        <v>478</v>
      </c>
      <c r="G1" s="15" t="s">
        <v>65</v>
      </c>
      <c r="H1" s="15" t="s">
        <v>25</v>
      </c>
      <c r="I1" s="9" t="s">
        <v>479</v>
      </c>
    </row>
    <row r="2" customFormat="false" ht="15" hidden="false" customHeight="false" outlineLevel="0" collapsed="false">
      <c r="A2" s="17"/>
      <c r="B2" s="18" t="str">
        <f aca="false">IF(A2="","",IFERROR(VLOOKUP(A2,الموظفين!$A$2:$J$501,2,FALSE()),"⚠ كود غير موجود"))</f>
        <v/>
      </c>
      <c r="C2" s="17"/>
      <c r="D2" s="16"/>
      <c r="E2" s="16"/>
      <c r="F2" s="22" t="str">
        <f aca="false">IF(OR(D2="",E2=""),"",E2-D2+1)</f>
        <v/>
      </c>
      <c r="G2" s="17"/>
      <c r="H2" s="17"/>
      <c r="I2" s="22" t="str">
        <f aca="false">IF(OR(D2="",E2=""),"",MAX(0,MIN(E2,الإعدادات!$B$5)-MAX(D2,الإعدادات!$B$4)+1))</f>
        <v/>
      </c>
    </row>
    <row r="3" customFormat="false" ht="15" hidden="false" customHeight="false" outlineLevel="0" collapsed="false">
      <c r="A3" s="17"/>
      <c r="B3" s="18" t="str">
        <f aca="false">IF(A3="","",IFERROR(VLOOKUP(A3,الموظفين!$A$2:$J$501,2,FALSE()),"⚠ كود غير موجود"))</f>
        <v/>
      </c>
      <c r="C3" s="17"/>
      <c r="D3" s="16"/>
      <c r="E3" s="16"/>
      <c r="F3" s="22" t="str">
        <f aca="false">IF(OR(D3="",E3=""),"",E3-D3+1)</f>
        <v/>
      </c>
      <c r="G3" s="17"/>
      <c r="H3" s="17"/>
      <c r="I3" s="22" t="str">
        <f aca="false">IF(OR(D3="",E3=""),"",MAX(0,MIN(E3,الإعدادات!$B$5)-MAX(D3,الإعدادات!$B$4)+1))</f>
        <v/>
      </c>
    </row>
    <row r="4" customFormat="false" ht="15" hidden="false" customHeight="false" outlineLevel="0" collapsed="false">
      <c r="A4" s="17"/>
      <c r="B4" s="18" t="str">
        <f aca="false">IF(A4="","",IFERROR(VLOOKUP(A4,الموظفين!$A$2:$J$501,2,FALSE()),"⚠ كود غير موجود"))</f>
        <v/>
      </c>
      <c r="C4" s="17"/>
      <c r="D4" s="16"/>
      <c r="E4" s="16"/>
      <c r="F4" s="22" t="str">
        <f aca="false">IF(OR(D4="",E4=""),"",E4-D4+1)</f>
        <v/>
      </c>
      <c r="G4" s="17"/>
      <c r="H4" s="17"/>
      <c r="I4" s="22" t="str">
        <f aca="false">IF(OR(D4="",E4=""),"",MAX(0,MIN(E4,الإعدادات!$B$5)-MAX(D4,الإعدادات!$B$4)+1))</f>
        <v/>
      </c>
    </row>
    <row r="5" customFormat="false" ht="15" hidden="false" customHeight="false" outlineLevel="0" collapsed="false">
      <c r="A5" s="17"/>
      <c r="B5" s="18" t="str">
        <f aca="false">IF(A5="","",IFERROR(VLOOKUP(A5,الموظفين!$A$2:$J$501,2,FALSE()),"⚠ كود غير موجود"))</f>
        <v/>
      </c>
      <c r="C5" s="17"/>
      <c r="D5" s="16"/>
      <c r="E5" s="16"/>
      <c r="F5" s="22" t="str">
        <f aca="false">IF(OR(D5="",E5=""),"",E5-D5+1)</f>
        <v/>
      </c>
      <c r="G5" s="17"/>
      <c r="H5" s="17"/>
      <c r="I5" s="22" t="str">
        <f aca="false">IF(OR(D5="",E5=""),"",MAX(0,MIN(E5,الإعدادات!$B$5)-MAX(D5,الإعدادات!$B$4)+1))</f>
        <v/>
      </c>
    </row>
    <row r="6" customFormat="false" ht="15" hidden="false" customHeight="false" outlineLevel="0" collapsed="false">
      <c r="A6" s="17"/>
      <c r="B6" s="18" t="str">
        <f aca="false">IF(A6="","",IFERROR(VLOOKUP(A6,الموظفين!$A$2:$J$501,2,FALSE()),"⚠ كود غير موجود"))</f>
        <v/>
      </c>
      <c r="C6" s="17"/>
      <c r="D6" s="16"/>
      <c r="E6" s="16"/>
      <c r="F6" s="22" t="str">
        <f aca="false">IF(OR(D6="",E6=""),"",E6-D6+1)</f>
        <v/>
      </c>
      <c r="G6" s="17"/>
      <c r="H6" s="17"/>
      <c r="I6" s="22" t="str">
        <f aca="false">IF(OR(D6="",E6=""),"",MAX(0,MIN(E6,الإعدادات!$B$5)-MAX(D6,الإعدادات!$B$4)+1))</f>
        <v/>
      </c>
    </row>
    <row r="7" customFormat="false" ht="15" hidden="false" customHeight="false" outlineLevel="0" collapsed="false">
      <c r="A7" s="17"/>
      <c r="B7" s="18" t="str">
        <f aca="false">IF(A7="","",IFERROR(VLOOKUP(A7,الموظفين!$A$2:$J$501,2,FALSE()),"⚠ كود غير موجود"))</f>
        <v/>
      </c>
      <c r="C7" s="17"/>
      <c r="D7" s="16"/>
      <c r="E7" s="16"/>
      <c r="F7" s="22" t="str">
        <f aca="false">IF(OR(D7="",E7=""),"",E7-D7+1)</f>
        <v/>
      </c>
      <c r="G7" s="17"/>
      <c r="H7" s="17"/>
      <c r="I7" s="22" t="str">
        <f aca="false">IF(OR(D7="",E7=""),"",MAX(0,MIN(E7,الإعدادات!$B$5)-MAX(D7,الإعدادات!$B$4)+1))</f>
        <v/>
      </c>
    </row>
    <row r="8" customFormat="false" ht="15" hidden="false" customHeight="false" outlineLevel="0" collapsed="false">
      <c r="A8" s="17"/>
      <c r="B8" s="18" t="str">
        <f aca="false">IF(A8="","",IFERROR(VLOOKUP(A8,الموظفين!$A$2:$J$501,2,FALSE()),"⚠ كود غير موجود"))</f>
        <v/>
      </c>
      <c r="C8" s="17"/>
      <c r="D8" s="16"/>
      <c r="E8" s="16"/>
      <c r="F8" s="22" t="str">
        <f aca="false">IF(OR(D8="",E8=""),"",E8-D8+1)</f>
        <v/>
      </c>
      <c r="G8" s="17"/>
      <c r="H8" s="17"/>
      <c r="I8" s="22" t="str">
        <f aca="false">IF(OR(D8="",E8=""),"",MAX(0,MIN(E8,الإعدادات!$B$5)-MAX(D8,الإعدادات!$B$4)+1))</f>
        <v/>
      </c>
    </row>
    <row r="9" customFormat="false" ht="15" hidden="false" customHeight="false" outlineLevel="0" collapsed="false">
      <c r="A9" s="17"/>
      <c r="B9" s="18" t="str">
        <f aca="false">IF(A9="","",IFERROR(VLOOKUP(A9,الموظفين!$A$2:$J$501,2,FALSE()),"⚠ كود غير موجود"))</f>
        <v/>
      </c>
      <c r="C9" s="17"/>
      <c r="D9" s="16"/>
      <c r="E9" s="16"/>
      <c r="F9" s="22" t="str">
        <f aca="false">IF(OR(D9="",E9=""),"",E9-D9+1)</f>
        <v/>
      </c>
      <c r="G9" s="17"/>
      <c r="H9" s="17"/>
      <c r="I9" s="22" t="str">
        <f aca="false">IF(OR(D9="",E9=""),"",MAX(0,MIN(E9,الإعدادات!$B$5)-MAX(D9,الإعدادات!$B$4)+1))</f>
        <v/>
      </c>
    </row>
    <row r="10" customFormat="false" ht="15" hidden="false" customHeight="false" outlineLevel="0" collapsed="false">
      <c r="A10" s="17"/>
      <c r="B10" s="18" t="str">
        <f aca="false">IF(A10="","",IFERROR(VLOOKUP(A10,الموظفين!$A$2:$J$501,2,FALSE()),"⚠ كود غير موجود"))</f>
        <v/>
      </c>
      <c r="C10" s="17"/>
      <c r="D10" s="16"/>
      <c r="E10" s="16"/>
      <c r="F10" s="22" t="str">
        <f aca="false">IF(OR(D10="",E10=""),"",E10-D10+1)</f>
        <v/>
      </c>
      <c r="G10" s="17"/>
      <c r="H10" s="17"/>
      <c r="I10" s="22" t="str">
        <f aca="false">IF(OR(D10="",E10=""),"",MAX(0,MIN(E10,الإعدادات!$B$5)-MAX(D10,الإعدادات!$B$4)+1))</f>
        <v/>
      </c>
    </row>
    <row r="11" customFormat="false" ht="15" hidden="false" customHeight="false" outlineLevel="0" collapsed="false">
      <c r="A11" s="17"/>
      <c r="B11" s="18" t="str">
        <f aca="false">IF(A11="","",IFERROR(VLOOKUP(A11,الموظفين!$A$2:$J$501,2,FALSE()),"⚠ كود غير موجود"))</f>
        <v/>
      </c>
      <c r="C11" s="17"/>
      <c r="D11" s="16"/>
      <c r="E11" s="16"/>
      <c r="F11" s="22" t="str">
        <f aca="false">IF(OR(D11="",E11=""),"",E11-D11+1)</f>
        <v/>
      </c>
      <c r="G11" s="17"/>
      <c r="H11" s="17"/>
      <c r="I11" s="22" t="str">
        <f aca="false">IF(OR(D11="",E11=""),"",MAX(0,MIN(E11,الإعدادات!$B$5)-MAX(D11,الإعدادات!$B$4)+1))</f>
        <v/>
      </c>
    </row>
    <row r="12" customFormat="false" ht="15" hidden="false" customHeight="false" outlineLevel="0" collapsed="false">
      <c r="A12" s="17"/>
      <c r="B12" s="18" t="str">
        <f aca="false">IF(A12="","",IFERROR(VLOOKUP(A12,الموظفين!$A$2:$J$501,2,FALSE()),"⚠ كود غير موجود"))</f>
        <v/>
      </c>
      <c r="C12" s="17"/>
      <c r="D12" s="16"/>
      <c r="E12" s="16"/>
      <c r="F12" s="22" t="str">
        <f aca="false">IF(OR(D12="",E12=""),"",E12-D12+1)</f>
        <v/>
      </c>
      <c r="G12" s="17"/>
      <c r="H12" s="17"/>
      <c r="I12" s="22" t="str">
        <f aca="false">IF(OR(D12="",E12=""),"",MAX(0,MIN(E12,الإعدادات!$B$5)-MAX(D12,الإعدادات!$B$4)+1))</f>
        <v/>
      </c>
    </row>
    <row r="13" customFormat="false" ht="15" hidden="false" customHeight="false" outlineLevel="0" collapsed="false">
      <c r="A13" s="17"/>
      <c r="B13" s="18" t="str">
        <f aca="false">IF(A13="","",IFERROR(VLOOKUP(A13,الموظفين!$A$2:$J$501,2,FALSE()),"⚠ كود غير موجود"))</f>
        <v/>
      </c>
      <c r="C13" s="17"/>
      <c r="D13" s="16"/>
      <c r="E13" s="16"/>
      <c r="F13" s="22" t="str">
        <f aca="false">IF(OR(D13="",E13=""),"",E13-D13+1)</f>
        <v/>
      </c>
      <c r="G13" s="17"/>
      <c r="H13" s="17"/>
      <c r="I13" s="22" t="str">
        <f aca="false">IF(OR(D13="",E13=""),"",MAX(0,MIN(E13,الإعدادات!$B$5)-MAX(D13,الإعدادات!$B$4)+1))</f>
        <v/>
      </c>
    </row>
    <row r="14" customFormat="false" ht="15" hidden="false" customHeight="false" outlineLevel="0" collapsed="false">
      <c r="A14" s="17"/>
      <c r="B14" s="18" t="str">
        <f aca="false">IF(A14="","",IFERROR(VLOOKUP(A14,الموظفين!$A$2:$J$501,2,FALSE()),"⚠ كود غير موجود"))</f>
        <v/>
      </c>
      <c r="C14" s="17"/>
      <c r="D14" s="16"/>
      <c r="E14" s="16"/>
      <c r="F14" s="22" t="str">
        <f aca="false">IF(OR(D14="",E14=""),"",E14-D14+1)</f>
        <v/>
      </c>
      <c r="G14" s="17"/>
      <c r="H14" s="17"/>
      <c r="I14" s="22" t="str">
        <f aca="false">IF(OR(D14="",E14=""),"",MAX(0,MIN(E14,الإعدادات!$B$5)-MAX(D14,الإعدادات!$B$4)+1))</f>
        <v/>
      </c>
    </row>
    <row r="15" customFormat="false" ht="15" hidden="false" customHeight="false" outlineLevel="0" collapsed="false">
      <c r="A15" s="17"/>
      <c r="B15" s="18" t="str">
        <f aca="false">IF(A15="","",IFERROR(VLOOKUP(A15,الموظفين!$A$2:$J$501,2,FALSE()),"⚠ كود غير موجود"))</f>
        <v/>
      </c>
      <c r="C15" s="17"/>
      <c r="D15" s="16"/>
      <c r="E15" s="16"/>
      <c r="F15" s="22" t="str">
        <f aca="false">IF(OR(D15="",E15=""),"",E15-D15+1)</f>
        <v/>
      </c>
      <c r="G15" s="17"/>
      <c r="H15" s="17"/>
      <c r="I15" s="22" t="str">
        <f aca="false">IF(OR(D15="",E15=""),"",MAX(0,MIN(E15,الإعدادات!$B$5)-MAX(D15,الإعدادات!$B$4)+1))</f>
        <v/>
      </c>
    </row>
    <row r="16" customFormat="false" ht="15" hidden="false" customHeight="false" outlineLevel="0" collapsed="false">
      <c r="A16" s="17"/>
      <c r="B16" s="18" t="str">
        <f aca="false">IF(A16="","",IFERROR(VLOOKUP(A16,الموظفين!$A$2:$J$501,2,FALSE()),"⚠ كود غير موجود"))</f>
        <v/>
      </c>
      <c r="C16" s="17"/>
      <c r="D16" s="16"/>
      <c r="E16" s="16"/>
      <c r="F16" s="22" t="str">
        <f aca="false">IF(OR(D16="",E16=""),"",E16-D16+1)</f>
        <v/>
      </c>
      <c r="G16" s="17"/>
      <c r="H16" s="17"/>
      <c r="I16" s="22" t="str">
        <f aca="false">IF(OR(D16="",E16=""),"",MAX(0,MIN(E16,الإعدادات!$B$5)-MAX(D16,الإعدادات!$B$4)+1))</f>
        <v/>
      </c>
    </row>
    <row r="17" customFormat="false" ht="15" hidden="false" customHeight="false" outlineLevel="0" collapsed="false">
      <c r="A17" s="17"/>
      <c r="B17" s="18" t="str">
        <f aca="false">IF(A17="","",IFERROR(VLOOKUP(A17,الموظفين!$A$2:$J$501,2,FALSE()),"⚠ كود غير موجود"))</f>
        <v/>
      </c>
      <c r="C17" s="17"/>
      <c r="D17" s="16"/>
      <c r="E17" s="16"/>
      <c r="F17" s="22" t="str">
        <f aca="false">IF(OR(D17="",E17=""),"",E17-D17+1)</f>
        <v/>
      </c>
      <c r="G17" s="17"/>
      <c r="H17" s="17"/>
      <c r="I17" s="22" t="str">
        <f aca="false">IF(OR(D17="",E17=""),"",MAX(0,MIN(E17,الإعدادات!$B$5)-MAX(D17,الإعدادات!$B$4)+1))</f>
        <v/>
      </c>
    </row>
    <row r="18" customFormat="false" ht="15" hidden="false" customHeight="false" outlineLevel="0" collapsed="false">
      <c r="A18" s="17"/>
      <c r="B18" s="18" t="str">
        <f aca="false">IF(A18="","",IFERROR(VLOOKUP(A18,الموظفين!$A$2:$J$501,2,FALSE()),"⚠ كود غير موجود"))</f>
        <v/>
      </c>
      <c r="C18" s="17"/>
      <c r="D18" s="16"/>
      <c r="E18" s="16"/>
      <c r="F18" s="22" t="str">
        <f aca="false">IF(OR(D18="",E18=""),"",E18-D18+1)</f>
        <v/>
      </c>
      <c r="G18" s="17"/>
      <c r="H18" s="17"/>
      <c r="I18" s="22" t="str">
        <f aca="false">IF(OR(D18="",E18=""),"",MAX(0,MIN(E18,الإعدادات!$B$5)-MAX(D18,الإعدادات!$B$4)+1))</f>
        <v/>
      </c>
    </row>
    <row r="19" customFormat="false" ht="15" hidden="false" customHeight="false" outlineLevel="0" collapsed="false">
      <c r="A19" s="17"/>
      <c r="B19" s="18" t="str">
        <f aca="false">IF(A19="","",IFERROR(VLOOKUP(A19,الموظفين!$A$2:$J$501,2,FALSE()),"⚠ كود غير موجود"))</f>
        <v/>
      </c>
      <c r="C19" s="17"/>
      <c r="D19" s="16"/>
      <c r="E19" s="16"/>
      <c r="F19" s="22" t="str">
        <f aca="false">IF(OR(D19="",E19=""),"",E19-D19+1)</f>
        <v/>
      </c>
      <c r="G19" s="17"/>
      <c r="H19" s="17"/>
      <c r="I19" s="22" t="str">
        <f aca="false">IF(OR(D19="",E19=""),"",MAX(0,MIN(E19,الإعدادات!$B$5)-MAX(D19,الإعدادات!$B$4)+1))</f>
        <v/>
      </c>
    </row>
    <row r="20" customFormat="false" ht="15" hidden="false" customHeight="false" outlineLevel="0" collapsed="false">
      <c r="A20" s="17"/>
      <c r="B20" s="18" t="str">
        <f aca="false">IF(A20="","",IFERROR(VLOOKUP(A20,الموظفين!$A$2:$J$501,2,FALSE()),"⚠ كود غير موجود"))</f>
        <v/>
      </c>
      <c r="C20" s="17"/>
      <c r="D20" s="16"/>
      <c r="E20" s="16"/>
      <c r="F20" s="22" t="str">
        <f aca="false">IF(OR(D20="",E20=""),"",E20-D20+1)</f>
        <v/>
      </c>
      <c r="G20" s="17"/>
      <c r="H20" s="17"/>
      <c r="I20" s="22" t="str">
        <f aca="false">IF(OR(D20="",E20=""),"",MAX(0,MIN(E20,الإعدادات!$B$5)-MAX(D20,الإعدادات!$B$4)+1))</f>
        <v/>
      </c>
    </row>
    <row r="21" customFormat="false" ht="15" hidden="false" customHeight="false" outlineLevel="0" collapsed="false">
      <c r="A21" s="17"/>
      <c r="B21" s="18" t="str">
        <f aca="false">IF(A21="","",IFERROR(VLOOKUP(A21,الموظفين!$A$2:$J$501,2,FALSE()),"⚠ كود غير موجود"))</f>
        <v/>
      </c>
      <c r="C21" s="17"/>
      <c r="D21" s="16"/>
      <c r="E21" s="16"/>
      <c r="F21" s="22" t="str">
        <f aca="false">IF(OR(D21="",E21=""),"",E21-D21+1)</f>
        <v/>
      </c>
      <c r="G21" s="17"/>
      <c r="H21" s="17"/>
      <c r="I21" s="22" t="str">
        <f aca="false">IF(OR(D21="",E21=""),"",MAX(0,MIN(E21,الإعدادات!$B$5)-MAX(D21,الإعدادات!$B$4)+1))</f>
        <v/>
      </c>
    </row>
    <row r="22" customFormat="false" ht="15" hidden="false" customHeight="false" outlineLevel="0" collapsed="false">
      <c r="A22" s="17"/>
      <c r="B22" s="18" t="str">
        <f aca="false">IF(A22="","",IFERROR(VLOOKUP(A22,الموظفين!$A$2:$J$501,2,FALSE()),"⚠ كود غير موجود"))</f>
        <v/>
      </c>
      <c r="C22" s="17"/>
      <c r="D22" s="16"/>
      <c r="E22" s="16"/>
      <c r="F22" s="22" t="str">
        <f aca="false">IF(OR(D22="",E22=""),"",E22-D22+1)</f>
        <v/>
      </c>
      <c r="G22" s="17"/>
      <c r="H22" s="17"/>
      <c r="I22" s="22" t="str">
        <f aca="false">IF(OR(D22="",E22=""),"",MAX(0,MIN(E22,الإعدادات!$B$5)-MAX(D22,الإعدادات!$B$4)+1))</f>
        <v/>
      </c>
    </row>
    <row r="23" customFormat="false" ht="15" hidden="false" customHeight="false" outlineLevel="0" collapsed="false">
      <c r="A23" s="17"/>
      <c r="B23" s="18" t="str">
        <f aca="false">IF(A23="","",IFERROR(VLOOKUP(A23,الموظفين!$A$2:$J$501,2,FALSE()),"⚠ كود غير موجود"))</f>
        <v/>
      </c>
      <c r="C23" s="17"/>
      <c r="D23" s="16"/>
      <c r="E23" s="16"/>
      <c r="F23" s="22" t="str">
        <f aca="false">IF(OR(D23="",E23=""),"",E23-D23+1)</f>
        <v/>
      </c>
      <c r="G23" s="17"/>
      <c r="H23" s="17"/>
      <c r="I23" s="22" t="str">
        <f aca="false">IF(OR(D23="",E23=""),"",MAX(0,MIN(E23,الإعدادات!$B$5)-MAX(D23,الإعدادات!$B$4)+1))</f>
        <v/>
      </c>
    </row>
    <row r="24" customFormat="false" ht="15" hidden="false" customHeight="false" outlineLevel="0" collapsed="false">
      <c r="A24" s="17"/>
      <c r="B24" s="18" t="str">
        <f aca="false">IF(A24="","",IFERROR(VLOOKUP(A24,الموظفين!$A$2:$J$501,2,FALSE()),"⚠ كود غير موجود"))</f>
        <v/>
      </c>
      <c r="C24" s="17"/>
      <c r="D24" s="16"/>
      <c r="E24" s="16"/>
      <c r="F24" s="22" t="str">
        <f aca="false">IF(OR(D24="",E24=""),"",E24-D24+1)</f>
        <v/>
      </c>
      <c r="G24" s="17"/>
      <c r="H24" s="17"/>
      <c r="I24" s="22" t="str">
        <f aca="false">IF(OR(D24="",E24=""),"",MAX(0,MIN(E24,الإعدادات!$B$5)-MAX(D24,الإعدادات!$B$4)+1))</f>
        <v/>
      </c>
    </row>
    <row r="25" customFormat="false" ht="15" hidden="false" customHeight="false" outlineLevel="0" collapsed="false">
      <c r="A25" s="17"/>
      <c r="B25" s="18" t="str">
        <f aca="false">IF(A25="","",IFERROR(VLOOKUP(A25,الموظفين!$A$2:$J$501,2,FALSE()),"⚠ كود غير موجود"))</f>
        <v/>
      </c>
      <c r="C25" s="17"/>
      <c r="D25" s="16"/>
      <c r="E25" s="16"/>
      <c r="F25" s="22" t="str">
        <f aca="false">IF(OR(D25="",E25=""),"",E25-D25+1)</f>
        <v/>
      </c>
      <c r="G25" s="17"/>
      <c r="H25" s="17"/>
      <c r="I25" s="22" t="str">
        <f aca="false">IF(OR(D25="",E25=""),"",MAX(0,MIN(E25,الإعدادات!$B$5)-MAX(D25,الإعدادات!$B$4)+1))</f>
        <v/>
      </c>
    </row>
    <row r="26" customFormat="false" ht="15" hidden="false" customHeight="false" outlineLevel="0" collapsed="false">
      <c r="A26" s="17"/>
      <c r="B26" s="18" t="str">
        <f aca="false">IF(A26="","",IFERROR(VLOOKUP(A26,الموظفين!$A$2:$J$501,2,FALSE()),"⚠ كود غير موجود"))</f>
        <v/>
      </c>
      <c r="C26" s="17"/>
      <c r="D26" s="16"/>
      <c r="E26" s="16"/>
      <c r="F26" s="22" t="str">
        <f aca="false">IF(OR(D26="",E26=""),"",E26-D26+1)</f>
        <v/>
      </c>
      <c r="G26" s="17"/>
      <c r="H26" s="17"/>
      <c r="I26" s="22" t="str">
        <f aca="false">IF(OR(D26="",E26=""),"",MAX(0,MIN(E26,الإعدادات!$B$5)-MAX(D26,الإعدادات!$B$4)+1))</f>
        <v/>
      </c>
    </row>
    <row r="27" customFormat="false" ht="15" hidden="false" customHeight="false" outlineLevel="0" collapsed="false">
      <c r="A27" s="17"/>
      <c r="B27" s="18" t="str">
        <f aca="false">IF(A27="","",IFERROR(VLOOKUP(A27,الموظفين!$A$2:$J$501,2,FALSE()),"⚠ كود غير موجود"))</f>
        <v/>
      </c>
      <c r="C27" s="17"/>
      <c r="D27" s="16"/>
      <c r="E27" s="16"/>
      <c r="F27" s="22" t="str">
        <f aca="false">IF(OR(D27="",E27=""),"",E27-D27+1)</f>
        <v/>
      </c>
      <c r="G27" s="17"/>
      <c r="H27" s="17"/>
      <c r="I27" s="22" t="str">
        <f aca="false">IF(OR(D27="",E27=""),"",MAX(0,MIN(E27,الإعدادات!$B$5)-MAX(D27,الإعدادات!$B$4)+1))</f>
        <v/>
      </c>
    </row>
    <row r="28" customFormat="false" ht="15" hidden="false" customHeight="false" outlineLevel="0" collapsed="false">
      <c r="A28" s="17"/>
      <c r="B28" s="18" t="str">
        <f aca="false">IF(A28="","",IFERROR(VLOOKUP(A28,الموظفين!$A$2:$J$501,2,FALSE()),"⚠ كود غير موجود"))</f>
        <v/>
      </c>
      <c r="C28" s="17"/>
      <c r="D28" s="16"/>
      <c r="E28" s="16"/>
      <c r="F28" s="22" t="str">
        <f aca="false">IF(OR(D28="",E28=""),"",E28-D28+1)</f>
        <v/>
      </c>
      <c r="G28" s="17"/>
      <c r="H28" s="17"/>
      <c r="I28" s="22" t="str">
        <f aca="false">IF(OR(D28="",E28=""),"",MAX(0,MIN(E28,الإعدادات!$B$5)-MAX(D28,الإعدادات!$B$4)+1))</f>
        <v/>
      </c>
    </row>
    <row r="29" customFormat="false" ht="15" hidden="false" customHeight="false" outlineLevel="0" collapsed="false">
      <c r="A29" s="17"/>
      <c r="B29" s="18" t="str">
        <f aca="false">IF(A29="","",IFERROR(VLOOKUP(A29,الموظفين!$A$2:$J$501,2,FALSE()),"⚠ كود غير موجود"))</f>
        <v/>
      </c>
      <c r="C29" s="17"/>
      <c r="D29" s="16"/>
      <c r="E29" s="16"/>
      <c r="F29" s="22" t="str">
        <f aca="false">IF(OR(D29="",E29=""),"",E29-D29+1)</f>
        <v/>
      </c>
      <c r="G29" s="17"/>
      <c r="H29" s="17"/>
      <c r="I29" s="22" t="str">
        <f aca="false">IF(OR(D29="",E29=""),"",MAX(0,MIN(E29,الإعدادات!$B$5)-MAX(D29,الإعدادات!$B$4)+1))</f>
        <v/>
      </c>
    </row>
    <row r="30" customFormat="false" ht="15" hidden="false" customHeight="false" outlineLevel="0" collapsed="false">
      <c r="A30" s="17"/>
      <c r="B30" s="18" t="str">
        <f aca="false">IF(A30="","",IFERROR(VLOOKUP(A30,الموظفين!$A$2:$J$501,2,FALSE()),"⚠ كود غير موجود"))</f>
        <v/>
      </c>
      <c r="C30" s="17"/>
      <c r="D30" s="16"/>
      <c r="E30" s="16"/>
      <c r="F30" s="22" t="str">
        <f aca="false">IF(OR(D30="",E30=""),"",E30-D30+1)</f>
        <v/>
      </c>
      <c r="G30" s="17"/>
      <c r="H30" s="17"/>
      <c r="I30" s="22" t="str">
        <f aca="false">IF(OR(D30="",E30=""),"",MAX(0,MIN(E30,الإعدادات!$B$5)-MAX(D30,الإعدادات!$B$4)+1))</f>
        <v/>
      </c>
    </row>
    <row r="31" customFormat="false" ht="15" hidden="false" customHeight="false" outlineLevel="0" collapsed="false">
      <c r="A31" s="17"/>
      <c r="B31" s="18" t="str">
        <f aca="false">IF(A31="","",IFERROR(VLOOKUP(A31,الموظفين!$A$2:$J$501,2,FALSE()),"⚠ كود غير موجود"))</f>
        <v/>
      </c>
      <c r="C31" s="17"/>
      <c r="D31" s="16"/>
      <c r="E31" s="16"/>
      <c r="F31" s="22" t="str">
        <f aca="false">IF(OR(D31="",E31=""),"",E31-D31+1)</f>
        <v/>
      </c>
      <c r="G31" s="17"/>
      <c r="H31" s="17"/>
      <c r="I31" s="22" t="str">
        <f aca="false">IF(OR(D31="",E31=""),"",MAX(0,MIN(E31,الإعدادات!$B$5)-MAX(D31,الإعدادات!$B$4)+1))</f>
        <v/>
      </c>
    </row>
    <row r="32" customFormat="false" ht="15" hidden="false" customHeight="false" outlineLevel="0" collapsed="false">
      <c r="A32" s="17"/>
      <c r="B32" s="18" t="str">
        <f aca="false">IF(A32="","",IFERROR(VLOOKUP(A32,الموظفين!$A$2:$J$501,2,FALSE()),"⚠ كود غير موجود"))</f>
        <v/>
      </c>
      <c r="C32" s="17"/>
      <c r="D32" s="16"/>
      <c r="E32" s="16"/>
      <c r="F32" s="22" t="str">
        <f aca="false">IF(OR(D32="",E32=""),"",E32-D32+1)</f>
        <v/>
      </c>
      <c r="G32" s="17"/>
      <c r="H32" s="17"/>
      <c r="I32" s="22" t="str">
        <f aca="false">IF(OR(D32="",E32=""),"",MAX(0,MIN(E32,الإعدادات!$B$5)-MAX(D32,الإعدادات!$B$4)+1))</f>
        <v/>
      </c>
    </row>
    <row r="33" customFormat="false" ht="15" hidden="false" customHeight="false" outlineLevel="0" collapsed="false">
      <c r="A33" s="17"/>
      <c r="B33" s="18" t="str">
        <f aca="false">IF(A33="","",IFERROR(VLOOKUP(A33,الموظفين!$A$2:$J$501,2,FALSE()),"⚠ كود غير موجود"))</f>
        <v/>
      </c>
      <c r="C33" s="17"/>
      <c r="D33" s="16"/>
      <c r="E33" s="16"/>
      <c r="F33" s="22" t="str">
        <f aca="false">IF(OR(D33="",E33=""),"",E33-D33+1)</f>
        <v/>
      </c>
      <c r="G33" s="17"/>
      <c r="H33" s="17"/>
      <c r="I33" s="22" t="str">
        <f aca="false">IF(OR(D33="",E33=""),"",MAX(0,MIN(E33,الإعدادات!$B$5)-MAX(D33,الإعدادات!$B$4)+1))</f>
        <v/>
      </c>
    </row>
    <row r="34" customFormat="false" ht="15" hidden="false" customHeight="false" outlineLevel="0" collapsed="false">
      <c r="A34" s="17"/>
      <c r="B34" s="18" t="str">
        <f aca="false">IF(A34="","",IFERROR(VLOOKUP(A34,الموظفين!$A$2:$J$501,2,FALSE()),"⚠ كود غير موجود"))</f>
        <v/>
      </c>
      <c r="C34" s="17"/>
      <c r="D34" s="16"/>
      <c r="E34" s="16"/>
      <c r="F34" s="22" t="str">
        <f aca="false">IF(OR(D34="",E34=""),"",E34-D34+1)</f>
        <v/>
      </c>
      <c r="G34" s="17"/>
      <c r="H34" s="17"/>
      <c r="I34" s="22" t="str">
        <f aca="false">IF(OR(D34="",E34=""),"",MAX(0,MIN(E34,الإعدادات!$B$5)-MAX(D34,الإعدادات!$B$4)+1))</f>
        <v/>
      </c>
    </row>
    <row r="35" customFormat="false" ht="15" hidden="false" customHeight="false" outlineLevel="0" collapsed="false">
      <c r="A35" s="17"/>
      <c r="B35" s="18" t="str">
        <f aca="false">IF(A35="","",IFERROR(VLOOKUP(A35,الموظفين!$A$2:$J$501,2,FALSE()),"⚠ كود غير موجود"))</f>
        <v/>
      </c>
      <c r="C35" s="17"/>
      <c r="D35" s="16"/>
      <c r="E35" s="16"/>
      <c r="F35" s="22" t="str">
        <f aca="false">IF(OR(D35="",E35=""),"",E35-D35+1)</f>
        <v/>
      </c>
      <c r="G35" s="17"/>
      <c r="H35" s="17"/>
      <c r="I35" s="22" t="str">
        <f aca="false">IF(OR(D35="",E35=""),"",MAX(0,MIN(E35,الإعدادات!$B$5)-MAX(D35,الإعدادات!$B$4)+1))</f>
        <v/>
      </c>
    </row>
    <row r="36" customFormat="false" ht="15" hidden="false" customHeight="false" outlineLevel="0" collapsed="false">
      <c r="A36" s="17"/>
      <c r="B36" s="18" t="str">
        <f aca="false">IF(A36="","",IFERROR(VLOOKUP(A36,الموظفين!$A$2:$J$501,2,FALSE()),"⚠ كود غير موجود"))</f>
        <v/>
      </c>
      <c r="C36" s="17"/>
      <c r="D36" s="16"/>
      <c r="E36" s="16"/>
      <c r="F36" s="22" t="str">
        <f aca="false">IF(OR(D36="",E36=""),"",E36-D36+1)</f>
        <v/>
      </c>
      <c r="G36" s="17"/>
      <c r="H36" s="17"/>
      <c r="I36" s="22" t="str">
        <f aca="false">IF(OR(D36="",E36=""),"",MAX(0,MIN(E36,الإعدادات!$B$5)-MAX(D36,الإعدادات!$B$4)+1))</f>
        <v/>
      </c>
    </row>
    <row r="37" customFormat="false" ht="15" hidden="false" customHeight="false" outlineLevel="0" collapsed="false">
      <c r="A37" s="17"/>
      <c r="B37" s="18" t="str">
        <f aca="false">IF(A37="","",IFERROR(VLOOKUP(A37,الموظفين!$A$2:$J$501,2,FALSE()),"⚠ كود غير موجود"))</f>
        <v/>
      </c>
      <c r="C37" s="17"/>
      <c r="D37" s="16"/>
      <c r="E37" s="16"/>
      <c r="F37" s="22" t="str">
        <f aca="false">IF(OR(D37="",E37=""),"",E37-D37+1)</f>
        <v/>
      </c>
      <c r="G37" s="17"/>
      <c r="H37" s="17"/>
      <c r="I37" s="22" t="str">
        <f aca="false">IF(OR(D37="",E37=""),"",MAX(0,MIN(E37,الإعدادات!$B$5)-MAX(D37,الإعدادات!$B$4)+1))</f>
        <v/>
      </c>
    </row>
    <row r="38" customFormat="false" ht="15" hidden="false" customHeight="false" outlineLevel="0" collapsed="false">
      <c r="A38" s="17"/>
      <c r="B38" s="18" t="str">
        <f aca="false">IF(A38="","",IFERROR(VLOOKUP(A38,الموظفين!$A$2:$J$501,2,FALSE()),"⚠ كود غير موجود"))</f>
        <v/>
      </c>
      <c r="C38" s="17"/>
      <c r="D38" s="16"/>
      <c r="E38" s="16"/>
      <c r="F38" s="22" t="str">
        <f aca="false">IF(OR(D38="",E38=""),"",E38-D38+1)</f>
        <v/>
      </c>
      <c r="G38" s="17"/>
      <c r="H38" s="17"/>
      <c r="I38" s="22" t="str">
        <f aca="false">IF(OR(D38="",E38=""),"",MAX(0,MIN(E38,الإعدادات!$B$5)-MAX(D38,الإعدادات!$B$4)+1))</f>
        <v/>
      </c>
    </row>
    <row r="39" customFormat="false" ht="15" hidden="false" customHeight="false" outlineLevel="0" collapsed="false">
      <c r="A39" s="17"/>
      <c r="B39" s="18" t="str">
        <f aca="false">IF(A39="","",IFERROR(VLOOKUP(A39,الموظفين!$A$2:$J$501,2,FALSE()),"⚠ كود غير موجود"))</f>
        <v/>
      </c>
      <c r="C39" s="17"/>
      <c r="D39" s="16"/>
      <c r="E39" s="16"/>
      <c r="F39" s="22" t="str">
        <f aca="false">IF(OR(D39="",E39=""),"",E39-D39+1)</f>
        <v/>
      </c>
      <c r="G39" s="17"/>
      <c r="H39" s="17"/>
      <c r="I39" s="22" t="str">
        <f aca="false">IF(OR(D39="",E39=""),"",MAX(0,MIN(E39,الإعدادات!$B$5)-MAX(D39,الإعدادات!$B$4)+1))</f>
        <v/>
      </c>
    </row>
    <row r="40" customFormat="false" ht="15" hidden="false" customHeight="false" outlineLevel="0" collapsed="false">
      <c r="A40" s="17"/>
      <c r="B40" s="18" t="str">
        <f aca="false">IF(A40="","",IFERROR(VLOOKUP(A40,الموظفين!$A$2:$J$501,2,FALSE()),"⚠ كود غير موجود"))</f>
        <v/>
      </c>
      <c r="C40" s="17"/>
      <c r="D40" s="16"/>
      <c r="E40" s="16"/>
      <c r="F40" s="22" t="str">
        <f aca="false">IF(OR(D40="",E40=""),"",E40-D40+1)</f>
        <v/>
      </c>
      <c r="G40" s="17"/>
      <c r="H40" s="17"/>
      <c r="I40" s="22" t="str">
        <f aca="false">IF(OR(D40="",E40=""),"",MAX(0,MIN(E40,الإعدادات!$B$5)-MAX(D40,الإعدادات!$B$4)+1))</f>
        <v/>
      </c>
    </row>
    <row r="41" customFormat="false" ht="15" hidden="false" customHeight="false" outlineLevel="0" collapsed="false">
      <c r="A41" s="17"/>
      <c r="B41" s="18" t="str">
        <f aca="false">IF(A41="","",IFERROR(VLOOKUP(A41,الموظفين!$A$2:$J$501,2,FALSE()),"⚠ كود غير موجود"))</f>
        <v/>
      </c>
      <c r="C41" s="17"/>
      <c r="D41" s="16"/>
      <c r="E41" s="16"/>
      <c r="F41" s="22" t="str">
        <f aca="false">IF(OR(D41="",E41=""),"",E41-D41+1)</f>
        <v/>
      </c>
      <c r="G41" s="17"/>
      <c r="H41" s="17"/>
      <c r="I41" s="22" t="str">
        <f aca="false">IF(OR(D41="",E41=""),"",MAX(0,MIN(E41,الإعدادات!$B$5)-MAX(D41,الإعدادات!$B$4)+1))</f>
        <v/>
      </c>
    </row>
    <row r="42" customFormat="false" ht="15" hidden="false" customHeight="false" outlineLevel="0" collapsed="false">
      <c r="A42" s="17"/>
      <c r="B42" s="18" t="str">
        <f aca="false">IF(A42="","",IFERROR(VLOOKUP(A42,الموظفين!$A$2:$J$501,2,FALSE()),"⚠ كود غير موجود"))</f>
        <v/>
      </c>
      <c r="C42" s="17"/>
      <c r="D42" s="16"/>
      <c r="E42" s="16"/>
      <c r="F42" s="22" t="str">
        <f aca="false">IF(OR(D42="",E42=""),"",E42-D42+1)</f>
        <v/>
      </c>
      <c r="G42" s="17"/>
      <c r="H42" s="17"/>
      <c r="I42" s="22" t="str">
        <f aca="false">IF(OR(D42="",E42=""),"",MAX(0,MIN(E42,الإعدادات!$B$5)-MAX(D42,الإعدادات!$B$4)+1))</f>
        <v/>
      </c>
    </row>
    <row r="43" customFormat="false" ht="15" hidden="false" customHeight="false" outlineLevel="0" collapsed="false">
      <c r="A43" s="17"/>
      <c r="B43" s="18" t="str">
        <f aca="false">IF(A43="","",IFERROR(VLOOKUP(A43,الموظفين!$A$2:$J$501,2,FALSE()),"⚠ كود غير موجود"))</f>
        <v/>
      </c>
      <c r="C43" s="17"/>
      <c r="D43" s="16"/>
      <c r="E43" s="16"/>
      <c r="F43" s="22" t="str">
        <f aca="false">IF(OR(D43="",E43=""),"",E43-D43+1)</f>
        <v/>
      </c>
      <c r="G43" s="17"/>
      <c r="H43" s="17"/>
      <c r="I43" s="22" t="str">
        <f aca="false">IF(OR(D43="",E43=""),"",MAX(0,MIN(E43,الإعدادات!$B$5)-MAX(D43,الإعدادات!$B$4)+1))</f>
        <v/>
      </c>
    </row>
    <row r="44" customFormat="false" ht="15" hidden="false" customHeight="false" outlineLevel="0" collapsed="false">
      <c r="A44" s="17"/>
      <c r="B44" s="18" t="str">
        <f aca="false">IF(A44="","",IFERROR(VLOOKUP(A44,الموظفين!$A$2:$J$501,2,FALSE()),"⚠ كود غير موجود"))</f>
        <v/>
      </c>
      <c r="C44" s="17"/>
      <c r="D44" s="16"/>
      <c r="E44" s="16"/>
      <c r="F44" s="22" t="str">
        <f aca="false">IF(OR(D44="",E44=""),"",E44-D44+1)</f>
        <v/>
      </c>
      <c r="G44" s="17"/>
      <c r="H44" s="17"/>
      <c r="I44" s="22" t="str">
        <f aca="false">IF(OR(D44="",E44=""),"",MAX(0,MIN(E44,الإعدادات!$B$5)-MAX(D44,الإعدادات!$B$4)+1))</f>
        <v/>
      </c>
    </row>
    <row r="45" customFormat="false" ht="15" hidden="false" customHeight="false" outlineLevel="0" collapsed="false">
      <c r="A45" s="17"/>
      <c r="B45" s="18" t="str">
        <f aca="false">IF(A45="","",IFERROR(VLOOKUP(A45,الموظفين!$A$2:$J$501,2,FALSE()),"⚠ كود غير موجود"))</f>
        <v/>
      </c>
      <c r="C45" s="17"/>
      <c r="D45" s="16"/>
      <c r="E45" s="16"/>
      <c r="F45" s="22" t="str">
        <f aca="false">IF(OR(D45="",E45=""),"",E45-D45+1)</f>
        <v/>
      </c>
      <c r="G45" s="17"/>
      <c r="H45" s="17"/>
      <c r="I45" s="22" t="str">
        <f aca="false">IF(OR(D45="",E45=""),"",MAX(0,MIN(E45,الإعدادات!$B$5)-MAX(D45,الإعدادات!$B$4)+1))</f>
        <v/>
      </c>
    </row>
    <row r="46" customFormat="false" ht="15" hidden="false" customHeight="false" outlineLevel="0" collapsed="false">
      <c r="A46" s="17"/>
      <c r="B46" s="18" t="str">
        <f aca="false">IF(A46="","",IFERROR(VLOOKUP(A46,الموظفين!$A$2:$J$501,2,FALSE()),"⚠ كود غير موجود"))</f>
        <v/>
      </c>
      <c r="C46" s="17"/>
      <c r="D46" s="16"/>
      <c r="E46" s="16"/>
      <c r="F46" s="22" t="str">
        <f aca="false">IF(OR(D46="",E46=""),"",E46-D46+1)</f>
        <v/>
      </c>
      <c r="G46" s="17"/>
      <c r="H46" s="17"/>
      <c r="I46" s="22" t="str">
        <f aca="false">IF(OR(D46="",E46=""),"",MAX(0,MIN(E46,الإعدادات!$B$5)-MAX(D46,الإعدادات!$B$4)+1))</f>
        <v/>
      </c>
    </row>
    <row r="47" customFormat="false" ht="15" hidden="false" customHeight="false" outlineLevel="0" collapsed="false">
      <c r="A47" s="17"/>
      <c r="B47" s="18" t="str">
        <f aca="false">IF(A47="","",IFERROR(VLOOKUP(A47,الموظفين!$A$2:$J$501,2,FALSE()),"⚠ كود غير موجود"))</f>
        <v/>
      </c>
      <c r="C47" s="17"/>
      <c r="D47" s="16"/>
      <c r="E47" s="16"/>
      <c r="F47" s="22" t="str">
        <f aca="false">IF(OR(D47="",E47=""),"",E47-D47+1)</f>
        <v/>
      </c>
      <c r="G47" s="17"/>
      <c r="H47" s="17"/>
      <c r="I47" s="22" t="str">
        <f aca="false">IF(OR(D47="",E47=""),"",MAX(0,MIN(E47,الإعدادات!$B$5)-MAX(D47,الإعدادات!$B$4)+1))</f>
        <v/>
      </c>
    </row>
    <row r="48" customFormat="false" ht="15" hidden="false" customHeight="false" outlineLevel="0" collapsed="false">
      <c r="A48" s="17"/>
      <c r="B48" s="18" t="str">
        <f aca="false">IF(A48="","",IFERROR(VLOOKUP(A48,الموظفين!$A$2:$J$501,2,FALSE()),"⚠ كود غير موجود"))</f>
        <v/>
      </c>
      <c r="C48" s="17"/>
      <c r="D48" s="16"/>
      <c r="E48" s="16"/>
      <c r="F48" s="22" t="str">
        <f aca="false">IF(OR(D48="",E48=""),"",E48-D48+1)</f>
        <v/>
      </c>
      <c r="G48" s="17"/>
      <c r="H48" s="17"/>
      <c r="I48" s="22" t="str">
        <f aca="false">IF(OR(D48="",E48=""),"",MAX(0,MIN(E48,الإعدادات!$B$5)-MAX(D48,الإعدادات!$B$4)+1))</f>
        <v/>
      </c>
    </row>
    <row r="49" customFormat="false" ht="15" hidden="false" customHeight="false" outlineLevel="0" collapsed="false">
      <c r="A49" s="17"/>
      <c r="B49" s="18" t="str">
        <f aca="false">IF(A49="","",IFERROR(VLOOKUP(A49,الموظفين!$A$2:$J$501,2,FALSE()),"⚠ كود غير موجود"))</f>
        <v/>
      </c>
      <c r="C49" s="17"/>
      <c r="D49" s="16"/>
      <c r="E49" s="16"/>
      <c r="F49" s="22" t="str">
        <f aca="false">IF(OR(D49="",E49=""),"",E49-D49+1)</f>
        <v/>
      </c>
      <c r="G49" s="17"/>
      <c r="H49" s="17"/>
      <c r="I49" s="22" t="str">
        <f aca="false">IF(OR(D49="",E49=""),"",MAX(0,MIN(E49,الإعدادات!$B$5)-MAX(D49,الإعدادات!$B$4)+1))</f>
        <v/>
      </c>
    </row>
    <row r="50" customFormat="false" ht="15" hidden="false" customHeight="false" outlineLevel="0" collapsed="false">
      <c r="A50" s="17"/>
      <c r="B50" s="18" t="str">
        <f aca="false">IF(A50="","",IFERROR(VLOOKUP(A50,الموظفين!$A$2:$J$501,2,FALSE()),"⚠ كود غير موجود"))</f>
        <v/>
      </c>
      <c r="C50" s="17"/>
      <c r="D50" s="16"/>
      <c r="E50" s="16"/>
      <c r="F50" s="22" t="str">
        <f aca="false">IF(OR(D50="",E50=""),"",E50-D50+1)</f>
        <v/>
      </c>
      <c r="G50" s="17"/>
      <c r="H50" s="17"/>
      <c r="I50" s="22" t="str">
        <f aca="false">IF(OR(D50="",E50=""),"",MAX(0,MIN(E50,الإعدادات!$B$5)-MAX(D50,الإعدادات!$B$4)+1))</f>
        <v/>
      </c>
    </row>
    <row r="51" customFormat="false" ht="15" hidden="false" customHeight="false" outlineLevel="0" collapsed="false">
      <c r="A51" s="17"/>
      <c r="B51" s="18" t="str">
        <f aca="false">IF(A51="","",IFERROR(VLOOKUP(A51,الموظفين!$A$2:$J$501,2,FALSE()),"⚠ كود غير موجود"))</f>
        <v/>
      </c>
      <c r="C51" s="17"/>
      <c r="D51" s="16"/>
      <c r="E51" s="16"/>
      <c r="F51" s="22" t="str">
        <f aca="false">IF(OR(D51="",E51=""),"",E51-D51+1)</f>
        <v/>
      </c>
      <c r="G51" s="17"/>
      <c r="H51" s="17"/>
      <c r="I51" s="22" t="str">
        <f aca="false">IF(OR(D51="",E51=""),"",MAX(0,MIN(E51,الإعدادات!$B$5)-MAX(D51,الإعدادات!$B$4)+1))</f>
        <v/>
      </c>
    </row>
    <row r="52" customFormat="false" ht="15" hidden="false" customHeight="false" outlineLevel="0" collapsed="false">
      <c r="A52" s="17"/>
      <c r="B52" s="18" t="str">
        <f aca="false">IF(A52="","",IFERROR(VLOOKUP(A52,الموظفين!$A$2:$J$501,2,FALSE()),"⚠ كود غير موجود"))</f>
        <v/>
      </c>
      <c r="C52" s="17"/>
      <c r="D52" s="16"/>
      <c r="E52" s="16"/>
      <c r="F52" s="22" t="str">
        <f aca="false">IF(OR(D52="",E52=""),"",E52-D52+1)</f>
        <v/>
      </c>
      <c r="G52" s="17"/>
      <c r="H52" s="17"/>
      <c r="I52" s="22" t="str">
        <f aca="false">IF(OR(D52="",E52=""),"",MAX(0,MIN(E52,الإعدادات!$B$5)-MAX(D52,الإعدادات!$B$4)+1))</f>
        <v/>
      </c>
    </row>
    <row r="53" customFormat="false" ht="15" hidden="false" customHeight="false" outlineLevel="0" collapsed="false">
      <c r="A53" s="17"/>
      <c r="B53" s="18" t="str">
        <f aca="false">IF(A53="","",IFERROR(VLOOKUP(A53,الموظفين!$A$2:$J$501,2,FALSE()),"⚠ كود غير موجود"))</f>
        <v/>
      </c>
      <c r="C53" s="17"/>
      <c r="D53" s="16"/>
      <c r="E53" s="16"/>
      <c r="F53" s="22" t="str">
        <f aca="false">IF(OR(D53="",E53=""),"",E53-D53+1)</f>
        <v/>
      </c>
      <c r="G53" s="17"/>
      <c r="H53" s="17"/>
      <c r="I53" s="22" t="str">
        <f aca="false">IF(OR(D53="",E53=""),"",MAX(0,MIN(E53,الإعدادات!$B$5)-MAX(D53,الإعدادات!$B$4)+1))</f>
        <v/>
      </c>
    </row>
    <row r="54" customFormat="false" ht="15" hidden="false" customHeight="false" outlineLevel="0" collapsed="false">
      <c r="A54" s="17"/>
      <c r="B54" s="18" t="str">
        <f aca="false">IF(A54="","",IFERROR(VLOOKUP(A54,الموظفين!$A$2:$J$501,2,FALSE()),"⚠ كود غير موجود"))</f>
        <v/>
      </c>
      <c r="C54" s="17"/>
      <c r="D54" s="16"/>
      <c r="E54" s="16"/>
      <c r="F54" s="22" t="str">
        <f aca="false">IF(OR(D54="",E54=""),"",E54-D54+1)</f>
        <v/>
      </c>
      <c r="G54" s="17"/>
      <c r="H54" s="17"/>
      <c r="I54" s="22" t="str">
        <f aca="false">IF(OR(D54="",E54=""),"",MAX(0,MIN(E54,الإعدادات!$B$5)-MAX(D54,الإعدادات!$B$4)+1))</f>
        <v/>
      </c>
    </row>
    <row r="55" customFormat="false" ht="15" hidden="false" customHeight="false" outlineLevel="0" collapsed="false">
      <c r="A55" s="17"/>
      <c r="B55" s="18" t="str">
        <f aca="false">IF(A55="","",IFERROR(VLOOKUP(A55,الموظفين!$A$2:$J$501,2,FALSE()),"⚠ كود غير موجود"))</f>
        <v/>
      </c>
      <c r="C55" s="17"/>
      <c r="D55" s="16"/>
      <c r="E55" s="16"/>
      <c r="F55" s="22" t="str">
        <f aca="false">IF(OR(D55="",E55=""),"",E55-D55+1)</f>
        <v/>
      </c>
      <c r="G55" s="17"/>
      <c r="H55" s="17"/>
      <c r="I55" s="22" t="str">
        <f aca="false">IF(OR(D55="",E55=""),"",MAX(0,MIN(E55,الإعدادات!$B$5)-MAX(D55,الإعدادات!$B$4)+1))</f>
        <v/>
      </c>
    </row>
    <row r="56" customFormat="false" ht="15" hidden="false" customHeight="false" outlineLevel="0" collapsed="false">
      <c r="A56" s="17"/>
      <c r="B56" s="18" t="str">
        <f aca="false">IF(A56="","",IFERROR(VLOOKUP(A56,الموظفين!$A$2:$J$501,2,FALSE()),"⚠ كود غير موجود"))</f>
        <v/>
      </c>
      <c r="C56" s="17"/>
      <c r="D56" s="16"/>
      <c r="E56" s="16"/>
      <c r="F56" s="22" t="str">
        <f aca="false">IF(OR(D56="",E56=""),"",E56-D56+1)</f>
        <v/>
      </c>
      <c r="G56" s="17"/>
      <c r="H56" s="17"/>
      <c r="I56" s="22" t="str">
        <f aca="false">IF(OR(D56="",E56=""),"",MAX(0,MIN(E56,الإعدادات!$B$5)-MAX(D56,الإعدادات!$B$4)+1))</f>
        <v/>
      </c>
    </row>
    <row r="57" customFormat="false" ht="15" hidden="false" customHeight="false" outlineLevel="0" collapsed="false">
      <c r="A57" s="17"/>
      <c r="B57" s="18" t="str">
        <f aca="false">IF(A57="","",IFERROR(VLOOKUP(A57,الموظفين!$A$2:$J$501,2,FALSE()),"⚠ كود غير موجود"))</f>
        <v/>
      </c>
      <c r="C57" s="17"/>
      <c r="D57" s="16"/>
      <c r="E57" s="16"/>
      <c r="F57" s="22" t="str">
        <f aca="false">IF(OR(D57="",E57=""),"",E57-D57+1)</f>
        <v/>
      </c>
      <c r="G57" s="17"/>
      <c r="H57" s="17"/>
      <c r="I57" s="22" t="str">
        <f aca="false">IF(OR(D57="",E57=""),"",MAX(0,MIN(E57,الإعدادات!$B$5)-MAX(D57,الإعدادات!$B$4)+1))</f>
        <v/>
      </c>
    </row>
    <row r="58" customFormat="false" ht="15" hidden="false" customHeight="false" outlineLevel="0" collapsed="false">
      <c r="A58" s="17"/>
      <c r="B58" s="18" t="str">
        <f aca="false">IF(A58="","",IFERROR(VLOOKUP(A58,الموظفين!$A$2:$J$501,2,FALSE()),"⚠ كود غير موجود"))</f>
        <v/>
      </c>
      <c r="C58" s="17"/>
      <c r="D58" s="16"/>
      <c r="E58" s="16"/>
      <c r="F58" s="22" t="str">
        <f aca="false">IF(OR(D58="",E58=""),"",E58-D58+1)</f>
        <v/>
      </c>
      <c r="G58" s="17"/>
      <c r="H58" s="17"/>
      <c r="I58" s="22" t="str">
        <f aca="false">IF(OR(D58="",E58=""),"",MAX(0,MIN(E58,الإعدادات!$B$5)-MAX(D58,الإعدادات!$B$4)+1))</f>
        <v/>
      </c>
    </row>
    <row r="59" customFormat="false" ht="15" hidden="false" customHeight="false" outlineLevel="0" collapsed="false">
      <c r="A59" s="17"/>
      <c r="B59" s="18" t="str">
        <f aca="false">IF(A59="","",IFERROR(VLOOKUP(A59,الموظفين!$A$2:$J$501,2,FALSE()),"⚠ كود غير موجود"))</f>
        <v/>
      </c>
      <c r="C59" s="17"/>
      <c r="D59" s="16"/>
      <c r="E59" s="16"/>
      <c r="F59" s="22" t="str">
        <f aca="false">IF(OR(D59="",E59=""),"",E59-D59+1)</f>
        <v/>
      </c>
      <c r="G59" s="17"/>
      <c r="H59" s="17"/>
      <c r="I59" s="22" t="str">
        <f aca="false">IF(OR(D59="",E59=""),"",MAX(0,MIN(E59,الإعدادات!$B$5)-MAX(D59,الإعدادات!$B$4)+1))</f>
        <v/>
      </c>
    </row>
    <row r="60" customFormat="false" ht="15" hidden="false" customHeight="false" outlineLevel="0" collapsed="false">
      <c r="A60" s="17"/>
      <c r="B60" s="18" t="str">
        <f aca="false">IF(A60="","",IFERROR(VLOOKUP(A60,الموظفين!$A$2:$J$501,2,FALSE()),"⚠ كود غير موجود"))</f>
        <v/>
      </c>
      <c r="C60" s="17"/>
      <c r="D60" s="16"/>
      <c r="E60" s="16"/>
      <c r="F60" s="22" t="str">
        <f aca="false">IF(OR(D60="",E60=""),"",E60-D60+1)</f>
        <v/>
      </c>
      <c r="G60" s="17"/>
      <c r="H60" s="17"/>
      <c r="I60" s="22" t="str">
        <f aca="false">IF(OR(D60="",E60=""),"",MAX(0,MIN(E60,الإعدادات!$B$5)-MAX(D60,الإعدادات!$B$4)+1))</f>
        <v/>
      </c>
    </row>
    <row r="61" customFormat="false" ht="15" hidden="false" customHeight="false" outlineLevel="0" collapsed="false">
      <c r="A61" s="17"/>
      <c r="B61" s="18" t="str">
        <f aca="false">IF(A61="","",IFERROR(VLOOKUP(A61,الموظفين!$A$2:$J$501,2,FALSE()),"⚠ كود غير موجود"))</f>
        <v/>
      </c>
      <c r="C61" s="17"/>
      <c r="D61" s="16"/>
      <c r="E61" s="16"/>
      <c r="F61" s="22" t="str">
        <f aca="false">IF(OR(D61="",E61=""),"",E61-D61+1)</f>
        <v/>
      </c>
      <c r="G61" s="17"/>
      <c r="H61" s="17"/>
      <c r="I61" s="22" t="str">
        <f aca="false">IF(OR(D61="",E61=""),"",MAX(0,MIN(E61,الإعدادات!$B$5)-MAX(D61,الإعدادات!$B$4)+1))</f>
        <v/>
      </c>
    </row>
    <row r="62" customFormat="false" ht="15" hidden="false" customHeight="false" outlineLevel="0" collapsed="false">
      <c r="A62" s="17"/>
      <c r="B62" s="18" t="str">
        <f aca="false">IF(A62="","",IFERROR(VLOOKUP(A62,الموظفين!$A$2:$J$501,2,FALSE()),"⚠ كود غير موجود"))</f>
        <v/>
      </c>
      <c r="C62" s="17"/>
      <c r="D62" s="16"/>
      <c r="E62" s="16"/>
      <c r="F62" s="22" t="str">
        <f aca="false">IF(OR(D62="",E62=""),"",E62-D62+1)</f>
        <v/>
      </c>
      <c r="G62" s="17"/>
      <c r="H62" s="17"/>
      <c r="I62" s="22" t="str">
        <f aca="false">IF(OR(D62="",E62=""),"",MAX(0,MIN(E62,الإعدادات!$B$5)-MAX(D62,الإعدادات!$B$4)+1))</f>
        <v/>
      </c>
    </row>
    <row r="63" customFormat="false" ht="15" hidden="false" customHeight="false" outlineLevel="0" collapsed="false">
      <c r="A63" s="17"/>
      <c r="B63" s="18" t="str">
        <f aca="false">IF(A63="","",IFERROR(VLOOKUP(A63,الموظفين!$A$2:$J$501,2,FALSE()),"⚠ كود غير موجود"))</f>
        <v/>
      </c>
      <c r="C63" s="17"/>
      <c r="D63" s="16"/>
      <c r="E63" s="16"/>
      <c r="F63" s="22" t="str">
        <f aca="false">IF(OR(D63="",E63=""),"",E63-D63+1)</f>
        <v/>
      </c>
      <c r="G63" s="17"/>
      <c r="H63" s="17"/>
      <c r="I63" s="22" t="str">
        <f aca="false">IF(OR(D63="",E63=""),"",MAX(0,MIN(E63,الإعدادات!$B$5)-MAX(D63,الإعدادات!$B$4)+1))</f>
        <v/>
      </c>
    </row>
    <row r="64" customFormat="false" ht="15" hidden="false" customHeight="false" outlineLevel="0" collapsed="false">
      <c r="A64" s="17"/>
      <c r="B64" s="18" t="str">
        <f aca="false">IF(A64="","",IFERROR(VLOOKUP(A64,الموظفين!$A$2:$J$501,2,FALSE()),"⚠ كود غير موجود"))</f>
        <v/>
      </c>
      <c r="C64" s="17"/>
      <c r="D64" s="16"/>
      <c r="E64" s="16"/>
      <c r="F64" s="22" t="str">
        <f aca="false">IF(OR(D64="",E64=""),"",E64-D64+1)</f>
        <v/>
      </c>
      <c r="G64" s="17"/>
      <c r="H64" s="17"/>
      <c r="I64" s="22" t="str">
        <f aca="false">IF(OR(D64="",E64=""),"",MAX(0,MIN(E64,الإعدادات!$B$5)-MAX(D64,الإعدادات!$B$4)+1))</f>
        <v/>
      </c>
    </row>
    <row r="65" customFormat="false" ht="15" hidden="false" customHeight="false" outlineLevel="0" collapsed="false">
      <c r="A65" s="17"/>
      <c r="B65" s="18" t="str">
        <f aca="false">IF(A65="","",IFERROR(VLOOKUP(A65,الموظفين!$A$2:$J$501,2,FALSE()),"⚠ كود غير موجود"))</f>
        <v/>
      </c>
      <c r="C65" s="17"/>
      <c r="D65" s="16"/>
      <c r="E65" s="16"/>
      <c r="F65" s="22" t="str">
        <f aca="false">IF(OR(D65="",E65=""),"",E65-D65+1)</f>
        <v/>
      </c>
      <c r="G65" s="17"/>
      <c r="H65" s="17"/>
      <c r="I65" s="22" t="str">
        <f aca="false">IF(OR(D65="",E65=""),"",MAX(0,MIN(E65,الإعدادات!$B$5)-MAX(D65,الإعدادات!$B$4)+1))</f>
        <v/>
      </c>
    </row>
    <row r="66" customFormat="false" ht="15" hidden="false" customHeight="false" outlineLevel="0" collapsed="false">
      <c r="A66" s="17"/>
      <c r="B66" s="18" t="str">
        <f aca="false">IF(A66="","",IFERROR(VLOOKUP(A66,الموظفين!$A$2:$J$501,2,FALSE()),"⚠ كود غير موجود"))</f>
        <v/>
      </c>
      <c r="C66" s="17"/>
      <c r="D66" s="16"/>
      <c r="E66" s="16"/>
      <c r="F66" s="22" t="str">
        <f aca="false">IF(OR(D66="",E66=""),"",E66-D66+1)</f>
        <v/>
      </c>
      <c r="G66" s="17"/>
      <c r="H66" s="17"/>
      <c r="I66" s="22" t="str">
        <f aca="false">IF(OR(D66="",E66=""),"",MAX(0,MIN(E66,الإعدادات!$B$5)-MAX(D66,الإعدادات!$B$4)+1))</f>
        <v/>
      </c>
    </row>
    <row r="67" customFormat="false" ht="15" hidden="false" customHeight="false" outlineLevel="0" collapsed="false">
      <c r="A67" s="17"/>
      <c r="B67" s="18" t="str">
        <f aca="false">IF(A67="","",IFERROR(VLOOKUP(A67,الموظفين!$A$2:$J$501,2,FALSE()),"⚠ كود غير موجود"))</f>
        <v/>
      </c>
      <c r="C67" s="17"/>
      <c r="D67" s="16"/>
      <c r="E67" s="16"/>
      <c r="F67" s="22" t="str">
        <f aca="false">IF(OR(D67="",E67=""),"",E67-D67+1)</f>
        <v/>
      </c>
      <c r="G67" s="17"/>
      <c r="H67" s="17"/>
      <c r="I67" s="22" t="str">
        <f aca="false">IF(OR(D67="",E67=""),"",MAX(0,MIN(E67,الإعدادات!$B$5)-MAX(D67,الإعدادات!$B$4)+1))</f>
        <v/>
      </c>
    </row>
    <row r="68" customFormat="false" ht="15" hidden="false" customHeight="false" outlineLevel="0" collapsed="false">
      <c r="A68" s="17"/>
      <c r="B68" s="18" t="str">
        <f aca="false">IF(A68="","",IFERROR(VLOOKUP(A68,الموظفين!$A$2:$J$501,2,FALSE()),"⚠ كود غير موجود"))</f>
        <v/>
      </c>
      <c r="C68" s="17"/>
      <c r="D68" s="16"/>
      <c r="E68" s="16"/>
      <c r="F68" s="22" t="str">
        <f aca="false">IF(OR(D68="",E68=""),"",E68-D68+1)</f>
        <v/>
      </c>
      <c r="G68" s="17"/>
      <c r="H68" s="17"/>
      <c r="I68" s="22" t="str">
        <f aca="false">IF(OR(D68="",E68=""),"",MAX(0,MIN(E68,الإعدادات!$B$5)-MAX(D68,الإعدادات!$B$4)+1))</f>
        <v/>
      </c>
    </row>
    <row r="69" customFormat="false" ht="15" hidden="false" customHeight="false" outlineLevel="0" collapsed="false">
      <c r="A69" s="17"/>
      <c r="B69" s="18" t="str">
        <f aca="false">IF(A69="","",IFERROR(VLOOKUP(A69,الموظفين!$A$2:$J$501,2,FALSE()),"⚠ كود غير موجود"))</f>
        <v/>
      </c>
      <c r="C69" s="17"/>
      <c r="D69" s="16"/>
      <c r="E69" s="16"/>
      <c r="F69" s="22" t="str">
        <f aca="false">IF(OR(D69="",E69=""),"",E69-D69+1)</f>
        <v/>
      </c>
      <c r="G69" s="17"/>
      <c r="H69" s="17"/>
      <c r="I69" s="22" t="str">
        <f aca="false">IF(OR(D69="",E69=""),"",MAX(0,MIN(E69,الإعدادات!$B$5)-MAX(D69,الإعدادات!$B$4)+1))</f>
        <v/>
      </c>
    </row>
    <row r="70" customFormat="false" ht="15" hidden="false" customHeight="false" outlineLevel="0" collapsed="false">
      <c r="A70" s="17"/>
      <c r="B70" s="18" t="str">
        <f aca="false">IF(A70="","",IFERROR(VLOOKUP(A70,الموظفين!$A$2:$J$501,2,FALSE()),"⚠ كود غير موجود"))</f>
        <v/>
      </c>
      <c r="C70" s="17"/>
      <c r="D70" s="16"/>
      <c r="E70" s="16"/>
      <c r="F70" s="22" t="str">
        <f aca="false">IF(OR(D70="",E70=""),"",E70-D70+1)</f>
        <v/>
      </c>
      <c r="G70" s="17"/>
      <c r="H70" s="17"/>
      <c r="I70" s="22" t="str">
        <f aca="false">IF(OR(D70="",E70=""),"",MAX(0,MIN(E70,الإعدادات!$B$5)-MAX(D70,الإعدادات!$B$4)+1))</f>
        <v/>
      </c>
    </row>
    <row r="71" customFormat="false" ht="15" hidden="false" customHeight="false" outlineLevel="0" collapsed="false">
      <c r="A71" s="17"/>
      <c r="B71" s="18" t="str">
        <f aca="false">IF(A71="","",IFERROR(VLOOKUP(A71,الموظفين!$A$2:$J$501,2,FALSE()),"⚠ كود غير موجود"))</f>
        <v/>
      </c>
      <c r="C71" s="17"/>
      <c r="D71" s="16"/>
      <c r="E71" s="16"/>
      <c r="F71" s="22" t="str">
        <f aca="false">IF(OR(D71="",E71=""),"",E71-D71+1)</f>
        <v/>
      </c>
      <c r="G71" s="17"/>
      <c r="H71" s="17"/>
      <c r="I71" s="22" t="str">
        <f aca="false">IF(OR(D71="",E71=""),"",MAX(0,MIN(E71,الإعدادات!$B$5)-MAX(D71,الإعدادات!$B$4)+1))</f>
        <v/>
      </c>
    </row>
    <row r="72" customFormat="false" ht="15" hidden="false" customHeight="false" outlineLevel="0" collapsed="false">
      <c r="A72" s="17"/>
      <c r="B72" s="18" t="str">
        <f aca="false">IF(A72="","",IFERROR(VLOOKUP(A72,الموظفين!$A$2:$J$501,2,FALSE()),"⚠ كود غير موجود"))</f>
        <v/>
      </c>
      <c r="C72" s="17"/>
      <c r="D72" s="16"/>
      <c r="E72" s="16"/>
      <c r="F72" s="22" t="str">
        <f aca="false">IF(OR(D72="",E72=""),"",E72-D72+1)</f>
        <v/>
      </c>
      <c r="G72" s="17"/>
      <c r="H72" s="17"/>
      <c r="I72" s="22" t="str">
        <f aca="false">IF(OR(D72="",E72=""),"",MAX(0,MIN(E72,الإعدادات!$B$5)-MAX(D72,الإعدادات!$B$4)+1))</f>
        <v/>
      </c>
    </row>
    <row r="73" customFormat="false" ht="15" hidden="false" customHeight="false" outlineLevel="0" collapsed="false">
      <c r="A73" s="17"/>
      <c r="B73" s="18" t="str">
        <f aca="false">IF(A73="","",IFERROR(VLOOKUP(A73,الموظفين!$A$2:$J$501,2,FALSE()),"⚠ كود غير موجود"))</f>
        <v/>
      </c>
      <c r="C73" s="17"/>
      <c r="D73" s="16"/>
      <c r="E73" s="16"/>
      <c r="F73" s="22" t="str">
        <f aca="false">IF(OR(D73="",E73=""),"",E73-D73+1)</f>
        <v/>
      </c>
      <c r="G73" s="17"/>
      <c r="H73" s="17"/>
      <c r="I73" s="22" t="str">
        <f aca="false">IF(OR(D73="",E73=""),"",MAX(0,MIN(E73,الإعدادات!$B$5)-MAX(D73,الإعدادات!$B$4)+1))</f>
        <v/>
      </c>
    </row>
    <row r="74" customFormat="false" ht="15" hidden="false" customHeight="false" outlineLevel="0" collapsed="false">
      <c r="A74" s="17"/>
      <c r="B74" s="18" t="str">
        <f aca="false">IF(A74="","",IFERROR(VLOOKUP(A74,الموظفين!$A$2:$J$501,2,FALSE()),"⚠ كود غير موجود"))</f>
        <v/>
      </c>
      <c r="C74" s="17"/>
      <c r="D74" s="16"/>
      <c r="E74" s="16"/>
      <c r="F74" s="22" t="str">
        <f aca="false">IF(OR(D74="",E74=""),"",E74-D74+1)</f>
        <v/>
      </c>
      <c r="G74" s="17"/>
      <c r="H74" s="17"/>
      <c r="I74" s="22" t="str">
        <f aca="false">IF(OR(D74="",E74=""),"",MAX(0,MIN(E74,الإعدادات!$B$5)-MAX(D74,الإعدادات!$B$4)+1))</f>
        <v/>
      </c>
    </row>
    <row r="75" customFormat="false" ht="15" hidden="false" customHeight="false" outlineLevel="0" collapsed="false">
      <c r="A75" s="17"/>
      <c r="B75" s="18" t="str">
        <f aca="false">IF(A75="","",IFERROR(VLOOKUP(A75,الموظفين!$A$2:$J$501,2,FALSE()),"⚠ كود غير موجود"))</f>
        <v/>
      </c>
      <c r="C75" s="17"/>
      <c r="D75" s="16"/>
      <c r="E75" s="16"/>
      <c r="F75" s="22" t="str">
        <f aca="false">IF(OR(D75="",E75=""),"",E75-D75+1)</f>
        <v/>
      </c>
      <c r="G75" s="17"/>
      <c r="H75" s="17"/>
      <c r="I75" s="22" t="str">
        <f aca="false">IF(OR(D75="",E75=""),"",MAX(0,MIN(E75,الإعدادات!$B$5)-MAX(D75,الإعدادات!$B$4)+1))</f>
        <v/>
      </c>
    </row>
    <row r="76" customFormat="false" ht="15" hidden="false" customHeight="false" outlineLevel="0" collapsed="false">
      <c r="A76" s="17"/>
      <c r="B76" s="18" t="str">
        <f aca="false">IF(A76="","",IFERROR(VLOOKUP(A76,الموظفين!$A$2:$J$501,2,FALSE()),"⚠ كود غير موجود"))</f>
        <v/>
      </c>
      <c r="C76" s="17"/>
      <c r="D76" s="16"/>
      <c r="E76" s="16"/>
      <c r="F76" s="22" t="str">
        <f aca="false">IF(OR(D76="",E76=""),"",E76-D76+1)</f>
        <v/>
      </c>
      <c r="G76" s="17"/>
      <c r="H76" s="17"/>
      <c r="I76" s="22" t="str">
        <f aca="false">IF(OR(D76="",E76=""),"",MAX(0,MIN(E76,الإعدادات!$B$5)-MAX(D76,الإعدادات!$B$4)+1))</f>
        <v/>
      </c>
    </row>
    <row r="77" customFormat="false" ht="15" hidden="false" customHeight="false" outlineLevel="0" collapsed="false">
      <c r="A77" s="17"/>
      <c r="B77" s="18" t="str">
        <f aca="false">IF(A77="","",IFERROR(VLOOKUP(A77,الموظفين!$A$2:$J$501,2,FALSE()),"⚠ كود غير موجود"))</f>
        <v/>
      </c>
      <c r="C77" s="17"/>
      <c r="D77" s="16"/>
      <c r="E77" s="16"/>
      <c r="F77" s="22" t="str">
        <f aca="false">IF(OR(D77="",E77=""),"",E77-D77+1)</f>
        <v/>
      </c>
      <c r="G77" s="17"/>
      <c r="H77" s="17"/>
      <c r="I77" s="22" t="str">
        <f aca="false">IF(OR(D77="",E77=""),"",MAX(0,MIN(E77,الإعدادات!$B$5)-MAX(D77,الإعدادات!$B$4)+1))</f>
        <v/>
      </c>
    </row>
    <row r="78" customFormat="false" ht="15" hidden="false" customHeight="false" outlineLevel="0" collapsed="false">
      <c r="A78" s="17"/>
      <c r="B78" s="18" t="str">
        <f aca="false">IF(A78="","",IFERROR(VLOOKUP(A78,الموظفين!$A$2:$J$501,2,FALSE()),"⚠ كود غير موجود"))</f>
        <v/>
      </c>
      <c r="C78" s="17"/>
      <c r="D78" s="16"/>
      <c r="E78" s="16"/>
      <c r="F78" s="22" t="str">
        <f aca="false">IF(OR(D78="",E78=""),"",E78-D78+1)</f>
        <v/>
      </c>
      <c r="G78" s="17"/>
      <c r="H78" s="17"/>
      <c r="I78" s="22" t="str">
        <f aca="false">IF(OR(D78="",E78=""),"",MAX(0,MIN(E78,الإعدادات!$B$5)-MAX(D78,الإعدادات!$B$4)+1))</f>
        <v/>
      </c>
    </row>
    <row r="79" customFormat="false" ht="15" hidden="false" customHeight="false" outlineLevel="0" collapsed="false">
      <c r="A79" s="17"/>
      <c r="B79" s="18" t="str">
        <f aca="false">IF(A79="","",IFERROR(VLOOKUP(A79,الموظفين!$A$2:$J$501,2,FALSE()),"⚠ كود غير موجود"))</f>
        <v/>
      </c>
      <c r="C79" s="17"/>
      <c r="D79" s="16"/>
      <c r="E79" s="16"/>
      <c r="F79" s="22" t="str">
        <f aca="false">IF(OR(D79="",E79=""),"",E79-D79+1)</f>
        <v/>
      </c>
      <c r="G79" s="17"/>
      <c r="H79" s="17"/>
      <c r="I79" s="22" t="str">
        <f aca="false">IF(OR(D79="",E79=""),"",MAX(0,MIN(E79,الإعدادات!$B$5)-MAX(D79,الإعدادات!$B$4)+1))</f>
        <v/>
      </c>
    </row>
    <row r="80" customFormat="false" ht="15" hidden="false" customHeight="false" outlineLevel="0" collapsed="false">
      <c r="A80" s="17"/>
      <c r="B80" s="18" t="str">
        <f aca="false">IF(A80="","",IFERROR(VLOOKUP(A80,الموظفين!$A$2:$J$501,2,FALSE()),"⚠ كود غير موجود"))</f>
        <v/>
      </c>
      <c r="C80" s="17"/>
      <c r="D80" s="16"/>
      <c r="E80" s="16"/>
      <c r="F80" s="22" t="str">
        <f aca="false">IF(OR(D80="",E80=""),"",E80-D80+1)</f>
        <v/>
      </c>
      <c r="G80" s="17"/>
      <c r="H80" s="17"/>
      <c r="I80" s="22" t="str">
        <f aca="false">IF(OR(D80="",E80=""),"",MAX(0,MIN(E80,الإعدادات!$B$5)-MAX(D80,الإعدادات!$B$4)+1))</f>
        <v/>
      </c>
    </row>
    <row r="81" customFormat="false" ht="15" hidden="false" customHeight="false" outlineLevel="0" collapsed="false">
      <c r="A81" s="17"/>
      <c r="B81" s="18" t="str">
        <f aca="false">IF(A81="","",IFERROR(VLOOKUP(A81,الموظفين!$A$2:$J$501,2,FALSE()),"⚠ كود غير موجود"))</f>
        <v/>
      </c>
      <c r="C81" s="17"/>
      <c r="D81" s="16"/>
      <c r="E81" s="16"/>
      <c r="F81" s="22" t="str">
        <f aca="false">IF(OR(D81="",E81=""),"",E81-D81+1)</f>
        <v/>
      </c>
      <c r="G81" s="17"/>
      <c r="H81" s="17"/>
      <c r="I81" s="22" t="str">
        <f aca="false">IF(OR(D81="",E81=""),"",MAX(0,MIN(E81,الإعدادات!$B$5)-MAX(D81,الإعدادات!$B$4)+1))</f>
        <v/>
      </c>
    </row>
    <row r="82" customFormat="false" ht="15" hidden="false" customHeight="false" outlineLevel="0" collapsed="false">
      <c r="A82" s="17"/>
      <c r="B82" s="18" t="str">
        <f aca="false">IF(A82="","",IFERROR(VLOOKUP(A82,الموظفين!$A$2:$J$501,2,FALSE()),"⚠ كود غير موجود"))</f>
        <v/>
      </c>
      <c r="C82" s="17"/>
      <c r="D82" s="16"/>
      <c r="E82" s="16"/>
      <c r="F82" s="22" t="str">
        <f aca="false">IF(OR(D82="",E82=""),"",E82-D82+1)</f>
        <v/>
      </c>
      <c r="G82" s="17"/>
      <c r="H82" s="17"/>
      <c r="I82" s="22" t="str">
        <f aca="false">IF(OR(D82="",E82=""),"",MAX(0,MIN(E82,الإعدادات!$B$5)-MAX(D82,الإعدادات!$B$4)+1))</f>
        <v/>
      </c>
    </row>
    <row r="83" customFormat="false" ht="15" hidden="false" customHeight="false" outlineLevel="0" collapsed="false">
      <c r="A83" s="17"/>
      <c r="B83" s="18" t="str">
        <f aca="false">IF(A83="","",IFERROR(VLOOKUP(A83,الموظفين!$A$2:$J$501,2,FALSE()),"⚠ كود غير موجود"))</f>
        <v/>
      </c>
      <c r="C83" s="17"/>
      <c r="D83" s="16"/>
      <c r="E83" s="16"/>
      <c r="F83" s="22" t="str">
        <f aca="false">IF(OR(D83="",E83=""),"",E83-D83+1)</f>
        <v/>
      </c>
      <c r="G83" s="17"/>
      <c r="H83" s="17"/>
      <c r="I83" s="22" t="str">
        <f aca="false">IF(OR(D83="",E83=""),"",MAX(0,MIN(E83,الإعدادات!$B$5)-MAX(D83,الإعدادات!$B$4)+1))</f>
        <v/>
      </c>
    </row>
    <row r="84" customFormat="false" ht="15" hidden="false" customHeight="false" outlineLevel="0" collapsed="false">
      <c r="A84" s="17"/>
      <c r="B84" s="18" t="str">
        <f aca="false">IF(A84="","",IFERROR(VLOOKUP(A84,الموظفين!$A$2:$J$501,2,FALSE()),"⚠ كود غير موجود"))</f>
        <v/>
      </c>
      <c r="C84" s="17"/>
      <c r="D84" s="16"/>
      <c r="E84" s="16"/>
      <c r="F84" s="22" t="str">
        <f aca="false">IF(OR(D84="",E84=""),"",E84-D84+1)</f>
        <v/>
      </c>
      <c r="G84" s="17"/>
      <c r="H84" s="17"/>
      <c r="I84" s="22" t="str">
        <f aca="false">IF(OR(D84="",E84=""),"",MAX(0,MIN(E84,الإعدادات!$B$5)-MAX(D84,الإعدادات!$B$4)+1))</f>
        <v/>
      </c>
    </row>
    <row r="85" customFormat="false" ht="15" hidden="false" customHeight="false" outlineLevel="0" collapsed="false">
      <c r="A85" s="17"/>
      <c r="B85" s="18" t="str">
        <f aca="false">IF(A85="","",IFERROR(VLOOKUP(A85,الموظفين!$A$2:$J$501,2,FALSE()),"⚠ كود غير موجود"))</f>
        <v/>
      </c>
      <c r="C85" s="17"/>
      <c r="D85" s="16"/>
      <c r="E85" s="16"/>
      <c r="F85" s="22" t="str">
        <f aca="false">IF(OR(D85="",E85=""),"",E85-D85+1)</f>
        <v/>
      </c>
      <c r="G85" s="17"/>
      <c r="H85" s="17"/>
      <c r="I85" s="22" t="str">
        <f aca="false">IF(OR(D85="",E85=""),"",MAX(0,MIN(E85,الإعدادات!$B$5)-MAX(D85,الإعدادات!$B$4)+1))</f>
        <v/>
      </c>
    </row>
    <row r="86" customFormat="false" ht="15" hidden="false" customHeight="false" outlineLevel="0" collapsed="false">
      <c r="A86" s="17"/>
      <c r="B86" s="18" t="str">
        <f aca="false">IF(A86="","",IFERROR(VLOOKUP(A86,الموظفين!$A$2:$J$501,2,FALSE()),"⚠ كود غير موجود"))</f>
        <v/>
      </c>
      <c r="C86" s="17"/>
      <c r="D86" s="16"/>
      <c r="E86" s="16"/>
      <c r="F86" s="22" t="str">
        <f aca="false">IF(OR(D86="",E86=""),"",E86-D86+1)</f>
        <v/>
      </c>
      <c r="G86" s="17"/>
      <c r="H86" s="17"/>
      <c r="I86" s="22" t="str">
        <f aca="false">IF(OR(D86="",E86=""),"",MAX(0,MIN(E86,الإعدادات!$B$5)-MAX(D86,الإعدادات!$B$4)+1))</f>
        <v/>
      </c>
    </row>
    <row r="87" customFormat="false" ht="15" hidden="false" customHeight="false" outlineLevel="0" collapsed="false">
      <c r="A87" s="17"/>
      <c r="B87" s="18" t="str">
        <f aca="false">IF(A87="","",IFERROR(VLOOKUP(A87,الموظفين!$A$2:$J$501,2,FALSE()),"⚠ كود غير موجود"))</f>
        <v/>
      </c>
      <c r="C87" s="17"/>
      <c r="D87" s="16"/>
      <c r="E87" s="16"/>
      <c r="F87" s="22" t="str">
        <f aca="false">IF(OR(D87="",E87=""),"",E87-D87+1)</f>
        <v/>
      </c>
      <c r="G87" s="17"/>
      <c r="H87" s="17"/>
      <c r="I87" s="22" t="str">
        <f aca="false">IF(OR(D87="",E87=""),"",MAX(0,MIN(E87,الإعدادات!$B$5)-MAX(D87,الإعدادات!$B$4)+1))</f>
        <v/>
      </c>
    </row>
    <row r="88" customFormat="false" ht="15" hidden="false" customHeight="false" outlineLevel="0" collapsed="false">
      <c r="A88" s="17"/>
      <c r="B88" s="18" t="str">
        <f aca="false">IF(A88="","",IFERROR(VLOOKUP(A88,الموظفين!$A$2:$J$501,2,FALSE()),"⚠ كود غير موجود"))</f>
        <v/>
      </c>
      <c r="C88" s="17"/>
      <c r="D88" s="16"/>
      <c r="E88" s="16"/>
      <c r="F88" s="22" t="str">
        <f aca="false">IF(OR(D88="",E88=""),"",E88-D88+1)</f>
        <v/>
      </c>
      <c r="G88" s="17"/>
      <c r="H88" s="17"/>
      <c r="I88" s="22" t="str">
        <f aca="false">IF(OR(D88="",E88=""),"",MAX(0,MIN(E88,الإعدادات!$B$5)-MAX(D88,الإعدادات!$B$4)+1))</f>
        <v/>
      </c>
    </row>
    <row r="89" customFormat="false" ht="15" hidden="false" customHeight="false" outlineLevel="0" collapsed="false">
      <c r="A89" s="17"/>
      <c r="B89" s="18" t="str">
        <f aca="false">IF(A89="","",IFERROR(VLOOKUP(A89,الموظفين!$A$2:$J$501,2,FALSE()),"⚠ كود غير موجود"))</f>
        <v/>
      </c>
      <c r="C89" s="17"/>
      <c r="D89" s="16"/>
      <c r="E89" s="16"/>
      <c r="F89" s="22" t="str">
        <f aca="false">IF(OR(D89="",E89=""),"",E89-D89+1)</f>
        <v/>
      </c>
      <c r="G89" s="17"/>
      <c r="H89" s="17"/>
      <c r="I89" s="22" t="str">
        <f aca="false">IF(OR(D89="",E89=""),"",MAX(0,MIN(E89,الإعدادات!$B$5)-MAX(D89,الإعدادات!$B$4)+1))</f>
        <v/>
      </c>
    </row>
    <row r="90" customFormat="false" ht="15" hidden="false" customHeight="false" outlineLevel="0" collapsed="false">
      <c r="A90" s="17"/>
      <c r="B90" s="18" t="str">
        <f aca="false">IF(A90="","",IFERROR(VLOOKUP(A90,الموظفين!$A$2:$J$501,2,FALSE()),"⚠ كود غير موجود"))</f>
        <v/>
      </c>
      <c r="C90" s="17"/>
      <c r="D90" s="16"/>
      <c r="E90" s="16"/>
      <c r="F90" s="22" t="str">
        <f aca="false">IF(OR(D90="",E90=""),"",E90-D90+1)</f>
        <v/>
      </c>
      <c r="G90" s="17"/>
      <c r="H90" s="17"/>
      <c r="I90" s="22" t="str">
        <f aca="false">IF(OR(D90="",E90=""),"",MAX(0,MIN(E90,الإعدادات!$B$5)-MAX(D90,الإعدادات!$B$4)+1))</f>
        <v/>
      </c>
    </row>
    <row r="91" customFormat="false" ht="15" hidden="false" customHeight="false" outlineLevel="0" collapsed="false">
      <c r="A91" s="17"/>
      <c r="B91" s="18" t="str">
        <f aca="false">IF(A91="","",IFERROR(VLOOKUP(A91,الموظفين!$A$2:$J$501,2,FALSE()),"⚠ كود غير موجود"))</f>
        <v/>
      </c>
      <c r="C91" s="17"/>
      <c r="D91" s="16"/>
      <c r="E91" s="16"/>
      <c r="F91" s="22" t="str">
        <f aca="false">IF(OR(D91="",E91=""),"",E91-D91+1)</f>
        <v/>
      </c>
      <c r="G91" s="17"/>
      <c r="H91" s="17"/>
      <c r="I91" s="22" t="str">
        <f aca="false">IF(OR(D91="",E91=""),"",MAX(0,MIN(E91,الإعدادات!$B$5)-MAX(D91,الإعدادات!$B$4)+1))</f>
        <v/>
      </c>
    </row>
    <row r="92" customFormat="false" ht="15" hidden="false" customHeight="false" outlineLevel="0" collapsed="false">
      <c r="A92" s="17"/>
      <c r="B92" s="18" t="str">
        <f aca="false">IF(A92="","",IFERROR(VLOOKUP(A92,الموظفين!$A$2:$J$501,2,FALSE()),"⚠ كود غير موجود"))</f>
        <v/>
      </c>
      <c r="C92" s="17"/>
      <c r="D92" s="16"/>
      <c r="E92" s="16"/>
      <c r="F92" s="22" t="str">
        <f aca="false">IF(OR(D92="",E92=""),"",E92-D92+1)</f>
        <v/>
      </c>
      <c r="G92" s="17"/>
      <c r="H92" s="17"/>
      <c r="I92" s="22" t="str">
        <f aca="false">IF(OR(D92="",E92=""),"",MAX(0,MIN(E92,الإعدادات!$B$5)-MAX(D92,الإعدادات!$B$4)+1))</f>
        <v/>
      </c>
    </row>
    <row r="93" customFormat="false" ht="15" hidden="false" customHeight="false" outlineLevel="0" collapsed="false">
      <c r="A93" s="17"/>
      <c r="B93" s="18" t="str">
        <f aca="false">IF(A93="","",IFERROR(VLOOKUP(A93,الموظفين!$A$2:$J$501,2,FALSE()),"⚠ كود غير موجود"))</f>
        <v/>
      </c>
      <c r="C93" s="17"/>
      <c r="D93" s="16"/>
      <c r="E93" s="16"/>
      <c r="F93" s="22" t="str">
        <f aca="false">IF(OR(D93="",E93=""),"",E93-D93+1)</f>
        <v/>
      </c>
      <c r="G93" s="17"/>
      <c r="H93" s="17"/>
      <c r="I93" s="22" t="str">
        <f aca="false">IF(OR(D93="",E93=""),"",MAX(0,MIN(E93,الإعدادات!$B$5)-MAX(D93,الإعدادات!$B$4)+1))</f>
        <v/>
      </c>
    </row>
    <row r="94" customFormat="false" ht="15" hidden="false" customHeight="false" outlineLevel="0" collapsed="false">
      <c r="A94" s="17"/>
      <c r="B94" s="18" t="str">
        <f aca="false">IF(A94="","",IFERROR(VLOOKUP(A94,الموظفين!$A$2:$J$501,2,FALSE()),"⚠ كود غير موجود"))</f>
        <v/>
      </c>
      <c r="C94" s="17"/>
      <c r="D94" s="16"/>
      <c r="E94" s="16"/>
      <c r="F94" s="22" t="str">
        <f aca="false">IF(OR(D94="",E94=""),"",E94-D94+1)</f>
        <v/>
      </c>
      <c r="G94" s="17"/>
      <c r="H94" s="17"/>
      <c r="I94" s="22" t="str">
        <f aca="false">IF(OR(D94="",E94=""),"",MAX(0,MIN(E94,الإعدادات!$B$5)-MAX(D94,الإعدادات!$B$4)+1))</f>
        <v/>
      </c>
    </row>
    <row r="95" customFormat="false" ht="15" hidden="false" customHeight="false" outlineLevel="0" collapsed="false">
      <c r="A95" s="17"/>
      <c r="B95" s="18" t="str">
        <f aca="false">IF(A95="","",IFERROR(VLOOKUP(A95,الموظفين!$A$2:$J$501,2,FALSE()),"⚠ كود غير موجود"))</f>
        <v/>
      </c>
      <c r="C95" s="17"/>
      <c r="D95" s="16"/>
      <c r="E95" s="16"/>
      <c r="F95" s="22" t="str">
        <f aca="false">IF(OR(D95="",E95=""),"",E95-D95+1)</f>
        <v/>
      </c>
      <c r="G95" s="17"/>
      <c r="H95" s="17"/>
      <c r="I95" s="22" t="str">
        <f aca="false">IF(OR(D95="",E95=""),"",MAX(0,MIN(E95,الإعدادات!$B$5)-MAX(D95,الإعدادات!$B$4)+1))</f>
        <v/>
      </c>
    </row>
    <row r="96" customFormat="false" ht="15" hidden="false" customHeight="false" outlineLevel="0" collapsed="false">
      <c r="A96" s="17"/>
      <c r="B96" s="18" t="str">
        <f aca="false">IF(A96="","",IFERROR(VLOOKUP(A96,الموظفين!$A$2:$J$501,2,FALSE()),"⚠ كود غير موجود"))</f>
        <v/>
      </c>
      <c r="C96" s="17"/>
      <c r="D96" s="16"/>
      <c r="E96" s="16"/>
      <c r="F96" s="22" t="str">
        <f aca="false">IF(OR(D96="",E96=""),"",E96-D96+1)</f>
        <v/>
      </c>
      <c r="G96" s="17"/>
      <c r="H96" s="17"/>
      <c r="I96" s="22" t="str">
        <f aca="false">IF(OR(D96="",E96=""),"",MAX(0,MIN(E96,الإعدادات!$B$5)-MAX(D96,الإعدادات!$B$4)+1))</f>
        <v/>
      </c>
    </row>
    <row r="97" customFormat="false" ht="15" hidden="false" customHeight="false" outlineLevel="0" collapsed="false">
      <c r="A97" s="17"/>
      <c r="B97" s="18" t="str">
        <f aca="false">IF(A97="","",IFERROR(VLOOKUP(A97,الموظفين!$A$2:$J$501,2,FALSE()),"⚠ كود غير موجود"))</f>
        <v/>
      </c>
      <c r="C97" s="17"/>
      <c r="D97" s="16"/>
      <c r="E97" s="16"/>
      <c r="F97" s="22" t="str">
        <f aca="false">IF(OR(D97="",E97=""),"",E97-D97+1)</f>
        <v/>
      </c>
      <c r="G97" s="17"/>
      <c r="H97" s="17"/>
      <c r="I97" s="22" t="str">
        <f aca="false">IF(OR(D97="",E97=""),"",MAX(0,MIN(E97,الإعدادات!$B$5)-MAX(D97,الإعدادات!$B$4)+1))</f>
        <v/>
      </c>
    </row>
    <row r="98" customFormat="false" ht="15" hidden="false" customHeight="false" outlineLevel="0" collapsed="false">
      <c r="A98" s="17"/>
      <c r="B98" s="18" t="str">
        <f aca="false">IF(A98="","",IFERROR(VLOOKUP(A98,الموظفين!$A$2:$J$501,2,FALSE()),"⚠ كود غير موجود"))</f>
        <v/>
      </c>
      <c r="C98" s="17"/>
      <c r="D98" s="16"/>
      <c r="E98" s="16"/>
      <c r="F98" s="22" t="str">
        <f aca="false">IF(OR(D98="",E98=""),"",E98-D98+1)</f>
        <v/>
      </c>
      <c r="G98" s="17"/>
      <c r="H98" s="17"/>
      <c r="I98" s="22" t="str">
        <f aca="false">IF(OR(D98="",E98=""),"",MAX(0,MIN(E98,الإعدادات!$B$5)-MAX(D98,الإعدادات!$B$4)+1))</f>
        <v/>
      </c>
    </row>
    <row r="99" customFormat="false" ht="15" hidden="false" customHeight="false" outlineLevel="0" collapsed="false">
      <c r="A99" s="17"/>
      <c r="B99" s="18" t="str">
        <f aca="false">IF(A99="","",IFERROR(VLOOKUP(A99,الموظفين!$A$2:$J$501,2,FALSE()),"⚠ كود غير موجود"))</f>
        <v/>
      </c>
      <c r="C99" s="17"/>
      <c r="D99" s="16"/>
      <c r="E99" s="16"/>
      <c r="F99" s="22" t="str">
        <f aca="false">IF(OR(D99="",E99=""),"",E99-D99+1)</f>
        <v/>
      </c>
      <c r="G99" s="17"/>
      <c r="H99" s="17"/>
      <c r="I99" s="22" t="str">
        <f aca="false">IF(OR(D99="",E99=""),"",MAX(0,MIN(E99,الإعدادات!$B$5)-MAX(D99,الإعدادات!$B$4)+1))</f>
        <v/>
      </c>
    </row>
    <row r="100" customFormat="false" ht="15" hidden="false" customHeight="false" outlineLevel="0" collapsed="false">
      <c r="A100" s="17"/>
      <c r="B100" s="18" t="str">
        <f aca="false">IF(A100="","",IFERROR(VLOOKUP(A100,الموظفين!$A$2:$J$501,2,FALSE()),"⚠ كود غير موجود"))</f>
        <v/>
      </c>
      <c r="C100" s="17"/>
      <c r="D100" s="16"/>
      <c r="E100" s="16"/>
      <c r="F100" s="22" t="str">
        <f aca="false">IF(OR(D100="",E100=""),"",E100-D100+1)</f>
        <v/>
      </c>
      <c r="G100" s="17"/>
      <c r="H100" s="17"/>
      <c r="I100" s="22" t="str">
        <f aca="false">IF(OR(D100="",E100=""),"",MAX(0,MIN(E100,الإعدادات!$B$5)-MAX(D100,الإعدادات!$B$4)+1))</f>
        <v/>
      </c>
    </row>
    <row r="101" customFormat="false" ht="15" hidden="false" customHeight="false" outlineLevel="0" collapsed="false">
      <c r="A101" s="17"/>
      <c r="B101" s="18" t="str">
        <f aca="false">IF(A101="","",IFERROR(VLOOKUP(A101,الموظفين!$A$2:$J$501,2,FALSE()),"⚠ كود غير موجود"))</f>
        <v/>
      </c>
      <c r="C101" s="17"/>
      <c r="D101" s="16"/>
      <c r="E101" s="16"/>
      <c r="F101" s="22" t="str">
        <f aca="false">IF(OR(D101="",E101=""),"",E101-D101+1)</f>
        <v/>
      </c>
      <c r="G101" s="17"/>
      <c r="H101" s="17"/>
      <c r="I101" s="22" t="str">
        <f aca="false">IF(OR(D101="",E101=""),"",MAX(0,MIN(E101,الإعدادات!$B$5)-MAX(D101,الإعدادات!$B$4)+1))</f>
        <v/>
      </c>
    </row>
    <row r="102" customFormat="false" ht="15" hidden="false" customHeight="false" outlineLevel="0" collapsed="false">
      <c r="A102" s="17"/>
      <c r="B102" s="18" t="str">
        <f aca="false">IF(A102="","",IFERROR(VLOOKUP(A102,الموظفين!$A$2:$J$501,2,FALSE()),"⚠ كود غير موجود"))</f>
        <v/>
      </c>
      <c r="C102" s="17"/>
      <c r="D102" s="16"/>
      <c r="E102" s="16"/>
      <c r="F102" s="22" t="str">
        <f aca="false">IF(OR(D102="",E102=""),"",E102-D102+1)</f>
        <v/>
      </c>
      <c r="G102" s="17"/>
      <c r="H102" s="17"/>
      <c r="I102" s="22" t="str">
        <f aca="false">IF(OR(D102="",E102=""),"",MAX(0,MIN(E102,الإعدادات!$B$5)-MAX(D102,الإعدادات!$B$4)+1))</f>
        <v/>
      </c>
    </row>
    <row r="103" customFormat="false" ht="15" hidden="false" customHeight="false" outlineLevel="0" collapsed="false">
      <c r="A103" s="17"/>
      <c r="B103" s="18" t="str">
        <f aca="false">IF(A103="","",IFERROR(VLOOKUP(A103,الموظفين!$A$2:$J$501,2,FALSE()),"⚠ كود غير موجود"))</f>
        <v/>
      </c>
      <c r="C103" s="17"/>
      <c r="D103" s="16"/>
      <c r="E103" s="16"/>
      <c r="F103" s="22" t="str">
        <f aca="false">IF(OR(D103="",E103=""),"",E103-D103+1)</f>
        <v/>
      </c>
      <c r="G103" s="17"/>
      <c r="H103" s="17"/>
      <c r="I103" s="22" t="str">
        <f aca="false">IF(OR(D103="",E103=""),"",MAX(0,MIN(E103,الإعدادات!$B$5)-MAX(D103,الإعدادات!$B$4)+1))</f>
        <v/>
      </c>
    </row>
    <row r="104" customFormat="false" ht="15" hidden="false" customHeight="false" outlineLevel="0" collapsed="false">
      <c r="A104" s="17"/>
      <c r="B104" s="18" t="str">
        <f aca="false">IF(A104="","",IFERROR(VLOOKUP(A104,الموظفين!$A$2:$J$501,2,FALSE()),"⚠ كود غير موجود"))</f>
        <v/>
      </c>
      <c r="C104" s="17"/>
      <c r="D104" s="16"/>
      <c r="E104" s="16"/>
      <c r="F104" s="22" t="str">
        <f aca="false">IF(OR(D104="",E104=""),"",E104-D104+1)</f>
        <v/>
      </c>
      <c r="G104" s="17"/>
      <c r="H104" s="17"/>
      <c r="I104" s="22" t="str">
        <f aca="false">IF(OR(D104="",E104=""),"",MAX(0,MIN(E104,الإعدادات!$B$5)-MAX(D104,الإعدادات!$B$4)+1))</f>
        <v/>
      </c>
    </row>
    <row r="105" customFormat="false" ht="15" hidden="false" customHeight="false" outlineLevel="0" collapsed="false">
      <c r="A105" s="17"/>
      <c r="B105" s="18" t="str">
        <f aca="false">IF(A105="","",IFERROR(VLOOKUP(A105,الموظفين!$A$2:$J$501,2,FALSE()),"⚠ كود غير موجود"))</f>
        <v/>
      </c>
      <c r="C105" s="17"/>
      <c r="D105" s="16"/>
      <c r="E105" s="16"/>
      <c r="F105" s="22" t="str">
        <f aca="false">IF(OR(D105="",E105=""),"",E105-D105+1)</f>
        <v/>
      </c>
      <c r="G105" s="17"/>
      <c r="H105" s="17"/>
      <c r="I105" s="22" t="str">
        <f aca="false">IF(OR(D105="",E105=""),"",MAX(0,MIN(E105,الإعدادات!$B$5)-MAX(D105,الإعدادات!$B$4)+1))</f>
        <v/>
      </c>
    </row>
    <row r="106" customFormat="false" ht="15" hidden="false" customHeight="false" outlineLevel="0" collapsed="false">
      <c r="A106" s="17"/>
      <c r="B106" s="18" t="str">
        <f aca="false">IF(A106="","",IFERROR(VLOOKUP(A106,الموظفين!$A$2:$J$501,2,FALSE()),"⚠ كود غير موجود"))</f>
        <v/>
      </c>
      <c r="C106" s="17"/>
      <c r="D106" s="16"/>
      <c r="E106" s="16"/>
      <c r="F106" s="22" t="str">
        <f aca="false">IF(OR(D106="",E106=""),"",E106-D106+1)</f>
        <v/>
      </c>
      <c r="G106" s="17"/>
      <c r="H106" s="17"/>
      <c r="I106" s="22" t="str">
        <f aca="false">IF(OR(D106="",E106=""),"",MAX(0,MIN(E106,الإعدادات!$B$5)-MAX(D106,الإعدادات!$B$4)+1))</f>
        <v/>
      </c>
    </row>
    <row r="107" customFormat="false" ht="15" hidden="false" customHeight="false" outlineLevel="0" collapsed="false">
      <c r="A107" s="17"/>
      <c r="B107" s="18" t="str">
        <f aca="false">IF(A107="","",IFERROR(VLOOKUP(A107,الموظفين!$A$2:$J$501,2,FALSE()),"⚠ كود غير موجود"))</f>
        <v/>
      </c>
      <c r="C107" s="17"/>
      <c r="D107" s="16"/>
      <c r="E107" s="16"/>
      <c r="F107" s="22" t="str">
        <f aca="false">IF(OR(D107="",E107=""),"",E107-D107+1)</f>
        <v/>
      </c>
      <c r="G107" s="17"/>
      <c r="H107" s="17"/>
      <c r="I107" s="22" t="str">
        <f aca="false">IF(OR(D107="",E107=""),"",MAX(0,MIN(E107,الإعدادات!$B$5)-MAX(D107,الإعدادات!$B$4)+1))</f>
        <v/>
      </c>
    </row>
    <row r="108" customFormat="false" ht="15" hidden="false" customHeight="false" outlineLevel="0" collapsed="false">
      <c r="A108" s="17"/>
      <c r="B108" s="18" t="str">
        <f aca="false">IF(A108="","",IFERROR(VLOOKUP(A108,الموظفين!$A$2:$J$501,2,FALSE()),"⚠ كود غير موجود"))</f>
        <v/>
      </c>
      <c r="C108" s="17"/>
      <c r="D108" s="16"/>
      <c r="E108" s="16"/>
      <c r="F108" s="22" t="str">
        <f aca="false">IF(OR(D108="",E108=""),"",E108-D108+1)</f>
        <v/>
      </c>
      <c r="G108" s="17"/>
      <c r="H108" s="17"/>
      <c r="I108" s="22" t="str">
        <f aca="false">IF(OR(D108="",E108=""),"",MAX(0,MIN(E108,الإعدادات!$B$5)-MAX(D108,الإعدادات!$B$4)+1))</f>
        <v/>
      </c>
    </row>
    <row r="109" customFormat="false" ht="15" hidden="false" customHeight="false" outlineLevel="0" collapsed="false">
      <c r="A109" s="17"/>
      <c r="B109" s="18" t="str">
        <f aca="false">IF(A109="","",IFERROR(VLOOKUP(A109,الموظفين!$A$2:$J$501,2,FALSE()),"⚠ كود غير موجود"))</f>
        <v/>
      </c>
      <c r="C109" s="17"/>
      <c r="D109" s="16"/>
      <c r="E109" s="16"/>
      <c r="F109" s="22" t="str">
        <f aca="false">IF(OR(D109="",E109=""),"",E109-D109+1)</f>
        <v/>
      </c>
      <c r="G109" s="17"/>
      <c r="H109" s="17"/>
      <c r="I109" s="22" t="str">
        <f aca="false">IF(OR(D109="",E109=""),"",MAX(0,MIN(E109,الإعدادات!$B$5)-MAX(D109,الإعدادات!$B$4)+1))</f>
        <v/>
      </c>
    </row>
    <row r="110" customFormat="false" ht="15" hidden="false" customHeight="false" outlineLevel="0" collapsed="false">
      <c r="A110" s="17"/>
      <c r="B110" s="18" t="str">
        <f aca="false">IF(A110="","",IFERROR(VLOOKUP(A110,الموظفين!$A$2:$J$501,2,FALSE()),"⚠ كود غير موجود"))</f>
        <v/>
      </c>
      <c r="C110" s="17"/>
      <c r="D110" s="16"/>
      <c r="E110" s="16"/>
      <c r="F110" s="22" t="str">
        <f aca="false">IF(OR(D110="",E110=""),"",E110-D110+1)</f>
        <v/>
      </c>
      <c r="G110" s="17"/>
      <c r="H110" s="17"/>
      <c r="I110" s="22" t="str">
        <f aca="false">IF(OR(D110="",E110=""),"",MAX(0,MIN(E110,الإعدادات!$B$5)-MAX(D110,الإعدادات!$B$4)+1))</f>
        <v/>
      </c>
    </row>
    <row r="111" customFormat="false" ht="15" hidden="false" customHeight="false" outlineLevel="0" collapsed="false">
      <c r="A111" s="17"/>
      <c r="B111" s="18" t="str">
        <f aca="false">IF(A111="","",IFERROR(VLOOKUP(A111,الموظفين!$A$2:$J$501,2,FALSE()),"⚠ كود غير موجود"))</f>
        <v/>
      </c>
      <c r="C111" s="17"/>
      <c r="D111" s="16"/>
      <c r="E111" s="16"/>
      <c r="F111" s="22" t="str">
        <f aca="false">IF(OR(D111="",E111=""),"",E111-D111+1)</f>
        <v/>
      </c>
      <c r="G111" s="17"/>
      <c r="H111" s="17"/>
      <c r="I111" s="22" t="str">
        <f aca="false">IF(OR(D111="",E111=""),"",MAX(0,MIN(E111,الإعدادات!$B$5)-MAX(D111,الإعدادات!$B$4)+1))</f>
        <v/>
      </c>
    </row>
    <row r="112" customFormat="false" ht="15" hidden="false" customHeight="false" outlineLevel="0" collapsed="false">
      <c r="A112" s="17"/>
      <c r="B112" s="18" t="str">
        <f aca="false">IF(A112="","",IFERROR(VLOOKUP(A112,الموظفين!$A$2:$J$501,2,FALSE()),"⚠ كود غير موجود"))</f>
        <v/>
      </c>
      <c r="C112" s="17"/>
      <c r="D112" s="16"/>
      <c r="E112" s="16"/>
      <c r="F112" s="22" t="str">
        <f aca="false">IF(OR(D112="",E112=""),"",E112-D112+1)</f>
        <v/>
      </c>
      <c r="G112" s="17"/>
      <c r="H112" s="17"/>
      <c r="I112" s="22" t="str">
        <f aca="false">IF(OR(D112="",E112=""),"",MAX(0,MIN(E112,الإعدادات!$B$5)-MAX(D112,الإعدادات!$B$4)+1))</f>
        <v/>
      </c>
    </row>
    <row r="113" customFormat="false" ht="15" hidden="false" customHeight="false" outlineLevel="0" collapsed="false">
      <c r="A113" s="17"/>
      <c r="B113" s="18" t="str">
        <f aca="false">IF(A113="","",IFERROR(VLOOKUP(A113,الموظفين!$A$2:$J$501,2,FALSE()),"⚠ كود غير موجود"))</f>
        <v/>
      </c>
      <c r="C113" s="17"/>
      <c r="D113" s="16"/>
      <c r="E113" s="16"/>
      <c r="F113" s="22" t="str">
        <f aca="false">IF(OR(D113="",E113=""),"",E113-D113+1)</f>
        <v/>
      </c>
      <c r="G113" s="17"/>
      <c r="H113" s="17"/>
      <c r="I113" s="22" t="str">
        <f aca="false">IF(OR(D113="",E113=""),"",MAX(0,MIN(E113,الإعدادات!$B$5)-MAX(D113,الإعدادات!$B$4)+1))</f>
        <v/>
      </c>
    </row>
    <row r="114" customFormat="false" ht="15" hidden="false" customHeight="false" outlineLevel="0" collapsed="false">
      <c r="A114" s="17"/>
      <c r="B114" s="18" t="str">
        <f aca="false">IF(A114="","",IFERROR(VLOOKUP(A114,الموظفين!$A$2:$J$501,2,FALSE()),"⚠ كود غير موجود"))</f>
        <v/>
      </c>
      <c r="C114" s="17"/>
      <c r="D114" s="16"/>
      <c r="E114" s="16"/>
      <c r="F114" s="22" t="str">
        <f aca="false">IF(OR(D114="",E114=""),"",E114-D114+1)</f>
        <v/>
      </c>
      <c r="G114" s="17"/>
      <c r="H114" s="17"/>
      <c r="I114" s="22" t="str">
        <f aca="false">IF(OR(D114="",E114=""),"",MAX(0,MIN(E114,الإعدادات!$B$5)-MAX(D114,الإعدادات!$B$4)+1))</f>
        <v/>
      </c>
    </row>
    <row r="115" customFormat="false" ht="15" hidden="false" customHeight="false" outlineLevel="0" collapsed="false">
      <c r="A115" s="17"/>
      <c r="B115" s="18" t="str">
        <f aca="false">IF(A115="","",IFERROR(VLOOKUP(A115,الموظفين!$A$2:$J$501,2,FALSE()),"⚠ كود غير موجود"))</f>
        <v/>
      </c>
      <c r="C115" s="17"/>
      <c r="D115" s="16"/>
      <c r="E115" s="16"/>
      <c r="F115" s="22" t="str">
        <f aca="false">IF(OR(D115="",E115=""),"",E115-D115+1)</f>
        <v/>
      </c>
      <c r="G115" s="17"/>
      <c r="H115" s="17"/>
      <c r="I115" s="22" t="str">
        <f aca="false">IF(OR(D115="",E115=""),"",MAX(0,MIN(E115,الإعدادات!$B$5)-MAX(D115,الإعدادات!$B$4)+1))</f>
        <v/>
      </c>
    </row>
    <row r="116" customFormat="false" ht="15" hidden="false" customHeight="false" outlineLevel="0" collapsed="false">
      <c r="A116" s="17"/>
      <c r="B116" s="18" t="str">
        <f aca="false">IF(A116="","",IFERROR(VLOOKUP(A116,الموظفين!$A$2:$J$501,2,FALSE()),"⚠ كود غير موجود"))</f>
        <v/>
      </c>
      <c r="C116" s="17"/>
      <c r="D116" s="16"/>
      <c r="E116" s="16"/>
      <c r="F116" s="22" t="str">
        <f aca="false">IF(OR(D116="",E116=""),"",E116-D116+1)</f>
        <v/>
      </c>
      <c r="G116" s="17"/>
      <c r="H116" s="17"/>
      <c r="I116" s="22" t="str">
        <f aca="false">IF(OR(D116="",E116=""),"",MAX(0,MIN(E116,الإعدادات!$B$5)-MAX(D116,الإعدادات!$B$4)+1))</f>
        <v/>
      </c>
    </row>
    <row r="117" customFormat="false" ht="15" hidden="false" customHeight="false" outlineLevel="0" collapsed="false">
      <c r="A117" s="17"/>
      <c r="B117" s="18" t="str">
        <f aca="false">IF(A117="","",IFERROR(VLOOKUP(A117,الموظفين!$A$2:$J$501,2,FALSE()),"⚠ كود غير موجود"))</f>
        <v/>
      </c>
      <c r="C117" s="17"/>
      <c r="D117" s="16"/>
      <c r="E117" s="16"/>
      <c r="F117" s="22" t="str">
        <f aca="false">IF(OR(D117="",E117=""),"",E117-D117+1)</f>
        <v/>
      </c>
      <c r="G117" s="17"/>
      <c r="H117" s="17"/>
      <c r="I117" s="22" t="str">
        <f aca="false">IF(OR(D117="",E117=""),"",MAX(0,MIN(E117,الإعدادات!$B$5)-MAX(D117,الإعدادات!$B$4)+1))</f>
        <v/>
      </c>
    </row>
    <row r="118" customFormat="false" ht="15" hidden="false" customHeight="false" outlineLevel="0" collapsed="false">
      <c r="A118" s="17"/>
      <c r="B118" s="18" t="str">
        <f aca="false">IF(A118="","",IFERROR(VLOOKUP(A118,الموظفين!$A$2:$J$501,2,FALSE()),"⚠ كود غير موجود"))</f>
        <v/>
      </c>
      <c r="C118" s="17"/>
      <c r="D118" s="16"/>
      <c r="E118" s="16"/>
      <c r="F118" s="22" t="str">
        <f aca="false">IF(OR(D118="",E118=""),"",E118-D118+1)</f>
        <v/>
      </c>
      <c r="G118" s="17"/>
      <c r="H118" s="17"/>
      <c r="I118" s="22" t="str">
        <f aca="false">IF(OR(D118="",E118=""),"",MAX(0,MIN(E118,الإعدادات!$B$5)-MAX(D118,الإعدادات!$B$4)+1))</f>
        <v/>
      </c>
    </row>
    <row r="119" customFormat="false" ht="15" hidden="false" customHeight="false" outlineLevel="0" collapsed="false">
      <c r="A119" s="17"/>
      <c r="B119" s="18" t="str">
        <f aca="false">IF(A119="","",IFERROR(VLOOKUP(A119,الموظفين!$A$2:$J$501,2,FALSE()),"⚠ كود غير موجود"))</f>
        <v/>
      </c>
      <c r="C119" s="17"/>
      <c r="D119" s="16"/>
      <c r="E119" s="16"/>
      <c r="F119" s="22" t="str">
        <f aca="false">IF(OR(D119="",E119=""),"",E119-D119+1)</f>
        <v/>
      </c>
      <c r="G119" s="17"/>
      <c r="H119" s="17"/>
      <c r="I119" s="22" t="str">
        <f aca="false">IF(OR(D119="",E119=""),"",MAX(0,MIN(E119,الإعدادات!$B$5)-MAX(D119,الإعدادات!$B$4)+1))</f>
        <v/>
      </c>
    </row>
    <row r="120" customFormat="false" ht="15" hidden="false" customHeight="false" outlineLevel="0" collapsed="false">
      <c r="A120" s="17"/>
      <c r="B120" s="18" t="str">
        <f aca="false">IF(A120="","",IFERROR(VLOOKUP(A120,الموظفين!$A$2:$J$501,2,FALSE()),"⚠ كود غير موجود"))</f>
        <v/>
      </c>
      <c r="C120" s="17"/>
      <c r="D120" s="16"/>
      <c r="E120" s="16"/>
      <c r="F120" s="22" t="str">
        <f aca="false">IF(OR(D120="",E120=""),"",E120-D120+1)</f>
        <v/>
      </c>
      <c r="G120" s="17"/>
      <c r="H120" s="17"/>
      <c r="I120" s="22" t="str">
        <f aca="false">IF(OR(D120="",E120=""),"",MAX(0,MIN(E120,الإعدادات!$B$5)-MAX(D120,الإعدادات!$B$4)+1))</f>
        <v/>
      </c>
    </row>
    <row r="121" customFormat="false" ht="15" hidden="false" customHeight="false" outlineLevel="0" collapsed="false">
      <c r="A121" s="17"/>
      <c r="B121" s="18" t="str">
        <f aca="false">IF(A121="","",IFERROR(VLOOKUP(A121,الموظفين!$A$2:$J$501,2,FALSE()),"⚠ كود غير موجود"))</f>
        <v/>
      </c>
      <c r="C121" s="17"/>
      <c r="D121" s="16"/>
      <c r="E121" s="16"/>
      <c r="F121" s="22" t="str">
        <f aca="false">IF(OR(D121="",E121=""),"",E121-D121+1)</f>
        <v/>
      </c>
      <c r="G121" s="17"/>
      <c r="H121" s="17"/>
      <c r="I121" s="22" t="str">
        <f aca="false">IF(OR(D121="",E121=""),"",MAX(0,MIN(E121,الإعدادات!$B$5)-MAX(D121,الإعدادات!$B$4)+1))</f>
        <v/>
      </c>
    </row>
    <row r="122" customFormat="false" ht="15" hidden="false" customHeight="false" outlineLevel="0" collapsed="false">
      <c r="A122" s="17"/>
      <c r="B122" s="18" t="str">
        <f aca="false">IF(A122="","",IFERROR(VLOOKUP(A122,الموظفين!$A$2:$J$501,2,FALSE()),"⚠ كود غير موجود"))</f>
        <v/>
      </c>
      <c r="C122" s="17"/>
      <c r="D122" s="16"/>
      <c r="E122" s="16"/>
      <c r="F122" s="22" t="str">
        <f aca="false">IF(OR(D122="",E122=""),"",E122-D122+1)</f>
        <v/>
      </c>
      <c r="G122" s="17"/>
      <c r="H122" s="17"/>
      <c r="I122" s="22" t="str">
        <f aca="false">IF(OR(D122="",E122=""),"",MAX(0,MIN(E122,الإعدادات!$B$5)-MAX(D122,الإعدادات!$B$4)+1))</f>
        <v/>
      </c>
    </row>
    <row r="123" customFormat="false" ht="15" hidden="false" customHeight="false" outlineLevel="0" collapsed="false">
      <c r="A123" s="17"/>
      <c r="B123" s="18" t="str">
        <f aca="false">IF(A123="","",IFERROR(VLOOKUP(A123,الموظفين!$A$2:$J$501,2,FALSE()),"⚠ كود غير موجود"))</f>
        <v/>
      </c>
      <c r="C123" s="17"/>
      <c r="D123" s="16"/>
      <c r="E123" s="16"/>
      <c r="F123" s="22" t="str">
        <f aca="false">IF(OR(D123="",E123=""),"",E123-D123+1)</f>
        <v/>
      </c>
      <c r="G123" s="17"/>
      <c r="H123" s="17"/>
      <c r="I123" s="22" t="str">
        <f aca="false">IF(OR(D123="",E123=""),"",MAX(0,MIN(E123,الإعدادات!$B$5)-MAX(D123,الإعدادات!$B$4)+1))</f>
        <v/>
      </c>
    </row>
    <row r="124" customFormat="false" ht="15" hidden="false" customHeight="false" outlineLevel="0" collapsed="false">
      <c r="A124" s="17"/>
      <c r="B124" s="18" t="str">
        <f aca="false">IF(A124="","",IFERROR(VLOOKUP(A124,الموظفين!$A$2:$J$501,2,FALSE()),"⚠ كود غير موجود"))</f>
        <v/>
      </c>
      <c r="C124" s="17"/>
      <c r="D124" s="16"/>
      <c r="E124" s="16"/>
      <c r="F124" s="22" t="str">
        <f aca="false">IF(OR(D124="",E124=""),"",E124-D124+1)</f>
        <v/>
      </c>
      <c r="G124" s="17"/>
      <c r="H124" s="17"/>
      <c r="I124" s="22" t="str">
        <f aca="false">IF(OR(D124="",E124=""),"",MAX(0,MIN(E124,الإعدادات!$B$5)-MAX(D124,الإعدادات!$B$4)+1))</f>
        <v/>
      </c>
    </row>
    <row r="125" customFormat="false" ht="15" hidden="false" customHeight="false" outlineLevel="0" collapsed="false">
      <c r="A125" s="17"/>
      <c r="B125" s="18" t="str">
        <f aca="false">IF(A125="","",IFERROR(VLOOKUP(A125,الموظفين!$A$2:$J$501,2,FALSE()),"⚠ كود غير موجود"))</f>
        <v/>
      </c>
      <c r="C125" s="17"/>
      <c r="D125" s="16"/>
      <c r="E125" s="16"/>
      <c r="F125" s="22" t="str">
        <f aca="false">IF(OR(D125="",E125=""),"",E125-D125+1)</f>
        <v/>
      </c>
      <c r="G125" s="17"/>
      <c r="H125" s="17"/>
      <c r="I125" s="22" t="str">
        <f aca="false">IF(OR(D125="",E125=""),"",MAX(0,MIN(E125,الإعدادات!$B$5)-MAX(D125,الإعدادات!$B$4)+1))</f>
        <v/>
      </c>
    </row>
    <row r="126" customFormat="false" ht="15" hidden="false" customHeight="false" outlineLevel="0" collapsed="false">
      <c r="A126" s="17"/>
      <c r="B126" s="18" t="str">
        <f aca="false">IF(A126="","",IFERROR(VLOOKUP(A126,الموظفين!$A$2:$J$501,2,FALSE()),"⚠ كود غير موجود"))</f>
        <v/>
      </c>
      <c r="C126" s="17"/>
      <c r="D126" s="16"/>
      <c r="E126" s="16"/>
      <c r="F126" s="22" t="str">
        <f aca="false">IF(OR(D126="",E126=""),"",E126-D126+1)</f>
        <v/>
      </c>
      <c r="G126" s="17"/>
      <c r="H126" s="17"/>
      <c r="I126" s="22" t="str">
        <f aca="false">IF(OR(D126="",E126=""),"",MAX(0,MIN(E126,الإعدادات!$B$5)-MAX(D126,الإعدادات!$B$4)+1))</f>
        <v/>
      </c>
    </row>
    <row r="127" customFormat="false" ht="15" hidden="false" customHeight="false" outlineLevel="0" collapsed="false">
      <c r="A127" s="17"/>
      <c r="B127" s="18" t="str">
        <f aca="false">IF(A127="","",IFERROR(VLOOKUP(A127,الموظفين!$A$2:$J$501,2,FALSE()),"⚠ كود غير موجود"))</f>
        <v/>
      </c>
      <c r="C127" s="17"/>
      <c r="D127" s="16"/>
      <c r="E127" s="16"/>
      <c r="F127" s="22" t="str">
        <f aca="false">IF(OR(D127="",E127=""),"",E127-D127+1)</f>
        <v/>
      </c>
      <c r="G127" s="17"/>
      <c r="H127" s="17"/>
      <c r="I127" s="22" t="str">
        <f aca="false">IF(OR(D127="",E127=""),"",MAX(0,MIN(E127,الإعدادات!$B$5)-MAX(D127,الإعدادات!$B$4)+1))</f>
        <v/>
      </c>
    </row>
    <row r="128" customFormat="false" ht="15" hidden="false" customHeight="false" outlineLevel="0" collapsed="false">
      <c r="A128" s="17"/>
      <c r="B128" s="18" t="str">
        <f aca="false">IF(A128="","",IFERROR(VLOOKUP(A128,الموظفين!$A$2:$J$501,2,FALSE()),"⚠ كود غير موجود"))</f>
        <v/>
      </c>
      <c r="C128" s="17"/>
      <c r="D128" s="16"/>
      <c r="E128" s="16"/>
      <c r="F128" s="22" t="str">
        <f aca="false">IF(OR(D128="",E128=""),"",E128-D128+1)</f>
        <v/>
      </c>
      <c r="G128" s="17"/>
      <c r="H128" s="17"/>
      <c r="I128" s="22" t="str">
        <f aca="false">IF(OR(D128="",E128=""),"",MAX(0,MIN(E128,الإعدادات!$B$5)-MAX(D128,الإعدادات!$B$4)+1))</f>
        <v/>
      </c>
    </row>
    <row r="129" customFormat="false" ht="15" hidden="false" customHeight="false" outlineLevel="0" collapsed="false">
      <c r="A129" s="17"/>
      <c r="B129" s="18" t="str">
        <f aca="false">IF(A129="","",IFERROR(VLOOKUP(A129,الموظفين!$A$2:$J$501,2,FALSE()),"⚠ كود غير موجود"))</f>
        <v/>
      </c>
      <c r="C129" s="17"/>
      <c r="D129" s="16"/>
      <c r="E129" s="16"/>
      <c r="F129" s="22" t="str">
        <f aca="false">IF(OR(D129="",E129=""),"",E129-D129+1)</f>
        <v/>
      </c>
      <c r="G129" s="17"/>
      <c r="H129" s="17"/>
      <c r="I129" s="22" t="str">
        <f aca="false">IF(OR(D129="",E129=""),"",MAX(0,MIN(E129,الإعدادات!$B$5)-MAX(D129,الإعدادات!$B$4)+1))</f>
        <v/>
      </c>
    </row>
    <row r="130" customFormat="false" ht="15" hidden="false" customHeight="false" outlineLevel="0" collapsed="false">
      <c r="A130" s="17"/>
      <c r="B130" s="18" t="str">
        <f aca="false">IF(A130="","",IFERROR(VLOOKUP(A130,الموظفين!$A$2:$J$501,2,FALSE()),"⚠ كود غير موجود"))</f>
        <v/>
      </c>
      <c r="C130" s="17"/>
      <c r="D130" s="16"/>
      <c r="E130" s="16"/>
      <c r="F130" s="22" t="str">
        <f aca="false">IF(OR(D130="",E130=""),"",E130-D130+1)</f>
        <v/>
      </c>
      <c r="G130" s="17"/>
      <c r="H130" s="17"/>
      <c r="I130" s="22" t="str">
        <f aca="false">IF(OR(D130="",E130=""),"",MAX(0,MIN(E130,الإعدادات!$B$5)-MAX(D130,الإعدادات!$B$4)+1))</f>
        <v/>
      </c>
    </row>
    <row r="131" customFormat="false" ht="15" hidden="false" customHeight="false" outlineLevel="0" collapsed="false">
      <c r="A131" s="17"/>
      <c r="B131" s="18" t="str">
        <f aca="false">IF(A131="","",IFERROR(VLOOKUP(A131,الموظفين!$A$2:$J$501,2,FALSE()),"⚠ كود غير موجود"))</f>
        <v/>
      </c>
      <c r="C131" s="17"/>
      <c r="D131" s="16"/>
      <c r="E131" s="16"/>
      <c r="F131" s="22" t="str">
        <f aca="false">IF(OR(D131="",E131=""),"",E131-D131+1)</f>
        <v/>
      </c>
      <c r="G131" s="17"/>
      <c r="H131" s="17"/>
      <c r="I131" s="22" t="str">
        <f aca="false">IF(OR(D131="",E131=""),"",MAX(0,MIN(E131,الإعدادات!$B$5)-MAX(D131,الإعدادات!$B$4)+1))</f>
        <v/>
      </c>
    </row>
    <row r="132" customFormat="false" ht="15" hidden="false" customHeight="false" outlineLevel="0" collapsed="false">
      <c r="A132" s="17"/>
      <c r="B132" s="18" t="str">
        <f aca="false">IF(A132="","",IFERROR(VLOOKUP(A132,الموظفين!$A$2:$J$501,2,FALSE()),"⚠ كود غير موجود"))</f>
        <v/>
      </c>
      <c r="C132" s="17"/>
      <c r="D132" s="16"/>
      <c r="E132" s="16"/>
      <c r="F132" s="22" t="str">
        <f aca="false">IF(OR(D132="",E132=""),"",E132-D132+1)</f>
        <v/>
      </c>
      <c r="G132" s="17"/>
      <c r="H132" s="17"/>
      <c r="I132" s="22" t="str">
        <f aca="false">IF(OR(D132="",E132=""),"",MAX(0,MIN(E132,الإعدادات!$B$5)-MAX(D132,الإعدادات!$B$4)+1))</f>
        <v/>
      </c>
    </row>
    <row r="133" customFormat="false" ht="15" hidden="false" customHeight="false" outlineLevel="0" collapsed="false">
      <c r="A133" s="17"/>
      <c r="B133" s="18" t="str">
        <f aca="false">IF(A133="","",IFERROR(VLOOKUP(A133,الموظفين!$A$2:$J$501,2,FALSE()),"⚠ كود غير موجود"))</f>
        <v/>
      </c>
      <c r="C133" s="17"/>
      <c r="D133" s="16"/>
      <c r="E133" s="16"/>
      <c r="F133" s="22" t="str">
        <f aca="false">IF(OR(D133="",E133=""),"",E133-D133+1)</f>
        <v/>
      </c>
      <c r="G133" s="17"/>
      <c r="H133" s="17"/>
      <c r="I133" s="22" t="str">
        <f aca="false">IF(OR(D133="",E133=""),"",MAX(0,MIN(E133,الإعدادات!$B$5)-MAX(D133,الإعدادات!$B$4)+1))</f>
        <v/>
      </c>
    </row>
    <row r="134" customFormat="false" ht="15" hidden="false" customHeight="false" outlineLevel="0" collapsed="false">
      <c r="A134" s="17"/>
      <c r="B134" s="18" t="str">
        <f aca="false">IF(A134="","",IFERROR(VLOOKUP(A134,الموظفين!$A$2:$J$501,2,FALSE()),"⚠ كود غير موجود"))</f>
        <v/>
      </c>
      <c r="C134" s="17"/>
      <c r="D134" s="16"/>
      <c r="E134" s="16"/>
      <c r="F134" s="22" t="str">
        <f aca="false">IF(OR(D134="",E134=""),"",E134-D134+1)</f>
        <v/>
      </c>
      <c r="G134" s="17"/>
      <c r="H134" s="17"/>
      <c r="I134" s="22" t="str">
        <f aca="false">IF(OR(D134="",E134=""),"",MAX(0,MIN(E134,الإعدادات!$B$5)-MAX(D134,الإعدادات!$B$4)+1))</f>
        <v/>
      </c>
    </row>
    <row r="135" customFormat="false" ht="15" hidden="false" customHeight="false" outlineLevel="0" collapsed="false">
      <c r="A135" s="17"/>
      <c r="B135" s="18" t="str">
        <f aca="false">IF(A135="","",IFERROR(VLOOKUP(A135,الموظفين!$A$2:$J$501,2,FALSE()),"⚠ كود غير موجود"))</f>
        <v/>
      </c>
      <c r="C135" s="17"/>
      <c r="D135" s="16"/>
      <c r="E135" s="16"/>
      <c r="F135" s="22" t="str">
        <f aca="false">IF(OR(D135="",E135=""),"",E135-D135+1)</f>
        <v/>
      </c>
      <c r="G135" s="17"/>
      <c r="H135" s="17"/>
      <c r="I135" s="22" t="str">
        <f aca="false">IF(OR(D135="",E135=""),"",MAX(0,MIN(E135,الإعدادات!$B$5)-MAX(D135,الإعدادات!$B$4)+1))</f>
        <v/>
      </c>
    </row>
    <row r="136" customFormat="false" ht="15" hidden="false" customHeight="false" outlineLevel="0" collapsed="false">
      <c r="A136" s="17"/>
      <c r="B136" s="18" t="str">
        <f aca="false">IF(A136="","",IFERROR(VLOOKUP(A136,الموظفين!$A$2:$J$501,2,FALSE()),"⚠ كود غير موجود"))</f>
        <v/>
      </c>
      <c r="C136" s="17"/>
      <c r="D136" s="16"/>
      <c r="E136" s="16"/>
      <c r="F136" s="22" t="str">
        <f aca="false">IF(OR(D136="",E136=""),"",E136-D136+1)</f>
        <v/>
      </c>
      <c r="G136" s="17"/>
      <c r="H136" s="17"/>
      <c r="I136" s="22" t="str">
        <f aca="false">IF(OR(D136="",E136=""),"",MAX(0,MIN(E136,الإعدادات!$B$5)-MAX(D136,الإعدادات!$B$4)+1))</f>
        <v/>
      </c>
    </row>
    <row r="137" customFormat="false" ht="15" hidden="false" customHeight="false" outlineLevel="0" collapsed="false">
      <c r="A137" s="17"/>
      <c r="B137" s="18" t="str">
        <f aca="false">IF(A137="","",IFERROR(VLOOKUP(A137,الموظفين!$A$2:$J$501,2,FALSE()),"⚠ كود غير موجود"))</f>
        <v/>
      </c>
      <c r="C137" s="17"/>
      <c r="D137" s="16"/>
      <c r="E137" s="16"/>
      <c r="F137" s="22" t="str">
        <f aca="false">IF(OR(D137="",E137=""),"",E137-D137+1)</f>
        <v/>
      </c>
      <c r="G137" s="17"/>
      <c r="H137" s="17"/>
      <c r="I137" s="22" t="str">
        <f aca="false">IF(OR(D137="",E137=""),"",MAX(0,MIN(E137,الإعدادات!$B$5)-MAX(D137,الإعدادات!$B$4)+1))</f>
        <v/>
      </c>
    </row>
    <row r="138" customFormat="false" ht="15" hidden="false" customHeight="false" outlineLevel="0" collapsed="false">
      <c r="A138" s="17"/>
      <c r="B138" s="18" t="str">
        <f aca="false">IF(A138="","",IFERROR(VLOOKUP(A138,الموظفين!$A$2:$J$501,2,FALSE()),"⚠ كود غير موجود"))</f>
        <v/>
      </c>
      <c r="C138" s="17"/>
      <c r="D138" s="16"/>
      <c r="E138" s="16"/>
      <c r="F138" s="22" t="str">
        <f aca="false">IF(OR(D138="",E138=""),"",E138-D138+1)</f>
        <v/>
      </c>
      <c r="G138" s="17"/>
      <c r="H138" s="17"/>
      <c r="I138" s="22" t="str">
        <f aca="false">IF(OR(D138="",E138=""),"",MAX(0,MIN(E138,الإعدادات!$B$5)-MAX(D138,الإعدادات!$B$4)+1))</f>
        <v/>
      </c>
    </row>
    <row r="139" customFormat="false" ht="15" hidden="false" customHeight="false" outlineLevel="0" collapsed="false">
      <c r="A139" s="17"/>
      <c r="B139" s="18" t="str">
        <f aca="false">IF(A139="","",IFERROR(VLOOKUP(A139,الموظفين!$A$2:$J$501,2,FALSE()),"⚠ كود غير موجود"))</f>
        <v/>
      </c>
      <c r="C139" s="17"/>
      <c r="D139" s="16"/>
      <c r="E139" s="16"/>
      <c r="F139" s="22" t="str">
        <f aca="false">IF(OR(D139="",E139=""),"",E139-D139+1)</f>
        <v/>
      </c>
      <c r="G139" s="17"/>
      <c r="H139" s="17"/>
      <c r="I139" s="22" t="str">
        <f aca="false">IF(OR(D139="",E139=""),"",MAX(0,MIN(E139,الإعدادات!$B$5)-MAX(D139,الإعدادات!$B$4)+1))</f>
        <v/>
      </c>
    </row>
    <row r="140" customFormat="false" ht="15" hidden="false" customHeight="false" outlineLevel="0" collapsed="false">
      <c r="A140" s="17"/>
      <c r="B140" s="18" t="str">
        <f aca="false">IF(A140="","",IFERROR(VLOOKUP(A140,الموظفين!$A$2:$J$501,2,FALSE()),"⚠ كود غير موجود"))</f>
        <v/>
      </c>
      <c r="C140" s="17"/>
      <c r="D140" s="16"/>
      <c r="E140" s="16"/>
      <c r="F140" s="22" t="str">
        <f aca="false">IF(OR(D140="",E140=""),"",E140-D140+1)</f>
        <v/>
      </c>
      <c r="G140" s="17"/>
      <c r="H140" s="17"/>
      <c r="I140" s="22" t="str">
        <f aca="false">IF(OR(D140="",E140=""),"",MAX(0,MIN(E140,الإعدادات!$B$5)-MAX(D140,الإعدادات!$B$4)+1))</f>
        <v/>
      </c>
    </row>
    <row r="141" customFormat="false" ht="15" hidden="false" customHeight="false" outlineLevel="0" collapsed="false">
      <c r="A141" s="17"/>
      <c r="B141" s="18" t="str">
        <f aca="false">IF(A141="","",IFERROR(VLOOKUP(A141,الموظفين!$A$2:$J$501,2,FALSE()),"⚠ كود غير موجود"))</f>
        <v/>
      </c>
      <c r="C141" s="17"/>
      <c r="D141" s="16"/>
      <c r="E141" s="16"/>
      <c r="F141" s="22" t="str">
        <f aca="false">IF(OR(D141="",E141=""),"",E141-D141+1)</f>
        <v/>
      </c>
      <c r="G141" s="17"/>
      <c r="H141" s="17"/>
      <c r="I141" s="22" t="str">
        <f aca="false">IF(OR(D141="",E141=""),"",MAX(0,MIN(E141,الإعدادات!$B$5)-MAX(D141,الإعدادات!$B$4)+1))</f>
        <v/>
      </c>
    </row>
    <row r="142" customFormat="false" ht="15" hidden="false" customHeight="false" outlineLevel="0" collapsed="false">
      <c r="A142" s="17"/>
      <c r="B142" s="18" t="str">
        <f aca="false">IF(A142="","",IFERROR(VLOOKUP(A142,الموظفين!$A$2:$J$501,2,FALSE()),"⚠ كود غير موجود"))</f>
        <v/>
      </c>
      <c r="C142" s="17"/>
      <c r="D142" s="16"/>
      <c r="E142" s="16"/>
      <c r="F142" s="22" t="str">
        <f aca="false">IF(OR(D142="",E142=""),"",E142-D142+1)</f>
        <v/>
      </c>
      <c r="G142" s="17"/>
      <c r="H142" s="17"/>
      <c r="I142" s="22" t="str">
        <f aca="false">IF(OR(D142="",E142=""),"",MAX(0,MIN(E142,الإعدادات!$B$5)-MAX(D142,الإعدادات!$B$4)+1))</f>
        <v/>
      </c>
    </row>
    <row r="143" customFormat="false" ht="15" hidden="false" customHeight="false" outlineLevel="0" collapsed="false">
      <c r="A143" s="17"/>
      <c r="B143" s="18" t="str">
        <f aca="false">IF(A143="","",IFERROR(VLOOKUP(A143,الموظفين!$A$2:$J$501,2,FALSE()),"⚠ كود غير موجود"))</f>
        <v/>
      </c>
      <c r="C143" s="17"/>
      <c r="D143" s="16"/>
      <c r="E143" s="16"/>
      <c r="F143" s="22" t="str">
        <f aca="false">IF(OR(D143="",E143=""),"",E143-D143+1)</f>
        <v/>
      </c>
      <c r="G143" s="17"/>
      <c r="H143" s="17"/>
      <c r="I143" s="22" t="str">
        <f aca="false">IF(OR(D143="",E143=""),"",MAX(0,MIN(E143,الإعدادات!$B$5)-MAX(D143,الإعدادات!$B$4)+1))</f>
        <v/>
      </c>
    </row>
    <row r="144" customFormat="false" ht="15" hidden="false" customHeight="false" outlineLevel="0" collapsed="false">
      <c r="A144" s="17"/>
      <c r="B144" s="18" t="str">
        <f aca="false">IF(A144="","",IFERROR(VLOOKUP(A144,الموظفين!$A$2:$J$501,2,FALSE()),"⚠ كود غير موجود"))</f>
        <v/>
      </c>
      <c r="C144" s="17"/>
      <c r="D144" s="16"/>
      <c r="E144" s="16"/>
      <c r="F144" s="22" t="str">
        <f aca="false">IF(OR(D144="",E144=""),"",E144-D144+1)</f>
        <v/>
      </c>
      <c r="G144" s="17"/>
      <c r="H144" s="17"/>
      <c r="I144" s="22" t="str">
        <f aca="false">IF(OR(D144="",E144=""),"",MAX(0,MIN(E144,الإعدادات!$B$5)-MAX(D144,الإعدادات!$B$4)+1))</f>
        <v/>
      </c>
    </row>
    <row r="145" customFormat="false" ht="15" hidden="false" customHeight="false" outlineLevel="0" collapsed="false">
      <c r="A145" s="17"/>
      <c r="B145" s="18" t="str">
        <f aca="false">IF(A145="","",IFERROR(VLOOKUP(A145,الموظفين!$A$2:$J$501,2,FALSE()),"⚠ كود غير موجود"))</f>
        <v/>
      </c>
      <c r="C145" s="17"/>
      <c r="D145" s="16"/>
      <c r="E145" s="16"/>
      <c r="F145" s="22" t="str">
        <f aca="false">IF(OR(D145="",E145=""),"",E145-D145+1)</f>
        <v/>
      </c>
      <c r="G145" s="17"/>
      <c r="H145" s="17"/>
      <c r="I145" s="22" t="str">
        <f aca="false">IF(OR(D145="",E145=""),"",MAX(0,MIN(E145,الإعدادات!$B$5)-MAX(D145,الإعدادات!$B$4)+1))</f>
        <v/>
      </c>
    </row>
    <row r="146" customFormat="false" ht="15" hidden="false" customHeight="false" outlineLevel="0" collapsed="false">
      <c r="A146" s="17"/>
      <c r="B146" s="18" t="str">
        <f aca="false">IF(A146="","",IFERROR(VLOOKUP(A146,الموظفين!$A$2:$J$501,2,FALSE()),"⚠ كود غير موجود"))</f>
        <v/>
      </c>
      <c r="C146" s="17"/>
      <c r="D146" s="16"/>
      <c r="E146" s="16"/>
      <c r="F146" s="22" t="str">
        <f aca="false">IF(OR(D146="",E146=""),"",E146-D146+1)</f>
        <v/>
      </c>
      <c r="G146" s="17"/>
      <c r="H146" s="17"/>
      <c r="I146" s="22" t="str">
        <f aca="false">IF(OR(D146="",E146=""),"",MAX(0,MIN(E146,الإعدادات!$B$5)-MAX(D146,الإعدادات!$B$4)+1))</f>
        <v/>
      </c>
    </row>
    <row r="147" customFormat="false" ht="15" hidden="false" customHeight="false" outlineLevel="0" collapsed="false">
      <c r="A147" s="17"/>
      <c r="B147" s="18" t="str">
        <f aca="false">IF(A147="","",IFERROR(VLOOKUP(A147,الموظفين!$A$2:$J$501,2,FALSE()),"⚠ كود غير موجود"))</f>
        <v/>
      </c>
      <c r="C147" s="17"/>
      <c r="D147" s="16"/>
      <c r="E147" s="16"/>
      <c r="F147" s="22" t="str">
        <f aca="false">IF(OR(D147="",E147=""),"",E147-D147+1)</f>
        <v/>
      </c>
      <c r="G147" s="17"/>
      <c r="H147" s="17"/>
      <c r="I147" s="22" t="str">
        <f aca="false">IF(OR(D147="",E147=""),"",MAX(0,MIN(E147,الإعدادات!$B$5)-MAX(D147,الإعدادات!$B$4)+1))</f>
        <v/>
      </c>
    </row>
    <row r="148" customFormat="false" ht="15" hidden="false" customHeight="false" outlineLevel="0" collapsed="false">
      <c r="A148" s="17"/>
      <c r="B148" s="18" t="str">
        <f aca="false">IF(A148="","",IFERROR(VLOOKUP(A148,الموظفين!$A$2:$J$501,2,FALSE()),"⚠ كود غير موجود"))</f>
        <v/>
      </c>
      <c r="C148" s="17"/>
      <c r="D148" s="16"/>
      <c r="E148" s="16"/>
      <c r="F148" s="22" t="str">
        <f aca="false">IF(OR(D148="",E148=""),"",E148-D148+1)</f>
        <v/>
      </c>
      <c r="G148" s="17"/>
      <c r="H148" s="17"/>
      <c r="I148" s="22" t="str">
        <f aca="false">IF(OR(D148="",E148=""),"",MAX(0,MIN(E148,الإعدادات!$B$5)-MAX(D148,الإعدادات!$B$4)+1))</f>
        <v/>
      </c>
    </row>
    <row r="149" customFormat="false" ht="15" hidden="false" customHeight="false" outlineLevel="0" collapsed="false">
      <c r="A149" s="17"/>
      <c r="B149" s="18" t="str">
        <f aca="false">IF(A149="","",IFERROR(VLOOKUP(A149,الموظفين!$A$2:$J$501,2,FALSE()),"⚠ كود غير موجود"))</f>
        <v/>
      </c>
      <c r="C149" s="17"/>
      <c r="D149" s="16"/>
      <c r="E149" s="16"/>
      <c r="F149" s="22" t="str">
        <f aca="false">IF(OR(D149="",E149=""),"",E149-D149+1)</f>
        <v/>
      </c>
      <c r="G149" s="17"/>
      <c r="H149" s="17"/>
      <c r="I149" s="22" t="str">
        <f aca="false">IF(OR(D149="",E149=""),"",MAX(0,MIN(E149,الإعدادات!$B$5)-MAX(D149,الإعدادات!$B$4)+1))</f>
        <v/>
      </c>
    </row>
    <row r="150" customFormat="false" ht="15" hidden="false" customHeight="false" outlineLevel="0" collapsed="false">
      <c r="A150" s="17"/>
      <c r="B150" s="18" t="str">
        <f aca="false">IF(A150="","",IFERROR(VLOOKUP(A150,الموظفين!$A$2:$J$501,2,FALSE()),"⚠ كود غير موجود"))</f>
        <v/>
      </c>
      <c r="C150" s="17"/>
      <c r="D150" s="16"/>
      <c r="E150" s="16"/>
      <c r="F150" s="22" t="str">
        <f aca="false">IF(OR(D150="",E150=""),"",E150-D150+1)</f>
        <v/>
      </c>
      <c r="G150" s="17"/>
      <c r="H150" s="17"/>
      <c r="I150" s="22" t="str">
        <f aca="false">IF(OR(D150="",E150=""),"",MAX(0,MIN(E150,الإعدادات!$B$5)-MAX(D150,الإعدادات!$B$4)+1))</f>
        <v/>
      </c>
    </row>
    <row r="151" customFormat="false" ht="15" hidden="false" customHeight="false" outlineLevel="0" collapsed="false">
      <c r="A151" s="17"/>
      <c r="B151" s="18" t="str">
        <f aca="false">IF(A151="","",IFERROR(VLOOKUP(A151,الموظفين!$A$2:$J$501,2,FALSE()),"⚠ كود غير موجود"))</f>
        <v/>
      </c>
      <c r="C151" s="17"/>
      <c r="D151" s="16"/>
      <c r="E151" s="16"/>
      <c r="F151" s="22" t="str">
        <f aca="false">IF(OR(D151="",E151=""),"",E151-D151+1)</f>
        <v/>
      </c>
      <c r="G151" s="17"/>
      <c r="H151" s="17"/>
      <c r="I151" s="22" t="str">
        <f aca="false">IF(OR(D151="",E151=""),"",MAX(0,MIN(E151,الإعدادات!$B$5)-MAX(D151,الإعدادات!$B$4)+1))</f>
        <v/>
      </c>
    </row>
    <row r="152" customFormat="false" ht="15" hidden="false" customHeight="false" outlineLevel="0" collapsed="false">
      <c r="A152" s="17"/>
      <c r="B152" s="18" t="str">
        <f aca="false">IF(A152="","",IFERROR(VLOOKUP(A152,الموظفين!$A$2:$J$501,2,FALSE()),"⚠ كود غير موجود"))</f>
        <v/>
      </c>
      <c r="C152" s="17"/>
      <c r="D152" s="16"/>
      <c r="E152" s="16"/>
      <c r="F152" s="22" t="str">
        <f aca="false">IF(OR(D152="",E152=""),"",E152-D152+1)</f>
        <v/>
      </c>
      <c r="G152" s="17"/>
      <c r="H152" s="17"/>
      <c r="I152" s="22" t="str">
        <f aca="false">IF(OR(D152="",E152=""),"",MAX(0,MIN(E152,الإعدادات!$B$5)-MAX(D152,الإعدادات!$B$4)+1))</f>
        <v/>
      </c>
    </row>
    <row r="153" customFormat="false" ht="15" hidden="false" customHeight="false" outlineLevel="0" collapsed="false">
      <c r="A153" s="17"/>
      <c r="B153" s="18" t="str">
        <f aca="false">IF(A153="","",IFERROR(VLOOKUP(A153,الموظفين!$A$2:$J$501,2,FALSE()),"⚠ كود غير موجود"))</f>
        <v/>
      </c>
      <c r="C153" s="17"/>
      <c r="D153" s="16"/>
      <c r="E153" s="16"/>
      <c r="F153" s="22" t="str">
        <f aca="false">IF(OR(D153="",E153=""),"",E153-D153+1)</f>
        <v/>
      </c>
      <c r="G153" s="17"/>
      <c r="H153" s="17"/>
      <c r="I153" s="22" t="str">
        <f aca="false">IF(OR(D153="",E153=""),"",MAX(0,MIN(E153,الإعدادات!$B$5)-MAX(D153,الإعدادات!$B$4)+1))</f>
        <v/>
      </c>
    </row>
    <row r="154" customFormat="false" ht="15" hidden="false" customHeight="false" outlineLevel="0" collapsed="false">
      <c r="A154" s="17"/>
      <c r="B154" s="18" t="str">
        <f aca="false">IF(A154="","",IFERROR(VLOOKUP(A154,الموظفين!$A$2:$J$501,2,FALSE()),"⚠ كود غير موجود"))</f>
        <v/>
      </c>
      <c r="C154" s="17"/>
      <c r="D154" s="16"/>
      <c r="E154" s="16"/>
      <c r="F154" s="22" t="str">
        <f aca="false">IF(OR(D154="",E154=""),"",E154-D154+1)</f>
        <v/>
      </c>
      <c r="G154" s="17"/>
      <c r="H154" s="17"/>
      <c r="I154" s="22" t="str">
        <f aca="false">IF(OR(D154="",E154=""),"",MAX(0,MIN(E154,الإعدادات!$B$5)-MAX(D154,الإعدادات!$B$4)+1))</f>
        <v/>
      </c>
    </row>
    <row r="155" customFormat="false" ht="15" hidden="false" customHeight="false" outlineLevel="0" collapsed="false">
      <c r="A155" s="17"/>
      <c r="B155" s="18" t="str">
        <f aca="false">IF(A155="","",IFERROR(VLOOKUP(A155,الموظفين!$A$2:$J$501,2,FALSE()),"⚠ كود غير موجود"))</f>
        <v/>
      </c>
      <c r="C155" s="17"/>
      <c r="D155" s="16"/>
      <c r="E155" s="16"/>
      <c r="F155" s="22" t="str">
        <f aca="false">IF(OR(D155="",E155=""),"",E155-D155+1)</f>
        <v/>
      </c>
      <c r="G155" s="17"/>
      <c r="H155" s="17"/>
      <c r="I155" s="22" t="str">
        <f aca="false">IF(OR(D155="",E155=""),"",MAX(0,MIN(E155,الإعدادات!$B$5)-MAX(D155,الإعدادات!$B$4)+1))</f>
        <v/>
      </c>
    </row>
    <row r="156" customFormat="false" ht="15" hidden="false" customHeight="false" outlineLevel="0" collapsed="false">
      <c r="A156" s="17"/>
      <c r="B156" s="18" t="str">
        <f aca="false">IF(A156="","",IFERROR(VLOOKUP(A156,الموظفين!$A$2:$J$501,2,FALSE()),"⚠ كود غير موجود"))</f>
        <v/>
      </c>
      <c r="C156" s="17"/>
      <c r="D156" s="16"/>
      <c r="E156" s="16"/>
      <c r="F156" s="22" t="str">
        <f aca="false">IF(OR(D156="",E156=""),"",E156-D156+1)</f>
        <v/>
      </c>
      <c r="G156" s="17"/>
      <c r="H156" s="17"/>
      <c r="I156" s="22" t="str">
        <f aca="false">IF(OR(D156="",E156=""),"",MAX(0,MIN(E156,الإعدادات!$B$5)-MAX(D156,الإعدادات!$B$4)+1))</f>
        <v/>
      </c>
    </row>
    <row r="157" customFormat="false" ht="15" hidden="false" customHeight="false" outlineLevel="0" collapsed="false">
      <c r="A157" s="17"/>
      <c r="B157" s="18" t="str">
        <f aca="false">IF(A157="","",IFERROR(VLOOKUP(A157,الموظفين!$A$2:$J$501,2,FALSE()),"⚠ كود غير موجود"))</f>
        <v/>
      </c>
      <c r="C157" s="17"/>
      <c r="D157" s="16"/>
      <c r="E157" s="16"/>
      <c r="F157" s="22" t="str">
        <f aca="false">IF(OR(D157="",E157=""),"",E157-D157+1)</f>
        <v/>
      </c>
      <c r="G157" s="17"/>
      <c r="H157" s="17"/>
      <c r="I157" s="22" t="str">
        <f aca="false">IF(OR(D157="",E157=""),"",MAX(0,MIN(E157,الإعدادات!$B$5)-MAX(D157,الإعدادات!$B$4)+1))</f>
        <v/>
      </c>
    </row>
    <row r="158" customFormat="false" ht="15" hidden="false" customHeight="false" outlineLevel="0" collapsed="false">
      <c r="A158" s="17"/>
      <c r="B158" s="18" t="str">
        <f aca="false">IF(A158="","",IFERROR(VLOOKUP(A158,الموظفين!$A$2:$J$501,2,FALSE()),"⚠ كود غير موجود"))</f>
        <v/>
      </c>
      <c r="C158" s="17"/>
      <c r="D158" s="16"/>
      <c r="E158" s="16"/>
      <c r="F158" s="22" t="str">
        <f aca="false">IF(OR(D158="",E158=""),"",E158-D158+1)</f>
        <v/>
      </c>
      <c r="G158" s="17"/>
      <c r="H158" s="17"/>
      <c r="I158" s="22" t="str">
        <f aca="false">IF(OR(D158="",E158=""),"",MAX(0,MIN(E158,الإعدادات!$B$5)-MAX(D158,الإعدادات!$B$4)+1))</f>
        <v/>
      </c>
    </row>
    <row r="159" customFormat="false" ht="15" hidden="false" customHeight="false" outlineLevel="0" collapsed="false">
      <c r="A159" s="17"/>
      <c r="B159" s="18" t="str">
        <f aca="false">IF(A159="","",IFERROR(VLOOKUP(A159,الموظفين!$A$2:$J$501,2,FALSE()),"⚠ كود غير موجود"))</f>
        <v/>
      </c>
      <c r="C159" s="17"/>
      <c r="D159" s="16"/>
      <c r="E159" s="16"/>
      <c r="F159" s="22" t="str">
        <f aca="false">IF(OR(D159="",E159=""),"",E159-D159+1)</f>
        <v/>
      </c>
      <c r="G159" s="17"/>
      <c r="H159" s="17"/>
      <c r="I159" s="22" t="str">
        <f aca="false">IF(OR(D159="",E159=""),"",MAX(0,MIN(E159,الإعدادات!$B$5)-MAX(D159,الإعدادات!$B$4)+1))</f>
        <v/>
      </c>
    </row>
    <row r="160" customFormat="false" ht="15" hidden="false" customHeight="false" outlineLevel="0" collapsed="false">
      <c r="A160" s="17"/>
      <c r="B160" s="18" t="str">
        <f aca="false">IF(A160="","",IFERROR(VLOOKUP(A160,الموظفين!$A$2:$J$501,2,FALSE()),"⚠ كود غير موجود"))</f>
        <v/>
      </c>
      <c r="C160" s="17"/>
      <c r="D160" s="16"/>
      <c r="E160" s="16"/>
      <c r="F160" s="22" t="str">
        <f aca="false">IF(OR(D160="",E160=""),"",E160-D160+1)</f>
        <v/>
      </c>
      <c r="G160" s="17"/>
      <c r="H160" s="17"/>
      <c r="I160" s="22" t="str">
        <f aca="false">IF(OR(D160="",E160=""),"",MAX(0,MIN(E160,الإعدادات!$B$5)-MAX(D160,الإعدادات!$B$4)+1))</f>
        <v/>
      </c>
    </row>
    <row r="161" customFormat="false" ht="15" hidden="false" customHeight="false" outlineLevel="0" collapsed="false">
      <c r="A161" s="17"/>
      <c r="B161" s="18" t="str">
        <f aca="false">IF(A161="","",IFERROR(VLOOKUP(A161,الموظفين!$A$2:$J$501,2,FALSE()),"⚠ كود غير موجود"))</f>
        <v/>
      </c>
      <c r="C161" s="17"/>
      <c r="D161" s="16"/>
      <c r="E161" s="16"/>
      <c r="F161" s="22" t="str">
        <f aca="false">IF(OR(D161="",E161=""),"",E161-D161+1)</f>
        <v/>
      </c>
      <c r="G161" s="17"/>
      <c r="H161" s="17"/>
      <c r="I161" s="22" t="str">
        <f aca="false">IF(OR(D161="",E161=""),"",MAX(0,MIN(E161,الإعدادات!$B$5)-MAX(D161,الإعدادات!$B$4)+1))</f>
        <v/>
      </c>
    </row>
    <row r="162" customFormat="false" ht="15" hidden="false" customHeight="false" outlineLevel="0" collapsed="false">
      <c r="A162" s="17"/>
      <c r="B162" s="18" t="str">
        <f aca="false">IF(A162="","",IFERROR(VLOOKUP(A162,الموظفين!$A$2:$J$501,2,FALSE()),"⚠ كود غير موجود"))</f>
        <v/>
      </c>
      <c r="C162" s="17"/>
      <c r="D162" s="16"/>
      <c r="E162" s="16"/>
      <c r="F162" s="22" t="str">
        <f aca="false">IF(OR(D162="",E162=""),"",E162-D162+1)</f>
        <v/>
      </c>
      <c r="G162" s="17"/>
      <c r="H162" s="17"/>
      <c r="I162" s="22" t="str">
        <f aca="false">IF(OR(D162="",E162=""),"",MAX(0,MIN(E162,الإعدادات!$B$5)-MAX(D162,الإعدادات!$B$4)+1))</f>
        <v/>
      </c>
    </row>
    <row r="163" customFormat="false" ht="15" hidden="false" customHeight="false" outlineLevel="0" collapsed="false">
      <c r="A163" s="17"/>
      <c r="B163" s="18" t="str">
        <f aca="false">IF(A163="","",IFERROR(VLOOKUP(A163,الموظفين!$A$2:$J$501,2,FALSE()),"⚠ كود غير موجود"))</f>
        <v/>
      </c>
      <c r="C163" s="17"/>
      <c r="D163" s="16"/>
      <c r="E163" s="16"/>
      <c r="F163" s="22" t="str">
        <f aca="false">IF(OR(D163="",E163=""),"",E163-D163+1)</f>
        <v/>
      </c>
      <c r="G163" s="17"/>
      <c r="H163" s="17"/>
      <c r="I163" s="22" t="str">
        <f aca="false">IF(OR(D163="",E163=""),"",MAX(0,MIN(E163,الإعدادات!$B$5)-MAX(D163,الإعدادات!$B$4)+1))</f>
        <v/>
      </c>
    </row>
    <row r="164" customFormat="false" ht="15" hidden="false" customHeight="false" outlineLevel="0" collapsed="false">
      <c r="A164" s="17"/>
      <c r="B164" s="18" t="str">
        <f aca="false">IF(A164="","",IFERROR(VLOOKUP(A164,الموظفين!$A$2:$J$501,2,FALSE()),"⚠ كود غير موجود"))</f>
        <v/>
      </c>
      <c r="C164" s="17"/>
      <c r="D164" s="16"/>
      <c r="E164" s="16"/>
      <c r="F164" s="22" t="str">
        <f aca="false">IF(OR(D164="",E164=""),"",E164-D164+1)</f>
        <v/>
      </c>
      <c r="G164" s="17"/>
      <c r="H164" s="17"/>
      <c r="I164" s="22" t="str">
        <f aca="false">IF(OR(D164="",E164=""),"",MAX(0,MIN(E164,الإعدادات!$B$5)-MAX(D164,الإعدادات!$B$4)+1))</f>
        <v/>
      </c>
    </row>
    <row r="165" customFormat="false" ht="15" hidden="false" customHeight="false" outlineLevel="0" collapsed="false">
      <c r="A165" s="17"/>
      <c r="B165" s="18" t="str">
        <f aca="false">IF(A165="","",IFERROR(VLOOKUP(A165,الموظفين!$A$2:$J$501,2,FALSE()),"⚠ كود غير موجود"))</f>
        <v/>
      </c>
      <c r="C165" s="17"/>
      <c r="D165" s="16"/>
      <c r="E165" s="16"/>
      <c r="F165" s="22" t="str">
        <f aca="false">IF(OR(D165="",E165=""),"",E165-D165+1)</f>
        <v/>
      </c>
      <c r="G165" s="17"/>
      <c r="H165" s="17"/>
      <c r="I165" s="22" t="str">
        <f aca="false">IF(OR(D165="",E165=""),"",MAX(0,MIN(E165,الإعدادات!$B$5)-MAX(D165,الإعدادات!$B$4)+1))</f>
        <v/>
      </c>
    </row>
    <row r="166" customFormat="false" ht="15" hidden="false" customHeight="false" outlineLevel="0" collapsed="false">
      <c r="A166" s="17"/>
      <c r="B166" s="18" t="str">
        <f aca="false">IF(A166="","",IFERROR(VLOOKUP(A166,الموظفين!$A$2:$J$501,2,FALSE()),"⚠ كود غير موجود"))</f>
        <v/>
      </c>
      <c r="C166" s="17"/>
      <c r="D166" s="16"/>
      <c r="E166" s="16"/>
      <c r="F166" s="22" t="str">
        <f aca="false">IF(OR(D166="",E166=""),"",E166-D166+1)</f>
        <v/>
      </c>
      <c r="G166" s="17"/>
      <c r="H166" s="17"/>
      <c r="I166" s="22" t="str">
        <f aca="false">IF(OR(D166="",E166=""),"",MAX(0,MIN(E166,الإعدادات!$B$5)-MAX(D166,الإعدادات!$B$4)+1))</f>
        <v/>
      </c>
    </row>
    <row r="167" customFormat="false" ht="15" hidden="false" customHeight="false" outlineLevel="0" collapsed="false">
      <c r="A167" s="17"/>
      <c r="B167" s="18" t="str">
        <f aca="false">IF(A167="","",IFERROR(VLOOKUP(A167,الموظفين!$A$2:$J$501,2,FALSE()),"⚠ كود غير موجود"))</f>
        <v/>
      </c>
      <c r="C167" s="17"/>
      <c r="D167" s="16"/>
      <c r="E167" s="16"/>
      <c r="F167" s="22" t="str">
        <f aca="false">IF(OR(D167="",E167=""),"",E167-D167+1)</f>
        <v/>
      </c>
      <c r="G167" s="17"/>
      <c r="H167" s="17"/>
      <c r="I167" s="22" t="str">
        <f aca="false">IF(OR(D167="",E167=""),"",MAX(0,MIN(E167,الإعدادات!$B$5)-MAX(D167,الإعدادات!$B$4)+1))</f>
        <v/>
      </c>
    </row>
    <row r="168" customFormat="false" ht="15" hidden="false" customHeight="false" outlineLevel="0" collapsed="false">
      <c r="A168" s="17"/>
      <c r="B168" s="18" t="str">
        <f aca="false">IF(A168="","",IFERROR(VLOOKUP(A168,الموظفين!$A$2:$J$501,2,FALSE()),"⚠ كود غير موجود"))</f>
        <v/>
      </c>
      <c r="C168" s="17"/>
      <c r="D168" s="16"/>
      <c r="E168" s="16"/>
      <c r="F168" s="22" t="str">
        <f aca="false">IF(OR(D168="",E168=""),"",E168-D168+1)</f>
        <v/>
      </c>
      <c r="G168" s="17"/>
      <c r="H168" s="17"/>
      <c r="I168" s="22" t="str">
        <f aca="false">IF(OR(D168="",E168=""),"",MAX(0,MIN(E168,الإعدادات!$B$5)-MAX(D168,الإعدادات!$B$4)+1))</f>
        <v/>
      </c>
    </row>
    <row r="169" customFormat="false" ht="15" hidden="false" customHeight="false" outlineLevel="0" collapsed="false">
      <c r="A169" s="17"/>
      <c r="B169" s="18" t="str">
        <f aca="false">IF(A169="","",IFERROR(VLOOKUP(A169,الموظفين!$A$2:$J$501,2,FALSE()),"⚠ كود غير موجود"))</f>
        <v/>
      </c>
      <c r="C169" s="17"/>
      <c r="D169" s="16"/>
      <c r="E169" s="16"/>
      <c r="F169" s="22" t="str">
        <f aca="false">IF(OR(D169="",E169=""),"",E169-D169+1)</f>
        <v/>
      </c>
      <c r="G169" s="17"/>
      <c r="H169" s="17"/>
      <c r="I169" s="22" t="str">
        <f aca="false">IF(OR(D169="",E169=""),"",MAX(0,MIN(E169,الإعدادات!$B$5)-MAX(D169,الإعدادات!$B$4)+1))</f>
        <v/>
      </c>
    </row>
    <row r="170" customFormat="false" ht="15" hidden="false" customHeight="false" outlineLevel="0" collapsed="false">
      <c r="A170" s="17"/>
      <c r="B170" s="18" t="str">
        <f aca="false">IF(A170="","",IFERROR(VLOOKUP(A170,الموظفين!$A$2:$J$501,2,FALSE()),"⚠ كود غير موجود"))</f>
        <v/>
      </c>
      <c r="C170" s="17"/>
      <c r="D170" s="16"/>
      <c r="E170" s="16"/>
      <c r="F170" s="22" t="str">
        <f aca="false">IF(OR(D170="",E170=""),"",E170-D170+1)</f>
        <v/>
      </c>
      <c r="G170" s="17"/>
      <c r="H170" s="17"/>
      <c r="I170" s="22" t="str">
        <f aca="false">IF(OR(D170="",E170=""),"",MAX(0,MIN(E170,الإعدادات!$B$5)-MAX(D170,الإعدادات!$B$4)+1))</f>
        <v/>
      </c>
    </row>
    <row r="171" customFormat="false" ht="15" hidden="false" customHeight="false" outlineLevel="0" collapsed="false">
      <c r="A171" s="17"/>
      <c r="B171" s="18" t="str">
        <f aca="false">IF(A171="","",IFERROR(VLOOKUP(A171,الموظفين!$A$2:$J$501,2,FALSE()),"⚠ كود غير موجود"))</f>
        <v/>
      </c>
      <c r="C171" s="17"/>
      <c r="D171" s="16"/>
      <c r="E171" s="16"/>
      <c r="F171" s="22" t="str">
        <f aca="false">IF(OR(D171="",E171=""),"",E171-D171+1)</f>
        <v/>
      </c>
      <c r="G171" s="17"/>
      <c r="H171" s="17"/>
      <c r="I171" s="22" t="str">
        <f aca="false">IF(OR(D171="",E171=""),"",MAX(0,MIN(E171,الإعدادات!$B$5)-MAX(D171,الإعدادات!$B$4)+1))</f>
        <v/>
      </c>
    </row>
    <row r="172" customFormat="false" ht="15" hidden="false" customHeight="false" outlineLevel="0" collapsed="false">
      <c r="A172" s="17"/>
      <c r="B172" s="18" t="str">
        <f aca="false">IF(A172="","",IFERROR(VLOOKUP(A172,الموظفين!$A$2:$J$501,2,FALSE()),"⚠ كود غير موجود"))</f>
        <v/>
      </c>
      <c r="C172" s="17"/>
      <c r="D172" s="16"/>
      <c r="E172" s="16"/>
      <c r="F172" s="22" t="str">
        <f aca="false">IF(OR(D172="",E172=""),"",E172-D172+1)</f>
        <v/>
      </c>
      <c r="G172" s="17"/>
      <c r="H172" s="17"/>
      <c r="I172" s="22" t="str">
        <f aca="false">IF(OR(D172="",E172=""),"",MAX(0,MIN(E172,الإعدادات!$B$5)-MAX(D172,الإعدادات!$B$4)+1))</f>
        <v/>
      </c>
    </row>
    <row r="173" customFormat="false" ht="15" hidden="false" customHeight="false" outlineLevel="0" collapsed="false">
      <c r="A173" s="17"/>
      <c r="B173" s="18" t="str">
        <f aca="false">IF(A173="","",IFERROR(VLOOKUP(A173,الموظفين!$A$2:$J$501,2,FALSE()),"⚠ كود غير موجود"))</f>
        <v/>
      </c>
      <c r="C173" s="17"/>
      <c r="D173" s="16"/>
      <c r="E173" s="16"/>
      <c r="F173" s="22" t="str">
        <f aca="false">IF(OR(D173="",E173=""),"",E173-D173+1)</f>
        <v/>
      </c>
      <c r="G173" s="17"/>
      <c r="H173" s="17"/>
      <c r="I173" s="22" t="str">
        <f aca="false">IF(OR(D173="",E173=""),"",MAX(0,MIN(E173,الإعدادات!$B$5)-MAX(D173,الإعدادات!$B$4)+1))</f>
        <v/>
      </c>
    </row>
    <row r="174" customFormat="false" ht="15" hidden="false" customHeight="false" outlineLevel="0" collapsed="false">
      <c r="A174" s="17"/>
      <c r="B174" s="18" t="str">
        <f aca="false">IF(A174="","",IFERROR(VLOOKUP(A174,الموظفين!$A$2:$J$501,2,FALSE()),"⚠ كود غير موجود"))</f>
        <v/>
      </c>
      <c r="C174" s="17"/>
      <c r="D174" s="16"/>
      <c r="E174" s="16"/>
      <c r="F174" s="22" t="str">
        <f aca="false">IF(OR(D174="",E174=""),"",E174-D174+1)</f>
        <v/>
      </c>
      <c r="G174" s="17"/>
      <c r="H174" s="17"/>
      <c r="I174" s="22" t="str">
        <f aca="false">IF(OR(D174="",E174=""),"",MAX(0,MIN(E174,الإعدادات!$B$5)-MAX(D174,الإعدادات!$B$4)+1))</f>
        <v/>
      </c>
    </row>
    <row r="175" customFormat="false" ht="15" hidden="false" customHeight="false" outlineLevel="0" collapsed="false">
      <c r="A175" s="17"/>
      <c r="B175" s="18" t="str">
        <f aca="false">IF(A175="","",IFERROR(VLOOKUP(A175,الموظفين!$A$2:$J$501,2,FALSE()),"⚠ كود غير موجود"))</f>
        <v/>
      </c>
      <c r="C175" s="17"/>
      <c r="D175" s="16"/>
      <c r="E175" s="16"/>
      <c r="F175" s="22" t="str">
        <f aca="false">IF(OR(D175="",E175=""),"",E175-D175+1)</f>
        <v/>
      </c>
      <c r="G175" s="17"/>
      <c r="H175" s="17"/>
      <c r="I175" s="22" t="str">
        <f aca="false">IF(OR(D175="",E175=""),"",MAX(0,MIN(E175,الإعدادات!$B$5)-MAX(D175,الإعدادات!$B$4)+1))</f>
        <v/>
      </c>
    </row>
    <row r="176" customFormat="false" ht="15" hidden="false" customHeight="false" outlineLevel="0" collapsed="false">
      <c r="A176" s="17"/>
      <c r="B176" s="18" t="str">
        <f aca="false">IF(A176="","",IFERROR(VLOOKUP(A176,الموظفين!$A$2:$J$501,2,FALSE()),"⚠ كود غير موجود"))</f>
        <v/>
      </c>
      <c r="C176" s="17"/>
      <c r="D176" s="16"/>
      <c r="E176" s="16"/>
      <c r="F176" s="22" t="str">
        <f aca="false">IF(OR(D176="",E176=""),"",E176-D176+1)</f>
        <v/>
      </c>
      <c r="G176" s="17"/>
      <c r="H176" s="17"/>
      <c r="I176" s="22" t="str">
        <f aca="false">IF(OR(D176="",E176=""),"",MAX(0,MIN(E176,الإعدادات!$B$5)-MAX(D176,الإعدادات!$B$4)+1))</f>
        <v/>
      </c>
    </row>
    <row r="177" customFormat="false" ht="15" hidden="false" customHeight="false" outlineLevel="0" collapsed="false">
      <c r="A177" s="17"/>
      <c r="B177" s="18" t="str">
        <f aca="false">IF(A177="","",IFERROR(VLOOKUP(A177,الموظفين!$A$2:$J$501,2,FALSE()),"⚠ كود غير موجود"))</f>
        <v/>
      </c>
      <c r="C177" s="17"/>
      <c r="D177" s="16"/>
      <c r="E177" s="16"/>
      <c r="F177" s="22" t="str">
        <f aca="false">IF(OR(D177="",E177=""),"",E177-D177+1)</f>
        <v/>
      </c>
      <c r="G177" s="17"/>
      <c r="H177" s="17"/>
      <c r="I177" s="22" t="str">
        <f aca="false">IF(OR(D177="",E177=""),"",MAX(0,MIN(E177,الإعدادات!$B$5)-MAX(D177,الإعدادات!$B$4)+1))</f>
        <v/>
      </c>
    </row>
    <row r="178" customFormat="false" ht="15" hidden="false" customHeight="false" outlineLevel="0" collapsed="false">
      <c r="A178" s="17"/>
      <c r="B178" s="18" t="str">
        <f aca="false">IF(A178="","",IFERROR(VLOOKUP(A178,الموظفين!$A$2:$J$501,2,FALSE()),"⚠ كود غير موجود"))</f>
        <v/>
      </c>
      <c r="C178" s="17"/>
      <c r="D178" s="16"/>
      <c r="E178" s="16"/>
      <c r="F178" s="22" t="str">
        <f aca="false">IF(OR(D178="",E178=""),"",E178-D178+1)</f>
        <v/>
      </c>
      <c r="G178" s="17"/>
      <c r="H178" s="17"/>
      <c r="I178" s="22" t="str">
        <f aca="false">IF(OR(D178="",E178=""),"",MAX(0,MIN(E178,الإعدادات!$B$5)-MAX(D178,الإعدادات!$B$4)+1))</f>
        <v/>
      </c>
    </row>
    <row r="179" customFormat="false" ht="15" hidden="false" customHeight="false" outlineLevel="0" collapsed="false">
      <c r="A179" s="17"/>
      <c r="B179" s="18" t="str">
        <f aca="false">IF(A179="","",IFERROR(VLOOKUP(A179,الموظفين!$A$2:$J$501,2,FALSE()),"⚠ كود غير موجود"))</f>
        <v/>
      </c>
      <c r="C179" s="17"/>
      <c r="D179" s="16"/>
      <c r="E179" s="16"/>
      <c r="F179" s="22" t="str">
        <f aca="false">IF(OR(D179="",E179=""),"",E179-D179+1)</f>
        <v/>
      </c>
      <c r="G179" s="17"/>
      <c r="H179" s="17"/>
      <c r="I179" s="22" t="str">
        <f aca="false">IF(OR(D179="",E179=""),"",MAX(0,MIN(E179,الإعدادات!$B$5)-MAX(D179,الإعدادات!$B$4)+1))</f>
        <v/>
      </c>
    </row>
    <row r="180" customFormat="false" ht="15" hidden="false" customHeight="false" outlineLevel="0" collapsed="false">
      <c r="A180" s="17"/>
      <c r="B180" s="18" t="str">
        <f aca="false">IF(A180="","",IFERROR(VLOOKUP(A180,الموظفين!$A$2:$J$501,2,FALSE()),"⚠ كود غير موجود"))</f>
        <v/>
      </c>
      <c r="C180" s="17"/>
      <c r="D180" s="16"/>
      <c r="E180" s="16"/>
      <c r="F180" s="22" t="str">
        <f aca="false">IF(OR(D180="",E180=""),"",E180-D180+1)</f>
        <v/>
      </c>
      <c r="G180" s="17"/>
      <c r="H180" s="17"/>
      <c r="I180" s="22" t="str">
        <f aca="false">IF(OR(D180="",E180=""),"",MAX(0,MIN(E180,الإعدادات!$B$5)-MAX(D180,الإعدادات!$B$4)+1))</f>
        <v/>
      </c>
    </row>
    <row r="181" customFormat="false" ht="15" hidden="false" customHeight="false" outlineLevel="0" collapsed="false">
      <c r="A181" s="17"/>
      <c r="B181" s="18" t="str">
        <f aca="false">IF(A181="","",IFERROR(VLOOKUP(A181,الموظفين!$A$2:$J$501,2,FALSE()),"⚠ كود غير موجود"))</f>
        <v/>
      </c>
      <c r="C181" s="17"/>
      <c r="D181" s="16"/>
      <c r="E181" s="16"/>
      <c r="F181" s="22" t="str">
        <f aca="false">IF(OR(D181="",E181=""),"",E181-D181+1)</f>
        <v/>
      </c>
      <c r="G181" s="17"/>
      <c r="H181" s="17"/>
      <c r="I181" s="22" t="str">
        <f aca="false">IF(OR(D181="",E181=""),"",MAX(0,MIN(E181,الإعدادات!$B$5)-MAX(D181,الإعدادات!$B$4)+1))</f>
        <v/>
      </c>
    </row>
    <row r="182" customFormat="false" ht="15" hidden="false" customHeight="false" outlineLevel="0" collapsed="false">
      <c r="A182" s="17"/>
      <c r="B182" s="18" t="str">
        <f aca="false">IF(A182="","",IFERROR(VLOOKUP(A182,الموظفين!$A$2:$J$501,2,FALSE()),"⚠ كود غير موجود"))</f>
        <v/>
      </c>
      <c r="C182" s="17"/>
      <c r="D182" s="16"/>
      <c r="E182" s="16"/>
      <c r="F182" s="22" t="str">
        <f aca="false">IF(OR(D182="",E182=""),"",E182-D182+1)</f>
        <v/>
      </c>
      <c r="G182" s="17"/>
      <c r="H182" s="17"/>
      <c r="I182" s="22" t="str">
        <f aca="false">IF(OR(D182="",E182=""),"",MAX(0,MIN(E182,الإعدادات!$B$5)-MAX(D182,الإعدادات!$B$4)+1))</f>
        <v/>
      </c>
    </row>
    <row r="183" customFormat="false" ht="15" hidden="false" customHeight="false" outlineLevel="0" collapsed="false">
      <c r="A183" s="17"/>
      <c r="B183" s="18" t="str">
        <f aca="false">IF(A183="","",IFERROR(VLOOKUP(A183,الموظفين!$A$2:$J$501,2,FALSE()),"⚠ كود غير موجود"))</f>
        <v/>
      </c>
      <c r="C183" s="17"/>
      <c r="D183" s="16"/>
      <c r="E183" s="16"/>
      <c r="F183" s="22" t="str">
        <f aca="false">IF(OR(D183="",E183=""),"",E183-D183+1)</f>
        <v/>
      </c>
      <c r="G183" s="17"/>
      <c r="H183" s="17"/>
      <c r="I183" s="22" t="str">
        <f aca="false">IF(OR(D183="",E183=""),"",MAX(0,MIN(E183,الإعدادات!$B$5)-MAX(D183,الإعدادات!$B$4)+1))</f>
        <v/>
      </c>
    </row>
    <row r="184" customFormat="false" ht="15" hidden="false" customHeight="false" outlineLevel="0" collapsed="false">
      <c r="A184" s="17"/>
      <c r="B184" s="18" t="str">
        <f aca="false">IF(A184="","",IFERROR(VLOOKUP(A184,الموظفين!$A$2:$J$501,2,FALSE()),"⚠ كود غير موجود"))</f>
        <v/>
      </c>
      <c r="C184" s="17"/>
      <c r="D184" s="16"/>
      <c r="E184" s="16"/>
      <c r="F184" s="22" t="str">
        <f aca="false">IF(OR(D184="",E184=""),"",E184-D184+1)</f>
        <v/>
      </c>
      <c r="G184" s="17"/>
      <c r="H184" s="17"/>
      <c r="I184" s="22" t="str">
        <f aca="false">IF(OR(D184="",E184=""),"",MAX(0,MIN(E184,الإعدادات!$B$5)-MAX(D184,الإعدادات!$B$4)+1))</f>
        <v/>
      </c>
    </row>
    <row r="185" customFormat="false" ht="15" hidden="false" customHeight="false" outlineLevel="0" collapsed="false">
      <c r="A185" s="17"/>
      <c r="B185" s="18" t="str">
        <f aca="false">IF(A185="","",IFERROR(VLOOKUP(A185,الموظفين!$A$2:$J$501,2,FALSE()),"⚠ كود غير موجود"))</f>
        <v/>
      </c>
      <c r="C185" s="17"/>
      <c r="D185" s="16"/>
      <c r="E185" s="16"/>
      <c r="F185" s="22" t="str">
        <f aca="false">IF(OR(D185="",E185=""),"",E185-D185+1)</f>
        <v/>
      </c>
      <c r="G185" s="17"/>
      <c r="H185" s="17"/>
      <c r="I185" s="22" t="str">
        <f aca="false">IF(OR(D185="",E185=""),"",MAX(0,MIN(E185,الإعدادات!$B$5)-MAX(D185,الإعدادات!$B$4)+1))</f>
        <v/>
      </c>
    </row>
    <row r="186" customFormat="false" ht="15" hidden="false" customHeight="false" outlineLevel="0" collapsed="false">
      <c r="A186" s="17"/>
      <c r="B186" s="18" t="str">
        <f aca="false">IF(A186="","",IFERROR(VLOOKUP(A186,الموظفين!$A$2:$J$501,2,FALSE()),"⚠ كود غير موجود"))</f>
        <v/>
      </c>
      <c r="C186" s="17"/>
      <c r="D186" s="16"/>
      <c r="E186" s="16"/>
      <c r="F186" s="22" t="str">
        <f aca="false">IF(OR(D186="",E186=""),"",E186-D186+1)</f>
        <v/>
      </c>
      <c r="G186" s="17"/>
      <c r="H186" s="17"/>
      <c r="I186" s="22" t="str">
        <f aca="false">IF(OR(D186="",E186=""),"",MAX(0,MIN(E186,الإعدادات!$B$5)-MAX(D186,الإعدادات!$B$4)+1))</f>
        <v/>
      </c>
    </row>
    <row r="187" customFormat="false" ht="15" hidden="false" customHeight="false" outlineLevel="0" collapsed="false">
      <c r="A187" s="17"/>
      <c r="B187" s="18" t="str">
        <f aca="false">IF(A187="","",IFERROR(VLOOKUP(A187,الموظفين!$A$2:$J$501,2,FALSE()),"⚠ كود غير موجود"))</f>
        <v/>
      </c>
      <c r="C187" s="17"/>
      <c r="D187" s="16"/>
      <c r="E187" s="16"/>
      <c r="F187" s="22" t="str">
        <f aca="false">IF(OR(D187="",E187=""),"",E187-D187+1)</f>
        <v/>
      </c>
      <c r="G187" s="17"/>
      <c r="H187" s="17"/>
      <c r="I187" s="22" t="str">
        <f aca="false">IF(OR(D187="",E187=""),"",MAX(0,MIN(E187,الإعدادات!$B$5)-MAX(D187,الإعدادات!$B$4)+1))</f>
        <v/>
      </c>
    </row>
    <row r="188" customFormat="false" ht="15" hidden="false" customHeight="false" outlineLevel="0" collapsed="false">
      <c r="A188" s="17"/>
      <c r="B188" s="18" t="str">
        <f aca="false">IF(A188="","",IFERROR(VLOOKUP(A188,الموظفين!$A$2:$J$501,2,FALSE()),"⚠ كود غير موجود"))</f>
        <v/>
      </c>
      <c r="C188" s="17"/>
      <c r="D188" s="16"/>
      <c r="E188" s="16"/>
      <c r="F188" s="22" t="str">
        <f aca="false">IF(OR(D188="",E188=""),"",E188-D188+1)</f>
        <v/>
      </c>
      <c r="G188" s="17"/>
      <c r="H188" s="17"/>
      <c r="I188" s="22" t="str">
        <f aca="false">IF(OR(D188="",E188=""),"",MAX(0,MIN(E188,الإعدادات!$B$5)-MAX(D188,الإعدادات!$B$4)+1))</f>
        <v/>
      </c>
    </row>
    <row r="189" customFormat="false" ht="15" hidden="false" customHeight="false" outlineLevel="0" collapsed="false">
      <c r="A189" s="17"/>
      <c r="B189" s="18" t="str">
        <f aca="false">IF(A189="","",IFERROR(VLOOKUP(A189,الموظفين!$A$2:$J$501,2,FALSE()),"⚠ كود غير موجود"))</f>
        <v/>
      </c>
      <c r="C189" s="17"/>
      <c r="D189" s="16"/>
      <c r="E189" s="16"/>
      <c r="F189" s="22" t="str">
        <f aca="false">IF(OR(D189="",E189=""),"",E189-D189+1)</f>
        <v/>
      </c>
      <c r="G189" s="17"/>
      <c r="H189" s="17"/>
      <c r="I189" s="22" t="str">
        <f aca="false">IF(OR(D189="",E189=""),"",MAX(0,MIN(E189,الإعدادات!$B$5)-MAX(D189,الإعدادات!$B$4)+1))</f>
        <v/>
      </c>
    </row>
    <row r="190" customFormat="false" ht="15" hidden="false" customHeight="false" outlineLevel="0" collapsed="false">
      <c r="A190" s="17"/>
      <c r="B190" s="18" t="str">
        <f aca="false">IF(A190="","",IFERROR(VLOOKUP(A190,الموظفين!$A$2:$J$501,2,FALSE()),"⚠ كود غير موجود"))</f>
        <v/>
      </c>
      <c r="C190" s="17"/>
      <c r="D190" s="16"/>
      <c r="E190" s="16"/>
      <c r="F190" s="22" t="str">
        <f aca="false">IF(OR(D190="",E190=""),"",E190-D190+1)</f>
        <v/>
      </c>
      <c r="G190" s="17"/>
      <c r="H190" s="17"/>
      <c r="I190" s="22" t="str">
        <f aca="false">IF(OR(D190="",E190=""),"",MAX(0,MIN(E190,الإعدادات!$B$5)-MAX(D190,الإعدادات!$B$4)+1))</f>
        <v/>
      </c>
    </row>
    <row r="191" customFormat="false" ht="15" hidden="false" customHeight="false" outlineLevel="0" collapsed="false">
      <c r="A191" s="17"/>
      <c r="B191" s="18" t="str">
        <f aca="false">IF(A191="","",IFERROR(VLOOKUP(A191,الموظفين!$A$2:$J$501,2,FALSE()),"⚠ كود غير موجود"))</f>
        <v/>
      </c>
      <c r="C191" s="17"/>
      <c r="D191" s="16"/>
      <c r="E191" s="16"/>
      <c r="F191" s="22" t="str">
        <f aca="false">IF(OR(D191="",E191=""),"",E191-D191+1)</f>
        <v/>
      </c>
      <c r="G191" s="17"/>
      <c r="H191" s="17"/>
      <c r="I191" s="22" t="str">
        <f aca="false">IF(OR(D191="",E191=""),"",MAX(0,MIN(E191,الإعدادات!$B$5)-MAX(D191,الإعدادات!$B$4)+1))</f>
        <v/>
      </c>
    </row>
    <row r="192" customFormat="false" ht="15" hidden="false" customHeight="false" outlineLevel="0" collapsed="false">
      <c r="A192" s="17"/>
      <c r="B192" s="18" t="str">
        <f aca="false">IF(A192="","",IFERROR(VLOOKUP(A192,الموظفين!$A$2:$J$501,2,FALSE()),"⚠ كود غير موجود"))</f>
        <v/>
      </c>
      <c r="C192" s="17"/>
      <c r="D192" s="16"/>
      <c r="E192" s="16"/>
      <c r="F192" s="22" t="str">
        <f aca="false">IF(OR(D192="",E192=""),"",E192-D192+1)</f>
        <v/>
      </c>
      <c r="G192" s="17"/>
      <c r="H192" s="17"/>
      <c r="I192" s="22" t="str">
        <f aca="false">IF(OR(D192="",E192=""),"",MAX(0,MIN(E192,الإعدادات!$B$5)-MAX(D192,الإعدادات!$B$4)+1))</f>
        <v/>
      </c>
    </row>
    <row r="193" customFormat="false" ht="15" hidden="false" customHeight="false" outlineLevel="0" collapsed="false">
      <c r="A193" s="17"/>
      <c r="B193" s="18" t="str">
        <f aca="false">IF(A193="","",IFERROR(VLOOKUP(A193,الموظفين!$A$2:$J$501,2,FALSE()),"⚠ كود غير موجود"))</f>
        <v/>
      </c>
      <c r="C193" s="17"/>
      <c r="D193" s="16"/>
      <c r="E193" s="16"/>
      <c r="F193" s="22" t="str">
        <f aca="false">IF(OR(D193="",E193=""),"",E193-D193+1)</f>
        <v/>
      </c>
      <c r="G193" s="17"/>
      <c r="H193" s="17"/>
      <c r="I193" s="22" t="str">
        <f aca="false">IF(OR(D193="",E193=""),"",MAX(0,MIN(E193,الإعدادات!$B$5)-MAX(D193,الإعدادات!$B$4)+1))</f>
        <v/>
      </c>
    </row>
    <row r="194" customFormat="false" ht="15" hidden="false" customHeight="false" outlineLevel="0" collapsed="false">
      <c r="A194" s="17"/>
      <c r="B194" s="18" t="str">
        <f aca="false">IF(A194="","",IFERROR(VLOOKUP(A194,الموظفين!$A$2:$J$501,2,FALSE()),"⚠ كود غير موجود"))</f>
        <v/>
      </c>
      <c r="C194" s="17"/>
      <c r="D194" s="16"/>
      <c r="E194" s="16"/>
      <c r="F194" s="22" t="str">
        <f aca="false">IF(OR(D194="",E194=""),"",E194-D194+1)</f>
        <v/>
      </c>
      <c r="G194" s="17"/>
      <c r="H194" s="17"/>
      <c r="I194" s="22" t="str">
        <f aca="false">IF(OR(D194="",E194=""),"",MAX(0,MIN(E194,الإعدادات!$B$5)-MAX(D194,الإعدادات!$B$4)+1))</f>
        <v/>
      </c>
    </row>
    <row r="195" customFormat="false" ht="15" hidden="false" customHeight="false" outlineLevel="0" collapsed="false">
      <c r="A195" s="17"/>
      <c r="B195" s="18" t="str">
        <f aca="false">IF(A195="","",IFERROR(VLOOKUP(A195,الموظفين!$A$2:$J$501,2,FALSE()),"⚠ كود غير موجود"))</f>
        <v/>
      </c>
      <c r="C195" s="17"/>
      <c r="D195" s="16"/>
      <c r="E195" s="16"/>
      <c r="F195" s="22" t="str">
        <f aca="false">IF(OR(D195="",E195=""),"",E195-D195+1)</f>
        <v/>
      </c>
      <c r="G195" s="17"/>
      <c r="H195" s="17"/>
      <c r="I195" s="22" t="str">
        <f aca="false">IF(OR(D195="",E195=""),"",MAX(0,MIN(E195,الإعدادات!$B$5)-MAX(D195,الإعدادات!$B$4)+1))</f>
        <v/>
      </c>
    </row>
    <row r="196" customFormat="false" ht="15" hidden="false" customHeight="false" outlineLevel="0" collapsed="false">
      <c r="A196" s="17"/>
      <c r="B196" s="18" t="str">
        <f aca="false">IF(A196="","",IFERROR(VLOOKUP(A196,الموظفين!$A$2:$J$501,2,FALSE()),"⚠ كود غير موجود"))</f>
        <v/>
      </c>
      <c r="C196" s="17"/>
      <c r="D196" s="16"/>
      <c r="E196" s="16"/>
      <c r="F196" s="22" t="str">
        <f aca="false">IF(OR(D196="",E196=""),"",E196-D196+1)</f>
        <v/>
      </c>
      <c r="G196" s="17"/>
      <c r="H196" s="17"/>
      <c r="I196" s="22" t="str">
        <f aca="false">IF(OR(D196="",E196=""),"",MAX(0,MIN(E196,الإعدادات!$B$5)-MAX(D196,الإعدادات!$B$4)+1))</f>
        <v/>
      </c>
    </row>
    <row r="197" customFormat="false" ht="15" hidden="false" customHeight="false" outlineLevel="0" collapsed="false">
      <c r="A197" s="17"/>
      <c r="B197" s="18" t="str">
        <f aca="false">IF(A197="","",IFERROR(VLOOKUP(A197,الموظفين!$A$2:$J$501,2,FALSE()),"⚠ كود غير موجود"))</f>
        <v/>
      </c>
      <c r="C197" s="17"/>
      <c r="D197" s="16"/>
      <c r="E197" s="16"/>
      <c r="F197" s="22" t="str">
        <f aca="false">IF(OR(D197="",E197=""),"",E197-D197+1)</f>
        <v/>
      </c>
      <c r="G197" s="17"/>
      <c r="H197" s="17"/>
      <c r="I197" s="22" t="str">
        <f aca="false">IF(OR(D197="",E197=""),"",MAX(0,MIN(E197,الإعدادات!$B$5)-MAX(D197,الإعدادات!$B$4)+1))</f>
        <v/>
      </c>
    </row>
    <row r="198" customFormat="false" ht="15" hidden="false" customHeight="false" outlineLevel="0" collapsed="false">
      <c r="A198" s="17"/>
      <c r="B198" s="18" t="str">
        <f aca="false">IF(A198="","",IFERROR(VLOOKUP(A198,الموظفين!$A$2:$J$501,2,FALSE()),"⚠ كود غير موجود"))</f>
        <v/>
      </c>
      <c r="C198" s="17"/>
      <c r="D198" s="16"/>
      <c r="E198" s="16"/>
      <c r="F198" s="22" t="str">
        <f aca="false">IF(OR(D198="",E198=""),"",E198-D198+1)</f>
        <v/>
      </c>
      <c r="G198" s="17"/>
      <c r="H198" s="17"/>
      <c r="I198" s="22" t="str">
        <f aca="false">IF(OR(D198="",E198=""),"",MAX(0,MIN(E198,الإعدادات!$B$5)-MAX(D198,الإعدادات!$B$4)+1))</f>
        <v/>
      </c>
    </row>
    <row r="199" customFormat="false" ht="15" hidden="false" customHeight="false" outlineLevel="0" collapsed="false">
      <c r="A199" s="17"/>
      <c r="B199" s="18" t="str">
        <f aca="false">IF(A199="","",IFERROR(VLOOKUP(A199,الموظفين!$A$2:$J$501,2,FALSE()),"⚠ كود غير موجود"))</f>
        <v/>
      </c>
      <c r="C199" s="17"/>
      <c r="D199" s="16"/>
      <c r="E199" s="16"/>
      <c r="F199" s="22" t="str">
        <f aca="false">IF(OR(D199="",E199=""),"",E199-D199+1)</f>
        <v/>
      </c>
      <c r="G199" s="17"/>
      <c r="H199" s="17"/>
      <c r="I199" s="22" t="str">
        <f aca="false">IF(OR(D199="",E199=""),"",MAX(0,MIN(E199,الإعدادات!$B$5)-MAX(D199,الإعدادات!$B$4)+1))</f>
        <v/>
      </c>
    </row>
    <row r="200" customFormat="false" ht="15" hidden="false" customHeight="false" outlineLevel="0" collapsed="false">
      <c r="A200" s="17"/>
      <c r="B200" s="18" t="str">
        <f aca="false">IF(A200="","",IFERROR(VLOOKUP(A200,الموظفين!$A$2:$J$501,2,FALSE()),"⚠ كود غير موجود"))</f>
        <v/>
      </c>
      <c r="C200" s="17"/>
      <c r="D200" s="16"/>
      <c r="E200" s="16"/>
      <c r="F200" s="22" t="str">
        <f aca="false">IF(OR(D200="",E200=""),"",E200-D200+1)</f>
        <v/>
      </c>
      <c r="G200" s="17"/>
      <c r="H200" s="17"/>
      <c r="I200" s="22" t="str">
        <f aca="false">IF(OR(D200="",E200=""),"",MAX(0,MIN(E200,الإعدادات!$B$5)-MAX(D200,الإعدادات!$B$4)+1))</f>
        <v/>
      </c>
    </row>
    <row r="201" customFormat="false" ht="15" hidden="false" customHeight="false" outlineLevel="0" collapsed="false">
      <c r="A201" s="17"/>
      <c r="B201" s="18" t="str">
        <f aca="false">IF(A201="","",IFERROR(VLOOKUP(A201,الموظفين!$A$2:$J$501,2,FALSE()),"⚠ كود غير موجود"))</f>
        <v/>
      </c>
      <c r="C201" s="17"/>
      <c r="D201" s="16"/>
      <c r="E201" s="16"/>
      <c r="F201" s="22" t="str">
        <f aca="false">IF(OR(D201="",E201=""),"",E201-D201+1)</f>
        <v/>
      </c>
      <c r="G201" s="17"/>
      <c r="H201" s="17"/>
      <c r="I201" s="22" t="str">
        <f aca="false">IF(OR(D201="",E201=""),"",MAX(0,MIN(E201,الإعدادات!$B$5)-MAX(D201,الإعدادات!$B$4)+1))</f>
        <v/>
      </c>
    </row>
    <row r="202" customFormat="false" ht="15" hidden="false" customHeight="false" outlineLevel="0" collapsed="false">
      <c r="A202" s="17"/>
      <c r="B202" s="18" t="str">
        <f aca="false">IF(A202="","",IFERROR(VLOOKUP(A202,الموظفين!$A$2:$J$501,2,FALSE()),"⚠ كود غير موجود"))</f>
        <v/>
      </c>
      <c r="C202" s="17"/>
      <c r="D202" s="16"/>
      <c r="E202" s="16"/>
      <c r="F202" s="22" t="str">
        <f aca="false">IF(OR(D202="",E202=""),"",E202-D202+1)</f>
        <v/>
      </c>
      <c r="G202" s="17"/>
      <c r="H202" s="17"/>
      <c r="I202" s="22" t="str">
        <f aca="false">IF(OR(D202="",E202=""),"",MAX(0,MIN(E202,الإعدادات!$B$5)-MAX(D202,الإعدادات!$B$4)+1))</f>
        <v/>
      </c>
    </row>
    <row r="203" customFormat="false" ht="15" hidden="false" customHeight="false" outlineLevel="0" collapsed="false">
      <c r="A203" s="17"/>
      <c r="B203" s="18" t="str">
        <f aca="false">IF(A203="","",IFERROR(VLOOKUP(A203,الموظفين!$A$2:$J$501,2,FALSE()),"⚠ كود غير موجود"))</f>
        <v/>
      </c>
      <c r="C203" s="17"/>
      <c r="D203" s="16"/>
      <c r="E203" s="16"/>
      <c r="F203" s="22" t="str">
        <f aca="false">IF(OR(D203="",E203=""),"",E203-D203+1)</f>
        <v/>
      </c>
      <c r="G203" s="17"/>
      <c r="H203" s="17"/>
      <c r="I203" s="22" t="str">
        <f aca="false">IF(OR(D203="",E203=""),"",MAX(0,MIN(E203,الإعدادات!$B$5)-MAX(D203,الإعدادات!$B$4)+1))</f>
        <v/>
      </c>
    </row>
    <row r="204" customFormat="false" ht="15" hidden="false" customHeight="false" outlineLevel="0" collapsed="false">
      <c r="A204" s="17"/>
      <c r="B204" s="18" t="str">
        <f aca="false">IF(A204="","",IFERROR(VLOOKUP(A204,الموظفين!$A$2:$J$501,2,FALSE()),"⚠ كود غير موجود"))</f>
        <v/>
      </c>
      <c r="C204" s="17"/>
      <c r="D204" s="16"/>
      <c r="E204" s="16"/>
      <c r="F204" s="22" t="str">
        <f aca="false">IF(OR(D204="",E204=""),"",E204-D204+1)</f>
        <v/>
      </c>
      <c r="G204" s="17"/>
      <c r="H204" s="17"/>
      <c r="I204" s="22" t="str">
        <f aca="false">IF(OR(D204="",E204=""),"",MAX(0,MIN(E204,الإعدادات!$B$5)-MAX(D204,الإعدادات!$B$4)+1))</f>
        <v/>
      </c>
    </row>
    <row r="205" customFormat="false" ht="15" hidden="false" customHeight="false" outlineLevel="0" collapsed="false">
      <c r="A205" s="17"/>
      <c r="B205" s="18" t="str">
        <f aca="false">IF(A205="","",IFERROR(VLOOKUP(A205,الموظفين!$A$2:$J$501,2,FALSE()),"⚠ كود غير موجود"))</f>
        <v/>
      </c>
      <c r="C205" s="17"/>
      <c r="D205" s="16"/>
      <c r="E205" s="16"/>
      <c r="F205" s="22" t="str">
        <f aca="false">IF(OR(D205="",E205=""),"",E205-D205+1)</f>
        <v/>
      </c>
      <c r="G205" s="17"/>
      <c r="H205" s="17"/>
      <c r="I205" s="22" t="str">
        <f aca="false">IF(OR(D205="",E205=""),"",MAX(0,MIN(E205,الإعدادات!$B$5)-MAX(D205,الإعدادات!$B$4)+1))</f>
        <v/>
      </c>
    </row>
    <row r="206" customFormat="false" ht="15" hidden="false" customHeight="false" outlineLevel="0" collapsed="false">
      <c r="A206" s="17"/>
      <c r="B206" s="18" t="str">
        <f aca="false">IF(A206="","",IFERROR(VLOOKUP(A206,الموظفين!$A$2:$J$501,2,FALSE()),"⚠ كود غير موجود"))</f>
        <v/>
      </c>
      <c r="C206" s="17"/>
      <c r="D206" s="16"/>
      <c r="E206" s="16"/>
      <c r="F206" s="22" t="str">
        <f aca="false">IF(OR(D206="",E206=""),"",E206-D206+1)</f>
        <v/>
      </c>
      <c r="G206" s="17"/>
      <c r="H206" s="17"/>
      <c r="I206" s="22" t="str">
        <f aca="false">IF(OR(D206="",E206=""),"",MAX(0,MIN(E206,الإعدادات!$B$5)-MAX(D206,الإعدادات!$B$4)+1))</f>
        <v/>
      </c>
    </row>
    <row r="207" customFormat="false" ht="15" hidden="false" customHeight="false" outlineLevel="0" collapsed="false">
      <c r="A207" s="17"/>
      <c r="B207" s="18" t="str">
        <f aca="false">IF(A207="","",IFERROR(VLOOKUP(A207,الموظفين!$A$2:$J$501,2,FALSE()),"⚠ كود غير موجود"))</f>
        <v/>
      </c>
      <c r="C207" s="17"/>
      <c r="D207" s="16"/>
      <c r="E207" s="16"/>
      <c r="F207" s="22" t="str">
        <f aca="false">IF(OR(D207="",E207=""),"",E207-D207+1)</f>
        <v/>
      </c>
      <c r="G207" s="17"/>
      <c r="H207" s="17"/>
      <c r="I207" s="22" t="str">
        <f aca="false">IF(OR(D207="",E207=""),"",MAX(0,MIN(E207,الإعدادات!$B$5)-MAX(D207,الإعدادات!$B$4)+1))</f>
        <v/>
      </c>
    </row>
    <row r="208" customFormat="false" ht="15" hidden="false" customHeight="false" outlineLevel="0" collapsed="false">
      <c r="A208" s="17"/>
      <c r="B208" s="18" t="str">
        <f aca="false">IF(A208="","",IFERROR(VLOOKUP(A208,الموظفين!$A$2:$J$501,2,FALSE()),"⚠ كود غير موجود"))</f>
        <v/>
      </c>
      <c r="C208" s="17"/>
      <c r="D208" s="16"/>
      <c r="E208" s="16"/>
      <c r="F208" s="22" t="str">
        <f aca="false">IF(OR(D208="",E208=""),"",E208-D208+1)</f>
        <v/>
      </c>
      <c r="G208" s="17"/>
      <c r="H208" s="17"/>
      <c r="I208" s="22" t="str">
        <f aca="false">IF(OR(D208="",E208=""),"",MAX(0,MIN(E208,الإعدادات!$B$5)-MAX(D208,الإعدادات!$B$4)+1))</f>
        <v/>
      </c>
    </row>
    <row r="209" customFormat="false" ht="15" hidden="false" customHeight="false" outlineLevel="0" collapsed="false">
      <c r="A209" s="17"/>
      <c r="B209" s="18" t="str">
        <f aca="false">IF(A209="","",IFERROR(VLOOKUP(A209,الموظفين!$A$2:$J$501,2,FALSE()),"⚠ كود غير موجود"))</f>
        <v/>
      </c>
      <c r="C209" s="17"/>
      <c r="D209" s="16"/>
      <c r="E209" s="16"/>
      <c r="F209" s="22" t="str">
        <f aca="false">IF(OR(D209="",E209=""),"",E209-D209+1)</f>
        <v/>
      </c>
      <c r="G209" s="17"/>
      <c r="H209" s="17"/>
      <c r="I209" s="22" t="str">
        <f aca="false">IF(OR(D209="",E209=""),"",MAX(0,MIN(E209,الإعدادات!$B$5)-MAX(D209,الإعدادات!$B$4)+1))</f>
        <v/>
      </c>
    </row>
    <row r="210" customFormat="false" ht="15" hidden="false" customHeight="false" outlineLevel="0" collapsed="false">
      <c r="A210" s="17"/>
      <c r="B210" s="18" t="str">
        <f aca="false">IF(A210="","",IFERROR(VLOOKUP(A210,الموظفين!$A$2:$J$501,2,FALSE()),"⚠ كود غير موجود"))</f>
        <v/>
      </c>
      <c r="C210" s="17"/>
      <c r="D210" s="16"/>
      <c r="E210" s="16"/>
      <c r="F210" s="22" t="str">
        <f aca="false">IF(OR(D210="",E210=""),"",E210-D210+1)</f>
        <v/>
      </c>
      <c r="G210" s="17"/>
      <c r="H210" s="17"/>
      <c r="I210" s="22" t="str">
        <f aca="false">IF(OR(D210="",E210=""),"",MAX(0,MIN(E210,الإعدادات!$B$5)-MAX(D210,الإعدادات!$B$4)+1))</f>
        <v/>
      </c>
    </row>
    <row r="211" customFormat="false" ht="15" hidden="false" customHeight="false" outlineLevel="0" collapsed="false">
      <c r="A211" s="17"/>
      <c r="B211" s="18" t="str">
        <f aca="false">IF(A211="","",IFERROR(VLOOKUP(A211,الموظفين!$A$2:$J$501,2,FALSE()),"⚠ كود غير موجود"))</f>
        <v/>
      </c>
      <c r="C211" s="17"/>
      <c r="D211" s="16"/>
      <c r="E211" s="16"/>
      <c r="F211" s="22" t="str">
        <f aca="false">IF(OR(D211="",E211=""),"",E211-D211+1)</f>
        <v/>
      </c>
      <c r="G211" s="17"/>
      <c r="H211" s="17"/>
      <c r="I211" s="22" t="str">
        <f aca="false">IF(OR(D211="",E211=""),"",MAX(0,MIN(E211,الإعدادات!$B$5)-MAX(D211,الإعدادات!$B$4)+1))</f>
        <v/>
      </c>
    </row>
    <row r="212" customFormat="false" ht="15" hidden="false" customHeight="false" outlineLevel="0" collapsed="false">
      <c r="A212" s="17"/>
      <c r="B212" s="18" t="str">
        <f aca="false">IF(A212="","",IFERROR(VLOOKUP(A212,الموظفين!$A$2:$J$501,2,FALSE()),"⚠ كود غير موجود"))</f>
        <v/>
      </c>
      <c r="C212" s="17"/>
      <c r="D212" s="16"/>
      <c r="E212" s="16"/>
      <c r="F212" s="22" t="str">
        <f aca="false">IF(OR(D212="",E212=""),"",E212-D212+1)</f>
        <v/>
      </c>
      <c r="G212" s="17"/>
      <c r="H212" s="17"/>
      <c r="I212" s="22" t="str">
        <f aca="false">IF(OR(D212="",E212=""),"",MAX(0,MIN(E212,الإعدادات!$B$5)-MAX(D212,الإعدادات!$B$4)+1))</f>
        <v/>
      </c>
    </row>
    <row r="213" customFormat="false" ht="15" hidden="false" customHeight="false" outlineLevel="0" collapsed="false">
      <c r="A213" s="17"/>
      <c r="B213" s="18" t="str">
        <f aca="false">IF(A213="","",IFERROR(VLOOKUP(A213,الموظفين!$A$2:$J$501,2,FALSE()),"⚠ كود غير موجود"))</f>
        <v/>
      </c>
      <c r="C213" s="17"/>
      <c r="D213" s="16"/>
      <c r="E213" s="16"/>
      <c r="F213" s="22" t="str">
        <f aca="false">IF(OR(D213="",E213=""),"",E213-D213+1)</f>
        <v/>
      </c>
      <c r="G213" s="17"/>
      <c r="H213" s="17"/>
      <c r="I213" s="22" t="str">
        <f aca="false">IF(OR(D213="",E213=""),"",MAX(0,MIN(E213,الإعدادات!$B$5)-MAX(D213,الإعدادات!$B$4)+1))</f>
        <v/>
      </c>
    </row>
    <row r="214" customFormat="false" ht="15" hidden="false" customHeight="false" outlineLevel="0" collapsed="false">
      <c r="A214" s="17"/>
      <c r="B214" s="18" t="str">
        <f aca="false">IF(A214="","",IFERROR(VLOOKUP(A214,الموظفين!$A$2:$J$501,2,FALSE()),"⚠ كود غير موجود"))</f>
        <v/>
      </c>
      <c r="C214" s="17"/>
      <c r="D214" s="16"/>
      <c r="E214" s="16"/>
      <c r="F214" s="22" t="str">
        <f aca="false">IF(OR(D214="",E214=""),"",E214-D214+1)</f>
        <v/>
      </c>
      <c r="G214" s="17"/>
      <c r="H214" s="17"/>
      <c r="I214" s="22" t="str">
        <f aca="false">IF(OR(D214="",E214=""),"",MAX(0,MIN(E214,الإعدادات!$B$5)-MAX(D214,الإعدادات!$B$4)+1))</f>
        <v/>
      </c>
    </row>
    <row r="215" customFormat="false" ht="15" hidden="false" customHeight="false" outlineLevel="0" collapsed="false">
      <c r="A215" s="17"/>
      <c r="B215" s="18" t="str">
        <f aca="false">IF(A215="","",IFERROR(VLOOKUP(A215,الموظفين!$A$2:$J$501,2,FALSE()),"⚠ كود غير موجود"))</f>
        <v/>
      </c>
      <c r="C215" s="17"/>
      <c r="D215" s="16"/>
      <c r="E215" s="16"/>
      <c r="F215" s="22" t="str">
        <f aca="false">IF(OR(D215="",E215=""),"",E215-D215+1)</f>
        <v/>
      </c>
      <c r="G215" s="17"/>
      <c r="H215" s="17"/>
      <c r="I215" s="22" t="str">
        <f aca="false">IF(OR(D215="",E215=""),"",MAX(0,MIN(E215,الإعدادات!$B$5)-MAX(D215,الإعدادات!$B$4)+1))</f>
        <v/>
      </c>
    </row>
    <row r="216" customFormat="false" ht="15" hidden="false" customHeight="false" outlineLevel="0" collapsed="false">
      <c r="A216" s="17"/>
      <c r="B216" s="18" t="str">
        <f aca="false">IF(A216="","",IFERROR(VLOOKUP(A216,الموظفين!$A$2:$J$501,2,FALSE()),"⚠ كود غير موجود"))</f>
        <v/>
      </c>
      <c r="C216" s="17"/>
      <c r="D216" s="16"/>
      <c r="E216" s="16"/>
      <c r="F216" s="22" t="str">
        <f aca="false">IF(OR(D216="",E216=""),"",E216-D216+1)</f>
        <v/>
      </c>
      <c r="G216" s="17"/>
      <c r="H216" s="17"/>
      <c r="I216" s="22" t="str">
        <f aca="false">IF(OR(D216="",E216=""),"",MAX(0,MIN(E216,الإعدادات!$B$5)-MAX(D216,الإعدادات!$B$4)+1))</f>
        <v/>
      </c>
    </row>
    <row r="217" customFormat="false" ht="15" hidden="false" customHeight="false" outlineLevel="0" collapsed="false">
      <c r="A217" s="17"/>
      <c r="B217" s="18" t="str">
        <f aca="false">IF(A217="","",IFERROR(VLOOKUP(A217,الموظفين!$A$2:$J$501,2,FALSE()),"⚠ كود غير موجود"))</f>
        <v/>
      </c>
      <c r="C217" s="17"/>
      <c r="D217" s="16"/>
      <c r="E217" s="16"/>
      <c r="F217" s="22" t="str">
        <f aca="false">IF(OR(D217="",E217=""),"",E217-D217+1)</f>
        <v/>
      </c>
      <c r="G217" s="17"/>
      <c r="H217" s="17"/>
      <c r="I217" s="22" t="str">
        <f aca="false">IF(OR(D217="",E217=""),"",MAX(0,MIN(E217,الإعدادات!$B$5)-MAX(D217,الإعدادات!$B$4)+1))</f>
        <v/>
      </c>
    </row>
    <row r="218" customFormat="false" ht="15" hidden="false" customHeight="false" outlineLevel="0" collapsed="false">
      <c r="A218" s="17"/>
      <c r="B218" s="18" t="str">
        <f aca="false">IF(A218="","",IFERROR(VLOOKUP(A218,الموظفين!$A$2:$J$501,2,FALSE()),"⚠ كود غير موجود"))</f>
        <v/>
      </c>
      <c r="C218" s="17"/>
      <c r="D218" s="16"/>
      <c r="E218" s="16"/>
      <c r="F218" s="22" t="str">
        <f aca="false">IF(OR(D218="",E218=""),"",E218-D218+1)</f>
        <v/>
      </c>
      <c r="G218" s="17"/>
      <c r="H218" s="17"/>
      <c r="I218" s="22" t="str">
        <f aca="false">IF(OR(D218="",E218=""),"",MAX(0,MIN(E218,الإعدادات!$B$5)-MAX(D218,الإعدادات!$B$4)+1))</f>
        <v/>
      </c>
    </row>
    <row r="219" customFormat="false" ht="15" hidden="false" customHeight="false" outlineLevel="0" collapsed="false">
      <c r="A219" s="17"/>
      <c r="B219" s="18" t="str">
        <f aca="false">IF(A219="","",IFERROR(VLOOKUP(A219,الموظفين!$A$2:$J$501,2,FALSE()),"⚠ كود غير موجود"))</f>
        <v/>
      </c>
      <c r="C219" s="17"/>
      <c r="D219" s="16"/>
      <c r="E219" s="16"/>
      <c r="F219" s="22" t="str">
        <f aca="false">IF(OR(D219="",E219=""),"",E219-D219+1)</f>
        <v/>
      </c>
      <c r="G219" s="17"/>
      <c r="H219" s="17"/>
      <c r="I219" s="22" t="str">
        <f aca="false">IF(OR(D219="",E219=""),"",MAX(0,MIN(E219,الإعدادات!$B$5)-MAX(D219,الإعدادات!$B$4)+1))</f>
        <v/>
      </c>
    </row>
    <row r="220" customFormat="false" ht="15" hidden="false" customHeight="false" outlineLevel="0" collapsed="false">
      <c r="A220" s="17"/>
      <c r="B220" s="18" t="str">
        <f aca="false">IF(A220="","",IFERROR(VLOOKUP(A220,الموظفين!$A$2:$J$501,2,FALSE()),"⚠ كود غير موجود"))</f>
        <v/>
      </c>
      <c r="C220" s="17"/>
      <c r="D220" s="16"/>
      <c r="E220" s="16"/>
      <c r="F220" s="22" t="str">
        <f aca="false">IF(OR(D220="",E220=""),"",E220-D220+1)</f>
        <v/>
      </c>
      <c r="G220" s="17"/>
      <c r="H220" s="17"/>
      <c r="I220" s="22" t="str">
        <f aca="false">IF(OR(D220="",E220=""),"",MAX(0,MIN(E220,الإعدادات!$B$5)-MAX(D220,الإعدادات!$B$4)+1))</f>
        <v/>
      </c>
    </row>
    <row r="221" customFormat="false" ht="15" hidden="false" customHeight="false" outlineLevel="0" collapsed="false">
      <c r="A221" s="17"/>
      <c r="B221" s="18" t="str">
        <f aca="false">IF(A221="","",IFERROR(VLOOKUP(A221,الموظفين!$A$2:$J$501,2,FALSE()),"⚠ كود غير موجود"))</f>
        <v/>
      </c>
      <c r="C221" s="17"/>
      <c r="D221" s="16"/>
      <c r="E221" s="16"/>
      <c r="F221" s="22" t="str">
        <f aca="false">IF(OR(D221="",E221=""),"",E221-D221+1)</f>
        <v/>
      </c>
      <c r="G221" s="17"/>
      <c r="H221" s="17"/>
      <c r="I221" s="22" t="str">
        <f aca="false">IF(OR(D221="",E221=""),"",MAX(0,MIN(E221,الإعدادات!$B$5)-MAX(D221,الإعدادات!$B$4)+1))</f>
        <v/>
      </c>
    </row>
    <row r="222" customFormat="false" ht="15" hidden="false" customHeight="false" outlineLevel="0" collapsed="false">
      <c r="A222" s="17"/>
      <c r="B222" s="18" t="str">
        <f aca="false">IF(A222="","",IFERROR(VLOOKUP(A222,الموظفين!$A$2:$J$501,2,FALSE()),"⚠ كود غير موجود"))</f>
        <v/>
      </c>
      <c r="C222" s="17"/>
      <c r="D222" s="16"/>
      <c r="E222" s="16"/>
      <c r="F222" s="22" t="str">
        <f aca="false">IF(OR(D222="",E222=""),"",E222-D222+1)</f>
        <v/>
      </c>
      <c r="G222" s="17"/>
      <c r="H222" s="17"/>
      <c r="I222" s="22" t="str">
        <f aca="false">IF(OR(D222="",E222=""),"",MAX(0,MIN(E222,الإعدادات!$B$5)-MAX(D222,الإعدادات!$B$4)+1))</f>
        <v/>
      </c>
    </row>
    <row r="223" customFormat="false" ht="15" hidden="false" customHeight="false" outlineLevel="0" collapsed="false">
      <c r="A223" s="17"/>
      <c r="B223" s="18" t="str">
        <f aca="false">IF(A223="","",IFERROR(VLOOKUP(A223,الموظفين!$A$2:$J$501,2,FALSE()),"⚠ كود غير موجود"))</f>
        <v/>
      </c>
      <c r="C223" s="17"/>
      <c r="D223" s="16"/>
      <c r="E223" s="16"/>
      <c r="F223" s="22" t="str">
        <f aca="false">IF(OR(D223="",E223=""),"",E223-D223+1)</f>
        <v/>
      </c>
      <c r="G223" s="17"/>
      <c r="H223" s="17"/>
      <c r="I223" s="22" t="str">
        <f aca="false">IF(OR(D223="",E223=""),"",MAX(0,MIN(E223,الإعدادات!$B$5)-MAX(D223,الإعدادات!$B$4)+1))</f>
        <v/>
      </c>
    </row>
    <row r="224" customFormat="false" ht="15" hidden="false" customHeight="false" outlineLevel="0" collapsed="false">
      <c r="A224" s="17"/>
      <c r="B224" s="18" t="str">
        <f aca="false">IF(A224="","",IFERROR(VLOOKUP(A224,الموظفين!$A$2:$J$501,2,FALSE()),"⚠ كود غير موجود"))</f>
        <v/>
      </c>
      <c r="C224" s="17"/>
      <c r="D224" s="16"/>
      <c r="E224" s="16"/>
      <c r="F224" s="22" t="str">
        <f aca="false">IF(OR(D224="",E224=""),"",E224-D224+1)</f>
        <v/>
      </c>
      <c r="G224" s="17"/>
      <c r="H224" s="17"/>
      <c r="I224" s="22" t="str">
        <f aca="false">IF(OR(D224="",E224=""),"",MAX(0,MIN(E224,الإعدادات!$B$5)-MAX(D224,الإعدادات!$B$4)+1))</f>
        <v/>
      </c>
    </row>
    <row r="225" customFormat="false" ht="15" hidden="false" customHeight="false" outlineLevel="0" collapsed="false">
      <c r="A225" s="17"/>
      <c r="B225" s="18" t="str">
        <f aca="false">IF(A225="","",IFERROR(VLOOKUP(A225,الموظفين!$A$2:$J$501,2,FALSE()),"⚠ كود غير موجود"))</f>
        <v/>
      </c>
      <c r="C225" s="17"/>
      <c r="D225" s="16"/>
      <c r="E225" s="16"/>
      <c r="F225" s="22" t="str">
        <f aca="false">IF(OR(D225="",E225=""),"",E225-D225+1)</f>
        <v/>
      </c>
      <c r="G225" s="17"/>
      <c r="H225" s="17"/>
      <c r="I225" s="22" t="str">
        <f aca="false">IF(OR(D225="",E225=""),"",MAX(0,MIN(E225,الإعدادات!$B$5)-MAX(D225,الإعدادات!$B$4)+1))</f>
        <v/>
      </c>
    </row>
    <row r="226" customFormat="false" ht="15" hidden="false" customHeight="false" outlineLevel="0" collapsed="false">
      <c r="A226" s="17"/>
      <c r="B226" s="18" t="str">
        <f aca="false">IF(A226="","",IFERROR(VLOOKUP(A226,الموظفين!$A$2:$J$501,2,FALSE()),"⚠ كود غير موجود"))</f>
        <v/>
      </c>
      <c r="C226" s="17"/>
      <c r="D226" s="16"/>
      <c r="E226" s="16"/>
      <c r="F226" s="22" t="str">
        <f aca="false">IF(OR(D226="",E226=""),"",E226-D226+1)</f>
        <v/>
      </c>
      <c r="G226" s="17"/>
      <c r="H226" s="17"/>
      <c r="I226" s="22" t="str">
        <f aca="false">IF(OR(D226="",E226=""),"",MAX(0,MIN(E226,الإعدادات!$B$5)-MAX(D226,الإعدادات!$B$4)+1))</f>
        <v/>
      </c>
    </row>
    <row r="227" customFormat="false" ht="15" hidden="false" customHeight="false" outlineLevel="0" collapsed="false">
      <c r="A227" s="17"/>
      <c r="B227" s="18" t="str">
        <f aca="false">IF(A227="","",IFERROR(VLOOKUP(A227,الموظفين!$A$2:$J$501,2,FALSE()),"⚠ كود غير موجود"))</f>
        <v/>
      </c>
      <c r="C227" s="17"/>
      <c r="D227" s="16"/>
      <c r="E227" s="16"/>
      <c r="F227" s="22" t="str">
        <f aca="false">IF(OR(D227="",E227=""),"",E227-D227+1)</f>
        <v/>
      </c>
      <c r="G227" s="17"/>
      <c r="H227" s="17"/>
      <c r="I227" s="22" t="str">
        <f aca="false">IF(OR(D227="",E227=""),"",MAX(0,MIN(E227,الإعدادات!$B$5)-MAX(D227,الإعدادات!$B$4)+1))</f>
        <v/>
      </c>
    </row>
    <row r="228" customFormat="false" ht="15" hidden="false" customHeight="false" outlineLevel="0" collapsed="false">
      <c r="A228" s="17"/>
      <c r="B228" s="18" t="str">
        <f aca="false">IF(A228="","",IFERROR(VLOOKUP(A228,الموظفين!$A$2:$J$501,2,FALSE()),"⚠ كود غير موجود"))</f>
        <v/>
      </c>
      <c r="C228" s="17"/>
      <c r="D228" s="16"/>
      <c r="E228" s="16"/>
      <c r="F228" s="22" t="str">
        <f aca="false">IF(OR(D228="",E228=""),"",E228-D228+1)</f>
        <v/>
      </c>
      <c r="G228" s="17"/>
      <c r="H228" s="17"/>
      <c r="I228" s="22" t="str">
        <f aca="false">IF(OR(D228="",E228=""),"",MAX(0,MIN(E228,الإعدادات!$B$5)-MAX(D228,الإعدادات!$B$4)+1))</f>
        <v/>
      </c>
    </row>
    <row r="229" customFormat="false" ht="15" hidden="false" customHeight="false" outlineLevel="0" collapsed="false">
      <c r="A229" s="17"/>
      <c r="B229" s="18" t="str">
        <f aca="false">IF(A229="","",IFERROR(VLOOKUP(A229,الموظفين!$A$2:$J$501,2,FALSE()),"⚠ كود غير موجود"))</f>
        <v/>
      </c>
      <c r="C229" s="17"/>
      <c r="D229" s="16"/>
      <c r="E229" s="16"/>
      <c r="F229" s="22" t="str">
        <f aca="false">IF(OR(D229="",E229=""),"",E229-D229+1)</f>
        <v/>
      </c>
      <c r="G229" s="17"/>
      <c r="H229" s="17"/>
      <c r="I229" s="22" t="str">
        <f aca="false">IF(OR(D229="",E229=""),"",MAX(0,MIN(E229,الإعدادات!$B$5)-MAX(D229,الإعدادات!$B$4)+1))</f>
        <v/>
      </c>
    </row>
    <row r="230" customFormat="false" ht="15" hidden="false" customHeight="false" outlineLevel="0" collapsed="false">
      <c r="A230" s="17"/>
      <c r="B230" s="18" t="str">
        <f aca="false">IF(A230="","",IFERROR(VLOOKUP(A230,الموظفين!$A$2:$J$501,2,FALSE()),"⚠ كود غير موجود"))</f>
        <v/>
      </c>
      <c r="C230" s="17"/>
      <c r="D230" s="16"/>
      <c r="E230" s="16"/>
      <c r="F230" s="22" t="str">
        <f aca="false">IF(OR(D230="",E230=""),"",E230-D230+1)</f>
        <v/>
      </c>
      <c r="G230" s="17"/>
      <c r="H230" s="17"/>
      <c r="I230" s="22" t="str">
        <f aca="false">IF(OR(D230="",E230=""),"",MAX(0,MIN(E230,الإعدادات!$B$5)-MAX(D230,الإعدادات!$B$4)+1))</f>
        <v/>
      </c>
    </row>
    <row r="231" customFormat="false" ht="15" hidden="false" customHeight="false" outlineLevel="0" collapsed="false">
      <c r="A231" s="17"/>
      <c r="B231" s="18" t="str">
        <f aca="false">IF(A231="","",IFERROR(VLOOKUP(A231,الموظفين!$A$2:$J$501,2,FALSE()),"⚠ كود غير موجود"))</f>
        <v/>
      </c>
      <c r="C231" s="17"/>
      <c r="D231" s="16"/>
      <c r="E231" s="16"/>
      <c r="F231" s="22" t="str">
        <f aca="false">IF(OR(D231="",E231=""),"",E231-D231+1)</f>
        <v/>
      </c>
      <c r="G231" s="17"/>
      <c r="H231" s="17"/>
      <c r="I231" s="22" t="str">
        <f aca="false">IF(OR(D231="",E231=""),"",MAX(0,MIN(E231,الإعدادات!$B$5)-MAX(D231,الإعدادات!$B$4)+1))</f>
        <v/>
      </c>
    </row>
    <row r="232" customFormat="false" ht="15" hidden="false" customHeight="false" outlineLevel="0" collapsed="false">
      <c r="A232" s="17"/>
      <c r="B232" s="18" t="str">
        <f aca="false">IF(A232="","",IFERROR(VLOOKUP(A232,الموظفين!$A$2:$J$501,2,FALSE()),"⚠ كود غير موجود"))</f>
        <v/>
      </c>
      <c r="C232" s="17"/>
      <c r="D232" s="16"/>
      <c r="E232" s="16"/>
      <c r="F232" s="22" t="str">
        <f aca="false">IF(OR(D232="",E232=""),"",E232-D232+1)</f>
        <v/>
      </c>
      <c r="G232" s="17"/>
      <c r="H232" s="17"/>
      <c r="I232" s="22" t="str">
        <f aca="false">IF(OR(D232="",E232=""),"",MAX(0,MIN(E232,الإعدادات!$B$5)-MAX(D232,الإعدادات!$B$4)+1))</f>
        <v/>
      </c>
    </row>
    <row r="233" customFormat="false" ht="15" hidden="false" customHeight="false" outlineLevel="0" collapsed="false">
      <c r="A233" s="17"/>
      <c r="B233" s="18" t="str">
        <f aca="false">IF(A233="","",IFERROR(VLOOKUP(A233,الموظفين!$A$2:$J$501,2,FALSE()),"⚠ كود غير موجود"))</f>
        <v/>
      </c>
      <c r="C233" s="17"/>
      <c r="D233" s="16"/>
      <c r="E233" s="16"/>
      <c r="F233" s="22" t="str">
        <f aca="false">IF(OR(D233="",E233=""),"",E233-D233+1)</f>
        <v/>
      </c>
      <c r="G233" s="17"/>
      <c r="H233" s="17"/>
      <c r="I233" s="22" t="str">
        <f aca="false">IF(OR(D233="",E233=""),"",MAX(0,MIN(E233,الإعدادات!$B$5)-MAX(D233,الإعدادات!$B$4)+1))</f>
        <v/>
      </c>
    </row>
    <row r="234" customFormat="false" ht="15" hidden="false" customHeight="false" outlineLevel="0" collapsed="false">
      <c r="A234" s="17"/>
      <c r="B234" s="18" t="str">
        <f aca="false">IF(A234="","",IFERROR(VLOOKUP(A234,الموظفين!$A$2:$J$501,2,FALSE()),"⚠ كود غير موجود"))</f>
        <v/>
      </c>
      <c r="C234" s="17"/>
      <c r="D234" s="16"/>
      <c r="E234" s="16"/>
      <c r="F234" s="22" t="str">
        <f aca="false">IF(OR(D234="",E234=""),"",E234-D234+1)</f>
        <v/>
      </c>
      <c r="G234" s="17"/>
      <c r="H234" s="17"/>
      <c r="I234" s="22" t="str">
        <f aca="false">IF(OR(D234="",E234=""),"",MAX(0,MIN(E234,الإعدادات!$B$5)-MAX(D234,الإعدادات!$B$4)+1))</f>
        <v/>
      </c>
    </row>
    <row r="235" customFormat="false" ht="15" hidden="false" customHeight="false" outlineLevel="0" collapsed="false">
      <c r="A235" s="17"/>
      <c r="B235" s="18" t="str">
        <f aca="false">IF(A235="","",IFERROR(VLOOKUP(A235,الموظفين!$A$2:$J$501,2,FALSE()),"⚠ كود غير موجود"))</f>
        <v/>
      </c>
      <c r="C235" s="17"/>
      <c r="D235" s="16"/>
      <c r="E235" s="16"/>
      <c r="F235" s="22" t="str">
        <f aca="false">IF(OR(D235="",E235=""),"",E235-D235+1)</f>
        <v/>
      </c>
      <c r="G235" s="17"/>
      <c r="H235" s="17"/>
      <c r="I235" s="22" t="str">
        <f aca="false">IF(OR(D235="",E235=""),"",MAX(0,MIN(E235,الإعدادات!$B$5)-MAX(D235,الإعدادات!$B$4)+1))</f>
        <v/>
      </c>
    </row>
    <row r="236" customFormat="false" ht="15" hidden="false" customHeight="false" outlineLevel="0" collapsed="false">
      <c r="A236" s="17"/>
      <c r="B236" s="18" t="str">
        <f aca="false">IF(A236="","",IFERROR(VLOOKUP(A236,الموظفين!$A$2:$J$501,2,FALSE()),"⚠ كود غير موجود"))</f>
        <v/>
      </c>
      <c r="C236" s="17"/>
      <c r="D236" s="16"/>
      <c r="E236" s="16"/>
      <c r="F236" s="22" t="str">
        <f aca="false">IF(OR(D236="",E236=""),"",E236-D236+1)</f>
        <v/>
      </c>
      <c r="G236" s="17"/>
      <c r="H236" s="17"/>
      <c r="I236" s="22" t="str">
        <f aca="false">IF(OR(D236="",E236=""),"",MAX(0,MIN(E236,الإعدادات!$B$5)-MAX(D236,الإعدادات!$B$4)+1))</f>
        <v/>
      </c>
    </row>
    <row r="237" customFormat="false" ht="15" hidden="false" customHeight="false" outlineLevel="0" collapsed="false">
      <c r="A237" s="17"/>
      <c r="B237" s="18" t="str">
        <f aca="false">IF(A237="","",IFERROR(VLOOKUP(A237,الموظفين!$A$2:$J$501,2,FALSE()),"⚠ كود غير موجود"))</f>
        <v/>
      </c>
      <c r="C237" s="17"/>
      <c r="D237" s="16"/>
      <c r="E237" s="16"/>
      <c r="F237" s="22" t="str">
        <f aca="false">IF(OR(D237="",E237=""),"",E237-D237+1)</f>
        <v/>
      </c>
      <c r="G237" s="17"/>
      <c r="H237" s="17"/>
      <c r="I237" s="22" t="str">
        <f aca="false">IF(OR(D237="",E237=""),"",MAX(0,MIN(E237,الإعدادات!$B$5)-MAX(D237,الإعدادات!$B$4)+1))</f>
        <v/>
      </c>
    </row>
    <row r="238" customFormat="false" ht="15" hidden="false" customHeight="false" outlineLevel="0" collapsed="false">
      <c r="A238" s="17"/>
      <c r="B238" s="18" t="str">
        <f aca="false">IF(A238="","",IFERROR(VLOOKUP(A238,الموظفين!$A$2:$J$501,2,FALSE()),"⚠ كود غير موجود"))</f>
        <v/>
      </c>
      <c r="C238" s="17"/>
      <c r="D238" s="16"/>
      <c r="E238" s="16"/>
      <c r="F238" s="22" t="str">
        <f aca="false">IF(OR(D238="",E238=""),"",E238-D238+1)</f>
        <v/>
      </c>
      <c r="G238" s="17"/>
      <c r="H238" s="17"/>
      <c r="I238" s="22" t="str">
        <f aca="false">IF(OR(D238="",E238=""),"",MAX(0,MIN(E238,الإعدادات!$B$5)-MAX(D238,الإعدادات!$B$4)+1))</f>
        <v/>
      </c>
    </row>
    <row r="239" customFormat="false" ht="15" hidden="false" customHeight="false" outlineLevel="0" collapsed="false">
      <c r="A239" s="17"/>
      <c r="B239" s="18" t="str">
        <f aca="false">IF(A239="","",IFERROR(VLOOKUP(A239,الموظفين!$A$2:$J$501,2,FALSE()),"⚠ كود غير موجود"))</f>
        <v/>
      </c>
      <c r="C239" s="17"/>
      <c r="D239" s="16"/>
      <c r="E239" s="16"/>
      <c r="F239" s="22" t="str">
        <f aca="false">IF(OR(D239="",E239=""),"",E239-D239+1)</f>
        <v/>
      </c>
      <c r="G239" s="17"/>
      <c r="H239" s="17"/>
      <c r="I239" s="22" t="str">
        <f aca="false">IF(OR(D239="",E239=""),"",MAX(0,MIN(E239,الإعدادات!$B$5)-MAX(D239,الإعدادات!$B$4)+1))</f>
        <v/>
      </c>
    </row>
    <row r="240" customFormat="false" ht="15" hidden="false" customHeight="false" outlineLevel="0" collapsed="false">
      <c r="A240" s="17"/>
      <c r="B240" s="18" t="str">
        <f aca="false">IF(A240="","",IFERROR(VLOOKUP(A240,الموظفين!$A$2:$J$501,2,FALSE()),"⚠ كود غير موجود"))</f>
        <v/>
      </c>
      <c r="C240" s="17"/>
      <c r="D240" s="16"/>
      <c r="E240" s="16"/>
      <c r="F240" s="22" t="str">
        <f aca="false">IF(OR(D240="",E240=""),"",E240-D240+1)</f>
        <v/>
      </c>
      <c r="G240" s="17"/>
      <c r="H240" s="17"/>
      <c r="I240" s="22" t="str">
        <f aca="false">IF(OR(D240="",E240=""),"",MAX(0,MIN(E240,الإعدادات!$B$5)-MAX(D240,الإعدادات!$B$4)+1))</f>
        <v/>
      </c>
    </row>
    <row r="241" customFormat="false" ht="15" hidden="false" customHeight="false" outlineLevel="0" collapsed="false">
      <c r="A241" s="17"/>
      <c r="B241" s="18" t="str">
        <f aca="false">IF(A241="","",IFERROR(VLOOKUP(A241,الموظفين!$A$2:$J$501,2,FALSE()),"⚠ كود غير موجود"))</f>
        <v/>
      </c>
      <c r="C241" s="17"/>
      <c r="D241" s="16"/>
      <c r="E241" s="16"/>
      <c r="F241" s="22" t="str">
        <f aca="false">IF(OR(D241="",E241=""),"",E241-D241+1)</f>
        <v/>
      </c>
      <c r="G241" s="17"/>
      <c r="H241" s="17"/>
      <c r="I241" s="22" t="str">
        <f aca="false">IF(OR(D241="",E241=""),"",MAX(0,MIN(E241,الإعدادات!$B$5)-MAX(D241,الإعدادات!$B$4)+1))</f>
        <v/>
      </c>
    </row>
    <row r="242" customFormat="false" ht="15" hidden="false" customHeight="false" outlineLevel="0" collapsed="false">
      <c r="A242" s="17"/>
      <c r="B242" s="18" t="str">
        <f aca="false">IF(A242="","",IFERROR(VLOOKUP(A242,الموظفين!$A$2:$J$501,2,FALSE()),"⚠ كود غير موجود"))</f>
        <v/>
      </c>
      <c r="C242" s="17"/>
      <c r="D242" s="16"/>
      <c r="E242" s="16"/>
      <c r="F242" s="22" t="str">
        <f aca="false">IF(OR(D242="",E242=""),"",E242-D242+1)</f>
        <v/>
      </c>
      <c r="G242" s="17"/>
      <c r="H242" s="17"/>
      <c r="I242" s="22" t="str">
        <f aca="false">IF(OR(D242="",E242=""),"",MAX(0,MIN(E242,الإعدادات!$B$5)-MAX(D242,الإعدادات!$B$4)+1))</f>
        <v/>
      </c>
    </row>
    <row r="243" customFormat="false" ht="15" hidden="false" customHeight="false" outlineLevel="0" collapsed="false">
      <c r="A243" s="17"/>
      <c r="B243" s="18" t="str">
        <f aca="false">IF(A243="","",IFERROR(VLOOKUP(A243,الموظفين!$A$2:$J$501,2,FALSE()),"⚠ كود غير موجود"))</f>
        <v/>
      </c>
      <c r="C243" s="17"/>
      <c r="D243" s="16"/>
      <c r="E243" s="16"/>
      <c r="F243" s="22" t="str">
        <f aca="false">IF(OR(D243="",E243=""),"",E243-D243+1)</f>
        <v/>
      </c>
      <c r="G243" s="17"/>
      <c r="H243" s="17"/>
      <c r="I243" s="22" t="str">
        <f aca="false">IF(OR(D243="",E243=""),"",MAX(0,MIN(E243,الإعدادات!$B$5)-MAX(D243,الإعدادات!$B$4)+1))</f>
        <v/>
      </c>
    </row>
    <row r="244" customFormat="false" ht="15" hidden="false" customHeight="false" outlineLevel="0" collapsed="false">
      <c r="A244" s="17"/>
      <c r="B244" s="18" t="str">
        <f aca="false">IF(A244="","",IFERROR(VLOOKUP(A244,الموظفين!$A$2:$J$501,2,FALSE()),"⚠ كود غير موجود"))</f>
        <v/>
      </c>
      <c r="C244" s="17"/>
      <c r="D244" s="16"/>
      <c r="E244" s="16"/>
      <c r="F244" s="22" t="str">
        <f aca="false">IF(OR(D244="",E244=""),"",E244-D244+1)</f>
        <v/>
      </c>
      <c r="G244" s="17"/>
      <c r="H244" s="17"/>
      <c r="I244" s="22" t="str">
        <f aca="false">IF(OR(D244="",E244=""),"",MAX(0,MIN(E244,الإعدادات!$B$5)-MAX(D244,الإعدادات!$B$4)+1))</f>
        <v/>
      </c>
    </row>
    <row r="245" customFormat="false" ht="15" hidden="false" customHeight="false" outlineLevel="0" collapsed="false">
      <c r="A245" s="17"/>
      <c r="B245" s="18" t="str">
        <f aca="false">IF(A245="","",IFERROR(VLOOKUP(A245,الموظفين!$A$2:$J$501,2,FALSE()),"⚠ كود غير موجود"))</f>
        <v/>
      </c>
      <c r="C245" s="17"/>
      <c r="D245" s="16"/>
      <c r="E245" s="16"/>
      <c r="F245" s="22" t="str">
        <f aca="false">IF(OR(D245="",E245=""),"",E245-D245+1)</f>
        <v/>
      </c>
      <c r="G245" s="17"/>
      <c r="H245" s="17"/>
      <c r="I245" s="22" t="str">
        <f aca="false">IF(OR(D245="",E245=""),"",MAX(0,MIN(E245,الإعدادات!$B$5)-MAX(D245,الإعدادات!$B$4)+1))</f>
        <v/>
      </c>
    </row>
    <row r="246" customFormat="false" ht="15" hidden="false" customHeight="false" outlineLevel="0" collapsed="false">
      <c r="A246" s="17"/>
      <c r="B246" s="18" t="str">
        <f aca="false">IF(A246="","",IFERROR(VLOOKUP(A246,الموظفين!$A$2:$J$501,2,FALSE()),"⚠ كود غير موجود"))</f>
        <v/>
      </c>
      <c r="C246" s="17"/>
      <c r="D246" s="16"/>
      <c r="E246" s="16"/>
      <c r="F246" s="22" t="str">
        <f aca="false">IF(OR(D246="",E246=""),"",E246-D246+1)</f>
        <v/>
      </c>
      <c r="G246" s="17"/>
      <c r="H246" s="17"/>
      <c r="I246" s="22" t="str">
        <f aca="false">IF(OR(D246="",E246=""),"",MAX(0,MIN(E246,الإعدادات!$B$5)-MAX(D246,الإعدادات!$B$4)+1))</f>
        <v/>
      </c>
    </row>
    <row r="247" customFormat="false" ht="15" hidden="false" customHeight="false" outlineLevel="0" collapsed="false">
      <c r="A247" s="17"/>
      <c r="B247" s="18" t="str">
        <f aca="false">IF(A247="","",IFERROR(VLOOKUP(A247,الموظفين!$A$2:$J$501,2,FALSE()),"⚠ كود غير موجود"))</f>
        <v/>
      </c>
      <c r="C247" s="17"/>
      <c r="D247" s="16"/>
      <c r="E247" s="16"/>
      <c r="F247" s="22" t="str">
        <f aca="false">IF(OR(D247="",E247=""),"",E247-D247+1)</f>
        <v/>
      </c>
      <c r="G247" s="17"/>
      <c r="H247" s="17"/>
      <c r="I247" s="22" t="str">
        <f aca="false">IF(OR(D247="",E247=""),"",MAX(0,MIN(E247,الإعدادات!$B$5)-MAX(D247,الإعدادات!$B$4)+1))</f>
        <v/>
      </c>
    </row>
    <row r="248" customFormat="false" ht="15" hidden="false" customHeight="false" outlineLevel="0" collapsed="false">
      <c r="A248" s="17"/>
      <c r="B248" s="18" t="str">
        <f aca="false">IF(A248="","",IFERROR(VLOOKUP(A248,الموظفين!$A$2:$J$501,2,FALSE()),"⚠ كود غير موجود"))</f>
        <v/>
      </c>
      <c r="C248" s="17"/>
      <c r="D248" s="16"/>
      <c r="E248" s="16"/>
      <c r="F248" s="22" t="str">
        <f aca="false">IF(OR(D248="",E248=""),"",E248-D248+1)</f>
        <v/>
      </c>
      <c r="G248" s="17"/>
      <c r="H248" s="17"/>
      <c r="I248" s="22" t="str">
        <f aca="false">IF(OR(D248="",E248=""),"",MAX(0,MIN(E248,الإعدادات!$B$5)-MAX(D248,الإعدادات!$B$4)+1))</f>
        <v/>
      </c>
    </row>
    <row r="249" customFormat="false" ht="15" hidden="false" customHeight="false" outlineLevel="0" collapsed="false">
      <c r="A249" s="17"/>
      <c r="B249" s="18" t="str">
        <f aca="false">IF(A249="","",IFERROR(VLOOKUP(A249,الموظفين!$A$2:$J$501,2,FALSE()),"⚠ كود غير موجود"))</f>
        <v/>
      </c>
      <c r="C249" s="17"/>
      <c r="D249" s="16"/>
      <c r="E249" s="16"/>
      <c r="F249" s="22" t="str">
        <f aca="false">IF(OR(D249="",E249=""),"",E249-D249+1)</f>
        <v/>
      </c>
      <c r="G249" s="17"/>
      <c r="H249" s="17"/>
      <c r="I249" s="22" t="str">
        <f aca="false">IF(OR(D249="",E249=""),"",MAX(0,MIN(E249,الإعدادات!$B$5)-MAX(D249,الإعدادات!$B$4)+1))</f>
        <v/>
      </c>
    </row>
    <row r="250" customFormat="false" ht="15" hidden="false" customHeight="false" outlineLevel="0" collapsed="false">
      <c r="A250" s="17"/>
      <c r="B250" s="18" t="str">
        <f aca="false">IF(A250="","",IFERROR(VLOOKUP(A250,الموظفين!$A$2:$J$501,2,FALSE()),"⚠ كود غير موجود"))</f>
        <v/>
      </c>
      <c r="C250" s="17"/>
      <c r="D250" s="16"/>
      <c r="E250" s="16"/>
      <c r="F250" s="22" t="str">
        <f aca="false">IF(OR(D250="",E250=""),"",E250-D250+1)</f>
        <v/>
      </c>
      <c r="G250" s="17"/>
      <c r="H250" s="17"/>
      <c r="I250" s="22" t="str">
        <f aca="false">IF(OR(D250="",E250=""),"",MAX(0,MIN(E250,الإعدادات!$B$5)-MAX(D250,الإعدادات!$B$4)+1))</f>
        <v/>
      </c>
    </row>
    <row r="251" customFormat="false" ht="15" hidden="false" customHeight="false" outlineLevel="0" collapsed="false">
      <c r="A251" s="17"/>
      <c r="B251" s="18" t="str">
        <f aca="false">IF(A251="","",IFERROR(VLOOKUP(A251,الموظفين!$A$2:$J$501,2,FALSE()),"⚠ كود غير موجود"))</f>
        <v/>
      </c>
      <c r="C251" s="17"/>
      <c r="D251" s="16"/>
      <c r="E251" s="16"/>
      <c r="F251" s="22" t="str">
        <f aca="false">IF(OR(D251="",E251=""),"",E251-D251+1)</f>
        <v/>
      </c>
      <c r="G251" s="17"/>
      <c r="H251" s="17"/>
      <c r="I251" s="22" t="str">
        <f aca="false">IF(OR(D251="",E251=""),"",MAX(0,MIN(E251,الإعدادات!$B$5)-MAX(D251,الإعدادات!$B$4)+1))</f>
        <v/>
      </c>
    </row>
    <row r="252" customFormat="false" ht="15" hidden="false" customHeight="false" outlineLevel="0" collapsed="false">
      <c r="A252" s="17"/>
      <c r="B252" s="18" t="str">
        <f aca="false">IF(A252="","",IFERROR(VLOOKUP(A252,الموظفين!$A$2:$J$501,2,FALSE()),"⚠ كود غير موجود"))</f>
        <v/>
      </c>
      <c r="C252" s="17"/>
      <c r="D252" s="16"/>
      <c r="E252" s="16"/>
      <c r="F252" s="22" t="str">
        <f aca="false">IF(OR(D252="",E252=""),"",E252-D252+1)</f>
        <v/>
      </c>
      <c r="G252" s="17"/>
      <c r="H252" s="17"/>
      <c r="I252" s="22" t="str">
        <f aca="false">IF(OR(D252="",E252=""),"",MAX(0,MIN(E252,الإعدادات!$B$5)-MAX(D252,الإعدادات!$B$4)+1))</f>
        <v/>
      </c>
    </row>
    <row r="253" customFormat="false" ht="15" hidden="false" customHeight="false" outlineLevel="0" collapsed="false">
      <c r="A253" s="17"/>
      <c r="B253" s="18" t="str">
        <f aca="false">IF(A253="","",IFERROR(VLOOKUP(A253,الموظفين!$A$2:$J$501,2,FALSE()),"⚠ كود غير موجود"))</f>
        <v/>
      </c>
      <c r="C253" s="17"/>
      <c r="D253" s="16"/>
      <c r="E253" s="16"/>
      <c r="F253" s="22" t="str">
        <f aca="false">IF(OR(D253="",E253=""),"",E253-D253+1)</f>
        <v/>
      </c>
      <c r="G253" s="17"/>
      <c r="H253" s="17"/>
      <c r="I253" s="22" t="str">
        <f aca="false">IF(OR(D253="",E253=""),"",MAX(0,MIN(E253,الإعدادات!$B$5)-MAX(D253,الإعدادات!$B$4)+1))</f>
        <v/>
      </c>
    </row>
    <row r="254" customFormat="false" ht="15" hidden="false" customHeight="false" outlineLevel="0" collapsed="false">
      <c r="A254" s="17"/>
      <c r="B254" s="18" t="str">
        <f aca="false">IF(A254="","",IFERROR(VLOOKUP(A254,الموظفين!$A$2:$J$501,2,FALSE()),"⚠ كود غير موجود"))</f>
        <v/>
      </c>
      <c r="C254" s="17"/>
      <c r="D254" s="16"/>
      <c r="E254" s="16"/>
      <c r="F254" s="22" t="str">
        <f aca="false">IF(OR(D254="",E254=""),"",E254-D254+1)</f>
        <v/>
      </c>
      <c r="G254" s="17"/>
      <c r="H254" s="17"/>
      <c r="I254" s="22" t="str">
        <f aca="false">IF(OR(D254="",E254=""),"",MAX(0,MIN(E254,الإعدادات!$B$5)-MAX(D254,الإعدادات!$B$4)+1))</f>
        <v/>
      </c>
    </row>
    <row r="255" customFormat="false" ht="15" hidden="false" customHeight="false" outlineLevel="0" collapsed="false">
      <c r="A255" s="17"/>
      <c r="B255" s="18" t="str">
        <f aca="false">IF(A255="","",IFERROR(VLOOKUP(A255,الموظفين!$A$2:$J$501,2,FALSE()),"⚠ كود غير موجود"))</f>
        <v/>
      </c>
      <c r="C255" s="17"/>
      <c r="D255" s="16"/>
      <c r="E255" s="16"/>
      <c r="F255" s="22" t="str">
        <f aca="false">IF(OR(D255="",E255=""),"",E255-D255+1)</f>
        <v/>
      </c>
      <c r="G255" s="17"/>
      <c r="H255" s="17"/>
      <c r="I255" s="22" t="str">
        <f aca="false">IF(OR(D255="",E255=""),"",MAX(0,MIN(E255,الإعدادات!$B$5)-MAX(D255,الإعدادات!$B$4)+1))</f>
        <v/>
      </c>
    </row>
    <row r="256" customFormat="false" ht="15" hidden="false" customHeight="false" outlineLevel="0" collapsed="false">
      <c r="A256" s="17"/>
      <c r="B256" s="18" t="str">
        <f aca="false">IF(A256="","",IFERROR(VLOOKUP(A256,الموظفين!$A$2:$J$501,2,FALSE()),"⚠ كود غير موجود"))</f>
        <v/>
      </c>
      <c r="C256" s="17"/>
      <c r="D256" s="16"/>
      <c r="E256" s="16"/>
      <c r="F256" s="22" t="str">
        <f aca="false">IF(OR(D256="",E256=""),"",E256-D256+1)</f>
        <v/>
      </c>
      <c r="G256" s="17"/>
      <c r="H256" s="17"/>
      <c r="I256" s="22" t="str">
        <f aca="false">IF(OR(D256="",E256=""),"",MAX(0,MIN(E256,الإعدادات!$B$5)-MAX(D256,الإعدادات!$B$4)+1))</f>
        <v/>
      </c>
    </row>
    <row r="257" customFormat="false" ht="15" hidden="false" customHeight="false" outlineLevel="0" collapsed="false">
      <c r="A257" s="17"/>
      <c r="B257" s="18" t="str">
        <f aca="false">IF(A257="","",IFERROR(VLOOKUP(A257,الموظفين!$A$2:$J$501,2,FALSE()),"⚠ كود غير موجود"))</f>
        <v/>
      </c>
      <c r="C257" s="17"/>
      <c r="D257" s="16"/>
      <c r="E257" s="16"/>
      <c r="F257" s="22" t="str">
        <f aca="false">IF(OR(D257="",E257=""),"",E257-D257+1)</f>
        <v/>
      </c>
      <c r="G257" s="17"/>
      <c r="H257" s="17"/>
      <c r="I257" s="22" t="str">
        <f aca="false">IF(OR(D257="",E257=""),"",MAX(0,MIN(E257,الإعدادات!$B$5)-MAX(D257,الإعدادات!$B$4)+1))</f>
        <v/>
      </c>
    </row>
    <row r="258" customFormat="false" ht="15" hidden="false" customHeight="false" outlineLevel="0" collapsed="false">
      <c r="A258" s="17"/>
      <c r="B258" s="18" t="str">
        <f aca="false">IF(A258="","",IFERROR(VLOOKUP(A258,الموظفين!$A$2:$J$501,2,FALSE()),"⚠ كود غير موجود"))</f>
        <v/>
      </c>
      <c r="C258" s="17"/>
      <c r="D258" s="16"/>
      <c r="E258" s="16"/>
      <c r="F258" s="22" t="str">
        <f aca="false">IF(OR(D258="",E258=""),"",E258-D258+1)</f>
        <v/>
      </c>
      <c r="G258" s="17"/>
      <c r="H258" s="17"/>
      <c r="I258" s="22" t="str">
        <f aca="false">IF(OR(D258="",E258=""),"",MAX(0,MIN(E258,الإعدادات!$B$5)-MAX(D258,الإعدادات!$B$4)+1))</f>
        <v/>
      </c>
    </row>
    <row r="259" customFormat="false" ht="15" hidden="false" customHeight="false" outlineLevel="0" collapsed="false">
      <c r="A259" s="17"/>
      <c r="B259" s="18" t="str">
        <f aca="false">IF(A259="","",IFERROR(VLOOKUP(A259,الموظفين!$A$2:$J$501,2,FALSE()),"⚠ كود غير موجود"))</f>
        <v/>
      </c>
      <c r="C259" s="17"/>
      <c r="D259" s="16"/>
      <c r="E259" s="16"/>
      <c r="F259" s="22" t="str">
        <f aca="false">IF(OR(D259="",E259=""),"",E259-D259+1)</f>
        <v/>
      </c>
      <c r="G259" s="17"/>
      <c r="H259" s="17"/>
      <c r="I259" s="22" t="str">
        <f aca="false">IF(OR(D259="",E259=""),"",MAX(0,MIN(E259,الإعدادات!$B$5)-MAX(D259,الإعدادات!$B$4)+1))</f>
        <v/>
      </c>
    </row>
    <row r="260" customFormat="false" ht="15" hidden="false" customHeight="false" outlineLevel="0" collapsed="false">
      <c r="A260" s="17"/>
      <c r="B260" s="18" t="str">
        <f aca="false">IF(A260="","",IFERROR(VLOOKUP(A260,الموظفين!$A$2:$J$501,2,FALSE()),"⚠ كود غير موجود"))</f>
        <v/>
      </c>
      <c r="C260" s="17"/>
      <c r="D260" s="16"/>
      <c r="E260" s="16"/>
      <c r="F260" s="22" t="str">
        <f aca="false">IF(OR(D260="",E260=""),"",E260-D260+1)</f>
        <v/>
      </c>
      <c r="G260" s="17"/>
      <c r="H260" s="17"/>
      <c r="I260" s="22" t="str">
        <f aca="false">IF(OR(D260="",E260=""),"",MAX(0,MIN(E260,الإعدادات!$B$5)-MAX(D260,الإعدادات!$B$4)+1))</f>
        <v/>
      </c>
    </row>
    <row r="261" customFormat="false" ht="15" hidden="false" customHeight="false" outlineLevel="0" collapsed="false">
      <c r="A261" s="17"/>
      <c r="B261" s="18" t="str">
        <f aca="false">IF(A261="","",IFERROR(VLOOKUP(A261,الموظفين!$A$2:$J$501,2,FALSE()),"⚠ كود غير موجود"))</f>
        <v/>
      </c>
      <c r="C261" s="17"/>
      <c r="D261" s="16"/>
      <c r="E261" s="16"/>
      <c r="F261" s="22" t="str">
        <f aca="false">IF(OR(D261="",E261=""),"",E261-D261+1)</f>
        <v/>
      </c>
      <c r="G261" s="17"/>
      <c r="H261" s="17"/>
      <c r="I261" s="22" t="str">
        <f aca="false">IF(OR(D261="",E261=""),"",MAX(0,MIN(E261,الإعدادات!$B$5)-MAX(D261,الإعدادات!$B$4)+1))</f>
        <v/>
      </c>
    </row>
    <row r="262" customFormat="false" ht="15" hidden="false" customHeight="false" outlineLevel="0" collapsed="false">
      <c r="A262" s="17"/>
      <c r="B262" s="18" t="str">
        <f aca="false">IF(A262="","",IFERROR(VLOOKUP(A262,الموظفين!$A$2:$J$501,2,FALSE()),"⚠ كود غير موجود"))</f>
        <v/>
      </c>
      <c r="C262" s="17"/>
      <c r="D262" s="16"/>
      <c r="E262" s="16"/>
      <c r="F262" s="22" t="str">
        <f aca="false">IF(OR(D262="",E262=""),"",E262-D262+1)</f>
        <v/>
      </c>
      <c r="G262" s="17"/>
      <c r="H262" s="17"/>
      <c r="I262" s="22" t="str">
        <f aca="false">IF(OR(D262="",E262=""),"",MAX(0,MIN(E262,الإعدادات!$B$5)-MAX(D262,الإعدادات!$B$4)+1))</f>
        <v/>
      </c>
    </row>
    <row r="263" customFormat="false" ht="15" hidden="false" customHeight="false" outlineLevel="0" collapsed="false">
      <c r="A263" s="17"/>
      <c r="B263" s="18" t="str">
        <f aca="false">IF(A263="","",IFERROR(VLOOKUP(A263,الموظفين!$A$2:$J$501,2,FALSE()),"⚠ كود غير موجود"))</f>
        <v/>
      </c>
      <c r="C263" s="17"/>
      <c r="D263" s="16"/>
      <c r="E263" s="16"/>
      <c r="F263" s="22" t="str">
        <f aca="false">IF(OR(D263="",E263=""),"",E263-D263+1)</f>
        <v/>
      </c>
      <c r="G263" s="17"/>
      <c r="H263" s="17"/>
      <c r="I263" s="22" t="str">
        <f aca="false">IF(OR(D263="",E263=""),"",MAX(0,MIN(E263,الإعدادات!$B$5)-MAX(D263,الإعدادات!$B$4)+1))</f>
        <v/>
      </c>
    </row>
    <row r="264" customFormat="false" ht="15" hidden="false" customHeight="false" outlineLevel="0" collapsed="false">
      <c r="A264" s="17"/>
      <c r="B264" s="18" t="str">
        <f aca="false">IF(A264="","",IFERROR(VLOOKUP(A264,الموظفين!$A$2:$J$501,2,FALSE()),"⚠ كود غير موجود"))</f>
        <v/>
      </c>
      <c r="C264" s="17"/>
      <c r="D264" s="16"/>
      <c r="E264" s="16"/>
      <c r="F264" s="22" t="str">
        <f aca="false">IF(OR(D264="",E264=""),"",E264-D264+1)</f>
        <v/>
      </c>
      <c r="G264" s="17"/>
      <c r="H264" s="17"/>
      <c r="I264" s="22" t="str">
        <f aca="false">IF(OR(D264="",E264=""),"",MAX(0,MIN(E264,الإعدادات!$B$5)-MAX(D264,الإعدادات!$B$4)+1))</f>
        <v/>
      </c>
    </row>
    <row r="265" customFormat="false" ht="15" hidden="false" customHeight="false" outlineLevel="0" collapsed="false">
      <c r="A265" s="17"/>
      <c r="B265" s="18" t="str">
        <f aca="false">IF(A265="","",IFERROR(VLOOKUP(A265,الموظفين!$A$2:$J$501,2,FALSE()),"⚠ كود غير موجود"))</f>
        <v/>
      </c>
      <c r="C265" s="17"/>
      <c r="D265" s="16"/>
      <c r="E265" s="16"/>
      <c r="F265" s="22" t="str">
        <f aca="false">IF(OR(D265="",E265=""),"",E265-D265+1)</f>
        <v/>
      </c>
      <c r="G265" s="17"/>
      <c r="H265" s="17"/>
      <c r="I265" s="22" t="str">
        <f aca="false">IF(OR(D265="",E265=""),"",MAX(0,MIN(E265,الإعدادات!$B$5)-MAX(D265,الإعدادات!$B$4)+1))</f>
        <v/>
      </c>
    </row>
    <row r="266" customFormat="false" ht="15" hidden="false" customHeight="false" outlineLevel="0" collapsed="false">
      <c r="A266" s="17"/>
      <c r="B266" s="18" t="str">
        <f aca="false">IF(A266="","",IFERROR(VLOOKUP(A266,الموظفين!$A$2:$J$501,2,FALSE()),"⚠ كود غير موجود"))</f>
        <v/>
      </c>
      <c r="C266" s="17"/>
      <c r="D266" s="16"/>
      <c r="E266" s="16"/>
      <c r="F266" s="22" t="str">
        <f aca="false">IF(OR(D266="",E266=""),"",E266-D266+1)</f>
        <v/>
      </c>
      <c r="G266" s="17"/>
      <c r="H266" s="17"/>
      <c r="I266" s="22" t="str">
        <f aca="false">IF(OR(D266="",E266=""),"",MAX(0,MIN(E266,الإعدادات!$B$5)-MAX(D266,الإعدادات!$B$4)+1))</f>
        <v/>
      </c>
    </row>
    <row r="267" customFormat="false" ht="15" hidden="false" customHeight="false" outlineLevel="0" collapsed="false">
      <c r="A267" s="17"/>
      <c r="B267" s="18" t="str">
        <f aca="false">IF(A267="","",IFERROR(VLOOKUP(A267,الموظفين!$A$2:$J$501,2,FALSE()),"⚠ كود غير موجود"))</f>
        <v/>
      </c>
      <c r="C267" s="17"/>
      <c r="D267" s="16"/>
      <c r="E267" s="16"/>
      <c r="F267" s="22" t="str">
        <f aca="false">IF(OR(D267="",E267=""),"",E267-D267+1)</f>
        <v/>
      </c>
      <c r="G267" s="17"/>
      <c r="H267" s="17"/>
      <c r="I267" s="22" t="str">
        <f aca="false">IF(OR(D267="",E267=""),"",MAX(0,MIN(E267,الإعدادات!$B$5)-MAX(D267,الإعدادات!$B$4)+1))</f>
        <v/>
      </c>
    </row>
    <row r="268" customFormat="false" ht="15" hidden="false" customHeight="false" outlineLevel="0" collapsed="false">
      <c r="A268" s="17"/>
      <c r="B268" s="18" t="str">
        <f aca="false">IF(A268="","",IFERROR(VLOOKUP(A268,الموظفين!$A$2:$J$501,2,FALSE()),"⚠ كود غير موجود"))</f>
        <v/>
      </c>
      <c r="C268" s="17"/>
      <c r="D268" s="16"/>
      <c r="E268" s="16"/>
      <c r="F268" s="22" t="str">
        <f aca="false">IF(OR(D268="",E268=""),"",E268-D268+1)</f>
        <v/>
      </c>
      <c r="G268" s="17"/>
      <c r="H268" s="17"/>
      <c r="I268" s="22" t="str">
        <f aca="false">IF(OR(D268="",E268=""),"",MAX(0,MIN(E268,الإعدادات!$B$5)-MAX(D268,الإعدادات!$B$4)+1))</f>
        <v/>
      </c>
    </row>
    <row r="269" customFormat="false" ht="15" hidden="false" customHeight="false" outlineLevel="0" collapsed="false">
      <c r="A269" s="17"/>
      <c r="B269" s="18" t="str">
        <f aca="false">IF(A269="","",IFERROR(VLOOKUP(A269,الموظفين!$A$2:$J$501,2,FALSE()),"⚠ كود غير موجود"))</f>
        <v/>
      </c>
      <c r="C269" s="17"/>
      <c r="D269" s="16"/>
      <c r="E269" s="16"/>
      <c r="F269" s="22" t="str">
        <f aca="false">IF(OR(D269="",E269=""),"",E269-D269+1)</f>
        <v/>
      </c>
      <c r="G269" s="17"/>
      <c r="H269" s="17"/>
      <c r="I269" s="22" t="str">
        <f aca="false">IF(OR(D269="",E269=""),"",MAX(0,MIN(E269,الإعدادات!$B$5)-MAX(D269,الإعدادات!$B$4)+1))</f>
        <v/>
      </c>
    </row>
    <row r="270" customFormat="false" ht="15" hidden="false" customHeight="false" outlineLevel="0" collapsed="false">
      <c r="A270" s="17"/>
      <c r="B270" s="18" t="str">
        <f aca="false">IF(A270="","",IFERROR(VLOOKUP(A270,الموظفين!$A$2:$J$501,2,FALSE()),"⚠ كود غير موجود"))</f>
        <v/>
      </c>
      <c r="C270" s="17"/>
      <c r="D270" s="16"/>
      <c r="E270" s="16"/>
      <c r="F270" s="22" t="str">
        <f aca="false">IF(OR(D270="",E270=""),"",E270-D270+1)</f>
        <v/>
      </c>
      <c r="G270" s="17"/>
      <c r="H270" s="17"/>
      <c r="I270" s="22" t="str">
        <f aca="false">IF(OR(D270="",E270=""),"",MAX(0,MIN(E270,الإعدادات!$B$5)-MAX(D270,الإعدادات!$B$4)+1))</f>
        <v/>
      </c>
    </row>
    <row r="271" customFormat="false" ht="15" hidden="false" customHeight="false" outlineLevel="0" collapsed="false">
      <c r="A271" s="17"/>
      <c r="B271" s="18" t="str">
        <f aca="false">IF(A271="","",IFERROR(VLOOKUP(A271,الموظفين!$A$2:$J$501,2,FALSE()),"⚠ كود غير موجود"))</f>
        <v/>
      </c>
      <c r="C271" s="17"/>
      <c r="D271" s="16"/>
      <c r="E271" s="16"/>
      <c r="F271" s="22" t="str">
        <f aca="false">IF(OR(D271="",E271=""),"",E271-D271+1)</f>
        <v/>
      </c>
      <c r="G271" s="17"/>
      <c r="H271" s="17"/>
      <c r="I271" s="22" t="str">
        <f aca="false">IF(OR(D271="",E271=""),"",MAX(0,MIN(E271,الإعدادات!$B$5)-MAX(D271,الإعدادات!$B$4)+1))</f>
        <v/>
      </c>
    </row>
    <row r="272" customFormat="false" ht="15" hidden="false" customHeight="false" outlineLevel="0" collapsed="false">
      <c r="A272" s="17"/>
      <c r="B272" s="18" t="str">
        <f aca="false">IF(A272="","",IFERROR(VLOOKUP(A272,الموظفين!$A$2:$J$501,2,FALSE()),"⚠ كود غير موجود"))</f>
        <v/>
      </c>
      <c r="C272" s="17"/>
      <c r="D272" s="16"/>
      <c r="E272" s="16"/>
      <c r="F272" s="22" t="str">
        <f aca="false">IF(OR(D272="",E272=""),"",E272-D272+1)</f>
        <v/>
      </c>
      <c r="G272" s="17"/>
      <c r="H272" s="17"/>
      <c r="I272" s="22" t="str">
        <f aca="false">IF(OR(D272="",E272=""),"",MAX(0,MIN(E272,الإعدادات!$B$5)-MAX(D272,الإعدادات!$B$4)+1))</f>
        <v/>
      </c>
    </row>
    <row r="273" customFormat="false" ht="15" hidden="false" customHeight="false" outlineLevel="0" collapsed="false">
      <c r="A273" s="17"/>
      <c r="B273" s="18" t="str">
        <f aca="false">IF(A273="","",IFERROR(VLOOKUP(A273,الموظفين!$A$2:$J$501,2,FALSE()),"⚠ كود غير موجود"))</f>
        <v/>
      </c>
      <c r="C273" s="17"/>
      <c r="D273" s="16"/>
      <c r="E273" s="16"/>
      <c r="F273" s="22" t="str">
        <f aca="false">IF(OR(D273="",E273=""),"",E273-D273+1)</f>
        <v/>
      </c>
      <c r="G273" s="17"/>
      <c r="H273" s="17"/>
      <c r="I273" s="22" t="str">
        <f aca="false">IF(OR(D273="",E273=""),"",MAX(0,MIN(E273,الإعدادات!$B$5)-MAX(D273,الإعدادات!$B$4)+1))</f>
        <v/>
      </c>
    </row>
    <row r="274" customFormat="false" ht="15" hidden="false" customHeight="false" outlineLevel="0" collapsed="false">
      <c r="A274" s="17"/>
      <c r="B274" s="18" t="str">
        <f aca="false">IF(A274="","",IFERROR(VLOOKUP(A274,الموظفين!$A$2:$J$501,2,FALSE()),"⚠ كود غير موجود"))</f>
        <v/>
      </c>
      <c r="C274" s="17"/>
      <c r="D274" s="16"/>
      <c r="E274" s="16"/>
      <c r="F274" s="22" t="str">
        <f aca="false">IF(OR(D274="",E274=""),"",E274-D274+1)</f>
        <v/>
      </c>
      <c r="G274" s="17"/>
      <c r="H274" s="17"/>
      <c r="I274" s="22" t="str">
        <f aca="false">IF(OR(D274="",E274=""),"",MAX(0,MIN(E274,الإعدادات!$B$5)-MAX(D274,الإعدادات!$B$4)+1))</f>
        <v/>
      </c>
    </row>
    <row r="275" customFormat="false" ht="15" hidden="false" customHeight="false" outlineLevel="0" collapsed="false">
      <c r="A275" s="17"/>
      <c r="B275" s="18" t="str">
        <f aca="false">IF(A275="","",IFERROR(VLOOKUP(A275,الموظفين!$A$2:$J$501,2,FALSE()),"⚠ كود غير موجود"))</f>
        <v/>
      </c>
      <c r="C275" s="17"/>
      <c r="D275" s="16"/>
      <c r="E275" s="16"/>
      <c r="F275" s="22" t="str">
        <f aca="false">IF(OR(D275="",E275=""),"",E275-D275+1)</f>
        <v/>
      </c>
      <c r="G275" s="17"/>
      <c r="H275" s="17"/>
      <c r="I275" s="22" t="str">
        <f aca="false">IF(OR(D275="",E275=""),"",MAX(0,MIN(E275,الإعدادات!$B$5)-MAX(D275,الإعدادات!$B$4)+1))</f>
        <v/>
      </c>
    </row>
    <row r="276" customFormat="false" ht="15" hidden="false" customHeight="false" outlineLevel="0" collapsed="false">
      <c r="A276" s="17"/>
      <c r="B276" s="18" t="str">
        <f aca="false">IF(A276="","",IFERROR(VLOOKUP(A276,الموظفين!$A$2:$J$501,2,FALSE()),"⚠ كود غير موجود"))</f>
        <v/>
      </c>
      <c r="C276" s="17"/>
      <c r="D276" s="16"/>
      <c r="E276" s="16"/>
      <c r="F276" s="22" t="str">
        <f aca="false">IF(OR(D276="",E276=""),"",E276-D276+1)</f>
        <v/>
      </c>
      <c r="G276" s="17"/>
      <c r="H276" s="17"/>
      <c r="I276" s="22" t="str">
        <f aca="false">IF(OR(D276="",E276=""),"",MAX(0,MIN(E276,الإعدادات!$B$5)-MAX(D276,الإعدادات!$B$4)+1))</f>
        <v/>
      </c>
    </row>
    <row r="277" customFormat="false" ht="15" hidden="false" customHeight="false" outlineLevel="0" collapsed="false">
      <c r="A277" s="17"/>
      <c r="B277" s="18" t="str">
        <f aca="false">IF(A277="","",IFERROR(VLOOKUP(A277,الموظفين!$A$2:$J$501,2,FALSE()),"⚠ كود غير موجود"))</f>
        <v/>
      </c>
      <c r="C277" s="17"/>
      <c r="D277" s="16"/>
      <c r="E277" s="16"/>
      <c r="F277" s="22" t="str">
        <f aca="false">IF(OR(D277="",E277=""),"",E277-D277+1)</f>
        <v/>
      </c>
      <c r="G277" s="17"/>
      <c r="H277" s="17"/>
      <c r="I277" s="22" t="str">
        <f aca="false">IF(OR(D277="",E277=""),"",MAX(0,MIN(E277,الإعدادات!$B$5)-MAX(D277,الإعدادات!$B$4)+1))</f>
        <v/>
      </c>
    </row>
    <row r="278" customFormat="false" ht="15" hidden="false" customHeight="false" outlineLevel="0" collapsed="false">
      <c r="A278" s="17"/>
      <c r="B278" s="18" t="str">
        <f aca="false">IF(A278="","",IFERROR(VLOOKUP(A278,الموظفين!$A$2:$J$501,2,FALSE()),"⚠ كود غير موجود"))</f>
        <v/>
      </c>
      <c r="C278" s="17"/>
      <c r="D278" s="16"/>
      <c r="E278" s="16"/>
      <c r="F278" s="22" t="str">
        <f aca="false">IF(OR(D278="",E278=""),"",E278-D278+1)</f>
        <v/>
      </c>
      <c r="G278" s="17"/>
      <c r="H278" s="17"/>
      <c r="I278" s="22" t="str">
        <f aca="false">IF(OR(D278="",E278=""),"",MAX(0,MIN(E278,الإعدادات!$B$5)-MAX(D278,الإعدادات!$B$4)+1))</f>
        <v/>
      </c>
    </row>
    <row r="279" customFormat="false" ht="15" hidden="false" customHeight="false" outlineLevel="0" collapsed="false">
      <c r="A279" s="17"/>
      <c r="B279" s="18" t="str">
        <f aca="false">IF(A279="","",IFERROR(VLOOKUP(A279,الموظفين!$A$2:$J$501,2,FALSE()),"⚠ كود غير موجود"))</f>
        <v/>
      </c>
      <c r="C279" s="17"/>
      <c r="D279" s="16"/>
      <c r="E279" s="16"/>
      <c r="F279" s="22" t="str">
        <f aca="false">IF(OR(D279="",E279=""),"",E279-D279+1)</f>
        <v/>
      </c>
      <c r="G279" s="17"/>
      <c r="H279" s="17"/>
      <c r="I279" s="22" t="str">
        <f aca="false">IF(OR(D279="",E279=""),"",MAX(0,MIN(E279,الإعدادات!$B$5)-MAX(D279,الإعدادات!$B$4)+1))</f>
        <v/>
      </c>
    </row>
    <row r="280" customFormat="false" ht="15" hidden="false" customHeight="false" outlineLevel="0" collapsed="false">
      <c r="A280" s="17"/>
      <c r="B280" s="18" t="str">
        <f aca="false">IF(A280="","",IFERROR(VLOOKUP(A280,الموظفين!$A$2:$J$501,2,FALSE()),"⚠ كود غير موجود"))</f>
        <v/>
      </c>
      <c r="C280" s="17"/>
      <c r="D280" s="16"/>
      <c r="E280" s="16"/>
      <c r="F280" s="22" t="str">
        <f aca="false">IF(OR(D280="",E280=""),"",E280-D280+1)</f>
        <v/>
      </c>
      <c r="G280" s="17"/>
      <c r="H280" s="17"/>
      <c r="I280" s="22" t="str">
        <f aca="false">IF(OR(D280="",E280=""),"",MAX(0,MIN(E280,الإعدادات!$B$5)-MAX(D280,الإعدادات!$B$4)+1))</f>
        <v/>
      </c>
    </row>
    <row r="281" customFormat="false" ht="15" hidden="false" customHeight="false" outlineLevel="0" collapsed="false">
      <c r="A281" s="17"/>
      <c r="B281" s="18" t="str">
        <f aca="false">IF(A281="","",IFERROR(VLOOKUP(A281,الموظفين!$A$2:$J$501,2,FALSE()),"⚠ كود غير موجود"))</f>
        <v/>
      </c>
      <c r="C281" s="17"/>
      <c r="D281" s="16"/>
      <c r="E281" s="16"/>
      <c r="F281" s="22" t="str">
        <f aca="false">IF(OR(D281="",E281=""),"",E281-D281+1)</f>
        <v/>
      </c>
      <c r="G281" s="17"/>
      <c r="H281" s="17"/>
      <c r="I281" s="22" t="str">
        <f aca="false">IF(OR(D281="",E281=""),"",MAX(0,MIN(E281,الإعدادات!$B$5)-MAX(D281,الإعدادات!$B$4)+1))</f>
        <v/>
      </c>
    </row>
    <row r="282" customFormat="false" ht="15" hidden="false" customHeight="false" outlineLevel="0" collapsed="false">
      <c r="A282" s="17"/>
      <c r="B282" s="18" t="str">
        <f aca="false">IF(A282="","",IFERROR(VLOOKUP(A282,الموظفين!$A$2:$J$501,2,FALSE()),"⚠ كود غير موجود"))</f>
        <v/>
      </c>
      <c r="C282" s="17"/>
      <c r="D282" s="16"/>
      <c r="E282" s="16"/>
      <c r="F282" s="22" t="str">
        <f aca="false">IF(OR(D282="",E282=""),"",E282-D282+1)</f>
        <v/>
      </c>
      <c r="G282" s="17"/>
      <c r="H282" s="17"/>
      <c r="I282" s="22" t="str">
        <f aca="false">IF(OR(D282="",E282=""),"",MAX(0,MIN(E282,الإعدادات!$B$5)-MAX(D282,الإعدادات!$B$4)+1))</f>
        <v/>
      </c>
    </row>
    <row r="283" customFormat="false" ht="15" hidden="false" customHeight="false" outlineLevel="0" collapsed="false">
      <c r="A283" s="17"/>
      <c r="B283" s="18" t="str">
        <f aca="false">IF(A283="","",IFERROR(VLOOKUP(A283,الموظفين!$A$2:$J$501,2,FALSE()),"⚠ كود غير موجود"))</f>
        <v/>
      </c>
      <c r="C283" s="17"/>
      <c r="D283" s="16"/>
      <c r="E283" s="16"/>
      <c r="F283" s="22" t="str">
        <f aca="false">IF(OR(D283="",E283=""),"",E283-D283+1)</f>
        <v/>
      </c>
      <c r="G283" s="17"/>
      <c r="H283" s="17"/>
      <c r="I283" s="22" t="str">
        <f aca="false">IF(OR(D283="",E283=""),"",MAX(0,MIN(E283,الإعدادات!$B$5)-MAX(D283,الإعدادات!$B$4)+1))</f>
        <v/>
      </c>
    </row>
    <row r="284" customFormat="false" ht="15" hidden="false" customHeight="false" outlineLevel="0" collapsed="false">
      <c r="A284" s="17"/>
      <c r="B284" s="18" t="str">
        <f aca="false">IF(A284="","",IFERROR(VLOOKUP(A284,الموظفين!$A$2:$J$501,2,FALSE()),"⚠ كود غير موجود"))</f>
        <v/>
      </c>
      <c r="C284" s="17"/>
      <c r="D284" s="16"/>
      <c r="E284" s="16"/>
      <c r="F284" s="22" t="str">
        <f aca="false">IF(OR(D284="",E284=""),"",E284-D284+1)</f>
        <v/>
      </c>
      <c r="G284" s="17"/>
      <c r="H284" s="17"/>
      <c r="I284" s="22" t="str">
        <f aca="false">IF(OR(D284="",E284=""),"",MAX(0,MIN(E284,الإعدادات!$B$5)-MAX(D284,الإعدادات!$B$4)+1))</f>
        <v/>
      </c>
    </row>
    <row r="285" customFormat="false" ht="15" hidden="false" customHeight="false" outlineLevel="0" collapsed="false">
      <c r="A285" s="17"/>
      <c r="B285" s="18" t="str">
        <f aca="false">IF(A285="","",IFERROR(VLOOKUP(A285,الموظفين!$A$2:$J$501,2,FALSE()),"⚠ كود غير موجود"))</f>
        <v/>
      </c>
      <c r="C285" s="17"/>
      <c r="D285" s="16"/>
      <c r="E285" s="16"/>
      <c r="F285" s="22" t="str">
        <f aca="false">IF(OR(D285="",E285=""),"",E285-D285+1)</f>
        <v/>
      </c>
      <c r="G285" s="17"/>
      <c r="H285" s="17"/>
      <c r="I285" s="22" t="str">
        <f aca="false">IF(OR(D285="",E285=""),"",MAX(0,MIN(E285,الإعدادات!$B$5)-MAX(D285,الإعدادات!$B$4)+1))</f>
        <v/>
      </c>
    </row>
    <row r="286" customFormat="false" ht="15" hidden="false" customHeight="false" outlineLevel="0" collapsed="false">
      <c r="A286" s="17"/>
      <c r="B286" s="18" t="str">
        <f aca="false">IF(A286="","",IFERROR(VLOOKUP(A286,الموظفين!$A$2:$J$501,2,FALSE()),"⚠ كود غير موجود"))</f>
        <v/>
      </c>
      <c r="C286" s="17"/>
      <c r="D286" s="16"/>
      <c r="E286" s="16"/>
      <c r="F286" s="22" t="str">
        <f aca="false">IF(OR(D286="",E286=""),"",E286-D286+1)</f>
        <v/>
      </c>
      <c r="G286" s="17"/>
      <c r="H286" s="17"/>
      <c r="I286" s="22" t="str">
        <f aca="false">IF(OR(D286="",E286=""),"",MAX(0,MIN(E286,الإعدادات!$B$5)-MAX(D286,الإعدادات!$B$4)+1))</f>
        <v/>
      </c>
    </row>
    <row r="287" customFormat="false" ht="15" hidden="false" customHeight="false" outlineLevel="0" collapsed="false">
      <c r="A287" s="17"/>
      <c r="B287" s="18" t="str">
        <f aca="false">IF(A287="","",IFERROR(VLOOKUP(A287,الموظفين!$A$2:$J$501,2,FALSE()),"⚠ كود غير موجود"))</f>
        <v/>
      </c>
      <c r="C287" s="17"/>
      <c r="D287" s="16"/>
      <c r="E287" s="16"/>
      <c r="F287" s="22" t="str">
        <f aca="false">IF(OR(D287="",E287=""),"",E287-D287+1)</f>
        <v/>
      </c>
      <c r="G287" s="17"/>
      <c r="H287" s="17"/>
      <c r="I287" s="22" t="str">
        <f aca="false">IF(OR(D287="",E287=""),"",MAX(0,MIN(E287,الإعدادات!$B$5)-MAX(D287,الإعدادات!$B$4)+1))</f>
        <v/>
      </c>
    </row>
    <row r="288" customFormat="false" ht="15" hidden="false" customHeight="false" outlineLevel="0" collapsed="false">
      <c r="A288" s="17"/>
      <c r="B288" s="18" t="str">
        <f aca="false">IF(A288="","",IFERROR(VLOOKUP(A288,الموظفين!$A$2:$J$501,2,FALSE()),"⚠ كود غير موجود"))</f>
        <v/>
      </c>
      <c r="C288" s="17"/>
      <c r="D288" s="16"/>
      <c r="E288" s="16"/>
      <c r="F288" s="22" t="str">
        <f aca="false">IF(OR(D288="",E288=""),"",E288-D288+1)</f>
        <v/>
      </c>
      <c r="G288" s="17"/>
      <c r="H288" s="17"/>
      <c r="I288" s="22" t="str">
        <f aca="false">IF(OR(D288="",E288=""),"",MAX(0,MIN(E288,الإعدادات!$B$5)-MAX(D288,الإعدادات!$B$4)+1))</f>
        <v/>
      </c>
    </row>
    <row r="289" customFormat="false" ht="15" hidden="false" customHeight="false" outlineLevel="0" collapsed="false">
      <c r="A289" s="17"/>
      <c r="B289" s="18" t="str">
        <f aca="false">IF(A289="","",IFERROR(VLOOKUP(A289,الموظفين!$A$2:$J$501,2,FALSE()),"⚠ كود غير موجود"))</f>
        <v/>
      </c>
      <c r="C289" s="17"/>
      <c r="D289" s="16"/>
      <c r="E289" s="16"/>
      <c r="F289" s="22" t="str">
        <f aca="false">IF(OR(D289="",E289=""),"",E289-D289+1)</f>
        <v/>
      </c>
      <c r="G289" s="17"/>
      <c r="H289" s="17"/>
      <c r="I289" s="22" t="str">
        <f aca="false">IF(OR(D289="",E289=""),"",MAX(0,MIN(E289,الإعدادات!$B$5)-MAX(D289,الإعدادات!$B$4)+1))</f>
        <v/>
      </c>
    </row>
    <row r="290" customFormat="false" ht="15" hidden="false" customHeight="false" outlineLevel="0" collapsed="false">
      <c r="A290" s="17"/>
      <c r="B290" s="18" t="str">
        <f aca="false">IF(A290="","",IFERROR(VLOOKUP(A290,الموظفين!$A$2:$J$501,2,FALSE()),"⚠ كود غير موجود"))</f>
        <v/>
      </c>
      <c r="C290" s="17"/>
      <c r="D290" s="16"/>
      <c r="E290" s="16"/>
      <c r="F290" s="22" t="str">
        <f aca="false">IF(OR(D290="",E290=""),"",E290-D290+1)</f>
        <v/>
      </c>
      <c r="G290" s="17"/>
      <c r="H290" s="17"/>
      <c r="I290" s="22" t="str">
        <f aca="false">IF(OR(D290="",E290=""),"",MAX(0,MIN(E290,الإعدادات!$B$5)-MAX(D290,الإعدادات!$B$4)+1))</f>
        <v/>
      </c>
    </row>
    <row r="291" customFormat="false" ht="15" hidden="false" customHeight="false" outlineLevel="0" collapsed="false">
      <c r="A291" s="17"/>
      <c r="B291" s="18" t="str">
        <f aca="false">IF(A291="","",IFERROR(VLOOKUP(A291,الموظفين!$A$2:$J$501,2,FALSE()),"⚠ كود غير موجود"))</f>
        <v/>
      </c>
      <c r="C291" s="17"/>
      <c r="D291" s="16"/>
      <c r="E291" s="16"/>
      <c r="F291" s="22" t="str">
        <f aca="false">IF(OR(D291="",E291=""),"",E291-D291+1)</f>
        <v/>
      </c>
      <c r="G291" s="17"/>
      <c r="H291" s="17"/>
      <c r="I291" s="22" t="str">
        <f aca="false">IF(OR(D291="",E291=""),"",MAX(0,MIN(E291,الإعدادات!$B$5)-MAX(D291,الإعدادات!$B$4)+1))</f>
        <v/>
      </c>
    </row>
    <row r="292" customFormat="false" ht="15" hidden="false" customHeight="false" outlineLevel="0" collapsed="false">
      <c r="A292" s="17"/>
      <c r="B292" s="18" t="str">
        <f aca="false">IF(A292="","",IFERROR(VLOOKUP(A292,الموظفين!$A$2:$J$501,2,FALSE()),"⚠ كود غير موجود"))</f>
        <v/>
      </c>
      <c r="C292" s="17"/>
      <c r="D292" s="16"/>
      <c r="E292" s="16"/>
      <c r="F292" s="22" t="str">
        <f aca="false">IF(OR(D292="",E292=""),"",E292-D292+1)</f>
        <v/>
      </c>
      <c r="G292" s="17"/>
      <c r="H292" s="17"/>
      <c r="I292" s="22" t="str">
        <f aca="false">IF(OR(D292="",E292=""),"",MAX(0,MIN(E292,الإعدادات!$B$5)-MAX(D292,الإعدادات!$B$4)+1))</f>
        <v/>
      </c>
    </row>
    <row r="293" customFormat="false" ht="15" hidden="false" customHeight="false" outlineLevel="0" collapsed="false">
      <c r="A293" s="17"/>
      <c r="B293" s="18" t="str">
        <f aca="false">IF(A293="","",IFERROR(VLOOKUP(A293,الموظفين!$A$2:$J$501,2,FALSE()),"⚠ كود غير موجود"))</f>
        <v/>
      </c>
      <c r="C293" s="17"/>
      <c r="D293" s="16"/>
      <c r="E293" s="16"/>
      <c r="F293" s="22" t="str">
        <f aca="false">IF(OR(D293="",E293=""),"",E293-D293+1)</f>
        <v/>
      </c>
      <c r="G293" s="17"/>
      <c r="H293" s="17"/>
      <c r="I293" s="22" t="str">
        <f aca="false">IF(OR(D293="",E293=""),"",MAX(0,MIN(E293,الإعدادات!$B$5)-MAX(D293,الإعدادات!$B$4)+1))</f>
        <v/>
      </c>
    </row>
    <row r="294" customFormat="false" ht="15" hidden="false" customHeight="false" outlineLevel="0" collapsed="false">
      <c r="A294" s="17"/>
      <c r="B294" s="18" t="str">
        <f aca="false">IF(A294="","",IFERROR(VLOOKUP(A294,الموظفين!$A$2:$J$501,2,FALSE()),"⚠ كود غير موجود"))</f>
        <v/>
      </c>
      <c r="C294" s="17"/>
      <c r="D294" s="16"/>
      <c r="E294" s="16"/>
      <c r="F294" s="22" t="str">
        <f aca="false">IF(OR(D294="",E294=""),"",E294-D294+1)</f>
        <v/>
      </c>
      <c r="G294" s="17"/>
      <c r="H294" s="17"/>
      <c r="I294" s="22" t="str">
        <f aca="false">IF(OR(D294="",E294=""),"",MAX(0,MIN(E294,الإعدادات!$B$5)-MAX(D294,الإعدادات!$B$4)+1))</f>
        <v/>
      </c>
    </row>
    <row r="295" customFormat="false" ht="15" hidden="false" customHeight="false" outlineLevel="0" collapsed="false">
      <c r="A295" s="17"/>
      <c r="B295" s="18" t="str">
        <f aca="false">IF(A295="","",IFERROR(VLOOKUP(A295,الموظفين!$A$2:$J$501,2,FALSE()),"⚠ كود غير موجود"))</f>
        <v/>
      </c>
      <c r="C295" s="17"/>
      <c r="D295" s="16"/>
      <c r="E295" s="16"/>
      <c r="F295" s="22" t="str">
        <f aca="false">IF(OR(D295="",E295=""),"",E295-D295+1)</f>
        <v/>
      </c>
      <c r="G295" s="17"/>
      <c r="H295" s="17"/>
      <c r="I295" s="22" t="str">
        <f aca="false">IF(OR(D295="",E295=""),"",MAX(0,MIN(E295,الإعدادات!$B$5)-MAX(D295,الإعدادات!$B$4)+1))</f>
        <v/>
      </c>
    </row>
    <row r="296" customFormat="false" ht="15" hidden="false" customHeight="false" outlineLevel="0" collapsed="false">
      <c r="A296" s="17"/>
      <c r="B296" s="18" t="str">
        <f aca="false">IF(A296="","",IFERROR(VLOOKUP(A296,الموظفين!$A$2:$J$501,2,FALSE()),"⚠ كود غير موجود"))</f>
        <v/>
      </c>
      <c r="C296" s="17"/>
      <c r="D296" s="16"/>
      <c r="E296" s="16"/>
      <c r="F296" s="22" t="str">
        <f aca="false">IF(OR(D296="",E296=""),"",E296-D296+1)</f>
        <v/>
      </c>
      <c r="G296" s="17"/>
      <c r="H296" s="17"/>
      <c r="I296" s="22" t="str">
        <f aca="false">IF(OR(D296="",E296=""),"",MAX(0,MIN(E296,الإعدادات!$B$5)-MAX(D296,الإعدادات!$B$4)+1))</f>
        <v/>
      </c>
    </row>
    <row r="297" customFormat="false" ht="15" hidden="false" customHeight="false" outlineLevel="0" collapsed="false">
      <c r="A297" s="17"/>
      <c r="B297" s="18" t="str">
        <f aca="false">IF(A297="","",IFERROR(VLOOKUP(A297,الموظفين!$A$2:$J$501,2,FALSE()),"⚠ كود غير موجود"))</f>
        <v/>
      </c>
      <c r="C297" s="17"/>
      <c r="D297" s="16"/>
      <c r="E297" s="16"/>
      <c r="F297" s="22" t="str">
        <f aca="false">IF(OR(D297="",E297=""),"",E297-D297+1)</f>
        <v/>
      </c>
      <c r="G297" s="17"/>
      <c r="H297" s="17"/>
      <c r="I297" s="22" t="str">
        <f aca="false">IF(OR(D297="",E297=""),"",MAX(0,MIN(E297,الإعدادات!$B$5)-MAX(D297,الإعدادات!$B$4)+1))</f>
        <v/>
      </c>
    </row>
    <row r="298" customFormat="false" ht="15" hidden="false" customHeight="false" outlineLevel="0" collapsed="false">
      <c r="A298" s="17"/>
      <c r="B298" s="18" t="str">
        <f aca="false">IF(A298="","",IFERROR(VLOOKUP(A298,الموظفين!$A$2:$J$501,2,FALSE()),"⚠ كود غير موجود"))</f>
        <v/>
      </c>
      <c r="C298" s="17"/>
      <c r="D298" s="16"/>
      <c r="E298" s="16"/>
      <c r="F298" s="22" t="str">
        <f aca="false">IF(OR(D298="",E298=""),"",E298-D298+1)</f>
        <v/>
      </c>
      <c r="G298" s="17"/>
      <c r="H298" s="17"/>
      <c r="I298" s="22" t="str">
        <f aca="false">IF(OR(D298="",E298=""),"",MAX(0,MIN(E298,الإعدادات!$B$5)-MAX(D298,الإعدادات!$B$4)+1))</f>
        <v/>
      </c>
    </row>
    <row r="299" customFormat="false" ht="15" hidden="false" customHeight="false" outlineLevel="0" collapsed="false">
      <c r="A299" s="17"/>
      <c r="B299" s="18" t="str">
        <f aca="false">IF(A299="","",IFERROR(VLOOKUP(A299,الموظفين!$A$2:$J$501,2,FALSE()),"⚠ كود غير موجود"))</f>
        <v/>
      </c>
      <c r="C299" s="17"/>
      <c r="D299" s="16"/>
      <c r="E299" s="16"/>
      <c r="F299" s="22" t="str">
        <f aca="false">IF(OR(D299="",E299=""),"",E299-D299+1)</f>
        <v/>
      </c>
      <c r="G299" s="17"/>
      <c r="H299" s="17"/>
      <c r="I299" s="22" t="str">
        <f aca="false">IF(OR(D299="",E299=""),"",MAX(0,MIN(E299,الإعدادات!$B$5)-MAX(D299,الإعدادات!$B$4)+1))</f>
        <v/>
      </c>
    </row>
    <row r="300" customFormat="false" ht="15" hidden="false" customHeight="false" outlineLevel="0" collapsed="false">
      <c r="A300" s="17"/>
      <c r="B300" s="18" t="str">
        <f aca="false">IF(A300="","",IFERROR(VLOOKUP(A300,الموظفين!$A$2:$J$501,2,FALSE()),"⚠ كود غير موجود"))</f>
        <v/>
      </c>
      <c r="C300" s="17"/>
      <c r="D300" s="16"/>
      <c r="E300" s="16"/>
      <c r="F300" s="22" t="str">
        <f aca="false">IF(OR(D300="",E300=""),"",E300-D300+1)</f>
        <v/>
      </c>
      <c r="G300" s="17"/>
      <c r="H300" s="17"/>
      <c r="I300" s="22" t="str">
        <f aca="false">IF(OR(D300="",E300=""),"",MAX(0,MIN(E300,الإعدادات!$B$5)-MAX(D300,الإعدادات!$B$4)+1))</f>
        <v/>
      </c>
    </row>
    <row r="301" customFormat="false" ht="15" hidden="false" customHeight="false" outlineLevel="0" collapsed="false">
      <c r="A301" s="17"/>
      <c r="B301" s="18" t="str">
        <f aca="false">IF(A301="","",IFERROR(VLOOKUP(A301,الموظفين!$A$2:$J$501,2,FALSE()),"⚠ كود غير موجود"))</f>
        <v/>
      </c>
      <c r="C301" s="17"/>
      <c r="D301" s="16"/>
      <c r="E301" s="16"/>
      <c r="F301" s="22" t="str">
        <f aca="false">IF(OR(D301="",E301=""),"",E301-D301+1)</f>
        <v/>
      </c>
      <c r="G301" s="17"/>
      <c r="H301" s="17"/>
      <c r="I301" s="22" t="str">
        <f aca="false">IF(OR(D301="",E301=""),"",MAX(0,MIN(E301,الإعدادات!$B$5)-MAX(D301,الإعدادات!$B$4)+1))</f>
        <v/>
      </c>
    </row>
    <row r="302" customFormat="false" ht="15" hidden="false" customHeight="false" outlineLevel="0" collapsed="false">
      <c r="A302" s="17"/>
      <c r="B302" s="18" t="str">
        <f aca="false">IF(A302="","",IFERROR(VLOOKUP(A302,الموظفين!$A$2:$J$501,2,FALSE()),"⚠ كود غير موجود"))</f>
        <v/>
      </c>
      <c r="C302" s="17"/>
      <c r="D302" s="16"/>
      <c r="E302" s="16"/>
      <c r="F302" s="22" t="str">
        <f aca="false">IF(OR(D302="",E302=""),"",E302-D302+1)</f>
        <v/>
      </c>
      <c r="G302" s="17"/>
      <c r="H302" s="17"/>
      <c r="I302" s="22" t="str">
        <f aca="false">IF(OR(D302="",E302=""),"",MAX(0,MIN(E302,الإعدادات!$B$5)-MAX(D302,الإعدادات!$B$4)+1))</f>
        <v/>
      </c>
    </row>
    <row r="303" customFormat="false" ht="15" hidden="false" customHeight="false" outlineLevel="0" collapsed="false">
      <c r="A303" s="17"/>
      <c r="B303" s="18" t="str">
        <f aca="false">IF(A303="","",IFERROR(VLOOKUP(A303,الموظفين!$A$2:$J$501,2,FALSE()),"⚠ كود غير موجود"))</f>
        <v/>
      </c>
      <c r="C303" s="17"/>
      <c r="D303" s="16"/>
      <c r="E303" s="16"/>
      <c r="F303" s="22" t="str">
        <f aca="false">IF(OR(D303="",E303=""),"",E303-D303+1)</f>
        <v/>
      </c>
      <c r="G303" s="17"/>
      <c r="H303" s="17"/>
      <c r="I303" s="22" t="str">
        <f aca="false">IF(OR(D303="",E303=""),"",MAX(0,MIN(E303,الإعدادات!$B$5)-MAX(D303,الإعدادات!$B$4)+1))</f>
        <v/>
      </c>
    </row>
    <row r="304" customFormat="false" ht="15" hidden="false" customHeight="false" outlineLevel="0" collapsed="false">
      <c r="A304" s="17"/>
      <c r="B304" s="18" t="str">
        <f aca="false">IF(A304="","",IFERROR(VLOOKUP(A304,الموظفين!$A$2:$J$501,2,FALSE()),"⚠ كود غير موجود"))</f>
        <v/>
      </c>
      <c r="C304" s="17"/>
      <c r="D304" s="16"/>
      <c r="E304" s="16"/>
      <c r="F304" s="22" t="str">
        <f aca="false">IF(OR(D304="",E304=""),"",E304-D304+1)</f>
        <v/>
      </c>
      <c r="G304" s="17"/>
      <c r="H304" s="17"/>
      <c r="I304" s="22" t="str">
        <f aca="false">IF(OR(D304="",E304=""),"",MAX(0,MIN(E304,الإعدادات!$B$5)-MAX(D304,الإعدادات!$B$4)+1))</f>
        <v/>
      </c>
    </row>
    <row r="305" customFormat="false" ht="15" hidden="false" customHeight="false" outlineLevel="0" collapsed="false">
      <c r="A305" s="17"/>
      <c r="B305" s="18" t="str">
        <f aca="false">IF(A305="","",IFERROR(VLOOKUP(A305,الموظفين!$A$2:$J$501,2,FALSE()),"⚠ كود غير موجود"))</f>
        <v/>
      </c>
      <c r="C305" s="17"/>
      <c r="D305" s="16"/>
      <c r="E305" s="16"/>
      <c r="F305" s="22" t="str">
        <f aca="false">IF(OR(D305="",E305=""),"",E305-D305+1)</f>
        <v/>
      </c>
      <c r="G305" s="17"/>
      <c r="H305" s="17"/>
      <c r="I305" s="22" t="str">
        <f aca="false">IF(OR(D305="",E305=""),"",MAX(0,MIN(E305,الإعدادات!$B$5)-MAX(D305,الإعدادات!$B$4)+1))</f>
        <v/>
      </c>
    </row>
    <row r="306" customFormat="false" ht="15" hidden="false" customHeight="false" outlineLevel="0" collapsed="false">
      <c r="A306" s="17"/>
      <c r="B306" s="18" t="str">
        <f aca="false">IF(A306="","",IFERROR(VLOOKUP(A306,الموظفين!$A$2:$J$501,2,FALSE()),"⚠ كود غير موجود"))</f>
        <v/>
      </c>
      <c r="C306" s="17"/>
      <c r="D306" s="16"/>
      <c r="E306" s="16"/>
      <c r="F306" s="22" t="str">
        <f aca="false">IF(OR(D306="",E306=""),"",E306-D306+1)</f>
        <v/>
      </c>
      <c r="G306" s="17"/>
      <c r="H306" s="17"/>
      <c r="I306" s="22" t="str">
        <f aca="false">IF(OR(D306="",E306=""),"",MAX(0,MIN(E306,الإعدادات!$B$5)-MAX(D306,الإعدادات!$B$4)+1))</f>
        <v/>
      </c>
    </row>
    <row r="307" customFormat="false" ht="15" hidden="false" customHeight="false" outlineLevel="0" collapsed="false">
      <c r="A307" s="17"/>
      <c r="B307" s="18" t="str">
        <f aca="false">IF(A307="","",IFERROR(VLOOKUP(A307,الموظفين!$A$2:$J$501,2,FALSE()),"⚠ كود غير موجود"))</f>
        <v/>
      </c>
      <c r="C307" s="17"/>
      <c r="D307" s="16"/>
      <c r="E307" s="16"/>
      <c r="F307" s="22" t="str">
        <f aca="false">IF(OR(D307="",E307=""),"",E307-D307+1)</f>
        <v/>
      </c>
      <c r="G307" s="17"/>
      <c r="H307" s="17"/>
      <c r="I307" s="22" t="str">
        <f aca="false">IF(OR(D307="",E307=""),"",MAX(0,MIN(E307,الإعدادات!$B$5)-MAX(D307,الإعدادات!$B$4)+1))</f>
        <v/>
      </c>
    </row>
    <row r="308" customFormat="false" ht="15" hidden="false" customHeight="false" outlineLevel="0" collapsed="false">
      <c r="A308" s="17"/>
      <c r="B308" s="18" t="str">
        <f aca="false">IF(A308="","",IFERROR(VLOOKUP(A308,الموظفين!$A$2:$J$501,2,FALSE()),"⚠ كود غير موجود"))</f>
        <v/>
      </c>
      <c r="C308" s="17"/>
      <c r="D308" s="16"/>
      <c r="E308" s="16"/>
      <c r="F308" s="22" t="str">
        <f aca="false">IF(OR(D308="",E308=""),"",E308-D308+1)</f>
        <v/>
      </c>
      <c r="G308" s="17"/>
      <c r="H308" s="17"/>
      <c r="I308" s="22" t="str">
        <f aca="false">IF(OR(D308="",E308=""),"",MAX(0,MIN(E308,الإعدادات!$B$5)-MAX(D308,الإعدادات!$B$4)+1))</f>
        <v/>
      </c>
    </row>
    <row r="309" customFormat="false" ht="15" hidden="false" customHeight="false" outlineLevel="0" collapsed="false">
      <c r="A309" s="17"/>
      <c r="B309" s="18" t="str">
        <f aca="false">IF(A309="","",IFERROR(VLOOKUP(A309,الموظفين!$A$2:$J$501,2,FALSE()),"⚠ كود غير موجود"))</f>
        <v/>
      </c>
      <c r="C309" s="17"/>
      <c r="D309" s="16"/>
      <c r="E309" s="16"/>
      <c r="F309" s="22" t="str">
        <f aca="false">IF(OR(D309="",E309=""),"",E309-D309+1)</f>
        <v/>
      </c>
      <c r="G309" s="17"/>
      <c r="H309" s="17"/>
      <c r="I309" s="22" t="str">
        <f aca="false">IF(OR(D309="",E309=""),"",MAX(0,MIN(E309,الإعدادات!$B$5)-MAX(D309,الإعدادات!$B$4)+1))</f>
        <v/>
      </c>
    </row>
    <row r="310" customFormat="false" ht="15" hidden="false" customHeight="false" outlineLevel="0" collapsed="false">
      <c r="A310" s="17"/>
      <c r="B310" s="18" t="str">
        <f aca="false">IF(A310="","",IFERROR(VLOOKUP(A310,الموظفين!$A$2:$J$501,2,FALSE()),"⚠ كود غير موجود"))</f>
        <v/>
      </c>
      <c r="C310" s="17"/>
      <c r="D310" s="16"/>
      <c r="E310" s="16"/>
      <c r="F310" s="22" t="str">
        <f aca="false">IF(OR(D310="",E310=""),"",E310-D310+1)</f>
        <v/>
      </c>
      <c r="G310" s="17"/>
      <c r="H310" s="17"/>
      <c r="I310" s="22" t="str">
        <f aca="false">IF(OR(D310="",E310=""),"",MAX(0,MIN(E310,الإعدادات!$B$5)-MAX(D310,الإعدادات!$B$4)+1))</f>
        <v/>
      </c>
    </row>
    <row r="311" customFormat="false" ht="15" hidden="false" customHeight="false" outlineLevel="0" collapsed="false">
      <c r="A311" s="17"/>
      <c r="B311" s="18" t="str">
        <f aca="false">IF(A311="","",IFERROR(VLOOKUP(A311,الموظفين!$A$2:$J$501,2,FALSE()),"⚠ كود غير موجود"))</f>
        <v/>
      </c>
      <c r="C311" s="17"/>
      <c r="D311" s="16"/>
      <c r="E311" s="16"/>
      <c r="F311" s="22" t="str">
        <f aca="false">IF(OR(D311="",E311=""),"",E311-D311+1)</f>
        <v/>
      </c>
      <c r="G311" s="17"/>
      <c r="H311" s="17"/>
      <c r="I311" s="22" t="str">
        <f aca="false">IF(OR(D311="",E311=""),"",MAX(0,MIN(E311,الإعدادات!$B$5)-MAX(D311,الإعدادات!$B$4)+1))</f>
        <v/>
      </c>
    </row>
    <row r="312" customFormat="false" ht="15" hidden="false" customHeight="false" outlineLevel="0" collapsed="false">
      <c r="A312" s="17"/>
      <c r="B312" s="18" t="str">
        <f aca="false">IF(A312="","",IFERROR(VLOOKUP(A312,الموظفين!$A$2:$J$501,2,FALSE()),"⚠ كود غير موجود"))</f>
        <v/>
      </c>
      <c r="C312" s="17"/>
      <c r="D312" s="16"/>
      <c r="E312" s="16"/>
      <c r="F312" s="22" t="str">
        <f aca="false">IF(OR(D312="",E312=""),"",E312-D312+1)</f>
        <v/>
      </c>
      <c r="G312" s="17"/>
      <c r="H312" s="17"/>
      <c r="I312" s="22" t="str">
        <f aca="false">IF(OR(D312="",E312=""),"",MAX(0,MIN(E312,الإعدادات!$B$5)-MAX(D312,الإعدادات!$B$4)+1))</f>
        <v/>
      </c>
    </row>
    <row r="313" customFormat="false" ht="15" hidden="false" customHeight="false" outlineLevel="0" collapsed="false">
      <c r="A313" s="17"/>
      <c r="B313" s="18" t="str">
        <f aca="false">IF(A313="","",IFERROR(VLOOKUP(A313,الموظفين!$A$2:$J$501,2,FALSE()),"⚠ كود غير موجود"))</f>
        <v/>
      </c>
      <c r="C313" s="17"/>
      <c r="D313" s="16"/>
      <c r="E313" s="16"/>
      <c r="F313" s="22" t="str">
        <f aca="false">IF(OR(D313="",E313=""),"",E313-D313+1)</f>
        <v/>
      </c>
      <c r="G313" s="17"/>
      <c r="H313" s="17"/>
      <c r="I313" s="22" t="str">
        <f aca="false">IF(OR(D313="",E313=""),"",MAX(0,MIN(E313,الإعدادات!$B$5)-MAX(D313,الإعدادات!$B$4)+1))</f>
        <v/>
      </c>
    </row>
    <row r="314" customFormat="false" ht="15" hidden="false" customHeight="false" outlineLevel="0" collapsed="false">
      <c r="A314" s="17"/>
      <c r="B314" s="18" t="str">
        <f aca="false">IF(A314="","",IFERROR(VLOOKUP(A314,الموظفين!$A$2:$J$501,2,FALSE()),"⚠ كود غير موجود"))</f>
        <v/>
      </c>
      <c r="C314" s="17"/>
      <c r="D314" s="16"/>
      <c r="E314" s="16"/>
      <c r="F314" s="22" t="str">
        <f aca="false">IF(OR(D314="",E314=""),"",E314-D314+1)</f>
        <v/>
      </c>
      <c r="G314" s="17"/>
      <c r="H314" s="17"/>
      <c r="I314" s="22" t="str">
        <f aca="false">IF(OR(D314="",E314=""),"",MAX(0,MIN(E314,الإعدادات!$B$5)-MAX(D314,الإعدادات!$B$4)+1))</f>
        <v/>
      </c>
    </row>
    <row r="315" customFormat="false" ht="15" hidden="false" customHeight="false" outlineLevel="0" collapsed="false">
      <c r="A315" s="17"/>
      <c r="B315" s="18" t="str">
        <f aca="false">IF(A315="","",IFERROR(VLOOKUP(A315,الموظفين!$A$2:$J$501,2,FALSE()),"⚠ كود غير موجود"))</f>
        <v/>
      </c>
      <c r="C315" s="17"/>
      <c r="D315" s="16"/>
      <c r="E315" s="16"/>
      <c r="F315" s="22" t="str">
        <f aca="false">IF(OR(D315="",E315=""),"",E315-D315+1)</f>
        <v/>
      </c>
      <c r="G315" s="17"/>
      <c r="H315" s="17"/>
      <c r="I315" s="22" t="str">
        <f aca="false">IF(OR(D315="",E315=""),"",MAX(0,MIN(E315,الإعدادات!$B$5)-MAX(D315,الإعدادات!$B$4)+1))</f>
        <v/>
      </c>
    </row>
    <row r="316" customFormat="false" ht="15" hidden="false" customHeight="false" outlineLevel="0" collapsed="false">
      <c r="A316" s="17"/>
      <c r="B316" s="18" t="str">
        <f aca="false">IF(A316="","",IFERROR(VLOOKUP(A316,الموظفين!$A$2:$J$501,2,FALSE()),"⚠ كود غير موجود"))</f>
        <v/>
      </c>
      <c r="C316" s="17"/>
      <c r="D316" s="16"/>
      <c r="E316" s="16"/>
      <c r="F316" s="22" t="str">
        <f aca="false">IF(OR(D316="",E316=""),"",E316-D316+1)</f>
        <v/>
      </c>
      <c r="G316" s="17"/>
      <c r="H316" s="17"/>
      <c r="I316" s="22" t="str">
        <f aca="false">IF(OR(D316="",E316=""),"",MAX(0,MIN(E316,الإعدادات!$B$5)-MAX(D316,الإعدادات!$B$4)+1))</f>
        <v/>
      </c>
    </row>
    <row r="317" customFormat="false" ht="15" hidden="false" customHeight="false" outlineLevel="0" collapsed="false">
      <c r="A317" s="17"/>
      <c r="B317" s="18" t="str">
        <f aca="false">IF(A317="","",IFERROR(VLOOKUP(A317,الموظفين!$A$2:$J$501,2,FALSE()),"⚠ كود غير موجود"))</f>
        <v/>
      </c>
      <c r="C317" s="17"/>
      <c r="D317" s="16"/>
      <c r="E317" s="16"/>
      <c r="F317" s="22" t="str">
        <f aca="false">IF(OR(D317="",E317=""),"",E317-D317+1)</f>
        <v/>
      </c>
      <c r="G317" s="17"/>
      <c r="H317" s="17"/>
      <c r="I317" s="22" t="str">
        <f aca="false">IF(OR(D317="",E317=""),"",MAX(0,MIN(E317,الإعدادات!$B$5)-MAX(D317,الإعدادات!$B$4)+1))</f>
        <v/>
      </c>
    </row>
    <row r="318" customFormat="false" ht="15" hidden="false" customHeight="false" outlineLevel="0" collapsed="false">
      <c r="A318" s="17"/>
      <c r="B318" s="18" t="str">
        <f aca="false">IF(A318="","",IFERROR(VLOOKUP(A318,الموظفين!$A$2:$J$501,2,FALSE()),"⚠ كود غير موجود"))</f>
        <v/>
      </c>
      <c r="C318" s="17"/>
      <c r="D318" s="16"/>
      <c r="E318" s="16"/>
      <c r="F318" s="22" t="str">
        <f aca="false">IF(OR(D318="",E318=""),"",E318-D318+1)</f>
        <v/>
      </c>
      <c r="G318" s="17"/>
      <c r="H318" s="17"/>
      <c r="I318" s="22" t="str">
        <f aca="false">IF(OR(D318="",E318=""),"",MAX(0,MIN(E318,الإعدادات!$B$5)-MAX(D318,الإعدادات!$B$4)+1))</f>
        <v/>
      </c>
    </row>
    <row r="319" customFormat="false" ht="15" hidden="false" customHeight="false" outlineLevel="0" collapsed="false">
      <c r="A319" s="17"/>
      <c r="B319" s="18" t="str">
        <f aca="false">IF(A319="","",IFERROR(VLOOKUP(A319,الموظفين!$A$2:$J$501,2,FALSE()),"⚠ كود غير موجود"))</f>
        <v/>
      </c>
      <c r="C319" s="17"/>
      <c r="D319" s="16"/>
      <c r="E319" s="16"/>
      <c r="F319" s="22" t="str">
        <f aca="false">IF(OR(D319="",E319=""),"",E319-D319+1)</f>
        <v/>
      </c>
      <c r="G319" s="17"/>
      <c r="H319" s="17"/>
      <c r="I319" s="22" t="str">
        <f aca="false">IF(OR(D319="",E319=""),"",MAX(0,MIN(E319,الإعدادات!$B$5)-MAX(D319,الإعدادات!$B$4)+1))</f>
        <v/>
      </c>
    </row>
    <row r="320" customFormat="false" ht="15" hidden="false" customHeight="false" outlineLevel="0" collapsed="false">
      <c r="A320" s="17"/>
      <c r="B320" s="18" t="str">
        <f aca="false">IF(A320="","",IFERROR(VLOOKUP(A320,الموظفين!$A$2:$J$501,2,FALSE()),"⚠ كود غير موجود"))</f>
        <v/>
      </c>
      <c r="C320" s="17"/>
      <c r="D320" s="16"/>
      <c r="E320" s="16"/>
      <c r="F320" s="22" t="str">
        <f aca="false">IF(OR(D320="",E320=""),"",E320-D320+1)</f>
        <v/>
      </c>
      <c r="G320" s="17"/>
      <c r="H320" s="17"/>
      <c r="I320" s="22" t="str">
        <f aca="false">IF(OR(D320="",E320=""),"",MAX(0,MIN(E320,الإعدادات!$B$5)-MAX(D320,الإعدادات!$B$4)+1))</f>
        <v/>
      </c>
    </row>
    <row r="321" customFormat="false" ht="15" hidden="false" customHeight="false" outlineLevel="0" collapsed="false">
      <c r="A321" s="17"/>
      <c r="B321" s="18" t="str">
        <f aca="false">IF(A321="","",IFERROR(VLOOKUP(A321,الموظفين!$A$2:$J$501,2,FALSE()),"⚠ كود غير موجود"))</f>
        <v/>
      </c>
      <c r="C321" s="17"/>
      <c r="D321" s="16"/>
      <c r="E321" s="16"/>
      <c r="F321" s="22" t="str">
        <f aca="false">IF(OR(D321="",E321=""),"",E321-D321+1)</f>
        <v/>
      </c>
      <c r="G321" s="17"/>
      <c r="H321" s="17"/>
      <c r="I321" s="22" t="str">
        <f aca="false">IF(OR(D321="",E321=""),"",MAX(0,MIN(E321,الإعدادات!$B$5)-MAX(D321,الإعدادات!$B$4)+1))</f>
        <v/>
      </c>
    </row>
    <row r="322" customFormat="false" ht="15" hidden="false" customHeight="false" outlineLevel="0" collapsed="false">
      <c r="A322" s="17"/>
      <c r="B322" s="18" t="str">
        <f aca="false">IF(A322="","",IFERROR(VLOOKUP(A322,الموظفين!$A$2:$J$501,2,FALSE()),"⚠ كود غير موجود"))</f>
        <v/>
      </c>
      <c r="C322" s="17"/>
      <c r="D322" s="16"/>
      <c r="E322" s="16"/>
      <c r="F322" s="22" t="str">
        <f aca="false">IF(OR(D322="",E322=""),"",E322-D322+1)</f>
        <v/>
      </c>
      <c r="G322" s="17"/>
      <c r="H322" s="17"/>
      <c r="I322" s="22" t="str">
        <f aca="false">IF(OR(D322="",E322=""),"",MAX(0,MIN(E322,الإعدادات!$B$5)-MAX(D322,الإعدادات!$B$4)+1))</f>
        <v/>
      </c>
    </row>
    <row r="323" customFormat="false" ht="15" hidden="false" customHeight="false" outlineLevel="0" collapsed="false">
      <c r="A323" s="17"/>
      <c r="B323" s="18" t="str">
        <f aca="false">IF(A323="","",IFERROR(VLOOKUP(A323,الموظفين!$A$2:$J$501,2,FALSE()),"⚠ كود غير موجود"))</f>
        <v/>
      </c>
      <c r="C323" s="17"/>
      <c r="D323" s="16"/>
      <c r="E323" s="16"/>
      <c r="F323" s="22" t="str">
        <f aca="false">IF(OR(D323="",E323=""),"",E323-D323+1)</f>
        <v/>
      </c>
      <c r="G323" s="17"/>
      <c r="H323" s="17"/>
      <c r="I323" s="22" t="str">
        <f aca="false">IF(OR(D323="",E323=""),"",MAX(0,MIN(E323,الإعدادات!$B$5)-MAX(D323,الإعدادات!$B$4)+1))</f>
        <v/>
      </c>
    </row>
    <row r="324" customFormat="false" ht="15" hidden="false" customHeight="false" outlineLevel="0" collapsed="false">
      <c r="A324" s="17"/>
      <c r="B324" s="18" t="str">
        <f aca="false">IF(A324="","",IFERROR(VLOOKUP(A324,الموظفين!$A$2:$J$501,2,FALSE()),"⚠ كود غير موجود"))</f>
        <v/>
      </c>
      <c r="C324" s="17"/>
      <c r="D324" s="16"/>
      <c r="E324" s="16"/>
      <c r="F324" s="22" t="str">
        <f aca="false">IF(OR(D324="",E324=""),"",E324-D324+1)</f>
        <v/>
      </c>
      <c r="G324" s="17"/>
      <c r="H324" s="17"/>
      <c r="I324" s="22" t="str">
        <f aca="false">IF(OR(D324="",E324=""),"",MAX(0,MIN(E324,الإعدادات!$B$5)-MAX(D324,الإعدادات!$B$4)+1))</f>
        <v/>
      </c>
    </row>
    <row r="325" customFormat="false" ht="15" hidden="false" customHeight="false" outlineLevel="0" collapsed="false">
      <c r="A325" s="17"/>
      <c r="B325" s="18" t="str">
        <f aca="false">IF(A325="","",IFERROR(VLOOKUP(A325,الموظفين!$A$2:$J$501,2,FALSE()),"⚠ كود غير موجود"))</f>
        <v/>
      </c>
      <c r="C325" s="17"/>
      <c r="D325" s="16"/>
      <c r="E325" s="16"/>
      <c r="F325" s="22" t="str">
        <f aca="false">IF(OR(D325="",E325=""),"",E325-D325+1)</f>
        <v/>
      </c>
      <c r="G325" s="17"/>
      <c r="H325" s="17"/>
      <c r="I325" s="22" t="str">
        <f aca="false">IF(OR(D325="",E325=""),"",MAX(0,MIN(E325,الإعدادات!$B$5)-MAX(D325,الإعدادات!$B$4)+1))</f>
        <v/>
      </c>
    </row>
    <row r="326" customFormat="false" ht="15" hidden="false" customHeight="false" outlineLevel="0" collapsed="false">
      <c r="A326" s="17"/>
      <c r="B326" s="18" t="str">
        <f aca="false">IF(A326="","",IFERROR(VLOOKUP(A326,الموظفين!$A$2:$J$501,2,FALSE()),"⚠ كود غير موجود"))</f>
        <v/>
      </c>
      <c r="C326" s="17"/>
      <c r="D326" s="16"/>
      <c r="E326" s="16"/>
      <c r="F326" s="22" t="str">
        <f aca="false">IF(OR(D326="",E326=""),"",E326-D326+1)</f>
        <v/>
      </c>
      <c r="G326" s="17"/>
      <c r="H326" s="17"/>
      <c r="I326" s="22" t="str">
        <f aca="false">IF(OR(D326="",E326=""),"",MAX(0,MIN(E326,الإعدادات!$B$5)-MAX(D326,الإعدادات!$B$4)+1))</f>
        <v/>
      </c>
    </row>
    <row r="327" customFormat="false" ht="15" hidden="false" customHeight="false" outlineLevel="0" collapsed="false">
      <c r="A327" s="17"/>
      <c r="B327" s="18" t="str">
        <f aca="false">IF(A327="","",IFERROR(VLOOKUP(A327,الموظفين!$A$2:$J$501,2,FALSE()),"⚠ كود غير موجود"))</f>
        <v/>
      </c>
      <c r="C327" s="17"/>
      <c r="D327" s="16"/>
      <c r="E327" s="16"/>
      <c r="F327" s="22" t="str">
        <f aca="false">IF(OR(D327="",E327=""),"",E327-D327+1)</f>
        <v/>
      </c>
      <c r="G327" s="17"/>
      <c r="H327" s="17"/>
      <c r="I327" s="22" t="str">
        <f aca="false">IF(OR(D327="",E327=""),"",MAX(0,MIN(E327,الإعدادات!$B$5)-MAX(D327,الإعدادات!$B$4)+1))</f>
        <v/>
      </c>
    </row>
    <row r="328" customFormat="false" ht="15" hidden="false" customHeight="false" outlineLevel="0" collapsed="false">
      <c r="A328" s="17"/>
      <c r="B328" s="18" t="str">
        <f aca="false">IF(A328="","",IFERROR(VLOOKUP(A328,الموظفين!$A$2:$J$501,2,FALSE()),"⚠ كود غير موجود"))</f>
        <v/>
      </c>
      <c r="C328" s="17"/>
      <c r="D328" s="16"/>
      <c r="E328" s="16"/>
      <c r="F328" s="22" t="str">
        <f aca="false">IF(OR(D328="",E328=""),"",E328-D328+1)</f>
        <v/>
      </c>
      <c r="G328" s="17"/>
      <c r="H328" s="17"/>
      <c r="I328" s="22" t="str">
        <f aca="false">IF(OR(D328="",E328=""),"",MAX(0,MIN(E328,الإعدادات!$B$5)-MAX(D328,الإعدادات!$B$4)+1))</f>
        <v/>
      </c>
    </row>
    <row r="329" customFormat="false" ht="15" hidden="false" customHeight="false" outlineLevel="0" collapsed="false">
      <c r="A329" s="17"/>
      <c r="B329" s="18" t="str">
        <f aca="false">IF(A329="","",IFERROR(VLOOKUP(A329,الموظفين!$A$2:$J$501,2,FALSE()),"⚠ كود غير موجود"))</f>
        <v/>
      </c>
      <c r="C329" s="17"/>
      <c r="D329" s="16"/>
      <c r="E329" s="16"/>
      <c r="F329" s="22" t="str">
        <f aca="false">IF(OR(D329="",E329=""),"",E329-D329+1)</f>
        <v/>
      </c>
      <c r="G329" s="17"/>
      <c r="H329" s="17"/>
      <c r="I329" s="22" t="str">
        <f aca="false">IF(OR(D329="",E329=""),"",MAX(0,MIN(E329,الإعدادات!$B$5)-MAX(D329,الإعدادات!$B$4)+1))</f>
        <v/>
      </c>
    </row>
    <row r="330" customFormat="false" ht="15" hidden="false" customHeight="false" outlineLevel="0" collapsed="false">
      <c r="A330" s="17"/>
      <c r="B330" s="18" t="str">
        <f aca="false">IF(A330="","",IFERROR(VLOOKUP(A330,الموظفين!$A$2:$J$501,2,FALSE()),"⚠ كود غير موجود"))</f>
        <v/>
      </c>
      <c r="C330" s="17"/>
      <c r="D330" s="16"/>
      <c r="E330" s="16"/>
      <c r="F330" s="22" t="str">
        <f aca="false">IF(OR(D330="",E330=""),"",E330-D330+1)</f>
        <v/>
      </c>
      <c r="G330" s="17"/>
      <c r="H330" s="17"/>
      <c r="I330" s="22" t="str">
        <f aca="false">IF(OR(D330="",E330=""),"",MAX(0,MIN(E330,الإعدادات!$B$5)-MAX(D330,الإعدادات!$B$4)+1))</f>
        <v/>
      </c>
    </row>
    <row r="331" customFormat="false" ht="15" hidden="false" customHeight="false" outlineLevel="0" collapsed="false">
      <c r="A331" s="17"/>
      <c r="B331" s="18" t="str">
        <f aca="false">IF(A331="","",IFERROR(VLOOKUP(A331,الموظفين!$A$2:$J$501,2,FALSE()),"⚠ كود غير موجود"))</f>
        <v/>
      </c>
      <c r="C331" s="17"/>
      <c r="D331" s="16"/>
      <c r="E331" s="16"/>
      <c r="F331" s="22" t="str">
        <f aca="false">IF(OR(D331="",E331=""),"",E331-D331+1)</f>
        <v/>
      </c>
      <c r="G331" s="17"/>
      <c r="H331" s="17"/>
      <c r="I331" s="22" t="str">
        <f aca="false">IF(OR(D331="",E331=""),"",MAX(0,MIN(E331,الإعدادات!$B$5)-MAX(D331,الإعدادات!$B$4)+1))</f>
        <v/>
      </c>
    </row>
    <row r="332" customFormat="false" ht="15" hidden="false" customHeight="false" outlineLevel="0" collapsed="false">
      <c r="A332" s="17"/>
      <c r="B332" s="18" t="str">
        <f aca="false">IF(A332="","",IFERROR(VLOOKUP(A332,الموظفين!$A$2:$J$501,2,FALSE()),"⚠ كود غير موجود"))</f>
        <v/>
      </c>
      <c r="C332" s="17"/>
      <c r="D332" s="16"/>
      <c r="E332" s="16"/>
      <c r="F332" s="22" t="str">
        <f aca="false">IF(OR(D332="",E332=""),"",E332-D332+1)</f>
        <v/>
      </c>
      <c r="G332" s="17"/>
      <c r="H332" s="17"/>
      <c r="I332" s="22" t="str">
        <f aca="false">IF(OR(D332="",E332=""),"",MAX(0,MIN(E332,الإعدادات!$B$5)-MAX(D332,الإعدادات!$B$4)+1))</f>
        <v/>
      </c>
    </row>
    <row r="333" customFormat="false" ht="15" hidden="false" customHeight="false" outlineLevel="0" collapsed="false">
      <c r="A333" s="17"/>
      <c r="B333" s="18" t="str">
        <f aca="false">IF(A333="","",IFERROR(VLOOKUP(A333,الموظفين!$A$2:$J$501,2,FALSE()),"⚠ كود غير موجود"))</f>
        <v/>
      </c>
      <c r="C333" s="17"/>
      <c r="D333" s="16"/>
      <c r="E333" s="16"/>
      <c r="F333" s="22" t="str">
        <f aca="false">IF(OR(D333="",E333=""),"",E333-D333+1)</f>
        <v/>
      </c>
      <c r="G333" s="17"/>
      <c r="H333" s="17"/>
      <c r="I333" s="22" t="str">
        <f aca="false">IF(OR(D333="",E333=""),"",MAX(0,MIN(E333,الإعدادات!$B$5)-MAX(D333,الإعدادات!$B$4)+1))</f>
        <v/>
      </c>
    </row>
    <row r="334" customFormat="false" ht="15" hidden="false" customHeight="false" outlineLevel="0" collapsed="false">
      <c r="A334" s="17"/>
      <c r="B334" s="18" t="str">
        <f aca="false">IF(A334="","",IFERROR(VLOOKUP(A334,الموظفين!$A$2:$J$501,2,FALSE()),"⚠ كود غير موجود"))</f>
        <v/>
      </c>
      <c r="C334" s="17"/>
      <c r="D334" s="16"/>
      <c r="E334" s="16"/>
      <c r="F334" s="22" t="str">
        <f aca="false">IF(OR(D334="",E334=""),"",E334-D334+1)</f>
        <v/>
      </c>
      <c r="G334" s="17"/>
      <c r="H334" s="17"/>
      <c r="I334" s="22" t="str">
        <f aca="false">IF(OR(D334="",E334=""),"",MAX(0,MIN(E334,الإعدادات!$B$5)-MAX(D334,الإعدادات!$B$4)+1))</f>
        <v/>
      </c>
    </row>
    <row r="335" customFormat="false" ht="15" hidden="false" customHeight="false" outlineLevel="0" collapsed="false">
      <c r="A335" s="17"/>
      <c r="B335" s="18" t="str">
        <f aca="false">IF(A335="","",IFERROR(VLOOKUP(A335,الموظفين!$A$2:$J$501,2,FALSE()),"⚠ كود غير موجود"))</f>
        <v/>
      </c>
      <c r="C335" s="17"/>
      <c r="D335" s="16"/>
      <c r="E335" s="16"/>
      <c r="F335" s="22" t="str">
        <f aca="false">IF(OR(D335="",E335=""),"",E335-D335+1)</f>
        <v/>
      </c>
      <c r="G335" s="17"/>
      <c r="H335" s="17"/>
      <c r="I335" s="22" t="str">
        <f aca="false">IF(OR(D335="",E335=""),"",MAX(0,MIN(E335,الإعدادات!$B$5)-MAX(D335,الإعدادات!$B$4)+1))</f>
        <v/>
      </c>
    </row>
    <row r="336" customFormat="false" ht="15" hidden="false" customHeight="false" outlineLevel="0" collapsed="false">
      <c r="A336" s="17"/>
      <c r="B336" s="18" t="str">
        <f aca="false">IF(A336="","",IFERROR(VLOOKUP(A336,الموظفين!$A$2:$J$501,2,FALSE()),"⚠ كود غير موجود"))</f>
        <v/>
      </c>
      <c r="C336" s="17"/>
      <c r="D336" s="16"/>
      <c r="E336" s="16"/>
      <c r="F336" s="22" t="str">
        <f aca="false">IF(OR(D336="",E336=""),"",E336-D336+1)</f>
        <v/>
      </c>
      <c r="G336" s="17"/>
      <c r="H336" s="17"/>
      <c r="I336" s="22" t="str">
        <f aca="false">IF(OR(D336="",E336=""),"",MAX(0,MIN(E336,الإعدادات!$B$5)-MAX(D336,الإعدادات!$B$4)+1))</f>
        <v/>
      </c>
    </row>
    <row r="337" customFormat="false" ht="15" hidden="false" customHeight="false" outlineLevel="0" collapsed="false">
      <c r="A337" s="17"/>
      <c r="B337" s="18" t="str">
        <f aca="false">IF(A337="","",IFERROR(VLOOKUP(A337,الموظفين!$A$2:$J$501,2,FALSE()),"⚠ كود غير موجود"))</f>
        <v/>
      </c>
      <c r="C337" s="17"/>
      <c r="D337" s="16"/>
      <c r="E337" s="16"/>
      <c r="F337" s="22" t="str">
        <f aca="false">IF(OR(D337="",E337=""),"",E337-D337+1)</f>
        <v/>
      </c>
      <c r="G337" s="17"/>
      <c r="H337" s="17"/>
      <c r="I337" s="22" t="str">
        <f aca="false">IF(OR(D337="",E337=""),"",MAX(0,MIN(E337,الإعدادات!$B$5)-MAX(D337,الإعدادات!$B$4)+1))</f>
        <v/>
      </c>
    </row>
    <row r="338" customFormat="false" ht="15" hidden="false" customHeight="false" outlineLevel="0" collapsed="false">
      <c r="A338" s="17"/>
      <c r="B338" s="18" t="str">
        <f aca="false">IF(A338="","",IFERROR(VLOOKUP(A338,الموظفين!$A$2:$J$501,2,FALSE()),"⚠ كود غير موجود"))</f>
        <v/>
      </c>
      <c r="C338" s="17"/>
      <c r="D338" s="16"/>
      <c r="E338" s="16"/>
      <c r="F338" s="22" t="str">
        <f aca="false">IF(OR(D338="",E338=""),"",E338-D338+1)</f>
        <v/>
      </c>
      <c r="G338" s="17"/>
      <c r="H338" s="17"/>
      <c r="I338" s="22" t="str">
        <f aca="false">IF(OR(D338="",E338=""),"",MAX(0,MIN(E338,الإعدادات!$B$5)-MAX(D338,الإعدادات!$B$4)+1))</f>
        <v/>
      </c>
    </row>
    <row r="339" customFormat="false" ht="15" hidden="false" customHeight="false" outlineLevel="0" collapsed="false">
      <c r="A339" s="17"/>
      <c r="B339" s="18" t="str">
        <f aca="false">IF(A339="","",IFERROR(VLOOKUP(A339,الموظفين!$A$2:$J$501,2,FALSE()),"⚠ كود غير موجود"))</f>
        <v/>
      </c>
      <c r="C339" s="17"/>
      <c r="D339" s="16"/>
      <c r="E339" s="16"/>
      <c r="F339" s="22" t="str">
        <f aca="false">IF(OR(D339="",E339=""),"",E339-D339+1)</f>
        <v/>
      </c>
      <c r="G339" s="17"/>
      <c r="H339" s="17"/>
      <c r="I339" s="22" t="str">
        <f aca="false">IF(OR(D339="",E339=""),"",MAX(0,MIN(E339,الإعدادات!$B$5)-MAX(D339,الإعدادات!$B$4)+1))</f>
        <v/>
      </c>
    </row>
    <row r="340" customFormat="false" ht="15" hidden="false" customHeight="false" outlineLevel="0" collapsed="false">
      <c r="A340" s="17"/>
      <c r="B340" s="18" t="str">
        <f aca="false">IF(A340="","",IFERROR(VLOOKUP(A340,الموظفين!$A$2:$J$501,2,FALSE()),"⚠ كود غير موجود"))</f>
        <v/>
      </c>
      <c r="C340" s="17"/>
      <c r="D340" s="16"/>
      <c r="E340" s="16"/>
      <c r="F340" s="22" t="str">
        <f aca="false">IF(OR(D340="",E340=""),"",E340-D340+1)</f>
        <v/>
      </c>
      <c r="G340" s="17"/>
      <c r="H340" s="17"/>
      <c r="I340" s="22" t="str">
        <f aca="false">IF(OR(D340="",E340=""),"",MAX(0,MIN(E340,الإعدادات!$B$5)-MAX(D340,الإعدادات!$B$4)+1))</f>
        <v/>
      </c>
    </row>
    <row r="341" customFormat="false" ht="15" hidden="false" customHeight="false" outlineLevel="0" collapsed="false">
      <c r="A341" s="17"/>
      <c r="B341" s="18" t="str">
        <f aca="false">IF(A341="","",IFERROR(VLOOKUP(A341,الموظفين!$A$2:$J$501,2,FALSE()),"⚠ كود غير موجود"))</f>
        <v/>
      </c>
      <c r="C341" s="17"/>
      <c r="D341" s="16"/>
      <c r="E341" s="16"/>
      <c r="F341" s="22" t="str">
        <f aca="false">IF(OR(D341="",E341=""),"",E341-D341+1)</f>
        <v/>
      </c>
      <c r="G341" s="17"/>
      <c r="H341" s="17"/>
      <c r="I341" s="22" t="str">
        <f aca="false">IF(OR(D341="",E341=""),"",MAX(0,MIN(E341,الإعدادات!$B$5)-MAX(D341,الإعدادات!$B$4)+1))</f>
        <v/>
      </c>
    </row>
    <row r="342" customFormat="false" ht="15" hidden="false" customHeight="false" outlineLevel="0" collapsed="false">
      <c r="A342" s="17"/>
      <c r="B342" s="18" t="str">
        <f aca="false">IF(A342="","",IFERROR(VLOOKUP(A342,الموظفين!$A$2:$J$501,2,FALSE()),"⚠ كود غير موجود"))</f>
        <v/>
      </c>
      <c r="C342" s="17"/>
      <c r="D342" s="16"/>
      <c r="E342" s="16"/>
      <c r="F342" s="22" t="str">
        <f aca="false">IF(OR(D342="",E342=""),"",E342-D342+1)</f>
        <v/>
      </c>
      <c r="G342" s="17"/>
      <c r="H342" s="17"/>
      <c r="I342" s="22" t="str">
        <f aca="false">IF(OR(D342="",E342=""),"",MAX(0,MIN(E342,الإعدادات!$B$5)-MAX(D342,الإعدادات!$B$4)+1))</f>
        <v/>
      </c>
    </row>
    <row r="343" customFormat="false" ht="15" hidden="false" customHeight="false" outlineLevel="0" collapsed="false">
      <c r="A343" s="17"/>
      <c r="B343" s="18" t="str">
        <f aca="false">IF(A343="","",IFERROR(VLOOKUP(A343,الموظفين!$A$2:$J$501,2,FALSE()),"⚠ كود غير موجود"))</f>
        <v/>
      </c>
      <c r="C343" s="17"/>
      <c r="D343" s="16"/>
      <c r="E343" s="16"/>
      <c r="F343" s="22" t="str">
        <f aca="false">IF(OR(D343="",E343=""),"",E343-D343+1)</f>
        <v/>
      </c>
      <c r="G343" s="17"/>
      <c r="H343" s="17"/>
      <c r="I343" s="22" t="str">
        <f aca="false">IF(OR(D343="",E343=""),"",MAX(0,MIN(E343,الإعدادات!$B$5)-MAX(D343,الإعدادات!$B$4)+1))</f>
        <v/>
      </c>
    </row>
    <row r="344" customFormat="false" ht="15" hidden="false" customHeight="false" outlineLevel="0" collapsed="false">
      <c r="A344" s="17"/>
      <c r="B344" s="18" t="str">
        <f aca="false">IF(A344="","",IFERROR(VLOOKUP(A344,الموظفين!$A$2:$J$501,2,FALSE()),"⚠ كود غير موجود"))</f>
        <v/>
      </c>
      <c r="C344" s="17"/>
      <c r="D344" s="16"/>
      <c r="E344" s="16"/>
      <c r="F344" s="22" t="str">
        <f aca="false">IF(OR(D344="",E344=""),"",E344-D344+1)</f>
        <v/>
      </c>
      <c r="G344" s="17"/>
      <c r="H344" s="17"/>
      <c r="I344" s="22" t="str">
        <f aca="false">IF(OR(D344="",E344=""),"",MAX(0,MIN(E344,الإعدادات!$B$5)-MAX(D344,الإعدادات!$B$4)+1))</f>
        <v/>
      </c>
    </row>
    <row r="345" customFormat="false" ht="15" hidden="false" customHeight="false" outlineLevel="0" collapsed="false">
      <c r="A345" s="17"/>
      <c r="B345" s="18" t="str">
        <f aca="false">IF(A345="","",IFERROR(VLOOKUP(A345,الموظفين!$A$2:$J$501,2,FALSE()),"⚠ كود غير موجود"))</f>
        <v/>
      </c>
      <c r="C345" s="17"/>
      <c r="D345" s="16"/>
      <c r="E345" s="16"/>
      <c r="F345" s="22" t="str">
        <f aca="false">IF(OR(D345="",E345=""),"",E345-D345+1)</f>
        <v/>
      </c>
      <c r="G345" s="17"/>
      <c r="H345" s="17"/>
      <c r="I345" s="22" t="str">
        <f aca="false">IF(OR(D345="",E345=""),"",MAX(0,MIN(E345,الإعدادات!$B$5)-MAX(D345,الإعدادات!$B$4)+1))</f>
        <v/>
      </c>
    </row>
    <row r="346" customFormat="false" ht="15" hidden="false" customHeight="false" outlineLevel="0" collapsed="false">
      <c r="A346" s="17"/>
      <c r="B346" s="18" t="str">
        <f aca="false">IF(A346="","",IFERROR(VLOOKUP(A346,الموظفين!$A$2:$J$501,2,FALSE()),"⚠ كود غير موجود"))</f>
        <v/>
      </c>
      <c r="C346" s="17"/>
      <c r="D346" s="16"/>
      <c r="E346" s="16"/>
      <c r="F346" s="22" t="str">
        <f aca="false">IF(OR(D346="",E346=""),"",E346-D346+1)</f>
        <v/>
      </c>
      <c r="G346" s="17"/>
      <c r="H346" s="17"/>
      <c r="I346" s="22" t="str">
        <f aca="false">IF(OR(D346="",E346=""),"",MAX(0,MIN(E346,الإعدادات!$B$5)-MAX(D346,الإعدادات!$B$4)+1))</f>
        <v/>
      </c>
    </row>
    <row r="347" customFormat="false" ht="15" hidden="false" customHeight="false" outlineLevel="0" collapsed="false">
      <c r="A347" s="17"/>
      <c r="B347" s="18" t="str">
        <f aca="false">IF(A347="","",IFERROR(VLOOKUP(A347,الموظفين!$A$2:$J$501,2,FALSE()),"⚠ كود غير موجود"))</f>
        <v/>
      </c>
      <c r="C347" s="17"/>
      <c r="D347" s="16"/>
      <c r="E347" s="16"/>
      <c r="F347" s="22" t="str">
        <f aca="false">IF(OR(D347="",E347=""),"",E347-D347+1)</f>
        <v/>
      </c>
      <c r="G347" s="17"/>
      <c r="H347" s="17"/>
      <c r="I347" s="22" t="str">
        <f aca="false">IF(OR(D347="",E347=""),"",MAX(0,MIN(E347,الإعدادات!$B$5)-MAX(D347,الإعدادات!$B$4)+1))</f>
        <v/>
      </c>
    </row>
    <row r="348" customFormat="false" ht="15" hidden="false" customHeight="false" outlineLevel="0" collapsed="false">
      <c r="A348" s="17"/>
      <c r="B348" s="18" t="str">
        <f aca="false">IF(A348="","",IFERROR(VLOOKUP(A348,الموظفين!$A$2:$J$501,2,FALSE()),"⚠ كود غير موجود"))</f>
        <v/>
      </c>
      <c r="C348" s="17"/>
      <c r="D348" s="16"/>
      <c r="E348" s="16"/>
      <c r="F348" s="22" t="str">
        <f aca="false">IF(OR(D348="",E348=""),"",E348-D348+1)</f>
        <v/>
      </c>
      <c r="G348" s="17"/>
      <c r="H348" s="17"/>
      <c r="I348" s="22" t="str">
        <f aca="false">IF(OR(D348="",E348=""),"",MAX(0,MIN(E348,الإعدادات!$B$5)-MAX(D348,الإعدادات!$B$4)+1))</f>
        <v/>
      </c>
    </row>
    <row r="349" customFormat="false" ht="15" hidden="false" customHeight="false" outlineLevel="0" collapsed="false">
      <c r="A349" s="17"/>
      <c r="B349" s="18" t="str">
        <f aca="false">IF(A349="","",IFERROR(VLOOKUP(A349,الموظفين!$A$2:$J$501,2,FALSE()),"⚠ كود غير موجود"))</f>
        <v/>
      </c>
      <c r="C349" s="17"/>
      <c r="D349" s="16"/>
      <c r="E349" s="16"/>
      <c r="F349" s="22" t="str">
        <f aca="false">IF(OR(D349="",E349=""),"",E349-D349+1)</f>
        <v/>
      </c>
      <c r="G349" s="17"/>
      <c r="H349" s="17"/>
      <c r="I349" s="22" t="str">
        <f aca="false">IF(OR(D349="",E349=""),"",MAX(0,MIN(E349,الإعدادات!$B$5)-MAX(D349,الإعدادات!$B$4)+1))</f>
        <v/>
      </c>
    </row>
    <row r="350" customFormat="false" ht="15" hidden="false" customHeight="false" outlineLevel="0" collapsed="false">
      <c r="A350" s="17"/>
      <c r="B350" s="18" t="str">
        <f aca="false">IF(A350="","",IFERROR(VLOOKUP(A350,الموظفين!$A$2:$J$501,2,FALSE()),"⚠ كود غير موجود"))</f>
        <v/>
      </c>
      <c r="C350" s="17"/>
      <c r="D350" s="16"/>
      <c r="E350" s="16"/>
      <c r="F350" s="22" t="str">
        <f aca="false">IF(OR(D350="",E350=""),"",E350-D350+1)</f>
        <v/>
      </c>
      <c r="G350" s="17"/>
      <c r="H350" s="17"/>
      <c r="I350" s="22" t="str">
        <f aca="false">IF(OR(D350="",E350=""),"",MAX(0,MIN(E350,الإعدادات!$B$5)-MAX(D350,الإعدادات!$B$4)+1))</f>
        <v/>
      </c>
    </row>
    <row r="351" customFormat="false" ht="15" hidden="false" customHeight="false" outlineLevel="0" collapsed="false">
      <c r="A351" s="17"/>
      <c r="B351" s="18" t="str">
        <f aca="false">IF(A351="","",IFERROR(VLOOKUP(A351,الموظفين!$A$2:$J$501,2,FALSE()),"⚠ كود غير موجود"))</f>
        <v/>
      </c>
      <c r="C351" s="17"/>
      <c r="D351" s="16"/>
      <c r="E351" s="16"/>
      <c r="F351" s="22" t="str">
        <f aca="false">IF(OR(D351="",E351=""),"",E351-D351+1)</f>
        <v/>
      </c>
      <c r="G351" s="17"/>
      <c r="H351" s="17"/>
      <c r="I351" s="22" t="str">
        <f aca="false">IF(OR(D351="",E351=""),"",MAX(0,MIN(E351,الإعدادات!$B$5)-MAX(D351,الإعدادات!$B$4)+1))</f>
        <v/>
      </c>
    </row>
    <row r="352" customFormat="false" ht="15" hidden="false" customHeight="false" outlineLevel="0" collapsed="false">
      <c r="A352" s="17"/>
      <c r="B352" s="18" t="str">
        <f aca="false">IF(A352="","",IFERROR(VLOOKUP(A352,الموظفين!$A$2:$J$501,2,FALSE()),"⚠ كود غير موجود"))</f>
        <v/>
      </c>
      <c r="C352" s="17"/>
      <c r="D352" s="16"/>
      <c r="E352" s="16"/>
      <c r="F352" s="22" t="str">
        <f aca="false">IF(OR(D352="",E352=""),"",E352-D352+1)</f>
        <v/>
      </c>
      <c r="G352" s="17"/>
      <c r="H352" s="17"/>
      <c r="I352" s="22" t="str">
        <f aca="false">IF(OR(D352="",E352=""),"",MAX(0,MIN(E352,الإعدادات!$B$5)-MAX(D352,الإعدادات!$B$4)+1))</f>
        <v/>
      </c>
    </row>
    <row r="353" customFormat="false" ht="15" hidden="false" customHeight="false" outlineLevel="0" collapsed="false">
      <c r="A353" s="17"/>
      <c r="B353" s="18" t="str">
        <f aca="false">IF(A353="","",IFERROR(VLOOKUP(A353,الموظفين!$A$2:$J$501,2,FALSE()),"⚠ كود غير موجود"))</f>
        <v/>
      </c>
      <c r="C353" s="17"/>
      <c r="D353" s="16"/>
      <c r="E353" s="16"/>
      <c r="F353" s="22" t="str">
        <f aca="false">IF(OR(D353="",E353=""),"",E353-D353+1)</f>
        <v/>
      </c>
      <c r="G353" s="17"/>
      <c r="H353" s="17"/>
      <c r="I353" s="22" t="str">
        <f aca="false">IF(OR(D353="",E353=""),"",MAX(0,MIN(E353,الإعدادات!$B$5)-MAX(D353,الإعدادات!$B$4)+1))</f>
        <v/>
      </c>
    </row>
    <row r="354" customFormat="false" ht="15" hidden="false" customHeight="false" outlineLevel="0" collapsed="false">
      <c r="A354" s="17"/>
      <c r="B354" s="18" t="str">
        <f aca="false">IF(A354="","",IFERROR(VLOOKUP(A354,الموظفين!$A$2:$J$501,2,FALSE()),"⚠ كود غير موجود"))</f>
        <v/>
      </c>
      <c r="C354" s="17"/>
      <c r="D354" s="16"/>
      <c r="E354" s="16"/>
      <c r="F354" s="22" t="str">
        <f aca="false">IF(OR(D354="",E354=""),"",E354-D354+1)</f>
        <v/>
      </c>
      <c r="G354" s="17"/>
      <c r="H354" s="17"/>
      <c r="I354" s="22" t="str">
        <f aca="false">IF(OR(D354="",E354=""),"",MAX(0,MIN(E354,الإعدادات!$B$5)-MAX(D354,الإعدادات!$B$4)+1))</f>
        <v/>
      </c>
    </row>
    <row r="355" customFormat="false" ht="15" hidden="false" customHeight="false" outlineLevel="0" collapsed="false">
      <c r="A355" s="17"/>
      <c r="B355" s="18" t="str">
        <f aca="false">IF(A355="","",IFERROR(VLOOKUP(A355,الموظفين!$A$2:$J$501,2,FALSE()),"⚠ كود غير موجود"))</f>
        <v/>
      </c>
      <c r="C355" s="17"/>
      <c r="D355" s="16"/>
      <c r="E355" s="16"/>
      <c r="F355" s="22" t="str">
        <f aca="false">IF(OR(D355="",E355=""),"",E355-D355+1)</f>
        <v/>
      </c>
      <c r="G355" s="17"/>
      <c r="H355" s="17"/>
      <c r="I355" s="22" t="str">
        <f aca="false">IF(OR(D355="",E355=""),"",MAX(0,MIN(E355,الإعدادات!$B$5)-MAX(D355,الإعدادات!$B$4)+1))</f>
        <v/>
      </c>
    </row>
    <row r="356" customFormat="false" ht="15" hidden="false" customHeight="false" outlineLevel="0" collapsed="false">
      <c r="A356" s="17"/>
      <c r="B356" s="18" t="str">
        <f aca="false">IF(A356="","",IFERROR(VLOOKUP(A356,الموظفين!$A$2:$J$501,2,FALSE()),"⚠ كود غير موجود"))</f>
        <v/>
      </c>
      <c r="C356" s="17"/>
      <c r="D356" s="16"/>
      <c r="E356" s="16"/>
      <c r="F356" s="22" t="str">
        <f aca="false">IF(OR(D356="",E356=""),"",E356-D356+1)</f>
        <v/>
      </c>
      <c r="G356" s="17"/>
      <c r="H356" s="17"/>
      <c r="I356" s="22" t="str">
        <f aca="false">IF(OR(D356="",E356=""),"",MAX(0,MIN(E356,الإعدادات!$B$5)-MAX(D356,الإعدادات!$B$4)+1))</f>
        <v/>
      </c>
    </row>
    <row r="357" customFormat="false" ht="15" hidden="false" customHeight="false" outlineLevel="0" collapsed="false">
      <c r="A357" s="17"/>
      <c r="B357" s="18" t="str">
        <f aca="false">IF(A357="","",IFERROR(VLOOKUP(A357,الموظفين!$A$2:$J$501,2,FALSE()),"⚠ كود غير موجود"))</f>
        <v/>
      </c>
      <c r="C357" s="17"/>
      <c r="D357" s="16"/>
      <c r="E357" s="16"/>
      <c r="F357" s="22" t="str">
        <f aca="false">IF(OR(D357="",E357=""),"",E357-D357+1)</f>
        <v/>
      </c>
      <c r="G357" s="17"/>
      <c r="H357" s="17"/>
      <c r="I357" s="22" t="str">
        <f aca="false">IF(OR(D357="",E357=""),"",MAX(0,MIN(E357,الإعدادات!$B$5)-MAX(D357,الإعدادات!$B$4)+1))</f>
        <v/>
      </c>
    </row>
    <row r="358" customFormat="false" ht="15" hidden="false" customHeight="false" outlineLevel="0" collapsed="false">
      <c r="A358" s="17"/>
      <c r="B358" s="18" t="str">
        <f aca="false">IF(A358="","",IFERROR(VLOOKUP(A358,الموظفين!$A$2:$J$501,2,FALSE()),"⚠ كود غير موجود"))</f>
        <v/>
      </c>
      <c r="C358" s="17"/>
      <c r="D358" s="16"/>
      <c r="E358" s="16"/>
      <c r="F358" s="22" t="str">
        <f aca="false">IF(OR(D358="",E358=""),"",E358-D358+1)</f>
        <v/>
      </c>
      <c r="G358" s="17"/>
      <c r="H358" s="17"/>
      <c r="I358" s="22" t="str">
        <f aca="false">IF(OR(D358="",E358=""),"",MAX(0,MIN(E358,الإعدادات!$B$5)-MAX(D358,الإعدادات!$B$4)+1))</f>
        <v/>
      </c>
    </row>
    <row r="359" customFormat="false" ht="15" hidden="false" customHeight="false" outlineLevel="0" collapsed="false">
      <c r="A359" s="17"/>
      <c r="B359" s="18" t="str">
        <f aca="false">IF(A359="","",IFERROR(VLOOKUP(A359,الموظفين!$A$2:$J$501,2,FALSE()),"⚠ كود غير موجود"))</f>
        <v/>
      </c>
      <c r="C359" s="17"/>
      <c r="D359" s="16"/>
      <c r="E359" s="16"/>
      <c r="F359" s="22" t="str">
        <f aca="false">IF(OR(D359="",E359=""),"",E359-D359+1)</f>
        <v/>
      </c>
      <c r="G359" s="17"/>
      <c r="H359" s="17"/>
      <c r="I359" s="22" t="str">
        <f aca="false">IF(OR(D359="",E359=""),"",MAX(0,MIN(E359,الإعدادات!$B$5)-MAX(D359,الإعدادات!$B$4)+1))</f>
        <v/>
      </c>
    </row>
    <row r="360" customFormat="false" ht="15" hidden="false" customHeight="false" outlineLevel="0" collapsed="false">
      <c r="A360" s="17"/>
      <c r="B360" s="18" t="str">
        <f aca="false">IF(A360="","",IFERROR(VLOOKUP(A360,الموظفين!$A$2:$J$501,2,FALSE()),"⚠ كود غير موجود"))</f>
        <v/>
      </c>
      <c r="C360" s="17"/>
      <c r="D360" s="16"/>
      <c r="E360" s="16"/>
      <c r="F360" s="22" t="str">
        <f aca="false">IF(OR(D360="",E360=""),"",E360-D360+1)</f>
        <v/>
      </c>
      <c r="G360" s="17"/>
      <c r="H360" s="17"/>
      <c r="I360" s="22" t="str">
        <f aca="false">IF(OR(D360="",E360=""),"",MAX(0,MIN(E360,الإعدادات!$B$5)-MAX(D360,الإعدادات!$B$4)+1))</f>
        <v/>
      </c>
    </row>
    <row r="361" customFormat="false" ht="15" hidden="false" customHeight="false" outlineLevel="0" collapsed="false">
      <c r="A361" s="17"/>
      <c r="B361" s="18" t="str">
        <f aca="false">IF(A361="","",IFERROR(VLOOKUP(A361,الموظفين!$A$2:$J$501,2,FALSE()),"⚠ كود غير موجود"))</f>
        <v/>
      </c>
      <c r="C361" s="17"/>
      <c r="D361" s="16"/>
      <c r="E361" s="16"/>
      <c r="F361" s="22" t="str">
        <f aca="false">IF(OR(D361="",E361=""),"",E361-D361+1)</f>
        <v/>
      </c>
      <c r="G361" s="17"/>
      <c r="H361" s="17"/>
      <c r="I361" s="22" t="str">
        <f aca="false">IF(OR(D361="",E361=""),"",MAX(0,MIN(E361,الإعدادات!$B$5)-MAX(D361,الإعدادات!$B$4)+1))</f>
        <v/>
      </c>
    </row>
    <row r="362" customFormat="false" ht="15" hidden="false" customHeight="false" outlineLevel="0" collapsed="false">
      <c r="A362" s="17"/>
      <c r="B362" s="18" t="str">
        <f aca="false">IF(A362="","",IFERROR(VLOOKUP(A362,الموظفين!$A$2:$J$501,2,FALSE()),"⚠ كود غير موجود"))</f>
        <v/>
      </c>
      <c r="C362" s="17"/>
      <c r="D362" s="16"/>
      <c r="E362" s="16"/>
      <c r="F362" s="22" t="str">
        <f aca="false">IF(OR(D362="",E362=""),"",E362-D362+1)</f>
        <v/>
      </c>
      <c r="G362" s="17"/>
      <c r="H362" s="17"/>
      <c r="I362" s="22" t="str">
        <f aca="false">IF(OR(D362="",E362=""),"",MAX(0,MIN(E362,الإعدادات!$B$5)-MAX(D362,الإعدادات!$B$4)+1))</f>
        <v/>
      </c>
    </row>
    <row r="363" customFormat="false" ht="15" hidden="false" customHeight="false" outlineLevel="0" collapsed="false">
      <c r="A363" s="17"/>
      <c r="B363" s="18" t="str">
        <f aca="false">IF(A363="","",IFERROR(VLOOKUP(A363,الموظفين!$A$2:$J$501,2,FALSE()),"⚠ كود غير موجود"))</f>
        <v/>
      </c>
      <c r="C363" s="17"/>
      <c r="D363" s="16"/>
      <c r="E363" s="16"/>
      <c r="F363" s="22" t="str">
        <f aca="false">IF(OR(D363="",E363=""),"",E363-D363+1)</f>
        <v/>
      </c>
      <c r="G363" s="17"/>
      <c r="H363" s="17"/>
      <c r="I363" s="22" t="str">
        <f aca="false">IF(OR(D363="",E363=""),"",MAX(0,MIN(E363,الإعدادات!$B$5)-MAX(D363,الإعدادات!$B$4)+1))</f>
        <v/>
      </c>
    </row>
    <row r="364" customFormat="false" ht="15" hidden="false" customHeight="false" outlineLevel="0" collapsed="false">
      <c r="A364" s="17"/>
      <c r="B364" s="18" t="str">
        <f aca="false">IF(A364="","",IFERROR(VLOOKUP(A364,الموظفين!$A$2:$J$501,2,FALSE()),"⚠ كود غير موجود"))</f>
        <v/>
      </c>
      <c r="C364" s="17"/>
      <c r="D364" s="16"/>
      <c r="E364" s="16"/>
      <c r="F364" s="22" t="str">
        <f aca="false">IF(OR(D364="",E364=""),"",E364-D364+1)</f>
        <v/>
      </c>
      <c r="G364" s="17"/>
      <c r="H364" s="17"/>
      <c r="I364" s="22" t="str">
        <f aca="false">IF(OR(D364="",E364=""),"",MAX(0,MIN(E364,الإعدادات!$B$5)-MAX(D364,الإعدادات!$B$4)+1))</f>
        <v/>
      </c>
    </row>
    <row r="365" customFormat="false" ht="15" hidden="false" customHeight="false" outlineLevel="0" collapsed="false">
      <c r="A365" s="17"/>
      <c r="B365" s="18" t="str">
        <f aca="false">IF(A365="","",IFERROR(VLOOKUP(A365,الموظفين!$A$2:$J$501,2,FALSE()),"⚠ كود غير موجود"))</f>
        <v/>
      </c>
      <c r="C365" s="17"/>
      <c r="D365" s="16"/>
      <c r="E365" s="16"/>
      <c r="F365" s="22" t="str">
        <f aca="false">IF(OR(D365="",E365=""),"",E365-D365+1)</f>
        <v/>
      </c>
      <c r="G365" s="17"/>
      <c r="H365" s="17"/>
      <c r="I365" s="22" t="str">
        <f aca="false">IF(OR(D365="",E365=""),"",MAX(0,MIN(E365,الإعدادات!$B$5)-MAX(D365,الإعدادات!$B$4)+1))</f>
        <v/>
      </c>
    </row>
    <row r="366" customFormat="false" ht="15" hidden="false" customHeight="false" outlineLevel="0" collapsed="false">
      <c r="A366" s="17"/>
      <c r="B366" s="18" t="str">
        <f aca="false">IF(A366="","",IFERROR(VLOOKUP(A366,الموظفين!$A$2:$J$501,2,FALSE()),"⚠ كود غير موجود"))</f>
        <v/>
      </c>
      <c r="C366" s="17"/>
      <c r="D366" s="16"/>
      <c r="E366" s="16"/>
      <c r="F366" s="22" t="str">
        <f aca="false">IF(OR(D366="",E366=""),"",E366-D366+1)</f>
        <v/>
      </c>
      <c r="G366" s="17"/>
      <c r="H366" s="17"/>
      <c r="I366" s="22" t="str">
        <f aca="false">IF(OR(D366="",E366=""),"",MAX(0,MIN(E366,الإعدادات!$B$5)-MAX(D366,الإعدادات!$B$4)+1))</f>
        <v/>
      </c>
    </row>
    <row r="367" customFormat="false" ht="15" hidden="false" customHeight="false" outlineLevel="0" collapsed="false">
      <c r="A367" s="17"/>
      <c r="B367" s="18" t="str">
        <f aca="false">IF(A367="","",IFERROR(VLOOKUP(A367,الموظفين!$A$2:$J$501,2,FALSE()),"⚠ كود غير موجود"))</f>
        <v/>
      </c>
      <c r="C367" s="17"/>
      <c r="D367" s="16"/>
      <c r="E367" s="16"/>
      <c r="F367" s="22" t="str">
        <f aca="false">IF(OR(D367="",E367=""),"",E367-D367+1)</f>
        <v/>
      </c>
      <c r="G367" s="17"/>
      <c r="H367" s="17"/>
      <c r="I367" s="22" t="str">
        <f aca="false">IF(OR(D367="",E367=""),"",MAX(0,MIN(E367,الإعدادات!$B$5)-MAX(D367,الإعدادات!$B$4)+1))</f>
        <v/>
      </c>
    </row>
    <row r="368" customFormat="false" ht="15" hidden="false" customHeight="false" outlineLevel="0" collapsed="false">
      <c r="A368" s="17"/>
      <c r="B368" s="18" t="str">
        <f aca="false">IF(A368="","",IFERROR(VLOOKUP(A368,الموظفين!$A$2:$J$501,2,FALSE()),"⚠ كود غير موجود"))</f>
        <v/>
      </c>
      <c r="C368" s="17"/>
      <c r="D368" s="16"/>
      <c r="E368" s="16"/>
      <c r="F368" s="22" t="str">
        <f aca="false">IF(OR(D368="",E368=""),"",E368-D368+1)</f>
        <v/>
      </c>
      <c r="G368" s="17"/>
      <c r="H368" s="17"/>
      <c r="I368" s="22" t="str">
        <f aca="false">IF(OR(D368="",E368=""),"",MAX(0,MIN(E368,الإعدادات!$B$5)-MAX(D368,الإعدادات!$B$4)+1))</f>
        <v/>
      </c>
    </row>
    <row r="369" customFormat="false" ht="15" hidden="false" customHeight="false" outlineLevel="0" collapsed="false">
      <c r="A369" s="17"/>
      <c r="B369" s="18" t="str">
        <f aca="false">IF(A369="","",IFERROR(VLOOKUP(A369,الموظفين!$A$2:$J$501,2,FALSE()),"⚠ كود غير موجود"))</f>
        <v/>
      </c>
      <c r="C369" s="17"/>
      <c r="D369" s="16"/>
      <c r="E369" s="16"/>
      <c r="F369" s="22" t="str">
        <f aca="false">IF(OR(D369="",E369=""),"",E369-D369+1)</f>
        <v/>
      </c>
      <c r="G369" s="17"/>
      <c r="H369" s="17"/>
      <c r="I369" s="22" t="str">
        <f aca="false">IF(OR(D369="",E369=""),"",MAX(0,MIN(E369,الإعدادات!$B$5)-MAX(D369,الإعدادات!$B$4)+1))</f>
        <v/>
      </c>
    </row>
    <row r="370" customFormat="false" ht="15" hidden="false" customHeight="false" outlineLevel="0" collapsed="false">
      <c r="A370" s="17"/>
      <c r="B370" s="18" t="str">
        <f aca="false">IF(A370="","",IFERROR(VLOOKUP(A370,الموظفين!$A$2:$J$501,2,FALSE()),"⚠ كود غير موجود"))</f>
        <v/>
      </c>
      <c r="C370" s="17"/>
      <c r="D370" s="16"/>
      <c r="E370" s="16"/>
      <c r="F370" s="22" t="str">
        <f aca="false">IF(OR(D370="",E370=""),"",E370-D370+1)</f>
        <v/>
      </c>
      <c r="G370" s="17"/>
      <c r="H370" s="17"/>
      <c r="I370" s="22" t="str">
        <f aca="false">IF(OR(D370="",E370=""),"",MAX(0,MIN(E370,الإعدادات!$B$5)-MAX(D370,الإعدادات!$B$4)+1))</f>
        <v/>
      </c>
    </row>
    <row r="371" customFormat="false" ht="15" hidden="false" customHeight="false" outlineLevel="0" collapsed="false">
      <c r="A371" s="17"/>
      <c r="B371" s="18" t="str">
        <f aca="false">IF(A371="","",IFERROR(VLOOKUP(A371,الموظفين!$A$2:$J$501,2,FALSE()),"⚠ كود غير موجود"))</f>
        <v/>
      </c>
      <c r="C371" s="17"/>
      <c r="D371" s="16"/>
      <c r="E371" s="16"/>
      <c r="F371" s="22" t="str">
        <f aca="false">IF(OR(D371="",E371=""),"",E371-D371+1)</f>
        <v/>
      </c>
      <c r="G371" s="17"/>
      <c r="H371" s="17"/>
      <c r="I371" s="22" t="str">
        <f aca="false">IF(OR(D371="",E371=""),"",MAX(0,MIN(E371,الإعدادات!$B$5)-MAX(D371,الإعدادات!$B$4)+1))</f>
        <v/>
      </c>
    </row>
    <row r="372" customFormat="false" ht="15" hidden="false" customHeight="false" outlineLevel="0" collapsed="false">
      <c r="A372" s="17"/>
      <c r="B372" s="18" t="str">
        <f aca="false">IF(A372="","",IFERROR(VLOOKUP(A372,الموظفين!$A$2:$J$501,2,FALSE()),"⚠ كود غير موجود"))</f>
        <v/>
      </c>
      <c r="C372" s="17"/>
      <c r="D372" s="16"/>
      <c r="E372" s="16"/>
      <c r="F372" s="22" t="str">
        <f aca="false">IF(OR(D372="",E372=""),"",E372-D372+1)</f>
        <v/>
      </c>
      <c r="G372" s="17"/>
      <c r="H372" s="17"/>
      <c r="I372" s="22" t="str">
        <f aca="false">IF(OR(D372="",E372=""),"",MAX(0,MIN(E372,الإعدادات!$B$5)-MAX(D372,الإعدادات!$B$4)+1))</f>
        <v/>
      </c>
    </row>
    <row r="373" customFormat="false" ht="15" hidden="false" customHeight="false" outlineLevel="0" collapsed="false">
      <c r="A373" s="17"/>
      <c r="B373" s="18" t="str">
        <f aca="false">IF(A373="","",IFERROR(VLOOKUP(A373,الموظفين!$A$2:$J$501,2,FALSE()),"⚠ كود غير موجود"))</f>
        <v/>
      </c>
      <c r="C373" s="17"/>
      <c r="D373" s="16"/>
      <c r="E373" s="16"/>
      <c r="F373" s="22" t="str">
        <f aca="false">IF(OR(D373="",E373=""),"",E373-D373+1)</f>
        <v/>
      </c>
      <c r="G373" s="17"/>
      <c r="H373" s="17"/>
      <c r="I373" s="22" t="str">
        <f aca="false">IF(OR(D373="",E373=""),"",MAX(0,MIN(E373,الإعدادات!$B$5)-MAX(D373,الإعدادات!$B$4)+1))</f>
        <v/>
      </c>
    </row>
    <row r="374" customFormat="false" ht="15" hidden="false" customHeight="false" outlineLevel="0" collapsed="false">
      <c r="A374" s="17"/>
      <c r="B374" s="18" t="str">
        <f aca="false">IF(A374="","",IFERROR(VLOOKUP(A374,الموظفين!$A$2:$J$501,2,FALSE()),"⚠ كود غير موجود"))</f>
        <v/>
      </c>
      <c r="C374" s="17"/>
      <c r="D374" s="16"/>
      <c r="E374" s="16"/>
      <c r="F374" s="22" t="str">
        <f aca="false">IF(OR(D374="",E374=""),"",E374-D374+1)</f>
        <v/>
      </c>
      <c r="G374" s="17"/>
      <c r="H374" s="17"/>
      <c r="I374" s="22" t="str">
        <f aca="false">IF(OR(D374="",E374=""),"",MAX(0,MIN(E374,الإعدادات!$B$5)-MAX(D374,الإعدادات!$B$4)+1))</f>
        <v/>
      </c>
    </row>
    <row r="375" customFormat="false" ht="15" hidden="false" customHeight="false" outlineLevel="0" collapsed="false">
      <c r="A375" s="17"/>
      <c r="B375" s="18" t="str">
        <f aca="false">IF(A375="","",IFERROR(VLOOKUP(A375,الموظفين!$A$2:$J$501,2,FALSE()),"⚠ كود غير موجود"))</f>
        <v/>
      </c>
      <c r="C375" s="17"/>
      <c r="D375" s="16"/>
      <c r="E375" s="16"/>
      <c r="F375" s="22" t="str">
        <f aca="false">IF(OR(D375="",E375=""),"",E375-D375+1)</f>
        <v/>
      </c>
      <c r="G375" s="17"/>
      <c r="H375" s="17"/>
      <c r="I375" s="22" t="str">
        <f aca="false">IF(OR(D375="",E375=""),"",MAX(0,MIN(E375,الإعدادات!$B$5)-MAX(D375,الإعدادات!$B$4)+1))</f>
        <v/>
      </c>
    </row>
    <row r="376" customFormat="false" ht="15" hidden="false" customHeight="false" outlineLevel="0" collapsed="false">
      <c r="A376" s="17"/>
      <c r="B376" s="18" t="str">
        <f aca="false">IF(A376="","",IFERROR(VLOOKUP(A376,الموظفين!$A$2:$J$501,2,FALSE()),"⚠ كود غير موجود"))</f>
        <v/>
      </c>
      <c r="C376" s="17"/>
      <c r="D376" s="16"/>
      <c r="E376" s="16"/>
      <c r="F376" s="22" t="str">
        <f aca="false">IF(OR(D376="",E376=""),"",E376-D376+1)</f>
        <v/>
      </c>
      <c r="G376" s="17"/>
      <c r="H376" s="17"/>
      <c r="I376" s="22" t="str">
        <f aca="false">IF(OR(D376="",E376=""),"",MAX(0,MIN(E376,الإعدادات!$B$5)-MAX(D376,الإعدادات!$B$4)+1))</f>
        <v/>
      </c>
    </row>
    <row r="377" customFormat="false" ht="15" hidden="false" customHeight="false" outlineLevel="0" collapsed="false">
      <c r="A377" s="17"/>
      <c r="B377" s="18" t="str">
        <f aca="false">IF(A377="","",IFERROR(VLOOKUP(A377,الموظفين!$A$2:$J$501,2,FALSE()),"⚠ كود غير موجود"))</f>
        <v/>
      </c>
      <c r="C377" s="17"/>
      <c r="D377" s="16"/>
      <c r="E377" s="16"/>
      <c r="F377" s="22" t="str">
        <f aca="false">IF(OR(D377="",E377=""),"",E377-D377+1)</f>
        <v/>
      </c>
      <c r="G377" s="17"/>
      <c r="H377" s="17"/>
      <c r="I377" s="22" t="str">
        <f aca="false">IF(OR(D377="",E377=""),"",MAX(0,MIN(E377,الإعدادات!$B$5)-MAX(D377,الإعدادات!$B$4)+1))</f>
        <v/>
      </c>
    </row>
    <row r="378" customFormat="false" ht="15" hidden="false" customHeight="false" outlineLevel="0" collapsed="false">
      <c r="A378" s="17"/>
      <c r="B378" s="18" t="str">
        <f aca="false">IF(A378="","",IFERROR(VLOOKUP(A378,الموظفين!$A$2:$J$501,2,FALSE()),"⚠ كود غير موجود"))</f>
        <v/>
      </c>
      <c r="C378" s="17"/>
      <c r="D378" s="16"/>
      <c r="E378" s="16"/>
      <c r="F378" s="22" t="str">
        <f aca="false">IF(OR(D378="",E378=""),"",E378-D378+1)</f>
        <v/>
      </c>
      <c r="G378" s="17"/>
      <c r="H378" s="17"/>
      <c r="I378" s="22" t="str">
        <f aca="false">IF(OR(D378="",E378=""),"",MAX(0,MIN(E378,الإعدادات!$B$5)-MAX(D378,الإعدادات!$B$4)+1))</f>
        <v/>
      </c>
    </row>
    <row r="379" customFormat="false" ht="15" hidden="false" customHeight="false" outlineLevel="0" collapsed="false">
      <c r="A379" s="17"/>
      <c r="B379" s="18" t="str">
        <f aca="false">IF(A379="","",IFERROR(VLOOKUP(A379,الموظفين!$A$2:$J$501,2,FALSE()),"⚠ كود غير موجود"))</f>
        <v/>
      </c>
      <c r="C379" s="17"/>
      <c r="D379" s="16"/>
      <c r="E379" s="16"/>
      <c r="F379" s="22" t="str">
        <f aca="false">IF(OR(D379="",E379=""),"",E379-D379+1)</f>
        <v/>
      </c>
      <c r="G379" s="17"/>
      <c r="H379" s="17"/>
      <c r="I379" s="22" t="str">
        <f aca="false">IF(OR(D379="",E379=""),"",MAX(0,MIN(E379,الإعدادات!$B$5)-MAX(D379,الإعدادات!$B$4)+1))</f>
        <v/>
      </c>
    </row>
    <row r="380" customFormat="false" ht="15" hidden="false" customHeight="false" outlineLevel="0" collapsed="false">
      <c r="A380" s="17"/>
      <c r="B380" s="18" t="str">
        <f aca="false">IF(A380="","",IFERROR(VLOOKUP(A380,الموظفين!$A$2:$J$501,2,FALSE()),"⚠ كود غير موجود"))</f>
        <v/>
      </c>
      <c r="C380" s="17"/>
      <c r="D380" s="16"/>
      <c r="E380" s="16"/>
      <c r="F380" s="22" t="str">
        <f aca="false">IF(OR(D380="",E380=""),"",E380-D380+1)</f>
        <v/>
      </c>
      <c r="G380" s="17"/>
      <c r="H380" s="17"/>
      <c r="I380" s="22" t="str">
        <f aca="false">IF(OR(D380="",E380=""),"",MAX(0,MIN(E380,الإعدادات!$B$5)-MAX(D380,الإعدادات!$B$4)+1))</f>
        <v/>
      </c>
    </row>
    <row r="381" customFormat="false" ht="15" hidden="false" customHeight="false" outlineLevel="0" collapsed="false">
      <c r="A381" s="17"/>
      <c r="B381" s="18" t="str">
        <f aca="false">IF(A381="","",IFERROR(VLOOKUP(A381,الموظفين!$A$2:$J$501,2,FALSE()),"⚠ كود غير موجود"))</f>
        <v/>
      </c>
      <c r="C381" s="17"/>
      <c r="D381" s="16"/>
      <c r="E381" s="16"/>
      <c r="F381" s="22" t="str">
        <f aca="false">IF(OR(D381="",E381=""),"",E381-D381+1)</f>
        <v/>
      </c>
      <c r="G381" s="17"/>
      <c r="H381" s="17"/>
      <c r="I381" s="22" t="str">
        <f aca="false">IF(OR(D381="",E381=""),"",MAX(0,MIN(E381,الإعدادات!$B$5)-MAX(D381,الإعدادات!$B$4)+1))</f>
        <v/>
      </c>
    </row>
    <row r="382" customFormat="false" ht="15" hidden="false" customHeight="false" outlineLevel="0" collapsed="false">
      <c r="A382" s="17"/>
      <c r="B382" s="18" t="str">
        <f aca="false">IF(A382="","",IFERROR(VLOOKUP(A382,الموظفين!$A$2:$J$501,2,FALSE()),"⚠ كود غير موجود"))</f>
        <v/>
      </c>
      <c r="C382" s="17"/>
      <c r="D382" s="16"/>
      <c r="E382" s="16"/>
      <c r="F382" s="22" t="str">
        <f aca="false">IF(OR(D382="",E382=""),"",E382-D382+1)</f>
        <v/>
      </c>
      <c r="G382" s="17"/>
      <c r="H382" s="17"/>
      <c r="I382" s="22" t="str">
        <f aca="false">IF(OR(D382="",E382=""),"",MAX(0,MIN(E382,الإعدادات!$B$5)-MAX(D382,الإعدادات!$B$4)+1))</f>
        <v/>
      </c>
    </row>
    <row r="383" customFormat="false" ht="15" hidden="false" customHeight="false" outlineLevel="0" collapsed="false">
      <c r="A383" s="17"/>
      <c r="B383" s="18" t="str">
        <f aca="false">IF(A383="","",IFERROR(VLOOKUP(A383,الموظفين!$A$2:$J$501,2,FALSE()),"⚠ كود غير موجود"))</f>
        <v/>
      </c>
      <c r="C383" s="17"/>
      <c r="D383" s="16"/>
      <c r="E383" s="16"/>
      <c r="F383" s="22" t="str">
        <f aca="false">IF(OR(D383="",E383=""),"",E383-D383+1)</f>
        <v/>
      </c>
      <c r="G383" s="17"/>
      <c r="H383" s="17"/>
      <c r="I383" s="22" t="str">
        <f aca="false">IF(OR(D383="",E383=""),"",MAX(0,MIN(E383,الإعدادات!$B$5)-MAX(D383,الإعدادات!$B$4)+1))</f>
        <v/>
      </c>
    </row>
    <row r="384" customFormat="false" ht="15" hidden="false" customHeight="false" outlineLevel="0" collapsed="false">
      <c r="A384" s="17"/>
      <c r="B384" s="18" t="str">
        <f aca="false">IF(A384="","",IFERROR(VLOOKUP(A384,الموظفين!$A$2:$J$501,2,FALSE()),"⚠ كود غير موجود"))</f>
        <v/>
      </c>
      <c r="C384" s="17"/>
      <c r="D384" s="16"/>
      <c r="E384" s="16"/>
      <c r="F384" s="22" t="str">
        <f aca="false">IF(OR(D384="",E384=""),"",E384-D384+1)</f>
        <v/>
      </c>
      <c r="G384" s="17"/>
      <c r="H384" s="17"/>
      <c r="I384" s="22" t="str">
        <f aca="false">IF(OR(D384="",E384=""),"",MAX(0,MIN(E384,الإعدادات!$B$5)-MAX(D384,الإعدادات!$B$4)+1))</f>
        <v/>
      </c>
    </row>
    <row r="385" customFormat="false" ht="15" hidden="false" customHeight="false" outlineLevel="0" collapsed="false">
      <c r="A385" s="17"/>
      <c r="B385" s="18" t="str">
        <f aca="false">IF(A385="","",IFERROR(VLOOKUP(A385,الموظفين!$A$2:$J$501,2,FALSE()),"⚠ كود غير موجود"))</f>
        <v/>
      </c>
      <c r="C385" s="17"/>
      <c r="D385" s="16"/>
      <c r="E385" s="16"/>
      <c r="F385" s="22" t="str">
        <f aca="false">IF(OR(D385="",E385=""),"",E385-D385+1)</f>
        <v/>
      </c>
      <c r="G385" s="17"/>
      <c r="H385" s="17"/>
      <c r="I385" s="22" t="str">
        <f aca="false">IF(OR(D385="",E385=""),"",MAX(0,MIN(E385,الإعدادات!$B$5)-MAX(D385,الإعدادات!$B$4)+1))</f>
        <v/>
      </c>
    </row>
    <row r="386" customFormat="false" ht="15" hidden="false" customHeight="false" outlineLevel="0" collapsed="false">
      <c r="A386" s="17"/>
      <c r="B386" s="18" t="str">
        <f aca="false">IF(A386="","",IFERROR(VLOOKUP(A386,الموظفين!$A$2:$J$501,2,FALSE()),"⚠ كود غير موجود"))</f>
        <v/>
      </c>
      <c r="C386" s="17"/>
      <c r="D386" s="16"/>
      <c r="E386" s="16"/>
      <c r="F386" s="22" t="str">
        <f aca="false">IF(OR(D386="",E386=""),"",E386-D386+1)</f>
        <v/>
      </c>
      <c r="G386" s="17"/>
      <c r="H386" s="17"/>
      <c r="I386" s="22" t="str">
        <f aca="false">IF(OR(D386="",E386=""),"",MAX(0,MIN(E386,الإعدادات!$B$5)-MAX(D386,الإعدادات!$B$4)+1))</f>
        <v/>
      </c>
    </row>
    <row r="387" customFormat="false" ht="15" hidden="false" customHeight="false" outlineLevel="0" collapsed="false">
      <c r="A387" s="17"/>
      <c r="B387" s="18" t="str">
        <f aca="false">IF(A387="","",IFERROR(VLOOKUP(A387,الموظفين!$A$2:$J$501,2,FALSE()),"⚠ كود غير موجود"))</f>
        <v/>
      </c>
      <c r="C387" s="17"/>
      <c r="D387" s="16"/>
      <c r="E387" s="16"/>
      <c r="F387" s="22" t="str">
        <f aca="false">IF(OR(D387="",E387=""),"",E387-D387+1)</f>
        <v/>
      </c>
      <c r="G387" s="17"/>
      <c r="H387" s="17"/>
      <c r="I387" s="22" t="str">
        <f aca="false">IF(OR(D387="",E387=""),"",MAX(0,MIN(E387,الإعدادات!$B$5)-MAX(D387,الإعدادات!$B$4)+1))</f>
        <v/>
      </c>
    </row>
    <row r="388" customFormat="false" ht="15" hidden="false" customHeight="false" outlineLevel="0" collapsed="false">
      <c r="A388" s="17"/>
      <c r="B388" s="18" t="str">
        <f aca="false">IF(A388="","",IFERROR(VLOOKUP(A388,الموظفين!$A$2:$J$501,2,FALSE()),"⚠ كود غير موجود"))</f>
        <v/>
      </c>
      <c r="C388" s="17"/>
      <c r="D388" s="16"/>
      <c r="E388" s="16"/>
      <c r="F388" s="22" t="str">
        <f aca="false">IF(OR(D388="",E388=""),"",E388-D388+1)</f>
        <v/>
      </c>
      <c r="G388" s="17"/>
      <c r="H388" s="17"/>
      <c r="I388" s="22" t="str">
        <f aca="false">IF(OR(D388="",E388=""),"",MAX(0,MIN(E388,الإعدادات!$B$5)-MAX(D388,الإعدادات!$B$4)+1))</f>
        <v/>
      </c>
    </row>
    <row r="389" customFormat="false" ht="15" hidden="false" customHeight="false" outlineLevel="0" collapsed="false">
      <c r="A389" s="17"/>
      <c r="B389" s="18" t="str">
        <f aca="false">IF(A389="","",IFERROR(VLOOKUP(A389,الموظفين!$A$2:$J$501,2,FALSE()),"⚠ كود غير موجود"))</f>
        <v/>
      </c>
      <c r="C389" s="17"/>
      <c r="D389" s="16"/>
      <c r="E389" s="16"/>
      <c r="F389" s="22" t="str">
        <f aca="false">IF(OR(D389="",E389=""),"",E389-D389+1)</f>
        <v/>
      </c>
      <c r="G389" s="17"/>
      <c r="H389" s="17"/>
      <c r="I389" s="22" t="str">
        <f aca="false">IF(OR(D389="",E389=""),"",MAX(0,MIN(E389,الإعدادات!$B$5)-MAX(D389,الإعدادات!$B$4)+1))</f>
        <v/>
      </c>
    </row>
    <row r="390" customFormat="false" ht="15" hidden="false" customHeight="false" outlineLevel="0" collapsed="false">
      <c r="A390" s="17"/>
      <c r="B390" s="18" t="str">
        <f aca="false">IF(A390="","",IFERROR(VLOOKUP(A390,الموظفين!$A$2:$J$501,2,FALSE()),"⚠ كود غير موجود"))</f>
        <v/>
      </c>
      <c r="C390" s="17"/>
      <c r="D390" s="16"/>
      <c r="E390" s="16"/>
      <c r="F390" s="22" t="str">
        <f aca="false">IF(OR(D390="",E390=""),"",E390-D390+1)</f>
        <v/>
      </c>
      <c r="G390" s="17"/>
      <c r="H390" s="17"/>
      <c r="I390" s="22" t="str">
        <f aca="false">IF(OR(D390="",E390=""),"",MAX(0,MIN(E390,الإعدادات!$B$5)-MAX(D390,الإعدادات!$B$4)+1))</f>
        <v/>
      </c>
    </row>
    <row r="391" customFormat="false" ht="15" hidden="false" customHeight="false" outlineLevel="0" collapsed="false">
      <c r="A391" s="17"/>
      <c r="B391" s="18" t="str">
        <f aca="false">IF(A391="","",IFERROR(VLOOKUP(A391,الموظفين!$A$2:$J$501,2,FALSE()),"⚠ كود غير موجود"))</f>
        <v/>
      </c>
      <c r="C391" s="17"/>
      <c r="D391" s="16"/>
      <c r="E391" s="16"/>
      <c r="F391" s="22" t="str">
        <f aca="false">IF(OR(D391="",E391=""),"",E391-D391+1)</f>
        <v/>
      </c>
      <c r="G391" s="17"/>
      <c r="H391" s="17"/>
      <c r="I391" s="22" t="str">
        <f aca="false">IF(OR(D391="",E391=""),"",MAX(0,MIN(E391,الإعدادات!$B$5)-MAX(D391,الإعدادات!$B$4)+1))</f>
        <v/>
      </c>
    </row>
    <row r="392" customFormat="false" ht="15" hidden="false" customHeight="false" outlineLevel="0" collapsed="false">
      <c r="A392" s="17"/>
      <c r="B392" s="18" t="str">
        <f aca="false">IF(A392="","",IFERROR(VLOOKUP(A392,الموظفين!$A$2:$J$501,2,FALSE()),"⚠ كود غير موجود"))</f>
        <v/>
      </c>
      <c r="C392" s="17"/>
      <c r="D392" s="16"/>
      <c r="E392" s="16"/>
      <c r="F392" s="22" t="str">
        <f aca="false">IF(OR(D392="",E392=""),"",E392-D392+1)</f>
        <v/>
      </c>
      <c r="G392" s="17"/>
      <c r="H392" s="17"/>
      <c r="I392" s="22" t="str">
        <f aca="false">IF(OR(D392="",E392=""),"",MAX(0,MIN(E392,الإعدادات!$B$5)-MAX(D392,الإعدادات!$B$4)+1))</f>
        <v/>
      </c>
    </row>
    <row r="393" customFormat="false" ht="15" hidden="false" customHeight="false" outlineLevel="0" collapsed="false">
      <c r="A393" s="17"/>
      <c r="B393" s="18" t="str">
        <f aca="false">IF(A393="","",IFERROR(VLOOKUP(A393,الموظفين!$A$2:$J$501,2,FALSE()),"⚠ كود غير موجود"))</f>
        <v/>
      </c>
      <c r="C393" s="17"/>
      <c r="D393" s="16"/>
      <c r="E393" s="16"/>
      <c r="F393" s="22" t="str">
        <f aca="false">IF(OR(D393="",E393=""),"",E393-D393+1)</f>
        <v/>
      </c>
      <c r="G393" s="17"/>
      <c r="H393" s="17"/>
      <c r="I393" s="22" t="str">
        <f aca="false">IF(OR(D393="",E393=""),"",MAX(0,MIN(E393,الإعدادات!$B$5)-MAX(D393,الإعدادات!$B$4)+1))</f>
        <v/>
      </c>
    </row>
    <row r="394" customFormat="false" ht="15" hidden="false" customHeight="false" outlineLevel="0" collapsed="false">
      <c r="A394" s="17"/>
      <c r="B394" s="18" t="str">
        <f aca="false">IF(A394="","",IFERROR(VLOOKUP(A394,الموظفين!$A$2:$J$501,2,FALSE()),"⚠ كود غير موجود"))</f>
        <v/>
      </c>
      <c r="C394" s="17"/>
      <c r="D394" s="16"/>
      <c r="E394" s="16"/>
      <c r="F394" s="22" t="str">
        <f aca="false">IF(OR(D394="",E394=""),"",E394-D394+1)</f>
        <v/>
      </c>
      <c r="G394" s="17"/>
      <c r="H394" s="17"/>
      <c r="I394" s="22" t="str">
        <f aca="false">IF(OR(D394="",E394=""),"",MAX(0,MIN(E394,الإعدادات!$B$5)-MAX(D394,الإعدادات!$B$4)+1))</f>
        <v/>
      </c>
    </row>
    <row r="395" customFormat="false" ht="15" hidden="false" customHeight="false" outlineLevel="0" collapsed="false">
      <c r="A395" s="17"/>
      <c r="B395" s="18" t="str">
        <f aca="false">IF(A395="","",IFERROR(VLOOKUP(A395,الموظفين!$A$2:$J$501,2,FALSE()),"⚠ كود غير موجود"))</f>
        <v/>
      </c>
      <c r="C395" s="17"/>
      <c r="D395" s="16"/>
      <c r="E395" s="16"/>
      <c r="F395" s="22" t="str">
        <f aca="false">IF(OR(D395="",E395=""),"",E395-D395+1)</f>
        <v/>
      </c>
      <c r="G395" s="17"/>
      <c r="H395" s="17"/>
      <c r="I395" s="22" t="str">
        <f aca="false">IF(OR(D395="",E395=""),"",MAX(0,MIN(E395,الإعدادات!$B$5)-MAX(D395,الإعدادات!$B$4)+1))</f>
        <v/>
      </c>
    </row>
    <row r="396" customFormat="false" ht="15" hidden="false" customHeight="false" outlineLevel="0" collapsed="false">
      <c r="A396" s="17"/>
      <c r="B396" s="18" t="str">
        <f aca="false">IF(A396="","",IFERROR(VLOOKUP(A396,الموظفين!$A$2:$J$501,2,FALSE()),"⚠ كود غير موجود"))</f>
        <v/>
      </c>
      <c r="C396" s="17"/>
      <c r="D396" s="16"/>
      <c r="E396" s="16"/>
      <c r="F396" s="22" t="str">
        <f aca="false">IF(OR(D396="",E396=""),"",E396-D396+1)</f>
        <v/>
      </c>
      <c r="G396" s="17"/>
      <c r="H396" s="17"/>
      <c r="I396" s="22" t="str">
        <f aca="false">IF(OR(D396="",E396=""),"",MAX(0,MIN(E396,الإعدادات!$B$5)-MAX(D396,الإعدادات!$B$4)+1))</f>
        <v/>
      </c>
    </row>
    <row r="397" customFormat="false" ht="15" hidden="false" customHeight="false" outlineLevel="0" collapsed="false">
      <c r="A397" s="17"/>
      <c r="B397" s="18" t="str">
        <f aca="false">IF(A397="","",IFERROR(VLOOKUP(A397,الموظفين!$A$2:$J$501,2,FALSE()),"⚠ كود غير موجود"))</f>
        <v/>
      </c>
      <c r="C397" s="17"/>
      <c r="D397" s="16"/>
      <c r="E397" s="16"/>
      <c r="F397" s="22" t="str">
        <f aca="false">IF(OR(D397="",E397=""),"",E397-D397+1)</f>
        <v/>
      </c>
      <c r="G397" s="17"/>
      <c r="H397" s="17"/>
      <c r="I397" s="22" t="str">
        <f aca="false">IF(OR(D397="",E397=""),"",MAX(0,MIN(E397,الإعدادات!$B$5)-MAX(D397,الإعدادات!$B$4)+1))</f>
        <v/>
      </c>
    </row>
    <row r="398" customFormat="false" ht="15" hidden="false" customHeight="false" outlineLevel="0" collapsed="false">
      <c r="A398" s="17"/>
      <c r="B398" s="18" t="str">
        <f aca="false">IF(A398="","",IFERROR(VLOOKUP(A398,الموظفين!$A$2:$J$501,2,FALSE()),"⚠ كود غير موجود"))</f>
        <v/>
      </c>
      <c r="C398" s="17"/>
      <c r="D398" s="16"/>
      <c r="E398" s="16"/>
      <c r="F398" s="22" t="str">
        <f aca="false">IF(OR(D398="",E398=""),"",E398-D398+1)</f>
        <v/>
      </c>
      <c r="G398" s="17"/>
      <c r="H398" s="17"/>
      <c r="I398" s="22" t="str">
        <f aca="false">IF(OR(D398="",E398=""),"",MAX(0,MIN(E398,الإعدادات!$B$5)-MAX(D398,الإعدادات!$B$4)+1))</f>
        <v/>
      </c>
    </row>
    <row r="399" customFormat="false" ht="15" hidden="false" customHeight="false" outlineLevel="0" collapsed="false">
      <c r="A399" s="17"/>
      <c r="B399" s="18" t="str">
        <f aca="false">IF(A399="","",IFERROR(VLOOKUP(A399,الموظفين!$A$2:$J$501,2,FALSE()),"⚠ كود غير موجود"))</f>
        <v/>
      </c>
      <c r="C399" s="17"/>
      <c r="D399" s="16"/>
      <c r="E399" s="16"/>
      <c r="F399" s="22" t="str">
        <f aca="false">IF(OR(D399="",E399=""),"",E399-D399+1)</f>
        <v/>
      </c>
      <c r="G399" s="17"/>
      <c r="H399" s="17"/>
      <c r="I399" s="22" t="str">
        <f aca="false">IF(OR(D399="",E399=""),"",MAX(0,MIN(E399,الإعدادات!$B$5)-MAX(D399,الإعدادات!$B$4)+1))</f>
        <v/>
      </c>
    </row>
    <row r="400" customFormat="false" ht="15" hidden="false" customHeight="false" outlineLevel="0" collapsed="false">
      <c r="A400" s="17"/>
      <c r="B400" s="18" t="str">
        <f aca="false">IF(A400="","",IFERROR(VLOOKUP(A400,الموظفين!$A$2:$J$501,2,FALSE()),"⚠ كود غير موجود"))</f>
        <v/>
      </c>
      <c r="C400" s="17"/>
      <c r="D400" s="16"/>
      <c r="E400" s="16"/>
      <c r="F400" s="22" t="str">
        <f aca="false">IF(OR(D400="",E400=""),"",E400-D400+1)</f>
        <v/>
      </c>
      <c r="G400" s="17"/>
      <c r="H400" s="17"/>
      <c r="I400" s="22" t="str">
        <f aca="false">IF(OR(D400="",E400=""),"",MAX(0,MIN(E400,الإعدادات!$B$5)-MAX(D400,الإعدادات!$B$4)+1))</f>
        <v/>
      </c>
    </row>
    <row r="401" customFormat="false" ht="15" hidden="false" customHeight="false" outlineLevel="0" collapsed="false">
      <c r="A401" s="17"/>
      <c r="B401" s="18" t="str">
        <f aca="false">IF(A401="","",IFERROR(VLOOKUP(A401,الموظفين!$A$2:$J$501,2,FALSE()),"⚠ كود غير موجود"))</f>
        <v/>
      </c>
      <c r="C401" s="17"/>
      <c r="D401" s="16"/>
      <c r="E401" s="16"/>
      <c r="F401" s="22" t="str">
        <f aca="false">IF(OR(D401="",E401=""),"",E401-D401+1)</f>
        <v/>
      </c>
      <c r="G401" s="17"/>
      <c r="H401" s="17"/>
      <c r="I401" s="22" t="str">
        <f aca="false">IF(OR(D401="",E401=""),"",MAX(0,MIN(E401,الإعدادات!$B$5)-MAX(D401,الإعدادات!$B$4)+1))</f>
        <v/>
      </c>
    </row>
    <row r="402" customFormat="false" ht="15" hidden="false" customHeight="false" outlineLevel="0" collapsed="false">
      <c r="A402" s="17"/>
      <c r="B402" s="18" t="str">
        <f aca="false">IF(A402="","",IFERROR(VLOOKUP(A402,الموظفين!$A$2:$J$501,2,FALSE()),"⚠ كود غير موجود"))</f>
        <v/>
      </c>
      <c r="C402" s="17"/>
      <c r="D402" s="16"/>
      <c r="E402" s="16"/>
      <c r="F402" s="22" t="str">
        <f aca="false">IF(OR(D402="",E402=""),"",E402-D402+1)</f>
        <v/>
      </c>
      <c r="G402" s="17"/>
      <c r="H402" s="17"/>
      <c r="I402" s="22" t="str">
        <f aca="false">IF(OR(D402="",E402=""),"",MAX(0,MIN(E402,الإعدادات!$B$5)-MAX(D402,الإعدادات!$B$4)+1))</f>
        <v/>
      </c>
    </row>
    <row r="403" customFormat="false" ht="15" hidden="false" customHeight="false" outlineLevel="0" collapsed="false">
      <c r="A403" s="17"/>
      <c r="B403" s="18" t="str">
        <f aca="false">IF(A403="","",IFERROR(VLOOKUP(A403,الموظفين!$A$2:$J$501,2,FALSE()),"⚠ كود غير موجود"))</f>
        <v/>
      </c>
      <c r="C403" s="17"/>
      <c r="D403" s="16"/>
      <c r="E403" s="16"/>
      <c r="F403" s="22" t="str">
        <f aca="false">IF(OR(D403="",E403=""),"",E403-D403+1)</f>
        <v/>
      </c>
      <c r="G403" s="17"/>
      <c r="H403" s="17"/>
      <c r="I403" s="22" t="str">
        <f aca="false">IF(OR(D403="",E403=""),"",MAX(0,MIN(E403,الإعدادات!$B$5)-MAX(D403,الإعدادات!$B$4)+1))</f>
        <v/>
      </c>
    </row>
    <row r="404" customFormat="false" ht="15" hidden="false" customHeight="false" outlineLevel="0" collapsed="false">
      <c r="A404" s="17"/>
      <c r="B404" s="18" t="str">
        <f aca="false">IF(A404="","",IFERROR(VLOOKUP(A404,الموظفين!$A$2:$J$501,2,FALSE()),"⚠ كود غير موجود"))</f>
        <v/>
      </c>
      <c r="C404" s="17"/>
      <c r="D404" s="16"/>
      <c r="E404" s="16"/>
      <c r="F404" s="22" t="str">
        <f aca="false">IF(OR(D404="",E404=""),"",E404-D404+1)</f>
        <v/>
      </c>
      <c r="G404" s="17"/>
      <c r="H404" s="17"/>
      <c r="I404" s="22" t="str">
        <f aca="false">IF(OR(D404="",E404=""),"",MAX(0,MIN(E404,الإعدادات!$B$5)-MAX(D404,الإعدادات!$B$4)+1))</f>
        <v/>
      </c>
    </row>
    <row r="405" customFormat="false" ht="15" hidden="false" customHeight="false" outlineLevel="0" collapsed="false">
      <c r="A405" s="17"/>
      <c r="B405" s="18" t="str">
        <f aca="false">IF(A405="","",IFERROR(VLOOKUP(A405,الموظفين!$A$2:$J$501,2,FALSE()),"⚠ كود غير موجود"))</f>
        <v/>
      </c>
      <c r="C405" s="17"/>
      <c r="D405" s="16"/>
      <c r="E405" s="16"/>
      <c r="F405" s="22" t="str">
        <f aca="false">IF(OR(D405="",E405=""),"",E405-D405+1)</f>
        <v/>
      </c>
      <c r="G405" s="17"/>
      <c r="H405" s="17"/>
      <c r="I405" s="22" t="str">
        <f aca="false">IF(OR(D405="",E405=""),"",MAX(0,MIN(E405,الإعدادات!$B$5)-MAX(D405,الإعدادات!$B$4)+1))</f>
        <v/>
      </c>
    </row>
    <row r="406" customFormat="false" ht="15" hidden="false" customHeight="false" outlineLevel="0" collapsed="false">
      <c r="A406" s="17"/>
      <c r="B406" s="18" t="str">
        <f aca="false">IF(A406="","",IFERROR(VLOOKUP(A406,الموظفين!$A$2:$J$501,2,FALSE()),"⚠ كود غير موجود"))</f>
        <v/>
      </c>
      <c r="C406" s="17"/>
      <c r="D406" s="16"/>
      <c r="E406" s="16"/>
      <c r="F406" s="22" t="str">
        <f aca="false">IF(OR(D406="",E406=""),"",E406-D406+1)</f>
        <v/>
      </c>
      <c r="G406" s="17"/>
      <c r="H406" s="17"/>
      <c r="I406" s="22" t="str">
        <f aca="false">IF(OR(D406="",E406=""),"",MAX(0,MIN(E406,الإعدادات!$B$5)-MAX(D406,الإعدادات!$B$4)+1))</f>
        <v/>
      </c>
    </row>
    <row r="407" customFormat="false" ht="15" hidden="false" customHeight="false" outlineLevel="0" collapsed="false">
      <c r="A407" s="17"/>
      <c r="B407" s="18" t="str">
        <f aca="false">IF(A407="","",IFERROR(VLOOKUP(A407,الموظفين!$A$2:$J$501,2,FALSE()),"⚠ كود غير موجود"))</f>
        <v/>
      </c>
      <c r="C407" s="17"/>
      <c r="D407" s="16"/>
      <c r="E407" s="16"/>
      <c r="F407" s="22" t="str">
        <f aca="false">IF(OR(D407="",E407=""),"",E407-D407+1)</f>
        <v/>
      </c>
      <c r="G407" s="17"/>
      <c r="H407" s="17"/>
      <c r="I407" s="22" t="str">
        <f aca="false">IF(OR(D407="",E407=""),"",MAX(0,MIN(E407,الإعدادات!$B$5)-MAX(D407,الإعدادات!$B$4)+1))</f>
        <v/>
      </c>
    </row>
    <row r="408" customFormat="false" ht="15" hidden="false" customHeight="false" outlineLevel="0" collapsed="false">
      <c r="A408" s="17"/>
      <c r="B408" s="18" t="str">
        <f aca="false">IF(A408="","",IFERROR(VLOOKUP(A408,الموظفين!$A$2:$J$501,2,FALSE()),"⚠ كود غير موجود"))</f>
        <v/>
      </c>
      <c r="C408" s="17"/>
      <c r="D408" s="16"/>
      <c r="E408" s="16"/>
      <c r="F408" s="22" t="str">
        <f aca="false">IF(OR(D408="",E408=""),"",E408-D408+1)</f>
        <v/>
      </c>
      <c r="G408" s="17"/>
      <c r="H408" s="17"/>
      <c r="I408" s="22" t="str">
        <f aca="false">IF(OR(D408="",E408=""),"",MAX(0,MIN(E408,الإعدادات!$B$5)-MAX(D408,الإعدادات!$B$4)+1))</f>
        <v/>
      </c>
    </row>
    <row r="409" customFormat="false" ht="15" hidden="false" customHeight="false" outlineLevel="0" collapsed="false">
      <c r="A409" s="17"/>
      <c r="B409" s="18" t="str">
        <f aca="false">IF(A409="","",IFERROR(VLOOKUP(A409,الموظفين!$A$2:$J$501,2,FALSE()),"⚠ كود غير موجود"))</f>
        <v/>
      </c>
      <c r="C409" s="17"/>
      <c r="D409" s="16"/>
      <c r="E409" s="16"/>
      <c r="F409" s="22" t="str">
        <f aca="false">IF(OR(D409="",E409=""),"",E409-D409+1)</f>
        <v/>
      </c>
      <c r="G409" s="17"/>
      <c r="H409" s="17"/>
      <c r="I409" s="22" t="str">
        <f aca="false">IF(OR(D409="",E409=""),"",MAX(0,MIN(E409,الإعدادات!$B$5)-MAX(D409,الإعدادات!$B$4)+1))</f>
        <v/>
      </c>
    </row>
    <row r="410" customFormat="false" ht="15" hidden="false" customHeight="false" outlineLevel="0" collapsed="false">
      <c r="A410" s="17"/>
      <c r="B410" s="18" t="str">
        <f aca="false">IF(A410="","",IFERROR(VLOOKUP(A410,الموظفين!$A$2:$J$501,2,FALSE()),"⚠ كود غير موجود"))</f>
        <v/>
      </c>
      <c r="C410" s="17"/>
      <c r="D410" s="16"/>
      <c r="E410" s="16"/>
      <c r="F410" s="22" t="str">
        <f aca="false">IF(OR(D410="",E410=""),"",E410-D410+1)</f>
        <v/>
      </c>
      <c r="G410" s="17"/>
      <c r="H410" s="17"/>
      <c r="I410" s="22" t="str">
        <f aca="false">IF(OR(D410="",E410=""),"",MAX(0,MIN(E410,الإعدادات!$B$5)-MAX(D410,الإعدادات!$B$4)+1))</f>
        <v/>
      </c>
    </row>
    <row r="411" customFormat="false" ht="15" hidden="false" customHeight="false" outlineLevel="0" collapsed="false">
      <c r="A411" s="17"/>
      <c r="B411" s="18" t="str">
        <f aca="false">IF(A411="","",IFERROR(VLOOKUP(A411,الموظفين!$A$2:$J$501,2,FALSE()),"⚠ كود غير موجود"))</f>
        <v/>
      </c>
      <c r="C411" s="17"/>
      <c r="D411" s="16"/>
      <c r="E411" s="16"/>
      <c r="F411" s="22" t="str">
        <f aca="false">IF(OR(D411="",E411=""),"",E411-D411+1)</f>
        <v/>
      </c>
      <c r="G411" s="17"/>
      <c r="H411" s="17"/>
      <c r="I411" s="22" t="str">
        <f aca="false">IF(OR(D411="",E411=""),"",MAX(0,MIN(E411,الإعدادات!$B$5)-MAX(D411,الإعدادات!$B$4)+1))</f>
        <v/>
      </c>
    </row>
    <row r="412" customFormat="false" ht="15" hidden="false" customHeight="false" outlineLevel="0" collapsed="false">
      <c r="A412" s="17"/>
      <c r="B412" s="18" t="str">
        <f aca="false">IF(A412="","",IFERROR(VLOOKUP(A412,الموظفين!$A$2:$J$501,2,FALSE()),"⚠ كود غير موجود"))</f>
        <v/>
      </c>
      <c r="C412" s="17"/>
      <c r="D412" s="16"/>
      <c r="E412" s="16"/>
      <c r="F412" s="22" t="str">
        <f aca="false">IF(OR(D412="",E412=""),"",E412-D412+1)</f>
        <v/>
      </c>
      <c r="G412" s="17"/>
      <c r="H412" s="17"/>
      <c r="I412" s="22" t="str">
        <f aca="false">IF(OR(D412="",E412=""),"",MAX(0,MIN(E412,الإعدادات!$B$5)-MAX(D412,الإعدادات!$B$4)+1))</f>
        <v/>
      </c>
    </row>
    <row r="413" customFormat="false" ht="15" hidden="false" customHeight="false" outlineLevel="0" collapsed="false">
      <c r="A413" s="17"/>
      <c r="B413" s="18" t="str">
        <f aca="false">IF(A413="","",IFERROR(VLOOKUP(A413,الموظفين!$A$2:$J$501,2,FALSE()),"⚠ كود غير موجود"))</f>
        <v/>
      </c>
      <c r="C413" s="17"/>
      <c r="D413" s="16"/>
      <c r="E413" s="16"/>
      <c r="F413" s="22" t="str">
        <f aca="false">IF(OR(D413="",E413=""),"",E413-D413+1)</f>
        <v/>
      </c>
      <c r="G413" s="17"/>
      <c r="H413" s="17"/>
      <c r="I413" s="22" t="str">
        <f aca="false">IF(OR(D413="",E413=""),"",MAX(0,MIN(E413,الإعدادات!$B$5)-MAX(D413,الإعدادات!$B$4)+1))</f>
        <v/>
      </c>
    </row>
    <row r="414" customFormat="false" ht="15" hidden="false" customHeight="false" outlineLevel="0" collapsed="false">
      <c r="A414" s="17"/>
      <c r="B414" s="18" t="str">
        <f aca="false">IF(A414="","",IFERROR(VLOOKUP(A414,الموظفين!$A$2:$J$501,2,FALSE()),"⚠ كود غير موجود"))</f>
        <v/>
      </c>
      <c r="C414" s="17"/>
      <c r="D414" s="16"/>
      <c r="E414" s="16"/>
      <c r="F414" s="22" t="str">
        <f aca="false">IF(OR(D414="",E414=""),"",E414-D414+1)</f>
        <v/>
      </c>
      <c r="G414" s="17"/>
      <c r="H414" s="17"/>
      <c r="I414" s="22" t="str">
        <f aca="false">IF(OR(D414="",E414=""),"",MAX(0,MIN(E414,الإعدادات!$B$5)-MAX(D414,الإعدادات!$B$4)+1))</f>
        <v/>
      </c>
    </row>
    <row r="415" customFormat="false" ht="15" hidden="false" customHeight="false" outlineLevel="0" collapsed="false">
      <c r="A415" s="17"/>
      <c r="B415" s="18" t="str">
        <f aca="false">IF(A415="","",IFERROR(VLOOKUP(A415,الموظفين!$A$2:$J$501,2,FALSE()),"⚠ كود غير موجود"))</f>
        <v/>
      </c>
      <c r="C415" s="17"/>
      <c r="D415" s="16"/>
      <c r="E415" s="16"/>
      <c r="F415" s="22" t="str">
        <f aca="false">IF(OR(D415="",E415=""),"",E415-D415+1)</f>
        <v/>
      </c>
      <c r="G415" s="17"/>
      <c r="H415" s="17"/>
      <c r="I415" s="22" t="str">
        <f aca="false">IF(OR(D415="",E415=""),"",MAX(0,MIN(E415,الإعدادات!$B$5)-MAX(D415,الإعدادات!$B$4)+1))</f>
        <v/>
      </c>
    </row>
    <row r="416" customFormat="false" ht="15" hidden="false" customHeight="false" outlineLevel="0" collapsed="false">
      <c r="A416" s="17"/>
      <c r="B416" s="18" t="str">
        <f aca="false">IF(A416="","",IFERROR(VLOOKUP(A416,الموظفين!$A$2:$J$501,2,FALSE()),"⚠ كود غير موجود"))</f>
        <v/>
      </c>
      <c r="C416" s="17"/>
      <c r="D416" s="16"/>
      <c r="E416" s="16"/>
      <c r="F416" s="22" t="str">
        <f aca="false">IF(OR(D416="",E416=""),"",E416-D416+1)</f>
        <v/>
      </c>
      <c r="G416" s="17"/>
      <c r="H416" s="17"/>
      <c r="I416" s="22" t="str">
        <f aca="false">IF(OR(D416="",E416=""),"",MAX(0,MIN(E416,الإعدادات!$B$5)-MAX(D416,الإعدادات!$B$4)+1))</f>
        <v/>
      </c>
    </row>
    <row r="417" customFormat="false" ht="15" hidden="false" customHeight="false" outlineLevel="0" collapsed="false">
      <c r="A417" s="17"/>
      <c r="B417" s="18" t="str">
        <f aca="false">IF(A417="","",IFERROR(VLOOKUP(A417,الموظفين!$A$2:$J$501,2,FALSE()),"⚠ كود غير موجود"))</f>
        <v/>
      </c>
      <c r="C417" s="17"/>
      <c r="D417" s="16"/>
      <c r="E417" s="16"/>
      <c r="F417" s="22" t="str">
        <f aca="false">IF(OR(D417="",E417=""),"",E417-D417+1)</f>
        <v/>
      </c>
      <c r="G417" s="17"/>
      <c r="H417" s="17"/>
      <c r="I417" s="22" t="str">
        <f aca="false">IF(OR(D417="",E417=""),"",MAX(0,MIN(E417,الإعدادات!$B$5)-MAX(D417,الإعدادات!$B$4)+1))</f>
        <v/>
      </c>
    </row>
    <row r="418" customFormat="false" ht="15" hidden="false" customHeight="false" outlineLevel="0" collapsed="false">
      <c r="A418" s="17"/>
      <c r="B418" s="18" t="str">
        <f aca="false">IF(A418="","",IFERROR(VLOOKUP(A418,الموظفين!$A$2:$J$501,2,FALSE()),"⚠ كود غير موجود"))</f>
        <v/>
      </c>
      <c r="C418" s="17"/>
      <c r="D418" s="16"/>
      <c r="E418" s="16"/>
      <c r="F418" s="22" t="str">
        <f aca="false">IF(OR(D418="",E418=""),"",E418-D418+1)</f>
        <v/>
      </c>
      <c r="G418" s="17"/>
      <c r="H418" s="17"/>
      <c r="I418" s="22" t="str">
        <f aca="false">IF(OR(D418="",E418=""),"",MAX(0,MIN(E418,الإعدادات!$B$5)-MAX(D418,الإعدادات!$B$4)+1))</f>
        <v/>
      </c>
    </row>
    <row r="419" customFormat="false" ht="15" hidden="false" customHeight="false" outlineLevel="0" collapsed="false">
      <c r="A419" s="17"/>
      <c r="B419" s="18" t="str">
        <f aca="false">IF(A419="","",IFERROR(VLOOKUP(A419,الموظفين!$A$2:$J$501,2,FALSE()),"⚠ كود غير موجود"))</f>
        <v/>
      </c>
      <c r="C419" s="17"/>
      <c r="D419" s="16"/>
      <c r="E419" s="16"/>
      <c r="F419" s="22" t="str">
        <f aca="false">IF(OR(D419="",E419=""),"",E419-D419+1)</f>
        <v/>
      </c>
      <c r="G419" s="17"/>
      <c r="H419" s="17"/>
      <c r="I419" s="22" t="str">
        <f aca="false">IF(OR(D419="",E419=""),"",MAX(0,MIN(E419,الإعدادات!$B$5)-MAX(D419,الإعدادات!$B$4)+1))</f>
        <v/>
      </c>
    </row>
    <row r="420" customFormat="false" ht="15" hidden="false" customHeight="false" outlineLevel="0" collapsed="false">
      <c r="A420" s="17"/>
      <c r="B420" s="18" t="str">
        <f aca="false">IF(A420="","",IFERROR(VLOOKUP(A420,الموظفين!$A$2:$J$501,2,FALSE()),"⚠ كود غير موجود"))</f>
        <v/>
      </c>
      <c r="C420" s="17"/>
      <c r="D420" s="16"/>
      <c r="E420" s="16"/>
      <c r="F420" s="22" t="str">
        <f aca="false">IF(OR(D420="",E420=""),"",E420-D420+1)</f>
        <v/>
      </c>
      <c r="G420" s="17"/>
      <c r="H420" s="17"/>
      <c r="I420" s="22" t="str">
        <f aca="false">IF(OR(D420="",E420=""),"",MAX(0,MIN(E420,الإعدادات!$B$5)-MAX(D420,الإعدادات!$B$4)+1))</f>
        <v/>
      </c>
    </row>
    <row r="421" customFormat="false" ht="15" hidden="false" customHeight="false" outlineLevel="0" collapsed="false">
      <c r="A421" s="17"/>
      <c r="B421" s="18" t="str">
        <f aca="false">IF(A421="","",IFERROR(VLOOKUP(A421,الموظفين!$A$2:$J$501,2,FALSE()),"⚠ كود غير موجود"))</f>
        <v/>
      </c>
      <c r="C421" s="17"/>
      <c r="D421" s="16"/>
      <c r="E421" s="16"/>
      <c r="F421" s="22" t="str">
        <f aca="false">IF(OR(D421="",E421=""),"",E421-D421+1)</f>
        <v/>
      </c>
      <c r="G421" s="17"/>
      <c r="H421" s="17"/>
      <c r="I421" s="22" t="str">
        <f aca="false">IF(OR(D421="",E421=""),"",MAX(0,MIN(E421,الإعدادات!$B$5)-MAX(D421,الإعدادات!$B$4)+1))</f>
        <v/>
      </c>
    </row>
    <row r="422" customFormat="false" ht="15" hidden="false" customHeight="false" outlineLevel="0" collapsed="false">
      <c r="A422" s="17"/>
      <c r="B422" s="18" t="str">
        <f aca="false">IF(A422="","",IFERROR(VLOOKUP(A422,الموظفين!$A$2:$J$501,2,FALSE()),"⚠ كود غير موجود"))</f>
        <v/>
      </c>
      <c r="C422" s="17"/>
      <c r="D422" s="16"/>
      <c r="E422" s="16"/>
      <c r="F422" s="22" t="str">
        <f aca="false">IF(OR(D422="",E422=""),"",E422-D422+1)</f>
        <v/>
      </c>
      <c r="G422" s="17"/>
      <c r="H422" s="17"/>
      <c r="I422" s="22" t="str">
        <f aca="false">IF(OR(D422="",E422=""),"",MAX(0,MIN(E422,الإعدادات!$B$5)-MAX(D422,الإعدادات!$B$4)+1))</f>
        <v/>
      </c>
    </row>
    <row r="423" customFormat="false" ht="15" hidden="false" customHeight="false" outlineLevel="0" collapsed="false">
      <c r="A423" s="17"/>
      <c r="B423" s="18" t="str">
        <f aca="false">IF(A423="","",IFERROR(VLOOKUP(A423,الموظفين!$A$2:$J$501,2,FALSE()),"⚠ كود غير موجود"))</f>
        <v/>
      </c>
      <c r="C423" s="17"/>
      <c r="D423" s="16"/>
      <c r="E423" s="16"/>
      <c r="F423" s="22" t="str">
        <f aca="false">IF(OR(D423="",E423=""),"",E423-D423+1)</f>
        <v/>
      </c>
      <c r="G423" s="17"/>
      <c r="H423" s="17"/>
      <c r="I423" s="22" t="str">
        <f aca="false">IF(OR(D423="",E423=""),"",MAX(0,MIN(E423,الإعدادات!$B$5)-MAX(D423,الإعدادات!$B$4)+1))</f>
        <v/>
      </c>
    </row>
    <row r="424" customFormat="false" ht="15" hidden="false" customHeight="false" outlineLevel="0" collapsed="false">
      <c r="A424" s="17"/>
      <c r="B424" s="18" t="str">
        <f aca="false">IF(A424="","",IFERROR(VLOOKUP(A424,الموظفين!$A$2:$J$501,2,FALSE()),"⚠ كود غير موجود"))</f>
        <v/>
      </c>
      <c r="C424" s="17"/>
      <c r="D424" s="16"/>
      <c r="E424" s="16"/>
      <c r="F424" s="22" t="str">
        <f aca="false">IF(OR(D424="",E424=""),"",E424-D424+1)</f>
        <v/>
      </c>
      <c r="G424" s="17"/>
      <c r="H424" s="17"/>
      <c r="I424" s="22" t="str">
        <f aca="false">IF(OR(D424="",E424=""),"",MAX(0,MIN(E424,الإعدادات!$B$5)-MAX(D424,الإعدادات!$B$4)+1))</f>
        <v/>
      </c>
    </row>
    <row r="425" customFormat="false" ht="15" hidden="false" customHeight="false" outlineLevel="0" collapsed="false">
      <c r="A425" s="17"/>
      <c r="B425" s="18" t="str">
        <f aca="false">IF(A425="","",IFERROR(VLOOKUP(A425,الموظفين!$A$2:$J$501,2,FALSE()),"⚠ كود غير موجود"))</f>
        <v/>
      </c>
      <c r="C425" s="17"/>
      <c r="D425" s="16"/>
      <c r="E425" s="16"/>
      <c r="F425" s="22" t="str">
        <f aca="false">IF(OR(D425="",E425=""),"",E425-D425+1)</f>
        <v/>
      </c>
      <c r="G425" s="17"/>
      <c r="H425" s="17"/>
      <c r="I425" s="22" t="str">
        <f aca="false">IF(OR(D425="",E425=""),"",MAX(0,MIN(E425,الإعدادات!$B$5)-MAX(D425,الإعدادات!$B$4)+1))</f>
        <v/>
      </c>
    </row>
    <row r="426" customFormat="false" ht="15" hidden="false" customHeight="false" outlineLevel="0" collapsed="false">
      <c r="A426" s="17"/>
      <c r="B426" s="18" t="str">
        <f aca="false">IF(A426="","",IFERROR(VLOOKUP(A426,الموظفين!$A$2:$J$501,2,FALSE()),"⚠ كود غير موجود"))</f>
        <v/>
      </c>
      <c r="C426" s="17"/>
      <c r="D426" s="16"/>
      <c r="E426" s="16"/>
      <c r="F426" s="22" t="str">
        <f aca="false">IF(OR(D426="",E426=""),"",E426-D426+1)</f>
        <v/>
      </c>
      <c r="G426" s="17"/>
      <c r="H426" s="17"/>
      <c r="I426" s="22" t="str">
        <f aca="false">IF(OR(D426="",E426=""),"",MAX(0,MIN(E426,الإعدادات!$B$5)-MAX(D426,الإعدادات!$B$4)+1))</f>
        <v/>
      </c>
    </row>
    <row r="427" customFormat="false" ht="15" hidden="false" customHeight="false" outlineLevel="0" collapsed="false">
      <c r="A427" s="17"/>
      <c r="B427" s="18" t="str">
        <f aca="false">IF(A427="","",IFERROR(VLOOKUP(A427,الموظفين!$A$2:$J$501,2,FALSE()),"⚠ كود غير موجود"))</f>
        <v/>
      </c>
      <c r="C427" s="17"/>
      <c r="D427" s="16"/>
      <c r="E427" s="16"/>
      <c r="F427" s="22" t="str">
        <f aca="false">IF(OR(D427="",E427=""),"",E427-D427+1)</f>
        <v/>
      </c>
      <c r="G427" s="17"/>
      <c r="H427" s="17"/>
      <c r="I427" s="22" t="str">
        <f aca="false">IF(OR(D427="",E427=""),"",MAX(0,MIN(E427,الإعدادات!$B$5)-MAX(D427,الإعدادات!$B$4)+1))</f>
        <v/>
      </c>
    </row>
    <row r="428" customFormat="false" ht="15" hidden="false" customHeight="false" outlineLevel="0" collapsed="false">
      <c r="A428" s="17"/>
      <c r="B428" s="18" t="str">
        <f aca="false">IF(A428="","",IFERROR(VLOOKUP(A428,الموظفين!$A$2:$J$501,2,FALSE()),"⚠ كود غير موجود"))</f>
        <v/>
      </c>
      <c r="C428" s="17"/>
      <c r="D428" s="16"/>
      <c r="E428" s="16"/>
      <c r="F428" s="22" t="str">
        <f aca="false">IF(OR(D428="",E428=""),"",E428-D428+1)</f>
        <v/>
      </c>
      <c r="G428" s="17"/>
      <c r="H428" s="17"/>
      <c r="I428" s="22" t="str">
        <f aca="false">IF(OR(D428="",E428=""),"",MAX(0,MIN(E428,الإعدادات!$B$5)-MAX(D428,الإعدادات!$B$4)+1))</f>
        <v/>
      </c>
    </row>
    <row r="429" customFormat="false" ht="15" hidden="false" customHeight="false" outlineLevel="0" collapsed="false">
      <c r="A429" s="17"/>
      <c r="B429" s="18" t="str">
        <f aca="false">IF(A429="","",IFERROR(VLOOKUP(A429,الموظفين!$A$2:$J$501,2,FALSE()),"⚠ كود غير موجود"))</f>
        <v/>
      </c>
      <c r="C429" s="17"/>
      <c r="D429" s="16"/>
      <c r="E429" s="16"/>
      <c r="F429" s="22" t="str">
        <f aca="false">IF(OR(D429="",E429=""),"",E429-D429+1)</f>
        <v/>
      </c>
      <c r="G429" s="17"/>
      <c r="H429" s="17"/>
      <c r="I429" s="22" t="str">
        <f aca="false">IF(OR(D429="",E429=""),"",MAX(0,MIN(E429,الإعدادات!$B$5)-MAX(D429,الإعدادات!$B$4)+1))</f>
        <v/>
      </c>
    </row>
    <row r="430" customFormat="false" ht="15" hidden="false" customHeight="false" outlineLevel="0" collapsed="false">
      <c r="A430" s="17"/>
      <c r="B430" s="18" t="str">
        <f aca="false">IF(A430="","",IFERROR(VLOOKUP(A430,الموظفين!$A$2:$J$501,2,FALSE()),"⚠ كود غير موجود"))</f>
        <v/>
      </c>
      <c r="C430" s="17"/>
      <c r="D430" s="16"/>
      <c r="E430" s="16"/>
      <c r="F430" s="22" t="str">
        <f aca="false">IF(OR(D430="",E430=""),"",E430-D430+1)</f>
        <v/>
      </c>
      <c r="G430" s="17"/>
      <c r="H430" s="17"/>
      <c r="I430" s="22" t="str">
        <f aca="false">IF(OR(D430="",E430=""),"",MAX(0,MIN(E430,الإعدادات!$B$5)-MAX(D430,الإعدادات!$B$4)+1))</f>
        <v/>
      </c>
    </row>
    <row r="431" customFormat="false" ht="15" hidden="false" customHeight="false" outlineLevel="0" collapsed="false">
      <c r="A431" s="17"/>
      <c r="B431" s="18" t="str">
        <f aca="false">IF(A431="","",IFERROR(VLOOKUP(A431,الموظفين!$A$2:$J$501,2,FALSE()),"⚠ كود غير موجود"))</f>
        <v/>
      </c>
      <c r="C431" s="17"/>
      <c r="D431" s="16"/>
      <c r="E431" s="16"/>
      <c r="F431" s="22" t="str">
        <f aca="false">IF(OR(D431="",E431=""),"",E431-D431+1)</f>
        <v/>
      </c>
      <c r="G431" s="17"/>
      <c r="H431" s="17"/>
      <c r="I431" s="22" t="str">
        <f aca="false">IF(OR(D431="",E431=""),"",MAX(0,MIN(E431,الإعدادات!$B$5)-MAX(D431,الإعدادات!$B$4)+1))</f>
        <v/>
      </c>
    </row>
    <row r="432" customFormat="false" ht="15" hidden="false" customHeight="false" outlineLevel="0" collapsed="false">
      <c r="A432" s="17"/>
      <c r="B432" s="18" t="str">
        <f aca="false">IF(A432="","",IFERROR(VLOOKUP(A432,الموظفين!$A$2:$J$501,2,FALSE()),"⚠ كود غير موجود"))</f>
        <v/>
      </c>
      <c r="C432" s="17"/>
      <c r="D432" s="16"/>
      <c r="E432" s="16"/>
      <c r="F432" s="22" t="str">
        <f aca="false">IF(OR(D432="",E432=""),"",E432-D432+1)</f>
        <v/>
      </c>
      <c r="G432" s="17"/>
      <c r="H432" s="17"/>
      <c r="I432" s="22" t="str">
        <f aca="false">IF(OR(D432="",E432=""),"",MAX(0,MIN(E432,الإعدادات!$B$5)-MAX(D432,الإعدادات!$B$4)+1))</f>
        <v/>
      </c>
    </row>
    <row r="433" customFormat="false" ht="15" hidden="false" customHeight="false" outlineLevel="0" collapsed="false">
      <c r="A433" s="17"/>
      <c r="B433" s="18" t="str">
        <f aca="false">IF(A433="","",IFERROR(VLOOKUP(A433,الموظفين!$A$2:$J$501,2,FALSE()),"⚠ كود غير موجود"))</f>
        <v/>
      </c>
      <c r="C433" s="17"/>
      <c r="D433" s="16"/>
      <c r="E433" s="16"/>
      <c r="F433" s="22" t="str">
        <f aca="false">IF(OR(D433="",E433=""),"",E433-D433+1)</f>
        <v/>
      </c>
      <c r="G433" s="17"/>
      <c r="H433" s="17"/>
      <c r="I433" s="22" t="str">
        <f aca="false">IF(OR(D433="",E433=""),"",MAX(0,MIN(E433,الإعدادات!$B$5)-MAX(D433,الإعدادات!$B$4)+1))</f>
        <v/>
      </c>
    </row>
    <row r="434" customFormat="false" ht="15" hidden="false" customHeight="false" outlineLevel="0" collapsed="false">
      <c r="A434" s="17"/>
      <c r="B434" s="18" t="str">
        <f aca="false">IF(A434="","",IFERROR(VLOOKUP(A434,الموظفين!$A$2:$J$501,2,FALSE()),"⚠ كود غير موجود"))</f>
        <v/>
      </c>
      <c r="C434" s="17"/>
      <c r="D434" s="16"/>
      <c r="E434" s="16"/>
      <c r="F434" s="22" t="str">
        <f aca="false">IF(OR(D434="",E434=""),"",E434-D434+1)</f>
        <v/>
      </c>
      <c r="G434" s="17"/>
      <c r="H434" s="17"/>
      <c r="I434" s="22" t="str">
        <f aca="false">IF(OR(D434="",E434=""),"",MAX(0,MIN(E434,الإعدادات!$B$5)-MAX(D434,الإعدادات!$B$4)+1))</f>
        <v/>
      </c>
    </row>
    <row r="435" customFormat="false" ht="15" hidden="false" customHeight="false" outlineLevel="0" collapsed="false">
      <c r="A435" s="17"/>
      <c r="B435" s="18" t="str">
        <f aca="false">IF(A435="","",IFERROR(VLOOKUP(A435,الموظفين!$A$2:$J$501,2,FALSE()),"⚠ كود غير موجود"))</f>
        <v/>
      </c>
      <c r="C435" s="17"/>
      <c r="D435" s="16"/>
      <c r="E435" s="16"/>
      <c r="F435" s="22" t="str">
        <f aca="false">IF(OR(D435="",E435=""),"",E435-D435+1)</f>
        <v/>
      </c>
      <c r="G435" s="17"/>
      <c r="H435" s="17"/>
      <c r="I435" s="22" t="str">
        <f aca="false">IF(OR(D435="",E435=""),"",MAX(0,MIN(E435,الإعدادات!$B$5)-MAX(D435,الإعدادات!$B$4)+1))</f>
        <v/>
      </c>
    </row>
    <row r="436" customFormat="false" ht="15" hidden="false" customHeight="false" outlineLevel="0" collapsed="false">
      <c r="A436" s="17"/>
      <c r="B436" s="18" t="str">
        <f aca="false">IF(A436="","",IFERROR(VLOOKUP(A436,الموظفين!$A$2:$J$501,2,FALSE()),"⚠ كود غير موجود"))</f>
        <v/>
      </c>
      <c r="C436" s="17"/>
      <c r="D436" s="16"/>
      <c r="E436" s="16"/>
      <c r="F436" s="22" t="str">
        <f aca="false">IF(OR(D436="",E436=""),"",E436-D436+1)</f>
        <v/>
      </c>
      <c r="G436" s="17"/>
      <c r="H436" s="17"/>
      <c r="I436" s="22" t="str">
        <f aca="false">IF(OR(D436="",E436=""),"",MAX(0,MIN(E436,الإعدادات!$B$5)-MAX(D436,الإعدادات!$B$4)+1))</f>
        <v/>
      </c>
    </row>
    <row r="437" customFormat="false" ht="15" hidden="false" customHeight="false" outlineLevel="0" collapsed="false">
      <c r="A437" s="17"/>
      <c r="B437" s="18" t="str">
        <f aca="false">IF(A437="","",IFERROR(VLOOKUP(A437,الموظفين!$A$2:$J$501,2,FALSE()),"⚠ كود غير موجود"))</f>
        <v/>
      </c>
      <c r="C437" s="17"/>
      <c r="D437" s="16"/>
      <c r="E437" s="16"/>
      <c r="F437" s="22" t="str">
        <f aca="false">IF(OR(D437="",E437=""),"",E437-D437+1)</f>
        <v/>
      </c>
      <c r="G437" s="17"/>
      <c r="H437" s="17"/>
      <c r="I437" s="22" t="str">
        <f aca="false">IF(OR(D437="",E437=""),"",MAX(0,MIN(E437,الإعدادات!$B$5)-MAX(D437,الإعدادات!$B$4)+1))</f>
        <v/>
      </c>
    </row>
    <row r="438" customFormat="false" ht="15" hidden="false" customHeight="false" outlineLevel="0" collapsed="false">
      <c r="A438" s="17"/>
      <c r="B438" s="18" t="str">
        <f aca="false">IF(A438="","",IFERROR(VLOOKUP(A438,الموظفين!$A$2:$J$501,2,FALSE()),"⚠ كود غير موجود"))</f>
        <v/>
      </c>
      <c r="C438" s="17"/>
      <c r="D438" s="16"/>
      <c r="E438" s="16"/>
      <c r="F438" s="22" t="str">
        <f aca="false">IF(OR(D438="",E438=""),"",E438-D438+1)</f>
        <v/>
      </c>
      <c r="G438" s="17"/>
      <c r="H438" s="17"/>
      <c r="I438" s="22" t="str">
        <f aca="false">IF(OR(D438="",E438=""),"",MAX(0,MIN(E438,الإعدادات!$B$5)-MAX(D438,الإعدادات!$B$4)+1))</f>
        <v/>
      </c>
    </row>
    <row r="439" customFormat="false" ht="15" hidden="false" customHeight="false" outlineLevel="0" collapsed="false">
      <c r="A439" s="17"/>
      <c r="B439" s="18" t="str">
        <f aca="false">IF(A439="","",IFERROR(VLOOKUP(A439,الموظفين!$A$2:$J$501,2,FALSE()),"⚠ كود غير موجود"))</f>
        <v/>
      </c>
      <c r="C439" s="17"/>
      <c r="D439" s="16"/>
      <c r="E439" s="16"/>
      <c r="F439" s="22" t="str">
        <f aca="false">IF(OR(D439="",E439=""),"",E439-D439+1)</f>
        <v/>
      </c>
      <c r="G439" s="17"/>
      <c r="H439" s="17"/>
      <c r="I439" s="22" t="str">
        <f aca="false">IF(OR(D439="",E439=""),"",MAX(0,MIN(E439,الإعدادات!$B$5)-MAX(D439,الإعدادات!$B$4)+1))</f>
        <v/>
      </c>
    </row>
    <row r="440" customFormat="false" ht="15" hidden="false" customHeight="false" outlineLevel="0" collapsed="false">
      <c r="A440" s="17"/>
      <c r="B440" s="18" t="str">
        <f aca="false">IF(A440="","",IFERROR(VLOOKUP(A440,الموظفين!$A$2:$J$501,2,FALSE()),"⚠ كود غير موجود"))</f>
        <v/>
      </c>
      <c r="C440" s="17"/>
      <c r="D440" s="16"/>
      <c r="E440" s="16"/>
      <c r="F440" s="22" t="str">
        <f aca="false">IF(OR(D440="",E440=""),"",E440-D440+1)</f>
        <v/>
      </c>
      <c r="G440" s="17"/>
      <c r="H440" s="17"/>
      <c r="I440" s="22" t="str">
        <f aca="false">IF(OR(D440="",E440=""),"",MAX(0,MIN(E440,الإعدادات!$B$5)-MAX(D440,الإعدادات!$B$4)+1))</f>
        <v/>
      </c>
    </row>
    <row r="441" customFormat="false" ht="15" hidden="false" customHeight="false" outlineLevel="0" collapsed="false">
      <c r="A441" s="17"/>
      <c r="B441" s="18" t="str">
        <f aca="false">IF(A441="","",IFERROR(VLOOKUP(A441,الموظفين!$A$2:$J$501,2,FALSE()),"⚠ كود غير موجود"))</f>
        <v/>
      </c>
      <c r="C441" s="17"/>
      <c r="D441" s="16"/>
      <c r="E441" s="16"/>
      <c r="F441" s="22" t="str">
        <f aca="false">IF(OR(D441="",E441=""),"",E441-D441+1)</f>
        <v/>
      </c>
      <c r="G441" s="17"/>
      <c r="H441" s="17"/>
      <c r="I441" s="22" t="str">
        <f aca="false">IF(OR(D441="",E441=""),"",MAX(0,MIN(E441,الإعدادات!$B$5)-MAX(D441,الإعدادات!$B$4)+1))</f>
        <v/>
      </c>
    </row>
    <row r="442" customFormat="false" ht="15" hidden="false" customHeight="false" outlineLevel="0" collapsed="false">
      <c r="A442" s="17"/>
      <c r="B442" s="18" t="str">
        <f aca="false">IF(A442="","",IFERROR(VLOOKUP(A442,الموظفين!$A$2:$J$501,2,FALSE()),"⚠ كود غير موجود"))</f>
        <v/>
      </c>
      <c r="C442" s="17"/>
      <c r="D442" s="16"/>
      <c r="E442" s="16"/>
      <c r="F442" s="22" t="str">
        <f aca="false">IF(OR(D442="",E442=""),"",E442-D442+1)</f>
        <v/>
      </c>
      <c r="G442" s="17"/>
      <c r="H442" s="17"/>
      <c r="I442" s="22" t="str">
        <f aca="false">IF(OR(D442="",E442=""),"",MAX(0,MIN(E442,الإعدادات!$B$5)-MAX(D442,الإعدادات!$B$4)+1))</f>
        <v/>
      </c>
    </row>
    <row r="443" customFormat="false" ht="15" hidden="false" customHeight="false" outlineLevel="0" collapsed="false">
      <c r="A443" s="17"/>
      <c r="B443" s="18" t="str">
        <f aca="false">IF(A443="","",IFERROR(VLOOKUP(A443,الموظفين!$A$2:$J$501,2,FALSE()),"⚠ كود غير موجود"))</f>
        <v/>
      </c>
      <c r="C443" s="17"/>
      <c r="D443" s="16"/>
      <c r="E443" s="16"/>
      <c r="F443" s="22" t="str">
        <f aca="false">IF(OR(D443="",E443=""),"",E443-D443+1)</f>
        <v/>
      </c>
      <c r="G443" s="17"/>
      <c r="H443" s="17"/>
      <c r="I443" s="22" t="str">
        <f aca="false">IF(OR(D443="",E443=""),"",MAX(0,MIN(E443,الإعدادات!$B$5)-MAX(D443,الإعدادات!$B$4)+1))</f>
        <v/>
      </c>
    </row>
    <row r="444" customFormat="false" ht="15" hidden="false" customHeight="false" outlineLevel="0" collapsed="false">
      <c r="A444" s="17"/>
      <c r="B444" s="18" t="str">
        <f aca="false">IF(A444="","",IFERROR(VLOOKUP(A444,الموظفين!$A$2:$J$501,2,FALSE()),"⚠ كود غير موجود"))</f>
        <v/>
      </c>
      <c r="C444" s="17"/>
      <c r="D444" s="16"/>
      <c r="E444" s="16"/>
      <c r="F444" s="22" t="str">
        <f aca="false">IF(OR(D444="",E444=""),"",E444-D444+1)</f>
        <v/>
      </c>
      <c r="G444" s="17"/>
      <c r="H444" s="17"/>
      <c r="I444" s="22" t="str">
        <f aca="false">IF(OR(D444="",E444=""),"",MAX(0,MIN(E444,الإعدادات!$B$5)-MAX(D444,الإعدادات!$B$4)+1))</f>
        <v/>
      </c>
    </row>
    <row r="445" customFormat="false" ht="15" hidden="false" customHeight="false" outlineLevel="0" collapsed="false">
      <c r="A445" s="17"/>
      <c r="B445" s="18" t="str">
        <f aca="false">IF(A445="","",IFERROR(VLOOKUP(A445,الموظفين!$A$2:$J$501,2,FALSE()),"⚠ كود غير موجود"))</f>
        <v/>
      </c>
      <c r="C445" s="17"/>
      <c r="D445" s="16"/>
      <c r="E445" s="16"/>
      <c r="F445" s="22" t="str">
        <f aca="false">IF(OR(D445="",E445=""),"",E445-D445+1)</f>
        <v/>
      </c>
      <c r="G445" s="17"/>
      <c r="H445" s="17"/>
      <c r="I445" s="22" t="str">
        <f aca="false">IF(OR(D445="",E445=""),"",MAX(0,MIN(E445,الإعدادات!$B$5)-MAX(D445,الإعدادات!$B$4)+1))</f>
        <v/>
      </c>
    </row>
    <row r="446" customFormat="false" ht="15" hidden="false" customHeight="false" outlineLevel="0" collapsed="false">
      <c r="A446" s="17"/>
      <c r="B446" s="18" t="str">
        <f aca="false">IF(A446="","",IFERROR(VLOOKUP(A446,الموظفين!$A$2:$J$501,2,FALSE()),"⚠ كود غير موجود"))</f>
        <v/>
      </c>
      <c r="C446" s="17"/>
      <c r="D446" s="16"/>
      <c r="E446" s="16"/>
      <c r="F446" s="22" t="str">
        <f aca="false">IF(OR(D446="",E446=""),"",E446-D446+1)</f>
        <v/>
      </c>
      <c r="G446" s="17"/>
      <c r="H446" s="17"/>
      <c r="I446" s="22" t="str">
        <f aca="false">IF(OR(D446="",E446=""),"",MAX(0,MIN(E446,الإعدادات!$B$5)-MAX(D446,الإعدادات!$B$4)+1))</f>
        <v/>
      </c>
    </row>
    <row r="447" customFormat="false" ht="15" hidden="false" customHeight="false" outlineLevel="0" collapsed="false">
      <c r="A447" s="17"/>
      <c r="B447" s="18" t="str">
        <f aca="false">IF(A447="","",IFERROR(VLOOKUP(A447,الموظفين!$A$2:$J$501,2,FALSE()),"⚠ كود غير موجود"))</f>
        <v/>
      </c>
      <c r="C447" s="17"/>
      <c r="D447" s="16"/>
      <c r="E447" s="16"/>
      <c r="F447" s="22" t="str">
        <f aca="false">IF(OR(D447="",E447=""),"",E447-D447+1)</f>
        <v/>
      </c>
      <c r="G447" s="17"/>
      <c r="H447" s="17"/>
      <c r="I447" s="22" t="str">
        <f aca="false">IF(OR(D447="",E447=""),"",MAX(0,MIN(E447,الإعدادات!$B$5)-MAX(D447,الإعدادات!$B$4)+1))</f>
        <v/>
      </c>
    </row>
    <row r="448" customFormat="false" ht="15" hidden="false" customHeight="false" outlineLevel="0" collapsed="false">
      <c r="A448" s="17"/>
      <c r="B448" s="18" t="str">
        <f aca="false">IF(A448="","",IFERROR(VLOOKUP(A448,الموظفين!$A$2:$J$501,2,FALSE()),"⚠ كود غير موجود"))</f>
        <v/>
      </c>
      <c r="C448" s="17"/>
      <c r="D448" s="16"/>
      <c r="E448" s="16"/>
      <c r="F448" s="22" t="str">
        <f aca="false">IF(OR(D448="",E448=""),"",E448-D448+1)</f>
        <v/>
      </c>
      <c r="G448" s="17"/>
      <c r="H448" s="17"/>
      <c r="I448" s="22" t="str">
        <f aca="false">IF(OR(D448="",E448=""),"",MAX(0,MIN(E448,الإعدادات!$B$5)-MAX(D448,الإعدادات!$B$4)+1))</f>
        <v/>
      </c>
    </row>
    <row r="449" customFormat="false" ht="15" hidden="false" customHeight="false" outlineLevel="0" collapsed="false">
      <c r="A449" s="17"/>
      <c r="B449" s="18" t="str">
        <f aca="false">IF(A449="","",IFERROR(VLOOKUP(A449,الموظفين!$A$2:$J$501,2,FALSE()),"⚠ كود غير موجود"))</f>
        <v/>
      </c>
      <c r="C449" s="17"/>
      <c r="D449" s="16"/>
      <c r="E449" s="16"/>
      <c r="F449" s="22" t="str">
        <f aca="false">IF(OR(D449="",E449=""),"",E449-D449+1)</f>
        <v/>
      </c>
      <c r="G449" s="17"/>
      <c r="H449" s="17"/>
      <c r="I449" s="22" t="str">
        <f aca="false">IF(OR(D449="",E449=""),"",MAX(0,MIN(E449,الإعدادات!$B$5)-MAX(D449,الإعدادات!$B$4)+1))</f>
        <v/>
      </c>
    </row>
    <row r="450" customFormat="false" ht="15" hidden="false" customHeight="false" outlineLevel="0" collapsed="false">
      <c r="A450" s="17"/>
      <c r="B450" s="18" t="str">
        <f aca="false">IF(A450="","",IFERROR(VLOOKUP(A450,الموظفين!$A$2:$J$501,2,FALSE()),"⚠ كود غير موجود"))</f>
        <v/>
      </c>
      <c r="C450" s="17"/>
      <c r="D450" s="16"/>
      <c r="E450" s="16"/>
      <c r="F450" s="22" t="str">
        <f aca="false">IF(OR(D450="",E450=""),"",E450-D450+1)</f>
        <v/>
      </c>
      <c r="G450" s="17"/>
      <c r="H450" s="17"/>
      <c r="I450" s="22" t="str">
        <f aca="false">IF(OR(D450="",E450=""),"",MAX(0,MIN(E450,الإعدادات!$B$5)-MAX(D450,الإعدادات!$B$4)+1))</f>
        <v/>
      </c>
    </row>
    <row r="451" customFormat="false" ht="15" hidden="false" customHeight="false" outlineLevel="0" collapsed="false">
      <c r="A451" s="17"/>
      <c r="B451" s="18" t="str">
        <f aca="false">IF(A451="","",IFERROR(VLOOKUP(A451,الموظفين!$A$2:$J$501,2,FALSE()),"⚠ كود غير موجود"))</f>
        <v/>
      </c>
      <c r="C451" s="17"/>
      <c r="D451" s="16"/>
      <c r="E451" s="16"/>
      <c r="F451" s="22" t="str">
        <f aca="false">IF(OR(D451="",E451=""),"",E451-D451+1)</f>
        <v/>
      </c>
      <c r="G451" s="17"/>
      <c r="H451" s="17"/>
      <c r="I451" s="22" t="str">
        <f aca="false">IF(OR(D451="",E451=""),"",MAX(0,MIN(E451,الإعدادات!$B$5)-MAX(D451,الإعدادات!$B$4)+1))</f>
        <v/>
      </c>
    </row>
    <row r="452" customFormat="false" ht="15" hidden="false" customHeight="false" outlineLevel="0" collapsed="false">
      <c r="A452" s="17"/>
      <c r="B452" s="18" t="str">
        <f aca="false">IF(A452="","",IFERROR(VLOOKUP(A452,الموظفين!$A$2:$J$501,2,FALSE()),"⚠ كود غير موجود"))</f>
        <v/>
      </c>
      <c r="C452" s="17"/>
      <c r="D452" s="16"/>
      <c r="E452" s="16"/>
      <c r="F452" s="22" t="str">
        <f aca="false">IF(OR(D452="",E452=""),"",E452-D452+1)</f>
        <v/>
      </c>
      <c r="G452" s="17"/>
      <c r="H452" s="17"/>
      <c r="I452" s="22" t="str">
        <f aca="false">IF(OR(D452="",E452=""),"",MAX(0,MIN(E452,الإعدادات!$B$5)-MAX(D452,الإعدادات!$B$4)+1))</f>
        <v/>
      </c>
    </row>
    <row r="453" customFormat="false" ht="15" hidden="false" customHeight="false" outlineLevel="0" collapsed="false">
      <c r="A453" s="17"/>
      <c r="B453" s="18" t="str">
        <f aca="false">IF(A453="","",IFERROR(VLOOKUP(A453,الموظفين!$A$2:$J$501,2,FALSE()),"⚠ كود غير موجود"))</f>
        <v/>
      </c>
      <c r="C453" s="17"/>
      <c r="D453" s="16"/>
      <c r="E453" s="16"/>
      <c r="F453" s="22" t="str">
        <f aca="false">IF(OR(D453="",E453=""),"",E453-D453+1)</f>
        <v/>
      </c>
      <c r="G453" s="17"/>
      <c r="H453" s="17"/>
      <c r="I453" s="22" t="str">
        <f aca="false">IF(OR(D453="",E453=""),"",MAX(0,MIN(E453,الإعدادات!$B$5)-MAX(D453,الإعدادات!$B$4)+1))</f>
        <v/>
      </c>
    </row>
    <row r="454" customFormat="false" ht="15" hidden="false" customHeight="false" outlineLevel="0" collapsed="false">
      <c r="A454" s="17"/>
      <c r="B454" s="18" t="str">
        <f aca="false">IF(A454="","",IFERROR(VLOOKUP(A454,الموظفين!$A$2:$J$501,2,FALSE()),"⚠ كود غير موجود"))</f>
        <v/>
      </c>
      <c r="C454" s="17"/>
      <c r="D454" s="16"/>
      <c r="E454" s="16"/>
      <c r="F454" s="22" t="str">
        <f aca="false">IF(OR(D454="",E454=""),"",E454-D454+1)</f>
        <v/>
      </c>
      <c r="G454" s="17"/>
      <c r="H454" s="17"/>
      <c r="I454" s="22" t="str">
        <f aca="false">IF(OR(D454="",E454=""),"",MAX(0,MIN(E454,الإعدادات!$B$5)-MAX(D454,الإعدادات!$B$4)+1))</f>
        <v/>
      </c>
    </row>
    <row r="455" customFormat="false" ht="15" hidden="false" customHeight="false" outlineLevel="0" collapsed="false">
      <c r="A455" s="17"/>
      <c r="B455" s="18" t="str">
        <f aca="false">IF(A455="","",IFERROR(VLOOKUP(A455,الموظفين!$A$2:$J$501,2,FALSE()),"⚠ كود غير موجود"))</f>
        <v/>
      </c>
      <c r="C455" s="17"/>
      <c r="D455" s="16"/>
      <c r="E455" s="16"/>
      <c r="F455" s="22" t="str">
        <f aca="false">IF(OR(D455="",E455=""),"",E455-D455+1)</f>
        <v/>
      </c>
      <c r="G455" s="17"/>
      <c r="H455" s="17"/>
      <c r="I455" s="22" t="str">
        <f aca="false">IF(OR(D455="",E455=""),"",MAX(0,MIN(E455,الإعدادات!$B$5)-MAX(D455,الإعدادات!$B$4)+1))</f>
        <v/>
      </c>
    </row>
    <row r="456" customFormat="false" ht="15" hidden="false" customHeight="false" outlineLevel="0" collapsed="false">
      <c r="A456" s="17"/>
      <c r="B456" s="18" t="str">
        <f aca="false">IF(A456="","",IFERROR(VLOOKUP(A456,الموظفين!$A$2:$J$501,2,FALSE()),"⚠ كود غير موجود"))</f>
        <v/>
      </c>
      <c r="C456" s="17"/>
      <c r="D456" s="16"/>
      <c r="E456" s="16"/>
      <c r="F456" s="22" t="str">
        <f aca="false">IF(OR(D456="",E456=""),"",E456-D456+1)</f>
        <v/>
      </c>
      <c r="G456" s="17"/>
      <c r="H456" s="17"/>
      <c r="I456" s="22" t="str">
        <f aca="false">IF(OR(D456="",E456=""),"",MAX(0,MIN(E456,الإعدادات!$B$5)-MAX(D456,الإعدادات!$B$4)+1))</f>
        <v/>
      </c>
    </row>
    <row r="457" customFormat="false" ht="15" hidden="false" customHeight="false" outlineLevel="0" collapsed="false">
      <c r="A457" s="17"/>
      <c r="B457" s="18" t="str">
        <f aca="false">IF(A457="","",IFERROR(VLOOKUP(A457,الموظفين!$A$2:$J$501,2,FALSE()),"⚠ كود غير موجود"))</f>
        <v/>
      </c>
      <c r="C457" s="17"/>
      <c r="D457" s="16"/>
      <c r="E457" s="16"/>
      <c r="F457" s="22" t="str">
        <f aca="false">IF(OR(D457="",E457=""),"",E457-D457+1)</f>
        <v/>
      </c>
      <c r="G457" s="17"/>
      <c r="H457" s="17"/>
      <c r="I457" s="22" t="str">
        <f aca="false">IF(OR(D457="",E457=""),"",MAX(0,MIN(E457,الإعدادات!$B$5)-MAX(D457,الإعدادات!$B$4)+1))</f>
        <v/>
      </c>
    </row>
    <row r="458" customFormat="false" ht="15" hidden="false" customHeight="false" outlineLevel="0" collapsed="false">
      <c r="A458" s="17"/>
      <c r="B458" s="18" t="str">
        <f aca="false">IF(A458="","",IFERROR(VLOOKUP(A458,الموظفين!$A$2:$J$501,2,FALSE()),"⚠ كود غير موجود"))</f>
        <v/>
      </c>
      <c r="C458" s="17"/>
      <c r="D458" s="16"/>
      <c r="E458" s="16"/>
      <c r="F458" s="22" t="str">
        <f aca="false">IF(OR(D458="",E458=""),"",E458-D458+1)</f>
        <v/>
      </c>
      <c r="G458" s="17"/>
      <c r="H458" s="17"/>
      <c r="I458" s="22" t="str">
        <f aca="false">IF(OR(D458="",E458=""),"",MAX(0,MIN(E458,الإعدادات!$B$5)-MAX(D458,الإعدادات!$B$4)+1))</f>
        <v/>
      </c>
    </row>
    <row r="459" customFormat="false" ht="15" hidden="false" customHeight="false" outlineLevel="0" collapsed="false">
      <c r="A459" s="17"/>
      <c r="B459" s="18" t="str">
        <f aca="false">IF(A459="","",IFERROR(VLOOKUP(A459,الموظفين!$A$2:$J$501,2,FALSE()),"⚠ كود غير موجود"))</f>
        <v/>
      </c>
      <c r="C459" s="17"/>
      <c r="D459" s="16"/>
      <c r="E459" s="16"/>
      <c r="F459" s="22" t="str">
        <f aca="false">IF(OR(D459="",E459=""),"",E459-D459+1)</f>
        <v/>
      </c>
      <c r="G459" s="17"/>
      <c r="H459" s="17"/>
      <c r="I459" s="22" t="str">
        <f aca="false">IF(OR(D459="",E459=""),"",MAX(0,MIN(E459,الإعدادات!$B$5)-MAX(D459,الإعدادات!$B$4)+1))</f>
        <v/>
      </c>
    </row>
    <row r="460" customFormat="false" ht="15" hidden="false" customHeight="false" outlineLevel="0" collapsed="false">
      <c r="A460" s="17"/>
      <c r="B460" s="18" t="str">
        <f aca="false">IF(A460="","",IFERROR(VLOOKUP(A460,الموظفين!$A$2:$J$501,2,FALSE()),"⚠ كود غير موجود"))</f>
        <v/>
      </c>
      <c r="C460" s="17"/>
      <c r="D460" s="16"/>
      <c r="E460" s="16"/>
      <c r="F460" s="22" t="str">
        <f aca="false">IF(OR(D460="",E460=""),"",E460-D460+1)</f>
        <v/>
      </c>
      <c r="G460" s="17"/>
      <c r="H460" s="17"/>
      <c r="I460" s="22" t="str">
        <f aca="false">IF(OR(D460="",E460=""),"",MAX(0,MIN(E460,الإعدادات!$B$5)-MAX(D460,الإعدادات!$B$4)+1))</f>
        <v/>
      </c>
    </row>
    <row r="461" customFormat="false" ht="15" hidden="false" customHeight="false" outlineLevel="0" collapsed="false">
      <c r="A461" s="17"/>
      <c r="B461" s="18" t="str">
        <f aca="false">IF(A461="","",IFERROR(VLOOKUP(A461,الموظفين!$A$2:$J$501,2,FALSE()),"⚠ كود غير موجود"))</f>
        <v/>
      </c>
      <c r="C461" s="17"/>
      <c r="D461" s="16"/>
      <c r="E461" s="16"/>
      <c r="F461" s="22" t="str">
        <f aca="false">IF(OR(D461="",E461=""),"",E461-D461+1)</f>
        <v/>
      </c>
      <c r="G461" s="17"/>
      <c r="H461" s="17"/>
      <c r="I461" s="22" t="str">
        <f aca="false">IF(OR(D461="",E461=""),"",MAX(0,MIN(E461,الإعدادات!$B$5)-MAX(D461,الإعدادات!$B$4)+1))</f>
        <v/>
      </c>
    </row>
    <row r="462" customFormat="false" ht="15" hidden="false" customHeight="false" outlineLevel="0" collapsed="false">
      <c r="A462" s="17"/>
      <c r="B462" s="18" t="str">
        <f aca="false">IF(A462="","",IFERROR(VLOOKUP(A462,الموظفين!$A$2:$J$501,2,FALSE()),"⚠ كود غير موجود"))</f>
        <v/>
      </c>
      <c r="C462" s="17"/>
      <c r="D462" s="16"/>
      <c r="E462" s="16"/>
      <c r="F462" s="22" t="str">
        <f aca="false">IF(OR(D462="",E462=""),"",E462-D462+1)</f>
        <v/>
      </c>
      <c r="G462" s="17"/>
      <c r="H462" s="17"/>
      <c r="I462" s="22" t="str">
        <f aca="false">IF(OR(D462="",E462=""),"",MAX(0,MIN(E462,الإعدادات!$B$5)-MAX(D462,الإعدادات!$B$4)+1))</f>
        <v/>
      </c>
    </row>
    <row r="463" customFormat="false" ht="15" hidden="false" customHeight="false" outlineLevel="0" collapsed="false">
      <c r="A463" s="17"/>
      <c r="B463" s="18" t="str">
        <f aca="false">IF(A463="","",IFERROR(VLOOKUP(A463,الموظفين!$A$2:$J$501,2,FALSE()),"⚠ كود غير موجود"))</f>
        <v/>
      </c>
      <c r="C463" s="17"/>
      <c r="D463" s="16"/>
      <c r="E463" s="16"/>
      <c r="F463" s="22" t="str">
        <f aca="false">IF(OR(D463="",E463=""),"",E463-D463+1)</f>
        <v/>
      </c>
      <c r="G463" s="17"/>
      <c r="H463" s="17"/>
      <c r="I463" s="22" t="str">
        <f aca="false">IF(OR(D463="",E463=""),"",MAX(0,MIN(E463,الإعدادات!$B$5)-MAX(D463,الإعدادات!$B$4)+1))</f>
        <v/>
      </c>
    </row>
    <row r="464" customFormat="false" ht="15" hidden="false" customHeight="false" outlineLevel="0" collapsed="false">
      <c r="A464" s="17"/>
      <c r="B464" s="18" t="str">
        <f aca="false">IF(A464="","",IFERROR(VLOOKUP(A464,الموظفين!$A$2:$J$501,2,FALSE()),"⚠ كود غير موجود"))</f>
        <v/>
      </c>
      <c r="C464" s="17"/>
      <c r="D464" s="16"/>
      <c r="E464" s="16"/>
      <c r="F464" s="22" t="str">
        <f aca="false">IF(OR(D464="",E464=""),"",E464-D464+1)</f>
        <v/>
      </c>
      <c r="G464" s="17"/>
      <c r="H464" s="17"/>
      <c r="I464" s="22" t="str">
        <f aca="false">IF(OR(D464="",E464=""),"",MAX(0,MIN(E464,الإعدادات!$B$5)-MAX(D464,الإعدادات!$B$4)+1))</f>
        <v/>
      </c>
    </row>
    <row r="465" customFormat="false" ht="15" hidden="false" customHeight="false" outlineLevel="0" collapsed="false">
      <c r="A465" s="17"/>
      <c r="B465" s="18" t="str">
        <f aca="false">IF(A465="","",IFERROR(VLOOKUP(A465,الموظفين!$A$2:$J$501,2,FALSE()),"⚠ كود غير موجود"))</f>
        <v/>
      </c>
      <c r="C465" s="17"/>
      <c r="D465" s="16"/>
      <c r="E465" s="16"/>
      <c r="F465" s="22" t="str">
        <f aca="false">IF(OR(D465="",E465=""),"",E465-D465+1)</f>
        <v/>
      </c>
      <c r="G465" s="17"/>
      <c r="H465" s="17"/>
      <c r="I465" s="22" t="str">
        <f aca="false">IF(OR(D465="",E465=""),"",MAX(0,MIN(E465,الإعدادات!$B$5)-MAX(D465,الإعدادات!$B$4)+1))</f>
        <v/>
      </c>
    </row>
    <row r="466" customFormat="false" ht="15" hidden="false" customHeight="false" outlineLevel="0" collapsed="false">
      <c r="A466" s="17"/>
      <c r="B466" s="18" t="str">
        <f aca="false">IF(A466="","",IFERROR(VLOOKUP(A466,الموظفين!$A$2:$J$501,2,FALSE()),"⚠ كود غير موجود"))</f>
        <v/>
      </c>
      <c r="C466" s="17"/>
      <c r="D466" s="16"/>
      <c r="E466" s="16"/>
      <c r="F466" s="22" t="str">
        <f aca="false">IF(OR(D466="",E466=""),"",E466-D466+1)</f>
        <v/>
      </c>
      <c r="G466" s="17"/>
      <c r="H466" s="17"/>
      <c r="I466" s="22" t="str">
        <f aca="false">IF(OR(D466="",E466=""),"",MAX(0,MIN(E466,الإعدادات!$B$5)-MAX(D466,الإعدادات!$B$4)+1))</f>
        <v/>
      </c>
    </row>
    <row r="467" customFormat="false" ht="15" hidden="false" customHeight="false" outlineLevel="0" collapsed="false">
      <c r="A467" s="17"/>
      <c r="B467" s="18" t="str">
        <f aca="false">IF(A467="","",IFERROR(VLOOKUP(A467,الموظفين!$A$2:$J$501,2,FALSE()),"⚠ كود غير موجود"))</f>
        <v/>
      </c>
      <c r="C467" s="17"/>
      <c r="D467" s="16"/>
      <c r="E467" s="16"/>
      <c r="F467" s="22" t="str">
        <f aca="false">IF(OR(D467="",E467=""),"",E467-D467+1)</f>
        <v/>
      </c>
      <c r="G467" s="17"/>
      <c r="H467" s="17"/>
      <c r="I467" s="22" t="str">
        <f aca="false">IF(OR(D467="",E467=""),"",MAX(0,MIN(E467,الإعدادات!$B$5)-MAX(D467,الإعدادات!$B$4)+1))</f>
        <v/>
      </c>
    </row>
    <row r="468" customFormat="false" ht="15" hidden="false" customHeight="false" outlineLevel="0" collapsed="false">
      <c r="A468" s="17"/>
      <c r="B468" s="18" t="str">
        <f aca="false">IF(A468="","",IFERROR(VLOOKUP(A468,الموظفين!$A$2:$J$501,2,FALSE()),"⚠ كود غير موجود"))</f>
        <v/>
      </c>
      <c r="C468" s="17"/>
      <c r="D468" s="16"/>
      <c r="E468" s="16"/>
      <c r="F468" s="22" t="str">
        <f aca="false">IF(OR(D468="",E468=""),"",E468-D468+1)</f>
        <v/>
      </c>
      <c r="G468" s="17"/>
      <c r="H468" s="17"/>
      <c r="I468" s="22" t="str">
        <f aca="false">IF(OR(D468="",E468=""),"",MAX(0,MIN(E468,الإعدادات!$B$5)-MAX(D468,الإعدادات!$B$4)+1))</f>
        <v/>
      </c>
    </row>
    <row r="469" customFormat="false" ht="15" hidden="false" customHeight="false" outlineLevel="0" collapsed="false">
      <c r="A469" s="17"/>
      <c r="B469" s="18" t="str">
        <f aca="false">IF(A469="","",IFERROR(VLOOKUP(A469,الموظفين!$A$2:$J$501,2,FALSE()),"⚠ كود غير موجود"))</f>
        <v/>
      </c>
      <c r="C469" s="17"/>
      <c r="D469" s="16"/>
      <c r="E469" s="16"/>
      <c r="F469" s="22" t="str">
        <f aca="false">IF(OR(D469="",E469=""),"",E469-D469+1)</f>
        <v/>
      </c>
      <c r="G469" s="17"/>
      <c r="H469" s="17"/>
      <c r="I469" s="22" t="str">
        <f aca="false">IF(OR(D469="",E469=""),"",MAX(0,MIN(E469,الإعدادات!$B$5)-MAX(D469,الإعدادات!$B$4)+1))</f>
        <v/>
      </c>
    </row>
    <row r="470" customFormat="false" ht="15" hidden="false" customHeight="false" outlineLevel="0" collapsed="false">
      <c r="A470" s="17"/>
      <c r="B470" s="18" t="str">
        <f aca="false">IF(A470="","",IFERROR(VLOOKUP(A470,الموظفين!$A$2:$J$501,2,FALSE()),"⚠ كود غير موجود"))</f>
        <v/>
      </c>
      <c r="C470" s="17"/>
      <c r="D470" s="16"/>
      <c r="E470" s="16"/>
      <c r="F470" s="22" t="str">
        <f aca="false">IF(OR(D470="",E470=""),"",E470-D470+1)</f>
        <v/>
      </c>
      <c r="G470" s="17"/>
      <c r="H470" s="17"/>
      <c r="I470" s="22" t="str">
        <f aca="false">IF(OR(D470="",E470=""),"",MAX(0,MIN(E470,الإعدادات!$B$5)-MAX(D470,الإعدادات!$B$4)+1))</f>
        <v/>
      </c>
    </row>
    <row r="471" customFormat="false" ht="15" hidden="false" customHeight="false" outlineLevel="0" collapsed="false">
      <c r="A471" s="17"/>
      <c r="B471" s="18" t="str">
        <f aca="false">IF(A471="","",IFERROR(VLOOKUP(A471,الموظفين!$A$2:$J$501,2,FALSE()),"⚠ كود غير موجود"))</f>
        <v/>
      </c>
      <c r="C471" s="17"/>
      <c r="D471" s="16"/>
      <c r="E471" s="16"/>
      <c r="F471" s="22" t="str">
        <f aca="false">IF(OR(D471="",E471=""),"",E471-D471+1)</f>
        <v/>
      </c>
      <c r="G471" s="17"/>
      <c r="H471" s="17"/>
      <c r="I471" s="22" t="str">
        <f aca="false">IF(OR(D471="",E471=""),"",MAX(0,MIN(E471,الإعدادات!$B$5)-MAX(D471,الإعدادات!$B$4)+1))</f>
        <v/>
      </c>
    </row>
    <row r="472" customFormat="false" ht="15" hidden="false" customHeight="false" outlineLevel="0" collapsed="false">
      <c r="A472" s="17"/>
      <c r="B472" s="18" t="str">
        <f aca="false">IF(A472="","",IFERROR(VLOOKUP(A472,الموظفين!$A$2:$J$501,2,FALSE()),"⚠ كود غير موجود"))</f>
        <v/>
      </c>
      <c r="C472" s="17"/>
      <c r="D472" s="16"/>
      <c r="E472" s="16"/>
      <c r="F472" s="22" t="str">
        <f aca="false">IF(OR(D472="",E472=""),"",E472-D472+1)</f>
        <v/>
      </c>
      <c r="G472" s="17"/>
      <c r="H472" s="17"/>
      <c r="I472" s="22" t="str">
        <f aca="false">IF(OR(D472="",E472=""),"",MAX(0,MIN(E472,الإعدادات!$B$5)-MAX(D472,الإعدادات!$B$4)+1))</f>
        <v/>
      </c>
    </row>
    <row r="473" customFormat="false" ht="15" hidden="false" customHeight="false" outlineLevel="0" collapsed="false">
      <c r="A473" s="17"/>
      <c r="B473" s="18" t="str">
        <f aca="false">IF(A473="","",IFERROR(VLOOKUP(A473,الموظفين!$A$2:$J$501,2,FALSE()),"⚠ كود غير موجود"))</f>
        <v/>
      </c>
      <c r="C473" s="17"/>
      <c r="D473" s="16"/>
      <c r="E473" s="16"/>
      <c r="F473" s="22" t="str">
        <f aca="false">IF(OR(D473="",E473=""),"",E473-D473+1)</f>
        <v/>
      </c>
      <c r="G473" s="17"/>
      <c r="H473" s="17"/>
      <c r="I473" s="22" t="str">
        <f aca="false">IF(OR(D473="",E473=""),"",MAX(0,MIN(E473,الإعدادات!$B$5)-MAX(D473,الإعدادات!$B$4)+1))</f>
        <v/>
      </c>
    </row>
    <row r="474" customFormat="false" ht="15" hidden="false" customHeight="false" outlineLevel="0" collapsed="false">
      <c r="A474" s="17"/>
      <c r="B474" s="18" t="str">
        <f aca="false">IF(A474="","",IFERROR(VLOOKUP(A474,الموظفين!$A$2:$J$501,2,FALSE()),"⚠ كود غير موجود"))</f>
        <v/>
      </c>
      <c r="C474" s="17"/>
      <c r="D474" s="16"/>
      <c r="E474" s="16"/>
      <c r="F474" s="22" t="str">
        <f aca="false">IF(OR(D474="",E474=""),"",E474-D474+1)</f>
        <v/>
      </c>
      <c r="G474" s="17"/>
      <c r="H474" s="17"/>
      <c r="I474" s="22" t="str">
        <f aca="false">IF(OR(D474="",E474=""),"",MAX(0,MIN(E474,الإعدادات!$B$5)-MAX(D474,الإعدادات!$B$4)+1))</f>
        <v/>
      </c>
    </row>
    <row r="475" customFormat="false" ht="15" hidden="false" customHeight="false" outlineLevel="0" collapsed="false">
      <c r="A475" s="17"/>
      <c r="B475" s="18" t="str">
        <f aca="false">IF(A475="","",IFERROR(VLOOKUP(A475,الموظفين!$A$2:$J$501,2,FALSE()),"⚠ كود غير موجود"))</f>
        <v/>
      </c>
      <c r="C475" s="17"/>
      <c r="D475" s="16"/>
      <c r="E475" s="16"/>
      <c r="F475" s="22" t="str">
        <f aca="false">IF(OR(D475="",E475=""),"",E475-D475+1)</f>
        <v/>
      </c>
      <c r="G475" s="17"/>
      <c r="H475" s="17"/>
      <c r="I475" s="22" t="str">
        <f aca="false">IF(OR(D475="",E475=""),"",MAX(0,MIN(E475,الإعدادات!$B$5)-MAX(D475,الإعدادات!$B$4)+1))</f>
        <v/>
      </c>
    </row>
    <row r="476" customFormat="false" ht="15" hidden="false" customHeight="false" outlineLevel="0" collapsed="false">
      <c r="A476" s="17"/>
      <c r="B476" s="18" t="str">
        <f aca="false">IF(A476="","",IFERROR(VLOOKUP(A476,الموظفين!$A$2:$J$501,2,FALSE()),"⚠ كود غير موجود"))</f>
        <v/>
      </c>
      <c r="C476" s="17"/>
      <c r="D476" s="16"/>
      <c r="E476" s="16"/>
      <c r="F476" s="22" t="str">
        <f aca="false">IF(OR(D476="",E476=""),"",E476-D476+1)</f>
        <v/>
      </c>
      <c r="G476" s="17"/>
      <c r="H476" s="17"/>
      <c r="I476" s="22" t="str">
        <f aca="false">IF(OR(D476="",E476=""),"",MAX(0,MIN(E476,الإعدادات!$B$5)-MAX(D476,الإعدادات!$B$4)+1))</f>
        <v/>
      </c>
    </row>
    <row r="477" customFormat="false" ht="15" hidden="false" customHeight="false" outlineLevel="0" collapsed="false">
      <c r="A477" s="17"/>
      <c r="B477" s="18" t="str">
        <f aca="false">IF(A477="","",IFERROR(VLOOKUP(A477,الموظفين!$A$2:$J$501,2,FALSE()),"⚠ كود غير موجود"))</f>
        <v/>
      </c>
      <c r="C477" s="17"/>
      <c r="D477" s="16"/>
      <c r="E477" s="16"/>
      <c r="F477" s="22" t="str">
        <f aca="false">IF(OR(D477="",E477=""),"",E477-D477+1)</f>
        <v/>
      </c>
      <c r="G477" s="17"/>
      <c r="H477" s="17"/>
      <c r="I477" s="22" t="str">
        <f aca="false">IF(OR(D477="",E477=""),"",MAX(0,MIN(E477,الإعدادات!$B$5)-MAX(D477,الإعدادات!$B$4)+1))</f>
        <v/>
      </c>
    </row>
    <row r="478" customFormat="false" ht="15" hidden="false" customHeight="false" outlineLevel="0" collapsed="false">
      <c r="A478" s="17"/>
      <c r="B478" s="18" t="str">
        <f aca="false">IF(A478="","",IFERROR(VLOOKUP(A478,الموظفين!$A$2:$J$501,2,FALSE()),"⚠ كود غير موجود"))</f>
        <v/>
      </c>
      <c r="C478" s="17"/>
      <c r="D478" s="16"/>
      <c r="E478" s="16"/>
      <c r="F478" s="22" t="str">
        <f aca="false">IF(OR(D478="",E478=""),"",E478-D478+1)</f>
        <v/>
      </c>
      <c r="G478" s="17"/>
      <c r="H478" s="17"/>
      <c r="I478" s="22" t="str">
        <f aca="false">IF(OR(D478="",E478=""),"",MAX(0,MIN(E478,الإعدادات!$B$5)-MAX(D478,الإعدادات!$B$4)+1))</f>
        <v/>
      </c>
    </row>
    <row r="479" customFormat="false" ht="15" hidden="false" customHeight="false" outlineLevel="0" collapsed="false">
      <c r="A479" s="17"/>
      <c r="B479" s="18" t="str">
        <f aca="false">IF(A479="","",IFERROR(VLOOKUP(A479,الموظفين!$A$2:$J$501,2,FALSE()),"⚠ كود غير موجود"))</f>
        <v/>
      </c>
      <c r="C479" s="17"/>
      <c r="D479" s="16"/>
      <c r="E479" s="16"/>
      <c r="F479" s="22" t="str">
        <f aca="false">IF(OR(D479="",E479=""),"",E479-D479+1)</f>
        <v/>
      </c>
      <c r="G479" s="17"/>
      <c r="H479" s="17"/>
      <c r="I479" s="22" t="str">
        <f aca="false">IF(OR(D479="",E479=""),"",MAX(0,MIN(E479,الإعدادات!$B$5)-MAX(D479,الإعدادات!$B$4)+1))</f>
        <v/>
      </c>
    </row>
    <row r="480" customFormat="false" ht="15" hidden="false" customHeight="false" outlineLevel="0" collapsed="false">
      <c r="A480" s="17"/>
      <c r="B480" s="18" t="str">
        <f aca="false">IF(A480="","",IFERROR(VLOOKUP(A480,الموظفين!$A$2:$J$501,2,FALSE()),"⚠ كود غير موجود"))</f>
        <v/>
      </c>
      <c r="C480" s="17"/>
      <c r="D480" s="16"/>
      <c r="E480" s="16"/>
      <c r="F480" s="22" t="str">
        <f aca="false">IF(OR(D480="",E480=""),"",E480-D480+1)</f>
        <v/>
      </c>
      <c r="G480" s="17"/>
      <c r="H480" s="17"/>
      <c r="I480" s="22" t="str">
        <f aca="false">IF(OR(D480="",E480=""),"",MAX(0,MIN(E480,الإعدادات!$B$5)-MAX(D480,الإعدادات!$B$4)+1))</f>
        <v/>
      </c>
    </row>
    <row r="481" customFormat="false" ht="15" hidden="false" customHeight="false" outlineLevel="0" collapsed="false">
      <c r="A481" s="17"/>
      <c r="B481" s="18" t="str">
        <f aca="false">IF(A481="","",IFERROR(VLOOKUP(A481,الموظفين!$A$2:$J$501,2,FALSE()),"⚠ كود غير موجود"))</f>
        <v/>
      </c>
      <c r="C481" s="17"/>
      <c r="D481" s="16"/>
      <c r="E481" s="16"/>
      <c r="F481" s="22" t="str">
        <f aca="false">IF(OR(D481="",E481=""),"",E481-D481+1)</f>
        <v/>
      </c>
      <c r="G481" s="17"/>
      <c r="H481" s="17"/>
      <c r="I481" s="22" t="str">
        <f aca="false">IF(OR(D481="",E481=""),"",MAX(0,MIN(E481,الإعدادات!$B$5)-MAX(D481,الإعدادات!$B$4)+1))</f>
        <v/>
      </c>
    </row>
    <row r="482" customFormat="false" ht="15" hidden="false" customHeight="false" outlineLevel="0" collapsed="false">
      <c r="A482" s="17"/>
      <c r="B482" s="18" t="str">
        <f aca="false">IF(A482="","",IFERROR(VLOOKUP(A482,الموظفين!$A$2:$J$501,2,FALSE()),"⚠ كود غير موجود"))</f>
        <v/>
      </c>
      <c r="C482" s="17"/>
      <c r="D482" s="16"/>
      <c r="E482" s="16"/>
      <c r="F482" s="22" t="str">
        <f aca="false">IF(OR(D482="",E482=""),"",E482-D482+1)</f>
        <v/>
      </c>
      <c r="G482" s="17"/>
      <c r="H482" s="17"/>
      <c r="I482" s="22" t="str">
        <f aca="false">IF(OR(D482="",E482=""),"",MAX(0,MIN(E482,الإعدادات!$B$5)-MAX(D482,الإعدادات!$B$4)+1))</f>
        <v/>
      </c>
    </row>
    <row r="483" customFormat="false" ht="15" hidden="false" customHeight="false" outlineLevel="0" collapsed="false">
      <c r="A483" s="17"/>
      <c r="B483" s="18" t="str">
        <f aca="false">IF(A483="","",IFERROR(VLOOKUP(A483,الموظفين!$A$2:$J$501,2,FALSE()),"⚠ كود غير موجود"))</f>
        <v/>
      </c>
      <c r="C483" s="17"/>
      <c r="D483" s="16"/>
      <c r="E483" s="16"/>
      <c r="F483" s="22" t="str">
        <f aca="false">IF(OR(D483="",E483=""),"",E483-D483+1)</f>
        <v/>
      </c>
      <c r="G483" s="17"/>
      <c r="H483" s="17"/>
      <c r="I483" s="22" t="str">
        <f aca="false">IF(OR(D483="",E483=""),"",MAX(0,MIN(E483,الإعدادات!$B$5)-MAX(D483,الإعدادات!$B$4)+1))</f>
        <v/>
      </c>
    </row>
    <row r="484" customFormat="false" ht="15" hidden="false" customHeight="false" outlineLevel="0" collapsed="false">
      <c r="A484" s="17"/>
      <c r="B484" s="18" t="str">
        <f aca="false">IF(A484="","",IFERROR(VLOOKUP(A484,الموظفين!$A$2:$J$501,2,FALSE()),"⚠ كود غير موجود"))</f>
        <v/>
      </c>
      <c r="C484" s="17"/>
      <c r="D484" s="16"/>
      <c r="E484" s="16"/>
      <c r="F484" s="22" t="str">
        <f aca="false">IF(OR(D484="",E484=""),"",E484-D484+1)</f>
        <v/>
      </c>
      <c r="G484" s="17"/>
      <c r="H484" s="17"/>
      <c r="I484" s="22" t="str">
        <f aca="false">IF(OR(D484="",E484=""),"",MAX(0,MIN(E484,الإعدادات!$B$5)-MAX(D484,الإعدادات!$B$4)+1))</f>
        <v/>
      </c>
    </row>
    <row r="485" customFormat="false" ht="15" hidden="false" customHeight="false" outlineLevel="0" collapsed="false">
      <c r="A485" s="17"/>
      <c r="B485" s="18" t="str">
        <f aca="false">IF(A485="","",IFERROR(VLOOKUP(A485,الموظفين!$A$2:$J$501,2,FALSE()),"⚠ كود غير موجود"))</f>
        <v/>
      </c>
      <c r="C485" s="17"/>
      <c r="D485" s="16"/>
      <c r="E485" s="16"/>
      <c r="F485" s="22" t="str">
        <f aca="false">IF(OR(D485="",E485=""),"",E485-D485+1)</f>
        <v/>
      </c>
      <c r="G485" s="17"/>
      <c r="H485" s="17"/>
      <c r="I485" s="22" t="str">
        <f aca="false">IF(OR(D485="",E485=""),"",MAX(0,MIN(E485,الإعدادات!$B$5)-MAX(D485,الإعدادات!$B$4)+1))</f>
        <v/>
      </c>
    </row>
    <row r="486" customFormat="false" ht="15" hidden="false" customHeight="false" outlineLevel="0" collapsed="false">
      <c r="A486" s="17"/>
      <c r="B486" s="18" t="str">
        <f aca="false">IF(A486="","",IFERROR(VLOOKUP(A486,الموظفين!$A$2:$J$501,2,FALSE()),"⚠ كود غير موجود"))</f>
        <v/>
      </c>
      <c r="C486" s="17"/>
      <c r="D486" s="16"/>
      <c r="E486" s="16"/>
      <c r="F486" s="22" t="str">
        <f aca="false">IF(OR(D486="",E486=""),"",E486-D486+1)</f>
        <v/>
      </c>
      <c r="G486" s="17"/>
      <c r="H486" s="17"/>
      <c r="I486" s="22" t="str">
        <f aca="false">IF(OR(D486="",E486=""),"",MAX(0,MIN(E486,الإعدادات!$B$5)-MAX(D486,الإعدادات!$B$4)+1))</f>
        <v/>
      </c>
    </row>
    <row r="487" customFormat="false" ht="15" hidden="false" customHeight="false" outlineLevel="0" collapsed="false">
      <c r="A487" s="17"/>
      <c r="B487" s="18" t="str">
        <f aca="false">IF(A487="","",IFERROR(VLOOKUP(A487,الموظفين!$A$2:$J$501,2,FALSE()),"⚠ كود غير موجود"))</f>
        <v/>
      </c>
      <c r="C487" s="17"/>
      <c r="D487" s="16"/>
      <c r="E487" s="16"/>
      <c r="F487" s="22" t="str">
        <f aca="false">IF(OR(D487="",E487=""),"",E487-D487+1)</f>
        <v/>
      </c>
      <c r="G487" s="17"/>
      <c r="H487" s="17"/>
      <c r="I487" s="22" t="str">
        <f aca="false">IF(OR(D487="",E487=""),"",MAX(0,MIN(E487,الإعدادات!$B$5)-MAX(D487,الإعدادات!$B$4)+1))</f>
        <v/>
      </c>
    </row>
    <row r="488" customFormat="false" ht="15" hidden="false" customHeight="false" outlineLevel="0" collapsed="false">
      <c r="A488" s="17"/>
      <c r="B488" s="18" t="str">
        <f aca="false">IF(A488="","",IFERROR(VLOOKUP(A488,الموظفين!$A$2:$J$501,2,FALSE()),"⚠ كود غير موجود"))</f>
        <v/>
      </c>
      <c r="C488" s="17"/>
      <c r="D488" s="16"/>
      <c r="E488" s="16"/>
      <c r="F488" s="22" t="str">
        <f aca="false">IF(OR(D488="",E488=""),"",E488-D488+1)</f>
        <v/>
      </c>
      <c r="G488" s="17"/>
      <c r="H488" s="17"/>
      <c r="I488" s="22" t="str">
        <f aca="false">IF(OR(D488="",E488=""),"",MAX(0,MIN(E488,الإعدادات!$B$5)-MAX(D488,الإعدادات!$B$4)+1))</f>
        <v/>
      </c>
    </row>
    <row r="489" customFormat="false" ht="15" hidden="false" customHeight="false" outlineLevel="0" collapsed="false">
      <c r="A489" s="17"/>
      <c r="B489" s="18" t="str">
        <f aca="false">IF(A489="","",IFERROR(VLOOKUP(A489,الموظفين!$A$2:$J$501,2,FALSE()),"⚠ كود غير موجود"))</f>
        <v/>
      </c>
      <c r="C489" s="17"/>
      <c r="D489" s="16"/>
      <c r="E489" s="16"/>
      <c r="F489" s="22" t="str">
        <f aca="false">IF(OR(D489="",E489=""),"",E489-D489+1)</f>
        <v/>
      </c>
      <c r="G489" s="17"/>
      <c r="H489" s="17"/>
      <c r="I489" s="22" t="str">
        <f aca="false">IF(OR(D489="",E489=""),"",MAX(0,MIN(E489,الإعدادات!$B$5)-MAX(D489,الإعدادات!$B$4)+1))</f>
        <v/>
      </c>
    </row>
    <row r="490" customFormat="false" ht="15" hidden="false" customHeight="false" outlineLevel="0" collapsed="false">
      <c r="A490" s="17"/>
      <c r="B490" s="18" t="str">
        <f aca="false">IF(A490="","",IFERROR(VLOOKUP(A490,الموظفين!$A$2:$J$501,2,FALSE()),"⚠ كود غير موجود"))</f>
        <v/>
      </c>
      <c r="C490" s="17"/>
      <c r="D490" s="16"/>
      <c r="E490" s="16"/>
      <c r="F490" s="22" t="str">
        <f aca="false">IF(OR(D490="",E490=""),"",E490-D490+1)</f>
        <v/>
      </c>
      <c r="G490" s="17"/>
      <c r="H490" s="17"/>
      <c r="I490" s="22" t="str">
        <f aca="false">IF(OR(D490="",E490=""),"",MAX(0,MIN(E490,الإعدادات!$B$5)-MAX(D490,الإعدادات!$B$4)+1))</f>
        <v/>
      </c>
    </row>
    <row r="491" customFormat="false" ht="15" hidden="false" customHeight="false" outlineLevel="0" collapsed="false">
      <c r="A491" s="17"/>
      <c r="B491" s="18" t="str">
        <f aca="false">IF(A491="","",IFERROR(VLOOKUP(A491,الموظفين!$A$2:$J$501,2,FALSE()),"⚠ كود غير موجود"))</f>
        <v/>
      </c>
      <c r="C491" s="17"/>
      <c r="D491" s="16"/>
      <c r="E491" s="16"/>
      <c r="F491" s="22" t="str">
        <f aca="false">IF(OR(D491="",E491=""),"",E491-D491+1)</f>
        <v/>
      </c>
      <c r="G491" s="17"/>
      <c r="H491" s="17"/>
      <c r="I491" s="22" t="str">
        <f aca="false">IF(OR(D491="",E491=""),"",MAX(0,MIN(E491,الإعدادات!$B$5)-MAX(D491,الإعدادات!$B$4)+1))</f>
        <v/>
      </c>
    </row>
    <row r="492" customFormat="false" ht="15" hidden="false" customHeight="false" outlineLevel="0" collapsed="false">
      <c r="A492" s="17"/>
      <c r="B492" s="18" t="str">
        <f aca="false">IF(A492="","",IFERROR(VLOOKUP(A492,الموظفين!$A$2:$J$501,2,FALSE()),"⚠ كود غير موجود"))</f>
        <v/>
      </c>
      <c r="C492" s="17"/>
      <c r="D492" s="16"/>
      <c r="E492" s="16"/>
      <c r="F492" s="22" t="str">
        <f aca="false">IF(OR(D492="",E492=""),"",E492-D492+1)</f>
        <v/>
      </c>
      <c r="G492" s="17"/>
      <c r="H492" s="17"/>
      <c r="I492" s="22" t="str">
        <f aca="false">IF(OR(D492="",E492=""),"",MAX(0,MIN(E492,الإعدادات!$B$5)-MAX(D492,الإعدادات!$B$4)+1))</f>
        <v/>
      </c>
    </row>
    <row r="493" customFormat="false" ht="15" hidden="false" customHeight="false" outlineLevel="0" collapsed="false">
      <c r="A493" s="17"/>
      <c r="B493" s="18" t="str">
        <f aca="false">IF(A493="","",IFERROR(VLOOKUP(A493,الموظفين!$A$2:$J$501,2,FALSE()),"⚠ كود غير موجود"))</f>
        <v/>
      </c>
      <c r="C493" s="17"/>
      <c r="D493" s="16"/>
      <c r="E493" s="16"/>
      <c r="F493" s="22" t="str">
        <f aca="false">IF(OR(D493="",E493=""),"",E493-D493+1)</f>
        <v/>
      </c>
      <c r="G493" s="17"/>
      <c r="H493" s="17"/>
      <c r="I493" s="22" t="str">
        <f aca="false">IF(OR(D493="",E493=""),"",MAX(0,MIN(E493,الإعدادات!$B$5)-MAX(D493,الإعدادات!$B$4)+1))</f>
        <v/>
      </c>
    </row>
    <row r="494" customFormat="false" ht="15" hidden="false" customHeight="false" outlineLevel="0" collapsed="false">
      <c r="A494" s="17"/>
      <c r="B494" s="18" t="str">
        <f aca="false">IF(A494="","",IFERROR(VLOOKUP(A494,الموظفين!$A$2:$J$501,2,FALSE()),"⚠ كود غير موجود"))</f>
        <v/>
      </c>
      <c r="C494" s="17"/>
      <c r="D494" s="16"/>
      <c r="E494" s="16"/>
      <c r="F494" s="22" t="str">
        <f aca="false">IF(OR(D494="",E494=""),"",E494-D494+1)</f>
        <v/>
      </c>
      <c r="G494" s="17"/>
      <c r="H494" s="17"/>
      <c r="I494" s="22" t="str">
        <f aca="false">IF(OR(D494="",E494=""),"",MAX(0,MIN(E494,الإعدادات!$B$5)-MAX(D494,الإعدادات!$B$4)+1))</f>
        <v/>
      </c>
    </row>
    <row r="495" customFormat="false" ht="15" hidden="false" customHeight="false" outlineLevel="0" collapsed="false">
      <c r="A495" s="17"/>
      <c r="B495" s="18" t="str">
        <f aca="false">IF(A495="","",IFERROR(VLOOKUP(A495,الموظفين!$A$2:$J$501,2,FALSE()),"⚠ كود غير موجود"))</f>
        <v/>
      </c>
      <c r="C495" s="17"/>
      <c r="D495" s="16"/>
      <c r="E495" s="16"/>
      <c r="F495" s="22" t="str">
        <f aca="false">IF(OR(D495="",E495=""),"",E495-D495+1)</f>
        <v/>
      </c>
      <c r="G495" s="17"/>
      <c r="H495" s="17"/>
      <c r="I495" s="22" t="str">
        <f aca="false">IF(OR(D495="",E495=""),"",MAX(0,MIN(E495,الإعدادات!$B$5)-MAX(D495,الإعدادات!$B$4)+1))</f>
        <v/>
      </c>
    </row>
    <row r="496" customFormat="false" ht="15" hidden="false" customHeight="false" outlineLevel="0" collapsed="false">
      <c r="A496" s="17"/>
      <c r="B496" s="18" t="str">
        <f aca="false">IF(A496="","",IFERROR(VLOOKUP(A496,الموظفين!$A$2:$J$501,2,FALSE()),"⚠ كود غير موجود"))</f>
        <v/>
      </c>
      <c r="C496" s="17"/>
      <c r="D496" s="16"/>
      <c r="E496" s="16"/>
      <c r="F496" s="22" t="str">
        <f aca="false">IF(OR(D496="",E496=""),"",E496-D496+1)</f>
        <v/>
      </c>
      <c r="G496" s="17"/>
      <c r="H496" s="17"/>
      <c r="I496" s="22" t="str">
        <f aca="false">IF(OR(D496="",E496=""),"",MAX(0,MIN(E496,الإعدادات!$B$5)-MAX(D496,الإعدادات!$B$4)+1))</f>
        <v/>
      </c>
    </row>
    <row r="497" customFormat="false" ht="15" hidden="false" customHeight="false" outlineLevel="0" collapsed="false">
      <c r="A497" s="17"/>
      <c r="B497" s="18" t="str">
        <f aca="false">IF(A497="","",IFERROR(VLOOKUP(A497,الموظفين!$A$2:$J$501,2,FALSE()),"⚠ كود غير موجود"))</f>
        <v/>
      </c>
      <c r="C497" s="17"/>
      <c r="D497" s="16"/>
      <c r="E497" s="16"/>
      <c r="F497" s="22" t="str">
        <f aca="false">IF(OR(D497="",E497=""),"",E497-D497+1)</f>
        <v/>
      </c>
      <c r="G497" s="17"/>
      <c r="H497" s="17"/>
      <c r="I497" s="22" t="str">
        <f aca="false">IF(OR(D497="",E497=""),"",MAX(0,MIN(E497,الإعدادات!$B$5)-MAX(D497,الإعدادات!$B$4)+1))</f>
        <v/>
      </c>
    </row>
    <row r="498" customFormat="false" ht="15" hidden="false" customHeight="false" outlineLevel="0" collapsed="false">
      <c r="A498" s="17"/>
      <c r="B498" s="18" t="str">
        <f aca="false">IF(A498="","",IFERROR(VLOOKUP(A498,الموظفين!$A$2:$J$501,2,FALSE()),"⚠ كود غير موجود"))</f>
        <v/>
      </c>
      <c r="C498" s="17"/>
      <c r="D498" s="16"/>
      <c r="E498" s="16"/>
      <c r="F498" s="22" t="str">
        <f aca="false">IF(OR(D498="",E498=""),"",E498-D498+1)</f>
        <v/>
      </c>
      <c r="G498" s="17"/>
      <c r="H498" s="17"/>
      <c r="I498" s="22" t="str">
        <f aca="false">IF(OR(D498="",E498=""),"",MAX(0,MIN(E498,الإعدادات!$B$5)-MAX(D498,الإعدادات!$B$4)+1))</f>
        <v/>
      </c>
    </row>
    <row r="499" customFormat="false" ht="15" hidden="false" customHeight="false" outlineLevel="0" collapsed="false">
      <c r="A499" s="17"/>
      <c r="B499" s="18" t="str">
        <f aca="false">IF(A499="","",IFERROR(VLOOKUP(A499,الموظفين!$A$2:$J$501,2,FALSE()),"⚠ كود غير موجود"))</f>
        <v/>
      </c>
      <c r="C499" s="17"/>
      <c r="D499" s="16"/>
      <c r="E499" s="16"/>
      <c r="F499" s="22" t="str">
        <f aca="false">IF(OR(D499="",E499=""),"",E499-D499+1)</f>
        <v/>
      </c>
      <c r="G499" s="17"/>
      <c r="H499" s="17"/>
      <c r="I499" s="22" t="str">
        <f aca="false">IF(OR(D499="",E499=""),"",MAX(0,MIN(E499,الإعدادات!$B$5)-MAX(D499,الإعدادات!$B$4)+1))</f>
        <v/>
      </c>
    </row>
    <row r="500" customFormat="false" ht="15" hidden="false" customHeight="false" outlineLevel="0" collapsed="false">
      <c r="A500" s="17"/>
      <c r="B500" s="18" t="str">
        <f aca="false">IF(A500="","",IFERROR(VLOOKUP(A500,الموظفين!$A$2:$J$501,2,FALSE()),"⚠ كود غير موجود"))</f>
        <v/>
      </c>
      <c r="C500" s="17"/>
      <c r="D500" s="16"/>
      <c r="E500" s="16"/>
      <c r="F500" s="22" t="str">
        <f aca="false">IF(OR(D500="",E500=""),"",E500-D500+1)</f>
        <v/>
      </c>
      <c r="G500" s="17"/>
      <c r="H500" s="17"/>
      <c r="I500" s="22" t="str">
        <f aca="false">IF(OR(D500="",E500=""),"",MAX(0,MIN(E500,الإعدادات!$B$5)-MAX(D500,الإعدادات!$B$4)+1))</f>
        <v/>
      </c>
    </row>
    <row r="501" customFormat="false" ht="15" hidden="false" customHeight="false" outlineLevel="0" collapsed="false">
      <c r="A501" s="17"/>
      <c r="B501" s="18" t="str">
        <f aca="false">IF(A501="","",IFERROR(VLOOKUP(A501,الموظفين!$A$2:$J$501,2,FALSE()),"⚠ كود غير موجود"))</f>
        <v/>
      </c>
      <c r="C501" s="17"/>
      <c r="D501" s="16"/>
      <c r="E501" s="16"/>
      <c r="F501" s="22" t="str">
        <f aca="false">IF(OR(D501="",E501=""),"",E501-D501+1)</f>
        <v/>
      </c>
      <c r="G501" s="17"/>
      <c r="H501" s="17"/>
      <c r="I501" s="22" t="str">
        <f aca="false">IF(OR(D501="",E501=""),"",MAX(0,MIN(E501,الإعدادات!$B$5)-MAX(D501,الإعدادات!$B$4)+1))</f>
        <v/>
      </c>
    </row>
    <row r="502" customFormat="false" ht="15" hidden="false" customHeight="false" outlineLevel="0" collapsed="false">
      <c r="A502" s="17"/>
      <c r="B502" s="18" t="str">
        <f aca="false">IF(A502="","",IFERROR(VLOOKUP(A502,الموظفين!$A$2:$J$501,2,FALSE()),"⚠ كود غير موجود"))</f>
        <v/>
      </c>
      <c r="C502" s="17"/>
      <c r="D502" s="16"/>
      <c r="E502" s="16"/>
      <c r="F502" s="22" t="str">
        <f aca="false">IF(OR(D502="",E502=""),"",E502-D502+1)</f>
        <v/>
      </c>
      <c r="G502" s="17"/>
      <c r="H502" s="17"/>
      <c r="I502" s="22" t="str">
        <f aca="false">IF(OR(D502="",E502=""),"",MAX(0,MIN(E502,الإعدادات!$B$5)-MAX(D502,الإعدادات!$B$4)+1))</f>
        <v/>
      </c>
    </row>
    <row r="503" customFormat="false" ht="15" hidden="false" customHeight="false" outlineLevel="0" collapsed="false">
      <c r="A503" s="17"/>
      <c r="B503" s="18" t="str">
        <f aca="false">IF(A503="","",IFERROR(VLOOKUP(A503,الموظفين!$A$2:$J$501,2,FALSE()),"⚠ كود غير موجود"))</f>
        <v/>
      </c>
      <c r="C503" s="17"/>
      <c r="D503" s="16"/>
      <c r="E503" s="16"/>
      <c r="F503" s="22" t="str">
        <f aca="false">IF(OR(D503="",E503=""),"",E503-D503+1)</f>
        <v/>
      </c>
      <c r="G503" s="17"/>
      <c r="H503" s="17"/>
      <c r="I503" s="22" t="str">
        <f aca="false">IF(OR(D503="",E503=""),"",MAX(0,MIN(E503,الإعدادات!$B$5)-MAX(D503,الإعدادات!$B$4)+1))</f>
        <v/>
      </c>
    </row>
    <row r="504" customFormat="false" ht="15" hidden="false" customHeight="false" outlineLevel="0" collapsed="false">
      <c r="A504" s="17"/>
      <c r="B504" s="18" t="str">
        <f aca="false">IF(A504="","",IFERROR(VLOOKUP(A504,الموظفين!$A$2:$J$501,2,FALSE()),"⚠ كود غير موجود"))</f>
        <v/>
      </c>
      <c r="C504" s="17"/>
      <c r="D504" s="16"/>
      <c r="E504" s="16"/>
      <c r="F504" s="22" t="str">
        <f aca="false">IF(OR(D504="",E504=""),"",E504-D504+1)</f>
        <v/>
      </c>
      <c r="G504" s="17"/>
      <c r="H504" s="17"/>
      <c r="I504" s="22" t="str">
        <f aca="false">IF(OR(D504="",E504=""),"",MAX(0,MIN(E504,الإعدادات!$B$5)-MAX(D504,الإعدادات!$B$4)+1))</f>
        <v/>
      </c>
    </row>
    <row r="505" customFormat="false" ht="15" hidden="false" customHeight="false" outlineLevel="0" collapsed="false">
      <c r="A505" s="17"/>
      <c r="B505" s="18" t="str">
        <f aca="false">IF(A505="","",IFERROR(VLOOKUP(A505,الموظفين!$A$2:$J$501,2,FALSE()),"⚠ كود غير موجود"))</f>
        <v/>
      </c>
      <c r="C505" s="17"/>
      <c r="D505" s="16"/>
      <c r="E505" s="16"/>
      <c r="F505" s="22" t="str">
        <f aca="false">IF(OR(D505="",E505=""),"",E505-D505+1)</f>
        <v/>
      </c>
      <c r="G505" s="17"/>
      <c r="H505" s="17"/>
      <c r="I505" s="22" t="str">
        <f aca="false">IF(OR(D505="",E505=""),"",MAX(0,MIN(E505,الإعدادات!$B$5)-MAX(D505,الإعدادات!$B$4)+1))</f>
        <v/>
      </c>
    </row>
    <row r="506" customFormat="false" ht="15" hidden="false" customHeight="false" outlineLevel="0" collapsed="false">
      <c r="A506" s="17"/>
      <c r="B506" s="18" t="str">
        <f aca="false">IF(A506="","",IFERROR(VLOOKUP(A506,الموظفين!$A$2:$J$501,2,FALSE()),"⚠ كود غير موجود"))</f>
        <v/>
      </c>
      <c r="C506" s="17"/>
      <c r="D506" s="16"/>
      <c r="E506" s="16"/>
      <c r="F506" s="22" t="str">
        <f aca="false">IF(OR(D506="",E506=""),"",E506-D506+1)</f>
        <v/>
      </c>
      <c r="G506" s="17"/>
      <c r="H506" s="17"/>
      <c r="I506" s="22" t="str">
        <f aca="false">IF(OR(D506="",E506=""),"",MAX(0,MIN(E506,الإعدادات!$B$5)-MAX(D506,الإعدادات!$B$4)+1))</f>
        <v/>
      </c>
    </row>
    <row r="507" customFormat="false" ht="15" hidden="false" customHeight="false" outlineLevel="0" collapsed="false">
      <c r="A507" s="17"/>
      <c r="B507" s="18" t="str">
        <f aca="false">IF(A507="","",IFERROR(VLOOKUP(A507,الموظفين!$A$2:$J$501,2,FALSE()),"⚠ كود غير موجود"))</f>
        <v/>
      </c>
      <c r="C507" s="17"/>
      <c r="D507" s="16"/>
      <c r="E507" s="16"/>
      <c r="F507" s="22" t="str">
        <f aca="false">IF(OR(D507="",E507=""),"",E507-D507+1)</f>
        <v/>
      </c>
      <c r="G507" s="17"/>
      <c r="H507" s="17"/>
      <c r="I507" s="22" t="str">
        <f aca="false">IF(OR(D507="",E507=""),"",MAX(0,MIN(E507,الإعدادات!$B$5)-MAX(D507,الإعدادات!$B$4)+1))</f>
        <v/>
      </c>
    </row>
    <row r="508" customFormat="false" ht="15" hidden="false" customHeight="false" outlineLevel="0" collapsed="false">
      <c r="A508" s="17"/>
      <c r="B508" s="18" t="str">
        <f aca="false">IF(A508="","",IFERROR(VLOOKUP(A508,الموظفين!$A$2:$J$501,2,FALSE()),"⚠ كود غير موجود"))</f>
        <v/>
      </c>
      <c r="C508" s="17"/>
      <c r="D508" s="16"/>
      <c r="E508" s="16"/>
      <c r="F508" s="22" t="str">
        <f aca="false">IF(OR(D508="",E508=""),"",E508-D508+1)</f>
        <v/>
      </c>
      <c r="G508" s="17"/>
      <c r="H508" s="17"/>
      <c r="I508" s="22" t="str">
        <f aca="false">IF(OR(D508="",E508=""),"",MAX(0,MIN(E508,الإعدادات!$B$5)-MAX(D508,الإعدادات!$B$4)+1))</f>
        <v/>
      </c>
    </row>
    <row r="509" customFormat="false" ht="15" hidden="false" customHeight="false" outlineLevel="0" collapsed="false">
      <c r="A509" s="17"/>
      <c r="B509" s="18" t="str">
        <f aca="false">IF(A509="","",IFERROR(VLOOKUP(A509,الموظفين!$A$2:$J$501,2,FALSE()),"⚠ كود غير موجود"))</f>
        <v/>
      </c>
      <c r="C509" s="17"/>
      <c r="D509" s="16"/>
      <c r="E509" s="16"/>
      <c r="F509" s="22" t="str">
        <f aca="false">IF(OR(D509="",E509=""),"",E509-D509+1)</f>
        <v/>
      </c>
      <c r="G509" s="17"/>
      <c r="H509" s="17"/>
      <c r="I509" s="22" t="str">
        <f aca="false">IF(OR(D509="",E509=""),"",MAX(0,MIN(E509,الإعدادات!$B$5)-MAX(D509,الإعدادات!$B$4)+1))</f>
        <v/>
      </c>
    </row>
    <row r="510" customFormat="false" ht="15" hidden="false" customHeight="false" outlineLevel="0" collapsed="false">
      <c r="A510" s="17"/>
      <c r="B510" s="18" t="str">
        <f aca="false">IF(A510="","",IFERROR(VLOOKUP(A510,الموظفين!$A$2:$J$501,2,FALSE()),"⚠ كود غير موجود"))</f>
        <v/>
      </c>
      <c r="C510" s="17"/>
      <c r="D510" s="16"/>
      <c r="E510" s="16"/>
      <c r="F510" s="22" t="str">
        <f aca="false">IF(OR(D510="",E510=""),"",E510-D510+1)</f>
        <v/>
      </c>
      <c r="G510" s="17"/>
      <c r="H510" s="17"/>
      <c r="I510" s="22" t="str">
        <f aca="false">IF(OR(D510="",E510=""),"",MAX(0,MIN(E510,الإعدادات!$B$5)-MAX(D510,الإعدادات!$B$4)+1))</f>
        <v/>
      </c>
    </row>
    <row r="511" customFormat="false" ht="15" hidden="false" customHeight="false" outlineLevel="0" collapsed="false">
      <c r="A511" s="17"/>
      <c r="B511" s="18" t="str">
        <f aca="false">IF(A511="","",IFERROR(VLOOKUP(A511,الموظفين!$A$2:$J$501,2,FALSE()),"⚠ كود غير موجود"))</f>
        <v/>
      </c>
      <c r="C511" s="17"/>
      <c r="D511" s="16"/>
      <c r="E511" s="16"/>
      <c r="F511" s="22" t="str">
        <f aca="false">IF(OR(D511="",E511=""),"",E511-D511+1)</f>
        <v/>
      </c>
      <c r="G511" s="17"/>
      <c r="H511" s="17"/>
      <c r="I511" s="22" t="str">
        <f aca="false">IF(OR(D511="",E511=""),"",MAX(0,MIN(E511,الإعدادات!$B$5)-MAX(D511,الإعدادات!$B$4)+1))</f>
        <v/>
      </c>
    </row>
    <row r="512" customFormat="false" ht="15" hidden="false" customHeight="false" outlineLevel="0" collapsed="false">
      <c r="A512" s="17"/>
      <c r="B512" s="18" t="str">
        <f aca="false">IF(A512="","",IFERROR(VLOOKUP(A512,الموظفين!$A$2:$J$501,2,FALSE()),"⚠ كود غير موجود"))</f>
        <v/>
      </c>
      <c r="C512" s="17"/>
      <c r="D512" s="16"/>
      <c r="E512" s="16"/>
      <c r="F512" s="22" t="str">
        <f aca="false">IF(OR(D512="",E512=""),"",E512-D512+1)</f>
        <v/>
      </c>
      <c r="G512" s="17"/>
      <c r="H512" s="17"/>
      <c r="I512" s="22" t="str">
        <f aca="false">IF(OR(D512="",E512=""),"",MAX(0,MIN(E512,الإعدادات!$B$5)-MAX(D512,الإعدادات!$B$4)+1))</f>
        <v/>
      </c>
    </row>
    <row r="513" customFormat="false" ht="15" hidden="false" customHeight="false" outlineLevel="0" collapsed="false">
      <c r="A513" s="17"/>
      <c r="B513" s="18" t="str">
        <f aca="false">IF(A513="","",IFERROR(VLOOKUP(A513,الموظفين!$A$2:$J$501,2,FALSE()),"⚠ كود غير موجود"))</f>
        <v/>
      </c>
      <c r="C513" s="17"/>
      <c r="D513" s="16"/>
      <c r="E513" s="16"/>
      <c r="F513" s="22" t="str">
        <f aca="false">IF(OR(D513="",E513=""),"",E513-D513+1)</f>
        <v/>
      </c>
      <c r="G513" s="17"/>
      <c r="H513" s="17"/>
      <c r="I513" s="22" t="str">
        <f aca="false">IF(OR(D513="",E513=""),"",MAX(0,MIN(E513,الإعدادات!$B$5)-MAX(D513,الإعدادات!$B$4)+1))</f>
        <v/>
      </c>
    </row>
    <row r="514" customFormat="false" ht="15" hidden="false" customHeight="false" outlineLevel="0" collapsed="false">
      <c r="A514" s="17"/>
      <c r="B514" s="18" t="str">
        <f aca="false">IF(A514="","",IFERROR(VLOOKUP(A514,الموظفين!$A$2:$J$501,2,FALSE()),"⚠ كود غير موجود"))</f>
        <v/>
      </c>
      <c r="C514" s="17"/>
      <c r="D514" s="16"/>
      <c r="E514" s="16"/>
      <c r="F514" s="22" t="str">
        <f aca="false">IF(OR(D514="",E514=""),"",E514-D514+1)</f>
        <v/>
      </c>
      <c r="G514" s="17"/>
      <c r="H514" s="17"/>
      <c r="I514" s="22" t="str">
        <f aca="false">IF(OR(D514="",E514=""),"",MAX(0,MIN(E514,الإعدادات!$B$5)-MAX(D514,الإعدادات!$B$4)+1))</f>
        <v/>
      </c>
    </row>
    <row r="515" customFormat="false" ht="15" hidden="false" customHeight="false" outlineLevel="0" collapsed="false">
      <c r="A515" s="17"/>
      <c r="B515" s="18" t="str">
        <f aca="false">IF(A515="","",IFERROR(VLOOKUP(A515,الموظفين!$A$2:$J$501,2,FALSE()),"⚠ كود غير موجود"))</f>
        <v/>
      </c>
      <c r="C515" s="17"/>
      <c r="D515" s="16"/>
      <c r="E515" s="16"/>
      <c r="F515" s="22" t="str">
        <f aca="false">IF(OR(D515="",E515=""),"",E515-D515+1)</f>
        <v/>
      </c>
      <c r="G515" s="17"/>
      <c r="H515" s="17"/>
      <c r="I515" s="22" t="str">
        <f aca="false">IF(OR(D515="",E515=""),"",MAX(0,MIN(E515,الإعدادات!$B$5)-MAX(D515,الإعدادات!$B$4)+1))</f>
        <v/>
      </c>
    </row>
    <row r="516" customFormat="false" ht="15" hidden="false" customHeight="false" outlineLevel="0" collapsed="false">
      <c r="A516" s="17"/>
      <c r="B516" s="18" t="str">
        <f aca="false">IF(A516="","",IFERROR(VLOOKUP(A516,الموظفين!$A$2:$J$501,2,FALSE()),"⚠ كود غير موجود"))</f>
        <v/>
      </c>
      <c r="C516" s="17"/>
      <c r="D516" s="16"/>
      <c r="E516" s="16"/>
      <c r="F516" s="22" t="str">
        <f aca="false">IF(OR(D516="",E516=""),"",E516-D516+1)</f>
        <v/>
      </c>
      <c r="G516" s="17"/>
      <c r="H516" s="17"/>
      <c r="I516" s="22" t="str">
        <f aca="false">IF(OR(D516="",E516=""),"",MAX(0,MIN(E516,الإعدادات!$B$5)-MAX(D516,الإعدادات!$B$4)+1))</f>
        <v/>
      </c>
    </row>
    <row r="517" customFormat="false" ht="15" hidden="false" customHeight="false" outlineLevel="0" collapsed="false">
      <c r="A517" s="17"/>
      <c r="B517" s="18" t="str">
        <f aca="false">IF(A517="","",IFERROR(VLOOKUP(A517,الموظفين!$A$2:$J$501,2,FALSE()),"⚠ كود غير موجود"))</f>
        <v/>
      </c>
      <c r="C517" s="17"/>
      <c r="D517" s="16"/>
      <c r="E517" s="16"/>
      <c r="F517" s="22" t="str">
        <f aca="false">IF(OR(D517="",E517=""),"",E517-D517+1)</f>
        <v/>
      </c>
      <c r="G517" s="17"/>
      <c r="H517" s="17"/>
      <c r="I517" s="22" t="str">
        <f aca="false">IF(OR(D517="",E517=""),"",MAX(0,MIN(E517,الإعدادات!$B$5)-MAX(D517,الإعدادات!$B$4)+1))</f>
        <v/>
      </c>
    </row>
    <row r="518" customFormat="false" ht="15" hidden="false" customHeight="false" outlineLevel="0" collapsed="false">
      <c r="A518" s="17"/>
      <c r="B518" s="18" t="str">
        <f aca="false">IF(A518="","",IFERROR(VLOOKUP(A518,الموظفين!$A$2:$J$501,2,FALSE()),"⚠ كود غير موجود"))</f>
        <v/>
      </c>
      <c r="C518" s="17"/>
      <c r="D518" s="16"/>
      <c r="E518" s="16"/>
      <c r="F518" s="22" t="str">
        <f aca="false">IF(OR(D518="",E518=""),"",E518-D518+1)</f>
        <v/>
      </c>
      <c r="G518" s="17"/>
      <c r="H518" s="17"/>
      <c r="I518" s="22" t="str">
        <f aca="false">IF(OR(D518="",E518=""),"",MAX(0,MIN(E518,الإعدادات!$B$5)-MAX(D518,الإعدادات!$B$4)+1))</f>
        <v/>
      </c>
    </row>
    <row r="519" customFormat="false" ht="15" hidden="false" customHeight="false" outlineLevel="0" collapsed="false">
      <c r="A519" s="17"/>
      <c r="B519" s="18" t="str">
        <f aca="false">IF(A519="","",IFERROR(VLOOKUP(A519,الموظفين!$A$2:$J$501,2,FALSE()),"⚠ كود غير موجود"))</f>
        <v/>
      </c>
      <c r="C519" s="17"/>
      <c r="D519" s="16"/>
      <c r="E519" s="16"/>
      <c r="F519" s="22" t="str">
        <f aca="false">IF(OR(D519="",E519=""),"",E519-D519+1)</f>
        <v/>
      </c>
      <c r="G519" s="17"/>
      <c r="H519" s="17"/>
      <c r="I519" s="22" t="str">
        <f aca="false">IF(OR(D519="",E519=""),"",MAX(0,MIN(E519,الإعدادات!$B$5)-MAX(D519,الإعدادات!$B$4)+1))</f>
        <v/>
      </c>
    </row>
    <row r="520" customFormat="false" ht="15" hidden="false" customHeight="false" outlineLevel="0" collapsed="false">
      <c r="A520" s="17"/>
      <c r="B520" s="18" t="str">
        <f aca="false">IF(A520="","",IFERROR(VLOOKUP(A520,الموظفين!$A$2:$J$501,2,FALSE()),"⚠ كود غير موجود"))</f>
        <v/>
      </c>
      <c r="C520" s="17"/>
      <c r="D520" s="16"/>
      <c r="E520" s="16"/>
      <c r="F520" s="22" t="str">
        <f aca="false">IF(OR(D520="",E520=""),"",E520-D520+1)</f>
        <v/>
      </c>
      <c r="G520" s="17"/>
      <c r="H520" s="17"/>
      <c r="I520" s="22" t="str">
        <f aca="false">IF(OR(D520="",E520=""),"",MAX(0,MIN(E520,الإعدادات!$B$5)-MAX(D520,الإعدادات!$B$4)+1))</f>
        <v/>
      </c>
    </row>
    <row r="521" customFormat="false" ht="15" hidden="false" customHeight="false" outlineLevel="0" collapsed="false">
      <c r="A521" s="17"/>
      <c r="B521" s="18" t="str">
        <f aca="false">IF(A521="","",IFERROR(VLOOKUP(A521,الموظفين!$A$2:$J$501,2,FALSE()),"⚠ كود غير موجود"))</f>
        <v/>
      </c>
      <c r="C521" s="17"/>
      <c r="D521" s="16"/>
      <c r="E521" s="16"/>
      <c r="F521" s="22" t="str">
        <f aca="false">IF(OR(D521="",E521=""),"",E521-D521+1)</f>
        <v/>
      </c>
      <c r="G521" s="17"/>
      <c r="H521" s="17"/>
      <c r="I521" s="22" t="str">
        <f aca="false">IF(OR(D521="",E521=""),"",MAX(0,MIN(E521,الإعدادات!$B$5)-MAX(D521,الإعدادات!$B$4)+1))</f>
        <v/>
      </c>
    </row>
    <row r="522" customFormat="false" ht="15" hidden="false" customHeight="false" outlineLevel="0" collapsed="false">
      <c r="A522" s="17"/>
      <c r="B522" s="18" t="str">
        <f aca="false">IF(A522="","",IFERROR(VLOOKUP(A522,الموظفين!$A$2:$J$501,2,FALSE()),"⚠ كود غير موجود"))</f>
        <v/>
      </c>
      <c r="C522" s="17"/>
      <c r="D522" s="16"/>
      <c r="E522" s="16"/>
      <c r="F522" s="22" t="str">
        <f aca="false">IF(OR(D522="",E522=""),"",E522-D522+1)</f>
        <v/>
      </c>
      <c r="G522" s="17"/>
      <c r="H522" s="17"/>
      <c r="I522" s="22" t="str">
        <f aca="false">IF(OR(D522="",E522=""),"",MAX(0,MIN(E522,الإعدادات!$B$5)-MAX(D522,الإعدادات!$B$4)+1))</f>
        <v/>
      </c>
    </row>
    <row r="523" customFormat="false" ht="15" hidden="false" customHeight="false" outlineLevel="0" collapsed="false">
      <c r="A523" s="17"/>
      <c r="B523" s="18" t="str">
        <f aca="false">IF(A523="","",IFERROR(VLOOKUP(A523,الموظفين!$A$2:$J$501,2,FALSE()),"⚠ كود غير موجود"))</f>
        <v/>
      </c>
      <c r="C523" s="17"/>
      <c r="D523" s="16"/>
      <c r="E523" s="16"/>
      <c r="F523" s="22" t="str">
        <f aca="false">IF(OR(D523="",E523=""),"",E523-D523+1)</f>
        <v/>
      </c>
      <c r="G523" s="17"/>
      <c r="H523" s="17"/>
      <c r="I523" s="22" t="str">
        <f aca="false">IF(OR(D523="",E523=""),"",MAX(0,MIN(E523,الإعدادات!$B$5)-MAX(D523,الإعدادات!$B$4)+1))</f>
        <v/>
      </c>
    </row>
    <row r="524" customFormat="false" ht="15" hidden="false" customHeight="false" outlineLevel="0" collapsed="false">
      <c r="A524" s="17"/>
      <c r="B524" s="18" t="str">
        <f aca="false">IF(A524="","",IFERROR(VLOOKUP(A524,الموظفين!$A$2:$J$501,2,FALSE()),"⚠ كود غير موجود"))</f>
        <v/>
      </c>
      <c r="C524" s="17"/>
      <c r="D524" s="16"/>
      <c r="E524" s="16"/>
      <c r="F524" s="22" t="str">
        <f aca="false">IF(OR(D524="",E524=""),"",E524-D524+1)</f>
        <v/>
      </c>
      <c r="G524" s="17"/>
      <c r="H524" s="17"/>
      <c r="I524" s="22" t="str">
        <f aca="false">IF(OR(D524="",E524=""),"",MAX(0,MIN(E524,الإعدادات!$B$5)-MAX(D524,الإعدادات!$B$4)+1))</f>
        <v/>
      </c>
    </row>
    <row r="525" customFormat="false" ht="15" hidden="false" customHeight="false" outlineLevel="0" collapsed="false">
      <c r="A525" s="17"/>
      <c r="B525" s="18" t="str">
        <f aca="false">IF(A525="","",IFERROR(VLOOKUP(A525,الموظفين!$A$2:$J$501,2,FALSE()),"⚠ كود غير موجود"))</f>
        <v/>
      </c>
      <c r="C525" s="17"/>
      <c r="D525" s="16"/>
      <c r="E525" s="16"/>
      <c r="F525" s="22" t="str">
        <f aca="false">IF(OR(D525="",E525=""),"",E525-D525+1)</f>
        <v/>
      </c>
      <c r="G525" s="17"/>
      <c r="H525" s="17"/>
      <c r="I525" s="22" t="str">
        <f aca="false">IF(OR(D525="",E525=""),"",MAX(0,MIN(E525,الإعدادات!$B$5)-MAX(D525,الإعدادات!$B$4)+1))</f>
        <v/>
      </c>
    </row>
    <row r="526" customFormat="false" ht="15" hidden="false" customHeight="false" outlineLevel="0" collapsed="false">
      <c r="A526" s="17"/>
      <c r="B526" s="18" t="str">
        <f aca="false">IF(A526="","",IFERROR(VLOOKUP(A526,الموظفين!$A$2:$J$501,2,FALSE()),"⚠ كود غير موجود"))</f>
        <v/>
      </c>
      <c r="C526" s="17"/>
      <c r="D526" s="16"/>
      <c r="E526" s="16"/>
      <c r="F526" s="22" t="str">
        <f aca="false">IF(OR(D526="",E526=""),"",E526-D526+1)</f>
        <v/>
      </c>
      <c r="G526" s="17"/>
      <c r="H526" s="17"/>
      <c r="I526" s="22" t="str">
        <f aca="false">IF(OR(D526="",E526=""),"",MAX(0,MIN(E526,الإعدادات!$B$5)-MAX(D526,الإعدادات!$B$4)+1))</f>
        <v/>
      </c>
    </row>
    <row r="527" customFormat="false" ht="15" hidden="false" customHeight="false" outlineLevel="0" collapsed="false">
      <c r="A527" s="17"/>
      <c r="B527" s="18" t="str">
        <f aca="false">IF(A527="","",IFERROR(VLOOKUP(A527,الموظفين!$A$2:$J$501,2,FALSE()),"⚠ كود غير موجود"))</f>
        <v/>
      </c>
      <c r="C527" s="17"/>
      <c r="D527" s="16"/>
      <c r="E527" s="16"/>
      <c r="F527" s="22" t="str">
        <f aca="false">IF(OR(D527="",E527=""),"",E527-D527+1)</f>
        <v/>
      </c>
      <c r="G527" s="17"/>
      <c r="H527" s="17"/>
      <c r="I527" s="22" t="str">
        <f aca="false">IF(OR(D527="",E527=""),"",MAX(0,MIN(E527,الإعدادات!$B$5)-MAX(D527,الإعدادات!$B$4)+1))</f>
        <v/>
      </c>
    </row>
    <row r="528" customFormat="false" ht="15" hidden="false" customHeight="false" outlineLevel="0" collapsed="false">
      <c r="A528" s="17"/>
      <c r="B528" s="18" t="str">
        <f aca="false">IF(A528="","",IFERROR(VLOOKUP(A528,الموظفين!$A$2:$J$501,2,FALSE()),"⚠ كود غير موجود"))</f>
        <v/>
      </c>
      <c r="C528" s="17"/>
      <c r="D528" s="16"/>
      <c r="E528" s="16"/>
      <c r="F528" s="22" t="str">
        <f aca="false">IF(OR(D528="",E528=""),"",E528-D528+1)</f>
        <v/>
      </c>
      <c r="G528" s="17"/>
      <c r="H528" s="17"/>
      <c r="I528" s="22" t="str">
        <f aca="false">IF(OR(D528="",E528=""),"",MAX(0,MIN(E528,الإعدادات!$B$5)-MAX(D528,الإعدادات!$B$4)+1))</f>
        <v/>
      </c>
    </row>
    <row r="529" customFormat="false" ht="15" hidden="false" customHeight="false" outlineLevel="0" collapsed="false">
      <c r="A529" s="17"/>
      <c r="B529" s="18" t="str">
        <f aca="false">IF(A529="","",IFERROR(VLOOKUP(A529,الموظفين!$A$2:$J$501,2,FALSE()),"⚠ كود غير موجود"))</f>
        <v/>
      </c>
      <c r="C529" s="17"/>
      <c r="D529" s="16"/>
      <c r="E529" s="16"/>
      <c r="F529" s="22" t="str">
        <f aca="false">IF(OR(D529="",E529=""),"",E529-D529+1)</f>
        <v/>
      </c>
      <c r="G529" s="17"/>
      <c r="H529" s="17"/>
      <c r="I529" s="22" t="str">
        <f aca="false">IF(OR(D529="",E529=""),"",MAX(0,MIN(E529,الإعدادات!$B$5)-MAX(D529,الإعدادات!$B$4)+1))</f>
        <v/>
      </c>
    </row>
    <row r="530" customFormat="false" ht="15" hidden="false" customHeight="false" outlineLevel="0" collapsed="false">
      <c r="A530" s="17"/>
      <c r="B530" s="18" t="str">
        <f aca="false">IF(A530="","",IFERROR(VLOOKUP(A530,الموظفين!$A$2:$J$501,2,FALSE()),"⚠ كود غير موجود"))</f>
        <v/>
      </c>
      <c r="C530" s="17"/>
      <c r="D530" s="16"/>
      <c r="E530" s="16"/>
      <c r="F530" s="22" t="str">
        <f aca="false">IF(OR(D530="",E530=""),"",E530-D530+1)</f>
        <v/>
      </c>
      <c r="G530" s="17"/>
      <c r="H530" s="17"/>
      <c r="I530" s="22" t="str">
        <f aca="false">IF(OR(D530="",E530=""),"",MAX(0,MIN(E530,الإعدادات!$B$5)-MAX(D530,الإعدادات!$B$4)+1))</f>
        <v/>
      </c>
    </row>
    <row r="531" customFormat="false" ht="15" hidden="false" customHeight="false" outlineLevel="0" collapsed="false">
      <c r="A531" s="17"/>
      <c r="B531" s="18" t="str">
        <f aca="false">IF(A531="","",IFERROR(VLOOKUP(A531,الموظفين!$A$2:$J$501,2,FALSE()),"⚠ كود غير موجود"))</f>
        <v/>
      </c>
      <c r="C531" s="17"/>
      <c r="D531" s="16"/>
      <c r="E531" s="16"/>
      <c r="F531" s="22" t="str">
        <f aca="false">IF(OR(D531="",E531=""),"",E531-D531+1)</f>
        <v/>
      </c>
      <c r="G531" s="17"/>
      <c r="H531" s="17"/>
      <c r="I531" s="22" t="str">
        <f aca="false">IF(OR(D531="",E531=""),"",MAX(0,MIN(E531,الإعدادات!$B$5)-MAX(D531,الإعدادات!$B$4)+1))</f>
        <v/>
      </c>
    </row>
    <row r="532" customFormat="false" ht="15" hidden="false" customHeight="false" outlineLevel="0" collapsed="false">
      <c r="A532" s="17"/>
      <c r="B532" s="18" t="str">
        <f aca="false">IF(A532="","",IFERROR(VLOOKUP(A532,الموظفين!$A$2:$J$501,2,FALSE()),"⚠ كود غير موجود"))</f>
        <v/>
      </c>
      <c r="C532" s="17"/>
      <c r="D532" s="16"/>
      <c r="E532" s="16"/>
      <c r="F532" s="22" t="str">
        <f aca="false">IF(OR(D532="",E532=""),"",E532-D532+1)</f>
        <v/>
      </c>
      <c r="G532" s="17"/>
      <c r="H532" s="17"/>
      <c r="I532" s="22" t="str">
        <f aca="false">IF(OR(D532="",E532=""),"",MAX(0,MIN(E532,الإعدادات!$B$5)-MAX(D532,الإعدادات!$B$4)+1))</f>
        <v/>
      </c>
    </row>
    <row r="533" customFormat="false" ht="15" hidden="false" customHeight="false" outlineLevel="0" collapsed="false">
      <c r="A533" s="17"/>
      <c r="B533" s="18" t="str">
        <f aca="false">IF(A533="","",IFERROR(VLOOKUP(A533,الموظفين!$A$2:$J$501,2,FALSE()),"⚠ كود غير موجود"))</f>
        <v/>
      </c>
      <c r="C533" s="17"/>
      <c r="D533" s="16"/>
      <c r="E533" s="16"/>
      <c r="F533" s="22" t="str">
        <f aca="false">IF(OR(D533="",E533=""),"",E533-D533+1)</f>
        <v/>
      </c>
      <c r="G533" s="17"/>
      <c r="H533" s="17"/>
      <c r="I533" s="22" t="str">
        <f aca="false">IF(OR(D533="",E533=""),"",MAX(0,MIN(E533,الإعدادات!$B$5)-MAX(D533,الإعدادات!$B$4)+1))</f>
        <v/>
      </c>
    </row>
    <row r="534" customFormat="false" ht="15" hidden="false" customHeight="false" outlineLevel="0" collapsed="false">
      <c r="A534" s="17"/>
      <c r="B534" s="18" t="str">
        <f aca="false">IF(A534="","",IFERROR(VLOOKUP(A534,الموظفين!$A$2:$J$501,2,FALSE()),"⚠ كود غير موجود"))</f>
        <v/>
      </c>
      <c r="C534" s="17"/>
      <c r="D534" s="16"/>
      <c r="E534" s="16"/>
      <c r="F534" s="22" t="str">
        <f aca="false">IF(OR(D534="",E534=""),"",E534-D534+1)</f>
        <v/>
      </c>
      <c r="G534" s="17"/>
      <c r="H534" s="17"/>
      <c r="I534" s="22" t="str">
        <f aca="false">IF(OR(D534="",E534=""),"",MAX(0,MIN(E534,الإعدادات!$B$5)-MAX(D534,الإعدادات!$B$4)+1))</f>
        <v/>
      </c>
    </row>
    <row r="535" customFormat="false" ht="15" hidden="false" customHeight="false" outlineLevel="0" collapsed="false">
      <c r="A535" s="17"/>
      <c r="B535" s="18" t="str">
        <f aca="false">IF(A535="","",IFERROR(VLOOKUP(A535,الموظفين!$A$2:$J$501,2,FALSE()),"⚠ كود غير موجود"))</f>
        <v/>
      </c>
      <c r="C535" s="17"/>
      <c r="D535" s="16"/>
      <c r="E535" s="16"/>
      <c r="F535" s="22" t="str">
        <f aca="false">IF(OR(D535="",E535=""),"",E535-D535+1)</f>
        <v/>
      </c>
      <c r="G535" s="17"/>
      <c r="H535" s="17"/>
      <c r="I535" s="22" t="str">
        <f aca="false">IF(OR(D535="",E535=""),"",MAX(0,MIN(E535,الإعدادات!$B$5)-MAX(D535,الإعدادات!$B$4)+1))</f>
        <v/>
      </c>
    </row>
    <row r="536" customFormat="false" ht="15" hidden="false" customHeight="false" outlineLevel="0" collapsed="false">
      <c r="A536" s="17"/>
      <c r="B536" s="18" t="str">
        <f aca="false">IF(A536="","",IFERROR(VLOOKUP(A536,الموظفين!$A$2:$J$501,2,FALSE()),"⚠ كود غير موجود"))</f>
        <v/>
      </c>
      <c r="C536" s="17"/>
      <c r="D536" s="16"/>
      <c r="E536" s="16"/>
      <c r="F536" s="22" t="str">
        <f aca="false">IF(OR(D536="",E536=""),"",E536-D536+1)</f>
        <v/>
      </c>
      <c r="G536" s="17"/>
      <c r="H536" s="17"/>
      <c r="I536" s="22" t="str">
        <f aca="false">IF(OR(D536="",E536=""),"",MAX(0,MIN(E536,الإعدادات!$B$5)-MAX(D536,الإعدادات!$B$4)+1))</f>
        <v/>
      </c>
    </row>
    <row r="537" customFormat="false" ht="15" hidden="false" customHeight="false" outlineLevel="0" collapsed="false">
      <c r="A537" s="17"/>
      <c r="B537" s="18" t="str">
        <f aca="false">IF(A537="","",IFERROR(VLOOKUP(A537,الموظفين!$A$2:$J$501,2,FALSE()),"⚠ كود غير موجود"))</f>
        <v/>
      </c>
      <c r="C537" s="17"/>
      <c r="D537" s="16"/>
      <c r="E537" s="16"/>
      <c r="F537" s="22" t="str">
        <f aca="false">IF(OR(D537="",E537=""),"",E537-D537+1)</f>
        <v/>
      </c>
      <c r="G537" s="17"/>
      <c r="H537" s="17"/>
      <c r="I537" s="22" t="str">
        <f aca="false">IF(OR(D537="",E537=""),"",MAX(0,MIN(E537,الإعدادات!$B$5)-MAX(D537,الإعدادات!$B$4)+1))</f>
        <v/>
      </c>
    </row>
    <row r="538" customFormat="false" ht="15" hidden="false" customHeight="false" outlineLevel="0" collapsed="false">
      <c r="A538" s="17"/>
      <c r="B538" s="18" t="str">
        <f aca="false">IF(A538="","",IFERROR(VLOOKUP(A538,الموظفين!$A$2:$J$501,2,FALSE()),"⚠ كود غير موجود"))</f>
        <v/>
      </c>
      <c r="C538" s="17"/>
      <c r="D538" s="16"/>
      <c r="E538" s="16"/>
      <c r="F538" s="22" t="str">
        <f aca="false">IF(OR(D538="",E538=""),"",E538-D538+1)</f>
        <v/>
      </c>
      <c r="G538" s="17"/>
      <c r="H538" s="17"/>
      <c r="I538" s="22" t="str">
        <f aca="false">IF(OR(D538="",E538=""),"",MAX(0,MIN(E538,الإعدادات!$B$5)-MAX(D538,الإعدادات!$B$4)+1))</f>
        <v/>
      </c>
    </row>
    <row r="539" customFormat="false" ht="15" hidden="false" customHeight="false" outlineLevel="0" collapsed="false">
      <c r="A539" s="17"/>
      <c r="B539" s="18" t="str">
        <f aca="false">IF(A539="","",IFERROR(VLOOKUP(A539,الموظفين!$A$2:$J$501,2,FALSE()),"⚠ كود غير موجود"))</f>
        <v/>
      </c>
      <c r="C539" s="17"/>
      <c r="D539" s="16"/>
      <c r="E539" s="16"/>
      <c r="F539" s="22" t="str">
        <f aca="false">IF(OR(D539="",E539=""),"",E539-D539+1)</f>
        <v/>
      </c>
      <c r="G539" s="17"/>
      <c r="H539" s="17"/>
      <c r="I539" s="22" t="str">
        <f aca="false">IF(OR(D539="",E539=""),"",MAX(0,MIN(E539,الإعدادات!$B$5)-MAX(D539,الإعدادات!$B$4)+1))</f>
        <v/>
      </c>
    </row>
    <row r="540" customFormat="false" ht="15" hidden="false" customHeight="false" outlineLevel="0" collapsed="false">
      <c r="A540" s="17"/>
      <c r="B540" s="18" t="str">
        <f aca="false">IF(A540="","",IFERROR(VLOOKUP(A540,الموظفين!$A$2:$J$501,2,FALSE()),"⚠ كود غير موجود"))</f>
        <v/>
      </c>
      <c r="C540" s="17"/>
      <c r="D540" s="16"/>
      <c r="E540" s="16"/>
      <c r="F540" s="22" t="str">
        <f aca="false">IF(OR(D540="",E540=""),"",E540-D540+1)</f>
        <v/>
      </c>
      <c r="G540" s="17"/>
      <c r="H540" s="17"/>
      <c r="I540" s="22" t="str">
        <f aca="false">IF(OR(D540="",E540=""),"",MAX(0,MIN(E540,الإعدادات!$B$5)-MAX(D540,الإعدادات!$B$4)+1))</f>
        <v/>
      </c>
    </row>
    <row r="541" customFormat="false" ht="15" hidden="false" customHeight="false" outlineLevel="0" collapsed="false">
      <c r="A541" s="17"/>
      <c r="B541" s="18" t="str">
        <f aca="false">IF(A541="","",IFERROR(VLOOKUP(A541,الموظفين!$A$2:$J$501,2,FALSE()),"⚠ كود غير موجود"))</f>
        <v/>
      </c>
      <c r="C541" s="17"/>
      <c r="D541" s="16"/>
      <c r="E541" s="16"/>
      <c r="F541" s="22" t="str">
        <f aca="false">IF(OR(D541="",E541=""),"",E541-D541+1)</f>
        <v/>
      </c>
      <c r="G541" s="17"/>
      <c r="H541" s="17"/>
      <c r="I541" s="22" t="str">
        <f aca="false">IF(OR(D541="",E541=""),"",MAX(0,MIN(E541,الإعدادات!$B$5)-MAX(D541,الإعدادات!$B$4)+1))</f>
        <v/>
      </c>
    </row>
    <row r="542" customFormat="false" ht="15" hidden="false" customHeight="false" outlineLevel="0" collapsed="false">
      <c r="A542" s="17"/>
      <c r="B542" s="18" t="str">
        <f aca="false">IF(A542="","",IFERROR(VLOOKUP(A542,الموظفين!$A$2:$J$501,2,FALSE()),"⚠ كود غير موجود"))</f>
        <v/>
      </c>
      <c r="C542" s="17"/>
      <c r="D542" s="16"/>
      <c r="E542" s="16"/>
      <c r="F542" s="22" t="str">
        <f aca="false">IF(OR(D542="",E542=""),"",E542-D542+1)</f>
        <v/>
      </c>
      <c r="G542" s="17"/>
      <c r="H542" s="17"/>
      <c r="I542" s="22" t="str">
        <f aca="false">IF(OR(D542="",E542=""),"",MAX(0,MIN(E542,الإعدادات!$B$5)-MAX(D542,الإعدادات!$B$4)+1))</f>
        <v/>
      </c>
    </row>
    <row r="543" customFormat="false" ht="15" hidden="false" customHeight="false" outlineLevel="0" collapsed="false">
      <c r="A543" s="17"/>
      <c r="B543" s="18" t="str">
        <f aca="false">IF(A543="","",IFERROR(VLOOKUP(A543,الموظفين!$A$2:$J$501,2,FALSE()),"⚠ كود غير موجود"))</f>
        <v/>
      </c>
      <c r="C543" s="17"/>
      <c r="D543" s="16"/>
      <c r="E543" s="16"/>
      <c r="F543" s="22" t="str">
        <f aca="false">IF(OR(D543="",E543=""),"",E543-D543+1)</f>
        <v/>
      </c>
      <c r="G543" s="17"/>
      <c r="H543" s="17"/>
      <c r="I543" s="22" t="str">
        <f aca="false">IF(OR(D543="",E543=""),"",MAX(0,MIN(E543,الإعدادات!$B$5)-MAX(D543,الإعدادات!$B$4)+1))</f>
        <v/>
      </c>
    </row>
    <row r="544" customFormat="false" ht="15" hidden="false" customHeight="false" outlineLevel="0" collapsed="false">
      <c r="A544" s="17"/>
      <c r="B544" s="18" t="str">
        <f aca="false">IF(A544="","",IFERROR(VLOOKUP(A544,الموظفين!$A$2:$J$501,2,FALSE()),"⚠ كود غير موجود"))</f>
        <v/>
      </c>
      <c r="C544" s="17"/>
      <c r="D544" s="16"/>
      <c r="E544" s="16"/>
      <c r="F544" s="22" t="str">
        <f aca="false">IF(OR(D544="",E544=""),"",E544-D544+1)</f>
        <v/>
      </c>
      <c r="G544" s="17"/>
      <c r="H544" s="17"/>
      <c r="I544" s="22" t="str">
        <f aca="false">IF(OR(D544="",E544=""),"",MAX(0,MIN(E544,الإعدادات!$B$5)-MAX(D544,الإعدادات!$B$4)+1))</f>
        <v/>
      </c>
    </row>
    <row r="545" customFormat="false" ht="15" hidden="false" customHeight="false" outlineLevel="0" collapsed="false">
      <c r="A545" s="17"/>
      <c r="B545" s="18" t="str">
        <f aca="false">IF(A545="","",IFERROR(VLOOKUP(A545,الموظفين!$A$2:$J$501,2,FALSE()),"⚠ كود غير موجود"))</f>
        <v/>
      </c>
      <c r="C545" s="17"/>
      <c r="D545" s="16"/>
      <c r="E545" s="16"/>
      <c r="F545" s="22" t="str">
        <f aca="false">IF(OR(D545="",E545=""),"",E545-D545+1)</f>
        <v/>
      </c>
      <c r="G545" s="17"/>
      <c r="H545" s="17"/>
      <c r="I545" s="22" t="str">
        <f aca="false">IF(OR(D545="",E545=""),"",MAX(0,MIN(E545,الإعدادات!$B$5)-MAX(D545,الإعدادات!$B$4)+1))</f>
        <v/>
      </c>
    </row>
    <row r="546" customFormat="false" ht="15" hidden="false" customHeight="false" outlineLevel="0" collapsed="false">
      <c r="A546" s="17"/>
      <c r="B546" s="18" t="str">
        <f aca="false">IF(A546="","",IFERROR(VLOOKUP(A546,الموظفين!$A$2:$J$501,2,FALSE()),"⚠ كود غير موجود"))</f>
        <v/>
      </c>
      <c r="C546" s="17"/>
      <c r="D546" s="16"/>
      <c r="E546" s="16"/>
      <c r="F546" s="22" t="str">
        <f aca="false">IF(OR(D546="",E546=""),"",E546-D546+1)</f>
        <v/>
      </c>
      <c r="G546" s="17"/>
      <c r="H546" s="17"/>
      <c r="I546" s="22" t="str">
        <f aca="false">IF(OR(D546="",E546=""),"",MAX(0,MIN(E546,الإعدادات!$B$5)-MAX(D546,الإعدادات!$B$4)+1))</f>
        <v/>
      </c>
    </row>
    <row r="547" customFormat="false" ht="15" hidden="false" customHeight="false" outlineLevel="0" collapsed="false">
      <c r="A547" s="17"/>
      <c r="B547" s="18" t="str">
        <f aca="false">IF(A547="","",IFERROR(VLOOKUP(A547,الموظفين!$A$2:$J$501,2,FALSE()),"⚠ كود غير موجود"))</f>
        <v/>
      </c>
      <c r="C547" s="17"/>
      <c r="D547" s="16"/>
      <c r="E547" s="16"/>
      <c r="F547" s="22" t="str">
        <f aca="false">IF(OR(D547="",E547=""),"",E547-D547+1)</f>
        <v/>
      </c>
      <c r="G547" s="17"/>
      <c r="H547" s="17"/>
      <c r="I547" s="22" t="str">
        <f aca="false">IF(OR(D547="",E547=""),"",MAX(0,MIN(E547,الإعدادات!$B$5)-MAX(D547,الإعدادات!$B$4)+1))</f>
        <v/>
      </c>
    </row>
    <row r="548" customFormat="false" ht="15" hidden="false" customHeight="false" outlineLevel="0" collapsed="false">
      <c r="A548" s="17"/>
      <c r="B548" s="18" t="str">
        <f aca="false">IF(A548="","",IFERROR(VLOOKUP(A548,الموظفين!$A$2:$J$501,2,FALSE()),"⚠ كود غير موجود"))</f>
        <v/>
      </c>
      <c r="C548" s="17"/>
      <c r="D548" s="16"/>
      <c r="E548" s="16"/>
      <c r="F548" s="22" t="str">
        <f aca="false">IF(OR(D548="",E548=""),"",E548-D548+1)</f>
        <v/>
      </c>
      <c r="G548" s="17"/>
      <c r="H548" s="17"/>
      <c r="I548" s="22" t="str">
        <f aca="false">IF(OR(D548="",E548=""),"",MAX(0,MIN(E548,الإعدادات!$B$5)-MAX(D548,الإعدادات!$B$4)+1))</f>
        <v/>
      </c>
    </row>
    <row r="549" customFormat="false" ht="15" hidden="false" customHeight="false" outlineLevel="0" collapsed="false">
      <c r="A549" s="17"/>
      <c r="B549" s="18" t="str">
        <f aca="false">IF(A549="","",IFERROR(VLOOKUP(A549,الموظفين!$A$2:$J$501,2,FALSE()),"⚠ كود غير موجود"))</f>
        <v/>
      </c>
      <c r="C549" s="17"/>
      <c r="D549" s="16"/>
      <c r="E549" s="16"/>
      <c r="F549" s="22" t="str">
        <f aca="false">IF(OR(D549="",E549=""),"",E549-D549+1)</f>
        <v/>
      </c>
      <c r="G549" s="17"/>
      <c r="H549" s="17"/>
      <c r="I549" s="22" t="str">
        <f aca="false">IF(OR(D549="",E549=""),"",MAX(0,MIN(E549,الإعدادات!$B$5)-MAX(D549,الإعدادات!$B$4)+1))</f>
        <v/>
      </c>
    </row>
    <row r="550" customFormat="false" ht="15" hidden="false" customHeight="false" outlineLevel="0" collapsed="false">
      <c r="A550" s="17"/>
      <c r="B550" s="18" t="str">
        <f aca="false">IF(A550="","",IFERROR(VLOOKUP(A550,الموظفين!$A$2:$J$501,2,FALSE()),"⚠ كود غير موجود"))</f>
        <v/>
      </c>
      <c r="C550" s="17"/>
      <c r="D550" s="16"/>
      <c r="E550" s="16"/>
      <c r="F550" s="22" t="str">
        <f aca="false">IF(OR(D550="",E550=""),"",E550-D550+1)</f>
        <v/>
      </c>
      <c r="G550" s="17"/>
      <c r="H550" s="17"/>
      <c r="I550" s="22" t="str">
        <f aca="false">IF(OR(D550="",E550=""),"",MAX(0,MIN(E550,الإعدادات!$B$5)-MAX(D550,الإعدادات!$B$4)+1))</f>
        <v/>
      </c>
    </row>
    <row r="551" customFormat="false" ht="15" hidden="false" customHeight="false" outlineLevel="0" collapsed="false">
      <c r="A551" s="17"/>
      <c r="B551" s="18" t="str">
        <f aca="false">IF(A551="","",IFERROR(VLOOKUP(A551,الموظفين!$A$2:$J$501,2,FALSE()),"⚠ كود غير موجود"))</f>
        <v/>
      </c>
      <c r="C551" s="17"/>
      <c r="D551" s="16"/>
      <c r="E551" s="16"/>
      <c r="F551" s="22" t="str">
        <f aca="false">IF(OR(D551="",E551=""),"",E551-D551+1)</f>
        <v/>
      </c>
      <c r="G551" s="17"/>
      <c r="H551" s="17"/>
      <c r="I551" s="22" t="str">
        <f aca="false">IF(OR(D551="",E551=""),"",MAX(0,MIN(E551,الإعدادات!$B$5)-MAX(D551,الإعدادات!$B$4)+1))</f>
        <v/>
      </c>
    </row>
    <row r="552" customFormat="false" ht="15" hidden="false" customHeight="false" outlineLevel="0" collapsed="false">
      <c r="A552" s="17"/>
      <c r="B552" s="18" t="str">
        <f aca="false">IF(A552="","",IFERROR(VLOOKUP(A552,الموظفين!$A$2:$J$501,2,FALSE()),"⚠ كود غير موجود"))</f>
        <v/>
      </c>
      <c r="C552" s="17"/>
      <c r="D552" s="16"/>
      <c r="E552" s="16"/>
      <c r="F552" s="22" t="str">
        <f aca="false">IF(OR(D552="",E552=""),"",E552-D552+1)</f>
        <v/>
      </c>
      <c r="G552" s="17"/>
      <c r="H552" s="17"/>
      <c r="I552" s="22" t="str">
        <f aca="false">IF(OR(D552="",E552=""),"",MAX(0,MIN(E552,الإعدادات!$B$5)-MAX(D552,الإعدادات!$B$4)+1))</f>
        <v/>
      </c>
    </row>
    <row r="553" customFormat="false" ht="15" hidden="false" customHeight="false" outlineLevel="0" collapsed="false">
      <c r="A553" s="17"/>
      <c r="B553" s="18" t="str">
        <f aca="false">IF(A553="","",IFERROR(VLOOKUP(A553,الموظفين!$A$2:$J$501,2,FALSE()),"⚠ كود غير موجود"))</f>
        <v/>
      </c>
      <c r="C553" s="17"/>
      <c r="D553" s="16"/>
      <c r="E553" s="16"/>
      <c r="F553" s="22" t="str">
        <f aca="false">IF(OR(D553="",E553=""),"",E553-D553+1)</f>
        <v/>
      </c>
      <c r="G553" s="17"/>
      <c r="H553" s="17"/>
      <c r="I553" s="22" t="str">
        <f aca="false">IF(OR(D553="",E553=""),"",MAX(0,MIN(E553,الإعدادات!$B$5)-MAX(D553,الإعدادات!$B$4)+1))</f>
        <v/>
      </c>
    </row>
    <row r="554" customFormat="false" ht="15" hidden="false" customHeight="false" outlineLevel="0" collapsed="false">
      <c r="A554" s="17"/>
      <c r="B554" s="18" t="str">
        <f aca="false">IF(A554="","",IFERROR(VLOOKUP(A554,الموظفين!$A$2:$J$501,2,FALSE()),"⚠ كود غير موجود"))</f>
        <v/>
      </c>
      <c r="C554" s="17"/>
      <c r="D554" s="16"/>
      <c r="E554" s="16"/>
      <c r="F554" s="22" t="str">
        <f aca="false">IF(OR(D554="",E554=""),"",E554-D554+1)</f>
        <v/>
      </c>
      <c r="G554" s="17"/>
      <c r="H554" s="17"/>
      <c r="I554" s="22" t="str">
        <f aca="false">IF(OR(D554="",E554=""),"",MAX(0,MIN(E554,الإعدادات!$B$5)-MAX(D554,الإعدادات!$B$4)+1))</f>
        <v/>
      </c>
    </row>
    <row r="555" customFormat="false" ht="15" hidden="false" customHeight="false" outlineLevel="0" collapsed="false">
      <c r="A555" s="17"/>
      <c r="B555" s="18" t="str">
        <f aca="false">IF(A555="","",IFERROR(VLOOKUP(A555,الموظفين!$A$2:$J$501,2,FALSE()),"⚠ كود غير موجود"))</f>
        <v/>
      </c>
      <c r="C555" s="17"/>
      <c r="D555" s="16"/>
      <c r="E555" s="16"/>
      <c r="F555" s="22" t="str">
        <f aca="false">IF(OR(D555="",E555=""),"",E555-D555+1)</f>
        <v/>
      </c>
      <c r="G555" s="17"/>
      <c r="H555" s="17"/>
      <c r="I555" s="22" t="str">
        <f aca="false">IF(OR(D555="",E555=""),"",MAX(0,MIN(E555,الإعدادات!$B$5)-MAX(D555,الإعدادات!$B$4)+1))</f>
        <v/>
      </c>
    </row>
    <row r="556" customFormat="false" ht="15" hidden="false" customHeight="false" outlineLevel="0" collapsed="false">
      <c r="A556" s="17"/>
      <c r="B556" s="18" t="str">
        <f aca="false">IF(A556="","",IFERROR(VLOOKUP(A556,الموظفين!$A$2:$J$501,2,FALSE()),"⚠ كود غير موجود"))</f>
        <v/>
      </c>
      <c r="C556" s="17"/>
      <c r="D556" s="16"/>
      <c r="E556" s="16"/>
      <c r="F556" s="22" t="str">
        <f aca="false">IF(OR(D556="",E556=""),"",E556-D556+1)</f>
        <v/>
      </c>
      <c r="G556" s="17"/>
      <c r="H556" s="17"/>
      <c r="I556" s="22" t="str">
        <f aca="false">IF(OR(D556="",E556=""),"",MAX(0,MIN(E556,الإعدادات!$B$5)-MAX(D556,الإعدادات!$B$4)+1))</f>
        <v/>
      </c>
    </row>
    <row r="557" customFormat="false" ht="15" hidden="false" customHeight="false" outlineLevel="0" collapsed="false">
      <c r="A557" s="17"/>
      <c r="B557" s="18" t="str">
        <f aca="false">IF(A557="","",IFERROR(VLOOKUP(A557,الموظفين!$A$2:$J$501,2,FALSE()),"⚠ كود غير موجود"))</f>
        <v/>
      </c>
      <c r="C557" s="17"/>
      <c r="D557" s="16"/>
      <c r="E557" s="16"/>
      <c r="F557" s="22" t="str">
        <f aca="false">IF(OR(D557="",E557=""),"",E557-D557+1)</f>
        <v/>
      </c>
      <c r="G557" s="17"/>
      <c r="H557" s="17"/>
      <c r="I557" s="22" t="str">
        <f aca="false">IF(OR(D557="",E557=""),"",MAX(0,MIN(E557,الإعدادات!$B$5)-MAX(D557,الإعدادات!$B$4)+1))</f>
        <v/>
      </c>
    </row>
    <row r="558" customFormat="false" ht="15" hidden="false" customHeight="false" outlineLevel="0" collapsed="false">
      <c r="A558" s="17"/>
      <c r="B558" s="18" t="str">
        <f aca="false">IF(A558="","",IFERROR(VLOOKUP(A558,الموظفين!$A$2:$J$501,2,FALSE()),"⚠ كود غير موجود"))</f>
        <v/>
      </c>
      <c r="C558" s="17"/>
      <c r="D558" s="16"/>
      <c r="E558" s="16"/>
      <c r="F558" s="22" t="str">
        <f aca="false">IF(OR(D558="",E558=""),"",E558-D558+1)</f>
        <v/>
      </c>
      <c r="G558" s="17"/>
      <c r="H558" s="17"/>
      <c r="I558" s="22" t="str">
        <f aca="false">IF(OR(D558="",E558=""),"",MAX(0,MIN(E558,الإعدادات!$B$5)-MAX(D558,الإعدادات!$B$4)+1))</f>
        <v/>
      </c>
    </row>
    <row r="559" customFormat="false" ht="15" hidden="false" customHeight="false" outlineLevel="0" collapsed="false">
      <c r="A559" s="17"/>
      <c r="B559" s="18" t="str">
        <f aca="false">IF(A559="","",IFERROR(VLOOKUP(A559,الموظفين!$A$2:$J$501,2,FALSE()),"⚠ كود غير موجود"))</f>
        <v/>
      </c>
      <c r="C559" s="17"/>
      <c r="D559" s="16"/>
      <c r="E559" s="16"/>
      <c r="F559" s="22" t="str">
        <f aca="false">IF(OR(D559="",E559=""),"",E559-D559+1)</f>
        <v/>
      </c>
      <c r="G559" s="17"/>
      <c r="H559" s="17"/>
      <c r="I559" s="22" t="str">
        <f aca="false">IF(OR(D559="",E559=""),"",MAX(0,MIN(E559,الإعدادات!$B$5)-MAX(D559,الإعدادات!$B$4)+1))</f>
        <v/>
      </c>
    </row>
    <row r="560" customFormat="false" ht="15" hidden="false" customHeight="false" outlineLevel="0" collapsed="false">
      <c r="A560" s="17"/>
      <c r="B560" s="18" t="str">
        <f aca="false">IF(A560="","",IFERROR(VLOOKUP(A560,الموظفين!$A$2:$J$501,2,FALSE()),"⚠ كود غير موجود"))</f>
        <v/>
      </c>
      <c r="C560" s="17"/>
      <c r="D560" s="16"/>
      <c r="E560" s="16"/>
      <c r="F560" s="22" t="str">
        <f aca="false">IF(OR(D560="",E560=""),"",E560-D560+1)</f>
        <v/>
      </c>
      <c r="G560" s="17"/>
      <c r="H560" s="17"/>
      <c r="I560" s="22" t="str">
        <f aca="false">IF(OR(D560="",E560=""),"",MAX(0,MIN(E560,الإعدادات!$B$5)-MAX(D560,الإعدادات!$B$4)+1))</f>
        <v/>
      </c>
    </row>
    <row r="561" customFormat="false" ht="15" hidden="false" customHeight="false" outlineLevel="0" collapsed="false">
      <c r="A561" s="17"/>
      <c r="B561" s="18" t="str">
        <f aca="false">IF(A561="","",IFERROR(VLOOKUP(A561,الموظفين!$A$2:$J$501,2,FALSE()),"⚠ كود غير موجود"))</f>
        <v/>
      </c>
      <c r="C561" s="17"/>
      <c r="D561" s="16"/>
      <c r="E561" s="16"/>
      <c r="F561" s="22" t="str">
        <f aca="false">IF(OR(D561="",E561=""),"",E561-D561+1)</f>
        <v/>
      </c>
      <c r="G561" s="17"/>
      <c r="H561" s="17"/>
      <c r="I561" s="22" t="str">
        <f aca="false">IF(OR(D561="",E561=""),"",MAX(0,MIN(E561,الإعدادات!$B$5)-MAX(D561,الإعدادات!$B$4)+1))</f>
        <v/>
      </c>
    </row>
    <row r="562" customFormat="false" ht="15" hidden="false" customHeight="false" outlineLevel="0" collapsed="false">
      <c r="A562" s="17"/>
      <c r="B562" s="18" t="str">
        <f aca="false">IF(A562="","",IFERROR(VLOOKUP(A562,الموظفين!$A$2:$J$501,2,FALSE()),"⚠ كود غير موجود"))</f>
        <v/>
      </c>
      <c r="C562" s="17"/>
      <c r="D562" s="16"/>
      <c r="E562" s="16"/>
      <c r="F562" s="22" t="str">
        <f aca="false">IF(OR(D562="",E562=""),"",E562-D562+1)</f>
        <v/>
      </c>
      <c r="G562" s="17"/>
      <c r="H562" s="17"/>
      <c r="I562" s="22" t="str">
        <f aca="false">IF(OR(D562="",E562=""),"",MAX(0,MIN(E562,الإعدادات!$B$5)-MAX(D562,الإعدادات!$B$4)+1))</f>
        <v/>
      </c>
    </row>
    <row r="563" customFormat="false" ht="15" hidden="false" customHeight="false" outlineLevel="0" collapsed="false">
      <c r="A563" s="17"/>
      <c r="B563" s="18" t="str">
        <f aca="false">IF(A563="","",IFERROR(VLOOKUP(A563,الموظفين!$A$2:$J$501,2,FALSE()),"⚠ كود غير موجود"))</f>
        <v/>
      </c>
      <c r="C563" s="17"/>
      <c r="D563" s="16"/>
      <c r="E563" s="16"/>
      <c r="F563" s="22" t="str">
        <f aca="false">IF(OR(D563="",E563=""),"",E563-D563+1)</f>
        <v/>
      </c>
      <c r="G563" s="17"/>
      <c r="H563" s="17"/>
      <c r="I563" s="22" t="str">
        <f aca="false">IF(OR(D563="",E563=""),"",MAX(0,MIN(E563,الإعدادات!$B$5)-MAX(D563,الإعدادات!$B$4)+1))</f>
        <v/>
      </c>
    </row>
    <row r="564" customFormat="false" ht="15" hidden="false" customHeight="false" outlineLevel="0" collapsed="false">
      <c r="A564" s="17"/>
      <c r="B564" s="18" t="str">
        <f aca="false">IF(A564="","",IFERROR(VLOOKUP(A564,الموظفين!$A$2:$J$501,2,FALSE()),"⚠ كود غير موجود"))</f>
        <v/>
      </c>
      <c r="C564" s="17"/>
      <c r="D564" s="16"/>
      <c r="E564" s="16"/>
      <c r="F564" s="22" t="str">
        <f aca="false">IF(OR(D564="",E564=""),"",E564-D564+1)</f>
        <v/>
      </c>
      <c r="G564" s="17"/>
      <c r="H564" s="17"/>
      <c r="I564" s="22" t="str">
        <f aca="false">IF(OR(D564="",E564=""),"",MAX(0,MIN(E564,الإعدادات!$B$5)-MAX(D564,الإعدادات!$B$4)+1))</f>
        <v/>
      </c>
    </row>
    <row r="565" customFormat="false" ht="15" hidden="false" customHeight="false" outlineLevel="0" collapsed="false">
      <c r="A565" s="17"/>
      <c r="B565" s="18" t="str">
        <f aca="false">IF(A565="","",IFERROR(VLOOKUP(A565,الموظفين!$A$2:$J$501,2,FALSE()),"⚠ كود غير موجود"))</f>
        <v/>
      </c>
      <c r="C565" s="17"/>
      <c r="D565" s="16"/>
      <c r="E565" s="16"/>
      <c r="F565" s="22" t="str">
        <f aca="false">IF(OR(D565="",E565=""),"",E565-D565+1)</f>
        <v/>
      </c>
      <c r="G565" s="17"/>
      <c r="H565" s="17"/>
      <c r="I565" s="22" t="str">
        <f aca="false">IF(OR(D565="",E565=""),"",MAX(0,MIN(E565,الإعدادات!$B$5)-MAX(D565,الإعدادات!$B$4)+1))</f>
        <v/>
      </c>
    </row>
    <row r="566" customFormat="false" ht="15" hidden="false" customHeight="false" outlineLevel="0" collapsed="false">
      <c r="A566" s="17"/>
      <c r="B566" s="18" t="str">
        <f aca="false">IF(A566="","",IFERROR(VLOOKUP(A566,الموظفين!$A$2:$J$501,2,FALSE()),"⚠ كود غير موجود"))</f>
        <v/>
      </c>
      <c r="C566" s="17"/>
      <c r="D566" s="16"/>
      <c r="E566" s="16"/>
      <c r="F566" s="22" t="str">
        <f aca="false">IF(OR(D566="",E566=""),"",E566-D566+1)</f>
        <v/>
      </c>
      <c r="G566" s="17"/>
      <c r="H566" s="17"/>
      <c r="I566" s="22" t="str">
        <f aca="false">IF(OR(D566="",E566=""),"",MAX(0,MIN(E566,الإعدادات!$B$5)-MAX(D566,الإعدادات!$B$4)+1))</f>
        <v/>
      </c>
    </row>
    <row r="567" customFormat="false" ht="15" hidden="false" customHeight="false" outlineLevel="0" collapsed="false">
      <c r="A567" s="17"/>
      <c r="B567" s="18" t="str">
        <f aca="false">IF(A567="","",IFERROR(VLOOKUP(A567,الموظفين!$A$2:$J$501,2,FALSE()),"⚠ كود غير موجود"))</f>
        <v/>
      </c>
      <c r="C567" s="17"/>
      <c r="D567" s="16"/>
      <c r="E567" s="16"/>
      <c r="F567" s="22" t="str">
        <f aca="false">IF(OR(D567="",E567=""),"",E567-D567+1)</f>
        <v/>
      </c>
      <c r="G567" s="17"/>
      <c r="H567" s="17"/>
      <c r="I567" s="22" t="str">
        <f aca="false">IF(OR(D567="",E567=""),"",MAX(0,MIN(E567,الإعدادات!$B$5)-MAX(D567,الإعدادات!$B$4)+1))</f>
        <v/>
      </c>
    </row>
    <row r="568" customFormat="false" ht="15" hidden="false" customHeight="false" outlineLevel="0" collapsed="false">
      <c r="A568" s="17"/>
      <c r="B568" s="18" t="str">
        <f aca="false">IF(A568="","",IFERROR(VLOOKUP(A568,الموظفين!$A$2:$J$501,2,FALSE()),"⚠ كود غير موجود"))</f>
        <v/>
      </c>
      <c r="C568" s="17"/>
      <c r="D568" s="16"/>
      <c r="E568" s="16"/>
      <c r="F568" s="22" t="str">
        <f aca="false">IF(OR(D568="",E568=""),"",E568-D568+1)</f>
        <v/>
      </c>
      <c r="G568" s="17"/>
      <c r="H568" s="17"/>
      <c r="I568" s="22" t="str">
        <f aca="false">IF(OR(D568="",E568=""),"",MAX(0,MIN(E568,الإعدادات!$B$5)-MAX(D568,الإعدادات!$B$4)+1))</f>
        <v/>
      </c>
    </row>
    <row r="569" customFormat="false" ht="15" hidden="false" customHeight="false" outlineLevel="0" collapsed="false">
      <c r="A569" s="17"/>
      <c r="B569" s="18" t="str">
        <f aca="false">IF(A569="","",IFERROR(VLOOKUP(A569,الموظفين!$A$2:$J$501,2,FALSE()),"⚠ كود غير موجود"))</f>
        <v/>
      </c>
      <c r="C569" s="17"/>
      <c r="D569" s="16"/>
      <c r="E569" s="16"/>
      <c r="F569" s="22" t="str">
        <f aca="false">IF(OR(D569="",E569=""),"",E569-D569+1)</f>
        <v/>
      </c>
      <c r="G569" s="17"/>
      <c r="H569" s="17"/>
      <c r="I569" s="22" t="str">
        <f aca="false">IF(OR(D569="",E569=""),"",MAX(0,MIN(E569,الإعدادات!$B$5)-MAX(D569,الإعدادات!$B$4)+1))</f>
        <v/>
      </c>
    </row>
    <row r="570" customFormat="false" ht="15" hidden="false" customHeight="false" outlineLevel="0" collapsed="false">
      <c r="A570" s="17"/>
      <c r="B570" s="18" t="str">
        <f aca="false">IF(A570="","",IFERROR(VLOOKUP(A570,الموظفين!$A$2:$J$501,2,FALSE()),"⚠ كود غير موجود"))</f>
        <v/>
      </c>
      <c r="C570" s="17"/>
      <c r="D570" s="16"/>
      <c r="E570" s="16"/>
      <c r="F570" s="22" t="str">
        <f aca="false">IF(OR(D570="",E570=""),"",E570-D570+1)</f>
        <v/>
      </c>
      <c r="G570" s="17"/>
      <c r="H570" s="17"/>
      <c r="I570" s="22" t="str">
        <f aca="false">IF(OR(D570="",E570=""),"",MAX(0,MIN(E570,الإعدادات!$B$5)-MAX(D570,الإعدادات!$B$4)+1))</f>
        <v/>
      </c>
    </row>
    <row r="571" customFormat="false" ht="15" hidden="false" customHeight="false" outlineLevel="0" collapsed="false">
      <c r="A571" s="17"/>
      <c r="B571" s="18" t="str">
        <f aca="false">IF(A571="","",IFERROR(VLOOKUP(A571,الموظفين!$A$2:$J$501,2,FALSE()),"⚠ كود غير موجود"))</f>
        <v/>
      </c>
      <c r="C571" s="17"/>
      <c r="D571" s="16"/>
      <c r="E571" s="16"/>
      <c r="F571" s="22" t="str">
        <f aca="false">IF(OR(D571="",E571=""),"",E571-D571+1)</f>
        <v/>
      </c>
      <c r="G571" s="17"/>
      <c r="H571" s="17"/>
      <c r="I571" s="22" t="str">
        <f aca="false">IF(OR(D571="",E571=""),"",MAX(0,MIN(E571,الإعدادات!$B$5)-MAX(D571,الإعدادات!$B$4)+1))</f>
        <v/>
      </c>
    </row>
    <row r="572" customFormat="false" ht="15" hidden="false" customHeight="false" outlineLevel="0" collapsed="false">
      <c r="A572" s="17"/>
      <c r="B572" s="18" t="str">
        <f aca="false">IF(A572="","",IFERROR(VLOOKUP(A572,الموظفين!$A$2:$J$501,2,FALSE()),"⚠ كود غير موجود"))</f>
        <v/>
      </c>
      <c r="C572" s="17"/>
      <c r="D572" s="16"/>
      <c r="E572" s="16"/>
      <c r="F572" s="22" t="str">
        <f aca="false">IF(OR(D572="",E572=""),"",E572-D572+1)</f>
        <v/>
      </c>
      <c r="G572" s="17"/>
      <c r="H572" s="17"/>
      <c r="I572" s="22" t="str">
        <f aca="false">IF(OR(D572="",E572=""),"",MAX(0,MIN(E572,الإعدادات!$B$5)-MAX(D572,الإعدادات!$B$4)+1))</f>
        <v/>
      </c>
    </row>
    <row r="573" customFormat="false" ht="15" hidden="false" customHeight="false" outlineLevel="0" collapsed="false">
      <c r="A573" s="17"/>
      <c r="B573" s="18" t="str">
        <f aca="false">IF(A573="","",IFERROR(VLOOKUP(A573,الموظفين!$A$2:$J$501,2,FALSE()),"⚠ كود غير موجود"))</f>
        <v/>
      </c>
      <c r="C573" s="17"/>
      <c r="D573" s="16"/>
      <c r="E573" s="16"/>
      <c r="F573" s="22" t="str">
        <f aca="false">IF(OR(D573="",E573=""),"",E573-D573+1)</f>
        <v/>
      </c>
      <c r="G573" s="17"/>
      <c r="H573" s="17"/>
      <c r="I573" s="22" t="str">
        <f aca="false">IF(OR(D573="",E573=""),"",MAX(0,MIN(E573,الإعدادات!$B$5)-MAX(D573,الإعدادات!$B$4)+1))</f>
        <v/>
      </c>
    </row>
    <row r="574" customFormat="false" ht="15" hidden="false" customHeight="false" outlineLevel="0" collapsed="false">
      <c r="A574" s="17"/>
      <c r="B574" s="18" t="str">
        <f aca="false">IF(A574="","",IFERROR(VLOOKUP(A574,الموظفين!$A$2:$J$501,2,FALSE()),"⚠ كود غير موجود"))</f>
        <v/>
      </c>
      <c r="C574" s="17"/>
      <c r="D574" s="16"/>
      <c r="E574" s="16"/>
      <c r="F574" s="22" t="str">
        <f aca="false">IF(OR(D574="",E574=""),"",E574-D574+1)</f>
        <v/>
      </c>
      <c r="G574" s="17"/>
      <c r="H574" s="17"/>
      <c r="I574" s="22" t="str">
        <f aca="false">IF(OR(D574="",E574=""),"",MAX(0,MIN(E574,الإعدادات!$B$5)-MAX(D574,الإعدادات!$B$4)+1))</f>
        <v/>
      </c>
    </row>
    <row r="575" customFormat="false" ht="15" hidden="false" customHeight="false" outlineLevel="0" collapsed="false">
      <c r="A575" s="17"/>
      <c r="B575" s="18" t="str">
        <f aca="false">IF(A575="","",IFERROR(VLOOKUP(A575,الموظفين!$A$2:$J$501,2,FALSE()),"⚠ كود غير موجود"))</f>
        <v/>
      </c>
      <c r="C575" s="17"/>
      <c r="D575" s="16"/>
      <c r="E575" s="16"/>
      <c r="F575" s="22" t="str">
        <f aca="false">IF(OR(D575="",E575=""),"",E575-D575+1)</f>
        <v/>
      </c>
      <c r="G575" s="17"/>
      <c r="H575" s="17"/>
      <c r="I575" s="22" t="str">
        <f aca="false">IF(OR(D575="",E575=""),"",MAX(0,MIN(E575,الإعدادات!$B$5)-MAX(D575,الإعدادات!$B$4)+1))</f>
        <v/>
      </c>
    </row>
    <row r="576" customFormat="false" ht="15" hidden="false" customHeight="false" outlineLevel="0" collapsed="false">
      <c r="A576" s="17"/>
      <c r="B576" s="18" t="str">
        <f aca="false">IF(A576="","",IFERROR(VLOOKUP(A576,الموظفين!$A$2:$J$501,2,FALSE()),"⚠ كود غير موجود"))</f>
        <v/>
      </c>
      <c r="C576" s="17"/>
      <c r="D576" s="16"/>
      <c r="E576" s="16"/>
      <c r="F576" s="22" t="str">
        <f aca="false">IF(OR(D576="",E576=""),"",E576-D576+1)</f>
        <v/>
      </c>
      <c r="G576" s="17"/>
      <c r="H576" s="17"/>
      <c r="I576" s="22" t="str">
        <f aca="false">IF(OR(D576="",E576=""),"",MAX(0,MIN(E576,الإعدادات!$B$5)-MAX(D576,الإعدادات!$B$4)+1))</f>
        <v/>
      </c>
    </row>
    <row r="577" customFormat="false" ht="15" hidden="false" customHeight="false" outlineLevel="0" collapsed="false">
      <c r="A577" s="17"/>
      <c r="B577" s="18" t="str">
        <f aca="false">IF(A577="","",IFERROR(VLOOKUP(A577,الموظفين!$A$2:$J$501,2,FALSE()),"⚠ كود غير موجود"))</f>
        <v/>
      </c>
      <c r="C577" s="17"/>
      <c r="D577" s="16"/>
      <c r="E577" s="16"/>
      <c r="F577" s="22" t="str">
        <f aca="false">IF(OR(D577="",E577=""),"",E577-D577+1)</f>
        <v/>
      </c>
      <c r="G577" s="17"/>
      <c r="H577" s="17"/>
      <c r="I577" s="22" t="str">
        <f aca="false">IF(OR(D577="",E577=""),"",MAX(0,MIN(E577,الإعدادات!$B$5)-MAX(D577,الإعدادات!$B$4)+1))</f>
        <v/>
      </c>
    </row>
    <row r="578" customFormat="false" ht="15" hidden="false" customHeight="false" outlineLevel="0" collapsed="false">
      <c r="A578" s="17"/>
      <c r="B578" s="18" t="str">
        <f aca="false">IF(A578="","",IFERROR(VLOOKUP(A578,الموظفين!$A$2:$J$501,2,FALSE()),"⚠ كود غير موجود"))</f>
        <v/>
      </c>
      <c r="C578" s="17"/>
      <c r="D578" s="16"/>
      <c r="E578" s="16"/>
      <c r="F578" s="22" t="str">
        <f aca="false">IF(OR(D578="",E578=""),"",E578-D578+1)</f>
        <v/>
      </c>
      <c r="G578" s="17"/>
      <c r="H578" s="17"/>
      <c r="I578" s="22" t="str">
        <f aca="false">IF(OR(D578="",E578=""),"",MAX(0,MIN(E578,الإعدادات!$B$5)-MAX(D578,الإعدادات!$B$4)+1))</f>
        <v/>
      </c>
    </row>
    <row r="579" customFormat="false" ht="15" hidden="false" customHeight="false" outlineLevel="0" collapsed="false">
      <c r="A579" s="17"/>
      <c r="B579" s="18" t="str">
        <f aca="false">IF(A579="","",IFERROR(VLOOKUP(A579,الموظفين!$A$2:$J$501,2,FALSE()),"⚠ كود غير موجود"))</f>
        <v/>
      </c>
      <c r="C579" s="17"/>
      <c r="D579" s="16"/>
      <c r="E579" s="16"/>
      <c r="F579" s="22" t="str">
        <f aca="false">IF(OR(D579="",E579=""),"",E579-D579+1)</f>
        <v/>
      </c>
      <c r="G579" s="17"/>
      <c r="H579" s="17"/>
      <c r="I579" s="22" t="str">
        <f aca="false">IF(OR(D579="",E579=""),"",MAX(0,MIN(E579,الإعدادات!$B$5)-MAX(D579,الإعدادات!$B$4)+1))</f>
        <v/>
      </c>
    </row>
    <row r="580" customFormat="false" ht="15" hidden="false" customHeight="false" outlineLevel="0" collapsed="false">
      <c r="A580" s="17"/>
      <c r="B580" s="18" t="str">
        <f aca="false">IF(A580="","",IFERROR(VLOOKUP(A580,الموظفين!$A$2:$J$501,2,FALSE()),"⚠ كود غير موجود"))</f>
        <v/>
      </c>
      <c r="C580" s="17"/>
      <c r="D580" s="16"/>
      <c r="E580" s="16"/>
      <c r="F580" s="22" t="str">
        <f aca="false">IF(OR(D580="",E580=""),"",E580-D580+1)</f>
        <v/>
      </c>
      <c r="G580" s="17"/>
      <c r="H580" s="17"/>
      <c r="I580" s="22" t="str">
        <f aca="false">IF(OR(D580="",E580=""),"",MAX(0,MIN(E580,الإعدادات!$B$5)-MAX(D580,الإعدادات!$B$4)+1))</f>
        <v/>
      </c>
    </row>
    <row r="581" customFormat="false" ht="15" hidden="false" customHeight="false" outlineLevel="0" collapsed="false">
      <c r="A581" s="17"/>
      <c r="B581" s="18" t="str">
        <f aca="false">IF(A581="","",IFERROR(VLOOKUP(A581,الموظفين!$A$2:$J$501,2,FALSE()),"⚠ كود غير موجود"))</f>
        <v/>
      </c>
      <c r="C581" s="17"/>
      <c r="D581" s="16"/>
      <c r="E581" s="16"/>
      <c r="F581" s="22" t="str">
        <f aca="false">IF(OR(D581="",E581=""),"",E581-D581+1)</f>
        <v/>
      </c>
      <c r="G581" s="17"/>
      <c r="H581" s="17"/>
      <c r="I581" s="22" t="str">
        <f aca="false">IF(OR(D581="",E581=""),"",MAX(0,MIN(E581,الإعدادات!$B$5)-MAX(D581,الإعدادات!$B$4)+1))</f>
        <v/>
      </c>
    </row>
    <row r="582" customFormat="false" ht="15" hidden="false" customHeight="false" outlineLevel="0" collapsed="false">
      <c r="A582" s="17"/>
      <c r="B582" s="18" t="str">
        <f aca="false">IF(A582="","",IFERROR(VLOOKUP(A582,الموظفين!$A$2:$J$501,2,FALSE()),"⚠ كود غير موجود"))</f>
        <v/>
      </c>
      <c r="C582" s="17"/>
      <c r="D582" s="16"/>
      <c r="E582" s="16"/>
      <c r="F582" s="22" t="str">
        <f aca="false">IF(OR(D582="",E582=""),"",E582-D582+1)</f>
        <v/>
      </c>
      <c r="G582" s="17"/>
      <c r="H582" s="17"/>
      <c r="I582" s="22" t="str">
        <f aca="false">IF(OR(D582="",E582=""),"",MAX(0,MIN(E582,الإعدادات!$B$5)-MAX(D582,الإعدادات!$B$4)+1))</f>
        <v/>
      </c>
    </row>
    <row r="583" customFormat="false" ht="15" hidden="false" customHeight="false" outlineLevel="0" collapsed="false">
      <c r="A583" s="17"/>
      <c r="B583" s="18" t="str">
        <f aca="false">IF(A583="","",IFERROR(VLOOKUP(A583,الموظفين!$A$2:$J$501,2,FALSE()),"⚠ كود غير موجود"))</f>
        <v/>
      </c>
      <c r="C583" s="17"/>
      <c r="D583" s="16"/>
      <c r="E583" s="16"/>
      <c r="F583" s="22" t="str">
        <f aca="false">IF(OR(D583="",E583=""),"",E583-D583+1)</f>
        <v/>
      </c>
      <c r="G583" s="17"/>
      <c r="H583" s="17"/>
      <c r="I583" s="22" t="str">
        <f aca="false">IF(OR(D583="",E583=""),"",MAX(0,MIN(E583,الإعدادات!$B$5)-MAX(D583,الإعدادات!$B$4)+1))</f>
        <v/>
      </c>
    </row>
    <row r="584" customFormat="false" ht="15" hidden="false" customHeight="false" outlineLevel="0" collapsed="false">
      <c r="A584" s="17"/>
      <c r="B584" s="18" t="str">
        <f aca="false">IF(A584="","",IFERROR(VLOOKUP(A584,الموظفين!$A$2:$J$501,2,FALSE()),"⚠ كود غير موجود"))</f>
        <v/>
      </c>
      <c r="C584" s="17"/>
      <c r="D584" s="16"/>
      <c r="E584" s="16"/>
      <c r="F584" s="22" t="str">
        <f aca="false">IF(OR(D584="",E584=""),"",E584-D584+1)</f>
        <v/>
      </c>
      <c r="G584" s="17"/>
      <c r="H584" s="17"/>
      <c r="I584" s="22" t="str">
        <f aca="false">IF(OR(D584="",E584=""),"",MAX(0,MIN(E584,الإعدادات!$B$5)-MAX(D584,الإعدادات!$B$4)+1))</f>
        <v/>
      </c>
    </row>
    <row r="585" customFormat="false" ht="15" hidden="false" customHeight="false" outlineLevel="0" collapsed="false">
      <c r="A585" s="17"/>
      <c r="B585" s="18" t="str">
        <f aca="false">IF(A585="","",IFERROR(VLOOKUP(A585,الموظفين!$A$2:$J$501,2,FALSE()),"⚠ كود غير موجود"))</f>
        <v/>
      </c>
      <c r="C585" s="17"/>
      <c r="D585" s="16"/>
      <c r="E585" s="16"/>
      <c r="F585" s="22" t="str">
        <f aca="false">IF(OR(D585="",E585=""),"",E585-D585+1)</f>
        <v/>
      </c>
      <c r="G585" s="17"/>
      <c r="H585" s="17"/>
      <c r="I585" s="22" t="str">
        <f aca="false">IF(OR(D585="",E585=""),"",MAX(0,MIN(E585,الإعدادات!$B$5)-MAX(D585,الإعدادات!$B$4)+1))</f>
        <v/>
      </c>
    </row>
    <row r="586" customFormat="false" ht="15" hidden="false" customHeight="false" outlineLevel="0" collapsed="false">
      <c r="A586" s="17"/>
      <c r="B586" s="18" t="str">
        <f aca="false">IF(A586="","",IFERROR(VLOOKUP(A586,الموظفين!$A$2:$J$501,2,FALSE()),"⚠ كود غير موجود"))</f>
        <v/>
      </c>
      <c r="C586" s="17"/>
      <c r="D586" s="16"/>
      <c r="E586" s="16"/>
      <c r="F586" s="22" t="str">
        <f aca="false">IF(OR(D586="",E586=""),"",E586-D586+1)</f>
        <v/>
      </c>
      <c r="G586" s="17"/>
      <c r="H586" s="17"/>
      <c r="I586" s="22" t="str">
        <f aca="false">IF(OR(D586="",E586=""),"",MAX(0,MIN(E586,الإعدادات!$B$5)-MAX(D586,الإعدادات!$B$4)+1))</f>
        <v/>
      </c>
    </row>
    <row r="587" customFormat="false" ht="15" hidden="false" customHeight="false" outlineLevel="0" collapsed="false">
      <c r="A587" s="17"/>
      <c r="B587" s="18" t="str">
        <f aca="false">IF(A587="","",IFERROR(VLOOKUP(A587,الموظفين!$A$2:$J$501,2,FALSE()),"⚠ كود غير موجود"))</f>
        <v/>
      </c>
      <c r="C587" s="17"/>
      <c r="D587" s="16"/>
      <c r="E587" s="16"/>
      <c r="F587" s="22" t="str">
        <f aca="false">IF(OR(D587="",E587=""),"",E587-D587+1)</f>
        <v/>
      </c>
      <c r="G587" s="17"/>
      <c r="H587" s="17"/>
      <c r="I587" s="22" t="str">
        <f aca="false">IF(OR(D587="",E587=""),"",MAX(0,MIN(E587,الإعدادات!$B$5)-MAX(D587,الإعدادات!$B$4)+1))</f>
        <v/>
      </c>
    </row>
    <row r="588" customFormat="false" ht="15" hidden="false" customHeight="false" outlineLevel="0" collapsed="false">
      <c r="A588" s="17"/>
      <c r="B588" s="18" t="str">
        <f aca="false">IF(A588="","",IFERROR(VLOOKUP(A588,الموظفين!$A$2:$J$501,2,FALSE()),"⚠ كود غير موجود"))</f>
        <v/>
      </c>
      <c r="C588" s="17"/>
      <c r="D588" s="16"/>
      <c r="E588" s="16"/>
      <c r="F588" s="22" t="str">
        <f aca="false">IF(OR(D588="",E588=""),"",E588-D588+1)</f>
        <v/>
      </c>
      <c r="G588" s="17"/>
      <c r="H588" s="17"/>
      <c r="I588" s="22" t="str">
        <f aca="false">IF(OR(D588="",E588=""),"",MAX(0,MIN(E588,الإعدادات!$B$5)-MAX(D588,الإعدادات!$B$4)+1))</f>
        <v/>
      </c>
    </row>
    <row r="589" customFormat="false" ht="15" hidden="false" customHeight="false" outlineLevel="0" collapsed="false">
      <c r="A589" s="17"/>
      <c r="B589" s="18" t="str">
        <f aca="false">IF(A589="","",IFERROR(VLOOKUP(A589,الموظفين!$A$2:$J$501,2,FALSE()),"⚠ كود غير موجود"))</f>
        <v/>
      </c>
      <c r="C589" s="17"/>
      <c r="D589" s="16"/>
      <c r="E589" s="16"/>
      <c r="F589" s="22" t="str">
        <f aca="false">IF(OR(D589="",E589=""),"",E589-D589+1)</f>
        <v/>
      </c>
      <c r="G589" s="17"/>
      <c r="H589" s="17"/>
      <c r="I589" s="22" t="str">
        <f aca="false">IF(OR(D589="",E589=""),"",MAX(0,MIN(E589,الإعدادات!$B$5)-MAX(D589,الإعدادات!$B$4)+1))</f>
        <v/>
      </c>
    </row>
    <row r="590" customFormat="false" ht="15" hidden="false" customHeight="false" outlineLevel="0" collapsed="false">
      <c r="A590" s="17"/>
      <c r="B590" s="18" t="str">
        <f aca="false">IF(A590="","",IFERROR(VLOOKUP(A590,الموظفين!$A$2:$J$501,2,FALSE()),"⚠ كود غير موجود"))</f>
        <v/>
      </c>
      <c r="C590" s="17"/>
      <c r="D590" s="16"/>
      <c r="E590" s="16"/>
      <c r="F590" s="22" t="str">
        <f aca="false">IF(OR(D590="",E590=""),"",E590-D590+1)</f>
        <v/>
      </c>
      <c r="G590" s="17"/>
      <c r="H590" s="17"/>
      <c r="I590" s="22" t="str">
        <f aca="false">IF(OR(D590="",E590=""),"",MAX(0,MIN(E590,الإعدادات!$B$5)-MAX(D590,الإعدادات!$B$4)+1))</f>
        <v/>
      </c>
    </row>
    <row r="591" customFormat="false" ht="15" hidden="false" customHeight="false" outlineLevel="0" collapsed="false">
      <c r="A591" s="17"/>
      <c r="B591" s="18" t="str">
        <f aca="false">IF(A591="","",IFERROR(VLOOKUP(A591,الموظفين!$A$2:$J$501,2,FALSE()),"⚠ كود غير موجود"))</f>
        <v/>
      </c>
      <c r="C591" s="17"/>
      <c r="D591" s="16"/>
      <c r="E591" s="16"/>
      <c r="F591" s="22" t="str">
        <f aca="false">IF(OR(D591="",E591=""),"",E591-D591+1)</f>
        <v/>
      </c>
      <c r="G591" s="17"/>
      <c r="H591" s="17"/>
      <c r="I591" s="22" t="str">
        <f aca="false">IF(OR(D591="",E591=""),"",MAX(0,MIN(E591,الإعدادات!$B$5)-MAX(D591,الإعدادات!$B$4)+1))</f>
        <v/>
      </c>
    </row>
    <row r="592" customFormat="false" ht="15" hidden="false" customHeight="false" outlineLevel="0" collapsed="false">
      <c r="A592" s="17"/>
      <c r="B592" s="18" t="str">
        <f aca="false">IF(A592="","",IFERROR(VLOOKUP(A592,الموظفين!$A$2:$J$501,2,FALSE()),"⚠ كود غير موجود"))</f>
        <v/>
      </c>
      <c r="C592" s="17"/>
      <c r="D592" s="16"/>
      <c r="E592" s="16"/>
      <c r="F592" s="22" t="str">
        <f aca="false">IF(OR(D592="",E592=""),"",E592-D592+1)</f>
        <v/>
      </c>
      <c r="G592" s="17"/>
      <c r="H592" s="17"/>
      <c r="I592" s="22" t="str">
        <f aca="false">IF(OR(D592="",E592=""),"",MAX(0,MIN(E592,الإعدادات!$B$5)-MAX(D592,الإعدادات!$B$4)+1))</f>
        <v/>
      </c>
    </row>
    <row r="593" customFormat="false" ht="15" hidden="false" customHeight="false" outlineLevel="0" collapsed="false">
      <c r="A593" s="17"/>
      <c r="B593" s="18" t="str">
        <f aca="false">IF(A593="","",IFERROR(VLOOKUP(A593,الموظفين!$A$2:$J$501,2,FALSE()),"⚠ كود غير موجود"))</f>
        <v/>
      </c>
      <c r="C593" s="17"/>
      <c r="D593" s="16"/>
      <c r="E593" s="16"/>
      <c r="F593" s="22" t="str">
        <f aca="false">IF(OR(D593="",E593=""),"",E593-D593+1)</f>
        <v/>
      </c>
      <c r="G593" s="17"/>
      <c r="H593" s="17"/>
      <c r="I593" s="22" t="str">
        <f aca="false">IF(OR(D593="",E593=""),"",MAX(0,MIN(E593,الإعدادات!$B$5)-MAX(D593,الإعدادات!$B$4)+1))</f>
        <v/>
      </c>
    </row>
    <row r="594" customFormat="false" ht="15" hidden="false" customHeight="false" outlineLevel="0" collapsed="false">
      <c r="A594" s="17"/>
      <c r="B594" s="18" t="str">
        <f aca="false">IF(A594="","",IFERROR(VLOOKUP(A594,الموظفين!$A$2:$J$501,2,FALSE()),"⚠ كود غير موجود"))</f>
        <v/>
      </c>
      <c r="C594" s="17"/>
      <c r="D594" s="16"/>
      <c r="E594" s="16"/>
      <c r="F594" s="22" t="str">
        <f aca="false">IF(OR(D594="",E594=""),"",E594-D594+1)</f>
        <v/>
      </c>
      <c r="G594" s="17"/>
      <c r="H594" s="17"/>
      <c r="I594" s="22" t="str">
        <f aca="false">IF(OR(D594="",E594=""),"",MAX(0,MIN(E594,الإعدادات!$B$5)-MAX(D594,الإعدادات!$B$4)+1))</f>
        <v/>
      </c>
    </row>
    <row r="595" customFormat="false" ht="15" hidden="false" customHeight="false" outlineLevel="0" collapsed="false">
      <c r="A595" s="17"/>
      <c r="B595" s="18" t="str">
        <f aca="false">IF(A595="","",IFERROR(VLOOKUP(A595,الموظفين!$A$2:$J$501,2,FALSE()),"⚠ كود غير موجود"))</f>
        <v/>
      </c>
      <c r="C595" s="17"/>
      <c r="D595" s="16"/>
      <c r="E595" s="16"/>
      <c r="F595" s="22" t="str">
        <f aca="false">IF(OR(D595="",E595=""),"",E595-D595+1)</f>
        <v/>
      </c>
      <c r="G595" s="17"/>
      <c r="H595" s="17"/>
      <c r="I595" s="22" t="str">
        <f aca="false">IF(OR(D595="",E595=""),"",MAX(0,MIN(E595,الإعدادات!$B$5)-MAX(D595,الإعدادات!$B$4)+1))</f>
        <v/>
      </c>
    </row>
    <row r="596" customFormat="false" ht="15" hidden="false" customHeight="false" outlineLevel="0" collapsed="false">
      <c r="A596" s="17"/>
      <c r="B596" s="18" t="str">
        <f aca="false">IF(A596="","",IFERROR(VLOOKUP(A596,الموظفين!$A$2:$J$501,2,FALSE()),"⚠ كود غير موجود"))</f>
        <v/>
      </c>
      <c r="C596" s="17"/>
      <c r="D596" s="16"/>
      <c r="E596" s="16"/>
      <c r="F596" s="22" t="str">
        <f aca="false">IF(OR(D596="",E596=""),"",E596-D596+1)</f>
        <v/>
      </c>
      <c r="G596" s="17"/>
      <c r="H596" s="17"/>
      <c r="I596" s="22" t="str">
        <f aca="false">IF(OR(D596="",E596=""),"",MAX(0,MIN(E596,الإعدادات!$B$5)-MAX(D596,الإعدادات!$B$4)+1))</f>
        <v/>
      </c>
    </row>
    <row r="597" customFormat="false" ht="15" hidden="false" customHeight="false" outlineLevel="0" collapsed="false">
      <c r="A597" s="17"/>
      <c r="B597" s="18" t="str">
        <f aca="false">IF(A597="","",IFERROR(VLOOKUP(A597,الموظفين!$A$2:$J$501,2,FALSE()),"⚠ كود غير موجود"))</f>
        <v/>
      </c>
      <c r="C597" s="17"/>
      <c r="D597" s="16"/>
      <c r="E597" s="16"/>
      <c r="F597" s="22" t="str">
        <f aca="false">IF(OR(D597="",E597=""),"",E597-D597+1)</f>
        <v/>
      </c>
      <c r="G597" s="17"/>
      <c r="H597" s="17"/>
      <c r="I597" s="22" t="str">
        <f aca="false">IF(OR(D597="",E597=""),"",MAX(0,MIN(E597,الإعدادات!$B$5)-MAX(D597,الإعدادات!$B$4)+1))</f>
        <v/>
      </c>
    </row>
    <row r="598" customFormat="false" ht="15" hidden="false" customHeight="false" outlineLevel="0" collapsed="false">
      <c r="A598" s="17"/>
      <c r="B598" s="18" t="str">
        <f aca="false">IF(A598="","",IFERROR(VLOOKUP(A598,الموظفين!$A$2:$J$501,2,FALSE()),"⚠ كود غير موجود"))</f>
        <v/>
      </c>
      <c r="C598" s="17"/>
      <c r="D598" s="16"/>
      <c r="E598" s="16"/>
      <c r="F598" s="22" t="str">
        <f aca="false">IF(OR(D598="",E598=""),"",E598-D598+1)</f>
        <v/>
      </c>
      <c r="G598" s="17"/>
      <c r="H598" s="17"/>
      <c r="I598" s="22" t="str">
        <f aca="false">IF(OR(D598="",E598=""),"",MAX(0,MIN(E598,الإعدادات!$B$5)-MAX(D598,الإعدادات!$B$4)+1))</f>
        <v/>
      </c>
    </row>
    <row r="599" customFormat="false" ht="15" hidden="false" customHeight="false" outlineLevel="0" collapsed="false">
      <c r="A599" s="17"/>
      <c r="B599" s="18" t="str">
        <f aca="false">IF(A599="","",IFERROR(VLOOKUP(A599,الموظفين!$A$2:$J$501,2,FALSE()),"⚠ كود غير موجود"))</f>
        <v/>
      </c>
      <c r="C599" s="17"/>
      <c r="D599" s="16"/>
      <c r="E599" s="16"/>
      <c r="F599" s="22" t="str">
        <f aca="false">IF(OR(D599="",E599=""),"",E599-D599+1)</f>
        <v/>
      </c>
      <c r="G599" s="17"/>
      <c r="H599" s="17"/>
      <c r="I599" s="22" t="str">
        <f aca="false">IF(OR(D599="",E599=""),"",MAX(0,MIN(E599,الإعدادات!$B$5)-MAX(D599,الإعدادات!$B$4)+1))</f>
        <v/>
      </c>
    </row>
    <row r="600" customFormat="false" ht="15" hidden="false" customHeight="false" outlineLevel="0" collapsed="false">
      <c r="A600" s="17"/>
      <c r="B600" s="18" t="str">
        <f aca="false">IF(A600="","",IFERROR(VLOOKUP(A600,الموظفين!$A$2:$J$501,2,FALSE()),"⚠ كود غير موجود"))</f>
        <v/>
      </c>
      <c r="C600" s="17"/>
      <c r="D600" s="16"/>
      <c r="E600" s="16"/>
      <c r="F600" s="22" t="str">
        <f aca="false">IF(OR(D600="",E600=""),"",E600-D600+1)</f>
        <v/>
      </c>
      <c r="G600" s="17"/>
      <c r="H600" s="17"/>
      <c r="I600" s="22" t="str">
        <f aca="false">IF(OR(D600="",E600=""),"",MAX(0,MIN(E600,الإعدادات!$B$5)-MAX(D600,الإعدادات!$B$4)+1))</f>
        <v/>
      </c>
    </row>
    <row r="601" customFormat="false" ht="15" hidden="false" customHeight="false" outlineLevel="0" collapsed="false">
      <c r="A601" s="17"/>
      <c r="B601" s="18" t="str">
        <f aca="false">IF(A601="","",IFERROR(VLOOKUP(A601,الموظفين!$A$2:$J$501,2,FALSE()),"⚠ كود غير موجود"))</f>
        <v/>
      </c>
      <c r="C601" s="17"/>
      <c r="D601" s="16"/>
      <c r="E601" s="16"/>
      <c r="F601" s="22" t="str">
        <f aca="false">IF(OR(D601="",E601=""),"",E601-D601+1)</f>
        <v/>
      </c>
      <c r="G601" s="17"/>
      <c r="H601" s="17"/>
      <c r="I601" s="22" t="str">
        <f aca="false">IF(OR(D601="",E601=""),"",MAX(0,MIN(E601,الإعدادات!$B$5)-MAX(D601,الإعدادات!$B$4)+1))</f>
        <v/>
      </c>
    </row>
    <row r="602" customFormat="false" ht="15" hidden="false" customHeight="false" outlineLevel="0" collapsed="false">
      <c r="A602" s="17"/>
      <c r="B602" s="18" t="str">
        <f aca="false">IF(A602="","",IFERROR(VLOOKUP(A602,الموظفين!$A$2:$J$501,2,FALSE()),"⚠ كود غير موجود"))</f>
        <v/>
      </c>
      <c r="C602" s="17"/>
      <c r="D602" s="16"/>
      <c r="E602" s="16"/>
      <c r="F602" s="22" t="str">
        <f aca="false">IF(OR(D602="",E602=""),"",E602-D602+1)</f>
        <v/>
      </c>
      <c r="G602" s="17"/>
      <c r="H602" s="17"/>
      <c r="I602" s="22" t="str">
        <f aca="false">IF(OR(D602="",E602=""),"",MAX(0,MIN(E602,الإعدادات!$B$5)-MAX(D602,الإعدادات!$B$4)+1))</f>
        <v/>
      </c>
    </row>
    <row r="603" customFormat="false" ht="15" hidden="false" customHeight="false" outlineLevel="0" collapsed="false">
      <c r="A603" s="17"/>
      <c r="B603" s="18" t="str">
        <f aca="false">IF(A603="","",IFERROR(VLOOKUP(A603,الموظفين!$A$2:$J$501,2,FALSE()),"⚠ كود غير موجود"))</f>
        <v/>
      </c>
      <c r="C603" s="17"/>
      <c r="D603" s="16"/>
      <c r="E603" s="16"/>
      <c r="F603" s="22" t="str">
        <f aca="false">IF(OR(D603="",E603=""),"",E603-D603+1)</f>
        <v/>
      </c>
      <c r="G603" s="17"/>
      <c r="H603" s="17"/>
      <c r="I603" s="22" t="str">
        <f aca="false">IF(OR(D603="",E603=""),"",MAX(0,MIN(E603,الإعدادات!$B$5)-MAX(D603,الإعدادات!$B$4)+1))</f>
        <v/>
      </c>
    </row>
    <row r="604" customFormat="false" ht="15" hidden="false" customHeight="false" outlineLevel="0" collapsed="false">
      <c r="A604" s="17"/>
      <c r="B604" s="18" t="str">
        <f aca="false">IF(A604="","",IFERROR(VLOOKUP(A604,الموظفين!$A$2:$J$501,2,FALSE()),"⚠ كود غير موجود"))</f>
        <v/>
      </c>
      <c r="C604" s="17"/>
      <c r="D604" s="16"/>
      <c r="E604" s="16"/>
      <c r="F604" s="22" t="str">
        <f aca="false">IF(OR(D604="",E604=""),"",E604-D604+1)</f>
        <v/>
      </c>
      <c r="G604" s="17"/>
      <c r="H604" s="17"/>
      <c r="I604" s="22" t="str">
        <f aca="false">IF(OR(D604="",E604=""),"",MAX(0,MIN(E604,الإعدادات!$B$5)-MAX(D604,الإعدادات!$B$4)+1))</f>
        <v/>
      </c>
    </row>
    <row r="605" customFormat="false" ht="15" hidden="false" customHeight="false" outlineLevel="0" collapsed="false">
      <c r="A605" s="17"/>
      <c r="B605" s="18" t="str">
        <f aca="false">IF(A605="","",IFERROR(VLOOKUP(A605,الموظفين!$A$2:$J$501,2,FALSE()),"⚠ كود غير موجود"))</f>
        <v/>
      </c>
      <c r="C605" s="17"/>
      <c r="D605" s="16"/>
      <c r="E605" s="16"/>
      <c r="F605" s="22" t="str">
        <f aca="false">IF(OR(D605="",E605=""),"",E605-D605+1)</f>
        <v/>
      </c>
      <c r="G605" s="17"/>
      <c r="H605" s="17"/>
      <c r="I605" s="22" t="str">
        <f aca="false">IF(OR(D605="",E605=""),"",MAX(0,MIN(E605,الإعدادات!$B$5)-MAX(D605,الإعدادات!$B$4)+1))</f>
        <v/>
      </c>
    </row>
    <row r="606" customFormat="false" ht="15" hidden="false" customHeight="false" outlineLevel="0" collapsed="false">
      <c r="A606" s="17"/>
      <c r="B606" s="18" t="str">
        <f aca="false">IF(A606="","",IFERROR(VLOOKUP(A606,الموظفين!$A$2:$J$501,2,FALSE()),"⚠ كود غير موجود"))</f>
        <v/>
      </c>
      <c r="C606" s="17"/>
      <c r="D606" s="16"/>
      <c r="E606" s="16"/>
      <c r="F606" s="22" t="str">
        <f aca="false">IF(OR(D606="",E606=""),"",E606-D606+1)</f>
        <v/>
      </c>
      <c r="G606" s="17"/>
      <c r="H606" s="17"/>
      <c r="I606" s="22" t="str">
        <f aca="false">IF(OR(D606="",E606=""),"",MAX(0,MIN(E606,الإعدادات!$B$5)-MAX(D606,الإعدادات!$B$4)+1))</f>
        <v/>
      </c>
    </row>
    <row r="607" customFormat="false" ht="15" hidden="false" customHeight="false" outlineLevel="0" collapsed="false">
      <c r="A607" s="17"/>
      <c r="B607" s="18" t="str">
        <f aca="false">IF(A607="","",IFERROR(VLOOKUP(A607,الموظفين!$A$2:$J$501,2,FALSE()),"⚠ كود غير موجود"))</f>
        <v/>
      </c>
      <c r="C607" s="17"/>
      <c r="D607" s="16"/>
      <c r="E607" s="16"/>
      <c r="F607" s="22" t="str">
        <f aca="false">IF(OR(D607="",E607=""),"",E607-D607+1)</f>
        <v/>
      </c>
      <c r="G607" s="17"/>
      <c r="H607" s="17"/>
      <c r="I607" s="22" t="str">
        <f aca="false">IF(OR(D607="",E607=""),"",MAX(0,MIN(E607,الإعدادات!$B$5)-MAX(D607,الإعدادات!$B$4)+1))</f>
        <v/>
      </c>
    </row>
    <row r="608" customFormat="false" ht="15" hidden="false" customHeight="false" outlineLevel="0" collapsed="false">
      <c r="A608" s="17"/>
      <c r="B608" s="18" t="str">
        <f aca="false">IF(A608="","",IFERROR(VLOOKUP(A608,الموظفين!$A$2:$J$501,2,FALSE()),"⚠ كود غير موجود"))</f>
        <v/>
      </c>
      <c r="C608" s="17"/>
      <c r="D608" s="16"/>
      <c r="E608" s="16"/>
      <c r="F608" s="22" t="str">
        <f aca="false">IF(OR(D608="",E608=""),"",E608-D608+1)</f>
        <v/>
      </c>
      <c r="G608" s="17"/>
      <c r="H608" s="17"/>
      <c r="I608" s="22" t="str">
        <f aca="false">IF(OR(D608="",E608=""),"",MAX(0,MIN(E608,الإعدادات!$B$5)-MAX(D608,الإعدادات!$B$4)+1))</f>
        <v/>
      </c>
    </row>
    <row r="609" customFormat="false" ht="15" hidden="false" customHeight="false" outlineLevel="0" collapsed="false">
      <c r="A609" s="17"/>
      <c r="B609" s="18" t="str">
        <f aca="false">IF(A609="","",IFERROR(VLOOKUP(A609,الموظفين!$A$2:$J$501,2,FALSE()),"⚠ كود غير موجود"))</f>
        <v/>
      </c>
      <c r="C609" s="17"/>
      <c r="D609" s="16"/>
      <c r="E609" s="16"/>
      <c r="F609" s="22" t="str">
        <f aca="false">IF(OR(D609="",E609=""),"",E609-D609+1)</f>
        <v/>
      </c>
      <c r="G609" s="17"/>
      <c r="H609" s="17"/>
      <c r="I609" s="22" t="str">
        <f aca="false">IF(OR(D609="",E609=""),"",MAX(0,MIN(E609,الإعدادات!$B$5)-MAX(D609,الإعدادات!$B$4)+1))</f>
        <v/>
      </c>
    </row>
    <row r="610" customFormat="false" ht="15" hidden="false" customHeight="false" outlineLevel="0" collapsed="false">
      <c r="A610" s="17"/>
      <c r="B610" s="18" t="str">
        <f aca="false">IF(A610="","",IFERROR(VLOOKUP(A610,الموظفين!$A$2:$J$501,2,FALSE()),"⚠ كود غير موجود"))</f>
        <v/>
      </c>
      <c r="C610" s="17"/>
      <c r="D610" s="16"/>
      <c r="E610" s="16"/>
      <c r="F610" s="22" t="str">
        <f aca="false">IF(OR(D610="",E610=""),"",E610-D610+1)</f>
        <v/>
      </c>
      <c r="G610" s="17"/>
      <c r="H610" s="17"/>
      <c r="I610" s="22" t="str">
        <f aca="false">IF(OR(D610="",E610=""),"",MAX(0,MIN(E610,الإعدادات!$B$5)-MAX(D610,الإعدادات!$B$4)+1))</f>
        <v/>
      </c>
    </row>
    <row r="611" customFormat="false" ht="15" hidden="false" customHeight="false" outlineLevel="0" collapsed="false">
      <c r="A611" s="17"/>
      <c r="B611" s="18" t="str">
        <f aca="false">IF(A611="","",IFERROR(VLOOKUP(A611,الموظفين!$A$2:$J$501,2,FALSE()),"⚠ كود غير موجود"))</f>
        <v/>
      </c>
      <c r="C611" s="17"/>
      <c r="D611" s="16"/>
      <c r="E611" s="16"/>
      <c r="F611" s="22" t="str">
        <f aca="false">IF(OR(D611="",E611=""),"",E611-D611+1)</f>
        <v/>
      </c>
      <c r="G611" s="17"/>
      <c r="H611" s="17"/>
      <c r="I611" s="22" t="str">
        <f aca="false">IF(OR(D611="",E611=""),"",MAX(0,MIN(E611,الإعدادات!$B$5)-MAX(D611,الإعدادات!$B$4)+1))</f>
        <v/>
      </c>
    </row>
    <row r="612" customFormat="false" ht="15" hidden="false" customHeight="false" outlineLevel="0" collapsed="false">
      <c r="A612" s="17"/>
      <c r="B612" s="18" t="str">
        <f aca="false">IF(A612="","",IFERROR(VLOOKUP(A612,الموظفين!$A$2:$J$501,2,FALSE()),"⚠ كود غير موجود"))</f>
        <v/>
      </c>
      <c r="C612" s="17"/>
      <c r="D612" s="16"/>
      <c r="E612" s="16"/>
      <c r="F612" s="22" t="str">
        <f aca="false">IF(OR(D612="",E612=""),"",E612-D612+1)</f>
        <v/>
      </c>
      <c r="G612" s="17"/>
      <c r="H612" s="17"/>
      <c r="I612" s="22" t="str">
        <f aca="false">IF(OR(D612="",E612=""),"",MAX(0,MIN(E612,الإعدادات!$B$5)-MAX(D612,الإعدادات!$B$4)+1))</f>
        <v/>
      </c>
    </row>
    <row r="613" customFormat="false" ht="15" hidden="false" customHeight="false" outlineLevel="0" collapsed="false">
      <c r="A613" s="17"/>
      <c r="B613" s="18" t="str">
        <f aca="false">IF(A613="","",IFERROR(VLOOKUP(A613,الموظفين!$A$2:$J$501,2,FALSE()),"⚠ كود غير موجود"))</f>
        <v/>
      </c>
      <c r="C613" s="17"/>
      <c r="D613" s="16"/>
      <c r="E613" s="16"/>
      <c r="F613" s="22" t="str">
        <f aca="false">IF(OR(D613="",E613=""),"",E613-D613+1)</f>
        <v/>
      </c>
      <c r="G613" s="17"/>
      <c r="H613" s="17"/>
      <c r="I613" s="22" t="str">
        <f aca="false">IF(OR(D613="",E613=""),"",MAX(0,MIN(E613,الإعدادات!$B$5)-MAX(D613,الإعدادات!$B$4)+1))</f>
        <v/>
      </c>
    </row>
    <row r="614" customFormat="false" ht="15" hidden="false" customHeight="false" outlineLevel="0" collapsed="false">
      <c r="A614" s="17"/>
      <c r="B614" s="18" t="str">
        <f aca="false">IF(A614="","",IFERROR(VLOOKUP(A614,الموظفين!$A$2:$J$501,2,FALSE()),"⚠ كود غير موجود"))</f>
        <v/>
      </c>
      <c r="C614" s="17"/>
      <c r="D614" s="16"/>
      <c r="E614" s="16"/>
      <c r="F614" s="22" t="str">
        <f aca="false">IF(OR(D614="",E614=""),"",E614-D614+1)</f>
        <v/>
      </c>
      <c r="G614" s="17"/>
      <c r="H614" s="17"/>
      <c r="I614" s="22" t="str">
        <f aca="false">IF(OR(D614="",E614=""),"",MAX(0,MIN(E614,الإعدادات!$B$5)-MAX(D614,الإعدادات!$B$4)+1))</f>
        <v/>
      </c>
    </row>
    <row r="615" customFormat="false" ht="15" hidden="false" customHeight="false" outlineLevel="0" collapsed="false">
      <c r="A615" s="17"/>
      <c r="B615" s="18" t="str">
        <f aca="false">IF(A615="","",IFERROR(VLOOKUP(A615,الموظفين!$A$2:$J$501,2,FALSE()),"⚠ كود غير موجود"))</f>
        <v/>
      </c>
      <c r="C615" s="17"/>
      <c r="D615" s="16"/>
      <c r="E615" s="16"/>
      <c r="F615" s="22" t="str">
        <f aca="false">IF(OR(D615="",E615=""),"",E615-D615+1)</f>
        <v/>
      </c>
      <c r="G615" s="17"/>
      <c r="H615" s="17"/>
      <c r="I615" s="22" t="str">
        <f aca="false">IF(OR(D615="",E615=""),"",MAX(0,MIN(E615,الإعدادات!$B$5)-MAX(D615,الإعدادات!$B$4)+1))</f>
        <v/>
      </c>
    </row>
    <row r="616" customFormat="false" ht="15" hidden="false" customHeight="false" outlineLevel="0" collapsed="false">
      <c r="A616" s="17"/>
      <c r="B616" s="18" t="str">
        <f aca="false">IF(A616="","",IFERROR(VLOOKUP(A616,الموظفين!$A$2:$J$501,2,FALSE()),"⚠ كود غير موجود"))</f>
        <v/>
      </c>
      <c r="C616" s="17"/>
      <c r="D616" s="16"/>
      <c r="E616" s="16"/>
      <c r="F616" s="22" t="str">
        <f aca="false">IF(OR(D616="",E616=""),"",E616-D616+1)</f>
        <v/>
      </c>
      <c r="G616" s="17"/>
      <c r="H616" s="17"/>
      <c r="I616" s="22" t="str">
        <f aca="false">IF(OR(D616="",E616=""),"",MAX(0,MIN(E616,الإعدادات!$B$5)-MAX(D616,الإعدادات!$B$4)+1))</f>
        <v/>
      </c>
    </row>
    <row r="617" customFormat="false" ht="15" hidden="false" customHeight="false" outlineLevel="0" collapsed="false">
      <c r="A617" s="17"/>
      <c r="B617" s="18" t="str">
        <f aca="false">IF(A617="","",IFERROR(VLOOKUP(A617,الموظفين!$A$2:$J$501,2,FALSE()),"⚠ كود غير موجود"))</f>
        <v/>
      </c>
      <c r="C617" s="17"/>
      <c r="D617" s="16"/>
      <c r="E617" s="16"/>
      <c r="F617" s="22" t="str">
        <f aca="false">IF(OR(D617="",E617=""),"",E617-D617+1)</f>
        <v/>
      </c>
      <c r="G617" s="17"/>
      <c r="H617" s="17"/>
      <c r="I617" s="22" t="str">
        <f aca="false">IF(OR(D617="",E617=""),"",MAX(0,MIN(E617,الإعدادات!$B$5)-MAX(D617,الإعدادات!$B$4)+1))</f>
        <v/>
      </c>
    </row>
    <row r="618" customFormat="false" ht="15" hidden="false" customHeight="false" outlineLevel="0" collapsed="false">
      <c r="A618" s="17"/>
      <c r="B618" s="18" t="str">
        <f aca="false">IF(A618="","",IFERROR(VLOOKUP(A618,الموظفين!$A$2:$J$501,2,FALSE()),"⚠ كود غير موجود"))</f>
        <v/>
      </c>
      <c r="C618" s="17"/>
      <c r="D618" s="16"/>
      <c r="E618" s="16"/>
      <c r="F618" s="22" t="str">
        <f aca="false">IF(OR(D618="",E618=""),"",E618-D618+1)</f>
        <v/>
      </c>
      <c r="G618" s="17"/>
      <c r="H618" s="17"/>
      <c r="I618" s="22" t="str">
        <f aca="false">IF(OR(D618="",E618=""),"",MAX(0,MIN(E618,الإعدادات!$B$5)-MAX(D618,الإعدادات!$B$4)+1))</f>
        <v/>
      </c>
    </row>
    <row r="619" customFormat="false" ht="15" hidden="false" customHeight="false" outlineLevel="0" collapsed="false">
      <c r="A619" s="17"/>
      <c r="B619" s="18" t="str">
        <f aca="false">IF(A619="","",IFERROR(VLOOKUP(A619,الموظفين!$A$2:$J$501,2,FALSE()),"⚠ كود غير موجود"))</f>
        <v/>
      </c>
      <c r="C619" s="17"/>
      <c r="D619" s="16"/>
      <c r="E619" s="16"/>
      <c r="F619" s="22" t="str">
        <f aca="false">IF(OR(D619="",E619=""),"",E619-D619+1)</f>
        <v/>
      </c>
      <c r="G619" s="17"/>
      <c r="H619" s="17"/>
      <c r="I619" s="22" t="str">
        <f aca="false">IF(OR(D619="",E619=""),"",MAX(0,MIN(E619,الإعدادات!$B$5)-MAX(D619,الإعدادات!$B$4)+1))</f>
        <v/>
      </c>
    </row>
    <row r="620" customFormat="false" ht="15" hidden="false" customHeight="false" outlineLevel="0" collapsed="false">
      <c r="A620" s="17"/>
      <c r="B620" s="18" t="str">
        <f aca="false">IF(A620="","",IFERROR(VLOOKUP(A620,الموظفين!$A$2:$J$501,2,FALSE()),"⚠ كود غير موجود"))</f>
        <v/>
      </c>
      <c r="C620" s="17"/>
      <c r="D620" s="16"/>
      <c r="E620" s="16"/>
      <c r="F620" s="22" t="str">
        <f aca="false">IF(OR(D620="",E620=""),"",E620-D620+1)</f>
        <v/>
      </c>
      <c r="G620" s="17"/>
      <c r="H620" s="17"/>
      <c r="I620" s="22" t="str">
        <f aca="false">IF(OR(D620="",E620=""),"",MAX(0,MIN(E620,الإعدادات!$B$5)-MAX(D620,الإعدادات!$B$4)+1))</f>
        <v/>
      </c>
    </row>
    <row r="621" customFormat="false" ht="15" hidden="false" customHeight="false" outlineLevel="0" collapsed="false">
      <c r="A621" s="17"/>
      <c r="B621" s="18" t="str">
        <f aca="false">IF(A621="","",IFERROR(VLOOKUP(A621,الموظفين!$A$2:$J$501,2,FALSE()),"⚠ كود غير موجود"))</f>
        <v/>
      </c>
      <c r="C621" s="17"/>
      <c r="D621" s="16"/>
      <c r="E621" s="16"/>
      <c r="F621" s="22" t="str">
        <f aca="false">IF(OR(D621="",E621=""),"",E621-D621+1)</f>
        <v/>
      </c>
      <c r="G621" s="17"/>
      <c r="H621" s="17"/>
      <c r="I621" s="22" t="str">
        <f aca="false">IF(OR(D621="",E621=""),"",MAX(0,MIN(E621,الإعدادات!$B$5)-MAX(D621,الإعدادات!$B$4)+1))</f>
        <v/>
      </c>
    </row>
    <row r="622" customFormat="false" ht="15" hidden="false" customHeight="false" outlineLevel="0" collapsed="false">
      <c r="A622" s="17"/>
      <c r="B622" s="18" t="str">
        <f aca="false">IF(A622="","",IFERROR(VLOOKUP(A622,الموظفين!$A$2:$J$501,2,FALSE()),"⚠ كود غير موجود"))</f>
        <v/>
      </c>
      <c r="C622" s="17"/>
      <c r="D622" s="16"/>
      <c r="E622" s="16"/>
      <c r="F622" s="22" t="str">
        <f aca="false">IF(OR(D622="",E622=""),"",E622-D622+1)</f>
        <v/>
      </c>
      <c r="G622" s="17"/>
      <c r="H622" s="17"/>
      <c r="I622" s="22" t="str">
        <f aca="false">IF(OR(D622="",E622=""),"",MAX(0,MIN(E622,الإعدادات!$B$5)-MAX(D622,الإعدادات!$B$4)+1))</f>
        <v/>
      </c>
    </row>
    <row r="623" customFormat="false" ht="15" hidden="false" customHeight="false" outlineLevel="0" collapsed="false">
      <c r="A623" s="17"/>
      <c r="B623" s="18" t="str">
        <f aca="false">IF(A623="","",IFERROR(VLOOKUP(A623,الموظفين!$A$2:$J$501,2,FALSE()),"⚠ كود غير موجود"))</f>
        <v/>
      </c>
      <c r="C623" s="17"/>
      <c r="D623" s="16"/>
      <c r="E623" s="16"/>
      <c r="F623" s="22" t="str">
        <f aca="false">IF(OR(D623="",E623=""),"",E623-D623+1)</f>
        <v/>
      </c>
      <c r="G623" s="17"/>
      <c r="H623" s="17"/>
      <c r="I623" s="22" t="str">
        <f aca="false">IF(OR(D623="",E623=""),"",MAX(0,MIN(E623,الإعدادات!$B$5)-MAX(D623,الإعدادات!$B$4)+1))</f>
        <v/>
      </c>
    </row>
    <row r="624" customFormat="false" ht="15" hidden="false" customHeight="false" outlineLevel="0" collapsed="false">
      <c r="A624" s="17"/>
      <c r="B624" s="18" t="str">
        <f aca="false">IF(A624="","",IFERROR(VLOOKUP(A624,الموظفين!$A$2:$J$501,2,FALSE()),"⚠ كود غير موجود"))</f>
        <v/>
      </c>
      <c r="C624" s="17"/>
      <c r="D624" s="16"/>
      <c r="E624" s="16"/>
      <c r="F624" s="22" t="str">
        <f aca="false">IF(OR(D624="",E624=""),"",E624-D624+1)</f>
        <v/>
      </c>
      <c r="G624" s="17"/>
      <c r="H624" s="17"/>
      <c r="I624" s="22" t="str">
        <f aca="false">IF(OR(D624="",E624=""),"",MAX(0,MIN(E624,الإعدادات!$B$5)-MAX(D624,الإعدادات!$B$4)+1))</f>
        <v/>
      </c>
    </row>
    <row r="625" customFormat="false" ht="15" hidden="false" customHeight="false" outlineLevel="0" collapsed="false">
      <c r="A625" s="17"/>
      <c r="B625" s="18" t="str">
        <f aca="false">IF(A625="","",IFERROR(VLOOKUP(A625,الموظفين!$A$2:$J$501,2,FALSE()),"⚠ كود غير موجود"))</f>
        <v/>
      </c>
      <c r="C625" s="17"/>
      <c r="D625" s="16"/>
      <c r="E625" s="16"/>
      <c r="F625" s="22" t="str">
        <f aca="false">IF(OR(D625="",E625=""),"",E625-D625+1)</f>
        <v/>
      </c>
      <c r="G625" s="17"/>
      <c r="H625" s="17"/>
      <c r="I625" s="22" t="str">
        <f aca="false">IF(OR(D625="",E625=""),"",MAX(0,MIN(E625,الإعدادات!$B$5)-MAX(D625,الإعدادات!$B$4)+1))</f>
        <v/>
      </c>
    </row>
    <row r="626" customFormat="false" ht="15" hidden="false" customHeight="false" outlineLevel="0" collapsed="false">
      <c r="A626" s="17"/>
      <c r="B626" s="18" t="str">
        <f aca="false">IF(A626="","",IFERROR(VLOOKUP(A626,الموظفين!$A$2:$J$501,2,FALSE()),"⚠ كود غير موجود"))</f>
        <v/>
      </c>
      <c r="C626" s="17"/>
      <c r="D626" s="16"/>
      <c r="E626" s="16"/>
      <c r="F626" s="22" t="str">
        <f aca="false">IF(OR(D626="",E626=""),"",E626-D626+1)</f>
        <v/>
      </c>
      <c r="G626" s="17"/>
      <c r="H626" s="17"/>
      <c r="I626" s="22" t="str">
        <f aca="false">IF(OR(D626="",E626=""),"",MAX(0,MIN(E626,الإعدادات!$B$5)-MAX(D626,الإعدادات!$B$4)+1))</f>
        <v/>
      </c>
    </row>
    <row r="627" customFormat="false" ht="15" hidden="false" customHeight="false" outlineLevel="0" collapsed="false">
      <c r="A627" s="17"/>
      <c r="B627" s="18" t="str">
        <f aca="false">IF(A627="","",IFERROR(VLOOKUP(A627,الموظفين!$A$2:$J$501,2,FALSE()),"⚠ كود غير موجود"))</f>
        <v/>
      </c>
      <c r="C627" s="17"/>
      <c r="D627" s="16"/>
      <c r="E627" s="16"/>
      <c r="F627" s="22" t="str">
        <f aca="false">IF(OR(D627="",E627=""),"",E627-D627+1)</f>
        <v/>
      </c>
      <c r="G627" s="17"/>
      <c r="H627" s="17"/>
      <c r="I627" s="22" t="str">
        <f aca="false">IF(OR(D627="",E627=""),"",MAX(0,MIN(E627,الإعدادات!$B$5)-MAX(D627,الإعدادات!$B$4)+1))</f>
        <v/>
      </c>
    </row>
    <row r="628" customFormat="false" ht="15" hidden="false" customHeight="false" outlineLevel="0" collapsed="false">
      <c r="A628" s="17"/>
      <c r="B628" s="18" t="str">
        <f aca="false">IF(A628="","",IFERROR(VLOOKUP(A628,الموظفين!$A$2:$J$501,2,FALSE()),"⚠ كود غير موجود"))</f>
        <v/>
      </c>
      <c r="C628" s="17"/>
      <c r="D628" s="16"/>
      <c r="E628" s="16"/>
      <c r="F628" s="22" t="str">
        <f aca="false">IF(OR(D628="",E628=""),"",E628-D628+1)</f>
        <v/>
      </c>
      <c r="G628" s="17"/>
      <c r="H628" s="17"/>
      <c r="I628" s="22" t="str">
        <f aca="false">IF(OR(D628="",E628=""),"",MAX(0,MIN(E628,الإعدادات!$B$5)-MAX(D628,الإعدادات!$B$4)+1))</f>
        <v/>
      </c>
    </row>
    <row r="629" customFormat="false" ht="15" hidden="false" customHeight="false" outlineLevel="0" collapsed="false">
      <c r="A629" s="17"/>
      <c r="B629" s="18" t="str">
        <f aca="false">IF(A629="","",IFERROR(VLOOKUP(A629,الموظفين!$A$2:$J$501,2,FALSE()),"⚠ كود غير موجود"))</f>
        <v/>
      </c>
      <c r="C629" s="17"/>
      <c r="D629" s="16"/>
      <c r="E629" s="16"/>
      <c r="F629" s="22" t="str">
        <f aca="false">IF(OR(D629="",E629=""),"",E629-D629+1)</f>
        <v/>
      </c>
      <c r="G629" s="17"/>
      <c r="H629" s="17"/>
      <c r="I629" s="22" t="str">
        <f aca="false">IF(OR(D629="",E629=""),"",MAX(0,MIN(E629,الإعدادات!$B$5)-MAX(D629,الإعدادات!$B$4)+1))</f>
        <v/>
      </c>
    </row>
    <row r="630" customFormat="false" ht="15" hidden="false" customHeight="false" outlineLevel="0" collapsed="false">
      <c r="A630" s="17"/>
      <c r="B630" s="18" t="str">
        <f aca="false">IF(A630="","",IFERROR(VLOOKUP(A630,الموظفين!$A$2:$J$501,2,FALSE()),"⚠ كود غير موجود"))</f>
        <v/>
      </c>
      <c r="C630" s="17"/>
      <c r="D630" s="16"/>
      <c r="E630" s="16"/>
      <c r="F630" s="22" t="str">
        <f aca="false">IF(OR(D630="",E630=""),"",E630-D630+1)</f>
        <v/>
      </c>
      <c r="G630" s="17"/>
      <c r="H630" s="17"/>
      <c r="I630" s="22" t="str">
        <f aca="false">IF(OR(D630="",E630=""),"",MAX(0,MIN(E630,الإعدادات!$B$5)-MAX(D630,الإعدادات!$B$4)+1))</f>
        <v/>
      </c>
    </row>
    <row r="631" customFormat="false" ht="15" hidden="false" customHeight="false" outlineLevel="0" collapsed="false">
      <c r="A631" s="17"/>
      <c r="B631" s="18" t="str">
        <f aca="false">IF(A631="","",IFERROR(VLOOKUP(A631,الموظفين!$A$2:$J$501,2,FALSE()),"⚠ كود غير موجود"))</f>
        <v/>
      </c>
      <c r="C631" s="17"/>
      <c r="D631" s="16"/>
      <c r="E631" s="16"/>
      <c r="F631" s="22" t="str">
        <f aca="false">IF(OR(D631="",E631=""),"",E631-D631+1)</f>
        <v/>
      </c>
      <c r="G631" s="17"/>
      <c r="H631" s="17"/>
      <c r="I631" s="22" t="str">
        <f aca="false">IF(OR(D631="",E631=""),"",MAX(0,MIN(E631,الإعدادات!$B$5)-MAX(D631,الإعدادات!$B$4)+1))</f>
        <v/>
      </c>
    </row>
    <row r="632" customFormat="false" ht="15" hidden="false" customHeight="false" outlineLevel="0" collapsed="false">
      <c r="A632" s="17"/>
      <c r="B632" s="18" t="str">
        <f aca="false">IF(A632="","",IFERROR(VLOOKUP(A632,الموظفين!$A$2:$J$501,2,FALSE()),"⚠ كود غير موجود"))</f>
        <v/>
      </c>
      <c r="C632" s="17"/>
      <c r="D632" s="16"/>
      <c r="E632" s="16"/>
      <c r="F632" s="22" t="str">
        <f aca="false">IF(OR(D632="",E632=""),"",E632-D632+1)</f>
        <v/>
      </c>
      <c r="G632" s="17"/>
      <c r="H632" s="17"/>
      <c r="I632" s="22" t="str">
        <f aca="false">IF(OR(D632="",E632=""),"",MAX(0,MIN(E632,الإعدادات!$B$5)-MAX(D632,الإعدادات!$B$4)+1))</f>
        <v/>
      </c>
    </row>
    <row r="633" customFormat="false" ht="15" hidden="false" customHeight="false" outlineLevel="0" collapsed="false">
      <c r="A633" s="17"/>
      <c r="B633" s="18" t="str">
        <f aca="false">IF(A633="","",IFERROR(VLOOKUP(A633,الموظفين!$A$2:$J$501,2,FALSE()),"⚠ كود غير موجود"))</f>
        <v/>
      </c>
      <c r="C633" s="17"/>
      <c r="D633" s="16"/>
      <c r="E633" s="16"/>
      <c r="F633" s="22" t="str">
        <f aca="false">IF(OR(D633="",E633=""),"",E633-D633+1)</f>
        <v/>
      </c>
      <c r="G633" s="17"/>
      <c r="H633" s="17"/>
      <c r="I633" s="22" t="str">
        <f aca="false">IF(OR(D633="",E633=""),"",MAX(0,MIN(E633,الإعدادات!$B$5)-MAX(D633,الإعدادات!$B$4)+1))</f>
        <v/>
      </c>
    </row>
    <row r="634" customFormat="false" ht="15" hidden="false" customHeight="false" outlineLevel="0" collapsed="false">
      <c r="A634" s="17"/>
      <c r="B634" s="18" t="str">
        <f aca="false">IF(A634="","",IFERROR(VLOOKUP(A634,الموظفين!$A$2:$J$501,2,FALSE()),"⚠ كود غير موجود"))</f>
        <v/>
      </c>
      <c r="C634" s="17"/>
      <c r="D634" s="16"/>
      <c r="E634" s="16"/>
      <c r="F634" s="22" t="str">
        <f aca="false">IF(OR(D634="",E634=""),"",E634-D634+1)</f>
        <v/>
      </c>
      <c r="G634" s="17"/>
      <c r="H634" s="17"/>
      <c r="I634" s="22" t="str">
        <f aca="false">IF(OR(D634="",E634=""),"",MAX(0,MIN(E634,الإعدادات!$B$5)-MAX(D634,الإعدادات!$B$4)+1))</f>
        <v/>
      </c>
    </row>
    <row r="635" customFormat="false" ht="15" hidden="false" customHeight="false" outlineLevel="0" collapsed="false">
      <c r="A635" s="17"/>
      <c r="B635" s="18" t="str">
        <f aca="false">IF(A635="","",IFERROR(VLOOKUP(A635,الموظفين!$A$2:$J$501,2,FALSE()),"⚠ كود غير موجود"))</f>
        <v/>
      </c>
      <c r="C635" s="17"/>
      <c r="D635" s="16"/>
      <c r="E635" s="16"/>
      <c r="F635" s="22" t="str">
        <f aca="false">IF(OR(D635="",E635=""),"",E635-D635+1)</f>
        <v/>
      </c>
      <c r="G635" s="17"/>
      <c r="H635" s="17"/>
      <c r="I635" s="22" t="str">
        <f aca="false">IF(OR(D635="",E635=""),"",MAX(0,MIN(E635,الإعدادات!$B$5)-MAX(D635,الإعدادات!$B$4)+1))</f>
        <v/>
      </c>
    </row>
    <row r="636" customFormat="false" ht="15" hidden="false" customHeight="false" outlineLevel="0" collapsed="false">
      <c r="A636" s="17"/>
      <c r="B636" s="18" t="str">
        <f aca="false">IF(A636="","",IFERROR(VLOOKUP(A636,الموظفين!$A$2:$J$501,2,FALSE()),"⚠ كود غير موجود"))</f>
        <v/>
      </c>
      <c r="C636" s="17"/>
      <c r="D636" s="16"/>
      <c r="E636" s="16"/>
      <c r="F636" s="22" t="str">
        <f aca="false">IF(OR(D636="",E636=""),"",E636-D636+1)</f>
        <v/>
      </c>
      <c r="G636" s="17"/>
      <c r="H636" s="17"/>
      <c r="I636" s="22" t="str">
        <f aca="false">IF(OR(D636="",E636=""),"",MAX(0,MIN(E636,الإعدادات!$B$5)-MAX(D636,الإعدادات!$B$4)+1))</f>
        <v/>
      </c>
    </row>
    <row r="637" customFormat="false" ht="15" hidden="false" customHeight="false" outlineLevel="0" collapsed="false">
      <c r="A637" s="17"/>
      <c r="B637" s="18" t="str">
        <f aca="false">IF(A637="","",IFERROR(VLOOKUP(A637,الموظفين!$A$2:$J$501,2,FALSE()),"⚠ كود غير موجود"))</f>
        <v/>
      </c>
      <c r="C637" s="17"/>
      <c r="D637" s="16"/>
      <c r="E637" s="16"/>
      <c r="F637" s="22" t="str">
        <f aca="false">IF(OR(D637="",E637=""),"",E637-D637+1)</f>
        <v/>
      </c>
      <c r="G637" s="17"/>
      <c r="H637" s="17"/>
      <c r="I637" s="22" t="str">
        <f aca="false">IF(OR(D637="",E637=""),"",MAX(0,MIN(E637,الإعدادات!$B$5)-MAX(D637,الإعدادات!$B$4)+1))</f>
        <v/>
      </c>
    </row>
    <row r="638" customFormat="false" ht="15" hidden="false" customHeight="false" outlineLevel="0" collapsed="false">
      <c r="A638" s="17"/>
      <c r="B638" s="18" t="str">
        <f aca="false">IF(A638="","",IFERROR(VLOOKUP(A638,الموظفين!$A$2:$J$501,2,FALSE()),"⚠ كود غير موجود"))</f>
        <v/>
      </c>
      <c r="C638" s="17"/>
      <c r="D638" s="16"/>
      <c r="E638" s="16"/>
      <c r="F638" s="22" t="str">
        <f aca="false">IF(OR(D638="",E638=""),"",E638-D638+1)</f>
        <v/>
      </c>
      <c r="G638" s="17"/>
      <c r="H638" s="17"/>
      <c r="I638" s="22" t="str">
        <f aca="false">IF(OR(D638="",E638=""),"",MAX(0,MIN(E638,الإعدادات!$B$5)-MAX(D638,الإعدادات!$B$4)+1))</f>
        <v/>
      </c>
    </row>
    <row r="639" customFormat="false" ht="15" hidden="false" customHeight="false" outlineLevel="0" collapsed="false">
      <c r="A639" s="17"/>
      <c r="B639" s="18" t="str">
        <f aca="false">IF(A639="","",IFERROR(VLOOKUP(A639,الموظفين!$A$2:$J$501,2,FALSE()),"⚠ كود غير موجود"))</f>
        <v/>
      </c>
      <c r="C639" s="17"/>
      <c r="D639" s="16"/>
      <c r="E639" s="16"/>
      <c r="F639" s="22" t="str">
        <f aca="false">IF(OR(D639="",E639=""),"",E639-D639+1)</f>
        <v/>
      </c>
      <c r="G639" s="17"/>
      <c r="H639" s="17"/>
      <c r="I639" s="22" t="str">
        <f aca="false">IF(OR(D639="",E639=""),"",MAX(0,MIN(E639,الإعدادات!$B$5)-MAX(D639,الإعدادات!$B$4)+1))</f>
        <v/>
      </c>
    </row>
    <row r="640" customFormat="false" ht="15" hidden="false" customHeight="false" outlineLevel="0" collapsed="false">
      <c r="A640" s="17"/>
      <c r="B640" s="18" t="str">
        <f aca="false">IF(A640="","",IFERROR(VLOOKUP(A640,الموظفين!$A$2:$J$501,2,FALSE()),"⚠ كود غير موجود"))</f>
        <v/>
      </c>
      <c r="C640" s="17"/>
      <c r="D640" s="16"/>
      <c r="E640" s="16"/>
      <c r="F640" s="22" t="str">
        <f aca="false">IF(OR(D640="",E640=""),"",E640-D640+1)</f>
        <v/>
      </c>
      <c r="G640" s="17"/>
      <c r="H640" s="17"/>
      <c r="I640" s="22" t="str">
        <f aca="false">IF(OR(D640="",E640=""),"",MAX(0,MIN(E640,الإعدادات!$B$5)-MAX(D640,الإعدادات!$B$4)+1))</f>
        <v/>
      </c>
    </row>
    <row r="641" customFormat="false" ht="15" hidden="false" customHeight="false" outlineLevel="0" collapsed="false">
      <c r="A641" s="17"/>
      <c r="B641" s="18" t="str">
        <f aca="false">IF(A641="","",IFERROR(VLOOKUP(A641,الموظفين!$A$2:$J$501,2,FALSE()),"⚠ كود غير موجود"))</f>
        <v/>
      </c>
      <c r="C641" s="17"/>
      <c r="D641" s="16"/>
      <c r="E641" s="16"/>
      <c r="F641" s="22" t="str">
        <f aca="false">IF(OR(D641="",E641=""),"",E641-D641+1)</f>
        <v/>
      </c>
      <c r="G641" s="17"/>
      <c r="H641" s="17"/>
      <c r="I641" s="22" t="str">
        <f aca="false">IF(OR(D641="",E641=""),"",MAX(0,MIN(E641,الإعدادات!$B$5)-MAX(D641,الإعدادات!$B$4)+1))</f>
        <v/>
      </c>
    </row>
    <row r="642" customFormat="false" ht="15" hidden="false" customHeight="false" outlineLevel="0" collapsed="false">
      <c r="A642" s="17"/>
      <c r="B642" s="18" t="str">
        <f aca="false">IF(A642="","",IFERROR(VLOOKUP(A642,الموظفين!$A$2:$J$501,2,FALSE()),"⚠ كود غير موجود"))</f>
        <v/>
      </c>
      <c r="C642" s="17"/>
      <c r="D642" s="16"/>
      <c r="E642" s="16"/>
      <c r="F642" s="22" t="str">
        <f aca="false">IF(OR(D642="",E642=""),"",E642-D642+1)</f>
        <v/>
      </c>
      <c r="G642" s="17"/>
      <c r="H642" s="17"/>
      <c r="I642" s="22" t="str">
        <f aca="false">IF(OR(D642="",E642=""),"",MAX(0,MIN(E642,الإعدادات!$B$5)-MAX(D642,الإعدادات!$B$4)+1))</f>
        <v/>
      </c>
    </row>
    <row r="643" customFormat="false" ht="15" hidden="false" customHeight="false" outlineLevel="0" collapsed="false">
      <c r="A643" s="17"/>
      <c r="B643" s="18" t="str">
        <f aca="false">IF(A643="","",IFERROR(VLOOKUP(A643,الموظفين!$A$2:$J$501,2,FALSE()),"⚠ كود غير موجود"))</f>
        <v/>
      </c>
      <c r="C643" s="17"/>
      <c r="D643" s="16"/>
      <c r="E643" s="16"/>
      <c r="F643" s="22" t="str">
        <f aca="false">IF(OR(D643="",E643=""),"",E643-D643+1)</f>
        <v/>
      </c>
      <c r="G643" s="17"/>
      <c r="H643" s="17"/>
      <c r="I643" s="22" t="str">
        <f aca="false">IF(OR(D643="",E643=""),"",MAX(0,MIN(E643,الإعدادات!$B$5)-MAX(D643,الإعدادات!$B$4)+1))</f>
        <v/>
      </c>
    </row>
    <row r="644" customFormat="false" ht="15" hidden="false" customHeight="false" outlineLevel="0" collapsed="false">
      <c r="A644" s="17"/>
      <c r="B644" s="18" t="str">
        <f aca="false">IF(A644="","",IFERROR(VLOOKUP(A644,الموظفين!$A$2:$J$501,2,FALSE()),"⚠ كود غير موجود"))</f>
        <v/>
      </c>
      <c r="C644" s="17"/>
      <c r="D644" s="16"/>
      <c r="E644" s="16"/>
      <c r="F644" s="22" t="str">
        <f aca="false">IF(OR(D644="",E644=""),"",E644-D644+1)</f>
        <v/>
      </c>
      <c r="G644" s="17"/>
      <c r="H644" s="17"/>
      <c r="I644" s="22" t="str">
        <f aca="false">IF(OR(D644="",E644=""),"",MAX(0,MIN(E644,الإعدادات!$B$5)-MAX(D644,الإعدادات!$B$4)+1))</f>
        <v/>
      </c>
    </row>
    <row r="645" customFormat="false" ht="15" hidden="false" customHeight="false" outlineLevel="0" collapsed="false">
      <c r="A645" s="17"/>
      <c r="B645" s="18" t="str">
        <f aca="false">IF(A645="","",IFERROR(VLOOKUP(A645,الموظفين!$A$2:$J$501,2,FALSE()),"⚠ كود غير موجود"))</f>
        <v/>
      </c>
      <c r="C645" s="17"/>
      <c r="D645" s="16"/>
      <c r="E645" s="16"/>
      <c r="F645" s="22" t="str">
        <f aca="false">IF(OR(D645="",E645=""),"",E645-D645+1)</f>
        <v/>
      </c>
      <c r="G645" s="17"/>
      <c r="H645" s="17"/>
      <c r="I645" s="22" t="str">
        <f aca="false">IF(OR(D645="",E645=""),"",MAX(0,MIN(E645,الإعدادات!$B$5)-MAX(D645,الإعدادات!$B$4)+1))</f>
        <v/>
      </c>
    </row>
    <row r="646" customFormat="false" ht="15" hidden="false" customHeight="false" outlineLevel="0" collapsed="false">
      <c r="A646" s="17"/>
      <c r="B646" s="18" t="str">
        <f aca="false">IF(A646="","",IFERROR(VLOOKUP(A646,الموظفين!$A$2:$J$501,2,FALSE()),"⚠ كود غير موجود"))</f>
        <v/>
      </c>
      <c r="C646" s="17"/>
      <c r="D646" s="16"/>
      <c r="E646" s="16"/>
      <c r="F646" s="22" t="str">
        <f aca="false">IF(OR(D646="",E646=""),"",E646-D646+1)</f>
        <v/>
      </c>
      <c r="G646" s="17"/>
      <c r="H646" s="17"/>
      <c r="I646" s="22" t="str">
        <f aca="false">IF(OR(D646="",E646=""),"",MAX(0,MIN(E646,الإعدادات!$B$5)-MAX(D646,الإعدادات!$B$4)+1))</f>
        <v/>
      </c>
    </row>
    <row r="647" customFormat="false" ht="15" hidden="false" customHeight="false" outlineLevel="0" collapsed="false">
      <c r="A647" s="17"/>
      <c r="B647" s="18" t="str">
        <f aca="false">IF(A647="","",IFERROR(VLOOKUP(A647,الموظفين!$A$2:$J$501,2,FALSE()),"⚠ كود غير موجود"))</f>
        <v/>
      </c>
      <c r="C647" s="17"/>
      <c r="D647" s="16"/>
      <c r="E647" s="16"/>
      <c r="F647" s="22" t="str">
        <f aca="false">IF(OR(D647="",E647=""),"",E647-D647+1)</f>
        <v/>
      </c>
      <c r="G647" s="17"/>
      <c r="H647" s="17"/>
      <c r="I647" s="22" t="str">
        <f aca="false">IF(OR(D647="",E647=""),"",MAX(0,MIN(E647,الإعدادات!$B$5)-MAX(D647,الإعدادات!$B$4)+1))</f>
        <v/>
      </c>
    </row>
    <row r="648" customFormat="false" ht="15" hidden="false" customHeight="false" outlineLevel="0" collapsed="false">
      <c r="A648" s="17"/>
      <c r="B648" s="18" t="str">
        <f aca="false">IF(A648="","",IFERROR(VLOOKUP(A648,الموظفين!$A$2:$J$501,2,FALSE()),"⚠ كود غير موجود"))</f>
        <v/>
      </c>
      <c r="C648" s="17"/>
      <c r="D648" s="16"/>
      <c r="E648" s="16"/>
      <c r="F648" s="22" t="str">
        <f aca="false">IF(OR(D648="",E648=""),"",E648-D648+1)</f>
        <v/>
      </c>
      <c r="G648" s="17"/>
      <c r="H648" s="17"/>
      <c r="I648" s="22" t="str">
        <f aca="false">IF(OR(D648="",E648=""),"",MAX(0,MIN(E648,الإعدادات!$B$5)-MAX(D648,الإعدادات!$B$4)+1))</f>
        <v/>
      </c>
    </row>
    <row r="649" customFormat="false" ht="15" hidden="false" customHeight="false" outlineLevel="0" collapsed="false">
      <c r="A649" s="17"/>
      <c r="B649" s="18" t="str">
        <f aca="false">IF(A649="","",IFERROR(VLOOKUP(A649,الموظفين!$A$2:$J$501,2,FALSE()),"⚠ كود غير موجود"))</f>
        <v/>
      </c>
      <c r="C649" s="17"/>
      <c r="D649" s="16"/>
      <c r="E649" s="16"/>
      <c r="F649" s="22" t="str">
        <f aca="false">IF(OR(D649="",E649=""),"",E649-D649+1)</f>
        <v/>
      </c>
      <c r="G649" s="17"/>
      <c r="H649" s="17"/>
      <c r="I649" s="22" t="str">
        <f aca="false">IF(OR(D649="",E649=""),"",MAX(0,MIN(E649,الإعدادات!$B$5)-MAX(D649,الإعدادات!$B$4)+1))</f>
        <v/>
      </c>
    </row>
    <row r="650" customFormat="false" ht="15" hidden="false" customHeight="false" outlineLevel="0" collapsed="false">
      <c r="A650" s="17"/>
      <c r="B650" s="18" t="str">
        <f aca="false">IF(A650="","",IFERROR(VLOOKUP(A650,الموظفين!$A$2:$J$501,2,FALSE()),"⚠ كود غير موجود"))</f>
        <v/>
      </c>
      <c r="C650" s="17"/>
      <c r="D650" s="16"/>
      <c r="E650" s="16"/>
      <c r="F650" s="22" t="str">
        <f aca="false">IF(OR(D650="",E650=""),"",E650-D650+1)</f>
        <v/>
      </c>
      <c r="G650" s="17"/>
      <c r="H650" s="17"/>
      <c r="I650" s="22" t="str">
        <f aca="false">IF(OR(D650="",E650=""),"",MAX(0,MIN(E650,الإعدادات!$B$5)-MAX(D650,الإعدادات!$B$4)+1))</f>
        <v/>
      </c>
    </row>
    <row r="651" customFormat="false" ht="15" hidden="false" customHeight="false" outlineLevel="0" collapsed="false">
      <c r="A651" s="17"/>
      <c r="B651" s="18" t="str">
        <f aca="false">IF(A651="","",IFERROR(VLOOKUP(A651,الموظفين!$A$2:$J$501,2,FALSE()),"⚠ كود غير موجود"))</f>
        <v/>
      </c>
      <c r="C651" s="17"/>
      <c r="D651" s="16"/>
      <c r="E651" s="16"/>
      <c r="F651" s="22" t="str">
        <f aca="false">IF(OR(D651="",E651=""),"",E651-D651+1)</f>
        <v/>
      </c>
      <c r="G651" s="17"/>
      <c r="H651" s="17"/>
      <c r="I651" s="22" t="str">
        <f aca="false">IF(OR(D651="",E651=""),"",MAX(0,MIN(E651,الإعدادات!$B$5)-MAX(D651,الإعدادات!$B$4)+1))</f>
        <v/>
      </c>
    </row>
    <row r="652" customFormat="false" ht="15" hidden="false" customHeight="false" outlineLevel="0" collapsed="false">
      <c r="A652" s="17"/>
      <c r="B652" s="18" t="str">
        <f aca="false">IF(A652="","",IFERROR(VLOOKUP(A652,الموظفين!$A$2:$J$501,2,FALSE()),"⚠ كود غير موجود"))</f>
        <v/>
      </c>
      <c r="C652" s="17"/>
      <c r="D652" s="16"/>
      <c r="E652" s="16"/>
      <c r="F652" s="22" t="str">
        <f aca="false">IF(OR(D652="",E652=""),"",E652-D652+1)</f>
        <v/>
      </c>
      <c r="G652" s="17"/>
      <c r="H652" s="17"/>
      <c r="I652" s="22" t="str">
        <f aca="false">IF(OR(D652="",E652=""),"",MAX(0,MIN(E652,الإعدادات!$B$5)-MAX(D652,الإعدادات!$B$4)+1))</f>
        <v/>
      </c>
    </row>
    <row r="653" customFormat="false" ht="15" hidden="false" customHeight="false" outlineLevel="0" collapsed="false">
      <c r="A653" s="17"/>
      <c r="B653" s="18" t="str">
        <f aca="false">IF(A653="","",IFERROR(VLOOKUP(A653,الموظفين!$A$2:$J$501,2,FALSE()),"⚠ كود غير موجود"))</f>
        <v/>
      </c>
      <c r="C653" s="17"/>
      <c r="D653" s="16"/>
      <c r="E653" s="16"/>
      <c r="F653" s="22" t="str">
        <f aca="false">IF(OR(D653="",E653=""),"",E653-D653+1)</f>
        <v/>
      </c>
      <c r="G653" s="17"/>
      <c r="H653" s="17"/>
      <c r="I653" s="22" t="str">
        <f aca="false">IF(OR(D653="",E653=""),"",MAX(0,MIN(E653,الإعدادات!$B$5)-MAX(D653,الإعدادات!$B$4)+1))</f>
        <v/>
      </c>
    </row>
    <row r="654" customFormat="false" ht="15" hidden="false" customHeight="false" outlineLevel="0" collapsed="false">
      <c r="A654" s="17"/>
      <c r="B654" s="18" t="str">
        <f aca="false">IF(A654="","",IFERROR(VLOOKUP(A654,الموظفين!$A$2:$J$501,2,FALSE()),"⚠ كود غير موجود"))</f>
        <v/>
      </c>
      <c r="C654" s="17"/>
      <c r="D654" s="16"/>
      <c r="E654" s="16"/>
      <c r="F654" s="22" t="str">
        <f aca="false">IF(OR(D654="",E654=""),"",E654-D654+1)</f>
        <v/>
      </c>
      <c r="G654" s="17"/>
      <c r="H654" s="17"/>
      <c r="I654" s="22" t="str">
        <f aca="false">IF(OR(D654="",E654=""),"",MAX(0,MIN(E654,الإعدادات!$B$5)-MAX(D654,الإعدادات!$B$4)+1))</f>
        <v/>
      </c>
    </row>
    <row r="655" customFormat="false" ht="15" hidden="false" customHeight="false" outlineLevel="0" collapsed="false">
      <c r="A655" s="17"/>
      <c r="B655" s="18" t="str">
        <f aca="false">IF(A655="","",IFERROR(VLOOKUP(A655,الموظفين!$A$2:$J$501,2,FALSE()),"⚠ كود غير موجود"))</f>
        <v/>
      </c>
      <c r="C655" s="17"/>
      <c r="D655" s="16"/>
      <c r="E655" s="16"/>
      <c r="F655" s="22" t="str">
        <f aca="false">IF(OR(D655="",E655=""),"",E655-D655+1)</f>
        <v/>
      </c>
      <c r="G655" s="17"/>
      <c r="H655" s="17"/>
      <c r="I655" s="22" t="str">
        <f aca="false">IF(OR(D655="",E655=""),"",MAX(0,MIN(E655,الإعدادات!$B$5)-MAX(D655,الإعدادات!$B$4)+1))</f>
        <v/>
      </c>
    </row>
    <row r="656" customFormat="false" ht="15" hidden="false" customHeight="false" outlineLevel="0" collapsed="false">
      <c r="A656" s="17"/>
      <c r="B656" s="18" t="str">
        <f aca="false">IF(A656="","",IFERROR(VLOOKUP(A656,الموظفين!$A$2:$J$501,2,FALSE()),"⚠ كود غير موجود"))</f>
        <v/>
      </c>
      <c r="C656" s="17"/>
      <c r="D656" s="16"/>
      <c r="E656" s="16"/>
      <c r="F656" s="22" t="str">
        <f aca="false">IF(OR(D656="",E656=""),"",E656-D656+1)</f>
        <v/>
      </c>
      <c r="G656" s="17"/>
      <c r="H656" s="17"/>
      <c r="I656" s="22" t="str">
        <f aca="false">IF(OR(D656="",E656=""),"",MAX(0,MIN(E656,الإعدادات!$B$5)-MAX(D656,الإعدادات!$B$4)+1))</f>
        <v/>
      </c>
    </row>
    <row r="657" customFormat="false" ht="15" hidden="false" customHeight="false" outlineLevel="0" collapsed="false">
      <c r="A657" s="17"/>
      <c r="B657" s="18" t="str">
        <f aca="false">IF(A657="","",IFERROR(VLOOKUP(A657,الموظفين!$A$2:$J$501,2,FALSE()),"⚠ كود غير موجود"))</f>
        <v/>
      </c>
      <c r="C657" s="17"/>
      <c r="D657" s="16"/>
      <c r="E657" s="16"/>
      <c r="F657" s="22" t="str">
        <f aca="false">IF(OR(D657="",E657=""),"",E657-D657+1)</f>
        <v/>
      </c>
      <c r="G657" s="17"/>
      <c r="H657" s="17"/>
      <c r="I657" s="22" t="str">
        <f aca="false">IF(OR(D657="",E657=""),"",MAX(0,MIN(E657,الإعدادات!$B$5)-MAX(D657,الإعدادات!$B$4)+1))</f>
        <v/>
      </c>
    </row>
    <row r="658" customFormat="false" ht="15" hidden="false" customHeight="false" outlineLevel="0" collapsed="false">
      <c r="A658" s="17"/>
      <c r="B658" s="18" t="str">
        <f aca="false">IF(A658="","",IFERROR(VLOOKUP(A658,الموظفين!$A$2:$J$501,2,FALSE()),"⚠ كود غير موجود"))</f>
        <v/>
      </c>
      <c r="C658" s="17"/>
      <c r="D658" s="16"/>
      <c r="E658" s="16"/>
      <c r="F658" s="22" t="str">
        <f aca="false">IF(OR(D658="",E658=""),"",E658-D658+1)</f>
        <v/>
      </c>
      <c r="G658" s="17"/>
      <c r="H658" s="17"/>
      <c r="I658" s="22" t="str">
        <f aca="false">IF(OR(D658="",E658=""),"",MAX(0,MIN(E658,الإعدادات!$B$5)-MAX(D658,الإعدادات!$B$4)+1))</f>
        <v/>
      </c>
    </row>
    <row r="659" customFormat="false" ht="15" hidden="false" customHeight="false" outlineLevel="0" collapsed="false">
      <c r="A659" s="17"/>
      <c r="B659" s="18" t="str">
        <f aca="false">IF(A659="","",IFERROR(VLOOKUP(A659,الموظفين!$A$2:$J$501,2,FALSE()),"⚠ كود غير موجود"))</f>
        <v/>
      </c>
      <c r="C659" s="17"/>
      <c r="D659" s="16"/>
      <c r="E659" s="16"/>
      <c r="F659" s="22" t="str">
        <f aca="false">IF(OR(D659="",E659=""),"",E659-D659+1)</f>
        <v/>
      </c>
      <c r="G659" s="17"/>
      <c r="H659" s="17"/>
      <c r="I659" s="22" t="str">
        <f aca="false">IF(OR(D659="",E659=""),"",MAX(0,MIN(E659,الإعدادات!$B$5)-MAX(D659,الإعدادات!$B$4)+1))</f>
        <v/>
      </c>
    </row>
    <row r="660" customFormat="false" ht="15" hidden="false" customHeight="false" outlineLevel="0" collapsed="false">
      <c r="A660" s="17"/>
      <c r="B660" s="18" t="str">
        <f aca="false">IF(A660="","",IFERROR(VLOOKUP(A660,الموظفين!$A$2:$J$501,2,FALSE()),"⚠ كود غير موجود"))</f>
        <v/>
      </c>
      <c r="C660" s="17"/>
      <c r="D660" s="16"/>
      <c r="E660" s="16"/>
      <c r="F660" s="22" t="str">
        <f aca="false">IF(OR(D660="",E660=""),"",E660-D660+1)</f>
        <v/>
      </c>
      <c r="G660" s="17"/>
      <c r="H660" s="17"/>
      <c r="I660" s="22" t="str">
        <f aca="false">IF(OR(D660="",E660=""),"",MAX(0,MIN(E660,الإعدادات!$B$5)-MAX(D660,الإعدادات!$B$4)+1))</f>
        <v/>
      </c>
    </row>
    <row r="661" customFormat="false" ht="15" hidden="false" customHeight="false" outlineLevel="0" collapsed="false">
      <c r="A661" s="17"/>
      <c r="B661" s="18" t="str">
        <f aca="false">IF(A661="","",IFERROR(VLOOKUP(A661,الموظفين!$A$2:$J$501,2,FALSE()),"⚠ كود غير موجود"))</f>
        <v/>
      </c>
      <c r="C661" s="17"/>
      <c r="D661" s="16"/>
      <c r="E661" s="16"/>
      <c r="F661" s="22" t="str">
        <f aca="false">IF(OR(D661="",E661=""),"",E661-D661+1)</f>
        <v/>
      </c>
      <c r="G661" s="17"/>
      <c r="H661" s="17"/>
      <c r="I661" s="22" t="str">
        <f aca="false">IF(OR(D661="",E661=""),"",MAX(0,MIN(E661,الإعدادات!$B$5)-MAX(D661,الإعدادات!$B$4)+1))</f>
        <v/>
      </c>
    </row>
    <row r="662" customFormat="false" ht="15" hidden="false" customHeight="false" outlineLevel="0" collapsed="false">
      <c r="A662" s="17"/>
      <c r="B662" s="18" t="str">
        <f aca="false">IF(A662="","",IFERROR(VLOOKUP(A662,الموظفين!$A$2:$J$501,2,FALSE()),"⚠ كود غير موجود"))</f>
        <v/>
      </c>
      <c r="C662" s="17"/>
      <c r="D662" s="16"/>
      <c r="E662" s="16"/>
      <c r="F662" s="22" t="str">
        <f aca="false">IF(OR(D662="",E662=""),"",E662-D662+1)</f>
        <v/>
      </c>
      <c r="G662" s="17"/>
      <c r="H662" s="17"/>
      <c r="I662" s="22" t="str">
        <f aca="false">IF(OR(D662="",E662=""),"",MAX(0,MIN(E662,الإعدادات!$B$5)-MAX(D662,الإعدادات!$B$4)+1))</f>
        <v/>
      </c>
    </row>
    <row r="663" customFormat="false" ht="15" hidden="false" customHeight="false" outlineLevel="0" collapsed="false">
      <c r="A663" s="17"/>
      <c r="B663" s="18" t="str">
        <f aca="false">IF(A663="","",IFERROR(VLOOKUP(A663,الموظفين!$A$2:$J$501,2,FALSE()),"⚠ كود غير موجود"))</f>
        <v/>
      </c>
      <c r="C663" s="17"/>
      <c r="D663" s="16"/>
      <c r="E663" s="16"/>
      <c r="F663" s="22" t="str">
        <f aca="false">IF(OR(D663="",E663=""),"",E663-D663+1)</f>
        <v/>
      </c>
      <c r="G663" s="17"/>
      <c r="H663" s="17"/>
      <c r="I663" s="22" t="str">
        <f aca="false">IF(OR(D663="",E663=""),"",MAX(0,MIN(E663,الإعدادات!$B$5)-MAX(D663,الإعدادات!$B$4)+1))</f>
        <v/>
      </c>
    </row>
    <row r="664" customFormat="false" ht="15" hidden="false" customHeight="false" outlineLevel="0" collapsed="false">
      <c r="A664" s="17"/>
      <c r="B664" s="18" t="str">
        <f aca="false">IF(A664="","",IFERROR(VLOOKUP(A664,الموظفين!$A$2:$J$501,2,FALSE()),"⚠ كود غير موجود"))</f>
        <v/>
      </c>
      <c r="C664" s="17"/>
      <c r="D664" s="16"/>
      <c r="E664" s="16"/>
      <c r="F664" s="22" t="str">
        <f aca="false">IF(OR(D664="",E664=""),"",E664-D664+1)</f>
        <v/>
      </c>
      <c r="G664" s="17"/>
      <c r="H664" s="17"/>
      <c r="I664" s="22" t="str">
        <f aca="false">IF(OR(D664="",E664=""),"",MAX(0,MIN(E664,الإعدادات!$B$5)-MAX(D664,الإعدادات!$B$4)+1))</f>
        <v/>
      </c>
    </row>
    <row r="665" customFormat="false" ht="15" hidden="false" customHeight="false" outlineLevel="0" collapsed="false">
      <c r="A665" s="17"/>
      <c r="B665" s="18" t="str">
        <f aca="false">IF(A665="","",IFERROR(VLOOKUP(A665,الموظفين!$A$2:$J$501,2,FALSE()),"⚠ كود غير موجود"))</f>
        <v/>
      </c>
      <c r="C665" s="17"/>
      <c r="D665" s="16"/>
      <c r="E665" s="16"/>
      <c r="F665" s="22" t="str">
        <f aca="false">IF(OR(D665="",E665=""),"",E665-D665+1)</f>
        <v/>
      </c>
      <c r="G665" s="17"/>
      <c r="H665" s="17"/>
      <c r="I665" s="22" t="str">
        <f aca="false">IF(OR(D665="",E665=""),"",MAX(0,MIN(E665,الإعدادات!$B$5)-MAX(D665,الإعدادات!$B$4)+1))</f>
        <v/>
      </c>
    </row>
    <row r="666" customFormat="false" ht="15" hidden="false" customHeight="false" outlineLevel="0" collapsed="false">
      <c r="A666" s="17"/>
      <c r="B666" s="18" t="str">
        <f aca="false">IF(A666="","",IFERROR(VLOOKUP(A666,الموظفين!$A$2:$J$501,2,FALSE()),"⚠ كود غير موجود"))</f>
        <v/>
      </c>
      <c r="C666" s="17"/>
      <c r="D666" s="16"/>
      <c r="E666" s="16"/>
      <c r="F666" s="22" t="str">
        <f aca="false">IF(OR(D666="",E666=""),"",E666-D666+1)</f>
        <v/>
      </c>
      <c r="G666" s="17"/>
      <c r="H666" s="17"/>
      <c r="I666" s="22" t="str">
        <f aca="false">IF(OR(D666="",E666=""),"",MAX(0,MIN(E666,الإعدادات!$B$5)-MAX(D666,الإعدادات!$B$4)+1))</f>
        <v/>
      </c>
    </row>
    <row r="667" customFormat="false" ht="15" hidden="false" customHeight="false" outlineLevel="0" collapsed="false">
      <c r="A667" s="17"/>
      <c r="B667" s="18" t="str">
        <f aca="false">IF(A667="","",IFERROR(VLOOKUP(A667,الموظفين!$A$2:$J$501,2,FALSE()),"⚠ كود غير موجود"))</f>
        <v/>
      </c>
      <c r="C667" s="17"/>
      <c r="D667" s="16"/>
      <c r="E667" s="16"/>
      <c r="F667" s="22" t="str">
        <f aca="false">IF(OR(D667="",E667=""),"",E667-D667+1)</f>
        <v/>
      </c>
      <c r="G667" s="17"/>
      <c r="H667" s="17"/>
      <c r="I667" s="22" t="str">
        <f aca="false">IF(OR(D667="",E667=""),"",MAX(0,MIN(E667,الإعدادات!$B$5)-MAX(D667,الإعدادات!$B$4)+1))</f>
        <v/>
      </c>
    </row>
    <row r="668" customFormat="false" ht="15" hidden="false" customHeight="false" outlineLevel="0" collapsed="false">
      <c r="A668" s="17"/>
      <c r="B668" s="18" t="str">
        <f aca="false">IF(A668="","",IFERROR(VLOOKUP(A668,الموظفين!$A$2:$J$501,2,FALSE()),"⚠ كود غير موجود"))</f>
        <v/>
      </c>
      <c r="C668" s="17"/>
      <c r="D668" s="16"/>
      <c r="E668" s="16"/>
      <c r="F668" s="22" t="str">
        <f aca="false">IF(OR(D668="",E668=""),"",E668-D668+1)</f>
        <v/>
      </c>
      <c r="G668" s="17"/>
      <c r="H668" s="17"/>
      <c r="I668" s="22" t="str">
        <f aca="false">IF(OR(D668="",E668=""),"",MAX(0,MIN(E668,الإعدادات!$B$5)-MAX(D668,الإعدادات!$B$4)+1))</f>
        <v/>
      </c>
    </row>
    <row r="669" customFormat="false" ht="15" hidden="false" customHeight="false" outlineLevel="0" collapsed="false">
      <c r="A669" s="17"/>
      <c r="B669" s="18" t="str">
        <f aca="false">IF(A669="","",IFERROR(VLOOKUP(A669,الموظفين!$A$2:$J$501,2,FALSE()),"⚠ كود غير موجود"))</f>
        <v/>
      </c>
      <c r="C669" s="17"/>
      <c r="D669" s="16"/>
      <c r="E669" s="16"/>
      <c r="F669" s="22" t="str">
        <f aca="false">IF(OR(D669="",E669=""),"",E669-D669+1)</f>
        <v/>
      </c>
      <c r="G669" s="17"/>
      <c r="H669" s="17"/>
      <c r="I669" s="22" t="str">
        <f aca="false">IF(OR(D669="",E669=""),"",MAX(0,MIN(E669,الإعدادات!$B$5)-MAX(D669,الإعدادات!$B$4)+1))</f>
        <v/>
      </c>
    </row>
    <row r="670" customFormat="false" ht="15" hidden="false" customHeight="false" outlineLevel="0" collapsed="false">
      <c r="A670" s="17"/>
      <c r="B670" s="18" t="str">
        <f aca="false">IF(A670="","",IFERROR(VLOOKUP(A670,الموظفين!$A$2:$J$501,2,FALSE()),"⚠ كود غير موجود"))</f>
        <v/>
      </c>
      <c r="C670" s="17"/>
      <c r="D670" s="16"/>
      <c r="E670" s="16"/>
      <c r="F670" s="22" t="str">
        <f aca="false">IF(OR(D670="",E670=""),"",E670-D670+1)</f>
        <v/>
      </c>
      <c r="G670" s="17"/>
      <c r="H670" s="17"/>
      <c r="I670" s="22" t="str">
        <f aca="false">IF(OR(D670="",E670=""),"",MAX(0,MIN(E670,الإعدادات!$B$5)-MAX(D670,الإعدادات!$B$4)+1))</f>
        <v/>
      </c>
    </row>
    <row r="671" customFormat="false" ht="15" hidden="false" customHeight="false" outlineLevel="0" collapsed="false">
      <c r="A671" s="17"/>
      <c r="B671" s="18" t="str">
        <f aca="false">IF(A671="","",IFERROR(VLOOKUP(A671,الموظفين!$A$2:$J$501,2,FALSE()),"⚠ كود غير موجود"))</f>
        <v/>
      </c>
      <c r="C671" s="17"/>
      <c r="D671" s="16"/>
      <c r="E671" s="16"/>
      <c r="F671" s="22" t="str">
        <f aca="false">IF(OR(D671="",E671=""),"",E671-D671+1)</f>
        <v/>
      </c>
      <c r="G671" s="17"/>
      <c r="H671" s="17"/>
      <c r="I671" s="22" t="str">
        <f aca="false">IF(OR(D671="",E671=""),"",MAX(0,MIN(E671,الإعدادات!$B$5)-MAX(D671,الإعدادات!$B$4)+1))</f>
        <v/>
      </c>
    </row>
    <row r="672" customFormat="false" ht="15" hidden="false" customHeight="false" outlineLevel="0" collapsed="false">
      <c r="A672" s="17"/>
      <c r="B672" s="18" t="str">
        <f aca="false">IF(A672="","",IFERROR(VLOOKUP(A672,الموظفين!$A$2:$J$501,2,FALSE()),"⚠ كود غير موجود"))</f>
        <v/>
      </c>
      <c r="C672" s="17"/>
      <c r="D672" s="16"/>
      <c r="E672" s="16"/>
      <c r="F672" s="22" t="str">
        <f aca="false">IF(OR(D672="",E672=""),"",E672-D672+1)</f>
        <v/>
      </c>
      <c r="G672" s="17"/>
      <c r="H672" s="17"/>
      <c r="I672" s="22" t="str">
        <f aca="false">IF(OR(D672="",E672=""),"",MAX(0,MIN(E672,الإعدادات!$B$5)-MAX(D672,الإعدادات!$B$4)+1))</f>
        <v/>
      </c>
    </row>
    <row r="673" customFormat="false" ht="15" hidden="false" customHeight="false" outlineLevel="0" collapsed="false">
      <c r="A673" s="17"/>
      <c r="B673" s="18" t="str">
        <f aca="false">IF(A673="","",IFERROR(VLOOKUP(A673,الموظفين!$A$2:$J$501,2,FALSE()),"⚠ كود غير موجود"))</f>
        <v/>
      </c>
      <c r="C673" s="17"/>
      <c r="D673" s="16"/>
      <c r="E673" s="16"/>
      <c r="F673" s="22" t="str">
        <f aca="false">IF(OR(D673="",E673=""),"",E673-D673+1)</f>
        <v/>
      </c>
      <c r="G673" s="17"/>
      <c r="H673" s="17"/>
      <c r="I673" s="22" t="str">
        <f aca="false">IF(OR(D673="",E673=""),"",MAX(0,MIN(E673,الإعدادات!$B$5)-MAX(D673,الإعدادات!$B$4)+1))</f>
        <v/>
      </c>
    </row>
    <row r="674" customFormat="false" ht="15" hidden="false" customHeight="false" outlineLevel="0" collapsed="false">
      <c r="A674" s="17"/>
      <c r="B674" s="18" t="str">
        <f aca="false">IF(A674="","",IFERROR(VLOOKUP(A674,الموظفين!$A$2:$J$501,2,FALSE()),"⚠ كود غير موجود"))</f>
        <v/>
      </c>
      <c r="C674" s="17"/>
      <c r="D674" s="16"/>
      <c r="E674" s="16"/>
      <c r="F674" s="22" t="str">
        <f aca="false">IF(OR(D674="",E674=""),"",E674-D674+1)</f>
        <v/>
      </c>
      <c r="G674" s="17"/>
      <c r="H674" s="17"/>
      <c r="I674" s="22" t="str">
        <f aca="false">IF(OR(D674="",E674=""),"",MAX(0,MIN(E674,الإعدادات!$B$5)-MAX(D674,الإعدادات!$B$4)+1))</f>
        <v/>
      </c>
    </row>
    <row r="675" customFormat="false" ht="15" hidden="false" customHeight="false" outlineLevel="0" collapsed="false">
      <c r="A675" s="17"/>
      <c r="B675" s="18" t="str">
        <f aca="false">IF(A675="","",IFERROR(VLOOKUP(A675,الموظفين!$A$2:$J$501,2,FALSE()),"⚠ كود غير موجود"))</f>
        <v/>
      </c>
      <c r="C675" s="17"/>
      <c r="D675" s="16"/>
      <c r="E675" s="16"/>
      <c r="F675" s="22" t="str">
        <f aca="false">IF(OR(D675="",E675=""),"",E675-D675+1)</f>
        <v/>
      </c>
      <c r="G675" s="17"/>
      <c r="H675" s="17"/>
      <c r="I675" s="22" t="str">
        <f aca="false">IF(OR(D675="",E675=""),"",MAX(0,MIN(E675,الإعدادات!$B$5)-MAX(D675,الإعدادات!$B$4)+1))</f>
        <v/>
      </c>
    </row>
    <row r="676" customFormat="false" ht="15" hidden="false" customHeight="false" outlineLevel="0" collapsed="false">
      <c r="A676" s="17"/>
      <c r="B676" s="18" t="str">
        <f aca="false">IF(A676="","",IFERROR(VLOOKUP(A676,الموظفين!$A$2:$J$501,2,FALSE()),"⚠ كود غير موجود"))</f>
        <v/>
      </c>
      <c r="C676" s="17"/>
      <c r="D676" s="16"/>
      <c r="E676" s="16"/>
      <c r="F676" s="22" t="str">
        <f aca="false">IF(OR(D676="",E676=""),"",E676-D676+1)</f>
        <v/>
      </c>
      <c r="G676" s="17"/>
      <c r="H676" s="17"/>
      <c r="I676" s="22" t="str">
        <f aca="false">IF(OR(D676="",E676=""),"",MAX(0,MIN(E676,الإعدادات!$B$5)-MAX(D676,الإعدادات!$B$4)+1))</f>
        <v/>
      </c>
    </row>
    <row r="677" customFormat="false" ht="15" hidden="false" customHeight="false" outlineLevel="0" collapsed="false">
      <c r="A677" s="17"/>
      <c r="B677" s="18" t="str">
        <f aca="false">IF(A677="","",IFERROR(VLOOKUP(A677,الموظفين!$A$2:$J$501,2,FALSE()),"⚠ كود غير موجود"))</f>
        <v/>
      </c>
      <c r="C677" s="17"/>
      <c r="D677" s="16"/>
      <c r="E677" s="16"/>
      <c r="F677" s="22" t="str">
        <f aca="false">IF(OR(D677="",E677=""),"",E677-D677+1)</f>
        <v/>
      </c>
      <c r="G677" s="17"/>
      <c r="H677" s="17"/>
      <c r="I677" s="22" t="str">
        <f aca="false">IF(OR(D677="",E677=""),"",MAX(0,MIN(E677,الإعدادات!$B$5)-MAX(D677,الإعدادات!$B$4)+1))</f>
        <v/>
      </c>
    </row>
    <row r="678" customFormat="false" ht="15" hidden="false" customHeight="false" outlineLevel="0" collapsed="false">
      <c r="A678" s="17"/>
      <c r="B678" s="18" t="str">
        <f aca="false">IF(A678="","",IFERROR(VLOOKUP(A678,الموظفين!$A$2:$J$501,2,FALSE()),"⚠ كود غير موجود"))</f>
        <v/>
      </c>
      <c r="C678" s="17"/>
      <c r="D678" s="16"/>
      <c r="E678" s="16"/>
      <c r="F678" s="22" t="str">
        <f aca="false">IF(OR(D678="",E678=""),"",E678-D678+1)</f>
        <v/>
      </c>
      <c r="G678" s="17"/>
      <c r="H678" s="17"/>
      <c r="I678" s="22" t="str">
        <f aca="false">IF(OR(D678="",E678=""),"",MAX(0,MIN(E678,الإعدادات!$B$5)-MAX(D678,الإعدادات!$B$4)+1))</f>
        <v/>
      </c>
    </row>
    <row r="679" customFormat="false" ht="15" hidden="false" customHeight="false" outlineLevel="0" collapsed="false">
      <c r="A679" s="17"/>
      <c r="B679" s="18" t="str">
        <f aca="false">IF(A679="","",IFERROR(VLOOKUP(A679,الموظفين!$A$2:$J$501,2,FALSE()),"⚠ كود غير موجود"))</f>
        <v/>
      </c>
      <c r="C679" s="17"/>
      <c r="D679" s="16"/>
      <c r="E679" s="16"/>
      <c r="F679" s="22" t="str">
        <f aca="false">IF(OR(D679="",E679=""),"",E679-D679+1)</f>
        <v/>
      </c>
      <c r="G679" s="17"/>
      <c r="H679" s="17"/>
      <c r="I679" s="22" t="str">
        <f aca="false">IF(OR(D679="",E679=""),"",MAX(0,MIN(E679,الإعدادات!$B$5)-MAX(D679,الإعدادات!$B$4)+1))</f>
        <v/>
      </c>
    </row>
    <row r="680" customFormat="false" ht="15" hidden="false" customHeight="false" outlineLevel="0" collapsed="false">
      <c r="A680" s="17"/>
      <c r="B680" s="18" t="str">
        <f aca="false">IF(A680="","",IFERROR(VLOOKUP(A680,الموظفين!$A$2:$J$501,2,FALSE()),"⚠ كود غير موجود"))</f>
        <v/>
      </c>
      <c r="C680" s="17"/>
      <c r="D680" s="16"/>
      <c r="E680" s="16"/>
      <c r="F680" s="22" t="str">
        <f aca="false">IF(OR(D680="",E680=""),"",E680-D680+1)</f>
        <v/>
      </c>
      <c r="G680" s="17"/>
      <c r="H680" s="17"/>
      <c r="I680" s="22" t="str">
        <f aca="false">IF(OR(D680="",E680=""),"",MAX(0,MIN(E680,الإعدادات!$B$5)-MAX(D680,الإعدادات!$B$4)+1))</f>
        <v/>
      </c>
    </row>
    <row r="681" customFormat="false" ht="15" hidden="false" customHeight="false" outlineLevel="0" collapsed="false">
      <c r="A681" s="17"/>
      <c r="B681" s="18" t="str">
        <f aca="false">IF(A681="","",IFERROR(VLOOKUP(A681,الموظفين!$A$2:$J$501,2,FALSE()),"⚠ كود غير موجود"))</f>
        <v/>
      </c>
      <c r="C681" s="17"/>
      <c r="D681" s="16"/>
      <c r="E681" s="16"/>
      <c r="F681" s="22" t="str">
        <f aca="false">IF(OR(D681="",E681=""),"",E681-D681+1)</f>
        <v/>
      </c>
      <c r="G681" s="17"/>
      <c r="H681" s="17"/>
      <c r="I681" s="22" t="str">
        <f aca="false">IF(OR(D681="",E681=""),"",MAX(0,MIN(E681,الإعدادات!$B$5)-MAX(D681,الإعدادات!$B$4)+1))</f>
        <v/>
      </c>
    </row>
    <row r="682" customFormat="false" ht="15" hidden="false" customHeight="false" outlineLevel="0" collapsed="false">
      <c r="A682" s="17"/>
      <c r="B682" s="18" t="str">
        <f aca="false">IF(A682="","",IFERROR(VLOOKUP(A682,الموظفين!$A$2:$J$501,2,FALSE()),"⚠ كود غير موجود"))</f>
        <v/>
      </c>
      <c r="C682" s="17"/>
      <c r="D682" s="16"/>
      <c r="E682" s="16"/>
      <c r="F682" s="22" t="str">
        <f aca="false">IF(OR(D682="",E682=""),"",E682-D682+1)</f>
        <v/>
      </c>
      <c r="G682" s="17"/>
      <c r="H682" s="17"/>
      <c r="I682" s="22" t="str">
        <f aca="false">IF(OR(D682="",E682=""),"",MAX(0,MIN(E682,الإعدادات!$B$5)-MAX(D682,الإعدادات!$B$4)+1))</f>
        <v/>
      </c>
    </row>
    <row r="683" customFormat="false" ht="15" hidden="false" customHeight="false" outlineLevel="0" collapsed="false">
      <c r="A683" s="17"/>
      <c r="B683" s="18" t="str">
        <f aca="false">IF(A683="","",IFERROR(VLOOKUP(A683,الموظفين!$A$2:$J$501,2,FALSE()),"⚠ كود غير موجود"))</f>
        <v/>
      </c>
      <c r="C683" s="17"/>
      <c r="D683" s="16"/>
      <c r="E683" s="16"/>
      <c r="F683" s="22" t="str">
        <f aca="false">IF(OR(D683="",E683=""),"",E683-D683+1)</f>
        <v/>
      </c>
      <c r="G683" s="17"/>
      <c r="H683" s="17"/>
      <c r="I683" s="22" t="str">
        <f aca="false">IF(OR(D683="",E683=""),"",MAX(0,MIN(E683,الإعدادات!$B$5)-MAX(D683,الإعدادات!$B$4)+1))</f>
        <v/>
      </c>
    </row>
    <row r="684" customFormat="false" ht="15" hidden="false" customHeight="false" outlineLevel="0" collapsed="false">
      <c r="A684" s="17"/>
      <c r="B684" s="18" t="str">
        <f aca="false">IF(A684="","",IFERROR(VLOOKUP(A684,الموظفين!$A$2:$J$501,2,FALSE()),"⚠ كود غير موجود"))</f>
        <v/>
      </c>
      <c r="C684" s="17"/>
      <c r="D684" s="16"/>
      <c r="E684" s="16"/>
      <c r="F684" s="22" t="str">
        <f aca="false">IF(OR(D684="",E684=""),"",E684-D684+1)</f>
        <v/>
      </c>
      <c r="G684" s="17"/>
      <c r="H684" s="17"/>
      <c r="I684" s="22" t="str">
        <f aca="false">IF(OR(D684="",E684=""),"",MAX(0,MIN(E684,الإعدادات!$B$5)-MAX(D684,الإعدادات!$B$4)+1))</f>
        <v/>
      </c>
    </row>
    <row r="685" customFormat="false" ht="15" hidden="false" customHeight="false" outlineLevel="0" collapsed="false">
      <c r="A685" s="17"/>
      <c r="B685" s="18" t="str">
        <f aca="false">IF(A685="","",IFERROR(VLOOKUP(A685,الموظفين!$A$2:$J$501,2,FALSE()),"⚠ كود غير موجود"))</f>
        <v/>
      </c>
      <c r="C685" s="17"/>
      <c r="D685" s="16"/>
      <c r="E685" s="16"/>
      <c r="F685" s="22" t="str">
        <f aca="false">IF(OR(D685="",E685=""),"",E685-D685+1)</f>
        <v/>
      </c>
      <c r="G685" s="17"/>
      <c r="H685" s="17"/>
      <c r="I685" s="22" t="str">
        <f aca="false">IF(OR(D685="",E685=""),"",MAX(0,MIN(E685,الإعدادات!$B$5)-MAX(D685,الإعدادات!$B$4)+1))</f>
        <v/>
      </c>
    </row>
    <row r="686" customFormat="false" ht="15" hidden="false" customHeight="false" outlineLevel="0" collapsed="false">
      <c r="A686" s="17"/>
      <c r="B686" s="18" t="str">
        <f aca="false">IF(A686="","",IFERROR(VLOOKUP(A686,الموظفين!$A$2:$J$501,2,FALSE()),"⚠ كود غير موجود"))</f>
        <v/>
      </c>
      <c r="C686" s="17"/>
      <c r="D686" s="16"/>
      <c r="E686" s="16"/>
      <c r="F686" s="22" t="str">
        <f aca="false">IF(OR(D686="",E686=""),"",E686-D686+1)</f>
        <v/>
      </c>
      <c r="G686" s="17"/>
      <c r="H686" s="17"/>
      <c r="I686" s="22" t="str">
        <f aca="false">IF(OR(D686="",E686=""),"",MAX(0,MIN(E686,الإعدادات!$B$5)-MAX(D686,الإعدادات!$B$4)+1))</f>
        <v/>
      </c>
    </row>
    <row r="687" customFormat="false" ht="15" hidden="false" customHeight="false" outlineLevel="0" collapsed="false">
      <c r="A687" s="17"/>
      <c r="B687" s="18" t="str">
        <f aca="false">IF(A687="","",IFERROR(VLOOKUP(A687,الموظفين!$A$2:$J$501,2,FALSE()),"⚠ كود غير موجود"))</f>
        <v/>
      </c>
      <c r="C687" s="17"/>
      <c r="D687" s="16"/>
      <c r="E687" s="16"/>
      <c r="F687" s="22" t="str">
        <f aca="false">IF(OR(D687="",E687=""),"",E687-D687+1)</f>
        <v/>
      </c>
      <c r="G687" s="17"/>
      <c r="H687" s="17"/>
      <c r="I687" s="22" t="str">
        <f aca="false">IF(OR(D687="",E687=""),"",MAX(0,MIN(E687,الإعدادات!$B$5)-MAX(D687,الإعدادات!$B$4)+1))</f>
        <v/>
      </c>
    </row>
    <row r="688" customFormat="false" ht="15" hidden="false" customHeight="false" outlineLevel="0" collapsed="false">
      <c r="A688" s="17"/>
      <c r="B688" s="18" t="str">
        <f aca="false">IF(A688="","",IFERROR(VLOOKUP(A688,الموظفين!$A$2:$J$501,2,FALSE()),"⚠ كود غير موجود"))</f>
        <v/>
      </c>
      <c r="C688" s="17"/>
      <c r="D688" s="16"/>
      <c r="E688" s="16"/>
      <c r="F688" s="22" t="str">
        <f aca="false">IF(OR(D688="",E688=""),"",E688-D688+1)</f>
        <v/>
      </c>
      <c r="G688" s="17"/>
      <c r="H688" s="17"/>
      <c r="I688" s="22" t="str">
        <f aca="false">IF(OR(D688="",E688=""),"",MAX(0,MIN(E688,الإعدادات!$B$5)-MAX(D688,الإعدادات!$B$4)+1))</f>
        <v/>
      </c>
    </row>
    <row r="689" customFormat="false" ht="15" hidden="false" customHeight="false" outlineLevel="0" collapsed="false">
      <c r="A689" s="17"/>
      <c r="B689" s="18" t="str">
        <f aca="false">IF(A689="","",IFERROR(VLOOKUP(A689,الموظفين!$A$2:$J$501,2,FALSE()),"⚠ كود غير موجود"))</f>
        <v/>
      </c>
      <c r="C689" s="17"/>
      <c r="D689" s="16"/>
      <c r="E689" s="16"/>
      <c r="F689" s="22" t="str">
        <f aca="false">IF(OR(D689="",E689=""),"",E689-D689+1)</f>
        <v/>
      </c>
      <c r="G689" s="17"/>
      <c r="H689" s="17"/>
      <c r="I689" s="22" t="str">
        <f aca="false">IF(OR(D689="",E689=""),"",MAX(0,MIN(E689,الإعدادات!$B$5)-MAX(D689,الإعدادات!$B$4)+1))</f>
        <v/>
      </c>
    </row>
    <row r="690" customFormat="false" ht="15" hidden="false" customHeight="false" outlineLevel="0" collapsed="false">
      <c r="A690" s="17"/>
      <c r="B690" s="18" t="str">
        <f aca="false">IF(A690="","",IFERROR(VLOOKUP(A690,الموظفين!$A$2:$J$501,2,FALSE()),"⚠ كود غير موجود"))</f>
        <v/>
      </c>
      <c r="C690" s="17"/>
      <c r="D690" s="16"/>
      <c r="E690" s="16"/>
      <c r="F690" s="22" t="str">
        <f aca="false">IF(OR(D690="",E690=""),"",E690-D690+1)</f>
        <v/>
      </c>
      <c r="G690" s="17"/>
      <c r="H690" s="17"/>
      <c r="I690" s="22" t="str">
        <f aca="false">IF(OR(D690="",E690=""),"",MAX(0,MIN(E690,الإعدادات!$B$5)-MAX(D690,الإعدادات!$B$4)+1))</f>
        <v/>
      </c>
    </row>
    <row r="691" customFormat="false" ht="15" hidden="false" customHeight="false" outlineLevel="0" collapsed="false">
      <c r="A691" s="17"/>
      <c r="B691" s="18" t="str">
        <f aca="false">IF(A691="","",IFERROR(VLOOKUP(A691,الموظفين!$A$2:$J$501,2,FALSE()),"⚠ كود غير موجود"))</f>
        <v/>
      </c>
      <c r="C691" s="17"/>
      <c r="D691" s="16"/>
      <c r="E691" s="16"/>
      <c r="F691" s="22" t="str">
        <f aca="false">IF(OR(D691="",E691=""),"",E691-D691+1)</f>
        <v/>
      </c>
      <c r="G691" s="17"/>
      <c r="H691" s="17"/>
      <c r="I691" s="22" t="str">
        <f aca="false">IF(OR(D691="",E691=""),"",MAX(0,MIN(E691,الإعدادات!$B$5)-MAX(D691,الإعدادات!$B$4)+1))</f>
        <v/>
      </c>
    </row>
    <row r="692" customFormat="false" ht="15" hidden="false" customHeight="false" outlineLevel="0" collapsed="false">
      <c r="A692" s="17"/>
      <c r="B692" s="18" t="str">
        <f aca="false">IF(A692="","",IFERROR(VLOOKUP(A692,الموظفين!$A$2:$J$501,2,FALSE()),"⚠ كود غير موجود"))</f>
        <v/>
      </c>
      <c r="C692" s="17"/>
      <c r="D692" s="16"/>
      <c r="E692" s="16"/>
      <c r="F692" s="22" t="str">
        <f aca="false">IF(OR(D692="",E692=""),"",E692-D692+1)</f>
        <v/>
      </c>
      <c r="G692" s="17"/>
      <c r="H692" s="17"/>
      <c r="I692" s="22" t="str">
        <f aca="false">IF(OR(D692="",E692=""),"",MAX(0,MIN(E692,الإعدادات!$B$5)-MAX(D692,الإعدادات!$B$4)+1))</f>
        <v/>
      </c>
    </row>
    <row r="693" customFormat="false" ht="15" hidden="false" customHeight="false" outlineLevel="0" collapsed="false">
      <c r="A693" s="17"/>
      <c r="B693" s="18" t="str">
        <f aca="false">IF(A693="","",IFERROR(VLOOKUP(A693,الموظفين!$A$2:$J$501,2,FALSE()),"⚠ كود غير موجود"))</f>
        <v/>
      </c>
      <c r="C693" s="17"/>
      <c r="D693" s="16"/>
      <c r="E693" s="16"/>
      <c r="F693" s="22" t="str">
        <f aca="false">IF(OR(D693="",E693=""),"",E693-D693+1)</f>
        <v/>
      </c>
      <c r="G693" s="17"/>
      <c r="H693" s="17"/>
      <c r="I693" s="22" t="str">
        <f aca="false">IF(OR(D693="",E693=""),"",MAX(0,MIN(E693,الإعدادات!$B$5)-MAX(D693,الإعدادات!$B$4)+1))</f>
        <v/>
      </c>
    </row>
    <row r="694" customFormat="false" ht="15" hidden="false" customHeight="false" outlineLevel="0" collapsed="false">
      <c r="A694" s="17"/>
      <c r="B694" s="18" t="str">
        <f aca="false">IF(A694="","",IFERROR(VLOOKUP(A694,الموظفين!$A$2:$J$501,2,FALSE()),"⚠ كود غير موجود"))</f>
        <v/>
      </c>
      <c r="C694" s="17"/>
      <c r="D694" s="16"/>
      <c r="E694" s="16"/>
      <c r="F694" s="22" t="str">
        <f aca="false">IF(OR(D694="",E694=""),"",E694-D694+1)</f>
        <v/>
      </c>
      <c r="G694" s="17"/>
      <c r="H694" s="17"/>
      <c r="I694" s="22" t="str">
        <f aca="false">IF(OR(D694="",E694=""),"",MAX(0,MIN(E694,الإعدادات!$B$5)-MAX(D694,الإعدادات!$B$4)+1))</f>
        <v/>
      </c>
    </row>
    <row r="695" customFormat="false" ht="15" hidden="false" customHeight="false" outlineLevel="0" collapsed="false">
      <c r="A695" s="17"/>
      <c r="B695" s="18" t="str">
        <f aca="false">IF(A695="","",IFERROR(VLOOKUP(A695,الموظفين!$A$2:$J$501,2,FALSE()),"⚠ كود غير موجود"))</f>
        <v/>
      </c>
      <c r="C695" s="17"/>
      <c r="D695" s="16"/>
      <c r="E695" s="16"/>
      <c r="F695" s="22" t="str">
        <f aca="false">IF(OR(D695="",E695=""),"",E695-D695+1)</f>
        <v/>
      </c>
      <c r="G695" s="17"/>
      <c r="H695" s="17"/>
      <c r="I695" s="22" t="str">
        <f aca="false">IF(OR(D695="",E695=""),"",MAX(0,MIN(E695,الإعدادات!$B$5)-MAX(D695,الإعدادات!$B$4)+1))</f>
        <v/>
      </c>
    </row>
    <row r="696" customFormat="false" ht="15" hidden="false" customHeight="false" outlineLevel="0" collapsed="false">
      <c r="A696" s="17"/>
      <c r="B696" s="18" t="str">
        <f aca="false">IF(A696="","",IFERROR(VLOOKUP(A696,الموظفين!$A$2:$J$501,2,FALSE()),"⚠ كود غير موجود"))</f>
        <v/>
      </c>
      <c r="C696" s="17"/>
      <c r="D696" s="16"/>
      <c r="E696" s="16"/>
      <c r="F696" s="22" t="str">
        <f aca="false">IF(OR(D696="",E696=""),"",E696-D696+1)</f>
        <v/>
      </c>
      <c r="G696" s="17"/>
      <c r="H696" s="17"/>
      <c r="I696" s="22" t="str">
        <f aca="false">IF(OR(D696="",E696=""),"",MAX(0,MIN(E696,الإعدادات!$B$5)-MAX(D696,الإعدادات!$B$4)+1))</f>
        <v/>
      </c>
    </row>
    <row r="697" customFormat="false" ht="15" hidden="false" customHeight="false" outlineLevel="0" collapsed="false">
      <c r="A697" s="17"/>
      <c r="B697" s="18" t="str">
        <f aca="false">IF(A697="","",IFERROR(VLOOKUP(A697,الموظفين!$A$2:$J$501,2,FALSE()),"⚠ كود غير موجود"))</f>
        <v/>
      </c>
      <c r="C697" s="17"/>
      <c r="D697" s="16"/>
      <c r="E697" s="16"/>
      <c r="F697" s="22" t="str">
        <f aca="false">IF(OR(D697="",E697=""),"",E697-D697+1)</f>
        <v/>
      </c>
      <c r="G697" s="17"/>
      <c r="H697" s="17"/>
      <c r="I697" s="22" t="str">
        <f aca="false">IF(OR(D697="",E697=""),"",MAX(0,MIN(E697,الإعدادات!$B$5)-MAX(D697,الإعدادات!$B$4)+1))</f>
        <v/>
      </c>
    </row>
    <row r="698" customFormat="false" ht="15" hidden="false" customHeight="false" outlineLevel="0" collapsed="false">
      <c r="A698" s="17"/>
      <c r="B698" s="18" t="str">
        <f aca="false">IF(A698="","",IFERROR(VLOOKUP(A698,الموظفين!$A$2:$J$501,2,FALSE()),"⚠ كود غير موجود"))</f>
        <v/>
      </c>
      <c r="C698" s="17"/>
      <c r="D698" s="16"/>
      <c r="E698" s="16"/>
      <c r="F698" s="22" t="str">
        <f aca="false">IF(OR(D698="",E698=""),"",E698-D698+1)</f>
        <v/>
      </c>
      <c r="G698" s="17"/>
      <c r="H698" s="17"/>
      <c r="I698" s="22" t="str">
        <f aca="false">IF(OR(D698="",E698=""),"",MAX(0,MIN(E698,الإعدادات!$B$5)-MAX(D698,الإعدادات!$B$4)+1))</f>
        <v/>
      </c>
    </row>
    <row r="699" customFormat="false" ht="15" hidden="false" customHeight="false" outlineLevel="0" collapsed="false">
      <c r="A699" s="17"/>
      <c r="B699" s="18" t="str">
        <f aca="false">IF(A699="","",IFERROR(VLOOKUP(A699,الموظفين!$A$2:$J$501,2,FALSE()),"⚠ كود غير موجود"))</f>
        <v/>
      </c>
      <c r="C699" s="17"/>
      <c r="D699" s="16"/>
      <c r="E699" s="16"/>
      <c r="F699" s="22" t="str">
        <f aca="false">IF(OR(D699="",E699=""),"",E699-D699+1)</f>
        <v/>
      </c>
      <c r="G699" s="17"/>
      <c r="H699" s="17"/>
      <c r="I699" s="22" t="str">
        <f aca="false">IF(OR(D699="",E699=""),"",MAX(0,MIN(E699,الإعدادات!$B$5)-MAX(D699,الإعدادات!$B$4)+1))</f>
        <v/>
      </c>
    </row>
    <row r="700" customFormat="false" ht="15" hidden="false" customHeight="false" outlineLevel="0" collapsed="false">
      <c r="A700" s="17"/>
      <c r="B700" s="18" t="str">
        <f aca="false">IF(A700="","",IFERROR(VLOOKUP(A700,الموظفين!$A$2:$J$501,2,FALSE()),"⚠ كود غير موجود"))</f>
        <v/>
      </c>
      <c r="C700" s="17"/>
      <c r="D700" s="16"/>
      <c r="E700" s="16"/>
      <c r="F700" s="22" t="str">
        <f aca="false">IF(OR(D700="",E700=""),"",E700-D700+1)</f>
        <v/>
      </c>
      <c r="G700" s="17"/>
      <c r="H700" s="17"/>
      <c r="I700" s="22" t="str">
        <f aca="false">IF(OR(D700="",E700=""),"",MAX(0,MIN(E700,الإعدادات!$B$5)-MAX(D700,الإعدادات!$B$4)+1))</f>
        <v/>
      </c>
    </row>
    <row r="701" customFormat="false" ht="15" hidden="false" customHeight="false" outlineLevel="0" collapsed="false">
      <c r="A701" s="17"/>
      <c r="B701" s="18" t="str">
        <f aca="false">IF(A701="","",IFERROR(VLOOKUP(A701,الموظفين!$A$2:$J$501,2,FALSE()),"⚠ كود غير موجود"))</f>
        <v/>
      </c>
      <c r="C701" s="17"/>
      <c r="D701" s="16"/>
      <c r="E701" s="16"/>
      <c r="F701" s="22" t="str">
        <f aca="false">IF(OR(D701="",E701=""),"",E701-D701+1)</f>
        <v/>
      </c>
      <c r="G701" s="17"/>
      <c r="H701" s="17"/>
      <c r="I701" s="22" t="str">
        <f aca="false">IF(OR(D701="",E701=""),"",MAX(0,MIN(E701,الإعدادات!$B$5)-MAX(D701,الإعدادات!$B$4)+1))</f>
        <v/>
      </c>
    </row>
    <row r="702" customFormat="false" ht="15" hidden="false" customHeight="false" outlineLevel="0" collapsed="false">
      <c r="A702" s="17"/>
      <c r="B702" s="18" t="str">
        <f aca="false">IF(A702="","",IFERROR(VLOOKUP(A702,الموظفين!$A$2:$J$501,2,FALSE()),"⚠ كود غير موجود"))</f>
        <v/>
      </c>
      <c r="C702" s="17"/>
      <c r="D702" s="16"/>
      <c r="E702" s="16"/>
      <c r="F702" s="22" t="str">
        <f aca="false">IF(OR(D702="",E702=""),"",E702-D702+1)</f>
        <v/>
      </c>
      <c r="G702" s="17"/>
      <c r="H702" s="17"/>
      <c r="I702" s="22" t="str">
        <f aca="false">IF(OR(D702="",E702=""),"",MAX(0,MIN(E702,الإعدادات!$B$5)-MAX(D702,الإعدادات!$B$4)+1))</f>
        <v/>
      </c>
    </row>
    <row r="703" customFormat="false" ht="15" hidden="false" customHeight="false" outlineLevel="0" collapsed="false">
      <c r="A703" s="17"/>
      <c r="B703" s="18" t="str">
        <f aca="false">IF(A703="","",IFERROR(VLOOKUP(A703,الموظفين!$A$2:$J$501,2,FALSE()),"⚠ كود غير موجود"))</f>
        <v/>
      </c>
      <c r="C703" s="17"/>
      <c r="D703" s="16"/>
      <c r="E703" s="16"/>
      <c r="F703" s="22" t="str">
        <f aca="false">IF(OR(D703="",E703=""),"",E703-D703+1)</f>
        <v/>
      </c>
      <c r="G703" s="17"/>
      <c r="H703" s="17"/>
      <c r="I703" s="22" t="str">
        <f aca="false">IF(OR(D703="",E703=""),"",MAX(0,MIN(E703,الإعدادات!$B$5)-MAX(D703,الإعدادات!$B$4)+1))</f>
        <v/>
      </c>
    </row>
    <row r="704" customFormat="false" ht="15" hidden="false" customHeight="false" outlineLevel="0" collapsed="false">
      <c r="A704" s="17"/>
      <c r="B704" s="18" t="str">
        <f aca="false">IF(A704="","",IFERROR(VLOOKUP(A704,الموظفين!$A$2:$J$501,2,FALSE()),"⚠ كود غير موجود"))</f>
        <v/>
      </c>
      <c r="C704" s="17"/>
      <c r="D704" s="16"/>
      <c r="E704" s="16"/>
      <c r="F704" s="22" t="str">
        <f aca="false">IF(OR(D704="",E704=""),"",E704-D704+1)</f>
        <v/>
      </c>
      <c r="G704" s="17"/>
      <c r="H704" s="17"/>
      <c r="I704" s="22" t="str">
        <f aca="false">IF(OR(D704="",E704=""),"",MAX(0,MIN(E704,الإعدادات!$B$5)-MAX(D704,الإعدادات!$B$4)+1))</f>
        <v/>
      </c>
    </row>
    <row r="705" customFormat="false" ht="15" hidden="false" customHeight="false" outlineLevel="0" collapsed="false">
      <c r="A705" s="17"/>
      <c r="B705" s="18" t="str">
        <f aca="false">IF(A705="","",IFERROR(VLOOKUP(A705,الموظفين!$A$2:$J$501,2,FALSE()),"⚠ كود غير موجود"))</f>
        <v/>
      </c>
      <c r="C705" s="17"/>
      <c r="D705" s="16"/>
      <c r="E705" s="16"/>
      <c r="F705" s="22" t="str">
        <f aca="false">IF(OR(D705="",E705=""),"",E705-D705+1)</f>
        <v/>
      </c>
      <c r="G705" s="17"/>
      <c r="H705" s="17"/>
      <c r="I705" s="22" t="str">
        <f aca="false">IF(OR(D705="",E705=""),"",MAX(0,MIN(E705,الإعدادات!$B$5)-MAX(D705,الإعدادات!$B$4)+1))</f>
        <v/>
      </c>
    </row>
    <row r="706" customFormat="false" ht="15" hidden="false" customHeight="false" outlineLevel="0" collapsed="false">
      <c r="A706" s="17"/>
      <c r="B706" s="18" t="str">
        <f aca="false">IF(A706="","",IFERROR(VLOOKUP(A706,الموظفين!$A$2:$J$501,2,FALSE()),"⚠ كود غير موجود"))</f>
        <v/>
      </c>
      <c r="C706" s="17"/>
      <c r="D706" s="16"/>
      <c r="E706" s="16"/>
      <c r="F706" s="22" t="str">
        <f aca="false">IF(OR(D706="",E706=""),"",E706-D706+1)</f>
        <v/>
      </c>
      <c r="G706" s="17"/>
      <c r="H706" s="17"/>
      <c r="I706" s="22" t="str">
        <f aca="false">IF(OR(D706="",E706=""),"",MAX(0,MIN(E706,الإعدادات!$B$5)-MAX(D706,الإعدادات!$B$4)+1))</f>
        <v/>
      </c>
    </row>
    <row r="707" customFormat="false" ht="15" hidden="false" customHeight="false" outlineLevel="0" collapsed="false">
      <c r="A707" s="17"/>
      <c r="B707" s="18" t="str">
        <f aca="false">IF(A707="","",IFERROR(VLOOKUP(A707,الموظفين!$A$2:$J$501,2,FALSE()),"⚠ كود غير موجود"))</f>
        <v/>
      </c>
      <c r="C707" s="17"/>
      <c r="D707" s="16"/>
      <c r="E707" s="16"/>
      <c r="F707" s="22" t="str">
        <f aca="false">IF(OR(D707="",E707=""),"",E707-D707+1)</f>
        <v/>
      </c>
      <c r="G707" s="17"/>
      <c r="H707" s="17"/>
      <c r="I707" s="22" t="str">
        <f aca="false">IF(OR(D707="",E707=""),"",MAX(0,MIN(E707,الإعدادات!$B$5)-MAX(D707,الإعدادات!$B$4)+1))</f>
        <v/>
      </c>
    </row>
    <row r="708" customFormat="false" ht="15" hidden="false" customHeight="false" outlineLevel="0" collapsed="false">
      <c r="A708" s="17"/>
      <c r="B708" s="18" t="str">
        <f aca="false">IF(A708="","",IFERROR(VLOOKUP(A708,الموظفين!$A$2:$J$501,2,FALSE()),"⚠ كود غير موجود"))</f>
        <v/>
      </c>
      <c r="C708" s="17"/>
      <c r="D708" s="16"/>
      <c r="E708" s="16"/>
      <c r="F708" s="22" t="str">
        <f aca="false">IF(OR(D708="",E708=""),"",E708-D708+1)</f>
        <v/>
      </c>
      <c r="G708" s="17"/>
      <c r="H708" s="17"/>
      <c r="I708" s="22" t="str">
        <f aca="false">IF(OR(D708="",E708=""),"",MAX(0,MIN(E708,الإعدادات!$B$5)-MAX(D708,الإعدادات!$B$4)+1))</f>
        <v/>
      </c>
    </row>
    <row r="709" customFormat="false" ht="15" hidden="false" customHeight="false" outlineLevel="0" collapsed="false">
      <c r="A709" s="17"/>
      <c r="B709" s="18" t="str">
        <f aca="false">IF(A709="","",IFERROR(VLOOKUP(A709,الموظفين!$A$2:$J$501,2,FALSE()),"⚠ كود غير موجود"))</f>
        <v/>
      </c>
      <c r="C709" s="17"/>
      <c r="D709" s="16"/>
      <c r="E709" s="16"/>
      <c r="F709" s="22" t="str">
        <f aca="false">IF(OR(D709="",E709=""),"",E709-D709+1)</f>
        <v/>
      </c>
      <c r="G709" s="17"/>
      <c r="H709" s="17"/>
      <c r="I709" s="22" t="str">
        <f aca="false">IF(OR(D709="",E709=""),"",MAX(0,MIN(E709,الإعدادات!$B$5)-MAX(D709,الإعدادات!$B$4)+1))</f>
        <v/>
      </c>
    </row>
    <row r="710" customFormat="false" ht="15" hidden="false" customHeight="false" outlineLevel="0" collapsed="false">
      <c r="A710" s="17"/>
      <c r="B710" s="18" t="str">
        <f aca="false">IF(A710="","",IFERROR(VLOOKUP(A710,الموظفين!$A$2:$J$501,2,FALSE()),"⚠ كود غير موجود"))</f>
        <v/>
      </c>
      <c r="C710" s="17"/>
      <c r="D710" s="16"/>
      <c r="E710" s="16"/>
      <c r="F710" s="22" t="str">
        <f aca="false">IF(OR(D710="",E710=""),"",E710-D710+1)</f>
        <v/>
      </c>
      <c r="G710" s="17"/>
      <c r="H710" s="17"/>
      <c r="I710" s="22" t="str">
        <f aca="false">IF(OR(D710="",E710=""),"",MAX(0,MIN(E710,الإعدادات!$B$5)-MAX(D710,الإعدادات!$B$4)+1))</f>
        <v/>
      </c>
    </row>
    <row r="711" customFormat="false" ht="15" hidden="false" customHeight="false" outlineLevel="0" collapsed="false">
      <c r="A711" s="17"/>
      <c r="B711" s="18" t="str">
        <f aca="false">IF(A711="","",IFERROR(VLOOKUP(A711,الموظفين!$A$2:$J$501,2,FALSE()),"⚠ كود غير موجود"))</f>
        <v/>
      </c>
      <c r="C711" s="17"/>
      <c r="D711" s="16"/>
      <c r="E711" s="16"/>
      <c r="F711" s="22" t="str">
        <f aca="false">IF(OR(D711="",E711=""),"",E711-D711+1)</f>
        <v/>
      </c>
      <c r="G711" s="17"/>
      <c r="H711" s="17"/>
      <c r="I711" s="22" t="str">
        <f aca="false">IF(OR(D711="",E711=""),"",MAX(0,MIN(E711,الإعدادات!$B$5)-MAX(D711,الإعدادات!$B$4)+1))</f>
        <v/>
      </c>
    </row>
    <row r="712" customFormat="false" ht="15" hidden="false" customHeight="false" outlineLevel="0" collapsed="false">
      <c r="A712" s="17"/>
      <c r="B712" s="18" t="str">
        <f aca="false">IF(A712="","",IFERROR(VLOOKUP(A712,الموظفين!$A$2:$J$501,2,FALSE()),"⚠ كود غير موجود"))</f>
        <v/>
      </c>
      <c r="C712" s="17"/>
      <c r="D712" s="16"/>
      <c r="E712" s="16"/>
      <c r="F712" s="22" t="str">
        <f aca="false">IF(OR(D712="",E712=""),"",E712-D712+1)</f>
        <v/>
      </c>
      <c r="G712" s="17"/>
      <c r="H712" s="17"/>
      <c r="I712" s="22" t="str">
        <f aca="false">IF(OR(D712="",E712=""),"",MAX(0,MIN(E712,الإعدادات!$B$5)-MAX(D712,الإعدادات!$B$4)+1))</f>
        <v/>
      </c>
    </row>
    <row r="713" customFormat="false" ht="15" hidden="false" customHeight="false" outlineLevel="0" collapsed="false">
      <c r="A713" s="17"/>
      <c r="B713" s="18" t="str">
        <f aca="false">IF(A713="","",IFERROR(VLOOKUP(A713,الموظفين!$A$2:$J$501,2,FALSE()),"⚠ كود غير موجود"))</f>
        <v/>
      </c>
      <c r="C713" s="17"/>
      <c r="D713" s="16"/>
      <c r="E713" s="16"/>
      <c r="F713" s="22" t="str">
        <f aca="false">IF(OR(D713="",E713=""),"",E713-D713+1)</f>
        <v/>
      </c>
      <c r="G713" s="17"/>
      <c r="H713" s="17"/>
      <c r="I713" s="22" t="str">
        <f aca="false">IF(OR(D713="",E713=""),"",MAX(0,MIN(E713,الإعدادات!$B$5)-MAX(D713,الإعدادات!$B$4)+1))</f>
        <v/>
      </c>
    </row>
    <row r="714" customFormat="false" ht="15" hidden="false" customHeight="false" outlineLevel="0" collapsed="false">
      <c r="A714" s="17"/>
      <c r="B714" s="18" t="str">
        <f aca="false">IF(A714="","",IFERROR(VLOOKUP(A714,الموظفين!$A$2:$J$501,2,FALSE()),"⚠ كود غير موجود"))</f>
        <v/>
      </c>
      <c r="C714" s="17"/>
      <c r="D714" s="16"/>
      <c r="E714" s="16"/>
      <c r="F714" s="22" t="str">
        <f aca="false">IF(OR(D714="",E714=""),"",E714-D714+1)</f>
        <v/>
      </c>
      <c r="G714" s="17"/>
      <c r="H714" s="17"/>
      <c r="I714" s="22" t="str">
        <f aca="false">IF(OR(D714="",E714=""),"",MAX(0,MIN(E714,الإعدادات!$B$5)-MAX(D714,الإعدادات!$B$4)+1))</f>
        <v/>
      </c>
    </row>
    <row r="715" customFormat="false" ht="15" hidden="false" customHeight="false" outlineLevel="0" collapsed="false">
      <c r="A715" s="17"/>
      <c r="B715" s="18" t="str">
        <f aca="false">IF(A715="","",IFERROR(VLOOKUP(A715,الموظفين!$A$2:$J$501,2,FALSE()),"⚠ كود غير موجود"))</f>
        <v/>
      </c>
      <c r="C715" s="17"/>
      <c r="D715" s="16"/>
      <c r="E715" s="16"/>
      <c r="F715" s="22" t="str">
        <f aca="false">IF(OR(D715="",E715=""),"",E715-D715+1)</f>
        <v/>
      </c>
      <c r="G715" s="17"/>
      <c r="H715" s="17"/>
      <c r="I715" s="22" t="str">
        <f aca="false">IF(OR(D715="",E715=""),"",MAX(0,MIN(E715,الإعدادات!$B$5)-MAX(D715,الإعدادات!$B$4)+1))</f>
        <v/>
      </c>
    </row>
    <row r="716" customFormat="false" ht="15" hidden="false" customHeight="false" outlineLevel="0" collapsed="false">
      <c r="A716" s="17"/>
      <c r="B716" s="18" t="str">
        <f aca="false">IF(A716="","",IFERROR(VLOOKUP(A716,الموظفين!$A$2:$J$501,2,FALSE()),"⚠ كود غير موجود"))</f>
        <v/>
      </c>
      <c r="C716" s="17"/>
      <c r="D716" s="16"/>
      <c r="E716" s="16"/>
      <c r="F716" s="22" t="str">
        <f aca="false">IF(OR(D716="",E716=""),"",E716-D716+1)</f>
        <v/>
      </c>
      <c r="G716" s="17"/>
      <c r="H716" s="17"/>
      <c r="I716" s="22" t="str">
        <f aca="false">IF(OR(D716="",E716=""),"",MAX(0,MIN(E716,الإعدادات!$B$5)-MAX(D716,الإعدادات!$B$4)+1))</f>
        <v/>
      </c>
    </row>
    <row r="717" customFormat="false" ht="15" hidden="false" customHeight="false" outlineLevel="0" collapsed="false">
      <c r="A717" s="17"/>
      <c r="B717" s="18" t="str">
        <f aca="false">IF(A717="","",IFERROR(VLOOKUP(A717,الموظفين!$A$2:$J$501,2,FALSE()),"⚠ كود غير موجود"))</f>
        <v/>
      </c>
      <c r="C717" s="17"/>
      <c r="D717" s="16"/>
      <c r="E717" s="16"/>
      <c r="F717" s="22" t="str">
        <f aca="false">IF(OR(D717="",E717=""),"",E717-D717+1)</f>
        <v/>
      </c>
      <c r="G717" s="17"/>
      <c r="H717" s="17"/>
      <c r="I717" s="22" t="str">
        <f aca="false">IF(OR(D717="",E717=""),"",MAX(0,MIN(E717,الإعدادات!$B$5)-MAX(D717,الإعدادات!$B$4)+1))</f>
        <v/>
      </c>
    </row>
    <row r="718" customFormat="false" ht="15" hidden="false" customHeight="false" outlineLevel="0" collapsed="false">
      <c r="A718" s="17"/>
      <c r="B718" s="18" t="str">
        <f aca="false">IF(A718="","",IFERROR(VLOOKUP(A718,الموظفين!$A$2:$J$501,2,FALSE()),"⚠ كود غير موجود"))</f>
        <v/>
      </c>
      <c r="C718" s="17"/>
      <c r="D718" s="16"/>
      <c r="E718" s="16"/>
      <c r="F718" s="22" t="str">
        <f aca="false">IF(OR(D718="",E718=""),"",E718-D718+1)</f>
        <v/>
      </c>
      <c r="G718" s="17"/>
      <c r="H718" s="17"/>
      <c r="I718" s="22" t="str">
        <f aca="false">IF(OR(D718="",E718=""),"",MAX(0,MIN(E718,الإعدادات!$B$5)-MAX(D718,الإعدادات!$B$4)+1))</f>
        <v/>
      </c>
    </row>
    <row r="719" customFormat="false" ht="15" hidden="false" customHeight="false" outlineLevel="0" collapsed="false">
      <c r="A719" s="17"/>
      <c r="B719" s="18" t="str">
        <f aca="false">IF(A719="","",IFERROR(VLOOKUP(A719,الموظفين!$A$2:$J$501,2,FALSE()),"⚠ كود غير موجود"))</f>
        <v/>
      </c>
      <c r="C719" s="17"/>
      <c r="D719" s="16"/>
      <c r="E719" s="16"/>
      <c r="F719" s="22" t="str">
        <f aca="false">IF(OR(D719="",E719=""),"",E719-D719+1)</f>
        <v/>
      </c>
      <c r="G719" s="17"/>
      <c r="H719" s="17"/>
      <c r="I719" s="22" t="str">
        <f aca="false">IF(OR(D719="",E719=""),"",MAX(0,MIN(E719,الإعدادات!$B$5)-MAX(D719,الإعدادات!$B$4)+1))</f>
        <v/>
      </c>
    </row>
    <row r="720" customFormat="false" ht="15" hidden="false" customHeight="false" outlineLevel="0" collapsed="false">
      <c r="A720" s="17"/>
      <c r="B720" s="18" t="str">
        <f aca="false">IF(A720="","",IFERROR(VLOOKUP(A720,الموظفين!$A$2:$J$501,2,FALSE()),"⚠ كود غير موجود"))</f>
        <v/>
      </c>
      <c r="C720" s="17"/>
      <c r="D720" s="16"/>
      <c r="E720" s="16"/>
      <c r="F720" s="22" t="str">
        <f aca="false">IF(OR(D720="",E720=""),"",E720-D720+1)</f>
        <v/>
      </c>
      <c r="G720" s="17"/>
      <c r="H720" s="17"/>
      <c r="I720" s="22" t="str">
        <f aca="false">IF(OR(D720="",E720=""),"",MAX(0,MIN(E720,الإعدادات!$B$5)-MAX(D720,الإعدادات!$B$4)+1))</f>
        <v/>
      </c>
    </row>
    <row r="721" customFormat="false" ht="15" hidden="false" customHeight="false" outlineLevel="0" collapsed="false">
      <c r="A721" s="17"/>
      <c r="B721" s="18" t="str">
        <f aca="false">IF(A721="","",IFERROR(VLOOKUP(A721,الموظفين!$A$2:$J$501,2,FALSE()),"⚠ كود غير موجود"))</f>
        <v/>
      </c>
      <c r="C721" s="17"/>
      <c r="D721" s="16"/>
      <c r="E721" s="16"/>
      <c r="F721" s="22" t="str">
        <f aca="false">IF(OR(D721="",E721=""),"",E721-D721+1)</f>
        <v/>
      </c>
      <c r="G721" s="17"/>
      <c r="H721" s="17"/>
      <c r="I721" s="22" t="str">
        <f aca="false">IF(OR(D721="",E721=""),"",MAX(0,MIN(E721,الإعدادات!$B$5)-MAX(D721,الإعدادات!$B$4)+1))</f>
        <v/>
      </c>
    </row>
    <row r="722" customFormat="false" ht="15" hidden="false" customHeight="false" outlineLevel="0" collapsed="false">
      <c r="A722" s="17"/>
      <c r="B722" s="18" t="str">
        <f aca="false">IF(A722="","",IFERROR(VLOOKUP(A722,الموظفين!$A$2:$J$501,2,FALSE()),"⚠ كود غير موجود"))</f>
        <v/>
      </c>
      <c r="C722" s="17"/>
      <c r="D722" s="16"/>
      <c r="E722" s="16"/>
      <c r="F722" s="22" t="str">
        <f aca="false">IF(OR(D722="",E722=""),"",E722-D722+1)</f>
        <v/>
      </c>
      <c r="G722" s="17"/>
      <c r="H722" s="17"/>
      <c r="I722" s="22" t="str">
        <f aca="false">IF(OR(D722="",E722=""),"",MAX(0,MIN(E722,الإعدادات!$B$5)-MAX(D722,الإعدادات!$B$4)+1))</f>
        <v/>
      </c>
    </row>
    <row r="723" customFormat="false" ht="15" hidden="false" customHeight="false" outlineLevel="0" collapsed="false">
      <c r="A723" s="17"/>
      <c r="B723" s="18" t="str">
        <f aca="false">IF(A723="","",IFERROR(VLOOKUP(A723,الموظفين!$A$2:$J$501,2,FALSE()),"⚠ كود غير موجود"))</f>
        <v/>
      </c>
      <c r="C723" s="17"/>
      <c r="D723" s="16"/>
      <c r="E723" s="16"/>
      <c r="F723" s="22" t="str">
        <f aca="false">IF(OR(D723="",E723=""),"",E723-D723+1)</f>
        <v/>
      </c>
      <c r="G723" s="17"/>
      <c r="H723" s="17"/>
      <c r="I723" s="22" t="str">
        <f aca="false">IF(OR(D723="",E723=""),"",MAX(0,MIN(E723,الإعدادات!$B$5)-MAX(D723,الإعدادات!$B$4)+1))</f>
        <v/>
      </c>
    </row>
    <row r="724" customFormat="false" ht="15" hidden="false" customHeight="false" outlineLevel="0" collapsed="false">
      <c r="A724" s="17"/>
      <c r="B724" s="18" t="str">
        <f aca="false">IF(A724="","",IFERROR(VLOOKUP(A724,الموظفين!$A$2:$J$501,2,FALSE()),"⚠ كود غير موجود"))</f>
        <v/>
      </c>
      <c r="C724" s="17"/>
      <c r="D724" s="16"/>
      <c r="E724" s="16"/>
      <c r="F724" s="22" t="str">
        <f aca="false">IF(OR(D724="",E724=""),"",E724-D724+1)</f>
        <v/>
      </c>
      <c r="G724" s="17"/>
      <c r="H724" s="17"/>
      <c r="I724" s="22" t="str">
        <f aca="false">IF(OR(D724="",E724=""),"",MAX(0,MIN(E724,الإعدادات!$B$5)-MAX(D724,الإعدادات!$B$4)+1))</f>
        <v/>
      </c>
    </row>
    <row r="725" customFormat="false" ht="15" hidden="false" customHeight="false" outlineLevel="0" collapsed="false">
      <c r="A725" s="17"/>
      <c r="B725" s="18" t="str">
        <f aca="false">IF(A725="","",IFERROR(VLOOKUP(A725,الموظفين!$A$2:$J$501,2,FALSE()),"⚠ كود غير موجود"))</f>
        <v/>
      </c>
      <c r="C725" s="17"/>
      <c r="D725" s="16"/>
      <c r="E725" s="16"/>
      <c r="F725" s="22" t="str">
        <f aca="false">IF(OR(D725="",E725=""),"",E725-D725+1)</f>
        <v/>
      </c>
      <c r="G725" s="17"/>
      <c r="H725" s="17"/>
      <c r="I725" s="22" t="str">
        <f aca="false">IF(OR(D725="",E725=""),"",MAX(0,MIN(E725,الإعدادات!$B$5)-MAX(D725,الإعدادات!$B$4)+1))</f>
        <v/>
      </c>
    </row>
    <row r="726" customFormat="false" ht="15" hidden="false" customHeight="false" outlineLevel="0" collapsed="false">
      <c r="A726" s="17"/>
      <c r="B726" s="18" t="str">
        <f aca="false">IF(A726="","",IFERROR(VLOOKUP(A726,الموظفين!$A$2:$J$501,2,FALSE()),"⚠ كود غير موجود"))</f>
        <v/>
      </c>
      <c r="C726" s="17"/>
      <c r="D726" s="16"/>
      <c r="E726" s="16"/>
      <c r="F726" s="22" t="str">
        <f aca="false">IF(OR(D726="",E726=""),"",E726-D726+1)</f>
        <v/>
      </c>
      <c r="G726" s="17"/>
      <c r="H726" s="17"/>
      <c r="I726" s="22" t="str">
        <f aca="false">IF(OR(D726="",E726=""),"",MAX(0,MIN(E726,الإعدادات!$B$5)-MAX(D726,الإعدادات!$B$4)+1))</f>
        <v/>
      </c>
    </row>
    <row r="727" customFormat="false" ht="15" hidden="false" customHeight="false" outlineLevel="0" collapsed="false">
      <c r="A727" s="17"/>
      <c r="B727" s="18" t="str">
        <f aca="false">IF(A727="","",IFERROR(VLOOKUP(A727,الموظفين!$A$2:$J$501,2,FALSE()),"⚠ كود غير موجود"))</f>
        <v/>
      </c>
      <c r="C727" s="17"/>
      <c r="D727" s="16"/>
      <c r="E727" s="16"/>
      <c r="F727" s="22" t="str">
        <f aca="false">IF(OR(D727="",E727=""),"",E727-D727+1)</f>
        <v/>
      </c>
      <c r="G727" s="17"/>
      <c r="H727" s="17"/>
      <c r="I727" s="22" t="str">
        <f aca="false">IF(OR(D727="",E727=""),"",MAX(0,MIN(E727,الإعدادات!$B$5)-MAX(D727,الإعدادات!$B$4)+1))</f>
        <v/>
      </c>
    </row>
    <row r="728" customFormat="false" ht="15" hidden="false" customHeight="false" outlineLevel="0" collapsed="false">
      <c r="A728" s="17"/>
      <c r="B728" s="18" t="str">
        <f aca="false">IF(A728="","",IFERROR(VLOOKUP(A728,الموظفين!$A$2:$J$501,2,FALSE()),"⚠ كود غير موجود"))</f>
        <v/>
      </c>
      <c r="C728" s="17"/>
      <c r="D728" s="16"/>
      <c r="E728" s="16"/>
      <c r="F728" s="22" t="str">
        <f aca="false">IF(OR(D728="",E728=""),"",E728-D728+1)</f>
        <v/>
      </c>
      <c r="G728" s="17"/>
      <c r="H728" s="17"/>
      <c r="I728" s="22" t="str">
        <f aca="false">IF(OR(D728="",E728=""),"",MAX(0,MIN(E728,الإعدادات!$B$5)-MAX(D728,الإعدادات!$B$4)+1))</f>
        <v/>
      </c>
    </row>
    <row r="729" customFormat="false" ht="15" hidden="false" customHeight="false" outlineLevel="0" collapsed="false">
      <c r="A729" s="17"/>
      <c r="B729" s="18" t="str">
        <f aca="false">IF(A729="","",IFERROR(VLOOKUP(A729,الموظفين!$A$2:$J$501,2,FALSE()),"⚠ كود غير موجود"))</f>
        <v/>
      </c>
      <c r="C729" s="17"/>
      <c r="D729" s="16"/>
      <c r="E729" s="16"/>
      <c r="F729" s="22" t="str">
        <f aca="false">IF(OR(D729="",E729=""),"",E729-D729+1)</f>
        <v/>
      </c>
      <c r="G729" s="17"/>
      <c r="H729" s="17"/>
      <c r="I729" s="22" t="str">
        <f aca="false">IF(OR(D729="",E729=""),"",MAX(0,MIN(E729,الإعدادات!$B$5)-MAX(D729,الإعدادات!$B$4)+1))</f>
        <v/>
      </c>
    </row>
    <row r="730" customFormat="false" ht="15" hidden="false" customHeight="false" outlineLevel="0" collapsed="false">
      <c r="A730" s="17"/>
      <c r="B730" s="18" t="str">
        <f aca="false">IF(A730="","",IFERROR(VLOOKUP(A730,الموظفين!$A$2:$J$501,2,FALSE()),"⚠ كود غير موجود"))</f>
        <v/>
      </c>
      <c r="C730" s="17"/>
      <c r="D730" s="16"/>
      <c r="E730" s="16"/>
      <c r="F730" s="22" t="str">
        <f aca="false">IF(OR(D730="",E730=""),"",E730-D730+1)</f>
        <v/>
      </c>
      <c r="G730" s="17"/>
      <c r="H730" s="17"/>
      <c r="I730" s="22" t="str">
        <f aca="false">IF(OR(D730="",E730=""),"",MAX(0,MIN(E730,الإعدادات!$B$5)-MAX(D730,الإعدادات!$B$4)+1))</f>
        <v/>
      </c>
    </row>
    <row r="731" customFormat="false" ht="15" hidden="false" customHeight="false" outlineLevel="0" collapsed="false">
      <c r="A731" s="17"/>
      <c r="B731" s="18" t="str">
        <f aca="false">IF(A731="","",IFERROR(VLOOKUP(A731,الموظفين!$A$2:$J$501,2,FALSE()),"⚠ كود غير موجود"))</f>
        <v/>
      </c>
      <c r="C731" s="17"/>
      <c r="D731" s="16"/>
      <c r="E731" s="16"/>
      <c r="F731" s="22" t="str">
        <f aca="false">IF(OR(D731="",E731=""),"",E731-D731+1)</f>
        <v/>
      </c>
      <c r="G731" s="17"/>
      <c r="H731" s="17"/>
      <c r="I731" s="22" t="str">
        <f aca="false">IF(OR(D731="",E731=""),"",MAX(0,MIN(E731,الإعدادات!$B$5)-MAX(D731,الإعدادات!$B$4)+1))</f>
        <v/>
      </c>
    </row>
    <row r="732" customFormat="false" ht="15" hidden="false" customHeight="false" outlineLevel="0" collapsed="false">
      <c r="A732" s="17"/>
      <c r="B732" s="18" t="str">
        <f aca="false">IF(A732="","",IFERROR(VLOOKUP(A732,الموظفين!$A$2:$J$501,2,FALSE()),"⚠ كود غير موجود"))</f>
        <v/>
      </c>
      <c r="C732" s="17"/>
      <c r="D732" s="16"/>
      <c r="E732" s="16"/>
      <c r="F732" s="22" t="str">
        <f aca="false">IF(OR(D732="",E732=""),"",E732-D732+1)</f>
        <v/>
      </c>
      <c r="G732" s="17"/>
      <c r="H732" s="17"/>
      <c r="I732" s="22" t="str">
        <f aca="false">IF(OR(D732="",E732=""),"",MAX(0,MIN(E732,الإعدادات!$B$5)-MAX(D732,الإعدادات!$B$4)+1))</f>
        <v/>
      </c>
    </row>
    <row r="733" customFormat="false" ht="15" hidden="false" customHeight="false" outlineLevel="0" collapsed="false">
      <c r="A733" s="17"/>
      <c r="B733" s="18" t="str">
        <f aca="false">IF(A733="","",IFERROR(VLOOKUP(A733,الموظفين!$A$2:$J$501,2,FALSE()),"⚠ كود غير موجود"))</f>
        <v/>
      </c>
      <c r="C733" s="17"/>
      <c r="D733" s="16"/>
      <c r="E733" s="16"/>
      <c r="F733" s="22" t="str">
        <f aca="false">IF(OR(D733="",E733=""),"",E733-D733+1)</f>
        <v/>
      </c>
      <c r="G733" s="17"/>
      <c r="H733" s="17"/>
      <c r="I733" s="22" t="str">
        <f aca="false">IF(OR(D733="",E733=""),"",MAX(0,MIN(E733,الإعدادات!$B$5)-MAX(D733,الإعدادات!$B$4)+1))</f>
        <v/>
      </c>
    </row>
    <row r="734" customFormat="false" ht="15" hidden="false" customHeight="false" outlineLevel="0" collapsed="false">
      <c r="A734" s="17"/>
      <c r="B734" s="18" t="str">
        <f aca="false">IF(A734="","",IFERROR(VLOOKUP(A734,الموظفين!$A$2:$J$501,2,FALSE()),"⚠ كود غير موجود"))</f>
        <v/>
      </c>
      <c r="C734" s="17"/>
      <c r="D734" s="16"/>
      <c r="E734" s="16"/>
      <c r="F734" s="22" t="str">
        <f aca="false">IF(OR(D734="",E734=""),"",E734-D734+1)</f>
        <v/>
      </c>
      <c r="G734" s="17"/>
      <c r="H734" s="17"/>
      <c r="I734" s="22" t="str">
        <f aca="false">IF(OR(D734="",E734=""),"",MAX(0,MIN(E734,الإعدادات!$B$5)-MAX(D734,الإعدادات!$B$4)+1))</f>
        <v/>
      </c>
    </row>
    <row r="735" customFormat="false" ht="15" hidden="false" customHeight="false" outlineLevel="0" collapsed="false">
      <c r="A735" s="17"/>
      <c r="B735" s="18" t="str">
        <f aca="false">IF(A735="","",IFERROR(VLOOKUP(A735,الموظفين!$A$2:$J$501,2,FALSE()),"⚠ كود غير موجود"))</f>
        <v/>
      </c>
      <c r="C735" s="17"/>
      <c r="D735" s="16"/>
      <c r="E735" s="16"/>
      <c r="F735" s="22" t="str">
        <f aca="false">IF(OR(D735="",E735=""),"",E735-D735+1)</f>
        <v/>
      </c>
      <c r="G735" s="17"/>
      <c r="H735" s="17"/>
      <c r="I735" s="22" t="str">
        <f aca="false">IF(OR(D735="",E735=""),"",MAX(0,MIN(E735,الإعدادات!$B$5)-MAX(D735,الإعدادات!$B$4)+1))</f>
        <v/>
      </c>
    </row>
    <row r="736" customFormat="false" ht="15" hidden="false" customHeight="false" outlineLevel="0" collapsed="false">
      <c r="A736" s="17"/>
      <c r="B736" s="18" t="str">
        <f aca="false">IF(A736="","",IFERROR(VLOOKUP(A736,الموظفين!$A$2:$J$501,2,FALSE()),"⚠ كود غير موجود"))</f>
        <v/>
      </c>
      <c r="C736" s="17"/>
      <c r="D736" s="16"/>
      <c r="E736" s="16"/>
      <c r="F736" s="22" t="str">
        <f aca="false">IF(OR(D736="",E736=""),"",E736-D736+1)</f>
        <v/>
      </c>
      <c r="G736" s="17"/>
      <c r="H736" s="17"/>
      <c r="I736" s="22" t="str">
        <f aca="false">IF(OR(D736="",E736=""),"",MAX(0,MIN(E736,الإعدادات!$B$5)-MAX(D736,الإعدادات!$B$4)+1))</f>
        <v/>
      </c>
    </row>
    <row r="737" customFormat="false" ht="15" hidden="false" customHeight="false" outlineLevel="0" collapsed="false">
      <c r="A737" s="17"/>
      <c r="B737" s="18" t="str">
        <f aca="false">IF(A737="","",IFERROR(VLOOKUP(A737,الموظفين!$A$2:$J$501,2,FALSE()),"⚠ كود غير موجود"))</f>
        <v/>
      </c>
      <c r="C737" s="17"/>
      <c r="D737" s="16"/>
      <c r="E737" s="16"/>
      <c r="F737" s="22" t="str">
        <f aca="false">IF(OR(D737="",E737=""),"",E737-D737+1)</f>
        <v/>
      </c>
      <c r="G737" s="17"/>
      <c r="H737" s="17"/>
      <c r="I737" s="22" t="str">
        <f aca="false">IF(OR(D737="",E737=""),"",MAX(0,MIN(E737,الإعدادات!$B$5)-MAX(D737,الإعدادات!$B$4)+1))</f>
        <v/>
      </c>
    </row>
    <row r="738" customFormat="false" ht="15" hidden="false" customHeight="false" outlineLevel="0" collapsed="false">
      <c r="A738" s="17"/>
      <c r="B738" s="18" t="str">
        <f aca="false">IF(A738="","",IFERROR(VLOOKUP(A738,الموظفين!$A$2:$J$501,2,FALSE()),"⚠ كود غير موجود"))</f>
        <v/>
      </c>
      <c r="C738" s="17"/>
      <c r="D738" s="16"/>
      <c r="E738" s="16"/>
      <c r="F738" s="22" t="str">
        <f aca="false">IF(OR(D738="",E738=""),"",E738-D738+1)</f>
        <v/>
      </c>
      <c r="G738" s="17"/>
      <c r="H738" s="17"/>
      <c r="I738" s="22" t="str">
        <f aca="false">IF(OR(D738="",E738=""),"",MAX(0,MIN(E738,الإعدادات!$B$5)-MAX(D738,الإعدادات!$B$4)+1))</f>
        <v/>
      </c>
    </row>
    <row r="739" customFormat="false" ht="15" hidden="false" customHeight="false" outlineLevel="0" collapsed="false">
      <c r="A739" s="17"/>
      <c r="B739" s="18" t="str">
        <f aca="false">IF(A739="","",IFERROR(VLOOKUP(A739,الموظفين!$A$2:$J$501,2,FALSE()),"⚠ كود غير موجود"))</f>
        <v/>
      </c>
      <c r="C739" s="17"/>
      <c r="D739" s="16"/>
      <c r="E739" s="16"/>
      <c r="F739" s="22" t="str">
        <f aca="false">IF(OR(D739="",E739=""),"",E739-D739+1)</f>
        <v/>
      </c>
      <c r="G739" s="17"/>
      <c r="H739" s="17"/>
      <c r="I739" s="22" t="str">
        <f aca="false">IF(OR(D739="",E739=""),"",MAX(0,MIN(E739,الإعدادات!$B$5)-MAX(D739,الإعدادات!$B$4)+1))</f>
        <v/>
      </c>
    </row>
    <row r="740" customFormat="false" ht="15" hidden="false" customHeight="false" outlineLevel="0" collapsed="false">
      <c r="A740" s="17"/>
      <c r="B740" s="18" t="str">
        <f aca="false">IF(A740="","",IFERROR(VLOOKUP(A740,الموظفين!$A$2:$J$501,2,FALSE()),"⚠ كود غير موجود"))</f>
        <v/>
      </c>
      <c r="C740" s="17"/>
      <c r="D740" s="16"/>
      <c r="E740" s="16"/>
      <c r="F740" s="22" t="str">
        <f aca="false">IF(OR(D740="",E740=""),"",E740-D740+1)</f>
        <v/>
      </c>
      <c r="G740" s="17"/>
      <c r="H740" s="17"/>
      <c r="I740" s="22" t="str">
        <f aca="false">IF(OR(D740="",E740=""),"",MAX(0,MIN(E740,الإعدادات!$B$5)-MAX(D740,الإعدادات!$B$4)+1))</f>
        <v/>
      </c>
    </row>
    <row r="741" customFormat="false" ht="15" hidden="false" customHeight="false" outlineLevel="0" collapsed="false">
      <c r="A741" s="17"/>
      <c r="B741" s="18" t="str">
        <f aca="false">IF(A741="","",IFERROR(VLOOKUP(A741,الموظفين!$A$2:$J$501,2,FALSE()),"⚠ كود غير موجود"))</f>
        <v/>
      </c>
      <c r="C741" s="17"/>
      <c r="D741" s="16"/>
      <c r="E741" s="16"/>
      <c r="F741" s="22" t="str">
        <f aca="false">IF(OR(D741="",E741=""),"",E741-D741+1)</f>
        <v/>
      </c>
      <c r="G741" s="17"/>
      <c r="H741" s="17"/>
      <c r="I741" s="22" t="str">
        <f aca="false">IF(OR(D741="",E741=""),"",MAX(0,MIN(E741,الإعدادات!$B$5)-MAX(D741,الإعدادات!$B$4)+1))</f>
        <v/>
      </c>
    </row>
    <row r="742" customFormat="false" ht="15" hidden="false" customHeight="false" outlineLevel="0" collapsed="false">
      <c r="A742" s="17"/>
      <c r="B742" s="18" t="str">
        <f aca="false">IF(A742="","",IFERROR(VLOOKUP(A742,الموظفين!$A$2:$J$501,2,FALSE()),"⚠ كود غير موجود"))</f>
        <v/>
      </c>
      <c r="C742" s="17"/>
      <c r="D742" s="16"/>
      <c r="E742" s="16"/>
      <c r="F742" s="22" t="str">
        <f aca="false">IF(OR(D742="",E742=""),"",E742-D742+1)</f>
        <v/>
      </c>
      <c r="G742" s="17"/>
      <c r="H742" s="17"/>
      <c r="I742" s="22" t="str">
        <f aca="false">IF(OR(D742="",E742=""),"",MAX(0,MIN(E742,الإعدادات!$B$5)-MAX(D742,الإعدادات!$B$4)+1))</f>
        <v/>
      </c>
    </row>
    <row r="743" customFormat="false" ht="15" hidden="false" customHeight="false" outlineLevel="0" collapsed="false">
      <c r="A743" s="17"/>
      <c r="B743" s="18" t="str">
        <f aca="false">IF(A743="","",IFERROR(VLOOKUP(A743,الموظفين!$A$2:$J$501,2,FALSE()),"⚠ كود غير موجود"))</f>
        <v/>
      </c>
      <c r="C743" s="17"/>
      <c r="D743" s="16"/>
      <c r="E743" s="16"/>
      <c r="F743" s="22" t="str">
        <f aca="false">IF(OR(D743="",E743=""),"",E743-D743+1)</f>
        <v/>
      </c>
      <c r="G743" s="17"/>
      <c r="H743" s="17"/>
      <c r="I743" s="22" t="str">
        <f aca="false">IF(OR(D743="",E743=""),"",MAX(0,MIN(E743,الإعدادات!$B$5)-MAX(D743,الإعدادات!$B$4)+1))</f>
        <v/>
      </c>
    </row>
    <row r="744" customFormat="false" ht="15" hidden="false" customHeight="false" outlineLevel="0" collapsed="false">
      <c r="A744" s="17"/>
      <c r="B744" s="18" t="str">
        <f aca="false">IF(A744="","",IFERROR(VLOOKUP(A744,الموظفين!$A$2:$J$501,2,FALSE()),"⚠ كود غير موجود"))</f>
        <v/>
      </c>
      <c r="C744" s="17"/>
      <c r="D744" s="16"/>
      <c r="E744" s="16"/>
      <c r="F744" s="22" t="str">
        <f aca="false">IF(OR(D744="",E744=""),"",E744-D744+1)</f>
        <v/>
      </c>
      <c r="G744" s="17"/>
      <c r="H744" s="17"/>
      <c r="I744" s="22" t="str">
        <f aca="false">IF(OR(D744="",E744=""),"",MAX(0,MIN(E744,الإعدادات!$B$5)-MAX(D744,الإعدادات!$B$4)+1))</f>
        <v/>
      </c>
    </row>
    <row r="745" customFormat="false" ht="15" hidden="false" customHeight="false" outlineLevel="0" collapsed="false">
      <c r="A745" s="17"/>
      <c r="B745" s="18" t="str">
        <f aca="false">IF(A745="","",IFERROR(VLOOKUP(A745,الموظفين!$A$2:$J$501,2,FALSE()),"⚠ كود غير موجود"))</f>
        <v/>
      </c>
      <c r="C745" s="17"/>
      <c r="D745" s="16"/>
      <c r="E745" s="16"/>
      <c r="F745" s="22" t="str">
        <f aca="false">IF(OR(D745="",E745=""),"",E745-D745+1)</f>
        <v/>
      </c>
      <c r="G745" s="17"/>
      <c r="H745" s="17"/>
      <c r="I745" s="22" t="str">
        <f aca="false">IF(OR(D745="",E745=""),"",MAX(0,MIN(E745,الإعدادات!$B$5)-MAX(D745,الإعدادات!$B$4)+1))</f>
        <v/>
      </c>
    </row>
    <row r="746" customFormat="false" ht="15" hidden="false" customHeight="false" outlineLevel="0" collapsed="false">
      <c r="A746" s="17"/>
      <c r="B746" s="18" t="str">
        <f aca="false">IF(A746="","",IFERROR(VLOOKUP(A746,الموظفين!$A$2:$J$501,2,FALSE()),"⚠ كود غير موجود"))</f>
        <v/>
      </c>
      <c r="C746" s="17"/>
      <c r="D746" s="16"/>
      <c r="E746" s="16"/>
      <c r="F746" s="22" t="str">
        <f aca="false">IF(OR(D746="",E746=""),"",E746-D746+1)</f>
        <v/>
      </c>
      <c r="G746" s="17"/>
      <c r="H746" s="17"/>
      <c r="I746" s="22" t="str">
        <f aca="false">IF(OR(D746="",E746=""),"",MAX(0,MIN(E746,الإعدادات!$B$5)-MAX(D746,الإعدادات!$B$4)+1))</f>
        <v/>
      </c>
    </row>
    <row r="747" customFormat="false" ht="15" hidden="false" customHeight="false" outlineLevel="0" collapsed="false">
      <c r="A747" s="17"/>
      <c r="B747" s="18" t="str">
        <f aca="false">IF(A747="","",IFERROR(VLOOKUP(A747,الموظفين!$A$2:$J$501,2,FALSE()),"⚠ كود غير موجود"))</f>
        <v/>
      </c>
      <c r="C747" s="17"/>
      <c r="D747" s="16"/>
      <c r="E747" s="16"/>
      <c r="F747" s="22" t="str">
        <f aca="false">IF(OR(D747="",E747=""),"",E747-D747+1)</f>
        <v/>
      </c>
      <c r="G747" s="17"/>
      <c r="H747" s="17"/>
      <c r="I747" s="22" t="str">
        <f aca="false">IF(OR(D747="",E747=""),"",MAX(0,MIN(E747,الإعدادات!$B$5)-MAX(D747,الإعدادات!$B$4)+1))</f>
        <v/>
      </c>
    </row>
    <row r="748" customFormat="false" ht="15" hidden="false" customHeight="false" outlineLevel="0" collapsed="false">
      <c r="A748" s="17"/>
      <c r="B748" s="18" t="str">
        <f aca="false">IF(A748="","",IFERROR(VLOOKUP(A748,الموظفين!$A$2:$J$501,2,FALSE()),"⚠ كود غير موجود"))</f>
        <v/>
      </c>
      <c r="C748" s="17"/>
      <c r="D748" s="16"/>
      <c r="E748" s="16"/>
      <c r="F748" s="22" t="str">
        <f aca="false">IF(OR(D748="",E748=""),"",E748-D748+1)</f>
        <v/>
      </c>
      <c r="G748" s="17"/>
      <c r="H748" s="17"/>
      <c r="I748" s="22" t="str">
        <f aca="false">IF(OR(D748="",E748=""),"",MAX(0,MIN(E748,الإعدادات!$B$5)-MAX(D748,الإعدادات!$B$4)+1))</f>
        <v/>
      </c>
    </row>
    <row r="749" customFormat="false" ht="15" hidden="false" customHeight="false" outlineLevel="0" collapsed="false">
      <c r="A749" s="17"/>
      <c r="B749" s="18" t="str">
        <f aca="false">IF(A749="","",IFERROR(VLOOKUP(A749,الموظفين!$A$2:$J$501,2,FALSE()),"⚠ كود غير موجود"))</f>
        <v/>
      </c>
      <c r="C749" s="17"/>
      <c r="D749" s="16"/>
      <c r="E749" s="16"/>
      <c r="F749" s="22" t="str">
        <f aca="false">IF(OR(D749="",E749=""),"",E749-D749+1)</f>
        <v/>
      </c>
      <c r="G749" s="17"/>
      <c r="H749" s="17"/>
      <c r="I749" s="22" t="str">
        <f aca="false">IF(OR(D749="",E749=""),"",MAX(0,MIN(E749,الإعدادات!$B$5)-MAX(D749,الإعدادات!$B$4)+1))</f>
        <v/>
      </c>
    </row>
    <row r="750" customFormat="false" ht="15" hidden="false" customHeight="false" outlineLevel="0" collapsed="false">
      <c r="A750" s="17"/>
      <c r="B750" s="18" t="str">
        <f aca="false">IF(A750="","",IFERROR(VLOOKUP(A750,الموظفين!$A$2:$J$501,2,FALSE()),"⚠ كود غير موجود"))</f>
        <v/>
      </c>
      <c r="C750" s="17"/>
      <c r="D750" s="16"/>
      <c r="E750" s="16"/>
      <c r="F750" s="22" t="str">
        <f aca="false">IF(OR(D750="",E750=""),"",E750-D750+1)</f>
        <v/>
      </c>
      <c r="G750" s="17"/>
      <c r="H750" s="17"/>
      <c r="I750" s="22" t="str">
        <f aca="false">IF(OR(D750="",E750=""),"",MAX(0,MIN(E750,الإعدادات!$B$5)-MAX(D750,الإعدادات!$B$4)+1))</f>
        <v/>
      </c>
    </row>
    <row r="751" customFormat="false" ht="15" hidden="false" customHeight="false" outlineLevel="0" collapsed="false">
      <c r="A751" s="17"/>
      <c r="B751" s="18" t="str">
        <f aca="false">IF(A751="","",IFERROR(VLOOKUP(A751,الموظفين!$A$2:$J$501,2,FALSE()),"⚠ كود غير موجود"))</f>
        <v/>
      </c>
      <c r="C751" s="17"/>
      <c r="D751" s="16"/>
      <c r="E751" s="16"/>
      <c r="F751" s="22" t="str">
        <f aca="false">IF(OR(D751="",E751=""),"",E751-D751+1)</f>
        <v/>
      </c>
      <c r="G751" s="17"/>
      <c r="H751" s="17"/>
      <c r="I751" s="22" t="str">
        <f aca="false">IF(OR(D751="",E751=""),"",MAX(0,MIN(E751,الإعدادات!$B$5)-MAX(D751,الإعدادات!$B$4)+1))</f>
        <v/>
      </c>
    </row>
    <row r="752" customFormat="false" ht="15" hidden="false" customHeight="false" outlineLevel="0" collapsed="false">
      <c r="A752" s="17"/>
      <c r="B752" s="18" t="str">
        <f aca="false">IF(A752="","",IFERROR(VLOOKUP(A752,الموظفين!$A$2:$J$501,2,FALSE()),"⚠ كود غير موجود"))</f>
        <v/>
      </c>
      <c r="C752" s="17"/>
      <c r="D752" s="16"/>
      <c r="E752" s="16"/>
      <c r="F752" s="22" t="str">
        <f aca="false">IF(OR(D752="",E752=""),"",E752-D752+1)</f>
        <v/>
      </c>
      <c r="G752" s="17"/>
      <c r="H752" s="17"/>
      <c r="I752" s="22" t="str">
        <f aca="false">IF(OR(D752="",E752=""),"",MAX(0,MIN(E752,الإعدادات!$B$5)-MAX(D752,الإعدادات!$B$4)+1))</f>
        <v/>
      </c>
    </row>
    <row r="753" customFormat="false" ht="15" hidden="false" customHeight="false" outlineLevel="0" collapsed="false">
      <c r="A753" s="17"/>
      <c r="B753" s="18" t="str">
        <f aca="false">IF(A753="","",IFERROR(VLOOKUP(A753,الموظفين!$A$2:$J$501,2,FALSE()),"⚠ كود غير موجود"))</f>
        <v/>
      </c>
      <c r="C753" s="17"/>
      <c r="D753" s="16"/>
      <c r="E753" s="16"/>
      <c r="F753" s="22" t="str">
        <f aca="false">IF(OR(D753="",E753=""),"",E753-D753+1)</f>
        <v/>
      </c>
      <c r="G753" s="17"/>
      <c r="H753" s="17"/>
      <c r="I753" s="22" t="str">
        <f aca="false">IF(OR(D753="",E753=""),"",MAX(0,MIN(E753,الإعدادات!$B$5)-MAX(D753,الإعدادات!$B$4)+1))</f>
        <v/>
      </c>
    </row>
    <row r="754" customFormat="false" ht="15" hidden="false" customHeight="false" outlineLevel="0" collapsed="false">
      <c r="A754" s="17"/>
      <c r="B754" s="18" t="str">
        <f aca="false">IF(A754="","",IFERROR(VLOOKUP(A754,الموظفين!$A$2:$J$501,2,FALSE()),"⚠ كود غير موجود"))</f>
        <v/>
      </c>
      <c r="C754" s="17"/>
      <c r="D754" s="16"/>
      <c r="E754" s="16"/>
      <c r="F754" s="22" t="str">
        <f aca="false">IF(OR(D754="",E754=""),"",E754-D754+1)</f>
        <v/>
      </c>
      <c r="G754" s="17"/>
      <c r="H754" s="17"/>
      <c r="I754" s="22" t="str">
        <f aca="false">IF(OR(D754="",E754=""),"",MAX(0,MIN(E754,الإعدادات!$B$5)-MAX(D754,الإعدادات!$B$4)+1))</f>
        <v/>
      </c>
    </row>
    <row r="755" customFormat="false" ht="15" hidden="false" customHeight="false" outlineLevel="0" collapsed="false">
      <c r="A755" s="17"/>
      <c r="B755" s="18" t="str">
        <f aca="false">IF(A755="","",IFERROR(VLOOKUP(A755,الموظفين!$A$2:$J$501,2,FALSE()),"⚠ كود غير موجود"))</f>
        <v/>
      </c>
      <c r="C755" s="17"/>
      <c r="D755" s="16"/>
      <c r="E755" s="16"/>
      <c r="F755" s="22" t="str">
        <f aca="false">IF(OR(D755="",E755=""),"",E755-D755+1)</f>
        <v/>
      </c>
      <c r="G755" s="17"/>
      <c r="H755" s="17"/>
      <c r="I755" s="22" t="str">
        <f aca="false">IF(OR(D755="",E755=""),"",MAX(0,MIN(E755,الإعدادات!$B$5)-MAX(D755,الإعدادات!$B$4)+1))</f>
        <v/>
      </c>
    </row>
    <row r="756" customFormat="false" ht="15" hidden="false" customHeight="false" outlineLevel="0" collapsed="false">
      <c r="A756" s="17"/>
      <c r="B756" s="18" t="str">
        <f aca="false">IF(A756="","",IFERROR(VLOOKUP(A756,الموظفين!$A$2:$J$501,2,FALSE()),"⚠ كود غير موجود"))</f>
        <v/>
      </c>
      <c r="C756" s="17"/>
      <c r="D756" s="16"/>
      <c r="E756" s="16"/>
      <c r="F756" s="22" t="str">
        <f aca="false">IF(OR(D756="",E756=""),"",E756-D756+1)</f>
        <v/>
      </c>
      <c r="G756" s="17"/>
      <c r="H756" s="17"/>
      <c r="I756" s="22" t="str">
        <f aca="false">IF(OR(D756="",E756=""),"",MAX(0,MIN(E756,الإعدادات!$B$5)-MAX(D756,الإعدادات!$B$4)+1))</f>
        <v/>
      </c>
    </row>
    <row r="757" customFormat="false" ht="15" hidden="false" customHeight="false" outlineLevel="0" collapsed="false">
      <c r="A757" s="17"/>
      <c r="B757" s="18" t="str">
        <f aca="false">IF(A757="","",IFERROR(VLOOKUP(A757,الموظفين!$A$2:$J$501,2,FALSE()),"⚠ كود غير موجود"))</f>
        <v/>
      </c>
      <c r="C757" s="17"/>
      <c r="D757" s="16"/>
      <c r="E757" s="16"/>
      <c r="F757" s="22" t="str">
        <f aca="false">IF(OR(D757="",E757=""),"",E757-D757+1)</f>
        <v/>
      </c>
      <c r="G757" s="17"/>
      <c r="H757" s="17"/>
      <c r="I757" s="22" t="str">
        <f aca="false">IF(OR(D757="",E757=""),"",MAX(0,MIN(E757,الإعدادات!$B$5)-MAX(D757,الإعدادات!$B$4)+1))</f>
        <v/>
      </c>
    </row>
    <row r="758" customFormat="false" ht="15" hidden="false" customHeight="false" outlineLevel="0" collapsed="false">
      <c r="A758" s="17"/>
      <c r="B758" s="18" t="str">
        <f aca="false">IF(A758="","",IFERROR(VLOOKUP(A758,الموظفين!$A$2:$J$501,2,FALSE()),"⚠ كود غير موجود"))</f>
        <v/>
      </c>
      <c r="C758" s="17"/>
      <c r="D758" s="16"/>
      <c r="E758" s="16"/>
      <c r="F758" s="22" t="str">
        <f aca="false">IF(OR(D758="",E758=""),"",E758-D758+1)</f>
        <v/>
      </c>
      <c r="G758" s="17"/>
      <c r="H758" s="17"/>
      <c r="I758" s="22" t="str">
        <f aca="false">IF(OR(D758="",E758=""),"",MAX(0,MIN(E758,الإعدادات!$B$5)-MAX(D758,الإعدادات!$B$4)+1))</f>
        <v/>
      </c>
    </row>
    <row r="759" customFormat="false" ht="15" hidden="false" customHeight="false" outlineLevel="0" collapsed="false">
      <c r="A759" s="17"/>
      <c r="B759" s="18" t="str">
        <f aca="false">IF(A759="","",IFERROR(VLOOKUP(A759,الموظفين!$A$2:$J$501,2,FALSE()),"⚠ كود غير موجود"))</f>
        <v/>
      </c>
      <c r="C759" s="17"/>
      <c r="D759" s="16"/>
      <c r="E759" s="16"/>
      <c r="F759" s="22" t="str">
        <f aca="false">IF(OR(D759="",E759=""),"",E759-D759+1)</f>
        <v/>
      </c>
      <c r="G759" s="17"/>
      <c r="H759" s="17"/>
      <c r="I759" s="22" t="str">
        <f aca="false">IF(OR(D759="",E759=""),"",MAX(0,MIN(E759,الإعدادات!$B$5)-MAX(D759,الإعدادات!$B$4)+1))</f>
        <v/>
      </c>
    </row>
    <row r="760" customFormat="false" ht="15" hidden="false" customHeight="false" outlineLevel="0" collapsed="false">
      <c r="A760" s="17"/>
      <c r="B760" s="18" t="str">
        <f aca="false">IF(A760="","",IFERROR(VLOOKUP(A760,الموظفين!$A$2:$J$501,2,FALSE()),"⚠ كود غير موجود"))</f>
        <v/>
      </c>
      <c r="C760" s="17"/>
      <c r="D760" s="16"/>
      <c r="E760" s="16"/>
      <c r="F760" s="22" t="str">
        <f aca="false">IF(OR(D760="",E760=""),"",E760-D760+1)</f>
        <v/>
      </c>
      <c r="G760" s="17"/>
      <c r="H760" s="17"/>
      <c r="I760" s="22" t="str">
        <f aca="false">IF(OR(D760="",E760=""),"",MAX(0,MIN(E760,الإعدادات!$B$5)-MAX(D760,الإعدادات!$B$4)+1))</f>
        <v/>
      </c>
    </row>
    <row r="761" customFormat="false" ht="15" hidden="false" customHeight="false" outlineLevel="0" collapsed="false">
      <c r="A761" s="17"/>
      <c r="B761" s="18" t="str">
        <f aca="false">IF(A761="","",IFERROR(VLOOKUP(A761,الموظفين!$A$2:$J$501,2,FALSE()),"⚠ كود غير موجود"))</f>
        <v/>
      </c>
      <c r="C761" s="17"/>
      <c r="D761" s="16"/>
      <c r="E761" s="16"/>
      <c r="F761" s="22" t="str">
        <f aca="false">IF(OR(D761="",E761=""),"",E761-D761+1)</f>
        <v/>
      </c>
      <c r="G761" s="17"/>
      <c r="H761" s="17"/>
      <c r="I761" s="22" t="str">
        <f aca="false">IF(OR(D761="",E761=""),"",MAX(0,MIN(E761,الإعدادات!$B$5)-MAX(D761,الإعدادات!$B$4)+1))</f>
        <v/>
      </c>
    </row>
    <row r="762" customFormat="false" ht="15" hidden="false" customHeight="false" outlineLevel="0" collapsed="false">
      <c r="A762" s="17"/>
      <c r="B762" s="18" t="str">
        <f aca="false">IF(A762="","",IFERROR(VLOOKUP(A762,الموظفين!$A$2:$J$501,2,FALSE()),"⚠ كود غير موجود"))</f>
        <v/>
      </c>
      <c r="C762" s="17"/>
      <c r="D762" s="16"/>
      <c r="E762" s="16"/>
      <c r="F762" s="22" t="str">
        <f aca="false">IF(OR(D762="",E762=""),"",E762-D762+1)</f>
        <v/>
      </c>
      <c r="G762" s="17"/>
      <c r="H762" s="17"/>
      <c r="I762" s="22" t="str">
        <f aca="false">IF(OR(D762="",E762=""),"",MAX(0,MIN(E762,الإعدادات!$B$5)-MAX(D762,الإعدادات!$B$4)+1))</f>
        <v/>
      </c>
    </row>
    <row r="763" customFormat="false" ht="15" hidden="false" customHeight="false" outlineLevel="0" collapsed="false">
      <c r="A763" s="17"/>
      <c r="B763" s="18" t="str">
        <f aca="false">IF(A763="","",IFERROR(VLOOKUP(A763,الموظفين!$A$2:$J$501,2,FALSE()),"⚠ كود غير موجود"))</f>
        <v/>
      </c>
      <c r="C763" s="17"/>
      <c r="D763" s="16"/>
      <c r="E763" s="16"/>
      <c r="F763" s="22" t="str">
        <f aca="false">IF(OR(D763="",E763=""),"",E763-D763+1)</f>
        <v/>
      </c>
      <c r="G763" s="17"/>
      <c r="H763" s="17"/>
      <c r="I763" s="22" t="str">
        <f aca="false">IF(OR(D763="",E763=""),"",MAX(0,MIN(E763,الإعدادات!$B$5)-MAX(D763,الإعدادات!$B$4)+1))</f>
        <v/>
      </c>
    </row>
    <row r="764" customFormat="false" ht="15" hidden="false" customHeight="false" outlineLevel="0" collapsed="false">
      <c r="A764" s="17"/>
      <c r="B764" s="18" t="str">
        <f aca="false">IF(A764="","",IFERROR(VLOOKUP(A764,الموظفين!$A$2:$J$501,2,FALSE()),"⚠ كود غير موجود"))</f>
        <v/>
      </c>
      <c r="C764" s="17"/>
      <c r="D764" s="16"/>
      <c r="E764" s="16"/>
      <c r="F764" s="22" t="str">
        <f aca="false">IF(OR(D764="",E764=""),"",E764-D764+1)</f>
        <v/>
      </c>
      <c r="G764" s="17"/>
      <c r="H764" s="17"/>
      <c r="I764" s="22" t="str">
        <f aca="false">IF(OR(D764="",E764=""),"",MAX(0,MIN(E764,الإعدادات!$B$5)-MAX(D764,الإعدادات!$B$4)+1))</f>
        <v/>
      </c>
    </row>
    <row r="765" customFormat="false" ht="15" hidden="false" customHeight="false" outlineLevel="0" collapsed="false">
      <c r="A765" s="17"/>
      <c r="B765" s="18" t="str">
        <f aca="false">IF(A765="","",IFERROR(VLOOKUP(A765,الموظفين!$A$2:$J$501,2,FALSE()),"⚠ كود غير موجود"))</f>
        <v/>
      </c>
      <c r="C765" s="17"/>
      <c r="D765" s="16"/>
      <c r="E765" s="16"/>
      <c r="F765" s="22" t="str">
        <f aca="false">IF(OR(D765="",E765=""),"",E765-D765+1)</f>
        <v/>
      </c>
      <c r="G765" s="17"/>
      <c r="H765" s="17"/>
      <c r="I765" s="22" t="str">
        <f aca="false">IF(OR(D765="",E765=""),"",MAX(0,MIN(E765,الإعدادات!$B$5)-MAX(D765,الإعدادات!$B$4)+1))</f>
        <v/>
      </c>
    </row>
    <row r="766" customFormat="false" ht="15" hidden="false" customHeight="false" outlineLevel="0" collapsed="false">
      <c r="A766" s="17"/>
      <c r="B766" s="18" t="str">
        <f aca="false">IF(A766="","",IFERROR(VLOOKUP(A766,الموظفين!$A$2:$J$501,2,FALSE()),"⚠ كود غير موجود"))</f>
        <v/>
      </c>
      <c r="C766" s="17"/>
      <c r="D766" s="16"/>
      <c r="E766" s="16"/>
      <c r="F766" s="22" t="str">
        <f aca="false">IF(OR(D766="",E766=""),"",E766-D766+1)</f>
        <v/>
      </c>
      <c r="G766" s="17"/>
      <c r="H766" s="17"/>
      <c r="I766" s="22" t="str">
        <f aca="false">IF(OR(D766="",E766=""),"",MAX(0,MIN(E766,الإعدادات!$B$5)-MAX(D766,الإعدادات!$B$4)+1))</f>
        <v/>
      </c>
    </row>
    <row r="767" customFormat="false" ht="15" hidden="false" customHeight="false" outlineLevel="0" collapsed="false">
      <c r="A767" s="17"/>
      <c r="B767" s="18" t="str">
        <f aca="false">IF(A767="","",IFERROR(VLOOKUP(A767,الموظفين!$A$2:$J$501,2,FALSE()),"⚠ كود غير موجود"))</f>
        <v/>
      </c>
      <c r="C767" s="17"/>
      <c r="D767" s="16"/>
      <c r="E767" s="16"/>
      <c r="F767" s="22" t="str">
        <f aca="false">IF(OR(D767="",E767=""),"",E767-D767+1)</f>
        <v/>
      </c>
      <c r="G767" s="17"/>
      <c r="H767" s="17"/>
      <c r="I767" s="22" t="str">
        <f aca="false">IF(OR(D767="",E767=""),"",MAX(0,MIN(E767,الإعدادات!$B$5)-MAX(D767,الإعدادات!$B$4)+1))</f>
        <v/>
      </c>
    </row>
    <row r="768" customFormat="false" ht="15" hidden="false" customHeight="false" outlineLevel="0" collapsed="false">
      <c r="A768" s="17"/>
      <c r="B768" s="18" t="str">
        <f aca="false">IF(A768="","",IFERROR(VLOOKUP(A768,الموظفين!$A$2:$J$501,2,FALSE()),"⚠ كود غير موجود"))</f>
        <v/>
      </c>
      <c r="C768" s="17"/>
      <c r="D768" s="16"/>
      <c r="E768" s="16"/>
      <c r="F768" s="22" t="str">
        <f aca="false">IF(OR(D768="",E768=""),"",E768-D768+1)</f>
        <v/>
      </c>
      <c r="G768" s="17"/>
      <c r="H768" s="17"/>
      <c r="I768" s="22" t="str">
        <f aca="false">IF(OR(D768="",E768=""),"",MAX(0,MIN(E768,الإعدادات!$B$5)-MAX(D768,الإعدادات!$B$4)+1))</f>
        <v/>
      </c>
    </row>
    <row r="769" customFormat="false" ht="15" hidden="false" customHeight="false" outlineLevel="0" collapsed="false">
      <c r="A769" s="17"/>
      <c r="B769" s="18" t="str">
        <f aca="false">IF(A769="","",IFERROR(VLOOKUP(A769,الموظفين!$A$2:$J$501,2,FALSE()),"⚠ كود غير موجود"))</f>
        <v/>
      </c>
      <c r="C769" s="17"/>
      <c r="D769" s="16"/>
      <c r="E769" s="16"/>
      <c r="F769" s="22" t="str">
        <f aca="false">IF(OR(D769="",E769=""),"",E769-D769+1)</f>
        <v/>
      </c>
      <c r="G769" s="17"/>
      <c r="H769" s="17"/>
      <c r="I769" s="22" t="str">
        <f aca="false">IF(OR(D769="",E769=""),"",MAX(0,MIN(E769,الإعدادات!$B$5)-MAX(D769,الإعدادات!$B$4)+1))</f>
        <v/>
      </c>
    </row>
    <row r="770" customFormat="false" ht="15" hidden="false" customHeight="false" outlineLevel="0" collapsed="false">
      <c r="A770" s="17"/>
      <c r="B770" s="18" t="str">
        <f aca="false">IF(A770="","",IFERROR(VLOOKUP(A770,الموظفين!$A$2:$J$501,2,FALSE()),"⚠ كود غير موجود"))</f>
        <v/>
      </c>
      <c r="C770" s="17"/>
      <c r="D770" s="16"/>
      <c r="E770" s="16"/>
      <c r="F770" s="22" t="str">
        <f aca="false">IF(OR(D770="",E770=""),"",E770-D770+1)</f>
        <v/>
      </c>
      <c r="G770" s="17"/>
      <c r="H770" s="17"/>
      <c r="I770" s="22" t="str">
        <f aca="false">IF(OR(D770="",E770=""),"",MAX(0,MIN(E770,الإعدادات!$B$5)-MAX(D770,الإعدادات!$B$4)+1))</f>
        <v/>
      </c>
    </row>
    <row r="771" customFormat="false" ht="15" hidden="false" customHeight="false" outlineLevel="0" collapsed="false">
      <c r="A771" s="17"/>
      <c r="B771" s="18" t="str">
        <f aca="false">IF(A771="","",IFERROR(VLOOKUP(A771,الموظفين!$A$2:$J$501,2,FALSE()),"⚠ كود غير موجود"))</f>
        <v/>
      </c>
      <c r="C771" s="17"/>
      <c r="D771" s="16"/>
      <c r="E771" s="16"/>
      <c r="F771" s="22" t="str">
        <f aca="false">IF(OR(D771="",E771=""),"",E771-D771+1)</f>
        <v/>
      </c>
      <c r="G771" s="17"/>
      <c r="H771" s="17"/>
      <c r="I771" s="22" t="str">
        <f aca="false">IF(OR(D771="",E771=""),"",MAX(0,MIN(E771,الإعدادات!$B$5)-MAX(D771,الإعدادات!$B$4)+1))</f>
        <v/>
      </c>
    </row>
    <row r="772" customFormat="false" ht="15" hidden="false" customHeight="false" outlineLevel="0" collapsed="false">
      <c r="A772" s="17"/>
      <c r="B772" s="18" t="str">
        <f aca="false">IF(A772="","",IFERROR(VLOOKUP(A772,الموظفين!$A$2:$J$501,2,FALSE()),"⚠ كود غير موجود"))</f>
        <v/>
      </c>
      <c r="C772" s="17"/>
      <c r="D772" s="16"/>
      <c r="E772" s="16"/>
      <c r="F772" s="22" t="str">
        <f aca="false">IF(OR(D772="",E772=""),"",E772-D772+1)</f>
        <v/>
      </c>
      <c r="G772" s="17"/>
      <c r="H772" s="17"/>
      <c r="I772" s="22" t="str">
        <f aca="false">IF(OR(D772="",E772=""),"",MAX(0,MIN(E772,الإعدادات!$B$5)-MAX(D772,الإعدادات!$B$4)+1))</f>
        <v/>
      </c>
    </row>
    <row r="773" customFormat="false" ht="15" hidden="false" customHeight="false" outlineLevel="0" collapsed="false">
      <c r="A773" s="17"/>
      <c r="B773" s="18" t="str">
        <f aca="false">IF(A773="","",IFERROR(VLOOKUP(A773,الموظفين!$A$2:$J$501,2,FALSE()),"⚠ كود غير موجود"))</f>
        <v/>
      </c>
      <c r="C773" s="17"/>
      <c r="D773" s="16"/>
      <c r="E773" s="16"/>
      <c r="F773" s="22" t="str">
        <f aca="false">IF(OR(D773="",E773=""),"",E773-D773+1)</f>
        <v/>
      </c>
      <c r="G773" s="17"/>
      <c r="H773" s="17"/>
      <c r="I773" s="22" t="str">
        <f aca="false">IF(OR(D773="",E773=""),"",MAX(0,MIN(E773,الإعدادات!$B$5)-MAX(D773,الإعدادات!$B$4)+1))</f>
        <v/>
      </c>
    </row>
    <row r="774" customFormat="false" ht="15" hidden="false" customHeight="false" outlineLevel="0" collapsed="false">
      <c r="A774" s="17"/>
      <c r="B774" s="18" t="str">
        <f aca="false">IF(A774="","",IFERROR(VLOOKUP(A774,الموظفين!$A$2:$J$501,2,FALSE()),"⚠ كود غير موجود"))</f>
        <v/>
      </c>
      <c r="C774" s="17"/>
      <c r="D774" s="16"/>
      <c r="E774" s="16"/>
      <c r="F774" s="22" t="str">
        <f aca="false">IF(OR(D774="",E774=""),"",E774-D774+1)</f>
        <v/>
      </c>
      <c r="G774" s="17"/>
      <c r="H774" s="17"/>
      <c r="I774" s="22" t="str">
        <f aca="false">IF(OR(D774="",E774=""),"",MAX(0,MIN(E774,الإعدادات!$B$5)-MAX(D774,الإعدادات!$B$4)+1))</f>
        <v/>
      </c>
    </row>
    <row r="775" customFormat="false" ht="15" hidden="false" customHeight="false" outlineLevel="0" collapsed="false">
      <c r="A775" s="17"/>
      <c r="B775" s="18" t="str">
        <f aca="false">IF(A775="","",IFERROR(VLOOKUP(A775,الموظفين!$A$2:$J$501,2,FALSE()),"⚠ كود غير موجود"))</f>
        <v/>
      </c>
      <c r="C775" s="17"/>
      <c r="D775" s="16"/>
      <c r="E775" s="16"/>
      <c r="F775" s="22" t="str">
        <f aca="false">IF(OR(D775="",E775=""),"",E775-D775+1)</f>
        <v/>
      </c>
      <c r="G775" s="17"/>
      <c r="H775" s="17"/>
      <c r="I775" s="22" t="str">
        <f aca="false">IF(OR(D775="",E775=""),"",MAX(0,MIN(E775,الإعدادات!$B$5)-MAX(D775,الإعدادات!$B$4)+1))</f>
        <v/>
      </c>
    </row>
    <row r="776" customFormat="false" ht="15" hidden="false" customHeight="false" outlineLevel="0" collapsed="false">
      <c r="A776" s="17"/>
      <c r="B776" s="18" t="str">
        <f aca="false">IF(A776="","",IFERROR(VLOOKUP(A776,الموظفين!$A$2:$J$501,2,FALSE()),"⚠ كود غير موجود"))</f>
        <v/>
      </c>
      <c r="C776" s="17"/>
      <c r="D776" s="16"/>
      <c r="E776" s="16"/>
      <c r="F776" s="22" t="str">
        <f aca="false">IF(OR(D776="",E776=""),"",E776-D776+1)</f>
        <v/>
      </c>
      <c r="G776" s="17"/>
      <c r="H776" s="17"/>
      <c r="I776" s="22" t="str">
        <f aca="false">IF(OR(D776="",E776=""),"",MAX(0,MIN(E776,الإعدادات!$B$5)-MAX(D776,الإعدادات!$B$4)+1))</f>
        <v/>
      </c>
    </row>
    <row r="777" customFormat="false" ht="15" hidden="false" customHeight="false" outlineLevel="0" collapsed="false">
      <c r="A777" s="17"/>
      <c r="B777" s="18" t="str">
        <f aca="false">IF(A777="","",IFERROR(VLOOKUP(A777,الموظفين!$A$2:$J$501,2,FALSE()),"⚠ كود غير موجود"))</f>
        <v/>
      </c>
      <c r="C777" s="17"/>
      <c r="D777" s="16"/>
      <c r="E777" s="16"/>
      <c r="F777" s="22" t="str">
        <f aca="false">IF(OR(D777="",E777=""),"",E777-D777+1)</f>
        <v/>
      </c>
      <c r="G777" s="17"/>
      <c r="H777" s="17"/>
      <c r="I777" s="22" t="str">
        <f aca="false">IF(OR(D777="",E777=""),"",MAX(0,MIN(E777,الإعدادات!$B$5)-MAX(D777,الإعدادات!$B$4)+1))</f>
        <v/>
      </c>
    </row>
    <row r="778" customFormat="false" ht="15" hidden="false" customHeight="false" outlineLevel="0" collapsed="false">
      <c r="A778" s="17"/>
      <c r="B778" s="18" t="str">
        <f aca="false">IF(A778="","",IFERROR(VLOOKUP(A778,الموظفين!$A$2:$J$501,2,FALSE()),"⚠ كود غير موجود"))</f>
        <v/>
      </c>
      <c r="C778" s="17"/>
      <c r="D778" s="16"/>
      <c r="E778" s="16"/>
      <c r="F778" s="22" t="str">
        <f aca="false">IF(OR(D778="",E778=""),"",E778-D778+1)</f>
        <v/>
      </c>
      <c r="G778" s="17"/>
      <c r="H778" s="17"/>
      <c r="I778" s="22" t="str">
        <f aca="false">IF(OR(D778="",E778=""),"",MAX(0,MIN(E778,الإعدادات!$B$5)-MAX(D778,الإعدادات!$B$4)+1))</f>
        <v/>
      </c>
    </row>
    <row r="779" customFormat="false" ht="15" hidden="false" customHeight="false" outlineLevel="0" collapsed="false">
      <c r="A779" s="17"/>
      <c r="B779" s="18" t="str">
        <f aca="false">IF(A779="","",IFERROR(VLOOKUP(A779,الموظفين!$A$2:$J$501,2,FALSE()),"⚠ كود غير موجود"))</f>
        <v/>
      </c>
      <c r="C779" s="17"/>
      <c r="D779" s="16"/>
      <c r="E779" s="16"/>
      <c r="F779" s="22" t="str">
        <f aca="false">IF(OR(D779="",E779=""),"",E779-D779+1)</f>
        <v/>
      </c>
      <c r="G779" s="17"/>
      <c r="H779" s="17"/>
      <c r="I779" s="22" t="str">
        <f aca="false">IF(OR(D779="",E779=""),"",MAX(0,MIN(E779,الإعدادات!$B$5)-MAX(D779,الإعدادات!$B$4)+1))</f>
        <v/>
      </c>
    </row>
    <row r="780" customFormat="false" ht="15" hidden="false" customHeight="false" outlineLevel="0" collapsed="false">
      <c r="A780" s="17"/>
      <c r="B780" s="18" t="str">
        <f aca="false">IF(A780="","",IFERROR(VLOOKUP(A780,الموظفين!$A$2:$J$501,2,FALSE()),"⚠ كود غير موجود"))</f>
        <v/>
      </c>
      <c r="C780" s="17"/>
      <c r="D780" s="16"/>
      <c r="E780" s="16"/>
      <c r="F780" s="22" t="str">
        <f aca="false">IF(OR(D780="",E780=""),"",E780-D780+1)</f>
        <v/>
      </c>
      <c r="G780" s="17"/>
      <c r="H780" s="17"/>
      <c r="I780" s="22" t="str">
        <f aca="false">IF(OR(D780="",E780=""),"",MAX(0,MIN(E780,الإعدادات!$B$5)-MAX(D780,الإعدادات!$B$4)+1))</f>
        <v/>
      </c>
    </row>
    <row r="781" customFormat="false" ht="15" hidden="false" customHeight="false" outlineLevel="0" collapsed="false">
      <c r="A781" s="17"/>
      <c r="B781" s="18" t="str">
        <f aca="false">IF(A781="","",IFERROR(VLOOKUP(A781,الموظفين!$A$2:$J$501,2,FALSE()),"⚠ كود غير موجود"))</f>
        <v/>
      </c>
      <c r="C781" s="17"/>
      <c r="D781" s="16"/>
      <c r="E781" s="16"/>
      <c r="F781" s="22" t="str">
        <f aca="false">IF(OR(D781="",E781=""),"",E781-D781+1)</f>
        <v/>
      </c>
      <c r="G781" s="17"/>
      <c r="H781" s="17"/>
      <c r="I781" s="22" t="str">
        <f aca="false">IF(OR(D781="",E781=""),"",MAX(0,MIN(E781,الإعدادات!$B$5)-MAX(D781,الإعدادات!$B$4)+1))</f>
        <v/>
      </c>
    </row>
    <row r="782" customFormat="false" ht="15" hidden="false" customHeight="false" outlineLevel="0" collapsed="false">
      <c r="A782" s="17"/>
      <c r="B782" s="18" t="str">
        <f aca="false">IF(A782="","",IFERROR(VLOOKUP(A782,الموظفين!$A$2:$J$501,2,FALSE()),"⚠ كود غير موجود"))</f>
        <v/>
      </c>
      <c r="C782" s="17"/>
      <c r="D782" s="16"/>
      <c r="E782" s="16"/>
      <c r="F782" s="22" t="str">
        <f aca="false">IF(OR(D782="",E782=""),"",E782-D782+1)</f>
        <v/>
      </c>
      <c r="G782" s="17"/>
      <c r="H782" s="17"/>
      <c r="I782" s="22" t="str">
        <f aca="false">IF(OR(D782="",E782=""),"",MAX(0,MIN(E782,الإعدادات!$B$5)-MAX(D782,الإعدادات!$B$4)+1))</f>
        <v/>
      </c>
    </row>
    <row r="783" customFormat="false" ht="15" hidden="false" customHeight="false" outlineLevel="0" collapsed="false">
      <c r="A783" s="17"/>
      <c r="B783" s="18" t="str">
        <f aca="false">IF(A783="","",IFERROR(VLOOKUP(A783,الموظفين!$A$2:$J$501,2,FALSE()),"⚠ كود غير موجود"))</f>
        <v/>
      </c>
      <c r="C783" s="17"/>
      <c r="D783" s="16"/>
      <c r="E783" s="16"/>
      <c r="F783" s="22" t="str">
        <f aca="false">IF(OR(D783="",E783=""),"",E783-D783+1)</f>
        <v/>
      </c>
      <c r="G783" s="17"/>
      <c r="H783" s="17"/>
      <c r="I783" s="22" t="str">
        <f aca="false">IF(OR(D783="",E783=""),"",MAX(0,MIN(E783,الإعدادات!$B$5)-MAX(D783,الإعدادات!$B$4)+1))</f>
        <v/>
      </c>
    </row>
    <row r="784" customFormat="false" ht="15" hidden="false" customHeight="false" outlineLevel="0" collapsed="false">
      <c r="A784" s="17"/>
      <c r="B784" s="18" t="str">
        <f aca="false">IF(A784="","",IFERROR(VLOOKUP(A784,الموظفين!$A$2:$J$501,2,FALSE()),"⚠ كود غير موجود"))</f>
        <v/>
      </c>
      <c r="C784" s="17"/>
      <c r="D784" s="16"/>
      <c r="E784" s="16"/>
      <c r="F784" s="22" t="str">
        <f aca="false">IF(OR(D784="",E784=""),"",E784-D784+1)</f>
        <v/>
      </c>
      <c r="G784" s="17"/>
      <c r="H784" s="17"/>
      <c r="I784" s="22" t="str">
        <f aca="false">IF(OR(D784="",E784=""),"",MAX(0,MIN(E784,الإعدادات!$B$5)-MAX(D784,الإعدادات!$B$4)+1))</f>
        <v/>
      </c>
    </row>
    <row r="785" customFormat="false" ht="15" hidden="false" customHeight="false" outlineLevel="0" collapsed="false">
      <c r="A785" s="17"/>
      <c r="B785" s="18" t="str">
        <f aca="false">IF(A785="","",IFERROR(VLOOKUP(A785,الموظفين!$A$2:$J$501,2,FALSE()),"⚠ كود غير موجود"))</f>
        <v/>
      </c>
      <c r="C785" s="17"/>
      <c r="D785" s="16"/>
      <c r="E785" s="16"/>
      <c r="F785" s="22" t="str">
        <f aca="false">IF(OR(D785="",E785=""),"",E785-D785+1)</f>
        <v/>
      </c>
      <c r="G785" s="17"/>
      <c r="H785" s="17"/>
      <c r="I785" s="22" t="str">
        <f aca="false">IF(OR(D785="",E785=""),"",MAX(0,MIN(E785,الإعدادات!$B$5)-MAX(D785,الإعدادات!$B$4)+1))</f>
        <v/>
      </c>
    </row>
    <row r="786" customFormat="false" ht="15" hidden="false" customHeight="false" outlineLevel="0" collapsed="false">
      <c r="A786" s="17"/>
      <c r="B786" s="18" t="str">
        <f aca="false">IF(A786="","",IFERROR(VLOOKUP(A786,الموظفين!$A$2:$J$501,2,FALSE()),"⚠ كود غير موجود"))</f>
        <v/>
      </c>
      <c r="C786" s="17"/>
      <c r="D786" s="16"/>
      <c r="E786" s="16"/>
      <c r="F786" s="22" t="str">
        <f aca="false">IF(OR(D786="",E786=""),"",E786-D786+1)</f>
        <v/>
      </c>
      <c r="G786" s="17"/>
      <c r="H786" s="17"/>
      <c r="I786" s="22" t="str">
        <f aca="false">IF(OR(D786="",E786=""),"",MAX(0,MIN(E786,الإعدادات!$B$5)-MAX(D786,الإعدادات!$B$4)+1))</f>
        <v/>
      </c>
    </row>
    <row r="787" customFormat="false" ht="15" hidden="false" customHeight="false" outlineLevel="0" collapsed="false">
      <c r="A787" s="17"/>
      <c r="B787" s="18" t="str">
        <f aca="false">IF(A787="","",IFERROR(VLOOKUP(A787,الموظفين!$A$2:$J$501,2,FALSE()),"⚠ كود غير موجود"))</f>
        <v/>
      </c>
      <c r="C787" s="17"/>
      <c r="D787" s="16"/>
      <c r="E787" s="16"/>
      <c r="F787" s="22" t="str">
        <f aca="false">IF(OR(D787="",E787=""),"",E787-D787+1)</f>
        <v/>
      </c>
      <c r="G787" s="17"/>
      <c r="H787" s="17"/>
      <c r="I787" s="22" t="str">
        <f aca="false">IF(OR(D787="",E787=""),"",MAX(0,MIN(E787,الإعدادات!$B$5)-MAX(D787,الإعدادات!$B$4)+1))</f>
        <v/>
      </c>
    </row>
    <row r="788" customFormat="false" ht="15" hidden="false" customHeight="false" outlineLevel="0" collapsed="false">
      <c r="A788" s="17"/>
      <c r="B788" s="18" t="str">
        <f aca="false">IF(A788="","",IFERROR(VLOOKUP(A788,الموظفين!$A$2:$J$501,2,FALSE()),"⚠ كود غير موجود"))</f>
        <v/>
      </c>
      <c r="C788" s="17"/>
      <c r="D788" s="16"/>
      <c r="E788" s="16"/>
      <c r="F788" s="22" t="str">
        <f aca="false">IF(OR(D788="",E788=""),"",E788-D788+1)</f>
        <v/>
      </c>
      <c r="G788" s="17"/>
      <c r="H788" s="17"/>
      <c r="I788" s="22" t="str">
        <f aca="false">IF(OR(D788="",E788=""),"",MAX(0,MIN(E788,الإعدادات!$B$5)-MAX(D788,الإعدادات!$B$4)+1))</f>
        <v/>
      </c>
    </row>
    <row r="789" customFormat="false" ht="15" hidden="false" customHeight="false" outlineLevel="0" collapsed="false">
      <c r="A789" s="17"/>
      <c r="B789" s="18" t="str">
        <f aca="false">IF(A789="","",IFERROR(VLOOKUP(A789,الموظفين!$A$2:$J$501,2,FALSE()),"⚠ كود غير موجود"))</f>
        <v/>
      </c>
      <c r="C789" s="17"/>
      <c r="D789" s="16"/>
      <c r="E789" s="16"/>
      <c r="F789" s="22" t="str">
        <f aca="false">IF(OR(D789="",E789=""),"",E789-D789+1)</f>
        <v/>
      </c>
      <c r="G789" s="17"/>
      <c r="H789" s="17"/>
      <c r="I789" s="22" t="str">
        <f aca="false">IF(OR(D789="",E789=""),"",MAX(0,MIN(E789,الإعدادات!$B$5)-MAX(D789,الإعدادات!$B$4)+1))</f>
        <v/>
      </c>
    </row>
    <row r="790" customFormat="false" ht="15" hidden="false" customHeight="false" outlineLevel="0" collapsed="false">
      <c r="A790" s="17"/>
      <c r="B790" s="18" t="str">
        <f aca="false">IF(A790="","",IFERROR(VLOOKUP(A790,الموظفين!$A$2:$J$501,2,FALSE()),"⚠ كود غير موجود"))</f>
        <v/>
      </c>
      <c r="C790" s="17"/>
      <c r="D790" s="16"/>
      <c r="E790" s="16"/>
      <c r="F790" s="22" t="str">
        <f aca="false">IF(OR(D790="",E790=""),"",E790-D790+1)</f>
        <v/>
      </c>
      <c r="G790" s="17"/>
      <c r="H790" s="17"/>
      <c r="I790" s="22" t="str">
        <f aca="false">IF(OR(D790="",E790=""),"",MAX(0,MIN(E790,الإعدادات!$B$5)-MAX(D790,الإعدادات!$B$4)+1))</f>
        <v/>
      </c>
    </row>
    <row r="791" customFormat="false" ht="15" hidden="false" customHeight="false" outlineLevel="0" collapsed="false">
      <c r="A791" s="17"/>
      <c r="B791" s="18" t="str">
        <f aca="false">IF(A791="","",IFERROR(VLOOKUP(A791,الموظفين!$A$2:$J$501,2,FALSE()),"⚠ كود غير موجود"))</f>
        <v/>
      </c>
      <c r="C791" s="17"/>
      <c r="D791" s="16"/>
      <c r="E791" s="16"/>
      <c r="F791" s="22" t="str">
        <f aca="false">IF(OR(D791="",E791=""),"",E791-D791+1)</f>
        <v/>
      </c>
      <c r="G791" s="17"/>
      <c r="H791" s="17"/>
      <c r="I791" s="22" t="str">
        <f aca="false">IF(OR(D791="",E791=""),"",MAX(0,MIN(E791,الإعدادات!$B$5)-MAX(D791,الإعدادات!$B$4)+1))</f>
        <v/>
      </c>
    </row>
    <row r="792" customFormat="false" ht="15" hidden="false" customHeight="false" outlineLevel="0" collapsed="false">
      <c r="A792" s="17"/>
      <c r="B792" s="18" t="str">
        <f aca="false">IF(A792="","",IFERROR(VLOOKUP(A792,الموظفين!$A$2:$J$501,2,FALSE()),"⚠ كود غير موجود"))</f>
        <v/>
      </c>
      <c r="C792" s="17"/>
      <c r="D792" s="16"/>
      <c r="E792" s="16"/>
      <c r="F792" s="22" t="str">
        <f aca="false">IF(OR(D792="",E792=""),"",E792-D792+1)</f>
        <v/>
      </c>
      <c r="G792" s="17"/>
      <c r="H792" s="17"/>
      <c r="I792" s="22" t="str">
        <f aca="false">IF(OR(D792="",E792=""),"",MAX(0,MIN(E792,الإعدادات!$B$5)-MAX(D792,الإعدادات!$B$4)+1))</f>
        <v/>
      </c>
    </row>
    <row r="793" customFormat="false" ht="15" hidden="false" customHeight="false" outlineLevel="0" collapsed="false">
      <c r="A793" s="17"/>
      <c r="B793" s="18" t="str">
        <f aca="false">IF(A793="","",IFERROR(VLOOKUP(A793,الموظفين!$A$2:$J$501,2,FALSE()),"⚠ كود غير موجود"))</f>
        <v/>
      </c>
      <c r="C793" s="17"/>
      <c r="D793" s="16"/>
      <c r="E793" s="16"/>
      <c r="F793" s="22" t="str">
        <f aca="false">IF(OR(D793="",E793=""),"",E793-D793+1)</f>
        <v/>
      </c>
      <c r="G793" s="17"/>
      <c r="H793" s="17"/>
      <c r="I793" s="22" t="str">
        <f aca="false">IF(OR(D793="",E793=""),"",MAX(0,MIN(E793,الإعدادات!$B$5)-MAX(D793,الإعدادات!$B$4)+1))</f>
        <v/>
      </c>
    </row>
    <row r="794" customFormat="false" ht="15" hidden="false" customHeight="false" outlineLevel="0" collapsed="false">
      <c r="A794" s="17"/>
      <c r="B794" s="18" t="str">
        <f aca="false">IF(A794="","",IFERROR(VLOOKUP(A794,الموظفين!$A$2:$J$501,2,FALSE()),"⚠ كود غير موجود"))</f>
        <v/>
      </c>
      <c r="C794" s="17"/>
      <c r="D794" s="16"/>
      <c r="E794" s="16"/>
      <c r="F794" s="22" t="str">
        <f aca="false">IF(OR(D794="",E794=""),"",E794-D794+1)</f>
        <v/>
      </c>
      <c r="G794" s="17"/>
      <c r="H794" s="17"/>
      <c r="I794" s="22" t="str">
        <f aca="false">IF(OR(D794="",E794=""),"",MAX(0,MIN(E794,الإعدادات!$B$5)-MAX(D794,الإعدادات!$B$4)+1))</f>
        <v/>
      </c>
    </row>
    <row r="795" customFormat="false" ht="15" hidden="false" customHeight="false" outlineLevel="0" collapsed="false">
      <c r="A795" s="17"/>
      <c r="B795" s="18" t="str">
        <f aca="false">IF(A795="","",IFERROR(VLOOKUP(A795,الموظفين!$A$2:$J$501,2,FALSE()),"⚠ كود غير موجود"))</f>
        <v/>
      </c>
      <c r="C795" s="17"/>
      <c r="D795" s="16"/>
      <c r="E795" s="16"/>
      <c r="F795" s="22" t="str">
        <f aca="false">IF(OR(D795="",E795=""),"",E795-D795+1)</f>
        <v/>
      </c>
      <c r="G795" s="17"/>
      <c r="H795" s="17"/>
      <c r="I795" s="22" t="str">
        <f aca="false">IF(OR(D795="",E795=""),"",MAX(0,MIN(E795,الإعدادات!$B$5)-MAX(D795,الإعدادات!$B$4)+1))</f>
        <v/>
      </c>
    </row>
    <row r="796" customFormat="false" ht="15" hidden="false" customHeight="false" outlineLevel="0" collapsed="false">
      <c r="A796" s="17"/>
      <c r="B796" s="18" t="str">
        <f aca="false">IF(A796="","",IFERROR(VLOOKUP(A796,الموظفين!$A$2:$J$501,2,FALSE()),"⚠ كود غير موجود"))</f>
        <v/>
      </c>
      <c r="C796" s="17"/>
      <c r="D796" s="16"/>
      <c r="E796" s="16"/>
      <c r="F796" s="22" t="str">
        <f aca="false">IF(OR(D796="",E796=""),"",E796-D796+1)</f>
        <v/>
      </c>
      <c r="G796" s="17"/>
      <c r="H796" s="17"/>
      <c r="I796" s="22" t="str">
        <f aca="false">IF(OR(D796="",E796=""),"",MAX(0,MIN(E796,الإعدادات!$B$5)-MAX(D796,الإعدادات!$B$4)+1))</f>
        <v/>
      </c>
    </row>
    <row r="797" customFormat="false" ht="15" hidden="false" customHeight="false" outlineLevel="0" collapsed="false">
      <c r="A797" s="17"/>
      <c r="B797" s="18" t="str">
        <f aca="false">IF(A797="","",IFERROR(VLOOKUP(A797,الموظفين!$A$2:$J$501,2,FALSE()),"⚠ كود غير موجود"))</f>
        <v/>
      </c>
      <c r="C797" s="17"/>
      <c r="D797" s="16"/>
      <c r="E797" s="16"/>
      <c r="F797" s="22" t="str">
        <f aca="false">IF(OR(D797="",E797=""),"",E797-D797+1)</f>
        <v/>
      </c>
      <c r="G797" s="17"/>
      <c r="H797" s="17"/>
      <c r="I797" s="22" t="str">
        <f aca="false">IF(OR(D797="",E797=""),"",MAX(0,MIN(E797,الإعدادات!$B$5)-MAX(D797,الإعدادات!$B$4)+1))</f>
        <v/>
      </c>
    </row>
    <row r="798" customFormat="false" ht="15" hidden="false" customHeight="false" outlineLevel="0" collapsed="false">
      <c r="A798" s="17"/>
      <c r="B798" s="18" t="str">
        <f aca="false">IF(A798="","",IFERROR(VLOOKUP(A798,الموظفين!$A$2:$J$501,2,FALSE()),"⚠ كود غير موجود"))</f>
        <v/>
      </c>
      <c r="C798" s="17"/>
      <c r="D798" s="16"/>
      <c r="E798" s="16"/>
      <c r="F798" s="22" t="str">
        <f aca="false">IF(OR(D798="",E798=""),"",E798-D798+1)</f>
        <v/>
      </c>
      <c r="G798" s="17"/>
      <c r="H798" s="17"/>
      <c r="I798" s="22" t="str">
        <f aca="false">IF(OR(D798="",E798=""),"",MAX(0,MIN(E798,الإعدادات!$B$5)-MAX(D798,الإعدادات!$B$4)+1))</f>
        <v/>
      </c>
    </row>
    <row r="799" customFormat="false" ht="15" hidden="false" customHeight="false" outlineLevel="0" collapsed="false">
      <c r="A799" s="17"/>
      <c r="B799" s="18" t="str">
        <f aca="false">IF(A799="","",IFERROR(VLOOKUP(A799,الموظفين!$A$2:$J$501,2,FALSE()),"⚠ كود غير موجود"))</f>
        <v/>
      </c>
      <c r="C799" s="17"/>
      <c r="D799" s="16"/>
      <c r="E799" s="16"/>
      <c r="F799" s="22" t="str">
        <f aca="false">IF(OR(D799="",E799=""),"",E799-D799+1)</f>
        <v/>
      </c>
      <c r="G799" s="17"/>
      <c r="H799" s="17"/>
      <c r="I799" s="22" t="str">
        <f aca="false">IF(OR(D799="",E799=""),"",MAX(0,MIN(E799,الإعدادات!$B$5)-MAX(D799,الإعدادات!$B$4)+1))</f>
        <v/>
      </c>
    </row>
    <row r="800" customFormat="false" ht="15" hidden="false" customHeight="false" outlineLevel="0" collapsed="false">
      <c r="A800" s="17"/>
      <c r="B800" s="18" t="str">
        <f aca="false">IF(A800="","",IFERROR(VLOOKUP(A800,الموظفين!$A$2:$J$501,2,FALSE()),"⚠ كود غير موجود"))</f>
        <v/>
      </c>
      <c r="C800" s="17"/>
      <c r="D800" s="16"/>
      <c r="E800" s="16"/>
      <c r="F800" s="22" t="str">
        <f aca="false">IF(OR(D800="",E800=""),"",E800-D800+1)</f>
        <v/>
      </c>
      <c r="G800" s="17"/>
      <c r="H800" s="17"/>
      <c r="I800" s="22" t="str">
        <f aca="false">IF(OR(D800="",E800=""),"",MAX(0,MIN(E800,الإعدادات!$B$5)-MAX(D800,الإعدادات!$B$4)+1))</f>
        <v/>
      </c>
    </row>
    <row r="801" customFormat="false" ht="15" hidden="false" customHeight="false" outlineLevel="0" collapsed="false">
      <c r="A801" s="17"/>
      <c r="B801" s="18" t="str">
        <f aca="false">IF(A801="","",IFERROR(VLOOKUP(A801,الموظفين!$A$2:$J$501,2,FALSE()),"⚠ كود غير موجود"))</f>
        <v/>
      </c>
      <c r="C801" s="17"/>
      <c r="D801" s="16"/>
      <c r="E801" s="16"/>
      <c r="F801" s="22" t="str">
        <f aca="false">IF(OR(D801="",E801=""),"",E801-D801+1)</f>
        <v/>
      </c>
      <c r="G801" s="17"/>
      <c r="H801" s="17"/>
      <c r="I801" s="22" t="str">
        <f aca="false">IF(OR(D801="",E801=""),"",MAX(0,MIN(E801,الإعدادات!$B$5)-MAX(D801,الإعدادات!$B$4)+1))</f>
        <v/>
      </c>
    </row>
    <row r="802" customFormat="false" ht="15" hidden="false" customHeight="false" outlineLevel="0" collapsed="false">
      <c r="A802" s="17"/>
      <c r="B802" s="18" t="str">
        <f aca="false">IF(A802="","",IFERROR(VLOOKUP(A802,الموظفين!$A$2:$J$501,2,FALSE()),"⚠ كود غير موجود"))</f>
        <v/>
      </c>
      <c r="C802" s="17"/>
      <c r="D802" s="16"/>
      <c r="E802" s="16"/>
      <c r="F802" s="22" t="str">
        <f aca="false">IF(OR(D802="",E802=""),"",E802-D802+1)</f>
        <v/>
      </c>
      <c r="G802" s="17"/>
      <c r="H802" s="17"/>
      <c r="I802" s="22" t="str">
        <f aca="false">IF(OR(D802="",E802=""),"",MAX(0,MIN(E802,الإعدادات!$B$5)-MAX(D802,الإعدادات!$B$4)+1))</f>
        <v/>
      </c>
    </row>
    <row r="803" customFormat="false" ht="15" hidden="false" customHeight="false" outlineLevel="0" collapsed="false">
      <c r="A803" s="17"/>
      <c r="B803" s="18" t="str">
        <f aca="false">IF(A803="","",IFERROR(VLOOKUP(A803,الموظفين!$A$2:$J$501,2,FALSE()),"⚠ كود غير موجود"))</f>
        <v/>
      </c>
      <c r="C803" s="17"/>
      <c r="D803" s="16"/>
      <c r="E803" s="16"/>
      <c r="F803" s="22" t="str">
        <f aca="false">IF(OR(D803="",E803=""),"",E803-D803+1)</f>
        <v/>
      </c>
      <c r="G803" s="17"/>
      <c r="H803" s="17"/>
      <c r="I803" s="22" t="str">
        <f aca="false">IF(OR(D803="",E803=""),"",MAX(0,MIN(E803,الإعدادات!$B$5)-MAX(D803,الإعدادات!$B$4)+1))</f>
        <v/>
      </c>
    </row>
    <row r="804" customFormat="false" ht="15" hidden="false" customHeight="false" outlineLevel="0" collapsed="false">
      <c r="A804" s="17"/>
      <c r="B804" s="18" t="str">
        <f aca="false">IF(A804="","",IFERROR(VLOOKUP(A804,الموظفين!$A$2:$J$501,2,FALSE()),"⚠ كود غير موجود"))</f>
        <v/>
      </c>
      <c r="C804" s="17"/>
      <c r="D804" s="16"/>
      <c r="E804" s="16"/>
      <c r="F804" s="22" t="str">
        <f aca="false">IF(OR(D804="",E804=""),"",E804-D804+1)</f>
        <v/>
      </c>
      <c r="G804" s="17"/>
      <c r="H804" s="17"/>
      <c r="I804" s="22" t="str">
        <f aca="false">IF(OR(D804="",E804=""),"",MAX(0,MIN(E804,الإعدادات!$B$5)-MAX(D804,الإعدادات!$B$4)+1))</f>
        <v/>
      </c>
    </row>
    <row r="805" customFormat="false" ht="15" hidden="false" customHeight="false" outlineLevel="0" collapsed="false">
      <c r="A805" s="17"/>
      <c r="B805" s="18" t="str">
        <f aca="false">IF(A805="","",IFERROR(VLOOKUP(A805,الموظفين!$A$2:$J$501,2,FALSE()),"⚠ كود غير موجود"))</f>
        <v/>
      </c>
      <c r="C805" s="17"/>
      <c r="D805" s="16"/>
      <c r="E805" s="16"/>
      <c r="F805" s="22" t="str">
        <f aca="false">IF(OR(D805="",E805=""),"",E805-D805+1)</f>
        <v/>
      </c>
      <c r="G805" s="17"/>
      <c r="H805" s="17"/>
      <c r="I805" s="22" t="str">
        <f aca="false">IF(OR(D805="",E805=""),"",MAX(0,MIN(E805,الإعدادات!$B$5)-MAX(D805,الإعدادات!$B$4)+1))</f>
        <v/>
      </c>
    </row>
    <row r="806" customFormat="false" ht="15" hidden="false" customHeight="false" outlineLevel="0" collapsed="false">
      <c r="A806" s="17"/>
      <c r="B806" s="18" t="str">
        <f aca="false">IF(A806="","",IFERROR(VLOOKUP(A806,الموظفين!$A$2:$J$501,2,FALSE()),"⚠ كود غير موجود"))</f>
        <v/>
      </c>
      <c r="C806" s="17"/>
      <c r="D806" s="16"/>
      <c r="E806" s="16"/>
      <c r="F806" s="22" t="str">
        <f aca="false">IF(OR(D806="",E806=""),"",E806-D806+1)</f>
        <v/>
      </c>
      <c r="G806" s="17"/>
      <c r="H806" s="17"/>
      <c r="I806" s="22" t="str">
        <f aca="false">IF(OR(D806="",E806=""),"",MAX(0,MIN(E806,الإعدادات!$B$5)-MAX(D806,الإعدادات!$B$4)+1))</f>
        <v/>
      </c>
    </row>
    <row r="807" customFormat="false" ht="15" hidden="false" customHeight="false" outlineLevel="0" collapsed="false">
      <c r="A807" s="17"/>
      <c r="B807" s="18" t="str">
        <f aca="false">IF(A807="","",IFERROR(VLOOKUP(A807,الموظفين!$A$2:$J$501,2,FALSE()),"⚠ كود غير موجود"))</f>
        <v/>
      </c>
      <c r="C807" s="17"/>
      <c r="D807" s="16"/>
      <c r="E807" s="16"/>
      <c r="F807" s="22" t="str">
        <f aca="false">IF(OR(D807="",E807=""),"",E807-D807+1)</f>
        <v/>
      </c>
      <c r="G807" s="17"/>
      <c r="H807" s="17"/>
      <c r="I807" s="22" t="str">
        <f aca="false">IF(OR(D807="",E807=""),"",MAX(0,MIN(E807,الإعدادات!$B$5)-MAX(D807,الإعدادات!$B$4)+1))</f>
        <v/>
      </c>
    </row>
    <row r="808" customFormat="false" ht="15" hidden="false" customHeight="false" outlineLevel="0" collapsed="false">
      <c r="A808" s="17"/>
      <c r="B808" s="18" t="str">
        <f aca="false">IF(A808="","",IFERROR(VLOOKUP(A808,الموظفين!$A$2:$J$501,2,FALSE()),"⚠ كود غير موجود"))</f>
        <v/>
      </c>
      <c r="C808" s="17"/>
      <c r="D808" s="16"/>
      <c r="E808" s="16"/>
      <c r="F808" s="22" t="str">
        <f aca="false">IF(OR(D808="",E808=""),"",E808-D808+1)</f>
        <v/>
      </c>
      <c r="G808" s="17"/>
      <c r="H808" s="17"/>
      <c r="I808" s="22" t="str">
        <f aca="false">IF(OR(D808="",E808=""),"",MAX(0,MIN(E808,الإعدادات!$B$5)-MAX(D808,الإعدادات!$B$4)+1))</f>
        <v/>
      </c>
    </row>
    <row r="809" customFormat="false" ht="15" hidden="false" customHeight="false" outlineLevel="0" collapsed="false">
      <c r="A809" s="17"/>
      <c r="B809" s="18" t="str">
        <f aca="false">IF(A809="","",IFERROR(VLOOKUP(A809,الموظفين!$A$2:$J$501,2,FALSE()),"⚠ كود غير موجود"))</f>
        <v/>
      </c>
      <c r="C809" s="17"/>
      <c r="D809" s="16"/>
      <c r="E809" s="16"/>
      <c r="F809" s="22" t="str">
        <f aca="false">IF(OR(D809="",E809=""),"",E809-D809+1)</f>
        <v/>
      </c>
      <c r="G809" s="17"/>
      <c r="H809" s="17"/>
      <c r="I809" s="22" t="str">
        <f aca="false">IF(OR(D809="",E809=""),"",MAX(0,MIN(E809,الإعدادات!$B$5)-MAX(D809,الإعدادات!$B$4)+1))</f>
        <v/>
      </c>
    </row>
    <row r="810" customFormat="false" ht="15" hidden="false" customHeight="false" outlineLevel="0" collapsed="false">
      <c r="A810" s="17"/>
      <c r="B810" s="18" t="str">
        <f aca="false">IF(A810="","",IFERROR(VLOOKUP(A810,الموظفين!$A$2:$J$501,2,FALSE()),"⚠ كود غير موجود"))</f>
        <v/>
      </c>
      <c r="C810" s="17"/>
      <c r="D810" s="16"/>
      <c r="E810" s="16"/>
      <c r="F810" s="22" t="str">
        <f aca="false">IF(OR(D810="",E810=""),"",E810-D810+1)</f>
        <v/>
      </c>
      <c r="G810" s="17"/>
      <c r="H810" s="17"/>
      <c r="I810" s="22" t="str">
        <f aca="false">IF(OR(D810="",E810=""),"",MAX(0,MIN(E810,الإعدادات!$B$5)-MAX(D810,الإعدادات!$B$4)+1))</f>
        <v/>
      </c>
    </row>
    <row r="811" customFormat="false" ht="15" hidden="false" customHeight="false" outlineLevel="0" collapsed="false">
      <c r="A811" s="17"/>
      <c r="B811" s="18" t="str">
        <f aca="false">IF(A811="","",IFERROR(VLOOKUP(A811,الموظفين!$A$2:$J$501,2,FALSE()),"⚠ كود غير موجود"))</f>
        <v/>
      </c>
      <c r="C811" s="17"/>
      <c r="D811" s="16"/>
      <c r="E811" s="16"/>
      <c r="F811" s="22" t="str">
        <f aca="false">IF(OR(D811="",E811=""),"",E811-D811+1)</f>
        <v/>
      </c>
      <c r="G811" s="17"/>
      <c r="H811" s="17"/>
      <c r="I811" s="22" t="str">
        <f aca="false">IF(OR(D811="",E811=""),"",MAX(0,MIN(E811,الإعدادات!$B$5)-MAX(D811,الإعدادات!$B$4)+1))</f>
        <v/>
      </c>
    </row>
    <row r="812" customFormat="false" ht="15" hidden="false" customHeight="false" outlineLevel="0" collapsed="false">
      <c r="A812" s="17"/>
      <c r="B812" s="18" t="str">
        <f aca="false">IF(A812="","",IFERROR(VLOOKUP(A812,الموظفين!$A$2:$J$501,2,FALSE()),"⚠ كود غير موجود"))</f>
        <v/>
      </c>
      <c r="C812" s="17"/>
      <c r="D812" s="16"/>
      <c r="E812" s="16"/>
      <c r="F812" s="22" t="str">
        <f aca="false">IF(OR(D812="",E812=""),"",E812-D812+1)</f>
        <v/>
      </c>
      <c r="G812" s="17"/>
      <c r="H812" s="17"/>
      <c r="I812" s="22" t="str">
        <f aca="false">IF(OR(D812="",E812=""),"",MAX(0,MIN(E812,الإعدادات!$B$5)-MAX(D812,الإعدادات!$B$4)+1))</f>
        <v/>
      </c>
    </row>
    <row r="813" customFormat="false" ht="15" hidden="false" customHeight="false" outlineLevel="0" collapsed="false">
      <c r="A813" s="17"/>
      <c r="B813" s="18" t="str">
        <f aca="false">IF(A813="","",IFERROR(VLOOKUP(A813,الموظفين!$A$2:$J$501,2,FALSE()),"⚠ كود غير موجود"))</f>
        <v/>
      </c>
      <c r="C813" s="17"/>
      <c r="D813" s="16"/>
      <c r="E813" s="16"/>
      <c r="F813" s="22" t="str">
        <f aca="false">IF(OR(D813="",E813=""),"",E813-D813+1)</f>
        <v/>
      </c>
      <c r="G813" s="17"/>
      <c r="H813" s="17"/>
      <c r="I813" s="22" t="str">
        <f aca="false">IF(OR(D813="",E813=""),"",MAX(0,MIN(E813,الإعدادات!$B$5)-MAX(D813,الإعدادات!$B$4)+1))</f>
        <v/>
      </c>
    </row>
    <row r="814" customFormat="false" ht="15" hidden="false" customHeight="false" outlineLevel="0" collapsed="false">
      <c r="A814" s="17"/>
      <c r="B814" s="18" t="str">
        <f aca="false">IF(A814="","",IFERROR(VLOOKUP(A814,الموظفين!$A$2:$J$501,2,FALSE()),"⚠ كود غير موجود"))</f>
        <v/>
      </c>
      <c r="C814" s="17"/>
      <c r="D814" s="16"/>
      <c r="E814" s="16"/>
      <c r="F814" s="22" t="str">
        <f aca="false">IF(OR(D814="",E814=""),"",E814-D814+1)</f>
        <v/>
      </c>
      <c r="G814" s="17"/>
      <c r="H814" s="17"/>
      <c r="I814" s="22" t="str">
        <f aca="false">IF(OR(D814="",E814=""),"",MAX(0,MIN(E814,الإعدادات!$B$5)-MAX(D814,الإعدادات!$B$4)+1))</f>
        <v/>
      </c>
    </row>
    <row r="815" customFormat="false" ht="15" hidden="false" customHeight="false" outlineLevel="0" collapsed="false">
      <c r="A815" s="17"/>
      <c r="B815" s="18" t="str">
        <f aca="false">IF(A815="","",IFERROR(VLOOKUP(A815,الموظفين!$A$2:$J$501,2,FALSE()),"⚠ كود غير موجود"))</f>
        <v/>
      </c>
      <c r="C815" s="17"/>
      <c r="D815" s="16"/>
      <c r="E815" s="16"/>
      <c r="F815" s="22" t="str">
        <f aca="false">IF(OR(D815="",E815=""),"",E815-D815+1)</f>
        <v/>
      </c>
      <c r="G815" s="17"/>
      <c r="H815" s="17"/>
      <c r="I815" s="22" t="str">
        <f aca="false">IF(OR(D815="",E815=""),"",MAX(0,MIN(E815,الإعدادات!$B$5)-MAX(D815,الإعدادات!$B$4)+1))</f>
        <v/>
      </c>
    </row>
    <row r="816" customFormat="false" ht="15" hidden="false" customHeight="false" outlineLevel="0" collapsed="false">
      <c r="A816" s="17"/>
      <c r="B816" s="18" t="str">
        <f aca="false">IF(A816="","",IFERROR(VLOOKUP(A816,الموظفين!$A$2:$J$501,2,FALSE()),"⚠ كود غير موجود"))</f>
        <v/>
      </c>
      <c r="C816" s="17"/>
      <c r="D816" s="16"/>
      <c r="E816" s="16"/>
      <c r="F816" s="22" t="str">
        <f aca="false">IF(OR(D816="",E816=""),"",E816-D816+1)</f>
        <v/>
      </c>
      <c r="G816" s="17"/>
      <c r="H816" s="17"/>
      <c r="I816" s="22" t="str">
        <f aca="false">IF(OR(D816="",E816=""),"",MAX(0,MIN(E816,الإعدادات!$B$5)-MAX(D816,الإعدادات!$B$4)+1))</f>
        <v/>
      </c>
    </row>
    <row r="817" customFormat="false" ht="15" hidden="false" customHeight="false" outlineLevel="0" collapsed="false">
      <c r="A817" s="17"/>
      <c r="B817" s="18" t="str">
        <f aca="false">IF(A817="","",IFERROR(VLOOKUP(A817,الموظفين!$A$2:$J$501,2,FALSE()),"⚠ كود غير موجود"))</f>
        <v/>
      </c>
      <c r="C817" s="17"/>
      <c r="D817" s="16"/>
      <c r="E817" s="16"/>
      <c r="F817" s="22" t="str">
        <f aca="false">IF(OR(D817="",E817=""),"",E817-D817+1)</f>
        <v/>
      </c>
      <c r="G817" s="17"/>
      <c r="H817" s="17"/>
      <c r="I817" s="22" t="str">
        <f aca="false">IF(OR(D817="",E817=""),"",MAX(0,MIN(E817,الإعدادات!$B$5)-MAX(D817,الإعدادات!$B$4)+1))</f>
        <v/>
      </c>
    </row>
    <row r="818" customFormat="false" ht="15" hidden="false" customHeight="false" outlineLevel="0" collapsed="false">
      <c r="A818" s="17"/>
      <c r="B818" s="18" t="str">
        <f aca="false">IF(A818="","",IFERROR(VLOOKUP(A818,الموظفين!$A$2:$J$501,2,FALSE()),"⚠ كود غير موجود"))</f>
        <v/>
      </c>
      <c r="C818" s="17"/>
      <c r="D818" s="16"/>
      <c r="E818" s="16"/>
      <c r="F818" s="22" t="str">
        <f aca="false">IF(OR(D818="",E818=""),"",E818-D818+1)</f>
        <v/>
      </c>
      <c r="G818" s="17"/>
      <c r="H818" s="17"/>
      <c r="I818" s="22" t="str">
        <f aca="false">IF(OR(D818="",E818=""),"",MAX(0,MIN(E818,الإعدادات!$B$5)-MAX(D818,الإعدادات!$B$4)+1))</f>
        <v/>
      </c>
    </row>
    <row r="819" customFormat="false" ht="15" hidden="false" customHeight="false" outlineLevel="0" collapsed="false">
      <c r="A819" s="17"/>
      <c r="B819" s="18" t="str">
        <f aca="false">IF(A819="","",IFERROR(VLOOKUP(A819,الموظفين!$A$2:$J$501,2,FALSE()),"⚠ كود غير موجود"))</f>
        <v/>
      </c>
      <c r="C819" s="17"/>
      <c r="D819" s="16"/>
      <c r="E819" s="16"/>
      <c r="F819" s="22" t="str">
        <f aca="false">IF(OR(D819="",E819=""),"",E819-D819+1)</f>
        <v/>
      </c>
      <c r="G819" s="17"/>
      <c r="H819" s="17"/>
      <c r="I819" s="22" t="str">
        <f aca="false">IF(OR(D819="",E819=""),"",MAX(0,MIN(E819,الإعدادات!$B$5)-MAX(D819,الإعدادات!$B$4)+1))</f>
        <v/>
      </c>
    </row>
    <row r="820" customFormat="false" ht="15" hidden="false" customHeight="false" outlineLevel="0" collapsed="false">
      <c r="A820" s="17"/>
      <c r="B820" s="18" t="str">
        <f aca="false">IF(A820="","",IFERROR(VLOOKUP(A820,الموظفين!$A$2:$J$501,2,FALSE()),"⚠ كود غير موجود"))</f>
        <v/>
      </c>
      <c r="C820" s="17"/>
      <c r="D820" s="16"/>
      <c r="E820" s="16"/>
      <c r="F820" s="22" t="str">
        <f aca="false">IF(OR(D820="",E820=""),"",E820-D820+1)</f>
        <v/>
      </c>
      <c r="G820" s="17"/>
      <c r="H820" s="17"/>
      <c r="I820" s="22" t="str">
        <f aca="false">IF(OR(D820="",E820=""),"",MAX(0,MIN(E820,الإعدادات!$B$5)-MAX(D820,الإعدادات!$B$4)+1))</f>
        <v/>
      </c>
    </row>
    <row r="821" customFormat="false" ht="15" hidden="false" customHeight="false" outlineLevel="0" collapsed="false">
      <c r="A821" s="17"/>
      <c r="B821" s="18" t="str">
        <f aca="false">IF(A821="","",IFERROR(VLOOKUP(A821,الموظفين!$A$2:$J$501,2,FALSE()),"⚠ كود غير موجود"))</f>
        <v/>
      </c>
      <c r="C821" s="17"/>
      <c r="D821" s="16"/>
      <c r="E821" s="16"/>
      <c r="F821" s="22" t="str">
        <f aca="false">IF(OR(D821="",E821=""),"",E821-D821+1)</f>
        <v/>
      </c>
      <c r="G821" s="17"/>
      <c r="H821" s="17"/>
      <c r="I821" s="22" t="str">
        <f aca="false">IF(OR(D821="",E821=""),"",MAX(0,MIN(E821,الإعدادات!$B$5)-MAX(D821,الإعدادات!$B$4)+1))</f>
        <v/>
      </c>
    </row>
    <row r="822" customFormat="false" ht="15" hidden="false" customHeight="false" outlineLevel="0" collapsed="false">
      <c r="A822" s="17"/>
      <c r="B822" s="18" t="str">
        <f aca="false">IF(A822="","",IFERROR(VLOOKUP(A822,الموظفين!$A$2:$J$501,2,FALSE()),"⚠ كود غير موجود"))</f>
        <v/>
      </c>
      <c r="C822" s="17"/>
      <c r="D822" s="16"/>
      <c r="E822" s="16"/>
      <c r="F822" s="22" t="str">
        <f aca="false">IF(OR(D822="",E822=""),"",E822-D822+1)</f>
        <v/>
      </c>
      <c r="G822" s="17"/>
      <c r="H822" s="17"/>
      <c r="I822" s="22" t="str">
        <f aca="false">IF(OR(D822="",E822=""),"",MAX(0,MIN(E822,الإعدادات!$B$5)-MAX(D822,الإعدادات!$B$4)+1))</f>
        <v/>
      </c>
    </row>
    <row r="823" customFormat="false" ht="15" hidden="false" customHeight="false" outlineLevel="0" collapsed="false">
      <c r="A823" s="17"/>
      <c r="B823" s="18" t="str">
        <f aca="false">IF(A823="","",IFERROR(VLOOKUP(A823,الموظفين!$A$2:$J$501,2,FALSE()),"⚠ كود غير موجود"))</f>
        <v/>
      </c>
      <c r="C823" s="17"/>
      <c r="D823" s="16"/>
      <c r="E823" s="16"/>
      <c r="F823" s="22" t="str">
        <f aca="false">IF(OR(D823="",E823=""),"",E823-D823+1)</f>
        <v/>
      </c>
      <c r="G823" s="17"/>
      <c r="H823" s="17"/>
      <c r="I823" s="22" t="str">
        <f aca="false">IF(OR(D823="",E823=""),"",MAX(0,MIN(E823,الإعدادات!$B$5)-MAX(D823,الإعدادات!$B$4)+1))</f>
        <v/>
      </c>
    </row>
    <row r="824" customFormat="false" ht="15" hidden="false" customHeight="false" outlineLevel="0" collapsed="false">
      <c r="A824" s="17"/>
      <c r="B824" s="18" t="str">
        <f aca="false">IF(A824="","",IFERROR(VLOOKUP(A824,الموظفين!$A$2:$J$501,2,FALSE()),"⚠ كود غير موجود"))</f>
        <v/>
      </c>
      <c r="C824" s="17"/>
      <c r="D824" s="16"/>
      <c r="E824" s="16"/>
      <c r="F824" s="22" t="str">
        <f aca="false">IF(OR(D824="",E824=""),"",E824-D824+1)</f>
        <v/>
      </c>
      <c r="G824" s="17"/>
      <c r="H824" s="17"/>
      <c r="I824" s="22" t="str">
        <f aca="false">IF(OR(D824="",E824=""),"",MAX(0,MIN(E824,الإعدادات!$B$5)-MAX(D824,الإعدادات!$B$4)+1))</f>
        <v/>
      </c>
    </row>
    <row r="825" customFormat="false" ht="15" hidden="false" customHeight="false" outlineLevel="0" collapsed="false">
      <c r="A825" s="17"/>
      <c r="B825" s="18" t="str">
        <f aca="false">IF(A825="","",IFERROR(VLOOKUP(A825,الموظفين!$A$2:$J$501,2,FALSE()),"⚠ كود غير موجود"))</f>
        <v/>
      </c>
      <c r="C825" s="17"/>
      <c r="D825" s="16"/>
      <c r="E825" s="16"/>
      <c r="F825" s="22" t="str">
        <f aca="false">IF(OR(D825="",E825=""),"",E825-D825+1)</f>
        <v/>
      </c>
      <c r="G825" s="17"/>
      <c r="H825" s="17"/>
      <c r="I825" s="22" t="str">
        <f aca="false">IF(OR(D825="",E825=""),"",MAX(0,MIN(E825,الإعدادات!$B$5)-MAX(D825,الإعدادات!$B$4)+1))</f>
        <v/>
      </c>
    </row>
    <row r="826" customFormat="false" ht="15" hidden="false" customHeight="false" outlineLevel="0" collapsed="false">
      <c r="A826" s="17"/>
      <c r="B826" s="18" t="str">
        <f aca="false">IF(A826="","",IFERROR(VLOOKUP(A826,الموظفين!$A$2:$J$501,2,FALSE()),"⚠ كود غير موجود"))</f>
        <v/>
      </c>
      <c r="C826" s="17"/>
      <c r="D826" s="16"/>
      <c r="E826" s="16"/>
      <c r="F826" s="22" t="str">
        <f aca="false">IF(OR(D826="",E826=""),"",E826-D826+1)</f>
        <v/>
      </c>
      <c r="G826" s="17"/>
      <c r="H826" s="17"/>
      <c r="I826" s="22" t="str">
        <f aca="false">IF(OR(D826="",E826=""),"",MAX(0,MIN(E826,الإعدادات!$B$5)-MAX(D826,الإعدادات!$B$4)+1))</f>
        <v/>
      </c>
    </row>
    <row r="827" customFormat="false" ht="15" hidden="false" customHeight="false" outlineLevel="0" collapsed="false">
      <c r="A827" s="17"/>
      <c r="B827" s="18" t="str">
        <f aca="false">IF(A827="","",IFERROR(VLOOKUP(A827,الموظفين!$A$2:$J$501,2,FALSE()),"⚠ كود غير موجود"))</f>
        <v/>
      </c>
      <c r="C827" s="17"/>
      <c r="D827" s="16"/>
      <c r="E827" s="16"/>
      <c r="F827" s="22" t="str">
        <f aca="false">IF(OR(D827="",E827=""),"",E827-D827+1)</f>
        <v/>
      </c>
      <c r="G827" s="17"/>
      <c r="H827" s="17"/>
      <c r="I827" s="22" t="str">
        <f aca="false">IF(OR(D827="",E827=""),"",MAX(0,MIN(E827,الإعدادات!$B$5)-MAX(D827,الإعدادات!$B$4)+1))</f>
        <v/>
      </c>
    </row>
    <row r="828" customFormat="false" ht="15" hidden="false" customHeight="false" outlineLevel="0" collapsed="false">
      <c r="A828" s="17"/>
      <c r="B828" s="18" t="str">
        <f aca="false">IF(A828="","",IFERROR(VLOOKUP(A828,الموظفين!$A$2:$J$501,2,FALSE()),"⚠ كود غير موجود"))</f>
        <v/>
      </c>
      <c r="C828" s="17"/>
      <c r="D828" s="16"/>
      <c r="E828" s="16"/>
      <c r="F828" s="22" t="str">
        <f aca="false">IF(OR(D828="",E828=""),"",E828-D828+1)</f>
        <v/>
      </c>
      <c r="G828" s="17"/>
      <c r="H828" s="17"/>
      <c r="I828" s="22" t="str">
        <f aca="false">IF(OR(D828="",E828=""),"",MAX(0,MIN(E828,الإعدادات!$B$5)-MAX(D828,الإعدادات!$B$4)+1))</f>
        <v/>
      </c>
    </row>
    <row r="829" customFormat="false" ht="15" hidden="false" customHeight="false" outlineLevel="0" collapsed="false">
      <c r="A829" s="17"/>
      <c r="B829" s="18" t="str">
        <f aca="false">IF(A829="","",IFERROR(VLOOKUP(A829,الموظفين!$A$2:$J$501,2,FALSE()),"⚠ كود غير موجود"))</f>
        <v/>
      </c>
      <c r="C829" s="17"/>
      <c r="D829" s="16"/>
      <c r="E829" s="16"/>
      <c r="F829" s="22" t="str">
        <f aca="false">IF(OR(D829="",E829=""),"",E829-D829+1)</f>
        <v/>
      </c>
      <c r="G829" s="17"/>
      <c r="H829" s="17"/>
      <c r="I829" s="22" t="str">
        <f aca="false">IF(OR(D829="",E829=""),"",MAX(0,MIN(E829,الإعدادات!$B$5)-MAX(D829,الإعدادات!$B$4)+1))</f>
        <v/>
      </c>
    </row>
    <row r="830" customFormat="false" ht="15" hidden="false" customHeight="false" outlineLevel="0" collapsed="false">
      <c r="A830" s="17"/>
      <c r="B830" s="18" t="str">
        <f aca="false">IF(A830="","",IFERROR(VLOOKUP(A830,الموظفين!$A$2:$J$501,2,FALSE()),"⚠ كود غير موجود"))</f>
        <v/>
      </c>
      <c r="C830" s="17"/>
      <c r="D830" s="16"/>
      <c r="E830" s="16"/>
      <c r="F830" s="22" t="str">
        <f aca="false">IF(OR(D830="",E830=""),"",E830-D830+1)</f>
        <v/>
      </c>
      <c r="G830" s="17"/>
      <c r="H830" s="17"/>
      <c r="I830" s="22" t="str">
        <f aca="false">IF(OR(D830="",E830=""),"",MAX(0,MIN(E830,الإعدادات!$B$5)-MAX(D830,الإعدادات!$B$4)+1))</f>
        <v/>
      </c>
    </row>
    <row r="831" customFormat="false" ht="15" hidden="false" customHeight="false" outlineLevel="0" collapsed="false">
      <c r="A831" s="17"/>
      <c r="B831" s="18" t="str">
        <f aca="false">IF(A831="","",IFERROR(VLOOKUP(A831,الموظفين!$A$2:$J$501,2,FALSE()),"⚠ كود غير موجود"))</f>
        <v/>
      </c>
      <c r="C831" s="17"/>
      <c r="D831" s="16"/>
      <c r="E831" s="16"/>
      <c r="F831" s="22" t="str">
        <f aca="false">IF(OR(D831="",E831=""),"",E831-D831+1)</f>
        <v/>
      </c>
      <c r="G831" s="17"/>
      <c r="H831" s="17"/>
      <c r="I831" s="22" t="str">
        <f aca="false">IF(OR(D831="",E831=""),"",MAX(0,MIN(E831,الإعدادات!$B$5)-MAX(D831,الإعدادات!$B$4)+1))</f>
        <v/>
      </c>
    </row>
    <row r="832" customFormat="false" ht="15" hidden="false" customHeight="false" outlineLevel="0" collapsed="false">
      <c r="A832" s="17"/>
      <c r="B832" s="18" t="str">
        <f aca="false">IF(A832="","",IFERROR(VLOOKUP(A832,الموظفين!$A$2:$J$501,2,FALSE()),"⚠ كود غير موجود"))</f>
        <v/>
      </c>
      <c r="C832" s="17"/>
      <c r="D832" s="16"/>
      <c r="E832" s="16"/>
      <c r="F832" s="22" t="str">
        <f aca="false">IF(OR(D832="",E832=""),"",E832-D832+1)</f>
        <v/>
      </c>
      <c r="G832" s="17"/>
      <c r="H832" s="17"/>
      <c r="I832" s="22" t="str">
        <f aca="false">IF(OR(D832="",E832=""),"",MAX(0,MIN(E832,الإعدادات!$B$5)-MAX(D832,الإعدادات!$B$4)+1))</f>
        <v/>
      </c>
    </row>
    <row r="833" customFormat="false" ht="15" hidden="false" customHeight="false" outlineLevel="0" collapsed="false">
      <c r="A833" s="17"/>
      <c r="B833" s="18" t="str">
        <f aca="false">IF(A833="","",IFERROR(VLOOKUP(A833,الموظفين!$A$2:$J$501,2,FALSE()),"⚠ كود غير موجود"))</f>
        <v/>
      </c>
      <c r="C833" s="17"/>
      <c r="D833" s="16"/>
      <c r="E833" s="16"/>
      <c r="F833" s="22" t="str">
        <f aca="false">IF(OR(D833="",E833=""),"",E833-D833+1)</f>
        <v/>
      </c>
      <c r="G833" s="17"/>
      <c r="H833" s="17"/>
      <c r="I833" s="22" t="str">
        <f aca="false">IF(OR(D833="",E833=""),"",MAX(0,MIN(E833,الإعدادات!$B$5)-MAX(D833,الإعدادات!$B$4)+1))</f>
        <v/>
      </c>
    </row>
    <row r="834" customFormat="false" ht="15" hidden="false" customHeight="false" outlineLevel="0" collapsed="false">
      <c r="A834" s="17"/>
      <c r="B834" s="18" t="str">
        <f aca="false">IF(A834="","",IFERROR(VLOOKUP(A834,الموظفين!$A$2:$J$501,2,FALSE()),"⚠ كود غير موجود"))</f>
        <v/>
      </c>
      <c r="C834" s="17"/>
      <c r="D834" s="16"/>
      <c r="E834" s="16"/>
      <c r="F834" s="22" t="str">
        <f aca="false">IF(OR(D834="",E834=""),"",E834-D834+1)</f>
        <v/>
      </c>
      <c r="G834" s="17"/>
      <c r="H834" s="17"/>
      <c r="I834" s="22" t="str">
        <f aca="false">IF(OR(D834="",E834=""),"",MAX(0,MIN(E834,الإعدادات!$B$5)-MAX(D834,الإعدادات!$B$4)+1))</f>
        <v/>
      </c>
    </row>
    <row r="835" customFormat="false" ht="15" hidden="false" customHeight="false" outlineLevel="0" collapsed="false">
      <c r="A835" s="17"/>
      <c r="B835" s="18" t="str">
        <f aca="false">IF(A835="","",IFERROR(VLOOKUP(A835,الموظفين!$A$2:$J$501,2,FALSE()),"⚠ كود غير موجود"))</f>
        <v/>
      </c>
      <c r="C835" s="17"/>
      <c r="D835" s="16"/>
      <c r="E835" s="16"/>
      <c r="F835" s="22" t="str">
        <f aca="false">IF(OR(D835="",E835=""),"",E835-D835+1)</f>
        <v/>
      </c>
      <c r="G835" s="17"/>
      <c r="H835" s="17"/>
      <c r="I835" s="22" t="str">
        <f aca="false">IF(OR(D835="",E835=""),"",MAX(0,MIN(E835,الإعدادات!$B$5)-MAX(D835,الإعدادات!$B$4)+1))</f>
        <v/>
      </c>
    </row>
    <row r="836" customFormat="false" ht="15" hidden="false" customHeight="false" outlineLevel="0" collapsed="false">
      <c r="A836" s="17"/>
      <c r="B836" s="18" t="str">
        <f aca="false">IF(A836="","",IFERROR(VLOOKUP(A836,الموظفين!$A$2:$J$501,2,FALSE()),"⚠ كود غير موجود"))</f>
        <v/>
      </c>
      <c r="C836" s="17"/>
      <c r="D836" s="16"/>
      <c r="E836" s="16"/>
      <c r="F836" s="22" t="str">
        <f aca="false">IF(OR(D836="",E836=""),"",E836-D836+1)</f>
        <v/>
      </c>
      <c r="G836" s="17"/>
      <c r="H836" s="17"/>
      <c r="I836" s="22" t="str">
        <f aca="false">IF(OR(D836="",E836=""),"",MAX(0,MIN(E836,الإعدادات!$B$5)-MAX(D836,الإعدادات!$B$4)+1))</f>
        <v/>
      </c>
    </row>
    <row r="837" customFormat="false" ht="15" hidden="false" customHeight="false" outlineLevel="0" collapsed="false">
      <c r="A837" s="17"/>
      <c r="B837" s="18" t="str">
        <f aca="false">IF(A837="","",IFERROR(VLOOKUP(A837,الموظفين!$A$2:$J$501,2,FALSE()),"⚠ كود غير موجود"))</f>
        <v/>
      </c>
      <c r="C837" s="17"/>
      <c r="D837" s="16"/>
      <c r="E837" s="16"/>
      <c r="F837" s="22" t="str">
        <f aca="false">IF(OR(D837="",E837=""),"",E837-D837+1)</f>
        <v/>
      </c>
      <c r="G837" s="17"/>
      <c r="H837" s="17"/>
      <c r="I837" s="22" t="str">
        <f aca="false">IF(OR(D837="",E837=""),"",MAX(0,MIN(E837,الإعدادات!$B$5)-MAX(D837,الإعدادات!$B$4)+1))</f>
        <v/>
      </c>
    </row>
    <row r="838" customFormat="false" ht="15" hidden="false" customHeight="false" outlineLevel="0" collapsed="false">
      <c r="A838" s="17"/>
      <c r="B838" s="18" t="str">
        <f aca="false">IF(A838="","",IFERROR(VLOOKUP(A838,الموظفين!$A$2:$J$501,2,FALSE()),"⚠ كود غير موجود"))</f>
        <v/>
      </c>
      <c r="C838" s="17"/>
      <c r="D838" s="16"/>
      <c r="E838" s="16"/>
      <c r="F838" s="22" t="str">
        <f aca="false">IF(OR(D838="",E838=""),"",E838-D838+1)</f>
        <v/>
      </c>
      <c r="G838" s="17"/>
      <c r="H838" s="17"/>
      <c r="I838" s="22" t="str">
        <f aca="false">IF(OR(D838="",E838=""),"",MAX(0,MIN(E838,الإعدادات!$B$5)-MAX(D838,الإعدادات!$B$4)+1))</f>
        <v/>
      </c>
    </row>
    <row r="839" customFormat="false" ht="15" hidden="false" customHeight="false" outlineLevel="0" collapsed="false">
      <c r="A839" s="17"/>
      <c r="B839" s="18" t="str">
        <f aca="false">IF(A839="","",IFERROR(VLOOKUP(A839,الموظفين!$A$2:$J$501,2,FALSE()),"⚠ كود غير موجود"))</f>
        <v/>
      </c>
      <c r="C839" s="17"/>
      <c r="D839" s="16"/>
      <c r="E839" s="16"/>
      <c r="F839" s="22" t="str">
        <f aca="false">IF(OR(D839="",E839=""),"",E839-D839+1)</f>
        <v/>
      </c>
      <c r="G839" s="17"/>
      <c r="H839" s="17"/>
      <c r="I839" s="22" t="str">
        <f aca="false">IF(OR(D839="",E839=""),"",MAX(0,MIN(E839,الإعدادات!$B$5)-MAX(D839,الإعدادات!$B$4)+1))</f>
        <v/>
      </c>
    </row>
    <row r="840" customFormat="false" ht="15" hidden="false" customHeight="false" outlineLevel="0" collapsed="false">
      <c r="A840" s="17"/>
      <c r="B840" s="18" t="str">
        <f aca="false">IF(A840="","",IFERROR(VLOOKUP(A840,الموظفين!$A$2:$J$501,2,FALSE()),"⚠ كود غير موجود"))</f>
        <v/>
      </c>
      <c r="C840" s="17"/>
      <c r="D840" s="16"/>
      <c r="E840" s="16"/>
      <c r="F840" s="22" t="str">
        <f aca="false">IF(OR(D840="",E840=""),"",E840-D840+1)</f>
        <v/>
      </c>
      <c r="G840" s="17"/>
      <c r="H840" s="17"/>
      <c r="I840" s="22" t="str">
        <f aca="false">IF(OR(D840="",E840=""),"",MAX(0,MIN(E840,الإعدادات!$B$5)-MAX(D840,الإعدادات!$B$4)+1))</f>
        <v/>
      </c>
    </row>
    <row r="841" customFormat="false" ht="15" hidden="false" customHeight="false" outlineLevel="0" collapsed="false">
      <c r="A841" s="17"/>
      <c r="B841" s="18" t="str">
        <f aca="false">IF(A841="","",IFERROR(VLOOKUP(A841,الموظفين!$A$2:$J$501,2,FALSE()),"⚠ كود غير موجود"))</f>
        <v/>
      </c>
      <c r="C841" s="17"/>
      <c r="D841" s="16"/>
      <c r="E841" s="16"/>
      <c r="F841" s="22" t="str">
        <f aca="false">IF(OR(D841="",E841=""),"",E841-D841+1)</f>
        <v/>
      </c>
      <c r="G841" s="17"/>
      <c r="H841" s="17"/>
      <c r="I841" s="22" t="str">
        <f aca="false">IF(OR(D841="",E841=""),"",MAX(0,MIN(E841,الإعدادات!$B$5)-MAX(D841,الإعدادات!$B$4)+1))</f>
        <v/>
      </c>
    </row>
    <row r="842" customFormat="false" ht="15" hidden="false" customHeight="false" outlineLevel="0" collapsed="false">
      <c r="A842" s="17"/>
      <c r="B842" s="18" t="str">
        <f aca="false">IF(A842="","",IFERROR(VLOOKUP(A842,الموظفين!$A$2:$J$501,2,FALSE()),"⚠ كود غير موجود"))</f>
        <v/>
      </c>
      <c r="C842" s="17"/>
      <c r="D842" s="16"/>
      <c r="E842" s="16"/>
      <c r="F842" s="22" t="str">
        <f aca="false">IF(OR(D842="",E842=""),"",E842-D842+1)</f>
        <v/>
      </c>
      <c r="G842" s="17"/>
      <c r="H842" s="17"/>
      <c r="I842" s="22" t="str">
        <f aca="false">IF(OR(D842="",E842=""),"",MAX(0,MIN(E842,الإعدادات!$B$5)-MAX(D842,الإعدادات!$B$4)+1))</f>
        <v/>
      </c>
    </row>
    <row r="843" customFormat="false" ht="15" hidden="false" customHeight="false" outlineLevel="0" collapsed="false">
      <c r="A843" s="17"/>
      <c r="B843" s="18" t="str">
        <f aca="false">IF(A843="","",IFERROR(VLOOKUP(A843,الموظفين!$A$2:$J$501,2,FALSE()),"⚠ كود غير موجود"))</f>
        <v/>
      </c>
      <c r="C843" s="17"/>
      <c r="D843" s="16"/>
      <c r="E843" s="16"/>
      <c r="F843" s="22" t="str">
        <f aca="false">IF(OR(D843="",E843=""),"",E843-D843+1)</f>
        <v/>
      </c>
      <c r="G843" s="17"/>
      <c r="H843" s="17"/>
      <c r="I843" s="22" t="str">
        <f aca="false">IF(OR(D843="",E843=""),"",MAX(0,MIN(E843,الإعدادات!$B$5)-MAX(D843,الإعدادات!$B$4)+1))</f>
        <v/>
      </c>
    </row>
    <row r="844" customFormat="false" ht="15" hidden="false" customHeight="false" outlineLevel="0" collapsed="false">
      <c r="A844" s="17"/>
      <c r="B844" s="18" t="str">
        <f aca="false">IF(A844="","",IFERROR(VLOOKUP(A844,الموظفين!$A$2:$J$501,2,FALSE()),"⚠ كود غير موجود"))</f>
        <v/>
      </c>
      <c r="C844" s="17"/>
      <c r="D844" s="16"/>
      <c r="E844" s="16"/>
      <c r="F844" s="22" t="str">
        <f aca="false">IF(OR(D844="",E844=""),"",E844-D844+1)</f>
        <v/>
      </c>
      <c r="G844" s="17"/>
      <c r="H844" s="17"/>
      <c r="I844" s="22" t="str">
        <f aca="false">IF(OR(D844="",E844=""),"",MAX(0,MIN(E844,الإعدادات!$B$5)-MAX(D844,الإعدادات!$B$4)+1))</f>
        <v/>
      </c>
    </row>
    <row r="845" customFormat="false" ht="15" hidden="false" customHeight="false" outlineLevel="0" collapsed="false">
      <c r="A845" s="17"/>
      <c r="B845" s="18" t="str">
        <f aca="false">IF(A845="","",IFERROR(VLOOKUP(A845,الموظفين!$A$2:$J$501,2,FALSE()),"⚠ كود غير موجود"))</f>
        <v/>
      </c>
      <c r="C845" s="17"/>
      <c r="D845" s="16"/>
      <c r="E845" s="16"/>
      <c r="F845" s="22" t="str">
        <f aca="false">IF(OR(D845="",E845=""),"",E845-D845+1)</f>
        <v/>
      </c>
      <c r="G845" s="17"/>
      <c r="H845" s="17"/>
      <c r="I845" s="22" t="str">
        <f aca="false">IF(OR(D845="",E845=""),"",MAX(0,MIN(E845,الإعدادات!$B$5)-MAX(D845,الإعدادات!$B$4)+1))</f>
        <v/>
      </c>
    </row>
    <row r="846" customFormat="false" ht="15" hidden="false" customHeight="false" outlineLevel="0" collapsed="false">
      <c r="A846" s="17"/>
      <c r="B846" s="18" t="str">
        <f aca="false">IF(A846="","",IFERROR(VLOOKUP(A846,الموظفين!$A$2:$J$501,2,FALSE()),"⚠ كود غير موجود"))</f>
        <v/>
      </c>
      <c r="C846" s="17"/>
      <c r="D846" s="16"/>
      <c r="E846" s="16"/>
      <c r="F846" s="22" t="str">
        <f aca="false">IF(OR(D846="",E846=""),"",E846-D846+1)</f>
        <v/>
      </c>
      <c r="G846" s="17"/>
      <c r="H846" s="17"/>
      <c r="I846" s="22" t="str">
        <f aca="false">IF(OR(D846="",E846=""),"",MAX(0,MIN(E846,الإعدادات!$B$5)-MAX(D846,الإعدادات!$B$4)+1))</f>
        <v/>
      </c>
    </row>
    <row r="847" customFormat="false" ht="15" hidden="false" customHeight="false" outlineLevel="0" collapsed="false">
      <c r="A847" s="17"/>
      <c r="B847" s="18" t="str">
        <f aca="false">IF(A847="","",IFERROR(VLOOKUP(A847,الموظفين!$A$2:$J$501,2,FALSE()),"⚠ كود غير موجود"))</f>
        <v/>
      </c>
      <c r="C847" s="17"/>
      <c r="D847" s="16"/>
      <c r="E847" s="16"/>
      <c r="F847" s="22" t="str">
        <f aca="false">IF(OR(D847="",E847=""),"",E847-D847+1)</f>
        <v/>
      </c>
      <c r="G847" s="17"/>
      <c r="H847" s="17"/>
      <c r="I847" s="22" t="str">
        <f aca="false">IF(OR(D847="",E847=""),"",MAX(0,MIN(E847,الإعدادات!$B$5)-MAX(D847,الإعدادات!$B$4)+1))</f>
        <v/>
      </c>
    </row>
    <row r="848" customFormat="false" ht="15" hidden="false" customHeight="false" outlineLevel="0" collapsed="false">
      <c r="A848" s="17"/>
      <c r="B848" s="18" t="str">
        <f aca="false">IF(A848="","",IFERROR(VLOOKUP(A848,الموظفين!$A$2:$J$501,2,FALSE()),"⚠ كود غير موجود"))</f>
        <v/>
      </c>
      <c r="C848" s="17"/>
      <c r="D848" s="16"/>
      <c r="E848" s="16"/>
      <c r="F848" s="22" t="str">
        <f aca="false">IF(OR(D848="",E848=""),"",E848-D848+1)</f>
        <v/>
      </c>
      <c r="G848" s="17"/>
      <c r="H848" s="17"/>
      <c r="I848" s="22" t="str">
        <f aca="false">IF(OR(D848="",E848=""),"",MAX(0,MIN(E848,الإعدادات!$B$5)-MAX(D848,الإعدادات!$B$4)+1))</f>
        <v/>
      </c>
    </row>
    <row r="849" customFormat="false" ht="15" hidden="false" customHeight="false" outlineLevel="0" collapsed="false">
      <c r="A849" s="17"/>
      <c r="B849" s="18" t="str">
        <f aca="false">IF(A849="","",IFERROR(VLOOKUP(A849,الموظفين!$A$2:$J$501,2,FALSE()),"⚠ كود غير موجود"))</f>
        <v/>
      </c>
      <c r="C849" s="17"/>
      <c r="D849" s="16"/>
      <c r="E849" s="16"/>
      <c r="F849" s="22" t="str">
        <f aca="false">IF(OR(D849="",E849=""),"",E849-D849+1)</f>
        <v/>
      </c>
      <c r="G849" s="17"/>
      <c r="H849" s="17"/>
      <c r="I849" s="22" t="str">
        <f aca="false">IF(OR(D849="",E849=""),"",MAX(0,MIN(E849,الإعدادات!$B$5)-MAX(D849,الإعدادات!$B$4)+1))</f>
        <v/>
      </c>
    </row>
    <row r="850" customFormat="false" ht="15" hidden="false" customHeight="false" outlineLevel="0" collapsed="false">
      <c r="A850" s="17"/>
      <c r="B850" s="18" t="str">
        <f aca="false">IF(A850="","",IFERROR(VLOOKUP(A850,الموظفين!$A$2:$J$501,2,FALSE()),"⚠ كود غير موجود"))</f>
        <v/>
      </c>
      <c r="C850" s="17"/>
      <c r="D850" s="16"/>
      <c r="E850" s="16"/>
      <c r="F850" s="22" t="str">
        <f aca="false">IF(OR(D850="",E850=""),"",E850-D850+1)</f>
        <v/>
      </c>
      <c r="G850" s="17"/>
      <c r="H850" s="17"/>
      <c r="I850" s="22" t="str">
        <f aca="false">IF(OR(D850="",E850=""),"",MAX(0,MIN(E850,الإعدادات!$B$5)-MAX(D850,الإعدادات!$B$4)+1))</f>
        <v/>
      </c>
    </row>
    <row r="851" customFormat="false" ht="15" hidden="false" customHeight="false" outlineLevel="0" collapsed="false">
      <c r="A851" s="17"/>
      <c r="B851" s="18" t="str">
        <f aca="false">IF(A851="","",IFERROR(VLOOKUP(A851,الموظفين!$A$2:$J$501,2,FALSE()),"⚠ كود غير موجود"))</f>
        <v/>
      </c>
      <c r="C851" s="17"/>
      <c r="D851" s="16"/>
      <c r="E851" s="16"/>
      <c r="F851" s="22" t="str">
        <f aca="false">IF(OR(D851="",E851=""),"",E851-D851+1)</f>
        <v/>
      </c>
      <c r="G851" s="17"/>
      <c r="H851" s="17"/>
      <c r="I851" s="22" t="str">
        <f aca="false">IF(OR(D851="",E851=""),"",MAX(0,MIN(E851,الإعدادات!$B$5)-MAX(D851,الإعدادات!$B$4)+1))</f>
        <v/>
      </c>
    </row>
    <row r="852" customFormat="false" ht="15" hidden="false" customHeight="false" outlineLevel="0" collapsed="false">
      <c r="A852" s="17"/>
      <c r="B852" s="18" t="str">
        <f aca="false">IF(A852="","",IFERROR(VLOOKUP(A852,الموظفين!$A$2:$J$501,2,FALSE()),"⚠ كود غير موجود"))</f>
        <v/>
      </c>
      <c r="C852" s="17"/>
      <c r="D852" s="16"/>
      <c r="E852" s="16"/>
      <c r="F852" s="22" t="str">
        <f aca="false">IF(OR(D852="",E852=""),"",E852-D852+1)</f>
        <v/>
      </c>
      <c r="G852" s="17"/>
      <c r="H852" s="17"/>
      <c r="I852" s="22" t="str">
        <f aca="false">IF(OR(D852="",E852=""),"",MAX(0,MIN(E852,الإعدادات!$B$5)-MAX(D852,الإعدادات!$B$4)+1))</f>
        <v/>
      </c>
    </row>
    <row r="853" customFormat="false" ht="15" hidden="false" customHeight="false" outlineLevel="0" collapsed="false">
      <c r="A853" s="17"/>
      <c r="B853" s="18" t="str">
        <f aca="false">IF(A853="","",IFERROR(VLOOKUP(A853,الموظفين!$A$2:$J$501,2,FALSE()),"⚠ كود غير موجود"))</f>
        <v/>
      </c>
      <c r="C853" s="17"/>
      <c r="D853" s="16"/>
      <c r="E853" s="16"/>
      <c r="F853" s="22" t="str">
        <f aca="false">IF(OR(D853="",E853=""),"",E853-D853+1)</f>
        <v/>
      </c>
      <c r="G853" s="17"/>
      <c r="H853" s="17"/>
      <c r="I853" s="22" t="str">
        <f aca="false">IF(OR(D853="",E853=""),"",MAX(0,MIN(E853,الإعدادات!$B$5)-MAX(D853,الإعدادات!$B$4)+1))</f>
        <v/>
      </c>
    </row>
    <row r="854" customFormat="false" ht="15" hidden="false" customHeight="false" outlineLevel="0" collapsed="false">
      <c r="A854" s="17"/>
      <c r="B854" s="18" t="str">
        <f aca="false">IF(A854="","",IFERROR(VLOOKUP(A854,الموظفين!$A$2:$J$501,2,FALSE()),"⚠ كود غير موجود"))</f>
        <v/>
      </c>
      <c r="C854" s="17"/>
      <c r="D854" s="16"/>
      <c r="E854" s="16"/>
      <c r="F854" s="22" t="str">
        <f aca="false">IF(OR(D854="",E854=""),"",E854-D854+1)</f>
        <v/>
      </c>
      <c r="G854" s="17"/>
      <c r="H854" s="17"/>
      <c r="I854" s="22" t="str">
        <f aca="false">IF(OR(D854="",E854=""),"",MAX(0,MIN(E854,الإعدادات!$B$5)-MAX(D854,الإعدادات!$B$4)+1))</f>
        <v/>
      </c>
    </row>
    <row r="855" customFormat="false" ht="15" hidden="false" customHeight="false" outlineLevel="0" collapsed="false">
      <c r="A855" s="17"/>
      <c r="B855" s="18" t="str">
        <f aca="false">IF(A855="","",IFERROR(VLOOKUP(A855,الموظفين!$A$2:$J$501,2,FALSE()),"⚠ كود غير موجود"))</f>
        <v/>
      </c>
      <c r="C855" s="17"/>
      <c r="D855" s="16"/>
      <c r="E855" s="16"/>
      <c r="F855" s="22" t="str">
        <f aca="false">IF(OR(D855="",E855=""),"",E855-D855+1)</f>
        <v/>
      </c>
      <c r="G855" s="17"/>
      <c r="H855" s="17"/>
      <c r="I855" s="22" t="str">
        <f aca="false">IF(OR(D855="",E855=""),"",MAX(0,MIN(E855,الإعدادات!$B$5)-MAX(D855,الإعدادات!$B$4)+1))</f>
        <v/>
      </c>
    </row>
    <row r="856" customFormat="false" ht="15" hidden="false" customHeight="false" outlineLevel="0" collapsed="false">
      <c r="A856" s="17"/>
      <c r="B856" s="18" t="str">
        <f aca="false">IF(A856="","",IFERROR(VLOOKUP(A856,الموظفين!$A$2:$J$501,2,FALSE()),"⚠ كود غير موجود"))</f>
        <v/>
      </c>
      <c r="C856" s="17"/>
      <c r="D856" s="16"/>
      <c r="E856" s="16"/>
      <c r="F856" s="22" t="str">
        <f aca="false">IF(OR(D856="",E856=""),"",E856-D856+1)</f>
        <v/>
      </c>
      <c r="G856" s="17"/>
      <c r="H856" s="17"/>
      <c r="I856" s="22" t="str">
        <f aca="false">IF(OR(D856="",E856=""),"",MAX(0,MIN(E856,الإعدادات!$B$5)-MAX(D856,الإعدادات!$B$4)+1))</f>
        <v/>
      </c>
    </row>
    <row r="857" customFormat="false" ht="15" hidden="false" customHeight="false" outlineLevel="0" collapsed="false">
      <c r="A857" s="17"/>
      <c r="B857" s="18" t="str">
        <f aca="false">IF(A857="","",IFERROR(VLOOKUP(A857,الموظفين!$A$2:$J$501,2,FALSE()),"⚠ كود غير موجود"))</f>
        <v/>
      </c>
      <c r="C857" s="17"/>
      <c r="D857" s="16"/>
      <c r="E857" s="16"/>
      <c r="F857" s="22" t="str">
        <f aca="false">IF(OR(D857="",E857=""),"",E857-D857+1)</f>
        <v/>
      </c>
      <c r="G857" s="17"/>
      <c r="H857" s="17"/>
      <c r="I857" s="22" t="str">
        <f aca="false">IF(OR(D857="",E857=""),"",MAX(0,MIN(E857,الإعدادات!$B$5)-MAX(D857,الإعدادات!$B$4)+1))</f>
        <v/>
      </c>
    </row>
    <row r="858" customFormat="false" ht="15" hidden="false" customHeight="false" outlineLevel="0" collapsed="false">
      <c r="A858" s="17"/>
      <c r="B858" s="18" t="str">
        <f aca="false">IF(A858="","",IFERROR(VLOOKUP(A858,الموظفين!$A$2:$J$501,2,FALSE()),"⚠ كود غير موجود"))</f>
        <v/>
      </c>
      <c r="C858" s="17"/>
      <c r="D858" s="16"/>
      <c r="E858" s="16"/>
      <c r="F858" s="22" t="str">
        <f aca="false">IF(OR(D858="",E858=""),"",E858-D858+1)</f>
        <v/>
      </c>
      <c r="G858" s="17"/>
      <c r="H858" s="17"/>
      <c r="I858" s="22" t="str">
        <f aca="false">IF(OR(D858="",E858=""),"",MAX(0,MIN(E858,الإعدادات!$B$5)-MAX(D858,الإعدادات!$B$4)+1))</f>
        <v/>
      </c>
    </row>
    <row r="859" customFormat="false" ht="15" hidden="false" customHeight="false" outlineLevel="0" collapsed="false">
      <c r="A859" s="17"/>
      <c r="B859" s="18" t="str">
        <f aca="false">IF(A859="","",IFERROR(VLOOKUP(A859,الموظفين!$A$2:$J$501,2,FALSE()),"⚠ كود غير موجود"))</f>
        <v/>
      </c>
      <c r="C859" s="17"/>
      <c r="D859" s="16"/>
      <c r="E859" s="16"/>
      <c r="F859" s="22" t="str">
        <f aca="false">IF(OR(D859="",E859=""),"",E859-D859+1)</f>
        <v/>
      </c>
      <c r="G859" s="17"/>
      <c r="H859" s="17"/>
      <c r="I859" s="22" t="str">
        <f aca="false">IF(OR(D859="",E859=""),"",MAX(0,MIN(E859,الإعدادات!$B$5)-MAX(D859,الإعدادات!$B$4)+1))</f>
        <v/>
      </c>
    </row>
    <row r="860" customFormat="false" ht="15" hidden="false" customHeight="false" outlineLevel="0" collapsed="false">
      <c r="A860" s="17"/>
      <c r="B860" s="18" t="str">
        <f aca="false">IF(A860="","",IFERROR(VLOOKUP(A860,الموظفين!$A$2:$J$501,2,FALSE()),"⚠ كود غير موجود"))</f>
        <v/>
      </c>
      <c r="C860" s="17"/>
      <c r="D860" s="16"/>
      <c r="E860" s="16"/>
      <c r="F860" s="22" t="str">
        <f aca="false">IF(OR(D860="",E860=""),"",E860-D860+1)</f>
        <v/>
      </c>
      <c r="G860" s="17"/>
      <c r="H860" s="17"/>
      <c r="I860" s="22" t="str">
        <f aca="false">IF(OR(D860="",E860=""),"",MAX(0,MIN(E860,الإعدادات!$B$5)-MAX(D860,الإعدادات!$B$4)+1))</f>
        <v/>
      </c>
    </row>
    <row r="861" customFormat="false" ht="15" hidden="false" customHeight="false" outlineLevel="0" collapsed="false">
      <c r="A861" s="17"/>
      <c r="B861" s="18" t="str">
        <f aca="false">IF(A861="","",IFERROR(VLOOKUP(A861,الموظفين!$A$2:$J$501,2,FALSE()),"⚠ كود غير موجود"))</f>
        <v/>
      </c>
      <c r="C861" s="17"/>
      <c r="D861" s="16"/>
      <c r="E861" s="16"/>
      <c r="F861" s="22" t="str">
        <f aca="false">IF(OR(D861="",E861=""),"",E861-D861+1)</f>
        <v/>
      </c>
      <c r="G861" s="17"/>
      <c r="H861" s="17"/>
      <c r="I861" s="22" t="str">
        <f aca="false">IF(OR(D861="",E861=""),"",MAX(0,MIN(E861,الإعدادات!$B$5)-MAX(D861,الإعدادات!$B$4)+1))</f>
        <v/>
      </c>
    </row>
    <row r="862" customFormat="false" ht="15" hidden="false" customHeight="false" outlineLevel="0" collapsed="false">
      <c r="A862" s="17"/>
      <c r="B862" s="18" t="str">
        <f aca="false">IF(A862="","",IFERROR(VLOOKUP(A862,الموظفين!$A$2:$J$501,2,FALSE()),"⚠ كود غير موجود"))</f>
        <v/>
      </c>
      <c r="C862" s="17"/>
      <c r="D862" s="16"/>
      <c r="E862" s="16"/>
      <c r="F862" s="22" t="str">
        <f aca="false">IF(OR(D862="",E862=""),"",E862-D862+1)</f>
        <v/>
      </c>
      <c r="G862" s="17"/>
      <c r="H862" s="17"/>
      <c r="I862" s="22" t="str">
        <f aca="false">IF(OR(D862="",E862=""),"",MAX(0,MIN(E862,الإعدادات!$B$5)-MAX(D862,الإعدادات!$B$4)+1))</f>
        <v/>
      </c>
    </row>
    <row r="863" customFormat="false" ht="15" hidden="false" customHeight="false" outlineLevel="0" collapsed="false">
      <c r="A863" s="17"/>
      <c r="B863" s="18" t="str">
        <f aca="false">IF(A863="","",IFERROR(VLOOKUP(A863,الموظفين!$A$2:$J$501,2,FALSE()),"⚠ كود غير موجود"))</f>
        <v/>
      </c>
      <c r="C863" s="17"/>
      <c r="D863" s="16"/>
      <c r="E863" s="16"/>
      <c r="F863" s="22" t="str">
        <f aca="false">IF(OR(D863="",E863=""),"",E863-D863+1)</f>
        <v/>
      </c>
      <c r="G863" s="17"/>
      <c r="H863" s="17"/>
      <c r="I863" s="22" t="str">
        <f aca="false">IF(OR(D863="",E863=""),"",MAX(0,MIN(E863,الإعدادات!$B$5)-MAX(D863,الإعدادات!$B$4)+1))</f>
        <v/>
      </c>
    </row>
    <row r="864" customFormat="false" ht="15" hidden="false" customHeight="false" outlineLevel="0" collapsed="false">
      <c r="A864" s="17"/>
      <c r="B864" s="18" t="str">
        <f aca="false">IF(A864="","",IFERROR(VLOOKUP(A864,الموظفين!$A$2:$J$501,2,FALSE()),"⚠ كود غير موجود"))</f>
        <v/>
      </c>
      <c r="C864" s="17"/>
      <c r="D864" s="16"/>
      <c r="E864" s="16"/>
      <c r="F864" s="22" t="str">
        <f aca="false">IF(OR(D864="",E864=""),"",E864-D864+1)</f>
        <v/>
      </c>
      <c r="G864" s="17"/>
      <c r="H864" s="17"/>
      <c r="I864" s="22" t="str">
        <f aca="false">IF(OR(D864="",E864=""),"",MAX(0,MIN(E864,الإعدادات!$B$5)-MAX(D864,الإعدادات!$B$4)+1))</f>
        <v/>
      </c>
    </row>
    <row r="865" customFormat="false" ht="15" hidden="false" customHeight="false" outlineLevel="0" collapsed="false">
      <c r="A865" s="17"/>
      <c r="B865" s="18" t="str">
        <f aca="false">IF(A865="","",IFERROR(VLOOKUP(A865,الموظفين!$A$2:$J$501,2,FALSE()),"⚠ كود غير موجود"))</f>
        <v/>
      </c>
      <c r="C865" s="17"/>
      <c r="D865" s="16"/>
      <c r="E865" s="16"/>
      <c r="F865" s="22" t="str">
        <f aca="false">IF(OR(D865="",E865=""),"",E865-D865+1)</f>
        <v/>
      </c>
      <c r="G865" s="17"/>
      <c r="H865" s="17"/>
      <c r="I865" s="22" t="str">
        <f aca="false">IF(OR(D865="",E865=""),"",MAX(0,MIN(E865,الإعدادات!$B$5)-MAX(D865,الإعدادات!$B$4)+1))</f>
        <v/>
      </c>
    </row>
    <row r="866" customFormat="false" ht="15" hidden="false" customHeight="false" outlineLevel="0" collapsed="false">
      <c r="A866" s="17"/>
      <c r="B866" s="18" t="str">
        <f aca="false">IF(A866="","",IFERROR(VLOOKUP(A866,الموظفين!$A$2:$J$501,2,FALSE()),"⚠ كود غير موجود"))</f>
        <v/>
      </c>
      <c r="C866" s="17"/>
      <c r="D866" s="16"/>
      <c r="E866" s="16"/>
      <c r="F866" s="22" t="str">
        <f aca="false">IF(OR(D866="",E866=""),"",E866-D866+1)</f>
        <v/>
      </c>
      <c r="G866" s="17"/>
      <c r="H866" s="17"/>
      <c r="I866" s="22" t="str">
        <f aca="false">IF(OR(D866="",E866=""),"",MAX(0,MIN(E866,الإعدادات!$B$5)-MAX(D866,الإعدادات!$B$4)+1))</f>
        <v/>
      </c>
    </row>
    <row r="867" customFormat="false" ht="15" hidden="false" customHeight="false" outlineLevel="0" collapsed="false">
      <c r="A867" s="17"/>
      <c r="B867" s="18" t="str">
        <f aca="false">IF(A867="","",IFERROR(VLOOKUP(A867,الموظفين!$A$2:$J$501,2,FALSE()),"⚠ كود غير موجود"))</f>
        <v/>
      </c>
      <c r="C867" s="17"/>
      <c r="D867" s="16"/>
      <c r="E867" s="16"/>
      <c r="F867" s="22" t="str">
        <f aca="false">IF(OR(D867="",E867=""),"",E867-D867+1)</f>
        <v/>
      </c>
      <c r="G867" s="17"/>
      <c r="H867" s="17"/>
      <c r="I867" s="22" t="str">
        <f aca="false">IF(OR(D867="",E867=""),"",MAX(0,MIN(E867,الإعدادات!$B$5)-MAX(D867,الإعدادات!$B$4)+1))</f>
        <v/>
      </c>
    </row>
    <row r="868" customFormat="false" ht="15" hidden="false" customHeight="false" outlineLevel="0" collapsed="false">
      <c r="A868" s="17"/>
      <c r="B868" s="18" t="str">
        <f aca="false">IF(A868="","",IFERROR(VLOOKUP(A868,الموظفين!$A$2:$J$501,2,FALSE()),"⚠ كود غير موجود"))</f>
        <v/>
      </c>
      <c r="C868" s="17"/>
      <c r="D868" s="16"/>
      <c r="E868" s="16"/>
      <c r="F868" s="22" t="str">
        <f aca="false">IF(OR(D868="",E868=""),"",E868-D868+1)</f>
        <v/>
      </c>
      <c r="G868" s="17"/>
      <c r="H868" s="17"/>
      <c r="I868" s="22" t="str">
        <f aca="false">IF(OR(D868="",E868=""),"",MAX(0,MIN(E868,الإعدادات!$B$5)-MAX(D868,الإعدادات!$B$4)+1))</f>
        <v/>
      </c>
    </row>
    <row r="869" customFormat="false" ht="15" hidden="false" customHeight="false" outlineLevel="0" collapsed="false">
      <c r="A869" s="17"/>
      <c r="B869" s="18" t="str">
        <f aca="false">IF(A869="","",IFERROR(VLOOKUP(A869,الموظفين!$A$2:$J$501,2,FALSE()),"⚠ كود غير موجود"))</f>
        <v/>
      </c>
      <c r="C869" s="17"/>
      <c r="D869" s="16"/>
      <c r="E869" s="16"/>
      <c r="F869" s="22" t="str">
        <f aca="false">IF(OR(D869="",E869=""),"",E869-D869+1)</f>
        <v/>
      </c>
      <c r="G869" s="17"/>
      <c r="H869" s="17"/>
      <c r="I869" s="22" t="str">
        <f aca="false">IF(OR(D869="",E869=""),"",MAX(0,MIN(E869,الإعدادات!$B$5)-MAX(D869,الإعدادات!$B$4)+1))</f>
        <v/>
      </c>
    </row>
    <row r="870" customFormat="false" ht="15" hidden="false" customHeight="false" outlineLevel="0" collapsed="false">
      <c r="A870" s="17"/>
      <c r="B870" s="18" t="str">
        <f aca="false">IF(A870="","",IFERROR(VLOOKUP(A870,الموظفين!$A$2:$J$501,2,FALSE()),"⚠ كود غير موجود"))</f>
        <v/>
      </c>
      <c r="C870" s="17"/>
      <c r="D870" s="16"/>
      <c r="E870" s="16"/>
      <c r="F870" s="22" t="str">
        <f aca="false">IF(OR(D870="",E870=""),"",E870-D870+1)</f>
        <v/>
      </c>
      <c r="G870" s="17"/>
      <c r="H870" s="17"/>
      <c r="I870" s="22" t="str">
        <f aca="false">IF(OR(D870="",E870=""),"",MAX(0,MIN(E870,الإعدادات!$B$5)-MAX(D870,الإعدادات!$B$4)+1))</f>
        <v/>
      </c>
    </row>
    <row r="871" customFormat="false" ht="15" hidden="false" customHeight="false" outlineLevel="0" collapsed="false">
      <c r="A871" s="17"/>
      <c r="B871" s="18" t="str">
        <f aca="false">IF(A871="","",IFERROR(VLOOKUP(A871,الموظفين!$A$2:$J$501,2,FALSE()),"⚠ كود غير موجود"))</f>
        <v/>
      </c>
      <c r="C871" s="17"/>
      <c r="D871" s="16"/>
      <c r="E871" s="16"/>
      <c r="F871" s="22" t="str">
        <f aca="false">IF(OR(D871="",E871=""),"",E871-D871+1)</f>
        <v/>
      </c>
      <c r="G871" s="17"/>
      <c r="H871" s="17"/>
      <c r="I871" s="22" t="str">
        <f aca="false">IF(OR(D871="",E871=""),"",MAX(0,MIN(E871,الإعدادات!$B$5)-MAX(D871,الإعدادات!$B$4)+1))</f>
        <v/>
      </c>
    </row>
    <row r="872" customFormat="false" ht="15" hidden="false" customHeight="false" outlineLevel="0" collapsed="false">
      <c r="A872" s="17"/>
      <c r="B872" s="18" t="str">
        <f aca="false">IF(A872="","",IFERROR(VLOOKUP(A872,الموظفين!$A$2:$J$501,2,FALSE()),"⚠ كود غير موجود"))</f>
        <v/>
      </c>
      <c r="C872" s="17"/>
      <c r="D872" s="16"/>
      <c r="E872" s="16"/>
      <c r="F872" s="22" t="str">
        <f aca="false">IF(OR(D872="",E872=""),"",E872-D872+1)</f>
        <v/>
      </c>
      <c r="G872" s="17"/>
      <c r="H872" s="17"/>
      <c r="I872" s="22" t="str">
        <f aca="false">IF(OR(D872="",E872=""),"",MAX(0,MIN(E872,الإعدادات!$B$5)-MAX(D872,الإعدادات!$B$4)+1))</f>
        <v/>
      </c>
    </row>
    <row r="873" customFormat="false" ht="15" hidden="false" customHeight="false" outlineLevel="0" collapsed="false">
      <c r="A873" s="17"/>
      <c r="B873" s="18" t="str">
        <f aca="false">IF(A873="","",IFERROR(VLOOKUP(A873,الموظفين!$A$2:$J$501,2,FALSE()),"⚠ كود غير موجود"))</f>
        <v/>
      </c>
      <c r="C873" s="17"/>
      <c r="D873" s="16"/>
      <c r="E873" s="16"/>
      <c r="F873" s="22" t="str">
        <f aca="false">IF(OR(D873="",E873=""),"",E873-D873+1)</f>
        <v/>
      </c>
      <c r="G873" s="17"/>
      <c r="H873" s="17"/>
      <c r="I873" s="22" t="str">
        <f aca="false">IF(OR(D873="",E873=""),"",MAX(0,MIN(E873,الإعدادات!$B$5)-MAX(D873,الإعدادات!$B$4)+1))</f>
        <v/>
      </c>
    </row>
    <row r="874" customFormat="false" ht="15" hidden="false" customHeight="false" outlineLevel="0" collapsed="false">
      <c r="A874" s="17"/>
      <c r="B874" s="18" t="str">
        <f aca="false">IF(A874="","",IFERROR(VLOOKUP(A874,الموظفين!$A$2:$J$501,2,FALSE()),"⚠ كود غير موجود"))</f>
        <v/>
      </c>
      <c r="C874" s="17"/>
      <c r="D874" s="16"/>
      <c r="E874" s="16"/>
      <c r="F874" s="22" t="str">
        <f aca="false">IF(OR(D874="",E874=""),"",E874-D874+1)</f>
        <v/>
      </c>
      <c r="G874" s="17"/>
      <c r="H874" s="17"/>
      <c r="I874" s="22" t="str">
        <f aca="false">IF(OR(D874="",E874=""),"",MAX(0,MIN(E874,الإعدادات!$B$5)-MAX(D874,الإعدادات!$B$4)+1))</f>
        <v/>
      </c>
    </row>
    <row r="875" customFormat="false" ht="15" hidden="false" customHeight="false" outlineLevel="0" collapsed="false">
      <c r="A875" s="17"/>
      <c r="B875" s="18" t="str">
        <f aca="false">IF(A875="","",IFERROR(VLOOKUP(A875,الموظفين!$A$2:$J$501,2,FALSE()),"⚠ كود غير موجود"))</f>
        <v/>
      </c>
      <c r="C875" s="17"/>
      <c r="D875" s="16"/>
      <c r="E875" s="16"/>
      <c r="F875" s="22" t="str">
        <f aca="false">IF(OR(D875="",E875=""),"",E875-D875+1)</f>
        <v/>
      </c>
      <c r="G875" s="17"/>
      <c r="H875" s="17"/>
      <c r="I875" s="22" t="str">
        <f aca="false">IF(OR(D875="",E875=""),"",MAX(0,MIN(E875,الإعدادات!$B$5)-MAX(D875,الإعدادات!$B$4)+1))</f>
        <v/>
      </c>
    </row>
    <row r="876" customFormat="false" ht="15" hidden="false" customHeight="false" outlineLevel="0" collapsed="false">
      <c r="A876" s="17"/>
      <c r="B876" s="18" t="str">
        <f aca="false">IF(A876="","",IFERROR(VLOOKUP(A876,الموظفين!$A$2:$J$501,2,FALSE()),"⚠ كود غير موجود"))</f>
        <v/>
      </c>
      <c r="C876" s="17"/>
      <c r="D876" s="16"/>
      <c r="E876" s="16"/>
      <c r="F876" s="22" t="str">
        <f aca="false">IF(OR(D876="",E876=""),"",E876-D876+1)</f>
        <v/>
      </c>
      <c r="G876" s="17"/>
      <c r="H876" s="17"/>
      <c r="I876" s="22" t="str">
        <f aca="false">IF(OR(D876="",E876=""),"",MAX(0,MIN(E876,الإعدادات!$B$5)-MAX(D876,الإعدادات!$B$4)+1))</f>
        <v/>
      </c>
    </row>
    <row r="877" customFormat="false" ht="15" hidden="false" customHeight="false" outlineLevel="0" collapsed="false">
      <c r="A877" s="17"/>
      <c r="B877" s="18" t="str">
        <f aca="false">IF(A877="","",IFERROR(VLOOKUP(A877,الموظفين!$A$2:$J$501,2,FALSE()),"⚠ كود غير موجود"))</f>
        <v/>
      </c>
      <c r="C877" s="17"/>
      <c r="D877" s="16"/>
      <c r="E877" s="16"/>
      <c r="F877" s="22" t="str">
        <f aca="false">IF(OR(D877="",E877=""),"",E877-D877+1)</f>
        <v/>
      </c>
      <c r="G877" s="17"/>
      <c r="H877" s="17"/>
      <c r="I877" s="22" t="str">
        <f aca="false">IF(OR(D877="",E877=""),"",MAX(0,MIN(E877,الإعدادات!$B$5)-MAX(D877,الإعدادات!$B$4)+1))</f>
        <v/>
      </c>
    </row>
    <row r="878" customFormat="false" ht="15" hidden="false" customHeight="false" outlineLevel="0" collapsed="false">
      <c r="A878" s="17"/>
      <c r="B878" s="18" t="str">
        <f aca="false">IF(A878="","",IFERROR(VLOOKUP(A878,الموظفين!$A$2:$J$501,2,FALSE()),"⚠ كود غير موجود"))</f>
        <v/>
      </c>
      <c r="C878" s="17"/>
      <c r="D878" s="16"/>
      <c r="E878" s="16"/>
      <c r="F878" s="22" t="str">
        <f aca="false">IF(OR(D878="",E878=""),"",E878-D878+1)</f>
        <v/>
      </c>
      <c r="G878" s="17"/>
      <c r="H878" s="17"/>
      <c r="I878" s="22" t="str">
        <f aca="false">IF(OR(D878="",E878=""),"",MAX(0,MIN(E878,الإعدادات!$B$5)-MAX(D878,الإعدادات!$B$4)+1))</f>
        <v/>
      </c>
    </row>
    <row r="879" customFormat="false" ht="15" hidden="false" customHeight="false" outlineLevel="0" collapsed="false">
      <c r="A879" s="17"/>
      <c r="B879" s="18" t="str">
        <f aca="false">IF(A879="","",IFERROR(VLOOKUP(A879,الموظفين!$A$2:$J$501,2,FALSE()),"⚠ كود غير موجود"))</f>
        <v/>
      </c>
      <c r="C879" s="17"/>
      <c r="D879" s="16"/>
      <c r="E879" s="16"/>
      <c r="F879" s="22" t="str">
        <f aca="false">IF(OR(D879="",E879=""),"",E879-D879+1)</f>
        <v/>
      </c>
      <c r="G879" s="17"/>
      <c r="H879" s="17"/>
      <c r="I879" s="22" t="str">
        <f aca="false">IF(OR(D879="",E879=""),"",MAX(0,MIN(E879,الإعدادات!$B$5)-MAX(D879,الإعدادات!$B$4)+1))</f>
        <v/>
      </c>
    </row>
    <row r="880" customFormat="false" ht="15" hidden="false" customHeight="false" outlineLevel="0" collapsed="false">
      <c r="A880" s="17"/>
      <c r="B880" s="18" t="str">
        <f aca="false">IF(A880="","",IFERROR(VLOOKUP(A880,الموظفين!$A$2:$J$501,2,FALSE()),"⚠ كود غير موجود"))</f>
        <v/>
      </c>
      <c r="C880" s="17"/>
      <c r="D880" s="16"/>
      <c r="E880" s="16"/>
      <c r="F880" s="22" t="str">
        <f aca="false">IF(OR(D880="",E880=""),"",E880-D880+1)</f>
        <v/>
      </c>
      <c r="G880" s="17"/>
      <c r="H880" s="17"/>
      <c r="I880" s="22" t="str">
        <f aca="false">IF(OR(D880="",E880=""),"",MAX(0,MIN(E880,الإعدادات!$B$5)-MAX(D880,الإعدادات!$B$4)+1))</f>
        <v/>
      </c>
    </row>
    <row r="881" customFormat="false" ht="15" hidden="false" customHeight="false" outlineLevel="0" collapsed="false">
      <c r="A881" s="17"/>
      <c r="B881" s="18" t="str">
        <f aca="false">IF(A881="","",IFERROR(VLOOKUP(A881,الموظفين!$A$2:$J$501,2,FALSE()),"⚠ كود غير موجود"))</f>
        <v/>
      </c>
      <c r="C881" s="17"/>
      <c r="D881" s="16"/>
      <c r="E881" s="16"/>
      <c r="F881" s="22" t="str">
        <f aca="false">IF(OR(D881="",E881=""),"",E881-D881+1)</f>
        <v/>
      </c>
      <c r="G881" s="17"/>
      <c r="H881" s="17"/>
      <c r="I881" s="22" t="str">
        <f aca="false">IF(OR(D881="",E881=""),"",MAX(0,MIN(E881,الإعدادات!$B$5)-MAX(D881,الإعدادات!$B$4)+1))</f>
        <v/>
      </c>
    </row>
    <row r="882" customFormat="false" ht="15" hidden="false" customHeight="false" outlineLevel="0" collapsed="false">
      <c r="A882" s="17"/>
      <c r="B882" s="18" t="str">
        <f aca="false">IF(A882="","",IFERROR(VLOOKUP(A882,الموظفين!$A$2:$J$501,2,FALSE()),"⚠ كود غير موجود"))</f>
        <v/>
      </c>
      <c r="C882" s="17"/>
      <c r="D882" s="16"/>
      <c r="E882" s="16"/>
      <c r="F882" s="22" t="str">
        <f aca="false">IF(OR(D882="",E882=""),"",E882-D882+1)</f>
        <v/>
      </c>
      <c r="G882" s="17"/>
      <c r="H882" s="17"/>
      <c r="I882" s="22" t="str">
        <f aca="false">IF(OR(D882="",E882=""),"",MAX(0,MIN(E882,الإعدادات!$B$5)-MAX(D882,الإعدادات!$B$4)+1))</f>
        <v/>
      </c>
    </row>
    <row r="883" customFormat="false" ht="15" hidden="false" customHeight="false" outlineLevel="0" collapsed="false">
      <c r="A883" s="17"/>
      <c r="B883" s="18" t="str">
        <f aca="false">IF(A883="","",IFERROR(VLOOKUP(A883,الموظفين!$A$2:$J$501,2,FALSE()),"⚠ كود غير موجود"))</f>
        <v/>
      </c>
      <c r="C883" s="17"/>
      <c r="D883" s="16"/>
      <c r="E883" s="16"/>
      <c r="F883" s="22" t="str">
        <f aca="false">IF(OR(D883="",E883=""),"",E883-D883+1)</f>
        <v/>
      </c>
      <c r="G883" s="17"/>
      <c r="H883" s="17"/>
      <c r="I883" s="22" t="str">
        <f aca="false">IF(OR(D883="",E883=""),"",MAX(0,MIN(E883,الإعدادات!$B$5)-MAX(D883,الإعدادات!$B$4)+1))</f>
        <v/>
      </c>
    </row>
    <row r="884" customFormat="false" ht="15" hidden="false" customHeight="false" outlineLevel="0" collapsed="false">
      <c r="A884" s="17"/>
      <c r="B884" s="18" t="str">
        <f aca="false">IF(A884="","",IFERROR(VLOOKUP(A884,الموظفين!$A$2:$J$501,2,FALSE()),"⚠ كود غير موجود"))</f>
        <v/>
      </c>
      <c r="C884" s="17"/>
      <c r="D884" s="16"/>
      <c r="E884" s="16"/>
      <c r="F884" s="22" t="str">
        <f aca="false">IF(OR(D884="",E884=""),"",E884-D884+1)</f>
        <v/>
      </c>
      <c r="G884" s="17"/>
      <c r="H884" s="17"/>
      <c r="I884" s="22" t="str">
        <f aca="false">IF(OR(D884="",E884=""),"",MAX(0,MIN(E884,الإعدادات!$B$5)-MAX(D884,الإعدادات!$B$4)+1))</f>
        <v/>
      </c>
    </row>
    <row r="885" customFormat="false" ht="15" hidden="false" customHeight="false" outlineLevel="0" collapsed="false">
      <c r="A885" s="17"/>
      <c r="B885" s="18" t="str">
        <f aca="false">IF(A885="","",IFERROR(VLOOKUP(A885,الموظفين!$A$2:$J$501,2,FALSE()),"⚠ كود غير موجود"))</f>
        <v/>
      </c>
      <c r="C885" s="17"/>
      <c r="D885" s="16"/>
      <c r="E885" s="16"/>
      <c r="F885" s="22" t="str">
        <f aca="false">IF(OR(D885="",E885=""),"",E885-D885+1)</f>
        <v/>
      </c>
      <c r="G885" s="17"/>
      <c r="H885" s="17"/>
      <c r="I885" s="22" t="str">
        <f aca="false">IF(OR(D885="",E885=""),"",MAX(0,MIN(E885,الإعدادات!$B$5)-MAX(D885,الإعدادات!$B$4)+1))</f>
        <v/>
      </c>
    </row>
    <row r="886" customFormat="false" ht="15" hidden="false" customHeight="false" outlineLevel="0" collapsed="false">
      <c r="A886" s="17"/>
      <c r="B886" s="18" t="str">
        <f aca="false">IF(A886="","",IFERROR(VLOOKUP(A886,الموظفين!$A$2:$J$501,2,FALSE()),"⚠ كود غير موجود"))</f>
        <v/>
      </c>
      <c r="C886" s="17"/>
      <c r="D886" s="16"/>
      <c r="E886" s="16"/>
      <c r="F886" s="22" t="str">
        <f aca="false">IF(OR(D886="",E886=""),"",E886-D886+1)</f>
        <v/>
      </c>
      <c r="G886" s="17"/>
      <c r="H886" s="17"/>
      <c r="I886" s="22" t="str">
        <f aca="false">IF(OR(D886="",E886=""),"",MAX(0,MIN(E886,الإعدادات!$B$5)-MAX(D886,الإعدادات!$B$4)+1))</f>
        <v/>
      </c>
    </row>
    <row r="887" customFormat="false" ht="15" hidden="false" customHeight="false" outlineLevel="0" collapsed="false">
      <c r="A887" s="17"/>
      <c r="B887" s="18" t="str">
        <f aca="false">IF(A887="","",IFERROR(VLOOKUP(A887,الموظفين!$A$2:$J$501,2,FALSE()),"⚠ كود غير موجود"))</f>
        <v/>
      </c>
      <c r="C887" s="17"/>
      <c r="D887" s="16"/>
      <c r="E887" s="16"/>
      <c r="F887" s="22" t="str">
        <f aca="false">IF(OR(D887="",E887=""),"",E887-D887+1)</f>
        <v/>
      </c>
      <c r="G887" s="17"/>
      <c r="H887" s="17"/>
      <c r="I887" s="22" t="str">
        <f aca="false">IF(OR(D887="",E887=""),"",MAX(0,MIN(E887,الإعدادات!$B$5)-MAX(D887,الإعدادات!$B$4)+1))</f>
        <v/>
      </c>
    </row>
    <row r="888" customFormat="false" ht="15" hidden="false" customHeight="false" outlineLevel="0" collapsed="false">
      <c r="A888" s="17"/>
      <c r="B888" s="18" t="str">
        <f aca="false">IF(A888="","",IFERROR(VLOOKUP(A888,الموظفين!$A$2:$J$501,2,FALSE()),"⚠ كود غير موجود"))</f>
        <v/>
      </c>
      <c r="C888" s="17"/>
      <c r="D888" s="16"/>
      <c r="E888" s="16"/>
      <c r="F888" s="22" t="str">
        <f aca="false">IF(OR(D888="",E888=""),"",E888-D888+1)</f>
        <v/>
      </c>
      <c r="G888" s="17"/>
      <c r="H888" s="17"/>
      <c r="I888" s="22" t="str">
        <f aca="false">IF(OR(D888="",E888=""),"",MAX(0,MIN(E888,الإعدادات!$B$5)-MAX(D888,الإعدادات!$B$4)+1))</f>
        <v/>
      </c>
    </row>
    <row r="889" customFormat="false" ht="15" hidden="false" customHeight="false" outlineLevel="0" collapsed="false">
      <c r="A889" s="17"/>
      <c r="B889" s="18" t="str">
        <f aca="false">IF(A889="","",IFERROR(VLOOKUP(A889,الموظفين!$A$2:$J$501,2,FALSE()),"⚠ كود غير موجود"))</f>
        <v/>
      </c>
      <c r="C889" s="17"/>
      <c r="D889" s="16"/>
      <c r="E889" s="16"/>
      <c r="F889" s="22" t="str">
        <f aca="false">IF(OR(D889="",E889=""),"",E889-D889+1)</f>
        <v/>
      </c>
      <c r="G889" s="17"/>
      <c r="H889" s="17"/>
      <c r="I889" s="22" t="str">
        <f aca="false">IF(OR(D889="",E889=""),"",MAX(0,MIN(E889,الإعدادات!$B$5)-MAX(D889,الإعدادات!$B$4)+1))</f>
        <v/>
      </c>
    </row>
    <row r="890" customFormat="false" ht="15" hidden="false" customHeight="false" outlineLevel="0" collapsed="false">
      <c r="A890" s="17"/>
      <c r="B890" s="18" t="str">
        <f aca="false">IF(A890="","",IFERROR(VLOOKUP(A890,الموظفين!$A$2:$J$501,2,FALSE()),"⚠ كود غير موجود"))</f>
        <v/>
      </c>
      <c r="C890" s="17"/>
      <c r="D890" s="16"/>
      <c r="E890" s="16"/>
      <c r="F890" s="22" t="str">
        <f aca="false">IF(OR(D890="",E890=""),"",E890-D890+1)</f>
        <v/>
      </c>
      <c r="G890" s="17"/>
      <c r="H890" s="17"/>
      <c r="I890" s="22" t="str">
        <f aca="false">IF(OR(D890="",E890=""),"",MAX(0,MIN(E890,الإعدادات!$B$5)-MAX(D890,الإعدادات!$B$4)+1))</f>
        <v/>
      </c>
    </row>
    <row r="891" customFormat="false" ht="15" hidden="false" customHeight="false" outlineLevel="0" collapsed="false">
      <c r="A891" s="17"/>
      <c r="B891" s="18" t="str">
        <f aca="false">IF(A891="","",IFERROR(VLOOKUP(A891,الموظفين!$A$2:$J$501,2,FALSE()),"⚠ كود غير موجود"))</f>
        <v/>
      </c>
      <c r="C891" s="17"/>
      <c r="D891" s="16"/>
      <c r="E891" s="16"/>
      <c r="F891" s="22" t="str">
        <f aca="false">IF(OR(D891="",E891=""),"",E891-D891+1)</f>
        <v/>
      </c>
      <c r="G891" s="17"/>
      <c r="H891" s="17"/>
      <c r="I891" s="22" t="str">
        <f aca="false">IF(OR(D891="",E891=""),"",MAX(0,MIN(E891,الإعدادات!$B$5)-MAX(D891,الإعدادات!$B$4)+1))</f>
        <v/>
      </c>
    </row>
    <row r="892" customFormat="false" ht="15" hidden="false" customHeight="false" outlineLevel="0" collapsed="false">
      <c r="A892" s="17"/>
      <c r="B892" s="18" t="str">
        <f aca="false">IF(A892="","",IFERROR(VLOOKUP(A892,الموظفين!$A$2:$J$501,2,FALSE()),"⚠ كود غير موجود"))</f>
        <v/>
      </c>
      <c r="C892" s="17"/>
      <c r="D892" s="16"/>
      <c r="E892" s="16"/>
      <c r="F892" s="22" t="str">
        <f aca="false">IF(OR(D892="",E892=""),"",E892-D892+1)</f>
        <v/>
      </c>
      <c r="G892" s="17"/>
      <c r="H892" s="17"/>
      <c r="I892" s="22" t="str">
        <f aca="false">IF(OR(D892="",E892=""),"",MAX(0,MIN(E892,الإعدادات!$B$5)-MAX(D892,الإعدادات!$B$4)+1))</f>
        <v/>
      </c>
    </row>
    <row r="893" customFormat="false" ht="15" hidden="false" customHeight="false" outlineLevel="0" collapsed="false">
      <c r="A893" s="17"/>
      <c r="B893" s="18" t="str">
        <f aca="false">IF(A893="","",IFERROR(VLOOKUP(A893,الموظفين!$A$2:$J$501,2,FALSE()),"⚠ كود غير موجود"))</f>
        <v/>
      </c>
      <c r="C893" s="17"/>
      <c r="D893" s="16"/>
      <c r="E893" s="16"/>
      <c r="F893" s="22" t="str">
        <f aca="false">IF(OR(D893="",E893=""),"",E893-D893+1)</f>
        <v/>
      </c>
      <c r="G893" s="17"/>
      <c r="H893" s="17"/>
      <c r="I893" s="22" t="str">
        <f aca="false">IF(OR(D893="",E893=""),"",MAX(0,MIN(E893,الإعدادات!$B$5)-MAX(D893,الإعدادات!$B$4)+1))</f>
        <v/>
      </c>
    </row>
    <row r="894" customFormat="false" ht="15" hidden="false" customHeight="false" outlineLevel="0" collapsed="false">
      <c r="A894" s="17"/>
      <c r="B894" s="18" t="str">
        <f aca="false">IF(A894="","",IFERROR(VLOOKUP(A894,الموظفين!$A$2:$J$501,2,FALSE()),"⚠ كود غير موجود"))</f>
        <v/>
      </c>
      <c r="C894" s="17"/>
      <c r="D894" s="16"/>
      <c r="E894" s="16"/>
      <c r="F894" s="22" t="str">
        <f aca="false">IF(OR(D894="",E894=""),"",E894-D894+1)</f>
        <v/>
      </c>
      <c r="G894" s="17"/>
      <c r="H894" s="17"/>
      <c r="I894" s="22" t="str">
        <f aca="false">IF(OR(D894="",E894=""),"",MAX(0,MIN(E894,الإعدادات!$B$5)-MAX(D894,الإعدادات!$B$4)+1))</f>
        <v/>
      </c>
    </row>
    <row r="895" customFormat="false" ht="15" hidden="false" customHeight="false" outlineLevel="0" collapsed="false">
      <c r="A895" s="17"/>
      <c r="B895" s="18" t="str">
        <f aca="false">IF(A895="","",IFERROR(VLOOKUP(A895,الموظفين!$A$2:$J$501,2,FALSE()),"⚠ كود غير موجود"))</f>
        <v/>
      </c>
      <c r="C895" s="17"/>
      <c r="D895" s="16"/>
      <c r="E895" s="16"/>
      <c r="F895" s="22" t="str">
        <f aca="false">IF(OR(D895="",E895=""),"",E895-D895+1)</f>
        <v/>
      </c>
      <c r="G895" s="17"/>
      <c r="H895" s="17"/>
      <c r="I895" s="22" t="str">
        <f aca="false">IF(OR(D895="",E895=""),"",MAX(0,MIN(E895,الإعدادات!$B$5)-MAX(D895,الإعدادات!$B$4)+1))</f>
        <v/>
      </c>
    </row>
    <row r="896" customFormat="false" ht="15" hidden="false" customHeight="false" outlineLevel="0" collapsed="false">
      <c r="A896" s="17"/>
      <c r="B896" s="18" t="str">
        <f aca="false">IF(A896="","",IFERROR(VLOOKUP(A896,الموظفين!$A$2:$J$501,2,FALSE()),"⚠ كود غير موجود"))</f>
        <v/>
      </c>
      <c r="C896" s="17"/>
      <c r="D896" s="16"/>
      <c r="E896" s="16"/>
      <c r="F896" s="22" t="str">
        <f aca="false">IF(OR(D896="",E896=""),"",E896-D896+1)</f>
        <v/>
      </c>
      <c r="G896" s="17"/>
      <c r="H896" s="17"/>
      <c r="I896" s="22" t="str">
        <f aca="false">IF(OR(D896="",E896=""),"",MAX(0,MIN(E896,الإعدادات!$B$5)-MAX(D896,الإعدادات!$B$4)+1))</f>
        <v/>
      </c>
    </row>
    <row r="897" customFormat="false" ht="15" hidden="false" customHeight="false" outlineLevel="0" collapsed="false">
      <c r="A897" s="17"/>
      <c r="B897" s="18" t="str">
        <f aca="false">IF(A897="","",IFERROR(VLOOKUP(A897,الموظفين!$A$2:$J$501,2,FALSE()),"⚠ كود غير موجود"))</f>
        <v/>
      </c>
      <c r="C897" s="17"/>
      <c r="D897" s="16"/>
      <c r="E897" s="16"/>
      <c r="F897" s="22" t="str">
        <f aca="false">IF(OR(D897="",E897=""),"",E897-D897+1)</f>
        <v/>
      </c>
      <c r="G897" s="17"/>
      <c r="H897" s="17"/>
      <c r="I897" s="22" t="str">
        <f aca="false">IF(OR(D897="",E897=""),"",MAX(0,MIN(E897,الإعدادات!$B$5)-MAX(D897,الإعدادات!$B$4)+1))</f>
        <v/>
      </c>
    </row>
    <row r="898" customFormat="false" ht="15" hidden="false" customHeight="false" outlineLevel="0" collapsed="false">
      <c r="A898" s="17"/>
      <c r="B898" s="18" t="str">
        <f aca="false">IF(A898="","",IFERROR(VLOOKUP(A898,الموظفين!$A$2:$J$501,2,FALSE()),"⚠ كود غير موجود"))</f>
        <v/>
      </c>
      <c r="C898" s="17"/>
      <c r="D898" s="16"/>
      <c r="E898" s="16"/>
      <c r="F898" s="22" t="str">
        <f aca="false">IF(OR(D898="",E898=""),"",E898-D898+1)</f>
        <v/>
      </c>
      <c r="G898" s="17"/>
      <c r="H898" s="17"/>
      <c r="I898" s="22" t="str">
        <f aca="false">IF(OR(D898="",E898=""),"",MAX(0,MIN(E898,الإعدادات!$B$5)-MAX(D898,الإعدادات!$B$4)+1))</f>
        <v/>
      </c>
    </row>
    <row r="899" customFormat="false" ht="15" hidden="false" customHeight="false" outlineLevel="0" collapsed="false">
      <c r="A899" s="17"/>
      <c r="B899" s="18" t="str">
        <f aca="false">IF(A899="","",IFERROR(VLOOKUP(A899,الموظفين!$A$2:$J$501,2,FALSE()),"⚠ كود غير موجود"))</f>
        <v/>
      </c>
      <c r="C899" s="17"/>
      <c r="D899" s="16"/>
      <c r="E899" s="16"/>
      <c r="F899" s="22" t="str">
        <f aca="false">IF(OR(D899="",E899=""),"",E899-D899+1)</f>
        <v/>
      </c>
      <c r="G899" s="17"/>
      <c r="H899" s="17"/>
      <c r="I899" s="22" t="str">
        <f aca="false">IF(OR(D899="",E899=""),"",MAX(0,MIN(E899,الإعدادات!$B$5)-MAX(D899,الإعدادات!$B$4)+1))</f>
        <v/>
      </c>
    </row>
    <row r="900" customFormat="false" ht="15" hidden="false" customHeight="false" outlineLevel="0" collapsed="false">
      <c r="A900" s="17"/>
      <c r="B900" s="18" t="str">
        <f aca="false">IF(A900="","",IFERROR(VLOOKUP(A900,الموظفين!$A$2:$J$501,2,FALSE()),"⚠ كود غير موجود"))</f>
        <v/>
      </c>
      <c r="C900" s="17"/>
      <c r="D900" s="16"/>
      <c r="E900" s="16"/>
      <c r="F900" s="22" t="str">
        <f aca="false">IF(OR(D900="",E900=""),"",E900-D900+1)</f>
        <v/>
      </c>
      <c r="G900" s="17"/>
      <c r="H900" s="17"/>
      <c r="I900" s="22" t="str">
        <f aca="false">IF(OR(D900="",E900=""),"",MAX(0,MIN(E900,الإعدادات!$B$5)-MAX(D900,الإعدادات!$B$4)+1))</f>
        <v/>
      </c>
    </row>
    <row r="901" customFormat="false" ht="15" hidden="false" customHeight="false" outlineLevel="0" collapsed="false">
      <c r="A901" s="17"/>
      <c r="B901" s="18" t="str">
        <f aca="false">IF(A901="","",IFERROR(VLOOKUP(A901,الموظفين!$A$2:$J$501,2,FALSE()),"⚠ كود غير موجود"))</f>
        <v/>
      </c>
      <c r="C901" s="17"/>
      <c r="D901" s="16"/>
      <c r="E901" s="16"/>
      <c r="F901" s="22" t="str">
        <f aca="false">IF(OR(D901="",E901=""),"",E901-D901+1)</f>
        <v/>
      </c>
      <c r="G901" s="17"/>
      <c r="H901" s="17"/>
      <c r="I901" s="22" t="str">
        <f aca="false">IF(OR(D901="",E901=""),"",MAX(0,MIN(E901,الإعدادات!$B$5)-MAX(D901,الإعدادات!$B$4)+1))</f>
        <v/>
      </c>
    </row>
    <row r="902" customFormat="false" ht="15" hidden="false" customHeight="false" outlineLevel="0" collapsed="false">
      <c r="A902" s="17"/>
      <c r="B902" s="18" t="str">
        <f aca="false">IF(A902="","",IFERROR(VLOOKUP(A902,الموظفين!$A$2:$J$501,2,FALSE()),"⚠ كود غير موجود"))</f>
        <v/>
      </c>
      <c r="C902" s="17"/>
      <c r="D902" s="16"/>
      <c r="E902" s="16"/>
      <c r="F902" s="22" t="str">
        <f aca="false">IF(OR(D902="",E902=""),"",E902-D902+1)</f>
        <v/>
      </c>
      <c r="G902" s="17"/>
      <c r="H902" s="17"/>
      <c r="I902" s="22" t="str">
        <f aca="false">IF(OR(D902="",E902=""),"",MAX(0,MIN(E902,الإعدادات!$B$5)-MAX(D902,الإعدادات!$B$4)+1))</f>
        <v/>
      </c>
    </row>
    <row r="903" customFormat="false" ht="15" hidden="false" customHeight="false" outlineLevel="0" collapsed="false">
      <c r="A903" s="17"/>
      <c r="B903" s="18" t="str">
        <f aca="false">IF(A903="","",IFERROR(VLOOKUP(A903,الموظفين!$A$2:$J$501,2,FALSE()),"⚠ كود غير موجود"))</f>
        <v/>
      </c>
      <c r="C903" s="17"/>
      <c r="D903" s="16"/>
      <c r="E903" s="16"/>
      <c r="F903" s="22" t="str">
        <f aca="false">IF(OR(D903="",E903=""),"",E903-D903+1)</f>
        <v/>
      </c>
      <c r="G903" s="17"/>
      <c r="H903" s="17"/>
      <c r="I903" s="22" t="str">
        <f aca="false">IF(OR(D903="",E903=""),"",MAX(0,MIN(E903,الإعدادات!$B$5)-MAX(D903,الإعدادات!$B$4)+1))</f>
        <v/>
      </c>
    </row>
    <row r="904" customFormat="false" ht="15" hidden="false" customHeight="false" outlineLevel="0" collapsed="false">
      <c r="A904" s="17"/>
      <c r="B904" s="18" t="str">
        <f aca="false">IF(A904="","",IFERROR(VLOOKUP(A904,الموظفين!$A$2:$J$501,2,FALSE()),"⚠ كود غير موجود"))</f>
        <v/>
      </c>
      <c r="C904" s="17"/>
      <c r="D904" s="16"/>
      <c r="E904" s="16"/>
      <c r="F904" s="22" t="str">
        <f aca="false">IF(OR(D904="",E904=""),"",E904-D904+1)</f>
        <v/>
      </c>
      <c r="G904" s="17"/>
      <c r="H904" s="17"/>
      <c r="I904" s="22" t="str">
        <f aca="false">IF(OR(D904="",E904=""),"",MAX(0,MIN(E904,الإعدادات!$B$5)-MAX(D904,الإعدادات!$B$4)+1))</f>
        <v/>
      </c>
    </row>
    <row r="905" customFormat="false" ht="15" hidden="false" customHeight="false" outlineLevel="0" collapsed="false">
      <c r="A905" s="17"/>
      <c r="B905" s="18" t="str">
        <f aca="false">IF(A905="","",IFERROR(VLOOKUP(A905,الموظفين!$A$2:$J$501,2,FALSE()),"⚠ كود غير موجود"))</f>
        <v/>
      </c>
      <c r="C905" s="17"/>
      <c r="D905" s="16"/>
      <c r="E905" s="16"/>
      <c r="F905" s="22" t="str">
        <f aca="false">IF(OR(D905="",E905=""),"",E905-D905+1)</f>
        <v/>
      </c>
      <c r="G905" s="17"/>
      <c r="H905" s="17"/>
      <c r="I905" s="22" t="str">
        <f aca="false">IF(OR(D905="",E905=""),"",MAX(0,MIN(E905,الإعدادات!$B$5)-MAX(D905,الإعدادات!$B$4)+1))</f>
        <v/>
      </c>
    </row>
    <row r="906" customFormat="false" ht="15" hidden="false" customHeight="false" outlineLevel="0" collapsed="false">
      <c r="A906" s="17"/>
      <c r="B906" s="18" t="str">
        <f aca="false">IF(A906="","",IFERROR(VLOOKUP(A906,الموظفين!$A$2:$J$501,2,FALSE()),"⚠ كود غير موجود"))</f>
        <v/>
      </c>
      <c r="C906" s="17"/>
      <c r="D906" s="16"/>
      <c r="E906" s="16"/>
      <c r="F906" s="22" t="str">
        <f aca="false">IF(OR(D906="",E906=""),"",E906-D906+1)</f>
        <v/>
      </c>
      <c r="G906" s="17"/>
      <c r="H906" s="17"/>
      <c r="I906" s="22" t="str">
        <f aca="false">IF(OR(D906="",E906=""),"",MAX(0,MIN(E906,الإعدادات!$B$5)-MAX(D906,الإعدادات!$B$4)+1))</f>
        <v/>
      </c>
    </row>
    <row r="907" customFormat="false" ht="15" hidden="false" customHeight="false" outlineLevel="0" collapsed="false">
      <c r="A907" s="17"/>
      <c r="B907" s="18" t="str">
        <f aca="false">IF(A907="","",IFERROR(VLOOKUP(A907,الموظفين!$A$2:$J$501,2,FALSE()),"⚠ كود غير موجود"))</f>
        <v/>
      </c>
      <c r="C907" s="17"/>
      <c r="D907" s="16"/>
      <c r="E907" s="16"/>
      <c r="F907" s="22" t="str">
        <f aca="false">IF(OR(D907="",E907=""),"",E907-D907+1)</f>
        <v/>
      </c>
      <c r="G907" s="17"/>
      <c r="H907" s="17"/>
      <c r="I907" s="22" t="str">
        <f aca="false">IF(OR(D907="",E907=""),"",MAX(0,MIN(E907,الإعدادات!$B$5)-MAX(D907,الإعدادات!$B$4)+1))</f>
        <v/>
      </c>
    </row>
    <row r="908" customFormat="false" ht="15" hidden="false" customHeight="false" outlineLevel="0" collapsed="false">
      <c r="A908" s="17"/>
      <c r="B908" s="18" t="str">
        <f aca="false">IF(A908="","",IFERROR(VLOOKUP(A908,الموظفين!$A$2:$J$501,2,FALSE()),"⚠ كود غير موجود"))</f>
        <v/>
      </c>
      <c r="C908" s="17"/>
      <c r="D908" s="16"/>
      <c r="E908" s="16"/>
      <c r="F908" s="22" t="str">
        <f aca="false">IF(OR(D908="",E908=""),"",E908-D908+1)</f>
        <v/>
      </c>
      <c r="G908" s="17"/>
      <c r="H908" s="17"/>
      <c r="I908" s="22" t="str">
        <f aca="false">IF(OR(D908="",E908=""),"",MAX(0,MIN(E908,الإعدادات!$B$5)-MAX(D908,الإعدادات!$B$4)+1))</f>
        <v/>
      </c>
    </row>
    <row r="909" customFormat="false" ht="15" hidden="false" customHeight="false" outlineLevel="0" collapsed="false">
      <c r="A909" s="17"/>
      <c r="B909" s="18" t="str">
        <f aca="false">IF(A909="","",IFERROR(VLOOKUP(A909,الموظفين!$A$2:$J$501,2,FALSE()),"⚠ كود غير موجود"))</f>
        <v/>
      </c>
      <c r="C909" s="17"/>
      <c r="D909" s="16"/>
      <c r="E909" s="16"/>
      <c r="F909" s="22" t="str">
        <f aca="false">IF(OR(D909="",E909=""),"",E909-D909+1)</f>
        <v/>
      </c>
      <c r="G909" s="17"/>
      <c r="H909" s="17"/>
      <c r="I909" s="22" t="str">
        <f aca="false">IF(OR(D909="",E909=""),"",MAX(0,MIN(E909,الإعدادات!$B$5)-MAX(D909,الإعدادات!$B$4)+1))</f>
        <v/>
      </c>
    </row>
    <row r="910" customFormat="false" ht="15" hidden="false" customHeight="false" outlineLevel="0" collapsed="false">
      <c r="A910" s="17"/>
      <c r="B910" s="18" t="str">
        <f aca="false">IF(A910="","",IFERROR(VLOOKUP(A910,الموظفين!$A$2:$J$501,2,FALSE()),"⚠ كود غير موجود"))</f>
        <v/>
      </c>
      <c r="C910" s="17"/>
      <c r="D910" s="16"/>
      <c r="E910" s="16"/>
      <c r="F910" s="22" t="str">
        <f aca="false">IF(OR(D910="",E910=""),"",E910-D910+1)</f>
        <v/>
      </c>
      <c r="G910" s="17"/>
      <c r="H910" s="17"/>
      <c r="I910" s="22" t="str">
        <f aca="false">IF(OR(D910="",E910=""),"",MAX(0,MIN(E910,الإعدادات!$B$5)-MAX(D910,الإعدادات!$B$4)+1))</f>
        <v/>
      </c>
    </row>
    <row r="911" customFormat="false" ht="15" hidden="false" customHeight="false" outlineLevel="0" collapsed="false">
      <c r="A911" s="17"/>
      <c r="B911" s="18" t="str">
        <f aca="false">IF(A911="","",IFERROR(VLOOKUP(A911,الموظفين!$A$2:$J$501,2,FALSE()),"⚠ كود غير موجود"))</f>
        <v/>
      </c>
      <c r="C911" s="17"/>
      <c r="D911" s="16"/>
      <c r="E911" s="16"/>
      <c r="F911" s="22" t="str">
        <f aca="false">IF(OR(D911="",E911=""),"",E911-D911+1)</f>
        <v/>
      </c>
      <c r="G911" s="17"/>
      <c r="H911" s="17"/>
      <c r="I911" s="22" t="str">
        <f aca="false">IF(OR(D911="",E911=""),"",MAX(0,MIN(E911,الإعدادات!$B$5)-MAX(D911,الإعدادات!$B$4)+1))</f>
        <v/>
      </c>
    </row>
    <row r="912" customFormat="false" ht="15" hidden="false" customHeight="false" outlineLevel="0" collapsed="false">
      <c r="A912" s="17"/>
      <c r="B912" s="18" t="str">
        <f aca="false">IF(A912="","",IFERROR(VLOOKUP(A912,الموظفين!$A$2:$J$501,2,FALSE()),"⚠ كود غير موجود"))</f>
        <v/>
      </c>
      <c r="C912" s="17"/>
      <c r="D912" s="16"/>
      <c r="E912" s="16"/>
      <c r="F912" s="22" t="str">
        <f aca="false">IF(OR(D912="",E912=""),"",E912-D912+1)</f>
        <v/>
      </c>
      <c r="G912" s="17"/>
      <c r="H912" s="17"/>
      <c r="I912" s="22" t="str">
        <f aca="false">IF(OR(D912="",E912=""),"",MAX(0,MIN(E912,الإعدادات!$B$5)-MAX(D912,الإعدادات!$B$4)+1))</f>
        <v/>
      </c>
    </row>
    <row r="913" customFormat="false" ht="15" hidden="false" customHeight="false" outlineLevel="0" collapsed="false">
      <c r="A913" s="17"/>
      <c r="B913" s="18" t="str">
        <f aca="false">IF(A913="","",IFERROR(VLOOKUP(A913,الموظفين!$A$2:$J$501,2,FALSE()),"⚠ كود غير موجود"))</f>
        <v/>
      </c>
      <c r="C913" s="17"/>
      <c r="D913" s="16"/>
      <c r="E913" s="16"/>
      <c r="F913" s="22" t="str">
        <f aca="false">IF(OR(D913="",E913=""),"",E913-D913+1)</f>
        <v/>
      </c>
      <c r="G913" s="17"/>
      <c r="H913" s="17"/>
      <c r="I913" s="22" t="str">
        <f aca="false">IF(OR(D913="",E913=""),"",MAX(0,MIN(E913,الإعدادات!$B$5)-MAX(D913,الإعدادات!$B$4)+1))</f>
        <v/>
      </c>
    </row>
    <row r="914" customFormat="false" ht="15" hidden="false" customHeight="false" outlineLevel="0" collapsed="false">
      <c r="A914" s="17"/>
      <c r="B914" s="18" t="str">
        <f aca="false">IF(A914="","",IFERROR(VLOOKUP(A914,الموظفين!$A$2:$J$501,2,FALSE()),"⚠ كود غير موجود"))</f>
        <v/>
      </c>
      <c r="C914" s="17"/>
      <c r="D914" s="16"/>
      <c r="E914" s="16"/>
      <c r="F914" s="22" t="str">
        <f aca="false">IF(OR(D914="",E914=""),"",E914-D914+1)</f>
        <v/>
      </c>
      <c r="G914" s="17"/>
      <c r="H914" s="17"/>
      <c r="I914" s="22" t="str">
        <f aca="false">IF(OR(D914="",E914=""),"",MAX(0,MIN(E914,الإعدادات!$B$5)-MAX(D914,الإعدادات!$B$4)+1))</f>
        <v/>
      </c>
    </row>
    <row r="915" customFormat="false" ht="15" hidden="false" customHeight="false" outlineLevel="0" collapsed="false">
      <c r="A915" s="17"/>
      <c r="B915" s="18" t="str">
        <f aca="false">IF(A915="","",IFERROR(VLOOKUP(A915,الموظفين!$A$2:$J$501,2,FALSE()),"⚠ كود غير موجود"))</f>
        <v/>
      </c>
      <c r="C915" s="17"/>
      <c r="D915" s="16"/>
      <c r="E915" s="16"/>
      <c r="F915" s="22" t="str">
        <f aca="false">IF(OR(D915="",E915=""),"",E915-D915+1)</f>
        <v/>
      </c>
      <c r="G915" s="17"/>
      <c r="H915" s="17"/>
      <c r="I915" s="22" t="str">
        <f aca="false">IF(OR(D915="",E915=""),"",MAX(0,MIN(E915,الإعدادات!$B$5)-MAX(D915,الإعدادات!$B$4)+1))</f>
        <v/>
      </c>
    </row>
    <row r="916" customFormat="false" ht="15" hidden="false" customHeight="false" outlineLevel="0" collapsed="false">
      <c r="A916" s="17"/>
      <c r="B916" s="18" t="str">
        <f aca="false">IF(A916="","",IFERROR(VLOOKUP(A916,الموظفين!$A$2:$J$501,2,FALSE()),"⚠ كود غير موجود"))</f>
        <v/>
      </c>
      <c r="C916" s="17"/>
      <c r="D916" s="16"/>
      <c r="E916" s="16"/>
      <c r="F916" s="22" t="str">
        <f aca="false">IF(OR(D916="",E916=""),"",E916-D916+1)</f>
        <v/>
      </c>
      <c r="G916" s="17"/>
      <c r="H916" s="17"/>
      <c r="I916" s="22" t="str">
        <f aca="false">IF(OR(D916="",E916=""),"",MAX(0,MIN(E916,الإعدادات!$B$5)-MAX(D916,الإعدادات!$B$4)+1))</f>
        <v/>
      </c>
    </row>
    <row r="917" customFormat="false" ht="15" hidden="false" customHeight="false" outlineLevel="0" collapsed="false">
      <c r="A917" s="17"/>
      <c r="B917" s="18" t="str">
        <f aca="false">IF(A917="","",IFERROR(VLOOKUP(A917,الموظفين!$A$2:$J$501,2,FALSE()),"⚠ كود غير موجود"))</f>
        <v/>
      </c>
      <c r="C917" s="17"/>
      <c r="D917" s="16"/>
      <c r="E917" s="16"/>
      <c r="F917" s="22" t="str">
        <f aca="false">IF(OR(D917="",E917=""),"",E917-D917+1)</f>
        <v/>
      </c>
      <c r="G917" s="17"/>
      <c r="H917" s="17"/>
      <c r="I917" s="22" t="str">
        <f aca="false">IF(OR(D917="",E917=""),"",MAX(0,MIN(E917,الإعدادات!$B$5)-MAX(D917,الإعدادات!$B$4)+1))</f>
        <v/>
      </c>
    </row>
    <row r="918" customFormat="false" ht="15" hidden="false" customHeight="false" outlineLevel="0" collapsed="false">
      <c r="A918" s="17"/>
      <c r="B918" s="18" t="str">
        <f aca="false">IF(A918="","",IFERROR(VLOOKUP(A918,الموظفين!$A$2:$J$501,2,FALSE()),"⚠ كود غير موجود"))</f>
        <v/>
      </c>
      <c r="C918" s="17"/>
      <c r="D918" s="16"/>
      <c r="E918" s="16"/>
      <c r="F918" s="22" t="str">
        <f aca="false">IF(OR(D918="",E918=""),"",E918-D918+1)</f>
        <v/>
      </c>
      <c r="G918" s="17"/>
      <c r="H918" s="17"/>
      <c r="I918" s="22" t="str">
        <f aca="false">IF(OR(D918="",E918=""),"",MAX(0,MIN(E918,الإعدادات!$B$5)-MAX(D918,الإعدادات!$B$4)+1))</f>
        <v/>
      </c>
    </row>
    <row r="919" customFormat="false" ht="15" hidden="false" customHeight="false" outlineLevel="0" collapsed="false">
      <c r="A919" s="17"/>
      <c r="B919" s="18" t="str">
        <f aca="false">IF(A919="","",IFERROR(VLOOKUP(A919,الموظفين!$A$2:$J$501,2,FALSE()),"⚠ كود غير موجود"))</f>
        <v/>
      </c>
      <c r="C919" s="17"/>
      <c r="D919" s="16"/>
      <c r="E919" s="16"/>
      <c r="F919" s="22" t="str">
        <f aca="false">IF(OR(D919="",E919=""),"",E919-D919+1)</f>
        <v/>
      </c>
      <c r="G919" s="17"/>
      <c r="H919" s="17"/>
      <c r="I919" s="22" t="str">
        <f aca="false">IF(OR(D919="",E919=""),"",MAX(0,MIN(E919,الإعدادات!$B$5)-MAX(D919,الإعدادات!$B$4)+1))</f>
        <v/>
      </c>
    </row>
    <row r="920" customFormat="false" ht="15" hidden="false" customHeight="false" outlineLevel="0" collapsed="false">
      <c r="A920" s="17"/>
      <c r="B920" s="18" t="str">
        <f aca="false">IF(A920="","",IFERROR(VLOOKUP(A920,الموظفين!$A$2:$J$501,2,FALSE()),"⚠ كود غير موجود"))</f>
        <v/>
      </c>
      <c r="C920" s="17"/>
      <c r="D920" s="16"/>
      <c r="E920" s="16"/>
      <c r="F920" s="22" t="str">
        <f aca="false">IF(OR(D920="",E920=""),"",E920-D920+1)</f>
        <v/>
      </c>
      <c r="G920" s="17"/>
      <c r="H920" s="17"/>
      <c r="I920" s="22" t="str">
        <f aca="false">IF(OR(D920="",E920=""),"",MAX(0,MIN(E920,الإعدادات!$B$5)-MAX(D920,الإعدادات!$B$4)+1))</f>
        <v/>
      </c>
    </row>
    <row r="921" customFormat="false" ht="15" hidden="false" customHeight="false" outlineLevel="0" collapsed="false">
      <c r="A921" s="17"/>
      <c r="B921" s="18" t="str">
        <f aca="false">IF(A921="","",IFERROR(VLOOKUP(A921,الموظفين!$A$2:$J$501,2,FALSE()),"⚠ كود غير موجود"))</f>
        <v/>
      </c>
      <c r="C921" s="17"/>
      <c r="D921" s="16"/>
      <c r="E921" s="16"/>
      <c r="F921" s="22" t="str">
        <f aca="false">IF(OR(D921="",E921=""),"",E921-D921+1)</f>
        <v/>
      </c>
      <c r="G921" s="17"/>
      <c r="H921" s="17"/>
      <c r="I921" s="22" t="str">
        <f aca="false">IF(OR(D921="",E921=""),"",MAX(0,MIN(E921,الإعدادات!$B$5)-MAX(D921,الإعدادات!$B$4)+1))</f>
        <v/>
      </c>
    </row>
    <row r="922" customFormat="false" ht="15" hidden="false" customHeight="false" outlineLevel="0" collapsed="false">
      <c r="A922" s="17"/>
      <c r="B922" s="18" t="str">
        <f aca="false">IF(A922="","",IFERROR(VLOOKUP(A922,الموظفين!$A$2:$J$501,2,FALSE()),"⚠ كود غير موجود"))</f>
        <v/>
      </c>
      <c r="C922" s="17"/>
      <c r="D922" s="16"/>
      <c r="E922" s="16"/>
      <c r="F922" s="22" t="str">
        <f aca="false">IF(OR(D922="",E922=""),"",E922-D922+1)</f>
        <v/>
      </c>
      <c r="G922" s="17"/>
      <c r="H922" s="17"/>
      <c r="I922" s="22" t="str">
        <f aca="false">IF(OR(D922="",E922=""),"",MAX(0,MIN(E922,الإعدادات!$B$5)-MAX(D922,الإعدادات!$B$4)+1))</f>
        <v/>
      </c>
    </row>
    <row r="923" customFormat="false" ht="15" hidden="false" customHeight="false" outlineLevel="0" collapsed="false">
      <c r="A923" s="17"/>
      <c r="B923" s="18" t="str">
        <f aca="false">IF(A923="","",IFERROR(VLOOKUP(A923,الموظفين!$A$2:$J$501,2,FALSE()),"⚠ كود غير موجود"))</f>
        <v/>
      </c>
      <c r="C923" s="17"/>
      <c r="D923" s="16"/>
      <c r="E923" s="16"/>
      <c r="F923" s="22" t="str">
        <f aca="false">IF(OR(D923="",E923=""),"",E923-D923+1)</f>
        <v/>
      </c>
      <c r="G923" s="17"/>
      <c r="H923" s="17"/>
      <c r="I923" s="22" t="str">
        <f aca="false">IF(OR(D923="",E923=""),"",MAX(0,MIN(E923,الإعدادات!$B$5)-MAX(D923,الإعدادات!$B$4)+1))</f>
        <v/>
      </c>
    </row>
    <row r="924" customFormat="false" ht="15" hidden="false" customHeight="false" outlineLevel="0" collapsed="false">
      <c r="A924" s="17"/>
      <c r="B924" s="18" t="str">
        <f aca="false">IF(A924="","",IFERROR(VLOOKUP(A924,الموظفين!$A$2:$J$501,2,FALSE()),"⚠ كود غير موجود"))</f>
        <v/>
      </c>
      <c r="C924" s="17"/>
      <c r="D924" s="16"/>
      <c r="E924" s="16"/>
      <c r="F924" s="22" t="str">
        <f aca="false">IF(OR(D924="",E924=""),"",E924-D924+1)</f>
        <v/>
      </c>
      <c r="G924" s="17"/>
      <c r="H924" s="17"/>
      <c r="I924" s="22" t="str">
        <f aca="false">IF(OR(D924="",E924=""),"",MAX(0,MIN(E924,الإعدادات!$B$5)-MAX(D924,الإعدادات!$B$4)+1))</f>
        <v/>
      </c>
    </row>
    <row r="925" customFormat="false" ht="15" hidden="false" customHeight="false" outlineLevel="0" collapsed="false">
      <c r="A925" s="17"/>
      <c r="B925" s="18" t="str">
        <f aca="false">IF(A925="","",IFERROR(VLOOKUP(A925,الموظفين!$A$2:$J$501,2,FALSE()),"⚠ كود غير موجود"))</f>
        <v/>
      </c>
      <c r="C925" s="17"/>
      <c r="D925" s="16"/>
      <c r="E925" s="16"/>
      <c r="F925" s="22" t="str">
        <f aca="false">IF(OR(D925="",E925=""),"",E925-D925+1)</f>
        <v/>
      </c>
      <c r="G925" s="17"/>
      <c r="H925" s="17"/>
      <c r="I925" s="22" t="str">
        <f aca="false">IF(OR(D925="",E925=""),"",MAX(0,MIN(E925,الإعدادات!$B$5)-MAX(D925,الإعدادات!$B$4)+1))</f>
        <v/>
      </c>
    </row>
    <row r="926" customFormat="false" ht="15" hidden="false" customHeight="false" outlineLevel="0" collapsed="false">
      <c r="A926" s="17"/>
      <c r="B926" s="18" t="str">
        <f aca="false">IF(A926="","",IFERROR(VLOOKUP(A926,الموظفين!$A$2:$J$501,2,FALSE()),"⚠ كود غير موجود"))</f>
        <v/>
      </c>
      <c r="C926" s="17"/>
      <c r="D926" s="16"/>
      <c r="E926" s="16"/>
      <c r="F926" s="22" t="str">
        <f aca="false">IF(OR(D926="",E926=""),"",E926-D926+1)</f>
        <v/>
      </c>
      <c r="G926" s="17"/>
      <c r="H926" s="17"/>
      <c r="I926" s="22" t="str">
        <f aca="false">IF(OR(D926="",E926=""),"",MAX(0,MIN(E926,الإعدادات!$B$5)-MAX(D926,الإعدادات!$B$4)+1))</f>
        <v/>
      </c>
    </row>
    <row r="927" customFormat="false" ht="15" hidden="false" customHeight="false" outlineLevel="0" collapsed="false">
      <c r="A927" s="17"/>
      <c r="B927" s="18" t="str">
        <f aca="false">IF(A927="","",IFERROR(VLOOKUP(A927,الموظفين!$A$2:$J$501,2,FALSE()),"⚠ كود غير موجود"))</f>
        <v/>
      </c>
      <c r="C927" s="17"/>
      <c r="D927" s="16"/>
      <c r="E927" s="16"/>
      <c r="F927" s="22" t="str">
        <f aca="false">IF(OR(D927="",E927=""),"",E927-D927+1)</f>
        <v/>
      </c>
      <c r="G927" s="17"/>
      <c r="H927" s="17"/>
      <c r="I927" s="22" t="str">
        <f aca="false">IF(OR(D927="",E927=""),"",MAX(0,MIN(E927,الإعدادات!$B$5)-MAX(D927,الإعدادات!$B$4)+1))</f>
        <v/>
      </c>
    </row>
    <row r="928" customFormat="false" ht="15" hidden="false" customHeight="false" outlineLevel="0" collapsed="false">
      <c r="A928" s="17"/>
      <c r="B928" s="18" t="str">
        <f aca="false">IF(A928="","",IFERROR(VLOOKUP(A928,الموظفين!$A$2:$J$501,2,FALSE()),"⚠ كود غير موجود"))</f>
        <v/>
      </c>
      <c r="C928" s="17"/>
      <c r="D928" s="16"/>
      <c r="E928" s="16"/>
      <c r="F928" s="22" t="str">
        <f aca="false">IF(OR(D928="",E928=""),"",E928-D928+1)</f>
        <v/>
      </c>
      <c r="G928" s="17"/>
      <c r="H928" s="17"/>
      <c r="I928" s="22" t="str">
        <f aca="false">IF(OR(D928="",E928=""),"",MAX(0,MIN(E928,الإعدادات!$B$5)-MAX(D928,الإعدادات!$B$4)+1))</f>
        <v/>
      </c>
    </row>
    <row r="929" customFormat="false" ht="15" hidden="false" customHeight="false" outlineLevel="0" collapsed="false">
      <c r="A929" s="17"/>
      <c r="B929" s="18" t="str">
        <f aca="false">IF(A929="","",IFERROR(VLOOKUP(A929,الموظفين!$A$2:$J$501,2,FALSE()),"⚠ كود غير موجود"))</f>
        <v/>
      </c>
      <c r="C929" s="17"/>
      <c r="D929" s="16"/>
      <c r="E929" s="16"/>
      <c r="F929" s="22" t="str">
        <f aca="false">IF(OR(D929="",E929=""),"",E929-D929+1)</f>
        <v/>
      </c>
      <c r="G929" s="17"/>
      <c r="H929" s="17"/>
      <c r="I929" s="22" t="str">
        <f aca="false">IF(OR(D929="",E929=""),"",MAX(0,MIN(E929,الإعدادات!$B$5)-MAX(D929,الإعدادات!$B$4)+1))</f>
        <v/>
      </c>
    </row>
    <row r="930" customFormat="false" ht="15" hidden="false" customHeight="false" outlineLevel="0" collapsed="false">
      <c r="A930" s="17"/>
      <c r="B930" s="18" t="str">
        <f aca="false">IF(A930="","",IFERROR(VLOOKUP(A930,الموظفين!$A$2:$J$501,2,FALSE()),"⚠ كود غير موجود"))</f>
        <v/>
      </c>
      <c r="C930" s="17"/>
      <c r="D930" s="16"/>
      <c r="E930" s="16"/>
      <c r="F930" s="22" t="str">
        <f aca="false">IF(OR(D930="",E930=""),"",E930-D930+1)</f>
        <v/>
      </c>
      <c r="G930" s="17"/>
      <c r="H930" s="17"/>
      <c r="I930" s="22" t="str">
        <f aca="false">IF(OR(D930="",E930=""),"",MAX(0,MIN(E930,الإعدادات!$B$5)-MAX(D930,الإعدادات!$B$4)+1))</f>
        <v/>
      </c>
    </row>
    <row r="931" customFormat="false" ht="15" hidden="false" customHeight="false" outlineLevel="0" collapsed="false">
      <c r="A931" s="17"/>
      <c r="B931" s="18" t="str">
        <f aca="false">IF(A931="","",IFERROR(VLOOKUP(A931,الموظفين!$A$2:$J$501,2,FALSE()),"⚠ كود غير موجود"))</f>
        <v/>
      </c>
      <c r="C931" s="17"/>
      <c r="D931" s="16"/>
      <c r="E931" s="16"/>
      <c r="F931" s="22" t="str">
        <f aca="false">IF(OR(D931="",E931=""),"",E931-D931+1)</f>
        <v/>
      </c>
      <c r="G931" s="17"/>
      <c r="H931" s="17"/>
      <c r="I931" s="22" t="str">
        <f aca="false">IF(OR(D931="",E931=""),"",MAX(0,MIN(E931,الإعدادات!$B$5)-MAX(D931,الإعدادات!$B$4)+1))</f>
        <v/>
      </c>
    </row>
    <row r="932" customFormat="false" ht="15" hidden="false" customHeight="false" outlineLevel="0" collapsed="false">
      <c r="A932" s="17"/>
      <c r="B932" s="18" t="str">
        <f aca="false">IF(A932="","",IFERROR(VLOOKUP(A932,الموظفين!$A$2:$J$501,2,FALSE()),"⚠ كود غير موجود"))</f>
        <v/>
      </c>
      <c r="C932" s="17"/>
      <c r="D932" s="16"/>
      <c r="E932" s="16"/>
      <c r="F932" s="22" t="str">
        <f aca="false">IF(OR(D932="",E932=""),"",E932-D932+1)</f>
        <v/>
      </c>
      <c r="G932" s="17"/>
      <c r="H932" s="17"/>
      <c r="I932" s="22" t="str">
        <f aca="false">IF(OR(D932="",E932=""),"",MAX(0,MIN(E932,الإعدادات!$B$5)-MAX(D932,الإعدادات!$B$4)+1))</f>
        <v/>
      </c>
    </row>
    <row r="933" customFormat="false" ht="15" hidden="false" customHeight="false" outlineLevel="0" collapsed="false">
      <c r="A933" s="17"/>
      <c r="B933" s="18" t="str">
        <f aca="false">IF(A933="","",IFERROR(VLOOKUP(A933,الموظفين!$A$2:$J$501,2,FALSE()),"⚠ كود غير موجود"))</f>
        <v/>
      </c>
      <c r="C933" s="17"/>
      <c r="D933" s="16"/>
      <c r="E933" s="16"/>
      <c r="F933" s="22" t="str">
        <f aca="false">IF(OR(D933="",E933=""),"",E933-D933+1)</f>
        <v/>
      </c>
      <c r="G933" s="17"/>
      <c r="H933" s="17"/>
      <c r="I933" s="22" t="str">
        <f aca="false">IF(OR(D933="",E933=""),"",MAX(0,MIN(E933,الإعدادات!$B$5)-MAX(D933,الإعدادات!$B$4)+1))</f>
        <v/>
      </c>
    </row>
    <row r="934" customFormat="false" ht="15" hidden="false" customHeight="false" outlineLevel="0" collapsed="false">
      <c r="A934" s="17"/>
      <c r="B934" s="18" t="str">
        <f aca="false">IF(A934="","",IFERROR(VLOOKUP(A934,الموظفين!$A$2:$J$501,2,FALSE()),"⚠ كود غير موجود"))</f>
        <v/>
      </c>
      <c r="C934" s="17"/>
      <c r="D934" s="16"/>
      <c r="E934" s="16"/>
      <c r="F934" s="22" t="str">
        <f aca="false">IF(OR(D934="",E934=""),"",E934-D934+1)</f>
        <v/>
      </c>
      <c r="G934" s="17"/>
      <c r="H934" s="17"/>
      <c r="I934" s="22" t="str">
        <f aca="false">IF(OR(D934="",E934=""),"",MAX(0,MIN(E934,الإعدادات!$B$5)-MAX(D934,الإعدادات!$B$4)+1))</f>
        <v/>
      </c>
    </row>
    <row r="935" customFormat="false" ht="15" hidden="false" customHeight="false" outlineLevel="0" collapsed="false">
      <c r="A935" s="17"/>
      <c r="B935" s="18" t="str">
        <f aca="false">IF(A935="","",IFERROR(VLOOKUP(A935,الموظفين!$A$2:$J$501,2,FALSE()),"⚠ كود غير موجود"))</f>
        <v/>
      </c>
      <c r="C935" s="17"/>
      <c r="D935" s="16"/>
      <c r="E935" s="16"/>
      <c r="F935" s="22" t="str">
        <f aca="false">IF(OR(D935="",E935=""),"",E935-D935+1)</f>
        <v/>
      </c>
      <c r="G935" s="17"/>
      <c r="H935" s="17"/>
      <c r="I935" s="22" t="str">
        <f aca="false">IF(OR(D935="",E935=""),"",MAX(0,MIN(E935,الإعدادات!$B$5)-MAX(D935,الإعدادات!$B$4)+1))</f>
        <v/>
      </c>
    </row>
    <row r="936" customFormat="false" ht="15" hidden="false" customHeight="false" outlineLevel="0" collapsed="false">
      <c r="A936" s="17"/>
      <c r="B936" s="18" t="str">
        <f aca="false">IF(A936="","",IFERROR(VLOOKUP(A936,الموظفين!$A$2:$J$501,2,FALSE()),"⚠ كود غير موجود"))</f>
        <v/>
      </c>
      <c r="C936" s="17"/>
      <c r="D936" s="16"/>
      <c r="E936" s="16"/>
      <c r="F936" s="22" t="str">
        <f aca="false">IF(OR(D936="",E936=""),"",E936-D936+1)</f>
        <v/>
      </c>
      <c r="G936" s="17"/>
      <c r="H936" s="17"/>
      <c r="I936" s="22" t="str">
        <f aca="false">IF(OR(D936="",E936=""),"",MAX(0,MIN(E936,الإعدادات!$B$5)-MAX(D936,الإعدادات!$B$4)+1))</f>
        <v/>
      </c>
    </row>
    <row r="937" customFormat="false" ht="15" hidden="false" customHeight="false" outlineLevel="0" collapsed="false">
      <c r="A937" s="17"/>
      <c r="B937" s="18" t="str">
        <f aca="false">IF(A937="","",IFERROR(VLOOKUP(A937,الموظفين!$A$2:$J$501,2,FALSE()),"⚠ كود غير موجود"))</f>
        <v/>
      </c>
      <c r="C937" s="17"/>
      <c r="D937" s="16"/>
      <c r="E937" s="16"/>
      <c r="F937" s="22" t="str">
        <f aca="false">IF(OR(D937="",E937=""),"",E937-D937+1)</f>
        <v/>
      </c>
      <c r="G937" s="17"/>
      <c r="H937" s="17"/>
      <c r="I937" s="22" t="str">
        <f aca="false">IF(OR(D937="",E937=""),"",MAX(0,MIN(E937,الإعدادات!$B$5)-MAX(D937,الإعدادات!$B$4)+1))</f>
        <v/>
      </c>
    </row>
    <row r="938" customFormat="false" ht="15" hidden="false" customHeight="false" outlineLevel="0" collapsed="false">
      <c r="A938" s="17"/>
      <c r="B938" s="18" t="str">
        <f aca="false">IF(A938="","",IFERROR(VLOOKUP(A938,الموظفين!$A$2:$J$501,2,FALSE()),"⚠ كود غير موجود"))</f>
        <v/>
      </c>
      <c r="C938" s="17"/>
      <c r="D938" s="16"/>
      <c r="E938" s="16"/>
      <c r="F938" s="22" t="str">
        <f aca="false">IF(OR(D938="",E938=""),"",E938-D938+1)</f>
        <v/>
      </c>
      <c r="G938" s="17"/>
      <c r="H938" s="17"/>
      <c r="I938" s="22" t="str">
        <f aca="false">IF(OR(D938="",E938=""),"",MAX(0,MIN(E938,الإعدادات!$B$5)-MAX(D938,الإعدادات!$B$4)+1))</f>
        <v/>
      </c>
    </row>
    <row r="939" customFormat="false" ht="15" hidden="false" customHeight="false" outlineLevel="0" collapsed="false">
      <c r="A939" s="17"/>
      <c r="B939" s="18" t="str">
        <f aca="false">IF(A939="","",IFERROR(VLOOKUP(A939,الموظفين!$A$2:$J$501,2,FALSE()),"⚠ كود غير موجود"))</f>
        <v/>
      </c>
      <c r="C939" s="17"/>
      <c r="D939" s="16"/>
      <c r="E939" s="16"/>
      <c r="F939" s="22" t="str">
        <f aca="false">IF(OR(D939="",E939=""),"",E939-D939+1)</f>
        <v/>
      </c>
      <c r="G939" s="17"/>
      <c r="H939" s="17"/>
      <c r="I939" s="22" t="str">
        <f aca="false">IF(OR(D939="",E939=""),"",MAX(0,MIN(E939,الإعدادات!$B$5)-MAX(D939,الإعدادات!$B$4)+1))</f>
        <v/>
      </c>
    </row>
    <row r="940" customFormat="false" ht="15" hidden="false" customHeight="false" outlineLevel="0" collapsed="false">
      <c r="A940" s="17"/>
      <c r="B940" s="18" t="str">
        <f aca="false">IF(A940="","",IFERROR(VLOOKUP(A940,الموظفين!$A$2:$J$501,2,FALSE()),"⚠ كود غير موجود"))</f>
        <v/>
      </c>
      <c r="C940" s="17"/>
      <c r="D940" s="16"/>
      <c r="E940" s="16"/>
      <c r="F940" s="22" t="str">
        <f aca="false">IF(OR(D940="",E940=""),"",E940-D940+1)</f>
        <v/>
      </c>
      <c r="G940" s="17"/>
      <c r="H940" s="17"/>
      <c r="I940" s="22" t="str">
        <f aca="false">IF(OR(D940="",E940=""),"",MAX(0,MIN(E940,الإعدادات!$B$5)-MAX(D940,الإعدادات!$B$4)+1))</f>
        <v/>
      </c>
    </row>
    <row r="941" customFormat="false" ht="15" hidden="false" customHeight="false" outlineLevel="0" collapsed="false">
      <c r="A941" s="17"/>
      <c r="B941" s="18" t="str">
        <f aca="false">IF(A941="","",IFERROR(VLOOKUP(A941,الموظفين!$A$2:$J$501,2,FALSE()),"⚠ كود غير موجود"))</f>
        <v/>
      </c>
      <c r="C941" s="17"/>
      <c r="D941" s="16"/>
      <c r="E941" s="16"/>
      <c r="F941" s="22" t="str">
        <f aca="false">IF(OR(D941="",E941=""),"",E941-D941+1)</f>
        <v/>
      </c>
      <c r="G941" s="17"/>
      <c r="H941" s="17"/>
      <c r="I941" s="22" t="str">
        <f aca="false">IF(OR(D941="",E941=""),"",MAX(0,MIN(E941,الإعدادات!$B$5)-MAX(D941,الإعدادات!$B$4)+1))</f>
        <v/>
      </c>
    </row>
    <row r="942" customFormat="false" ht="15" hidden="false" customHeight="false" outlineLevel="0" collapsed="false">
      <c r="A942" s="17"/>
      <c r="B942" s="18" t="str">
        <f aca="false">IF(A942="","",IFERROR(VLOOKUP(A942,الموظفين!$A$2:$J$501,2,FALSE()),"⚠ كود غير موجود"))</f>
        <v/>
      </c>
      <c r="C942" s="17"/>
      <c r="D942" s="16"/>
      <c r="E942" s="16"/>
      <c r="F942" s="22" t="str">
        <f aca="false">IF(OR(D942="",E942=""),"",E942-D942+1)</f>
        <v/>
      </c>
      <c r="G942" s="17"/>
      <c r="H942" s="17"/>
      <c r="I942" s="22" t="str">
        <f aca="false">IF(OR(D942="",E942=""),"",MAX(0,MIN(E942,الإعدادات!$B$5)-MAX(D942,الإعدادات!$B$4)+1))</f>
        <v/>
      </c>
    </row>
    <row r="943" customFormat="false" ht="15" hidden="false" customHeight="false" outlineLevel="0" collapsed="false">
      <c r="A943" s="17"/>
      <c r="B943" s="18" t="str">
        <f aca="false">IF(A943="","",IFERROR(VLOOKUP(A943,الموظفين!$A$2:$J$501,2,FALSE()),"⚠ كود غير موجود"))</f>
        <v/>
      </c>
      <c r="C943" s="17"/>
      <c r="D943" s="16"/>
      <c r="E943" s="16"/>
      <c r="F943" s="22" t="str">
        <f aca="false">IF(OR(D943="",E943=""),"",E943-D943+1)</f>
        <v/>
      </c>
      <c r="G943" s="17"/>
      <c r="H943" s="17"/>
      <c r="I943" s="22" t="str">
        <f aca="false">IF(OR(D943="",E943=""),"",MAX(0,MIN(E943,الإعدادات!$B$5)-MAX(D943,الإعدادات!$B$4)+1))</f>
        <v/>
      </c>
    </row>
    <row r="944" customFormat="false" ht="15" hidden="false" customHeight="false" outlineLevel="0" collapsed="false">
      <c r="A944" s="17"/>
      <c r="B944" s="18" t="str">
        <f aca="false">IF(A944="","",IFERROR(VLOOKUP(A944,الموظفين!$A$2:$J$501,2,FALSE()),"⚠ كود غير موجود"))</f>
        <v/>
      </c>
      <c r="C944" s="17"/>
      <c r="D944" s="16"/>
      <c r="E944" s="16"/>
      <c r="F944" s="22" t="str">
        <f aca="false">IF(OR(D944="",E944=""),"",E944-D944+1)</f>
        <v/>
      </c>
      <c r="G944" s="17"/>
      <c r="H944" s="17"/>
      <c r="I944" s="22" t="str">
        <f aca="false">IF(OR(D944="",E944=""),"",MAX(0,MIN(E944,الإعدادات!$B$5)-MAX(D944,الإعدادات!$B$4)+1))</f>
        <v/>
      </c>
    </row>
    <row r="945" customFormat="false" ht="15" hidden="false" customHeight="false" outlineLevel="0" collapsed="false">
      <c r="A945" s="17"/>
      <c r="B945" s="18" t="str">
        <f aca="false">IF(A945="","",IFERROR(VLOOKUP(A945,الموظفين!$A$2:$J$501,2,FALSE()),"⚠ كود غير موجود"))</f>
        <v/>
      </c>
      <c r="C945" s="17"/>
      <c r="D945" s="16"/>
      <c r="E945" s="16"/>
      <c r="F945" s="22" t="str">
        <f aca="false">IF(OR(D945="",E945=""),"",E945-D945+1)</f>
        <v/>
      </c>
      <c r="G945" s="17"/>
      <c r="H945" s="17"/>
      <c r="I945" s="22" t="str">
        <f aca="false">IF(OR(D945="",E945=""),"",MAX(0,MIN(E945,الإعدادات!$B$5)-MAX(D945,الإعدادات!$B$4)+1))</f>
        <v/>
      </c>
    </row>
    <row r="946" customFormat="false" ht="15" hidden="false" customHeight="false" outlineLevel="0" collapsed="false">
      <c r="A946" s="17"/>
      <c r="B946" s="18" t="str">
        <f aca="false">IF(A946="","",IFERROR(VLOOKUP(A946,الموظفين!$A$2:$J$501,2,FALSE()),"⚠ كود غير موجود"))</f>
        <v/>
      </c>
      <c r="C946" s="17"/>
      <c r="D946" s="16"/>
      <c r="E946" s="16"/>
      <c r="F946" s="22" t="str">
        <f aca="false">IF(OR(D946="",E946=""),"",E946-D946+1)</f>
        <v/>
      </c>
      <c r="G946" s="17"/>
      <c r="H946" s="17"/>
      <c r="I946" s="22" t="str">
        <f aca="false">IF(OR(D946="",E946=""),"",MAX(0,MIN(E946,الإعدادات!$B$5)-MAX(D946,الإعدادات!$B$4)+1))</f>
        <v/>
      </c>
    </row>
    <row r="947" customFormat="false" ht="15" hidden="false" customHeight="false" outlineLevel="0" collapsed="false">
      <c r="A947" s="17"/>
      <c r="B947" s="18" t="str">
        <f aca="false">IF(A947="","",IFERROR(VLOOKUP(A947,الموظفين!$A$2:$J$501,2,FALSE()),"⚠ كود غير موجود"))</f>
        <v/>
      </c>
      <c r="C947" s="17"/>
      <c r="D947" s="16"/>
      <c r="E947" s="16"/>
      <c r="F947" s="22" t="str">
        <f aca="false">IF(OR(D947="",E947=""),"",E947-D947+1)</f>
        <v/>
      </c>
      <c r="G947" s="17"/>
      <c r="H947" s="17"/>
      <c r="I947" s="22" t="str">
        <f aca="false">IF(OR(D947="",E947=""),"",MAX(0,MIN(E947,الإعدادات!$B$5)-MAX(D947,الإعدادات!$B$4)+1))</f>
        <v/>
      </c>
    </row>
    <row r="948" customFormat="false" ht="15" hidden="false" customHeight="false" outlineLevel="0" collapsed="false">
      <c r="A948" s="17"/>
      <c r="B948" s="18" t="str">
        <f aca="false">IF(A948="","",IFERROR(VLOOKUP(A948,الموظفين!$A$2:$J$501,2,FALSE()),"⚠ كود غير موجود"))</f>
        <v/>
      </c>
      <c r="C948" s="17"/>
      <c r="D948" s="16"/>
      <c r="E948" s="16"/>
      <c r="F948" s="22" t="str">
        <f aca="false">IF(OR(D948="",E948=""),"",E948-D948+1)</f>
        <v/>
      </c>
      <c r="G948" s="17"/>
      <c r="H948" s="17"/>
      <c r="I948" s="22" t="str">
        <f aca="false">IF(OR(D948="",E948=""),"",MAX(0,MIN(E948,الإعدادات!$B$5)-MAX(D948,الإعدادات!$B$4)+1))</f>
        <v/>
      </c>
    </row>
    <row r="949" customFormat="false" ht="15" hidden="false" customHeight="false" outlineLevel="0" collapsed="false">
      <c r="A949" s="17"/>
      <c r="B949" s="18" t="str">
        <f aca="false">IF(A949="","",IFERROR(VLOOKUP(A949,الموظفين!$A$2:$J$501,2,FALSE()),"⚠ كود غير موجود"))</f>
        <v/>
      </c>
      <c r="C949" s="17"/>
      <c r="D949" s="16"/>
      <c r="E949" s="16"/>
      <c r="F949" s="22" t="str">
        <f aca="false">IF(OR(D949="",E949=""),"",E949-D949+1)</f>
        <v/>
      </c>
      <c r="G949" s="17"/>
      <c r="H949" s="17"/>
      <c r="I949" s="22" t="str">
        <f aca="false">IF(OR(D949="",E949=""),"",MAX(0,MIN(E949,الإعدادات!$B$5)-MAX(D949,الإعدادات!$B$4)+1))</f>
        <v/>
      </c>
    </row>
    <row r="950" customFormat="false" ht="15" hidden="false" customHeight="false" outlineLevel="0" collapsed="false">
      <c r="A950" s="17"/>
      <c r="B950" s="18" t="str">
        <f aca="false">IF(A950="","",IFERROR(VLOOKUP(A950,الموظفين!$A$2:$J$501,2,FALSE()),"⚠ كود غير موجود"))</f>
        <v/>
      </c>
      <c r="C950" s="17"/>
      <c r="D950" s="16"/>
      <c r="E950" s="16"/>
      <c r="F950" s="22" t="str">
        <f aca="false">IF(OR(D950="",E950=""),"",E950-D950+1)</f>
        <v/>
      </c>
      <c r="G950" s="17"/>
      <c r="H950" s="17"/>
      <c r="I950" s="22" t="str">
        <f aca="false">IF(OR(D950="",E950=""),"",MAX(0,MIN(E950,الإعدادات!$B$5)-MAX(D950,الإعدادات!$B$4)+1))</f>
        <v/>
      </c>
    </row>
    <row r="951" customFormat="false" ht="15" hidden="false" customHeight="false" outlineLevel="0" collapsed="false">
      <c r="A951" s="17"/>
      <c r="B951" s="18" t="str">
        <f aca="false">IF(A951="","",IFERROR(VLOOKUP(A951,الموظفين!$A$2:$J$501,2,FALSE()),"⚠ كود غير موجود"))</f>
        <v/>
      </c>
      <c r="C951" s="17"/>
      <c r="D951" s="16"/>
      <c r="E951" s="16"/>
      <c r="F951" s="22" t="str">
        <f aca="false">IF(OR(D951="",E951=""),"",E951-D951+1)</f>
        <v/>
      </c>
      <c r="G951" s="17"/>
      <c r="H951" s="17"/>
      <c r="I951" s="22" t="str">
        <f aca="false">IF(OR(D951="",E951=""),"",MAX(0,MIN(E951,الإعدادات!$B$5)-MAX(D951,الإعدادات!$B$4)+1))</f>
        <v/>
      </c>
    </row>
    <row r="952" customFormat="false" ht="15" hidden="false" customHeight="false" outlineLevel="0" collapsed="false">
      <c r="A952" s="17"/>
      <c r="B952" s="18" t="str">
        <f aca="false">IF(A952="","",IFERROR(VLOOKUP(A952,الموظفين!$A$2:$J$501,2,FALSE()),"⚠ كود غير موجود"))</f>
        <v/>
      </c>
      <c r="C952" s="17"/>
      <c r="D952" s="16"/>
      <c r="E952" s="16"/>
      <c r="F952" s="22" t="str">
        <f aca="false">IF(OR(D952="",E952=""),"",E952-D952+1)</f>
        <v/>
      </c>
      <c r="G952" s="17"/>
      <c r="H952" s="17"/>
      <c r="I952" s="22" t="str">
        <f aca="false">IF(OR(D952="",E952=""),"",MAX(0,MIN(E952,الإعدادات!$B$5)-MAX(D952,الإعدادات!$B$4)+1))</f>
        <v/>
      </c>
    </row>
    <row r="953" customFormat="false" ht="15" hidden="false" customHeight="false" outlineLevel="0" collapsed="false">
      <c r="A953" s="17"/>
      <c r="B953" s="18" t="str">
        <f aca="false">IF(A953="","",IFERROR(VLOOKUP(A953,الموظفين!$A$2:$J$501,2,FALSE()),"⚠ كود غير موجود"))</f>
        <v/>
      </c>
      <c r="C953" s="17"/>
      <c r="D953" s="16"/>
      <c r="E953" s="16"/>
      <c r="F953" s="22" t="str">
        <f aca="false">IF(OR(D953="",E953=""),"",E953-D953+1)</f>
        <v/>
      </c>
      <c r="G953" s="17"/>
      <c r="H953" s="17"/>
      <c r="I953" s="22" t="str">
        <f aca="false">IF(OR(D953="",E953=""),"",MAX(0,MIN(E953,الإعدادات!$B$5)-MAX(D953,الإعدادات!$B$4)+1))</f>
        <v/>
      </c>
    </row>
    <row r="954" customFormat="false" ht="15" hidden="false" customHeight="false" outlineLevel="0" collapsed="false">
      <c r="A954" s="17"/>
      <c r="B954" s="18" t="str">
        <f aca="false">IF(A954="","",IFERROR(VLOOKUP(A954,الموظفين!$A$2:$J$501,2,FALSE()),"⚠ كود غير موجود"))</f>
        <v/>
      </c>
      <c r="C954" s="17"/>
      <c r="D954" s="16"/>
      <c r="E954" s="16"/>
      <c r="F954" s="22" t="str">
        <f aca="false">IF(OR(D954="",E954=""),"",E954-D954+1)</f>
        <v/>
      </c>
      <c r="G954" s="17"/>
      <c r="H954" s="17"/>
      <c r="I954" s="22" t="str">
        <f aca="false">IF(OR(D954="",E954=""),"",MAX(0,MIN(E954,الإعدادات!$B$5)-MAX(D954,الإعدادات!$B$4)+1))</f>
        <v/>
      </c>
    </row>
    <row r="955" customFormat="false" ht="15" hidden="false" customHeight="false" outlineLevel="0" collapsed="false">
      <c r="A955" s="17"/>
      <c r="B955" s="18" t="str">
        <f aca="false">IF(A955="","",IFERROR(VLOOKUP(A955,الموظفين!$A$2:$J$501,2,FALSE()),"⚠ كود غير موجود"))</f>
        <v/>
      </c>
      <c r="C955" s="17"/>
      <c r="D955" s="16"/>
      <c r="E955" s="16"/>
      <c r="F955" s="22" t="str">
        <f aca="false">IF(OR(D955="",E955=""),"",E955-D955+1)</f>
        <v/>
      </c>
      <c r="G955" s="17"/>
      <c r="H955" s="17"/>
      <c r="I955" s="22" t="str">
        <f aca="false">IF(OR(D955="",E955=""),"",MAX(0,MIN(E955,الإعدادات!$B$5)-MAX(D955,الإعدادات!$B$4)+1))</f>
        <v/>
      </c>
    </row>
    <row r="956" customFormat="false" ht="15" hidden="false" customHeight="false" outlineLevel="0" collapsed="false">
      <c r="A956" s="17"/>
      <c r="B956" s="18" t="str">
        <f aca="false">IF(A956="","",IFERROR(VLOOKUP(A956,الموظفين!$A$2:$J$501,2,FALSE()),"⚠ كود غير موجود"))</f>
        <v/>
      </c>
      <c r="C956" s="17"/>
      <c r="D956" s="16"/>
      <c r="E956" s="16"/>
      <c r="F956" s="22" t="str">
        <f aca="false">IF(OR(D956="",E956=""),"",E956-D956+1)</f>
        <v/>
      </c>
      <c r="G956" s="17"/>
      <c r="H956" s="17"/>
      <c r="I956" s="22" t="str">
        <f aca="false">IF(OR(D956="",E956=""),"",MAX(0,MIN(E956,الإعدادات!$B$5)-MAX(D956,الإعدادات!$B$4)+1))</f>
        <v/>
      </c>
    </row>
    <row r="957" customFormat="false" ht="15" hidden="false" customHeight="false" outlineLevel="0" collapsed="false">
      <c r="A957" s="17"/>
      <c r="B957" s="18" t="str">
        <f aca="false">IF(A957="","",IFERROR(VLOOKUP(A957,الموظفين!$A$2:$J$501,2,FALSE()),"⚠ كود غير موجود"))</f>
        <v/>
      </c>
      <c r="C957" s="17"/>
      <c r="D957" s="16"/>
      <c r="E957" s="16"/>
      <c r="F957" s="22" t="str">
        <f aca="false">IF(OR(D957="",E957=""),"",E957-D957+1)</f>
        <v/>
      </c>
      <c r="G957" s="17"/>
      <c r="H957" s="17"/>
      <c r="I957" s="22" t="str">
        <f aca="false">IF(OR(D957="",E957=""),"",MAX(0,MIN(E957,الإعدادات!$B$5)-MAX(D957,الإعدادات!$B$4)+1))</f>
        <v/>
      </c>
    </row>
    <row r="958" customFormat="false" ht="15" hidden="false" customHeight="false" outlineLevel="0" collapsed="false">
      <c r="A958" s="17"/>
      <c r="B958" s="18" t="str">
        <f aca="false">IF(A958="","",IFERROR(VLOOKUP(A958,الموظفين!$A$2:$J$501,2,FALSE()),"⚠ كود غير موجود"))</f>
        <v/>
      </c>
      <c r="C958" s="17"/>
      <c r="D958" s="16"/>
      <c r="E958" s="16"/>
      <c r="F958" s="22" t="str">
        <f aca="false">IF(OR(D958="",E958=""),"",E958-D958+1)</f>
        <v/>
      </c>
      <c r="G958" s="17"/>
      <c r="H958" s="17"/>
      <c r="I958" s="22" t="str">
        <f aca="false">IF(OR(D958="",E958=""),"",MAX(0,MIN(E958,الإعدادات!$B$5)-MAX(D958,الإعدادات!$B$4)+1))</f>
        <v/>
      </c>
    </row>
    <row r="959" customFormat="false" ht="15" hidden="false" customHeight="false" outlineLevel="0" collapsed="false">
      <c r="A959" s="17"/>
      <c r="B959" s="18" t="str">
        <f aca="false">IF(A959="","",IFERROR(VLOOKUP(A959,الموظفين!$A$2:$J$501,2,FALSE()),"⚠ كود غير موجود"))</f>
        <v/>
      </c>
      <c r="C959" s="17"/>
      <c r="D959" s="16"/>
      <c r="E959" s="16"/>
      <c r="F959" s="22" t="str">
        <f aca="false">IF(OR(D959="",E959=""),"",E959-D959+1)</f>
        <v/>
      </c>
      <c r="G959" s="17"/>
      <c r="H959" s="17"/>
      <c r="I959" s="22" t="str">
        <f aca="false">IF(OR(D959="",E959=""),"",MAX(0,MIN(E959,الإعدادات!$B$5)-MAX(D959,الإعدادات!$B$4)+1))</f>
        <v/>
      </c>
    </row>
    <row r="960" customFormat="false" ht="15" hidden="false" customHeight="false" outlineLevel="0" collapsed="false">
      <c r="A960" s="17"/>
      <c r="B960" s="18" t="str">
        <f aca="false">IF(A960="","",IFERROR(VLOOKUP(A960,الموظفين!$A$2:$J$501,2,FALSE()),"⚠ كود غير موجود"))</f>
        <v/>
      </c>
      <c r="C960" s="17"/>
      <c r="D960" s="16"/>
      <c r="E960" s="16"/>
      <c r="F960" s="22" t="str">
        <f aca="false">IF(OR(D960="",E960=""),"",E960-D960+1)</f>
        <v/>
      </c>
      <c r="G960" s="17"/>
      <c r="H960" s="17"/>
      <c r="I960" s="22" t="str">
        <f aca="false">IF(OR(D960="",E960=""),"",MAX(0,MIN(E960,الإعدادات!$B$5)-MAX(D960,الإعدادات!$B$4)+1))</f>
        <v/>
      </c>
    </row>
    <row r="961" customFormat="false" ht="15" hidden="false" customHeight="false" outlineLevel="0" collapsed="false">
      <c r="A961" s="17"/>
      <c r="B961" s="18" t="str">
        <f aca="false">IF(A961="","",IFERROR(VLOOKUP(A961,الموظفين!$A$2:$J$501,2,FALSE()),"⚠ كود غير موجود"))</f>
        <v/>
      </c>
      <c r="C961" s="17"/>
      <c r="D961" s="16"/>
      <c r="E961" s="16"/>
      <c r="F961" s="22" t="str">
        <f aca="false">IF(OR(D961="",E961=""),"",E961-D961+1)</f>
        <v/>
      </c>
      <c r="G961" s="17"/>
      <c r="H961" s="17"/>
      <c r="I961" s="22" t="str">
        <f aca="false">IF(OR(D961="",E961=""),"",MAX(0,MIN(E961,الإعدادات!$B$5)-MAX(D961,الإعدادات!$B$4)+1))</f>
        <v/>
      </c>
    </row>
    <row r="962" customFormat="false" ht="15" hidden="false" customHeight="false" outlineLevel="0" collapsed="false">
      <c r="A962" s="17"/>
      <c r="B962" s="18" t="str">
        <f aca="false">IF(A962="","",IFERROR(VLOOKUP(A962,الموظفين!$A$2:$J$501,2,FALSE()),"⚠ كود غير موجود"))</f>
        <v/>
      </c>
      <c r="C962" s="17"/>
      <c r="D962" s="16"/>
      <c r="E962" s="16"/>
      <c r="F962" s="22" t="str">
        <f aca="false">IF(OR(D962="",E962=""),"",E962-D962+1)</f>
        <v/>
      </c>
      <c r="G962" s="17"/>
      <c r="H962" s="17"/>
      <c r="I962" s="22" t="str">
        <f aca="false">IF(OR(D962="",E962=""),"",MAX(0,MIN(E962,الإعدادات!$B$5)-MAX(D962,الإعدادات!$B$4)+1))</f>
        <v/>
      </c>
    </row>
    <row r="963" customFormat="false" ht="15" hidden="false" customHeight="false" outlineLevel="0" collapsed="false">
      <c r="A963" s="17"/>
      <c r="B963" s="18" t="str">
        <f aca="false">IF(A963="","",IFERROR(VLOOKUP(A963,الموظفين!$A$2:$J$501,2,FALSE()),"⚠ كود غير موجود"))</f>
        <v/>
      </c>
      <c r="C963" s="17"/>
      <c r="D963" s="16"/>
      <c r="E963" s="16"/>
      <c r="F963" s="22" t="str">
        <f aca="false">IF(OR(D963="",E963=""),"",E963-D963+1)</f>
        <v/>
      </c>
      <c r="G963" s="17"/>
      <c r="H963" s="17"/>
      <c r="I963" s="22" t="str">
        <f aca="false">IF(OR(D963="",E963=""),"",MAX(0,MIN(E963,الإعدادات!$B$5)-MAX(D963,الإعدادات!$B$4)+1))</f>
        <v/>
      </c>
    </row>
    <row r="964" customFormat="false" ht="15" hidden="false" customHeight="false" outlineLevel="0" collapsed="false">
      <c r="A964" s="17"/>
      <c r="B964" s="18" t="str">
        <f aca="false">IF(A964="","",IFERROR(VLOOKUP(A964,الموظفين!$A$2:$J$501,2,FALSE()),"⚠ كود غير موجود"))</f>
        <v/>
      </c>
      <c r="C964" s="17"/>
      <c r="D964" s="16"/>
      <c r="E964" s="16"/>
      <c r="F964" s="22" t="str">
        <f aca="false">IF(OR(D964="",E964=""),"",E964-D964+1)</f>
        <v/>
      </c>
      <c r="G964" s="17"/>
      <c r="H964" s="17"/>
      <c r="I964" s="22" t="str">
        <f aca="false">IF(OR(D964="",E964=""),"",MAX(0,MIN(E964,الإعدادات!$B$5)-MAX(D964,الإعدادات!$B$4)+1))</f>
        <v/>
      </c>
    </row>
    <row r="965" customFormat="false" ht="15" hidden="false" customHeight="false" outlineLevel="0" collapsed="false">
      <c r="A965" s="17"/>
      <c r="B965" s="18" t="str">
        <f aca="false">IF(A965="","",IFERROR(VLOOKUP(A965,الموظفين!$A$2:$J$501,2,FALSE()),"⚠ كود غير موجود"))</f>
        <v/>
      </c>
      <c r="C965" s="17"/>
      <c r="D965" s="16"/>
      <c r="E965" s="16"/>
      <c r="F965" s="22" t="str">
        <f aca="false">IF(OR(D965="",E965=""),"",E965-D965+1)</f>
        <v/>
      </c>
      <c r="G965" s="17"/>
      <c r="H965" s="17"/>
      <c r="I965" s="22" t="str">
        <f aca="false">IF(OR(D965="",E965=""),"",MAX(0,MIN(E965,الإعدادات!$B$5)-MAX(D965,الإعدادات!$B$4)+1))</f>
        <v/>
      </c>
    </row>
    <row r="966" customFormat="false" ht="15" hidden="false" customHeight="false" outlineLevel="0" collapsed="false">
      <c r="A966" s="17"/>
      <c r="B966" s="18" t="str">
        <f aca="false">IF(A966="","",IFERROR(VLOOKUP(A966,الموظفين!$A$2:$J$501,2,FALSE()),"⚠ كود غير موجود"))</f>
        <v/>
      </c>
      <c r="C966" s="17"/>
      <c r="D966" s="16"/>
      <c r="E966" s="16"/>
      <c r="F966" s="22" t="str">
        <f aca="false">IF(OR(D966="",E966=""),"",E966-D966+1)</f>
        <v/>
      </c>
      <c r="G966" s="17"/>
      <c r="H966" s="17"/>
      <c r="I966" s="22" t="str">
        <f aca="false">IF(OR(D966="",E966=""),"",MAX(0,MIN(E966,الإعدادات!$B$5)-MAX(D966,الإعدادات!$B$4)+1))</f>
        <v/>
      </c>
    </row>
    <row r="967" customFormat="false" ht="15" hidden="false" customHeight="false" outlineLevel="0" collapsed="false">
      <c r="A967" s="17"/>
      <c r="B967" s="18" t="str">
        <f aca="false">IF(A967="","",IFERROR(VLOOKUP(A967,الموظفين!$A$2:$J$501,2,FALSE()),"⚠ كود غير موجود"))</f>
        <v/>
      </c>
      <c r="C967" s="17"/>
      <c r="D967" s="16"/>
      <c r="E967" s="16"/>
      <c r="F967" s="22" t="str">
        <f aca="false">IF(OR(D967="",E967=""),"",E967-D967+1)</f>
        <v/>
      </c>
      <c r="G967" s="17"/>
      <c r="H967" s="17"/>
      <c r="I967" s="22" t="str">
        <f aca="false">IF(OR(D967="",E967=""),"",MAX(0,MIN(E967,الإعدادات!$B$5)-MAX(D967,الإعدادات!$B$4)+1))</f>
        <v/>
      </c>
    </row>
    <row r="968" customFormat="false" ht="15" hidden="false" customHeight="false" outlineLevel="0" collapsed="false">
      <c r="A968" s="17"/>
      <c r="B968" s="18" t="str">
        <f aca="false">IF(A968="","",IFERROR(VLOOKUP(A968,الموظفين!$A$2:$J$501,2,FALSE()),"⚠ كود غير موجود"))</f>
        <v/>
      </c>
      <c r="C968" s="17"/>
      <c r="D968" s="16"/>
      <c r="E968" s="16"/>
      <c r="F968" s="22" t="str">
        <f aca="false">IF(OR(D968="",E968=""),"",E968-D968+1)</f>
        <v/>
      </c>
      <c r="G968" s="17"/>
      <c r="H968" s="17"/>
      <c r="I968" s="22" t="str">
        <f aca="false">IF(OR(D968="",E968=""),"",MAX(0,MIN(E968,الإعدادات!$B$5)-MAX(D968,الإعدادات!$B$4)+1))</f>
        <v/>
      </c>
    </row>
    <row r="969" customFormat="false" ht="15" hidden="false" customHeight="false" outlineLevel="0" collapsed="false">
      <c r="A969" s="17"/>
      <c r="B969" s="18" t="str">
        <f aca="false">IF(A969="","",IFERROR(VLOOKUP(A969,الموظفين!$A$2:$J$501,2,FALSE()),"⚠ كود غير موجود"))</f>
        <v/>
      </c>
      <c r="C969" s="17"/>
      <c r="D969" s="16"/>
      <c r="E969" s="16"/>
      <c r="F969" s="22" t="str">
        <f aca="false">IF(OR(D969="",E969=""),"",E969-D969+1)</f>
        <v/>
      </c>
      <c r="G969" s="17"/>
      <c r="H969" s="17"/>
      <c r="I969" s="22" t="str">
        <f aca="false">IF(OR(D969="",E969=""),"",MAX(0,MIN(E969,الإعدادات!$B$5)-MAX(D969,الإعدادات!$B$4)+1))</f>
        <v/>
      </c>
    </row>
    <row r="970" customFormat="false" ht="15" hidden="false" customHeight="false" outlineLevel="0" collapsed="false">
      <c r="A970" s="17"/>
      <c r="B970" s="18" t="str">
        <f aca="false">IF(A970="","",IFERROR(VLOOKUP(A970,الموظفين!$A$2:$J$501,2,FALSE()),"⚠ كود غير موجود"))</f>
        <v/>
      </c>
      <c r="C970" s="17"/>
      <c r="D970" s="16"/>
      <c r="E970" s="16"/>
      <c r="F970" s="22" t="str">
        <f aca="false">IF(OR(D970="",E970=""),"",E970-D970+1)</f>
        <v/>
      </c>
      <c r="G970" s="17"/>
      <c r="H970" s="17"/>
      <c r="I970" s="22" t="str">
        <f aca="false">IF(OR(D970="",E970=""),"",MAX(0,MIN(E970,الإعدادات!$B$5)-MAX(D970,الإعدادات!$B$4)+1))</f>
        <v/>
      </c>
    </row>
    <row r="971" customFormat="false" ht="15" hidden="false" customHeight="false" outlineLevel="0" collapsed="false">
      <c r="A971" s="17"/>
      <c r="B971" s="18" t="str">
        <f aca="false">IF(A971="","",IFERROR(VLOOKUP(A971,الموظفين!$A$2:$J$501,2,FALSE()),"⚠ كود غير موجود"))</f>
        <v/>
      </c>
      <c r="C971" s="17"/>
      <c r="D971" s="16"/>
      <c r="E971" s="16"/>
      <c r="F971" s="22" t="str">
        <f aca="false">IF(OR(D971="",E971=""),"",E971-D971+1)</f>
        <v/>
      </c>
      <c r="G971" s="17"/>
      <c r="H971" s="17"/>
      <c r="I971" s="22" t="str">
        <f aca="false">IF(OR(D971="",E971=""),"",MAX(0,MIN(E971,الإعدادات!$B$5)-MAX(D971,الإعدادات!$B$4)+1))</f>
        <v/>
      </c>
    </row>
    <row r="972" customFormat="false" ht="15" hidden="false" customHeight="false" outlineLevel="0" collapsed="false">
      <c r="A972" s="17"/>
      <c r="B972" s="18" t="str">
        <f aca="false">IF(A972="","",IFERROR(VLOOKUP(A972,الموظفين!$A$2:$J$501,2,FALSE()),"⚠ كود غير موجود"))</f>
        <v/>
      </c>
      <c r="C972" s="17"/>
      <c r="D972" s="16"/>
      <c r="E972" s="16"/>
      <c r="F972" s="22" t="str">
        <f aca="false">IF(OR(D972="",E972=""),"",E972-D972+1)</f>
        <v/>
      </c>
      <c r="G972" s="17"/>
      <c r="H972" s="17"/>
      <c r="I972" s="22" t="str">
        <f aca="false">IF(OR(D972="",E972=""),"",MAX(0,MIN(E972,الإعدادات!$B$5)-MAX(D972,الإعدادات!$B$4)+1))</f>
        <v/>
      </c>
    </row>
    <row r="973" customFormat="false" ht="15" hidden="false" customHeight="false" outlineLevel="0" collapsed="false">
      <c r="A973" s="17"/>
      <c r="B973" s="18" t="str">
        <f aca="false">IF(A973="","",IFERROR(VLOOKUP(A973,الموظفين!$A$2:$J$501,2,FALSE()),"⚠ كود غير موجود"))</f>
        <v/>
      </c>
      <c r="C973" s="17"/>
      <c r="D973" s="16"/>
      <c r="E973" s="16"/>
      <c r="F973" s="22" t="str">
        <f aca="false">IF(OR(D973="",E973=""),"",E973-D973+1)</f>
        <v/>
      </c>
      <c r="G973" s="17"/>
      <c r="H973" s="17"/>
      <c r="I973" s="22" t="str">
        <f aca="false">IF(OR(D973="",E973=""),"",MAX(0,MIN(E973,الإعدادات!$B$5)-MAX(D973,الإعدادات!$B$4)+1))</f>
        <v/>
      </c>
    </row>
    <row r="974" customFormat="false" ht="15" hidden="false" customHeight="false" outlineLevel="0" collapsed="false">
      <c r="A974" s="17"/>
      <c r="B974" s="18" t="str">
        <f aca="false">IF(A974="","",IFERROR(VLOOKUP(A974,الموظفين!$A$2:$J$501,2,FALSE()),"⚠ كود غير موجود"))</f>
        <v/>
      </c>
      <c r="C974" s="17"/>
      <c r="D974" s="16"/>
      <c r="E974" s="16"/>
      <c r="F974" s="22" t="str">
        <f aca="false">IF(OR(D974="",E974=""),"",E974-D974+1)</f>
        <v/>
      </c>
      <c r="G974" s="17"/>
      <c r="H974" s="17"/>
      <c r="I974" s="22" t="str">
        <f aca="false">IF(OR(D974="",E974=""),"",MAX(0,MIN(E974,الإعدادات!$B$5)-MAX(D974,الإعدادات!$B$4)+1))</f>
        <v/>
      </c>
    </row>
    <row r="975" customFormat="false" ht="15" hidden="false" customHeight="false" outlineLevel="0" collapsed="false">
      <c r="A975" s="17"/>
      <c r="B975" s="18" t="str">
        <f aca="false">IF(A975="","",IFERROR(VLOOKUP(A975,الموظفين!$A$2:$J$501,2,FALSE()),"⚠ كود غير موجود"))</f>
        <v/>
      </c>
      <c r="C975" s="17"/>
      <c r="D975" s="16"/>
      <c r="E975" s="16"/>
      <c r="F975" s="22" t="str">
        <f aca="false">IF(OR(D975="",E975=""),"",E975-D975+1)</f>
        <v/>
      </c>
      <c r="G975" s="17"/>
      <c r="H975" s="17"/>
      <c r="I975" s="22" t="str">
        <f aca="false">IF(OR(D975="",E975=""),"",MAX(0,MIN(E975,الإعدادات!$B$5)-MAX(D975,الإعدادات!$B$4)+1))</f>
        <v/>
      </c>
    </row>
    <row r="976" customFormat="false" ht="15" hidden="false" customHeight="false" outlineLevel="0" collapsed="false">
      <c r="A976" s="17"/>
      <c r="B976" s="18" t="str">
        <f aca="false">IF(A976="","",IFERROR(VLOOKUP(A976,الموظفين!$A$2:$J$501,2,FALSE()),"⚠ كود غير موجود"))</f>
        <v/>
      </c>
      <c r="C976" s="17"/>
      <c r="D976" s="16"/>
      <c r="E976" s="16"/>
      <c r="F976" s="22" t="str">
        <f aca="false">IF(OR(D976="",E976=""),"",E976-D976+1)</f>
        <v/>
      </c>
      <c r="G976" s="17"/>
      <c r="H976" s="17"/>
      <c r="I976" s="22" t="str">
        <f aca="false">IF(OR(D976="",E976=""),"",MAX(0,MIN(E976,الإعدادات!$B$5)-MAX(D976,الإعدادات!$B$4)+1))</f>
        <v/>
      </c>
    </row>
    <row r="977" customFormat="false" ht="15" hidden="false" customHeight="false" outlineLevel="0" collapsed="false">
      <c r="A977" s="17"/>
      <c r="B977" s="18" t="str">
        <f aca="false">IF(A977="","",IFERROR(VLOOKUP(A977,الموظفين!$A$2:$J$501,2,FALSE()),"⚠ كود غير موجود"))</f>
        <v/>
      </c>
      <c r="C977" s="17"/>
      <c r="D977" s="16"/>
      <c r="E977" s="16"/>
      <c r="F977" s="22" t="str">
        <f aca="false">IF(OR(D977="",E977=""),"",E977-D977+1)</f>
        <v/>
      </c>
      <c r="G977" s="17"/>
      <c r="H977" s="17"/>
      <c r="I977" s="22" t="str">
        <f aca="false">IF(OR(D977="",E977=""),"",MAX(0,MIN(E977,الإعدادات!$B$5)-MAX(D977,الإعدادات!$B$4)+1))</f>
        <v/>
      </c>
    </row>
    <row r="978" customFormat="false" ht="15" hidden="false" customHeight="false" outlineLevel="0" collapsed="false">
      <c r="A978" s="17"/>
      <c r="B978" s="18" t="str">
        <f aca="false">IF(A978="","",IFERROR(VLOOKUP(A978,الموظفين!$A$2:$J$501,2,FALSE()),"⚠ كود غير موجود"))</f>
        <v/>
      </c>
      <c r="C978" s="17"/>
      <c r="D978" s="16"/>
      <c r="E978" s="16"/>
      <c r="F978" s="22" t="str">
        <f aca="false">IF(OR(D978="",E978=""),"",E978-D978+1)</f>
        <v/>
      </c>
      <c r="G978" s="17"/>
      <c r="H978" s="17"/>
      <c r="I978" s="22" t="str">
        <f aca="false">IF(OR(D978="",E978=""),"",MAX(0,MIN(E978,الإعدادات!$B$5)-MAX(D978,الإعدادات!$B$4)+1))</f>
        <v/>
      </c>
    </row>
    <row r="979" customFormat="false" ht="15" hidden="false" customHeight="false" outlineLevel="0" collapsed="false">
      <c r="A979" s="17"/>
      <c r="B979" s="18" t="str">
        <f aca="false">IF(A979="","",IFERROR(VLOOKUP(A979,الموظفين!$A$2:$J$501,2,FALSE()),"⚠ كود غير موجود"))</f>
        <v/>
      </c>
      <c r="C979" s="17"/>
      <c r="D979" s="16"/>
      <c r="E979" s="16"/>
      <c r="F979" s="22" t="str">
        <f aca="false">IF(OR(D979="",E979=""),"",E979-D979+1)</f>
        <v/>
      </c>
      <c r="G979" s="17"/>
      <c r="H979" s="17"/>
      <c r="I979" s="22" t="str">
        <f aca="false">IF(OR(D979="",E979=""),"",MAX(0,MIN(E979,الإعدادات!$B$5)-MAX(D979,الإعدادات!$B$4)+1))</f>
        <v/>
      </c>
    </row>
    <row r="980" customFormat="false" ht="15" hidden="false" customHeight="false" outlineLevel="0" collapsed="false">
      <c r="A980" s="17"/>
      <c r="B980" s="18" t="str">
        <f aca="false">IF(A980="","",IFERROR(VLOOKUP(A980,الموظفين!$A$2:$J$501,2,FALSE()),"⚠ كود غير موجود"))</f>
        <v/>
      </c>
      <c r="C980" s="17"/>
      <c r="D980" s="16"/>
      <c r="E980" s="16"/>
      <c r="F980" s="22" t="str">
        <f aca="false">IF(OR(D980="",E980=""),"",E980-D980+1)</f>
        <v/>
      </c>
      <c r="G980" s="17"/>
      <c r="H980" s="17"/>
      <c r="I980" s="22" t="str">
        <f aca="false">IF(OR(D980="",E980=""),"",MAX(0,MIN(E980,الإعدادات!$B$5)-MAX(D980,الإعدادات!$B$4)+1))</f>
        <v/>
      </c>
    </row>
    <row r="981" customFormat="false" ht="15" hidden="false" customHeight="false" outlineLevel="0" collapsed="false">
      <c r="A981" s="17"/>
      <c r="B981" s="18" t="str">
        <f aca="false">IF(A981="","",IFERROR(VLOOKUP(A981,الموظفين!$A$2:$J$501,2,FALSE()),"⚠ كود غير موجود"))</f>
        <v/>
      </c>
      <c r="C981" s="17"/>
      <c r="D981" s="16"/>
      <c r="E981" s="16"/>
      <c r="F981" s="22" t="str">
        <f aca="false">IF(OR(D981="",E981=""),"",E981-D981+1)</f>
        <v/>
      </c>
      <c r="G981" s="17"/>
      <c r="H981" s="17"/>
      <c r="I981" s="22" t="str">
        <f aca="false">IF(OR(D981="",E981=""),"",MAX(0,MIN(E981,الإعدادات!$B$5)-MAX(D981,الإعدادات!$B$4)+1))</f>
        <v/>
      </c>
    </row>
    <row r="982" customFormat="false" ht="15" hidden="false" customHeight="false" outlineLevel="0" collapsed="false">
      <c r="A982" s="17"/>
      <c r="B982" s="18" t="str">
        <f aca="false">IF(A982="","",IFERROR(VLOOKUP(A982,الموظفين!$A$2:$J$501,2,FALSE()),"⚠ كود غير موجود"))</f>
        <v/>
      </c>
      <c r="C982" s="17"/>
      <c r="D982" s="16"/>
      <c r="E982" s="16"/>
      <c r="F982" s="22" t="str">
        <f aca="false">IF(OR(D982="",E982=""),"",E982-D982+1)</f>
        <v/>
      </c>
      <c r="G982" s="17"/>
      <c r="H982" s="17"/>
      <c r="I982" s="22" t="str">
        <f aca="false">IF(OR(D982="",E982=""),"",MAX(0,MIN(E982,الإعدادات!$B$5)-MAX(D982,الإعدادات!$B$4)+1))</f>
        <v/>
      </c>
    </row>
    <row r="983" customFormat="false" ht="15" hidden="false" customHeight="false" outlineLevel="0" collapsed="false">
      <c r="A983" s="17"/>
      <c r="B983" s="18" t="str">
        <f aca="false">IF(A983="","",IFERROR(VLOOKUP(A983,الموظفين!$A$2:$J$501,2,FALSE()),"⚠ كود غير موجود"))</f>
        <v/>
      </c>
      <c r="C983" s="17"/>
      <c r="D983" s="16"/>
      <c r="E983" s="16"/>
      <c r="F983" s="22" t="str">
        <f aca="false">IF(OR(D983="",E983=""),"",E983-D983+1)</f>
        <v/>
      </c>
      <c r="G983" s="17"/>
      <c r="H983" s="17"/>
      <c r="I983" s="22" t="str">
        <f aca="false">IF(OR(D983="",E983=""),"",MAX(0,MIN(E983,الإعدادات!$B$5)-MAX(D983,الإعدادات!$B$4)+1))</f>
        <v/>
      </c>
    </row>
    <row r="984" customFormat="false" ht="15" hidden="false" customHeight="false" outlineLevel="0" collapsed="false">
      <c r="A984" s="17"/>
      <c r="B984" s="18" t="str">
        <f aca="false">IF(A984="","",IFERROR(VLOOKUP(A984,الموظفين!$A$2:$J$501,2,FALSE()),"⚠ كود غير موجود"))</f>
        <v/>
      </c>
      <c r="C984" s="17"/>
      <c r="D984" s="16"/>
      <c r="E984" s="16"/>
      <c r="F984" s="22" t="str">
        <f aca="false">IF(OR(D984="",E984=""),"",E984-D984+1)</f>
        <v/>
      </c>
      <c r="G984" s="17"/>
      <c r="H984" s="17"/>
      <c r="I984" s="22" t="str">
        <f aca="false">IF(OR(D984="",E984=""),"",MAX(0,MIN(E984,الإعدادات!$B$5)-MAX(D984,الإعدادات!$B$4)+1))</f>
        <v/>
      </c>
    </row>
    <row r="985" customFormat="false" ht="15" hidden="false" customHeight="false" outlineLevel="0" collapsed="false">
      <c r="A985" s="17"/>
      <c r="B985" s="18" t="str">
        <f aca="false">IF(A985="","",IFERROR(VLOOKUP(A985,الموظفين!$A$2:$J$501,2,FALSE()),"⚠ كود غير موجود"))</f>
        <v/>
      </c>
      <c r="C985" s="17"/>
      <c r="D985" s="16"/>
      <c r="E985" s="16"/>
      <c r="F985" s="22" t="str">
        <f aca="false">IF(OR(D985="",E985=""),"",E985-D985+1)</f>
        <v/>
      </c>
      <c r="G985" s="17"/>
      <c r="H985" s="17"/>
      <c r="I985" s="22" t="str">
        <f aca="false">IF(OR(D985="",E985=""),"",MAX(0,MIN(E985,الإعدادات!$B$5)-MAX(D985,الإعدادات!$B$4)+1))</f>
        <v/>
      </c>
    </row>
    <row r="986" customFormat="false" ht="15" hidden="false" customHeight="false" outlineLevel="0" collapsed="false">
      <c r="A986" s="17"/>
      <c r="B986" s="18" t="str">
        <f aca="false">IF(A986="","",IFERROR(VLOOKUP(A986,الموظفين!$A$2:$J$501,2,FALSE()),"⚠ كود غير موجود"))</f>
        <v/>
      </c>
      <c r="C986" s="17"/>
      <c r="D986" s="16"/>
      <c r="E986" s="16"/>
      <c r="F986" s="22" t="str">
        <f aca="false">IF(OR(D986="",E986=""),"",E986-D986+1)</f>
        <v/>
      </c>
      <c r="G986" s="17"/>
      <c r="H986" s="17"/>
      <c r="I986" s="22" t="str">
        <f aca="false">IF(OR(D986="",E986=""),"",MAX(0,MIN(E986,الإعدادات!$B$5)-MAX(D986,الإعدادات!$B$4)+1))</f>
        <v/>
      </c>
    </row>
    <row r="987" customFormat="false" ht="15" hidden="false" customHeight="false" outlineLevel="0" collapsed="false">
      <c r="A987" s="17"/>
      <c r="B987" s="18" t="str">
        <f aca="false">IF(A987="","",IFERROR(VLOOKUP(A987,الموظفين!$A$2:$J$501,2,FALSE()),"⚠ كود غير موجود"))</f>
        <v/>
      </c>
      <c r="C987" s="17"/>
      <c r="D987" s="16"/>
      <c r="E987" s="16"/>
      <c r="F987" s="22" t="str">
        <f aca="false">IF(OR(D987="",E987=""),"",E987-D987+1)</f>
        <v/>
      </c>
      <c r="G987" s="17"/>
      <c r="H987" s="17"/>
      <c r="I987" s="22" t="str">
        <f aca="false">IF(OR(D987="",E987=""),"",MAX(0,MIN(E987,الإعدادات!$B$5)-MAX(D987,الإعدادات!$B$4)+1))</f>
        <v/>
      </c>
    </row>
    <row r="988" customFormat="false" ht="15" hidden="false" customHeight="false" outlineLevel="0" collapsed="false">
      <c r="A988" s="17"/>
      <c r="B988" s="18" t="str">
        <f aca="false">IF(A988="","",IFERROR(VLOOKUP(A988,الموظفين!$A$2:$J$501,2,FALSE()),"⚠ كود غير موجود"))</f>
        <v/>
      </c>
      <c r="C988" s="17"/>
      <c r="D988" s="16"/>
      <c r="E988" s="16"/>
      <c r="F988" s="22" t="str">
        <f aca="false">IF(OR(D988="",E988=""),"",E988-D988+1)</f>
        <v/>
      </c>
      <c r="G988" s="17"/>
      <c r="H988" s="17"/>
      <c r="I988" s="22" t="str">
        <f aca="false">IF(OR(D988="",E988=""),"",MAX(0,MIN(E988,الإعدادات!$B$5)-MAX(D988,الإعدادات!$B$4)+1))</f>
        <v/>
      </c>
    </row>
    <row r="989" customFormat="false" ht="15" hidden="false" customHeight="false" outlineLevel="0" collapsed="false">
      <c r="A989" s="17"/>
      <c r="B989" s="18" t="str">
        <f aca="false">IF(A989="","",IFERROR(VLOOKUP(A989,الموظفين!$A$2:$J$501,2,FALSE()),"⚠ كود غير موجود"))</f>
        <v/>
      </c>
      <c r="C989" s="17"/>
      <c r="D989" s="16"/>
      <c r="E989" s="16"/>
      <c r="F989" s="22" t="str">
        <f aca="false">IF(OR(D989="",E989=""),"",E989-D989+1)</f>
        <v/>
      </c>
      <c r="G989" s="17"/>
      <c r="H989" s="17"/>
      <c r="I989" s="22" t="str">
        <f aca="false">IF(OR(D989="",E989=""),"",MAX(0,MIN(E989,الإعدادات!$B$5)-MAX(D989,الإعدادات!$B$4)+1))</f>
        <v/>
      </c>
    </row>
    <row r="990" customFormat="false" ht="15" hidden="false" customHeight="false" outlineLevel="0" collapsed="false">
      <c r="A990" s="17"/>
      <c r="B990" s="18" t="str">
        <f aca="false">IF(A990="","",IFERROR(VLOOKUP(A990,الموظفين!$A$2:$J$501,2,FALSE()),"⚠ كود غير موجود"))</f>
        <v/>
      </c>
      <c r="C990" s="17"/>
      <c r="D990" s="16"/>
      <c r="E990" s="16"/>
      <c r="F990" s="22" t="str">
        <f aca="false">IF(OR(D990="",E990=""),"",E990-D990+1)</f>
        <v/>
      </c>
      <c r="G990" s="17"/>
      <c r="H990" s="17"/>
      <c r="I990" s="22" t="str">
        <f aca="false">IF(OR(D990="",E990=""),"",MAX(0,MIN(E990,الإعدادات!$B$5)-MAX(D990,الإعدادات!$B$4)+1))</f>
        <v/>
      </c>
    </row>
    <row r="991" customFormat="false" ht="15" hidden="false" customHeight="false" outlineLevel="0" collapsed="false">
      <c r="A991" s="17"/>
      <c r="B991" s="18" t="str">
        <f aca="false">IF(A991="","",IFERROR(VLOOKUP(A991,الموظفين!$A$2:$J$501,2,FALSE()),"⚠ كود غير موجود"))</f>
        <v/>
      </c>
      <c r="C991" s="17"/>
      <c r="D991" s="16"/>
      <c r="E991" s="16"/>
      <c r="F991" s="22" t="str">
        <f aca="false">IF(OR(D991="",E991=""),"",E991-D991+1)</f>
        <v/>
      </c>
      <c r="G991" s="17"/>
      <c r="H991" s="17"/>
      <c r="I991" s="22" t="str">
        <f aca="false">IF(OR(D991="",E991=""),"",MAX(0,MIN(E991,الإعدادات!$B$5)-MAX(D991,الإعدادات!$B$4)+1))</f>
        <v/>
      </c>
    </row>
    <row r="992" customFormat="false" ht="15" hidden="false" customHeight="false" outlineLevel="0" collapsed="false">
      <c r="A992" s="17"/>
      <c r="B992" s="18" t="str">
        <f aca="false">IF(A992="","",IFERROR(VLOOKUP(A992,الموظفين!$A$2:$J$501,2,FALSE()),"⚠ كود غير موجود"))</f>
        <v/>
      </c>
      <c r="C992" s="17"/>
      <c r="D992" s="16"/>
      <c r="E992" s="16"/>
      <c r="F992" s="22" t="str">
        <f aca="false">IF(OR(D992="",E992=""),"",E992-D992+1)</f>
        <v/>
      </c>
      <c r="G992" s="17"/>
      <c r="H992" s="17"/>
      <c r="I992" s="22" t="str">
        <f aca="false">IF(OR(D992="",E992=""),"",MAX(0,MIN(E992,الإعدادات!$B$5)-MAX(D992,الإعدادات!$B$4)+1))</f>
        <v/>
      </c>
    </row>
    <row r="993" customFormat="false" ht="15" hidden="false" customHeight="false" outlineLevel="0" collapsed="false">
      <c r="A993" s="17"/>
      <c r="B993" s="18" t="str">
        <f aca="false">IF(A993="","",IFERROR(VLOOKUP(A993,الموظفين!$A$2:$J$501,2,FALSE()),"⚠ كود غير موجود"))</f>
        <v/>
      </c>
      <c r="C993" s="17"/>
      <c r="D993" s="16"/>
      <c r="E993" s="16"/>
      <c r="F993" s="22" t="str">
        <f aca="false">IF(OR(D993="",E993=""),"",E993-D993+1)</f>
        <v/>
      </c>
      <c r="G993" s="17"/>
      <c r="H993" s="17"/>
      <c r="I993" s="22" t="str">
        <f aca="false">IF(OR(D993="",E993=""),"",MAX(0,MIN(E993,الإعدادات!$B$5)-MAX(D993,الإعدادات!$B$4)+1))</f>
        <v/>
      </c>
    </row>
    <row r="994" customFormat="false" ht="15" hidden="false" customHeight="false" outlineLevel="0" collapsed="false">
      <c r="A994" s="17"/>
      <c r="B994" s="18" t="str">
        <f aca="false">IF(A994="","",IFERROR(VLOOKUP(A994,الموظفين!$A$2:$J$501,2,FALSE()),"⚠ كود غير موجود"))</f>
        <v/>
      </c>
      <c r="C994" s="17"/>
      <c r="D994" s="16"/>
      <c r="E994" s="16"/>
      <c r="F994" s="22" t="str">
        <f aca="false">IF(OR(D994="",E994=""),"",E994-D994+1)</f>
        <v/>
      </c>
      <c r="G994" s="17"/>
      <c r="H994" s="17"/>
      <c r="I994" s="22" t="str">
        <f aca="false">IF(OR(D994="",E994=""),"",MAX(0,MIN(E994,الإعدادات!$B$5)-MAX(D994,الإعدادات!$B$4)+1))</f>
        <v/>
      </c>
    </row>
    <row r="995" customFormat="false" ht="15" hidden="false" customHeight="false" outlineLevel="0" collapsed="false">
      <c r="A995" s="17"/>
      <c r="B995" s="18" t="str">
        <f aca="false">IF(A995="","",IFERROR(VLOOKUP(A995,الموظفين!$A$2:$J$501,2,FALSE()),"⚠ كود غير موجود"))</f>
        <v/>
      </c>
      <c r="C995" s="17"/>
      <c r="D995" s="16"/>
      <c r="E995" s="16"/>
      <c r="F995" s="22" t="str">
        <f aca="false">IF(OR(D995="",E995=""),"",E995-D995+1)</f>
        <v/>
      </c>
      <c r="G995" s="17"/>
      <c r="H995" s="17"/>
      <c r="I995" s="22" t="str">
        <f aca="false">IF(OR(D995="",E995=""),"",MAX(0,MIN(E995,الإعدادات!$B$5)-MAX(D995,الإعدادات!$B$4)+1))</f>
        <v/>
      </c>
    </row>
    <row r="996" customFormat="false" ht="15" hidden="false" customHeight="false" outlineLevel="0" collapsed="false">
      <c r="A996" s="17"/>
      <c r="B996" s="18" t="str">
        <f aca="false">IF(A996="","",IFERROR(VLOOKUP(A996,الموظفين!$A$2:$J$501,2,FALSE()),"⚠ كود غير موجود"))</f>
        <v/>
      </c>
      <c r="C996" s="17"/>
      <c r="D996" s="16"/>
      <c r="E996" s="16"/>
      <c r="F996" s="22" t="str">
        <f aca="false">IF(OR(D996="",E996=""),"",E996-D996+1)</f>
        <v/>
      </c>
      <c r="G996" s="17"/>
      <c r="H996" s="17"/>
      <c r="I996" s="22" t="str">
        <f aca="false">IF(OR(D996="",E996=""),"",MAX(0,MIN(E996,الإعدادات!$B$5)-MAX(D996,الإعدادات!$B$4)+1))</f>
        <v/>
      </c>
    </row>
    <row r="997" customFormat="false" ht="15" hidden="false" customHeight="false" outlineLevel="0" collapsed="false">
      <c r="A997" s="17"/>
      <c r="B997" s="18" t="str">
        <f aca="false">IF(A997="","",IFERROR(VLOOKUP(A997,الموظفين!$A$2:$J$501,2,FALSE()),"⚠ كود غير موجود"))</f>
        <v/>
      </c>
      <c r="C997" s="17"/>
      <c r="D997" s="16"/>
      <c r="E997" s="16"/>
      <c r="F997" s="22" t="str">
        <f aca="false">IF(OR(D997="",E997=""),"",E997-D997+1)</f>
        <v/>
      </c>
      <c r="G997" s="17"/>
      <c r="H997" s="17"/>
      <c r="I997" s="22" t="str">
        <f aca="false">IF(OR(D997="",E997=""),"",MAX(0,MIN(E997,الإعدادات!$B$5)-MAX(D997,الإعدادات!$B$4)+1))</f>
        <v/>
      </c>
    </row>
    <row r="998" customFormat="false" ht="15" hidden="false" customHeight="false" outlineLevel="0" collapsed="false">
      <c r="A998" s="17"/>
      <c r="B998" s="18" t="str">
        <f aca="false">IF(A998="","",IFERROR(VLOOKUP(A998,الموظفين!$A$2:$J$501,2,FALSE()),"⚠ كود غير موجود"))</f>
        <v/>
      </c>
      <c r="C998" s="17"/>
      <c r="D998" s="16"/>
      <c r="E998" s="16"/>
      <c r="F998" s="22" t="str">
        <f aca="false">IF(OR(D998="",E998=""),"",E998-D998+1)</f>
        <v/>
      </c>
      <c r="G998" s="17"/>
      <c r="H998" s="17"/>
      <c r="I998" s="22" t="str">
        <f aca="false">IF(OR(D998="",E998=""),"",MAX(0,MIN(E998,الإعدادات!$B$5)-MAX(D998,الإعدادات!$B$4)+1))</f>
        <v/>
      </c>
    </row>
    <row r="999" customFormat="false" ht="15" hidden="false" customHeight="false" outlineLevel="0" collapsed="false">
      <c r="A999" s="17"/>
      <c r="B999" s="18" t="str">
        <f aca="false">IF(A999="","",IFERROR(VLOOKUP(A999,الموظفين!$A$2:$J$501,2,FALSE()),"⚠ كود غير موجود"))</f>
        <v/>
      </c>
      <c r="C999" s="17"/>
      <c r="D999" s="16"/>
      <c r="E999" s="16"/>
      <c r="F999" s="22" t="str">
        <f aca="false">IF(OR(D999="",E999=""),"",E999-D999+1)</f>
        <v/>
      </c>
      <c r="G999" s="17"/>
      <c r="H999" s="17"/>
      <c r="I999" s="22" t="str">
        <f aca="false">IF(OR(D999="",E999=""),"",MAX(0,MIN(E999,الإعدادات!$B$5)-MAX(D999,الإعدادات!$B$4)+1))</f>
        <v/>
      </c>
    </row>
    <row r="1000" customFormat="false" ht="15" hidden="false" customHeight="false" outlineLevel="0" collapsed="false">
      <c r="A1000" s="17"/>
      <c r="B1000" s="18" t="str">
        <f aca="false">IF(A1000="","",IFERROR(VLOOKUP(A1000,الموظفين!$A$2:$J$501,2,FALSE()),"⚠ كود غير موجود"))</f>
        <v/>
      </c>
      <c r="C1000" s="17"/>
      <c r="D1000" s="16"/>
      <c r="E1000" s="16"/>
      <c r="F1000" s="22" t="str">
        <f aca="false">IF(OR(D1000="",E1000=""),"",E1000-D1000+1)</f>
        <v/>
      </c>
      <c r="G1000" s="17"/>
      <c r="H1000" s="17"/>
      <c r="I1000" s="22" t="str">
        <f aca="false">IF(OR(D1000="",E1000=""),"",MAX(0,MIN(E1000,الإعدادات!$B$5)-MAX(D1000,الإعدادات!$B$4)+1))</f>
        <v/>
      </c>
    </row>
    <row r="1001" customFormat="false" ht="15" hidden="false" customHeight="false" outlineLevel="0" collapsed="false">
      <c r="A1001" s="17"/>
      <c r="B1001" s="18" t="str">
        <f aca="false">IF(A1001="","",IFERROR(VLOOKUP(A1001,الموظفين!$A$2:$J$501,2,FALSE()),"⚠ كود غير موجود"))</f>
        <v/>
      </c>
      <c r="C1001" s="17"/>
      <c r="D1001" s="16"/>
      <c r="E1001" s="16"/>
      <c r="F1001" s="22" t="str">
        <f aca="false">IF(OR(D1001="",E1001=""),"",E1001-D1001+1)</f>
        <v/>
      </c>
      <c r="G1001" s="17"/>
      <c r="H1001" s="17"/>
      <c r="I1001" s="22" t="str">
        <f aca="false">IF(OR(D1001="",E1001=""),"",MAX(0,MIN(E1001,الإعدادات!$B$5)-MAX(D1001,الإعدادات!$B$4)+1))</f>
        <v/>
      </c>
    </row>
  </sheetData>
  <autoFilter ref="A1:I1001"/>
  <dataValidations count="3">
    <dataValidation allowBlank="true" error="اختر قيمة من القائمة" errorStyle="stop" errorTitle="قيمة غير صحيحة" operator="between" showDropDown="false" showErrorMessage="true" showInputMessage="false" sqref="A2:A1001" type="list">
      <formula1>الموظفين!$A$2:$A$501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C2:C1001" type="list">
      <formula1>"إجازة سنوية,إجازة مرضية,إجازة اضطرارية,إجازة بدون راتب,مأمورية,مهمة رسمية,أخرى"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G2:G1001" type="list">
      <formula1>"مقبولة,قيد المراجعة,مرفوضة"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I1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8" min="7" style="0" width="16"/>
    <col collapsed="false" customWidth="true" hidden="false" outlineLevel="0" max="9" min="9" style="0" width="30"/>
  </cols>
  <sheetData>
    <row r="1" customFormat="false" ht="31.5" hidden="false" customHeight="true" outlineLevel="0" collapsed="false">
      <c r="A1" s="15" t="s">
        <v>51</v>
      </c>
      <c r="B1" s="9" t="s">
        <v>52</v>
      </c>
      <c r="C1" s="15" t="s">
        <v>50</v>
      </c>
      <c r="D1" s="15" t="s">
        <v>480</v>
      </c>
      <c r="E1" s="15" t="s">
        <v>481</v>
      </c>
      <c r="F1" s="9" t="s">
        <v>482</v>
      </c>
      <c r="G1" s="15" t="s">
        <v>483</v>
      </c>
      <c r="H1" s="15" t="s">
        <v>484</v>
      </c>
      <c r="I1" s="15" t="s">
        <v>25</v>
      </c>
    </row>
    <row r="2" customFormat="false" ht="15" hidden="false" customHeight="false" outlineLevel="0" collapsed="false">
      <c r="A2" s="17"/>
      <c r="B2" s="18" t="str">
        <f aca="false">IF(A2="","",IFERROR(VLOOKUP(A2,الموظفين!$A$2:$J$501,2,FALSE()),"⚠ كود غير موجود"))</f>
        <v/>
      </c>
      <c r="C2" s="16"/>
      <c r="D2" s="20"/>
      <c r="E2" s="20"/>
      <c r="F2" s="21" t="str">
        <f aca="false">IF(OR(D2="",E2=""),"",ROUND(MOD(E2-D2,1)*24,2))</f>
        <v/>
      </c>
      <c r="G2" s="17"/>
      <c r="H2" s="17"/>
      <c r="I2" s="17"/>
    </row>
    <row r="3" customFormat="false" ht="15" hidden="false" customHeight="false" outlineLevel="0" collapsed="false">
      <c r="A3" s="17"/>
      <c r="B3" s="18" t="str">
        <f aca="false">IF(A3="","",IFERROR(VLOOKUP(A3,الموظفين!$A$2:$J$501,2,FALSE()),"⚠ كود غير موجود"))</f>
        <v/>
      </c>
      <c r="C3" s="16"/>
      <c r="D3" s="20"/>
      <c r="E3" s="20"/>
      <c r="F3" s="21" t="str">
        <f aca="false">IF(OR(D3="",E3=""),"",ROUND(MOD(E3-D3,1)*24,2))</f>
        <v/>
      </c>
      <c r="G3" s="17"/>
      <c r="H3" s="17"/>
      <c r="I3" s="17"/>
    </row>
    <row r="4" customFormat="false" ht="15" hidden="false" customHeight="false" outlineLevel="0" collapsed="false">
      <c r="A4" s="17"/>
      <c r="B4" s="18" t="str">
        <f aca="false">IF(A4="","",IFERROR(VLOOKUP(A4,الموظفين!$A$2:$J$501,2,FALSE()),"⚠ كود غير موجود"))</f>
        <v/>
      </c>
      <c r="C4" s="16"/>
      <c r="D4" s="20"/>
      <c r="E4" s="20"/>
      <c r="F4" s="21" t="str">
        <f aca="false">IF(OR(D4="",E4=""),"",ROUND(MOD(E4-D4,1)*24,2))</f>
        <v/>
      </c>
      <c r="G4" s="17"/>
      <c r="H4" s="17"/>
      <c r="I4" s="17"/>
    </row>
    <row r="5" customFormat="false" ht="15" hidden="false" customHeight="false" outlineLevel="0" collapsed="false">
      <c r="A5" s="17"/>
      <c r="B5" s="18" t="str">
        <f aca="false">IF(A5="","",IFERROR(VLOOKUP(A5,الموظفين!$A$2:$J$501,2,FALSE()),"⚠ كود غير موجود"))</f>
        <v/>
      </c>
      <c r="C5" s="16"/>
      <c r="D5" s="20"/>
      <c r="E5" s="20"/>
      <c r="F5" s="21" t="str">
        <f aca="false">IF(OR(D5="",E5=""),"",ROUND(MOD(E5-D5,1)*24,2))</f>
        <v/>
      </c>
      <c r="G5" s="17"/>
      <c r="H5" s="17"/>
      <c r="I5" s="17"/>
    </row>
    <row r="6" customFormat="false" ht="15" hidden="false" customHeight="false" outlineLevel="0" collapsed="false">
      <c r="A6" s="17"/>
      <c r="B6" s="18" t="str">
        <f aca="false">IF(A6="","",IFERROR(VLOOKUP(A6,الموظفين!$A$2:$J$501,2,FALSE()),"⚠ كود غير موجود"))</f>
        <v/>
      </c>
      <c r="C6" s="16"/>
      <c r="D6" s="20"/>
      <c r="E6" s="20"/>
      <c r="F6" s="21" t="str">
        <f aca="false">IF(OR(D6="",E6=""),"",ROUND(MOD(E6-D6,1)*24,2))</f>
        <v/>
      </c>
      <c r="G6" s="17"/>
      <c r="H6" s="17"/>
      <c r="I6" s="17"/>
    </row>
    <row r="7" customFormat="false" ht="15" hidden="false" customHeight="false" outlineLevel="0" collapsed="false">
      <c r="A7" s="17"/>
      <c r="B7" s="18" t="str">
        <f aca="false">IF(A7="","",IFERROR(VLOOKUP(A7,الموظفين!$A$2:$J$501,2,FALSE()),"⚠ كود غير موجود"))</f>
        <v/>
      </c>
      <c r="C7" s="16"/>
      <c r="D7" s="20"/>
      <c r="E7" s="20"/>
      <c r="F7" s="21" t="str">
        <f aca="false">IF(OR(D7="",E7=""),"",ROUND(MOD(E7-D7,1)*24,2))</f>
        <v/>
      </c>
      <c r="G7" s="17"/>
      <c r="H7" s="17"/>
      <c r="I7" s="17"/>
    </row>
    <row r="8" customFormat="false" ht="15" hidden="false" customHeight="false" outlineLevel="0" collapsed="false">
      <c r="A8" s="17"/>
      <c r="B8" s="18" t="str">
        <f aca="false">IF(A8="","",IFERROR(VLOOKUP(A8,الموظفين!$A$2:$J$501,2,FALSE()),"⚠ كود غير موجود"))</f>
        <v/>
      </c>
      <c r="C8" s="16"/>
      <c r="D8" s="20"/>
      <c r="E8" s="20"/>
      <c r="F8" s="21" t="str">
        <f aca="false">IF(OR(D8="",E8=""),"",ROUND(MOD(E8-D8,1)*24,2))</f>
        <v/>
      </c>
      <c r="G8" s="17"/>
      <c r="H8" s="17"/>
      <c r="I8" s="17"/>
    </row>
    <row r="9" customFormat="false" ht="15" hidden="false" customHeight="false" outlineLevel="0" collapsed="false">
      <c r="A9" s="17"/>
      <c r="B9" s="18" t="str">
        <f aca="false">IF(A9="","",IFERROR(VLOOKUP(A9,الموظفين!$A$2:$J$501,2,FALSE()),"⚠ كود غير موجود"))</f>
        <v/>
      </c>
      <c r="C9" s="16"/>
      <c r="D9" s="20"/>
      <c r="E9" s="20"/>
      <c r="F9" s="21" t="str">
        <f aca="false">IF(OR(D9="",E9=""),"",ROUND(MOD(E9-D9,1)*24,2))</f>
        <v/>
      </c>
      <c r="G9" s="17"/>
      <c r="H9" s="17"/>
      <c r="I9" s="17"/>
    </row>
    <row r="10" customFormat="false" ht="15" hidden="false" customHeight="false" outlineLevel="0" collapsed="false">
      <c r="A10" s="17"/>
      <c r="B10" s="18" t="str">
        <f aca="false">IF(A10="","",IFERROR(VLOOKUP(A10,الموظفين!$A$2:$J$501,2,FALSE()),"⚠ كود غير موجود"))</f>
        <v/>
      </c>
      <c r="C10" s="16"/>
      <c r="D10" s="20"/>
      <c r="E10" s="20"/>
      <c r="F10" s="21" t="str">
        <f aca="false">IF(OR(D10="",E10=""),"",ROUND(MOD(E10-D10,1)*24,2))</f>
        <v/>
      </c>
      <c r="G10" s="17"/>
      <c r="H10" s="17"/>
      <c r="I10" s="17"/>
    </row>
    <row r="11" customFormat="false" ht="15" hidden="false" customHeight="false" outlineLevel="0" collapsed="false">
      <c r="A11" s="17"/>
      <c r="B11" s="18" t="str">
        <f aca="false">IF(A11="","",IFERROR(VLOOKUP(A11,الموظفين!$A$2:$J$501,2,FALSE()),"⚠ كود غير موجود"))</f>
        <v/>
      </c>
      <c r="C11" s="16"/>
      <c r="D11" s="20"/>
      <c r="E11" s="20"/>
      <c r="F11" s="21" t="str">
        <f aca="false">IF(OR(D11="",E11=""),"",ROUND(MOD(E11-D11,1)*24,2))</f>
        <v/>
      </c>
      <c r="G11" s="17"/>
      <c r="H11" s="17"/>
      <c r="I11" s="17"/>
    </row>
    <row r="12" customFormat="false" ht="15" hidden="false" customHeight="false" outlineLevel="0" collapsed="false">
      <c r="A12" s="17"/>
      <c r="B12" s="18" t="str">
        <f aca="false">IF(A12="","",IFERROR(VLOOKUP(A12,الموظفين!$A$2:$J$501,2,FALSE()),"⚠ كود غير موجود"))</f>
        <v/>
      </c>
      <c r="C12" s="16"/>
      <c r="D12" s="20"/>
      <c r="E12" s="20"/>
      <c r="F12" s="21" t="str">
        <f aca="false">IF(OR(D12="",E12=""),"",ROUND(MOD(E12-D12,1)*24,2))</f>
        <v/>
      </c>
      <c r="G12" s="17"/>
      <c r="H12" s="17"/>
      <c r="I12" s="17"/>
    </row>
    <row r="13" customFormat="false" ht="15" hidden="false" customHeight="false" outlineLevel="0" collapsed="false">
      <c r="A13" s="17"/>
      <c r="B13" s="18" t="str">
        <f aca="false">IF(A13="","",IFERROR(VLOOKUP(A13,الموظفين!$A$2:$J$501,2,FALSE()),"⚠ كود غير موجود"))</f>
        <v/>
      </c>
      <c r="C13" s="16"/>
      <c r="D13" s="20"/>
      <c r="E13" s="20"/>
      <c r="F13" s="21" t="str">
        <f aca="false">IF(OR(D13="",E13=""),"",ROUND(MOD(E13-D13,1)*24,2))</f>
        <v/>
      </c>
      <c r="G13" s="17"/>
      <c r="H13" s="17"/>
      <c r="I13" s="17"/>
    </row>
    <row r="14" customFormat="false" ht="15" hidden="false" customHeight="false" outlineLevel="0" collapsed="false">
      <c r="A14" s="17"/>
      <c r="B14" s="18" t="str">
        <f aca="false">IF(A14="","",IFERROR(VLOOKUP(A14,الموظفين!$A$2:$J$501,2,FALSE()),"⚠ كود غير موجود"))</f>
        <v/>
      </c>
      <c r="C14" s="16"/>
      <c r="D14" s="20"/>
      <c r="E14" s="20"/>
      <c r="F14" s="21" t="str">
        <f aca="false">IF(OR(D14="",E14=""),"",ROUND(MOD(E14-D14,1)*24,2))</f>
        <v/>
      </c>
      <c r="G14" s="17"/>
      <c r="H14" s="17"/>
      <c r="I14" s="17"/>
    </row>
    <row r="15" customFormat="false" ht="15" hidden="false" customHeight="false" outlineLevel="0" collapsed="false">
      <c r="A15" s="17"/>
      <c r="B15" s="18" t="str">
        <f aca="false">IF(A15="","",IFERROR(VLOOKUP(A15,الموظفين!$A$2:$J$501,2,FALSE()),"⚠ كود غير موجود"))</f>
        <v/>
      </c>
      <c r="C15" s="16"/>
      <c r="D15" s="20"/>
      <c r="E15" s="20"/>
      <c r="F15" s="21" t="str">
        <f aca="false">IF(OR(D15="",E15=""),"",ROUND(MOD(E15-D15,1)*24,2))</f>
        <v/>
      </c>
      <c r="G15" s="17"/>
      <c r="H15" s="17"/>
      <c r="I15" s="17"/>
    </row>
    <row r="16" customFormat="false" ht="15" hidden="false" customHeight="false" outlineLevel="0" collapsed="false">
      <c r="A16" s="17"/>
      <c r="B16" s="18" t="str">
        <f aca="false">IF(A16="","",IFERROR(VLOOKUP(A16,الموظفين!$A$2:$J$501,2,FALSE()),"⚠ كود غير موجود"))</f>
        <v/>
      </c>
      <c r="C16" s="16"/>
      <c r="D16" s="20"/>
      <c r="E16" s="20"/>
      <c r="F16" s="21" t="str">
        <f aca="false">IF(OR(D16="",E16=""),"",ROUND(MOD(E16-D16,1)*24,2))</f>
        <v/>
      </c>
      <c r="G16" s="17"/>
      <c r="H16" s="17"/>
      <c r="I16" s="17"/>
    </row>
    <row r="17" customFormat="false" ht="15" hidden="false" customHeight="false" outlineLevel="0" collapsed="false">
      <c r="A17" s="17"/>
      <c r="B17" s="18" t="str">
        <f aca="false">IF(A17="","",IFERROR(VLOOKUP(A17,الموظفين!$A$2:$J$501,2,FALSE()),"⚠ كود غير موجود"))</f>
        <v/>
      </c>
      <c r="C17" s="16"/>
      <c r="D17" s="20"/>
      <c r="E17" s="20"/>
      <c r="F17" s="21" t="str">
        <f aca="false">IF(OR(D17="",E17=""),"",ROUND(MOD(E17-D17,1)*24,2))</f>
        <v/>
      </c>
      <c r="G17" s="17"/>
      <c r="H17" s="17"/>
      <c r="I17" s="17"/>
    </row>
    <row r="18" customFormat="false" ht="15" hidden="false" customHeight="false" outlineLevel="0" collapsed="false">
      <c r="A18" s="17"/>
      <c r="B18" s="18" t="str">
        <f aca="false">IF(A18="","",IFERROR(VLOOKUP(A18,الموظفين!$A$2:$J$501,2,FALSE()),"⚠ كود غير موجود"))</f>
        <v/>
      </c>
      <c r="C18" s="16"/>
      <c r="D18" s="20"/>
      <c r="E18" s="20"/>
      <c r="F18" s="21" t="str">
        <f aca="false">IF(OR(D18="",E18=""),"",ROUND(MOD(E18-D18,1)*24,2))</f>
        <v/>
      </c>
      <c r="G18" s="17"/>
      <c r="H18" s="17"/>
      <c r="I18" s="17"/>
    </row>
    <row r="19" customFormat="false" ht="15" hidden="false" customHeight="false" outlineLevel="0" collapsed="false">
      <c r="A19" s="17"/>
      <c r="B19" s="18" t="str">
        <f aca="false">IF(A19="","",IFERROR(VLOOKUP(A19,الموظفين!$A$2:$J$501,2,FALSE()),"⚠ كود غير موجود"))</f>
        <v/>
      </c>
      <c r="C19" s="16"/>
      <c r="D19" s="20"/>
      <c r="E19" s="20"/>
      <c r="F19" s="21" t="str">
        <f aca="false">IF(OR(D19="",E19=""),"",ROUND(MOD(E19-D19,1)*24,2))</f>
        <v/>
      </c>
      <c r="G19" s="17"/>
      <c r="H19" s="17"/>
      <c r="I19" s="17"/>
    </row>
    <row r="20" customFormat="false" ht="15" hidden="false" customHeight="false" outlineLevel="0" collapsed="false">
      <c r="A20" s="17"/>
      <c r="B20" s="18" t="str">
        <f aca="false">IF(A20="","",IFERROR(VLOOKUP(A20,الموظفين!$A$2:$J$501,2,FALSE()),"⚠ كود غير موجود"))</f>
        <v/>
      </c>
      <c r="C20" s="16"/>
      <c r="D20" s="20"/>
      <c r="E20" s="20"/>
      <c r="F20" s="21" t="str">
        <f aca="false">IF(OR(D20="",E20=""),"",ROUND(MOD(E20-D20,1)*24,2))</f>
        <v/>
      </c>
      <c r="G20" s="17"/>
      <c r="H20" s="17"/>
      <c r="I20" s="17"/>
    </row>
    <row r="21" customFormat="false" ht="15" hidden="false" customHeight="false" outlineLevel="0" collapsed="false">
      <c r="A21" s="17"/>
      <c r="B21" s="18" t="str">
        <f aca="false">IF(A21="","",IFERROR(VLOOKUP(A21,الموظفين!$A$2:$J$501,2,FALSE()),"⚠ كود غير موجود"))</f>
        <v/>
      </c>
      <c r="C21" s="16"/>
      <c r="D21" s="20"/>
      <c r="E21" s="20"/>
      <c r="F21" s="21" t="str">
        <f aca="false">IF(OR(D21="",E21=""),"",ROUND(MOD(E21-D21,1)*24,2))</f>
        <v/>
      </c>
      <c r="G21" s="17"/>
      <c r="H21" s="17"/>
      <c r="I21" s="17"/>
    </row>
    <row r="22" customFormat="false" ht="15" hidden="false" customHeight="false" outlineLevel="0" collapsed="false">
      <c r="A22" s="17"/>
      <c r="B22" s="18" t="str">
        <f aca="false">IF(A22="","",IFERROR(VLOOKUP(A22,الموظفين!$A$2:$J$501,2,FALSE()),"⚠ كود غير موجود"))</f>
        <v/>
      </c>
      <c r="C22" s="16"/>
      <c r="D22" s="20"/>
      <c r="E22" s="20"/>
      <c r="F22" s="21" t="str">
        <f aca="false">IF(OR(D22="",E22=""),"",ROUND(MOD(E22-D22,1)*24,2))</f>
        <v/>
      </c>
      <c r="G22" s="17"/>
      <c r="H22" s="17"/>
      <c r="I22" s="17"/>
    </row>
    <row r="23" customFormat="false" ht="15" hidden="false" customHeight="false" outlineLevel="0" collapsed="false">
      <c r="A23" s="17"/>
      <c r="B23" s="18" t="str">
        <f aca="false">IF(A23="","",IFERROR(VLOOKUP(A23,الموظفين!$A$2:$J$501,2,FALSE()),"⚠ كود غير موجود"))</f>
        <v/>
      </c>
      <c r="C23" s="16"/>
      <c r="D23" s="20"/>
      <c r="E23" s="20"/>
      <c r="F23" s="21" t="str">
        <f aca="false">IF(OR(D23="",E23=""),"",ROUND(MOD(E23-D23,1)*24,2))</f>
        <v/>
      </c>
      <c r="G23" s="17"/>
      <c r="H23" s="17"/>
      <c r="I23" s="17"/>
    </row>
    <row r="24" customFormat="false" ht="15" hidden="false" customHeight="false" outlineLevel="0" collapsed="false">
      <c r="A24" s="17"/>
      <c r="B24" s="18" t="str">
        <f aca="false">IF(A24="","",IFERROR(VLOOKUP(A24,الموظفين!$A$2:$J$501,2,FALSE()),"⚠ كود غير موجود"))</f>
        <v/>
      </c>
      <c r="C24" s="16"/>
      <c r="D24" s="20"/>
      <c r="E24" s="20"/>
      <c r="F24" s="21" t="str">
        <f aca="false">IF(OR(D24="",E24=""),"",ROUND(MOD(E24-D24,1)*24,2))</f>
        <v/>
      </c>
      <c r="G24" s="17"/>
      <c r="H24" s="17"/>
      <c r="I24" s="17"/>
    </row>
    <row r="25" customFormat="false" ht="15" hidden="false" customHeight="false" outlineLevel="0" collapsed="false">
      <c r="A25" s="17"/>
      <c r="B25" s="18" t="str">
        <f aca="false">IF(A25="","",IFERROR(VLOOKUP(A25,الموظفين!$A$2:$J$501,2,FALSE()),"⚠ كود غير موجود"))</f>
        <v/>
      </c>
      <c r="C25" s="16"/>
      <c r="D25" s="20"/>
      <c r="E25" s="20"/>
      <c r="F25" s="21" t="str">
        <f aca="false">IF(OR(D25="",E25=""),"",ROUND(MOD(E25-D25,1)*24,2))</f>
        <v/>
      </c>
      <c r="G25" s="17"/>
      <c r="H25" s="17"/>
      <c r="I25" s="17"/>
    </row>
    <row r="26" customFormat="false" ht="15" hidden="false" customHeight="false" outlineLevel="0" collapsed="false">
      <c r="A26" s="17"/>
      <c r="B26" s="18" t="str">
        <f aca="false">IF(A26="","",IFERROR(VLOOKUP(A26,الموظفين!$A$2:$J$501,2,FALSE()),"⚠ كود غير موجود"))</f>
        <v/>
      </c>
      <c r="C26" s="16"/>
      <c r="D26" s="20"/>
      <c r="E26" s="20"/>
      <c r="F26" s="21" t="str">
        <f aca="false">IF(OR(D26="",E26=""),"",ROUND(MOD(E26-D26,1)*24,2))</f>
        <v/>
      </c>
      <c r="G26" s="17"/>
      <c r="H26" s="17"/>
      <c r="I26" s="17"/>
    </row>
    <row r="27" customFormat="false" ht="15" hidden="false" customHeight="false" outlineLevel="0" collapsed="false">
      <c r="A27" s="17"/>
      <c r="B27" s="18" t="str">
        <f aca="false">IF(A27="","",IFERROR(VLOOKUP(A27,الموظفين!$A$2:$J$501,2,FALSE()),"⚠ كود غير موجود"))</f>
        <v/>
      </c>
      <c r="C27" s="16"/>
      <c r="D27" s="20"/>
      <c r="E27" s="20"/>
      <c r="F27" s="21" t="str">
        <f aca="false">IF(OR(D27="",E27=""),"",ROUND(MOD(E27-D27,1)*24,2))</f>
        <v/>
      </c>
      <c r="G27" s="17"/>
      <c r="H27" s="17"/>
      <c r="I27" s="17"/>
    </row>
    <row r="28" customFormat="false" ht="15" hidden="false" customHeight="false" outlineLevel="0" collapsed="false">
      <c r="A28" s="17"/>
      <c r="B28" s="18" t="str">
        <f aca="false">IF(A28="","",IFERROR(VLOOKUP(A28,الموظفين!$A$2:$J$501,2,FALSE()),"⚠ كود غير موجود"))</f>
        <v/>
      </c>
      <c r="C28" s="16"/>
      <c r="D28" s="20"/>
      <c r="E28" s="20"/>
      <c r="F28" s="21" t="str">
        <f aca="false">IF(OR(D28="",E28=""),"",ROUND(MOD(E28-D28,1)*24,2))</f>
        <v/>
      </c>
      <c r="G28" s="17"/>
      <c r="H28" s="17"/>
      <c r="I28" s="17"/>
    </row>
    <row r="29" customFormat="false" ht="15" hidden="false" customHeight="false" outlineLevel="0" collapsed="false">
      <c r="A29" s="17"/>
      <c r="B29" s="18" t="str">
        <f aca="false">IF(A29="","",IFERROR(VLOOKUP(A29,الموظفين!$A$2:$J$501,2,FALSE()),"⚠ كود غير موجود"))</f>
        <v/>
      </c>
      <c r="C29" s="16"/>
      <c r="D29" s="20"/>
      <c r="E29" s="20"/>
      <c r="F29" s="21" t="str">
        <f aca="false">IF(OR(D29="",E29=""),"",ROUND(MOD(E29-D29,1)*24,2))</f>
        <v/>
      </c>
      <c r="G29" s="17"/>
      <c r="H29" s="17"/>
      <c r="I29" s="17"/>
    </row>
    <row r="30" customFormat="false" ht="15" hidden="false" customHeight="false" outlineLevel="0" collapsed="false">
      <c r="A30" s="17"/>
      <c r="B30" s="18" t="str">
        <f aca="false">IF(A30="","",IFERROR(VLOOKUP(A30,الموظفين!$A$2:$J$501,2,FALSE()),"⚠ كود غير موجود"))</f>
        <v/>
      </c>
      <c r="C30" s="16"/>
      <c r="D30" s="20"/>
      <c r="E30" s="20"/>
      <c r="F30" s="21" t="str">
        <f aca="false">IF(OR(D30="",E30=""),"",ROUND(MOD(E30-D30,1)*24,2))</f>
        <v/>
      </c>
      <c r="G30" s="17"/>
      <c r="H30" s="17"/>
      <c r="I30" s="17"/>
    </row>
    <row r="31" customFormat="false" ht="15" hidden="false" customHeight="false" outlineLevel="0" collapsed="false">
      <c r="A31" s="17"/>
      <c r="B31" s="18" t="str">
        <f aca="false">IF(A31="","",IFERROR(VLOOKUP(A31,الموظفين!$A$2:$J$501,2,FALSE()),"⚠ كود غير موجود"))</f>
        <v/>
      </c>
      <c r="C31" s="16"/>
      <c r="D31" s="20"/>
      <c r="E31" s="20"/>
      <c r="F31" s="21" t="str">
        <f aca="false">IF(OR(D31="",E31=""),"",ROUND(MOD(E31-D31,1)*24,2))</f>
        <v/>
      </c>
      <c r="G31" s="17"/>
      <c r="H31" s="17"/>
      <c r="I31" s="17"/>
    </row>
    <row r="32" customFormat="false" ht="15" hidden="false" customHeight="false" outlineLevel="0" collapsed="false">
      <c r="A32" s="17"/>
      <c r="B32" s="18" t="str">
        <f aca="false">IF(A32="","",IFERROR(VLOOKUP(A32,الموظفين!$A$2:$J$501,2,FALSE()),"⚠ كود غير موجود"))</f>
        <v/>
      </c>
      <c r="C32" s="16"/>
      <c r="D32" s="20"/>
      <c r="E32" s="20"/>
      <c r="F32" s="21" t="str">
        <f aca="false">IF(OR(D32="",E32=""),"",ROUND(MOD(E32-D32,1)*24,2))</f>
        <v/>
      </c>
      <c r="G32" s="17"/>
      <c r="H32" s="17"/>
      <c r="I32" s="17"/>
    </row>
    <row r="33" customFormat="false" ht="15" hidden="false" customHeight="false" outlineLevel="0" collapsed="false">
      <c r="A33" s="17"/>
      <c r="B33" s="18" t="str">
        <f aca="false">IF(A33="","",IFERROR(VLOOKUP(A33,الموظفين!$A$2:$J$501,2,FALSE()),"⚠ كود غير موجود"))</f>
        <v/>
      </c>
      <c r="C33" s="16"/>
      <c r="D33" s="20"/>
      <c r="E33" s="20"/>
      <c r="F33" s="21" t="str">
        <f aca="false">IF(OR(D33="",E33=""),"",ROUND(MOD(E33-D33,1)*24,2))</f>
        <v/>
      </c>
      <c r="G33" s="17"/>
      <c r="H33" s="17"/>
      <c r="I33" s="17"/>
    </row>
    <row r="34" customFormat="false" ht="15" hidden="false" customHeight="false" outlineLevel="0" collapsed="false">
      <c r="A34" s="17"/>
      <c r="B34" s="18" t="str">
        <f aca="false">IF(A34="","",IFERROR(VLOOKUP(A34,الموظفين!$A$2:$J$501,2,FALSE()),"⚠ كود غير موجود"))</f>
        <v/>
      </c>
      <c r="C34" s="16"/>
      <c r="D34" s="20"/>
      <c r="E34" s="20"/>
      <c r="F34" s="21" t="str">
        <f aca="false">IF(OR(D34="",E34=""),"",ROUND(MOD(E34-D34,1)*24,2))</f>
        <v/>
      </c>
      <c r="G34" s="17"/>
      <c r="H34" s="17"/>
      <c r="I34" s="17"/>
    </row>
    <row r="35" customFormat="false" ht="15" hidden="false" customHeight="false" outlineLevel="0" collapsed="false">
      <c r="A35" s="17"/>
      <c r="B35" s="18" t="str">
        <f aca="false">IF(A35="","",IFERROR(VLOOKUP(A35,الموظفين!$A$2:$J$501,2,FALSE()),"⚠ كود غير موجود"))</f>
        <v/>
      </c>
      <c r="C35" s="16"/>
      <c r="D35" s="20"/>
      <c r="E35" s="20"/>
      <c r="F35" s="21" t="str">
        <f aca="false">IF(OR(D35="",E35=""),"",ROUND(MOD(E35-D35,1)*24,2))</f>
        <v/>
      </c>
      <c r="G35" s="17"/>
      <c r="H35" s="17"/>
      <c r="I35" s="17"/>
    </row>
    <row r="36" customFormat="false" ht="15" hidden="false" customHeight="false" outlineLevel="0" collapsed="false">
      <c r="A36" s="17"/>
      <c r="B36" s="18" t="str">
        <f aca="false">IF(A36="","",IFERROR(VLOOKUP(A36,الموظفين!$A$2:$J$501,2,FALSE()),"⚠ كود غير موجود"))</f>
        <v/>
      </c>
      <c r="C36" s="16"/>
      <c r="D36" s="20"/>
      <c r="E36" s="20"/>
      <c r="F36" s="21" t="str">
        <f aca="false">IF(OR(D36="",E36=""),"",ROUND(MOD(E36-D36,1)*24,2))</f>
        <v/>
      </c>
      <c r="G36" s="17"/>
      <c r="H36" s="17"/>
      <c r="I36" s="17"/>
    </row>
    <row r="37" customFormat="false" ht="15" hidden="false" customHeight="false" outlineLevel="0" collapsed="false">
      <c r="A37" s="17"/>
      <c r="B37" s="18" t="str">
        <f aca="false">IF(A37="","",IFERROR(VLOOKUP(A37,الموظفين!$A$2:$J$501,2,FALSE()),"⚠ كود غير موجود"))</f>
        <v/>
      </c>
      <c r="C37" s="16"/>
      <c r="D37" s="20"/>
      <c r="E37" s="20"/>
      <c r="F37" s="21" t="str">
        <f aca="false">IF(OR(D37="",E37=""),"",ROUND(MOD(E37-D37,1)*24,2))</f>
        <v/>
      </c>
      <c r="G37" s="17"/>
      <c r="H37" s="17"/>
      <c r="I37" s="17"/>
    </row>
    <row r="38" customFormat="false" ht="15" hidden="false" customHeight="false" outlineLevel="0" collapsed="false">
      <c r="A38" s="17"/>
      <c r="B38" s="18" t="str">
        <f aca="false">IF(A38="","",IFERROR(VLOOKUP(A38,الموظفين!$A$2:$J$501,2,FALSE()),"⚠ كود غير موجود"))</f>
        <v/>
      </c>
      <c r="C38" s="16"/>
      <c r="D38" s="20"/>
      <c r="E38" s="20"/>
      <c r="F38" s="21" t="str">
        <f aca="false">IF(OR(D38="",E38=""),"",ROUND(MOD(E38-D38,1)*24,2))</f>
        <v/>
      </c>
      <c r="G38" s="17"/>
      <c r="H38" s="17"/>
      <c r="I38" s="17"/>
    </row>
    <row r="39" customFormat="false" ht="15" hidden="false" customHeight="false" outlineLevel="0" collapsed="false">
      <c r="A39" s="17"/>
      <c r="B39" s="18" t="str">
        <f aca="false">IF(A39="","",IFERROR(VLOOKUP(A39,الموظفين!$A$2:$J$501,2,FALSE()),"⚠ كود غير موجود"))</f>
        <v/>
      </c>
      <c r="C39" s="16"/>
      <c r="D39" s="20"/>
      <c r="E39" s="20"/>
      <c r="F39" s="21" t="str">
        <f aca="false">IF(OR(D39="",E39=""),"",ROUND(MOD(E39-D39,1)*24,2))</f>
        <v/>
      </c>
      <c r="G39" s="17"/>
      <c r="H39" s="17"/>
      <c r="I39" s="17"/>
    </row>
    <row r="40" customFormat="false" ht="15" hidden="false" customHeight="false" outlineLevel="0" collapsed="false">
      <c r="A40" s="17"/>
      <c r="B40" s="18" t="str">
        <f aca="false">IF(A40="","",IFERROR(VLOOKUP(A40,الموظفين!$A$2:$J$501,2,FALSE()),"⚠ كود غير موجود"))</f>
        <v/>
      </c>
      <c r="C40" s="16"/>
      <c r="D40" s="20"/>
      <c r="E40" s="20"/>
      <c r="F40" s="21" t="str">
        <f aca="false">IF(OR(D40="",E40=""),"",ROUND(MOD(E40-D40,1)*24,2))</f>
        <v/>
      </c>
      <c r="G40" s="17"/>
      <c r="H40" s="17"/>
      <c r="I40" s="17"/>
    </row>
    <row r="41" customFormat="false" ht="15" hidden="false" customHeight="false" outlineLevel="0" collapsed="false">
      <c r="A41" s="17"/>
      <c r="B41" s="18" t="str">
        <f aca="false">IF(A41="","",IFERROR(VLOOKUP(A41,الموظفين!$A$2:$J$501,2,FALSE()),"⚠ كود غير موجود"))</f>
        <v/>
      </c>
      <c r="C41" s="16"/>
      <c r="D41" s="20"/>
      <c r="E41" s="20"/>
      <c r="F41" s="21" t="str">
        <f aca="false">IF(OR(D41="",E41=""),"",ROUND(MOD(E41-D41,1)*24,2))</f>
        <v/>
      </c>
      <c r="G41" s="17"/>
      <c r="H41" s="17"/>
      <c r="I41" s="17"/>
    </row>
    <row r="42" customFormat="false" ht="15" hidden="false" customHeight="false" outlineLevel="0" collapsed="false">
      <c r="A42" s="17"/>
      <c r="B42" s="18" t="str">
        <f aca="false">IF(A42="","",IFERROR(VLOOKUP(A42,الموظفين!$A$2:$J$501,2,FALSE()),"⚠ كود غير موجود"))</f>
        <v/>
      </c>
      <c r="C42" s="16"/>
      <c r="D42" s="20"/>
      <c r="E42" s="20"/>
      <c r="F42" s="21" t="str">
        <f aca="false">IF(OR(D42="",E42=""),"",ROUND(MOD(E42-D42,1)*24,2))</f>
        <v/>
      </c>
      <c r="G42" s="17"/>
      <c r="H42" s="17"/>
      <c r="I42" s="17"/>
    </row>
    <row r="43" customFormat="false" ht="15" hidden="false" customHeight="false" outlineLevel="0" collapsed="false">
      <c r="A43" s="17"/>
      <c r="B43" s="18" t="str">
        <f aca="false">IF(A43="","",IFERROR(VLOOKUP(A43,الموظفين!$A$2:$J$501,2,FALSE()),"⚠ كود غير موجود"))</f>
        <v/>
      </c>
      <c r="C43" s="16"/>
      <c r="D43" s="20"/>
      <c r="E43" s="20"/>
      <c r="F43" s="21" t="str">
        <f aca="false">IF(OR(D43="",E43=""),"",ROUND(MOD(E43-D43,1)*24,2))</f>
        <v/>
      </c>
      <c r="G43" s="17"/>
      <c r="H43" s="17"/>
      <c r="I43" s="17"/>
    </row>
    <row r="44" customFormat="false" ht="15" hidden="false" customHeight="false" outlineLevel="0" collapsed="false">
      <c r="A44" s="17"/>
      <c r="B44" s="18" t="str">
        <f aca="false">IF(A44="","",IFERROR(VLOOKUP(A44,الموظفين!$A$2:$J$501,2,FALSE()),"⚠ كود غير موجود"))</f>
        <v/>
      </c>
      <c r="C44" s="16"/>
      <c r="D44" s="20"/>
      <c r="E44" s="20"/>
      <c r="F44" s="21" t="str">
        <f aca="false">IF(OR(D44="",E44=""),"",ROUND(MOD(E44-D44,1)*24,2))</f>
        <v/>
      </c>
      <c r="G44" s="17"/>
      <c r="H44" s="17"/>
      <c r="I44" s="17"/>
    </row>
    <row r="45" customFormat="false" ht="15" hidden="false" customHeight="false" outlineLevel="0" collapsed="false">
      <c r="A45" s="17"/>
      <c r="B45" s="18" t="str">
        <f aca="false">IF(A45="","",IFERROR(VLOOKUP(A45,الموظفين!$A$2:$J$501,2,FALSE()),"⚠ كود غير موجود"))</f>
        <v/>
      </c>
      <c r="C45" s="16"/>
      <c r="D45" s="20"/>
      <c r="E45" s="20"/>
      <c r="F45" s="21" t="str">
        <f aca="false">IF(OR(D45="",E45=""),"",ROUND(MOD(E45-D45,1)*24,2))</f>
        <v/>
      </c>
      <c r="G45" s="17"/>
      <c r="H45" s="17"/>
      <c r="I45" s="17"/>
    </row>
    <row r="46" customFormat="false" ht="15" hidden="false" customHeight="false" outlineLevel="0" collapsed="false">
      <c r="A46" s="17"/>
      <c r="B46" s="18" t="str">
        <f aca="false">IF(A46="","",IFERROR(VLOOKUP(A46,الموظفين!$A$2:$J$501,2,FALSE()),"⚠ كود غير موجود"))</f>
        <v/>
      </c>
      <c r="C46" s="16"/>
      <c r="D46" s="20"/>
      <c r="E46" s="20"/>
      <c r="F46" s="21" t="str">
        <f aca="false">IF(OR(D46="",E46=""),"",ROUND(MOD(E46-D46,1)*24,2))</f>
        <v/>
      </c>
      <c r="G46" s="17"/>
      <c r="H46" s="17"/>
      <c r="I46" s="17"/>
    </row>
    <row r="47" customFormat="false" ht="15" hidden="false" customHeight="false" outlineLevel="0" collapsed="false">
      <c r="A47" s="17"/>
      <c r="B47" s="18" t="str">
        <f aca="false">IF(A47="","",IFERROR(VLOOKUP(A47,الموظفين!$A$2:$J$501,2,FALSE()),"⚠ كود غير موجود"))</f>
        <v/>
      </c>
      <c r="C47" s="16"/>
      <c r="D47" s="20"/>
      <c r="E47" s="20"/>
      <c r="F47" s="21" t="str">
        <f aca="false">IF(OR(D47="",E47=""),"",ROUND(MOD(E47-D47,1)*24,2))</f>
        <v/>
      </c>
      <c r="G47" s="17"/>
      <c r="H47" s="17"/>
      <c r="I47" s="17"/>
    </row>
    <row r="48" customFormat="false" ht="15" hidden="false" customHeight="false" outlineLevel="0" collapsed="false">
      <c r="A48" s="17"/>
      <c r="B48" s="18" t="str">
        <f aca="false">IF(A48="","",IFERROR(VLOOKUP(A48,الموظفين!$A$2:$J$501,2,FALSE()),"⚠ كود غير موجود"))</f>
        <v/>
      </c>
      <c r="C48" s="16"/>
      <c r="D48" s="20"/>
      <c r="E48" s="20"/>
      <c r="F48" s="21" t="str">
        <f aca="false">IF(OR(D48="",E48=""),"",ROUND(MOD(E48-D48,1)*24,2))</f>
        <v/>
      </c>
      <c r="G48" s="17"/>
      <c r="H48" s="17"/>
      <c r="I48" s="17"/>
    </row>
    <row r="49" customFormat="false" ht="15" hidden="false" customHeight="false" outlineLevel="0" collapsed="false">
      <c r="A49" s="17"/>
      <c r="B49" s="18" t="str">
        <f aca="false">IF(A49="","",IFERROR(VLOOKUP(A49,الموظفين!$A$2:$J$501,2,FALSE()),"⚠ كود غير موجود"))</f>
        <v/>
      </c>
      <c r="C49" s="16"/>
      <c r="D49" s="20"/>
      <c r="E49" s="20"/>
      <c r="F49" s="21" t="str">
        <f aca="false">IF(OR(D49="",E49=""),"",ROUND(MOD(E49-D49,1)*24,2))</f>
        <v/>
      </c>
      <c r="G49" s="17"/>
      <c r="H49" s="17"/>
      <c r="I49" s="17"/>
    </row>
    <row r="50" customFormat="false" ht="15" hidden="false" customHeight="false" outlineLevel="0" collapsed="false">
      <c r="A50" s="17"/>
      <c r="B50" s="18" t="str">
        <f aca="false">IF(A50="","",IFERROR(VLOOKUP(A50,الموظفين!$A$2:$J$501,2,FALSE()),"⚠ كود غير موجود"))</f>
        <v/>
      </c>
      <c r="C50" s="16"/>
      <c r="D50" s="20"/>
      <c r="E50" s="20"/>
      <c r="F50" s="21" t="str">
        <f aca="false">IF(OR(D50="",E50=""),"",ROUND(MOD(E50-D50,1)*24,2))</f>
        <v/>
      </c>
      <c r="G50" s="17"/>
      <c r="H50" s="17"/>
      <c r="I50" s="17"/>
    </row>
    <row r="51" customFormat="false" ht="15" hidden="false" customHeight="false" outlineLevel="0" collapsed="false">
      <c r="A51" s="17"/>
      <c r="B51" s="18" t="str">
        <f aca="false">IF(A51="","",IFERROR(VLOOKUP(A51,الموظفين!$A$2:$J$501,2,FALSE()),"⚠ كود غير موجود"))</f>
        <v/>
      </c>
      <c r="C51" s="16"/>
      <c r="D51" s="20"/>
      <c r="E51" s="20"/>
      <c r="F51" s="21" t="str">
        <f aca="false">IF(OR(D51="",E51=""),"",ROUND(MOD(E51-D51,1)*24,2))</f>
        <v/>
      </c>
      <c r="G51" s="17"/>
      <c r="H51" s="17"/>
      <c r="I51" s="17"/>
    </row>
    <row r="52" customFormat="false" ht="15" hidden="false" customHeight="false" outlineLevel="0" collapsed="false">
      <c r="A52" s="17"/>
      <c r="B52" s="18" t="str">
        <f aca="false">IF(A52="","",IFERROR(VLOOKUP(A52,الموظفين!$A$2:$J$501,2,FALSE()),"⚠ كود غير موجود"))</f>
        <v/>
      </c>
      <c r="C52" s="16"/>
      <c r="D52" s="20"/>
      <c r="E52" s="20"/>
      <c r="F52" s="21" t="str">
        <f aca="false">IF(OR(D52="",E52=""),"",ROUND(MOD(E52-D52,1)*24,2))</f>
        <v/>
      </c>
      <c r="G52" s="17"/>
      <c r="H52" s="17"/>
      <c r="I52" s="17"/>
    </row>
    <row r="53" customFormat="false" ht="15" hidden="false" customHeight="false" outlineLevel="0" collapsed="false">
      <c r="A53" s="17"/>
      <c r="B53" s="18" t="str">
        <f aca="false">IF(A53="","",IFERROR(VLOOKUP(A53,الموظفين!$A$2:$J$501,2,FALSE()),"⚠ كود غير موجود"))</f>
        <v/>
      </c>
      <c r="C53" s="16"/>
      <c r="D53" s="20"/>
      <c r="E53" s="20"/>
      <c r="F53" s="21" t="str">
        <f aca="false">IF(OR(D53="",E53=""),"",ROUND(MOD(E53-D53,1)*24,2))</f>
        <v/>
      </c>
      <c r="G53" s="17"/>
      <c r="H53" s="17"/>
      <c r="I53" s="17"/>
    </row>
    <row r="54" customFormat="false" ht="15" hidden="false" customHeight="false" outlineLevel="0" collapsed="false">
      <c r="A54" s="17"/>
      <c r="B54" s="18" t="str">
        <f aca="false">IF(A54="","",IFERROR(VLOOKUP(A54,الموظفين!$A$2:$J$501,2,FALSE()),"⚠ كود غير موجود"))</f>
        <v/>
      </c>
      <c r="C54" s="16"/>
      <c r="D54" s="20"/>
      <c r="E54" s="20"/>
      <c r="F54" s="21" t="str">
        <f aca="false">IF(OR(D54="",E54=""),"",ROUND(MOD(E54-D54,1)*24,2))</f>
        <v/>
      </c>
      <c r="G54" s="17"/>
      <c r="H54" s="17"/>
      <c r="I54" s="17"/>
    </row>
    <row r="55" customFormat="false" ht="15" hidden="false" customHeight="false" outlineLevel="0" collapsed="false">
      <c r="A55" s="17"/>
      <c r="B55" s="18" t="str">
        <f aca="false">IF(A55="","",IFERROR(VLOOKUP(A55,الموظفين!$A$2:$J$501,2,FALSE()),"⚠ كود غير موجود"))</f>
        <v/>
      </c>
      <c r="C55" s="16"/>
      <c r="D55" s="20"/>
      <c r="E55" s="20"/>
      <c r="F55" s="21" t="str">
        <f aca="false">IF(OR(D55="",E55=""),"",ROUND(MOD(E55-D55,1)*24,2))</f>
        <v/>
      </c>
      <c r="G55" s="17"/>
      <c r="H55" s="17"/>
      <c r="I55" s="17"/>
    </row>
    <row r="56" customFormat="false" ht="15" hidden="false" customHeight="false" outlineLevel="0" collapsed="false">
      <c r="A56" s="17"/>
      <c r="B56" s="18" t="str">
        <f aca="false">IF(A56="","",IFERROR(VLOOKUP(A56,الموظفين!$A$2:$J$501,2,FALSE()),"⚠ كود غير موجود"))</f>
        <v/>
      </c>
      <c r="C56" s="16"/>
      <c r="D56" s="20"/>
      <c r="E56" s="20"/>
      <c r="F56" s="21" t="str">
        <f aca="false">IF(OR(D56="",E56=""),"",ROUND(MOD(E56-D56,1)*24,2))</f>
        <v/>
      </c>
      <c r="G56" s="17"/>
      <c r="H56" s="17"/>
      <c r="I56" s="17"/>
    </row>
    <row r="57" customFormat="false" ht="15" hidden="false" customHeight="false" outlineLevel="0" collapsed="false">
      <c r="A57" s="17"/>
      <c r="B57" s="18" t="str">
        <f aca="false">IF(A57="","",IFERROR(VLOOKUP(A57,الموظفين!$A$2:$J$501,2,FALSE()),"⚠ كود غير موجود"))</f>
        <v/>
      </c>
      <c r="C57" s="16"/>
      <c r="D57" s="20"/>
      <c r="E57" s="20"/>
      <c r="F57" s="21" t="str">
        <f aca="false">IF(OR(D57="",E57=""),"",ROUND(MOD(E57-D57,1)*24,2))</f>
        <v/>
      </c>
      <c r="G57" s="17"/>
      <c r="H57" s="17"/>
      <c r="I57" s="17"/>
    </row>
    <row r="58" customFormat="false" ht="15" hidden="false" customHeight="false" outlineLevel="0" collapsed="false">
      <c r="A58" s="17"/>
      <c r="B58" s="18" t="str">
        <f aca="false">IF(A58="","",IFERROR(VLOOKUP(A58,الموظفين!$A$2:$J$501,2,FALSE()),"⚠ كود غير موجود"))</f>
        <v/>
      </c>
      <c r="C58" s="16"/>
      <c r="D58" s="20"/>
      <c r="E58" s="20"/>
      <c r="F58" s="21" t="str">
        <f aca="false">IF(OR(D58="",E58=""),"",ROUND(MOD(E58-D58,1)*24,2))</f>
        <v/>
      </c>
      <c r="G58" s="17"/>
      <c r="H58" s="17"/>
      <c r="I58" s="17"/>
    </row>
    <row r="59" customFormat="false" ht="15" hidden="false" customHeight="false" outlineLevel="0" collapsed="false">
      <c r="A59" s="17"/>
      <c r="B59" s="18" t="str">
        <f aca="false">IF(A59="","",IFERROR(VLOOKUP(A59,الموظفين!$A$2:$J$501,2,FALSE()),"⚠ كود غير موجود"))</f>
        <v/>
      </c>
      <c r="C59" s="16"/>
      <c r="D59" s="20"/>
      <c r="E59" s="20"/>
      <c r="F59" s="21" t="str">
        <f aca="false">IF(OR(D59="",E59=""),"",ROUND(MOD(E59-D59,1)*24,2))</f>
        <v/>
      </c>
      <c r="G59" s="17"/>
      <c r="H59" s="17"/>
      <c r="I59" s="17"/>
    </row>
    <row r="60" customFormat="false" ht="15" hidden="false" customHeight="false" outlineLevel="0" collapsed="false">
      <c r="A60" s="17"/>
      <c r="B60" s="18" t="str">
        <f aca="false">IF(A60="","",IFERROR(VLOOKUP(A60,الموظفين!$A$2:$J$501,2,FALSE()),"⚠ كود غير موجود"))</f>
        <v/>
      </c>
      <c r="C60" s="16"/>
      <c r="D60" s="20"/>
      <c r="E60" s="20"/>
      <c r="F60" s="21" t="str">
        <f aca="false">IF(OR(D60="",E60=""),"",ROUND(MOD(E60-D60,1)*24,2))</f>
        <v/>
      </c>
      <c r="G60" s="17"/>
      <c r="H60" s="17"/>
      <c r="I60" s="17"/>
    </row>
    <row r="61" customFormat="false" ht="15" hidden="false" customHeight="false" outlineLevel="0" collapsed="false">
      <c r="A61" s="17"/>
      <c r="B61" s="18" t="str">
        <f aca="false">IF(A61="","",IFERROR(VLOOKUP(A61,الموظفين!$A$2:$J$501,2,FALSE()),"⚠ كود غير موجود"))</f>
        <v/>
      </c>
      <c r="C61" s="16"/>
      <c r="D61" s="20"/>
      <c r="E61" s="20"/>
      <c r="F61" s="21" t="str">
        <f aca="false">IF(OR(D61="",E61=""),"",ROUND(MOD(E61-D61,1)*24,2))</f>
        <v/>
      </c>
      <c r="G61" s="17"/>
      <c r="H61" s="17"/>
      <c r="I61" s="17"/>
    </row>
    <row r="62" customFormat="false" ht="15" hidden="false" customHeight="false" outlineLevel="0" collapsed="false">
      <c r="A62" s="17"/>
      <c r="B62" s="18" t="str">
        <f aca="false">IF(A62="","",IFERROR(VLOOKUP(A62,الموظفين!$A$2:$J$501,2,FALSE()),"⚠ كود غير موجود"))</f>
        <v/>
      </c>
      <c r="C62" s="16"/>
      <c r="D62" s="20"/>
      <c r="E62" s="20"/>
      <c r="F62" s="21" t="str">
        <f aca="false">IF(OR(D62="",E62=""),"",ROUND(MOD(E62-D62,1)*24,2))</f>
        <v/>
      </c>
      <c r="G62" s="17"/>
      <c r="H62" s="17"/>
      <c r="I62" s="17"/>
    </row>
    <row r="63" customFormat="false" ht="15" hidden="false" customHeight="false" outlineLevel="0" collapsed="false">
      <c r="A63" s="17"/>
      <c r="B63" s="18" t="str">
        <f aca="false">IF(A63="","",IFERROR(VLOOKUP(A63,الموظفين!$A$2:$J$501,2,FALSE()),"⚠ كود غير موجود"))</f>
        <v/>
      </c>
      <c r="C63" s="16"/>
      <c r="D63" s="20"/>
      <c r="E63" s="20"/>
      <c r="F63" s="21" t="str">
        <f aca="false">IF(OR(D63="",E63=""),"",ROUND(MOD(E63-D63,1)*24,2))</f>
        <v/>
      </c>
      <c r="G63" s="17"/>
      <c r="H63" s="17"/>
      <c r="I63" s="17"/>
    </row>
    <row r="64" customFormat="false" ht="15" hidden="false" customHeight="false" outlineLevel="0" collapsed="false">
      <c r="A64" s="17"/>
      <c r="B64" s="18" t="str">
        <f aca="false">IF(A64="","",IFERROR(VLOOKUP(A64,الموظفين!$A$2:$J$501,2,FALSE()),"⚠ كود غير موجود"))</f>
        <v/>
      </c>
      <c r="C64" s="16"/>
      <c r="D64" s="20"/>
      <c r="E64" s="20"/>
      <c r="F64" s="21" t="str">
        <f aca="false">IF(OR(D64="",E64=""),"",ROUND(MOD(E64-D64,1)*24,2))</f>
        <v/>
      </c>
      <c r="G64" s="17"/>
      <c r="H64" s="17"/>
      <c r="I64" s="17"/>
    </row>
    <row r="65" customFormat="false" ht="15" hidden="false" customHeight="false" outlineLevel="0" collapsed="false">
      <c r="A65" s="17"/>
      <c r="B65" s="18" t="str">
        <f aca="false">IF(A65="","",IFERROR(VLOOKUP(A65,الموظفين!$A$2:$J$501,2,FALSE()),"⚠ كود غير موجود"))</f>
        <v/>
      </c>
      <c r="C65" s="16"/>
      <c r="D65" s="20"/>
      <c r="E65" s="20"/>
      <c r="F65" s="21" t="str">
        <f aca="false">IF(OR(D65="",E65=""),"",ROUND(MOD(E65-D65,1)*24,2))</f>
        <v/>
      </c>
      <c r="G65" s="17"/>
      <c r="H65" s="17"/>
      <c r="I65" s="17"/>
    </row>
    <row r="66" customFormat="false" ht="15" hidden="false" customHeight="false" outlineLevel="0" collapsed="false">
      <c r="A66" s="17"/>
      <c r="B66" s="18" t="str">
        <f aca="false">IF(A66="","",IFERROR(VLOOKUP(A66,الموظفين!$A$2:$J$501,2,FALSE()),"⚠ كود غير موجود"))</f>
        <v/>
      </c>
      <c r="C66" s="16"/>
      <c r="D66" s="20"/>
      <c r="E66" s="20"/>
      <c r="F66" s="21" t="str">
        <f aca="false">IF(OR(D66="",E66=""),"",ROUND(MOD(E66-D66,1)*24,2))</f>
        <v/>
      </c>
      <c r="G66" s="17"/>
      <c r="H66" s="17"/>
      <c r="I66" s="17"/>
    </row>
    <row r="67" customFormat="false" ht="15" hidden="false" customHeight="false" outlineLevel="0" collapsed="false">
      <c r="A67" s="17"/>
      <c r="B67" s="18" t="str">
        <f aca="false">IF(A67="","",IFERROR(VLOOKUP(A67,الموظفين!$A$2:$J$501,2,FALSE()),"⚠ كود غير موجود"))</f>
        <v/>
      </c>
      <c r="C67" s="16"/>
      <c r="D67" s="20"/>
      <c r="E67" s="20"/>
      <c r="F67" s="21" t="str">
        <f aca="false">IF(OR(D67="",E67=""),"",ROUND(MOD(E67-D67,1)*24,2))</f>
        <v/>
      </c>
      <c r="G67" s="17"/>
      <c r="H67" s="17"/>
      <c r="I67" s="17"/>
    </row>
    <row r="68" customFormat="false" ht="15" hidden="false" customHeight="false" outlineLevel="0" collapsed="false">
      <c r="A68" s="17"/>
      <c r="B68" s="18" t="str">
        <f aca="false">IF(A68="","",IFERROR(VLOOKUP(A68,الموظفين!$A$2:$J$501,2,FALSE()),"⚠ كود غير موجود"))</f>
        <v/>
      </c>
      <c r="C68" s="16"/>
      <c r="D68" s="20"/>
      <c r="E68" s="20"/>
      <c r="F68" s="21" t="str">
        <f aca="false">IF(OR(D68="",E68=""),"",ROUND(MOD(E68-D68,1)*24,2))</f>
        <v/>
      </c>
      <c r="G68" s="17"/>
      <c r="H68" s="17"/>
      <c r="I68" s="17"/>
    </row>
    <row r="69" customFormat="false" ht="15" hidden="false" customHeight="false" outlineLevel="0" collapsed="false">
      <c r="A69" s="17"/>
      <c r="B69" s="18" t="str">
        <f aca="false">IF(A69="","",IFERROR(VLOOKUP(A69,الموظفين!$A$2:$J$501,2,FALSE()),"⚠ كود غير موجود"))</f>
        <v/>
      </c>
      <c r="C69" s="16"/>
      <c r="D69" s="20"/>
      <c r="E69" s="20"/>
      <c r="F69" s="21" t="str">
        <f aca="false">IF(OR(D69="",E69=""),"",ROUND(MOD(E69-D69,1)*24,2))</f>
        <v/>
      </c>
      <c r="G69" s="17"/>
      <c r="H69" s="17"/>
      <c r="I69" s="17"/>
    </row>
    <row r="70" customFormat="false" ht="15" hidden="false" customHeight="false" outlineLevel="0" collapsed="false">
      <c r="A70" s="17"/>
      <c r="B70" s="18" t="str">
        <f aca="false">IF(A70="","",IFERROR(VLOOKUP(A70,الموظفين!$A$2:$J$501,2,FALSE()),"⚠ كود غير موجود"))</f>
        <v/>
      </c>
      <c r="C70" s="16"/>
      <c r="D70" s="20"/>
      <c r="E70" s="20"/>
      <c r="F70" s="21" t="str">
        <f aca="false">IF(OR(D70="",E70=""),"",ROUND(MOD(E70-D70,1)*24,2))</f>
        <v/>
      </c>
      <c r="G70" s="17"/>
      <c r="H70" s="17"/>
      <c r="I70" s="17"/>
    </row>
    <row r="71" customFormat="false" ht="15" hidden="false" customHeight="false" outlineLevel="0" collapsed="false">
      <c r="A71" s="17"/>
      <c r="B71" s="18" t="str">
        <f aca="false">IF(A71="","",IFERROR(VLOOKUP(A71,الموظفين!$A$2:$J$501,2,FALSE()),"⚠ كود غير موجود"))</f>
        <v/>
      </c>
      <c r="C71" s="16"/>
      <c r="D71" s="20"/>
      <c r="E71" s="20"/>
      <c r="F71" s="21" t="str">
        <f aca="false">IF(OR(D71="",E71=""),"",ROUND(MOD(E71-D71,1)*24,2))</f>
        <v/>
      </c>
      <c r="G71" s="17"/>
      <c r="H71" s="17"/>
      <c r="I71" s="17"/>
    </row>
    <row r="72" customFormat="false" ht="15" hidden="false" customHeight="false" outlineLevel="0" collapsed="false">
      <c r="A72" s="17"/>
      <c r="B72" s="18" t="str">
        <f aca="false">IF(A72="","",IFERROR(VLOOKUP(A72,الموظفين!$A$2:$J$501,2,FALSE()),"⚠ كود غير موجود"))</f>
        <v/>
      </c>
      <c r="C72" s="16"/>
      <c r="D72" s="20"/>
      <c r="E72" s="20"/>
      <c r="F72" s="21" t="str">
        <f aca="false">IF(OR(D72="",E72=""),"",ROUND(MOD(E72-D72,1)*24,2))</f>
        <v/>
      </c>
      <c r="G72" s="17"/>
      <c r="H72" s="17"/>
      <c r="I72" s="17"/>
    </row>
    <row r="73" customFormat="false" ht="15" hidden="false" customHeight="false" outlineLevel="0" collapsed="false">
      <c r="A73" s="17"/>
      <c r="B73" s="18" t="str">
        <f aca="false">IF(A73="","",IFERROR(VLOOKUP(A73,الموظفين!$A$2:$J$501,2,FALSE()),"⚠ كود غير موجود"))</f>
        <v/>
      </c>
      <c r="C73" s="16"/>
      <c r="D73" s="20"/>
      <c r="E73" s="20"/>
      <c r="F73" s="21" t="str">
        <f aca="false">IF(OR(D73="",E73=""),"",ROUND(MOD(E73-D73,1)*24,2))</f>
        <v/>
      </c>
      <c r="G73" s="17"/>
      <c r="H73" s="17"/>
      <c r="I73" s="17"/>
    </row>
    <row r="74" customFormat="false" ht="15" hidden="false" customHeight="false" outlineLevel="0" collapsed="false">
      <c r="A74" s="17"/>
      <c r="B74" s="18" t="str">
        <f aca="false">IF(A74="","",IFERROR(VLOOKUP(A74,الموظفين!$A$2:$J$501,2,FALSE()),"⚠ كود غير موجود"))</f>
        <v/>
      </c>
      <c r="C74" s="16"/>
      <c r="D74" s="20"/>
      <c r="E74" s="20"/>
      <c r="F74" s="21" t="str">
        <f aca="false">IF(OR(D74="",E74=""),"",ROUND(MOD(E74-D74,1)*24,2))</f>
        <v/>
      </c>
      <c r="G74" s="17"/>
      <c r="H74" s="17"/>
      <c r="I74" s="17"/>
    </row>
    <row r="75" customFormat="false" ht="15" hidden="false" customHeight="false" outlineLevel="0" collapsed="false">
      <c r="A75" s="17"/>
      <c r="B75" s="18" t="str">
        <f aca="false">IF(A75="","",IFERROR(VLOOKUP(A75,الموظفين!$A$2:$J$501,2,FALSE()),"⚠ كود غير موجود"))</f>
        <v/>
      </c>
      <c r="C75" s="16"/>
      <c r="D75" s="20"/>
      <c r="E75" s="20"/>
      <c r="F75" s="21" t="str">
        <f aca="false">IF(OR(D75="",E75=""),"",ROUND(MOD(E75-D75,1)*24,2))</f>
        <v/>
      </c>
      <c r="G75" s="17"/>
      <c r="H75" s="17"/>
      <c r="I75" s="17"/>
    </row>
    <row r="76" customFormat="false" ht="15" hidden="false" customHeight="false" outlineLevel="0" collapsed="false">
      <c r="A76" s="17"/>
      <c r="B76" s="18" t="str">
        <f aca="false">IF(A76="","",IFERROR(VLOOKUP(A76,الموظفين!$A$2:$J$501,2,FALSE()),"⚠ كود غير موجود"))</f>
        <v/>
      </c>
      <c r="C76" s="16"/>
      <c r="D76" s="20"/>
      <c r="E76" s="20"/>
      <c r="F76" s="21" t="str">
        <f aca="false">IF(OR(D76="",E76=""),"",ROUND(MOD(E76-D76,1)*24,2))</f>
        <v/>
      </c>
      <c r="G76" s="17"/>
      <c r="H76" s="17"/>
      <c r="I76" s="17"/>
    </row>
    <row r="77" customFormat="false" ht="15" hidden="false" customHeight="false" outlineLevel="0" collapsed="false">
      <c r="A77" s="17"/>
      <c r="B77" s="18" t="str">
        <f aca="false">IF(A77="","",IFERROR(VLOOKUP(A77,الموظفين!$A$2:$J$501,2,FALSE()),"⚠ كود غير موجود"))</f>
        <v/>
      </c>
      <c r="C77" s="16"/>
      <c r="D77" s="20"/>
      <c r="E77" s="20"/>
      <c r="F77" s="21" t="str">
        <f aca="false">IF(OR(D77="",E77=""),"",ROUND(MOD(E77-D77,1)*24,2))</f>
        <v/>
      </c>
      <c r="G77" s="17"/>
      <c r="H77" s="17"/>
      <c r="I77" s="17"/>
    </row>
    <row r="78" customFormat="false" ht="15" hidden="false" customHeight="false" outlineLevel="0" collapsed="false">
      <c r="A78" s="17"/>
      <c r="B78" s="18" t="str">
        <f aca="false">IF(A78="","",IFERROR(VLOOKUP(A78,الموظفين!$A$2:$J$501,2,FALSE()),"⚠ كود غير موجود"))</f>
        <v/>
      </c>
      <c r="C78" s="16"/>
      <c r="D78" s="20"/>
      <c r="E78" s="20"/>
      <c r="F78" s="21" t="str">
        <f aca="false">IF(OR(D78="",E78=""),"",ROUND(MOD(E78-D78,1)*24,2))</f>
        <v/>
      </c>
      <c r="G78" s="17"/>
      <c r="H78" s="17"/>
      <c r="I78" s="17"/>
    </row>
    <row r="79" customFormat="false" ht="15" hidden="false" customHeight="false" outlineLevel="0" collapsed="false">
      <c r="A79" s="17"/>
      <c r="B79" s="18" t="str">
        <f aca="false">IF(A79="","",IFERROR(VLOOKUP(A79,الموظفين!$A$2:$J$501,2,FALSE()),"⚠ كود غير موجود"))</f>
        <v/>
      </c>
      <c r="C79" s="16"/>
      <c r="D79" s="20"/>
      <c r="E79" s="20"/>
      <c r="F79" s="21" t="str">
        <f aca="false">IF(OR(D79="",E79=""),"",ROUND(MOD(E79-D79,1)*24,2))</f>
        <v/>
      </c>
      <c r="G79" s="17"/>
      <c r="H79" s="17"/>
      <c r="I79" s="17"/>
    </row>
    <row r="80" customFormat="false" ht="15" hidden="false" customHeight="false" outlineLevel="0" collapsed="false">
      <c r="A80" s="17"/>
      <c r="B80" s="18" t="str">
        <f aca="false">IF(A80="","",IFERROR(VLOOKUP(A80,الموظفين!$A$2:$J$501,2,FALSE()),"⚠ كود غير موجود"))</f>
        <v/>
      </c>
      <c r="C80" s="16"/>
      <c r="D80" s="20"/>
      <c r="E80" s="20"/>
      <c r="F80" s="21" t="str">
        <f aca="false">IF(OR(D80="",E80=""),"",ROUND(MOD(E80-D80,1)*24,2))</f>
        <v/>
      </c>
      <c r="G80" s="17"/>
      <c r="H80" s="17"/>
      <c r="I80" s="17"/>
    </row>
    <row r="81" customFormat="false" ht="15" hidden="false" customHeight="false" outlineLevel="0" collapsed="false">
      <c r="A81" s="17"/>
      <c r="B81" s="18" t="str">
        <f aca="false">IF(A81="","",IFERROR(VLOOKUP(A81,الموظفين!$A$2:$J$501,2,FALSE()),"⚠ كود غير موجود"))</f>
        <v/>
      </c>
      <c r="C81" s="16"/>
      <c r="D81" s="20"/>
      <c r="E81" s="20"/>
      <c r="F81" s="21" t="str">
        <f aca="false">IF(OR(D81="",E81=""),"",ROUND(MOD(E81-D81,1)*24,2))</f>
        <v/>
      </c>
      <c r="G81" s="17"/>
      <c r="H81" s="17"/>
      <c r="I81" s="17"/>
    </row>
    <row r="82" customFormat="false" ht="15" hidden="false" customHeight="false" outlineLevel="0" collapsed="false">
      <c r="A82" s="17"/>
      <c r="B82" s="18" t="str">
        <f aca="false">IF(A82="","",IFERROR(VLOOKUP(A82,الموظفين!$A$2:$J$501,2,FALSE()),"⚠ كود غير موجود"))</f>
        <v/>
      </c>
      <c r="C82" s="16"/>
      <c r="D82" s="20"/>
      <c r="E82" s="20"/>
      <c r="F82" s="21" t="str">
        <f aca="false">IF(OR(D82="",E82=""),"",ROUND(MOD(E82-D82,1)*24,2))</f>
        <v/>
      </c>
      <c r="G82" s="17"/>
      <c r="H82" s="17"/>
      <c r="I82" s="17"/>
    </row>
    <row r="83" customFormat="false" ht="15" hidden="false" customHeight="false" outlineLevel="0" collapsed="false">
      <c r="A83" s="17"/>
      <c r="B83" s="18" t="str">
        <f aca="false">IF(A83="","",IFERROR(VLOOKUP(A83,الموظفين!$A$2:$J$501,2,FALSE()),"⚠ كود غير موجود"))</f>
        <v/>
      </c>
      <c r="C83" s="16"/>
      <c r="D83" s="20"/>
      <c r="E83" s="20"/>
      <c r="F83" s="21" t="str">
        <f aca="false">IF(OR(D83="",E83=""),"",ROUND(MOD(E83-D83,1)*24,2))</f>
        <v/>
      </c>
      <c r="G83" s="17"/>
      <c r="H83" s="17"/>
      <c r="I83" s="17"/>
    </row>
    <row r="84" customFormat="false" ht="15" hidden="false" customHeight="false" outlineLevel="0" collapsed="false">
      <c r="A84" s="17"/>
      <c r="B84" s="18" t="str">
        <f aca="false">IF(A84="","",IFERROR(VLOOKUP(A84,الموظفين!$A$2:$J$501,2,FALSE()),"⚠ كود غير موجود"))</f>
        <v/>
      </c>
      <c r="C84" s="16"/>
      <c r="D84" s="20"/>
      <c r="E84" s="20"/>
      <c r="F84" s="21" t="str">
        <f aca="false">IF(OR(D84="",E84=""),"",ROUND(MOD(E84-D84,1)*24,2))</f>
        <v/>
      </c>
      <c r="G84" s="17"/>
      <c r="H84" s="17"/>
      <c r="I84" s="17"/>
    </row>
    <row r="85" customFormat="false" ht="15" hidden="false" customHeight="false" outlineLevel="0" collapsed="false">
      <c r="A85" s="17"/>
      <c r="B85" s="18" t="str">
        <f aca="false">IF(A85="","",IFERROR(VLOOKUP(A85,الموظفين!$A$2:$J$501,2,FALSE()),"⚠ كود غير موجود"))</f>
        <v/>
      </c>
      <c r="C85" s="16"/>
      <c r="D85" s="20"/>
      <c r="E85" s="20"/>
      <c r="F85" s="21" t="str">
        <f aca="false">IF(OR(D85="",E85=""),"",ROUND(MOD(E85-D85,1)*24,2))</f>
        <v/>
      </c>
      <c r="G85" s="17"/>
      <c r="H85" s="17"/>
      <c r="I85" s="17"/>
    </row>
    <row r="86" customFormat="false" ht="15" hidden="false" customHeight="false" outlineLevel="0" collapsed="false">
      <c r="A86" s="17"/>
      <c r="B86" s="18" t="str">
        <f aca="false">IF(A86="","",IFERROR(VLOOKUP(A86,الموظفين!$A$2:$J$501,2,FALSE()),"⚠ كود غير موجود"))</f>
        <v/>
      </c>
      <c r="C86" s="16"/>
      <c r="D86" s="20"/>
      <c r="E86" s="20"/>
      <c r="F86" s="21" t="str">
        <f aca="false">IF(OR(D86="",E86=""),"",ROUND(MOD(E86-D86,1)*24,2))</f>
        <v/>
      </c>
      <c r="G86" s="17"/>
      <c r="H86" s="17"/>
      <c r="I86" s="17"/>
    </row>
    <row r="87" customFormat="false" ht="15" hidden="false" customHeight="false" outlineLevel="0" collapsed="false">
      <c r="A87" s="17"/>
      <c r="B87" s="18" t="str">
        <f aca="false">IF(A87="","",IFERROR(VLOOKUP(A87,الموظفين!$A$2:$J$501,2,FALSE()),"⚠ كود غير موجود"))</f>
        <v/>
      </c>
      <c r="C87" s="16"/>
      <c r="D87" s="20"/>
      <c r="E87" s="20"/>
      <c r="F87" s="21" t="str">
        <f aca="false">IF(OR(D87="",E87=""),"",ROUND(MOD(E87-D87,1)*24,2))</f>
        <v/>
      </c>
      <c r="G87" s="17"/>
      <c r="H87" s="17"/>
      <c r="I87" s="17"/>
    </row>
    <row r="88" customFormat="false" ht="15" hidden="false" customHeight="false" outlineLevel="0" collapsed="false">
      <c r="A88" s="17"/>
      <c r="B88" s="18" t="str">
        <f aca="false">IF(A88="","",IFERROR(VLOOKUP(A88,الموظفين!$A$2:$J$501,2,FALSE()),"⚠ كود غير موجود"))</f>
        <v/>
      </c>
      <c r="C88" s="16"/>
      <c r="D88" s="20"/>
      <c r="E88" s="20"/>
      <c r="F88" s="21" t="str">
        <f aca="false">IF(OR(D88="",E88=""),"",ROUND(MOD(E88-D88,1)*24,2))</f>
        <v/>
      </c>
      <c r="G88" s="17"/>
      <c r="H88" s="17"/>
      <c r="I88" s="17"/>
    </row>
    <row r="89" customFormat="false" ht="15" hidden="false" customHeight="false" outlineLevel="0" collapsed="false">
      <c r="A89" s="17"/>
      <c r="B89" s="18" t="str">
        <f aca="false">IF(A89="","",IFERROR(VLOOKUP(A89,الموظفين!$A$2:$J$501,2,FALSE()),"⚠ كود غير موجود"))</f>
        <v/>
      </c>
      <c r="C89" s="16"/>
      <c r="D89" s="20"/>
      <c r="E89" s="20"/>
      <c r="F89" s="21" t="str">
        <f aca="false">IF(OR(D89="",E89=""),"",ROUND(MOD(E89-D89,1)*24,2))</f>
        <v/>
      </c>
      <c r="G89" s="17"/>
      <c r="H89" s="17"/>
      <c r="I89" s="17"/>
    </row>
    <row r="90" customFormat="false" ht="15" hidden="false" customHeight="false" outlineLevel="0" collapsed="false">
      <c r="A90" s="17"/>
      <c r="B90" s="18" t="str">
        <f aca="false">IF(A90="","",IFERROR(VLOOKUP(A90,الموظفين!$A$2:$J$501,2,FALSE()),"⚠ كود غير موجود"))</f>
        <v/>
      </c>
      <c r="C90" s="16"/>
      <c r="D90" s="20"/>
      <c r="E90" s="20"/>
      <c r="F90" s="21" t="str">
        <f aca="false">IF(OR(D90="",E90=""),"",ROUND(MOD(E90-D90,1)*24,2))</f>
        <v/>
      </c>
      <c r="G90" s="17"/>
      <c r="H90" s="17"/>
      <c r="I90" s="17"/>
    </row>
    <row r="91" customFormat="false" ht="15" hidden="false" customHeight="false" outlineLevel="0" collapsed="false">
      <c r="A91" s="17"/>
      <c r="B91" s="18" t="str">
        <f aca="false">IF(A91="","",IFERROR(VLOOKUP(A91,الموظفين!$A$2:$J$501,2,FALSE()),"⚠ كود غير موجود"))</f>
        <v/>
      </c>
      <c r="C91" s="16"/>
      <c r="D91" s="20"/>
      <c r="E91" s="20"/>
      <c r="F91" s="21" t="str">
        <f aca="false">IF(OR(D91="",E91=""),"",ROUND(MOD(E91-D91,1)*24,2))</f>
        <v/>
      </c>
      <c r="G91" s="17"/>
      <c r="H91" s="17"/>
      <c r="I91" s="17"/>
    </row>
    <row r="92" customFormat="false" ht="15" hidden="false" customHeight="false" outlineLevel="0" collapsed="false">
      <c r="A92" s="17"/>
      <c r="B92" s="18" t="str">
        <f aca="false">IF(A92="","",IFERROR(VLOOKUP(A92,الموظفين!$A$2:$J$501,2,FALSE()),"⚠ كود غير موجود"))</f>
        <v/>
      </c>
      <c r="C92" s="16"/>
      <c r="D92" s="20"/>
      <c r="E92" s="20"/>
      <c r="F92" s="21" t="str">
        <f aca="false">IF(OR(D92="",E92=""),"",ROUND(MOD(E92-D92,1)*24,2))</f>
        <v/>
      </c>
      <c r="G92" s="17"/>
      <c r="H92" s="17"/>
      <c r="I92" s="17"/>
    </row>
    <row r="93" customFormat="false" ht="15" hidden="false" customHeight="false" outlineLevel="0" collapsed="false">
      <c r="A93" s="17"/>
      <c r="B93" s="18" t="str">
        <f aca="false">IF(A93="","",IFERROR(VLOOKUP(A93,الموظفين!$A$2:$J$501,2,FALSE()),"⚠ كود غير موجود"))</f>
        <v/>
      </c>
      <c r="C93" s="16"/>
      <c r="D93" s="20"/>
      <c r="E93" s="20"/>
      <c r="F93" s="21" t="str">
        <f aca="false">IF(OR(D93="",E93=""),"",ROUND(MOD(E93-D93,1)*24,2))</f>
        <v/>
      </c>
      <c r="G93" s="17"/>
      <c r="H93" s="17"/>
      <c r="I93" s="17"/>
    </row>
    <row r="94" customFormat="false" ht="15" hidden="false" customHeight="false" outlineLevel="0" collapsed="false">
      <c r="A94" s="17"/>
      <c r="B94" s="18" t="str">
        <f aca="false">IF(A94="","",IFERROR(VLOOKUP(A94,الموظفين!$A$2:$J$501,2,FALSE()),"⚠ كود غير موجود"))</f>
        <v/>
      </c>
      <c r="C94" s="16"/>
      <c r="D94" s="20"/>
      <c r="E94" s="20"/>
      <c r="F94" s="21" t="str">
        <f aca="false">IF(OR(D94="",E94=""),"",ROUND(MOD(E94-D94,1)*24,2))</f>
        <v/>
      </c>
      <c r="G94" s="17"/>
      <c r="H94" s="17"/>
      <c r="I94" s="17"/>
    </row>
    <row r="95" customFormat="false" ht="15" hidden="false" customHeight="false" outlineLevel="0" collapsed="false">
      <c r="A95" s="17"/>
      <c r="B95" s="18" t="str">
        <f aca="false">IF(A95="","",IFERROR(VLOOKUP(A95,الموظفين!$A$2:$J$501,2,FALSE()),"⚠ كود غير موجود"))</f>
        <v/>
      </c>
      <c r="C95" s="16"/>
      <c r="D95" s="20"/>
      <c r="E95" s="20"/>
      <c r="F95" s="21" t="str">
        <f aca="false">IF(OR(D95="",E95=""),"",ROUND(MOD(E95-D95,1)*24,2))</f>
        <v/>
      </c>
      <c r="G95" s="17"/>
      <c r="H95" s="17"/>
      <c r="I95" s="17"/>
    </row>
    <row r="96" customFormat="false" ht="15" hidden="false" customHeight="false" outlineLevel="0" collapsed="false">
      <c r="A96" s="17"/>
      <c r="B96" s="18" t="str">
        <f aca="false">IF(A96="","",IFERROR(VLOOKUP(A96,الموظفين!$A$2:$J$501,2,FALSE()),"⚠ كود غير موجود"))</f>
        <v/>
      </c>
      <c r="C96" s="16"/>
      <c r="D96" s="20"/>
      <c r="E96" s="20"/>
      <c r="F96" s="21" t="str">
        <f aca="false">IF(OR(D96="",E96=""),"",ROUND(MOD(E96-D96,1)*24,2))</f>
        <v/>
      </c>
      <c r="G96" s="17"/>
      <c r="H96" s="17"/>
      <c r="I96" s="17"/>
    </row>
    <row r="97" customFormat="false" ht="15" hidden="false" customHeight="false" outlineLevel="0" collapsed="false">
      <c r="A97" s="17"/>
      <c r="B97" s="18" t="str">
        <f aca="false">IF(A97="","",IFERROR(VLOOKUP(A97,الموظفين!$A$2:$J$501,2,FALSE()),"⚠ كود غير موجود"))</f>
        <v/>
      </c>
      <c r="C97" s="16"/>
      <c r="D97" s="20"/>
      <c r="E97" s="20"/>
      <c r="F97" s="21" t="str">
        <f aca="false">IF(OR(D97="",E97=""),"",ROUND(MOD(E97-D97,1)*24,2))</f>
        <v/>
      </c>
      <c r="G97" s="17"/>
      <c r="H97" s="17"/>
      <c r="I97" s="17"/>
    </row>
    <row r="98" customFormat="false" ht="15" hidden="false" customHeight="false" outlineLevel="0" collapsed="false">
      <c r="A98" s="17"/>
      <c r="B98" s="18" t="str">
        <f aca="false">IF(A98="","",IFERROR(VLOOKUP(A98,الموظفين!$A$2:$J$501,2,FALSE()),"⚠ كود غير موجود"))</f>
        <v/>
      </c>
      <c r="C98" s="16"/>
      <c r="D98" s="20"/>
      <c r="E98" s="20"/>
      <c r="F98" s="21" t="str">
        <f aca="false">IF(OR(D98="",E98=""),"",ROUND(MOD(E98-D98,1)*24,2))</f>
        <v/>
      </c>
      <c r="G98" s="17"/>
      <c r="H98" s="17"/>
      <c r="I98" s="17"/>
    </row>
    <row r="99" customFormat="false" ht="15" hidden="false" customHeight="false" outlineLevel="0" collapsed="false">
      <c r="A99" s="17"/>
      <c r="B99" s="18" t="str">
        <f aca="false">IF(A99="","",IFERROR(VLOOKUP(A99,الموظفين!$A$2:$J$501,2,FALSE()),"⚠ كود غير موجود"))</f>
        <v/>
      </c>
      <c r="C99" s="16"/>
      <c r="D99" s="20"/>
      <c r="E99" s="20"/>
      <c r="F99" s="21" t="str">
        <f aca="false">IF(OR(D99="",E99=""),"",ROUND(MOD(E99-D99,1)*24,2))</f>
        <v/>
      </c>
      <c r="G99" s="17"/>
      <c r="H99" s="17"/>
      <c r="I99" s="17"/>
    </row>
    <row r="100" customFormat="false" ht="15" hidden="false" customHeight="false" outlineLevel="0" collapsed="false">
      <c r="A100" s="17"/>
      <c r="B100" s="18" t="str">
        <f aca="false">IF(A100="","",IFERROR(VLOOKUP(A100,الموظفين!$A$2:$J$501,2,FALSE()),"⚠ كود غير موجود"))</f>
        <v/>
      </c>
      <c r="C100" s="16"/>
      <c r="D100" s="20"/>
      <c r="E100" s="20"/>
      <c r="F100" s="21" t="str">
        <f aca="false">IF(OR(D100="",E100=""),"",ROUND(MOD(E100-D100,1)*24,2))</f>
        <v/>
      </c>
      <c r="G100" s="17"/>
      <c r="H100" s="17"/>
      <c r="I100" s="17"/>
    </row>
    <row r="101" customFormat="false" ht="15" hidden="false" customHeight="false" outlineLevel="0" collapsed="false">
      <c r="A101" s="17"/>
      <c r="B101" s="18" t="str">
        <f aca="false">IF(A101="","",IFERROR(VLOOKUP(A101,الموظفين!$A$2:$J$501,2,FALSE()),"⚠ كود غير موجود"))</f>
        <v/>
      </c>
      <c r="C101" s="16"/>
      <c r="D101" s="20"/>
      <c r="E101" s="20"/>
      <c r="F101" s="21" t="str">
        <f aca="false">IF(OR(D101="",E101=""),"",ROUND(MOD(E101-D101,1)*24,2))</f>
        <v/>
      </c>
      <c r="G101" s="17"/>
      <c r="H101" s="17"/>
      <c r="I101" s="17"/>
    </row>
    <row r="102" customFormat="false" ht="15" hidden="false" customHeight="false" outlineLevel="0" collapsed="false">
      <c r="A102" s="17"/>
      <c r="B102" s="18" t="str">
        <f aca="false">IF(A102="","",IFERROR(VLOOKUP(A102,الموظفين!$A$2:$J$501,2,FALSE()),"⚠ كود غير موجود"))</f>
        <v/>
      </c>
      <c r="C102" s="16"/>
      <c r="D102" s="20"/>
      <c r="E102" s="20"/>
      <c r="F102" s="21" t="str">
        <f aca="false">IF(OR(D102="",E102=""),"",ROUND(MOD(E102-D102,1)*24,2))</f>
        <v/>
      </c>
      <c r="G102" s="17"/>
      <c r="H102" s="17"/>
      <c r="I102" s="17"/>
    </row>
    <row r="103" customFormat="false" ht="15" hidden="false" customHeight="false" outlineLevel="0" collapsed="false">
      <c r="A103" s="17"/>
      <c r="B103" s="18" t="str">
        <f aca="false">IF(A103="","",IFERROR(VLOOKUP(A103,الموظفين!$A$2:$J$501,2,FALSE()),"⚠ كود غير موجود"))</f>
        <v/>
      </c>
      <c r="C103" s="16"/>
      <c r="D103" s="20"/>
      <c r="E103" s="20"/>
      <c r="F103" s="21" t="str">
        <f aca="false">IF(OR(D103="",E103=""),"",ROUND(MOD(E103-D103,1)*24,2))</f>
        <v/>
      </c>
      <c r="G103" s="17"/>
      <c r="H103" s="17"/>
      <c r="I103" s="17"/>
    </row>
    <row r="104" customFormat="false" ht="15" hidden="false" customHeight="false" outlineLevel="0" collapsed="false">
      <c r="A104" s="17"/>
      <c r="B104" s="18" t="str">
        <f aca="false">IF(A104="","",IFERROR(VLOOKUP(A104,الموظفين!$A$2:$J$501,2,FALSE()),"⚠ كود غير موجود"))</f>
        <v/>
      </c>
      <c r="C104" s="16"/>
      <c r="D104" s="20"/>
      <c r="E104" s="20"/>
      <c r="F104" s="21" t="str">
        <f aca="false">IF(OR(D104="",E104=""),"",ROUND(MOD(E104-D104,1)*24,2))</f>
        <v/>
      </c>
      <c r="G104" s="17"/>
      <c r="H104" s="17"/>
      <c r="I104" s="17"/>
    </row>
    <row r="105" customFormat="false" ht="15" hidden="false" customHeight="false" outlineLevel="0" collapsed="false">
      <c r="A105" s="17"/>
      <c r="B105" s="18" t="str">
        <f aca="false">IF(A105="","",IFERROR(VLOOKUP(A105,الموظفين!$A$2:$J$501,2,FALSE()),"⚠ كود غير موجود"))</f>
        <v/>
      </c>
      <c r="C105" s="16"/>
      <c r="D105" s="20"/>
      <c r="E105" s="20"/>
      <c r="F105" s="21" t="str">
        <f aca="false">IF(OR(D105="",E105=""),"",ROUND(MOD(E105-D105,1)*24,2))</f>
        <v/>
      </c>
      <c r="G105" s="17"/>
      <c r="H105" s="17"/>
      <c r="I105" s="17"/>
    </row>
    <row r="106" customFormat="false" ht="15" hidden="false" customHeight="false" outlineLevel="0" collapsed="false">
      <c r="A106" s="17"/>
      <c r="B106" s="18" t="str">
        <f aca="false">IF(A106="","",IFERROR(VLOOKUP(A106,الموظفين!$A$2:$J$501,2,FALSE()),"⚠ كود غير موجود"))</f>
        <v/>
      </c>
      <c r="C106" s="16"/>
      <c r="D106" s="20"/>
      <c r="E106" s="20"/>
      <c r="F106" s="21" t="str">
        <f aca="false">IF(OR(D106="",E106=""),"",ROUND(MOD(E106-D106,1)*24,2))</f>
        <v/>
      </c>
      <c r="G106" s="17"/>
      <c r="H106" s="17"/>
      <c r="I106" s="17"/>
    </row>
    <row r="107" customFormat="false" ht="15" hidden="false" customHeight="false" outlineLevel="0" collapsed="false">
      <c r="A107" s="17"/>
      <c r="B107" s="18" t="str">
        <f aca="false">IF(A107="","",IFERROR(VLOOKUP(A107,الموظفين!$A$2:$J$501,2,FALSE()),"⚠ كود غير موجود"))</f>
        <v/>
      </c>
      <c r="C107" s="16"/>
      <c r="D107" s="20"/>
      <c r="E107" s="20"/>
      <c r="F107" s="21" t="str">
        <f aca="false">IF(OR(D107="",E107=""),"",ROUND(MOD(E107-D107,1)*24,2))</f>
        <v/>
      </c>
      <c r="G107" s="17"/>
      <c r="H107" s="17"/>
      <c r="I107" s="17"/>
    </row>
    <row r="108" customFormat="false" ht="15" hidden="false" customHeight="false" outlineLevel="0" collapsed="false">
      <c r="A108" s="17"/>
      <c r="B108" s="18" t="str">
        <f aca="false">IF(A108="","",IFERROR(VLOOKUP(A108,الموظفين!$A$2:$J$501,2,FALSE()),"⚠ كود غير موجود"))</f>
        <v/>
      </c>
      <c r="C108" s="16"/>
      <c r="D108" s="20"/>
      <c r="E108" s="20"/>
      <c r="F108" s="21" t="str">
        <f aca="false">IF(OR(D108="",E108=""),"",ROUND(MOD(E108-D108,1)*24,2))</f>
        <v/>
      </c>
      <c r="G108" s="17"/>
      <c r="H108" s="17"/>
      <c r="I108" s="17"/>
    </row>
    <row r="109" customFormat="false" ht="15" hidden="false" customHeight="false" outlineLevel="0" collapsed="false">
      <c r="A109" s="17"/>
      <c r="B109" s="18" t="str">
        <f aca="false">IF(A109="","",IFERROR(VLOOKUP(A109,الموظفين!$A$2:$J$501,2,FALSE()),"⚠ كود غير موجود"))</f>
        <v/>
      </c>
      <c r="C109" s="16"/>
      <c r="D109" s="20"/>
      <c r="E109" s="20"/>
      <c r="F109" s="21" t="str">
        <f aca="false">IF(OR(D109="",E109=""),"",ROUND(MOD(E109-D109,1)*24,2))</f>
        <v/>
      </c>
      <c r="G109" s="17"/>
      <c r="H109" s="17"/>
      <c r="I109" s="17"/>
    </row>
    <row r="110" customFormat="false" ht="15" hidden="false" customHeight="false" outlineLevel="0" collapsed="false">
      <c r="A110" s="17"/>
      <c r="B110" s="18" t="str">
        <f aca="false">IF(A110="","",IFERROR(VLOOKUP(A110,الموظفين!$A$2:$J$501,2,FALSE()),"⚠ كود غير موجود"))</f>
        <v/>
      </c>
      <c r="C110" s="16"/>
      <c r="D110" s="20"/>
      <c r="E110" s="20"/>
      <c r="F110" s="21" t="str">
        <f aca="false">IF(OR(D110="",E110=""),"",ROUND(MOD(E110-D110,1)*24,2))</f>
        <v/>
      </c>
      <c r="G110" s="17"/>
      <c r="H110" s="17"/>
      <c r="I110" s="17"/>
    </row>
    <row r="111" customFormat="false" ht="15" hidden="false" customHeight="false" outlineLevel="0" collapsed="false">
      <c r="A111" s="17"/>
      <c r="B111" s="18" t="str">
        <f aca="false">IF(A111="","",IFERROR(VLOOKUP(A111,الموظفين!$A$2:$J$501,2,FALSE()),"⚠ كود غير موجود"))</f>
        <v/>
      </c>
      <c r="C111" s="16"/>
      <c r="D111" s="20"/>
      <c r="E111" s="20"/>
      <c r="F111" s="21" t="str">
        <f aca="false">IF(OR(D111="",E111=""),"",ROUND(MOD(E111-D111,1)*24,2))</f>
        <v/>
      </c>
      <c r="G111" s="17"/>
      <c r="H111" s="17"/>
      <c r="I111" s="17"/>
    </row>
    <row r="112" customFormat="false" ht="15" hidden="false" customHeight="false" outlineLevel="0" collapsed="false">
      <c r="A112" s="17"/>
      <c r="B112" s="18" t="str">
        <f aca="false">IF(A112="","",IFERROR(VLOOKUP(A112,الموظفين!$A$2:$J$501,2,FALSE()),"⚠ كود غير موجود"))</f>
        <v/>
      </c>
      <c r="C112" s="16"/>
      <c r="D112" s="20"/>
      <c r="E112" s="20"/>
      <c r="F112" s="21" t="str">
        <f aca="false">IF(OR(D112="",E112=""),"",ROUND(MOD(E112-D112,1)*24,2))</f>
        <v/>
      </c>
      <c r="G112" s="17"/>
      <c r="H112" s="17"/>
      <c r="I112" s="17"/>
    </row>
    <row r="113" customFormat="false" ht="15" hidden="false" customHeight="false" outlineLevel="0" collapsed="false">
      <c r="A113" s="17"/>
      <c r="B113" s="18" t="str">
        <f aca="false">IF(A113="","",IFERROR(VLOOKUP(A113,الموظفين!$A$2:$J$501,2,FALSE()),"⚠ كود غير موجود"))</f>
        <v/>
      </c>
      <c r="C113" s="16"/>
      <c r="D113" s="20"/>
      <c r="E113" s="20"/>
      <c r="F113" s="21" t="str">
        <f aca="false">IF(OR(D113="",E113=""),"",ROUND(MOD(E113-D113,1)*24,2))</f>
        <v/>
      </c>
      <c r="G113" s="17"/>
      <c r="H113" s="17"/>
      <c r="I113" s="17"/>
    </row>
    <row r="114" customFormat="false" ht="15" hidden="false" customHeight="false" outlineLevel="0" collapsed="false">
      <c r="A114" s="17"/>
      <c r="B114" s="18" t="str">
        <f aca="false">IF(A114="","",IFERROR(VLOOKUP(A114,الموظفين!$A$2:$J$501,2,FALSE()),"⚠ كود غير موجود"))</f>
        <v/>
      </c>
      <c r="C114" s="16"/>
      <c r="D114" s="20"/>
      <c r="E114" s="20"/>
      <c r="F114" s="21" t="str">
        <f aca="false">IF(OR(D114="",E114=""),"",ROUND(MOD(E114-D114,1)*24,2))</f>
        <v/>
      </c>
      <c r="G114" s="17"/>
      <c r="H114" s="17"/>
      <c r="I114" s="17"/>
    </row>
    <row r="115" customFormat="false" ht="15" hidden="false" customHeight="false" outlineLevel="0" collapsed="false">
      <c r="A115" s="17"/>
      <c r="B115" s="18" t="str">
        <f aca="false">IF(A115="","",IFERROR(VLOOKUP(A115,الموظفين!$A$2:$J$501,2,FALSE()),"⚠ كود غير موجود"))</f>
        <v/>
      </c>
      <c r="C115" s="16"/>
      <c r="D115" s="20"/>
      <c r="E115" s="20"/>
      <c r="F115" s="21" t="str">
        <f aca="false">IF(OR(D115="",E115=""),"",ROUND(MOD(E115-D115,1)*24,2))</f>
        <v/>
      </c>
      <c r="G115" s="17"/>
      <c r="H115" s="17"/>
      <c r="I115" s="17"/>
    </row>
    <row r="116" customFormat="false" ht="15" hidden="false" customHeight="false" outlineLevel="0" collapsed="false">
      <c r="A116" s="17"/>
      <c r="B116" s="18" t="str">
        <f aca="false">IF(A116="","",IFERROR(VLOOKUP(A116,الموظفين!$A$2:$J$501,2,FALSE()),"⚠ كود غير موجود"))</f>
        <v/>
      </c>
      <c r="C116" s="16"/>
      <c r="D116" s="20"/>
      <c r="E116" s="20"/>
      <c r="F116" s="21" t="str">
        <f aca="false">IF(OR(D116="",E116=""),"",ROUND(MOD(E116-D116,1)*24,2))</f>
        <v/>
      </c>
      <c r="G116" s="17"/>
      <c r="H116" s="17"/>
      <c r="I116" s="17"/>
    </row>
    <row r="117" customFormat="false" ht="15" hidden="false" customHeight="false" outlineLevel="0" collapsed="false">
      <c r="A117" s="17"/>
      <c r="B117" s="18" t="str">
        <f aca="false">IF(A117="","",IFERROR(VLOOKUP(A117,الموظفين!$A$2:$J$501,2,FALSE()),"⚠ كود غير موجود"))</f>
        <v/>
      </c>
      <c r="C117" s="16"/>
      <c r="D117" s="20"/>
      <c r="E117" s="20"/>
      <c r="F117" s="21" t="str">
        <f aca="false">IF(OR(D117="",E117=""),"",ROUND(MOD(E117-D117,1)*24,2))</f>
        <v/>
      </c>
      <c r="G117" s="17"/>
      <c r="H117" s="17"/>
      <c r="I117" s="17"/>
    </row>
    <row r="118" customFormat="false" ht="15" hidden="false" customHeight="false" outlineLevel="0" collapsed="false">
      <c r="A118" s="17"/>
      <c r="B118" s="18" t="str">
        <f aca="false">IF(A118="","",IFERROR(VLOOKUP(A118,الموظفين!$A$2:$J$501,2,FALSE()),"⚠ كود غير موجود"))</f>
        <v/>
      </c>
      <c r="C118" s="16"/>
      <c r="D118" s="20"/>
      <c r="E118" s="20"/>
      <c r="F118" s="21" t="str">
        <f aca="false">IF(OR(D118="",E118=""),"",ROUND(MOD(E118-D118,1)*24,2))</f>
        <v/>
      </c>
      <c r="G118" s="17"/>
      <c r="H118" s="17"/>
      <c r="I118" s="17"/>
    </row>
    <row r="119" customFormat="false" ht="15" hidden="false" customHeight="false" outlineLevel="0" collapsed="false">
      <c r="A119" s="17"/>
      <c r="B119" s="18" t="str">
        <f aca="false">IF(A119="","",IFERROR(VLOOKUP(A119,الموظفين!$A$2:$J$501,2,FALSE()),"⚠ كود غير موجود"))</f>
        <v/>
      </c>
      <c r="C119" s="16"/>
      <c r="D119" s="20"/>
      <c r="E119" s="20"/>
      <c r="F119" s="21" t="str">
        <f aca="false">IF(OR(D119="",E119=""),"",ROUND(MOD(E119-D119,1)*24,2))</f>
        <v/>
      </c>
      <c r="G119" s="17"/>
      <c r="H119" s="17"/>
      <c r="I119" s="17"/>
    </row>
    <row r="120" customFormat="false" ht="15" hidden="false" customHeight="false" outlineLevel="0" collapsed="false">
      <c r="A120" s="17"/>
      <c r="B120" s="18" t="str">
        <f aca="false">IF(A120="","",IFERROR(VLOOKUP(A120,الموظفين!$A$2:$J$501,2,FALSE()),"⚠ كود غير موجود"))</f>
        <v/>
      </c>
      <c r="C120" s="16"/>
      <c r="D120" s="20"/>
      <c r="E120" s="20"/>
      <c r="F120" s="21" t="str">
        <f aca="false">IF(OR(D120="",E120=""),"",ROUND(MOD(E120-D120,1)*24,2))</f>
        <v/>
      </c>
      <c r="G120" s="17"/>
      <c r="H120" s="17"/>
      <c r="I120" s="17"/>
    </row>
    <row r="121" customFormat="false" ht="15" hidden="false" customHeight="false" outlineLevel="0" collapsed="false">
      <c r="A121" s="17"/>
      <c r="B121" s="18" t="str">
        <f aca="false">IF(A121="","",IFERROR(VLOOKUP(A121,الموظفين!$A$2:$J$501,2,FALSE()),"⚠ كود غير موجود"))</f>
        <v/>
      </c>
      <c r="C121" s="16"/>
      <c r="D121" s="20"/>
      <c r="E121" s="20"/>
      <c r="F121" s="21" t="str">
        <f aca="false">IF(OR(D121="",E121=""),"",ROUND(MOD(E121-D121,1)*24,2))</f>
        <v/>
      </c>
      <c r="G121" s="17"/>
      <c r="H121" s="17"/>
      <c r="I121" s="17"/>
    </row>
    <row r="122" customFormat="false" ht="15" hidden="false" customHeight="false" outlineLevel="0" collapsed="false">
      <c r="A122" s="17"/>
      <c r="B122" s="18" t="str">
        <f aca="false">IF(A122="","",IFERROR(VLOOKUP(A122,الموظفين!$A$2:$J$501,2,FALSE()),"⚠ كود غير موجود"))</f>
        <v/>
      </c>
      <c r="C122" s="16"/>
      <c r="D122" s="20"/>
      <c r="E122" s="20"/>
      <c r="F122" s="21" t="str">
        <f aca="false">IF(OR(D122="",E122=""),"",ROUND(MOD(E122-D122,1)*24,2))</f>
        <v/>
      </c>
      <c r="G122" s="17"/>
      <c r="H122" s="17"/>
      <c r="I122" s="17"/>
    </row>
    <row r="123" customFormat="false" ht="15" hidden="false" customHeight="false" outlineLevel="0" collapsed="false">
      <c r="A123" s="17"/>
      <c r="B123" s="18" t="str">
        <f aca="false">IF(A123="","",IFERROR(VLOOKUP(A123,الموظفين!$A$2:$J$501,2,FALSE()),"⚠ كود غير موجود"))</f>
        <v/>
      </c>
      <c r="C123" s="16"/>
      <c r="D123" s="20"/>
      <c r="E123" s="20"/>
      <c r="F123" s="21" t="str">
        <f aca="false">IF(OR(D123="",E123=""),"",ROUND(MOD(E123-D123,1)*24,2))</f>
        <v/>
      </c>
      <c r="G123" s="17"/>
      <c r="H123" s="17"/>
      <c r="I123" s="17"/>
    </row>
    <row r="124" customFormat="false" ht="15" hidden="false" customHeight="false" outlineLevel="0" collapsed="false">
      <c r="A124" s="17"/>
      <c r="B124" s="18" t="str">
        <f aca="false">IF(A124="","",IFERROR(VLOOKUP(A124,الموظفين!$A$2:$J$501,2,FALSE()),"⚠ كود غير موجود"))</f>
        <v/>
      </c>
      <c r="C124" s="16"/>
      <c r="D124" s="20"/>
      <c r="E124" s="20"/>
      <c r="F124" s="21" t="str">
        <f aca="false">IF(OR(D124="",E124=""),"",ROUND(MOD(E124-D124,1)*24,2))</f>
        <v/>
      </c>
      <c r="G124" s="17"/>
      <c r="H124" s="17"/>
      <c r="I124" s="17"/>
    </row>
    <row r="125" customFormat="false" ht="15" hidden="false" customHeight="false" outlineLevel="0" collapsed="false">
      <c r="A125" s="17"/>
      <c r="B125" s="18" t="str">
        <f aca="false">IF(A125="","",IFERROR(VLOOKUP(A125,الموظفين!$A$2:$J$501,2,FALSE()),"⚠ كود غير موجود"))</f>
        <v/>
      </c>
      <c r="C125" s="16"/>
      <c r="D125" s="20"/>
      <c r="E125" s="20"/>
      <c r="F125" s="21" t="str">
        <f aca="false">IF(OR(D125="",E125=""),"",ROUND(MOD(E125-D125,1)*24,2))</f>
        <v/>
      </c>
      <c r="G125" s="17"/>
      <c r="H125" s="17"/>
      <c r="I125" s="17"/>
    </row>
    <row r="126" customFormat="false" ht="15" hidden="false" customHeight="false" outlineLevel="0" collapsed="false">
      <c r="A126" s="17"/>
      <c r="B126" s="18" t="str">
        <f aca="false">IF(A126="","",IFERROR(VLOOKUP(A126,الموظفين!$A$2:$J$501,2,FALSE()),"⚠ كود غير موجود"))</f>
        <v/>
      </c>
      <c r="C126" s="16"/>
      <c r="D126" s="20"/>
      <c r="E126" s="20"/>
      <c r="F126" s="21" t="str">
        <f aca="false">IF(OR(D126="",E126=""),"",ROUND(MOD(E126-D126,1)*24,2))</f>
        <v/>
      </c>
      <c r="G126" s="17"/>
      <c r="H126" s="17"/>
      <c r="I126" s="17"/>
    </row>
    <row r="127" customFormat="false" ht="15" hidden="false" customHeight="false" outlineLevel="0" collapsed="false">
      <c r="A127" s="17"/>
      <c r="B127" s="18" t="str">
        <f aca="false">IF(A127="","",IFERROR(VLOOKUP(A127,الموظفين!$A$2:$J$501,2,FALSE()),"⚠ كود غير موجود"))</f>
        <v/>
      </c>
      <c r="C127" s="16"/>
      <c r="D127" s="20"/>
      <c r="E127" s="20"/>
      <c r="F127" s="21" t="str">
        <f aca="false">IF(OR(D127="",E127=""),"",ROUND(MOD(E127-D127,1)*24,2))</f>
        <v/>
      </c>
      <c r="G127" s="17"/>
      <c r="H127" s="17"/>
      <c r="I127" s="17"/>
    </row>
    <row r="128" customFormat="false" ht="15" hidden="false" customHeight="false" outlineLevel="0" collapsed="false">
      <c r="A128" s="17"/>
      <c r="B128" s="18" t="str">
        <f aca="false">IF(A128="","",IFERROR(VLOOKUP(A128,الموظفين!$A$2:$J$501,2,FALSE()),"⚠ كود غير موجود"))</f>
        <v/>
      </c>
      <c r="C128" s="16"/>
      <c r="D128" s="20"/>
      <c r="E128" s="20"/>
      <c r="F128" s="21" t="str">
        <f aca="false">IF(OR(D128="",E128=""),"",ROUND(MOD(E128-D128,1)*24,2))</f>
        <v/>
      </c>
      <c r="G128" s="17"/>
      <c r="H128" s="17"/>
      <c r="I128" s="17"/>
    </row>
    <row r="129" customFormat="false" ht="15" hidden="false" customHeight="false" outlineLevel="0" collapsed="false">
      <c r="A129" s="17"/>
      <c r="B129" s="18" t="str">
        <f aca="false">IF(A129="","",IFERROR(VLOOKUP(A129,الموظفين!$A$2:$J$501,2,FALSE()),"⚠ كود غير موجود"))</f>
        <v/>
      </c>
      <c r="C129" s="16"/>
      <c r="D129" s="20"/>
      <c r="E129" s="20"/>
      <c r="F129" s="21" t="str">
        <f aca="false">IF(OR(D129="",E129=""),"",ROUND(MOD(E129-D129,1)*24,2))</f>
        <v/>
      </c>
      <c r="G129" s="17"/>
      <c r="H129" s="17"/>
      <c r="I129" s="17"/>
    </row>
    <row r="130" customFormat="false" ht="15" hidden="false" customHeight="false" outlineLevel="0" collapsed="false">
      <c r="A130" s="17"/>
      <c r="B130" s="18" t="str">
        <f aca="false">IF(A130="","",IFERROR(VLOOKUP(A130,الموظفين!$A$2:$J$501,2,FALSE()),"⚠ كود غير موجود"))</f>
        <v/>
      </c>
      <c r="C130" s="16"/>
      <c r="D130" s="20"/>
      <c r="E130" s="20"/>
      <c r="F130" s="21" t="str">
        <f aca="false">IF(OR(D130="",E130=""),"",ROUND(MOD(E130-D130,1)*24,2))</f>
        <v/>
      </c>
      <c r="G130" s="17"/>
      <c r="H130" s="17"/>
      <c r="I130" s="17"/>
    </row>
    <row r="131" customFormat="false" ht="15" hidden="false" customHeight="false" outlineLevel="0" collapsed="false">
      <c r="A131" s="17"/>
      <c r="B131" s="18" t="str">
        <f aca="false">IF(A131="","",IFERROR(VLOOKUP(A131,الموظفين!$A$2:$J$501,2,FALSE()),"⚠ كود غير موجود"))</f>
        <v/>
      </c>
      <c r="C131" s="16"/>
      <c r="D131" s="20"/>
      <c r="E131" s="20"/>
      <c r="F131" s="21" t="str">
        <f aca="false">IF(OR(D131="",E131=""),"",ROUND(MOD(E131-D131,1)*24,2))</f>
        <v/>
      </c>
      <c r="G131" s="17"/>
      <c r="H131" s="17"/>
      <c r="I131" s="17"/>
    </row>
    <row r="132" customFormat="false" ht="15" hidden="false" customHeight="false" outlineLevel="0" collapsed="false">
      <c r="A132" s="17"/>
      <c r="B132" s="18" t="str">
        <f aca="false">IF(A132="","",IFERROR(VLOOKUP(A132,الموظفين!$A$2:$J$501,2,FALSE()),"⚠ كود غير موجود"))</f>
        <v/>
      </c>
      <c r="C132" s="16"/>
      <c r="D132" s="20"/>
      <c r="E132" s="20"/>
      <c r="F132" s="21" t="str">
        <f aca="false">IF(OR(D132="",E132=""),"",ROUND(MOD(E132-D132,1)*24,2))</f>
        <v/>
      </c>
      <c r="G132" s="17"/>
      <c r="H132" s="17"/>
      <c r="I132" s="17"/>
    </row>
    <row r="133" customFormat="false" ht="15" hidden="false" customHeight="false" outlineLevel="0" collapsed="false">
      <c r="A133" s="17"/>
      <c r="B133" s="18" t="str">
        <f aca="false">IF(A133="","",IFERROR(VLOOKUP(A133,الموظفين!$A$2:$J$501,2,FALSE()),"⚠ كود غير موجود"))</f>
        <v/>
      </c>
      <c r="C133" s="16"/>
      <c r="D133" s="20"/>
      <c r="E133" s="20"/>
      <c r="F133" s="21" t="str">
        <f aca="false">IF(OR(D133="",E133=""),"",ROUND(MOD(E133-D133,1)*24,2))</f>
        <v/>
      </c>
      <c r="G133" s="17"/>
      <c r="H133" s="17"/>
      <c r="I133" s="17"/>
    </row>
    <row r="134" customFormat="false" ht="15" hidden="false" customHeight="false" outlineLevel="0" collapsed="false">
      <c r="A134" s="17"/>
      <c r="B134" s="18" t="str">
        <f aca="false">IF(A134="","",IFERROR(VLOOKUP(A134,الموظفين!$A$2:$J$501,2,FALSE()),"⚠ كود غير موجود"))</f>
        <v/>
      </c>
      <c r="C134" s="16"/>
      <c r="D134" s="20"/>
      <c r="E134" s="20"/>
      <c r="F134" s="21" t="str">
        <f aca="false">IF(OR(D134="",E134=""),"",ROUND(MOD(E134-D134,1)*24,2))</f>
        <v/>
      </c>
      <c r="G134" s="17"/>
      <c r="H134" s="17"/>
      <c r="I134" s="17"/>
    </row>
    <row r="135" customFormat="false" ht="15" hidden="false" customHeight="false" outlineLevel="0" collapsed="false">
      <c r="A135" s="17"/>
      <c r="B135" s="18" t="str">
        <f aca="false">IF(A135="","",IFERROR(VLOOKUP(A135,الموظفين!$A$2:$J$501,2,FALSE()),"⚠ كود غير موجود"))</f>
        <v/>
      </c>
      <c r="C135" s="16"/>
      <c r="D135" s="20"/>
      <c r="E135" s="20"/>
      <c r="F135" s="21" t="str">
        <f aca="false">IF(OR(D135="",E135=""),"",ROUND(MOD(E135-D135,1)*24,2))</f>
        <v/>
      </c>
      <c r="G135" s="17"/>
      <c r="H135" s="17"/>
      <c r="I135" s="17"/>
    </row>
    <row r="136" customFormat="false" ht="15" hidden="false" customHeight="false" outlineLevel="0" collapsed="false">
      <c r="A136" s="17"/>
      <c r="B136" s="18" t="str">
        <f aca="false">IF(A136="","",IFERROR(VLOOKUP(A136,الموظفين!$A$2:$J$501,2,FALSE()),"⚠ كود غير موجود"))</f>
        <v/>
      </c>
      <c r="C136" s="16"/>
      <c r="D136" s="20"/>
      <c r="E136" s="20"/>
      <c r="F136" s="21" t="str">
        <f aca="false">IF(OR(D136="",E136=""),"",ROUND(MOD(E136-D136,1)*24,2))</f>
        <v/>
      </c>
      <c r="G136" s="17"/>
      <c r="H136" s="17"/>
      <c r="I136" s="17"/>
    </row>
    <row r="137" customFormat="false" ht="15" hidden="false" customHeight="false" outlineLevel="0" collapsed="false">
      <c r="A137" s="17"/>
      <c r="B137" s="18" t="str">
        <f aca="false">IF(A137="","",IFERROR(VLOOKUP(A137,الموظفين!$A$2:$J$501,2,FALSE()),"⚠ كود غير موجود"))</f>
        <v/>
      </c>
      <c r="C137" s="16"/>
      <c r="D137" s="20"/>
      <c r="E137" s="20"/>
      <c r="F137" s="21" t="str">
        <f aca="false">IF(OR(D137="",E137=""),"",ROUND(MOD(E137-D137,1)*24,2))</f>
        <v/>
      </c>
      <c r="G137" s="17"/>
      <c r="H137" s="17"/>
      <c r="I137" s="17"/>
    </row>
    <row r="138" customFormat="false" ht="15" hidden="false" customHeight="false" outlineLevel="0" collapsed="false">
      <c r="A138" s="17"/>
      <c r="B138" s="18" t="str">
        <f aca="false">IF(A138="","",IFERROR(VLOOKUP(A138,الموظفين!$A$2:$J$501,2,FALSE()),"⚠ كود غير موجود"))</f>
        <v/>
      </c>
      <c r="C138" s="16"/>
      <c r="D138" s="20"/>
      <c r="E138" s="20"/>
      <c r="F138" s="21" t="str">
        <f aca="false">IF(OR(D138="",E138=""),"",ROUND(MOD(E138-D138,1)*24,2))</f>
        <v/>
      </c>
      <c r="G138" s="17"/>
      <c r="H138" s="17"/>
      <c r="I138" s="17"/>
    </row>
    <row r="139" customFormat="false" ht="15" hidden="false" customHeight="false" outlineLevel="0" collapsed="false">
      <c r="A139" s="17"/>
      <c r="B139" s="18" t="str">
        <f aca="false">IF(A139="","",IFERROR(VLOOKUP(A139,الموظفين!$A$2:$J$501,2,FALSE()),"⚠ كود غير موجود"))</f>
        <v/>
      </c>
      <c r="C139" s="16"/>
      <c r="D139" s="20"/>
      <c r="E139" s="20"/>
      <c r="F139" s="21" t="str">
        <f aca="false">IF(OR(D139="",E139=""),"",ROUND(MOD(E139-D139,1)*24,2))</f>
        <v/>
      </c>
      <c r="G139" s="17"/>
      <c r="H139" s="17"/>
      <c r="I139" s="17"/>
    </row>
    <row r="140" customFormat="false" ht="15" hidden="false" customHeight="false" outlineLevel="0" collapsed="false">
      <c r="A140" s="17"/>
      <c r="B140" s="18" t="str">
        <f aca="false">IF(A140="","",IFERROR(VLOOKUP(A140,الموظفين!$A$2:$J$501,2,FALSE()),"⚠ كود غير موجود"))</f>
        <v/>
      </c>
      <c r="C140" s="16"/>
      <c r="D140" s="20"/>
      <c r="E140" s="20"/>
      <c r="F140" s="21" t="str">
        <f aca="false">IF(OR(D140="",E140=""),"",ROUND(MOD(E140-D140,1)*24,2))</f>
        <v/>
      </c>
      <c r="G140" s="17"/>
      <c r="H140" s="17"/>
      <c r="I140" s="17"/>
    </row>
    <row r="141" customFormat="false" ht="15" hidden="false" customHeight="false" outlineLevel="0" collapsed="false">
      <c r="A141" s="17"/>
      <c r="B141" s="18" t="str">
        <f aca="false">IF(A141="","",IFERROR(VLOOKUP(A141,الموظفين!$A$2:$J$501,2,FALSE()),"⚠ كود غير موجود"))</f>
        <v/>
      </c>
      <c r="C141" s="16"/>
      <c r="D141" s="20"/>
      <c r="E141" s="20"/>
      <c r="F141" s="21" t="str">
        <f aca="false">IF(OR(D141="",E141=""),"",ROUND(MOD(E141-D141,1)*24,2))</f>
        <v/>
      </c>
      <c r="G141" s="17"/>
      <c r="H141" s="17"/>
      <c r="I141" s="17"/>
    </row>
    <row r="142" customFormat="false" ht="15" hidden="false" customHeight="false" outlineLevel="0" collapsed="false">
      <c r="A142" s="17"/>
      <c r="B142" s="18" t="str">
        <f aca="false">IF(A142="","",IFERROR(VLOOKUP(A142,الموظفين!$A$2:$J$501,2,FALSE()),"⚠ كود غير موجود"))</f>
        <v/>
      </c>
      <c r="C142" s="16"/>
      <c r="D142" s="20"/>
      <c r="E142" s="20"/>
      <c r="F142" s="21" t="str">
        <f aca="false">IF(OR(D142="",E142=""),"",ROUND(MOD(E142-D142,1)*24,2))</f>
        <v/>
      </c>
      <c r="G142" s="17"/>
      <c r="H142" s="17"/>
      <c r="I142" s="17"/>
    </row>
    <row r="143" customFormat="false" ht="15" hidden="false" customHeight="false" outlineLevel="0" collapsed="false">
      <c r="A143" s="17"/>
      <c r="B143" s="18" t="str">
        <f aca="false">IF(A143="","",IFERROR(VLOOKUP(A143,الموظفين!$A$2:$J$501,2,FALSE()),"⚠ كود غير موجود"))</f>
        <v/>
      </c>
      <c r="C143" s="16"/>
      <c r="D143" s="20"/>
      <c r="E143" s="20"/>
      <c r="F143" s="21" t="str">
        <f aca="false">IF(OR(D143="",E143=""),"",ROUND(MOD(E143-D143,1)*24,2))</f>
        <v/>
      </c>
      <c r="G143" s="17"/>
      <c r="H143" s="17"/>
      <c r="I143" s="17"/>
    </row>
    <row r="144" customFormat="false" ht="15" hidden="false" customHeight="false" outlineLevel="0" collapsed="false">
      <c r="A144" s="17"/>
      <c r="B144" s="18" t="str">
        <f aca="false">IF(A144="","",IFERROR(VLOOKUP(A144,الموظفين!$A$2:$J$501,2,FALSE()),"⚠ كود غير موجود"))</f>
        <v/>
      </c>
      <c r="C144" s="16"/>
      <c r="D144" s="20"/>
      <c r="E144" s="20"/>
      <c r="F144" s="21" t="str">
        <f aca="false">IF(OR(D144="",E144=""),"",ROUND(MOD(E144-D144,1)*24,2))</f>
        <v/>
      </c>
      <c r="G144" s="17"/>
      <c r="H144" s="17"/>
      <c r="I144" s="17"/>
    </row>
    <row r="145" customFormat="false" ht="15" hidden="false" customHeight="false" outlineLevel="0" collapsed="false">
      <c r="A145" s="17"/>
      <c r="B145" s="18" t="str">
        <f aca="false">IF(A145="","",IFERROR(VLOOKUP(A145,الموظفين!$A$2:$J$501,2,FALSE()),"⚠ كود غير موجود"))</f>
        <v/>
      </c>
      <c r="C145" s="16"/>
      <c r="D145" s="20"/>
      <c r="E145" s="20"/>
      <c r="F145" s="21" t="str">
        <f aca="false">IF(OR(D145="",E145=""),"",ROUND(MOD(E145-D145,1)*24,2))</f>
        <v/>
      </c>
      <c r="G145" s="17"/>
      <c r="H145" s="17"/>
      <c r="I145" s="17"/>
    </row>
    <row r="146" customFormat="false" ht="15" hidden="false" customHeight="false" outlineLevel="0" collapsed="false">
      <c r="A146" s="17"/>
      <c r="B146" s="18" t="str">
        <f aca="false">IF(A146="","",IFERROR(VLOOKUP(A146,الموظفين!$A$2:$J$501,2,FALSE()),"⚠ كود غير موجود"))</f>
        <v/>
      </c>
      <c r="C146" s="16"/>
      <c r="D146" s="20"/>
      <c r="E146" s="20"/>
      <c r="F146" s="21" t="str">
        <f aca="false">IF(OR(D146="",E146=""),"",ROUND(MOD(E146-D146,1)*24,2))</f>
        <v/>
      </c>
      <c r="G146" s="17"/>
      <c r="H146" s="17"/>
      <c r="I146" s="17"/>
    </row>
    <row r="147" customFormat="false" ht="15" hidden="false" customHeight="false" outlineLevel="0" collapsed="false">
      <c r="A147" s="17"/>
      <c r="B147" s="18" t="str">
        <f aca="false">IF(A147="","",IFERROR(VLOOKUP(A147,الموظفين!$A$2:$J$501,2,FALSE()),"⚠ كود غير موجود"))</f>
        <v/>
      </c>
      <c r="C147" s="16"/>
      <c r="D147" s="20"/>
      <c r="E147" s="20"/>
      <c r="F147" s="21" t="str">
        <f aca="false">IF(OR(D147="",E147=""),"",ROUND(MOD(E147-D147,1)*24,2))</f>
        <v/>
      </c>
      <c r="G147" s="17"/>
      <c r="H147" s="17"/>
      <c r="I147" s="17"/>
    </row>
    <row r="148" customFormat="false" ht="15" hidden="false" customHeight="false" outlineLevel="0" collapsed="false">
      <c r="A148" s="17"/>
      <c r="B148" s="18" t="str">
        <f aca="false">IF(A148="","",IFERROR(VLOOKUP(A148,الموظفين!$A$2:$J$501,2,FALSE()),"⚠ كود غير موجود"))</f>
        <v/>
      </c>
      <c r="C148" s="16"/>
      <c r="D148" s="20"/>
      <c r="E148" s="20"/>
      <c r="F148" s="21" t="str">
        <f aca="false">IF(OR(D148="",E148=""),"",ROUND(MOD(E148-D148,1)*24,2))</f>
        <v/>
      </c>
      <c r="G148" s="17"/>
      <c r="H148" s="17"/>
      <c r="I148" s="17"/>
    </row>
    <row r="149" customFormat="false" ht="15" hidden="false" customHeight="false" outlineLevel="0" collapsed="false">
      <c r="A149" s="17"/>
      <c r="B149" s="18" t="str">
        <f aca="false">IF(A149="","",IFERROR(VLOOKUP(A149,الموظفين!$A$2:$J$501,2,FALSE()),"⚠ كود غير موجود"))</f>
        <v/>
      </c>
      <c r="C149" s="16"/>
      <c r="D149" s="20"/>
      <c r="E149" s="20"/>
      <c r="F149" s="21" t="str">
        <f aca="false">IF(OR(D149="",E149=""),"",ROUND(MOD(E149-D149,1)*24,2))</f>
        <v/>
      </c>
      <c r="G149" s="17"/>
      <c r="H149" s="17"/>
      <c r="I149" s="17"/>
    </row>
    <row r="150" customFormat="false" ht="15" hidden="false" customHeight="false" outlineLevel="0" collapsed="false">
      <c r="A150" s="17"/>
      <c r="B150" s="18" t="str">
        <f aca="false">IF(A150="","",IFERROR(VLOOKUP(A150,الموظفين!$A$2:$J$501,2,FALSE()),"⚠ كود غير موجود"))</f>
        <v/>
      </c>
      <c r="C150" s="16"/>
      <c r="D150" s="20"/>
      <c r="E150" s="20"/>
      <c r="F150" s="21" t="str">
        <f aca="false">IF(OR(D150="",E150=""),"",ROUND(MOD(E150-D150,1)*24,2))</f>
        <v/>
      </c>
      <c r="G150" s="17"/>
      <c r="H150" s="17"/>
      <c r="I150" s="17"/>
    </row>
    <row r="151" customFormat="false" ht="15" hidden="false" customHeight="false" outlineLevel="0" collapsed="false">
      <c r="A151" s="17"/>
      <c r="B151" s="18" t="str">
        <f aca="false">IF(A151="","",IFERROR(VLOOKUP(A151,الموظفين!$A$2:$J$501,2,FALSE()),"⚠ كود غير موجود"))</f>
        <v/>
      </c>
      <c r="C151" s="16"/>
      <c r="D151" s="20"/>
      <c r="E151" s="20"/>
      <c r="F151" s="21" t="str">
        <f aca="false">IF(OR(D151="",E151=""),"",ROUND(MOD(E151-D151,1)*24,2))</f>
        <v/>
      </c>
      <c r="G151" s="17"/>
      <c r="H151" s="17"/>
      <c r="I151" s="17"/>
    </row>
    <row r="152" customFormat="false" ht="15" hidden="false" customHeight="false" outlineLevel="0" collapsed="false">
      <c r="A152" s="17"/>
      <c r="B152" s="18" t="str">
        <f aca="false">IF(A152="","",IFERROR(VLOOKUP(A152,الموظفين!$A$2:$J$501,2,FALSE()),"⚠ كود غير موجود"))</f>
        <v/>
      </c>
      <c r="C152" s="16"/>
      <c r="D152" s="20"/>
      <c r="E152" s="20"/>
      <c r="F152" s="21" t="str">
        <f aca="false">IF(OR(D152="",E152=""),"",ROUND(MOD(E152-D152,1)*24,2))</f>
        <v/>
      </c>
      <c r="G152" s="17"/>
      <c r="H152" s="17"/>
      <c r="I152" s="17"/>
    </row>
    <row r="153" customFormat="false" ht="15" hidden="false" customHeight="false" outlineLevel="0" collapsed="false">
      <c r="A153" s="17"/>
      <c r="B153" s="18" t="str">
        <f aca="false">IF(A153="","",IFERROR(VLOOKUP(A153,الموظفين!$A$2:$J$501,2,FALSE()),"⚠ كود غير موجود"))</f>
        <v/>
      </c>
      <c r="C153" s="16"/>
      <c r="D153" s="20"/>
      <c r="E153" s="20"/>
      <c r="F153" s="21" t="str">
        <f aca="false">IF(OR(D153="",E153=""),"",ROUND(MOD(E153-D153,1)*24,2))</f>
        <v/>
      </c>
      <c r="G153" s="17"/>
      <c r="H153" s="17"/>
      <c r="I153" s="17"/>
    </row>
    <row r="154" customFormat="false" ht="15" hidden="false" customHeight="false" outlineLevel="0" collapsed="false">
      <c r="A154" s="17"/>
      <c r="B154" s="18" t="str">
        <f aca="false">IF(A154="","",IFERROR(VLOOKUP(A154,الموظفين!$A$2:$J$501,2,FALSE()),"⚠ كود غير موجود"))</f>
        <v/>
      </c>
      <c r="C154" s="16"/>
      <c r="D154" s="20"/>
      <c r="E154" s="20"/>
      <c r="F154" s="21" t="str">
        <f aca="false">IF(OR(D154="",E154=""),"",ROUND(MOD(E154-D154,1)*24,2))</f>
        <v/>
      </c>
      <c r="G154" s="17"/>
      <c r="H154" s="17"/>
      <c r="I154" s="17"/>
    </row>
    <row r="155" customFormat="false" ht="15" hidden="false" customHeight="false" outlineLevel="0" collapsed="false">
      <c r="A155" s="17"/>
      <c r="B155" s="18" t="str">
        <f aca="false">IF(A155="","",IFERROR(VLOOKUP(A155,الموظفين!$A$2:$J$501,2,FALSE()),"⚠ كود غير موجود"))</f>
        <v/>
      </c>
      <c r="C155" s="16"/>
      <c r="D155" s="20"/>
      <c r="E155" s="20"/>
      <c r="F155" s="21" t="str">
        <f aca="false">IF(OR(D155="",E155=""),"",ROUND(MOD(E155-D155,1)*24,2))</f>
        <v/>
      </c>
      <c r="G155" s="17"/>
      <c r="H155" s="17"/>
      <c r="I155" s="17"/>
    </row>
    <row r="156" customFormat="false" ht="15" hidden="false" customHeight="false" outlineLevel="0" collapsed="false">
      <c r="A156" s="17"/>
      <c r="B156" s="18" t="str">
        <f aca="false">IF(A156="","",IFERROR(VLOOKUP(A156,الموظفين!$A$2:$J$501,2,FALSE()),"⚠ كود غير موجود"))</f>
        <v/>
      </c>
      <c r="C156" s="16"/>
      <c r="D156" s="20"/>
      <c r="E156" s="20"/>
      <c r="F156" s="21" t="str">
        <f aca="false">IF(OR(D156="",E156=""),"",ROUND(MOD(E156-D156,1)*24,2))</f>
        <v/>
      </c>
      <c r="G156" s="17"/>
      <c r="H156" s="17"/>
      <c r="I156" s="17"/>
    </row>
    <row r="157" customFormat="false" ht="15" hidden="false" customHeight="false" outlineLevel="0" collapsed="false">
      <c r="A157" s="17"/>
      <c r="B157" s="18" t="str">
        <f aca="false">IF(A157="","",IFERROR(VLOOKUP(A157,الموظفين!$A$2:$J$501,2,FALSE()),"⚠ كود غير موجود"))</f>
        <v/>
      </c>
      <c r="C157" s="16"/>
      <c r="D157" s="20"/>
      <c r="E157" s="20"/>
      <c r="F157" s="21" t="str">
        <f aca="false">IF(OR(D157="",E157=""),"",ROUND(MOD(E157-D157,1)*24,2))</f>
        <v/>
      </c>
      <c r="G157" s="17"/>
      <c r="H157" s="17"/>
      <c r="I157" s="17"/>
    </row>
    <row r="158" customFormat="false" ht="15" hidden="false" customHeight="false" outlineLevel="0" collapsed="false">
      <c r="A158" s="17"/>
      <c r="B158" s="18" t="str">
        <f aca="false">IF(A158="","",IFERROR(VLOOKUP(A158,الموظفين!$A$2:$J$501,2,FALSE()),"⚠ كود غير موجود"))</f>
        <v/>
      </c>
      <c r="C158" s="16"/>
      <c r="D158" s="20"/>
      <c r="E158" s="20"/>
      <c r="F158" s="21" t="str">
        <f aca="false">IF(OR(D158="",E158=""),"",ROUND(MOD(E158-D158,1)*24,2))</f>
        <v/>
      </c>
      <c r="G158" s="17"/>
      <c r="H158" s="17"/>
      <c r="I158" s="17"/>
    </row>
    <row r="159" customFormat="false" ht="15" hidden="false" customHeight="false" outlineLevel="0" collapsed="false">
      <c r="A159" s="17"/>
      <c r="B159" s="18" t="str">
        <f aca="false">IF(A159="","",IFERROR(VLOOKUP(A159,الموظفين!$A$2:$J$501,2,FALSE()),"⚠ كود غير موجود"))</f>
        <v/>
      </c>
      <c r="C159" s="16"/>
      <c r="D159" s="20"/>
      <c r="E159" s="20"/>
      <c r="F159" s="21" t="str">
        <f aca="false">IF(OR(D159="",E159=""),"",ROUND(MOD(E159-D159,1)*24,2))</f>
        <v/>
      </c>
      <c r="G159" s="17"/>
      <c r="H159" s="17"/>
      <c r="I159" s="17"/>
    </row>
    <row r="160" customFormat="false" ht="15" hidden="false" customHeight="false" outlineLevel="0" collapsed="false">
      <c r="A160" s="17"/>
      <c r="B160" s="18" t="str">
        <f aca="false">IF(A160="","",IFERROR(VLOOKUP(A160,الموظفين!$A$2:$J$501,2,FALSE()),"⚠ كود غير موجود"))</f>
        <v/>
      </c>
      <c r="C160" s="16"/>
      <c r="D160" s="20"/>
      <c r="E160" s="20"/>
      <c r="F160" s="21" t="str">
        <f aca="false">IF(OR(D160="",E160=""),"",ROUND(MOD(E160-D160,1)*24,2))</f>
        <v/>
      </c>
      <c r="G160" s="17"/>
      <c r="H160" s="17"/>
      <c r="I160" s="17"/>
    </row>
    <row r="161" customFormat="false" ht="15" hidden="false" customHeight="false" outlineLevel="0" collapsed="false">
      <c r="A161" s="17"/>
      <c r="B161" s="18" t="str">
        <f aca="false">IF(A161="","",IFERROR(VLOOKUP(A161,الموظفين!$A$2:$J$501,2,FALSE()),"⚠ كود غير موجود"))</f>
        <v/>
      </c>
      <c r="C161" s="16"/>
      <c r="D161" s="20"/>
      <c r="E161" s="20"/>
      <c r="F161" s="21" t="str">
        <f aca="false">IF(OR(D161="",E161=""),"",ROUND(MOD(E161-D161,1)*24,2))</f>
        <v/>
      </c>
      <c r="G161" s="17"/>
      <c r="H161" s="17"/>
      <c r="I161" s="17"/>
    </row>
    <row r="162" customFormat="false" ht="15" hidden="false" customHeight="false" outlineLevel="0" collapsed="false">
      <c r="A162" s="17"/>
      <c r="B162" s="18" t="str">
        <f aca="false">IF(A162="","",IFERROR(VLOOKUP(A162,الموظفين!$A$2:$J$501,2,FALSE()),"⚠ كود غير موجود"))</f>
        <v/>
      </c>
      <c r="C162" s="16"/>
      <c r="D162" s="20"/>
      <c r="E162" s="20"/>
      <c r="F162" s="21" t="str">
        <f aca="false">IF(OR(D162="",E162=""),"",ROUND(MOD(E162-D162,1)*24,2))</f>
        <v/>
      </c>
      <c r="G162" s="17"/>
      <c r="H162" s="17"/>
      <c r="I162" s="17"/>
    </row>
    <row r="163" customFormat="false" ht="15" hidden="false" customHeight="false" outlineLevel="0" collapsed="false">
      <c r="A163" s="17"/>
      <c r="B163" s="18" t="str">
        <f aca="false">IF(A163="","",IFERROR(VLOOKUP(A163,الموظفين!$A$2:$J$501,2,FALSE()),"⚠ كود غير موجود"))</f>
        <v/>
      </c>
      <c r="C163" s="16"/>
      <c r="D163" s="20"/>
      <c r="E163" s="20"/>
      <c r="F163" s="21" t="str">
        <f aca="false">IF(OR(D163="",E163=""),"",ROUND(MOD(E163-D163,1)*24,2))</f>
        <v/>
      </c>
      <c r="G163" s="17"/>
      <c r="H163" s="17"/>
      <c r="I163" s="17"/>
    </row>
    <row r="164" customFormat="false" ht="15" hidden="false" customHeight="false" outlineLevel="0" collapsed="false">
      <c r="A164" s="17"/>
      <c r="B164" s="18" t="str">
        <f aca="false">IF(A164="","",IFERROR(VLOOKUP(A164,الموظفين!$A$2:$J$501,2,FALSE()),"⚠ كود غير موجود"))</f>
        <v/>
      </c>
      <c r="C164" s="16"/>
      <c r="D164" s="20"/>
      <c r="E164" s="20"/>
      <c r="F164" s="21" t="str">
        <f aca="false">IF(OR(D164="",E164=""),"",ROUND(MOD(E164-D164,1)*24,2))</f>
        <v/>
      </c>
      <c r="G164" s="17"/>
      <c r="H164" s="17"/>
      <c r="I164" s="17"/>
    </row>
    <row r="165" customFormat="false" ht="15" hidden="false" customHeight="false" outlineLevel="0" collapsed="false">
      <c r="A165" s="17"/>
      <c r="B165" s="18" t="str">
        <f aca="false">IF(A165="","",IFERROR(VLOOKUP(A165,الموظفين!$A$2:$J$501,2,FALSE()),"⚠ كود غير موجود"))</f>
        <v/>
      </c>
      <c r="C165" s="16"/>
      <c r="D165" s="20"/>
      <c r="E165" s="20"/>
      <c r="F165" s="21" t="str">
        <f aca="false">IF(OR(D165="",E165=""),"",ROUND(MOD(E165-D165,1)*24,2))</f>
        <v/>
      </c>
      <c r="G165" s="17"/>
      <c r="H165" s="17"/>
      <c r="I165" s="17"/>
    </row>
    <row r="166" customFormat="false" ht="15" hidden="false" customHeight="false" outlineLevel="0" collapsed="false">
      <c r="A166" s="17"/>
      <c r="B166" s="18" t="str">
        <f aca="false">IF(A166="","",IFERROR(VLOOKUP(A166,الموظفين!$A$2:$J$501,2,FALSE()),"⚠ كود غير موجود"))</f>
        <v/>
      </c>
      <c r="C166" s="16"/>
      <c r="D166" s="20"/>
      <c r="E166" s="20"/>
      <c r="F166" s="21" t="str">
        <f aca="false">IF(OR(D166="",E166=""),"",ROUND(MOD(E166-D166,1)*24,2))</f>
        <v/>
      </c>
      <c r="G166" s="17"/>
      <c r="H166" s="17"/>
      <c r="I166" s="17"/>
    </row>
    <row r="167" customFormat="false" ht="15" hidden="false" customHeight="false" outlineLevel="0" collapsed="false">
      <c r="A167" s="17"/>
      <c r="B167" s="18" t="str">
        <f aca="false">IF(A167="","",IFERROR(VLOOKUP(A167,الموظفين!$A$2:$J$501,2,FALSE()),"⚠ كود غير موجود"))</f>
        <v/>
      </c>
      <c r="C167" s="16"/>
      <c r="D167" s="20"/>
      <c r="E167" s="20"/>
      <c r="F167" s="21" t="str">
        <f aca="false">IF(OR(D167="",E167=""),"",ROUND(MOD(E167-D167,1)*24,2))</f>
        <v/>
      </c>
      <c r="G167" s="17"/>
      <c r="H167" s="17"/>
      <c r="I167" s="17"/>
    </row>
    <row r="168" customFormat="false" ht="15" hidden="false" customHeight="false" outlineLevel="0" collapsed="false">
      <c r="A168" s="17"/>
      <c r="B168" s="18" t="str">
        <f aca="false">IF(A168="","",IFERROR(VLOOKUP(A168,الموظفين!$A$2:$J$501,2,FALSE()),"⚠ كود غير موجود"))</f>
        <v/>
      </c>
      <c r="C168" s="16"/>
      <c r="D168" s="20"/>
      <c r="E168" s="20"/>
      <c r="F168" s="21" t="str">
        <f aca="false">IF(OR(D168="",E168=""),"",ROUND(MOD(E168-D168,1)*24,2))</f>
        <v/>
      </c>
      <c r="G168" s="17"/>
      <c r="H168" s="17"/>
      <c r="I168" s="17"/>
    </row>
    <row r="169" customFormat="false" ht="15" hidden="false" customHeight="false" outlineLevel="0" collapsed="false">
      <c r="A169" s="17"/>
      <c r="B169" s="18" t="str">
        <f aca="false">IF(A169="","",IFERROR(VLOOKUP(A169,الموظفين!$A$2:$J$501,2,FALSE()),"⚠ كود غير موجود"))</f>
        <v/>
      </c>
      <c r="C169" s="16"/>
      <c r="D169" s="20"/>
      <c r="E169" s="20"/>
      <c r="F169" s="21" t="str">
        <f aca="false">IF(OR(D169="",E169=""),"",ROUND(MOD(E169-D169,1)*24,2))</f>
        <v/>
      </c>
      <c r="G169" s="17"/>
      <c r="H169" s="17"/>
      <c r="I169" s="17"/>
    </row>
    <row r="170" customFormat="false" ht="15" hidden="false" customHeight="false" outlineLevel="0" collapsed="false">
      <c r="A170" s="17"/>
      <c r="B170" s="18" t="str">
        <f aca="false">IF(A170="","",IFERROR(VLOOKUP(A170,الموظفين!$A$2:$J$501,2,FALSE()),"⚠ كود غير موجود"))</f>
        <v/>
      </c>
      <c r="C170" s="16"/>
      <c r="D170" s="20"/>
      <c r="E170" s="20"/>
      <c r="F170" s="21" t="str">
        <f aca="false">IF(OR(D170="",E170=""),"",ROUND(MOD(E170-D170,1)*24,2))</f>
        <v/>
      </c>
      <c r="G170" s="17"/>
      <c r="H170" s="17"/>
      <c r="I170" s="17"/>
    </row>
    <row r="171" customFormat="false" ht="15" hidden="false" customHeight="false" outlineLevel="0" collapsed="false">
      <c r="A171" s="17"/>
      <c r="B171" s="18" t="str">
        <f aca="false">IF(A171="","",IFERROR(VLOOKUP(A171,الموظفين!$A$2:$J$501,2,FALSE()),"⚠ كود غير موجود"))</f>
        <v/>
      </c>
      <c r="C171" s="16"/>
      <c r="D171" s="20"/>
      <c r="E171" s="20"/>
      <c r="F171" s="21" t="str">
        <f aca="false">IF(OR(D171="",E171=""),"",ROUND(MOD(E171-D171,1)*24,2))</f>
        <v/>
      </c>
      <c r="G171" s="17"/>
      <c r="H171" s="17"/>
      <c r="I171" s="17"/>
    </row>
    <row r="172" customFormat="false" ht="15" hidden="false" customHeight="false" outlineLevel="0" collapsed="false">
      <c r="A172" s="17"/>
      <c r="B172" s="18" t="str">
        <f aca="false">IF(A172="","",IFERROR(VLOOKUP(A172,الموظفين!$A$2:$J$501,2,FALSE()),"⚠ كود غير موجود"))</f>
        <v/>
      </c>
      <c r="C172" s="16"/>
      <c r="D172" s="20"/>
      <c r="E172" s="20"/>
      <c r="F172" s="21" t="str">
        <f aca="false">IF(OR(D172="",E172=""),"",ROUND(MOD(E172-D172,1)*24,2))</f>
        <v/>
      </c>
      <c r="G172" s="17"/>
      <c r="H172" s="17"/>
      <c r="I172" s="17"/>
    </row>
    <row r="173" customFormat="false" ht="15" hidden="false" customHeight="false" outlineLevel="0" collapsed="false">
      <c r="A173" s="17"/>
      <c r="B173" s="18" t="str">
        <f aca="false">IF(A173="","",IFERROR(VLOOKUP(A173,الموظفين!$A$2:$J$501,2,FALSE()),"⚠ كود غير موجود"))</f>
        <v/>
      </c>
      <c r="C173" s="16"/>
      <c r="D173" s="20"/>
      <c r="E173" s="20"/>
      <c r="F173" s="21" t="str">
        <f aca="false">IF(OR(D173="",E173=""),"",ROUND(MOD(E173-D173,1)*24,2))</f>
        <v/>
      </c>
      <c r="G173" s="17"/>
      <c r="H173" s="17"/>
      <c r="I173" s="17"/>
    </row>
    <row r="174" customFormat="false" ht="15" hidden="false" customHeight="false" outlineLevel="0" collapsed="false">
      <c r="A174" s="17"/>
      <c r="B174" s="18" t="str">
        <f aca="false">IF(A174="","",IFERROR(VLOOKUP(A174,الموظفين!$A$2:$J$501,2,FALSE()),"⚠ كود غير موجود"))</f>
        <v/>
      </c>
      <c r="C174" s="16"/>
      <c r="D174" s="20"/>
      <c r="E174" s="20"/>
      <c r="F174" s="21" t="str">
        <f aca="false">IF(OR(D174="",E174=""),"",ROUND(MOD(E174-D174,1)*24,2))</f>
        <v/>
      </c>
      <c r="G174" s="17"/>
      <c r="H174" s="17"/>
      <c r="I174" s="17"/>
    </row>
    <row r="175" customFormat="false" ht="15" hidden="false" customHeight="false" outlineLevel="0" collapsed="false">
      <c r="A175" s="17"/>
      <c r="B175" s="18" t="str">
        <f aca="false">IF(A175="","",IFERROR(VLOOKUP(A175,الموظفين!$A$2:$J$501,2,FALSE()),"⚠ كود غير موجود"))</f>
        <v/>
      </c>
      <c r="C175" s="16"/>
      <c r="D175" s="20"/>
      <c r="E175" s="20"/>
      <c r="F175" s="21" t="str">
        <f aca="false">IF(OR(D175="",E175=""),"",ROUND(MOD(E175-D175,1)*24,2))</f>
        <v/>
      </c>
      <c r="G175" s="17"/>
      <c r="H175" s="17"/>
      <c r="I175" s="17"/>
    </row>
    <row r="176" customFormat="false" ht="15" hidden="false" customHeight="false" outlineLevel="0" collapsed="false">
      <c r="A176" s="17"/>
      <c r="B176" s="18" t="str">
        <f aca="false">IF(A176="","",IFERROR(VLOOKUP(A176,الموظفين!$A$2:$J$501,2,FALSE()),"⚠ كود غير موجود"))</f>
        <v/>
      </c>
      <c r="C176" s="16"/>
      <c r="D176" s="20"/>
      <c r="E176" s="20"/>
      <c r="F176" s="21" t="str">
        <f aca="false">IF(OR(D176="",E176=""),"",ROUND(MOD(E176-D176,1)*24,2))</f>
        <v/>
      </c>
      <c r="G176" s="17"/>
      <c r="H176" s="17"/>
      <c r="I176" s="17"/>
    </row>
    <row r="177" customFormat="false" ht="15" hidden="false" customHeight="false" outlineLevel="0" collapsed="false">
      <c r="A177" s="17"/>
      <c r="B177" s="18" t="str">
        <f aca="false">IF(A177="","",IFERROR(VLOOKUP(A177,الموظفين!$A$2:$J$501,2,FALSE()),"⚠ كود غير موجود"))</f>
        <v/>
      </c>
      <c r="C177" s="16"/>
      <c r="D177" s="20"/>
      <c r="E177" s="20"/>
      <c r="F177" s="21" t="str">
        <f aca="false">IF(OR(D177="",E177=""),"",ROUND(MOD(E177-D177,1)*24,2))</f>
        <v/>
      </c>
      <c r="G177" s="17"/>
      <c r="H177" s="17"/>
      <c r="I177" s="17"/>
    </row>
    <row r="178" customFormat="false" ht="15" hidden="false" customHeight="false" outlineLevel="0" collapsed="false">
      <c r="A178" s="17"/>
      <c r="B178" s="18" t="str">
        <f aca="false">IF(A178="","",IFERROR(VLOOKUP(A178,الموظفين!$A$2:$J$501,2,FALSE()),"⚠ كود غير موجود"))</f>
        <v/>
      </c>
      <c r="C178" s="16"/>
      <c r="D178" s="20"/>
      <c r="E178" s="20"/>
      <c r="F178" s="21" t="str">
        <f aca="false">IF(OR(D178="",E178=""),"",ROUND(MOD(E178-D178,1)*24,2))</f>
        <v/>
      </c>
      <c r="G178" s="17"/>
      <c r="H178" s="17"/>
      <c r="I178" s="17"/>
    </row>
    <row r="179" customFormat="false" ht="15" hidden="false" customHeight="false" outlineLevel="0" collapsed="false">
      <c r="A179" s="17"/>
      <c r="B179" s="18" t="str">
        <f aca="false">IF(A179="","",IFERROR(VLOOKUP(A179,الموظفين!$A$2:$J$501,2,FALSE()),"⚠ كود غير موجود"))</f>
        <v/>
      </c>
      <c r="C179" s="16"/>
      <c r="D179" s="20"/>
      <c r="E179" s="20"/>
      <c r="F179" s="21" t="str">
        <f aca="false">IF(OR(D179="",E179=""),"",ROUND(MOD(E179-D179,1)*24,2))</f>
        <v/>
      </c>
      <c r="G179" s="17"/>
      <c r="H179" s="17"/>
      <c r="I179" s="17"/>
    </row>
    <row r="180" customFormat="false" ht="15" hidden="false" customHeight="false" outlineLevel="0" collapsed="false">
      <c r="A180" s="17"/>
      <c r="B180" s="18" t="str">
        <f aca="false">IF(A180="","",IFERROR(VLOOKUP(A180,الموظفين!$A$2:$J$501,2,FALSE()),"⚠ كود غير موجود"))</f>
        <v/>
      </c>
      <c r="C180" s="16"/>
      <c r="D180" s="20"/>
      <c r="E180" s="20"/>
      <c r="F180" s="21" t="str">
        <f aca="false">IF(OR(D180="",E180=""),"",ROUND(MOD(E180-D180,1)*24,2))</f>
        <v/>
      </c>
      <c r="G180" s="17"/>
      <c r="H180" s="17"/>
      <c r="I180" s="17"/>
    </row>
    <row r="181" customFormat="false" ht="15" hidden="false" customHeight="false" outlineLevel="0" collapsed="false">
      <c r="A181" s="17"/>
      <c r="B181" s="18" t="str">
        <f aca="false">IF(A181="","",IFERROR(VLOOKUP(A181,الموظفين!$A$2:$J$501,2,FALSE()),"⚠ كود غير موجود"))</f>
        <v/>
      </c>
      <c r="C181" s="16"/>
      <c r="D181" s="20"/>
      <c r="E181" s="20"/>
      <c r="F181" s="21" t="str">
        <f aca="false">IF(OR(D181="",E181=""),"",ROUND(MOD(E181-D181,1)*24,2))</f>
        <v/>
      </c>
      <c r="G181" s="17"/>
      <c r="H181" s="17"/>
      <c r="I181" s="17"/>
    </row>
    <row r="182" customFormat="false" ht="15" hidden="false" customHeight="false" outlineLevel="0" collapsed="false">
      <c r="A182" s="17"/>
      <c r="B182" s="18" t="str">
        <f aca="false">IF(A182="","",IFERROR(VLOOKUP(A182,الموظفين!$A$2:$J$501,2,FALSE()),"⚠ كود غير موجود"))</f>
        <v/>
      </c>
      <c r="C182" s="16"/>
      <c r="D182" s="20"/>
      <c r="E182" s="20"/>
      <c r="F182" s="21" t="str">
        <f aca="false">IF(OR(D182="",E182=""),"",ROUND(MOD(E182-D182,1)*24,2))</f>
        <v/>
      </c>
      <c r="G182" s="17"/>
      <c r="H182" s="17"/>
      <c r="I182" s="17"/>
    </row>
    <row r="183" customFormat="false" ht="15" hidden="false" customHeight="false" outlineLevel="0" collapsed="false">
      <c r="A183" s="17"/>
      <c r="B183" s="18" t="str">
        <f aca="false">IF(A183="","",IFERROR(VLOOKUP(A183,الموظفين!$A$2:$J$501,2,FALSE()),"⚠ كود غير موجود"))</f>
        <v/>
      </c>
      <c r="C183" s="16"/>
      <c r="D183" s="20"/>
      <c r="E183" s="20"/>
      <c r="F183" s="21" t="str">
        <f aca="false">IF(OR(D183="",E183=""),"",ROUND(MOD(E183-D183,1)*24,2))</f>
        <v/>
      </c>
      <c r="G183" s="17"/>
      <c r="H183" s="17"/>
      <c r="I183" s="17"/>
    </row>
    <row r="184" customFormat="false" ht="15" hidden="false" customHeight="false" outlineLevel="0" collapsed="false">
      <c r="A184" s="17"/>
      <c r="B184" s="18" t="str">
        <f aca="false">IF(A184="","",IFERROR(VLOOKUP(A184,الموظفين!$A$2:$J$501,2,FALSE()),"⚠ كود غير موجود"))</f>
        <v/>
      </c>
      <c r="C184" s="16"/>
      <c r="D184" s="20"/>
      <c r="E184" s="20"/>
      <c r="F184" s="21" t="str">
        <f aca="false">IF(OR(D184="",E184=""),"",ROUND(MOD(E184-D184,1)*24,2))</f>
        <v/>
      </c>
      <c r="G184" s="17"/>
      <c r="H184" s="17"/>
      <c r="I184" s="17"/>
    </row>
    <row r="185" customFormat="false" ht="15" hidden="false" customHeight="false" outlineLevel="0" collapsed="false">
      <c r="A185" s="17"/>
      <c r="B185" s="18" t="str">
        <f aca="false">IF(A185="","",IFERROR(VLOOKUP(A185,الموظفين!$A$2:$J$501,2,FALSE()),"⚠ كود غير موجود"))</f>
        <v/>
      </c>
      <c r="C185" s="16"/>
      <c r="D185" s="20"/>
      <c r="E185" s="20"/>
      <c r="F185" s="21" t="str">
        <f aca="false">IF(OR(D185="",E185=""),"",ROUND(MOD(E185-D185,1)*24,2))</f>
        <v/>
      </c>
      <c r="G185" s="17"/>
      <c r="H185" s="17"/>
      <c r="I185" s="17"/>
    </row>
    <row r="186" customFormat="false" ht="15" hidden="false" customHeight="false" outlineLevel="0" collapsed="false">
      <c r="A186" s="17"/>
      <c r="B186" s="18" t="str">
        <f aca="false">IF(A186="","",IFERROR(VLOOKUP(A186,الموظفين!$A$2:$J$501,2,FALSE()),"⚠ كود غير موجود"))</f>
        <v/>
      </c>
      <c r="C186" s="16"/>
      <c r="D186" s="20"/>
      <c r="E186" s="20"/>
      <c r="F186" s="21" t="str">
        <f aca="false">IF(OR(D186="",E186=""),"",ROUND(MOD(E186-D186,1)*24,2))</f>
        <v/>
      </c>
      <c r="G186" s="17"/>
      <c r="H186" s="17"/>
      <c r="I186" s="17"/>
    </row>
    <row r="187" customFormat="false" ht="15" hidden="false" customHeight="false" outlineLevel="0" collapsed="false">
      <c r="A187" s="17"/>
      <c r="B187" s="18" t="str">
        <f aca="false">IF(A187="","",IFERROR(VLOOKUP(A187,الموظفين!$A$2:$J$501,2,FALSE()),"⚠ كود غير موجود"))</f>
        <v/>
      </c>
      <c r="C187" s="16"/>
      <c r="D187" s="20"/>
      <c r="E187" s="20"/>
      <c r="F187" s="21" t="str">
        <f aca="false">IF(OR(D187="",E187=""),"",ROUND(MOD(E187-D187,1)*24,2))</f>
        <v/>
      </c>
      <c r="G187" s="17"/>
      <c r="H187" s="17"/>
      <c r="I187" s="17"/>
    </row>
    <row r="188" customFormat="false" ht="15" hidden="false" customHeight="false" outlineLevel="0" collapsed="false">
      <c r="A188" s="17"/>
      <c r="B188" s="18" t="str">
        <f aca="false">IF(A188="","",IFERROR(VLOOKUP(A188,الموظفين!$A$2:$J$501,2,FALSE()),"⚠ كود غير موجود"))</f>
        <v/>
      </c>
      <c r="C188" s="16"/>
      <c r="D188" s="20"/>
      <c r="E188" s="20"/>
      <c r="F188" s="21" t="str">
        <f aca="false">IF(OR(D188="",E188=""),"",ROUND(MOD(E188-D188,1)*24,2))</f>
        <v/>
      </c>
      <c r="G188" s="17"/>
      <c r="H188" s="17"/>
      <c r="I188" s="17"/>
    </row>
    <row r="189" customFormat="false" ht="15" hidden="false" customHeight="false" outlineLevel="0" collapsed="false">
      <c r="A189" s="17"/>
      <c r="B189" s="18" t="str">
        <f aca="false">IF(A189="","",IFERROR(VLOOKUP(A189,الموظفين!$A$2:$J$501,2,FALSE()),"⚠ كود غير موجود"))</f>
        <v/>
      </c>
      <c r="C189" s="16"/>
      <c r="D189" s="20"/>
      <c r="E189" s="20"/>
      <c r="F189" s="21" t="str">
        <f aca="false">IF(OR(D189="",E189=""),"",ROUND(MOD(E189-D189,1)*24,2))</f>
        <v/>
      </c>
      <c r="G189" s="17"/>
      <c r="H189" s="17"/>
      <c r="I189" s="17"/>
    </row>
    <row r="190" customFormat="false" ht="15" hidden="false" customHeight="false" outlineLevel="0" collapsed="false">
      <c r="A190" s="17"/>
      <c r="B190" s="18" t="str">
        <f aca="false">IF(A190="","",IFERROR(VLOOKUP(A190,الموظفين!$A$2:$J$501,2,FALSE()),"⚠ كود غير موجود"))</f>
        <v/>
      </c>
      <c r="C190" s="16"/>
      <c r="D190" s="20"/>
      <c r="E190" s="20"/>
      <c r="F190" s="21" t="str">
        <f aca="false">IF(OR(D190="",E190=""),"",ROUND(MOD(E190-D190,1)*24,2))</f>
        <v/>
      </c>
      <c r="G190" s="17"/>
      <c r="H190" s="17"/>
      <c r="I190" s="17"/>
    </row>
    <row r="191" customFormat="false" ht="15" hidden="false" customHeight="false" outlineLevel="0" collapsed="false">
      <c r="A191" s="17"/>
      <c r="B191" s="18" t="str">
        <f aca="false">IF(A191="","",IFERROR(VLOOKUP(A191,الموظفين!$A$2:$J$501,2,FALSE()),"⚠ كود غير موجود"))</f>
        <v/>
      </c>
      <c r="C191" s="16"/>
      <c r="D191" s="20"/>
      <c r="E191" s="20"/>
      <c r="F191" s="21" t="str">
        <f aca="false">IF(OR(D191="",E191=""),"",ROUND(MOD(E191-D191,1)*24,2))</f>
        <v/>
      </c>
      <c r="G191" s="17"/>
      <c r="H191" s="17"/>
      <c r="I191" s="17"/>
    </row>
    <row r="192" customFormat="false" ht="15" hidden="false" customHeight="false" outlineLevel="0" collapsed="false">
      <c r="A192" s="17"/>
      <c r="B192" s="18" t="str">
        <f aca="false">IF(A192="","",IFERROR(VLOOKUP(A192,الموظفين!$A$2:$J$501,2,FALSE()),"⚠ كود غير موجود"))</f>
        <v/>
      </c>
      <c r="C192" s="16"/>
      <c r="D192" s="20"/>
      <c r="E192" s="20"/>
      <c r="F192" s="21" t="str">
        <f aca="false">IF(OR(D192="",E192=""),"",ROUND(MOD(E192-D192,1)*24,2))</f>
        <v/>
      </c>
      <c r="G192" s="17"/>
      <c r="H192" s="17"/>
      <c r="I192" s="17"/>
    </row>
    <row r="193" customFormat="false" ht="15" hidden="false" customHeight="false" outlineLevel="0" collapsed="false">
      <c r="A193" s="17"/>
      <c r="B193" s="18" t="str">
        <f aca="false">IF(A193="","",IFERROR(VLOOKUP(A193,الموظفين!$A$2:$J$501,2,FALSE()),"⚠ كود غير موجود"))</f>
        <v/>
      </c>
      <c r="C193" s="16"/>
      <c r="D193" s="20"/>
      <c r="E193" s="20"/>
      <c r="F193" s="21" t="str">
        <f aca="false">IF(OR(D193="",E193=""),"",ROUND(MOD(E193-D193,1)*24,2))</f>
        <v/>
      </c>
      <c r="G193" s="17"/>
      <c r="H193" s="17"/>
      <c r="I193" s="17"/>
    </row>
    <row r="194" customFormat="false" ht="15" hidden="false" customHeight="false" outlineLevel="0" collapsed="false">
      <c r="A194" s="17"/>
      <c r="B194" s="18" t="str">
        <f aca="false">IF(A194="","",IFERROR(VLOOKUP(A194,الموظفين!$A$2:$J$501,2,FALSE()),"⚠ كود غير موجود"))</f>
        <v/>
      </c>
      <c r="C194" s="16"/>
      <c r="D194" s="20"/>
      <c r="E194" s="20"/>
      <c r="F194" s="21" t="str">
        <f aca="false">IF(OR(D194="",E194=""),"",ROUND(MOD(E194-D194,1)*24,2))</f>
        <v/>
      </c>
      <c r="G194" s="17"/>
      <c r="H194" s="17"/>
      <c r="I194" s="17"/>
    </row>
    <row r="195" customFormat="false" ht="15" hidden="false" customHeight="false" outlineLevel="0" collapsed="false">
      <c r="A195" s="17"/>
      <c r="B195" s="18" t="str">
        <f aca="false">IF(A195="","",IFERROR(VLOOKUP(A195,الموظفين!$A$2:$J$501,2,FALSE()),"⚠ كود غير موجود"))</f>
        <v/>
      </c>
      <c r="C195" s="16"/>
      <c r="D195" s="20"/>
      <c r="E195" s="20"/>
      <c r="F195" s="21" t="str">
        <f aca="false">IF(OR(D195="",E195=""),"",ROUND(MOD(E195-D195,1)*24,2))</f>
        <v/>
      </c>
      <c r="G195" s="17"/>
      <c r="H195" s="17"/>
      <c r="I195" s="17"/>
    </row>
    <row r="196" customFormat="false" ht="15" hidden="false" customHeight="false" outlineLevel="0" collapsed="false">
      <c r="A196" s="17"/>
      <c r="B196" s="18" t="str">
        <f aca="false">IF(A196="","",IFERROR(VLOOKUP(A196,الموظفين!$A$2:$J$501,2,FALSE()),"⚠ كود غير موجود"))</f>
        <v/>
      </c>
      <c r="C196" s="16"/>
      <c r="D196" s="20"/>
      <c r="E196" s="20"/>
      <c r="F196" s="21" t="str">
        <f aca="false">IF(OR(D196="",E196=""),"",ROUND(MOD(E196-D196,1)*24,2))</f>
        <v/>
      </c>
      <c r="G196" s="17"/>
      <c r="H196" s="17"/>
      <c r="I196" s="17"/>
    </row>
    <row r="197" customFormat="false" ht="15" hidden="false" customHeight="false" outlineLevel="0" collapsed="false">
      <c r="A197" s="17"/>
      <c r="B197" s="18" t="str">
        <f aca="false">IF(A197="","",IFERROR(VLOOKUP(A197,الموظفين!$A$2:$J$501,2,FALSE()),"⚠ كود غير موجود"))</f>
        <v/>
      </c>
      <c r="C197" s="16"/>
      <c r="D197" s="20"/>
      <c r="E197" s="20"/>
      <c r="F197" s="21" t="str">
        <f aca="false">IF(OR(D197="",E197=""),"",ROUND(MOD(E197-D197,1)*24,2))</f>
        <v/>
      </c>
      <c r="G197" s="17"/>
      <c r="H197" s="17"/>
      <c r="I197" s="17"/>
    </row>
    <row r="198" customFormat="false" ht="15" hidden="false" customHeight="false" outlineLevel="0" collapsed="false">
      <c r="A198" s="17"/>
      <c r="B198" s="18" t="str">
        <f aca="false">IF(A198="","",IFERROR(VLOOKUP(A198,الموظفين!$A$2:$J$501,2,FALSE()),"⚠ كود غير موجود"))</f>
        <v/>
      </c>
      <c r="C198" s="16"/>
      <c r="D198" s="20"/>
      <c r="E198" s="20"/>
      <c r="F198" s="21" t="str">
        <f aca="false">IF(OR(D198="",E198=""),"",ROUND(MOD(E198-D198,1)*24,2))</f>
        <v/>
      </c>
      <c r="G198" s="17"/>
      <c r="H198" s="17"/>
      <c r="I198" s="17"/>
    </row>
    <row r="199" customFormat="false" ht="15" hidden="false" customHeight="false" outlineLevel="0" collapsed="false">
      <c r="A199" s="17"/>
      <c r="B199" s="18" t="str">
        <f aca="false">IF(A199="","",IFERROR(VLOOKUP(A199,الموظفين!$A$2:$J$501,2,FALSE()),"⚠ كود غير موجود"))</f>
        <v/>
      </c>
      <c r="C199" s="16"/>
      <c r="D199" s="20"/>
      <c r="E199" s="20"/>
      <c r="F199" s="21" t="str">
        <f aca="false">IF(OR(D199="",E199=""),"",ROUND(MOD(E199-D199,1)*24,2))</f>
        <v/>
      </c>
      <c r="G199" s="17"/>
      <c r="H199" s="17"/>
      <c r="I199" s="17"/>
    </row>
    <row r="200" customFormat="false" ht="15" hidden="false" customHeight="false" outlineLevel="0" collapsed="false">
      <c r="A200" s="17"/>
      <c r="B200" s="18" t="str">
        <f aca="false">IF(A200="","",IFERROR(VLOOKUP(A200,الموظفين!$A$2:$J$501,2,FALSE()),"⚠ كود غير موجود"))</f>
        <v/>
      </c>
      <c r="C200" s="16"/>
      <c r="D200" s="20"/>
      <c r="E200" s="20"/>
      <c r="F200" s="21" t="str">
        <f aca="false">IF(OR(D200="",E200=""),"",ROUND(MOD(E200-D200,1)*24,2))</f>
        <v/>
      </c>
      <c r="G200" s="17"/>
      <c r="H200" s="17"/>
      <c r="I200" s="17"/>
    </row>
    <row r="201" customFormat="false" ht="15" hidden="false" customHeight="false" outlineLevel="0" collapsed="false">
      <c r="A201" s="17"/>
      <c r="B201" s="18" t="str">
        <f aca="false">IF(A201="","",IFERROR(VLOOKUP(A201,الموظفين!$A$2:$J$501,2,FALSE()),"⚠ كود غير موجود"))</f>
        <v/>
      </c>
      <c r="C201" s="16"/>
      <c r="D201" s="20"/>
      <c r="E201" s="20"/>
      <c r="F201" s="21" t="str">
        <f aca="false">IF(OR(D201="",E201=""),"",ROUND(MOD(E201-D201,1)*24,2))</f>
        <v/>
      </c>
      <c r="G201" s="17"/>
      <c r="H201" s="17"/>
      <c r="I201" s="17"/>
    </row>
    <row r="202" customFormat="false" ht="15" hidden="false" customHeight="false" outlineLevel="0" collapsed="false">
      <c r="A202" s="17"/>
      <c r="B202" s="18" t="str">
        <f aca="false">IF(A202="","",IFERROR(VLOOKUP(A202,الموظفين!$A$2:$J$501,2,FALSE()),"⚠ كود غير موجود"))</f>
        <v/>
      </c>
      <c r="C202" s="16"/>
      <c r="D202" s="20"/>
      <c r="E202" s="20"/>
      <c r="F202" s="21" t="str">
        <f aca="false">IF(OR(D202="",E202=""),"",ROUND(MOD(E202-D202,1)*24,2))</f>
        <v/>
      </c>
      <c r="G202" s="17"/>
      <c r="H202" s="17"/>
      <c r="I202" s="17"/>
    </row>
    <row r="203" customFormat="false" ht="15" hidden="false" customHeight="false" outlineLevel="0" collapsed="false">
      <c r="A203" s="17"/>
      <c r="B203" s="18" t="str">
        <f aca="false">IF(A203="","",IFERROR(VLOOKUP(A203,الموظفين!$A$2:$J$501,2,FALSE()),"⚠ كود غير موجود"))</f>
        <v/>
      </c>
      <c r="C203" s="16"/>
      <c r="D203" s="20"/>
      <c r="E203" s="20"/>
      <c r="F203" s="21" t="str">
        <f aca="false">IF(OR(D203="",E203=""),"",ROUND(MOD(E203-D203,1)*24,2))</f>
        <v/>
      </c>
      <c r="G203" s="17"/>
      <c r="H203" s="17"/>
      <c r="I203" s="17"/>
    </row>
    <row r="204" customFormat="false" ht="15" hidden="false" customHeight="false" outlineLevel="0" collapsed="false">
      <c r="A204" s="17"/>
      <c r="B204" s="18" t="str">
        <f aca="false">IF(A204="","",IFERROR(VLOOKUP(A204,الموظفين!$A$2:$J$501,2,FALSE()),"⚠ كود غير موجود"))</f>
        <v/>
      </c>
      <c r="C204" s="16"/>
      <c r="D204" s="20"/>
      <c r="E204" s="20"/>
      <c r="F204" s="21" t="str">
        <f aca="false">IF(OR(D204="",E204=""),"",ROUND(MOD(E204-D204,1)*24,2))</f>
        <v/>
      </c>
      <c r="G204" s="17"/>
      <c r="H204" s="17"/>
      <c r="I204" s="17"/>
    </row>
    <row r="205" customFormat="false" ht="15" hidden="false" customHeight="false" outlineLevel="0" collapsed="false">
      <c r="A205" s="17"/>
      <c r="B205" s="18" t="str">
        <f aca="false">IF(A205="","",IFERROR(VLOOKUP(A205,الموظفين!$A$2:$J$501,2,FALSE()),"⚠ كود غير موجود"))</f>
        <v/>
      </c>
      <c r="C205" s="16"/>
      <c r="D205" s="20"/>
      <c r="E205" s="20"/>
      <c r="F205" s="21" t="str">
        <f aca="false">IF(OR(D205="",E205=""),"",ROUND(MOD(E205-D205,1)*24,2))</f>
        <v/>
      </c>
      <c r="G205" s="17"/>
      <c r="H205" s="17"/>
      <c r="I205" s="17"/>
    </row>
    <row r="206" customFormat="false" ht="15" hidden="false" customHeight="false" outlineLevel="0" collapsed="false">
      <c r="A206" s="17"/>
      <c r="B206" s="18" t="str">
        <f aca="false">IF(A206="","",IFERROR(VLOOKUP(A206,الموظفين!$A$2:$J$501,2,FALSE()),"⚠ كود غير موجود"))</f>
        <v/>
      </c>
      <c r="C206" s="16"/>
      <c r="D206" s="20"/>
      <c r="E206" s="20"/>
      <c r="F206" s="21" t="str">
        <f aca="false">IF(OR(D206="",E206=""),"",ROUND(MOD(E206-D206,1)*24,2))</f>
        <v/>
      </c>
      <c r="G206" s="17"/>
      <c r="H206" s="17"/>
      <c r="I206" s="17"/>
    </row>
    <row r="207" customFormat="false" ht="15" hidden="false" customHeight="false" outlineLevel="0" collapsed="false">
      <c r="A207" s="17"/>
      <c r="B207" s="18" t="str">
        <f aca="false">IF(A207="","",IFERROR(VLOOKUP(A207,الموظفين!$A$2:$J$501,2,FALSE()),"⚠ كود غير موجود"))</f>
        <v/>
      </c>
      <c r="C207" s="16"/>
      <c r="D207" s="20"/>
      <c r="E207" s="20"/>
      <c r="F207" s="21" t="str">
        <f aca="false">IF(OR(D207="",E207=""),"",ROUND(MOD(E207-D207,1)*24,2))</f>
        <v/>
      </c>
      <c r="G207" s="17"/>
      <c r="H207" s="17"/>
      <c r="I207" s="17"/>
    </row>
    <row r="208" customFormat="false" ht="15" hidden="false" customHeight="false" outlineLevel="0" collapsed="false">
      <c r="A208" s="17"/>
      <c r="B208" s="18" t="str">
        <f aca="false">IF(A208="","",IFERROR(VLOOKUP(A208,الموظفين!$A$2:$J$501,2,FALSE()),"⚠ كود غير موجود"))</f>
        <v/>
      </c>
      <c r="C208" s="16"/>
      <c r="D208" s="20"/>
      <c r="E208" s="20"/>
      <c r="F208" s="21" t="str">
        <f aca="false">IF(OR(D208="",E208=""),"",ROUND(MOD(E208-D208,1)*24,2))</f>
        <v/>
      </c>
      <c r="G208" s="17"/>
      <c r="H208" s="17"/>
      <c r="I208" s="17"/>
    </row>
    <row r="209" customFormat="false" ht="15" hidden="false" customHeight="false" outlineLevel="0" collapsed="false">
      <c r="A209" s="17"/>
      <c r="B209" s="18" t="str">
        <f aca="false">IF(A209="","",IFERROR(VLOOKUP(A209,الموظفين!$A$2:$J$501,2,FALSE()),"⚠ كود غير موجود"))</f>
        <v/>
      </c>
      <c r="C209" s="16"/>
      <c r="D209" s="20"/>
      <c r="E209" s="20"/>
      <c r="F209" s="21" t="str">
        <f aca="false">IF(OR(D209="",E209=""),"",ROUND(MOD(E209-D209,1)*24,2))</f>
        <v/>
      </c>
      <c r="G209" s="17"/>
      <c r="H209" s="17"/>
      <c r="I209" s="17"/>
    </row>
    <row r="210" customFormat="false" ht="15" hidden="false" customHeight="false" outlineLevel="0" collapsed="false">
      <c r="A210" s="17"/>
      <c r="B210" s="18" t="str">
        <f aca="false">IF(A210="","",IFERROR(VLOOKUP(A210,الموظفين!$A$2:$J$501,2,FALSE()),"⚠ كود غير موجود"))</f>
        <v/>
      </c>
      <c r="C210" s="16"/>
      <c r="D210" s="20"/>
      <c r="E210" s="20"/>
      <c r="F210" s="21" t="str">
        <f aca="false">IF(OR(D210="",E210=""),"",ROUND(MOD(E210-D210,1)*24,2))</f>
        <v/>
      </c>
      <c r="G210" s="17"/>
      <c r="H210" s="17"/>
      <c r="I210" s="17"/>
    </row>
    <row r="211" customFormat="false" ht="15" hidden="false" customHeight="false" outlineLevel="0" collapsed="false">
      <c r="A211" s="17"/>
      <c r="B211" s="18" t="str">
        <f aca="false">IF(A211="","",IFERROR(VLOOKUP(A211,الموظفين!$A$2:$J$501,2,FALSE()),"⚠ كود غير موجود"))</f>
        <v/>
      </c>
      <c r="C211" s="16"/>
      <c r="D211" s="20"/>
      <c r="E211" s="20"/>
      <c r="F211" s="21" t="str">
        <f aca="false">IF(OR(D211="",E211=""),"",ROUND(MOD(E211-D211,1)*24,2))</f>
        <v/>
      </c>
      <c r="G211" s="17"/>
      <c r="H211" s="17"/>
      <c r="I211" s="17"/>
    </row>
    <row r="212" customFormat="false" ht="15" hidden="false" customHeight="false" outlineLevel="0" collapsed="false">
      <c r="A212" s="17"/>
      <c r="B212" s="18" t="str">
        <f aca="false">IF(A212="","",IFERROR(VLOOKUP(A212,الموظفين!$A$2:$J$501,2,FALSE()),"⚠ كود غير موجود"))</f>
        <v/>
      </c>
      <c r="C212" s="16"/>
      <c r="D212" s="20"/>
      <c r="E212" s="20"/>
      <c r="F212" s="21" t="str">
        <f aca="false">IF(OR(D212="",E212=""),"",ROUND(MOD(E212-D212,1)*24,2))</f>
        <v/>
      </c>
      <c r="G212" s="17"/>
      <c r="H212" s="17"/>
      <c r="I212" s="17"/>
    </row>
    <row r="213" customFormat="false" ht="15" hidden="false" customHeight="false" outlineLevel="0" collapsed="false">
      <c r="A213" s="17"/>
      <c r="B213" s="18" t="str">
        <f aca="false">IF(A213="","",IFERROR(VLOOKUP(A213,الموظفين!$A$2:$J$501,2,FALSE()),"⚠ كود غير موجود"))</f>
        <v/>
      </c>
      <c r="C213" s="16"/>
      <c r="D213" s="20"/>
      <c r="E213" s="20"/>
      <c r="F213" s="21" t="str">
        <f aca="false">IF(OR(D213="",E213=""),"",ROUND(MOD(E213-D213,1)*24,2))</f>
        <v/>
      </c>
      <c r="G213" s="17"/>
      <c r="H213" s="17"/>
      <c r="I213" s="17"/>
    </row>
    <row r="214" customFormat="false" ht="15" hidden="false" customHeight="false" outlineLevel="0" collapsed="false">
      <c r="A214" s="17"/>
      <c r="B214" s="18" t="str">
        <f aca="false">IF(A214="","",IFERROR(VLOOKUP(A214,الموظفين!$A$2:$J$501,2,FALSE()),"⚠ كود غير موجود"))</f>
        <v/>
      </c>
      <c r="C214" s="16"/>
      <c r="D214" s="20"/>
      <c r="E214" s="20"/>
      <c r="F214" s="21" t="str">
        <f aca="false">IF(OR(D214="",E214=""),"",ROUND(MOD(E214-D214,1)*24,2))</f>
        <v/>
      </c>
      <c r="G214" s="17"/>
      <c r="H214" s="17"/>
      <c r="I214" s="17"/>
    </row>
    <row r="215" customFormat="false" ht="15" hidden="false" customHeight="false" outlineLevel="0" collapsed="false">
      <c r="A215" s="17"/>
      <c r="B215" s="18" t="str">
        <f aca="false">IF(A215="","",IFERROR(VLOOKUP(A215,الموظفين!$A$2:$J$501,2,FALSE()),"⚠ كود غير موجود"))</f>
        <v/>
      </c>
      <c r="C215" s="16"/>
      <c r="D215" s="20"/>
      <c r="E215" s="20"/>
      <c r="F215" s="21" t="str">
        <f aca="false">IF(OR(D215="",E215=""),"",ROUND(MOD(E215-D215,1)*24,2))</f>
        <v/>
      </c>
      <c r="G215" s="17"/>
      <c r="H215" s="17"/>
      <c r="I215" s="17"/>
    </row>
    <row r="216" customFormat="false" ht="15" hidden="false" customHeight="false" outlineLevel="0" collapsed="false">
      <c r="A216" s="17"/>
      <c r="B216" s="18" t="str">
        <f aca="false">IF(A216="","",IFERROR(VLOOKUP(A216,الموظفين!$A$2:$J$501,2,FALSE()),"⚠ كود غير موجود"))</f>
        <v/>
      </c>
      <c r="C216" s="16"/>
      <c r="D216" s="20"/>
      <c r="E216" s="20"/>
      <c r="F216" s="21" t="str">
        <f aca="false">IF(OR(D216="",E216=""),"",ROUND(MOD(E216-D216,1)*24,2))</f>
        <v/>
      </c>
      <c r="G216" s="17"/>
      <c r="H216" s="17"/>
      <c r="I216" s="17"/>
    </row>
    <row r="217" customFormat="false" ht="15" hidden="false" customHeight="false" outlineLevel="0" collapsed="false">
      <c r="A217" s="17"/>
      <c r="B217" s="18" t="str">
        <f aca="false">IF(A217="","",IFERROR(VLOOKUP(A217,الموظفين!$A$2:$J$501,2,FALSE()),"⚠ كود غير موجود"))</f>
        <v/>
      </c>
      <c r="C217" s="16"/>
      <c r="D217" s="20"/>
      <c r="E217" s="20"/>
      <c r="F217" s="21" t="str">
        <f aca="false">IF(OR(D217="",E217=""),"",ROUND(MOD(E217-D217,1)*24,2))</f>
        <v/>
      </c>
      <c r="G217" s="17"/>
      <c r="H217" s="17"/>
      <c r="I217" s="17"/>
    </row>
    <row r="218" customFormat="false" ht="15" hidden="false" customHeight="false" outlineLevel="0" collapsed="false">
      <c r="A218" s="17"/>
      <c r="B218" s="18" t="str">
        <f aca="false">IF(A218="","",IFERROR(VLOOKUP(A218,الموظفين!$A$2:$J$501,2,FALSE()),"⚠ كود غير موجود"))</f>
        <v/>
      </c>
      <c r="C218" s="16"/>
      <c r="D218" s="20"/>
      <c r="E218" s="20"/>
      <c r="F218" s="21" t="str">
        <f aca="false">IF(OR(D218="",E218=""),"",ROUND(MOD(E218-D218,1)*24,2))</f>
        <v/>
      </c>
      <c r="G218" s="17"/>
      <c r="H218" s="17"/>
      <c r="I218" s="17"/>
    </row>
    <row r="219" customFormat="false" ht="15" hidden="false" customHeight="false" outlineLevel="0" collapsed="false">
      <c r="A219" s="17"/>
      <c r="B219" s="18" t="str">
        <f aca="false">IF(A219="","",IFERROR(VLOOKUP(A219,الموظفين!$A$2:$J$501,2,FALSE()),"⚠ كود غير موجود"))</f>
        <v/>
      </c>
      <c r="C219" s="16"/>
      <c r="D219" s="20"/>
      <c r="E219" s="20"/>
      <c r="F219" s="21" t="str">
        <f aca="false">IF(OR(D219="",E219=""),"",ROUND(MOD(E219-D219,1)*24,2))</f>
        <v/>
      </c>
      <c r="G219" s="17"/>
      <c r="H219" s="17"/>
      <c r="I219" s="17"/>
    </row>
    <row r="220" customFormat="false" ht="15" hidden="false" customHeight="false" outlineLevel="0" collapsed="false">
      <c r="A220" s="17"/>
      <c r="B220" s="18" t="str">
        <f aca="false">IF(A220="","",IFERROR(VLOOKUP(A220,الموظفين!$A$2:$J$501,2,FALSE()),"⚠ كود غير موجود"))</f>
        <v/>
      </c>
      <c r="C220" s="16"/>
      <c r="D220" s="20"/>
      <c r="E220" s="20"/>
      <c r="F220" s="21" t="str">
        <f aca="false">IF(OR(D220="",E220=""),"",ROUND(MOD(E220-D220,1)*24,2))</f>
        <v/>
      </c>
      <c r="G220" s="17"/>
      <c r="H220" s="17"/>
      <c r="I220" s="17"/>
    </row>
    <row r="221" customFormat="false" ht="15" hidden="false" customHeight="false" outlineLevel="0" collapsed="false">
      <c r="A221" s="17"/>
      <c r="B221" s="18" t="str">
        <f aca="false">IF(A221="","",IFERROR(VLOOKUP(A221,الموظفين!$A$2:$J$501,2,FALSE()),"⚠ كود غير موجود"))</f>
        <v/>
      </c>
      <c r="C221" s="16"/>
      <c r="D221" s="20"/>
      <c r="E221" s="20"/>
      <c r="F221" s="21" t="str">
        <f aca="false">IF(OR(D221="",E221=""),"",ROUND(MOD(E221-D221,1)*24,2))</f>
        <v/>
      </c>
      <c r="G221" s="17"/>
      <c r="H221" s="17"/>
      <c r="I221" s="17"/>
    </row>
    <row r="222" customFormat="false" ht="15" hidden="false" customHeight="false" outlineLevel="0" collapsed="false">
      <c r="A222" s="17"/>
      <c r="B222" s="18" t="str">
        <f aca="false">IF(A222="","",IFERROR(VLOOKUP(A222,الموظفين!$A$2:$J$501,2,FALSE()),"⚠ كود غير موجود"))</f>
        <v/>
      </c>
      <c r="C222" s="16"/>
      <c r="D222" s="20"/>
      <c r="E222" s="20"/>
      <c r="F222" s="21" t="str">
        <f aca="false">IF(OR(D222="",E222=""),"",ROUND(MOD(E222-D222,1)*24,2))</f>
        <v/>
      </c>
      <c r="G222" s="17"/>
      <c r="H222" s="17"/>
      <c r="I222" s="17"/>
    </row>
    <row r="223" customFormat="false" ht="15" hidden="false" customHeight="false" outlineLevel="0" collapsed="false">
      <c r="A223" s="17"/>
      <c r="B223" s="18" t="str">
        <f aca="false">IF(A223="","",IFERROR(VLOOKUP(A223,الموظفين!$A$2:$J$501,2,FALSE()),"⚠ كود غير موجود"))</f>
        <v/>
      </c>
      <c r="C223" s="16"/>
      <c r="D223" s="20"/>
      <c r="E223" s="20"/>
      <c r="F223" s="21" t="str">
        <f aca="false">IF(OR(D223="",E223=""),"",ROUND(MOD(E223-D223,1)*24,2))</f>
        <v/>
      </c>
      <c r="G223" s="17"/>
      <c r="H223" s="17"/>
      <c r="I223" s="17"/>
    </row>
    <row r="224" customFormat="false" ht="15" hidden="false" customHeight="false" outlineLevel="0" collapsed="false">
      <c r="A224" s="17"/>
      <c r="B224" s="18" t="str">
        <f aca="false">IF(A224="","",IFERROR(VLOOKUP(A224,الموظفين!$A$2:$J$501,2,FALSE()),"⚠ كود غير موجود"))</f>
        <v/>
      </c>
      <c r="C224" s="16"/>
      <c r="D224" s="20"/>
      <c r="E224" s="20"/>
      <c r="F224" s="21" t="str">
        <f aca="false">IF(OR(D224="",E224=""),"",ROUND(MOD(E224-D224,1)*24,2))</f>
        <v/>
      </c>
      <c r="G224" s="17"/>
      <c r="H224" s="17"/>
      <c r="I224" s="17"/>
    </row>
    <row r="225" customFormat="false" ht="15" hidden="false" customHeight="false" outlineLevel="0" collapsed="false">
      <c r="A225" s="17"/>
      <c r="B225" s="18" t="str">
        <f aca="false">IF(A225="","",IFERROR(VLOOKUP(A225,الموظفين!$A$2:$J$501,2,FALSE()),"⚠ كود غير موجود"))</f>
        <v/>
      </c>
      <c r="C225" s="16"/>
      <c r="D225" s="20"/>
      <c r="E225" s="20"/>
      <c r="F225" s="21" t="str">
        <f aca="false">IF(OR(D225="",E225=""),"",ROUND(MOD(E225-D225,1)*24,2))</f>
        <v/>
      </c>
      <c r="G225" s="17"/>
      <c r="H225" s="17"/>
      <c r="I225" s="17"/>
    </row>
    <row r="226" customFormat="false" ht="15" hidden="false" customHeight="false" outlineLevel="0" collapsed="false">
      <c r="A226" s="17"/>
      <c r="B226" s="18" t="str">
        <f aca="false">IF(A226="","",IFERROR(VLOOKUP(A226,الموظفين!$A$2:$J$501,2,FALSE()),"⚠ كود غير موجود"))</f>
        <v/>
      </c>
      <c r="C226" s="16"/>
      <c r="D226" s="20"/>
      <c r="E226" s="20"/>
      <c r="F226" s="21" t="str">
        <f aca="false">IF(OR(D226="",E226=""),"",ROUND(MOD(E226-D226,1)*24,2))</f>
        <v/>
      </c>
      <c r="G226" s="17"/>
      <c r="H226" s="17"/>
      <c r="I226" s="17"/>
    </row>
    <row r="227" customFormat="false" ht="15" hidden="false" customHeight="false" outlineLevel="0" collapsed="false">
      <c r="A227" s="17"/>
      <c r="B227" s="18" t="str">
        <f aca="false">IF(A227="","",IFERROR(VLOOKUP(A227,الموظفين!$A$2:$J$501,2,FALSE()),"⚠ كود غير موجود"))</f>
        <v/>
      </c>
      <c r="C227" s="16"/>
      <c r="D227" s="20"/>
      <c r="E227" s="20"/>
      <c r="F227" s="21" t="str">
        <f aca="false">IF(OR(D227="",E227=""),"",ROUND(MOD(E227-D227,1)*24,2))</f>
        <v/>
      </c>
      <c r="G227" s="17"/>
      <c r="H227" s="17"/>
      <c r="I227" s="17"/>
    </row>
    <row r="228" customFormat="false" ht="15" hidden="false" customHeight="false" outlineLevel="0" collapsed="false">
      <c r="A228" s="17"/>
      <c r="B228" s="18" t="str">
        <f aca="false">IF(A228="","",IFERROR(VLOOKUP(A228,الموظفين!$A$2:$J$501,2,FALSE()),"⚠ كود غير موجود"))</f>
        <v/>
      </c>
      <c r="C228" s="16"/>
      <c r="D228" s="20"/>
      <c r="E228" s="20"/>
      <c r="F228" s="21" t="str">
        <f aca="false">IF(OR(D228="",E228=""),"",ROUND(MOD(E228-D228,1)*24,2))</f>
        <v/>
      </c>
      <c r="G228" s="17"/>
      <c r="H228" s="17"/>
      <c r="I228" s="17"/>
    </row>
    <row r="229" customFormat="false" ht="15" hidden="false" customHeight="false" outlineLevel="0" collapsed="false">
      <c r="A229" s="17"/>
      <c r="B229" s="18" t="str">
        <f aca="false">IF(A229="","",IFERROR(VLOOKUP(A229,الموظفين!$A$2:$J$501,2,FALSE()),"⚠ كود غير موجود"))</f>
        <v/>
      </c>
      <c r="C229" s="16"/>
      <c r="D229" s="20"/>
      <c r="E229" s="20"/>
      <c r="F229" s="21" t="str">
        <f aca="false">IF(OR(D229="",E229=""),"",ROUND(MOD(E229-D229,1)*24,2))</f>
        <v/>
      </c>
      <c r="G229" s="17"/>
      <c r="H229" s="17"/>
      <c r="I229" s="17"/>
    </row>
    <row r="230" customFormat="false" ht="15" hidden="false" customHeight="false" outlineLevel="0" collapsed="false">
      <c r="A230" s="17"/>
      <c r="B230" s="18" t="str">
        <f aca="false">IF(A230="","",IFERROR(VLOOKUP(A230,الموظفين!$A$2:$J$501,2,FALSE()),"⚠ كود غير موجود"))</f>
        <v/>
      </c>
      <c r="C230" s="16"/>
      <c r="D230" s="20"/>
      <c r="E230" s="20"/>
      <c r="F230" s="21" t="str">
        <f aca="false">IF(OR(D230="",E230=""),"",ROUND(MOD(E230-D230,1)*24,2))</f>
        <v/>
      </c>
      <c r="G230" s="17"/>
      <c r="H230" s="17"/>
      <c r="I230" s="17"/>
    </row>
    <row r="231" customFormat="false" ht="15" hidden="false" customHeight="false" outlineLevel="0" collapsed="false">
      <c r="A231" s="17"/>
      <c r="B231" s="18" t="str">
        <f aca="false">IF(A231="","",IFERROR(VLOOKUP(A231,الموظفين!$A$2:$J$501,2,FALSE()),"⚠ كود غير موجود"))</f>
        <v/>
      </c>
      <c r="C231" s="16"/>
      <c r="D231" s="20"/>
      <c r="E231" s="20"/>
      <c r="F231" s="21" t="str">
        <f aca="false">IF(OR(D231="",E231=""),"",ROUND(MOD(E231-D231,1)*24,2))</f>
        <v/>
      </c>
      <c r="G231" s="17"/>
      <c r="H231" s="17"/>
      <c r="I231" s="17"/>
    </row>
    <row r="232" customFormat="false" ht="15" hidden="false" customHeight="false" outlineLevel="0" collapsed="false">
      <c r="A232" s="17"/>
      <c r="B232" s="18" t="str">
        <f aca="false">IF(A232="","",IFERROR(VLOOKUP(A232,الموظفين!$A$2:$J$501,2,FALSE()),"⚠ كود غير موجود"))</f>
        <v/>
      </c>
      <c r="C232" s="16"/>
      <c r="D232" s="20"/>
      <c r="E232" s="20"/>
      <c r="F232" s="21" t="str">
        <f aca="false">IF(OR(D232="",E232=""),"",ROUND(MOD(E232-D232,1)*24,2))</f>
        <v/>
      </c>
      <c r="G232" s="17"/>
      <c r="H232" s="17"/>
      <c r="I232" s="17"/>
    </row>
    <row r="233" customFormat="false" ht="15" hidden="false" customHeight="false" outlineLevel="0" collapsed="false">
      <c r="A233" s="17"/>
      <c r="B233" s="18" t="str">
        <f aca="false">IF(A233="","",IFERROR(VLOOKUP(A233,الموظفين!$A$2:$J$501,2,FALSE()),"⚠ كود غير موجود"))</f>
        <v/>
      </c>
      <c r="C233" s="16"/>
      <c r="D233" s="20"/>
      <c r="E233" s="20"/>
      <c r="F233" s="21" t="str">
        <f aca="false">IF(OR(D233="",E233=""),"",ROUND(MOD(E233-D233,1)*24,2))</f>
        <v/>
      </c>
      <c r="G233" s="17"/>
      <c r="H233" s="17"/>
      <c r="I233" s="17"/>
    </row>
    <row r="234" customFormat="false" ht="15" hidden="false" customHeight="false" outlineLevel="0" collapsed="false">
      <c r="A234" s="17"/>
      <c r="B234" s="18" t="str">
        <f aca="false">IF(A234="","",IFERROR(VLOOKUP(A234,الموظفين!$A$2:$J$501,2,FALSE()),"⚠ كود غير موجود"))</f>
        <v/>
      </c>
      <c r="C234" s="16"/>
      <c r="D234" s="20"/>
      <c r="E234" s="20"/>
      <c r="F234" s="21" t="str">
        <f aca="false">IF(OR(D234="",E234=""),"",ROUND(MOD(E234-D234,1)*24,2))</f>
        <v/>
      </c>
      <c r="G234" s="17"/>
      <c r="H234" s="17"/>
      <c r="I234" s="17"/>
    </row>
    <row r="235" customFormat="false" ht="15" hidden="false" customHeight="false" outlineLevel="0" collapsed="false">
      <c r="A235" s="17"/>
      <c r="B235" s="18" t="str">
        <f aca="false">IF(A235="","",IFERROR(VLOOKUP(A235,الموظفين!$A$2:$J$501,2,FALSE()),"⚠ كود غير موجود"))</f>
        <v/>
      </c>
      <c r="C235" s="16"/>
      <c r="D235" s="20"/>
      <c r="E235" s="20"/>
      <c r="F235" s="21" t="str">
        <f aca="false">IF(OR(D235="",E235=""),"",ROUND(MOD(E235-D235,1)*24,2))</f>
        <v/>
      </c>
      <c r="G235" s="17"/>
      <c r="H235" s="17"/>
      <c r="I235" s="17"/>
    </row>
    <row r="236" customFormat="false" ht="15" hidden="false" customHeight="false" outlineLevel="0" collapsed="false">
      <c r="A236" s="17"/>
      <c r="B236" s="18" t="str">
        <f aca="false">IF(A236="","",IFERROR(VLOOKUP(A236,الموظفين!$A$2:$J$501,2,FALSE()),"⚠ كود غير موجود"))</f>
        <v/>
      </c>
      <c r="C236" s="16"/>
      <c r="D236" s="20"/>
      <c r="E236" s="20"/>
      <c r="F236" s="21" t="str">
        <f aca="false">IF(OR(D236="",E236=""),"",ROUND(MOD(E236-D236,1)*24,2))</f>
        <v/>
      </c>
      <c r="G236" s="17"/>
      <c r="H236" s="17"/>
      <c r="I236" s="17"/>
    </row>
    <row r="237" customFormat="false" ht="15" hidden="false" customHeight="false" outlineLevel="0" collapsed="false">
      <c r="A237" s="17"/>
      <c r="B237" s="18" t="str">
        <f aca="false">IF(A237="","",IFERROR(VLOOKUP(A237,الموظفين!$A$2:$J$501,2,FALSE()),"⚠ كود غير موجود"))</f>
        <v/>
      </c>
      <c r="C237" s="16"/>
      <c r="D237" s="20"/>
      <c r="E237" s="20"/>
      <c r="F237" s="21" t="str">
        <f aca="false">IF(OR(D237="",E237=""),"",ROUND(MOD(E237-D237,1)*24,2))</f>
        <v/>
      </c>
      <c r="G237" s="17"/>
      <c r="H237" s="17"/>
      <c r="I237" s="17"/>
    </row>
    <row r="238" customFormat="false" ht="15" hidden="false" customHeight="false" outlineLevel="0" collapsed="false">
      <c r="A238" s="17"/>
      <c r="B238" s="18" t="str">
        <f aca="false">IF(A238="","",IFERROR(VLOOKUP(A238,الموظفين!$A$2:$J$501,2,FALSE()),"⚠ كود غير موجود"))</f>
        <v/>
      </c>
      <c r="C238" s="16"/>
      <c r="D238" s="20"/>
      <c r="E238" s="20"/>
      <c r="F238" s="21" t="str">
        <f aca="false">IF(OR(D238="",E238=""),"",ROUND(MOD(E238-D238,1)*24,2))</f>
        <v/>
      </c>
      <c r="G238" s="17"/>
      <c r="H238" s="17"/>
      <c r="I238" s="17"/>
    </row>
    <row r="239" customFormat="false" ht="15" hidden="false" customHeight="false" outlineLevel="0" collapsed="false">
      <c r="A239" s="17"/>
      <c r="B239" s="18" t="str">
        <f aca="false">IF(A239="","",IFERROR(VLOOKUP(A239,الموظفين!$A$2:$J$501,2,FALSE()),"⚠ كود غير موجود"))</f>
        <v/>
      </c>
      <c r="C239" s="16"/>
      <c r="D239" s="20"/>
      <c r="E239" s="20"/>
      <c r="F239" s="21" t="str">
        <f aca="false">IF(OR(D239="",E239=""),"",ROUND(MOD(E239-D239,1)*24,2))</f>
        <v/>
      </c>
      <c r="G239" s="17"/>
      <c r="H239" s="17"/>
      <c r="I239" s="17"/>
    </row>
    <row r="240" customFormat="false" ht="15" hidden="false" customHeight="false" outlineLevel="0" collapsed="false">
      <c r="A240" s="17"/>
      <c r="B240" s="18" t="str">
        <f aca="false">IF(A240="","",IFERROR(VLOOKUP(A240,الموظفين!$A$2:$J$501,2,FALSE()),"⚠ كود غير موجود"))</f>
        <v/>
      </c>
      <c r="C240" s="16"/>
      <c r="D240" s="20"/>
      <c r="E240" s="20"/>
      <c r="F240" s="21" t="str">
        <f aca="false">IF(OR(D240="",E240=""),"",ROUND(MOD(E240-D240,1)*24,2))</f>
        <v/>
      </c>
      <c r="G240" s="17"/>
      <c r="H240" s="17"/>
      <c r="I240" s="17"/>
    </row>
    <row r="241" customFormat="false" ht="15" hidden="false" customHeight="false" outlineLevel="0" collapsed="false">
      <c r="A241" s="17"/>
      <c r="B241" s="18" t="str">
        <f aca="false">IF(A241="","",IFERROR(VLOOKUP(A241,الموظفين!$A$2:$J$501,2,FALSE()),"⚠ كود غير موجود"))</f>
        <v/>
      </c>
      <c r="C241" s="16"/>
      <c r="D241" s="20"/>
      <c r="E241" s="20"/>
      <c r="F241" s="21" t="str">
        <f aca="false">IF(OR(D241="",E241=""),"",ROUND(MOD(E241-D241,1)*24,2))</f>
        <v/>
      </c>
      <c r="G241" s="17"/>
      <c r="H241" s="17"/>
      <c r="I241" s="17"/>
    </row>
    <row r="242" customFormat="false" ht="15" hidden="false" customHeight="false" outlineLevel="0" collapsed="false">
      <c r="A242" s="17"/>
      <c r="B242" s="18" t="str">
        <f aca="false">IF(A242="","",IFERROR(VLOOKUP(A242,الموظفين!$A$2:$J$501,2,FALSE()),"⚠ كود غير موجود"))</f>
        <v/>
      </c>
      <c r="C242" s="16"/>
      <c r="D242" s="20"/>
      <c r="E242" s="20"/>
      <c r="F242" s="21" t="str">
        <f aca="false">IF(OR(D242="",E242=""),"",ROUND(MOD(E242-D242,1)*24,2))</f>
        <v/>
      </c>
      <c r="G242" s="17"/>
      <c r="H242" s="17"/>
      <c r="I242" s="17"/>
    </row>
    <row r="243" customFormat="false" ht="15" hidden="false" customHeight="false" outlineLevel="0" collapsed="false">
      <c r="A243" s="17"/>
      <c r="B243" s="18" t="str">
        <f aca="false">IF(A243="","",IFERROR(VLOOKUP(A243,الموظفين!$A$2:$J$501,2,FALSE()),"⚠ كود غير موجود"))</f>
        <v/>
      </c>
      <c r="C243" s="16"/>
      <c r="D243" s="20"/>
      <c r="E243" s="20"/>
      <c r="F243" s="21" t="str">
        <f aca="false">IF(OR(D243="",E243=""),"",ROUND(MOD(E243-D243,1)*24,2))</f>
        <v/>
      </c>
      <c r="G243" s="17"/>
      <c r="H243" s="17"/>
      <c r="I243" s="17"/>
    </row>
    <row r="244" customFormat="false" ht="15" hidden="false" customHeight="false" outlineLevel="0" collapsed="false">
      <c r="A244" s="17"/>
      <c r="B244" s="18" t="str">
        <f aca="false">IF(A244="","",IFERROR(VLOOKUP(A244,الموظفين!$A$2:$J$501,2,FALSE()),"⚠ كود غير موجود"))</f>
        <v/>
      </c>
      <c r="C244" s="16"/>
      <c r="D244" s="20"/>
      <c r="E244" s="20"/>
      <c r="F244" s="21" t="str">
        <f aca="false">IF(OR(D244="",E244=""),"",ROUND(MOD(E244-D244,1)*24,2))</f>
        <v/>
      </c>
      <c r="G244" s="17"/>
      <c r="H244" s="17"/>
      <c r="I244" s="17"/>
    </row>
    <row r="245" customFormat="false" ht="15" hidden="false" customHeight="false" outlineLevel="0" collapsed="false">
      <c r="A245" s="17"/>
      <c r="B245" s="18" t="str">
        <f aca="false">IF(A245="","",IFERROR(VLOOKUP(A245,الموظفين!$A$2:$J$501,2,FALSE()),"⚠ كود غير موجود"))</f>
        <v/>
      </c>
      <c r="C245" s="16"/>
      <c r="D245" s="20"/>
      <c r="E245" s="20"/>
      <c r="F245" s="21" t="str">
        <f aca="false">IF(OR(D245="",E245=""),"",ROUND(MOD(E245-D245,1)*24,2))</f>
        <v/>
      </c>
      <c r="G245" s="17"/>
      <c r="H245" s="17"/>
      <c r="I245" s="17"/>
    </row>
    <row r="246" customFormat="false" ht="15" hidden="false" customHeight="false" outlineLevel="0" collapsed="false">
      <c r="A246" s="17"/>
      <c r="B246" s="18" t="str">
        <f aca="false">IF(A246="","",IFERROR(VLOOKUP(A246,الموظفين!$A$2:$J$501,2,FALSE()),"⚠ كود غير موجود"))</f>
        <v/>
      </c>
      <c r="C246" s="16"/>
      <c r="D246" s="20"/>
      <c r="E246" s="20"/>
      <c r="F246" s="21" t="str">
        <f aca="false">IF(OR(D246="",E246=""),"",ROUND(MOD(E246-D246,1)*24,2))</f>
        <v/>
      </c>
      <c r="G246" s="17"/>
      <c r="H246" s="17"/>
      <c r="I246" s="17"/>
    </row>
    <row r="247" customFormat="false" ht="15" hidden="false" customHeight="false" outlineLevel="0" collapsed="false">
      <c r="A247" s="17"/>
      <c r="B247" s="18" t="str">
        <f aca="false">IF(A247="","",IFERROR(VLOOKUP(A247,الموظفين!$A$2:$J$501,2,FALSE()),"⚠ كود غير موجود"))</f>
        <v/>
      </c>
      <c r="C247" s="16"/>
      <c r="D247" s="20"/>
      <c r="E247" s="20"/>
      <c r="F247" s="21" t="str">
        <f aca="false">IF(OR(D247="",E247=""),"",ROUND(MOD(E247-D247,1)*24,2))</f>
        <v/>
      </c>
      <c r="G247" s="17"/>
      <c r="H247" s="17"/>
      <c r="I247" s="17"/>
    </row>
    <row r="248" customFormat="false" ht="15" hidden="false" customHeight="false" outlineLevel="0" collapsed="false">
      <c r="A248" s="17"/>
      <c r="B248" s="18" t="str">
        <f aca="false">IF(A248="","",IFERROR(VLOOKUP(A248,الموظفين!$A$2:$J$501,2,FALSE()),"⚠ كود غير موجود"))</f>
        <v/>
      </c>
      <c r="C248" s="16"/>
      <c r="D248" s="20"/>
      <c r="E248" s="20"/>
      <c r="F248" s="21" t="str">
        <f aca="false">IF(OR(D248="",E248=""),"",ROUND(MOD(E248-D248,1)*24,2))</f>
        <v/>
      </c>
      <c r="G248" s="17"/>
      <c r="H248" s="17"/>
      <c r="I248" s="17"/>
    </row>
    <row r="249" customFormat="false" ht="15" hidden="false" customHeight="false" outlineLevel="0" collapsed="false">
      <c r="A249" s="17"/>
      <c r="B249" s="18" t="str">
        <f aca="false">IF(A249="","",IFERROR(VLOOKUP(A249,الموظفين!$A$2:$J$501,2,FALSE()),"⚠ كود غير موجود"))</f>
        <v/>
      </c>
      <c r="C249" s="16"/>
      <c r="D249" s="20"/>
      <c r="E249" s="20"/>
      <c r="F249" s="21" t="str">
        <f aca="false">IF(OR(D249="",E249=""),"",ROUND(MOD(E249-D249,1)*24,2))</f>
        <v/>
      </c>
      <c r="G249" s="17"/>
      <c r="H249" s="17"/>
      <c r="I249" s="17"/>
    </row>
    <row r="250" customFormat="false" ht="15" hidden="false" customHeight="false" outlineLevel="0" collapsed="false">
      <c r="A250" s="17"/>
      <c r="B250" s="18" t="str">
        <f aca="false">IF(A250="","",IFERROR(VLOOKUP(A250,الموظفين!$A$2:$J$501,2,FALSE()),"⚠ كود غير موجود"))</f>
        <v/>
      </c>
      <c r="C250" s="16"/>
      <c r="D250" s="20"/>
      <c r="E250" s="20"/>
      <c r="F250" s="21" t="str">
        <f aca="false">IF(OR(D250="",E250=""),"",ROUND(MOD(E250-D250,1)*24,2))</f>
        <v/>
      </c>
      <c r="G250" s="17"/>
      <c r="H250" s="17"/>
      <c r="I250" s="17"/>
    </row>
    <row r="251" customFormat="false" ht="15" hidden="false" customHeight="false" outlineLevel="0" collapsed="false">
      <c r="A251" s="17"/>
      <c r="B251" s="18" t="str">
        <f aca="false">IF(A251="","",IFERROR(VLOOKUP(A251,الموظفين!$A$2:$J$501,2,FALSE()),"⚠ كود غير موجود"))</f>
        <v/>
      </c>
      <c r="C251" s="16"/>
      <c r="D251" s="20"/>
      <c r="E251" s="20"/>
      <c r="F251" s="21" t="str">
        <f aca="false">IF(OR(D251="",E251=""),"",ROUND(MOD(E251-D251,1)*24,2))</f>
        <v/>
      </c>
      <c r="G251" s="17"/>
      <c r="H251" s="17"/>
      <c r="I251" s="17"/>
    </row>
    <row r="252" customFormat="false" ht="15" hidden="false" customHeight="false" outlineLevel="0" collapsed="false">
      <c r="A252" s="17"/>
      <c r="B252" s="18" t="str">
        <f aca="false">IF(A252="","",IFERROR(VLOOKUP(A252,الموظفين!$A$2:$J$501,2,FALSE()),"⚠ كود غير موجود"))</f>
        <v/>
      </c>
      <c r="C252" s="16"/>
      <c r="D252" s="20"/>
      <c r="E252" s="20"/>
      <c r="F252" s="21" t="str">
        <f aca="false">IF(OR(D252="",E252=""),"",ROUND(MOD(E252-D252,1)*24,2))</f>
        <v/>
      </c>
      <c r="G252" s="17"/>
      <c r="H252" s="17"/>
      <c r="I252" s="17"/>
    </row>
    <row r="253" customFormat="false" ht="15" hidden="false" customHeight="false" outlineLevel="0" collapsed="false">
      <c r="A253" s="17"/>
      <c r="B253" s="18" t="str">
        <f aca="false">IF(A253="","",IFERROR(VLOOKUP(A253,الموظفين!$A$2:$J$501,2,FALSE()),"⚠ كود غير موجود"))</f>
        <v/>
      </c>
      <c r="C253" s="16"/>
      <c r="D253" s="20"/>
      <c r="E253" s="20"/>
      <c r="F253" s="21" t="str">
        <f aca="false">IF(OR(D253="",E253=""),"",ROUND(MOD(E253-D253,1)*24,2))</f>
        <v/>
      </c>
      <c r="G253" s="17"/>
      <c r="H253" s="17"/>
      <c r="I253" s="17"/>
    </row>
    <row r="254" customFormat="false" ht="15" hidden="false" customHeight="false" outlineLevel="0" collapsed="false">
      <c r="A254" s="17"/>
      <c r="B254" s="18" t="str">
        <f aca="false">IF(A254="","",IFERROR(VLOOKUP(A254,الموظفين!$A$2:$J$501,2,FALSE()),"⚠ كود غير موجود"))</f>
        <v/>
      </c>
      <c r="C254" s="16"/>
      <c r="D254" s="20"/>
      <c r="E254" s="20"/>
      <c r="F254" s="21" t="str">
        <f aca="false">IF(OR(D254="",E254=""),"",ROUND(MOD(E254-D254,1)*24,2))</f>
        <v/>
      </c>
      <c r="G254" s="17"/>
      <c r="H254" s="17"/>
      <c r="I254" s="17"/>
    </row>
    <row r="255" customFormat="false" ht="15" hidden="false" customHeight="false" outlineLevel="0" collapsed="false">
      <c r="A255" s="17"/>
      <c r="B255" s="18" t="str">
        <f aca="false">IF(A255="","",IFERROR(VLOOKUP(A255,الموظفين!$A$2:$J$501,2,FALSE()),"⚠ كود غير موجود"))</f>
        <v/>
      </c>
      <c r="C255" s="16"/>
      <c r="D255" s="20"/>
      <c r="E255" s="20"/>
      <c r="F255" s="21" t="str">
        <f aca="false">IF(OR(D255="",E255=""),"",ROUND(MOD(E255-D255,1)*24,2))</f>
        <v/>
      </c>
      <c r="G255" s="17"/>
      <c r="H255" s="17"/>
      <c r="I255" s="17"/>
    </row>
    <row r="256" customFormat="false" ht="15" hidden="false" customHeight="false" outlineLevel="0" collapsed="false">
      <c r="A256" s="17"/>
      <c r="B256" s="18" t="str">
        <f aca="false">IF(A256="","",IFERROR(VLOOKUP(A256,الموظفين!$A$2:$J$501,2,FALSE()),"⚠ كود غير موجود"))</f>
        <v/>
      </c>
      <c r="C256" s="16"/>
      <c r="D256" s="20"/>
      <c r="E256" s="20"/>
      <c r="F256" s="21" t="str">
        <f aca="false">IF(OR(D256="",E256=""),"",ROUND(MOD(E256-D256,1)*24,2))</f>
        <v/>
      </c>
      <c r="G256" s="17"/>
      <c r="H256" s="17"/>
      <c r="I256" s="17"/>
    </row>
    <row r="257" customFormat="false" ht="15" hidden="false" customHeight="false" outlineLevel="0" collapsed="false">
      <c r="A257" s="17"/>
      <c r="B257" s="18" t="str">
        <f aca="false">IF(A257="","",IFERROR(VLOOKUP(A257,الموظفين!$A$2:$J$501,2,FALSE()),"⚠ كود غير موجود"))</f>
        <v/>
      </c>
      <c r="C257" s="16"/>
      <c r="D257" s="20"/>
      <c r="E257" s="20"/>
      <c r="F257" s="21" t="str">
        <f aca="false">IF(OR(D257="",E257=""),"",ROUND(MOD(E257-D257,1)*24,2))</f>
        <v/>
      </c>
      <c r="G257" s="17"/>
      <c r="H257" s="17"/>
      <c r="I257" s="17"/>
    </row>
    <row r="258" customFormat="false" ht="15" hidden="false" customHeight="false" outlineLevel="0" collapsed="false">
      <c r="A258" s="17"/>
      <c r="B258" s="18" t="str">
        <f aca="false">IF(A258="","",IFERROR(VLOOKUP(A258,الموظفين!$A$2:$J$501,2,FALSE()),"⚠ كود غير موجود"))</f>
        <v/>
      </c>
      <c r="C258" s="16"/>
      <c r="D258" s="20"/>
      <c r="E258" s="20"/>
      <c r="F258" s="21" t="str">
        <f aca="false">IF(OR(D258="",E258=""),"",ROUND(MOD(E258-D258,1)*24,2))</f>
        <v/>
      </c>
      <c r="G258" s="17"/>
      <c r="H258" s="17"/>
      <c r="I258" s="17"/>
    </row>
    <row r="259" customFormat="false" ht="15" hidden="false" customHeight="false" outlineLevel="0" collapsed="false">
      <c r="A259" s="17"/>
      <c r="B259" s="18" t="str">
        <f aca="false">IF(A259="","",IFERROR(VLOOKUP(A259,الموظفين!$A$2:$J$501,2,FALSE()),"⚠ كود غير موجود"))</f>
        <v/>
      </c>
      <c r="C259" s="16"/>
      <c r="D259" s="20"/>
      <c r="E259" s="20"/>
      <c r="F259" s="21" t="str">
        <f aca="false">IF(OR(D259="",E259=""),"",ROUND(MOD(E259-D259,1)*24,2))</f>
        <v/>
      </c>
      <c r="G259" s="17"/>
      <c r="H259" s="17"/>
      <c r="I259" s="17"/>
    </row>
    <row r="260" customFormat="false" ht="15" hidden="false" customHeight="false" outlineLevel="0" collapsed="false">
      <c r="A260" s="17"/>
      <c r="B260" s="18" t="str">
        <f aca="false">IF(A260="","",IFERROR(VLOOKUP(A260,الموظفين!$A$2:$J$501,2,FALSE()),"⚠ كود غير موجود"))</f>
        <v/>
      </c>
      <c r="C260" s="16"/>
      <c r="D260" s="20"/>
      <c r="E260" s="20"/>
      <c r="F260" s="21" t="str">
        <f aca="false">IF(OR(D260="",E260=""),"",ROUND(MOD(E260-D260,1)*24,2))</f>
        <v/>
      </c>
      <c r="G260" s="17"/>
      <c r="H260" s="17"/>
      <c r="I260" s="17"/>
    </row>
    <row r="261" customFormat="false" ht="15" hidden="false" customHeight="false" outlineLevel="0" collapsed="false">
      <c r="A261" s="17"/>
      <c r="B261" s="18" t="str">
        <f aca="false">IF(A261="","",IFERROR(VLOOKUP(A261,الموظفين!$A$2:$J$501,2,FALSE()),"⚠ كود غير موجود"))</f>
        <v/>
      </c>
      <c r="C261" s="16"/>
      <c r="D261" s="20"/>
      <c r="E261" s="20"/>
      <c r="F261" s="21" t="str">
        <f aca="false">IF(OR(D261="",E261=""),"",ROUND(MOD(E261-D261,1)*24,2))</f>
        <v/>
      </c>
      <c r="G261" s="17"/>
      <c r="H261" s="17"/>
      <c r="I261" s="17"/>
    </row>
    <row r="262" customFormat="false" ht="15" hidden="false" customHeight="false" outlineLevel="0" collapsed="false">
      <c r="A262" s="17"/>
      <c r="B262" s="18" t="str">
        <f aca="false">IF(A262="","",IFERROR(VLOOKUP(A262,الموظفين!$A$2:$J$501,2,FALSE()),"⚠ كود غير موجود"))</f>
        <v/>
      </c>
      <c r="C262" s="16"/>
      <c r="D262" s="20"/>
      <c r="E262" s="20"/>
      <c r="F262" s="21" t="str">
        <f aca="false">IF(OR(D262="",E262=""),"",ROUND(MOD(E262-D262,1)*24,2))</f>
        <v/>
      </c>
      <c r="G262" s="17"/>
      <c r="H262" s="17"/>
      <c r="I262" s="17"/>
    </row>
    <row r="263" customFormat="false" ht="15" hidden="false" customHeight="false" outlineLevel="0" collapsed="false">
      <c r="A263" s="17"/>
      <c r="B263" s="18" t="str">
        <f aca="false">IF(A263="","",IFERROR(VLOOKUP(A263,الموظفين!$A$2:$J$501,2,FALSE()),"⚠ كود غير موجود"))</f>
        <v/>
      </c>
      <c r="C263" s="16"/>
      <c r="D263" s="20"/>
      <c r="E263" s="20"/>
      <c r="F263" s="21" t="str">
        <f aca="false">IF(OR(D263="",E263=""),"",ROUND(MOD(E263-D263,1)*24,2))</f>
        <v/>
      </c>
      <c r="G263" s="17"/>
      <c r="H263" s="17"/>
      <c r="I263" s="17"/>
    </row>
    <row r="264" customFormat="false" ht="15" hidden="false" customHeight="false" outlineLevel="0" collapsed="false">
      <c r="A264" s="17"/>
      <c r="B264" s="18" t="str">
        <f aca="false">IF(A264="","",IFERROR(VLOOKUP(A264,الموظفين!$A$2:$J$501,2,FALSE()),"⚠ كود غير موجود"))</f>
        <v/>
      </c>
      <c r="C264" s="16"/>
      <c r="D264" s="20"/>
      <c r="E264" s="20"/>
      <c r="F264" s="21" t="str">
        <f aca="false">IF(OR(D264="",E264=""),"",ROUND(MOD(E264-D264,1)*24,2))</f>
        <v/>
      </c>
      <c r="G264" s="17"/>
      <c r="H264" s="17"/>
      <c r="I264" s="17"/>
    </row>
    <row r="265" customFormat="false" ht="15" hidden="false" customHeight="false" outlineLevel="0" collapsed="false">
      <c r="A265" s="17"/>
      <c r="B265" s="18" t="str">
        <f aca="false">IF(A265="","",IFERROR(VLOOKUP(A265,الموظفين!$A$2:$J$501,2,FALSE()),"⚠ كود غير موجود"))</f>
        <v/>
      </c>
      <c r="C265" s="16"/>
      <c r="D265" s="20"/>
      <c r="E265" s="20"/>
      <c r="F265" s="21" t="str">
        <f aca="false">IF(OR(D265="",E265=""),"",ROUND(MOD(E265-D265,1)*24,2))</f>
        <v/>
      </c>
      <c r="G265" s="17"/>
      <c r="H265" s="17"/>
      <c r="I265" s="17"/>
    </row>
    <row r="266" customFormat="false" ht="15" hidden="false" customHeight="false" outlineLevel="0" collapsed="false">
      <c r="A266" s="17"/>
      <c r="B266" s="18" t="str">
        <f aca="false">IF(A266="","",IFERROR(VLOOKUP(A266,الموظفين!$A$2:$J$501,2,FALSE()),"⚠ كود غير موجود"))</f>
        <v/>
      </c>
      <c r="C266" s="16"/>
      <c r="D266" s="20"/>
      <c r="E266" s="20"/>
      <c r="F266" s="21" t="str">
        <f aca="false">IF(OR(D266="",E266=""),"",ROUND(MOD(E266-D266,1)*24,2))</f>
        <v/>
      </c>
      <c r="G266" s="17"/>
      <c r="H266" s="17"/>
      <c r="I266" s="17"/>
    </row>
    <row r="267" customFormat="false" ht="15" hidden="false" customHeight="false" outlineLevel="0" collapsed="false">
      <c r="A267" s="17"/>
      <c r="B267" s="18" t="str">
        <f aca="false">IF(A267="","",IFERROR(VLOOKUP(A267,الموظفين!$A$2:$J$501,2,FALSE()),"⚠ كود غير موجود"))</f>
        <v/>
      </c>
      <c r="C267" s="16"/>
      <c r="D267" s="20"/>
      <c r="E267" s="20"/>
      <c r="F267" s="21" t="str">
        <f aca="false">IF(OR(D267="",E267=""),"",ROUND(MOD(E267-D267,1)*24,2))</f>
        <v/>
      </c>
      <c r="G267" s="17"/>
      <c r="H267" s="17"/>
      <c r="I267" s="17"/>
    </row>
    <row r="268" customFormat="false" ht="15" hidden="false" customHeight="false" outlineLevel="0" collapsed="false">
      <c r="A268" s="17"/>
      <c r="B268" s="18" t="str">
        <f aca="false">IF(A268="","",IFERROR(VLOOKUP(A268,الموظفين!$A$2:$J$501,2,FALSE()),"⚠ كود غير موجود"))</f>
        <v/>
      </c>
      <c r="C268" s="16"/>
      <c r="D268" s="20"/>
      <c r="E268" s="20"/>
      <c r="F268" s="21" t="str">
        <f aca="false">IF(OR(D268="",E268=""),"",ROUND(MOD(E268-D268,1)*24,2))</f>
        <v/>
      </c>
      <c r="G268" s="17"/>
      <c r="H268" s="17"/>
      <c r="I268" s="17"/>
    </row>
    <row r="269" customFormat="false" ht="15" hidden="false" customHeight="false" outlineLevel="0" collapsed="false">
      <c r="A269" s="17"/>
      <c r="B269" s="18" t="str">
        <f aca="false">IF(A269="","",IFERROR(VLOOKUP(A269,الموظفين!$A$2:$J$501,2,FALSE()),"⚠ كود غير موجود"))</f>
        <v/>
      </c>
      <c r="C269" s="16"/>
      <c r="D269" s="20"/>
      <c r="E269" s="20"/>
      <c r="F269" s="21" t="str">
        <f aca="false">IF(OR(D269="",E269=""),"",ROUND(MOD(E269-D269,1)*24,2))</f>
        <v/>
      </c>
      <c r="G269" s="17"/>
      <c r="H269" s="17"/>
      <c r="I269" s="17"/>
    </row>
    <row r="270" customFormat="false" ht="15" hidden="false" customHeight="false" outlineLevel="0" collapsed="false">
      <c r="A270" s="17"/>
      <c r="B270" s="18" t="str">
        <f aca="false">IF(A270="","",IFERROR(VLOOKUP(A270,الموظفين!$A$2:$J$501,2,FALSE()),"⚠ كود غير موجود"))</f>
        <v/>
      </c>
      <c r="C270" s="16"/>
      <c r="D270" s="20"/>
      <c r="E270" s="20"/>
      <c r="F270" s="21" t="str">
        <f aca="false">IF(OR(D270="",E270=""),"",ROUND(MOD(E270-D270,1)*24,2))</f>
        <v/>
      </c>
      <c r="G270" s="17"/>
      <c r="H270" s="17"/>
      <c r="I270" s="17"/>
    </row>
    <row r="271" customFormat="false" ht="15" hidden="false" customHeight="false" outlineLevel="0" collapsed="false">
      <c r="A271" s="17"/>
      <c r="B271" s="18" t="str">
        <f aca="false">IF(A271="","",IFERROR(VLOOKUP(A271,الموظفين!$A$2:$J$501,2,FALSE()),"⚠ كود غير موجود"))</f>
        <v/>
      </c>
      <c r="C271" s="16"/>
      <c r="D271" s="20"/>
      <c r="E271" s="20"/>
      <c r="F271" s="21" t="str">
        <f aca="false">IF(OR(D271="",E271=""),"",ROUND(MOD(E271-D271,1)*24,2))</f>
        <v/>
      </c>
      <c r="G271" s="17"/>
      <c r="H271" s="17"/>
      <c r="I271" s="17"/>
    </row>
    <row r="272" customFormat="false" ht="15" hidden="false" customHeight="false" outlineLevel="0" collapsed="false">
      <c r="A272" s="17"/>
      <c r="B272" s="18" t="str">
        <f aca="false">IF(A272="","",IFERROR(VLOOKUP(A272,الموظفين!$A$2:$J$501,2,FALSE()),"⚠ كود غير موجود"))</f>
        <v/>
      </c>
      <c r="C272" s="16"/>
      <c r="D272" s="20"/>
      <c r="E272" s="20"/>
      <c r="F272" s="21" t="str">
        <f aca="false">IF(OR(D272="",E272=""),"",ROUND(MOD(E272-D272,1)*24,2))</f>
        <v/>
      </c>
      <c r="G272" s="17"/>
      <c r="H272" s="17"/>
      <c r="I272" s="17"/>
    </row>
    <row r="273" customFormat="false" ht="15" hidden="false" customHeight="false" outlineLevel="0" collapsed="false">
      <c r="A273" s="17"/>
      <c r="B273" s="18" t="str">
        <f aca="false">IF(A273="","",IFERROR(VLOOKUP(A273,الموظفين!$A$2:$J$501,2,FALSE()),"⚠ كود غير موجود"))</f>
        <v/>
      </c>
      <c r="C273" s="16"/>
      <c r="D273" s="20"/>
      <c r="E273" s="20"/>
      <c r="F273" s="21" t="str">
        <f aca="false">IF(OR(D273="",E273=""),"",ROUND(MOD(E273-D273,1)*24,2))</f>
        <v/>
      </c>
      <c r="G273" s="17"/>
      <c r="H273" s="17"/>
      <c r="I273" s="17"/>
    </row>
    <row r="274" customFormat="false" ht="15" hidden="false" customHeight="false" outlineLevel="0" collapsed="false">
      <c r="A274" s="17"/>
      <c r="B274" s="18" t="str">
        <f aca="false">IF(A274="","",IFERROR(VLOOKUP(A274,الموظفين!$A$2:$J$501,2,FALSE()),"⚠ كود غير موجود"))</f>
        <v/>
      </c>
      <c r="C274" s="16"/>
      <c r="D274" s="20"/>
      <c r="E274" s="20"/>
      <c r="F274" s="21" t="str">
        <f aca="false">IF(OR(D274="",E274=""),"",ROUND(MOD(E274-D274,1)*24,2))</f>
        <v/>
      </c>
      <c r="G274" s="17"/>
      <c r="H274" s="17"/>
      <c r="I274" s="17"/>
    </row>
    <row r="275" customFormat="false" ht="15" hidden="false" customHeight="false" outlineLevel="0" collapsed="false">
      <c r="A275" s="17"/>
      <c r="B275" s="18" t="str">
        <f aca="false">IF(A275="","",IFERROR(VLOOKUP(A275,الموظفين!$A$2:$J$501,2,FALSE()),"⚠ كود غير موجود"))</f>
        <v/>
      </c>
      <c r="C275" s="16"/>
      <c r="D275" s="20"/>
      <c r="E275" s="20"/>
      <c r="F275" s="21" t="str">
        <f aca="false">IF(OR(D275="",E275=""),"",ROUND(MOD(E275-D275,1)*24,2))</f>
        <v/>
      </c>
      <c r="G275" s="17"/>
      <c r="H275" s="17"/>
      <c r="I275" s="17"/>
    </row>
    <row r="276" customFormat="false" ht="15" hidden="false" customHeight="false" outlineLevel="0" collapsed="false">
      <c r="A276" s="17"/>
      <c r="B276" s="18" t="str">
        <f aca="false">IF(A276="","",IFERROR(VLOOKUP(A276,الموظفين!$A$2:$J$501,2,FALSE()),"⚠ كود غير موجود"))</f>
        <v/>
      </c>
      <c r="C276" s="16"/>
      <c r="D276" s="20"/>
      <c r="E276" s="20"/>
      <c r="F276" s="21" t="str">
        <f aca="false">IF(OR(D276="",E276=""),"",ROUND(MOD(E276-D276,1)*24,2))</f>
        <v/>
      </c>
      <c r="G276" s="17"/>
      <c r="H276" s="17"/>
      <c r="I276" s="17"/>
    </row>
    <row r="277" customFormat="false" ht="15" hidden="false" customHeight="false" outlineLevel="0" collapsed="false">
      <c r="A277" s="17"/>
      <c r="B277" s="18" t="str">
        <f aca="false">IF(A277="","",IFERROR(VLOOKUP(A277,الموظفين!$A$2:$J$501,2,FALSE()),"⚠ كود غير موجود"))</f>
        <v/>
      </c>
      <c r="C277" s="16"/>
      <c r="D277" s="20"/>
      <c r="E277" s="20"/>
      <c r="F277" s="21" t="str">
        <f aca="false">IF(OR(D277="",E277=""),"",ROUND(MOD(E277-D277,1)*24,2))</f>
        <v/>
      </c>
      <c r="G277" s="17"/>
      <c r="H277" s="17"/>
      <c r="I277" s="17"/>
    </row>
    <row r="278" customFormat="false" ht="15" hidden="false" customHeight="false" outlineLevel="0" collapsed="false">
      <c r="A278" s="17"/>
      <c r="B278" s="18" t="str">
        <f aca="false">IF(A278="","",IFERROR(VLOOKUP(A278,الموظفين!$A$2:$J$501,2,FALSE()),"⚠ كود غير موجود"))</f>
        <v/>
      </c>
      <c r="C278" s="16"/>
      <c r="D278" s="20"/>
      <c r="E278" s="20"/>
      <c r="F278" s="21" t="str">
        <f aca="false">IF(OR(D278="",E278=""),"",ROUND(MOD(E278-D278,1)*24,2))</f>
        <v/>
      </c>
      <c r="G278" s="17"/>
      <c r="H278" s="17"/>
      <c r="I278" s="17"/>
    </row>
    <row r="279" customFormat="false" ht="15" hidden="false" customHeight="false" outlineLevel="0" collapsed="false">
      <c r="A279" s="17"/>
      <c r="B279" s="18" t="str">
        <f aca="false">IF(A279="","",IFERROR(VLOOKUP(A279,الموظفين!$A$2:$J$501,2,FALSE()),"⚠ كود غير موجود"))</f>
        <v/>
      </c>
      <c r="C279" s="16"/>
      <c r="D279" s="20"/>
      <c r="E279" s="20"/>
      <c r="F279" s="21" t="str">
        <f aca="false">IF(OR(D279="",E279=""),"",ROUND(MOD(E279-D279,1)*24,2))</f>
        <v/>
      </c>
      <c r="G279" s="17"/>
      <c r="H279" s="17"/>
      <c r="I279" s="17"/>
    </row>
    <row r="280" customFormat="false" ht="15" hidden="false" customHeight="false" outlineLevel="0" collapsed="false">
      <c r="A280" s="17"/>
      <c r="B280" s="18" t="str">
        <f aca="false">IF(A280="","",IFERROR(VLOOKUP(A280,الموظفين!$A$2:$J$501,2,FALSE()),"⚠ كود غير موجود"))</f>
        <v/>
      </c>
      <c r="C280" s="16"/>
      <c r="D280" s="20"/>
      <c r="E280" s="20"/>
      <c r="F280" s="21" t="str">
        <f aca="false">IF(OR(D280="",E280=""),"",ROUND(MOD(E280-D280,1)*24,2))</f>
        <v/>
      </c>
      <c r="G280" s="17"/>
      <c r="H280" s="17"/>
      <c r="I280" s="17"/>
    </row>
    <row r="281" customFormat="false" ht="15" hidden="false" customHeight="false" outlineLevel="0" collapsed="false">
      <c r="A281" s="17"/>
      <c r="B281" s="18" t="str">
        <f aca="false">IF(A281="","",IFERROR(VLOOKUP(A281,الموظفين!$A$2:$J$501,2,FALSE()),"⚠ كود غير موجود"))</f>
        <v/>
      </c>
      <c r="C281" s="16"/>
      <c r="D281" s="20"/>
      <c r="E281" s="20"/>
      <c r="F281" s="21" t="str">
        <f aca="false">IF(OR(D281="",E281=""),"",ROUND(MOD(E281-D281,1)*24,2))</f>
        <v/>
      </c>
      <c r="G281" s="17"/>
      <c r="H281" s="17"/>
      <c r="I281" s="17"/>
    </row>
    <row r="282" customFormat="false" ht="15" hidden="false" customHeight="false" outlineLevel="0" collapsed="false">
      <c r="A282" s="17"/>
      <c r="B282" s="18" t="str">
        <f aca="false">IF(A282="","",IFERROR(VLOOKUP(A282,الموظفين!$A$2:$J$501,2,FALSE()),"⚠ كود غير موجود"))</f>
        <v/>
      </c>
      <c r="C282" s="16"/>
      <c r="D282" s="20"/>
      <c r="E282" s="20"/>
      <c r="F282" s="21" t="str">
        <f aca="false">IF(OR(D282="",E282=""),"",ROUND(MOD(E282-D282,1)*24,2))</f>
        <v/>
      </c>
      <c r="G282" s="17"/>
      <c r="H282" s="17"/>
      <c r="I282" s="17"/>
    </row>
    <row r="283" customFormat="false" ht="15" hidden="false" customHeight="false" outlineLevel="0" collapsed="false">
      <c r="A283" s="17"/>
      <c r="B283" s="18" t="str">
        <f aca="false">IF(A283="","",IFERROR(VLOOKUP(A283,الموظفين!$A$2:$J$501,2,FALSE()),"⚠ كود غير موجود"))</f>
        <v/>
      </c>
      <c r="C283" s="16"/>
      <c r="D283" s="20"/>
      <c r="E283" s="20"/>
      <c r="F283" s="21" t="str">
        <f aca="false">IF(OR(D283="",E283=""),"",ROUND(MOD(E283-D283,1)*24,2))</f>
        <v/>
      </c>
      <c r="G283" s="17"/>
      <c r="H283" s="17"/>
      <c r="I283" s="17"/>
    </row>
    <row r="284" customFormat="false" ht="15" hidden="false" customHeight="false" outlineLevel="0" collapsed="false">
      <c r="A284" s="17"/>
      <c r="B284" s="18" t="str">
        <f aca="false">IF(A284="","",IFERROR(VLOOKUP(A284,الموظفين!$A$2:$J$501,2,FALSE()),"⚠ كود غير موجود"))</f>
        <v/>
      </c>
      <c r="C284" s="16"/>
      <c r="D284" s="20"/>
      <c r="E284" s="20"/>
      <c r="F284" s="21" t="str">
        <f aca="false">IF(OR(D284="",E284=""),"",ROUND(MOD(E284-D284,1)*24,2))</f>
        <v/>
      </c>
      <c r="G284" s="17"/>
      <c r="H284" s="17"/>
      <c r="I284" s="17"/>
    </row>
    <row r="285" customFormat="false" ht="15" hidden="false" customHeight="false" outlineLevel="0" collapsed="false">
      <c r="A285" s="17"/>
      <c r="B285" s="18" t="str">
        <f aca="false">IF(A285="","",IFERROR(VLOOKUP(A285,الموظفين!$A$2:$J$501,2,FALSE()),"⚠ كود غير موجود"))</f>
        <v/>
      </c>
      <c r="C285" s="16"/>
      <c r="D285" s="20"/>
      <c r="E285" s="20"/>
      <c r="F285" s="21" t="str">
        <f aca="false">IF(OR(D285="",E285=""),"",ROUND(MOD(E285-D285,1)*24,2))</f>
        <v/>
      </c>
      <c r="G285" s="17"/>
      <c r="H285" s="17"/>
      <c r="I285" s="17"/>
    </row>
    <row r="286" customFormat="false" ht="15" hidden="false" customHeight="false" outlineLevel="0" collapsed="false">
      <c r="A286" s="17"/>
      <c r="B286" s="18" t="str">
        <f aca="false">IF(A286="","",IFERROR(VLOOKUP(A286,الموظفين!$A$2:$J$501,2,FALSE()),"⚠ كود غير موجود"))</f>
        <v/>
      </c>
      <c r="C286" s="16"/>
      <c r="D286" s="20"/>
      <c r="E286" s="20"/>
      <c r="F286" s="21" t="str">
        <f aca="false">IF(OR(D286="",E286=""),"",ROUND(MOD(E286-D286,1)*24,2))</f>
        <v/>
      </c>
      <c r="G286" s="17"/>
      <c r="H286" s="17"/>
      <c r="I286" s="17"/>
    </row>
    <row r="287" customFormat="false" ht="15" hidden="false" customHeight="false" outlineLevel="0" collapsed="false">
      <c r="A287" s="17"/>
      <c r="B287" s="18" t="str">
        <f aca="false">IF(A287="","",IFERROR(VLOOKUP(A287,الموظفين!$A$2:$J$501,2,FALSE()),"⚠ كود غير موجود"))</f>
        <v/>
      </c>
      <c r="C287" s="16"/>
      <c r="D287" s="20"/>
      <c r="E287" s="20"/>
      <c r="F287" s="21" t="str">
        <f aca="false">IF(OR(D287="",E287=""),"",ROUND(MOD(E287-D287,1)*24,2))</f>
        <v/>
      </c>
      <c r="G287" s="17"/>
      <c r="H287" s="17"/>
      <c r="I287" s="17"/>
    </row>
    <row r="288" customFormat="false" ht="15" hidden="false" customHeight="false" outlineLevel="0" collapsed="false">
      <c r="A288" s="17"/>
      <c r="B288" s="18" t="str">
        <f aca="false">IF(A288="","",IFERROR(VLOOKUP(A288,الموظفين!$A$2:$J$501,2,FALSE()),"⚠ كود غير موجود"))</f>
        <v/>
      </c>
      <c r="C288" s="16"/>
      <c r="D288" s="20"/>
      <c r="E288" s="20"/>
      <c r="F288" s="21" t="str">
        <f aca="false">IF(OR(D288="",E288=""),"",ROUND(MOD(E288-D288,1)*24,2))</f>
        <v/>
      </c>
      <c r="G288" s="17"/>
      <c r="H288" s="17"/>
      <c r="I288" s="17"/>
    </row>
    <row r="289" customFormat="false" ht="15" hidden="false" customHeight="false" outlineLevel="0" collapsed="false">
      <c r="A289" s="17"/>
      <c r="B289" s="18" t="str">
        <f aca="false">IF(A289="","",IFERROR(VLOOKUP(A289,الموظفين!$A$2:$J$501,2,FALSE()),"⚠ كود غير موجود"))</f>
        <v/>
      </c>
      <c r="C289" s="16"/>
      <c r="D289" s="20"/>
      <c r="E289" s="20"/>
      <c r="F289" s="21" t="str">
        <f aca="false">IF(OR(D289="",E289=""),"",ROUND(MOD(E289-D289,1)*24,2))</f>
        <v/>
      </c>
      <c r="G289" s="17"/>
      <c r="H289" s="17"/>
      <c r="I289" s="17"/>
    </row>
    <row r="290" customFormat="false" ht="15" hidden="false" customHeight="false" outlineLevel="0" collapsed="false">
      <c r="A290" s="17"/>
      <c r="B290" s="18" t="str">
        <f aca="false">IF(A290="","",IFERROR(VLOOKUP(A290,الموظفين!$A$2:$J$501,2,FALSE()),"⚠ كود غير موجود"))</f>
        <v/>
      </c>
      <c r="C290" s="16"/>
      <c r="D290" s="20"/>
      <c r="E290" s="20"/>
      <c r="F290" s="21" t="str">
        <f aca="false">IF(OR(D290="",E290=""),"",ROUND(MOD(E290-D290,1)*24,2))</f>
        <v/>
      </c>
      <c r="G290" s="17"/>
      <c r="H290" s="17"/>
      <c r="I290" s="17"/>
    </row>
    <row r="291" customFormat="false" ht="15" hidden="false" customHeight="false" outlineLevel="0" collapsed="false">
      <c r="A291" s="17"/>
      <c r="B291" s="18" t="str">
        <f aca="false">IF(A291="","",IFERROR(VLOOKUP(A291,الموظفين!$A$2:$J$501,2,FALSE()),"⚠ كود غير موجود"))</f>
        <v/>
      </c>
      <c r="C291" s="16"/>
      <c r="D291" s="20"/>
      <c r="E291" s="20"/>
      <c r="F291" s="21" t="str">
        <f aca="false">IF(OR(D291="",E291=""),"",ROUND(MOD(E291-D291,1)*24,2))</f>
        <v/>
      </c>
      <c r="G291" s="17"/>
      <c r="H291" s="17"/>
      <c r="I291" s="17"/>
    </row>
    <row r="292" customFormat="false" ht="15" hidden="false" customHeight="false" outlineLevel="0" collapsed="false">
      <c r="A292" s="17"/>
      <c r="B292" s="18" t="str">
        <f aca="false">IF(A292="","",IFERROR(VLOOKUP(A292,الموظفين!$A$2:$J$501,2,FALSE()),"⚠ كود غير موجود"))</f>
        <v/>
      </c>
      <c r="C292" s="16"/>
      <c r="D292" s="20"/>
      <c r="E292" s="20"/>
      <c r="F292" s="21" t="str">
        <f aca="false">IF(OR(D292="",E292=""),"",ROUND(MOD(E292-D292,1)*24,2))</f>
        <v/>
      </c>
      <c r="G292" s="17"/>
      <c r="H292" s="17"/>
      <c r="I292" s="17"/>
    </row>
    <row r="293" customFormat="false" ht="15" hidden="false" customHeight="false" outlineLevel="0" collapsed="false">
      <c r="A293" s="17"/>
      <c r="B293" s="18" t="str">
        <f aca="false">IF(A293="","",IFERROR(VLOOKUP(A293,الموظفين!$A$2:$J$501,2,FALSE()),"⚠ كود غير موجود"))</f>
        <v/>
      </c>
      <c r="C293" s="16"/>
      <c r="D293" s="20"/>
      <c r="E293" s="20"/>
      <c r="F293" s="21" t="str">
        <f aca="false">IF(OR(D293="",E293=""),"",ROUND(MOD(E293-D293,1)*24,2))</f>
        <v/>
      </c>
      <c r="G293" s="17"/>
      <c r="H293" s="17"/>
      <c r="I293" s="17"/>
    </row>
    <row r="294" customFormat="false" ht="15" hidden="false" customHeight="false" outlineLevel="0" collapsed="false">
      <c r="A294" s="17"/>
      <c r="B294" s="18" t="str">
        <f aca="false">IF(A294="","",IFERROR(VLOOKUP(A294,الموظفين!$A$2:$J$501,2,FALSE()),"⚠ كود غير موجود"))</f>
        <v/>
      </c>
      <c r="C294" s="16"/>
      <c r="D294" s="20"/>
      <c r="E294" s="20"/>
      <c r="F294" s="21" t="str">
        <f aca="false">IF(OR(D294="",E294=""),"",ROUND(MOD(E294-D294,1)*24,2))</f>
        <v/>
      </c>
      <c r="G294" s="17"/>
      <c r="H294" s="17"/>
      <c r="I294" s="17"/>
    </row>
    <row r="295" customFormat="false" ht="15" hidden="false" customHeight="false" outlineLevel="0" collapsed="false">
      <c r="A295" s="17"/>
      <c r="B295" s="18" t="str">
        <f aca="false">IF(A295="","",IFERROR(VLOOKUP(A295,الموظفين!$A$2:$J$501,2,FALSE()),"⚠ كود غير موجود"))</f>
        <v/>
      </c>
      <c r="C295" s="16"/>
      <c r="D295" s="20"/>
      <c r="E295" s="20"/>
      <c r="F295" s="21" t="str">
        <f aca="false">IF(OR(D295="",E295=""),"",ROUND(MOD(E295-D295,1)*24,2))</f>
        <v/>
      </c>
      <c r="G295" s="17"/>
      <c r="H295" s="17"/>
      <c r="I295" s="17"/>
    </row>
    <row r="296" customFormat="false" ht="15" hidden="false" customHeight="false" outlineLevel="0" collapsed="false">
      <c r="A296" s="17"/>
      <c r="B296" s="18" t="str">
        <f aca="false">IF(A296="","",IFERROR(VLOOKUP(A296,الموظفين!$A$2:$J$501,2,FALSE()),"⚠ كود غير موجود"))</f>
        <v/>
      </c>
      <c r="C296" s="16"/>
      <c r="D296" s="20"/>
      <c r="E296" s="20"/>
      <c r="F296" s="21" t="str">
        <f aca="false">IF(OR(D296="",E296=""),"",ROUND(MOD(E296-D296,1)*24,2))</f>
        <v/>
      </c>
      <c r="G296" s="17"/>
      <c r="H296" s="17"/>
      <c r="I296" s="17"/>
    </row>
    <row r="297" customFormat="false" ht="15" hidden="false" customHeight="false" outlineLevel="0" collapsed="false">
      <c r="A297" s="17"/>
      <c r="B297" s="18" t="str">
        <f aca="false">IF(A297="","",IFERROR(VLOOKUP(A297,الموظفين!$A$2:$J$501,2,FALSE()),"⚠ كود غير موجود"))</f>
        <v/>
      </c>
      <c r="C297" s="16"/>
      <c r="D297" s="20"/>
      <c r="E297" s="20"/>
      <c r="F297" s="21" t="str">
        <f aca="false">IF(OR(D297="",E297=""),"",ROUND(MOD(E297-D297,1)*24,2))</f>
        <v/>
      </c>
      <c r="G297" s="17"/>
      <c r="H297" s="17"/>
      <c r="I297" s="17"/>
    </row>
    <row r="298" customFormat="false" ht="15" hidden="false" customHeight="false" outlineLevel="0" collapsed="false">
      <c r="A298" s="17"/>
      <c r="B298" s="18" t="str">
        <f aca="false">IF(A298="","",IFERROR(VLOOKUP(A298,الموظفين!$A$2:$J$501,2,FALSE()),"⚠ كود غير موجود"))</f>
        <v/>
      </c>
      <c r="C298" s="16"/>
      <c r="D298" s="20"/>
      <c r="E298" s="20"/>
      <c r="F298" s="21" t="str">
        <f aca="false">IF(OR(D298="",E298=""),"",ROUND(MOD(E298-D298,1)*24,2))</f>
        <v/>
      </c>
      <c r="G298" s="17"/>
      <c r="H298" s="17"/>
      <c r="I298" s="17"/>
    </row>
    <row r="299" customFormat="false" ht="15" hidden="false" customHeight="false" outlineLevel="0" collapsed="false">
      <c r="A299" s="17"/>
      <c r="B299" s="18" t="str">
        <f aca="false">IF(A299="","",IFERROR(VLOOKUP(A299,الموظفين!$A$2:$J$501,2,FALSE()),"⚠ كود غير موجود"))</f>
        <v/>
      </c>
      <c r="C299" s="16"/>
      <c r="D299" s="20"/>
      <c r="E299" s="20"/>
      <c r="F299" s="21" t="str">
        <f aca="false">IF(OR(D299="",E299=""),"",ROUND(MOD(E299-D299,1)*24,2))</f>
        <v/>
      </c>
      <c r="G299" s="17"/>
      <c r="H299" s="17"/>
      <c r="I299" s="17"/>
    </row>
    <row r="300" customFormat="false" ht="15" hidden="false" customHeight="false" outlineLevel="0" collapsed="false">
      <c r="A300" s="17"/>
      <c r="B300" s="18" t="str">
        <f aca="false">IF(A300="","",IFERROR(VLOOKUP(A300,الموظفين!$A$2:$J$501,2,FALSE()),"⚠ كود غير موجود"))</f>
        <v/>
      </c>
      <c r="C300" s="16"/>
      <c r="D300" s="20"/>
      <c r="E300" s="20"/>
      <c r="F300" s="21" t="str">
        <f aca="false">IF(OR(D300="",E300=""),"",ROUND(MOD(E300-D300,1)*24,2))</f>
        <v/>
      </c>
      <c r="G300" s="17"/>
      <c r="H300" s="17"/>
      <c r="I300" s="17"/>
    </row>
    <row r="301" customFormat="false" ht="15" hidden="false" customHeight="false" outlineLevel="0" collapsed="false">
      <c r="A301" s="17"/>
      <c r="B301" s="18" t="str">
        <f aca="false">IF(A301="","",IFERROR(VLOOKUP(A301,الموظفين!$A$2:$J$501,2,FALSE()),"⚠ كود غير موجود"))</f>
        <v/>
      </c>
      <c r="C301" s="16"/>
      <c r="D301" s="20"/>
      <c r="E301" s="20"/>
      <c r="F301" s="21" t="str">
        <f aca="false">IF(OR(D301="",E301=""),"",ROUND(MOD(E301-D301,1)*24,2))</f>
        <v/>
      </c>
      <c r="G301" s="17"/>
      <c r="H301" s="17"/>
      <c r="I301" s="17"/>
    </row>
    <row r="302" customFormat="false" ht="15" hidden="false" customHeight="false" outlineLevel="0" collapsed="false">
      <c r="A302" s="17"/>
      <c r="B302" s="18" t="str">
        <f aca="false">IF(A302="","",IFERROR(VLOOKUP(A302,الموظفين!$A$2:$J$501,2,FALSE()),"⚠ كود غير موجود"))</f>
        <v/>
      </c>
      <c r="C302" s="16"/>
      <c r="D302" s="20"/>
      <c r="E302" s="20"/>
      <c r="F302" s="21" t="str">
        <f aca="false">IF(OR(D302="",E302=""),"",ROUND(MOD(E302-D302,1)*24,2))</f>
        <v/>
      </c>
      <c r="G302" s="17"/>
      <c r="H302" s="17"/>
      <c r="I302" s="17"/>
    </row>
    <row r="303" customFormat="false" ht="15" hidden="false" customHeight="false" outlineLevel="0" collapsed="false">
      <c r="A303" s="17"/>
      <c r="B303" s="18" t="str">
        <f aca="false">IF(A303="","",IFERROR(VLOOKUP(A303,الموظفين!$A$2:$J$501,2,FALSE()),"⚠ كود غير موجود"))</f>
        <v/>
      </c>
      <c r="C303" s="16"/>
      <c r="D303" s="20"/>
      <c r="E303" s="20"/>
      <c r="F303" s="21" t="str">
        <f aca="false">IF(OR(D303="",E303=""),"",ROUND(MOD(E303-D303,1)*24,2))</f>
        <v/>
      </c>
      <c r="G303" s="17"/>
      <c r="H303" s="17"/>
      <c r="I303" s="17"/>
    </row>
    <row r="304" customFormat="false" ht="15" hidden="false" customHeight="false" outlineLevel="0" collapsed="false">
      <c r="A304" s="17"/>
      <c r="B304" s="18" t="str">
        <f aca="false">IF(A304="","",IFERROR(VLOOKUP(A304,الموظفين!$A$2:$J$501,2,FALSE()),"⚠ كود غير موجود"))</f>
        <v/>
      </c>
      <c r="C304" s="16"/>
      <c r="D304" s="20"/>
      <c r="E304" s="20"/>
      <c r="F304" s="21" t="str">
        <f aca="false">IF(OR(D304="",E304=""),"",ROUND(MOD(E304-D304,1)*24,2))</f>
        <v/>
      </c>
      <c r="G304" s="17"/>
      <c r="H304" s="17"/>
      <c r="I304" s="17"/>
    </row>
    <row r="305" customFormat="false" ht="15" hidden="false" customHeight="false" outlineLevel="0" collapsed="false">
      <c r="A305" s="17"/>
      <c r="B305" s="18" t="str">
        <f aca="false">IF(A305="","",IFERROR(VLOOKUP(A305,الموظفين!$A$2:$J$501,2,FALSE()),"⚠ كود غير موجود"))</f>
        <v/>
      </c>
      <c r="C305" s="16"/>
      <c r="D305" s="20"/>
      <c r="E305" s="20"/>
      <c r="F305" s="21" t="str">
        <f aca="false">IF(OR(D305="",E305=""),"",ROUND(MOD(E305-D305,1)*24,2))</f>
        <v/>
      </c>
      <c r="G305" s="17"/>
      <c r="H305" s="17"/>
      <c r="I305" s="17"/>
    </row>
    <row r="306" customFormat="false" ht="15" hidden="false" customHeight="false" outlineLevel="0" collapsed="false">
      <c r="A306" s="17"/>
      <c r="B306" s="18" t="str">
        <f aca="false">IF(A306="","",IFERROR(VLOOKUP(A306,الموظفين!$A$2:$J$501,2,FALSE()),"⚠ كود غير موجود"))</f>
        <v/>
      </c>
      <c r="C306" s="16"/>
      <c r="D306" s="20"/>
      <c r="E306" s="20"/>
      <c r="F306" s="21" t="str">
        <f aca="false">IF(OR(D306="",E306=""),"",ROUND(MOD(E306-D306,1)*24,2))</f>
        <v/>
      </c>
      <c r="G306" s="17"/>
      <c r="H306" s="17"/>
      <c r="I306" s="17"/>
    </row>
    <row r="307" customFormat="false" ht="15" hidden="false" customHeight="false" outlineLevel="0" collapsed="false">
      <c r="A307" s="17"/>
      <c r="B307" s="18" t="str">
        <f aca="false">IF(A307="","",IFERROR(VLOOKUP(A307,الموظفين!$A$2:$J$501,2,FALSE()),"⚠ كود غير موجود"))</f>
        <v/>
      </c>
      <c r="C307" s="16"/>
      <c r="D307" s="20"/>
      <c r="E307" s="20"/>
      <c r="F307" s="21" t="str">
        <f aca="false">IF(OR(D307="",E307=""),"",ROUND(MOD(E307-D307,1)*24,2))</f>
        <v/>
      </c>
      <c r="G307" s="17"/>
      <c r="H307" s="17"/>
      <c r="I307" s="17"/>
    </row>
    <row r="308" customFormat="false" ht="15" hidden="false" customHeight="false" outlineLevel="0" collapsed="false">
      <c r="A308" s="17"/>
      <c r="B308" s="18" t="str">
        <f aca="false">IF(A308="","",IFERROR(VLOOKUP(A308,الموظفين!$A$2:$J$501,2,FALSE()),"⚠ كود غير موجود"))</f>
        <v/>
      </c>
      <c r="C308" s="16"/>
      <c r="D308" s="20"/>
      <c r="E308" s="20"/>
      <c r="F308" s="21" t="str">
        <f aca="false">IF(OR(D308="",E308=""),"",ROUND(MOD(E308-D308,1)*24,2))</f>
        <v/>
      </c>
      <c r="G308" s="17"/>
      <c r="H308" s="17"/>
      <c r="I308" s="17"/>
    </row>
    <row r="309" customFormat="false" ht="15" hidden="false" customHeight="false" outlineLevel="0" collapsed="false">
      <c r="A309" s="17"/>
      <c r="B309" s="18" t="str">
        <f aca="false">IF(A309="","",IFERROR(VLOOKUP(A309,الموظفين!$A$2:$J$501,2,FALSE()),"⚠ كود غير موجود"))</f>
        <v/>
      </c>
      <c r="C309" s="16"/>
      <c r="D309" s="20"/>
      <c r="E309" s="20"/>
      <c r="F309" s="21" t="str">
        <f aca="false">IF(OR(D309="",E309=""),"",ROUND(MOD(E309-D309,1)*24,2))</f>
        <v/>
      </c>
      <c r="G309" s="17"/>
      <c r="H309" s="17"/>
      <c r="I309" s="17"/>
    </row>
    <row r="310" customFormat="false" ht="15" hidden="false" customHeight="false" outlineLevel="0" collapsed="false">
      <c r="A310" s="17"/>
      <c r="B310" s="18" t="str">
        <f aca="false">IF(A310="","",IFERROR(VLOOKUP(A310,الموظفين!$A$2:$J$501,2,FALSE()),"⚠ كود غير موجود"))</f>
        <v/>
      </c>
      <c r="C310" s="16"/>
      <c r="D310" s="20"/>
      <c r="E310" s="20"/>
      <c r="F310" s="21" t="str">
        <f aca="false">IF(OR(D310="",E310=""),"",ROUND(MOD(E310-D310,1)*24,2))</f>
        <v/>
      </c>
      <c r="G310" s="17"/>
      <c r="H310" s="17"/>
      <c r="I310" s="17"/>
    </row>
    <row r="311" customFormat="false" ht="15" hidden="false" customHeight="false" outlineLevel="0" collapsed="false">
      <c r="A311" s="17"/>
      <c r="B311" s="18" t="str">
        <f aca="false">IF(A311="","",IFERROR(VLOOKUP(A311,الموظفين!$A$2:$J$501,2,FALSE()),"⚠ كود غير موجود"))</f>
        <v/>
      </c>
      <c r="C311" s="16"/>
      <c r="D311" s="20"/>
      <c r="E311" s="20"/>
      <c r="F311" s="21" t="str">
        <f aca="false">IF(OR(D311="",E311=""),"",ROUND(MOD(E311-D311,1)*24,2))</f>
        <v/>
      </c>
      <c r="G311" s="17"/>
      <c r="H311" s="17"/>
      <c r="I311" s="17"/>
    </row>
    <row r="312" customFormat="false" ht="15" hidden="false" customHeight="false" outlineLevel="0" collapsed="false">
      <c r="A312" s="17"/>
      <c r="B312" s="18" t="str">
        <f aca="false">IF(A312="","",IFERROR(VLOOKUP(A312,الموظفين!$A$2:$J$501,2,FALSE()),"⚠ كود غير موجود"))</f>
        <v/>
      </c>
      <c r="C312" s="16"/>
      <c r="D312" s="20"/>
      <c r="E312" s="20"/>
      <c r="F312" s="21" t="str">
        <f aca="false">IF(OR(D312="",E312=""),"",ROUND(MOD(E312-D312,1)*24,2))</f>
        <v/>
      </c>
      <c r="G312" s="17"/>
      <c r="H312" s="17"/>
      <c r="I312" s="17"/>
    </row>
    <row r="313" customFormat="false" ht="15" hidden="false" customHeight="false" outlineLevel="0" collapsed="false">
      <c r="A313" s="17"/>
      <c r="B313" s="18" t="str">
        <f aca="false">IF(A313="","",IFERROR(VLOOKUP(A313,الموظفين!$A$2:$J$501,2,FALSE()),"⚠ كود غير موجود"))</f>
        <v/>
      </c>
      <c r="C313" s="16"/>
      <c r="D313" s="20"/>
      <c r="E313" s="20"/>
      <c r="F313" s="21" t="str">
        <f aca="false">IF(OR(D313="",E313=""),"",ROUND(MOD(E313-D313,1)*24,2))</f>
        <v/>
      </c>
      <c r="G313" s="17"/>
      <c r="H313" s="17"/>
      <c r="I313" s="17"/>
    </row>
    <row r="314" customFormat="false" ht="15" hidden="false" customHeight="false" outlineLevel="0" collapsed="false">
      <c r="A314" s="17"/>
      <c r="B314" s="18" t="str">
        <f aca="false">IF(A314="","",IFERROR(VLOOKUP(A314,الموظفين!$A$2:$J$501,2,FALSE()),"⚠ كود غير موجود"))</f>
        <v/>
      </c>
      <c r="C314" s="16"/>
      <c r="D314" s="20"/>
      <c r="E314" s="20"/>
      <c r="F314" s="21" t="str">
        <f aca="false">IF(OR(D314="",E314=""),"",ROUND(MOD(E314-D314,1)*24,2))</f>
        <v/>
      </c>
      <c r="G314" s="17"/>
      <c r="H314" s="17"/>
      <c r="I314" s="17"/>
    </row>
    <row r="315" customFormat="false" ht="15" hidden="false" customHeight="false" outlineLevel="0" collapsed="false">
      <c r="A315" s="17"/>
      <c r="B315" s="18" t="str">
        <f aca="false">IF(A315="","",IFERROR(VLOOKUP(A315,الموظفين!$A$2:$J$501,2,FALSE()),"⚠ كود غير موجود"))</f>
        <v/>
      </c>
      <c r="C315" s="16"/>
      <c r="D315" s="20"/>
      <c r="E315" s="20"/>
      <c r="F315" s="21" t="str">
        <f aca="false">IF(OR(D315="",E315=""),"",ROUND(MOD(E315-D315,1)*24,2))</f>
        <v/>
      </c>
      <c r="G315" s="17"/>
      <c r="H315" s="17"/>
      <c r="I315" s="17"/>
    </row>
    <row r="316" customFormat="false" ht="15" hidden="false" customHeight="false" outlineLevel="0" collapsed="false">
      <c r="A316" s="17"/>
      <c r="B316" s="18" t="str">
        <f aca="false">IF(A316="","",IFERROR(VLOOKUP(A316,الموظفين!$A$2:$J$501,2,FALSE()),"⚠ كود غير موجود"))</f>
        <v/>
      </c>
      <c r="C316" s="16"/>
      <c r="D316" s="20"/>
      <c r="E316" s="20"/>
      <c r="F316" s="21" t="str">
        <f aca="false">IF(OR(D316="",E316=""),"",ROUND(MOD(E316-D316,1)*24,2))</f>
        <v/>
      </c>
      <c r="G316" s="17"/>
      <c r="H316" s="17"/>
      <c r="I316" s="17"/>
    </row>
    <row r="317" customFormat="false" ht="15" hidden="false" customHeight="false" outlineLevel="0" collapsed="false">
      <c r="A317" s="17"/>
      <c r="B317" s="18" t="str">
        <f aca="false">IF(A317="","",IFERROR(VLOOKUP(A317,الموظفين!$A$2:$J$501,2,FALSE()),"⚠ كود غير موجود"))</f>
        <v/>
      </c>
      <c r="C317" s="16"/>
      <c r="D317" s="20"/>
      <c r="E317" s="20"/>
      <c r="F317" s="21" t="str">
        <f aca="false">IF(OR(D317="",E317=""),"",ROUND(MOD(E317-D317,1)*24,2))</f>
        <v/>
      </c>
      <c r="G317" s="17"/>
      <c r="H317" s="17"/>
      <c r="I317" s="17"/>
    </row>
    <row r="318" customFormat="false" ht="15" hidden="false" customHeight="false" outlineLevel="0" collapsed="false">
      <c r="A318" s="17"/>
      <c r="B318" s="18" t="str">
        <f aca="false">IF(A318="","",IFERROR(VLOOKUP(A318,الموظفين!$A$2:$J$501,2,FALSE()),"⚠ كود غير موجود"))</f>
        <v/>
      </c>
      <c r="C318" s="16"/>
      <c r="D318" s="20"/>
      <c r="E318" s="20"/>
      <c r="F318" s="21" t="str">
        <f aca="false">IF(OR(D318="",E318=""),"",ROUND(MOD(E318-D318,1)*24,2))</f>
        <v/>
      </c>
      <c r="G318" s="17"/>
      <c r="H318" s="17"/>
      <c r="I318" s="17"/>
    </row>
    <row r="319" customFormat="false" ht="15" hidden="false" customHeight="false" outlineLevel="0" collapsed="false">
      <c r="A319" s="17"/>
      <c r="B319" s="18" t="str">
        <f aca="false">IF(A319="","",IFERROR(VLOOKUP(A319,الموظفين!$A$2:$J$501,2,FALSE()),"⚠ كود غير موجود"))</f>
        <v/>
      </c>
      <c r="C319" s="16"/>
      <c r="D319" s="20"/>
      <c r="E319" s="20"/>
      <c r="F319" s="21" t="str">
        <f aca="false">IF(OR(D319="",E319=""),"",ROUND(MOD(E319-D319,1)*24,2))</f>
        <v/>
      </c>
      <c r="G319" s="17"/>
      <c r="H319" s="17"/>
      <c r="I319" s="17"/>
    </row>
    <row r="320" customFormat="false" ht="15" hidden="false" customHeight="false" outlineLevel="0" collapsed="false">
      <c r="A320" s="17"/>
      <c r="B320" s="18" t="str">
        <f aca="false">IF(A320="","",IFERROR(VLOOKUP(A320,الموظفين!$A$2:$J$501,2,FALSE()),"⚠ كود غير موجود"))</f>
        <v/>
      </c>
      <c r="C320" s="16"/>
      <c r="D320" s="20"/>
      <c r="E320" s="20"/>
      <c r="F320" s="21" t="str">
        <f aca="false">IF(OR(D320="",E320=""),"",ROUND(MOD(E320-D320,1)*24,2))</f>
        <v/>
      </c>
      <c r="G320" s="17"/>
      <c r="H320" s="17"/>
      <c r="I320" s="17"/>
    </row>
    <row r="321" customFormat="false" ht="15" hidden="false" customHeight="false" outlineLevel="0" collapsed="false">
      <c r="A321" s="17"/>
      <c r="B321" s="18" t="str">
        <f aca="false">IF(A321="","",IFERROR(VLOOKUP(A321,الموظفين!$A$2:$J$501,2,FALSE()),"⚠ كود غير موجود"))</f>
        <v/>
      </c>
      <c r="C321" s="16"/>
      <c r="D321" s="20"/>
      <c r="E321" s="20"/>
      <c r="F321" s="21" t="str">
        <f aca="false">IF(OR(D321="",E321=""),"",ROUND(MOD(E321-D321,1)*24,2))</f>
        <v/>
      </c>
      <c r="G321" s="17"/>
      <c r="H321" s="17"/>
      <c r="I321" s="17"/>
    </row>
    <row r="322" customFormat="false" ht="15" hidden="false" customHeight="false" outlineLevel="0" collapsed="false">
      <c r="A322" s="17"/>
      <c r="B322" s="18" t="str">
        <f aca="false">IF(A322="","",IFERROR(VLOOKUP(A322,الموظفين!$A$2:$J$501,2,FALSE()),"⚠ كود غير موجود"))</f>
        <v/>
      </c>
      <c r="C322" s="16"/>
      <c r="D322" s="20"/>
      <c r="E322" s="20"/>
      <c r="F322" s="21" t="str">
        <f aca="false">IF(OR(D322="",E322=""),"",ROUND(MOD(E322-D322,1)*24,2))</f>
        <v/>
      </c>
      <c r="G322" s="17"/>
      <c r="H322" s="17"/>
      <c r="I322" s="17"/>
    </row>
    <row r="323" customFormat="false" ht="15" hidden="false" customHeight="false" outlineLevel="0" collapsed="false">
      <c r="A323" s="17"/>
      <c r="B323" s="18" t="str">
        <f aca="false">IF(A323="","",IFERROR(VLOOKUP(A323,الموظفين!$A$2:$J$501,2,FALSE()),"⚠ كود غير موجود"))</f>
        <v/>
      </c>
      <c r="C323" s="16"/>
      <c r="D323" s="20"/>
      <c r="E323" s="20"/>
      <c r="F323" s="21" t="str">
        <f aca="false">IF(OR(D323="",E323=""),"",ROUND(MOD(E323-D323,1)*24,2))</f>
        <v/>
      </c>
      <c r="G323" s="17"/>
      <c r="H323" s="17"/>
      <c r="I323" s="17"/>
    </row>
    <row r="324" customFormat="false" ht="15" hidden="false" customHeight="false" outlineLevel="0" collapsed="false">
      <c r="A324" s="17"/>
      <c r="B324" s="18" t="str">
        <f aca="false">IF(A324="","",IFERROR(VLOOKUP(A324,الموظفين!$A$2:$J$501,2,FALSE()),"⚠ كود غير موجود"))</f>
        <v/>
      </c>
      <c r="C324" s="16"/>
      <c r="D324" s="20"/>
      <c r="E324" s="20"/>
      <c r="F324" s="21" t="str">
        <f aca="false">IF(OR(D324="",E324=""),"",ROUND(MOD(E324-D324,1)*24,2))</f>
        <v/>
      </c>
      <c r="G324" s="17"/>
      <c r="H324" s="17"/>
      <c r="I324" s="17"/>
    </row>
    <row r="325" customFormat="false" ht="15" hidden="false" customHeight="false" outlineLevel="0" collapsed="false">
      <c r="A325" s="17"/>
      <c r="B325" s="18" t="str">
        <f aca="false">IF(A325="","",IFERROR(VLOOKUP(A325,الموظفين!$A$2:$J$501,2,FALSE()),"⚠ كود غير موجود"))</f>
        <v/>
      </c>
      <c r="C325" s="16"/>
      <c r="D325" s="20"/>
      <c r="E325" s="20"/>
      <c r="F325" s="21" t="str">
        <f aca="false">IF(OR(D325="",E325=""),"",ROUND(MOD(E325-D325,1)*24,2))</f>
        <v/>
      </c>
      <c r="G325" s="17"/>
      <c r="H325" s="17"/>
      <c r="I325" s="17"/>
    </row>
    <row r="326" customFormat="false" ht="15" hidden="false" customHeight="false" outlineLevel="0" collapsed="false">
      <c r="A326" s="17"/>
      <c r="B326" s="18" t="str">
        <f aca="false">IF(A326="","",IFERROR(VLOOKUP(A326,الموظفين!$A$2:$J$501,2,FALSE()),"⚠ كود غير موجود"))</f>
        <v/>
      </c>
      <c r="C326" s="16"/>
      <c r="D326" s="20"/>
      <c r="E326" s="20"/>
      <c r="F326" s="21" t="str">
        <f aca="false">IF(OR(D326="",E326=""),"",ROUND(MOD(E326-D326,1)*24,2))</f>
        <v/>
      </c>
      <c r="G326" s="17"/>
      <c r="H326" s="17"/>
      <c r="I326" s="17"/>
    </row>
    <row r="327" customFormat="false" ht="15" hidden="false" customHeight="false" outlineLevel="0" collapsed="false">
      <c r="A327" s="17"/>
      <c r="B327" s="18" t="str">
        <f aca="false">IF(A327="","",IFERROR(VLOOKUP(A327,الموظفين!$A$2:$J$501,2,FALSE()),"⚠ كود غير موجود"))</f>
        <v/>
      </c>
      <c r="C327" s="16"/>
      <c r="D327" s="20"/>
      <c r="E327" s="20"/>
      <c r="F327" s="21" t="str">
        <f aca="false">IF(OR(D327="",E327=""),"",ROUND(MOD(E327-D327,1)*24,2))</f>
        <v/>
      </c>
      <c r="G327" s="17"/>
      <c r="H327" s="17"/>
      <c r="I327" s="17"/>
    </row>
    <row r="328" customFormat="false" ht="15" hidden="false" customHeight="false" outlineLevel="0" collapsed="false">
      <c r="A328" s="17"/>
      <c r="B328" s="18" t="str">
        <f aca="false">IF(A328="","",IFERROR(VLOOKUP(A328,الموظفين!$A$2:$J$501,2,FALSE()),"⚠ كود غير موجود"))</f>
        <v/>
      </c>
      <c r="C328" s="16"/>
      <c r="D328" s="20"/>
      <c r="E328" s="20"/>
      <c r="F328" s="21" t="str">
        <f aca="false">IF(OR(D328="",E328=""),"",ROUND(MOD(E328-D328,1)*24,2))</f>
        <v/>
      </c>
      <c r="G328" s="17"/>
      <c r="H328" s="17"/>
      <c r="I328" s="17"/>
    </row>
    <row r="329" customFormat="false" ht="15" hidden="false" customHeight="false" outlineLevel="0" collapsed="false">
      <c r="A329" s="17"/>
      <c r="B329" s="18" t="str">
        <f aca="false">IF(A329="","",IFERROR(VLOOKUP(A329,الموظفين!$A$2:$J$501,2,FALSE()),"⚠ كود غير موجود"))</f>
        <v/>
      </c>
      <c r="C329" s="16"/>
      <c r="D329" s="20"/>
      <c r="E329" s="20"/>
      <c r="F329" s="21" t="str">
        <f aca="false">IF(OR(D329="",E329=""),"",ROUND(MOD(E329-D329,1)*24,2))</f>
        <v/>
      </c>
      <c r="G329" s="17"/>
      <c r="H329" s="17"/>
      <c r="I329" s="17"/>
    </row>
    <row r="330" customFormat="false" ht="15" hidden="false" customHeight="false" outlineLevel="0" collapsed="false">
      <c r="A330" s="17"/>
      <c r="B330" s="18" t="str">
        <f aca="false">IF(A330="","",IFERROR(VLOOKUP(A330,الموظفين!$A$2:$J$501,2,FALSE()),"⚠ كود غير موجود"))</f>
        <v/>
      </c>
      <c r="C330" s="16"/>
      <c r="D330" s="20"/>
      <c r="E330" s="20"/>
      <c r="F330" s="21" t="str">
        <f aca="false">IF(OR(D330="",E330=""),"",ROUND(MOD(E330-D330,1)*24,2))</f>
        <v/>
      </c>
      <c r="G330" s="17"/>
      <c r="H330" s="17"/>
      <c r="I330" s="17"/>
    </row>
    <row r="331" customFormat="false" ht="15" hidden="false" customHeight="false" outlineLevel="0" collapsed="false">
      <c r="A331" s="17"/>
      <c r="B331" s="18" t="str">
        <f aca="false">IF(A331="","",IFERROR(VLOOKUP(A331,الموظفين!$A$2:$J$501,2,FALSE()),"⚠ كود غير موجود"))</f>
        <v/>
      </c>
      <c r="C331" s="16"/>
      <c r="D331" s="20"/>
      <c r="E331" s="20"/>
      <c r="F331" s="21" t="str">
        <f aca="false">IF(OR(D331="",E331=""),"",ROUND(MOD(E331-D331,1)*24,2))</f>
        <v/>
      </c>
      <c r="G331" s="17"/>
      <c r="H331" s="17"/>
      <c r="I331" s="17"/>
    </row>
    <row r="332" customFormat="false" ht="15" hidden="false" customHeight="false" outlineLevel="0" collapsed="false">
      <c r="A332" s="17"/>
      <c r="B332" s="18" t="str">
        <f aca="false">IF(A332="","",IFERROR(VLOOKUP(A332,الموظفين!$A$2:$J$501,2,FALSE()),"⚠ كود غير موجود"))</f>
        <v/>
      </c>
      <c r="C332" s="16"/>
      <c r="D332" s="20"/>
      <c r="E332" s="20"/>
      <c r="F332" s="21" t="str">
        <f aca="false">IF(OR(D332="",E332=""),"",ROUND(MOD(E332-D332,1)*24,2))</f>
        <v/>
      </c>
      <c r="G332" s="17"/>
      <c r="H332" s="17"/>
      <c r="I332" s="17"/>
    </row>
    <row r="333" customFormat="false" ht="15" hidden="false" customHeight="false" outlineLevel="0" collapsed="false">
      <c r="A333" s="17"/>
      <c r="B333" s="18" t="str">
        <f aca="false">IF(A333="","",IFERROR(VLOOKUP(A333,الموظفين!$A$2:$J$501,2,FALSE()),"⚠ كود غير موجود"))</f>
        <v/>
      </c>
      <c r="C333" s="16"/>
      <c r="D333" s="20"/>
      <c r="E333" s="20"/>
      <c r="F333" s="21" t="str">
        <f aca="false">IF(OR(D333="",E333=""),"",ROUND(MOD(E333-D333,1)*24,2))</f>
        <v/>
      </c>
      <c r="G333" s="17"/>
      <c r="H333" s="17"/>
      <c r="I333" s="17"/>
    </row>
    <row r="334" customFormat="false" ht="15" hidden="false" customHeight="false" outlineLevel="0" collapsed="false">
      <c r="A334" s="17"/>
      <c r="B334" s="18" t="str">
        <f aca="false">IF(A334="","",IFERROR(VLOOKUP(A334,الموظفين!$A$2:$J$501,2,FALSE()),"⚠ كود غير موجود"))</f>
        <v/>
      </c>
      <c r="C334" s="16"/>
      <c r="D334" s="20"/>
      <c r="E334" s="20"/>
      <c r="F334" s="21" t="str">
        <f aca="false">IF(OR(D334="",E334=""),"",ROUND(MOD(E334-D334,1)*24,2))</f>
        <v/>
      </c>
      <c r="G334" s="17"/>
      <c r="H334" s="17"/>
      <c r="I334" s="17"/>
    </row>
    <row r="335" customFormat="false" ht="15" hidden="false" customHeight="false" outlineLevel="0" collapsed="false">
      <c r="A335" s="17"/>
      <c r="B335" s="18" t="str">
        <f aca="false">IF(A335="","",IFERROR(VLOOKUP(A335,الموظفين!$A$2:$J$501,2,FALSE()),"⚠ كود غير موجود"))</f>
        <v/>
      </c>
      <c r="C335" s="16"/>
      <c r="D335" s="20"/>
      <c r="E335" s="20"/>
      <c r="F335" s="21" t="str">
        <f aca="false">IF(OR(D335="",E335=""),"",ROUND(MOD(E335-D335,1)*24,2))</f>
        <v/>
      </c>
      <c r="G335" s="17"/>
      <c r="H335" s="17"/>
      <c r="I335" s="17"/>
    </row>
    <row r="336" customFormat="false" ht="15" hidden="false" customHeight="false" outlineLevel="0" collapsed="false">
      <c r="A336" s="17"/>
      <c r="B336" s="18" t="str">
        <f aca="false">IF(A336="","",IFERROR(VLOOKUP(A336,الموظفين!$A$2:$J$501,2,FALSE()),"⚠ كود غير موجود"))</f>
        <v/>
      </c>
      <c r="C336" s="16"/>
      <c r="D336" s="20"/>
      <c r="E336" s="20"/>
      <c r="F336" s="21" t="str">
        <f aca="false">IF(OR(D336="",E336=""),"",ROUND(MOD(E336-D336,1)*24,2))</f>
        <v/>
      </c>
      <c r="G336" s="17"/>
      <c r="H336" s="17"/>
      <c r="I336" s="17"/>
    </row>
    <row r="337" customFormat="false" ht="15" hidden="false" customHeight="false" outlineLevel="0" collapsed="false">
      <c r="A337" s="17"/>
      <c r="B337" s="18" t="str">
        <f aca="false">IF(A337="","",IFERROR(VLOOKUP(A337,الموظفين!$A$2:$J$501,2,FALSE()),"⚠ كود غير موجود"))</f>
        <v/>
      </c>
      <c r="C337" s="16"/>
      <c r="D337" s="20"/>
      <c r="E337" s="20"/>
      <c r="F337" s="21" t="str">
        <f aca="false">IF(OR(D337="",E337=""),"",ROUND(MOD(E337-D337,1)*24,2))</f>
        <v/>
      </c>
      <c r="G337" s="17"/>
      <c r="H337" s="17"/>
      <c r="I337" s="17"/>
    </row>
    <row r="338" customFormat="false" ht="15" hidden="false" customHeight="false" outlineLevel="0" collapsed="false">
      <c r="A338" s="17"/>
      <c r="B338" s="18" t="str">
        <f aca="false">IF(A338="","",IFERROR(VLOOKUP(A338,الموظفين!$A$2:$J$501,2,FALSE()),"⚠ كود غير موجود"))</f>
        <v/>
      </c>
      <c r="C338" s="16"/>
      <c r="D338" s="20"/>
      <c r="E338" s="20"/>
      <c r="F338" s="21" t="str">
        <f aca="false">IF(OR(D338="",E338=""),"",ROUND(MOD(E338-D338,1)*24,2))</f>
        <v/>
      </c>
      <c r="G338" s="17"/>
      <c r="H338" s="17"/>
      <c r="I338" s="17"/>
    </row>
    <row r="339" customFormat="false" ht="15" hidden="false" customHeight="false" outlineLevel="0" collapsed="false">
      <c r="A339" s="17"/>
      <c r="B339" s="18" t="str">
        <f aca="false">IF(A339="","",IFERROR(VLOOKUP(A339,الموظفين!$A$2:$J$501,2,FALSE()),"⚠ كود غير موجود"))</f>
        <v/>
      </c>
      <c r="C339" s="16"/>
      <c r="D339" s="20"/>
      <c r="E339" s="20"/>
      <c r="F339" s="21" t="str">
        <f aca="false">IF(OR(D339="",E339=""),"",ROUND(MOD(E339-D339,1)*24,2))</f>
        <v/>
      </c>
      <c r="G339" s="17"/>
      <c r="H339" s="17"/>
      <c r="I339" s="17"/>
    </row>
    <row r="340" customFormat="false" ht="15" hidden="false" customHeight="false" outlineLevel="0" collapsed="false">
      <c r="A340" s="17"/>
      <c r="B340" s="18" t="str">
        <f aca="false">IF(A340="","",IFERROR(VLOOKUP(A340,الموظفين!$A$2:$J$501,2,FALSE()),"⚠ كود غير موجود"))</f>
        <v/>
      </c>
      <c r="C340" s="16"/>
      <c r="D340" s="20"/>
      <c r="E340" s="20"/>
      <c r="F340" s="21" t="str">
        <f aca="false">IF(OR(D340="",E340=""),"",ROUND(MOD(E340-D340,1)*24,2))</f>
        <v/>
      </c>
      <c r="G340" s="17"/>
      <c r="H340" s="17"/>
      <c r="I340" s="17"/>
    </row>
    <row r="341" customFormat="false" ht="15" hidden="false" customHeight="false" outlineLevel="0" collapsed="false">
      <c r="A341" s="17"/>
      <c r="B341" s="18" t="str">
        <f aca="false">IF(A341="","",IFERROR(VLOOKUP(A341,الموظفين!$A$2:$J$501,2,FALSE()),"⚠ كود غير موجود"))</f>
        <v/>
      </c>
      <c r="C341" s="16"/>
      <c r="D341" s="20"/>
      <c r="E341" s="20"/>
      <c r="F341" s="21" t="str">
        <f aca="false">IF(OR(D341="",E341=""),"",ROUND(MOD(E341-D341,1)*24,2))</f>
        <v/>
      </c>
      <c r="G341" s="17"/>
      <c r="H341" s="17"/>
      <c r="I341" s="17"/>
    </row>
    <row r="342" customFormat="false" ht="15" hidden="false" customHeight="false" outlineLevel="0" collapsed="false">
      <c r="A342" s="17"/>
      <c r="B342" s="18" t="str">
        <f aca="false">IF(A342="","",IFERROR(VLOOKUP(A342,الموظفين!$A$2:$J$501,2,FALSE()),"⚠ كود غير موجود"))</f>
        <v/>
      </c>
      <c r="C342" s="16"/>
      <c r="D342" s="20"/>
      <c r="E342" s="20"/>
      <c r="F342" s="21" t="str">
        <f aca="false">IF(OR(D342="",E342=""),"",ROUND(MOD(E342-D342,1)*24,2))</f>
        <v/>
      </c>
      <c r="G342" s="17"/>
      <c r="H342" s="17"/>
      <c r="I342" s="17"/>
    </row>
    <row r="343" customFormat="false" ht="15" hidden="false" customHeight="false" outlineLevel="0" collapsed="false">
      <c r="A343" s="17"/>
      <c r="B343" s="18" t="str">
        <f aca="false">IF(A343="","",IFERROR(VLOOKUP(A343,الموظفين!$A$2:$J$501,2,FALSE()),"⚠ كود غير موجود"))</f>
        <v/>
      </c>
      <c r="C343" s="16"/>
      <c r="D343" s="20"/>
      <c r="E343" s="20"/>
      <c r="F343" s="21" t="str">
        <f aca="false">IF(OR(D343="",E343=""),"",ROUND(MOD(E343-D343,1)*24,2))</f>
        <v/>
      </c>
      <c r="G343" s="17"/>
      <c r="H343" s="17"/>
      <c r="I343" s="17"/>
    </row>
    <row r="344" customFormat="false" ht="15" hidden="false" customHeight="false" outlineLevel="0" collapsed="false">
      <c r="A344" s="17"/>
      <c r="B344" s="18" t="str">
        <f aca="false">IF(A344="","",IFERROR(VLOOKUP(A344,الموظفين!$A$2:$J$501,2,FALSE()),"⚠ كود غير موجود"))</f>
        <v/>
      </c>
      <c r="C344" s="16"/>
      <c r="D344" s="20"/>
      <c r="E344" s="20"/>
      <c r="F344" s="21" t="str">
        <f aca="false">IF(OR(D344="",E344=""),"",ROUND(MOD(E344-D344,1)*24,2))</f>
        <v/>
      </c>
      <c r="G344" s="17"/>
      <c r="H344" s="17"/>
      <c r="I344" s="17"/>
    </row>
    <row r="345" customFormat="false" ht="15" hidden="false" customHeight="false" outlineLevel="0" collapsed="false">
      <c r="A345" s="17"/>
      <c r="B345" s="18" t="str">
        <f aca="false">IF(A345="","",IFERROR(VLOOKUP(A345,الموظفين!$A$2:$J$501,2,FALSE()),"⚠ كود غير موجود"))</f>
        <v/>
      </c>
      <c r="C345" s="16"/>
      <c r="D345" s="20"/>
      <c r="E345" s="20"/>
      <c r="F345" s="21" t="str">
        <f aca="false">IF(OR(D345="",E345=""),"",ROUND(MOD(E345-D345,1)*24,2))</f>
        <v/>
      </c>
      <c r="G345" s="17"/>
      <c r="H345" s="17"/>
      <c r="I345" s="17"/>
    </row>
    <row r="346" customFormat="false" ht="15" hidden="false" customHeight="false" outlineLevel="0" collapsed="false">
      <c r="A346" s="17"/>
      <c r="B346" s="18" t="str">
        <f aca="false">IF(A346="","",IFERROR(VLOOKUP(A346,الموظفين!$A$2:$J$501,2,FALSE()),"⚠ كود غير موجود"))</f>
        <v/>
      </c>
      <c r="C346" s="16"/>
      <c r="D346" s="20"/>
      <c r="E346" s="20"/>
      <c r="F346" s="21" t="str">
        <f aca="false">IF(OR(D346="",E346=""),"",ROUND(MOD(E346-D346,1)*24,2))</f>
        <v/>
      </c>
      <c r="G346" s="17"/>
      <c r="H346" s="17"/>
      <c r="I346" s="17"/>
    </row>
    <row r="347" customFormat="false" ht="15" hidden="false" customHeight="false" outlineLevel="0" collapsed="false">
      <c r="A347" s="17"/>
      <c r="B347" s="18" t="str">
        <f aca="false">IF(A347="","",IFERROR(VLOOKUP(A347,الموظفين!$A$2:$J$501,2,FALSE()),"⚠ كود غير موجود"))</f>
        <v/>
      </c>
      <c r="C347" s="16"/>
      <c r="D347" s="20"/>
      <c r="E347" s="20"/>
      <c r="F347" s="21" t="str">
        <f aca="false">IF(OR(D347="",E347=""),"",ROUND(MOD(E347-D347,1)*24,2))</f>
        <v/>
      </c>
      <c r="G347" s="17"/>
      <c r="H347" s="17"/>
      <c r="I347" s="17"/>
    </row>
    <row r="348" customFormat="false" ht="15" hidden="false" customHeight="false" outlineLevel="0" collapsed="false">
      <c r="A348" s="17"/>
      <c r="B348" s="18" t="str">
        <f aca="false">IF(A348="","",IFERROR(VLOOKUP(A348,الموظفين!$A$2:$J$501,2,FALSE()),"⚠ كود غير موجود"))</f>
        <v/>
      </c>
      <c r="C348" s="16"/>
      <c r="D348" s="20"/>
      <c r="E348" s="20"/>
      <c r="F348" s="21" t="str">
        <f aca="false">IF(OR(D348="",E348=""),"",ROUND(MOD(E348-D348,1)*24,2))</f>
        <v/>
      </c>
      <c r="G348" s="17"/>
      <c r="H348" s="17"/>
      <c r="I348" s="17"/>
    </row>
    <row r="349" customFormat="false" ht="15" hidden="false" customHeight="false" outlineLevel="0" collapsed="false">
      <c r="A349" s="17"/>
      <c r="B349" s="18" t="str">
        <f aca="false">IF(A349="","",IFERROR(VLOOKUP(A349,الموظفين!$A$2:$J$501,2,FALSE()),"⚠ كود غير موجود"))</f>
        <v/>
      </c>
      <c r="C349" s="16"/>
      <c r="D349" s="20"/>
      <c r="E349" s="20"/>
      <c r="F349" s="21" t="str">
        <f aca="false">IF(OR(D349="",E349=""),"",ROUND(MOD(E349-D349,1)*24,2))</f>
        <v/>
      </c>
      <c r="G349" s="17"/>
      <c r="H349" s="17"/>
      <c r="I349" s="17"/>
    </row>
    <row r="350" customFormat="false" ht="15" hidden="false" customHeight="false" outlineLevel="0" collapsed="false">
      <c r="A350" s="17"/>
      <c r="B350" s="18" t="str">
        <f aca="false">IF(A350="","",IFERROR(VLOOKUP(A350,الموظفين!$A$2:$J$501,2,FALSE()),"⚠ كود غير موجود"))</f>
        <v/>
      </c>
      <c r="C350" s="16"/>
      <c r="D350" s="20"/>
      <c r="E350" s="20"/>
      <c r="F350" s="21" t="str">
        <f aca="false">IF(OR(D350="",E350=""),"",ROUND(MOD(E350-D350,1)*24,2))</f>
        <v/>
      </c>
      <c r="G350" s="17"/>
      <c r="H350" s="17"/>
      <c r="I350" s="17"/>
    </row>
    <row r="351" customFormat="false" ht="15" hidden="false" customHeight="false" outlineLevel="0" collapsed="false">
      <c r="A351" s="17"/>
      <c r="B351" s="18" t="str">
        <f aca="false">IF(A351="","",IFERROR(VLOOKUP(A351,الموظفين!$A$2:$J$501,2,FALSE()),"⚠ كود غير موجود"))</f>
        <v/>
      </c>
      <c r="C351" s="16"/>
      <c r="D351" s="20"/>
      <c r="E351" s="20"/>
      <c r="F351" s="21" t="str">
        <f aca="false">IF(OR(D351="",E351=""),"",ROUND(MOD(E351-D351,1)*24,2))</f>
        <v/>
      </c>
      <c r="G351" s="17"/>
      <c r="H351" s="17"/>
      <c r="I351" s="17"/>
    </row>
    <row r="352" customFormat="false" ht="15" hidden="false" customHeight="false" outlineLevel="0" collapsed="false">
      <c r="A352" s="17"/>
      <c r="B352" s="18" t="str">
        <f aca="false">IF(A352="","",IFERROR(VLOOKUP(A352,الموظفين!$A$2:$J$501,2,FALSE()),"⚠ كود غير موجود"))</f>
        <v/>
      </c>
      <c r="C352" s="16"/>
      <c r="D352" s="20"/>
      <c r="E352" s="20"/>
      <c r="F352" s="21" t="str">
        <f aca="false">IF(OR(D352="",E352=""),"",ROUND(MOD(E352-D352,1)*24,2))</f>
        <v/>
      </c>
      <c r="G352" s="17"/>
      <c r="H352" s="17"/>
      <c r="I352" s="17"/>
    </row>
    <row r="353" customFormat="false" ht="15" hidden="false" customHeight="false" outlineLevel="0" collapsed="false">
      <c r="A353" s="17"/>
      <c r="B353" s="18" t="str">
        <f aca="false">IF(A353="","",IFERROR(VLOOKUP(A353,الموظفين!$A$2:$J$501,2,FALSE()),"⚠ كود غير موجود"))</f>
        <v/>
      </c>
      <c r="C353" s="16"/>
      <c r="D353" s="20"/>
      <c r="E353" s="20"/>
      <c r="F353" s="21" t="str">
        <f aca="false">IF(OR(D353="",E353=""),"",ROUND(MOD(E353-D353,1)*24,2))</f>
        <v/>
      </c>
      <c r="G353" s="17"/>
      <c r="H353" s="17"/>
      <c r="I353" s="17"/>
    </row>
    <row r="354" customFormat="false" ht="15" hidden="false" customHeight="false" outlineLevel="0" collapsed="false">
      <c r="A354" s="17"/>
      <c r="B354" s="18" t="str">
        <f aca="false">IF(A354="","",IFERROR(VLOOKUP(A354,الموظفين!$A$2:$J$501,2,FALSE()),"⚠ كود غير موجود"))</f>
        <v/>
      </c>
      <c r="C354" s="16"/>
      <c r="D354" s="20"/>
      <c r="E354" s="20"/>
      <c r="F354" s="21" t="str">
        <f aca="false">IF(OR(D354="",E354=""),"",ROUND(MOD(E354-D354,1)*24,2))</f>
        <v/>
      </c>
      <c r="G354" s="17"/>
      <c r="H354" s="17"/>
      <c r="I354" s="17"/>
    </row>
    <row r="355" customFormat="false" ht="15" hidden="false" customHeight="false" outlineLevel="0" collapsed="false">
      <c r="A355" s="17"/>
      <c r="B355" s="18" t="str">
        <f aca="false">IF(A355="","",IFERROR(VLOOKUP(A355,الموظفين!$A$2:$J$501,2,FALSE()),"⚠ كود غير موجود"))</f>
        <v/>
      </c>
      <c r="C355" s="16"/>
      <c r="D355" s="20"/>
      <c r="E355" s="20"/>
      <c r="F355" s="21" t="str">
        <f aca="false">IF(OR(D355="",E355=""),"",ROUND(MOD(E355-D355,1)*24,2))</f>
        <v/>
      </c>
      <c r="G355" s="17"/>
      <c r="H355" s="17"/>
      <c r="I355" s="17"/>
    </row>
    <row r="356" customFormat="false" ht="15" hidden="false" customHeight="false" outlineLevel="0" collapsed="false">
      <c r="A356" s="17"/>
      <c r="B356" s="18" t="str">
        <f aca="false">IF(A356="","",IFERROR(VLOOKUP(A356,الموظفين!$A$2:$J$501,2,FALSE()),"⚠ كود غير موجود"))</f>
        <v/>
      </c>
      <c r="C356" s="16"/>
      <c r="D356" s="20"/>
      <c r="E356" s="20"/>
      <c r="F356" s="21" t="str">
        <f aca="false">IF(OR(D356="",E356=""),"",ROUND(MOD(E356-D356,1)*24,2))</f>
        <v/>
      </c>
      <c r="G356" s="17"/>
      <c r="H356" s="17"/>
      <c r="I356" s="17"/>
    </row>
    <row r="357" customFormat="false" ht="15" hidden="false" customHeight="false" outlineLevel="0" collapsed="false">
      <c r="A357" s="17"/>
      <c r="B357" s="18" t="str">
        <f aca="false">IF(A357="","",IFERROR(VLOOKUP(A357,الموظفين!$A$2:$J$501,2,FALSE()),"⚠ كود غير موجود"))</f>
        <v/>
      </c>
      <c r="C357" s="16"/>
      <c r="D357" s="20"/>
      <c r="E357" s="20"/>
      <c r="F357" s="21" t="str">
        <f aca="false">IF(OR(D357="",E357=""),"",ROUND(MOD(E357-D357,1)*24,2))</f>
        <v/>
      </c>
      <c r="G357" s="17"/>
      <c r="H357" s="17"/>
      <c r="I357" s="17"/>
    </row>
    <row r="358" customFormat="false" ht="15" hidden="false" customHeight="false" outlineLevel="0" collapsed="false">
      <c r="A358" s="17"/>
      <c r="B358" s="18" t="str">
        <f aca="false">IF(A358="","",IFERROR(VLOOKUP(A358,الموظفين!$A$2:$J$501,2,FALSE()),"⚠ كود غير موجود"))</f>
        <v/>
      </c>
      <c r="C358" s="16"/>
      <c r="D358" s="20"/>
      <c r="E358" s="20"/>
      <c r="F358" s="21" t="str">
        <f aca="false">IF(OR(D358="",E358=""),"",ROUND(MOD(E358-D358,1)*24,2))</f>
        <v/>
      </c>
      <c r="G358" s="17"/>
      <c r="H358" s="17"/>
      <c r="I358" s="17"/>
    </row>
    <row r="359" customFormat="false" ht="15" hidden="false" customHeight="false" outlineLevel="0" collapsed="false">
      <c r="A359" s="17"/>
      <c r="B359" s="18" t="str">
        <f aca="false">IF(A359="","",IFERROR(VLOOKUP(A359,الموظفين!$A$2:$J$501,2,FALSE()),"⚠ كود غير موجود"))</f>
        <v/>
      </c>
      <c r="C359" s="16"/>
      <c r="D359" s="20"/>
      <c r="E359" s="20"/>
      <c r="F359" s="21" t="str">
        <f aca="false">IF(OR(D359="",E359=""),"",ROUND(MOD(E359-D359,1)*24,2))</f>
        <v/>
      </c>
      <c r="G359" s="17"/>
      <c r="H359" s="17"/>
      <c r="I359" s="17"/>
    </row>
    <row r="360" customFormat="false" ht="15" hidden="false" customHeight="false" outlineLevel="0" collapsed="false">
      <c r="A360" s="17"/>
      <c r="B360" s="18" t="str">
        <f aca="false">IF(A360="","",IFERROR(VLOOKUP(A360,الموظفين!$A$2:$J$501,2,FALSE()),"⚠ كود غير موجود"))</f>
        <v/>
      </c>
      <c r="C360" s="16"/>
      <c r="D360" s="20"/>
      <c r="E360" s="20"/>
      <c r="F360" s="21" t="str">
        <f aca="false">IF(OR(D360="",E360=""),"",ROUND(MOD(E360-D360,1)*24,2))</f>
        <v/>
      </c>
      <c r="G360" s="17"/>
      <c r="H360" s="17"/>
      <c r="I360" s="17"/>
    </row>
    <row r="361" customFormat="false" ht="15" hidden="false" customHeight="false" outlineLevel="0" collapsed="false">
      <c r="A361" s="17"/>
      <c r="B361" s="18" t="str">
        <f aca="false">IF(A361="","",IFERROR(VLOOKUP(A361,الموظفين!$A$2:$J$501,2,FALSE()),"⚠ كود غير موجود"))</f>
        <v/>
      </c>
      <c r="C361" s="16"/>
      <c r="D361" s="20"/>
      <c r="E361" s="20"/>
      <c r="F361" s="21" t="str">
        <f aca="false">IF(OR(D361="",E361=""),"",ROUND(MOD(E361-D361,1)*24,2))</f>
        <v/>
      </c>
      <c r="G361" s="17"/>
      <c r="H361" s="17"/>
      <c r="I361" s="17"/>
    </row>
    <row r="362" customFormat="false" ht="15" hidden="false" customHeight="false" outlineLevel="0" collapsed="false">
      <c r="A362" s="17"/>
      <c r="B362" s="18" t="str">
        <f aca="false">IF(A362="","",IFERROR(VLOOKUP(A362,الموظفين!$A$2:$J$501,2,FALSE()),"⚠ كود غير موجود"))</f>
        <v/>
      </c>
      <c r="C362" s="16"/>
      <c r="D362" s="20"/>
      <c r="E362" s="20"/>
      <c r="F362" s="21" t="str">
        <f aca="false">IF(OR(D362="",E362=""),"",ROUND(MOD(E362-D362,1)*24,2))</f>
        <v/>
      </c>
      <c r="G362" s="17"/>
      <c r="H362" s="17"/>
      <c r="I362" s="17"/>
    </row>
    <row r="363" customFormat="false" ht="15" hidden="false" customHeight="false" outlineLevel="0" collapsed="false">
      <c r="A363" s="17"/>
      <c r="B363" s="18" t="str">
        <f aca="false">IF(A363="","",IFERROR(VLOOKUP(A363,الموظفين!$A$2:$J$501,2,FALSE()),"⚠ كود غير موجود"))</f>
        <v/>
      </c>
      <c r="C363" s="16"/>
      <c r="D363" s="20"/>
      <c r="E363" s="20"/>
      <c r="F363" s="21" t="str">
        <f aca="false">IF(OR(D363="",E363=""),"",ROUND(MOD(E363-D363,1)*24,2))</f>
        <v/>
      </c>
      <c r="G363" s="17"/>
      <c r="H363" s="17"/>
      <c r="I363" s="17"/>
    </row>
    <row r="364" customFormat="false" ht="15" hidden="false" customHeight="false" outlineLevel="0" collapsed="false">
      <c r="A364" s="17"/>
      <c r="B364" s="18" t="str">
        <f aca="false">IF(A364="","",IFERROR(VLOOKUP(A364,الموظفين!$A$2:$J$501,2,FALSE()),"⚠ كود غير موجود"))</f>
        <v/>
      </c>
      <c r="C364" s="16"/>
      <c r="D364" s="20"/>
      <c r="E364" s="20"/>
      <c r="F364" s="21" t="str">
        <f aca="false">IF(OR(D364="",E364=""),"",ROUND(MOD(E364-D364,1)*24,2))</f>
        <v/>
      </c>
      <c r="G364" s="17"/>
      <c r="H364" s="17"/>
      <c r="I364" s="17"/>
    </row>
    <row r="365" customFormat="false" ht="15" hidden="false" customHeight="false" outlineLevel="0" collapsed="false">
      <c r="A365" s="17"/>
      <c r="B365" s="18" t="str">
        <f aca="false">IF(A365="","",IFERROR(VLOOKUP(A365,الموظفين!$A$2:$J$501,2,FALSE()),"⚠ كود غير موجود"))</f>
        <v/>
      </c>
      <c r="C365" s="16"/>
      <c r="D365" s="20"/>
      <c r="E365" s="20"/>
      <c r="F365" s="21" t="str">
        <f aca="false">IF(OR(D365="",E365=""),"",ROUND(MOD(E365-D365,1)*24,2))</f>
        <v/>
      </c>
      <c r="G365" s="17"/>
      <c r="H365" s="17"/>
      <c r="I365" s="17"/>
    </row>
    <row r="366" customFormat="false" ht="15" hidden="false" customHeight="false" outlineLevel="0" collapsed="false">
      <c r="A366" s="17"/>
      <c r="B366" s="18" t="str">
        <f aca="false">IF(A366="","",IFERROR(VLOOKUP(A366,الموظفين!$A$2:$J$501,2,FALSE()),"⚠ كود غير موجود"))</f>
        <v/>
      </c>
      <c r="C366" s="16"/>
      <c r="D366" s="20"/>
      <c r="E366" s="20"/>
      <c r="F366" s="21" t="str">
        <f aca="false">IF(OR(D366="",E366=""),"",ROUND(MOD(E366-D366,1)*24,2))</f>
        <v/>
      </c>
      <c r="G366" s="17"/>
      <c r="H366" s="17"/>
      <c r="I366" s="17"/>
    </row>
    <row r="367" customFormat="false" ht="15" hidden="false" customHeight="false" outlineLevel="0" collapsed="false">
      <c r="A367" s="17"/>
      <c r="B367" s="18" t="str">
        <f aca="false">IF(A367="","",IFERROR(VLOOKUP(A367,الموظفين!$A$2:$J$501,2,FALSE()),"⚠ كود غير موجود"))</f>
        <v/>
      </c>
      <c r="C367" s="16"/>
      <c r="D367" s="20"/>
      <c r="E367" s="20"/>
      <c r="F367" s="21" t="str">
        <f aca="false">IF(OR(D367="",E367=""),"",ROUND(MOD(E367-D367,1)*24,2))</f>
        <v/>
      </c>
      <c r="G367" s="17"/>
      <c r="H367" s="17"/>
      <c r="I367" s="17"/>
    </row>
    <row r="368" customFormat="false" ht="15" hidden="false" customHeight="false" outlineLevel="0" collapsed="false">
      <c r="A368" s="17"/>
      <c r="B368" s="18" t="str">
        <f aca="false">IF(A368="","",IFERROR(VLOOKUP(A368,الموظفين!$A$2:$J$501,2,FALSE()),"⚠ كود غير موجود"))</f>
        <v/>
      </c>
      <c r="C368" s="16"/>
      <c r="D368" s="20"/>
      <c r="E368" s="20"/>
      <c r="F368" s="21" t="str">
        <f aca="false">IF(OR(D368="",E368=""),"",ROUND(MOD(E368-D368,1)*24,2))</f>
        <v/>
      </c>
      <c r="G368" s="17"/>
      <c r="H368" s="17"/>
      <c r="I368" s="17"/>
    </row>
    <row r="369" customFormat="false" ht="15" hidden="false" customHeight="false" outlineLevel="0" collapsed="false">
      <c r="A369" s="17"/>
      <c r="B369" s="18" t="str">
        <f aca="false">IF(A369="","",IFERROR(VLOOKUP(A369,الموظفين!$A$2:$J$501,2,FALSE()),"⚠ كود غير موجود"))</f>
        <v/>
      </c>
      <c r="C369" s="16"/>
      <c r="D369" s="20"/>
      <c r="E369" s="20"/>
      <c r="F369" s="21" t="str">
        <f aca="false">IF(OR(D369="",E369=""),"",ROUND(MOD(E369-D369,1)*24,2))</f>
        <v/>
      </c>
      <c r="G369" s="17"/>
      <c r="H369" s="17"/>
      <c r="I369" s="17"/>
    </row>
    <row r="370" customFormat="false" ht="15" hidden="false" customHeight="false" outlineLevel="0" collapsed="false">
      <c r="A370" s="17"/>
      <c r="B370" s="18" t="str">
        <f aca="false">IF(A370="","",IFERROR(VLOOKUP(A370,الموظفين!$A$2:$J$501,2,FALSE()),"⚠ كود غير موجود"))</f>
        <v/>
      </c>
      <c r="C370" s="16"/>
      <c r="D370" s="20"/>
      <c r="E370" s="20"/>
      <c r="F370" s="21" t="str">
        <f aca="false">IF(OR(D370="",E370=""),"",ROUND(MOD(E370-D370,1)*24,2))</f>
        <v/>
      </c>
      <c r="G370" s="17"/>
      <c r="H370" s="17"/>
      <c r="I370" s="17"/>
    </row>
    <row r="371" customFormat="false" ht="15" hidden="false" customHeight="false" outlineLevel="0" collapsed="false">
      <c r="A371" s="17"/>
      <c r="B371" s="18" t="str">
        <f aca="false">IF(A371="","",IFERROR(VLOOKUP(A371,الموظفين!$A$2:$J$501,2,FALSE()),"⚠ كود غير موجود"))</f>
        <v/>
      </c>
      <c r="C371" s="16"/>
      <c r="D371" s="20"/>
      <c r="E371" s="20"/>
      <c r="F371" s="21" t="str">
        <f aca="false">IF(OR(D371="",E371=""),"",ROUND(MOD(E371-D371,1)*24,2))</f>
        <v/>
      </c>
      <c r="G371" s="17"/>
      <c r="H371" s="17"/>
      <c r="I371" s="17"/>
    </row>
    <row r="372" customFormat="false" ht="15" hidden="false" customHeight="false" outlineLevel="0" collapsed="false">
      <c r="A372" s="17"/>
      <c r="B372" s="18" t="str">
        <f aca="false">IF(A372="","",IFERROR(VLOOKUP(A372,الموظفين!$A$2:$J$501,2,FALSE()),"⚠ كود غير موجود"))</f>
        <v/>
      </c>
      <c r="C372" s="16"/>
      <c r="D372" s="20"/>
      <c r="E372" s="20"/>
      <c r="F372" s="21" t="str">
        <f aca="false">IF(OR(D372="",E372=""),"",ROUND(MOD(E372-D372,1)*24,2))</f>
        <v/>
      </c>
      <c r="G372" s="17"/>
      <c r="H372" s="17"/>
      <c r="I372" s="17"/>
    </row>
    <row r="373" customFormat="false" ht="15" hidden="false" customHeight="false" outlineLevel="0" collapsed="false">
      <c r="A373" s="17"/>
      <c r="B373" s="18" t="str">
        <f aca="false">IF(A373="","",IFERROR(VLOOKUP(A373,الموظفين!$A$2:$J$501,2,FALSE()),"⚠ كود غير موجود"))</f>
        <v/>
      </c>
      <c r="C373" s="16"/>
      <c r="D373" s="20"/>
      <c r="E373" s="20"/>
      <c r="F373" s="21" t="str">
        <f aca="false">IF(OR(D373="",E373=""),"",ROUND(MOD(E373-D373,1)*24,2))</f>
        <v/>
      </c>
      <c r="G373" s="17"/>
      <c r="H373" s="17"/>
      <c r="I373" s="17"/>
    </row>
    <row r="374" customFormat="false" ht="15" hidden="false" customHeight="false" outlineLevel="0" collapsed="false">
      <c r="A374" s="17"/>
      <c r="B374" s="18" t="str">
        <f aca="false">IF(A374="","",IFERROR(VLOOKUP(A374,الموظفين!$A$2:$J$501,2,FALSE()),"⚠ كود غير موجود"))</f>
        <v/>
      </c>
      <c r="C374" s="16"/>
      <c r="D374" s="20"/>
      <c r="E374" s="20"/>
      <c r="F374" s="21" t="str">
        <f aca="false">IF(OR(D374="",E374=""),"",ROUND(MOD(E374-D374,1)*24,2))</f>
        <v/>
      </c>
      <c r="G374" s="17"/>
      <c r="H374" s="17"/>
      <c r="I374" s="17"/>
    </row>
    <row r="375" customFormat="false" ht="15" hidden="false" customHeight="false" outlineLevel="0" collapsed="false">
      <c r="A375" s="17"/>
      <c r="B375" s="18" t="str">
        <f aca="false">IF(A375="","",IFERROR(VLOOKUP(A375,الموظفين!$A$2:$J$501,2,FALSE()),"⚠ كود غير موجود"))</f>
        <v/>
      </c>
      <c r="C375" s="16"/>
      <c r="D375" s="20"/>
      <c r="E375" s="20"/>
      <c r="F375" s="21" t="str">
        <f aca="false">IF(OR(D375="",E375=""),"",ROUND(MOD(E375-D375,1)*24,2))</f>
        <v/>
      </c>
      <c r="G375" s="17"/>
      <c r="H375" s="17"/>
      <c r="I375" s="17"/>
    </row>
    <row r="376" customFormat="false" ht="15" hidden="false" customHeight="false" outlineLevel="0" collapsed="false">
      <c r="A376" s="17"/>
      <c r="B376" s="18" t="str">
        <f aca="false">IF(A376="","",IFERROR(VLOOKUP(A376,الموظفين!$A$2:$J$501,2,FALSE()),"⚠ كود غير موجود"))</f>
        <v/>
      </c>
      <c r="C376" s="16"/>
      <c r="D376" s="20"/>
      <c r="E376" s="20"/>
      <c r="F376" s="21" t="str">
        <f aca="false">IF(OR(D376="",E376=""),"",ROUND(MOD(E376-D376,1)*24,2))</f>
        <v/>
      </c>
      <c r="G376" s="17"/>
      <c r="H376" s="17"/>
      <c r="I376" s="17"/>
    </row>
    <row r="377" customFormat="false" ht="15" hidden="false" customHeight="false" outlineLevel="0" collapsed="false">
      <c r="A377" s="17"/>
      <c r="B377" s="18" t="str">
        <f aca="false">IF(A377="","",IFERROR(VLOOKUP(A377,الموظفين!$A$2:$J$501,2,FALSE()),"⚠ كود غير موجود"))</f>
        <v/>
      </c>
      <c r="C377" s="16"/>
      <c r="D377" s="20"/>
      <c r="E377" s="20"/>
      <c r="F377" s="21" t="str">
        <f aca="false">IF(OR(D377="",E377=""),"",ROUND(MOD(E377-D377,1)*24,2))</f>
        <v/>
      </c>
      <c r="G377" s="17"/>
      <c r="H377" s="17"/>
      <c r="I377" s="17"/>
    </row>
    <row r="378" customFormat="false" ht="15" hidden="false" customHeight="false" outlineLevel="0" collapsed="false">
      <c r="A378" s="17"/>
      <c r="B378" s="18" t="str">
        <f aca="false">IF(A378="","",IFERROR(VLOOKUP(A378,الموظفين!$A$2:$J$501,2,FALSE()),"⚠ كود غير موجود"))</f>
        <v/>
      </c>
      <c r="C378" s="16"/>
      <c r="D378" s="20"/>
      <c r="E378" s="20"/>
      <c r="F378" s="21" t="str">
        <f aca="false">IF(OR(D378="",E378=""),"",ROUND(MOD(E378-D378,1)*24,2))</f>
        <v/>
      </c>
      <c r="G378" s="17"/>
      <c r="H378" s="17"/>
      <c r="I378" s="17"/>
    </row>
    <row r="379" customFormat="false" ht="15" hidden="false" customHeight="false" outlineLevel="0" collapsed="false">
      <c r="A379" s="17"/>
      <c r="B379" s="18" t="str">
        <f aca="false">IF(A379="","",IFERROR(VLOOKUP(A379,الموظفين!$A$2:$J$501,2,FALSE()),"⚠ كود غير موجود"))</f>
        <v/>
      </c>
      <c r="C379" s="16"/>
      <c r="D379" s="20"/>
      <c r="E379" s="20"/>
      <c r="F379" s="21" t="str">
        <f aca="false">IF(OR(D379="",E379=""),"",ROUND(MOD(E379-D379,1)*24,2))</f>
        <v/>
      </c>
      <c r="G379" s="17"/>
      <c r="H379" s="17"/>
      <c r="I379" s="17"/>
    </row>
    <row r="380" customFormat="false" ht="15" hidden="false" customHeight="false" outlineLevel="0" collapsed="false">
      <c r="A380" s="17"/>
      <c r="B380" s="18" t="str">
        <f aca="false">IF(A380="","",IFERROR(VLOOKUP(A380,الموظفين!$A$2:$J$501,2,FALSE()),"⚠ كود غير موجود"))</f>
        <v/>
      </c>
      <c r="C380" s="16"/>
      <c r="D380" s="20"/>
      <c r="E380" s="20"/>
      <c r="F380" s="21" t="str">
        <f aca="false">IF(OR(D380="",E380=""),"",ROUND(MOD(E380-D380,1)*24,2))</f>
        <v/>
      </c>
      <c r="G380" s="17"/>
      <c r="H380" s="17"/>
      <c r="I380" s="17"/>
    </row>
    <row r="381" customFormat="false" ht="15" hidden="false" customHeight="false" outlineLevel="0" collapsed="false">
      <c r="A381" s="17"/>
      <c r="B381" s="18" t="str">
        <f aca="false">IF(A381="","",IFERROR(VLOOKUP(A381,الموظفين!$A$2:$J$501,2,FALSE()),"⚠ كود غير موجود"))</f>
        <v/>
      </c>
      <c r="C381" s="16"/>
      <c r="D381" s="20"/>
      <c r="E381" s="20"/>
      <c r="F381" s="21" t="str">
        <f aca="false">IF(OR(D381="",E381=""),"",ROUND(MOD(E381-D381,1)*24,2))</f>
        <v/>
      </c>
      <c r="G381" s="17"/>
      <c r="H381" s="17"/>
      <c r="I381" s="17"/>
    </row>
    <row r="382" customFormat="false" ht="15" hidden="false" customHeight="false" outlineLevel="0" collapsed="false">
      <c r="A382" s="17"/>
      <c r="B382" s="18" t="str">
        <f aca="false">IF(A382="","",IFERROR(VLOOKUP(A382,الموظفين!$A$2:$J$501,2,FALSE()),"⚠ كود غير موجود"))</f>
        <v/>
      </c>
      <c r="C382" s="16"/>
      <c r="D382" s="20"/>
      <c r="E382" s="20"/>
      <c r="F382" s="21" t="str">
        <f aca="false">IF(OR(D382="",E382=""),"",ROUND(MOD(E382-D382,1)*24,2))</f>
        <v/>
      </c>
      <c r="G382" s="17"/>
      <c r="H382" s="17"/>
      <c r="I382" s="17"/>
    </row>
    <row r="383" customFormat="false" ht="15" hidden="false" customHeight="false" outlineLevel="0" collapsed="false">
      <c r="A383" s="17"/>
      <c r="B383" s="18" t="str">
        <f aca="false">IF(A383="","",IFERROR(VLOOKUP(A383,الموظفين!$A$2:$J$501,2,FALSE()),"⚠ كود غير موجود"))</f>
        <v/>
      </c>
      <c r="C383" s="16"/>
      <c r="D383" s="20"/>
      <c r="E383" s="20"/>
      <c r="F383" s="21" t="str">
        <f aca="false">IF(OR(D383="",E383=""),"",ROUND(MOD(E383-D383,1)*24,2))</f>
        <v/>
      </c>
      <c r="G383" s="17"/>
      <c r="H383" s="17"/>
      <c r="I383" s="17"/>
    </row>
    <row r="384" customFormat="false" ht="15" hidden="false" customHeight="false" outlineLevel="0" collapsed="false">
      <c r="A384" s="17"/>
      <c r="B384" s="18" t="str">
        <f aca="false">IF(A384="","",IFERROR(VLOOKUP(A384,الموظفين!$A$2:$J$501,2,FALSE()),"⚠ كود غير موجود"))</f>
        <v/>
      </c>
      <c r="C384" s="16"/>
      <c r="D384" s="20"/>
      <c r="E384" s="20"/>
      <c r="F384" s="21" t="str">
        <f aca="false">IF(OR(D384="",E384=""),"",ROUND(MOD(E384-D384,1)*24,2))</f>
        <v/>
      </c>
      <c r="G384" s="17"/>
      <c r="H384" s="17"/>
      <c r="I384" s="17"/>
    </row>
    <row r="385" customFormat="false" ht="15" hidden="false" customHeight="false" outlineLevel="0" collapsed="false">
      <c r="A385" s="17"/>
      <c r="B385" s="18" t="str">
        <f aca="false">IF(A385="","",IFERROR(VLOOKUP(A385,الموظفين!$A$2:$J$501,2,FALSE()),"⚠ كود غير موجود"))</f>
        <v/>
      </c>
      <c r="C385" s="16"/>
      <c r="D385" s="20"/>
      <c r="E385" s="20"/>
      <c r="F385" s="21" t="str">
        <f aca="false">IF(OR(D385="",E385=""),"",ROUND(MOD(E385-D385,1)*24,2))</f>
        <v/>
      </c>
      <c r="G385" s="17"/>
      <c r="H385" s="17"/>
      <c r="I385" s="17"/>
    </row>
    <row r="386" customFormat="false" ht="15" hidden="false" customHeight="false" outlineLevel="0" collapsed="false">
      <c r="A386" s="17"/>
      <c r="B386" s="18" t="str">
        <f aca="false">IF(A386="","",IFERROR(VLOOKUP(A386,الموظفين!$A$2:$J$501,2,FALSE()),"⚠ كود غير موجود"))</f>
        <v/>
      </c>
      <c r="C386" s="16"/>
      <c r="D386" s="20"/>
      <c r="E386" s="20"/>
      <c r="F386" s="21" t="str">
        <f aca="false">IF(OR(D386="",E386=""),"",ROUND(MOD(E386-D386,1)*24,2))</f>
        <v/>
      </c>
      <c r="G386" s="17"/>
      <c r="H386" s="17"/>
      <c r="I386" s="17"/>
    </row>
    <row r="387" customFormat="false" ht="15" hidden="false" customHeight="false" outlineLevel="0" collapsed="false">
      <c r="A387" s="17"/>
      <c r="B387" s="18" t="str">
        <f aca="false">IF(A387="","",IFERROR(VLOOKUP(A387,الموظفين!$A$2:$J$501,2,FALSE()),"⚠ كود غير موجود"))</f>
        <v/>
      </c>
      <c r="C387" s="16"/>
      <c r="D387" s="20"/>
      <c r="E387" s="20"/>
      <c r="F387" s="21" t="str">
        <f aca="false">IF(OR(D387="",E387=""),"",ROUND(MOD(E387-D387,1)*24,2))</f>
        <v/>
      </c>
      <c r="G387" s="17"/>
      <c r="H387" s="17"/>
      <c r="I387" s="17"/>
    </row>
    <row r="388" customFormat="false" ht="15" hidden="false" customHeight="false" outlineLevel="0" collapsed="false">
      <c r="A388" s="17"/>
      <c r="B388" s="18" t="str">
        <f aca="false">IF(A388="","",IFERROR(VLOOKUP(A388,الموظفين!$A$2:$J$501,2,FALSE()),"⚠ كود غير موجود"))</f>
        <v/>
      </c>
      <c r="C388" s="16"/>
      <c r="D388" s="20"/>
      <c r="E388" s="20"/>
      <c r="F388" s="21" t="str">
        <f aca="false">IF(OR(D388="",E388=""),"",ROUND(MOD(E388-D388,1)*24,2))</f>
        <v/>
      </c>
      <c r="G388" s="17"/>
      <c r="H388" s="17"/>
      <c r="I388" s="17"/>
    </row>
    <row r="389" customFormat="false" ht="15" hidden="false" customHeight="false" outlineLevel="0" collapsed="false">
      <c r="A389" s="17"/>
      <c r="B389" s="18" t="str">
        <f aca="false">IF(A389="","",IFERROR(VLOOKUP(A389,الموظفين!$A$2:$J$501,2,FALSE()),"⚠ كود غير موجود"))</f>
        <v/>
      </c>
      <c r="C389" s="16"/>
      <c r="D389" s="20"/>
      <c r="E389" s="20"/>
      <c r="F389" s="21" t="str">
        <f aca="false">IF(OR(D389="",E389=""),"",ROUND(MOD(E389-D389,1)*24,2))</f>
        <v/>
      </c>
      <c r="G389" s="17"/>
      <c r="H389" s="17"/>
      <c r="I389" s="17"/>
    </row>
    <row r="390" customFormat="false" ht="15" hidden="false" customHeight="false" outlineLevel="0" collapsed="false">
      <c r="A390" s="17"/>
      <c r="B390" s="18" t="str">
        <f aca="false">IF(A390="","",IFERROR(VLOOKUP(A390,الموظفين!$A$2:$J$501,2,FALSE()),"⚠ كود غير موجود"))</f>
        <v/>
      </c>
      <c r="C390" s="16"/>
      <c r="D390" s="20"/>
      <c r="E390" s="20"/>
      <c r="F390" s="21" t="str">
        <f aca="false">IF(OR(D390="",E390=""),"",ROUND(MOD(E390-D390,1)*24,2))</f>
        <v/>
      </c>
      <c r="G390" s="17"/>
      <c r="H390" s="17"/>
      <c r="I390" s="17"/>
    </row>
    <row r="391" customFormat="false" ht="15" hidden="false" customHeight="false" outlineLevel="0" collapsed="false">
      <c r="A391" s="17"/>
      <c r="B391" s="18" t="str">
        <f aca="false">IF(A391="","",IFERROR(VLOOKUP(A391,الموظفين!$A$2:$J$501,2,FALSE()),"⚠ كود غير موجود"))</f>
        <v/>
      </c>
      <c r="C391" s="16"/>
      <c r="D391" s="20"/>
      <c r="E391" s="20"/>
      <c r="F391" s="21" t="str">
        <f aca="false">IF(OR(D391="",E391=""),"",ROUND(MOD(E391-D391,1)*24,2))</f>
        <v/>
      </c>
      <c r="G391" s="17"/>
      <c r="H391" s="17"/>
      <c r="I391" s="17"/>
    </row>
    <row r="392" customFormat="false" ht="15" hidden="false" customHeight="false" outlineLevel="0" collapsed="false">
      <c r="A392" s="17"/>
      <c r="B392" s="18" t="str">
        <f aca="false">IF(A392="","",IFERROR(VLOOKUP(A392,الموظفين!$A$2:$J$501,2,FALSE()),"⚠ كود غير موجود"))</f>
        <v/>
      </c>
      <c r="C392" s="16"/>
      <c r="D392" s="20"/>
      <c r="E392" s="20"/>
      <c r="F392" s="21" t="str">
        <f aca="false">IF(OR(D392="",E392=""),"",ROUND(MOD(E392-D392,1)*24,2))</f>
        <v/>
      </c>
      <c r="G392" s="17"/>
      <c r="H392" s="17"/>
      <c r="I392" s="17"/>
    </row>
    <row r="393" customFormat="false" ht="15" hidden="false" customHeight="false" outlineLevel="0" collapsed="false">
      <c r="A393" s="17"/>
      <c r="B393" s="18" t="str">
        <f aca="false">IF(A393="","",IFERROR(VLOOKUP(A393,الموظفين!$A$2:$J$501,2,FALSE()),"⚠ كود غير موجود"))</f>
        <v/>
      </c>
      <c r="C393" s="16"/>
      <c r="D393" s="20"/>
      <c r="E393" s="20"/>
      <c r="F393" s="21" t="str">
        <f aca="false">IF(OR(D393="",E393=""),"",ROUND(MOD(E393-D393,1)*24,2))</f>
        <v/>
      </c>
      <c r="G393" s="17"/>
      <c r="H393" s="17"/>
      <c r="I393" s="17"/>
    </row>
    <row r="394" customFormat="false" ht="15" hidden="false" customHeight="false" outlineLevel="0" collapsed="false">
      <c r="A394" s="17"/>
      <c r="B394" s="18" t="str">
        <f aca="false">IF(A394="","",IFERROR(VLOOKUP(A394,الموظفين!$A$2:$J$501,2,FALSE()),"⚠ كود غير موجود"))</f>
        <v/>
      </c>
      <c r="C394" s="16"/>
      <c r="D394" s="20"/>
      <c r="E394" s="20"/>
      <c r="F394" s="21" t="str">
        <f aca="false">IF(OR(D394="",E394=""),"",ROUND(MOD(E394-D394,1)*24,2))</f>
        <v/>
      </c>
      <c r="G394" s="17"/>
      <c r="H394" s="17"/>
      <c r="I394" s="17"/>
    </row>
    <row r="395" customFormat="false" ht="15" hidden="false" customHeight="false" outlineLevel="0" collapsed="false">
      <c r="A395" s="17"/>
      <c r="B395" s="18" t="str">
        <f aca="false">IF(A395="","",IFERROR(VLOOKUP(A395,الموظفين!$A$2:$J$501,2,FALSE()),"⚠ كود غير موجود"))</f>
        <v/>
      </c>
      <c r="C395" s="16"/>
      <c r="D395" s="20"/>
      <c r="E395" s="20"/>
      <c r="F395" s="21" t="str">
        <f aca="false">IF(OR(D395="",E395=""),"",ROUND(MOD(E395-D395,1)*24,2))</f>
        <v/>
      </c>
      <c r="G395" s="17"/>
      <c r="H395" s="17"/>
      <c r="I395" s="17"/>
    </row>
    <row r="396" customFormat="false" ht="15" hidden="false" customHeight="false" outlineLevel="0" collapsed="false">
      <c r="A396" s="17"/>
      <c r="B396" s="18" t="str">
        <f aca="false">IF(A396="","",IFERROR(VLOOKUP(A396,الموظفين!$A$2:$J$501,2,FALSE()),"⚠ كود غير موجود"))</f>
        <v/>
      </c>
      <c r="C396" s="16"/>
      <c r="D396" s="20"/>
      <c r="E396" s="20"/>
      <c r="F396" s="21" t="str">
        <f aca="false">IF(OR(D396="",E396=""),"",ROUND(MOD(E396-D396,1)*24,2))</f>
        <v/>
      </c>
      <c r="G396" s="17"/>
      <c r="H396" s="17"/>
      <c r="I396" s="17"/>
    </row>
    <row r="397" customFormat="false" ht="15" hidden="false" customHeight="false" outlineLevel="0" collapsed="false">
      <c r="A397" s="17"/>
      <c r="B397" s="18" t="str">
        <f aca="false">IF(A397="","",IFERROR(VLOOKUP(A397,الموظفين!$A$2:$J$501,2,FALSE()),"⚠ كود غير موجود"))</f>
        <v/>
      </c>
      <c r="C397" s="16"/>
      <c r="D397" s="20"/>
      <c r="E397" s="20"/>
      <c r="F397" s="21" t="str">
        <f aca="false">IF(OR(D397="",E397=""),"",ROUND(MOD(E397-D397,1)*24,2))</f>
        <v/>
      </c>
      <c r="G397" s="17"/>
      <c r="H397" s="17"/>
      <c r="I397" s="17"/>
    </row>
    <row r="398" customFormat="false" ht="15" hidden="false" customHeight="false" outlineLevel="0" collapsed="false">
      <c r="A398" s="17"/>
      <c r="B398" s="18" t="str">
        <f aca="false">IF(A398="","",IFERROR(VLOOKUP(A398,الموظفين!$A$2:$J$501,2,FALSE()),"⚠ كود غير موجود"))</f>
        <v/>
      </c>
      <c r="C398" s="16"/>
      <c r="D398" s="20"/>
      <c r="E398" s="20"/>
      <c r="F398" s="21" t="str">
        <f aca="false">IF(OR(D398="",E398=""),"",ROUND(MOD(E398-D398,1)*24,2))</f>
        <v/>
      </c>
      <c r="G398" s="17"/>
      <c r="H398" s="17"/>
      <c r="I398" s="17"/>
    </row>
    <row r="399" customFormat="false" ht="15" hidden="false" customHeight="false" outlineLevel="0" collapsed="false">
      <c r="A399" s="17"/>
      <c r="B399" s="18" t="str">
        <f aca="false">IF(A399="","",IFERROR(VLOOKUP(A399,الموظفين!$A$2:$J$501,2,FALSE()),"⚠ كود غير موجود"))</f>
        <v/>
      </c>
      <c r="C399" s="16"/>
      <c r="D399" s="20"/>
      <c r="E399" s="20"/>
      <c r="F399" s="21" t="str">
        <f aca="false">IF(OR(D399="",E399=""),"",ROUND(MOD(E399-D399,1)*24,2))</f>
        <v/>
      </c>
      <c r="G399" s="17"/>
      <c r="H399" s="17"/>
      <c r="I399" s="17"/>
    </row>
    <row r="400" customFormat="false" ht="15" hidden="false" customHeight="false" outlineLevel="0" collapsed="false">
      <c r="A400" s="17"/>
      <c r="B400" s="18" t="str">
        <f aca="false">IF(A400="","",IFERROR(VLOOKUP(A400,الموظفين!$A$2:$J$501,2,FALSE()),"⚠ كود غير موجود"))</f>
        <v/>
      </c>
      <c r="C400" s="16"/>
      <c r="D400" s="20"/>
      <c r="E400" s="20"/>
      <c r="F400" s="21" t="str">
        <f aca="false">IF(OR(D400="",E400=""),"",ROUND(MOD(E400-D400,1)*24,2))</f>
        <v/>
      </c>
      <c r="G400" s="17"/>
      <c r="H400" s="17"/>
      <c r="I400" s="17"/>
    </row>
    <row r="401" customFormat="false" ht="15" hidden="false" customHeight="false" outlineLevel="0" collapsed="false">
      <c r="A401" s="17"/>
      <c r="B401" s="18" t="str">
        <f aca="false">IF(A401="","",IFERROR(VLOOKUP(A401,الموظفين!$A$2:$J$501,2,FALSE()),"⚠ كود غير موجود"))</f>
        <v/>
      </c>
      <c r="C401" s="16"/>
      <c r="D401" s="20"/>
      <c r="E401" s="20"/>
      <c r="F401" s="21" t="str">
        <f aca="false">IF(OR(D401="",E401=""),"",ROUND(MOD(E401-D401,1)*24,2))</f>
        <v/>
      </c>
      <c r="G401" s="17"/>
      <c r="H401" s="17"/>
      <c r="I401" s="17"/>
    </row>
    <row r="402" customFormat="false" ht="15" hidden="false" customHeight="false" outlineLevel="0" collapsed="false">
      <c r="A402" s="17"/>
      <c r="B402" s="18" t="str">
        <f aca="false">IF(A402="","",IFERROR(VLOOKUP(A402,الموظفين!$A$2:$J$501,2,FALSE()),"⚠ كود غير موجود"))</f>
        <v/>
      </c>
      <c r="C402" s="16"/>
      <c r="D402" s="20"/>
      <c r="E402" s="20"/>
      <c r="F402" s="21" t="str">
        <f aca="false">IF(OR(D402="",E402=""),"",ROUND(MOD(E402-D402,1)*24,2))</f>
        <v/>
      </c>
      <c r="G402" s="17"/>
      <c r="H402" s="17"/>
      <c r="I402" s="17"/>
    </row>
    <row r="403" customFormat="false" ht="15" hidden="false" customHeight="false" outlineLevel="0" collapsed="false">
      <c r="A403" s="17"/>
      <c r="B403" s="18" t="str">
        <f aca="false">IF(A403="","",IFERROR(VLOOKUP(A403,الموظفين!$A$2:$J$501,2,FALSE()),"⚠ كود غير موجود"))</f>
        <v/>
      </c>
      <c r="C403" s="16"/>
      <c r="D403" s="20"/>
      <c r="E403" s="20"/>
      <c r="F403" s="21" t="str">
        <f aca="false">IF(OR(D403="",E403=""),"",ROUND(MOD(E403-D403,1)*24,2))</f>
        <v/>
      </c>
      <c r="G403" s="17"/>
      <c r="H403" s="17"/>
      <c r="I403" s="17"/>
    </row>
    <row r="404" customFormat="false" ht="15" hidden="false" customHeight="false" outlineLevel="0" collapsed="false">
      <c r="A404" s="17"/>
      <c r="B404" s="18" t="str">
        <f aca="false">IF(A404="","",IFERROR(VLOOKUP(A404,الموظفين!$A$2:$J$501,2,FALSE()),"⚠ كود غير موجود"))</f>
        <v/>
      </c>
      <c r="C404" s="16"/>
      <c r="D404" s="20"/>
      <c r="E404" s="20"/>
      <c r="F404" s="21" t="str">
        <f aca="false">IF(OR(D404="",E404=""),"",ROUND(MOD(E404-D404,1)*24,2))</f>
        <v/>
      </c>
      <c r="G404" s="17"/>
      <c r="H404" s="17"/>
      <c r="I404" s="17"/>
    </row>
    <row r="405" customFormat="false" ht="15" hidden="false" customHeight="false" outlineLevel="0" collapsed="false">
      <c r="A405" s="17"/>
      <c r="B405" s="18" t="str">
        <f aca="false">IF(A405="","",IFERROR(VLOOKUP(A405,الموظفين!$A$2:$J$501,2,FALSE()),"⚠ كود غير موجود"))</f>
        <v/>
      </c>
      <c r="C405" s="16"/>
      <c r="D405" s="20"/>
      <c r="E405" s="20"/>
      <c r="F405" s="21" t="str">
        <f aca="false">IF(OR(D405="",E405=""),"",ROUND(MOD(E405-D405,1)*24,2))</f>
        <v/>
      </c>
      <c r="G405" s="17"/>
      <c r="H405" s="17"/>
      <c r="I405" s="17"/>
    </row>
    <row r="406" customFormat="false" ht="15" hidden="false" customHeight="false" outlineLevel="0" collapsed="false">
      <c r="A406" s="17"/>
      <c r="B406" s="18" t="str">
        <f aca="false">IF(A406="","",IFERROR(VLOOKUP(A406,الموظفين!$A$2:$J$501,2,FALSE()),"⚠ كود غير موجود"))</f>
        <v/>
      </c>
      <c r="C406" s="16"/>
      <c r="D406" s="20"/>
      <c r="E406" s="20"/>
      <c r="F406" s="21" t="str">
        <f aca="false">IF(OR(D406="",E406=""),"",ROUND(MOD(E406-D406,1)*24,2))</f>
        <v/>
      </c>
      <c r="G406" s="17"/>
      <c r="H406" s="17"/>
      <c r="I406" s="17"/>
    </row>
    <row r="407" customFormat="false" ht="15" hidden="false" customHeight="false" outlineLevel="0" collapsed="false">
      <c r="A407" s="17"/>
      <c r="B407" s="18" t="str">
        <f aca="false">IF(A407="","",IFERROR(VLOOKUP(A407,الموظفين!$A$2:$J$501,2,FALSE()),"⚠ كود غير موجود"))</f>
        <v/>
      </c>
      <c r="C407" s="16"/>
      <c r="D407" s="20"/>
      <c r="E407" s="20"/>
      <c r="F407" s="21" t="str">
        <f aca="false">IF(OR(D407="",E407=""),"",ROUND(MOD(E407-D407,1)*24,2))</f>
        <v/>
      </c>
      <c r="G407" s="17"/>
      <c r="H407" s="17"/>
      <c r="I407" s="17"/>
    </row>
    <row r="408" customFormat="false" ht="15" hidden="false" customHeight="false" outlineLevel="0" collapsed="false">
      <c r="A408" s="17"/>
      <c r="B408" s="18" t="str">
        <f aca="false">IF(A408="","",IFERROR(VLOOKUP(A408,الموظفين!$A$2:$J$501,2,FALSE()),"⚠ كود غير موجود"))</f>
        <v/>
      </c>
      <c r="C408" s="16"/>
      <c r="D408" s="20"/>
      <c r="E408" s="20"/>
      <c r="F408" s="21" t="str">
        <f aca="false">IF(OR(D408="",E408=""),"",ROUND(MOD(E408-D408,1)*24,2))</f>
        <v/>
      </c>
      <c r="G408" s="17"/>
      <c r="H408" s="17"/>
      <c r="I408" s="17"/>
    </row>
    <row r="409" customFormat="false" ht="15" hidden="false" customHeight="false" outlineLevel="0" collapsed="false">
      <c r="A409" s="17"/>
      <c r="B409" s="18" t="str">
        <f aca="false">IF(A409="","",IFERROR(VLOOKUP(A409,الموظفين!$A$2:$J$501,2,FALSE()),"⚠ كود غير موجود"))</f>
        <v/>
      </c>
      <c r="C409" s="16"/>
      <c r="D409" s="20"/>
      <c r="E409" s="20"/>
      <c r="F409" s="21" t="str">
        <f aca="false">IF(OR(D409="",E409=""),"",ROUND(MOD(E409-D409,1)*24,2))</f>
        <v/>
      </c>
      <c r="G409" s="17"/>
      <c r="H409" s="17"/>
      <c r="I409" s="17"/>
    </row>
    <row r="410" customFormat="false" ht="15" hidden="false" customHeight="false" outlineLevel="0" collapsed="false">
      <c r="A410" s="17"/>
      <c r="B410" s="18" t="str">
        <f aca="false">IF(A410="","",IFERROR(VLOOKUP(A410,الموظفين!$A$2:$J$501,2,FALSE()),"⚠ كود غير موجود"))</f>
        <v/>
      </c>
      <c r="C410" s="16"/>
      <c r="D410" s="20"/>
      <c r="E410" s="20"/>
      <c r="F410" s="21" t="str">
        <f aca="false">IF(OR(D410="",E410=""),"",ROUND(MOD(E410-D410,1)*24,2))</f>
        <v/>
      </c>
      <c r="G410" s="17"/>
      <c r="H410" s="17"/>
      <c r="I410" s="17"/>
    </row>
    <row r="411" customFormat="false" ht="15" hidden="false" customHeight="false" outlineLevel="0" collapsed="false">
      <c r="A411" s="17"/>
      <c r="B411" s="18" t="str">
        <f aca="false">IF(A411="","",IFERROR(VLOOKUP(A411,الموظفين!$A$2:$J$501,2,FALSE()),"⚠ كود غير موجود"))</f>
        <v/>
      </c>
      <c r="C411" s="16"/>
      <c r="D411" s="20"/>
      <c r="E411" s="20"/>
      <c r="F411" s="21" t="str">
        <f aca="false">IF(OR(D411="",E411=""),"",ROUND(MOD(E411-D411,1)*24,2))</f>
        <v/>
      </c>
      <c r="G411" s="17"/>
      <c r="H411" s="17"/>
      <c r="I411" s="17"/>
    </row>
    <row r="412" customFormat="false" ht="15" hidden="false" customHeight="false" outlineLevel="0" collapsed="false">
      <c r="A412" s="17"/>
      <c r="B412" s="18" t="str">
        <f aca="false">IF(A412="","",IFERROR(VLOOKUP(A412,الموظفين!$A$2:$J$501,2,FALSE()),"⚠ كود غير موجود"))</f>
        <v/>
      </c>
      <c r="C412" s="16"/>
      <c r="D412" s="20"/>
      <c r="E412" s="20"/>
      <c r="F412" s="21" t="str">
        <f aca="false">IF(OR(D412="",E412=""),"",ROUND(MOD(E412-D412,1)*24,2))</f>
        <v/>
      </c>
      <c r="G412" s="17"/>
      <c r="H412" s="17"/>
      <c r="I412" s="17"/>
    </row>
    <row r="413" customFormat="false" ht="15" hidden="false" customHeight="false" outlineLevel="0" collapsed="false">
      <c r="A413" s="17"/>
      <c r="B413" s="18" t="str">
        <f aca="false">IF(A413="","",IFERROR(VLOOKUP(A413,الموظفين!$A$2:$J$501,2,FALSE()),"⚠ كود غير موجود"))</f>
        <v/>
      </c>
      <c r="C413" s="16"/>
      <c r="D413" s="20"/>
      <c r="E413" s="20"/>
      <c r="F413" s="21" t="str">
        <f aca="false">IF(OR(D413="",E413=""),"",ROUND(MOD(E413-D413,1)*24,2))</f>
        <v/>
      </c>
      <c r="G413" s="17"/>
      <c r="H413" s="17"/>
      <c r="I413" s="17"/>
    </row>
    <row r="414" customFormat="false" ht="15" hidden="false" customHeight="false" outlineLevel="0" collapsed="false">
      <c r="A414" s="17"/>
      <c r="B414" s="18" t="str">
        <f aca="false">IF(A414="","",IFERROR(VLOOKUP(A414,الموظفين!$A$2:$J$501,2,FALSE()),"⚠ كود غير موجود"))</f>
        <v/>
      </c>
      <c r="C414" s="16"/>
      <c r="D414" s="20"/>
      <c r="E414" s="20"/>
      <c r="F414" s="21" t="str">
        <f aca="false">IF(OR(D414="",E414=""),"",ROUND(MOD(E414-D414,1)*24,2))</f>
        <v/>
      </c>
      <c r="G414" s="17"/>
      <c r="H414" s="17"/>
      <c r="I414" s="17"/>
    </row>
    <row r="415" customFormat="false" ht="15" hidden="false" customHeight="false" outlineLevel="0" collapsed="false">
      <c r="A415" s="17"/>
      <c r="B415" s="18" t="str">
        <f aca="false">IF(A415="","",IFERROR(VLOOKUP(A415,الموظفين!$A$2:$J$501,2,FALSE()),"⚠ كود غير موجود"))</f>
        <v/>
      </c>
      <c r="C415" s="16"/>
      <c r="D415" s="20"/>
      <c r="E415" s="20"/>
      <c r="F415" s="21" t="str">
        <f aca="false">IF(OR(D415="",E415=""),"",ROUND(MOD(E415-D415,1)*24,2))</f>
        <v/>
      </c>
      <c r="G415" s="17"/>
      <c r="H415" s="17"/>
      <c r="I415" s="17"/>
    </row>
    <row r="416" customFormat="false" ht="15" hidden="false" customHeight="false" outlineLevel="0" collapsed="false">
      <c r="A416" s="17"/>
      <c r="B416" s="18" t="str">
        <f aca="false">IF(A416="","",IFERROR(VLOOKUP(A416,الموظفين!$A$2:$J$501,2,FALSE()),"⚠ كود غير موجود"))</f>
        <v/>
      </c>
      <c r="C416" s="16"/>
      <c r="D416" s="20"/>
      <c r="E416" s="20"/>
      <c r="F416" s="21" t="str">
        <f aca="false">IF(OR(D416="",E416=""),"",ROUND(MOD(E416-D416,1)*24,2))</f>
        <v/>
      </c>
      <c r="G416" s="17"/>
      <c r="H416" s="17"/>
      <c r="I416" s="17"/>
    </row>
    <row r="417" customFormat="false" ht="15" hidden="false" customHeight="false" outlineLevel="0" collapsed="false">
      <c r="A417" s="17"/>
      <c r="B417" s="18" t="str">
        <f aca="false">IF(A417="","",IFERROR(VLOOKUP(A417,الموظفين!$A$2:$J$501,2,FALSE()),"⚠ كود غير موجود"))</f>
        <v/>
      </c>
      <c r="C417" s="16"/>
      <c r="D417" s="20"/>
      <c r="E417" s="20"/>
      <c r="F417" s="21" t="str">
        <f aca="false">IF(OR(D417="",E417=""),"",ROUND(MOD(E417-D417,1)*24,2))</f>
        <v/>
      </c>
      <c r="G417" s="17"/>
      <c r="H417" s="17"/>
      <c r="I417" s="17"/>
    </row>
    <row r="418" customFormat="false" ht="15" hidden="false" customHeight="false" outlineLevel="0" collapsed="false">
      <c r="A418" s="17"/>
      <c r="B418" s="18" t="str">
        <f aca="false">IF(A418="","",IFERROR(VLOOKUP(A418,الموظفين!$A$2:$J$501,2,FALSE()),"⚠ كود غير موجود"))</f>
        <v/>
      </c>
      <c r="C418" s="16"/>
      <c r="D418" s="20"/>
      <c r="E418" s="20"/>
      <c r="F418" s="21" t="str">
        <f aca="false">IF(OR(D418="",E418=""),"",ROUND(MOD(E418-D418,1)*24,2))</f>
        <v/>
      </c>
      <c r="G418" s="17"/>
      <c r="H418" s="17"/>
      <c r="I418" s="17"/>
    </row>
    <row r="419" customFormat="false" ht="15" hidden="false" customHeight="false" outlineLevel="0" collapsed="false">
      <c r="A419" s="17"/>
      <c r="B419" s="18" t="str">
        <f aca="false">IF(A419="","",IFERROR(VLOOKUP(A419,الموظفين!$A$2:$J$501,2,FALSE()),"⚠ كود غير موجود"))</f>
        <v/>
      </c>
      <c r="C419" s="16"/>
      <c r="D419" s="20"/>
      <c r="E419" s="20"/>
      <c r="F419" s="21" t="str">
        <f aca="false">IF(OR(D419="",E419=""),"",ROUND(MOD(E419-D419,1)*24,2))</f>
        <v/>
      </c>
      <c r="G419" s="17"/>
      <c r="H419" s="17"/>
      <c r="I419" s="17"/>
    </row>
    <row r="420" customFormat="false" ht="15" hidden="false" customHeight="false" outlineLevel="0" collapsed="false">
      <c r="A420" s="17"/>
      <c r="B420" s="18" t="str">
        <f aca="false">IF(A420="","",IFERROR(VLOOKUP(A420,الموظفين!$A$2:$J$501,2,FALSE()),"⚠ كود غير موجود"))</f>
        <v/>
      </c>
      <c r="C420" s="16"/>
      <c r="D420" s="20"/>
      <c r="E420" s="20"/>
      <c r="F420" s="21" t="str">
        <f aca="false">IF(OR(D420="",E420=""),"",ROUND(MOD(E420-D420,1)*24,2))</f>
        <v/>
      </c>
      <c r="G420" s="17"/>
      <c r="H420" s="17"/>
      <c r="I420" s="17"/>
    </row>
    <row r="421" customFormat="false" ht="15" hidden="false" customHeight="false" outlineLevel="0" collapsed="false">
      <c r="A421" s="17"/>
      <c r="B421" s="18" t="str">
        <f aca="false">IF(A421="","",IFERROR(VLOOKUP(A421,الموظفين!$A$2:$J$501,2,FALSE()),"⚠ كود غير موجود"))</f>
        <v/>
      </c>
      <c r="C421" s="16"/>
      <c r="D421" s="20"/>
      <c r="E421" s="20"/>
      <c r="F421" s="21" t="str">
        <f aca="false">IF(OR(D421="",E421=""),"",ROUND(MOD(E421-D421,1)*24,2))</f>
        <v/>
      </c>
      <c r="G421" s="17"/>
      <c r="H421" s="17"/>
      <c r="I421" s="17"/>
    </row>
    <row r="422" customFormat="false" ht="15" hidden="false" customHeight="false" outlineLevel="0" collapsed="false">
      <c r="A422" s="17"/>
      <c r="B422" s="18" t="str">
        <f aca="false">IF(A422="","",IFERROR(VLOOKUP(A422,الموظفين!$A$2:$J$501,2,FALSE()),"⚠ كود غير موجود"))</f>
        <v/>
      </c>
      <c r="C422" s="16"/>
      <c r="D422" s="20"/>
      <c r="E422" s="20"/>
      <c r="F422" s="21" t="str">
        <f aca="false">IF(OR(D422="",E422=""),"",ROUND(MOD(E422-D422,1)*24,2))</f>
        <v/>
      </c>
      <c r="G422" s="17"/>
      <c r="H422" s="17"/>
      <c r="I422" s="17"/>
    </row>
    <row r="423" customFormat="false" ht="15" hidden="false" customHeight="false" outlineLevel="0" collapsed="false">
      <c r="A423" s="17"/>
      <c r="B423" s="18" t="str">
        <f aca="false">IF(A423="","",IFERROR(VLOOKUP(A423,الموظفين!$A$2:$J$501,2,FALSE()),"⚠ كود غير موجود"))</f>
        <v/>
      </c>
      <c r="C423" s="16"/>
      <c r="D423" s="20"/>
      <c r="E423" s="20"/>
      <c r="F423" s="21" t="str">
        <f aca="false">IF(OR(D423="",E423=""),"",ROUND(MOD(E423-D423,1)*24,2))</f>
        <v/>
      </c>
      <c r="G423" s="17"/>
      <c r="H423" s="17"/>
      <c r="I423" s="17"/>
    </row>
    <row r="424" customFormat="false" ht="15" hidden="false" customHeight="false" outlineLevel="0" collapsed="false">
      <c r="A424" s="17"/>
      <c r="B424" s="18" t="str">
        <f aca="false">IF(A424="","",IFERROR(VLOOKUP(A424,الموظفين!$A$2:$J$501,2,FALSE()),"⚠ كود غير موجود"))</f>
        <v/>
      </c>
      <c r="C424" s="16"/>
      <c r="D424" s="20"/>
      <c r="E424" s="20"/>
      <c r="F424" s="21" t="str">
        <f aca="false">IF(OR(D424="",E424=""),"",ROUND(MOD(E424-D424,1)*24,2))</f>
        <v/>
      </c>
      <c r="G424" s="17"/>
      <c r="H424" s="17"/>
      <c r="I424" s="17"/>
    </row>
    <row r="425" customFormat="false" ht="15" hidden="false" customHeight="false" outlineLevel="0" collapsed="false">
      <c r="A425" s="17"/>
      <c r="B425" s="18" t="str">
        <f aca="false">IF(A425="","",IFERROR(VLOOKUP(A425,الموظفين!$A$2:$J$501,2,FALSE()),"⚠ كود غير موجود"))</f>
        <v/>
      </c>
      <c r="C425" s="16"/>
      <c r="D425" s="20"/>
      <c r="E425" s="20"/>
      <c r="F425" s="21" t="str">
        <f aca="false">IF(OR(D425="",E425=""),"",ROUND(MOD(E425-D425,1)*24,2))</f>
        <v/>
      </c>
      <c r="G425" s="17"/>
      <c r="H425" s="17"/>
      <c r="I425" s="17"/>
    </row>
    <row r="426" customFormat="false" ht="15" hidden="false" customHeight="false" outlineLevel="0" collapsed="false">
      <c r="A426" s="17"/>
      <c r="B426" s="18" t="str">
        <f aca="false">IF(A426="","",IFERROR(VLOOKUP(A426,الموظفين!$A$2:$J$501,2,FALSE()),"⚠ كود غير موجود"))</f>
        <v/>
      </c>
      <c r="C426" s="16"/>
      <c r="D426" s="20"/>
      <c r="E426" s="20"/>
      <c r="F426" s="21" t="str">
        <f aca="false">IF(OR(D426="",E426=""),"",ROUND(MOD(E426-D426,1)*24,2))</f>
        <v/>
      </c>
      <c r="G426" s="17"/>
      <c r="H426" s="17"/>
      <c r="I426" s="17"/>
    </row>
    <row r="427" customFormat="false" ht="15" hidden="false" customHeight="false" outlineLevel="0" collapsed="false">
      <c r="A427" s="17"/>
      <c r="B427" s="18" t="str">
        <f aca="false">IF(A427="","",IFERROR(VLOOKUP(A427,الموظفين!$A$2:$J$501,2,FALSE()),"⚠ كود غير موجود"))</f>
        <v/>
      </c>
      <c r="C427" s="16"/>
      <c r="D427" s="20"/>
      <c r="E427" s="20"/>
      <c r="F427" s="21" t="str">
        <f aca="false">IF(OR(D427="",E427=""),"",ROUND(MOD(E427-D427,1)*24,2))</f>
        <v/>
      </c>
      <c r="G427" s="17"/>
      <c r="H427" s="17"/>
      <c r="I427" s="17"/>
    </row>
    <row r="428" customFormat="false" ht="15" hidden="false" customHeight="false" outlineLevel="0" collapsed="false">
      <c r="A428" s="17"/>
      <c r="B428" s="18" t="str">
        <f aca="false">IF(A428="","",IFERROR(VLOOKUP(A428,الموظفين!$A$2:$J$501,2,FALSE()),"⚠ كود غير موجود"))</f>
        <v/>
      </c>
      <c r="C428" s="16"/>
      <c r="D428" s="20"/>
      <c r="E428" s="20"/>
      <c r="F428" s="21" t="str">
        <f aca="false">IF(OR(D428="",E428=""),"",ROUND(MOD(E428-D428,1)*24,2))</f>
        <v/>
      </c>
      <c r="G428" s="17"/>
      <c r="H428" s="17"/>
      <c r="I428" s="17"/>
    </row>
    <row r="429" customFormat="false" ht="15" hidden="false" customHeight="false" outlineLevel="0" collapsed="false">
      <c r="A429" s="17"/>
      <c r="B429" s="18" t="str">
        <f aca="false">IF(A429="","",IFERROR(VLOOKUP(A429,الموظفين!$A$2:$J$501,2,FALSE()),"⚠ كود غير موجود"))</f>
        <v/>
      </c>
      <c r="C429" s="16"/>
      <c r="D429" s="20"/>
      <c r="E429" s="20"/>
      <c r="F429" s="21" t="str">
        <f aca="false">IF(OR(D429="",E429=""),"",ROUND(MOD(E429-D429,1)*24,2))</f>
        <v/>
      </c>
      <c r="G429" s="17"/>
      <c r="H429" s="17"/>
      <c r="I429" s="17"/>
    </row>
    <row r="430" customFormat="false" ht="15" hidden="false" customHeight="false" outlineLevel="0" collapsed="false">
      <c r="A430" s="17"/>
      <c r="B430" s="18" t="str">
        <f aca="false">IF(A430="","",IFERROR(VLOOKUP(A430,الموظفين!$A$2:$J$501,2,FALSE()),"⚠ كود غير موجود"))</f>
        <v/>
      </c>
      <c r="C430" s="16"/>
      <c r="D430" s="20"/>
      <c r="E430" s="20"/>
      <c r="F430" s="21" t="str">
        <f aca="false">IF(OR(D430="",E430=""),"",ROUND(MOD(E430-D430,1)*24,2))</f>
        <v/>
      </c>
      <c r="G430" s="17"/>
      <c r="H430" s="17"/>
      <c r="I430" s="17"/>
    </row>
    <row r="431" customFormat="false" ht="15" hidden="false" customHeight="false" outlineLevel="0" collapsed="false">
      <c r="A431" s="17"/>
      <c r="B431" s="18" t="str">
        <f aca="false">IF(A431="","",IFERROR(VLOOKUP(A431,الموظفين!$A$2:$J$501,2,FALSE()),"⚠ كود غير موجود"))</f>
        <v/>
      </c>
      <c r="C431" s="16"/>
      <c r="D431" s="20"/>
      <c r="E431" s="20"/>
      <c r="F431" s="21" t="str">
        <f aca="false">IF(OR(D431="",E431=""),"",ROUND(MOD(E431-D431,1)*24,2))</f>
        <v/>
      </c>
      <c r="G431" s="17"/>
      <c r="H431" s="17"/>
      <c r="I431" s="17"/>
    </row>
    <row r="432" customFormat="false" ht="15" hidden="false" customHeight="false" outlineLevel="0" collapsed="false">
      <c r="A432" s="17"/>
      <c r="B432" s="18" t="str">
        <f aca="false">IF(A432="","",IFERROR(VLOOKUP(A432,الموظفين!$A$2:$J$501,2,FALSE()),"⚠ كود غير موجود"))</f>
        <v/>
      </c>
      <c r="C432" s="16"/>
      <c r="D432" s="20"/>
      <c r="E432" s="20"/>
      <c r="F432" s="21" t="str">
        <f aca="false">IF(OR(D432="",E432=""),"",ROUND(MOD(E432-D432,1)*24,2))</f>
        <v/>
      </c>
      <c r="G432" s="17"/>
      <c r="H432" s="17"/>
      <c r="I432" s="17"/>
    </row>
    <row r="433" customFormat="false" ht="15" hidden="false" customHeight="false" outlineLevel="0" collapsed="false">
      <c r="A433" s="17"/>
      <c r="B433" s="18" t="str">
        <f aca="false">IF(A433="","",IFERROR(VLOOKUP(A433,الموظفين!$A$2:$J$501,2,FALSE()),"⚠ كود غير موجود"))</f>
        <v/>
      </c>
      <c r="C433" s="16"/>
      <c r="D433" s="20"/>
      <c r="E433" s="20"/>
      <c r="F433" s="21" t="str">
        <f aca="false">IF(OR(D433="",E433=""),"",ROUND(MOD(E433-D433,1)*24,2))</f>
        <v/>
      </c>
      <c r="G433" s="17"/>
      <c r="H433" s="17"/>
      <c r="I433" s="17"/>
    </row>
    <row r="434" customFormat="false" ht="15" hidden="false" customHeight="false" outlineLevel="0" collapsed="false">
      <c r="A434" s="17"/>
      <c r="B434" s="18" t="str">
        <f aca="false">IF(A434="","",IFERROR(VLOOKUP(A434,الموظفين!$A$2:$J$501,2,FALSE()),"⚠ كود غير موجود"))</f>
        <v/>
      </c>
      <c r="C434" s="16"/>
      <c r="D434" s="20"/>
      <c r="E434" s="20"/>
      <c r="F434" s="21" t="str">
        <f aca="false">IF(OR(D434="",E434=""),"",ROUND(MOD(E434-D434,1)*24,2))</f>
        <v/>
      </c>
      <c r="G434" s="17"/>
      <c r="H434" s="17"/>
      <c r="I434" s="17"/>
    </row>
    <row r="435" customFormat="false" ht="15" hidden="false" customHeight="false" outlineLevel="0" collapsed="false">
      <c r="A435" s="17"/>
      <c r="B435" s="18" t="str">
        <f aca="false">IF(A435="","",IFERROR(VLOOKUP(A435,الموظفين!$A$2:$J$501,2,FALSE()),"⚠ كود غير موجود"))</f>
        <v/>
      </c>
      <c r="C435" s="16"/>
      <c r="D435" s="20"/>
      <c r="E435" s="20"/>
      <c r="F435" s="21" t="str">
        <f aca="false">IF(OR(D435="",E435=""),"",ROUND(MOD(E435-D435,1)*24,2))</f>
        <v/>
      </c>
      <c r="G435" s="17"/>
      <c r="H435" s="17"/>
      <c r="I435" s="17"/>
    </row>
    <row r="436" customFormat="false" ht="15" hidden="false" customHeight="false" outlineLevel="0" collapsed="false">
      <c r="A436" s="17"/>
      <c r="B436" s="18" t="str">
        <f aca="false">IF(A436="","",IFERROR(VLOOKUP(A436,الموظفين!$A$2:$J$501,2,FALSE()),"⚠ كود غير موجود"))</f>
        <v/>
      </c>
      <c r="C436" s="16"/>
      <c r="D436" s="20"/>
      <c r="E436" s="20"/>
      <c r="F436" s="21" t="str">
        <f aca="false">IF(OR(D436="",E436=""),"",ROUND(MOD(E436-D436,1)*24,2))</f>
        <v/>
      </c>
      <c r="G436" s="17"/>
      <c r="H436" s="17"/>
      <c r="I436" s="17"/>
    </row>
    <row r="437" customFormat="false" ht="15" hidden="false" customHeight="false" outlineLevel="0" collapsed="false">
      <c r="A437" s="17"/>
      <c r="B437" s="18" t="str">
        <f aca="false">IF(A437="","",IFERROR(VLOOKUP(A437,الموظفين!$A$2:$J$501,2,FALSE()),"⚠ كود غير موجود"))</f>
        <v/>
      </c>
      <c r="C437" s="16"/>
      <c r="D437" s="20"/>
      <c r="E437" s="20"/>
      <c r="F437" s="21" t="str">
        <f aca="false">IF(OR(D437="",E437=""),"",ROUND(MOD(E437-D437,1)*24,2))</f>
        <v/>
      </c>
      <c r="G437" s="17"/>
      <c r="H437" s="17"/>
      <c r="I437" s="17"/>
    </row>
    <row r="438" customFormat="false" ht="15" hidden="false" customHeight="false" outlineLevel="0" collapsed="false">
      <c r="A438" s="17"/>
      <c r="B438" s="18" t="str">
        <f aca="false">IF(A438="","",IFERROR(VLOOKUP(A438,الموظفين!$A$2:$J$501,2,FALSE()),"⚠ كود غير موجود"))</f>
        <v/>
      </c>
      <c r="C438" s="16"/>
      <c r="D438" s="20"/>
      <c r="E438" s="20"/>
      <c r="F438" s="21" t="str">
        <f aca="false">IF(OR(D438="",E438=""),"",ROUND(MOD(E438-D438,1)*24,2))</f>
        <v/>
      </c>
      <c r="G438" s="17"/>
      <c r="H438" s="17"/>
      <c r="I438" s="17"/>
    </row>
    <row r="439" customFormat="false" ht="15" hidden="false" customHeight="false" outlineLevel="0" collapsed="false">
      <c r="A439" s="17"/>
      <c r="B439" s="18" t="str">
        <f aca="false">IF(A439="","",IFERROR(VLOOKUP(A439,الموظفين!$A$2:$J$501,2,FALSE()),"⚠ كود غير موجود"))</f>
        <v/>
      </c>
      <c r="C439" s="16"/>
      <c r="D439" s="20"/>
      <c r="E439" s="20"/>
      <c r="F439" s="21" t="str">
        <f aca="false">IF(OR(D439="",E439=""),"",ROUND(MOD(E439-D439,1)*24,2))</f>
        <v/>
      </c>
      <c r="G439" s="17"/>
      <c r="H439" s="17"/>
      <c r="I439" s="17"/>
    </row>
    <row r="440" customFormat="false" ht="15" hidden="false" customHeight="false" outlineLevel="0" collapsed="false">
      <c r="A440" s="17"/>
      <c r="B440" s="18" t="str">
        <f aca="false">IF(A440="","",IFERROR(VLOOKUP(A440,الموظفين!$A$2:$J$501,2,FALSE()),"⚠ كود غير موجود"))</f>
        <v/>
      </c>
      <c r="C440" s="16"/>
      <c r="D440" s="20"/>
      <c r="E440" s="20"/>
      <c r="F440" s="21" t="str">
        <f aca="false">IF(OR(D440="",E440=""),"",ROUND(MOD(E440-D440,1)*24,2))</f>
        <v/>
      </c>
      <c r="G440" s="17"/>
      <c r="H440" s="17"/>
      <c r="I440" s="17"/>
    </row>
    <row r="441" customFormat="false" ht="15" hidden="false" customHeight="false" outlineLevel="0" collapsed="false">
      <c r="A441" s="17"/>
      <c r="B441" s="18" t="str">
        <f aca="false">IF(A441="","",IFERROR(VLOOKUP(A441,الموظفين!$A$2:$J$501,2,FALSE()),"⚠ كود غير موجود"))</f>
        <v/>
      </c>
      <c r="C441" s="16"/>
      <c r="D441" s="20"/>
      <c r="E441" s="20"/>
      <c r="F441" s="21" t="str">
        <f aca="false">IF(OR(D441="",E441=""),"",ROUND(MOD(E441-D441,1)*24,2))</f>
        <v/>
      </c>
      <c r="G441" s="17"/>
      <c r="H441" s="17"/>
      <c r="I441" s="17"/>
    </row>
    <row r="442" customFormat="false" ht="15" hidden="false" customHeight="false" outlineLevel="0" collapsed="false">
      <c r="A442" s="17"/>
      <c r="B442" s="18" t="str">
        <f aca="false">IF(A442="","",IFERROR(VLOOKUP(A442,الموظفين!$A$2:$J$501,2,FALSE()),"⚠ كود غير موجود"))</f>
        <v/>
      </c>
      <c r="C442" s="16"/>
      <c r="D442" s="20"/>
      <c r="E442" s="20"/>
      <c r="F442" s="21" t="str">
        <f aca="false">IF(OR(D442="",E442=""),"",ROUND(MOD(E442-D442,1)*24,2))</f>
        <v/>
      </c>
      <c r="G442" s="17"/>
      <c r="H442" s="17"/>
      <c r="I442" s="17"/>
    </row>
    <row r="443" customFormat="false" ht="15" hidden="false" customHeight="false" outlineLevel="0" collapsed="false">
      <c r="A443" s="17"/>
      <c r="B443" s="18" t="str">
        <f aca="false">IF(A443="","",IFERROR(VLOOKUP(A443,الموظفين!$A$2:$J$501,2,FALSE()),"⚠ كود غير موجود"))</f>
        <v/>
      </c>
      <c r="C443" s="16"/>
      <c r="D443" s="20"/>
      <c r="E443" s="20"/>
      <c r="F443" s="21" t="str">
        <f aca="false">IF(OR(D443="",E443=""),"",ROUND(MOD(E443-D443,1)*24,2))</f>
        <v/>
      </c>
      <c r="G443" s="17"/>
      <c r="H443" s="17"/>
      <c r="I443" s="17"/>
    </row>
    <row r="444" customFormat="false" ht="15" hidden="false" customHeight="false" outlineLevel="0" collapsed="false">
      <c r="A444" s="17"/>
      <c r="B444" s="18" t="str">
        <f aca="false">IF(A444="","",IFERROR(VLOOKUP(A444,الموظفين!$A$2:$J$501,2,FALSE()),"⚠ كود غير موجود"))</f>
        <v/>
      </c>
      <c r="C444" s="16"/>
      <c r="D444" s="20"/>
      <c r="E444" s="20"/>
      <c r="F444" s="21" t="str">
        <f aca="false">IF(OR(D444="",E444=""),"",ROUND(MOD(E444-D444,1)*24,2))</f>
        <v/>
      </c>
      <c r="G444" s="17"/>
      <c r="H444" s="17"/>
      <c r="I444" s="17"/>
    </row>
    <row r="445" customFormat="false" ht="15" hidden="false" customHeight="false" outlineLevel="0" collapsed="false">
      <c r="A445" s="17"/>
      <c r="B445" s="18" t="str">
        <f aca="false">IF(A445="","",IFERROR(VLOOKUP(A445,الموظفين!$A$2:$J$501,2,FALSE()),"⚠ كود غير موجود"))</f>
        <v/>
      </c>
      <c r="C445" s="16"/>
      <c r="D445" s="20"/>
      <c r="E445" s="20"/>
      <c r="F445" s="21" t="str">
        <f aca="false">IF(OR(D445="",E445=""),"",ROUND(MOD(E445-D445,1)*24,2))</f>
        <v/>
      </c>
      <c r="G445" s="17"/>
      <c r="H445" s="17"/>
      <c r="I445" s="17"/>
    </row>
    <row r="446" customFormat="false" ht="15" hidden="false" customHeight="false" outlineLevel="0" collapsed="false">
      <c r="A446" s="17"/>
      <c r="B446" s="18" t="str">
        <f aca="false">IF(A446="","",IFERROR(VLOOKUP(A446,الموظفين!$A$2:$J$501,2,FALSE()),"⚠ كود غير موجود"))</f>
        <v/>
      </c>
      <c r="C446" s="16"/>
      <c r="D446" s="20"/>
      <c r="E446" s="20"/>
      <c r="F446" s="21" t="str">
        <f aca="false">IF(OR(D446="",E446=""),"",ROUND(MOD(E446-D446,1)*24,2))</f>
        <v/>
      </c>
      <c r="G446" s="17"/>
      <c r="H446" s="17"/>
      <c r="I446" s="17"/>
    </row>
    <row r="447" customFormat="false" ht="15" hidden="false" customHeight="false" outlineLevel="0" collapsed="false">
      <c r="A447" s="17"/>
      <c r="B447" s="18" t="str">
        <f aca="false">IF(A447="","",IFERROR(VLOOKUP(A447,الموظفين!$A$2:$J$501,2,FALSE()),"⚠ كود غير موجود"))</f>
        <v/>
      </c>
      <c r="C447" s="16"/>
      <c r="D447" s="20"/>
      <c r="E447" s="20"/>
      <c r="F447" s="21" t="str">
        <f aca="false">IF(OR(D447="",E447=""),"",ROUND(MOD(E447-D447,1)*24,2))</f>
        <v/>
      </c>
      <c r="G447" s="17"/>
      <c r="H447" s="17"/>
      <c r="I447" s="17"/>
    </row>
    <row r="448" customFormat="false" ht="15" hidden="false" customHeight="false" outlineLevel="0" collapsed="false">
      <c r="A448" s="17"/>
      <c r="B448" s="18" t="str">
        <f aca="false">IF(A448="","",IFERROR(VLOOKUP(A448,الموظفين!$A$2:$J$501,2,FALSE()),"⚠ كود غير موجود"))</f>
        <v/>
      </c>
      <c r="C448" s="16"/>
      <c r="D448" s="20"/>
      <c r="E448" s="20"/>
      <c r="F448" s="21" t="str">
        <f aca="false">IF(OR(D448="",E448=""),"",ROUND(MOD(E448-D448,1)*24,2))</f>
        <v/>
      </c>
      <c r="G448" s="17"/>
      <c r="H448" s="17"/>
      <c r="I448" s="17"/>
    </row>
    <row r="449" customFormat="false" ht="15" hidden="false" customHeight="false" outlineLevel="0" collapsed="false">
      <c r="A449" s="17"/>
      <c r="B449" s="18" t="str">
        <f aca="false">IF(A449="","",IFERROR(VLOOKUP(A449,الموظفين!$A$2:$J$501,2,FALSE()),"⚠ كود غير موجود"))</f>
        <v/>
      </c>
      <c r="C449" s="16"/>
      <c r="D449" s="20"/>
      <c r="E449" s="20"/>
      <c r="F449" s="21" t="str">
        <f aca="false">IF(OR(D449="",E449=""),"",ROUND(MOD(E449-D449,1)*24,2))</f>
        <v/>
      </c>
      <c r="G449" s="17"/>
      <c r="H449" s="17"/>
      <c r="I449" s="17"/>
    </row>
    <row r="450" customFormat="false" ht="15" hidden="false" customHeight="false" outlineLevel="0" collapsed="false">
      <c r="A450" s="17"/>
      <c r="B450" s="18" t="str">
        <f aca="false">IF(A450="","",IFERROR(VLOOKUP(A450,الموظفين!$A$2:$J$501,2,FALSE()),"⚠ كود غير موجود"))</f>
        <v/>
      </c>
      <c r="C450" s="16"/>
      <c r="D450" s="20"/>
      <c r="E450" s="20"/>
      <c r="F450" s="21" t="str">
        <f aca="false">IF(OR(D450="",E450=""),"",ROUND(MOD(E450-D450,1)*24,2))</f>
        <v/>
      </c>
      <c r="G450" s="17"/>
      <c r="H450" s="17"/>
      <c r="I450" s="17"/>
    </row>
    <row r="451" customFormat="false" ht="15" hidden="false" customHeight="false" outlineLevel="0" collapsed="false">
      <c r="A451" s="17"/>
      <c r="B451" s="18" t="str">
        <f aca="false">IF(A451="","",IFERROR(VLOOKUP(A451,الموظفين!$A$2:$J$501,2,FALSE()),"⚠ كود غير موجود"))</f>
        <v/>
      </c>
      <c r="C451" s="16"/>
      <c r="D451" s="20"/>
      <c r="E451" s="20"/>
      <c r="F451" s="21" t="str">
        <f aca="false">IF(OR(D451="",E451=""),"",ROUND(MOD(E451-D451,1)*24,2))</f>
        <v/>
      </c>
      <c r="G451" s="17"/>
      <c r="H451" s="17"/>
      <c r="I451" s="17"/>
    </row>
    <row r="452" customFormat="false" ht="15" hidden="false" customHeight="false" outlineLevel="0" collapsed="false">
      <c r="A452" s="17"/>
      <c r="B452" s="18" t="str">
        <f aca="false">IF(A452="","",IFERROR(VLOOKUP(A452,الموظفين!$A$2:$J$501,2,FALSE()),"⚠ كود غير موجود"))</f>
        <v/>
      </c>
      <c r="C452" s="16"/>
      <c r="D452" s="20"/>
      <c r="E452" s="20"/>
      <c r="F452" s="21" t="str">
        <f aca="false">IF(OR(D452="",E452=""),"",ROUND(MOD(E452-D452,1)*24,2))</f>
        <v/>
      </c>
      <c r="G452" s="17"/>
      <c r="H452" s="17"/>
      <c r="I452" s="17"/>
    </row>
    <row r="453" customFormat="false" ht="15" hidden="false" customHeight="false" outlineLevel="0" collapsed="false">
      <c r="A453" s="17"/>
      <c r="B453" s="18" t="str">
        <f aca="false">IF(A453="","",IFERROR(VLOOKUP(A453,الموظفين!$A$2:$J$501,2,FALSE()),"⚠ كود غير موجود"))</f>
        <v/>
      </c>
      <c r="C453" s="16"/>
      <c r="D453" s="20"/>
      <c r="E453" s="20"/>
      <c r="F453" s="21" t="str">
        <f aca="false">IF(OR(D453="",E453=""),"",ROUND(MOD(E453-D453,1)*24,2))</f>
        <v/>
      </c>
      <c r="G453" s="17"/>
      <c r="H453" s="17"/>
      <c r="I453" s="17"/>
    </row>
    <row r="454" customFormat="false" ht="15" hidden="false" customHeight="false" outlineLevel="0" collapsed="false">
      <c r="A454" s="17"/>
      <c r="B454" s="18" t="str">
        <f aca="false">IF(A454="","",IFERROR(VLOOKUP(A454,الموظفين!$A$2:$J$501,2,FALSE()),"⚠ كود غير موجود"))</f>
        <v/>
      </c>
      <c r="C454" s="16"/>
      <c r="D454" s="20"/>
      <c r="E454" s="20"/>
      <c r="F454" s="21" t="str">
        <f aca="false">IF(OR(D454="",E454=""),"",ROUND(MOD(E454-D454,1)*24,2))</f>
        <v/>
      </c>
      <c r="G454" s="17"/>
      <c r="H454" s="17"/>
      <c r="I454" s="17"/>
    </row>
    <row r="455" customFormat="false" ht="15" hidden="false" customHeight="false" outlineLevel="0" collapsed="false">
      <c r="A455" s="17"/>
      <c r="B455" s="18" t="str">
        <f aca="false">IF(A455="","",IFERROR(VLOOKUP(A455,الموظفين!$A$2:$J$501,2,FALSE()),"⚠ كود غير موجود"))</f>
        <v/>
      </c>
      <c r="C455" s="16"/>
      <c r="D455" s="20"/>
      <c r="E455" s="20"/>
      <c r="F455" s="21" t="str">
        <f aca="false">IF(OR(D455="",E455=""),"",ROUND(MOD(E455-D455,1)*24,2))</f>
        <v/>
      </c>
      <c r="G455" s="17"/>
      <c r="H455" s="17"/>
      <c r="I455" s="17"/>
    </row>
    <row r="456" customFormat="false" ht="15" hidden="false" customHeight="false" outlineLevel="0" collapsed="false">
      <c r="A456" s="17"/>
      <c r="B456" s="18" t="str">
        <f aca="false">IF(A456="","",IFERROR(VLOOKUP(A456,الموظفين!$A$2:$J$501,2,FALSE()),"⚠ كود غير موجود"))</f>
        <v/>
      </c>
      <c r="C456" s="16"/>
      <c r="D456" s="20"/>
      <c r="E456" s="20"/>
      <c r="F456" s="21" t="str">
        <f aca="false">IF(OR(D456="",E456=""),"",ROUND(MOD(E456-D456,1)*24,2))</f>
        <v/>
      </c>
      <c r="G456" s="17"/>
      <c r="H456" s="17"/>
      <c r="I456" s="17"/>
    </row>
    <row r="457" customFormat="false" ht="15" hidden="false" customHeight="false" outlineLevel="0" collapsed="false">
      <c r="A457" s="17"/>
      <c r="B457" s="18" t="str">
        <f aca="false">IF(A457="","",IFERROR(VLOOKUP(A457,الموظفين!$A$2:$J$501,2,FALSE()),"⚠ كود غير موجود"))</f>
        <v/>
      </c>
      <c r="C457" s="16"/>
      <c r="D457" s="20"/>
      <c r="E457" s="20"/>
      <c r="F457" s="21" t="str">
        <f aca="false">IF(OR(D457="",E457=""),"",ROUND(MOD(E457-D457,1)*24,2))</f>
        <v/>
      </c>
      <c r="G457" s="17"/>
      <c r="H457" s="17"/>
      <c r="I457" s="17"/>
    </row>
    <row r="458" customFormat="false" ht="15" hidden="false" customHeight="false" outlineLevel="0" collapsed="false">
      <c r="A458" s="17"/>
      <c r="B458" s="18" t="str">
        <f aca="false">IF(A458="","",IFERROR(VLOOKUP(A458,الموظفين!$A$2:$J$501,2,FALSE()),"⚠ كود غير موجود"))</f>
        <v/>
      </c>
      <c r="C458" s="16"/>
      <c r="D458" s="20"/>
      <c r="E458" s="20"/>
      <c r="F458" s="21" t="str">
        <f aca="false">IF(OR(D458="",E458=""),"",ROUND(MOD(E458-D458,1)*24,2))</f>
        <v/>
      </c>
      <c r="G458" s="17"/>
      <c r="H458" s="17"/>
      <c r="I458" s="17"/>
    </row>
    <row r="459" customFormat="false" ht="15" hidden="false" customHeight="false" outlineLevel="0" collapsed="false">
      <c r="A459" s="17"/>
      <c r="B459" s="18" t="str">
        <f aca="false">IF(A459="","",IFERROR(VLOOKUP(A459,الموظفين!$A$2:$J$501,2,FALSE()),"⚠ كود غير موجود"))</f>
        <v/>
      </c>
      <c r="C459" s="16"/>
      <c r="D459" s="20"/>
      <c r="E459" s="20"/>
      <c r="F459" s="21" t="str">
        <f aca="false">IF(OR(D459="",E459=""),"",ROUND(MOD(E459-D459,1)*24,2))</f>
        <v/>
      </c>
      <c r="G459" s="17"/>
      <c r="H459" s="17"/>
      <c r="I459" s="17"/>
    </row>
    <row r="460" customFormat="false" ht="15" hidden="false" customHeight="false" outlineLevel="0" collapsed="false">
      <c r="A460" s="17"/>
      <c r="B460" s="18" t="str">
        <f aca="false">IF(A460="","",IFERROR(VLOOKUP(A460,الموظفين!$A$2:$J$501,2,FALSE()),"⚠ كود غير موجود"))</f>
        <v/>
      </c>
      <c r="C460" s="16"/>
      <c r="D460" s="20"/>
      <c r="E460" s="20"/>
      <c r="F460" s="21" t="str">
        <f aca="false">IF(OR(D460="",E460=""),"",ROUND(MOD(E460-D460,1)*24,2))</f>
        <v/>
      </c>
      <c r="G460" s="17"/>
      <c r="H460" s="17"/>
      <c r="I460" s="17"/>
    </row>
    <row r="461" customFormat="false" ht="15" hidden="false" customHeight="false" outlineLevel="0" collapsed="false">
      <c r="A461" s="17"/>
      <c r="B461" s="18" t="str">
        <f aca="false">IF(A461="","",IFERROR(VLOOKUP(A461,الموظفين!$A$2:$J$501,2,FALSE()),"⚠ كود غير موجود"))</f>
        <v/>
      </c>
      <c r="C461" s="16"/>
      <c r="D461" s="20"/>
      <c r="E461" s="20"/>
      <c r="F461" s="21" t="str">
        <f aca="false">IF(OR(D461="",E461=""),"",ROUND(MOD(E461-D461,1)*24,2))</f>
        <v/>
      </c>
      <c r="G461" s="17"/>
      <c r="H461" s="17"/>
      <c r="I461" s="17"/>
    </row>
    <row r="462" customFormat="false" ht="15" hidden="false" customHeight="false" outlineLevel="0" collapsed="false">
      <c r="A462" s="17"/>
      <c r="B462" s="18" t="str">
        <f aca="false">IF(A462="","",IFERROR(VLOOKUP(A462,الموظفين!$A$2:$J$501,2,FALSE()),"⚠ كود غير موجود"))</f>
        <v/>
      </c>
      <c r="C462" s="16"/>
      <c r="D462" s="20"/>
      <c r="E462" s="20"/>
      <c r="F462" s="21" t="str">
        <f aca="false">IF(OR(D462="",E462=""),"",ROUND(MOD(E462-D462,1)*24,2))</f>
        <v/>
      </c>
      <c r="G462" s="17"/>
      <c r="H462" s="17"/>
      <c r="I462" s="17"/>
    </row>
    <row r="463" customFormat="false" ht="15" hidden="false" customHeight="false" outlineLevel="0" collapsed="false">
      <c r="A463" s="17"/>
      <c r="B463" s="18" t="str">
        <f aca="false">IF(A463="","",IFERROR(VLOOKUP(A463,الموظفين!$A$2:$J$501,2,FALSE()),"⚠ كود غير موجود"))</f>
        <v/>
      </c>
      <c r="C463" s="16"/>
      <c r="D463" s="20"/>
      <c r="E463" s="20"/>
      <c r="F463" s="21" t="str">
        <f aca="false">IF(OR(D463="",E463=""),"",ROUND(MOD(E463-D463,1)*24,2))</f>
        <v/>
      </c>
      <c r="G463" s="17"/>
      <c r="H463" s="17"/>
      <c r="I463" s="17"/>
    </row>
    <row r="464" customFormat="false" ht="15" hidden="false" customHeight="false" outlineLevel="0" collapsed="false">
      <c r="A464" s="17"/>
      <c r="B464" s="18" t="str">
        <f aca="false">IF(A464="","",IFERROR(VLOOKUP(A464,الموظفين!$A$2:$J$501,2,FALSE()),"⚠ كود غير موجود"))</f>
        <v/>
      </c>
      <c r="C464" s="16"/>
      <c r="D464" s="20"/>
      <c r="E464" s="20"/>
      <c r="F464" s="21" t="str">
        <f aca="false">IF(OR(D464="",E464=""),"",ROUND(MOD(E464-D464,1)*24,2))</f>
        <v/>
      </c>
      <c r="G464" s="17"/>
      <c r="H464" s="17"/>
      <c r="I464" s="17"/>
    </row>
    <row r="465" customFormat="false" ht="15" hidden="false" customHeight="false" outlineLevel="0" collapsed="false">
      <c r="A465" s="17"/>
      <c r="B465" s="18" t="str">
        <f aca="false">IF(A465="","",IFERROR(VLOOKUP(A465,الموظفين!$A$2:$J$501,2,FALSE()),"⚠ كود غير موجود"))</f>
        <v/>
      </c>
      <c r="C465" s="16"/>
      <c r="D465" s="20"/>
      <c r="E465" s="20"/>
      <c r="F465" s="21" t="str">
        <f aca="false">IF(OR(D465="",E465=""),"",ROUND(MOD(E465-D465,1)*24,2))</f>
        <v/>
      </c>
      <c r="G465" s="17"/>
      <c r="H465" s="17"/>
      <c r="I465" s="17"/>
    </row>
    <row r="466" customFormat="false" ht="15" hidden="false" customHeight="false" outlineLevel="0" collapsed="false">
      <c r="A466" s="17"/>
      <c r="B466" s="18" t="str">
        <f aca="false">IF(A466="","",IFERROR(VLOOKUP(A466,الموظفين!$A$2:$J$501,2,FALSE()),"⚠ كود غير موجود"))</f>
        <v/>
      </c>
      <c r="C466" s="16"/>
      <c r="D466" s="20"/>
      <c r="E466" s="20"/>
      <c r="F466" s="21" t="str">
        <f aca="false">IF(OR(D466="",E466=""),"",ROUND(MOD(E466-D466,1)*24,2))</f>
        <v/>
      </c>
      <c r="G466" s="17"/>
      <c r="H466" s="17"/>
      <c r="I466" s="17"/>
    </row>
    <row r="467" customFormat="false" ht="15" hidden="false" customHeight="false" outlineLevel="0" collapsed="false">
      <c r="A467" s="17"/>
      <c r="B467" s="18" t="str">
        <f aca="false">IF(A467="","",IFERROR(VLOOKUP(A467,الموظفين!$A$2:$J$501,2,FALSE()),"⚠ كود غير موجود"))</f>
        <v/>
      </c>
      <c r="C467" s="16"/>
      <c r="D467" s="20"/>
      <c r="E467" s="20"/>
      <c r="F467" s="21" t="str">
        <f aca="false">IF(OR(D467="",E467=""),"",ROUND(MOD(E467-D467,1)*24,2))</f>
        <v/>
      </c>
      <c r="G467" s="17"/>
      <c r="H467" s="17"/>
      <c r="I467" s="17"/>
    </row>
    <row r="468" customFormat="false" ht="15" hidden="false" customHeight="false" outlineLevel="0" collapsed="false">
      <c r="A468" s="17"/>
      <c r="B468" s="18" t="str">
        <f aca="false">IF(A468="","",IFERROR(VLOOKUP(A468,الموظفين!$A$2:$J$501,2,FALSE()),"⚠ كود غير موجود"))</f>
        <v/>
      </c>
      <c r="C468" s="16"/>
      <c r="D468" s="20"/>
      <c r="E468" s="20"/>
      <c r="F468" s="21" t="str">
        <f aca="false">IF(OR(D468="",E468=""),"",ROUND(MOD(E468-D468,1)*24,2))</f>
        <v/>
      </c>
      <c r="G468" s="17"/>
      <c r="H468" s="17"/>
      <c r="I468" s="17"/>
    </row>
    <row r="469" customFormat="false" ht="15" hidden="false" customHeight="false" outlineLevel="0" collapsed="false">
      <c r="A469" s="17"/>
      <c r="B469" s="18" t="str">
        <f aca="false">IF(A469="","",IFERROR(VLOOKUP(A469,الموظفين!$A$2:$J$501,2,FALSE()),"⚠ كود غير موجود"))</f>
        <v/>
      </c>
      <c r="C469" s="16"/>
      <c r="D469" s="20"/>
      <c r="E469" s="20"/>
      <c r="F469" s="21" t="str">
        <f aca="false">IF(OR(D469="",E469=""),"",ROUND(MOD(E469-D469,1)*24,2))</f>
        <v/>
      </c>
      <c r="G469" s="17"/>
      <c r="H469" s="17"/>
      <c r="I469" s="17"/>
    </row>
    <row r="470" customFormat="false" ht="15" hidden="false" customHeight="false" outlineLevel="0" collapsed="false">
      <c r="A470" s="17"/>
      <c r="B470" s="18" t="str">
        <f aca="false">IF(A470="","",IFERROR(VLOOKUP(A470,الموظفين!$A$2:$J$501,2,FALSE()),"⚠ كود غير موجود"))</f>
        <v/>
      </c>
      <c r="C470" s="16"/>
      <c r="D470" s="20"/>
      <c r="E470" s="20"/>
      <c r="F470" s="21" t="str">
        <f aca="false">IF(OR(D470="",E470=""),"",ROUND(MOD(E470-D470,1)*24,2))</f>
        <v/>
      </c>
      <c r="G470" s="17"/>
      <c r="H470" s="17"/>
      <c r="I470" s="17"/>
    </row>
    <row r="471" customFormat="false" ht="15" hidden="false" customHeight="false" outlineLevel="0" collapsed="false">
      <c r="A471" s="17"/>
      <c r="B471" s="18" t="str">
        <f aca="false">IF(A471="","",IFERROR(VLOOKUP(A471,الموظفين!$A$2:$J$501,2,FALSE()),"⚠ كود غير موجود"))</f>
        <v/>
      </c>
      <c r="C471" s="16"/>
      <c r="D471" s="20"/>
      <c r="E471" s="20"/>
      <c r="F471" s="21" t="str">
        <f aca="false">IF(OR(D471="",E471=""),"",ROUND(MOD(E471-D471,1)*24,2))</f>
        <v/>
      </c>
      <c r="G471" s="17"/>
      <c r="H471" s="17"/>
      <c r="I471" s="17"/>
    </row>
    <row r="472" customFormat="false" ht="15" hidden="false" customHeight="false" outlineLevel="0" collapsed="false">
      <c r="A472" s="17"/>
      <c r="B472" s="18" t="str">
        <f aca="false">IF(A472="","",IFERROR(VLOOKUP(A472,الموظفين!$A$2:$J$501,2,FALSE()),"⚠ كود غير موجود"))</f>
        <v/>
      </c>
      <c r="C472" s="16"/>
      <c r="D472" s="20"/>
      <c r="E472" s="20"/>
      <c r="F472" s="21" t="str">
        <f aca="false">IF(OR(D472="",E472=""),"",ROUND(MOD(E472-D472,1)*24,2))</f>
        <v/>
      </c>
      <c r="G472" s="17"/>
      <c r="H472" s="17"/>
      <c r="I472" s="17"/>
    </row>
    <row r="473" customFormat="false" ht="15" hidden="false" customHeight="false" outlineLevel="0" collapsed="false">
      <c r="A473" s="17"/>
      <c r="B473" s="18" t="str">
        <f aca="false">IF(A473="","",IFERROR(VLOOKUP(A473,الموظفين!$A$2:$J$501,2,FALSE()),"⚠ كود غير موجود"))</f>
        <v/>
      </c>
      <c r="C473" s="16"/>
      <c r="D473" s="20"/>
      <c r="E473" s="20"/>
      <c r="F473" s="21" t="str">
        <f aca="false">IF(OR(D473="",E473=""),"",ROUND(MOD(E473-D473,1)*24,2))</f>
        <v/>
      </c>
      <c r="G473" s="17"/>
      <c r="H473" s="17"/>
      <c r="I473" s="17"/>
    </row>
    <row r="474" customFormat="false" ht="15" hidden="false" customHeight="false" outlineLevel="0" collapsed="false">
      <c r="A474" s="17"/>
      <c r="B474" s="18" t="str">
        <f aca="false">IF(A474="","",IFERROR(VLOOKUP(A474,الموظفين!$A$2:$J$501,2,FALSE()),"⚠ كود غير موجود"))</f>
        <v/>
      </c>
      <c r="C474" s="16"/>
      <c r="D474" s="20"/>
      <c r="E474" s="20"/>
      <c r="F474" s="21" t="str">
        <f aca="false">IF(OR(D474="",E474=""),"",ROUND(MOD(E474-D474,1)*24,2))</f>
        <v/>
      </c>
      <c r="G474" s="17"/>
      <c r="H474" s="17"/>
      <c r="I474" s="17"/>
    </row>
    <row r="475" customFormat="false" ht="15" hidden="false" customHeight="false" outlineLevel="0" collapsed="false">
      <c r="A475" s="17"/>
      <c r="B475" s="18" t="str">
        <f aca="false">IF(A475="","",IFERROR(VLOOKUP(A475,الموظفين!$A$2:$J$501,2,FALSE()),"⚠ كود غير موجود"))</f>
        <v/>
      </c>
      <c r="C475" s="16"/>
      <c r="D475" s="20"/>
      <c r="E475" s="20"/>
      <c r="F475" s="21" t="str">
        <f aca="false">IF(OR(D475="",E475=""),"",ROUND(MOD(E475-D475,1)*24,2))</f>
        <v/>
      </c>
      <c r="G475" s="17"/>
      <c r="H475" s="17"/>
      <c r="I475" s="17"/>
    </row>
    <row r="476" customFormat="false" ht="15" hidden="false" customHeight="false" outlineLevel="0" collapsed="false">
      <c r="A476" s="17"/>
      <c r="B476" s="18" t="str">
        <f aca="false">IF(A476="","",IFERROR(VLOOKUP(A476,الموظفين!$A$2:$J$501,2,FALSE()),"⚠ كود غير موجود"))</f>
        <v/>
      </c>
      <c r="C476" s="16"/>
      <c r="D476" s="20"/>
      <c r="E476" s="20"/>
      <c r="F476" s="21" t="str">
        <f aca="false">IF(OR(D476="",E476=""),"",ROUND(MOD(E476-D476,1)*24,2))</f>
        <v/>
      </c>
      <c r="G476" s="17"/>
      <c r="H476" s="17"/>
      <c r="I476" s="17"/>
    </row>
    <row r="477" customFormat="false" ht="15" hidden="false" customHeight="false" outlineLevel="0" collapsed="false">
      <c r="A477" s="17"/>
      <c r="B477" s="18" t="str">
        <f aca="false">IF(A477="","",IFERROR(VLOOKUP(A477,الموظفين!$A$2:$J$501,2,FALSE()),"⚠ كود غير موجود"))</f>
        <v/>
      </c>
      <c r="C477" s="16"/>
      <c r="D477" s="20"/>
      <c r="E477" s="20"/>
      <c r="F477" s="21" t="str">
        <f aca="false">IF(OR(D477="",E477=""),"",ROUND(MOD(E477-D477,1)*24,2))</f>
        <v/>
      </c>
      <c r="G477" s="17"/>
      <c r="H477" s="17"/>
      <c r="I477" s="17"/>
    </row>
    <row r="478" customFormat="false" ht="15" hidden="false" customHeight="false" outlineLevel="0" collapsed="false">
      <c r="A478" s="17"/>
      <c r="B478" s="18" t="str">
        <f aca="false">IF(A478="","",IFERROR(VLOOKUP(A478,الموظفين!$A$2:$J$501,2,FALSE()),"⚠ كود غير موجود"))</f>
        <v/>
      </c>
      <c r="C478" s="16"/>
      <c r="D478" s="20"/>
      <c r="E478" s="20"/>
      <c r="F478" s="21" t="str">
        <f aca="false">IF(OR(D478="",E478=""),"",ROUND(MOD(E478-D478,1)*24,2))</f>
        <v/>
      </c>
      <c r="G478" s="17"/>
      <c r="H478" s="17"/>
      <c r="I478" s="17"/>
    </row>
    <row r="479" customFormat="false" ht="15" hidden="false" customHeight="false" outlineLevel="0" collapsed="false">
      <c r="A479" s="17"/>
      <c r="B479" s="18" t="str">
        <f aca="false">IF(A479="","",IFERROR(VLOOKUP(A479,الموظفين!$A$2:$J$501,2,FALSE()),"⚠ كود غير موجود"))</f>
        <v/>
      </c>
      <c r="C479" s="16"/>
      <c r="D479" s="20"/>
      <c r="E479" s="20"/>
      <c r="F479" s="21" t="str">
        <f aca="false">IF(OR(D479="",E479=""),"",ROUND(MOD(E479-D479,1)*24,2))</f>
        <v/>
      </c>
      <c r="G479" s="17"/>
      <c r="H479" s="17"/>
      <c r="I479" s="17"/>
    </row>
    <row r="480" customFormat="false" ht="15" hidden="false" customHeight="false" outlineLevel="0" collapsed="false">
      <c r="A480" s="17"/>
      <c r="B480" s="18" t="str">
        <f aca="false">IF(A480="","",IFERROR(VLOOKUP(A480,الموظفين!$A$2:$J$501,2,FALSE()),"⚠ كود غير موجود"))</f>
        <v/>
      </c>
      <c r="C480" s="16"/>
      <c r="D480" s="20"/>
      <c r="E480" s="20"/>
      <c r="F480" s="21" t="str">
        <f aca="false">IF(OR(D480="",E480=""),"",ROUND(MOD(E480-D480,1)*24,2))</f>
        <v/>
      </c>
      <c r="G480" s="17"/>
      <c r="H480" s="17"/>
      <c r="I480" s="17"/>
    </row>
    <row r="481" customFormat="false" ht="15" hidden="false" customHeight="false" outlineLevel="0" collapsed="false">
      <c r="A481" s="17"/>
      <c r="B481" s="18" t="str">
        <f aca="false">IF(A481="","",IFERROR(VLOOKUP(A481,الموظفين!$A$2:$J$501,2,FALSE()),"⚠ كود غير موجود"))</f>
        <v/>
      </c>
      <c r="C481" s="16"/>
      <c r="D481" s="20"/>
      <c r="E481" s="20"/>
      <c r="F481" s="21" t="str">
        <f aca="false">IF(OR(D481="",E481=""),"",ROUND(MOD(E481-D481,1)*24,2))</f>
        <v/>
      </c>
      <c r="G481" s="17"/>
      <c r="H481" s="17"/>
      <c r="I481" s="17"/>
    </row>
    <row r="482" customFormat="false" ht="15" hidden="false" customHeight="false" outlineLevel="0" collapsed="false">
      <c r="A482" s="17"/>
      <c r="B482" s="18" t="str">
        <f aca="false">IF(A482="","",IFERROR(VLOOKUP(A482,الموظفين!$A$2:$J$501,2,FALSE()),"⚠ كود غير موجود"))</f>
        <v/>
      </c>
      <c r="C482" s="16"/>
      <c r="D482" s="20"/>
      <c r="E482" s="20"/>
      <c r="F482" s="21" t="str">
        <f aca="false">IF(OR(D482="",E482=""),"",ROUND(MOD(E482-D482,1)*24,2))</f>
        <v/>
      </c>
      <c r="G482" s="17"/>
      <c r="H482" s="17"/>
      <c r="I482" s="17"/>
    </row>
    <row r="483" customFormat="false" ht="15" hidden="false" customHeight="false" outlineLevel="0" collapsed="false">
      <c r="A483" s="17"/>
      <c r="B483" s="18" t="str">
        <f aca="false">IF(A483="","",IFERROR(VLOOKUP(A483,الموظفين!$A$2:$J$501,2,FALSE()),"⚠ كود غير موجود"))</f>
        <v/>
      </c>
      <c r="C483" s="16"/>
      <c r="D483" s="20"/>
      <c r="E483" s="20"/>
      <c r="F483" s="21" t="str">
        <f aca="false">IF(OR(D483="",E483=""),"",ROUND(MOD(E483-D483,1)*24,2))</f>
        <v/>
      </c>
      <c r="G483" s="17"/>
      <c r="H483" s="17"/>
      <c r="I483" s="17"/>
    </row>
    <row r="484" customFormat="false" ht="15" hidden="false" customHeight="false" outlineLevel="0" collapsed="false">
      <c r="A484" s="17"/>
      <c r="B484" s="18" t="str">
        <f aca="false">IF(A484="","",IFERROR(VLOOKUP(A484,الموظفين!$A$2:$J$501,2,FALSE()),"⚠ كود غير موجود"))</f>
        <v/>
      </c>
      <c r="C484" s="16"/>
      <c r="D484" s="20"/>
      <c r="E484" s="20"/>
      <c r="F484" s="21" t="str">
        <f aca="false">IF(OR(D484="",E484=""),"",ROUND(MOD(E484-D484,1)*24,2))</f>
        <v/>
      </c>
      <c r="G484" s="17"/>
      <c r="H484" s="17"/>
      <c r="I484" s="17"/>
    </row>
    <row r="485" customFormat="false" ht="15" hidden="false" customHeight="false" outlineLevel="0" collapsed="false">
      <c r="A485" s="17"/>
      <c r="B485" s="18" t="str">
        <f aca="false">IF(A485="","",IFERROR(VLOOKUP(A485,الموظفين!$A$2:$J$501,2,FALSE()),"⚠ كود غير موجود"))</f>
        <v/>
      </c>
      <c r="C485" s="16"/>
      <c r="D485" s="20"/>
      <c r="E485" s="20"/>
      <c r="F485" s="21" t="str">
        <f aca="false">IF(OR(D485="",E485=""),"",ROUND(MOD(E485-D485,1)*24,2))</f>
        <v/>
      </c>
      <c r="G485" s="17"/>
      <c r="H485" s="17"/>
      <c r="I485" s="17"/>
    </row>
    <row r="486" customFormat="false" ht="15" hidden="false" customHeight="false" outlineLevel="0" collapsed="false">
      <c r="A486" s="17"/>
      <c r="B486" s="18" t="str">
        <f aca="false">IF(A486="","",IFERROR(VLOOKUP(A486,الموظفين!$A$2:$J$501,2,FALSE()),"⚠ كود غير موجود"))</f>
        <v/>
      </c>
      <c r="C486" s="16"/>
      <c r="D486" s="20"/>
      <c r="E486" s="20"/>
      <c r="F486" s="21" t="str">
        <f aca="false">IF(OR(D486="",E486=""),"",ROUND(MOD(E486-D486,1)*24,2))</f>
        <v/>
      </c>
      <c r="G486" s="17"/>
      <c r="H486" s="17"/>
      <c r="I486" s="17"/>
    </row>
    <row r="487" customFormat="false" ht="15" hidden="false" customHeight="false" outlineLevel="0" collapsed="false">
      <c r="A487" s="17"/>
      <c r="B487" s="18" t="str">
        <f aca="false">IF(A487="","",IFERROR(VLOOKUP(A487,الموظفين!$A$2:$J$501,2,FALSE()),"⚠ كود غير موجود"))</f>
        <v/>
      </c>
      <c r="C487" s="16"/>
      <c r="D487" s="20"/>
      <c r="E487" s="20"/>
      <c r="F487" s="21" t="str">
        <f aca="false">IF(OR(D487="",E487=""),"",ROUND(MOD(E487-D487,1)*24,2))</f>
        <v/>
      </c>
      <c r="G487" s="17"/>
      <c r="H487" s="17"/>
      <c r="I487" s="17"/>
    </row>
    <row r="488" customFormat="false" ht="15" hidden="false" customHeight="false" outlineLevel="0" collapsed="false">
      <c r="A488" s="17"/>
      <c r="B488" s="18" t="str">
        <f aca="false">IF(A488="","",IFERROR(VLOOKUP(A488,الموظفين!$A$2:$J$501,2,FALSE()),"⚠ كود غير موجود"))</f>
        <v/>
      </c>
      <c r="C488" s="16"/>
      <c r="D488" s="20"/>
      <c r="E488" s="20"/>
      <c r="F488" s="21" t="str">
        <f aca="false">IF(OR(D488="",E488=""),"",ROUND(MOD(E488-D488,1)*24,2))</f>
        <v/>
      </c>
      <c r="G488" s="17"/>
      <c r="H488" s="17"/>
      <c r="I488" s="17"/>
    </row>
    <row r="489" customFormat="false" ht="15" hidden="false" customHeight="false" outlineLevel="0" collapsed="false">
      <c r="A489" s="17"/>
      <c r="B489" s="18" t="str">
        <f aca="false">IF(A489="","",IFERROR(VLOOKUP(A489,الموظفين!$A$2:$J$501,2,FALSE()),"⚠ كود غير موجود"))</f>
        <v/>
      </c>
      <c r="C489" s="16"/>
      <c r="D489" s="20"/>
      <c r="E489" s="20"/>
      <c r="F489" s="21" t="str">
        <f aca="false">IF(OR(D489="",E489=""),"",ROUND(MOD(E489-D489,1)*24,2))</f>
        <v/>
      </c>
      <c r="G489" s="17"/>
      <c r="H489" s="17"/>
      <c r="I489" s="17"/>
    </row>
    <row r="490" customFormat="false" ht="15" hidden="false" customHeight="false" outlineLevel="0" collapsed="false">
      <c r="A490" s="17"/>
      <c r="B490" s="18" t="str">
        <f aca="false">IF(A490="","",IFERROR(VLOOKUP(A490,الموظفين!$A$2:$J$501,2,FALSE()),"⚠ كود غير موجود"))</f>
        <v/>
      </c>
      <c r="C490" s="16"/>
      <c r="D490" s="20"/>
      <c r="E490" s="20"/>
      <c r="F490" s="21" t="str">
        <f aca="false">IF(OR(D490="",E490=""),"",ROUND(MOD(E490-D490,1)*24,2))</f>
        <v/>
      </c>
      <c r="G490" s="17"/>
      <c r="H490" s="17"/>
      <c r="I490" s="17"/>
    </row>
    <row r="491" customFormat="false" ht="15" hidden="false" customHeight="false" outlineLevel="0" collapsed="false">
      <c r="A491" s="17"/>
      <c r="B491" s="18" t="str">
        <f aca="false">IF(A491="","",IFERROR(VLOOKUP(A491,الموظفين!$A$2:$J$501,2,FALSE()),"⚠ كود غير موجود"))</f>
        <v/>
      </c>
      <c r="C491" s="16"/>
      <c r="D491" s="20"/>
      <c r="E491" s="20"/>
      <c r="F491" s="21" t="str">
        <f aca="false">IF(OR(D491="",E491=""),"",ROUND(MOD(E491-D491,1)*24,2))</f>
        <v/>
      </c>
      <c r="G491" s="17"/>
      <c r="H491" s="17"/>
      <c r="I491" s="17"/>
    </row>
    <row r="492" customFormat="false" ht="15" hidden="false" customHeight="false" outlineLevel="0" collapsed="false">
      <c r="A492" s="17"/>
      <c r="B492" s="18" t="str">
        <f aca="false">IF(A492="","",IFERROR(VLOOKUP(A492,الموظفين!$A$2:$J$501,2,FALSE()),"⚠ كود غير موجود"))</f>
        <v/>
      </c>
      <c r="C492" s="16"/>
      <c r="D492" s="20"/>
      <c r="E492" s="20"/>
      <c r="F492" s="21" t="str">
        <f aca="false">IF(OR(D492="",E492=""),"",ROUND(MOD(E492-D492,1)*24,2))</f>
        <v/>
      </c>
      <c r="G492" s="17"/>
      <c r="H492" s="17"/>
      <c r="I492" s="17"/>
    </row>
    <row r="493" customFormat="false" ht="15" hidden="false" customHeight="false" outlineLevel="0" collapsed="false">
      <c r="A493" s="17"/>
      <c r="B493" s="18" t="str">
        <f aca="false">IF(A493="","",IFERROR(VLOOKUP(A493,الموظفين!$A$2:$J$501,2,FALSE()),"⚠ كود غير موجود"))</f>
        <v/>
      </c>
      <c r="C493" s="16"/>
      <c r="D493" s="20"/>
      <c r="E493" s="20"/>
      <c r="F493" s="21" t="str">
        <f aca="false">IF(OR(D493="",E493=""),"",ROUND(MOD(E493-D493,1)*24,2))</f>
        <v/>
      </c>
      <c r="G493" s="17"/>
      <c r="H493" s="17"/>
      <c r="I493" s="17"/>
    </row>
    <row r="494" customFormat="false" ht="15" hidden="false" customHeight="false" outlineLevel="0" collapsed="false">
      <c r="A494" s="17"/>
      <c r="B494" s="18" t="str">
        <f aca="false">IF(A494="","",IFERROR(VLOOKUP(A494,الموظفين!$A$2:$J$501,2,FALSE()),"⚠ كود غير موجود"))</f>
        <v/>
      </c>
      <c r="C494" s="16"/>
      <c r="D494" s="20"/>
      <c r="E494" s="20"/>
      <c r="F494" s="21" t="str">
        <f aca="false">IF(OR(D494="",E494=""),"",ROUND(MOD(E494-D494,1)*24,2))</f>
        <v/>
      </c>
      <c r="G494" s="17"/>
      <c r="H494" s="17"/>
      <c r="I494" s="17"/>
    </row>
    <row r="495" customFormat="false" ht="15" hidden="false" customHeight="false" outlineLevel="0" collapsed="false">
      <c r="A495" s="17"/>
      <c r="B495" s="18" t="str">
        <f aca="false">IF(A495="","",IFERROR(VLOOKUP(A495,الموظفين!$A$2:$J$501,2,FALSE()),"⚠ كود غير موجود"))</f>
        <v/>
      </c>
      <c r="C495" s="16"/>
      <c r="D495" s="20"/>
      <c r="E495" s="20"/>
      <c r="F495" s="21" t="str">
        <f aca="false">IF(OR(D495="",E495=""),"",ROUND(MOD(E495-D495,1)*24,2))</f>
        <v/>
      </c>
      <c r="G495" s="17"/>
      <c r="H495" s="17"/>
      <c r="I495" s="17"/>
    </row>
    <row r="496" customFormat="false" ht="15" hidden="false" customHeight="false" outlineLevel="0" collapsed="false">
      <c r="A496" s="17"/>
      <c r="B496" s="18" t="str">
        <f aca="false">IF(A496="","",IFERROR(VLOOKUP(A496,الموظفين!$A$2:$J$501,2,FALSE()),"⚠ كود غير موجود"))</f>
        <v/>
      </c>
      <c r="C496" s="16"/>
      <c r="D496" s="20"/>
      <c r="E496" s="20"/>
      <c r="F496" s="21" t="str">
        <f aca="false">IF(OR(D496="",E496=""),"",ROUND(MOD(E496-D496,1)*24,2))</f>
        <v/>
      </c>
      <c r="G496" s="17"/>
      <c r="H496" s="17"/>
      <c r="I496" s="17"/>
    </row>
    <row r="497" customFormat="false" ht="15" hidden="false" customHeight="false" outlineLevel="0" collapsed="false">
      <c r="A497" s="17"/>
      <c r="B497" s="18" t="str">
        <f aca="false">IF(A497="","",IFERROR(VLOOKUP(A497,الموظفين!$A$2:$J$501,2,FALSE()),"⚠ كود غير موجود"))</f>
        <v/>
      </c>
      <c r="C497" s="16"/>
      <c r="D497" s="20"/>
      <c r="E497" s="20"/>
      <c r="F497" s="21" t="str">
        <f aca="false">IF(OR(D497="",E497=""),"",ROUND(MOD(E497-D497,1)*24,2))</f>
        <v/>
      </c>
      <c r="G497" s="17"/>
      <c r="H497" s="17"/>
      <c r="I497" s="17"/>
    </row>
    <row r="498" customFormat="false" ht="15" hidden="false" customHeight="false" outlineLevel="0" collapsed="false">
      <c r="A498" s="17"/>
      <c r="B498" s="18" t="str">
        <f aca="false">IF(A498="","",IFERROR(VLOOKUP(A498,الموظفين!$A$2:$J$501,2,FALSE()),"⚠ كود غير موجود"))</f>
        <v/>
      </c>
      <c r="C498" s="16"/>
      <c r="D498" s="20"/>
      <c r="E498" s="20"/>
      <c r="F498" s="21" t="str">
        <f aca="false">IF(OR(D498="",E498=""),"",ROUND(MOD(E498-D498,1)*24,2))</f>
        <v/>
      </c>
      <c r="G498" s="17"/>
      <c r="H498" s="17"/>
      <c r="I498" s="17"/>
    </row>
    <row r="499" customFormat="false" ht="15" hidden="false" customHeight="false" outlineLevel="0" collapsed="false">
      <c r="A499" s="17"/>
      <c r="B499" s="18" t="str">
        <f aca="false">IF(A499="","",IFERROR(VLOOKUP(A499,الموظفين!$A$2:$J$501,2,FALSE()),"⚠ كود غير موجود"))</f>
        <v/>
      </c>
      <c r="C499" s="16"/>
      <c r="D499" s="20"/>
      <c r="E499" s="20"/>
      <c r="F499" s="21" t="str">
        <f aca="false">IF(OR(D499="",E499=""),"",ROUND(MOD(E499-D499,1)*24,2))</f>
        <v/>
      </c>
      <c r="G499" s="17"/>
      <c r="H499" s="17"/>
      <c r="I499" s="17"/>
    </row>
    <row r="500" customFormat="false" ht="15" hidden="false" customHeight="false" outlineLevel="0" collapsed="false">
      <c r="A500" s="17"/>
      <c r="B500" s="18" t="str">
        <f aca="false">IF(A500="","",IFERROR(VLOOKUP(A500,الموظفين!$A$2:$J$501,2,FALSE()),"⚠ كود غير موجود"))</f>
        <v/>
      </c>
      <c r="C500" s="16"/>
      <c r="D500" s="20"/>
      <c r="E500" s="20"/>
      <c r="F500" s="21" t="str">
        <f aca="false">IF(OR(D500="",E500=""),"",ROUND(MOD(E500-D500,1)*24,2))</f>
        <v/>
      </c>
      <c r="G500" s="17"/>
      <c r="H500" s="17"/>
      <c r="I500" s="17"/>
    </row>
    <row r="501" customFormat="false" ht="15" hidden="false" customHeight="false" outlineLevel="0" collapsed="false">
      <c r="A501" s="17"/>
      <c r="B501" s="18" t="str">
        <f aca="false">IF(A501="","",IFERROR(VLOOKUP(A501,الموظفين!$A$2:$J$501,2,FALSE()),"⚠ كود غير موجود"))</f>
        <v/>
      </c>
      <c r="C501" s="16"/>
      <c r="D501" s="20"/>
      <c r="E501" s="20"/>
      <c r="F501" s="21" t="str">
        <f aca="false">IF(OR(D501="",E501=""),"",ROUND(MOD(E501-D501,1)*24,2))</f>
        <v/>
      </c>
      <c r="G501" s="17"/>
      <c r="H501" s="17"/>
      <c r="I501" s="17"/>
    </row>
    <row r="502" customFormat="false" ht="15" hidden="false" customHeight="false" outlineLevel="0" collapsed="false">
      <c r="A502" s="17"/>
      <c r="B502" s="18" t="str">
        <f aca="false">IF(A502="","",IFERROR(VLOOKUP(A502,الموظفين!$A$2:$J$501,2,FALSE()),"⚠ كود غير موجود"))</f>
        <v/>
      </c>
      <c r="C502" s="16"/>
      <c r="D502" s="20"/>
      <c r="E502" s="20"/>
      <c r="F502" s="21" t="str">
        <f aca="false">IF(OR(D502="",E502=""),"",ROUND(MOD(E502-D502,1)*24,2))</f>
        <v/>
      </c>
      <c r="G502" s="17"/>
      <c r="H502" s="17"/>
      <c r="I502" s="17"/>
    </row>
    <row r="503" customFormat="false" ht="15" hidden="false" customHeight="false" outlineLevel="0" collapsed="false">
      <c r="A503" s="17"/>
      <c r="B503" s="18" t="str">
        <f aca="false">IF(A503="","",IFERROR(VLOOKUP(A503,الموظفين!$A$2:$J$501,2,FALSE()),"⚠ كود غير موجود"))</f>
        <v/>
      </c>
      <c r="C503" s="16"/>
      <c r="D503" s="20"/>
      <c r="E503" s="20"/>
      <c r="F503" s="21" t="str">
        <f aca="false">IF(OR(D503="",E503=""),"",ROUND(MOD(E503-D503,1)*24,2))</f>
        <v/>
      </c>
      <c r="G503" s="17"/>
      <c r="H503" s="17"/>
      <c r="I503" s="17"/>
    </row>
    <row r="504" customFormat="false" ht="15" hidden="false" customHeight="false" outlineLevel="0" collapsed="false">
      <c r="A504" s="17"/>
      <c r="B504" s="18" t="str">
        <f aca="false">IF(A504="","",IFERROR(VLOOKUP(A504,الموظفين!$A$2:$J$501,2,FALSE()),"⚠ كود غير موجود"))</f>
        <v/>
      </c>
      <c r="C504" s="16"/>
      <c r="D504" s="20"/>
      <c r="E504" s="20"/>
      <c r="F504" s="21" t="str">
        <f aca="false">IF(OR(D504="",E504=""),"",ROUND(MOD(E504-D504,1)*24,2))</f>
        <v/>
      </c>
      <c r="G504" s="17"/>
      <c r="H504" s="17"/>
      <c r="I504" s="17"/>
    </row>
    <row r="505" customFormat="false" ht="15" hidden="false" customHeight="false" outlineLevel="0" collapsed="false">
      <c r="A505" s="17"/>
      <c r="B505" s="18" t="str">
        <f aca="false">IF(A505="","",IFERROR(VLOOKUP(A505,الموظفين!$A$2:$J$501,2,FALSE()),"⚠ كود غير موجود"))</f>
        <v/>
      </c>
      <c r="C505" s="16"/>
      <c r="D505" s="20"/>
      <c r="E505" s="20"/>
      <c r="F505" s="21" t="str">
        <f aca="false">IF(OR(D505="",E505=""),"",ROUND(MOD(E505-D505,1)*24,2))</f>
        <v/>
      </c>
      <c r="G505" s="17"/>
      <c r="H505" s="17"/>
      <c r="I505" s="17"/>
    </row>
    <row r="506" customFormat="false" ht="15" hidden="false" customHeight="false" outlineLevel="0" collapsed="false">
      <c r="A506" s="17"/>
      <c r="B506" s="18" t="str">
        <f aca="false">IF(A506="","",IFERROR(VLOOKUP(A506,الموظفين!$A$2:$J$501,2,FALSE()),"⚠ كود غير موجود"))</f>
        <v/>
      </c>
      <c r="C506" s="16"/>
      <c r="D506" s="20"/>
      <c r="E506" s="20"/>
      <c r="F506" s="21" t="str">
        <f aca="false">IF(OR(D506="",E506=""),"",ROUND(MOD(E506-D506,1)*24,2))</f>
        <v/>
      </c>
      <c r="G506" s="17"/>
      <c r="H506" s="17"/>
      <c r="I506" s="17"/>
    </row>
    <row r="507" customFormat="false" ht="15" hidden="false" customHeight="false" outlineLevel="0" collapsed="false">
      <c r="A507" s="17"/>
      <c r="B507" s="18" t="str">
        <f aca="false">IF(A507="","",IFERROR(VLOOKUP(A507,الموظفين!$A$2:$J$501,2,FALSE()),"⚠ كود غير موجود"))</f>
        <v/>
      </c>
      <c r="C507" s="16"/>
      <c r="D507" s="20"/>
      <c r="E507" s="20"/>
      <c r="F507" s="21" t="str">
        <f aca="false">IF(OR(D507="",E507=""),"",ROUND(MOD(E507-D507,1)*24,2))</f>
        <v/>
      </c>
      <c r="G507" s="17"/>
      <c r="H507" s="17"/>
      <c r="I507" s="17"/>
    </row>
    <row r="508" customFormat="false" ht="15" hidden="false" customHeight="false" outlineLevel="0" collapsed="false">
      <c r="A508" s="17"/>
      <c r="B508" s="18" t="str">
        <f aca="false">IF(A508="","",IFERROR(VLOOKUP(A508,الموظفين!$A$2:$J$501,2,FALSE()),"⚠ كود غير موجود"))</f>
        <v/>
      </c>
      <c r="C508" s="16"/>
      <c r="D508" s="20"/>
      <c r="E508" s="20"/>
      <c r="F508" s="21" t="str">
        <f aca="false">IF(OR(D508="",E508=""),"",ROUND(MOD(E508-D508,1)*24,2))</f>
        <v/>
      </c>
      <c r="G508" s="17"/>
      <c r="H508" s="17"/>
      <c r="I508" s="17"/>
    </row>
    <row r="509" customFormat="false" ht="15" hidden="false" customHeight="false" outlineLevel="0" collapsed="false">
      <c r="A509" s="17"/>
      <c r="B509" s="18" t="str">
        <f aca="false">IF(A509="","",IFERROR(VLOOKUP(A509,الموظفين!$A$2:$J$501,2,FALSE()),"⚠ كود غير موجود"))</f>
        <v/>
      </c>
      <c r="C509" s="16"/>
      <c r="D509" s="20"/>
      <c r="E509" s="20"/>
      <c r="F509" s="21" t="str">
        <f aca="false">IF(OR(D509="",E509=""),"",ROUND(MOD(E509-D509,1)*24,2))</f>
        <v/>
      </c>
      <c r="G509" s="17"/>
      <c r="H509" s="17"/>
      <c r="I509" s="17"/>
    </row>
    <row r="510" customFormat="false" ht="15" hidden="false" customHeight="false" outlineLevel="0" collapsed="false">
      <c r="A510" s="17"/>
      <c r="B510" s="18" t="str">
        <f aca="false">IF(A510="","",IFERROR(VLOOKUP(A510,الموظفين!$A$2:$J$501,2,FALSE()),"⚠ كود غير موجود"))</f>
        <v/>
      </c>
      <c r="C510" s="16"/>
      <c r="D510" s="20"/>
      <c r="E510" s="20"/>
      <c r="F510" s="21" t="str">
        <f aca="false">IF(OR(D510="",E510=""),"",ROUND(MOD(E510-D510,1)*24,2))</f>
        <v/>
      </c>
      <c r="G510" s="17"/>
      <c r="H510" s="17"/>
      <c r="I510" s="17"/>
    </row>
    <row r="511" customFormat="false" ht="15" hidden="false" customHeight="false" outlineLevel="0" collapsed="false">
      <c r="A511" s="17"/>
      <c r="B511" s="18" t="str">
        <f aca="false">IF(A511="","",IFERROR(VLOOKUP(A511,الموظفين!$A$2:$J$501,2,FALSE()),"⚠ كود غير موجود"))</f>
        <v/>
      </c>
      <c r="C511" s="16"/>
      <c r="D511" s="20"/>
      <c r="E511" s="20"/>
      <c r="F511" s="21" t="str">
        <f aca="false">IF(OR(D511="",E511=""),"",ROUND(MOD(E511-D511,1)*24,2))</f>
        <v/>
      </c>
      <c r="G511" s="17"/>
      <c r="H511" s="17"/>
      <c r="I511" s="17"/>
    </row>
    <row r="512" customFormat="false" ht="15" hidden="false" customHeight="false" outlineLevel="0" collapsed="false">
      <c r="A512" s="17"/>
      <c r="B512" s="18" t="str">
        <f aca="false">IF(A512="","",IFERROR(VLOOKUP(A512,الموظفين!$A$2:$J$501,2,FALSE()),"⚠ كود غير موجود"))</f>
        <v/>
      </c>
      <c r="C512" s="16"/>
      <c r="D512" s="20"/>
      <c r="E512" s="20"/>
      <c r="F512" s="21" t="str">
        <f aca="false">IF(OR(D512="",E512=""),"",ROUND(MOD(E512-D512,1)*24,2))</f>
        <v/>
      </c>
      <c r="G512" s="17"/>
      <c r="H512" s="17"/>
      <c r="I512" s="17"/>
    </row>
    <row r="513" customFormat="false" ht="15" hidden="false" customHeight="false" outlineLevel="0" collapsed="false">
      <c r="A513" s="17"/>
      <c r="B513" s="18" t="str">
        <f aca="false">IF(A513="","",IFERROR(VLOOKUP(A513,الموظفين!$A$2:$J$501,2,FALSE()),"⚠ كود غير موجود"))</f>
        <v/>
      </c>
      <c r="C513" s="16"/>
      <c r="D513" s="20"/>
      <c r="E513" s="20"/>
      <c r="F513" s="21" t="str">
        <f aca="false">IF(OR(D513="",E513=""),"",ROUND(MOD(E513-D513,1)*24,2))</f>
        <v/>
      </c>
      <c r="G513" s="17"/>
      <c r="H513" s="17"/>
      <c r="I513" s="17"/>
    </row>
    <row r="514" customFormat="false" ht="15" hidden="false" customHeight="false" outlineLevel="0" collapsed="false">
      <c r="A514" s="17"/>
      <c r="B514" s="18" t="str">
        <f aca="false">IF(A514="","",IFERROR(VLOOKUP(A514,الموظفين!$A$2:$J$501,2,FALSE()),"⚠ كود غير موجود"))</f>
        <v/>
      </c>
      <c r="C514" s="16"/>
      <c r="D514" s="20"/>
      <c r="E514" s="20"/>
      <c r="F514" s="21" t="str">
        <f aca="false">IF(OR(D514="",E514=""),"",ROUND(MOD(E514-D514,1)*24,2))</f>
        <v/>
      </c>
      <c r="G514" s="17"/>
      <c r="H514" s="17"/>
      <c r="I514" s="17"/>
    </row>
    <row r="515" customFormat="false" ht="15" hidden="false" customHeight="false" outlineLevel="0" collapsed="false">
      <c r="A515" s="17"/>
      <c r="B515" s="18" t="str">
        <f aca="false">IF(A515="","",IFERROR(VLOOKUP(A515,الموظفين!$A$2:$J$501,2,FALSE()),"⚠ كود غير موجود"))</f>
        <v/>
      </c>
      <c r="C515" s="16"/>
      <c r="D515" s="20"/>
      <c r="E515" s="20"/>
      <c r="F515" s="21" t="str">
        <f aca="false">IF(OR(D515="",E515=""),"",ROUND(MOD(E515-D515,1)*24,2))</f>
        <v/>
      </c>
      <c r="G515" s="17"/>
      <c r="H515" s="17"/>
      <c r="I515" s="17"/>
    </row>
    <row r="516" customFormat="false" ht="15" hidden="false" customHeight="false" outlineLevel="0" collapsed="false">
      <c r="A516" s="17"/>
      <c r="B516" s="18" t="str">
        <f aca="false">IF(A516="","",IFERROR(VLOOKUP(A516,الموظفين!$A$2:$J$501,2,FALSE()),"⚠ كود غير موجود"))</f>
        <v/>
      </c>
      <c r="C516" s="16"/>
      <c r="D516" s="20"/>
      <c r="E516" s="20"/>
      <c r="F516" s="21" t="str">
        <f aca="false">IF(OR(D516="",E516=""),"",ROUND(MOD(E516-D516,1)*24,2))</f>
        <v/>
      </c>
      <c r="G516" s="17"/>
      <c r="H516" s="17"/>
      <c r="I516" s="17"/>
    </row>
    <row r="517" customFormat="false" ht="15" hidden="false" customHeight="false" outlineLevel="0" collapsed="false">
      <c r="A517" s="17"/>
      <c r="B517" s="18" t="str">
        <f aca="false">IF(A517="","",IFERROR(VLOOKUP(A517,الموظفين!$A$2:$J$501,2,FALSE()),"⚠ كود غير موجود"))</f>
        <v/>
      </c>
      <c r="C517" s="16"/>
      <c r="D517" s="20"/>
      <c r="E517" s="20"/>
      <c r="F517" s="21" t="str">
        <f aca="false">IF(OR(D517="",E517=""),"",ROUND(MOD(E517-D517,1)*24,2))</f>
        <v/>
      </c>
      <c r="G517" s="17"/>
      <c r="H517" s="17"/>
      <c r="I517" s="17"/>
    </row>
    <row r="518" customFormat="false" ht="15" hidden="false" customHeight="false" outlineLevel="0" collapsed="false">
      <c r="A518" s="17"/>
      <c r="B518" s="18" t="str">
        <f aca="false">IF(A518="","",IFERROR(VLOOKUP(A518,الموظفين!$A$2:$J$501,2,FALSE()),"⚠ كود غير موجود"))</f>
        <v/>
      </c>
      <c r="C518" s="16"/>
      <c r="D518" s="20"/>
      <c r="E518" s="20"/>
      <c r="F518" s="21" t="str">
        <f aca="false">IF(OR(D518="",E518=""),"",ROUND(MOD(E518-D518,1)*24,2))</f>
        <v/>
      </c>
      <c r="G518" s="17"/>
      <c r="H518" s="17"/>
      <c r="I518" s="17"/>
    </row>
    <row r="519" customFormat="false" ht="15" hidden="false" customHeight="false" outlineLevel="0" collapsed="false">
      <c r="A519" s="17"/>
      <c r="B519" s="18" t="str">
        <f aca="false">IF(A519="","",IFERROR(VLOOKUP(A519,الموظفين!$A$2:$J$501,2,FALSE()),"⚠ كود غير موجود"))</f>
        <v/>
      </c>
      <c r="C519" s="16"/>
      <c r="D519" s="20"/>
      <c r="E519" s="20"/>
      <c r="F519" s="21" t="str">
        <f aca="false">IF(OR(D519="",E519=""),"",ROUND(MOD(E519-D519,1)*24,2))</f>
        <v/>
      </c>
      <c r="G519" s="17"/>
      <c r="H519" s="17"/>
      <c r="I519" s="17"/>
    </row>
    <row r="520" customFormat="false" ht="15" hidden="false" customHeight="false" outlineLevel="0" collapsed="false">
      <c r="A520" s="17"/>
      <c r="B520" s="18" t="str">
        <f aca="false">IF(A520="","",IFERROR(VLOOKUP(A520,الموظفين!$A$2:$J$501,2,FALSE()),"⚠ كود غير موجود"))</f>
        <v/>
      </c>
      <c r="C520" s="16"/>
      <c r="D520" s="20"/>
      <c r="E520" s="20"/>
      <c r="F520" s="21" t="str">
        <f aca="false">IF(OR(D520="",E520=""),"",ROUND(MOD(E520-D520,1)*24,2))</f>
        <v/>
      </c>
      <c r="G520" s="17"/>
      <c r="H520" s="17"/>
      <c r="I520" s="17"/>
    </row>
    <row r="521" customFormat="false" ht="15" hidden="false" customHeight="false" outlineLevel="0" collapsed="false">
      <c r="A521" s="17"/>
      <c r="B521" s="18" t="str">
        <f aca="false">IF(A521="","",IFERROR(VLOOKUP(A521,الموظفين!$A$2:$J$501,2,FALSE()),"⚠ كود غير موجود"))</f>
        <v/>
      </c>
      <c r="C521" s="16"/>
      <c r="D521" s="20"/>
      <c r="E521" s="20"/>
      <c r="F521" s="21" t="str">
        <f aca="false">IF(OR(D521="",E521=""),"",ROUND(MOD(E521-D521,1)*24,2))</f>
        <v/>
      </c>
      <c r="G521" s="17"/>
      <c r="H521" s="17"/>
      <c r="I521" s="17"/>
    </row>
    <row r="522" customFormat="false" ht="15" hidden="false" customHeight="false" outlineLevel="0" collapsed="false">
      <c r="A522" s="17"/>
      <c r="B522" s="18" t="str">
        <f aca="false">IF(A522="","",IFERROR(VLOOKUP(A522,الموظفين!$A$2:$J$501,2,FALSE()),"⚠ كود غير موجود"))</f>
        <v/>
      </c>
      <c r="C522" s="16"/>
      <c r="D522" s="20"/>
      <c r="E522" s="20"/>
      <c r="F522" s="21" t="str">
        <f aca="false">IF(OR(D522="",E522=""),"",ROUND(MOD(E522-D522,1)*24,2))</f>
        <v/>
      </c>
      <c r="G522" s="17"/>
      <c r="H522" s="17"/>
      <c r="I522" s="17"/>
    </row>
    <row r="523" customFormat="false" ht="15" hidden="false" customHeight="false" outlineLevel="0" collapsed="false">
      <c r="A523" s="17"/>
      <c r="B523" s="18" t="str">
        <f aca="false">IF(A523="","",IFERROR(VLOOKUP(A523,الموظفين!$A$2:$J$501,2,FALSE()),"⚠ كود غير موجود"))</f>
        <v/>
      </c>
      <c r="C523" s="16"/>
      <c r="D523" s="20"/>
      <c r="E523" s="20"/>
      <c r="F523" s="21" t="str">
        <f aca="false">IF(OR(D523="",E523=""),"",ROUND(MOD(E523-D523,1)*24,2))</f>
        <v/>
      </c>
      <c r="G523" s="17"/>
      <c r="H523" s="17"/>
      <c r="I523" s="17"/>
    </row>
    <row r="524" customFormat="false" ht="15" hidden="false" customHeight="false" outlineLevel="0" collapsed="false">
      <c r="A524" s="17"/>
      <c r="B524" s="18" t="str">
        <f aca="false">IF(A524="","",IFERROR(VLOOKUP(A524,الموظفين!$A$2:$J$501,2,FALSE()),"⚠ كود غير موجود"))</f>
        <v/>
      </c>
      <c r="C524" s="16"/>
      <c r="D524" s="20"/>
      <c r="E524" s="20"/>
      <c r="F524" s="21" t="str">
        <f aca="false">IF(OR(D524="",E524=""),"",ROUND(MOD(E524-D524,1)*24,2))</f>
        <v/>
      </c>
      <c r="G524" s="17"/>
      <c r="H524" s="17"/>
      <c r="I524" s="17"/>
    </row>
    <row r="525" customFormat="false" ht="15" hidden="false" customHeight="false" outlineLevel="0" collapsed="false">
      <c r="A525" s="17"/>
      <c r="B525" s="18" t="str">
        <f aca="false">IF(A525="","",IFERROR(VLOOKUP(A525,الموظفين!$A$2:$J$501,2,FALSE()),"⚠ كود غير موجود"))</f>
        <v/>
      </c>
      <c r="C525" s="16"/>
      <c r="D525" s="20"/>
      <c r="E525" s="20"/>
      <c r="F525" s="21" t="str">
        <f aca="false">IF(OR(D525="",E525=""),"",ROUND(MOD(E525-D525,1)*24,2))</f>
        <v/>
      </c>
      <c r="G525" s="17"/>
      <c r="H525" s="17"/>
      <c r="I525" s="17"/>
    </row>
    <row r="526" customFormat="false" ht="15" hidden="false" customHeight="false" outlineLevel="0" collapsed="false">
      <c r="A526" s="17"/>
      <c r="B526" s="18" t="str">
        <f aca="false">IF(A526="","",IFERROR(VLOOKUP(A526,الموظفين!$A$2:$J$501,2,FALSE()),"⚠ كود غير موجود"))</f>
        <v/>
      </c>
      <c r="C526" s="16"/>
      <c r="D526" s="20"/>
      <c r="E526" s="20"/>
      <c r="F526" s="21" t="str">
        <f aca="false">IF(OR(D526="",E526=""),"",ROUND(MOD(E526-D526,1)*24,2))</f>
        <v/>
      </c>
      <c r="G526" s="17"/>
      <c r="H526" s="17"/>
      <c r="I526" s="17"/>
    </row>
    <row r="527" customFormat="false" ht="15" hidden="false" customHeight="false" outlineLevel="0" collapsed="false">
      <c r="A527" s="17"/>
      <c r="B527" s="18" t="str">
        <f aca="false">IF(A527="","",IFERROR(VLOOKUP(A527,الموظفين!$A$2:$J$501,2,FALSE()),"⚠ كود غير موجود"))</f>
        <v/>
      </c>
      <c r="C527" s="16"/>
      <c r="D527" s="20"/>
      <c r="E527" s="20"/>
      <c r="F527" s="21" t="str">
        <f aca="false">IF(OR(D527="",E527=""),"",ROUND(MOD(E527-D527,1)*24,2))</f>
        <v/>
      </c>
      <c r="G527" s="17"/>
      <c r="H527" s="17"/>
      <c r="I527" s="17"/>
    </row>
    <row r="528" customFormat="false" ht="15" hidden="false" customHeight="false" outlineLevel="0" collapsed="false">
      <c r="A528" s="17"/>
      <c r="B528" s="18" t="str">
        <f aca="false">IF(A528="","",IFERROR(VLOOKUP(A528,الموظفين!$A$2:$J$501,2,FALSE()),"⚠ كود غير موجود"))</f>
        <v/>
      </c>
      <c r="C528" s="16"/>
      <c r="D528" s="20"/>
      <c r="E528" s="20"/>
      <c r="F528" s="21" t="str">
        <f aca="false">IF(OR(D528="",E528=""),"",ROUND(MOD(E528-D528,1)*24,2))</f>
        <v/>
      </c>
      <c r="G528" s="17"/>
      <c r="H528" s="17"/>
      <c r="I528" s="17"/>
    </row>
    <row r="529" customFormat="false" ht="15" hidden="false" customHeight="false" outlineLevel="0" collapsed="false">
      <c r="A529" s="17"/>
      <c r="B529" s="18" t="str">
        <f aca="false">IF(A529="","",IFERROR(VLOOKUP(A529,الموظفين!$A$2:$J$501,2,FALSE()),"⚠ كود غير موجود"))</f>
        <v/>
      </c>
      <c r="C529" s="16"/>
      <c r="D529" s="20"/>
      <c r="E529" s="20"/>
      <c r="F529" s="21" t="str">
        <f aca="false">IF(OR(D529="",E529=""),"",ROUND(MOD(E529-D529,1)*24,2))</f>
        <v/>
      </c>
      <c r="G529" s="17"/>
      <c r="H529" s="17"/>
      <c r="I529" s="17"/>
    </row>
    <row r="530" customFormat="false" ht="15" hidden="false" customHeight="false" outlineLevel="0" collapsed="false">
      <c r="A530" s="17"/>
      <c r="B530" s="18" t="str">
        <f aca="false">IF(A530="","",IFERROR(VLOOKUP(A530,الموظفين!$A$2:$J$501,2,FALSE()),"⚠ كود غير موجود"))</f>
        <v/>
      </c>
      <c r="C530" s="16"/>
      <c r="D530" s="20"/>
      <c r="E530" s="20"/>
      <c r="F530" s="21" t="str">
        <f aca="false">IF(OR(D530="",E530=""),"",ROUND(MOD(E530-D530,1)*24,2))</f>
        <v/>
      </c>
      <c r="G530" s="17"/>
      <c r="H530" s="17"/>
      <c r="I530" s="17"/>
    </row>
    <row r="531" customFormat="false" ht="15" hidden="false" customHeight="false" outlineLevel="0" collapsed="false">
      <c r="A531" s="17"/>
      <c r="B531" s="18" t="str">
        <f aca="false">IF(A531="","",IFERROR(VLOOKUP(A531,الموظفين!$A$2:$J$501,2,FALSE()),"⚠ كود غير موجود"))</f>
        <v/>
      </c>
      <c r="C531" s="16"/>
      <c r="D531" s="20"/>
      <c r="E531" s="20"/>
      <c r="F531" s="21" t="str">
        <f aca="false">IF(OR(D531="",E531=""),"",ROUND(MOD(E531-D531,1)*24,2))</f>
        <v/>
      </c>
      <c r="G531" s="17"/>
      <c r="H531" s="17"/>
      <c r="I531" s="17"/>
    </row>
    <row r="532" customFormat="false" ht="15" hidden="false" customHeight="false" outlineLevel="0" collapsed="false">
      <c r="A532" s="17"/>
      <c r="B532" s="18" t="str">
        <f aca="false">IF(A532="","",IFERROR(VLOOKUP(A532,الموظفين!$A$2:$J$501,2,FALSE()),"⚠ كود غير موجود"))</f>
        <v/>
      </c>
      <c r="C532" s="16"/>
      <c r="D532" s="20"/>
      <c r="E532" s="20"/>
      <c r="F532" s="21" t="str">
        <f aca="false">IF(OR(D532="",E532=""),"",ROUND(MOD(E532-D532,1)*24,2))</f>
        <v/>
      </c>
      <c r="G532" s="17"/>
      <c r="H532" s="17"/>
      <c r="I532" s="17"/>
    </row>
    <row r="533" customFormat="false" ht="15" hidden="false" customHeight="false" outlineLevel="0" collapsed="false">
      <c r="A533" s="17"/>
      <c r="B533" s="18" t="str">
        <f aca="false">IF(A533="","",IFERROR(VLOOKUP(A533,الموظفين!$A$2:$J$501,2,FALSE()),"⚠ كود غير موجود"))</f>
        <v/>
      </c>
      <c r="C533" s="16"/>
      <c r="D533" s="20"/>
      <c r="E533" s="20"/>
      <c r="F533" s="21" t="str">
        <f aca="false">IF(OR(D533="",E533=""),"",ROUND(MOD(E533-D533,1)*24,2))</f>
        <v/>
      </c>
      <c r="G533" s="17"/>
      <c r="H533" s="17"/>
      <c r="I533" s="17"/>
    </row>
    <row r="534" customFormat="false" ht="15" hidden="false" customHeight="false" outlineLevel="0" collapsed="false">
      <c r="A534" s="17"/>
      <c r="B534" s="18" t="str">
        <f aca="false">IF(A534="","",IFERROR(VLOOKUP(A534,الموظفين!$A$2:$J$501,2,FALSE()),"⚠ كود غير موجود"))</f>
        <v/>
      </c>
      <c r="C534" s="16"/>
      <c r="D534" s="20"/>
      <c r="E534" s="20"/>
      <c r="F534" s="21" t="str">
        <f aca="false">IF(OR(D534="",E534=""),"",ROUND(MOD(E534-D534,1)*24,2))</f>
        <v/>
      </c>
      <c r="G534" s="17"/>
      <c r="H534" s="17"/>
      <c r="I534" s="17"/>
    </row>
    <row r="535" customFormat="false" ht="15" hidden="false" customHeight="false" outlineLevel="0" collapsed="false">
      <c r="A535" s="17"/>
      <c r="B535" s="18" t="str">
        <f aca="false">IF(A535="","",IFERROR(VLOOKUP(A535,الموظفين!$A$2:$J$501,2,FALSE()),"⚠ كود غير موجود"))</f>
        <v/>
      </c>
      <c r="C535" s="16"/>
      <c r="D535" s="20"/>
      <c r="E535" s="20"/>
      <c r="F535" s="21" t="str">
        <f aca="false">IF(OR(D535="",E535=""),"",ROUND(MOD(E535-D535,1)*24,2))</f>
        <v/>
      </c>
      <c r="G535" s="17"/>
      <c r="H535" s="17"/>
      <c r="I535" s="17"/>
    </row>
    <row r="536" customFormat="false" ht="15" hidden="false" customHeight="false" outlineLevel="0" collapsed="false">
      <c r="A536" s="17"/>
      <c r="B536" s="18" t="str">
        <f aca="false">IF(A536="","",IFERROR(VLOOKUP(A536,الموظفين!$A$2:$J$501,2,FALSE()),"⚠ كود غير موجود"))</f>
        <v/>
      </c>
      <c r="C536" s="16"/>
      <c r="D536" s="20"/>
      <c r="E536" s="20"/>
      <c r="F536" s="21" t="str">
        <f aca="false">IF(OR(D536="",E536=""),"",ROUND(MOD(E536-D536,1)*24,2))</f>
        <v/>
      </c>
      <c r="G536" s="17"/>
      <c r="H536" s="17"/>
      <c r="I536" s="17"/>
    </row>
    <row r="537" customFormat="false" ht="15" hidden="false" customHeight="false" outlineLevel="0" collapsed="false">
      <c r="A537" s="17"/>
      <c r="B537" s="18" t="str">
        <f aca="false">IF(A537="","",IFERROR(VLOOKUP(A537,الموظفين!$A$2:$J$501,2,FALSE()),"⚠ كود غير موجود"))</f>
        <v/>
      </c>
      <c r="C537" s="16"/>
      <c r="D537" s="20"/>
      <c r="E537" s="20"/>
      <c r="F537" s="21" t="str">
        <f aca="false">IF(OR(D537="",E537=""),"",ROUND(MOD(E537-D537,1)*24,2))</f>
        <v/>
      </c>
      <c r="G537" s="17"/>
      <c r="H537" s="17"/>
      <c r="I537" s="17"/>
    </row>
    <row r="538" customFormat="false" ht="15" hidden="false" customHeight="false" outlineLevel="0" collapsed="false">
      <c r="A538" s="17"/>
      <c r="B538" s="18" t="str">
        <f aca="false">IF(A538="","",IFERROR(VLOOKUP(A538,الموظفين!$A$2:$J$501,2,FALSE()),"⚠ كود غير موجود"))</f>
        <v/>
      </c>
      <c r="C538" s="16"/>
      <c r="D538" s="20"/>
      <c r="E538" s="20"/>
      <c r="F538" s="21" t="str">
        <f aca="false">IF(OR(D538="",E538=""),"",ROUND(MOD(E538-D538,1)*24,2))</f>
        <v/>
      </c>
      <c r="G538" s="17"/>
      <c r="H538" s="17"/>
      <c r="I538" s="17"/>
    </row>
    <row r="539" customFormat="false" ht="15" hidden="false" customHeight="false" outlineLevel="0" collapsed="false">
      <c r="A539" s="17"/>
      <c r="B539" s="18" t="str">
        <f aca="false">IF(A539="","",IFERROR(VLOOKUP(A539,الموظفين!$A$2:$J$501,2,FALSE()),"⚠ كود غير موجود"))</f>
        <v/>
      </c>
      <c r="C539" s="16"/>
      <c r="D539" s="20"/>
      <c r="E539" s="20"/>
      <c r="F539" s="21" t="str">
        <f aca="false">IF(OR(D539="",E539=""),"",ROUND(MOD(E539-D539,1)*24,2))</f>
        <v/>
      </c>
      <c r="G539" s="17"/>
      <c r="H539" s="17"/>
      <c r="I539" s="17"/>
    </row>
    <row r="540" customFormat="false" ht="15" hidden="false" customHeight="false" outlineLevel="0" collapsed="false">
      <c r="A540" s="17"/>
      <c r="B540" s="18" t="str">
        <f aca="false">IF(A540="","",IFERROR(VLOOKUP(A540,الموظفين!$A$2:$J$501,2,FALSE()),"⚠ كود غير موجود"))</f>
        <v/>
      </c>
      <c r="C540" s="16"/>
      <c r="D540" s="20"/>
      <c r="E540" s="20"/>
      <c r="F540" s="21" t="str">
        <f aca="false">IF(OR(D540="",E540=""),"",ROUND(MOD(E540-D540,1)*24,2))</f>
        <v/>
      </c>
      <c r="G540" s="17"/>
      <c r="H540" s="17"/>
      <c r="I540" s="17"/>
    </row>
    <row r="541" customFormat="false" ht="15" hidden="false" customHeight="false" outlineLevel="0" collapsed="false">
      <c r="A541" s="17"/>
      <c r="B541" s="18" t="str">
        <f aca="false">IF(A541="","",IFERROR(VLOOKUP(A541,الموظفين!$A$2:$J$501,2,FALSE()),"⚠ كود غير موجود"))</f>
        <v/>
      </c>
      <c r="C541" s="16"/>
      <c r="D541" s="20"/>
      <c r="E541" s="20"/>
      <c r="F541" s="21" t="str">
        <f aca="false">IF(OR(D541="",E541=""),"",ROUND(MOD(E541-D541,1)*24,2))</f>
        <v/>
      </c>
      <c r="G541" s="17"/>
      <c r="H541" s="17"/>
      <c r="I541" s="17"/>
    </row>
    <row r="542" customFormat="false" ht="15" hidden="false" customHeight="false" outlineLevel="0" collapsed="false">
      <c r="A542" s="17"/>
      <c r="B542" s="18" t="str">
        <f aca="false">IF(A542="","",IFERROR(VLOOKUP(A542,الموظفين!$A$2:$J$501,2,FALSE()),"⚠ كود غير موجود"))</f>
        <v/>
      </c>
      <c r="C542" s="16"/>
      <c r="D542" s="20"/>
      <c r="E542" s="20"/>
      <c r="F542" s="21" t="str">
        <f aca="false">IF(OR(D542="",E542=""),"",ROUND(MOD(E542-D542,1)*24,2))</f>
        <v/>
      </c>
      <c r="G542" s="17"/>
      <c r="H542" s="17"/>
      <c r="I542" s="17"/>
    </row>
    <row r="543" customFormat="false" ht="15" hidden="false" customHeight="false" outlineLevel="0" collapsed="false">
      <c r="A543" s="17"/>
      <c r="B543" s="18" t="str">
        <f aca="false">IF(A543="","",IFERROR(VLOOKUP(A543,الموظفين!$A$2:$J$501,2,FALSE()),"⚠ كود غير موجود"))</f>
        <v/>
      </c>
      <c r="C543" s="16"/>
      <c r="D543" s="20"/>
      <c r="E543" s="20"/>
      <c r="F543" s="21" t="str">
        <f aca="false">IF(OR(D543="",E543=""),"",ROUND(MOD(E543-D543,1)*24,2))</f>
        <v/>
      </c>
      <c r="G543" s="17"/>
      <c r="H543" s="17"/>
      <c r="I543" s="17"/>
    </row>
    <row r="544" customFormat="false" ht="15" hidden="false" customHeight="false" outlineLevel="0" collapsed="false">
      <c r="A544" s="17"/>
      <c r="B544" s="18" t="str">
        <f aca="false">IF(A544="","",IFERROR(VLOOKUP(A544,الموظفين!$A$2:$J$501,2,FALSE()),"⚠ كود غير موجود"))</f>
        <v/>
      </c>
      <c r="C544" s="16"/>
      <c r="D544" s="20"/>
      <c r="E544" s="20"/>
      <c r="F544" s="21" t="str">
        <f aca="false">IF(OR(D544="",E544=""),"",ROUND(MOD(E544-D544,1)*24,2))</f>
        <v/>
      </c>
      <c r="G544" s="17"/>
      <c r="H544" s="17"/>
      <c r="I544" s="17"/>
    </row>
    <row r="545" customFormat="false" ht="15" hidden="false" customHeight="false" outlineLevel="0" collapsed="false">
      <c r="A545" s="17"/>
      <c r="B545" s="18" t="str">
        <f aca="false">IF(A545="","",IFERROR(VLOOKUP(A545,الموظفين!$A$2:$J$501,2,FALSE()),"⚠ كود غير موجود"))</f>
        <v/>
      </c>
      <c r="C545" s="16"/>
      <c r="D545" s="20"/>
      <c r="E545" s="20"/>
      <c r="F545" s="21" t="str">
        <f aca="false">IF(OR(D545="",E545=""),"",ROUND(MOD(E545-D545,1)*24,2))</f>
        <v/>
      </c>
      <c r="G545" s="17"/>
      <c r="H545" s="17"/>
      <c r="I545" s="17"/>
    </row>
    <row r="546" customFormat="false" ht="15" hidden="false" customHeight="false" outlineLevel="0" collapsed="false">
      <c r="A546" s="17"/>
      <c r="B546" s="18" t="str">
        <f aca="false">IF(A546="","",IFERROR(VLOOKUP(A546,الموظفين!$A$2:$J$501,2,FALSE()),"⚠ كود غير موجود"))</f>
        <v/>
      </c>
      <c r="C546" s="16"/>
      <c r="D546" s="20"/>
      <c r="E546" s="20"/>
      <c r="F546" s="21" t="str">
        <f aca="false">IF(OR(D546="",E546=""),"",ROUND(MOD(E546-D546,1)*24,2))</f>
        <v/>
      </c>
      <c r="G546" s="17"/>
      <c r="H546" s="17"/>
      <c r="I546" s="17"/>
    </row>
    <row r="547" customFormat="false" ht="15" hidden="false" customHeight="false" outlineLevel="0" collapsed="false">
      <c r="A547" s="17"/>
      <c r="B547" s="18" t="str">
        <f aca="false">IF(A547="","",IFERROR(VLOOKUP(A547,الموظفين!$A$2:$J$501,2,FALSE()),"⚠ كود غير موجود"))</f>
        <v/>
      </c>
      <c r="C547" s="16"/>
      <c r="D547" s="20"/>
      <c r="E547" s="20"/>
      <c r="F547" s="21" t="str">
        <f aca="false">IF(OR(D547="",E547=""),"",ROUND(MOD(E547-D547,1)*24,2))</f>
        <v/>
      </c>
      <c r="G547" s="17"/>
      <c r="H547" s="17"/>
      <c r="I547" s="17"/>
    </row>
    <row r="548" customFormat="false" ht="15" hidden="false" customHeight="false" outlineLevel="0" collapsed="false">
      <c r="A548" s="17"/>
      <c r="B548" s="18" t="str">
        <f aca="false">IF(A548="","",IFERROR(VLOOKUP(A548,الموظفين!$A$2:$J$501,2,FALSE()),"⚠ كود غير موجود"))</f>
        <v/>
      </c>
      <c r="C548" s="16"/>
      <c r="D548" s="20"/>
      <c r="E548" s="20"/>
      <c r="F548" s="21" t="str">
        <f aca="false">IF(OR(D548="",E548=""),"",ROUND(MOD(E548-D548,1)*24,2))</f>
        <v/>
      </c>
      <c r="G548" s="17"/>
      <c r="H548" s="17"/>
      <c r="I548" s="17"/>
    </row>
    <row r="549" customFormat="false" ht="15" hidden="false" customHeight="false" outlineLevel="0" collapsed="false">
      <c r="A549" s="17"/>
      <c r="B549" s="18" t="str">
        <f aca="false">IF(A549="","",IFERROR(VLOOKUP(A549,الموظفين!$A$2:$J$501,2,FALSE()),"⚠ كود غير موجود"))</f>
        <v/>
      </c>
      <c r="C549" s="16"/>
      <c r="D549" s="20"/>
      <c r="E549" s="20"/>
      <c r="F549" s="21" t="str">
        <f aca="false">IF(OR(D549="",E549=""),"",ROUND(MOD(E549-D549,1)*24,2))</f>
        <v/>
      </c>
      <c r="G549" s="17"/>
      <c r="H549" s="17"/>
      <c r="I549" s="17"/>
    </row>
    <row r="550" customFormat="false" ht="15" hidden="false" customHeight="false" outlineLevel="0" collapsed="false">
      <c r="A550" s="17"/>
      <c r="B550" s="18" t="str">
        <f aca="false">IF(A550="","",IFERROR(VLOOKUP(A550,الموظفين!$A$2:$J$501,2,FALSE()),"⚠ كود غير موجود"))</f>
        <v/>
      </c>
      <c r="C550" s="16"/>
      <c r="D550" s="20"/>
      <c r="E550" s="20"/>
      <c r="F550" s="21" t="str">
        <f aca="false">IF(OR(D550="",E550=""),"",ROUND(MOD(E550-D550,1)*24,2))</f>
        <v/>
      </c>
      <c r="G550" s="17"/>
      <c r="H550" s="17"/>
      <c r="I550" s="17"/>
    </row>
    <row r="551" customFormat="false" ht="15" hidden="false" customHeight="false" outlineLevel="0" collapsed="false">
      <c r="A551" s="17"/>
      <c r="B551" s="18" t="str">
        <f aca="false">IF(A551="","",IFERROR(VLOOKUP(A551,الموظفين!$A$2:$J$501,2,FALSE()),"⚠ كود غير موجود"))</f>
        <v/>
      </c>
      <c r="C551" s="16"/>
      <c r="D551" s="20"/>
      <c r="E551" s="20"/>
      <c r="F551" s="21" t="str">
        <f aca="false">IF(OR(D551="",E551=""),"",ROUND(MOD(E551-D551,1)*24,2))</f>
        <v/>
      </c>
      <c r="G551" s="17"/>
      <c r="H551" s="17"/>
      <c r="I551" s="17"/>
    </row>
    <row r="552" customFormat="false" ht="15" hidden="false" customHeight="false" outlineLevel="0" collapsed="false">
      <c r="A552" s="17"/>
      <c r="B552" s="18" t="str">
        <f aca="false">IF(A552="","",IFERROR(VLOOKUP(A552,الموظفين!$A$2:$J$501,2,FALSE()),"⚠ كود غير موجود"))</f>
        <v/>
      </c>
      <c r="C552" s="16"/>
      <c r="D552" s="20"/>
      <c r="E552" s="20"/>
      <c r="F552" s="21" t="str">
        <f aca="false">IF(OR(D552="",E552=""),"",ROUND(MOD(E552-D552,1)*24,2))</f>
        <v/>
      </c>
      <c r="G552" s="17"/>
      <c r="H552" s="17"/>
      <c r="I552" s="17"/>
    </row>
    <row r="553" customFormat="false" ht="15" hidden="false" customHeight="false" outlineLevel="0" collapsed="false">
      <c r="A553" s="17"/>
      <c r="B553" s="18" t="str">
        <f aca="false">IF(A553="","",IFERROR(VLOOKUP(A553,الموظفين!$A$2:$J$501,2,FALSE()),"⚠ كود غير موجود"))</f>
        <v/>
      </c>
      <c r="C553" s="16"/>
      <c r="D553" s="20"/>
      <c r="E553" s="20"/>
      <c r="F553" s="21" t="str">
        <f aca="false">IF(OR(D553="",E553=""),"",ROUND(MOD(E553-D553,1)*24,2))</f>
        <v/>
      </c>
      <c r="G553" s="17"/>
      <c r="H553" s="17"/>
      <c r="I553" s="17"/>
    </row>
    <row r="554" customFormat="false" ht="15" hidden="false" customHeight="false" outlineLevel="0" collapsed="false">
      <c r="A554" s="17"/>
      <c r="B554" s="18" t="str">
        <f aca="false">IF(A554="","",IFERROR(VLOOKUP(A554,الموظفين!$A$2:$J$501,2,FALSE()),"⚠ كود غير موجود"))</f>
        <v/>
      </c>
      <c r="C554" s="16"/>
      <c r="D554" s="20"/>
      <c r="E554" s="20"/>
      <c r="F554" s="21" t="str">
        <f aca="false">IF(OR(D554="",E554=""),"",ROUND(MOD(E554-D554,1)*24,2))</f>
        <v/>
      </c>
      <c r="G554" s="17"/>
      <c r="H554" s="17"/>
      <c r="I554" s="17"/>
    </row>
    <row r="555" customFormat="false" ht="15" hidden="false" customHeight="false" outlineLevel="0" collapsed="false">
      <c r="A555" s="17"/>
      <c r="B555" s="18" t="str">
        <f aca="false">IF(A555="","",IFERROR(VLOOKUP(A555,الموظفين!$A$2:$J$501,2,FALSE()),"⚠ كود غير موجود"))</f>
        <v/>
      </c>
      <c r="C555" s="16"/>
      <c r="D555" s="20"/>
      <c r="E555" s="20"/>
      <c r="F555" s="21" t="str">
        <f aca="false">IF(OR(D555="",E555=""),"",ROUND(MOD(E555-D555,1)*24,2))</f>
        <v/>
      </c>
      <c r="G555" s="17"/>
      <c r="H555" s="17"/>
      <c r="I555" s="17"/>
    </row>
    <row r="556" customFormat="false" ht="15" hidden="false" customHeight="false" outlineLevel="0" collapsed="false">
      <c r="A556" s="17"/>
      <c r="B556" s="18" t="str">
        <f aca="false">IF(A556="","",IFERROR(VLOOKUP(A556,الموظفين!$A$2:$J$501,2,FALSE()),"⚠ كود غير موجود"))</f>
        <v/>
      </c>
      <c r="C556" s="16"/>
      <c r="D556" s="20"/>
      <c r="E556" s="20"/>
      <c r="F556" s="21" t="str">
        <f aca="false">IF(OR(D556="",E556=""),"",ROUND(MOD(E556-D556,1)*24,2))</f>
        <v/>
      </c>
      <c r="G556" s="17"/>
      <c r="H556" s="17"/>
      <c r="I556" s="17"/>
    </row>
    <row r="557" customFormat="false" ht="15" hidden="false" customHeight="false" outlineLevel="0" collapsed="false">
      <c r="A557" s="17"/>
      <c r="B557" s="18" t="str">
        <f aca="false">IF(A557="","",IFERROR(VLOOKUP(A557,الموظفين!$A$2:$J$501,2,FALSE()),"⚠ كود غير موجود"))</f>
        <v/>
      </c>
      <c r="C557" s="16"/>
      <c r="D557" s="20"/>
      <c r="E557" s="20"/>
      <c r="F557" s="21" t="str">
        <f aca="false">IF(OR(D557="",E557=""),"",ROUND(MOD(E557-D557,1)*24,2))</f>
        <v/>
      </c>
      <c r="G557" s="17"/>
      <c r="H557" s="17"/>
      <c r="I557" s="17"/>
    </row>
    <row r="558" customFormat="false" ht="15" hidden="false" customHeight="false" outlineLevel="0" collapsed="false">
      <c r="A558" s="17"/>
      <c r="B558" s="18" t="str">
        <f aca="false">IF(A558="","",IFERROR(VLOOKUP(A558,الموظفين!$A$2:$J$501,2,FALSE()),"⚠ كود غير موجود"))</f>
        <v/>
      </c>
      <c r="C558" s="16"/>
      <c r="D558" s="20"/>
      <c r="E558" s="20"/>
      <c r="F558" s="21" t="str">
        <f aca="false">IF(OR(D558="",E558=""),"",ROUND(MOD(E558-D558,1)*24,2))</f>
        <v/>
      </c>
      <c r="G558" s="17"/>
      <c r="H558" s="17"/>
      <c r="I558" s="17"/>
    </row>
    <row r="559" customFormat="false" ht="15" hidden="false" customHeight="false" outlineLevel="0" collapsed="false">
      <c r="A559" s="17"/>
      <c r="B559" s="18" t="str">
        <f aca="false">IF(A559="","",IFERROR(VLOOKUP(A559,الموظفين!$A$2:$J$501,2,FALSE()),"⚠ كود غير موجود"))</f>
        <v/>
      </c>
      <c r="C559" s="16"/>
      <c r="D559" s="20"/>
      <c r="E559" s="20"/>
      <c r="F559" s="21" t="str">
        <f aca="false">IF(OR(D559="",E559=""),"",ROUND(MOD(E559-D559,1)*24,2))</f>
        <v/>
      </c>
      <c r="G559" s="17"/>
      <c r="H559" s="17"/>
      <c r="I559" s="17"/>
    </row>
    <row r="560" customFormat="false" ht="15" hidden="false" customHeight="false" outlineLevel="0" collapsed="false">
      <c r="A560" s="17"/>
      <c r="B560" s="18" t="str">
        <f aca="false">IF(A560="","",IFERROR(VLOOKUP(A560,الموظفين!$A$2:$J$501,2,FALSE()),"⚠ كود غير موجود"))</f>
        <v/>
      </c>
      <c r="C560" s="16"/>
      <c r="D560" s="20"/>
      <c r="E560" s="20"/>
      <c r="F560" s="21" t="str">
        <f aca="false">IF(OR(D560="",E560=""),"",ROUND(MOD(E560-D560,1)*24,2))</f>
        <v/>
      </c>
      <c r="G560" s="17"/>
      <c r="H560" s="17"/>
      <c r="I560" s="17"/>
    </row>
    <row r="561" customFormat="false" ht="15" hidden="false" customHeight="false" outlineLevel="0" collapsed="false">
      <c r="A561" s="17"/>
      <c r="B561" s="18" t="str">
        <f aca="false">IF(A561="","",IFERROR(VLOOKUP(A561,الموظفين!$A$2:$J$501,2,FALSE()),"⚠ كود غير موجود"))</f>
        <v/>
      </c>
      <c r="C561" s="16"/>
      <c r="D561" s="20"/>
      <c r="E561" s="20"/>
      <c r="F561" s="21" t="str">
        <f aca="false">IF(OR(D561="",E561=""),"",ROUND(MOD(E561-D561,1)*24,2))</f>
        <v/>
      </c>
      <c r="G561" s="17"/>
      <c r="H561" s="17"/>
      <c r="I561" s="17"/>
    </row>
    <row r="562" customFormat="false" ht="15" hidden="false" customHeight="false" outlineLevel="0" collapsed="false">
      <c r="A562" s="17"/>
      <c r="B562" s="18" t="str">
        <f aca="false">IF(A562="","",IFERROR(VLOOKUP(A562,الموظفين!$A$2:$J$501,2,FALSE()),"⚠ كود غير موجود"))</f>
        <v/>
      </c>
      <c r="C562" s="16"/>
      <c r="D562" s="20"/>
      <c r="E562" s="20"/>
      <c r="F562" s="21" t="str">
        <f aca="false">IF(OR(D562="",E562=""),"",ROUND(MOD(E562-D562,1)*24,2))</f>
        <v/>
      </c>
      <c r="G562" s="17"/>
      <c r="H562" s="17"/>
      <c r="I562" s="17"/>
    </row>
    <row r="563" customFormat="false" ht="15" hidden="false" customHeight="false" outlineLevel="0" collapsed="false">
      <c r="A563" s="17"/>
      <c r="B563" s="18" t="str">
        <f aca="false">IF(A563="","",IFERROR(VLOOKUP(A563,الموظفين!$A$2:$J$501,2,FALSE()),"⚠ كود غير موجود"))</f>
        <v/>
      </c>
      <c r="C563" s="16"/>
      <c r="D563" s="20"/>
      <c r="E563" s="20"/>
      <c r="F563" s="21" t="str">
        <f aca="false">IF(OR(D563="",E563=""),"",ROUND(MOD(E563-D563,1)*24,2))</f>
        <v/>
      </c>
      <c r="G563" s="17"/>
      <c r="H563" s="17"/>
      <c r="I563" s="17"/>
    </row>
    <row r="564" customFormat="false" ht="15" hidden="false" customHeight="false" outlineLevel="0" collapsed="false">
      <c r="A564" s="17"/>
      <c r="B564" s="18" t="str">
        <f aca="false">IF(A564="","",IFERROR(VLOOKUP(A564,الموظفين!$A$2:$J$501,2,FALSE()),"⚠ كود غير موجود"))</f>
        <v/>
      </c>
      <c r="C564" s="16"/>
      <c r="D564" s="20"/>
      <c r="E564" s="20"/>
      <c r="F564" s="21" t="str">
        <f aca="false">IF(OR(D564="",E564=""),"",ROUND(MOD(E564-D564,1)*24,2))</f>
        <v/>
      </c>
      <c r="G564" s="17"/>
      <c r="H564" s="17"/>
      <c r="I564" s="17"/>
    </row>
    <row r="565" customFormat="false" ht="15" hidden="false" customHeight="false" outlineLevel="0" collapsed="false">
      <c r="A565" s="17"/>
      <c r="B565" s="18" t="str">
        <f aca="false">IF(A565="","",IFERROR(VLOOKUP(A565,الموظفين!$A$2:$J$501,2,FALSE()),"⚠ كود غير موجود"))</f>
        <v/>
      </c>
      <c r="C565" s="16"/>
      <c r="D565" s="20"/>
      <c r="E565" s="20"/>
      <c r="F565" s="21" t="str">
        <f aca="false">IF(OR(D565="",E565=""),"",ROUND(MOD(E565-D565,1)*24,2))</f>
        <v/>
      </c>
      <c r="G565" s="17"/>
      <c r="H565" s="17"/>
      <c r="I565" s="17"/>
    </row>
    <row r="566" customFormat="false" ht="15" hidden="false" customHeight="false" outlineLevel="0" collapsed="false">
      <c r="A566" s="17"/>
      <c r="B566" s="18" t="str">
        <f aca="false">IF(A566="","",IFERROR(VLOOKUP(A566,الموظفين!$A$2:$J$501,2,FALSE()),"⚠ كود غير موجود"))</f>
        <v/>
      </c>
      <c r="C566" s="16"/>
      <c r="D566" s="20"/>
      <c r="E566" s="20"/>
      <c r="F566" s="21" t="str">
        <f aca="false">IF(OR(D566="",E566=""),"",ROUND(MOD(E566-D566,1)*24,2))</f>
        <v/>
      </c>
      <c r="G566" s="17"/>
      <c r="H566" s="17"/>
      <c r="I566" s="17"/>
    </row>
    <row r="567" customFormat="false" ht="15" hidden="false" customHeight="false" outlineLevel="0" collapsed="false">
      <c r="A567" s="17"/>
      <c r="B567" s="18" t="str">
        <f aca="false">IF(A567="","",IFERROR(VLOOKUP(A567,الموظفين!$A$2:$J$501,2,FALSE()),"⚠ كود غير موجود"))</f>
        <v/>
      </c>
      <c r="C567" s="16"/>
      <c r="D567" s="20"/>
      <c r="E567" s="20"/>
      <c r="F567" s="21" t="str">
        <f aca="false">IF(OR(D567="",E567=""),"",ROUND(MOD(E567-D567,1)*24,2))</f>
        <v/>
      </c>
      <c r="G567" s="17"/>
      <c r="H567" s="17"/>
      <c r="I567" s="17"/>
    </row>
    <row r="568" customFormat="false" ht="15" hidden="false" customHeight="false" outlineLevel="0" collapsed="false">
      <c r="A568" s="17"/>
      <c r="B568" s="18" t="str">
        <f aca="false">IF(A568="","",IFERROR(VLOOKUP(A568,الموظفين!$A$2:$J$501,2,FALSE()),"⚠ كود غير موجود"))</f>
        <v/>
      </c>
      <c r="C568" s="16"/>
      <c r="D568" s="20"/>
      <c r="E568" s="20"/>
      <c r="F568" s="21" t="str">
        <f aca="false">IF(OR(D568="",E568=""),"",ROUND(MOD(E568-D568,1)*24,2))</f>
        <v/>
      </c>
      <c r="G568" s="17"/>
      <c r="H568" s="17"/>
      <c r="I568" s="17"/>
    </row>
    <row r="569" customFormat="false" ht="15" hidden="false" customHeight="false" outlineLevel="0" collapsed="false">
      <c r="A569" s="17"/>
      <c r="B569" s="18" t="str">
        <f aca="false">IF(A569="","",IFERROR(VLOOKUP(A569,الموظفين!$A$2:$J$501,2,FALSE()),"⚠ كود غير موجود"))</f>
        <v/>
      </c>
      <c r="C569" s="16"/>
      <c r="D569" s="20"/>
      <c r="E569" s="20"/>
      <c r="F569" s="21" t="str">
        <f aca="false">IF(OR(D569="",E569=""),"",ROUND(MOD(E569-D569,1)*24,2))</f>
        <v/>
      </c>
      <c r="G569" s="17"/>
      <c r="H569" s="17"/>
      <c r="I569" s="17"/>
    </row>
    <row r="570" customFormat="false" ht="15" hidden="false" customHeight="false" outlineLevel="0" collapsed="false">
      <c r="A570" s="17"/>
      <c r="B570" s="18" t="str">
        <f aca="false">IF(A570="","",IFERROR(VLOOKUP(A570,الموظفين!$A$2:$J$501,2,FALSE()),"⚠ كود غير موجود"))</f>
        <v/>
      </c>
      <c r="C570" s="16"/>
      <c r="D570" s="20"/>
      <c r="E570" s="20"/>
      <c r="F570" s="21" t="str">
        <f aca="false">IF(OR(D570="",E570=""),"",ROUND(MOD(E570-D570,1)*24,2))</f>
        <v/>
      </c>
      <c r="G570" s="17"/>
      <c r="H570" s="17"/>
      <c r="I570" s="17"/>
    </row>
    <row r="571" customFormat="false" ht="15" hidden="false" customHeight="false" outlineLevel="0" collapsed="false">
      <c r="A571" s="17"/>
      <c r="B571" s="18" t="str">
        <f aca="false">IF(A571="","",IFERROR(VLOOKUP(A571,الموظفين!$A$2:$J$501,2,FALSE()),"⚠ كود غير موجود"))</f>
        <v/>
      </c>
      <c r="C571" s="16"/>
      <c r="D571" s="20"/>
      <c r="E571" s="20"/>
      <c r="F571" s="21" t="str">
        <f aca="false">IF(OR(D571="",E571=""),"",ROUND(MOD(E571-D571,1)*24,2))</f>
        <v/>
      </c>
      <c r="G571" s="17"/>
      <c r="H571" s="17"/>
      <c r="I571" s="17"/>
    </row>
    <row r="572" customFormat="false" ht="15" hidden="false" customHeight="false" outlineLevel="0" collapsed="false">
      <c r="A572" s="17"/>
      <c r="B572" s="18" t="str">
        <f aca="false">IF(A572="","",IFERROR(VLOOKUP(A572,الموظفين!$A$2:$J$501,2,FALSE()),"⚠ كود غير موجود"))</f>
        <v/>
      </c>
      <c r="C572" s="16"/>
      <c r="D572" s="20"/>
      <c r="E572" s="20"/>
      <c r="F572" s="21" t="str">
        <f aca="false">IF(OR(D572="",E572=""),"",ROUND(MOD(E572-D572,1)*24,2))</f>
        <v/>
      </c>
      <c r="G572" s="17"/>
      <c r="H572" s="17"/>
      <c r="I572" s="17"/>
    </row>
    <row r="573" customFormat="false" ht="15" hidden="false" customHeight="false" outlineLevel="0" collapsed="false">
      <c r="A573" s="17"/>
      <c r="B573" s="18" t="str">
        <f aca="false">IF(A573="","",IFERROR(VLOOKUP(A573,الموظفين!$A$2:$J$501,2,FALSE()),"⚠ كود غير موجود"))</f>
        <v/>
      </c>
      <c r="C573" s="16"/>
      <c r="D573" s="20"/>
      <c r="E573" s="20"/>
      <c r="F573" s="21" t="str">
        <f aca="false">IF(OR(D573="",E573=""),"",ROUND(MOD(E573-D573,1)*24,2))</f>
        <v/>
      </c>
      <c r="G573" s="17"/>
      <c r="H573" s="17"/>
      <c r="I573" s="17"/>
    </row>
    <row r="574" customFormat="false" ht="15" hidden="false" customHeight="false" outlineLevel="0" collapsed="false">
      <c r="A574" s="17"/>
      <c r="B574" s="18" t="str">
        <f aca="false">IF(A574="","",IFERROR(VLOOKUP(A574,الموظفين!$A$2:$J$501,2,FALSE()),"⚠ كود غير موجود"))</f>
        <v/>
      </c>
      <c r="C574" s="16"/>
      <c r="D574" s="20"/>
      <c r="E574" s="20"/>
      <c r="F574" s="21" t="str">
        <f aca="false">IF(OR(D574="",E574=""),"",ROUND(MOD(E574-D574,1)*24,2))</f>
        <v/>
      </c>
      <c r="G574" s="17"/>
      <c r="H574" s="17"/>
      <c r="I574" s="17"/>
    </row>
    <row r="575" customFormat="false" ht="15" hidden="false" customHeight="false" outlineLevel="0" collapsed="false">
      <c r="A575" s="17"/>
      <c r="B575" s="18" t="str">
        <f aca="false">IF(A575="","",IFERROR(VLOOKUP(A575,الموظفين!$A$2:$J$501,2,FALSE()),"⚠ كود غير موجود"))</f>
        <v/>
      </c>
      <c r="C575" s="16"/>
      <c r="D575" s="20"/>
      <c r="E575" s="20"/>
      <c r="F575" s="21" t="str">
        <f aca="false">IF(OR(D575="",E575=""),"",ROUND(MOD(E575-D575,1)*24,2))</f>
        <v/>
      </c>
      <c r="G575" s="17"/>
      <c r="H575" s="17"/>
      <c r="I575" s="17"/>
    </row>
    <row r="576" customFormat="false" ht="15" hidden="false" customHeight="false" outlineLevel="0" collapsed="false">
      <c r="A576" s="17"/>
      <c r="B576" s="18" t="str">
        <f aca="false">IF(A576="","",IFERROR(VLOOKUP(A576,الموظفين!$A$2:$J$501,2,FALSE()),"⚠ كود غير موجود"))</f>
        <v/>
      </c>
      <c r="C576" s="16"/>
      <c r="D576" s="20"/>
      <c r="E576" s="20"/>
      <c r="F576" s="21" t="str">
        <f aca="false">IF(OR(D576="",E576=""),"",ROUND(MOD(E576-D576,1)*24,2))</f>
        <v/>
      </c>
      <c r="G576" s="17"/>
      <c r="H576" s="17"/>
      <c r="I576" s="17"/>
    </row>
    <row r="577" customFormat="false" ht="15" hidden="false" customHeight="false" outlineLevel="0" collapsed="false">
      <c r="A577" s="17"/>
      <c r="B577" s="18" t="str">
        <f aca="false">IF(A577="","",IFERROR(VLOOKUP(A577,الموظفين!$A$2:$J$501,2,FALSE()),"⚠ كود غير موجود"))</f>
        <v/>
      </c>
      <c r="C577" s="16"/>
      <c r="D577" s="20"/>
      <c r="E577" s="20"/>
      <c r="F577" s="21" t="str">
        <f aca="false">IF(OR(D577="",E577=""),"",ROUND(MOD(E577-D577,1)*24,2))</f>
        <v/>
      </c>
      <c r="G577" s="17"/>
      <c r="H577" s="17"/>
      <c r="I577" s="17"/>
    </row>
    <row r="578" customFormat="false" ht="15" hidden="false" customHeight="false" outlineLevel="0" collapsed="false">
      <c r="A578" s="17"/>
      <c r="B578" s="18" t="str">
        <f aca="false">IF(A578="","",IFERROR(VLOOKUP(A578,الموظفين!$A$2:$J$501,2,FALSE()),"⚠ كود غير موجود"))</f>
        <v/>
      </c>
      <c r="C578" s="16"/>
      <c r="D578" s="20"/>
      <c r="E578" s="20"/>
      <c r="F578" s="21" t="str">
        <f aca="false">IF(OR(D578="",E578=""),"",ROUND(MOD(E578-D578,1)*24,2))</f>
        <v/>
      </c>
      <c r="G578" s="17"/>
      <c r="H578" s="17"/>
      <c r="I578" s="17"/>
    </row>
    <row r="579" customFormat="false" ht="15" hidden="false" customHeight="false" outlineLevel="0" collapsed="false">
      <c r="A579" s="17"/>
      <c r="B579" s="18" t="str">
        <f aca="false">IF(A579="","",IFERROR(VLOOKUP(A579,الموظفين!$A$2:$J$501,2,FALSE()),"⚠ كود غير موجود"))</f>
        <v/>
      </c>
      <c r="C579" s="16"/>
      <c r="D579" s="20"/>
      <c r="E579" s="20"/>
      <c r="F579" s="21" t="str">
        <f aca="false">IF(OR(D579="",E579=""),"",ROUND(MOD(E579-D579,1)*24,2))</f>
        <v/>
      </c>
      <c r="G579" s="17"/>
      <c r="H579" s="17"/>
      <c r="I579" s="17"/>
    </row>
    <row r="580" customFormat="false" ht="15" hidden="false" customHeight="false" outlineLevel="0" collapsed="false">
      <c r="A580" s="17"/>
      <c r="B580" s="18" t="str">
        <f aca="false">IF(A580="","",IFERROR(VLOOKUP(A580,الموظفين!$A$2:$J$501,2,FALSE()),"⚠ كود غير موجود"))</f>
        <v/>
      </c>
      <c r="C580" s="16"/>
      <c r="D580" s="20"/>
      <c r="E580" s="20"/>
      <c r="F580" s="21" t="str">
        <f aca="false">IF(OR(D580="",E580=""),"",ROUND(MOD(E580-D580,1)*24,2))</f>
        <v/>
      </c>
      <c r="G580" s="17"/>
      <c r="H580" s="17"/>
      <c r="I580" s="17"/>
    </row>
    <row r="581" customFormat="false" ht="15" hidden="false" customHeight="false" outlineLevel="0" collapsed="false">
      <c r="A581" s="17"/>
      <c r="B581" s="18" t="str">
        <f aca="false">IF(A581="","",IFERROR(VLOOKUP(A581,الموظفين!$A$2:$J$501,2,FALSE()),"⚠ كود غير موجود"))</f>
        <v/>
      </c>
      <c r="C581" s="16"/>
      <c r="D581" s="20"/>
      <c r="E581" s="20"/>
      <c r="F581" s="21" t="str">
        <f aca="false">IF(OR(D581="",E581=""),"",ROUND(MOD(E581-D581,1)*24,2))</f>
        <v/>
      </c>
      <c r="G581" s="17"/>
      <c r="H581" s="17"/>
      <c r="I581" s="17"/>
    </row>
    <row r="582" customFormat="false" ht="15" hidden="false" customHeight="false" outlineLevel="0" collapsed="false">
      <c r="A582" s="17"/>
      <c r="B582" s="18" t="str">
        <f aca="false">IF(A582="","",IFERROR(VLOOKUP(A582,الموظفين!$A$2:$J$501,2,FALSE()),"⚠ كود غير موجود"))</f>
        <v/>
      </c>
      <c r="C582" s="16"/>
      <c r="D582" s="20"/>
      <c r="E582" s="20"/>
      <c r="F582" s="21" t="str">
        <f aca="false">IF(OR(D582="",E582=""),"",ROUND(MOD(E582-D582,1)*24,2))</f>
        <v/>
      </c>
      <c r="G582" s="17"/>
      <c r="H582" s="17"/>
      <c r="I582" s="17"/>
    </row>
    <row r="583" customFormat="false" ht="15" hidden="false" customHeight="false" outlineLevel="0" collapsed="false">
      <c r="A583" s="17"/>
      <c r="B583" s="18" t="str">
        <f aca="false">IF(A583="","",IFERROR(VLOOKUP(A583,الموظفين!$A$2:$J$501,2,FALSE()),"⚠ كود غير موجود"))</f>
        <v/>
      </c>
      <c r="C583" s="16"/>
      <c r="D583" s="20"/>
      <c r="E583" s="20"/>
      <c r="F583" s="21" t="str">
        <f aca="false">IF(OR(D583="",E583=""),"",ROUND(MOD(E583-D583,1)*24,2))</f>
        <v/>
      </c>
      <c r="G583" s="17"/>
      <c r="H583" s="17"/>
      <c r="I583" s="17"/>
    </row>
    <row r="584" customFormat="false" ht="15" hidden="false" customHeight="false" outlineLevel="0" collapsed="false">
      <c r="A584" s="17"/>
      <c r="B584" s="18" t="str">
        <f aca="false">IF(A584="","",IFERROR(VLOOKUP(A584,الموظفين!$A$2:$J$501,2,FALSE()),"⚠ كود غير موجود"))</f>
        <v/>
      </c>
      <c r="C584" s="16"/>
      <c r="D584" s="20"/>
      <c r="E584" s="20"/>
      <c r="F584" s="21" t="str">
        <f aca="false">IF(OR(D584="",E584=""),"",ROUND(MOD(E584-D584,1)*24,2))</f>
        <v/>
      </c>
      <c r="G584" s="17"/>
      <c r="H584" s="17"/>
      <c r="I584" s="17"/>
    </row>
    <row r="585" customFormat="false" ht="15" hidden="false" customHeight="false" outlineLevel="0" collapsed="false">
      <c r="A585" s="17"/>
      <c r="B585" s="18" t="str">
        <f aca="false">IF(A585="","",IFERROR(VLOOKUP(A585,الموظفين!$A$2:$J$501,2,FALSE()),"⚠ كود غير موجود"))</f>
        <v/>
      </c>
      <c r="C585" s="16"/>
      <c r="D585" s="20"/>
      <c r="E585" s="20"/>
      <c r="F585" s="21" t="str">
        <f aca="false">IF(OR(D585="",E585=""),"",ROUND(MOD(E585-D585,1)*24,2))</f>
        <v/>
      </c>
      <c r="G585" s="17"/>
      <c r="H585" s="17"/>
      <c r="I585" s="17"/>
    </row>
    <row r="586" customFormat="false" ht="15" hidden="false" customHeight="false" outlineLevel="0" collapsed="false">
      <c r="A586" s="17"/>
      <c r="B586" s="18" t="str">
        <f aca="false">IF(A586="","",IFERROR(VLOOKUP(A586,الموظفين!$A$2:$J$501,2,FALSE()),"⚠ كود غير موجود"))</f>
        <v/>
      </c>
      <c r="C586" s="16"/>
      <c r="D586" s="20"/>
      <c r="E586" s="20"/>
      <c r="F586" s="21" t="str">
        <f aca="false">IF(OR(D586="",E586=""),"",ROUND(MOD(E586-D586,1)*24,2))</f>
        <v/>
      </c>
      <c r="G586" s="17"/>
      <c r="H586" s="17"/>
      <c r="I586" s="17"/>
    </row>
    <row r="587" customFormat="false" ht="15" hidden="false" customHeight="false" outlineLevel="0" collapsed="false">
      <c r="A587" s="17"/>
      <c r="B587" s="18" t="str">
        <f aca="false">IF(A587="","",IFERROR(VLOOKUP(A587,الموظفين!$A$2:$J$501,2,FALSE()),"⚠ كود غير موجود"))</f>
        <v/>
      </c>
      <c r="C587" s="16"/>
      <c r="D587" s="20"/>
      <c r="E587" s="20"/>
      <c r="F587" s="21" t="str">
        <f aca="false">IF(OR(D587="",E587=""),"",ROUND(MOD(E587-D587,1)*24,2))</f>
        <v/>
      </c>
      <c r="G587" s="17"/>
      <c r="H587" s="17"/>
      <c r="I587" s="17"/>
    </row>
    <row r="588" customFormat="false" ht="15" hidden="false" customHeight="false" outlineLevel="0" collapsed="false">
      <c r="A588" s="17"/>
      <c r="B588" s="18" t="str">
        <f aca="false">IF(A588="","",IFERROR(VLOOKUP(A588,الموظفين!$A$2:$J$501,2,FALSE()),"⚠ كود غير موجود"))</f>
        <v/>
      </c>
      <c r="C588" s="16"/>
      <c r="D588" s="20"/>
      <c r="E588" s="20"/>
      <c r="F588" s="21" t="str">
        <f aca="false">IF(OR(D588="",E588=""),"",ROUND(MOD(E588-D588,1)*24,2))</f>
        <v/>
      </c>
      <c r="G588" s="17"/>
      <c r="H588" s="17"/>
      <c r="I588" s="17"/>
    </row>
    <row r="589" customFormat="false" ht="15" hidden="false" customHeight="false" outlineLevel="0" collapsed="false">
      <c r="A589" s="17"/>
      <c r="B589" s="18" t="str">
        <f aca="false">IF(A589="","",IFERROR(VLOOKUP(A589,الموظفين!$A$2:$J$501,2,FALSE()),"⚠ كود غير موجود"))</f>
        <v/>
      </c>
      <c r="C589" s="16"/>
      <c r="D589" s="20"/>
      <c r="E589" s="20"/>
      <c r="F589" s="21" t="str">
        <f aca="false">IF(OR(D589="",E589=""),"",ROUND(MOD(E589-D589,1)*24,2))</f>
        <v/>
      </c>
      <c r="G589" s="17"/>
      <c r="H589" s="17"/>
      <c r="I589" s="17"/>
    </row>
    <row r="590" customFormat="false" ht="15" hidden="false" customHeight="false" outlineLevel="0" collapsed="false">
      <c r="A590" s="17"/>
      <c r="B590" s="18" t="str">
        <f aca="false">IF(A590="","",IFERROR(VLOOKUP(A590,الموظفين!$A$2:$J$501,2,FALSE()),"⚠ كود غير موجود"))</f>
        <v/>
      </c>
      <c r="C590" s="16"/>
      <c r="D590" s="20"/>
      <c r="E590" s="20"/>
      <c r="F590" s="21" t="str">
        <f aca="false">IF(OR(D590="",E590=""),"",ROUND(MOD(E590-D590,1)*24,2))</f>
        <v/>
      </c>
      <c r="G590" s="17"/>
      <c r="H590" s="17"/>
      <c r="I590" s="17"/>
    </row>
    <row r="591" customFormat="false" ht="15" hidden="false" customHeight="false" outlineLevel="0" collapsed="false">
      <c r="A591" s="17"/>
      <c r="B591" s="18" t="str">
        <f aca="false">IF(A591="","",IFERROR(VLOOKUP(A591,الموظفين!$A$2:$J$501,2,FALSE()),"⚠ كود غير موجود"))</f>
        <v/>
      </c>
      <c r="C591" s="16"/>
      <c r="D591" s="20"/>
      <c r="E591" s="20"/>
      <c r="F591" s="21" t="str">
        <f aca="false">IF(OR(D591="",E591=""),"",ROUND(MOD(E591-D591,1)*24,2))</f>
        <v/>
      </c>
      <c r="G591" s="17"/>
      <c r="H591" s="17"/>
      <c r="I591" s="17"/>
    </row>
    <row r="592" customFormat="false" ht="15" hidden="false" customHeight="false" outlineLevel="0" collapsed="false">
      <c r="A592" s="17"/>
      <c r="B592" s="18" t="str">
        <f aca="false">IF(A592="","",IFERROR(VLOOKUP(A592,الموظفين!$A$2:$J$501,2,FALSE()),"⚠ كود غير موجود"))</f>
        <v/>
      </c>
      <c r="C592" s="16"/>
      <c r="D592" s="20"/>
      <c r="E592" s="20"/>
      <c r="F592" s="21" t="str">
        <f aca="false">IF(OR(D592="",E592=""),"",ROUND(MOD(E592-D592,1)*24,2))</f>
        <v/>
      </c>
      <c r="G592" s="17"/>
      <c r="H592" s="17"/>
      <c r="I592" s="17"/>
    </row>
    <row r="593" customFormat="false" ht="15" hidden="false" customHeight="false" outlineLevel="0" collapsed="false">
      <c r="A593" s="17"/>
      <c r="B593" s="18" t="str">
        <f aca="false">IF(A593="","",IFERROR(VLOOKUP(A593,الموظفين!$A$2:$J$501,2,FALSE()),"⚠ كود غير موجود"))</f>
        <v/>
      </c>
      <c r="C593" s="16"/>
      <c r="D593" s="20"/>
      <c r="E593" s="20"/>
      <c r="F593" s="21" t="str">
        <f aca="false">IF(OR(D593="",E593=""),"",ROUND(MOD(E593-D593,1)*24,2))</f>
        <v/>
      </c>
      <c r="G593" s="17"/>
      <c r="H593" s="17"/>
      <c r="I593" s="17"/>
    </row>
    <row r="594" customFormat="false" ht="15" hidden="false" customHeight="false" outlineLevel="0" collapsed="false">
      <c r="A594" s="17"/>
      <c r="B594" s="18" t="str">
        <f aca="false">IF(A594="","",IFERROR(VLOOKUP(A594,الموظفين!$A$2:$J$501,2,FALSE()),"⚠ كود غير موجود"))</f>
        <v/>
      </c>
      <c r="C594" s="16"/>
      <c r="D594" s="20"/>
      <c r="E594" s="20"/>
      <c r="F594" s="21" t="str">
        <f aca="false">IF(OR(D594="",E594=""),"",ROUND(MOD(E594-D594,1)*24,2))</f>
        <v/>
      </c>
      <c r="G594" s="17"/>
      <c r="H594" s="17"/>
      <c r="I594" s="17"/>
    </row>
    <row r="595" customFormat="false" ht="15" hidden="false" customHeight="false" outlineLevel="0" collapsed="false">
      <c r="A595" s="17"/>
      <c r="B595" s="18" t="str">
        <f aca="false">IF(A595="","",IFERROR(VLOOKUP(A595,الموظفين!$A$2:$J$501,2,FALSE()),"⚠ كود غير موجود"))</f>
        <v/>
      </c>
      <c r="C595" s="16"/>
      <c r="D595" s="20"/>
      <c r="E595" s="20"/>
      <c r="F595" s="21" t="str">
        <f aca="false">IF(OR(D595="",E595=""),"",ROUND(MOD(E595-D595,1)*24,2))</f>
        <v/>
      </c>
      <c r="G595" s="17"/>
      <c r="H595" s="17"/>
      <c r="I595" s="17"/>
    </row>
    <row r="596" customFormat="false" ht="15" hidden="false" customHeight="false" outlineLevel="0" collapsed="false">
      <c r="A596" s="17"/>
      <c r="B596" s="18" t="str">
        <f aca="false">IF(A596="","",IFERROR(VLOOKUP(A596,الموظفين!$A$2:$J$501,2,FALSE()),"⚠ كود غير موجود"))</f>
        <v/>
      </c>
      <c r="C596" s="16"/>
      <c r="D596" s="20"/>
      <c r="E596" s="20"/>
      <c r="F596" s="21" t="str">
        <f aca="false">IF(OR(D596="",E596=""),"",ROUND(MOD(E596-D596,1)*24,2))</f>
        <v/>
      </c>
      <c r="G596" s="17"/>
      <c r="H596" s="17"/>
      <c r="I596" s="17"/>
    </row>
    <row r="597" customFormat="false" ht="15" hidden="false" customHeight="false" outlineLevel="0" collapsed="false">
      <c r="A597" s="17"/>
      <c r="B597" s="18" t="str">
        <f aca="false">IF(A597="","",IFERROR(VLOOKUP(A597,الموظفين!$A$2:$J$501,2,FALSE()),"⚠ كود غير موجود"))</f>
        <v/>
      </c>
      <c r="C597" s="16"/>
      <c r="D597" s="20"/>
      <c r="E597" s="20"/>
      <c r="F597" s="21" t="str">
        <f aca="false">IF(OR(D597="",E597=""),"",ROUND(MOD(E597-D597,1)*24,2))</f>
        <v/>
      </c>
      <c r="G597" s="17"/>
      <c r="H597" s="17"/>
      <c r="I597" s="17"/>
    </row>
    <row r="598" customFormat="false" ht="15" hidden="false" customHeight="false" outlineLevel="0" collapsed="false">
      <c r="A598" s="17"/>
      <c r="B598" s="18" t="str">
        <f aca="false">IF(A598="","",IFERROR(VLOOKUP(A598,الموظفين!$A$2:$J$501,2,FALSE()),"⚠ كود غير موجود"))</f>
        <v/>
      </c>
      <c r="C598" s="16"/>
      <c r="D598" s="20"/>
      <c r="E598" s="20"/>
      <c r="F598" s="21" t="str">
        <f aca="false">IF(OR(D598="",E598=""),"",ROUND(MOD(E598-D598,1)*24,2))</f>
        <v/>
      </c>
      <c r="G598" s="17"/>
      <c r="H598" s="17"/>
      <c r="I598" s="17"/>
    </row>
    <row r="599" customFormat="false" ht="15" hidden="false" customHeight="false" outlineLevel="0" collapsed="false">
      <c r="A599" s="17"/>
      <c r="B599" s="18" t="str">
        <f aca="false">IF(A599="","",IFERROR(VLOOKUP(A599,الموظفين!$A$2:$J$501,2,FALSE()),"⚠ كود غير موجود"))</f>
        <v/>
      </c>
      <c r="C599" s="16"/>
      <c r="D599" s="20"/>
      <c r="E599" s="20"/>
      <c r="F599" s="21" t="str">
        <f aca="false">IF(OR(D599="",E599=""),"",ROUND(MOD(E599-D599,1)*24,2))</f>
        <v/>
      </c>
      <c r="G599" s="17"/>
      <c r="H599" s="17"/>
      <c r="I599" s="17"/>
    </row>
    <row r="600" customFormat="false" ht="15" hidden="false" customHeight="false" outlineLevel="0" collapsed="false">
      <c r="A600" s="17"/>
      <c r="B600" s="18" t="str">
        <f aca="false">IF(A600="","",IFERROR(VLOOKUP(A600,الموظفين!$A$2:$J$501,2,FALSE()),"⚠ كود غير موجود"))</f>
        <v/>
      </c>
      <c r="C600" s="16"/>
      <c r="D600" s="20"/>
      <c r="E600" s="20"/>
      <c r="F600" s="21" t="str">
        <f aca="false">IF(OR(D600="",E600=""),"",ROUND(MOD(E600-D600,1)*24,2))</f>
        <v/>
      </c>
      <c r="G600" s="17"/>
      <c r="H600" s="17"/>
      <c r="I600" s="17"/>
    </row>
    <row r="601" customFormat="false" ht="15" hidden="false" customHeight="false" outlineLevel="0" collapsed="false">
      <c r="A601" s="17"/>
      <c r="B601" s="18" t="str">
        <f aca="false">IF(A601="","",IFERROR(VLOOKUP(A601,الموظفين!$A$2:$J$501,2,FALSE()),"⚠ كود غير موجود"))</f>
        <v/>
      </c>
      <c r="C601" s="16"/>
      <c r="D601" s="20"/>
      <c r="E601" s="20"/>
      <c r="F601" s="21" t="str">
        <f aca="false">IF(OR(D601="",E601=""),"",ROUND(MOD(E601-D601,1)*24,2))</f>
        <v/>
      </c>
      <c r="G601" s="17"/>
      <c r="H601" s="17"/>
      <c r="I601" s="17"/>
    </row>
    <row r="602" customFormat="false" ht="15" hidden="false" customHeight="false" outlineLevel="0" collapsed="false">
      <c r="A602" s="17"/>
      <c r="B602" s="18" t="str">
        <f aca="false">IF(A602="","",IFERROR(VLOOKUP(A602,الموظفين!$A$2:$J$501,2,FALSE()),"⚠ كود غير موجود"))</f>
        <v/>
      </c>
      <c r="C602" s="16"/>
      <c r="D602" s="20"/>
      <c r="E602" s="20"/>
      <c r="F602" s="21" t="str">
        <f aca="false">IF(OR(D602="",E602=""),"",ROUND(MOD(E602-D602,1)*24,2))</f>
        <v/>
      </c>
      <c r="G602" s="17"/>
      <c r="H602" s="17"/>
      <c r="I602" s="17"/>
    </row>
    <row r="603" customFormat="false" ht="15" hidden="false" customHeight="false" outlineLevel="0" collapsed="false">
      <c r="A603" s="17"/>
      <c r="B603" s="18" t="str">
        <f aca="false">IF(A603="","",IFERROR(VLOOKUP(A603,الموظفين!$A$2:$J$501,2,FALSE()),"⚠ كود غير موجود"))</f>
        <v/>
      </c>
      <c r="C603" s="16"/>
      <c r="D603" s="20"/>
      <c r="E603" s="20"/>
      <c r="F603" s="21" t="str">
        <f aca="false">IF(OR(D603="",E603=""),"",ROUND(MOD(E603-D603,1)*24,2))</f>
        <v/>
      </c>
      <c r="G603" s="17"/>
      <c r="H603" s="17"/>
      <c r="I603" s="17"/>
    </row>
    <row r="604" customFormat="false" ht="15" hidden="false" customHeight="false" outlineLevel="0" collapsed="false">
      <c r="A604" s="17"/>
      <c r="B604" s="18" t="str">
        <f aca="false">IF(A604="","",IFERROR(VLOOKUP(A604,الموظفين!$A$2:$J$501,2,FALSE()),"⚠ كود غير موجود"))</f>
        <v/>
      </c>
      <c r="C604" s="16"/>
      <c r="D604" s="20"/>
      <c r="E604" s="20"/>
      <c r="F604" s="21" t="str">
        <f aca="false">IF(OR(D604="",E604=""),"",ROUND(MOD(E604-D604,1)*24,2))</f>
        <v/>
      </c>
      <c r="G604" s="17"/>
      <c r="H604" s="17"/>
      <c r="I604" s="17"/>
    </row>
    <row r="605" customFormat="false" ht="15" hidden="false" customHeight="false" outlineLevel="0" collapsed="false">
      <c r="A605" s="17"/>
      <c r="B605" s="18" t="str">
        <f aca="false">IF(A605="","",IFERROR(VLOOKUP(A605,الموظفين!$A$2:$J$501,2,FALSE()),"⚠ كود غير موجود"))</f>
        <v/>
      </c>
      <c r="C605" s="16"/>
      <c r="D605" s="20"/>
      <c r="E605" s="20"/>
      <c r="F605" s="21" t="str">
        <f aca="false">IF(OR(D605="",E605=""),"",ROUND(MOD(E605-D605,1)*24,2))</f>
        <v/>
      </c>
      <c r="G605" s="17"/>
      <c r="H605" s="17"/>
      <c r="I605" s="17"/>
    </row>
    <row r="606" customFormat="false" ht="15" hidden="false" customHeight="false" outlineLevel="0" collapsed="false">
      <c r="A606" s="17"/>
      <c r="B606" s="18" t="str">
        <f aca="false">IF(A606="","",IFERROR(VLOOKUP(A606,الموظفين!$A$2:$J$501,2,FALSE()),"⚠ كود غير موجود"))</f>
        <v/>
      </c>
      <c r="C606" s="16"/>
      <c r="D606" s="20"/>
      <c r="E606" s="20"/>
      <c r="F606" s="21" t="str">
        <f aca="false">IF(OR(D606="",E606=""),"",ROUND(MOD(E606-D606,1)*24,2))</f>
        <v/>
      </c>
      <c r="G606" s="17"/>
      <c r="H606" s="17"/>
      <c r="I606" s="17"/>
    </row>
    <row r="607" customFormat="false" ht="15" hidden="false" customHeight="false" outlineLevel="0" collapsed="false">
      <c r="A607" s="17"/>
      <c r="B607" s="18" t="str">
        <f aca="false">IF(A607="","",IFERROR(VLOOKUP(A607,الموظفين!$A$2:$J$501,2,FALSE()),"⚠ كود غير موجود"))</f>
        <v/>
      </c>
      <c r="C607" s="16"/>
      <c r="D607" s="20"/>
      <c r="E607" s="20"/>
      <c r="F607" s="21" t="str">
        <f aca="false">IF(OR(D607="",E607=""),"",ROUND(MOD(E607-D607,1)*24,2))</f>
        <v/>
      </c>
      <c r="G607" s="17"/>
      <c r="H607" s="17"/>
      <c r="I607" s="17"/>
    </row>
    <row r="608" customFormat="false" ht="15" hidden="false" customHeight="false" outlineLevel="0" collapsed="false">
      <c r="A608" s="17"/>
      <c r="B608" s="18" t="str">
        <f aca="false">IF(A608="","",IFERROR(VLOOKUP(A608,الموظفين!$A$2:$J$501,2,FALSE()),"⚠ كود غير موجود"))</f>
        <v/>
      </c>
      <c r="C608" s="16"/>
      <c r="D608" s="20"/>
      <c r="E608" s="20"/>
      <c r="F608" s="21" t="str">
        <f aca="false">IF(OR(D608="",E608=""),"",ROUND(MOD(E608-D608,1)*24,2))</f>
        <v/>
      </c>
      <c r="G608" s="17"/>
      <c r="H608" s="17"/>
      <c r="I608" s="17"/>
    </row>
    <row r="609" customFormat="false" ht="15" hidden="false" customHeight="false" outlineLevel="0" collapsed="false">
      <c r="A609" s="17"/>
      <c r="B609" s="18" t="str">
        <f aca="false">IF(A609="","",IFERROR(VLOOKUP(A609,الموظفين!$A$2:$J$501,2,FALSE()),"⚠ كود غير موجود"))</f>
        <v/>
      </c>
      <c r="C609" s="16"/>
      <c r="D609" s="20"/>
      <c r="E609" s="20"/>
      <c r="F609" s="21" t="str">
        <f aca="false">IF(OR(D609="",E609=""),"",ROUND(MOD(E609-D609,1)*24,2))</f>
        <v/>
      </c>
      <c r="G609" s="17"/>
      <c r="H609" s="17"/>
      <c r="I609" s="17"/>
    </row>
    <row r="610" customFormat="false" ht="15" hidden="false" customHeight="false" outlineLevel="0" collapsed="false">
      <c r="A610" s="17"/>
      <c r="B610" s="18" t="str">
        <f aca="false">IF(A610="","",IFERROR(VLOOKUP(A610,الموظفين!$A$2:$J$501,2,FALSE()),"⚠ كود غير موجود"))</f>
        <v/>
      </c>
      <c r="C610" s="16"/>
      <c r="D610" s="20"/>
      <c r="E610" s="20"/>
      <c r="F610" s="21" t="str">
        <f aca="false">IF(OR(D610="",E610=""),"",ROUND(MOD(E610-D610,1)*24,2))</f>
        <v/>
      </c>
      <c r="G610" s="17"/>
      <c r="H610" s="17"/>
      <c r="I610" s="17"/>
    </row>
    <row r="611" customFormat="false" ht="15" hidden="false" customHeight="false" outlineLevel="0" collapsed="false">
      <c r="A611" s="17"/>
      <c r="B611" s="18" t="str">
        <f aca="false">IF(A611="","",IFERROR(VLOOKUP(A611,الموظفين!$A$2:$J$501,2,FALSE()),"⚠ كود غير موجود"))</f>
        <v/>
      </c>
      <c r="C611" s="16"/>
      <c r="D611" s="20"/>
      <c r="E611" s="20"/>
      <c r="F611" s="21" t="str">
        <f aca="false">IF(OR(D611="",E611=""),"",ROUND(MOD(E611-D611,1)*24,2))</f>
        <v/>
      </c>
      <c r="G611" s="17"/>
      <c r="H611" s="17"/>
      <c r="I611" s="17"/>
    </row>
    <row r="612" customFormat="false" ht="15" hidden="false" customHeight="false" outlineLevel="0" collapsed="false">
      <c r="A612" s="17"/>
      <c r="B612" s="18" t="str">
        <f aca="false">IF(A612="","",IFERROR(VLOOKUP(A612,الموظفين!$A$2:$J$501,2,FALSE()),"⚠ كود غير موجود"))</f>
        <v/>
      </c>
      <c r="C612" s="16"/>
      <c r="D612" s="20"/>
      <c r="E612" s="20"/>
      <c r="F612" s="21" t="str">
        <f aca="false">IF(OR(D612="",E612=""),"",ROUND(MOD(E612-D612,1)*24,2))</f>
        <v/>
      </c>
      <c r="G612" s="17"/>
      <c r="H612" s="17"/>
      <c r="I612" s="17"/>
    </row>
    <row r="613" customFormat="false" ht="15" hidden="false" customHeight="false" outlineLevel="0" collapsed="false">
      <c r="A613" s="17"/>
      <c r="B613" s="18" t="str">
        <f aca="false">IF(A613="","",IFERROR(VLOOKUP(A613,الموظفين!$A$2:$J$501,2,FALSE()),"⚠ كود غير موجود"))</f>
        <v/>
      </c>
      <c r="C613" s="16"/>
      <c r="D613" s="20"/>
      <c r="E613" s="20"/>
      <c r="F613" s="21" t="str">
        <f aca="false">IF(OR(D613="",E613=""),"",ROUND(MOD(E613-D613,1)*24,2))</f>
        <v/>
      </c>
      <c r="G613" s="17"/>
      <c r="H613" s="17"/>
      <c r="I613" s="17"/>
    </row>
    <row r="614" customFormat="false" ht="15" hidden="false" customHeight="false" outlineLevel="0" collapsed="false">
      <c r="A614" s="17"/>
      <c r="B614" s="18" t="str">
        <f aca="false">IF(A614="","",IFERROR(VLOOKUP(A614,الموظفين!$A$2:$J$501,2,FALSE()),"⚠ كود غير موجود"))</f>
        <v/>
      </c>
      <c r="C614" s="16"/>
      <c r="D614" s="20"/>
      <c r="E614" s="20"/>
      <c r="F614" s="21" t="str">
        <f aca="false">IF(OR(D614="",E614=""),"",ROUND(MOD(E614-D614,1)*24,2))</f>
        <v/>
      </c>
      <c r="G614" s="17"/>
      <c r="H614" s="17"/>
      <c r="I614" s="17"/>
    </row>
    <row r="615" customFormat="false" ht="15" hidden="false" customHeight="false" outlineLevel="0" collapsed="false">
      <c r="A615" s="17"/>
      <c r="B615" s="18" t="str">
        <f aca="false">IF(A615="","",IFERROR(VLOOKUP(A615,الموظفين!$A$2:$J$501,2,FALSE()),"⚠ كود غير موجود"))</f>
        <v/>
      </c>
      <c r="C615" s="16"/>
      <c r="D615" s="20"/>
      <c r="E615" s="20"/>
      <c r="F615" s="21" t="str">
        <f aca="false">IF(OR(D615="",E615=""),"",ROUND(MOD(E615-D615,1)*24,2))</f>
        <v/>
      </c>
      <c r="G615" s="17"/>
      <c r="H615" s="17"/>
      <c r="I615" s="17"/>
    </row>
    <row r="616" customFormat="false" ht="15" hidden="false" customHeight="false" outlineLevel="0" collapsed="false">
      <c r="A616" s="17"/>
      <c r="B616" s="18" t="str">
        <f aca="false">IF(A616="","",IFERROR(VLOOKUP(A616,الموظفين!$A$2:$J$501,2,FALSE()),"⚠ كود غير موجود"))</f>
        <v/>
      </c>
      <c r="C616" s="16"/>
      <c r="D616" s="20"/>
      <c r="E616" s="20"/>
      <c r="F616" s="21" t="str">
        <f aca="false">IF(OR(D616="",E616=""),"",ROUND(MOD(E616-D616,1)*24,2))</f>
        <v/>
      </c>
      <c r="G616" s="17"/>
      <c r="H616" s="17"/>
      <c r="I616" s="17"/>
    </row>
    <row r="617" customFormat="false" ht="15" hidden="false" customHeight="false" outlineLevel="0" collapsed="false">
      <c r="A617" s="17"/>
      <c r="B617" s="18" t="str">
        <f aca="false">IF(A617="","",IFERROR(VLOOKUP(A617,الموظفين!$A$2:$J$501,2,FALSE()),"⚠ كود غير موجود"))</f>
        <v/>
      </c>
      <c r="C617" s="16"/>
      <c r="D617" s="20"/>
      <c r="E617" s="20"/>
      <c r="F617" s="21" t="str">
        <f aca="false">IF(OR(D617="",E617=""),"",ROUND(MOD(E617-D617,1)*24,2))</f>
        <v/>
      </c>
      <c r="G617" s="17"/>
      <c r="H617" s="17"/>
      <c r="I617" s="17"/>
    </row>
    <row r="618" customFormat="false" ht="15" hidden="false" customHeight="false" outlineLevel="0" collapsed="false">
      <c r="A618" s="17"/>
      <c r="B618" s="18" t="str">
        <f aca="false">IF(A618="","",IFERROR(VLOOKUP(A618,الموظفين!$A$2:$J$501,2,FALSE()),"⚠ كود غير موجود"))</f>
        <v/>
      </c>
      <c r="C618" s="16"/>
      <c r="D618" s="20"/>
      <c r="E618" s="20"/>
      <c r="F618" s="21" t="str">
        <f aca="false">IF(OR(D618="",E618=""),"",ROUND(MOD(E618-D618,1)*24,2))</f>
        <v/>
      </c>
      <c r="G618" s="17"/>
      <c r="H618" s="17"/>
      <c r="I618" s="17"/>
    </row>
    <row r="619" customFormat="false" ht="15" hidden="false" customHeight="false" outlineLevel="0" collapsed="false">
      <c r="A619" s="17"/>
      <c r="B619" s="18" t="str">
        <f aca="false">IF(A619="","",IFERROR(VLOOKUP(A619,الموظفين!$A$2:$J$501,2,FALSE()),"⚠ كود غير موجود"))</f>
        <v/>
      </c>
      <c r="C619" s="16"/>
      <c r="D619" s="20"/>
      <c r="E619" s="20"/>
      <c r="F619" s="21" t="str">
        <f aca="false">IF(OR(D619="",E619=""),"",ROUND(MOD(E619-D619,1)*24,2))</f>
        <v/>
      </c>
      <c r="G619" s="17"/>
      <c r="H619" s="17"/>
      <c r="I619" s="17"/>
    </row>
    <row r="620" customFormat="false" ht="15" hidden="false" customHeight="false" outlineLevel="0" collapsed="false">
      <c r="A620" s="17"/>
      <c r="B620" s="18" t="str">
        <f aca="false">IF(A620="","",IFERROR(VLOOKUP(A620,الموظفين!$A$2:$J$501,2,FALSE()),"⚠ كود غير موجود"))</f>
        <v/>
      </c>
      <c r="C620" s="16"/>
      <c r="D620" s="20"/>
      <c r="E620" s="20"/>
      <c r="F620" s="21" t="str">
        <f aca="false">IF(OR(D620="",E620=""),"",ROUND(MOD(E620-D620,1)*24,2))</f>
        <v/>
      </c>
      <c r="G620" s="17"/>
      <c r="H620" s="17"/>
      <c r="I620" s="17"/>
    </row>
    <row r="621" customFormat="false" ht="15" hidden="false" customHeight="false" outlineLevel="0" collapsed="false">
      <c r="A621" s="17"/>
      <c r="B621" s="18" t="str">
        <f aca="false">IF(A621="","",IFERROR(VLOOKUP(A621,الموظفين!$A$2:$J$501,2,FALSE()),"⚠ كود غير موجود"))</f>
        <v/>
      </c>
      <c r="C621" s="16"/>
      <c r="D621" s="20"/>
      <c r="E621" s="20"/>
      <c r="F621" s="21" t="str">
        <f aca="false">IF(OR(D621="",E621=""),"",ROUND(MOD(E621-D621,1)*24,2))</f>
        <v/>
      </c>
      <c r="G621" s="17"/>
      <c r="H621" s="17"/>
      <c r="I621" s="17"/>
    </row>
    <row r="622" customFormat="false" ht="15" hidden="false" customHeight="false" outlineLevel="0" collapsed="false">
      <c r="A622" s="17"/>
      <c r="B622" s="18" t="str">
        <f aca="false">IF(A622="","",IFERROR(VLOOKUP(A622,الموظفين!$A$2:$J$501,2,FALSE()),"⚠ كود غير موجود"))</f>
        <v/>
      </c>
      <c r="C622" s="16"/>
      <c r="D622" s="20"/>
      <c r="E622" s="20"/>
      <c r="F622" s="21" t="str">
        <f aca="false">IF(OR(D622="",E622=""),"",ROUND(MOD(E622-D622,1)*24,2))</f>
        <v/>
      </c>
      <c r="G622" s="17"/>
      <c r="H622" s="17"/>
      <c r="I622" s="17"/>
    </row>
    <row r="623" customFormat="false" ht="15" hidden="false" customHeight="false" outlineLevel="0" collapsed="false">
      <c r="A623" s="17"/>
      <c r="B623" s="18" t="str">
        <f aca="false">IF(A623="","",IFERROR(VLOOKUP(A623,الموظفين!$A$2:$J$501,2,FALSE()),"⚠ كود غير موجود"))</f>
        <v/>
      </c>
      <c r="C623" s="16"/>
      <c r="D623" s="20"/>
      <c r="E623" s="20"/>
      <c r="F623" s="21" t="str">
        <f aca="false">IF(OR(D623="",E623=""),"",ROUND(MOD(E623-D623,1)*24,2))</f>
        <v/>
      </c>
      <c r="G623" s="17"/>
      <c r="H623" s="17"/>
      <c r="I623" s="17"/>
    </row>
    <row r="624" customFormat="false" ht="15" hidden="false" customHeight="false" outlineLevel="0" collapsed="false">
      <c r="A624" s="17"/>
      <c r="B624" s="18" t="str">
        <f aca="false">IF(A624="","",IFERROR(VLOOKUP(A624,الموظفين!$A$2:$J$501,2,FALSE()),"⚠ كود غير موجود"))</f>
        <v/>
      </c>
      <c r="C624" s="16"/>
      <c r="D624" s="20"/>
      <c r="E624" s="20"/>
      <c r="F624" s="21" t="str">
        <f aca="false">IF(OR(D624="",E624=""),"",ROUND(MOD(E624-D624,1)*24,2))</f>
        <v/>
      </c>
      <c r="G624" s="17"/>
      <c r="H624" s="17"/>
      <c r="I624" s="17"/>
    </row>
    <row r="625" customFormat="false" ht="15" hidden="false" customHeight="false" outlineLevel="0" collapsed="false">
      <c r="A625" s="17"/>
      <c r="B625" s="18" t="str">
        <f aca="false">IF(A625="","",IFERROR(VLOOKUP(A625,الموظفين!$A$2:$J$501,2,FALSE()),"⚠ كود غير موجود"))</f>
        <v/>
      </c>
      <c r="C625" s="16"/>
      <c r="D625" s="20"/>
      <c r="E625" s="20"/>
      <c r="F625" s="21" t="str">
        <f aca="false">IF(OR(D625="",E625=""),"",ROUND(MOD(E625-D625,1)*24,2))</f>
        <v/>
      </c>
      <c r="G625" s="17"/>
      <c r="H625" s="17"/>
      <c r="I625" s="17"/>
    </row>
    <row r="626" customFormat="false" ht="15" hidden="false" customHeight="false" outlineLevel="0" collapsed="false">
      <c r="A626" s="17"/>
      <c r="B626" s="18" t="str">
        <f aca="false">IF(A626="","",IFERROR(VLOOKUP(A626,الموظفين!$A$2:$J$501,2,FALSE()),"⚠ كود غير موجود"))</f>
        <v/>
      </c>
      <c r="C626" s="16"/>
      <c r="D626" s="20"/>
      <c r="E626" s="20"/>
      <c r="F626" s="21" t="str">
        <f aca="false">IF(OR(D626="",E626=""),"",ROUND(MOD(E626-D626,1)*24,2))</f>
        <v/>
      </c>
      <c r="G626" s="17"/>
      <c r="H626" s="17"/>
      <c r="I626" s="17"/>
    </row>
    <row r="627" customFormat="false" ht="15" hidden="false" customHeight="false" outlineLevel="0" collapsed="false">
      <c r="A627" s="17"/>
      <c r="B627" s="18" t="str">
        <f aca="false">IF(A627="","",IFERROR(VLOOKUP(A627,الموظفين!$A$2:$J$501,2,FALSE()),"⚠ كود غير موجود"))</f>
        <v/>
      </c>
      <c r="C627" s="16"/>
      <c r="D627" s="20"/>
      <c r="E627" s="20"/>
      <c r="F627" s="21" t="str">
        <f aca="false">IF(OR(D627="",E627=""),"",ROUND(MOD(E627-D627,1)*24,2))</f>
        <v/>
      </c>
      <c r="G627" s="17"/>
      <c r="H627" s="17"/>
      <c r="I627" s="17"/>
    </row>
    <row r="628" customFormat="false" ht="15" hidden="false" customHeight="false" outlineLevel="0" collapsed="false">
      <c r="A628" s="17"/>
      <c r="B628" s="18" t="str">
        <f aca="false">IF(A628="","",IFERROR(VLOOKUP(A628,الموظفين!$A$2:$J$501,2,FALSE()),"⚠ كود غير موجود"))</f>
        <v/>
      </c>
      <c r="C628" s="16"/>
      <c r="D628" s="20"/>
      <c r="E628" s="20"/>
      <c r="F628" s="21" t="str">
        <f aca="false">IF(OR(D628="",E628=""),"",ROUND(MOD(E628-D628,1)*24,2))</f>
        <v/>
      </c>
      <c r="G628" s="17"/>
      <c r="H628" s="17"/>
      <c r="I628" s="17"/>
    </row>
    <row r="629" customFormat="false" ht="15" hidden="false" customHeight="false" outlineLevel="0" collapsed="false">
      <c r="A629" s="17"/>
      <c r="B629" s="18" t="str">
        <f aca="false">IF(A629="","",IFERROR(VLOOKUP(A629,الموظفين!$A$2:$J$501,2,FALSE()),"⚠ كود غير موجود"))</f>
        <v/>
      </c>
      <c r="C629" s="16"/>
      <c r="D629" s="20"/>
      <c r="E629" s="20"/>
      <c r="F629" s="21" t="str">
        <f aca="false">IF(OR(D629="",E629=""),"",ROUND(MOD(E629-D629,1)*24,2))</f>
        <v/>
      </c>
      <c r="G629" s="17"/>
      <c r="H629" s="17"/>
      <c r="I629" s="17"/>
    </row>
    <row r="630" customFormat="false" ht="15" hidden="false" customHeight="false" outlineLevel="0" collapsed="false">
      <c r="A630" s="17"/>
      <c r="B630" s="18" t="str">
        <f aca="false">IF(A630="","",IFERROR(VLOOKUP(A630,الموظفين!$A$2:$J$501,2,FALSE()),"⚠ كود غير موجود"))</f>
        <v/>
      </c>
      <c r="C630" s="16"/>
      <c r="D630" s="20"/>
      <c r="E630" s="20"/>
      <c r="F630" s="21" t="str">
        <f aca="false">IF(OR(D630="",E630=""),"",ROUND(MOD(E630-D630,1)*24,2))</f>
        <v/>
      </c>
      <c r="G630" s="17"/>
      <c r="H630" s="17"/>
      <c r="I630" s="17"/>
    </row>
    <row r="631" customFormat="false" ht="15" hidden="false" customHeight="false" outlineLevel="0" collapsed="false">
      <c r="A631" s="17"/>
      <c r="B631" s="18" t="str">
        <f aca="false">IF(A631="","",IFERROR(VLOOKUP(A631,الموظفين!$A$2:$J$501,2,FALSE()),"⚠ كود غير موجود"))</f>
        <v/>
      </c>
      <c r="C631" s="16"/>
      <c r="D631" s="20"/>
      <c r="E631" s="20"/>
      <c r="F631" s="21" t="str">
        <f aca="false">IF(OR(D631="",E631=""),"",ROUND(MOD(E631-D631,1)*24,2))</f>
        <v/>
      </c>
      <c r="G631" s="17"/>
      <c r="H631" s="17"/>
      <c r="I631" s="17"/>
    </row>
    <row r="632" customFormat="false" ht="15" hidden="false" customHeight="false" outlineLevel="0" collapsed="false">
      <c r="A632" s="17"/>
      <c r="B632" s="18" t="str">
        <f aca="false">IF(A632="","",IFERROR(VLOOKUP(A632,الموظفين!$A$2:$J$501,2,FALSE()),"⚠ كود غير موجود"))</f>
        <v/>
      </c>
      <c r="C632" s="16"/>
      <c r="D632" s="20"/>
      <c r="E632" s="20"/>
      <c r="F632" s="21" t="str">
        <f aca="false">IF(OR(D632="",E632=""),"",ROUND(MOD(E632-D632,1)*24,2))</f>
        <v/>
      </c>
      <c r="G632" s="17"/>
      <c r="H632" s="17"/>
      <c r="I632" s="17"/>
    </row>
    <row r="633" customFormat="false" ht="15" hidden="false" customHeight="false" outlineLevel="0" collapsed="false">
      <c r="A633" s="17"/>
      <c r="B633" s="18" t="str">
        <f aca="false">IF(A633="","",IFERROR(VLOOKUP(A633,الموظفين!$A$2:$J$501,2,FALSE()),"⚠ كود غير موجود"))</f>
        <v/>
      </c>
      <c r="C633" s="16"/>
      <c r="D633" s="20"/>
      <c r="E633" s="20"/>
      <c r="F633" s="21" t="str">
        <f aca="false">IF(OR(D633="",E633=""),"",ROUND(MOD(E633-D633,1)*24,2))</f>
        <v/>
      </c>
      <c r="G633" s="17"/>
      <c r="H633" s="17"/>
      <c r="I633" s="17"/>
    </row>
    <row r="634" customFormat="false" ht="15" hidden="false" customHeight="false" outlineLevel="0" collapsed="false">
      <c r="A634" s="17"/>
      <c r="B634" s="18" t="str">
        <f aca="false">IF(A634="","",IFERROR(VLOOKUP(A634,الموظفين!$A$2:$J$501,2,FALSE()),"⚠ كود غير موجود"))</f>
        <v/>
      </c>
      <c r="C634" s="16"/>
      <c r="D634" s="20"/>
      <c r="E634" s="20"/>
      <c r="F634" s="21" t="str">
        <f aca="false">IF(OR(D634="",E634=""),"",ROUND(MOD(E634-D634,1)*24,2))</f>
        <v/>
      </c>
      <c r="G634" s="17"/>
      <c r="H634" s="17"/>
      <c r="I634" s="17"/>
    </row>
    <row r="635" customFormat="false" ht="15" hidden="false" customHeight="false" outlineLevel="0" collapsed="false">
      <c r="A635" s="17"/>
      <c r="B635" s="18" t="str">
        <f aca="false">IF(A635="","",IFERROR(VLOOKUP(A635,الموظفين!$A$2:$J$501,2,FALSE()),"⚠ كود غير موجود"))</f>
        <v/>
      </c>
      <c r="C635" s="16"/>
      <c r="D635" s="20"/>
      <c r="E635" s="20"/>
      <c r="F635" s="21" t="str">
        <f aca="false">IF(OR(D635="",E635=""),"",ROUND(MOD(E635-D635,1)*24,2))</f>
        <v/>
      </c>
      <c r="G635" s="17"/>
      <c r="H635" s="17"/>
      <c r="I635" s="17"/>
    </row>
    <row r="636" customFormat="false" ht="15" hidden="false" customHeight="false" outlineLevel="0" collapsed="false">
      <c r="A636" s="17"/>
      <c r="B636" s="18" t="str">
        <f aca="false">IF(A636="","",IFERROR(VLOOKUP(A636,الموظفين!$A$2:$J$501,2,FALSE()),"⚠ كود غير موجود"))</f>
        <v/>
      </c>
      <c r="C636" s="16"/>
      <c r="D636" s="20"/>
      <c r="E636" s="20"/>
      <c r="F636" s="21" t="str">
        <f aca="false">IF(OR(D636="",E636=""),"",ROUND(MOD(E636-D636,1)*24,2))</f>
        <v/>
      </c>
      <c r="G636" s="17"/>
      <c r="H636" s="17"/>
      <c r="I636" s="17"/>
    </row>
    <row r="637" customFormat="false" ht="15" hidden="false" customHeight="false" outlineLevel="0" collapsed="false">
      <c r="A637" s="17"/>
      <c r="B637" s="18" t="str">
        <f aca="false">IF(A637="","",IFERROR(VLOOKUP(A637,الموظفين!$A$2:$J$501,2,FALSE()),"⚠ كود غير موجود"))</f>
        <v/>
      </c>
      <c r="C637" s="16"/>
      <c r="D637" s="20"/>
      <c r="E637" s="20"/>
      <c r="F637" s="21" t="str">
        <f aca="false">IF(OR(D637="",E637=""),"",ROUND(MOD(E637-D637,1)*24,2))</f>
        <v/>
      </c>
      <c r="G637" s="17"/>
      <c r="H637" s="17"/>
      <c r="I637" s="17"/>
    </row>
    <row r="638" customFormat="false" ht="15" hidden="false" customHeight="false" outlineLevel="0" collapsed="false">
      <c r="A638" s="17"/>
      <c r="B638" s="18" t="str">
        <f aca="false">IF(A638="","",IFERROR(VLOOKUP(A638,الموظفين!$A$2:$J$501,2,FALSE()),"⚠ كود غير موجود"))</f>
        <v/>
      </c>
      <c r="C638" s="16"/>
      <c r="D638" s="20"/>
      <c r="E638" s="20"/>
      <c r="F638" s="21" t="str">
        <f aca="false">IF(OR(D638="",E638=""),"",ROUND(MOD(E638-D638,1)*24,2))</f>
        <v/>
      </c>
      <c r="G638" s="17"/>
      <c r="H638" s="17"/>
      <c r="I638" s="17"/>
    </row>
    <row r="639" customFormat="false" ht="15" hidden="false" customHeight="false" outlineLevel="0" collapsed="false">
      <c r="A639" s="17"/>
      <c r="B639" s="18" t="str">
        <f aca="false">IF(A639="","",IFERROR(VLOOKUP(A639,الموظفين!$A$2:$J$501,2,FALSE()),"⚠ كود غير موجود"))</f>
        <v/>
      </c>
      <c r="C639" s="16"/>
      <c r="D639" s="20"/>
      <c r="E639" s="20"/>
      <c r="F639" s="21" t="str">
        <f aca="false">IF(OR(D639="",E639=""),"",ROUND(MOD(E639-D639,1)*24,2))</f>
        <v/>
      </c>
      <c r="G639" s="17"/>
      <c r="H639" s="17"/>
      <c r="I639" s="17"/>
    </row>
    <row r="640" customFormat="false" ht="15" hidden="false" customHeight="false" outlineLevel="0" collapsed="false">
      <c r="A640" s="17"/>
      <c r="B640" s="18" t="str">
        <f aca="false">IF(A640="","",IFERROR(VLOOKUP(A640,الموظفين!$A$2:$J$501,2,FALSE()),"⚠ كود غير موجود"))</f>
        <v/>
      </c>
      <c r="C640" s="16"/>
      <c r="D640" s="20"/>
      <c r="E640" s="20"/>
      <c r="F640" s="21" t="str">
        <f aca="false">IF(OR(D640="",E640=""),"",ROUND(MOD(E640-D640,1)*24,2))</f>
        <v/>
      </c>
      <c r="G640" s="17"/>
      <c r="H640" s="17"/>
      <c r="I640" s="17"/>
    </row>
    <row r="641" customFormat="false" ht="15" hidden="false" customHeight="false" outlineLevel="0" collapsed="false">
      <c r="A641" s="17"/>
      <c r="B641" s="18" t="str">
        <f aca="false">IF(A641="","",IFERROR(VLOOKUP(A641,الموظفين!$A$2:$J$501,2,FALSE()),"⚠ كود غير موجود"))</f>
        <v/>
      </c>
      <c r="C641" s="16"/>
      <c r="D641" s="20"/>
      <c r="E641" s="20"/>
      <c r="F641" s="21" t="str">
        <f aca="false">IF(OR(D641="",E641=""),"",ROUND(MOD(E641-D641,1)*24,2))</f>
        <v/>
      </c>
      <c r="G641" s="17"/>
      <c r="H641" s="17"/>
      <c r="I641" s="17"/>
    </row>
    <row r="642" customFormat="false" ht="15" hidden="false" customHeight="false" outlineLevel="0" collapsed="false">
      <c r="A642" s="17"/>
      <c r="B642" s="18" t="str">
        <f aca="false">IF(A642="","",IFERROR(VLOOKUP(A642,الموظفين!$A$2:$J$501,2,FALSE()),"⚠ كود غير موجود"))</f>
        <v/>
      </c>
      <c r="C642" s="16"/>
      <c r="D642" s="20"/>
      <c r="E642" s="20"/>
      <c r="F642" s="21" t="str">
        <f aca="false">IF(OR(D642="",E642=""),"",ROUND(MOD(E642-D642,1)*24,2))</f>
        <v/>
      </c>
      <c r="G642" s="17"/>
      <c r="H642" s="17"/>
      <c r="I642" s="17"/>
    </row>
    <row r="643" customFormat="false" ht="15" hidden="false" customHeight="false" outlineLevel="0" collapsed="false">
      <c r="A643" s="17"/>
      <c r="B643" s="18" t="str">
        <f aca="false">IF(A643="","",IFERROR(VLOOKUP(A643,الموظفين!$A$2:$J$501,2,FALSE()),"⚠ كود غير موجود"))</f>
        <v/>
      </c>
      <c r="C643" s="16"/>
      <c r="D643" s="20"/>
      <c r="E643" s="20"/>
      <c r="F643" s="21" t="str">
        <f aca="false">IF(OR(D643="",E643=""),"",ROUND(MOD(E643-D643,1)*24,2))</f>
        <v/>
      </c>
      <c r="G643" s="17"/>
      <c r="H643" s="17"/>
      <c r="I643" s="17"/>
    </row>
    <row r="644" customFormat="false" ht="15" hidden="false" customHeight="false" outlineLevel="0" collapsed="false">
      <c r="A644" s="17"/>
      <c r="B644" s="18" t="str">
        <f aca="false">IF(A644="","",IFERROR(VLOOKUP(A644,الموظفين!$A$2:$J$501,2,FALSE()),"⚠ كود غير موجود"))</f>
        <v/>
      </c>
      <c r="C644" s="16"/>
      <c r="D644" s="20"/>
      <c r="E644" s="20"/>
      <c r="F644" s="21" t="str">
        <f aca="false">IF(OR(D644="",E644=""),"",ROUND(MOD(E644-D644,1)*24,2))</f>
        <v/>
      </c>
      <c r="G644" s="17"/>
      <c r="H644" s="17"/>
      <c r="I644" s="17"/>
    </row>
    <row r="645" customFormat="false" ht="15" hidden="false" customHeight="false" outlineLevel="0" collapsed="false">
      <c r="A645" s="17"/>
      <c r="B645" s="18" t="str">
        <f aca="false">IF(A645="","",IFERROR(VLOOKUP(A645,الموظفين!$A$2:$J$501,2,FALSE()),"⚠ كود غير موجود"))</f>
        <v/>
      </c>
      <c r="C645" s="16"/>
      <c r="D645" s="20"/>
      <c r="E645" s="20"/>
      <c r="F645" s="21" t="str">
        <f aca="false">IF(OR(D645="",E645=""),"",ROUND(MOD(E645-D645,1)*24,2))</f>
        <v/>
      </c>
      <c r="G645" s="17"/>
      <c r="H645" s="17"/>
      <c r="I645" s="17"/>
    </row>
    <row r="646" customFormat="false" ht="15" hidden="false" customHeight="false" outlineLevel="0" collapsed="false">
      <c r="A646" s="17"/>
      <c r="B646" s="18" t="str">
        <f aca="false">IF(A646="","",IFERROR(VLOOKUP(A646,الموظفين!$A$2:$J$501,2,FALSE()),"⚠ كود غير موجود"))</f>
        <v/>
      </c>
      <c r="C646" s="16"/>
      <c r="D646" s="20"/>
      <c r="E646" s="20"/>
      <c r="F646" s="21" t="str">
        <f aca="false">IF(OR(D646="",E646=""),"",ROUND(MOD(E646-D646,1)*24,2))</f>
        <v/>
      </c>
      <c r="G646" s="17"/>
      <c r="H646" s="17"/>
      <c r="I646" s="17"/>
    </row>
    <row r="647" customFormat="false" ht="15" hidden="false" customHeight="false" outlineLevel="0" collapsed="false">
      <c r="A647" s="17"/>
      <c r="B647" s="18" t="str">
        <f aca="false">IF(A647="","",IFERROR(VLOOKUP(A647,الموظفين!$A$2:$J$501,2,FALSE()),"⚠ كود غير موجود"))</f>
        <v/>
      </c>
      <c r="C647" s="16"/>
      <c r="D647" s="20"/>
      <c r="E647" s="20"/>
      <c r="F647" s="21" t="str">
        <f aca="false">IF(OR(D647="",E647=""),"",ROUND(MOD(E647-D647,1)*24,2))</f>
        <v/>
      </c>
      <c r="G647" s="17"/>
      <c r="H647" s="17"/>
      <c r="I647" s="17"/>
    </row>
    <row r="648" customFormat="false" ht="15" hidden="false" customHeight="false" outlineLevel="0" collapsed="false">
      <c r="A648" s="17"/>
      <c r="B648" s="18" t="str">
        <f aca="false">IF(A648="","",IFERROR(VLOOKUP(A648,الموظفين!$A$2:$J$501,2,FALSE()),"⚠ كود غير موجود"))</f>
        <v/>
      </c>
      <c r="C648" s="16"/>
      <c r="D648" s="20"/>
      <c r="E648" s="20"/>
      <c r="F648" s="21" t="str">
        <f aca="false">IF(OR(D648="",E648=""),"",ROUND(MOD(E648-D648,1)*24,2))</f>
        <v/>
      </c>
      <c r="G648" s="17"/>
      <c r="H648" s="17"/>
      <c r="I648" s="17"/>
    </row>
    <row r="649" customFormat="false" ht="15" hidden="false" customHeight="false" outlineLevel="0" collapsed="false">
      <c r="A649" s="17"/>
      <c r="B649" s="18" t="str">
        <f aca="false">IF(A649="","",IFERROR(VLOOKUP(A649,الموظفين!$A$2:$J$501,2,FALSE()),"⚠ كود غير موجود"))</f>
        <v/>
      </c>
      <c r="C649" s="16"/>
      <c r="D649" s="20"/>
      <c r="E649" s="20"/>
      <c r="F649" s="21" t="str">
        <f aca="false">IF(OR(D649="",E649=""),"",ROUND(MOD(E649-D649,1)*24,2))</f>
        <v/>
      </c>
      <c r="G649" s="17"/>
      <c r="H649" s="17"/>
      <c r="I649" s="17"/>
    </row>
    <row r="650" customFormat="false" ht="15" hidden="false" customHeight="false" outlineLevel="0" collapsed="false">
      <c r="A650" s="17"/>
      <c r="B650" s="18" t="str">
        <f aca="false">IF(A650="","",IFERROR(VLOOKUP(A650,الموظفين!$A$2:$J$501,2,FALSE()),"⚠ كود غير موجود"))</f>
        <v/>
      </c>
      <c r="C650" s="16"/>
      <c r="D650" s="20"/>
      <c r="E650" s="20"/>
      <c r="F650" s="21" t="str">
        <f aca="false">IF(OR(D650="",E650=""),"",ROUND(MOD(E650-D650,1)*24,2))</f>
        <v/>
      </c>
      <c r="G650" s="17"/>
      <c r="H650" s="17"/>
      <c r="I650" s="17"/>
    </row>
    <row r="651" customFormat="false" ht="15" hidden="false" customHeight="false" outlineLevel="0" collapsed="false">
      <c r="A651" s="17"/>
      <c r="B651" s="18" t="str">
        <f aca="false">IF(A651="","",IFERROR(VLOOKUP(A651,الموظفين!$A$2:$J$501,2,FALSE()),"⚠ كود غير موجود"))</f>
        <v/>
      </c>
      <c r="C651" s="16"/>
      <c r="D651" s="20"/>
      <c r="E651" s="20"/>
      <c r="F651" s="21" t="str">
        <f aca="false">IF(OR(D651="",E651=""),"",ROUND(MOD(E651-D651,1)*24,2))</f>
        <v/>
      </c>
      <c r="G651" s="17"/>
      <c r="H651" s="17"/>
      <c r="I651" s="17"/>
    </row>
    <row r="652" customFormat="false" ht="15" hidden="false" customHeight="false" outlineLevel="0" collapsed="false">
      <c r="A652" s="17"/>
      <c r="B652" s="18" t="str">
        <f aca="false">IF(A652="","",IFERROR(VLOOKUP(A652,الموظفين!$A$2:$J$501,2,FALSE()),"⚠ كود غير موجود"))</f>
        <v/>
      </c>
      <c r="C652" s="16"/>
      <c r="D652" s="20"/>
      <c r="E652" s="20"/>
      <c r="F652" s="21" t="str">
        <f aca="false">IF(OR(D652="",E652=""),"",ROUND(MOD(E652-D652,1)*24,2))</f>
        <v/>
      </c>
      <c r="G652" s="17"/>
      <c r="H652" s="17"/>
      <c r="I652" s="17"/>
    </row>
    <row r="653" customFormat="false" ht="15" hidden="false" customHeight="false" outlineLevel="0" collapsed="false">
      <c r="A653" s="17"/>
      <c r="B653" s="18" t="str">
        <f aca="false">IF(A653="","",IFERROR(VLOOKUP(A653,الموظفين!$A$2:$J$501,2,FALSE()),"⚠ كود غير موجود"))</f>
        <v/>
      </c>
      <c r="C653" s="16"/>
      <c r="D653" s="20"/>
      <c r="E653" s="20"/>
      <c r="F653" s="21" t="str">
        <f aca="false">IF(OR(D653="",E653=""),"",ROUND(MOD(E653-D653,1)*24,2))</f>
        <v/>
      </c>
      <c r="G653" s="17"/>
      <c r="H653" s="17"/>
      <c r="I653" s="17"/>
    </row>
    <row r="654" customFormat="false" ht="15" hidden="false" customHeight="false" outlineLevel="0" collapsed="false">
      <c r="A654" s="17"/>
      <c r="B654" s="18" t="str">
        <f aca="false">IF(A654="","",IFERROR(VLOOKUP(A654,الموظفين!$A$2:$J$501,2,FALSE()),"⚠ كود غير موجود"))</f>
        <v/>
      </c>
      <c r="C654" s="16"/>
      <c r="D654" s="20"/>
      <c r="E654" s="20"/>
      <c r="F654" s="21" t="str">
        <f aca="false">IF(OR(D654="",E654=""),"",ROUND(MOD(E654-D654,1)*24,2))</f>
        <v/>
      </c>
      <c r="G654" s="17"/>
      <c r="H654" s="17"/>
      <c r="I654" s="17"/>
    </row>
    <row r="655" customFormat="false" ht="15" hidden="false" customHeight="false" outlineLevel="0" collapsed="false">
      <c r="A655" s="17"/>
      <c r="B655" s="18" t="str">
        <f aca="false">IF(A655="","",IFERROR(VLOOKUP(A655,الموظفين!$A$2:$J$501,2,FALSE()),"⚠ كود غير موجود"))</f>
        <v/>
      </c>
      <c r="C655" s="16"/>
      <c r="D655" s="20"/>
      <c r="E655" s="20"/>
      <c r="F655" s="21" t="str">
        <f aca="false">IF(OR(D655="",E655=""),"",ROUND(MOD(E655-D655,1)*24,2))</f>
        <v/>
      </c>
      <c r="G655" s="17"/>
      <c r="H655" s="17"/>
      <c r="I655" s="17"/>
    </row>
    <row r="656" customFormat="false" ht="15" hidden="false" customHeight="false" outlineLevel="0" collapsed="false">
      <c r="A656" s="17"/>
      <c r="B656" s="18" t="str">
        <f aca="false">IF(A656="","",IFERROR(VLOOKUP(A656,الموظفين!$A$2:$J$501,2,FALSE()),"⚠ كود غير موجود"))</f>
        <v/>
      </c>
      <c r="C656" s="16"/>
      <c r="D656" s="20"/>
      <c r="E656" s="20"/>
      <c r="F656" s="21" t="str">
        <f aca="false">IF(OR(D656="",E656=""),"",ROUND(MOD(E656-D656,1)*24,2))</f>
        <v/>
      </c>
      <c r="G656" s="17"/>
      <c r="H656" s="17"/>
      <c r="I656" s="17"/>
    </row>
    <row r="657" customFormat="false" ht="15" hidden="false" customHeight="false" outlineLevel="0" collapsed="false">
      <c r="A657" s="17"/>
      <c r="B657" s="18" t="str">
        <f aca="false">IF(A657="","",IFERROR(VLOOKUP(A657,الموظفين!$A$2:$J$501,2,FALSE()),"⚠ كود غير موجود"))</f>
        <v/>
      </c>
      <c r="C657" s="16"/>
      <c r="D657" s="20"/>
      <c r="E657" s="20"/>
      <c r="F657" s="21" t="str">
        <f aca="false">IF(OR(D657="",E657=""),"",ROUND(MOD(E657-D657,1)*24,2))</f>
        <v/>
      </c>
      <c r="G657" s="17"/>
      <c r="H657" s="17"/>
      <c r="I657" s="17"/>
    </row>
    <row r="658" customFormat="false" ht="15" hidden="false" customHeight="false" outlineLevel="0" collapsed="false">
      <c r="A658" s="17"/>
      <c r="B658" s="18" t="str">
        <f aca="false">IF(A658="","",IFERROR(VLOOKUP(A658,الموظفين!$A$2:$J$501,2,FALSE()),"⚠ كود غير موجود"))</f>
        <v/>
      </c>
      <c r="C658" s="16"/>
      <c r="D658" s="20"/>
      <c r="E658" s="20"/>
      <c r="F658" s="21" t="str">
        <f aca="false">IF(OR(D658="",E658=""),"",ROUND(MOD(E658-D658,1)*24,2))</f>
        <v/>
      </c>
      <c r="G658" s="17"/>
      <c r="H658" s="17"/>
      <c r="I658" s="17"/>
    </row>
    <row r="659" customFormat="false" ht="15" hidden="false" customHeight="false" outlineLevel="0" collapsed="false">
      <c r="A659" s="17"/>
      <c r="B659" s="18" t="str">
        <f aca="false">IF(A659="","",IFERROR(VLOOKUP(A659,الموظفين!$A$2:$J$501,2,FALSE()),"⚠ كود غير موجود"))</f>
        <v/>
      </c>
      <c r="C659" s="16"/>
      <c r="D659" s="20"/>
      <c r="E659" s="20"/>
      <c r="F659" s="21" t="str">
        <f aca="false">IF(OR(D659="",E659=""),"",ROUND(MOD(E659-D659,1)*24,2))</f>
        <v/>
      </c>
      <c r="G659" s="17"/>
      <c r="H659" s="17"/>
      <c r="I659" s="17"/>
    </row>
    <row r="660" customFormat="false" ht="15" hidden="false" customHeight="false" outlineLevel="0" collapsed="false">
      <c r="A660" s="17"/>
      <c r="B660" s="18" t="str">
        <f aca="false">IF(A660="","",IFERROR(VLOOKUP(A660,الموظفين!$A$2:$J$501,2,FALSE()),"⚠ كود غير موجود"))</f>
        <v/>
      </c>
      <c r="C660" s="16"/>
      <c r="D660" s="20"/>
      <c r="E660" s="20"/>
      <c r="F660" s="21" t="str">
        <f aca="false">IF(OR(D660="",E660=""),"",ROUND(MOD(E660-D660,1)*24,2))</f>
        <v/>
      </c>
      <c r="G660" s="17"/>
      <c r="H660" s="17"/>
      <c r="I660" s="17"/>
    </row>
    <row r="661" customFormat="false" ht="15" hidden="false" customHeight="false" outlineLevel="0" collapsed="false">
      <c r="A661" s="17"/>
      <c r="B661" s="18" t="str">
        <f aca="false">IF(A661="","",IFERROR(VLOOKUP(A661,الموظفين!$A$2:$J$501,2,FALSE()),"⚠ كود غير موجود"))</f>
        <v/>
      </c>
      <c r="C661" s="16"/>
      <c r="D661" s="20"/>
      <c r="E661" s="20"/>
      <c r="F661" s="21" t="str">
        <f aca="false">IF(OR(D661="",E661=""),"",ROUND(MOD(E661-D661,1)*24,2))</f>
        <v/>
      </c>
      <c r="G661" s="17"/>
      <c r="H661" s="17"/>
      <c r="I661" s="17"/>
    </row>
    <row r="662" customFormat="false" ht="15" hidden="false" customHeight="false" outlineLevel="0" collapsed="false">
      <c r="A662" s="17"/>
      <c r="B662" s="18" t="str">
        <f aca="false">IF(A662="","",IFERROR(VLOOKUP(A662,الموظفين!$A$2:$J$501,2,FALSE()),"⚠ كود غير موجود"))</f>
        <v/>
      </c>
      <c r="C662" s="16"/>
      <c r="D662" s="20"/>
      <c r="E662" s="20"/>
      <c r="F662" s="21" t="str">
        <f aca="false">IF(OR(D662="",E662=""),"",ROUND(MOD(E662-D662,1)*24,2))</f>
        <v/>
      </c>
      <c r="G662" s="17"/>
      <c r="H662" s="17"/>
      <c r="I662" s="17"/>
    </row>
    <row r="663" customFormat="false" ht="15" hidden="false" customHeight="false" outlineLevel="0" collapsed="false">
      <c r="A663" s="17"/>
      <c r="B663" s="18" t="str">
        <f aca="false">IF(A663="","",IFERROR(VLOOKUP(A663,الموظفين!$A$2:$J$501,2,FALSE()),"⚠ كود غير موجود"))</f>
        <v/>
      </c>
      <c r="C663" s="16"/>
      <c r="D663" s="20"/>
      <c r="E663" s="20"/>
      <c r="F663" s="21" t="str">
        <f aca="false">IF(OR(D663="",E663=""),"",ROUND(MOD(E663-D663,1)*24,2))</f>
        <v/>
      </c>
      <c r="G663" s="17"/>
      <c r="H663" s="17"/>
      <c r="I663" s="17"/>
    </row>
    <row r="664" customFormat="false" ht="15" hidden="false" customHeight="false" outlineLevel="0" collapsed="false">
      <c r="A664" s="17"/>
      <c r="B664" s="18" t="str">
        <f aca="false">IF(A664="","",IFERROR(VLOOKUP(A664,الموظفين!$A$2:$J$501,2,FALSE()),"⚠ كود غير موجود"))</f>
        <v/>
      </c>
      <c r="C664" s="16"/>
      <c r="D664" s="20"/>
      <c r="E664" s="20"/>
      <c r="F664" s="21" t="str">
        <f aca="false">IF(OR(D664="",E664=""),"",ROUND(MOD(E664-D664,1)*24,2))</f>
        <v/>
      </c>
      <c r="G664" s="17"/>
      <c r="H664" s="17"/>
      <c r="I664" s="17"/>
    </row>
    <row r="665" customFormat="false" ht="15" hidden="false" customHeight="false" outlineLevel="0" collapsed="false">
      <c r="A665" s="17"/>
      <c r="B665" s="18" t="str">
        <f aca="false">IF(A665="","",IFERROR(VLOOKUP(A665,الموظفين!$A$2:$J$501,2,FALSE()),"⚠ كود غير موجود"))</f>
        <v/>
      </c>
      <c r="C665" s="16"/>
      <c r="D665" s="20"/>
      <c r="E665" s="20"/>
      <c r="F665" s="21" t="str">
        <f aca="false">IF(OR(D665="",E665=""),"",ROUND(MOD(E665-D665,1)*24,2))</f>
        <v/>
      </c>
      <c r="G665" s="17"/>
      <c r="H665" s="17"/>
      <c r="I665" s="17"/>
    </row>
    <row r="666" customFormat="false" ht="15" hidden="false" customHeight="false" outlineLevel="0" collapsed="false">
      <c r="A666" s="17"/>
      <c r="B666" s="18" t="str">
        <f aca="false">IF(A666="","",IFERROR(VLOOKUP(A666,الموظفين!$A$2:$J$501,2,FALSE()),"⚠ كود غير موجود"))</f>
        <v/>
      </c>
      <c r="C666" s="16"/>
      <c r="D666" s="20"/>
      <c r="E666" s="20"/>
      <c r="F666" s="21" t="str">
        <f aca="false">IF(OR(D666="",E666=""),"",ROUND(MOD(E666-D666,1)*24,2))</f>
        <v/>
      </c>
      <c r="G666" s="17"/>
      <c r="H666" s="17"/>
      <c r="I666" s="17"/>
    </row>
    <row r="667" customFormat="false" ht="15" hidden="false" customHeight="false" outlineLevel="0" collapsed="false">
      <c r="A667" s="17"/>
      <c r="B667" s="18" t="str">
        <f aca="false">IF(A667="","",IFERROR(VLOOKUP(A667,الموظفين!$A$2:$J$501,2,FALSE()),"⚠ كود غير موجود"))</f>
        <v/>
      </c>
      <c r="C667" s="16"/>
      <c r="D667" s="20"/>
      <c r="E667" s="20"/>
      <c r="F667" s="21" t="str">
        <f aca="false">IF(OR(D667="",E667=""),"",ROUND(MOD(E667-D667,1)*24,2))</f>
        <v/>
      </c>
      <c r="G667" s="17"/>
      <c r="H667" s="17"/>
      <c r="I667" s="17"/>
    </row>
    <row r="668" customFormat="false" ht="15" hidden="false" customHeight="false" outlineLevel="0" collapsed="false">
      <c r="A668" s="17"/>
      <c r="B668" s="18" t="str">
        <f aca="false">IF(A668="","",IFERROR(VLOOKUP(A668,الموظفين!$A$2:$J$501,2,FALSE()),"⚠ كود غير موجود"))</f>
        <v/>
      </c>
      <c r="C668" s="16"/>
      <c r="D668" s="20"/>
      <c r="E668" s="20"/>
      <c r="F668" s="21" t="str">
        <f aca="false">IF(OR(D668="",E668=""),"",ROUND(MOD(E668-D668,1)*24,2))</f>
        <v/>
      </c>
      <c r="G668" s="17"/>
      <c r="H668" s="17"/>
      <c r="I668" s="17"/>
    </row>
    <row r="669" customFormat="false" ht="15" hidden="false" customHeight="false" outlineLevel="0" collapsed="false">
      <c r="A669" s="17"/>
      <c r="B669" s="18" t="str">
        <f aca="false">IF(A669="","",IFERROR(VLOOKUP(A669,الموظفين!$A$2:$J$501,2,FALSE()),"⚠ كود غير موجود"))</f>
        <v/>
      </c>
      <c r="C669" s="16"/>
      <c r="D669" s="20"/>
      <c r="E669" s="20"/>
      <c r="F669" s="21" t="str">
        <f aca="false">IF(OR(D669="",E669=""),"",ROUND(MOD(E669-D669,1)*24,2))</f>
        <v/>
      </c>
      <c r="G669" s="17"/>
      <c r="H669" s="17"/>
      <c r="I669" s="17"/>
    </row>
    <row r="670" customFormat="false" ht="15" hidden="false" customHeight="false" outlineLevel="0" collapsed="false">
      <c r="A670" s="17"/>
      <c r="B670" s="18" t="str">
        <f aca="false">IF(A670="","",IFERROR(VLOOKUP(A670,الموظفين!$A$2:$J$501,2,FALSE()),"⚠ كود غير موجود"))</f>
        <v/>
      </c>
      <c r="C670" s="16"/>
      <c r="D670" s="20"/>
      <c r="E670" s="20"/>
      <c r="F670" s="21" t="str">
        <f aca="false">IF(OR(D670="",E670=""),"",ROUND(MOD(E670-D670,1)*24,2))</f>
        <v/>
      </c>
      <c r="G670" s="17"/>
      <c r="H670" s="17"/>
      <c r="I670" s="17"/>
    </row>
    <row r="671" customFormat="false" ht="15" hidden="false" customHeight="false" outlineLevel="0" collapsed="false">
      <c r="A671" s="17"/>
      <c r="B671" s="18" t="str">
        <f aca="false">IF(A671="","",IFERROR(VLOOKUP(A671,الموظفين!$A$2:$J$501,2,FALSE()),"⚠ كود غير موجود"))</f>
        <v/>
      </c>
      <c r="C671" s="16"/>
      <c r="D671" s="20"/>
      <c r="E671" s="20"/>
      <c r="F671" s="21" t="str">
        <f aca="false">IF(OR(D671="",E671=""),"",ROUND(MOD(E671-D671,1)*24,2))</f>
        <v/>
      </c>
      <c r="G671" s="17"/>
      <c r="H671" s="17"/>
      <c r="I671" s="17"/>
    </row>
    <row r="672" customFormat="false" ht="15" hidden="false" customHeight="false" outlineLevel="0" collapsed="false">
      <c r="A672" s="17"/>
      <c r="B672" s="18" t="str">
        <f aca="false">IF(A672="","",IFERROR(VLOOKUP(A672,الموظفين!$A$2:$J$501,2,FALSE()),"⚠ كود غير موجود"))</f>
        <v/>
      </c>
      <c r="C672" s="16"/>
      <c r="D672" s="20"/>
      <c r="E672" s="20"/>
      <c r="F672" s="21" t="str">
        <f aca="false">IF(OR(D672="",E672=""),"",ROUND(MOD(E672-D672,1)*24,2))</f>
        <v/>
      </c>
      <c r="G672" s="17"/>
      <c r="H672" s="17"/>
      <c r="I672" s="17"/>
    </row>
    <row r="673" customFormat="false" ht="15" hidden="false" customHeight="false" outlineLevel="0" collapsed="false">
      <c r="A673" s="17"/>
      <c r="B673" s="18" t="str">
        <f aca="false">IF(A673="","",IFERROR(VLOOKUP(A673,الموظفين!$A$2:$J$501,2,FALSE()),"⚠ كود غير موجود"))</f>
        <v/>
      </c>
      <c r="C673" s="16"/>
      <c r="D673" s="20"/>
      <c r="E673" s="20"/>
      <c r="F673" s="21" t="str">
        <f aca="false">IF(OR(D673="",E673=""),"",ROUND(MOD(E673-D673,1)*24,2))</f>
        <v/>
      </c>
      <c r="G673" s="17"/>
      <c r="H673" s="17"/>
      <c r="I673" s="17"/>
    </row>
    <row r="674" customFormat="false" ht="15" hidden="false" customHeight="false" outlineLevel="0" collapsed="false">
      <c r="A674" s="17"/>
      <c r="B674" s="18" t="str">
        <f aca="false">IF(A674="","",IFERROR(VLOOKUP(A674,الموظفين!$A$2:$J$501,2,FALSE()),"⚠ كود غير موجود"))</f>
        <v/>
      </c>
      <c r="C674" s="16"/>
      <c r="D674" s="20"/>
      <c r="E674" s="20"/>
      <c r="F674" s="21" t="str">
        <f aca="false">IF(OR(D674="",E674=""),"",ROUND(MOD(E674-D674,1)*24,2))</f>
        <v/>
      </c>
      <c r="G674" s="17"/>
      <c r="H674" s="17"/>
      <c r="I674" s="17"/>
    </row>
    <row r="675" customFormat="false" ht="15" hidden="false" customHeight="false" outlineLevel="0" collapsed="false">
      <c r="A675" s="17"/>
      <c r="B675" s="18" t="str">
        <f aca="false">IF(A675="","",IFERROR(VLOOKUP(A675,الموظفين!$A$2:$J$501,2,FALSE()),"⚠ كود غير موجود"))</f>
        <v/>
      </c>
      <c r="C675" s="16"/>
      <c r="D675" s="20"/>
      <c r="E675" s="20"/>
      <c r="F675" s="21" t="str">
        <f aca="false">IF(OR(D675="",E675=""),"",ROUND(MOD(E675-D675,1)*24,2))</f>
        <v/>
      </c>
      <c r="G675" s="17"/>
      <c r="H675" s="17"/>
      <c r="I675" s="17"/>
    </row>
    <row r="676" customFormat="false" ht="15" hidden="false" customHeight="false" outlineLevel="0" collapsed="false">
      <c r="A676" s="17"/>
      <c r="B676" s="18" t="str">
        <f aca="false">IF(A676="","",IFERROR(VLOOKUP(A676,الموظفين!$A$2:$J$501,2,FALSE()),"⚠ كود غير موجود"))</f>
        <v/>
      </c>
      <c r="C676" s="16"/>
      <c r="D676" s="20"/>
      <c r="E676" s="20"/>
      <c r="F676" s="21" t="str">
        <f aca="false">IF(OR(D676="",E676=""),"",ROUND(MOD(E676-D676,1)*24,2))</f>
        <v/>
      </c>
      <c r="G676" s="17"/>
      <c r="H676" s="17"/>
      <c r="I676" s="17"/>
    </row>
    <row r="677" customFormat="false" ht="15" hidden="false" customHeight="false" outlineLevel="0" collapsed="false">
      <c r="A677" s="17"/>
      <c r="B677" s="18" t="str">
        <f aca="false">IF(A677="","",IFERROR(VLOOKUP(A677,الموظفين!$A$2:$J$501,2,FALSE()),"⚠ كود غير موجود"))</f>
        <v/>
      </c>
      <c r="C677" s="16"/>
      <c r="D677" s="20"/>
      <c r="E677" s="20"/>
      <c r="F677" s="21" t="str">
        <f aca="false">IF(OR(D677="",E677=""),"",ROUND(MOD(E677-D677,1)*24,2))</f>
        <v/>
      </c>
      <c r="G677" s="17"/>
      <c r="H677" s="17"/>
      <c r="I677" s="17"/>
    </row>
    <row r="678" customFormat="false" ht="15" hidden="false" customHeight="false" outlineLevel="0" collapsed="false">
      <c r="A678" s="17"/>
      <c r="B678" s="18" t="str">
        <f aca="false">IF(A678="","",IFERROR(VLOOKUP(A678,الموظفين!$A$2:$J$501,2,FALSE()),"⚠ كود غير موجود"))</f>
        <v/>
      </c>
      <c r="C678" s="16"/>
      <c r="D678" s="20"/>
      <c r="E678" s="20"/>
      <c r="F678" s="21" t="str">
        <f aca="false">IF(OR(D678="",E678=""),"",ROUND(MOD(E678-D678,1)*24,2))</f>
        <v/>
      </c>
      <c r="G678" s="17"/>
      <c r="H678" s="17"/>
      <c r="I678" s="17"/>
    </row>
    <row r="679" customFormat="false" ht="15" hidden="false" customHeight="false" outlineLevel="0" collapsed="false">
      <c r="A679" s="17"/>
      <c r="B679" s="18" t="str">
        <f aca="false">IF(A679="","",IFERROR(VLOOKUP(A679,الموظفين!$A$2:$J$501,2,FALSE()),"⚠ كود غير موجود"))</f>
        <v/>
      </c>
      <c r="C679" s="16"/>
      <c r="D679" s="20"/>
      <c r="E679" s="20"/>
      <c r="F679" s="21" t="str">
        <f aca="false">IF(OR(D679="",E679=""),"",ROUND(MOD(E679-D679,1)*24,2))</f>
        <v/>
      </c>
      <c r="G679" s="17"/>
      <c r="H679" s="17"/>
      <c r="I679" s="17"/>
    </row>
    <row r="680" customFormat="false" ht="15" hidden="false" customHeight="false" outlineLevel="0" collapsed="false">
      <c r="A680" s="17"/>
      <c r="B680" s="18" t="str">
        <f aca="false">IF(A680="","",IFERROR(VLOOKUP(A680,الموظفين!$A$2:$J$501,2,FALSE()),"⚠ كود غير موجود"))</f>
        <v/>
      </c>
      <c r="C680" s="16"/>
      <c r="D680" s="20"/>
      <c r="E680" s="20"/>
      <c r="F680" s="21" t="str">
        <f aca="false">IF(OR(D680="",E680=""),"",ROUND(MOD(E680-D680,1)*24,2))</f>
        <v/>
      </c>
      <c r="G680" s="17"/>
      <c r="H680" s="17"/>
      <c r="I680" s="17"/>
    </row>
    <row r="681" customFormat="false" ht="15" hidden="false" customHeight="false" outlineLevel="0" collapsed="false">
      <c r="A681" s="17"/>
      <c r="B681" s="18" t="str">
        <f aca="false">IF(A681="","",IFERROR(VLOOKUP(A681,الموظفين!$A$2:$J$501,2,FALSE()),"⚠ كود غير موجود"))</f>
        <v/>
      </c>
      <c r="C681" s="16"/>
      <c r="D681" s="20"/>
      <c r="E681" s="20"/>
      <c r="F681" s="21" t="str">
        <f aca="false">IF(OR(D681="",E681=""),"",ROUND(MOD(E681-D681,1)*24,2))</f>
        <v/>
      </c>
      <c r="G681" s="17"/>
      <c r="H681" s="17"/>
      <c r="I681" s="17"/>
    </row>
    <row r="682" customFormat="false" ht="15" hidden="false" customHeight="false" outlineLevel="0" collapsed="false">
      <c r="A682" s="17"/>
      <c r="B682" s="18" t="str">
        <f aca="false">IF(A682="","",IFERROR(VLOOKUP(A682,الموظفين!$A$2:$J$501,2,FALSE()),"⚠ كود غير موجود"))</f>
        <v/>
      </c>
      <c r="C682" s="16"/>
      <c r="D682" s="20"/>
      <c r="E682" s="20"/>
      <c r="F682" s="21" t="str">
        <f aca="false">IF(OR(D682="",E682=""),"",ROUND(MOD(E682-D682,1)*24,2))</f>
        <v/>
      </c>
      <c r="G682" s="17"/>
      <c r="H682" s="17"/>
      <c r="I682" s="17"/>
    </row>
    <row r="683" customFormat="false" ht="15" hidden="false" customHeight="false" outlineLevel="0" collapsed="false">
      <c r="A683" s="17"/>
      <c r="B683" s="18" t="str">
        <f aca="false">IF(A683="","",IFERROR(VLOOKUP(A683,الموظفين!$A$2:$J$501,2,FALSE()),"⚠ كود غير موجود"))</f>
        <v/>
      </c>
      <c r="C683" s="16"/>
      <c r="D683" s="20"/>
      <c r="E683" s="20"/>
      <c r="F683" s="21" t="str">
        <f aca="false">IF(OR(D683="",E683=""),"",ROUND(MOD(E683-D683,1)*24,2))</f>
        <v/>
      </c>
      <c r="G683" s="17"/>
      <c r="H683" s="17"/>
      <c r="I683" s="17"/>
    </row>
    <row r="684" customFormat="false" ht="15" hidden="false" customHeight="false" outlineLevel="0" collapsed="false">
      <c r="A684" s="17"/>
      <c r="B684" s="18" t="str">
        <f aca="false">IF(A684="","",IFERROR(VLOOKUP(A684,الموظفين!$A$2:$J$501,2,FALSE()),"⚠ كود غير موجود"))</f>
        <v/>
      </c>
      <c r="C684" s="16"/>
      <c r="D684" s="20"/>
      <c r="E684" s="20"/>
      <c r="F684" s="21" t="str">
        <f aca="false">IF(OR(D684="",E684=""),"",ROUND(MOD(E684-D684,1)*24,2))</f>
        <v/>
      </c>
      <c r="G684" s="17"/>
      <c r="H684" s="17"/>
      <c r="I684" s="17"/>
    </row>
    <row r="685" customFormat="false" ht="15" hidden="false" customHeight="false" outlineLevel="0" collapsed="false">
      <c r="A685" s="17"/>
      <c r="B685" s="18" t="str">
        <f aca="false">IF(A685="","",IFERROR(VLOOKUP(A685,الموظفين!$A$2:$J$501,2,FALSE()),"⚠ كود غير موجود"))</f>
        <v/>
      </c>
      <c r="C685" s="16"/>
      <c r="D685" s="20"/>
      <c r="E685" s="20"/>
      <c r="F685" s="21" t="str">
        <f aca="false">IF(OR(D685="",E685=""),"",ROUND(MOD(E685-D685,1)*24,2))</f>
        <v/>
      </c>
      <c r="G685" s="17"/>
      <c r="H685" s="17"/>
      <c r="I685" s="17"/>
    </row>
    <row r="686" customFormat="false" ht="15" hidden="false" customHeight="false" outlineLevel="0" collapsed="false">
      <c r="A686" s="17"/>
      <c r="B686" s="18" t="str">
        <f aca="false">IF(A686="","",IFERROR(VLOOKUP(A686,الموظفين!$A$2:$J$501,2,FALSE()),"⚠ كود غير موجود"))</f>
        <v/>
      </c>
      <c r="C686" s="16"/>
      <c r="D686" s="20"/>
      <c r="E686" s="20"/>
      <c r="F686" s="21" t="str">
        <f aca="false">IF(OR(D686="",E686=""),"",ROUND(MOD(E686-D686,1)*24,2))</f>
        <v/>
      </c>
      <c r="G686" s="17"/>
      <c r="H686" s="17"/>
      <c r="I686" s="17"/>
    </row>
    <row r="687" customFormat="false" ht="15" hidden="false" customHeight="false" outlineLevel="0" collapsed="false">
      <c r="A687" s="17"/>
      <c r="B687" s="18" t="str">
        <f aca="false">IF(A687="","",IFERROR(VLOOKUP(A687,الموظفين!$A$2:$J$501,2,FALSE()),"⚠ كود غير موجود"))</f>
        <v/>
      </c>
      <c r="C687" s="16"/>
      <c r="D687" s="20"/>
      <c r="E687" s="20"/>
      <c r="F687" s="21" t="str">
        <f aca="false">IF(OR(D687="",E687=""),"",ROUND(MOD(E687-D687,1)*24,2))</f>
        <v/>
      </c>
      <c r="G687" s="17"/>
      <c r="H687" s="17"/>
      <c r="I687" s="17"/>
    </row>
    <row r="688" customFormat="false" ht="15" hidden="false" customHeight="false" outlineLevel="0" collapsed="false">
      <c r="A688" s="17"/>
      <c r="B688" s="18" t="str">
        <f aca="false">IF(A688="","",IFERROR(VLOOKUP(A688,الموظفين!$A$2:$J$501,2,FALSE()),"⚠ كود غير موجود"))</f>
        <v/>
      </c>
      <c r="C688" s="16"/>
      <c r="D688" s="20"/>
      <c r="E688" s="20"/>
      <c r="F688" s="21" t="str">
        <f aca="false">IF(OR(D688="",E688=""),"",ROUND(MOD(E688-D688,1)*24,2))</f>
        <v/>
      </c>
      <c r="G688" s="17"/>
      <c r="H688" s="17"/>
      <c r="I688" s="17"/>
    </row>
    <row r="689" customFormat="false" ht="15" hidden="false" customHeight="false" outlineLevel="0" collapsed="false">
      <c r="A689" s="17"/>
      <c r="B689" s="18" t="str">
        <f aca="false">IF(A689="","",IFERROR(VLOOKUP(A689,الموظفين!$A$2:$J$501,2,FALSE()),"⚠ كود غير موجود"))</f>
        <v/>
      </c>
      <c r="C689" s="16"/>
      <c r="D689" s="20"/>
      <c r="E689" s="20"/>
      <c r="F689" s="21" t="str">
        <f aca="false">IF(OR(D689="",E689=""),"",ROUND(MOD(E689-D689,1)*24,2))</f>
        <v/>
      </c>
      <c r="G689" s="17"/>
      <c r="H689" s="17"/>
      <c r="I689" s="17"/>
    </row>
    <row r="690" customFormat="false" ht="15" hidden="false" customHeight="false" outlineLevel="0" collapsed="false">
      <c r="A690" s="17"/>
      <c r="B690" s="18" t="str">
        <f aca="false">IF(A690="","",IFERROR(VLOOKUP(A690,الموظفين!$A$2:$J$501,2,FALSE()),"⚠ كود غير موجود"))</f>
        <v/>
      </c>
      <c r="C690" s="16"/>
      <c r="D690" s="20"/>
      <c r="E690" s="20"/>
      <c r="F690" s="21" t="str">
        <f aca="false">IF(OR(D690="",E690=""),"",ROUND(MOD(E690-D690,1)*24,2))</f>
        <v/>
      </c>
      <c r="G690" s="17"/>
      <c r="H690" s="17"/>
      <c r="I690" s="17"/>
    </row>
    <row r="691" customFormat="false" ht="15" hidden="false" customHeight="false" outlineLevel="0" collapsed="false">
      <c r="A691" s="17"/>
      <c r="B691" s="18" t="str">
        <f aca="false">IF(A691="","",IFERROR(VLOOKUP(A691,الموظفين!$A$2:$J$501,2,FALSE()),"⚠ كود غير موجود"))</f>
        <v/>
      </c>
      <c r="C691" s="16"/>
      <c r="D691" s="20"/>
      <c r="E691" s="20"/>
      <c r="F691" s="21" t="str">
        <f aca="false">IF(OR(D691="",E691=""),"",ROUND(MOD(E691-D691,1)*24,2))</f>
        <v/>
      </c>
      <c r="G691" s="17"/>
      <c r="H691" s="17"/>
      <c r="I691" s="17"/>
    </row>
    <row r="692" customFormat="false" ht="15" hidden="false" customHeight="false" outlineLevel="0" collapsed="false">
      <c r="A692" s="17"/>
      <c r="B692" s="18" t="str">
        <f aca="false">IF(A692="","",IFERROR(VLOOKUP(A692,الموظفين!$A$2:$J$501,2,FALSE()),"⚠ كود غير موجود"))</f>
        <v/>
      </c>
      <c r="C692" s="16"/>
      <c r="D692" s="20"/>
      <c r="E692" s="20"/>
      <c r="F692" s="21" t="str">
        <f aca="false">IF(OR(D692="",E692=""),"",ROUND(MOD(E692-D692,1)*24,2))</f>
        <v/>
      </c>
      <c r="G692" s="17"/>
      <c r="H692" s="17"/>
      <c r="I692" s="17"/>
    </row>
    <row r="693" customFormat="false" ht="15" hidden="false" customHeight="false" outlineLevel="0" collapsed="false">
      <c r="A693" s="17"/>
      <c r="B693" s="18" t="str">
        <f aca="false">IF(A693="","",IFERROR(VLOOKUP(A693,الموظفين!$A$2:$J$501,2,FALSE()),"⚠ كود غير موجود"))</f>
        <v/>
      </c>
      <c r="C693" s="16"/>
      <c r="D693" s="20"/>
      <c r="E693" s="20"/>
      <c r="F693" s="21" t="str">
        <f aca="false">IF(OR(D693="",E693=""),"",ROUND(MOD(E693-D693,1)*24,2))</f>
        <v/>
      </c>
      <c r="G693" s="17"/>
      <c r="H693" s="17"/>
      <c r="I693" s="17"/>
    </row>
    <row r="694" customFormat="false" ht="15" hidden="false" customHeight="false" outlineLevel="0" collapsed="false">
      <c r="A694" s="17"/>
      <c r="B694" s="18" t="str">
        <f aca="false">IF(A694="","",IFERROR(VLOOKUP(A694,الموظفين!$A$2:$J$501,2,FALSE()),"⚠ كود غير موجود"))</f>
        <v/>
      </c>
      <c r="C694" s="16"/>
      <c r="D694" s="20"/>
      <c r="E694" s="20"/>
      <c r="F694" s="21" t="str">
        <f aca="false">IF(OR(D694="",E694=""),"",ROUND(MOD(E694-D694,1)*24,2))</f>
        <v/>
      </c>
      <c r="G694" s="17"/>
      <c r="H694" s="17"/>
      <c r="I694" s="17"/>
    </row>
    <row r="695" customFormat="false" ht="15" hidden="false" customHeight="false" outlineLevel="0" collapsed="false">
      <c r="A695" s="17"/>
      <c r="B695" s="18" t="str">
        <f aca="false">IF(A695="","",IFERROR(VLOOKUP(A695,الموظفين!$A$2:$J$501,2,FALSE()),"⚠ كود غير موجود"))</f>
        <v/>
      </c>
      <c r="C695" s="16"/>
      <c r="D695" s="20"/>
      <c r="E695" s="20"/>
      <c r="F695" s="21" t="str">
        <f aca="false">IF(OR(D695="",E695=""),"",ROUND(MOD(E695-D695,1)*24,2))</f>
        <v/>
      </c>
      <c r="G695" s="17"/>
      <c r="H695" s="17"/>
      <c r="I695" s="17"/>
    </row>
    <row r="696" customFormat="false" ht="15" hidden="false" customHeight="false" outlineLevel="0" collapsed="false">
      <c r="A696" s="17"/>
      <c r="B696" s="18" t="str">
        <f aca="false">IF(A696="","",IFERROR(VLOOKUP(A696,الموظفين!$A$2:$J$501,2,FALSE()),"⚠ كود غير موجود"))</f>
        <v/>
      </c>
      <c r="C696" s="16"/>
      <c r="D696" s="20"/>
      <c r="E696" s="20"/>
      <c r="F696" s="21" t="str">
        <f aca="false">IF(OR(D696="",E696=""),"",ROUND(MOD(E696-D696,1)*24,2))</f>
        <v/>
      </c>
      <c r="G696" s="17"/>
      <c r="H696" s="17"/>
      <c r="I696" s="17"/>
    </row>
    <row r="697" customFormat="false" ht="15" hidden="false" customHeight="false" outlineLevel="0" collapsed="false">
      <c r="A697" s="17"/>
      <c r="B697" s="18" t="str">
        <f aca="false">IF(A697="","",IFERROR(VLOOKUP(A697,الموظفين!$A$2:$J$501,2,FALSE()),"⚠ كود غير موجود"))</f>
        <v/>
      </c>
      <c r="C697" s="16"/>
      <c r="D697" s="20"/>
      <c r="E697" s="20"/>
      <c r="F697" s="21" t="str">
        <f aca="false">IF(OR(D697="",E697=""),"",ROUND(MOD(E697-D697,1)*24,2))</f>
        <v/>
      </c>
      <c r="G697" s="17"/>
      <c r="H697" s="17"/>
      <c r="I697" s="17"/>
    </row>
    <row r="698" customFormat="false" ht="15" hidden="false" customHeight="false" outlineLevel="0" collapsed="false">
      <c r="A698" s="17"/>
      <c r="B698" s="18" t="str">
        <f aca="false">IF(A698="","",IFERROR(VLOOKUP(A698,الموظفين!$A$2:$J$501,2,FALSE()),"⚠ كود غير موجود"))</f>
        <v/>
      </c>
      <c r="C698" s="16"/>
      <c r="D698" s="20"/>
      <c r="E698" s="20"/>
      <c r="F698" s="21" t="str">
        <f aca="false">IF(OR(D698="",E698=""),"",ROUND(MOD(E698-D698,1)*24,2))</f>
        <v/>
      </c>
      <c r="G698" s="17"/>
      <c r="H698" s="17"/>
      <c r="I698" s="17"/>
    </row>
    <row r="699" customFormat="false" ht="15" hidden="false" customHeight="false" outlineLevel="0" collapsed="false">
      <c r="A699" s="17"/>
      <c r="B699" s="18" t="str">
        <f aca="false">IF(A699="","",IFERROR(VLOOKUP(A699,الموظفين!$A$2:$J$501,2,FALSE()),"⚠ كود غير موجود"))</f>
        <v/>
      </c>
      <c r="C699" s="16"/>
      <c r="D699" s="20"/>
      <c r="E699" s="20"/>
      <c r="F699" s="21" t="str">
        <f aca="false">IF(OR(D699="",E699=""),"",ROUND(MOD(E699-D699,1)*24,2))</f>
        <v/>
      </c>
      <c r="G699" s="17"/>
      <c r="H699" s="17"/>
      <c r="I699" s="17"/>
    </row>
    <row r="700" customFormat="false" ht="15" hidden="false" customHeight="false" outlineLevel="0" collapsed="false">
      <c r="A700" s="17"/>
      <c r="B700" s="18" t="str">
        <f aca="false">IF(A700="","",IFERROR(VLOOKUP(A700,الموظفين!$A$2:$J$501,2,FALSE()),"⚠ كود غير موجود"))</f>
        <v/>
      </c>
      <c r="C700" s="16"/>
      <c r="D700" s="20"/>
      <c r="E700" s="20"/>
      <c r="F700" s="21" t="str">
        <f aca="false">IF(OR(D700="",E700=""),"",ROUND(MOD(E700-D700,1)*24,2))</f>
        <v/>
      </c>
      <c r="G700" s="17"/>
      <c r="H700" s="17"/>
      <c r="I700" s="17"/>
    </row>
    <row r="701" customFormat="false" ht="15" hidden="false" customHeight="false" outlineLevel="0" collapsed="false">
      <c r="A701" s="17"/>
      <c r="B701" s="18" t="str">
        <f aca="false">IF(A701="","",IFERROR(VLOOKUP(A701,الموظفين!$A$2:$J$501,2,FALSE()),"⚠ كود غير موجود"))</f>
        <v/>
      </c>
      <c r="C701" s="16"/>
      <c r="D701" s="20"/>
      <c r="E701" s="20"/>
      <c r="F701" s="21" t="str">
        <f aca="false">IF(OR(D701="",E701=""),"",ROUND(MOD(E701-D701,1)*24,2))</f>
        <v/>
      </c>
      <c r="G701" s="17"/>
      <c r="H701" s="17"/>
      <c r="I701" s="17"/>
    </row>
    <row r="702" customFormat="false" ht="15" hidden="false" customHeight="false" outlineLevel="0" collapsed="false">
      <c r="A702" s="17"/>
      <c r="B702" s="18" t="str">
        <f aca="false">IF(A702="","",IFERROR(VLOOKUP(A702,الموظفين!$A$2:$J$501,2,FALSE()),"⚠ كود غير موجود"))</f>
        <v/>
      </c>
      <c r="C702" s="16"/>
      <c r="D702" s="20"/>
      <c r="E702" s="20"/>
      <c r="F702" s="21" t="str">
        <f aca="false">IF(OR(D702="",E702=""),"",ROUND(MOD(E702-D702,1)*24,2))</f>
        <v/>
      </c>
      <c r="G702" s="17"/>
      <c r="H702" s="17"/>
      <c r="I702" s="17"/>
    </row>
    <row r="703" customFormat="false" ht="15" hidden="false" customHeight="false" outlineLevel="0" collapsed="false">
      <c r="A703" s="17"/>
      <c r="B703" s="18" t="str">
        <f aca="false">IF(A703="","",IFERROR(VLOOKUP(A703,الموظفين!$A$2:$J$501,2,FALSE()),"⚠ كود غير موجود"))</f>
        <v/>
      </c>
      <c r="C703" s="16"/>
      <c r="D703" s="20"/>
      <c r="E703" s="20"/>
      <c r="F703" s="21" t="str">
        <f aca="false">IF(OR(D703="",E703=""),"",ROUND(MOD(E703-D703,1)*24,2))</f>
        <v/>
      </c>
      <c r="G703" s="17"/>
      <c r="H703" s="17"/>
      <c r="I703" s="17"/>
    </row>
    <row r="704" customFormat="false" ht="15" hidden="false" customHeight="false" outlineLevel="0" collapsed="false">
      <c r="A704" s="17"/>
      <c r="B704" s="18" t="str">
        <f aca="false">IF(A704="","",IFERROR(VLOOKUP(A704,الموظفين!$A$2:$J$501,2,FALSE()),"⚠ كود غير موجود"))</f>
        <v/>
      </c>
      <c r="C704" s="16"/>
      <c r="D704" s="20"/>
      <c r="E704" s="20"/>
      <c r="F704" s="21" t="str">
        <f aca="false">IF(OR(D704="",E704=""),"",ROUND(MOD(E704-D704,1)*24,2))</f>
        <v/>
      </c>
      <c r="G704" s="17"/>
      <c r="H704" s="17"/>
      <c r="I704" s="17"/>
    </row>
    <row r="705" customFormat="false" ht="15" hidden="false" customHeight="false" outlineLevel="0" collapsed="false">
      <c r="A705" s="17"/>
      <c r="B705" s="18" t="str">
        <f aca="false">IF(A705="","",IFERROR(VLOOKUP(A705,الموظفين!$A$2:$J$501,2,FALSE()),"⚠ كود غير موجود"))</f>
        <v/>
      </c>
      <c r="C705" s="16"/>
      <c r="D705" s="20"/>
      <c r="E705" s="20"/>
      <c r="F705" s="21" t="str">
        <f aca="false">IF(OR(D705="",E705=""),"",ROUND(MOD(E705-D705,1)*24,2))</f>
        <v/>
      </c>
      <c r="G705" s="17"/>
      <c r="H705" s="17"/>
      <c r="I705" s="17"/>
    </row>
    <row r="706" customFormat="false" ht="15" hidden="false" customHeight="false" outlineLevel="0" collapsed="false">
      <c r="A706" s="17"/>
      <c r="B706" s="18" t="str">
        <f aca="false">IF(A706="","",IFERROR(VLOOKUP(A706,الموظفين!$A$2:$J$501,2,FALSE()),"⚠ كود غير موجود"))</f>
        <v/>
      </c>
      <c r="C706" s="16"/>
      <c r="D706" s="20"/>
      <c r="E706" s="20"/>
      <c r="F706" s="21" t="str">
        <f aca="false">IF(OR(D706="",E706=""),"",ROUND(MOD(E706-D706,1)*24,2))</f>
        <v/>
      </c>
      <c r="G706" s="17"/>
      <c r="H706" s="17"/>
      <c r="I706" s="17"/>
    </row>
    <row r="707" customFormat="false" ht="15" hidden="false" customHeight="false" outlineLevel="0" collapsed="false">
      <c r="A707" s="17"/>
      <c r="B707" s="18" t="str">
        <f aca="false">IF(A707="","",IFERROR(VLOOKUP(A707,الموظفين!$A$2:$J$501,2,FALSE()),"⚠ كود غير موجود"))</f>
        <v/>
      </c>
      <c r="C707" s="16"/>
      <c r="D707" s="20"/>
      <c r="E707" s="20"/>
      <c r="F707" s="21" t="str">
        <f aca="false">IF(OR(D707="",E707=""),"",ROUND(MOD(E707-D707,1)*24,2))</f>
        <v/>
      </c>
      <c r="G707" s="17"/>
      <c r="H707" s="17"/>
      <c r="I707" s="17"/>
    </row>
    <row r="708" customFormat="false" ht="15" hidden="false" customHeight="false" outlineLevel="0" collapsed="false">
      <c r="A708" s="17"/>
      <c r="B708" s="18" t="str">
        <f aca="false">IF(A708="","",IFERROR(VLOOKUP(A708,الموظفين!$A$2:$J$501,2,FALSE()),"⚠ كود غير موجود"))</f>
        <v/>
      </c>
      <c r="C708" s="16"/>
      <c r="D708" s="20"/>
      <c r="E708" s="20"/>
      <c r="F708" s="21" t="str">
        <f aca="false">IF(OR(D708="",E708=""),"",ROUND(MOD(E708-D708,1)*24,2))</f>
        <v/>
      </c>
      <c r="G708" s="17"/>
      <c r="H708" s="17"/>
      <c r="I708" s="17"/>
    </row>
    <row r="709" customFormat="false" ht="15" hidden="false" customHeight="false" outlineLevel="0" collapsed="false">
      <c r="A709" s="17"/>
      <c r="B709" s="18" t="str">
        <f aca="false">IF(A709="","",IFERROR(VLOOKUP(A709,الموظفين!$A$2:$J$501,2,FALSE()),"⚠ كود غير موجود"))</f>
        <v/>
      </c>
      <c r="C709" s="16"/>
      <c r="D709" s="20"/>
      <c r="E709" s="20"/>
      <c r="F709" s="21" t="str">
        <f aca="false">IF(OR(D709="",E709=""),"",ROUND(MOD(E709-D709,1)*24,2))</f>
        <v/>
      </c>
      <c r="G709" s="17"/>
      <c r="H709" s="17"/>
      <c r="I709" s="17"/>
    </row>
    <row r="710" customFormat="false" ht="15" hidden="false" customHeight="false" outlineLevel="0" collapsed="false">
      <c r="A710" s="17"/>
      <c r="B710" s="18" t="str">
        <f aca="false">IF(A710="","",IFERROR(VLOOKUP(A710,الموظفين!$A$2:$J$501,2,FALSE()),"⚠ كود غير موجود"))</f>
        <v/>
      </c>
      <c r="C710" s="16"/>
      <c r="D710" s="20"/>
      <c r="E710" s="20"/>
      <c r="F710" s="21" t="str">
        <f aca="false">IF(OR(D710="",E710=""),"",ROUND(MOD(E710-D710,1)*24,2))</f>
        <v/>
      </c>
      <c r="G710" s="17"/>
      <c r="H710" s="17"/>
      <c r="I710" s="17"/>
    </row>
    <row r="711" customFormat="false" ht="15" hidden="false" customHeight="false" outlineLevel="0" collapsed="false">
      <c r="A711" s="17"/>
      <c r="B711" s="18" t="str">
        <f aca="false">IF(A711="","",IFERROR(VLOOKUP(A711,الموظفين!$A$2:$J$501,2,FALSE()),"⚠ كود غير موجود"))</f>
        <v/>
      </c>
      <c r="C711" s="16"/>
      <c r="D711" s="20"/>
      <c r="E711" s="20"/>
      <c r="F711" s="21" t="str">
        <f aca="false">IF(OR(D711="",E711=""),"",ROUND(MOD(E711-D711,1)*24,2))</f>
        <v/>
      </c>
      <c r="G711" s="17"/>
      <c r="H711" s="17"/>
      <c r="I711" s="17"/>
    </row>
    <row r="712" customFormat="false" ht="15" hidden="false" customHeight="false" outlineLevel="0" collapsed="false">
      <c r="A712" s="17"/>
      <c r="B712" s="18" t="str">
        <f aca="false">IF(A712="","",IFERROR(VLOOKUP(A712,الموظفين!$A$2:$J$501,2,FALSE()),"⚠ كود غير موجود"))</f>
        <v/>
      </c>
      <c r="C712" s="16"/>
      <c r="D712" s="20"/>
      <c r="E712" s="20"/>
      <c r="F712" s="21" t="str">
        <f aca="false">IF(OR(D712="",E712=""),"",ROUND(MOD(E712-D712,1)*24,2))</f>
        <v/>
      </c>
      <c r="G712" s="17"/>
      <c r="H712" s="17"/>
      <c r="I712" s="17"/>
    </row>
    <row r="713" customFormat="false" ht="15" hidden="false" customHeight="false" outlineLevel="0" collapsed="false">
      <c r="A713" s="17"/>
      <c r="B713" s="18" t="str">
        <f aca="false">IF(A713="","",IFERROR(VLOOKUP(A713,الموظفين!$A$2:$J$501,2,FALSE()),"⚠ كود غير موجود"))</f>
        <v/>
      </c>
      <c r="C713" s="16"/>
      <c r="D713" s="20"/>
      <c r="E713" s="20"/>
      <c r="F713" s="21" t="str">
        <f aca="false">IF(OR(D713="",E713=""),"",ROUND(MOD(E713-D713,1)*24,2))</f>
        <v/>
      </c>
      <c r="G713" s="17"/>
      <c r="H713" s="17"/>
      <c r="I713" s="17"/>
    </row>
    <row r="714" customFormat="false" ht="15" hidden="false" customHeight="false" outlineLevel="0" collapsed="false">
      <c r="A714" s="17"/>
      <c r="B714" s="18" t="str">
        <f aca="false">IF(A714="","",IFERROR(VLOOKUP(A714,الموظفين!$A$2:$J$501,2,FALSE()),"⚠ كود غير موجود"))</f>
        <v/>
      </c>
      <c r="C714" s="16"/>
      <c r="D714" s="20"/>
      <c r="E714" s="20"/>
      <c r="F714" s="21" t="str">
        <f aca="false">IF(OR(D714="",E714=""),"",ROUND(MOD(E714-D714,1)*24,2))</f>
        <v/>
      </c>
      <c r="G714" s="17"/>
      <c r="H714" s="17"/>
      <c r="I714" s="17"/>
    </row>
    <row r="715" customFormat="false" ht="15" hidden="false" customHeight="false" outlineLevel="0" collapsed="false">
      <c r="A715" s="17"/>
      <c r="B715" s="18" t="str">
        <f aca="false">IF(A715="","",IFERROR(VLOOKUP(A715,الموظفين!$A$2:$J$501,2,FALSE()),"⚠ كود غير موجود"))</f>
        <v/>
      </c>
      <c r="C715" s="16"/>
      <c r="D715" s="20"/>
      <c r="E715" s="20"/>
      <c r="F715" s="21" t="str">
        <f aca="false">IF(OR(D715="",E715=""),"",ROUND(MOD(E715-D715,1)*24,2))</f>
        <v/>
      </c>
      <c r="G715" s="17"/>
      <c r="H715" s="17"/>
      <c r="I715" s="17"/>
    </row>
    <row r="716" customFormat="false" ht="15" hidden="false" customHeight="false" outlineLevel="0" collapsed="false">
      <c r="A716" s="17"/>
      <c r="B716" s="18" t="str">
        <f aca="false">IF(A716="","",IFERROR(VLOOKUP(A716,الموظفين!$A$2:$J$501,2,FALSE()),"⚠ كود غير موجود"))</f>
        <v/>
      </c>
      <c r="C716" s="16"/>
      <c r="D716" s="20"/>
      <c r="E716" s="20"/>
      <c r="F716" s="21" t="str">
        <f aca="false">IF(OR(D716="",E716=""),"",ROUND(MOD(E716-D716,1)*24,2))</f>
        <v/>
      </c>
      <c r="G716" s="17"/>
      <c r="H716" s="17"/>
      <c r="I716" s="17"/>
    </row>
    <row r="717" customFormat="false" ht="15" hidden="false" customHeight="false" outlineLevel="0" collapsed="false">
      <c r="A717" s="17"/>
      <c r="B717" s="18" t="str">
        <f aca="false">IF(A717="","",IFERROR(VLOOKUP(A717,الموظفين!$A$2:$J$501,2,FALSE()),"⚠ كود غير موجود"))</f>
        <v/>
      </c>
      <c r="C717" s="16"/>
      <c r="D717" s="20"/>
      <c r="E717" s="20"/>
      <c r="F717" s="21" t="str">
        <f aca="false">IF(OR(D717="",E717=""),"",ROUND(MOD(E717-D717,1)*24,2))</f>
        <v/>
      </c>
      <c r="G717" s="17"/>
      <c r="H717" s="17"/>
      <c r="I717" s="17"/>
    </row>
    <row r="718" customFormat="false" ht="15" hidden="false" customHeight="false" outlineLevel="0" collapsed="false">
      <c r="A718" s="17"/>
      <c r="B718" s="18" t="str">
        <f aca="false">IF(A718="","",IFERROR(VLOOKUP(A718,الموظفين!$A$2:$J$501,2,FALSE()),"⚠ كود غير موجود"))</f>
        <v/>
      </c>
      <c r="C718" s="16"/>
      <c r="D718" s="20"/>
      <c r="E718" s="20"/>
      <c r="F718" s="21" t="str">
        <f aca="false">IF(OR(D718="",E718=""),"",ROUND(MOD(E718-D718,1)*24,2))</f>
        <v/>
      </c>
      <c r="G718" s="17"/>
      <c r="H718" s="17"/>
      <c r="I718" s="17"/>
    </row>
    <row r="719" customFormat="false" ht="15" hidden="false" customHeight="false" outlineLevel="0" collapsed="false">
      <c r="A719" s="17"/>
      <c r="B719" s="18" t="str">
        <f aca="false">IF(A719="","",IFERROR(VLOOKUP(A719,الموظفين!$A$2:$J$501,2,FALSE()),"⚠ كود غير موجود"))</f>
        <v/>
      </c>
      <c r="C719" s="16"/>
      <c r="D719" s="20"/>
      <c r="E719" s="20"/>
      <c r="F719" s="21" t="str">
        <f aca="false">IF(OR(D719="",E719=""),"",ROUND(MOD(E719-D719,1)*24,2))</f>
        <v/>
      </c>
      <c r="G719" s="17"/>
      <c r="H719" s="17"/>
      <c r="I719" s="17"/>
    </row>
    <row r="720" customFormat="false" ht="15" hidden="false" customHeight="false" outlineLevel="0" collapsed="false">
      <c r="A720" s="17"/>
      <c r="B720" s="18" t="str">
        <f aca="false">IF(A720="","",IFERROR(VLOOKUP(A720,الموظفين!$A$2:$J$501,2,FALSE()),"⚠ كود غير موجود"))</f>
        <v/>
      </c>
      <c r="C720" s="16"/>
      <c r="D720" s="20"/>
      <c r="E720" s="20"/>
      <c r="F720" s="21" t="str">
        <f aca="false">IF(OR(D720="",E720=""),"",ROUND(MOD(E720-D720,1)*24,2))</f>
        <v/>
      </c>
      <c r="G720" s="17"/>
      <c r="H720" s="17"/>
      <c r="I720" s="17"/>
    </row>
    <row r="721" customFormat="false" ht="15" hidden="false" customHeight="false" outlineLevel="0" collapsed="false">
      <c r="A721" s="17"/>
      <c r="B721" s="18" t="str">
        <f aca="false">IF(A721="","",IFERROR(VLOOKUP(A721,الموظفين!$A$2:$J$501,2,FALSE()),"⚠ كود غير موجود"))</f>
        <v/>
      </c>
      <c r="C721" s="16"/>
      <c r="D721" s="20"/>
      <c r="E721" s="20"/>
      <c r="F721" s="21" t="str">
        <f aca="false">IF(OR(D721="",E721=""),"",ROUND(MOD(E721-D721,1)*24,2))</f>
        <v/>
      </c>
      <c r="G721" s="17"/>
      <c r="H721" s="17"/>
      <c r="I721" s="17"/>
    </row>
    <row r="722" customFormat="false" ht="15" hidden="false" customHeight="false" outlineLevel="0" collapsed="false">
      <c r="A722" s="17"/>
      <c r="B722" s="18" t="str">
        <f aca="false">IF(A722="","",IFERROR(VLOOKUP(A722,الموظفين!$A$2:$J$501,2,FALSE()),"⚠ كود غير موجود"))</f>
        <v/>
      </c>
      <c r="C722" s="16"/>
      <c r="D722" s="20"/>
      <c r="E722" s="20"/>
      <c r="F722" s="21" t="str">
        <f aca="false">IF(OR(D722="",E722=""),"",ROUND(MOD(E722-D722,1)*24,2))</f>
        <v/>
      </c>
      <c r="G722" s="17"/>
      <c r="H722" s="17"/>
      <c r="I722" s="17"/>
    </row>
    <row r="723" customFormat="false" ht="15" hidden="false" customHeight="false" outlineLevel="0" collapsed="false">
      <c r="A723" s="17"/>
      <c r="B723" s="18" t="str">
        <f aca="false">IF(A723="","",IFERROR(VLOOKUP(A723,الموظفين!$A$2:$J$501,2,FALSE()),"⚠ كود غير موجود"))</f>
        <v/>
      </c>
      <c r="C723" s="16"/>
      <c r="D723" s="20"/>
      <c r="E723" s="20"/>
      <c r="F723" s="21" t="str">
        <f aca="false">IF(OR(D723="",E723=""),"",ROUND(MOD(E723-D723,1)*24,2))</f>
        <v/>
      </c>
      <c r="G723" s="17"/>
      <c r="H723" s="17"/>
      <c r="I723" s="17"/>
    </row>
    <row r="724" customFormat="false" ht="15" hidden="false" customHeight="false" outlineLevel="0" collapsed="false">
      <c r="A724" s="17"/>
      <c r="B724" s="18" t="str">
        <f aca="false">IF(A724="","",IFERROR(VLOOKUP(A724,الموظفين!$A$2:$J$501,2,FALSE()),"⚠ كود غير موجود"))</f>
        <v/>
      </c>
      <c r="C724" s="16"/>
      <c r="D724" s="20"/>
      <c r="E724" s="20"/>
      <c r="F724" s="21" t="str">
        <f aca="false">IF(OR(D724="",E724=""),"",ROUND(MOD(E724-D724,1)*24,2))</f>
        <v/>
      </c>
      <c r="G724" s="17"/>
      <c r="H724" s="17"/>
      <c r="I724" s="17"/>
    </row>
    <row r="725" customFormat="false" ht="15" hidden="false" customHeight="false" outlineLevel="0" collapsed="false">
      <c r="A725" s="17"/>
      <c r="B725" s="18" t="str">
        <f aca="false">IF(A725="","",IFERROR(VLOOKUP(A725,الموظفين!$A$2:$J$501,2,FALSE()),"⚠ كود غير موجود"))</f>
        <v/>
      </c>
      <c r="C725" s="16"/>
      <c r="D725" s="20"/>
      <c r="E725" s="20"/>
      <c r="F725" s="21" t="str">
        <f aca="false">IF(OR(D725="",E725=""),"",ROUND(MOD(E725-D725,1)*24,2))</f>
        <v/>
      </c>
      <c r="G725" s="17"/>
      <c r="H725" s="17"/>
      <c r="I725" s="17"/>
    </row>
    <row r="726" customFormat="false" ht="15" hidden="false" customHeight="false" outlineLevel="0" collapsed="false">
      <c r="A726" s="17"/>
      <c r="B726" s="18" t="str">
        <f aca="false">IF(A726="","",IFERROR(VLOOKUP(A726,الموظفين!$A$2:$J$501,2,FALSE()),"⚠ كود غير موجود"))</f>
        <v/>
      </c>
      <c r="C726" s="16"/>
      <c r="D726" s="20"/>
      <c r="E726" s="20"/>
      <c r="F726" s="21" t="str">
        <f aca="false">IF(OR(D726="",E726=""),"",ROUND(MOD(E726-D726,1)*24,2))</f>
        <v/>
      </c>
      <c r="G726" s="17"/>
      <c r="H726" s="17"/>
      <c r="I726" s="17"/>
    </row>
    <row r="727" customFormat="false" ht="15" hidden="false" customHeight="false" outlineLevel="0" collapsed="false">
      <c r="A727" s="17"/>
      <c r="B727" s="18" t="str">
        <f aca="false">IF(A727="","",IFERROR(VLOOKUP(A727,الموظفين!$A$2:$J$501,2,FALSE()),"⚠ كود غير موجود"))</f>
        <v/>
      </c>
      <c r="C727" s="16"/>
      <c r="D727" s="20"/>
      <c r="E727" s="20"/>
      <c r="F727" s="21" t="str">
        <f aca="false">IF(OR(D727="",E727=""),"",ROUND(MOD(E727-D727,1)*24,2))</f>
        <v/>
      </c>
      <c r="G727" s="17"/>
      <c r="H727" s="17"/>
      <c r="I727" s="17"/>
    </row>
    <row r="728" customFormat="false" ht="15" hidden="false" customHeight="false" outlineLevel="0" collapsed="false">
      <c r="A728" s="17"/>
      <c r="B728" s="18" t="str">
        <f aca="false">IF(A728="","",IFERROR(VLOOKUP(A728,الموظفين!$A$2:$J$501,2,FALSE()),"⚠ كود غير موجود"))</f>
        <v/>
      </c>
      <c r="C728" s="16"/>
      <c r="D728" s="20"/>
      <c r="E728" s="20"/>
      <c r="F728" s="21" t="str">
        <f aca="false">IF(OR(D728="",E728=""),"",ROUND(MOD(E728-D728,1)*24,2))</f>
        <v/>
      </c>
      <c r="G728" s="17"/>
      <c r="H728" s="17"/>
      <c r="I728" s="17"/>
    </row>
    <row r="729" customFormat="false" ht="15" hidden="false" customHeight="false" outlineLevel="0" collapsed="false">
      <c r="A729" s="17"/>
      <c r="B729" s="18" t="str">
        <f aca="false">IF(A729="","",IFERROR(VLOOKUP(A729,الموظفين!$A$2:$J$501,2,FALSE()),"⚠ كود غير موجود"))</f>
        <v/>
      </c>
      <c r="C729" s="16"/>
      <c r="D729" s="20"/>
      <c r="E729" s="20"/>
      <c r="F729" s="21" t="str">
        <f aca="false">IF(OR(D729="",E729=""),"",ROUND(MOD(E729-D729,1)*24,2))</f>
        <v/>
      </c>
      <c r="G729" s="17"/>
      <c r="H729" s="17"/>
      <c r="I729" s="17"/>
    </row>
    <row r="730" customFormat="false" ht="15" hidden="false" customHeight="false" outlineLevel="0" collapsed="false">
      <c r="A730" s="17"/>
      <c r="B730" s="18" t="str">
        <f aca="false">IF(A730="","",IFERROR(VLOOKUP(A730,الموظفين!$A$2:$J$501,2,FALSE()),"⚠ كود غير موجود"))</f>
        <v/>
      </c>
      <c r="C730" s="16"/>
      <c r="D730" s="20"/>
      <c r="E730" s="20"/>
      <c r="F730" s="21" t="str">
        <f aca="false">IF(OR(D730="",E730=""),"",ROUND(MOD(E730-D730,1)*24,2))</f>
        <v/>
      </c>
      <c r="G730" s="17"/>
      <c r="H730" s="17"/>
      <c r="I730" s="17"/>
    </row>
    <row r="731" customFormat="false" ht="15" hidden="false" customHeight="false" outlineLevel="0" collapsed="false">
      <c r="A731" s="17"/>
      <c r="B731" s="18" t="str">
        <f aca="false">IF(A731="","",IFERROR(VLOOKUP(A731,الموظفين!$A$2:$J$501,2,FALSE()),"⚠ كود غير موجود"))</f>
        <v/>
      </c>
      <c r="C731" s="16"/>
      <c r="D731" s="20"/>
      <c r="E731" s="20"/>
      <c r="F731" s="21" t="str">
        <f aca="false">IF(OR(D731="",E731=""),"",ROUND(MOD(E731-D731,1)*24,2))</f>
        <v/>
      </c>
      <c r="G731" s="17"/>
      <c r="H731" s="17"/>
      <c r="I731" s="17"/>
    </row>
    <row r="732" customFormat="false" ht="15" hidden="false" customHeight="false" outlineLevel="0" collapsed="false">
      <c r="A732" s="17"/>
      <c r="B732" s="18" t="str">
        <f aca="false">IF(A732="","",IFERROR(VLOOKUP(A732,الموظفين!$A$2:$J$501,2,FALSE()),"⚠ كود غير موجود"))</f>
        <v/>
      </c>
      <c r="C732" s="16"/>
      <c r="D732" s="20"/>
      <c r="E732" s="20"/>
      <c r="F732" s="21" t="str">
        <f aca="false">IF(OR(D732="",E732=""),"",ROUND(MOD(E732-D732,1)*24,2))</f>
        <v/>
      </c>
      <c r="G732" s="17"/>
      <c r="H732" s="17"/>
      <c r="I732" s="17"/>
    </row>
    <row r="733" customFormat="false" ht="15" hidden="false" customHeight="false" outlineLevel="0" collapsed="false">
      <c r="A733" s="17"/>
      <c r="B733" s="18" t="str">
        <f aca="false">IF(A733="","",IFERROR(VLOOKUP(A733,الموظفين!$A$2:$J$501,2,FALSE()),"⚠ كود غير موجود"))</f>
        <v/>
      </c>
      <c r="C733" s="16"/>
      <c r="D733" s="20"/>
      <c r="E733" s="20"/>
      <c r="F733" s="21" t="str">
        <f aca="false">IF(OR(D733="",E733=""),"",ROUND(MOD(E733-D733,1)*24,2))</f>
        <v/>
      </c>
      <c r="G733" s="17"/>
      <c r="H733" s="17"/>
      <c r="I733" s="17"/>
    </row>
    <row r="734" customFormat="false" ht="15" hidden="false" customHeight="false" outlineLevel="0" collapsed="false">
      <c r="A734" s="17"/>
      <c r="B734" s="18" t="str">
        <f aca="false">IF(A734="","",IFERROR(VLOOKUP(A734,الموظفين!$A$2:$J$501,2,FALSE()),"⚠ كود غير موجود"))</f>
        <v/>
      </c>
      <c r="C734" s="16"/>
      <c r="D734" s="20"/>
      <c r="E734" s="20"/>
      <c r="F734" s="21" t="str">
        <f aca="false">IF(OR(D734="",E734=""),"",ROUND(MOD(E734-D734,1)*24,2))</f>
        <v/>
      </c>
      <c r="G734" s="17"/>
      <c r="H734" s="17"/>
      <c r="I734" s="17"/>
    </row>
    <row r="735" customFormat="false" ht="15" hidden="false" customHeight="false" outlineLevel="0" collapsed="false">
      <c r="A735" s="17"/>
      <c r="B735" s="18" t="str">
        <f aca="false">IF(A735="","",IFERROR(VLOOKUP(A735,الموظفين!$A$2:$J$501,2,FALSE()),"⚠ كود غير موجود"))</f>
        <v/>
      </c>
      <c r="C735" s="16"/>
      <c r="D735" s="20"/>
      <c r="E735" s="20"/>
      <c r="F735" s="21" t="str">
        <f aca="false">IF(OR(D735="",E735=""),"",ROUND(MOD(E735-D735,1)*24,2))</f>
        <v/>
      </c>
      <c r="G735" s="17"/>
      <c r="H735" s="17"/>
      <c r="I735" s="17"/>
    </row>
    <row r="736" customFormat="false" ht="15" hidden="false" customHeight="false" outlineLevel="0" collapsed="false">
      <c r="A736" s="17"/>
      <c r="B736" s="18" t="str">
        <f aca="false">IF(A736="","",IFERROR(VLOOKUP(A736,الموظفين!$A$2:$J$501,2,FALSE()),"⚠ كود غير موجود"))</f>
        <v/>
      </c>
      <c r="C736" s="16"/>
      <c r="D736" s="20"/>
      <c r="E736" s="20"/>
      <c r="F736" s="21" t="str">
        <f aca="false">IF(OR(D736="",E736=""),"",ROUND(MOD(E736-D736,1)*24,2))</f>
        <v/>
      </c>
      <c r="G736" s="17"/>
      <c r="H736" s="17"/>
      <c r="I736" s="17"/>
    </row>
    <row r="737" customFormat="false" ht="15" hidden="false" customHeight="false" outlineLevel="0" collapsed="false">
      <c r="A737" s="17"/>
      <c r="B737" s="18" t="str">
        <f aca="false">IF(A737="","",IFERROR(VLOOKUP(A737,الموظفين!$A$2:$J$501,2,FALSE()),"⚠ كود غير موجود"))</f>
        <v/>
      </c>
      <c r="C737" s="16"/>
      <c r="D737" s="20"/>
      <c r="E737" s="20"/>
      <c r="F737" s="21" t="str">
        <f aca="false">IF(OR(D737="",E737=""),"",ROUND(MOD(E737-D737,1)*24,2))</f>
        <v/>
      </c>
      <c r="G737" s="17"/>
      <c r="H737" s="17"/>
      <c r="I737" s="17"/>
    </row>
    <row r="738" customFormat="false" ht="15" hidden="false" customHeight="false" outlineLevel="0" collapsed="false">
      <c r="A738" s="17"/>
      <c r="B738" s="18" t="str">
        <f aca="false">IF(A738="","",IFERROR(VLOOKUP(A738,الموظفين!$A$2:$J$501,2,FALSE()),"⚠ كود غير موجود"))</f>
        <v/>
      </c>
      <c r="C738" s="16"/>
      <c r="D738" s="20"/>
      <c r="E738" s="20"/>
      <c r="F738" s="21" t="str">
        <f aca="false">IF(OR(D738="",E738=""),"",ROUND(MOD(E738-D738,1)*24,2))</f>
        <v/>
      </c>
      <c r="G738" s="17"/>
      <c r="H738" s="17"/>
      <c r="I738" s="17"/>
    </row>
    <row r="739" customFormat="false" ht="15" hidden="false" customHeight="false" outlineLevel="0" collapsed="false">
      <c r="A739" s="17"/>
      <c r="B739" s="18" t="str">
        <f aca="false">IF(A739="","",IFERROR(VLOOKUP(A739,الموظفين!$A$2:$J$501,2,FALSE()),"⚠ كود غير موجود"))</f>
        <v/>
      </c>
      <c r="C739" s="16"/>
      <c r="D739" s="20"/>
      <c r="E739" s="20"/>
      <c r="F739" s="21" t="str">
        <f aca="false">IF(OR(D739="",E739=""),"",ROUND(MOD(E739-D739,1)*24,2))</f>
        <v/>
      </c>
      <c r="G739" s="17"/>
      <c r="H739" s="17"/>
      <c r="I739" s="17"/>
    </row>
    <row r="740" customFormat="false" ht="15" hidden="false" customHeight="false" outlineLevel="0" collapsed="false">
      <c r="A740" s="17"/>
      <c r="B740" s="18" t="str">
        <f aca="false">IF(A740="","",IFERROR(VLOOKUP(A740,الموظفين!$A$2:$J$501,2,FALSE()),"⚠ كود غير موجود"))</f>
        <v/>
      </c>
      <c r="C740" s="16"/>
      <c r="D740" s="20"/>
      <c r="E740" s="20"/>
      <c r="F740" s="21" t="str">
        <f aca="false">IF(OR(D740="",E740=""),"",ROUND(MOD(E740-D740,1)*24,2))</f>
        <v/>
      </c>
      <c r="G740" s="17"/>
      <c r="H740" s="17"/>
      <c r="I740" s="17"/>
    </row>
    <row r="741" customFormat="false" ht="15" hidden="false" customHeight="false" outlineLevel="0" collapsed="false">
      <c r="A741" s="17"/>
      <c r="B741" s="18" t="str">
        <f aca="false">IF(A741="","",IFERROR(VLOOKUP(A741,الموظفين!$A$2:$J$501,2,FALSE()),"⚠ كود غير موجود"))</f>
        <v/>
      </c>
      <c r="C741" s="16"/>
      <c r="D741" s="20"/>
      <c r="E741" s="20"/>
      <c r="F741" s="21" t="str">
        <f aca="false">IF(OR(D741="",E741=""),"",ROUND(MOD(E741-D741,1)*24,2))</f>
        <v/>
      </c>
      <c r="G741" s="17"/>
      <c r="H741" s="17"/>
      <c r="I741" s="17"/>
    </row>
    <row r="742" customFormat="false" ht="15" hidden="false" customHeight="false" outlineLevel="0" collapsed="false">
      <c r="A742" s="17"/>
      <c r="B742" s="18" t="str">
        <f aca="false">IF(A742="","",IFERROR(VLOOKUP(A742,الموظفين!$A$2:$J$501,2,FALSE()),"⚠ كود غير موجود"))</f>
        <v/>
      </c>
      <c r="C742" s="16"/>
      <c r="D742" s="20"/>
      <c r="E742" s="20"/>
      <c r="F742" s="21" t="str">
        <f aca="false">IF(OR(D742="",E742=""),"",ROUND(MOD(E742-D742,1)*24,2))</f>
        <v/>
      </c>
      <c r="G742" s="17"/>
      <c r="H742" s="17"/>
      <c r="I742" s="17"/>
    </row>
    <row r="743" customFormat="false" ht="15" hidden="false" customHeight="false" outlineLevel="0" collapsed="false">
      <c r="A743" s="17"/>
      <c r="B743" s="18" t="str">
        <f aca="false">IF(A743="","",IFERROR(VLOOKUP(A743,الموظفين!$A$2:$J$501,2,FALSE()),"⚠ كود غير موجود"))</f>
        <v/>
      </c>
      <c r="C743" s="16"/>
      <c r="D743" s="20"/>
      <c r="E743" s="20"/>
      <c r="F743" s="21" t="str">
        <f aca="false">IF(OR(D743="",E743=""),"",ROUND(MOD(E743-D743,1)*24,2))</f>
        <v/>
      </c>
      <c r="G743" s="17"/>
      <c r="H743" s="17"/>
      <c r="I743" s="17"/>
    </row>
    <row r="744" customFormat="false" ht="15" hidden="false" customHeight="false" outlineLevel="0" collapsed="false">
      <c r="A744" s="17"/>
      <c r="B744" s="18" t="str">
        <f aca="false">IF(A744="","",IFERROR(VLOOKUP(A744,الموظفين!$A$2:$J$501,2,FALSE()),"⚠ كود غير موجود"))</f>
        <v/>
      </c>
      <c r="C744" s="16"/>
      <c r="D744" s="20"/>
      <c r="E744" s="20"/>
      <c r="F744" s="21" t="str">
        <f aca="false">IF(OR(D744="",E744=""),"",ROUND(MOD(E744-D744,1)*24,2))</f>
        <v/>
      </c>
      <c r="G744" s="17"/>
      <c r="H744" s="17"/>
      <c r="I744" s="17"/>
    </row>
    <row r="745" customFormat="false" ht="15" hidden="false" customHeight="false" outlineLevel="0" collapsed="false">
      <c r="A745" s="17"/>
      <c r="B745" s="18" t="str">
        <f aca="false">IF(A745="","",IFERROR(VLOOKUP(A745,الموظفين!$A$2:$J$501,2,FALSE()),"⚠ كود غير موجود"))</f>
        <v/>
      </c>
      <c r="C745" s="16"/>
      <c r="D745" s="20"/>
      <c r="E745" s="20"/>
      <c r="F745" s="21" t="str">
        <f aca="false">IF(OR(D745="",E745=""),"",ROUND(MOD(E745-D745,1)*24,2))</f>
        <v/>
      </c>
      <c r="G745" s="17"/>
      <c r="H745" s="17"/>
      <c r="I745" s="17"/>
    </row>
    <row r="746" customFormat="false" ht="15" hidden="false" customHeight="false" outlineLevel="0" collapsed="false">
      <c r="A746" s="17"/>
      <c r="B746" s="18" t="str">
        <f aca="false">IF(A746="","",IFERROR(VLOOKUP(A746,الموظفين!$A$2:$J$501,2,FALSE()),"⚠ كود غير موجود"))</f>
        <v/>
      </c>
      <c r="C746" s="16"/>
      <c r="D746" s="20"/>
      <c r="E746" s="20"/>
      <c r="F746" s="21" t="str">
        <f aca="false">IF(OR(D746="",E746=""),"",ROUND(MOD(E746-D746,1)*24,2))</f>
        <v/>
      </c>
      <c r="G746" s="17"/>
      <c r="H746" s="17"/>
      <c r="I746" s="17"/>
    </row>
    <row r="747" customFormat="false" ht="15" hidden="false" customHeight="false" outlineLevel="0" collapsed="false">
      <c r="A747" s="17"/>
      <c r="B747" s="18" t="str">
        <f aca="false">IF(A747="","",IFERROR(VLOOKUP(A747,الموظفين!$A$2:$J$501,2,FALSE()),"⚠ كود غير موجود"))</f>
        <v/>
      </c>
      <c r="C747" s="16"/>
      <c r="D747" s="20"/>
      <c r="E747" s="20"/>
      <c r="F747" s="21" t="str">
        <f aca="false">IF(OR(D747="",E747=""),"",ROUND(MOD(E747-D747,1)*24,2))</f>
        <v/>
      </c>
      <c r="G747" s="17"/>
      <c r="H747" s="17"/>
      <c r="I747" s="17"/>
    </row>
    <row r="748" customFormat="false" ht="15" hidden="false" customHeight="false" outlineLevel="0" collapsed="false">
      <c r="A748" s="17"/>
      <c r="B748" s="18" t="str">
        <f aca="false">IF(A748="","",IFERROR(VLOOKUP(A748,الموظفين!$A$2:$J$501,2,FALSE()),"⚠ كود غير موجود"))</f>
        <v/>
      </c>
      <c r="C748" s="16"/>
      <c r="D748" s="20"/>
      <c r="E748" s="20"/>
      <c r="F748" s="21" t="str">
        <f aca="false">IF(OR(D748="",E748=""),"",ROUND(MOD(E748-D748,1)*24,2))</f>
        <v/>
      </c>
      <c r="G748" s="17"/>
      <c r="H748" s="17"/>
      <c r="I748" s="17"/>
    </row>
    <row r="749" customFormat="false" ht="15" hidden="false" customHeight="false" outlineLevel="0" collapsed="false">
      <c r="A749" s="17"/>
      <c r="B749" s="18" t="str">
        <f aca="false">IF(A749="","",IFERROR(VLOOKUP(A749,الموظفين!$A$2:$J$501,2,FALSE()),"⚠ كود غير موجود"))</f>
        <v/>
      </c>
      <c r="C749" s="16"/>
      <c r="D749" s="20"/>
      <c r="E749" s="20"/>
      <c r="F749" s="21" t="str">
        <f aca="false">IF(OR(D749="",E749=""),"",ROUND(MOD(E749-D749,1)*24,2))</f>
        <v/>
      </c>
      <c r="G749" s="17"/>
      <c r="H749" s="17"/>
      <c r="I749" s="17"/>
    </row>
    <row r="750" customFormat="false" ht="15" hidden="false" customHeight="false" outlineLevel="0" collapsed="false">
      <c r="A750" s="17"/>
      <c r="B750" s="18" t="str">
        <f aca="false">IF(A750="","",IFERROR(VLOOKUP(A750,الموظفين!$A$2:$J$501,2,FALSE()),"⚠ كود غير موجود"))</f>
        <v/>
      </c>
      <c r="C750" s="16"/>
      <c r="D750" s="20"/>
      <c r="E750" s="20"/>
      <c r="F750" s="21" t="str">
        <f aca="false">IF(OR(D750="",E750=""),"",ROUND(MOD(E750-D750,1)*24,2))</f>
        <v/>
      </c>
      <c r="G750" s="17"/>
      <c r="H750" s="17"/>
      <c r="I750" s="17"/>
    </row>
    <row r="751" customFormat="false" ht="15" hidden="false" customHeight="false" outlineLevel="0" collapsed="false">
      <c r="A751" s="17"/>
      <c r="B751" s="18" t="str">
        <f aca="false">IF(A751="","",IFERROR(VLOOKUP(A751,الموظفين!$A$2:$J$501,2,FALSE()),"⚠ كود غير موجود"))</f>
        <v/>
      </c>
      <c r="C751" s="16"/>
      <c r="D751" s="20"/>
      <c r="E751" s="20"/>
      <c r="F751" s="21" t="str">
        <f aca="false">IF(OR(D751="",E751=""),"",ROUND(MOD(E751-D751,1)*24,2))</f>
        <v/>
      </c>
      <c r="G751" s="17"/>
      <c r="H751" s="17"/>
      <c r="I751" s="17"/>
    </row>
    <row r="752" customFormat="false" ht="15" hidden="false" customHeight="false" outlineLevel="0" collapsed="false">
      <c r="A752" s="17"/>
      <c r="B752" s="18" t="str">
        <f aca="false">IF(A752="","",IFERROR(VLOOKUP(A752,الموظفين!$A$2:$J$501,2,FALSE()),"⚠ كود غير موجود"))</f>
        <v/>
      </c>
      <c r="C752" s="16"/>
      <c r="D752" s="20"/>
      <c r="E752" s="20"/>
      <c r="F752" s="21" t="str">
        <f aca="false">IF(OR(D752="",E752=""),"",ROUND(MOD(E752-D752,1)*24,2))</f>
        <v/>
      </c>
      <c r="G752" s="17"/>
      <c r="H752" s="17"/>
      <c r="I752" s="17"/>
    </row>
    <row r="753" customFormat="false" ht="15" hidden="false" customHeight="false" outlineLevel="0" collapsed="false">
      <c r="A753" s="17"/>
      <c r="B753" s="18" t="str">
        <f aca="false">IF(A753="","",IFERROR(VLOOKUP(A753,الموظفين!$A$2:$J$501,2,FALSE()),"⚠ كود غير موجود"))</f>
        <v/>
      </c>
      <c r="C753" s="16"/>
      <c r="D753" s="20"/>
      <c r="E753" s="20"/>
      <c r="F753" s="21" t="str">
        <f aca="false">IF(OR(D753="",E753=""),"",ROUND(MOD(E753-D753,1)*24,2))</f>
        <v/>
      </c>
      <c r="G753" s="17"/>
      <c r="H753" s="17"/>
      <c r="I753" s="17"/>
    </row>
    <row r="754" customFormat="false" ht="15" hidden="false" customHeight="false" outlineLevel="0" collapsed="false">
      <c r="A754" s="17"/>
      <c r="B754" s="18" t="str">
        <f aca="false">IF(A754="","",IFERROR(VLOOKUP(A754,الموظفين!$A$2:$J$501,2,FALSE()),"⚠ كود غير موجود"))</f>
        <v/>
      </c>
      <c r="C754" s="16"/>
      <c r="D754" s="20"/>
      <c r="E754" s="20"/>
      <c r="F754" s="21" t="str">
        <f aca="false">IF(OR(D754="",E754=""),"",ROUND(MOD(E754-D754,1)*24,2))</f>
        <v/>
      </c>
      <c r="G754" s="17"/>
      <c r="H754" s="17"/>
      <c r="I754" s="17"/>
    </row>
    <row r="755" customFormat="false" ht="15" hidden="false" customHeight="false" outlineLevel="0" collapsed="false">
      <c r="A755" s="17"/>
      <c r="B755" s="18" t="str">
        <f aca="false">IF(A755="","",IFERROR(VLOOKUP(A755,الموظفين!$A$2:$J$501,2,FALSE()),"⚠ كود غير موجود"))</f>
        <v/>
      </c>
      <c r="C755" s="16"/>
      <c r="D755" s="20"/>
      <c r="E755" s="20"/>
      <c r="F755" s="21" t="str">
        <f aca="false">IF(OR(D755="",E755=""),"",ROUND(MOD(E755-D755,1)*24,2))</f>
        <v/>
      </c>
      <c r="G755" s="17"/>
      <c r="H755" s="17"/>
      <c r="I755" s="17"/>
    </row>
    <row r="756" customFormat="false" ht="15" hidden="false" customHeight="false" outlineLevel="0" collapsed="false">
      <c r="A756" s="17"/>
      <c r="B756" s="18" t="str">
        <f aca="false">IF(A756="","",IFERROR(VLOOKUP(A756,الموظفين!$A$2:$J$501,2,FALSE()),"⚠ كود غير موجود"))</f>
        <v/>
      </c>
      <c r="C756" s="16"/>
      <c r="D756" s="20"/>
      <c r="E756" s="20"/>
      <c r="F756" s="21" t="str">
        <f aca="false">IF(OR(D756="",E756=""),"",ROUND(MOD(E756-D756,1)*24,2))</f>
        <v/>
      </c>
      <c r="G756" s="17"/>
      <c r="H756" s="17"/>
      <c r="I756" s="17"/>
    </row>
    <row r="757" customFormat="false" ht="15" hidden="false" customHeight="false" outlineLevel="0" collapsed="false">
      <c r="A757" s="17"/>
      <c r="B757" s="18" t="str">
        <f aca="false">IF(A757="","",IFERROR(VLOOKUP(A757,الموظفين!$A$2:$J$501,2,FALSE()),"⚠ كود غير موجود"))</f>
        <v/>
      </c>
      <c r="C757" s="16"/>
      <c r="D757" s="20"/>
      <c r="E757" s="20"/>
      <c r="F757" s="21" t="str">
        <f aca="false">IF(OR(D757="",E757=""),"",ROUND(MOD(E757-D757,1)*24,2))</f>
        <v/>
      </c>
      <c r="G757" s="17"/>
      <c r="H757" s="17"/>
      <c r="I757" s="17"/>
    </row>
    <row r="758" customFormat="false" ht="15" hidden="false" customHeight="false" outlineLevel="0" collapsed="false">
      <c r="A758" s="17"/>
      <c r="B758" s="18" t="str">
        <f aca="false">IF(A758="","",IFERROR(VLOOKUP(A758,الموظفين!$A$2:$J$501,2,FALSE()),"⚠ كود غير موجود"))</f>
        <v/>
      </c>
      <c r="C758" s="16"/>
      <c r="D758" s="20"/>
      <c r="E758" s="20"/>
      <c r="F758" s="21" t="str">
        <f aca="false">IF(OR(D758="",E758=""),"",ROUND(MOD(E758-D758,1)*24,2))</f>
        <v/>
      </c>
      <c r="G758" s="17"/>
      <c r="H758" s="17"/>
      <c r="I758" s="17"/>
    </row>
    <row r="759" customFormat="false" ht="15" hidden="false" customHeight="false" outlineLevel="0" collapsed="false">
      <c r="A759" s="17"/>
      <c r="B759" s="18" t="str">
        <f aca="false">IF(A759="","",IFERROR(VLOOKUP(A759,الموظفين!$A$2:$J$501,2,FALSE()),"⚠ كود غير موجود"))</f>
        <v/>
      </c>
      <c r="C759" s="16"/>
      <c r="D759" s="20"/>
      <c r="E759" s="20"/>
      <c r="F759" s="21" t="str">
        <f aca="false">IF(OR(D759="",E759=""),"",ROUND(MOD(E759-D759,1)*24,2))</f>
        <v/>
      </c>
      <c r="G759" s="17"/>
      <c r="H759" s="17"/>
      <c r="I759" s="17"/>
    </row>
    <row r="760" customFormat="false" ht="15" hidden="false" customHeight="false" outlineLevel="0" collapsed="false">
      <c r="A760" s="17"/>
      <c r="B760" s="18" t="str">
        <f aca="false">IF(A760="","",IFERROR(VLOOKUP(A760,الموظفين!$A$2:$J$501,2,FALSE()),"⚠ كود غير موجود"))</f>
        <v/>
      </c>
      <c r="C760" s="16"/>
      <c r="D760" s="20"/>
      <c r="E760" s="20"/>
      <c r="F760" s="21" t="str">
        <f aca="false">IF(OR(D760="",E760=""),"",ROUND(MOD(E760-D760,1)*24,2))</f>
        <v/>
      </c>
      <c r="G760" s="17"/>
      <c r="H760" s="17"/>
      <c r="I760" s="17"/>
    </row>
    <row r="761" customFormat="false" ht="15" hidden="false" customHeight="false" outlineLevel="0" collapsed="false">
      <c r="A761" s="17"/>
      <c r="B761" s="18" t="str">
        <f aca="false">IF(A761="","",IFERROR(VLOOKUP(A761,الموظفين!$A$2:$J$501,2,FALSE()),"⚠ كود غير موجود"))</f>
        <v/>
      </c>
      <c r="C761" s="16"/>
      <c r="D761" s="20"/>
      <c r="E761" s="20"/>
      <c r="F761" s="21" t="str">
        <f aca="false">IF(OR(D761="",E761=""),"",ROUND(MOD(E761-D761,1)*24,2))</f>
        <v/>
      </c>
      <c r="G761" s="17"/>
      <c r="H761" s="17"/>
      <c r="I761" s="17"/>
    </row>
    <row r="762" customFormat="false" ht="15" hidden="false" customHeight="false" outlineLevel="0" collapsed="false">
      <c r="A762" s="17"/>
      <c r="B762" s="18" t="str">
        <f aca="false">IF(A762="","",IFERROR(VLOOKUP(A762,الموظفين!$A$2:$J$501,2,FALSE()),"⚠ كود غير موجود"))</f>
        <v/>
      </c>
      <c r="C762" s="16"/>
      <c r="D762" s="20"/>
      <c r="E762" s="20"/>
      <c r="F762" s="21" t="str">
        <f aca="false">IF(OR(D762="",E762=""),"",ROUND(MOD(E762-D762,1)*24,2))</f>
        <v/>
      </c>
      <c r="G762" s="17"/>
      <c r="H762" s="17"/>
      <c r="I762" s="17"/>
    </row>
    <row r="763" customFormat="false" ht="15" hidden="false" customHeight="false" outlineLevel="0" collapsed="false">
      <c r="A763" s="17"/>
      <c r="B763" s="18" t="str">
        <f aca="false">IF(A763="","",IFERROR(VLOOKUP(A763,الموظفين!$A$2:$J$501,2,FALSE()),"⚠ كود غير موجود"))</f>
        <v/>
      </c>
      <c r="C763" s="16"/>
      <c r="D763" s="20"/>
      <c r="E763" s="20"/>
      <c r="F763" s="21" t="str">
        <f aca="false">IF(OR(D763="",E763=""),"",ROUND(MOD(E763-D763,1)*24,2))</f>
        <v/>
      </c>
      <c r="G763" s="17"/>
      <c r="H763" s="17"/>
      <c r="I763" s="17"/>
    </row>
    <row r="764" customFormat="false" ht="15" hidden="false" customHeight="false" outlineLevel="0" collapsed="false">
      <c r="A764" s="17"/>
      <c r="B764" s="18" t="str">
        <f aca="false">IF(A764="","",IFERROR(VLOOKUP(A764,الموظفين!$A$2:$J$501,2,FALSE()),"⚠ كود غير موجود"))</f>
        <v/>
      </c>
      <c r="C764" s="16"/>
      <c r="D764" s="20"/>
      <c r="E764" s="20"/>
      <c r="F764" s="21" t="str">
        <f aca="false">IF(OR(D764="",E764=""),"",ROUND(MOD(E764-D764,1)*24,2))</f>
        <v/>
      </c>
      <c r="G764" s="17"/>
      <c r="H764" s="17"/>
      <c r="I764" s="17"/>
    </row>
    <row r="765" customFormat="false" ht="15" hidden="false" customHeight="false" outlineLevel="0" collapsed="false">
      <c r="A765" s="17"/>
      <c r="B765" s="18" t="str">
        <f aca="false">IF(A765="","",IFERROR(VLOOKUP(A765,الموظفين!$A$2:$J$501,2,FALSE()),"⚠ كود غير موجود"))</f>
        <v/>
      </c>
      <c r="C765" s="16"/>
      <c r="D765" s="20"/>
      <c r="E765" s="20"/>
      <c r="F765" s="21" t="str">
        <f aca="false">IF(OR(D765="",E765=""),"",ROUND(MOD(E765-D765,1)*24,2))</f>
        <v/>
      </c>
      <c r="G765" s="17"/>
      <c r="H765" s="17"/>
      <c r="I765" s="17"/>
    </row>
    <row r="766" customFormat="false" ht="15" hidden="false" customHeight="false" outlineLevel="0" collapsed="false">
      <c r="A766" s="17"/>
      <c r="B766" s="18" t="str">
        <f aca="false">IF(A766="","",IFERROR(VLOOKUP(A766,الموظفين!$A$2:$J$501,2,FALSE()),"⚠ كود غير موجود"))</f>
        <v/>
      </c>
      <c r="C766" s="16"/>
      <c r="D766" s="20"/>
      <c r="E766" s="20"/>
      <c r="F766" s="21" t="str">
        <f aca="false">IF(OR(D766="",E766=""),"",ROUND(MOD(E766-D766,1)*24,2))</f>
        <v/>
      </c>
      <c r="G766" s="17"/>
      <c r="H766" s="17"/>
      <c r="I766" s="17"/>
    </row>
    <row r="767" customFormat="false" ht="15" hidden="false" customHeight="false" outlineLevel="0" collapsed="false">
      <c r="A767" s="17"/>
      <c r="B767" s="18" t="str">
        <f aca="false">IF(A767="","",IFERROR(VLOOKUP(A767,الموظفين!$A$2:$J$501,2,FALSE()),"⚠ كود غير موجود"))</f>
        <v/>
      </c>
      <c r="C767" s="16"/>
      <c r="D767" s="20"/>
      <c r="E767" s="20"/>
      <c r="F767" s="21" t="str">
        <f aca="false">IF(OR(D767="",E767=""),"",ROUND(MOD(E767-D767,1)*24,2))</f>
        <v/>
      </c>
      <c r="G767" s="17"/>
      <c r="H767" s="17"/>
      <c r="I767" s="17"/>
    </row>
    <row r="768" customFormat="false" ht="15" hidden="false" customHeight="false" outlineLevel="0" collapsed="false">
      <c r="A768" s="17"/>
      <c r="B768" s="18" t="str">
        <f aca="false">IF(A768="","",IFERROR(VLOOKUP(A768,الموظفين!$A$2:$J$501,2,FALSE()),"⚠ كود غير موجود"))</f>
        <v/>
      </c>
      <c r="C768" s="16"/>
      <c r="D768" s="20"/>
      <c r="E768" s="20"/>
      <c r="F768" s="21" t="str">
        <f aca="false">IF(OR(D768="",E768=""),"",ROUND(MOD(E768-D768,1)*24,2))</f>
        <v/>
      </c>
      <c r="G768" s="17"/>
      <c r="H768" s="17"/>
      <c r="I768" s="17"/>
    </row>
    <row r="769" customFormat="false" ht="15" hidden="false" customHeight="false" outlineLevel="0" collapsed="false">
      <c r="A769" s="17"/>
      <c r="B769" s="18" t="str">
        <f aca="false">IF(A769="","",IFERROR(VLOOKUP(A769,الموظفين!$A$2:$J$501,2,FALSE()),"⚠ كود غير موجود"))</f>
        <v/>
      </c>
      <c r="C769" s="16"/>
      <c r="D769" s="20"/>
      <c r="E769" s="20"/>
      <c r="F769" s="21" t="str">
        <f aca="false">IF(OR(D769="",E769=""),"",ROUND(MOD(E769-D769,1)*24,2))</f>
        <v/>
      </c>
      <c r="G769" s="17"/>
      <c r="H769" s="17"/>
      <c r="I769" s="17"/>
    </row>
    <row r="770" customFormat="false" ht="15" hidden="false" customHeight="false" outlineLevel="0" collapsed="false">
      <c r="A770" s="17"/>
      <c r="B770" s="18" t="str">
        <f aca="false">IF(A770="","",IFERROR(VLOOKUP(A770,الموظفين!$A$2:$J$501,2,FALSE()),"⚠ كود غير موجود"))</f>
        <v/>
      </c>
      <c r="C770" s="16"/>
      <c r="D770" s="20"/>
      <c r="E770" s="20"/>
      <c r="F770" s="21" t="str">
        <f aca="false">IF(OR(D770="",E770=""),"",ROUND(MOD(E770-D770,1)*24,2))</f>
        <v/>
      </c>
      <c r="G770" s="17"/>
      <c r="H770" s="17"/>
      <c r="I770" s="17"/>
    </row>
    <row r="771" customFormat="false" ht="15" hidden="false" customHeight="false" outlineLevel="0" collapsed="false">
      <c r="A771" s="17"/>
      <c r="B771" s="18" t="str">
        <f aca="false">IF(A771="","",IFERROR(VLOOKUP(A771,الموظفين!$A$2:$J$501,2,FALSE()),"⚠ كود غير موجود"))</f>
        <v/>
      </c>
      <c r="C771" s="16"/>
      <c r="D771" s="20"/>
      <c r="E771" s="20"/>
      <c r="F771" s="21" t="str">
        <f aca="false">IF(OR(D771="",E771=""),"",ROUND(MOD(E771-D771,1)*24,2))</f>
        <v/>
      </c>
      <c r="G771" s="17"/>
      <c r="H771" s="17"/>
      <c r="I771" s="17"/>
    </row>
    <row r="772" customFormat="false" ht="15" hidden="false" customHeight="false" outlineLevel="0" collapsed="false">
      <c r="A772" s="17"/>
      <c r="B772" s="18" t="str">
        <f aca="false">IF(A772="","",IFERROR(VLOOKUP(A772,الموظفين!$A$2:$J$501,2,FALSE()),"⚠ كود غير موجود"))</f>
        <v/>
      </c>
      <c r="C772" s="16"/>
      <c r="D772" s="20"/>
      <c r="E772" s="20"/>
      <c r="F772" s="21" t="str">
        <f aca="false">IF(OR(D772="",E772=""),"",ROUND(MOD(E772-D772,1)*24,2))</f>
        <v/>
      </c>
      <c r="G772" s="17"/>
      <c r="H772" s="17"/>
      <c r="I772" s="17"/>
    </row>
    <row r="773" customFormat="false" ht="15" hidden="false" customHeight="false" outlineLevel="0" collapsed="false">
      <c r="A773" s="17"/>
      <c r="B773" s="18" t="str">
        <f aca="false">IF(A773="","",IFERROR(VLOOKUP(A773,الموظفين!$A$2:$J$501,2,FALSE()),"⚠ كود غير موجود"))</f>
        <v/>
      </c>
      <c r="C773" s="16"/>
      <c r="D773" s="20"/>
      <c r="E773" s="20"/>
      <c r="F773" s="21" t="str">
        <f aca="false">IF(OR(D773="",E773=""),"",ROUND(MOD(E773-D773,1)*24,2))</f>
        <v/>
      </c>
      <c r="G773" s="17"/>
      <c r="H773" s="17"/>
      <c r="I773" s="17"/>
    </row>
    <row r="774" customFormat="false" ht="15" hidden="false" customHeight="false" outlineLevel="0" collapsed="false">
      <c r="A774" s="17"/>
      <c r="B774" s="18" t="str">
        <f aca="false">IF(A774="","",IFERROR(VLOOKUP(A774,الموظفين!$A$2:$J$501,2,FALSE()),"⚠ كود غير موجود"))</f>
        <v/>
      </c>
      <c r="C774" s="16"/>
      <c r="D774" s="20"/>
      <c r="E774" s="20"/>
      <c r="F774" s="21" t="str">
        <f aca="false">IF(OR(D774="",E774=""),"",ROUND(MOD(E774-D774,1)*24,2))</f>
        <v/>
      </c>
      <c r="G774" s="17"/>
      <c r="H774" s="17"/>
      <c r="I774" s="17"/>
    </row>
    <row r="775" customFormat="false" ht="15" hidden="false" customHeight="false" outlineLevel="0" collapsed="false">
      <c r="A775" s="17"/>
      <c r="B775" s="18" t="str">
        <f aca="false">IF(A775="","",IFERROR(VLOOKUP(A775,الموظفين!$A$2:$J$501,2,FALSE()),"⚠ كود غير موجود"))</f>
        <v/>
      </c>
      <c r="C775" s="16"/>
      <c r="D775" s="20"/>
      <c r="E775" s="20"/>
      <c r="F775" s="21" t="str">
        <f aca="false">IF(OR(D775="",E775=""),"",ROUND(MOD(E775-D775,1)*24,2))</f>
        <v/>
      </c>
      <c r="G775" s="17"/>
      <c r="H775" s="17"/>
      <c r="I775" s="17"/>
    </row>
    <row r="776" customFormat="false" ht="15" hidden="false" customHeight="false" outlineLevel="0" collapsed="false">
      <c r="A776" s="17"/>
      <c r="B776" s="18" t="str">
        <f aca="false">IF(A776="","",IFERROR(VLOOKUP(A776,الموظفين!$A$2:$J$501,2,FALSE()),"⚠ كود غير موجود"))</f>
        <v/>
      </c>
      <c r="C776" s="16"/>
      <c r="D776" s="20"/>
      <c r="E776" s="20"/>
      <c r="F776" s="21" t="str">
        <f aca="false">IF(OR(D776="",E776=""),"",ROUND(MOD(E776-D776,1)*24,2))</f>
        <v/>
      </c>
      <c r="G776" s="17"/>
      <c r="H776" s="17"/>
      <c r="I776" s="17"/>
    </row>
    <row r="777" customFormat="false" ht="15" hidden="false" customHeight="false" outlineLevel="0" collapsed="false">
      <c r="A777" s="17"/>
      <c r="B777" s="18" t="str">
        <f aca="false">IF(A777="","",IFERROR(VLOOKUP(A777,الموظفين!$A$2:$J$501,2,FALSE()),"⚠ كود غير موجود"))</f>
        <v/>
      </c>
      <c r="C777" s="16"/>
      <c r="D777" s="20"/>
      <c r="E777" s="20"/>
      <c r="F777" s="21" t="str">
        <f aca="false">IF(OR(D777="",E777=""),"",ROUND(MOD(E777-D777,1)*24,2))</f>
        <v/>
      </c>
      <c r="G777" s="17"/>
      <c r="H777" s="17"/>
      <c r="I777" s="17"/>
    </row>
    <row r="778" customFormat="false" ht="15" hidden="false" customHeight="false" outlineLevel="0" collapsed="false">
      <c r="A778" s="17"/>
      <c r="B778" s="18" t="str">
        <f aca="false">IF(A778="","",IFERROR(VLOOKUP(A778,الموظفين!$A$2:$J$501,2,FALSE()),"⚠ كود غير موجود"))</f>
        <v/>
      </c>
      <c r="C778" s="16"/>
      <c r="D778" s="20"/>
      <c r="E778" s="20"/>
      <c r="F778" s="21" t="str">
        <f aca="false">IF(OR(D778="",E778=""),"",ROUND(MOD(E778-D778,1)*24,2))</f>
        <v/>
      </c>
      <c r="G778" s="17"/>
      <c r="H778" s="17"/>
      <c r="I778" s="17"/>
    </row>
    <row r="779" customFormat="false" ht="15" hidden="false" customHeight="false" outlineLevel="0" collapsed="false">
      <c r="A779" s="17"/>
      <c r="B779" s="18" t="str">
        <f aca="false">IF(A779="","",IFERROR(VLOOKUP(A779,الموظفين!$A$2:$J$501,2,FALSE()),"⚠ كود غير موجود"))</f>
        <v/>
      </c>
      <c r="C779" s="16"/>
      <c r="D779" s="20"/>
      <c r="E779" s="20"/>
      <c r="F779" s="21" t="str">
        <f aca="false">IF(OR(D779="",E779=""),"",ROUND(MOD(E779-D779,1)*24,2))</f>
        <v/>
      </c>
      <c r="G779" s="17"/>
      <c r="H779" s="17"/>
      <c r="I779" s="17"/>
    </row>
    <row r="780" customFormat="false" ht="15" hidden="false" customHeight="false" outlineLevel="0" collapsed="false">
      <c r="A780" s="17"/>
      <c r="B780" s="18" t="str">
        <f aca="false">IF(A780="","",IFERROR(VLOOKUP(A780,الموظفين!$A$2:$J$501,2,FALSE()),"⚠ كود غير موجود"))</f>
        <v/>
      </c>
      <c r="C780" s="16"/>
      <c r="D780" s="20"/>
      <c r="E780" s="20"/>
      <c r="F780" s="21" t="str">
        <f aca="false">IF(OR(D780="",E780=""),"",ROUND(MOD(E780-D780,1)*24,2))</f>
        <v/>
      </c>
      <c r="G780" s="17"/>
      <c r="H780" s="17"/>
      <c r="I780" s="17"/>
    </row>
    <row r="781" customFormat="false" ht="15" hidden="false" customHeight="false" outlineLevel="0" collapsed="false">
      <c r="A781" s="17"/>
      <c r="B781" s="18" t="str">
        <f aca="false">IF(A781="","",IFERROR(VLOOKUP(A781,الموظفين!$A$2:$J$501,2,FALSE()),"⚠ كود غير موجود"))</f>
        <v/>
      </c>
      <c r="C781" s="16"/>
      <c r="D781" s="20"/>
      <c r="E781" s="20"/>
      <c r="F781" s="21" t="str">
        <f aca="false">IF(OR(D781="",E781=""),"",ROUND(MOD(E781-D781,1)*24,2))</f>
        <v/>
      </c>
      <c r="G781" s="17"/>
      <c r="H781" s="17"/>
      <c r="I781" s="17"/>
    </row>
    <row r="782" customFormat="false" ht="15" hidden="false" customHeight="false" outlineLevel="0" collapsed="false">
      <c r="A782" s="17"/>
      <c r="B782" s="18" t="str">
        <f aca="false">IF(A782="","",IFERROR(VLOOKUP(A782,الموظفين!$A$2:$J$501,2,FALSE()),"⚠ كود غير موجود"))</f>
        <v/>
      </c>
      <c r="C782" s="16"/>
      <c r="D782" s="20"/>
      <c r="E782" s="20"/>
      <c r="F782" s="21" t="str">
        <f aca="false">IF(OR(D782="",E782=""),"",ROUND(MOD(E782-D782,1)*24,2))</f>
        <v/>
      </c>
      <c r="G782" s="17"/>
      <c r="H782" s="17"/>
      <c r="I782" s="17"/>
    </row>
    <row r="783" customFormat="false" ht="15" hidden="false" customHeight="false" outlineLevel="0" collapsed="false">
      <c r="A783" s="17"/>
      <c r="B783" s="18" t="str">
        <f aca="false">IF(A783="","",IFERROR(VLOOKUP(A783,الموظفين!$A$2:$J$501,2,FALSE()),"⚠ كود غير موجود"))</f>
        <v/>
      </c>
      <c r="C783" s="16"/>
      <c r="D783" s="20"/>
      <c r="E783" s="20"/>
      <c r="F783" s="21" t="str">
        <f aca="false">IF(OR(D783="",E783=""),"",ROUND(MOD(E783-D783,1)*24,2))</f>
        <v/>
      </c>
      <c r="G783" s="17"/>
      <c r="H783" s="17"/>
      <c r="I783" s="17"/>
    </row>
    <row r="784" customFormat="false" ht="15" hidden="false" customHeight="false" outlineLevel="0" collapsed="false">
      <c r="A784" s="17"/>
      <c r="B784" s="18" t="str">
        <f aca="false">IF(A784="","",IFERROR(VLOOKUP(A784,الموظفين!$A$2:$J$501,2,FALSE()),"⚠ كود غير موجود"))</f>
        <v/>
      </c>
      <c r="C784" s="16"/>
      <c r="D784" s="20"/>
      <c r="E784" s="20"/>
      <c r="F784" s="21" t="str">
        <f aca="false">IF(OR(D784="",E784=""),"",ROUND(MOD(E784-D784,1)*24,2))</f>
        <v/>
      </c>
      <c r="G784" s="17"/>
      <c r="H784" s="17"/>
      <c r="I784" s="17"/>
    </row>
    <row r="785" customFormat="false" ht="15" hidden="false" customHeight="false" outlineLevel="0" collapsed="false">
      <c r="A785" s="17"/>
      <c r="B785" s="18" t="str">
        <f aca="false">IF(A785="","",IFERROR(VLOOKUP(A785,الموظفين!$A$2:$J$501,2,FALSE()),"⚠ كود غير موجود"))</f>
        <v/>
      </c>
      <c r="C785" s="16"/>
      <c r="D785" s="20"/>
      <c r="E785" s="20"/>
      <c r="F785" s="21" t="str">
        <f aca="false">IF(OR(D785="",E785=""),"",ROUND(MOD(E785-D785,1)*24,2))</f>
        <v/>
      </c>
      <c r="G785" s="17"/>
      <c r="H785" s="17"/>
      <c r="I785" s="17"/>
    </row>
    <row r="786" customFormat="false" ht="15" hidden="false" customHeight="false" outlineLevel="0" collapsed="false">
      <c r="A786" s="17"/>
      <c r="B786" s="18" t="str">
        <f aca="false">IF(A786="","",IFERROR(VLOOKUP(A786,الموظفين!$A$2:$J$501,2,FALSE()),"⚠ كود غير موجود"))</f>
        <v/>
      </c>
      <c r="C786" s="16"/>
      <c r="D786" s="20"/>
      <c r="E786" s="20"/>
      <c r="F786" s="21" t="str">
        <f aca="false">IF(OR(D786="",E786=""),"",ROUND(MOD(E786-D786,1)*24,2))</f>
        <v/>
      </c>
      <c r="G786" s="17"/>
      <c r="H786" s="17"/>
      <c r="I786" s="17"/>
    </row>
    <row r="787" customFormat="false" ht="15" hidden="false" customHeight="false" outlineLevel="0" collapsed="false">
      <c r="A787" s="17"/>
      <c r="B787" s="18" t="str">
        <f aca="false">IF(A787="","",IFERROR(VLOOKUP(A787,الموظفين!$A$2:$J$501,2,FALSE()),"⚠ كود غير موجود"))</f>
        <v/>
      </c>
      <c r="C787" s="16"/>
      <c r="D787" s="20"/>
      <c r="E787" s="20"/>
      <c r="F787" s="21" t="str">
        <f aca="false">IF(OR(D787="",E787=""),"",ROUND(MOD(E787-D787,1)*24,2))</f>
        <v/>
      </c>
      <c r="G787" s="17"/>
      <c r="H787" s="17"/>
      <c r="I787" s="17"/>
    </row>
    <row r="788" customFormat="false" ht="15" hidden="false" customHeight="false" outlineLevel="0" collapsed="false">
      <c r="A788" s="17"/>
      <c r="B788" s="18" t="str">
        <f aca="false">IF(A788="","",IFERROR(VLOOKUP(A788,الموظفين!$A$2:$J$501,2,FALSE()),"⚠ كود غير موجود"))</f>
        <v/>
      </c>
      <c r="C788" s="16"/>
      <c r="D788" s="20"/>
      <c r="E788" s="20"/>
      <c r="F788" s="21" t="str">
        <f aca="false">IF(OR(D788="",E788=""),"",ROUND(MOD(E788-D788,1)*24,2))</f>
        <v/>
      </c>
      <c r="G788" s="17"/>
      <c r="H788" s="17"/>
      <c r="I788" s="17"/>
    </row>
    <row r="789" customFormat="false" ht="15" hidden="false" customHeight="false" outlineLevel="0" collapsed="false">
      <c r="A789" s="17"/>
      <c r="B789" s="18" t="str">
        <f aca="false">IF(A789="","",IFERROR(VLOOKUP(A789,الموظفين!$A$2:$J$501,2,FALSE()),"⚠ كود غير موجود"))</f>
        <v/>
      </c>
      <c r="C789" s="16"/>
      <c r="D789" s="20"/>
      <c r="E789" s="20"/>
      <c r="F789" s="21" t="str">
        <f aca="false">IF(OR(D789="",E789=""),"",ROUND(MOD(E789-D789,1)*24,2))</f>
        <v/>
      </c>
      <c r="G789" s="17"/>
      <c r="H789" s="17"/>
      <c r="I789" s="17"/>
    </row>
    <row r="790" customFormat="false" ht="15" hidden="false" customHeight="false" outlineLevel="0" collapsed="false">
      <c r="A790" s="17"/>
      <c r="B790" s="18" t="str">
        <f aca="false">IF(A790="","",IFERROR(VLOOKUP(A790,الموظفين!$A$2:$J$501,2,FALSE()),"⚠ كود غير موجود"))</f>
        <v/>
      </c>
      <c r="C790" s="16"/>
      <c r="D790" s="20"/>
      <c r="E790" s="20"/>
      <c r="F790" s="21" t="str">
        <f aca="false">IF(OR(D790="",E790=""),"",ROUND(MOD(E790-D790,1)*24,2))</f>
        <v/>
      </c>
      <c r="G790" s="17"/>
      <c r="H790" s="17"/>
      <c r="I790" s="17"/>
    </row>
    <row r="791" customFormat="false" ht="15" hidden="false" customHeight="false" outlineLevel="0" collapsed="false">
      <c r="A791" s="17"/>
      <c r="B791" s="18" t="str">
        <f aca="false">IF(A791="","",IFERROR(VLOOKUP(A791,الموظفين!$A$2:$J$501,2,FALSE()),"⚠ كود غير موجود"))</f>
        <v/>
      </c>
      <c r="C791" s="16"/>
      <c r="D791" s="20"/>
      <c r="E791" s="20"/>
      <c r="F791" s="21" t="str">
        <f aca="false">IF(OR(D791="",E791=""),"",ROUND(MOD(E791-D791,1)*24,2))</f>
        <v/>
      </c>
      <c r="G791" s="17"/>
      <c r="H791" s="17"/>
      <c r="I791" s="17"/>
    </row>
    <row r="792" customFormat="false" ht="15" hidden="false" customHeight="false" outlineLevel="0" collapsed="false">
      <c r="A792" s="17"/>
      <c r="B792" s="18" t="str">
        <f aca="false">IF(A792="","",IFERROR(VLOOKUP(A792,الموظفين!$A$2:$J$501,2,FALSE()),"⚠ كود غير موجود"))</f>
        <v/>
      </c>
      <c r="C792" s="16"/>
      <c r="D792" s="20"/>
      <c r="E792" s="20"/>
      <c r="F792" s="21" t="str">
        <f aca="false">IF(OR(D792="",E792=""),"",ROUND(MOD(E792-D792,1)*24,2))</f>
        <v/>
      </c>
      <c r="G792" s="17"/>
      <c r="H792" s="17"/>
      <c r="I792" s="17"/>
    </row>
    <row r="793" customFormat="false" ht="15" hidden="false" customHeight="false" outlineLevel="0" collapsed="false">
      <c r="A793" s="17"/>
      <c r="B793" s="18" t="str">
        <f aca="false">IF(A793="","",IFERROR(VLOOKUP(A793,الموظفين!$A$2:$J$501,2,FALSE()),"⚠ كود غير موجود"))</f>
        <v/>
      </c>
      <c r="C793" s="16"/>
      <c r="D793" s="20"/>
      <c r="E793" s="20"/>
      <c r="F793" s="21" t="str">
        <f aca="false">IF(OR(D793="",E793=""),"",ROUND(MOD(E793-D793,1)*24,2))</f>
        <v/>
      </c>
      <c r="G793" s="17"/>
      <c r="H793" s="17"/>
      <c r="I793" s="17"/>
    </row>
    <row r="794" customFormat="false" ht="15" hidden="false" customHeight="false" outlineLevel="0" collapsed="false">
      <c r="A794" s="17"/>
      <c r="B794" s="18" t="str">
        <f aca="false">IF(A794="","",IFERROR(VLOOKUP(A794,الموظفين!$A$2:$J$501,2,FALSE()),"⚠ كود غير موجود"))</f>
        <v/>
      </c>
      <c r="C794" s="16"/>
      <c r="D794" s="20"/>
      <c r="E794" s="20"/>
      <c r="F794" s="21" t="str">
        <f aca="false">IF(OR(D794="",E794=""),"",ROUND(MOD(E794-D794,1)*24,2))</f>
        <v/>
      </c>
      <c r="G794" s="17"/>
      <c r="H794" s="17"/>
      <c r="I794" s="17"/>
    </row>
    <row r="795" customFormat="false" ht="15" hidden="false" customHeight="false" outlineLevel="0" collapsed="false">
      <c r="A795" s="17"/>
      <c r="B795" s="18" t="str">
        <f aca="false">IF(A795="","",IFERROR(VLOOKUP(A795,الموظفين!$A$2:$J$501,2,FALSE()),"⚠ كود غير موجود"))</f>
        <v/>
      </c>
      <c r="C795" s="16"/>
      <c r="D795" s="20"/>
      <c r="E795" s="20"/>
      <c r="F795" s="21" t="str">
        <f aca="false">IF(OR(D795="",E795=""),"",ROUND(MOD(E795-D795,1)*24,2))</f>
        <v/>
      </c>
      <c r="G795" s="17"/>
      <c r="H795" s="17"/>
      <c r="I795" s="17"/>
    </row>
    <row r="796" customFormat="false" ht="15" hidden="false" customHeight="false" outlineLevel="0" collapsed="false">
      <c r="A796" s="17"/>
      <c r="B796" s="18" t="str">
        <f aca="false">IF(A796="","",IFERROR(VLOOKUP(A796,الموظفين!$A$2:$J$501,2,FALSE()),"⚠ كود غير موجود"))</f>
        <v/>
      </c>
      <c r="C796" s="16"/>
      <c r="D796" s="20"/>
      <c r="E796" s="20"/>
      <c r="F796" s="21" t="str">
        <f aca="false">IF(OR(D796="",E796=""),"",ROUND(MOD(E796-D796,1)*24,2))</f>
        <v/>
      </c>
      <c r="G796" s="17"/>
      <c r="H796" s="17"/>
      <c r="I796" s="17"/>
    </row>
    <row r="797" customFormat="false" ht="15" hidden="false" customHeight="false" outlineLevel="0" collapsed="false">
      <c r="A797" s="17"/>
      <c r="B797" s="18" t="str">
        <f aca="false">IF(A797="","",IFERROR(VLOOKUP(A797,الموظفين!$A$2:$J$501,2,FALSE()),"⚠ كود غير موجود"))</f>
        <v/>
      </c>
      <c r="C797" s="16"/>
      <c r="D797" s="20"/>
      <c r="E797" s="20"/>
      <c r="F797" s="21" t="str">
        <f aca="false">IF(OR(D797="",E797=""),"",ROUND(MOD(E797-D797,1)*24,2))</f>
        <v/>
      </c>
      <c r="G797" s="17"/>
      <c r="H797" s="17"/>
      <c r="I797" s="17"/>
    </row>
    <row r="798" customFormat="false" ht="15" hidden="false" customHeight="false" outlineLevel="0" collapsed="false">
      <c r="A798" s="17"/>
      <c r="B798" s="18" t="str">
        <f aca="false">IF(A798="","",IFERROR(VLOOKUP(A798,الموظفين!$A$2:$J$501,2,FALSE()),"⚠ كود غير موجود"))</f>
        <v/>
      </c>
      <c r="C798" s="16"/>
      <c r="D798" s="20"/>
      <c r="E798" s="20"/>
      <c r="F798" s="21" t="str">
        <f aca="false">IF(OR(D798="",E798=""),"",ROUND(MOD(E798-D798,1)*24,2))</f>
        <v/>
      </c>
      <c r="G798" s="17"/>
      <c r="H798" s="17"/>
      <c r="I798" s="17"/>
    </row>
    <row r="799" customFormat="false" ht="15" hidden="false" customHeight="false" outlineLevel="0" collapsed="false">
      <c r="A799" s="17"/>
      <c r="B799" s="18" t="str">
        <f aca="false">IF(A799="","",IFERROR(VLOOKUP(A799,الموظفين!$A$2:$J$501,2,FALSE()),"⚠ كود غير موجود"))</f>
        <v/>
      </c>
      <c r="C799" s="16"/>
      <c r="D799" s="20"/>
      <c r="E799" s="20"/>
      <c r="F799" s="21" t="str">
        <f aca="false">IF(OR(D799="",E799=""),"",ROUND(MOD(E799-D799,1)*24,2))</f>
        <v/>
      </c>
      <c r="G799" s="17"/>
      <c r="H799" s="17"/>
      <c r="I799" s="17"/>
    </row>
    <row r="800" customFormat="false" ht="15" hidden="false" customHeight="false" outlineLevel="0" collapsed="false">
      <c r="A800" s="17"/>
      <c r="B800" s="18" t="str">
        <f aca="false">IF(A800="","",IFERROR(VLOOKUP(A800,الموظفين!$A$2:$J$501,2,FALSE()),"⚠ كود غير موجود"))</f>
        <v/>
      </c>
      <c r="C800" s="16"/>
      <c r="D800" s="20"/>
      <c r="E800" s="20"/>
      <c r="F800" s="21" t="str">
        <f aca="false">IF(OR(D800="",E800=""),"",ROUND(MOD(E800-D800,1)*24,2))</f>
        <v/>
      </c>
      <c r="G800" s="17"/>
      <c r="H800" s="17"/>
      <c r="I800" s="17"/>
    </row>
    <row r="801" customFormat="false" ht="15" hidden="false" customHeight="false" outlineLevel="0" collapsed="false">
      <c r="A801" s="17"/>
      <c r="B801" s="18" t="str">
        <f aca="false">IF(A801="","",IFERROR(VLOOKUP(A801,الموظفين!$A$2:$J$501,2,FALSE()),"⚠ كود غير موجود"))</f>
        <v/>
      </c>
      <c r="C801" s="16"/>
      <c r="D801" s="20"/>
      <c r="E801" s="20"/>
      <c r="F801" s="21" t="str">
        <f aca="false">IF(OR(D801="",E801=""),"",ROUND(MOD(E801-D801,1)*24,2))</f>
        <v/>
      </c>
      <c r="G801" s="17"/>
      <c r="H801" s="17"/>
      <c r="I801" s="17"/>
    </row>
    <row r="802" customFormat="false" ht="15" hidden="false" customHeight="false" outlineLevel="0" collapsed="false">
      <c r="A802" s="17"/>
      <c r="B802" s="18" t="str">
        <f aca="false">IF(A802="","",IFERROR(VLOOKUP(A802,الموظفين!$A$2:$J$501,2,FALSE()),"⚠ كود غير موجود"))</f>
        <v/>
      </c>
      <c r="C802" s="16"/>
      <c r="D802" s="20"/>
      <c r="E802" s="20"/>
      <c r="F802" s="21" t="str">
        <f aca="false">IF(OR(D802="",E802=""),"",ROUND(MOD(E802-D802,1)*24,2))</f>
        <v/>
      </c>
      <c r="G802" s="17"/>
      <c r="H802" s="17"/>
      <c r="I802" s="17"/>
    </row>
    <row r="803" customFormat="false" ht="15" hidden="false" customHeight="false" outlineLevel="0" collapsed="false">
      <c r="A803" s="17"/>
      <c r="B803" s="18" t="str">
        <f aca="false">IF(A803="","",IFERROR(VLOOKUP(A803,الموظفين!$A$2:$J$501,2,FALSE()),"⚠ كود غير موجود"))</f>
        <v/>
      </c>
      <c r="C803" s="16"/>
      <c r="D803" s="20"/>
      <c r="E803" s="20"/>
      <c r="F803" s="21" t="str">
        <f aca="false">IF(OR(D803="",E803=""),"",ROUND(MOD(E803-D803,1)*24,2))</f>
        <v/>
      </c>
      <c r="G803" s="17"/>
      <c r="H803" s="17"/>
      <c r="I803" s="17"/>
    </row>
    <row r="804" customFormat="false" ht="15" hidden="false" customHeight="false" outlineLevel="0" collapsed="false">
      <c r="A804" s="17"/>
      <c r="B804" s="18" t="str">
        <f aca="false">IF(A804="","",IFERROR(VLOOKUP(A804,الموظفين!$A$2:$J$501,2,FALSE()),"⚠ كود غير موجود"))</f>
        <v/>
      </c>
      <c r="C804" s="16"/>
      <c r="D804" s="20"/>
      <c r="E804" s="20"/>
      <c r="F804" s="21" t="str">
        <f aca="false">IF(OR(D804="",E804=""),"",ROUND(MOD(E804-D804,1)*24,2))</f>
        <v/>
      </c>
      <c r="G804" s="17"/>
      <c r="H804" s="17"/>
      <c r="I804" s="17"/>
    </row>
    <row r="805" customFormat="false" ht="15" hidden="false" customHeight="false" outlineLevel="0" collapsed="false">
      <c r="A805" s="17"/>
      <c r="B805" s="18" t="str">
        <f aca="false">IF(A805="","",IFERROR(VLOOKUP(A805,الموظفين!$A$2:$J$501,2,FALSE()),"⚠ كود غير موجود"))</f>
        <v/>
      </c>
      <c r="C805" s="16"/>
      <c r="D805" s="20"/>
      <c r="E805" s="20"/>
      <c r="F805" s="21" t="str">
        <f aca="false">IF(OR(D805="",E805=""),"",ROUND(MOD(E805-D805,1)*24,2))</f>
        <v/>
      </c>
      <c r="G805" s="17"/>
      <c r="H805" s="17"/>
      <c r="I805" s="17"/>
    </row>
    <row r="806" customFormat="false" ht="15" hidden="false" customHeight="false" outlineLevel="0" collapsed="false">
      <c r="A806" s="17"/>
      <c r="B806" s="18" t="str">
        <f aca="false">IF(A806="","",IFERROR(VLOOKUP(A806,الموظفين!$A$2:$J$501,2,FALSE()),"⚠ كود غير موجود"))</f>
        <v/>
      </c>
      <c r="C806" s="16"/>
      <c r="D806" s="20"/>
      <c r="E806" s="20"/>
      <c r="F806" s="21" t="str">
        <f aca="false">IF(OR(D806="",E806=""),"",ROUND(MOD(E806-D806,1)*24,2))</f>
        <v/>
      </c>
      <c r="G806" s="17"/>
      <c r="H806" s="17"/>
      <c r="I806" s="17"/>
    </row>
    <row r="807" customFormat="false" ht="15" hidden="false" customHeight="false" outlineLevel="0" collapsed="false">
      <c r="A807" s="17"/>
      <c r="B807" s="18" t="str">
        <f aca="false">IF(A807="","",IFERROR(VLOOKUP(A807,الموظفين!$A$2:$J$501,2,FALSE()),"⚠ كود غير موجود"))</f>
        <v/>
      </c>
      <c r="C807" s="16"/>
      <c r="D807" s="20"/>
      <c r="E807" s="20"/>
      <c r="F807" s="21" t="str">
        <f aca="false">IF(OR(D807="",E807=""),"",ROUND(MOD(E807-D807,1)*24,2))</f>
        <v/>
      </c>
      <c r="G807" s="17"/>
      <c r="H807" s="17"/>
      <c r="I807" s="17"/>
    </row>
    <row r="808" customFormat="false" ht="15" hidden="false" customHeight="false" outlineLevel="0" collapsed="false">
      <c r="A808" s="17"/>
      <c r="B808" s="18" t="str">
        <f aca="false">IF(A808="","",IFERROR(VLOOKUP(A808,الموظفين!$A$2:$J$501,2,FALSE()),"⚠ كود غير موجود"))</f>
        <v/>
      </c>
      <c r="C808" s="16"/>
      <c r="D808" s="20"/>
      <c r="E808" s="20"/>
      <c r="F808" s="21" t="str">
        <f aca="false">IF(OR(D808="",E808=""),"",ROUND(MOD(E808-D808,1)*24,2))</f>
        <v/>
      </c>
      <c r="G808" s="17"/>
      <c r="H808" s="17"/>
      <c r="I808" s="17"/>
    </row>
    <row r="809" customFormat="false" ht="15" hidden="false" customHeight="false" outlineLevel="0" collapsed="false">
      <c r="A809" s="17"/>
      <c r="B809" s="18" t="str">
        <f aca="false">IF(A809="","",IFERROR(VLOOKUP(A809,الموظفين!$A$2:$J$501,2,FALSE()),"⚠ كود غير موجود"))</f>
        <v/>
      </c>
      <c r="C809" s="16"/>
      <c r="D809" s="20"/>
      <c r="E809" s="20"/>
      <c r="F809" s="21" t="str">
        <f aca="false">IF(OR(D809="",E809=""),"",ROUND(MOD(E809-D809,1)*24,2))</f>
        <v/>
      </c>
      <c r="G809" s="17"/>
      <c r="H809" s="17"/>
      <c r="I809" s="17"/>
    </row>
    <row r="810" customFormat="false" ht="15" hidden="false" customHeight="false" outlineLevel="0" collapsed="false">
      <c r="A810" s="17"/>
      <c r="B810" s="18" t="str">
        <f aca="false">IF(A810="","",IFERROR(VLOOKUP(A810,الموظفين!$A$2:$J$501,2,FALSE()),"⚠ كود غير موجود"))</f>
        <v/>
      </c>
      <c r="C810" s="16"/>
      <c r="D810" s="20"/>
      <c r="E810" s="20"/>
      <c r="F810" s="21" t="str">
        <f aca="false">IF(OR(D810="",E810=""),"",ROUND(MOD(E810-D810,1)*24,2))</f>
        <v/>
      </c>
      <c r="G810" s="17"/>
      <c r="H810" s="17"/>
      <c r="I810" s="17"/>
    </row>
    <row r="811" customFormat="false" ht="15" hidden="false" customHeight="false" outlineLevel="0" collapsed="false">
      <c r="A811" s="17"/>
      <c r="B811" s="18" t="str">
        <f aca="false">IF(A811="","",IFERROR(VLOOKUP(A811,الموظفين!$A$2:$J$501,2,FALSE()),"⚠ كود غير موجود"))</f>
        <v/>
      </c>
      <c r="C811" s="16"/>
      <c r="D811" s="20"/>
      <c r="E811" s="20"/>
      <c r="F811" s="21" t="str">
        <f aca="false">IF(OR(D811="",E811=""),"",ROUND(MOD(E811-D811,1)*24,2))</f>
        <v/>
      </c>
      <c r="G811" s="17"/>
      <c r="H811" s="17"/>
      <c r="I811" s="17"/>
    </row>
    <row r="812" customFormat="false" ht="15" hidden="false" customHeight="false" outlineLevel="0" collapsed="false">
      <c r="A812" s="17"/>
      <c r="B812" s="18" t="str">
        <f aca="false">IF(A812="","",IFERROR(VLOOKUP(A812,الموظفين!$A$2:$J$501,2,FALSE()),"⚠ كود غير موجود"))</f>
        <v/>
      </c>
      <c r="C812" s="16"/>
      <c r="D812" s="20"/>
      <c r="E812" s="20"/>
      <c r="F812" s="21" t="str">
        <f aca="false">IF(OR(D812="",E812=""),"",ROUND(MOD(E812-D812,1)*24,2))</f>
        <v/>
      </c>
      <c r="G812" s="17"/>
      <c r="H812" s="17"/>
      <c r="I812" s="17"/>
    </row>
    <row r="813" customFormat="false" ht="15" hidden="false" customHeight="false" outlineLevel="0" collapsed="false">
      <c r="A813" s="17"/>
      <c r="B813" s="18" t="str">
        <f aca="false">IF(A813="","",IFERROR(VLOOKUP(A813,الموظفين!$A$2:$J$501,2,FALSE()),"⚠ كود غير موجود"))</f>
        <v/>
      </c>
      <c r="C813" s="16"/>
      <c r="D813" s="20"/>
      <c r="E813" s="20"/>
      <c r="F813" s="21" t="str">
        <f aca="false">IF(OR(D813="",E813=""),"",ROUND(MOD(E813-D813,1)*24,2))</f>
        <v/>
      </c>
      <c r="G813" s="17"/>
      <c r="H813" s="17"/>
      <c r="I813" s="17"/>
    </row>
    <row r="814" customFormat="false" ht="15" hidden="false" customHeight="false" outlineLevel="0" collapsed="false">
      <c r="A814" s="17"/>
      <c r="B814" s="18" t="str">
        <f aca="false">IF(A814="","",IFERROR(VLOOKUP(A814,الموظفين!$A$2:$J$501,2,FALSE()),"⚠ كود غير موجود"))</f>
        <v/>
      </c>
      <c r="C814" s="16"/>
      <c r="D814" s="20"/>
      <c r="E814" s="20"/>
      <c r="F814" s="21" t="str">
        <f aca="false">IF(OR(D814="",E814=""),"",ROUND(MOD(E814-D814,1)*24,2))</f>
        <v/>
      </c>
      <c r="G814" s="17"/>
      <c r="H814" s="17"/>
      <c r="I814" s="17"/>
    </row>
    <row r="815" customFormat="false" ht="15" hidden="false" customHeight="false" outlineLevel="0" collapsed="false">
      <c r="A815" s="17"/>
      <c r="B815" s="18" t="str">
        <f aca="false">IF(A815="","",IFERROR(VLOOKUP(A815,الموظفين!$A$2:$J$501,2,FALSE()),"⚠ كود غير موجود"))</f>
        <v/>
      </c>
      <c r="C815" s="16"/>
      <c r="D815" s="20"/>
      <c r="E815" s="20"/>
      <c r="F815" s="21" t="str">
        <f aca="false">IF(OR(D815="",E815=""),"",ROUND(MOD(E815-D815,1)*24,2))</f>
        <v/>
      </c>
      <c r="G815" s="17"/>
      <c r="H815" s="17"/>
      <c r="I815" s="17"/>
    </row>
    <row r="816" customFormat="false" ht="15" hidden="false" customHeight="false" outlineLevel="0" collapsed="false">
      <c r="A816" s="17"/>
      <c r="B816" s="18" t="str">
        <f aca="false">IF(A816="","",IFERROR(VLOOKUP(A816,الموظفين!$A$2:$J$501,2,FALSE()),"⚠ كود غير موجود"))</f>
        <v/>
      </c>
      <c r="C816" s="16"/>
      <c r="D816" s="20"/>
      <c r="E816" s="20"/>
      <c r="F816" s="21" t="str">
        <f aca="false">IF(OR(D816="",E816=""),"",ROUND(MOD(E816-D816,1)*24,2))</f>
        <v/>
      </c>
      <c r="G816" s="17"/>
      <c r="H816" s="17"/>
      <c r="I816" s="17"/>
    </row>
    <row r="817" customFormat="false" ht="15" hidden="false" customHeight="false" outlineLevel="0" collapsed="false">
      <c r="A817" s="17"/>
      <c r="B817" s="18" t="str">
        <f aca="false">IF(A817="","",IFERROR(VLOOKUP(A817,الموظفين!$A$2:$J$501,2,FALSE()),"⚠ كود غير موجود"))</f>
        <v/>
      </c>
      <c r="C817" s="16"/>
      <c r="D817" s="20"/>
      <c r="E817" s="20"/>
      <c r="F817" s="21" t="str">
        <f aca="false">IF(OR(D817="",E817=""),"",ROUND(MOD(E817-D817,1)*24,2))</f>
        <v/>
      </c>
      <c r="G817" s="17"/>
      <c r="H817" s="17"/>
      <c r="I817" s="17"/>
    </row>
    <row r="818" customFormat="false" ht="15" hidden="false" customHeight="false" outlineLevel="0" collapsed="false">
      <c r="A818" s="17"/>
      <c r="B818" s="18" t="str">
        <f aca="false">IF(A818="","",IFERROR(VLOOKUP(A818,الموظفين!$A$2:$J$501,2,FALSE()),"⚠ كود غير موجود"))</f>
        <v/>
      </c>
      <c r="C818" s="16"/>
      <c r="D818" s="20"/>
      <c r="E818" s="20"/>
      <c r="F818" s="21" t="str">
        <f aca="false">IF(OR(D818="",E818=""),"",ROUND(MOD(E818-D818,1)*24,2))</f>
        <v/>
      </c>
      <c r="G818" s="17"/>
      <c r="H818" s="17"/>
      <c r="I818" s="17"/>
    </row>
    <row r="819" customFormat="false" ht="15" hidden="false" customHeight="false" outlineLevel="0" collapsed="false">
      <c r="A819" s="17"/>
      <c r="B819" s="18" t="str">
        <f aca="false">IF(A819="","",IFERROR(VLOOKUP(A819,الموظفين!$A$2:$J$501,2,FALSE()),"⚠ كود غير موجود"))</f>
        <v/>
      </c>
      <c r="C819" s="16"/>
      <c r="D819" s="20"/>
      <c r="E819" s="20"/>
      <c r="F819" s="21" t="str">
        <f aca="false">IF(OR(D819="",E819=""),"",ROUND(MOD(E819-D819,1)*24,2))</f>
        <v/>
      </c>
      <c r="G819" s="17"/>
      <c r="H819" s="17"/>
      <c r="I819" s="17"/>
    </row>
    <row r="820" customFormat="false" ht="15" hidden="false" customHeight="false" outlineLevel="0" collapsed="false">
      <c r="A820" s="17"/>
      <c r="B820" s="18" t="str">
        <f aca="false">IF(A820="","",IFERROR(VLOOKUP(A820,الموظفين!$A$2:$J$501,2,FALSE()),"⚠ كود غير موجود"))</f>
        <v/>
      </c>
      <c r="C820" s="16"/>
      <c r="D820" s="20"/>
      <c r="E820" s="20"/>
      <c r="F820" s="21" t="str">
        <f aca="false">IF(OR(D820="",E820=""),"",ROUND(MOD(E820-D820,1)*24,2))</f>
        <v/>
      </c>
      <c r="G820" s="17"/>
      <c r="H820" s="17"/>
      <c r="I820" s="17"/>
    </row>
    <row r="821" customFormat="false" ht="15" hidden="false" customHeight="false" outlineLevel="0" collapsed="false">
      <c r="A821" s="17"/>
      <c r="B821" s="18" t="str">
        <f aca="false">IF(A821="","",IFERROR(VLOOKUP(A821,الموظفين!$A$2:$J$501,2,FALSE()),"⚠ كود غير موجود"))</f>
        <v/>
      </c>
      <c r="C821" s="16"/>
      <c r="D821" s="20"/>
      <c r="E821" s="20"/>
      <c r="F821" s="21" t="str">
        <f aca="false">IF(OR(D821="",E821=""),"",ROUND(MOD(E821-D821,1)*24,2))</f>
        <v/>
      </c>
      <c r="G821" s="17"/>
      <c r="H821" s="17"/>
      <c r="I821" s="17"/>
    </row>
    <row r="822" customFormat="false" ht="15" hidden="false" customHeight="false" outlineLevel="0" collapsed="false">
      <c r="A822" s="17"/>
      <c r="B822" s="18" t="str">
        <f aca="false">IF(A822="","",IFERROR(VLOOKUP(A822,الموظفين!$A$2:$J$501,2,FALSE()),"⚠ كود غير موجود"))</f>
        <v/>
      </c>
      <c r="C822" s="16"/>
      <c r="D822" s="20"/>
      <c r="E822" s="20"/>
      <c r="F822" s="21" t="str">
        <f aca="false">IF(OR(D822="",E822=""),"",ROUND(MOD(E822-D822,1)*24,2))</f>
        <v/>
      </c>
      <c r="G822" s="17"/>
      <c r="H822" s="17"/>
      <c r="I822" s="17"/>
    </row>
    <row r="823" customFormat="false" ht="15" hidden="false" customHeight="false" outlineLevel="0" collapsed="false">
      <c r="A823" s="17"/>
      <c r="B823" s="18" t="str">
        <f aca="false">IF(A823="","",IFERROR(VLOOKUP(A823,الموظفين!$A$2:$J$501,2,FALSE()),"⚠ كود غير موجود"))</f>
        <v/>
      </c>
      <c r="C823" s="16"/>
      <c r="D823" s="20"/>
      <c r="E823" s="20"/>
      <c r="F823" s="21" t="str">
        <f aca="false">IF(OR(D823="",E823=""),"",ROUND(MOD(E823-D823,1)*24,2))</f>
        <v/>
      </c>
      <c r="G823" s="17"/>
      <c r="H823" s="17"/>
      <c r="I823" s="17"/>
    </row>
    <row r="824" customFormat="false" ht="15" hidden="false" customHeight="false" outlineLevel="0" collapsed="false">
      <c r="A824" s="17"/>
      <c r="B824" s="18" t="str">
        <f aca="false">IF(A824="","",IFERROR(VLOOKUP(A824,الموظفين!$A$2:$J$501,2,FALSE()),"⚠ كود غير موجود"))</f>
        <v/>
      </c>
      <c r="C824" s="16"/>
      <c r="D824" s="20"/>
      <c r="E824" s="20"/>
      <c r="F824" s="21" t="str">
        <f aca="false">IF(OR(D824="",E824=""),"",ROUND(MOD(E824-D824,1)*24,2))</f>
        <v/>
      </c>
      <c r="G824" s="17"/>
      <c r="H824" s="17"/>
      <c r="I824" s="17"/>
    </row>
    <row r="825" customFormat="false" ht="15" hidden="false" customHeight="false" outlineLevel="0" collapsed="false">
      <c r="A825" s="17"/>
      <c r="B825" s="18" t="str">
        <f aca="false">IF(A825="","",IFERROR(VLOOKUP(A825,الموظفين!$A$2:$J$501,2,FALSE()),"⚠ كود غير موجود"))</f>
        <v/>
      </c>
      <c r="C825" s="16"/>
      <c r="D825" s="20"/>
      <c r="E825" s="20"/>
      <c r="F825" s="21" t="str">
        <f aca="false">IF(OR(D825="",E825=""),"",ROUND(MOD(E825-D825,1)*24,2))</f>
        <v/>
      </c>
      <c r="G825" s="17"/>
      <c r="H825" s="17"/>
      <c r="I825" s="17"/>
    </row>
    <row r="826" customFormat="false" ht="15" hidden="false" customHeight="false" outlineLevel="0" collapsed="false">
      <c r="A826" s="17"/>
      <c r="B826" s="18" t="str">
        <f aca="false">IF(A826="","",IFERROR(VLOOKUP(A826,الموظفين!$A$2:$J$501,2,FALSE()),"⚠ كود غير موجود"))</f>
        <v/>
      </c>
      <c r="C826" s="16"/>
      <c r="D826" s="20"/>
      <c r="E826" s="20"/>
      <c r="F826" s="21" t="str">
        <f aca="false">IF(OR(D826="",E826=""),"",ROUND(MOD(E826-D826,1)*24,2))</f>
        <v/>
      </c>
      <c r="G826" s="17"/>
      <c r="H826" s="17"/>
      <c r="I826" s="17"/>
    </row>
    <row r="827" customFormat="false" ht="15" hidden="false" customHeight="false" outlineLevel="0" collapsed="false">
      <c r="A827" s="17"/>
      <c r="B827" s="18" t="str">
        <f aca="false">IF(A827="","",IFERROR(VLOOKUP(A827,الموظفين!$A$2:$J$501,2,FALSE()),"⚠ كود غير موجود"))</f>
        <v/>
      </c>
      <c r="C827" s="16"/>
      <c r="D827" s="20"/>
      <c r="E827" s="20"/>
      <c r="F827" s="21" t="str">
        <f aca="false">IF(OR(D827="",E827=""),"",ROUND(MOD(E827-D827,1)*24,2))</f>
        <v/>
      </c>
      <c r="G827" s="17"/>
      <c r="H827" s="17"/>
      <c r="I827" s="17"/>
    </row>
    <row r="828" customFormat="false" ht="15" hidden="false" customHeight="false" outlineLevel="0" collapsed="false">
      <c r="A828" s="17"/>
      <c r="B828" s="18" t="str">
        <f aca="false">IF(A828="","",IFERROR(VLOOKUP(A828,الموظفين!$A$2:$J$501,2,FALSE()),"⚠ كود غير موجود"))</f>
        <v/>
      </c>
      <c r="C828" s="16"/>
      <c r="D828" s="20"/>
      <c r="E828" s="20"/>
      <c r="F828" s="21" t="str">
        <f aca="false">IF(OR(D828="",E828=""),"",ROUND(MOD(E828-D828,1)*24,2))</f>
        <v/>
      </c>
      <c r="G828" s="17"/>
      <c r="H828" s="17"/>
      <c r="I828" s="17"/>
    </row>
    <row r="829" customFormat="false" ht="15" hidden="false" customHeight="false" outlineLevel="0" collapsed="false">
      <c r="A829" s="17"/>
      <c r="B829" s="18" t="str">
        <f aca="false">IF(A829="","",IFERROR(VLOOKUP(A829,الموظفين!$A$2:$J$501,2,FALSE()),"⚠ كود غير موجود"))</f>
        <v/>
      </c>
      <c r="C829" s="16"/>
      <c r="D829" s="20"/>
      <c r="E829" s="20"/>
      <c r="F829" s="21" t="str">
        <f aca="false">IF(OR(D829="",E829=""),"",ROUND(MOD(E829-D829,1)*24,2))</f>
        <v/>
      </c>
      <c r="G829" s="17"/>
      <c r="H829" s="17"/>
      <c r="I829" s="17"/>
    </row>
    <row r="830" customFormat="false" ht="15" hidden="false" customHeight="false" outlineLevel="0" collapsed="false">
      <c r="A830" s="17"/>
      <c r="B830" s="18" t="str">
        <f aca="false">IF(A830="","",IFERROR(VLOOKUP(A830,الموظفين!$A$2:$J$501,2,FALSE()),"⚠ كود غير موجود"))</f>
        <v/>
      </c>
      <c r="C830" s="16"/>
      <c r="D830" s="20"/>
      <c r="E830" s="20"/>
      <c r="F830" s="21" t="str">
        <f aca="false">IF(OR(D830="",E830=""),"",ROUND(MOD(E830-D830,1)*24,2))</f>
        <v/>
      </c>
      <c r="G830" s="17"/>
      <c r="H830" s="17"/>
      <c r="I830" s="17"/>
    </row>
    <row r="831" customFormat="false" ht="15" hidden="false" customHeight="false" outlineLevel="0" collapsed="false">
      <c r="A831" s="17"/>
      <c r="B831" s="18" t="str">
        <f aca="false">IF(A831="","",IFERROR(VLOOKUP(A831,الموظفين!$A$2:$J$501,2,FALSE()),"⚠ كود غير موجود"))</f>
        <v/>
      </c>
      <c r="C831" s="16"/>
      <c r="D831" s="20"/>
      <c r="E831" s="20"/>
      <c r="F831" s="21" t="str">
        <f aca="false">IF(OR(D831="",E831=""),"",ROUND(MOD(E831-D831,1)*24,2))</f>
        <v/>
      </c>
      <c r="G831" s="17"/>
      <c r="H831" s="17"/>
      <c r="I831" s="17"/>
    </row>
    <row r="832" customFormat="false" ht="15" hidden="false" customHeight="false" outlineLevel="0" collapsed="false">
      <c r="A832" s="17"/>
      <c r="B832" s="18" t="str">
        <f aca="false">IF(A832="","",IFERROR(VLOOKUP(A832,الموظفين!$A$2:$J$501,2,FALSE()),"⚠ كود غير موجود"))</f>
        <v/>
      </c>
      <c r="C832" s="16"/>
      <c r="D832" s="20"/>
      <c r="E832" s="20"/>
      <c r="F832" s="21" t="str">
        <f aca="false">IF(OR(D832="",E832=""),"",ROUND(MOD(E832-D832,1)*24,2))</f>
        <v/>
      </c>
      <c r="G832" s="17"/>
      <c r="H832" s="17"/>
      <c r="I832" s="17"/>
    </row>
    <row r="833" customFormat="false" ht="15" hidden="false" customHeight="false" outlineLevel="0" collapsed="false">
      <c r="A833" s="17"/>
      <c r="B833" s="18" t="str">
        <f aca="false">IF(A833="","",IFERROR(VLOOKUP(A833,الموظفين!$A$2:$J$501,2,FALSE()),"⚠ كود غير موجود"))</f>
        <v/>
      </c>
      <c r="C833" s="16"/>
      <c r="D833" s="20"/>
      <c r="E833" s="20"/>
      <c r="F833" s="21" t="str">
        <f aca="false">IF(OR(D833="",E833=""),"",ROUND(MOD(E833-D833,1)*24,2))</f>
        <v/>
      </c>
      <c r="G833" s="17"/>
      <c r="H833" s="17"/>
      <c r="I833" s="17"/>
    </row>
    <row r="834" customFormat="false" ht="15" hidden="false" customHeight="false" outlineLevel="0" collapsed="false">
      <c r="A834" s="17"/>
      <c r="B834" s="18" t="str">
        <f aca="false">IF(A834="","",IFERROR(VLOOKUP(A834,الموظفين!$A$2:$J$501,2,FALSE()),"⚠ كود غير موجود"))</f>
        <v/>
      </c>
      <c r="C834" s="16"/>
      <c r="D834" s="20"/>
      <c r="E834" s="20"/>
      <c r="F834" s="21" t="str">
        <f aca="false">IF(OR(D834="",E834=""),"",ROUND(MOD(E834-D834,1)*24,2))</f>
        <v/>
      </c>
      <c r="G834" s="17"/>
      <c r="H834" s="17"/>
      <c r="I834" s="17"/>
    </row>
    <row r="835" customFormat="false" ht="15" hidden="false" customHeight="false" outlineLevel="0" collapsed="false">
      <c r="A835" s="17"/>
      <c r="B835" s="18" t="str">
        <f aca="false">IF(A835="","",IFERROR(VLOOKUP(A835,الموظفين!$A$2:$J$501,2,FALSE()),"⚠ كود غير موجود"))</f>
        <v/>
      </c>
      <c r="C835" s="16"/>
      <c r="D835" s="20"/>
      <c r="E835" s="20"/>
      <c r="F835" s="21" t="str">
        <f aca="false">IF(OR(D835="",E835=""),"",ROUND(MOD(E835-D835,1)*24,2))</f>
        <v/>
      </c>
      <c r="G835" s="17"/>
      <c r="H835" s="17"/>
      <c r="I835" s="17"/>
    </row>
    <row r="836" customFormat="false" ht="15" hidden="false" customHeight="false" outlineLevel="0" collapsed="false">
      <c r="A836" s="17"/>
      <c r="B836" s="18" t="str">
        <f aca="false">IF(A836="","",IFERROR(VLOOKUP(A836,الموظفين!$A$2:$J$501,2,FALSE()),"⚠ كود غير موجود"))</f>
        <v/>
      </c>
      <c r="C836" s="16"/>
      <c r="D836" s="20"/>
      <c r="E836" s="20"/>
      <c r="F836" s="21" t="str">
        <f aca="false">IF(OR(D836="",E836=""),"",ROUND(MOD(E836-D836,1)*24,2))</f>
        <v/>
      </c>
      <c r="G836" s="17"/>
      <c r="H836" s="17"/>
      <c r="I836" s="17"/>
    </row>
    <row r="837" customFormat="false" ht="15" hidden="false" customHeight="false" outlineLevel="0" collapsed="false">
      <c r="A837" s="17"/>
      <c r="B837" s="18" t="str">
        <f aca="false">IF(A837="","",IFERROR(VLOOKUP(A837,الموظفين!$A$2:$J$501,2,FALSE()),"⚠ كود غير موجود"))</f>
        <v/>
      </c>
      <c r="C837" s="16"/>
      <c r="D837" s="20"/>
      <c r="E837" s="20"/>
      <c r="F837" s="21" t="str">
        <f aca="false">IF(OR(D837="",E837=""),"",ROUND(MOD(E837-D837,1)*24,2))</f>
        <v/>
      </c>
      <c r="G837" s="17"/>
      <c r="H837" s="17"/>
      <c r="I837" s="17"/>
    </row>
    <row r="838" customFormat="false" ht="15" hidden="false" customHeight="false" outlineLevel="0" collapsed="false">
      <c r="A838" s="17"/>
      <c r="B838" s="18" t="str">
        <f aca="false">IF(A838="","",IFERROR(VLOOKUP(A838,الموظفين!$A$2:$J$501,2,FALSE()),"⚠ كود غير موجود"))</f>
        <v/>
      </c>
      <c r="C838" s="16"/>
      <c r="D838" s="20"/>
      <c r="E838" s="20"/>
      <c r="F838" s="21" t="str">
        <f aca="false">IF(OR(D838="",E838=""),"",ROUND(MOD(E838-D838,1)*24,2))</f>
        <v/>
      </c>
      <c r="G838" s="17"/>
      <c r="H838" s="17"/>
      <c r="I838" s="17"/>
    </row>
    <row r="839" customFormat="false" ht="15" hidden="false" customHeight="false" outlineLevel="0" collapsed="false">
      <c r="A839" s="17"/>
      <c r="B839" s="18" t="str">
        <f aca="false">IF(A839="","",IFERROR(VLOOKUP(A839,الموظفين!$A$2:$J$501,2,FALSE()),"⚠ كود غير موجود"))</f>
        <v/>
      </c>
      <c r="C839" s="16"/>
      <c r="D839" s="20"/>
      <c r="E839" s="20"/>
      <c r="F839" s="21" t="str">
        <f aca="false">IF(OR(D839="",E839=""),"",ROUND(MOD(E839-D839,1)*24,2))</f>
        <v/>
      </c>
      <c r="G839" s="17"/>
      <c r="H839" s="17"/>
      <c r="I839" s="17"/>
    </row>
    <row r="840" customFormat="false" ht="15" hidden="false" customHeight="false" outlineLevel="0" collapsed="false">
      <c r="A840" s="17"/>
      <c r="B840" s="18" t="str">
        <f aca="false">IF(A840="","",IFERROR(VLOOKUP(A840,الموظفين!$A$2:$J$501,2,FALSE()),"⚠ كود غير موجود"))</f>
        <v/>
      </c>
      <c r="C840" s="16"/>
      <c r="D840" s="20"/>
      <c r="E840" s="20"/>
      <c r="F840" s="21" t="str">
        <f aca="false">IF(OR(D840="",E840=""),"",ROUND(MOD(E840-D840,1)*24,2))</f>
        <v/>
      </c>
      <c r="G840" s="17"/>
      <c r="H840" s="17"/>
      <c r="I840" s="17"/>
    </row>
    <row r="841" customFormat="false" ht="15" hidden="false" customHeight="false" outlineLevel="0" collapsed="false">
      <c r="A841" s="17"/>
      <c r="B841" s="18" t="str">
        <f aca="false">IF(A841="","",IFERROR(VLOOKUP(A841,الموظفين!$A$2:$J$501,2,FALSE()),"⚠ كود غير موجود"))</f>
        <v/>
      </c>
      <c r="C841" s="16"/>
      <c r="D841" s="20"/>
      <c r="E841" s="20"/>
      <c r="F841" s="21" t="str">
        <f aca="false">IF(OR(D841="",E841=""),"",ROUND(MOD(E841-D841,1)*24,2))</f>
        <v/>
      </c>
      <c r="G841" s="17"/>
      <c r="H841" s="17"/>
      <c r="I841" s="17"/>
    </row>
    <row r="842" customFormat="false" ht="15" hidden="false" customHeight="false" outlineLevel="0" collapsed="false">
      <c r="A842" s="17"/>
      <c r="B842" s="18" t="str">
        <f aca="false">IF(A842="","",IFERROR(VLOOKUP(A842,الموظفين!$A$2:$J$501,2,FALSE()),"⚠ كود غير موجود"))</f>
        <v/>
      </c>
      <c r="C842" s="16"/>
      <c r="D842" s="20"/>
      <c r="E842" s="20"/>
      <c r="F842" s="21" t="str">
        <f aca="false">IF(OR(D842="",E842=""),"",ROUND(MOD(E842-D842,1)*24,2))</f>
        <v/>
      </c>
      <c r="G842" s="17"/>
      <c r="H842" s="17"/>
      <c r="I842" s="17"/>
    </row>
    <row r="843" customFormat="false" ht="15" hidden="false" customHeight="false" outlineLevel="0" collapsed="false">
      <c r="A843" s="17"/>
      <c r="B843" s="18" t="str">
        <f aca="false">IF(A843="","",IFERROR(VLOOKUP(A843,الموظفين!$A$2:$J$501,2,FALSE()),"⚠ كود غير موجود"))</f>
        <v/>
      </c>
      <c r="C843" s="16"/>
      <c r="D843" s="20"/>
      <c r="E843" s="20"/>
      <c r="F843" s="21" t="str">
        <f aca="false">IF(OR(D843="",E843=""),"",ROUND(MOD(E843-D843,1)*24,2))</f>
        <v/>
      </c>
      <c r="G843" s="17"/>
      <c r="H843" s="17"/>
      <c r="I843" s="17"/>
    </row>
    <row r="844" customFormat="false" ht="15" hidden="false" customHeight="false" outlineLevel="0" collapsed="false">
      <c r="A844" s="17"/>
      <c r="B844" s="18" t="str">
        <f aca="false">IF(A844="","",IFERROR(VLOOKUP(A844,الموظفين!$A$2:$J$501,2,FALSE()),"⚠ كود غير موجود"))</f>
        <v/>
      </c>
      <c r="C844" s="16"/>
      <c r="D844" s="20"/>
      <c r="E844" s="20"/>
      <c r="F844" s="21" t="str">
        <f aca="false">IF(OR(D844="",E844=""),"",ROUND(MOD(E844-D844,1)*24,2))</f>
        <v/>
      </c>
      <c r="G844" s="17"/>
      <c r="H844" s="17"/>
      <c r="I844" s="17"/>
    </row>
    <row r="845" customFormat="false" ht="15" hidden="false" customHeight="false" outlineLevel="0" collapsed="false">
      <c r="A845" s="17"/>
      <c r="B845" s="18" t="str">
        <f aca="false">IF(A845="","",IFERROR(VLOOKUP(A845,الموظفين!$A$2:$J$501,2,FALSE()),"⚠ كود غير موجود"))</f>
        <v/>
      </c>
      <c r="C845" s="16"/>
      <c r="D845" s="20"/>
      <c r="E845" s="20"/>
      <c r="F845" s="21" t="str">
        <f aca="false">IF(OR(D845="",E845=""),"",ROUND(MOD(E845-D845,1)*24,2))</f>
        <v/>
      </c>
      <c r="G845" s="17"/>
      <c r="H845" s="17"/>
      <c r="I845" s="17"/>
    </row>
    <row r="846" customFormat="false" ht="15" hidden="false" customHeight="false" outlineLevel="0" collapsed="false">
      <c r="A846" s="17"/>
      <c r="B846" s="18" t="str">
        <f aca="false">IF(A846="","",IFERROR(VLOOKUP(A846,الموظفين!$A$2:$J$501,2,FALSE()),"⚠ كود غير موجود"))</f>
        <v/>
      </c>
      <c r="C846" s="16"/>
      <c r="D846" s="20"/>
      <c r="E846" s="20"/>
      <c r="F846" s="21" t="str">
        <f aca="false">IF(OR(D846="",E846=""),"",ROUND(MOD(E846-D846,1)*24,2))</f>
        <v/>
      </c>
      <c r="G846" s="17"/>
      <c r="H846" s="17"/>
      <c r="I846" s="17"/>
    </row>
    <row r="847" customFormat="false" ht="15" hidden="false" customHeight="false" outlineLevel="0" collapsed="false">
      <c r="A847" s="17"/>
      <c r="B847" s="18" t="str">
        <f aca="false">IF(A847="","",IFERROR(VLOOKUP(A847,الموظفين!$A$2:$J$501,2,FALSE()),"⚠ كود غير موجود"))</f>
        <v/>
      </c>
      <c r="C847" s="16"/>
      <c r="D847" s="20"/>
      <c r="E847" s="20"/>
      <c r="F847" s="21" t="str">
        <f aca="false">IF(OR(D847="",E847=""),"",ROUND(MOD(E847-D847,1)*24,2))</f>
        <v/>
      </c>
      <c r="G847" s="17"/>
      <c r="H847" s="17"/>
      <c r="I847" s="17"/>
    </row>
    <row r="848" customFormat="false" ht="15" hidden="false" customHeight="false" outlineLevel="0" collapsed="false">
      <c r="A848" s="17"/>
      <c r="B848" s="18" t="str">
        <f aca="false">IF(A848="","",IFERROR(VLOOKUP(A848,الموظفين!$A$2:$J$501,2,FALSE()),"⚠ كود غير موجود"))</f>
        <v/>
      </c>
      <c r="C848" s="16"/>
      <c r="D848" s="20"/>
      <c r="E848" s="20"/>
      <c r="F848" s="21" t="str">
        <f aca="false">IF(OR(D848="",E848=""),"",ROUND(MOD(E848-D848,1)*24,2))</f>
        <v/>
      </c>
      <c r="G848" s="17"/>
      <c r="H848" s="17"/>
      <c r="I848" s="17"/>
    </row>
    <row r="849" customFormat="false" ht="15" hidden="false" customHeight="false" outlineLevel="0" collapsed="false">
      <c r="A849" s="17"/>
      <c r="B849" s="18" t="str">
        <f aca="false">IF(A849="","",IFERROR(VLOOKUP(A849,الموظفين!$A$2:$J$501,2,FALSE()),"⚠ كود غير موجود"))</f>
        <v/>
      </c>
      <c r="C849" s="16"/>
      <c r="D849" s="20"/>
      <c r="E849" s="20"/>
      <c r="F849" s="21" t="str">
        <f aca="false">IF(OR(D849="",E849=""),"",ROUND(MOD(E849-D849,1)*24,2))</f>
        <v/>
      </c>
      <c r="G849" s="17"/>
      <c r="H849" s="17"/>
      <c r="I849" s="17"/>
    </row>
    <row r="850" customFormat="false" ht="15" hidden="false" customHeight="false" outlineLevel="0" collapsed="false">
      <c r="A850" s="17"/>
      <c r="B850" s="18" t="str">
        <f aca="false">IF(A850="","",IFERROR(VLOOKUP(A850,الموظفين!$A$2:$J$501,2,FALSE()),"⚠ كود غير موجود"))</f>
        <v/>
      </c>
      <c r="C850" s="16"/>
      <c r="D850" s="20"/>
      <c r="E850" s="20"/>
      <c r="F850" s="21" t="str">
        <f aca="false">IF(OR(D850="",E850=""),"",ROUND(MOD(E850-D850,1)*24,2))</f>
        <v/>
      </c>
      <c r="G850" s="17"/>
      <c r="H850" s="17"/>
      <c r="I850" s="17"/>
    </row>
    <row r="851" customFormat="false" ht="15" hidden="false" customHeight="false" outlineLevel="0" collapsed="false">
      <c r="A851" s="17"/>
      <c r="B851" s="18" t="str">
        <f aca="false">IF(A851="","",IFERROR(VLOOKUP(A851,الموظفين!$A$2:$J$501,2,FALSE()),"⚠ كود غير موجود"))</f>
        <v/>
      </c>
      <c r="C851" s="16"/>
      <c r="D851" s="20"/>
      <c r="E851" s="20"/>
      <c r="F851" s="21" t="str">
        <f aca="false">IF(OR(D851="",E851=""),"",ROUND(MOD(E851-D851,1)*24,2))</f>
        <v/>
      </c>
      <c r="G851" s="17"/>
      <c r="H851" s="17"/>
      <c r="I851" s="17"/>
    </row>
    <row r="852" customFormat="false" ht="15" hidden="false" customHeight="false" outlineLevel="0" collapsed="false">
      <c r="A852" s="17"/>
      <c r="B852" s="18" t="str">
        <f aca="false">IF(A852="","",IFERROR(VLOOKUP(A852,الموظفين!$A$2:$J$501,2,FALSE()),"⚠ كود غير موجود"))</f>
        <v/>
      </c>
      <c r="C852" s="16"/>
      <c r="D852" s="20"/>
      <c r="E852" s="20"/>
      <c r="F852" s="21" t="str">
        <f aca="false">IF(OR(D852="",E852=""),"",ROUND(MOD(E852-D852,1)*24,2))</f>
        <v/>
      </c>
      <c r="G852" s="17"/>
      <c r="H852" s="17"/>
      <c r="I852" s="17"/>
    </row>
    <row r="853" customFormat="false" ht="15" hidden="false" customHeight="false" outlineLevel="0" collapsed="false">
      <c r="A853" s="17"/>
      <c r="B853" s="18" t="str">
        <f aca="false">IF(A853="","",IFERROR(VLOOKUP(A853,الموظفين!$A$2:$J$501,2,FALSE()),"⚠ كود غير موجود"))</f>
        <v/>
      </c>
      <c r="C853" s="16"/>
      <c r="D853" s="20"/>
      <c r="E853" s="20"/>
      <c r="F853" s="21" t="str">
        <f aca="false">IF(OR(D853="",E853=""),"",ROUND(MOD(E853-D853,1)*24,2))</f>
        <v/>
      </c>
      <c r="G853" s="17"/>
      <c r="H853" s="17"/>
      <c r="I853" s="17"/>
    </row>
    <row r="854" customFormat="false" ht="15" hidden="false" customHeight="false" outlineLevel="0" collapsed="false">
      <c r="A854" s="17"/>
      <c r="B854" s="18" t="str">
        <f aca="false">IF(A854="","",IFERROR(VLOOKUP(A854,الموظفين!$A$2:$J$501,2,FALSE()),"⚠ كود غير موجود"))</f>
        <v/>
      </c>
      <c r="C854" s="16"/>
      <c r="D854" s="20"/>
      <c r="E854" s="20"/>
      <c r="F854" s="21" t="str">
        <f aca="false">IF(OR(D854="",E854=""),"",ROUND(MOD(E854-D854,1)*24,2))</f>
        <v/>
      </c>
      <c r="G854" s="17"/>
      <c r="H854" s="17"/>
      <c r="I854" s="17"/>
    </row>
    <row r="855" customFormat="false" ht="15" hidden="false" customHeight="false" outlineLevel="0" collapsed="false">
      <c r="A855" s="17"/>
      <c r="B855" s="18" t="str">
        <f aca="false">IF(A855="","",IFERROR(VLOOKUP(A855,الموظفين!$A$2:$J$501,2,FALSE()),"⚠ كود غير موجود"))</f>
        <v/>
      </c>
      <c r="C855" s="16"/>
      <c r="D855" s="20"/>
      <c r="E855" s="20"/>
      <c r="F855" s="21" t="str">
        <f aca="false">IF(OR(D855="",E855=""),"",ROUND(MOD(E855-D855,1)*24,2))</f>
        <v/>
      </c>
      <c r="G855" s="17"/>
      <c r="H855" s="17"/>
      <c r="I855" s="17"/>
    </row>
    <row r="856" customFormat="false" ht="15" hidden="false" customHeight="false" outlineLevel="0" collapsed="false">
      <c r="A856" s="17"/>
      <c r="B856" s="18" t="str">
        <f aca="false">IF(A856="","",IFERROR(VLOOKUP(A856,الموظفين!$A$2:$J$501,2,FALSE()),"⚠ كود غير موجود"))</f>
        <v/>
      </c>
      <c r="C856" s="16"/>
      <c r="D856" s="20"/>
      <c r="E856" s="20"/>
      <c r="F856" s="21" t="str">
        <f aca="false">IF(OR(D856="",E856=""),"",ROUND(MOD(E856-D856,1)*24,2))</f>
        <v/>
      </c>
      <c r="G856" s="17"/>
      <c r="H856" s="17"/>
      <c r="I856" s="17"/>
    </row>
    <row r="857" customFormat="false" ht="15" hidden="false" customHeight="false" outlineLevel="0" collapsed="false">
      <c r="A857" s="17"/>
      <c r="B857" s="18" t="str">
        <f aca="false">IF(A857="","",IFERROR(VLOOKUP(A857,الموظفين!$A$2:$J$501,2,FALSE()),"⚠ كود غير موجود"))</f>
        <v/>
      </c>
      <c r="C857" s="16"/>
      <c r="D857" s="20"/>
      <c r="E857" s="20"/>
      <c r="F857" s="21" t="str">
        <f aca="false">IF(OR(D857="",E857=""),"",ROUND(MOD(E857-D857,1)*24,2))</f>
        <v/>
      </c>
      <c r="G857" s="17"/>
      <c r="H857" s="17"/>
      <c r="I857" s="17"/>
    </row>
    <row r="858" customFormat="false" ht="15" hidden="false" customHeight="false" outlineLevel="0" collapsed="false">
      <c r="A858" s="17"/>
      <c r="B858" s="18" t="str">
        <f aca="false">IF(A858="","",IFERROR(VLOOKUP(A858,الموظفين!$A$2:$J$501,2,FALSE()),"⚠ كود غير موجود"))</f>
        <v/>
      </c>
      <c r="C858" s="16"/>
      <c r="D858" s="20"/>
      <c r="E858" s="20"/>
      <c r="F858" s="21" t="str">
        <f aca="false">IF(OR(D858="",E858=""),"",ROUND(MOD(E858-D858,1)*24,2))</f>
        <v/>
      </c>
      <c r="G858" s="17"/>
      <c r="H858" s="17"/>
      <c r="I858" s="17"/>
    </row>
    <row r="859" customFormat="false" ht="15" hidden="false" customHeight="false" outlineLevel="0" collapsed="false">
      <c r="A859" s="17"/>
      <c r="B859" s="18" t="str">
        <f aca="false">IF(A859="","",IFERROR(VLOOKUP(A859,الموظفين!$A$2:$J$501,2,FALSE()),"⚠ كود غير موجود"))</f>
        <v/>
      </c>
      <c r="C859" s="16"/>
      <c r="D859" s="20"/>
      <c r="E859" s="20"/>
      <c r="F859" s="21" t="str">
        <f aca="false">IF(OR(D859="",E859=""),"",ROUND(MOD(E859-D859,1)*24,2))</f>
        <v/>
      </c>
      <c r="G859" s="17"/>
      <c r="H859" s="17"/>
      <c r="I859" s="17"/>
    </row>
    <row r="860" customFormat="false" ht="15" hidden="false" customHeight="false" outlineLevel="0" collapsed="false">
      <c r="A860" s="17"/>
      <c r="B860" s="18" t="str">
        <f aca="false">IF(A860="","",IFERROR(VLOOKUP(A860,الموظفين!$A$2:$J$501,2,FALSE()),"⚠ كود غير موجود"))</f>
        <v/>
      </c>
      <c r="C860" s="16"/>
      <c r="D860" s="20"/>
      <c r="E860" s="20"/>
      <c r="F860" s="21" t="str">
        <f aca="false">IF(OR(D860="",E860=""),"",ROUND(MOD(E860-D860,1)*24,2))</f>
        <v/>
      </c>
      <c r="G860" s="17"/>
      <c r="H860" s="17"/>
      <c r="I860" s="17"/>
    </row>
    <row r="861" customFormat="false" ht="15" hidden="false" customHeight="false" outlineLevel="0" collapsed="false">
      <c r="A861" s="17"/>
      <c r="B861" s="18" t="str">
        <f aca="false">IF(A861="","",IFERROR(VLOOKUP(A861,الموظفين!$A$2:$J$501,2,FALSE()),"⚠ كود غير موجود"))</f>
        <v/>
      </c>
      <c r="C861" s="16"/>
      <c r="D861" s="20"/>
      <c r="E861" s="20"/>
      <c r="F861" s="21" t="str">
        <f aca="false">IF(OR(D861="",E861=""),"",ROUND(MOD(E861-D861,1)*24,2))</f>
        <v/>
      </c>
      <c r="G861" s="17"/>
      <c r="H861" s="17"/>
      <c r="I861" s="17"/>
    </row>
    <row r="862" customFormat="false" ht="15" hidden="false" customHeight="false" outlineLevel="0" collapsed="false">
      <c r="A862" s="17"/>
      <c r="B862" s="18" t="str">
        <f aca="false">IF(A862="","",IFERROR(VLOOKUP(A862,الموظفين!$A$2:$J$501,2,FALSE()),"⚠ كود غير موجود"))</f>
        <v/>
      </c>
      <c r="C862" s="16"/>
      <c r="D862" s="20"/>
      <c r="E862" s="20"/>
      <c r="F862" s="21" t="str">
        <f aca="false">IF(OR(D862="",E862=""),"",ROUND(MOD(E862-D862,1)*24,2))</f>
        <v/>
      </c>
      <c r="G862" s="17"/>
      <c r="H862" s="17"/>
      <c r="I862" s="17"/>
    </row>
    <row r="863" customFormat="false" ht="15" hidden="false" customHeight="false" outlineLevel="0" collapsed="false">
      <c r="A863" s="17"/>
      <c r="B863" s="18" t="str">
        <f aca="false">IF(A863="","",IFERROR(VLOOKUP(A863,الموظفين!$A$2:$J$501,2,FALSE()),"⚠ كود غير موجود"))</f>
        <v/>
      </c>
      <c r="C863" s="16"/>
      <c r="D863" s="20"/>
      <c r="E863" s="20"/>
      <c r="F863" s="21" t="str">
        <f aca="false">IF(OR(D863="",E863=""),"",ROUND(MOD(E863-D863,1)*24,2))</f>
        <v/>
      </c>
      <c r="G863" s="17"/>
      <c r="H863" s="17"/>
      <c r="I863" s="17"/>
    </row>
    <row r="864" customFormat="false" ht="15" hidden="false" customHeight="false" outlineLevel="0" collapsed="false">
      <c r="A864" s="17"/>
      <c r="B864" s="18" t="str">
        <f aca="false">IF(A864="","",IFERROR(VLOOKUP(A864,الموظفين!$A$2:$J$501,2,FALSE()),"⚠ كود غير موجود"))</f>
        <v/>
      </c>
      <c r="C864" s="16"/>
      <c r="D864" s="20"/>
      <c r="E864" s="20"/>
      <c r="F864" s="21" t="str">
        <f aca="false">IF(OR(D864="",E864=""),"",ROUND(MOD(E864-D864,1)*24,2))</f>
        <v/>
      </c>
      <c r="G864" s="17"/>
      <c r="H864" s="17"/>
      <c r="I864" s="17"/>
    </row>
    <row r="865" customFormat="false" ht="15" hidden="false" customHeight="false" outlineLevel="0" collapsed="false">
      <c r="A865" s="17"/>
      <c r="B865" s="18" t="str">
        <f aca="false">IF(A865="","",IFERROR(VLOOKUP(A865,الموظفين!$A$2:$J$501,2,FALSE()),"⚠ كود غير موجود"))</f>
        <v/>
      </c>
      <c r="C865" s="16"/>
      <c r="D865" s="20"/>
      <c r="E865" s="20"/>
      <c r="F865" s="21" t="str">
        <f aca="false">IF(OR(D865="",E865=""),"",ROUND(MOD(E865-D865,1)*24,2))</f>
        <v/>
      </c>
      <c r="G865" s="17"/>
      <c r="H865" s="17"/>
      <c r="I865" s="17"/>
    </row>
    <row r="866" customFormat="false" ht="15" hidden="false" customHeight="false" outlineLevel="0" collapsed="false">
      <c r="A866" s="17"/>
      <c r="B866" s="18" t="str">
        <f aca="false">IF(A866="","",IFERROR(VLOOKUP(A866,الموظفين!$A$2:$J$501,2,FALSE()),"⚠ كود غير موجود"))</f>
        <v/>
      </c>
      <c r="C866" s="16"/>
      <c r="D866" s="20"/>
      <c r="E866" s="20"/>
      <c r="F866" s="21" t="str">
        <f aca="false">IF(OR(D866="",E866=""),"",ROUND(MOD(E866-D866,1)*24,2))</f>
        <v/>
      </c>
      <c r="G866" s="17"/>
      <c r="H866" s="17"/>
      <c r="I866" s="17"/>
    </row>
    <row r="867" customFormat="false" ht="15" hidden="false" customHeight="false" outlineLevel="0" collapsed="false">
      <c r="A867" s="17"/>
      <c r="B867" s="18" t="str">
        <f aca="false">IF(A867="","",IFERROR(VLOOKUP(A867,الموظفين!$A$2:$J$501,2,FALSE()),"⚠ كود غير موجود"))</f>
        <v/>
      </c>
      <c r="C867" s="16"/>
      <c r="D867" s="20"/>
      <c r="E867" s="20"/>
      <c r="F867" s="21" t="str">
        <f aca="false">IF(OR(D867="",E867=""),"",ROUND(MOD(E867-D867,1)*24,2))</f>
        <v/>
      </c>
      <c r="G867" s="17"/>
      <c r="H867" s="17"/>
      <c r="I867" s="17"/>
    </row>
    <row r="868" customFormat="false" ht="15" hidden="false" customHeight="false" outlineLevel="0" collapsed="false">
      <c r="A868" s="17"/>
      <c r="B868" s="18" t="str">
        <f aca="false">IF(A868="","",IFERROR(VLOOKUP(A868,الموظفين!$A$2:$J$501,2,FALSE()),"⚠ كود غير موجود"))</f>
        <v/>
      </c>
      <c r="C868" s="16"/>
      <c r="D868" s="20"/>
      <c r="E868" s="20"/>
      <c r="F868" s="21" t="str">
        <f aca="false">IF(OR(D868="",E868=""),"",ROUND(MOD(E868-D868,1)*24,2))</f>
        <v/>
      </c>
      <c r="G868" s="17"/>
      <c r="H868" s="17"/>
      <c r="I868" s="17"/>
    </row>
    <row r="869" customFormat="false" ht="15" hidden="false" customHeight="false" outlineLevel="0" collapsed="false">
      <c r="A869" s="17"/>
      <c r="B869" s="18" t="str">
        <f aca="false">IF(A869="","",IFERROR(VLOOKUP(A869,الموظفين!$A$2:$J$501,2,FALSE()),"⚠ كود غير موجود"))</f>
        <v/>
      </c>
      <c r="C869" s="16"/>
      <c r="D869" s="20"/>
      <c r="E869" s="20"/>
      <c r="F869" s="21" t="str">
        <f aca="false">IF(OR(D869="",E869=""),"",ROUND(MOD(E869-D869,1)*24,2))</f>
        <v/>
      </c>
      <c r="G869" s="17"/>
      <c r="H869" s="17"/>
      <c r="I869" s="17"/>
    </row>
    <row r="870" customFormat="false" ht="15" hidden="false" customHeight="false" outlineLevel="0" collapsed="false">
      <c r="A870" s="17"/>
      <c r="B870" s="18" t="str">
        <f aca="false">IF(A870="","",IFERROR(VLOOKUP(A870,الموظفين!$A$2:$J$501,2,FALSE()),"⚠ كود غير موجود"))</f>
        <v/>
      </c>
      <c r="C870" s="16"/>
      <c r="D870" s="20"/>
      <c r="E870" s="20"/>
      <c r="F870" s="21" t="str">
        <f aca="false">IF(OR(D870="",E870=""),"",ROUND(MOD(E870-D870,1)*24,2))</f>
        <v/>
      </c>
      <c r="G870" s="17"/>
      <c r="H870" s="17"/>
      <c r="I870" s="17"/>
    </row>
    <row r="871" customFormat="false" ht="15" hidden="false" customHeight="false" outlineLevel="0" collapsed="false">
      <c r="A871" s="17"/>
      <c r="B871" s="18" t="str">
        <f aca="false">IF(A871="","",IFERROR(VLOOKUP(A871,الموظفين!$A$2:$J$501,2,FALSE()),"⚠ كود غير موجود"))</f>
        <v/>
      </c>
      <c r="C871" s="16"/>
      <c r="D871" s="20"/>
      <c r="E871" s="20"/>
      <c r="F871" s="21" t="str">
        <f aca="false">IF(OR(D871="",E871=""),"",ROUND(MOD(E871-D871,1)*24,2))</f>
        <v/>
      </c>
      <c r="G871" s="17"/>
      <c r="H871" s="17"/>
      <c r="I871" s="17"/>
    </row>
    <row r="872" customFormat="false" ht="15" hidden="false" customHeight="false" outlineLevel="0" collapsed="false">
      <c r="A872" s="17"/>
      <c r="B872" s="18" t="str">
        <f aca="false">IF(A872="","",IFERROR(VLOOKUP(A872,الموظفين!$A$2:$J$501,2,FALSE()),"⚠ كود غير موجود"))</f>
        <v/>
      </c>
      <c r="C872" s="16"/>
      <c r="D872" s="20"/>
      <c r="E872" s="20"/>
      <c r="F872" s="21" t="str">
        <f aca="false">IF(OR(D872="",E872=""),"",ROUND(MOD(E872-D872,1)*24,2))</f>
        <v/>
      </c>
      <c r="G872" s="17"/>
      <c r="H872" s="17"/>
      <c r="I872" s="17"/>
    </row>
    <row r="873" customFormat="false" ht="15" hidden="false" customHeight="false" outlineLevel="0" collapsed="false">
      <c r="A873" s="17"/>
      <c r="B873" s="18" t="str">
        <f aca="false">IF(A873="","",IFERROR(VLOOKUP(A873,الموظفين!$A$2:$J$501,2,FALSE()),"⚠ كود غير موجود"))</f>
        <v/>
      </c>
      <c r="C873" s="16"/>
      <c r="D873" s="20"/>
      <c r="E873" s="20"/>
      <c r="F873" s="21" t="str">
        <f aca="false">IF(OR(D873="",E873=""),"",ROUND(MOD(E873-D873,1)*24,2))</f>
        <v/>
      </c>
      <c r="G873" s="17"/>
      <c r="H873" s="17"/>
      <c r="I873" s="17"/>
    </row>
    <row r="874" customFormat="false" ht="15" hidden="false" customHeight="false" outlineLevel="0" collapsed="false">
      <c r="A874" s="17"/>
      <c r="B874" s="18" t="str">
        <f aca="false">IF(A874="","",IFERROR(VLOOKUP(A874,الموظفين!$A$2:$J$501,2,FALSE()),"⚠ كود غير موجود"))</f>
        <v/>
      </c>
      <c r="C874" s="16"/>
      <c r="D874" s="20"/>
      <c r="E874" s="20"/>
      <c r="F874" s="21" t="str">
        <f aca="false">IF(OR(D874="",E874=""),"",ROUND(MOD(E874-D874,1)*24,2))</f>
        <v/>
      </c>
      <c r="G874" s="17"/>
      <c r="H874" s="17"/>
      <c r="I874" s="17"/>
    </row>
    <row r="875" customFormat="false" ht="15" hidden="false" customHeight="false" outlineLevel="0" collapsed="false">
      <c r="A875" s="17"/>
      <c r="B875" s="18" t="str">
        <f aca="false">IF(A875="","",IFERROR(VLOOKUP(A875,الموظفين!$A$2:$J$501,2,FALSE()),"⚠ كود غير موجود"))</f>
        <v/>
      </c>
      <c r="C875" s="16"/>
      <c r="D875" s="20"/>
      <c r="E875" s="20"/>
      <c r="F875" s="21" t="str">
        <f aca="false">IF(OR(D875="",E875=""),"",ROUND(MOD(E875-D875,1)*24,2))</f>
        <v/>
      </c>
      <c r="G875" s="17"/>
      <c r="H875" s="17"/>
      <c r="I875" s="17"/>
    </row>
    <row r="876" customFormat="false" ht="15" hidden="false" customHeight="false" outlineLevel="0" collapsed="false">
      <c r="A876" s="17"/>
      <c r="B876" s="18" t="str">
        <f aca="false">IF(A876="","",IFERROR(VLOOKUP(A876,الموظفين!$A$2:$J$501,2,FALSE()),"⚠ كود غير موجود"))</f>
        <v/>
      </c>
      <c r="C876" s="16"/>
      <c r="D876" s="20"/>
      <c r="E876" s="20"/>
      <c r="F876" s="21" t="str">
        <f aca="false">IF(OR(D876="",E876=""),"",ROUND(MOD(E876-D876,1)*24,2))</f>
        <v/>
      </c>
      <c r="G876" s="17"/>
      <c r="H876" s="17"/>
      <c r="I876" s="17"/>
    </row>
    <row r="877" customFormat="false" ht="15" hidden="false" customHeight="false" outlineLevel="0" collapsed="false">
      <c r="A877" s="17"/>
      <c r="B877" s="18" t="str">
        <f aca="false">IF(A877="","",IFERROR(VLOOKUP(A877,الموظفين!$A$2:$J$501,2,FALSE()),"⚠ كود غير موجود"))</f>
        <v/>
      </c>
      <c r="C877" s="16"/>
      <c r="D877" s="20"/>
      <c r="E877" s="20"/>
      <c r="F877" s="21" t="str">
        <f aca="false">IF(OR(D877="",E877=""),"",ROUND(MOD(E877-D877,1)*24,2))</f>
        <v/>
      </c>
      <c r="G877" s="17"/>
      <c r="H877" s="17"/>
      <c r="I877" s="17"/>
    </row>
    <row r="878" customFormat="false" ht="15" hidden="false" customHeight="false" outlineLevel="0" collapsed="false">
      <c r="A878" s="17"/>
      <c r="B878" s="18" t="str">
        <f aca="false">IF(A878="","",IFERROR(VLOOKUP(A878,الموظفين!$A$2:$J$501,2,FALSE()),"⚠ كود غير موجود"))</f>
        <v/>
      </c>
      <c r="C878" s="16"/>
      <c r="D878" s="20"/>
      <c r="E878" s="20"/>
      <c r="F878" s="21" t="str">
        <f aca="false">IF(OR(D878="",E878=""),"",ROUND(MOD(E878-D878,1)*24,2))</f>
        <v/>
      </c>
      <c r="G878" s="17"/>
      <c r="H878" s="17"/>
      <c r="I878" s="17"/>
    </row>
    <row r="879" customFormat="false" ht="15" hidden="false" customHeight="false" outlineLevel="0" collapsed="false">
      <c r="A879" s="17"/>
      <c r="B879" s="18" t="str">
        <f aca="false">IF(A879="","",IFERROR(VLOOKUP(A879,الموظفين!$A$2:$J$501,2,FALSE()),"⚠ كود غير موجود"))</f>
        <v/>
      </c>
      <c r="C879" s="16"/>
      <c r="D879" s="20"/>
      <c r="E879" s="20"/>
      <c r="F879" s="21" t="str">
        <f aca="false">IF(OR(D879="",E879=""),"",ROUND(MOD(E879-D879,1)*24,2))</f>
        <v/>
      </c>
      <c r="G879" s="17"/>
      <c r="H879" s="17"/>
      <c r="I879" s="17"/>
    </row>
    <row r="880" customFormat="false" ht="15" hidden="false" customHeight="false" outlineLevel="0" collapsed="false">
      <c r="A880" s="17"/>
      <c r="B880" s="18" t="str">
        <f aca="false">IF(A880="","",IFERROR(VLOOKUP(A880,الموظفين!$A$2:$J$501,2,FALSE()),"⚠ كود غير موجود"))</f>
        <v/>
      </c>
      <c r="C880" s="16"/>
      <c r="D880" s="20"/>
      <c r="E880" s="20"/>
      <c r="F880" s="21" t="str">
        <f aca="false">IF(OR(D880="",E880=""),"",ROUND(MOD(E880-D880,1)*24,2))</f>
        <v/>
      </c>
      <c r="G880" s="17"/>
      <c r="H880" s="17"/>
      <c r="I880" s="17"/>
    </row>
    <row r="881" customFormat="false" ht="15" hidden="false" customHeight="false" outlineLevel="0" collapsed="false">
      <c r="A881" s="17"/>
      <c r="B881" s="18" t="str">
        <f aca="false">IF(A881="","",IFERROR(VLOOKUP(A881,الموظفين!$A$2:$J$501,2,FALSE()),"⚠ كود غير موجود"))</f>
        <v/>
      </c>
      <c r="C881" s="16"/>
      <c r="D881" s="20"/>
      <c r="E881" s="20"/>
      <c r="F881" s="21" t="str">
        <f aca="false">IF(OR(D881="",E881=""),"",ROUND(MOD(E881-D881,1)*24,2))</f>
        <v/>
      </c>
      <c r="G881" s="17"/>
      <c r="H881" s="17"/>
      <c r="I881" s="17"/>
    </row>
    <row r="882" customFormat="false" ht="15" hidden="false" customHeight="false" outlineLevel="0" collapsed="false">
      <c r="A882" s="17"/>
      <c r="B882" s="18" t="str">
        <f aca="false">IF(A882="","",IFERROR(VLOOKUP(A882,الموظفين!$A$2:$J$501,2,FALSE()),"⚠ كود غير موجود"))</f>
        <v/>
      </c>
      <c r="C882" s="16"/>
      <c r="D882" s="20"/>
      <c r="E882" s="20"/>
      <c r="F882" s="21" t="str">
        <f aca="false">IF(OR(D882="",E882=""),"",ROUND(MOD(E882-D882,1)*24,2))</f>
        <v/>
      </c>
      <c r="G882" s="17"/>
      <c r="H882" s="17"/>
      <c r="I882" s="17"/>
    </row>
    <row r="883" customFormat="false" ht="15" hidden="false" customHeight="false" outlineLevel="0" collapsed="false">
      <c r="A883" s="17"/>
      <c r="B883" s="18" t="str">
        <f aca="false">IF(A883="","",IFERROR(VLOOKUP(A883,الموظفين!$A$2:$J$501,2,FALSE()),"⚠ كود غير موجود"))</f>
        <v/>
      </c>
      <c r="C883" s="16"/>
      <c r="D883" s="20"/>
      <c r="E883" s="20"/>
      <c r="F883" s="21" t="str">
        <f aca="false">IF(OR(D883="",E883=""),"",ROUND(MOD(E883-D883,1)*24,2))</f>
        <v/>
      </c>
      <c r="G883" s="17"/>
      <c r="H883" s="17"/>
      <c r="I883" s="17"/>
    </row>
    <row r="884" customFormat="false" ht="15" hidden="false" customHeight="false" outlineLevel="0" collapsed="false">
      <c r="A884" s="17"/>
      <c r="B884" s="18" t="str">
        <f aca="false">IF(A884="","",IFERROR(VLOOKUP(A884,الموظفين!$A$2:$J$501,2,FALSE()),"⚠ كود غير موجود"))</f>
        <v/>
      </c>
      <c r="C884" s="16"/>
      <c r="D884" s="20"/>
      <c r="E884" s="20"/>
      <c r="F884" s="21" t="str">
        <f aca="false">IF(OR(D884="",E884=""),"",ROUND(MOD(E884-D884,1)*24,2))</f>
        <v/>
      </c>
      <c r="G884" s="17"/>
      <c r="H884" s="17"/>
      <c r="I884" s="17"/>
    </row>
    <row r="885" customFormat="false" ht="15" hidden="false" customHeight="false" outlineLevel="0" collapsed="false">
      <c r="A885" s="17"/>
      <c r="B885" s="18" t="str">
        <f aca="false">IF(A885="","",IFERROR(VLOOKUP(A885,الموظفين!$A$2:$J$501,2,FALSE()),"⚠ كود غير موجود"))</f>
        <v/>
      </c>
      <c r="C885" s="16"/>
      <c r="D885" s="20"/>
      <c r="E885" s="20"/>
      <c r="F885" s="21" t="str">
        <f aca="false">IF(OR(D885="",E885=""),"",ROUND(MOD(E885-D885,1)*24,2))</f>
        <v/>
      </c>
      <c r="G885" s="17"/>
      <c r="H885" s="17"/>
      <c r="I885" s="17"/>
    </row>
    <row r="886" customFormat="false" ht="15" hidden="false" customHeight="false" outlineLevel="0" collapsed="false">
      <c r="A886" s="17"/>
      <c r="B886" s="18" t="str">
        <f aca="false">IF(A886="","",IFERROR(VLOOKUP(A886,الموظفين!$A$2:$J$501,2,FALSE()),"⚠ كود غير موجود"))</f>
        <v/>
      </c>
      <c r="C886" s="16"/>
      <c r="D886" s="20"/>
      <c r="E886" s="20"/>
      <c r="F886" s="21" t="str">
        <f aca="false">IF(OR(D886="",E886=""),"",ROUND(MOD(E886-D886,1)*24,2))</f>
        <v/>
      </c>
      <c r="G886" s="17"/>
      <c r="H886" s="17"/>
      <c r="I886" s="17"/>
    </row>
    <row r="887" customFormat="false" ht="15" hidden="false" customHeight="false" outlineLevel="0" collapsed="false">
      <c r="A887" s="17"/>
      <c r="B887" s="18" t="str">
        <f aca="false">IF(A887="","",IFERROR(VLOOKUP(A887,الموظفين!$A$2:$J$501,2,FALSE()),"⚠ كود غير موجود"))</f>
        <v/>
      </c>
      <c r="C887" s="16"/>
      <c r="D887" s="20"/>
      <c r="E887" s="20"/>
      <c r="F887" s="21" t="str">
        <f aca="false">IF(OR(D887="",E887=""),"",ROUND(MOD(E887-D887,1)*24,2))</f>
        <v/>
      </c>
      <c r="G887" s="17"/>
      <c r="H887" s="17"/>
      <c r="I887" s="17"/>
    </row>
    <row r="888" customFormat="false" ht="15" hidden="false" customHeight="false" outlineLevel="0" collapsed="false">
      <c r="A888" s="17"/>
      <c r="B888" s="18" t="str">
        <f aca="false">IF(A888="","",IFERROR(VLOOKUP(A888,الموظفين!$A$2:$J$501,2,FALSE()),"⚠ كود غير موجود"))</f>
        <v/>
      </c>
      <c r="C888" s="16"/>
      <c r="D888" s="20"/>
      <c r="E888" s="20"/>
      <c r="F888" s="21" t="str">
        <f aca="false">IF(OR(D888="",E888=""),"",ROUND(MOD(E888-D888,1)*24,2))</f>
        <v/>
      </c>
      <c r="G888" s="17"/>
      <c r="H888" s="17"/>
      <c r="I888" s="17"/>
    </row>
    <row r="889" customFormat="false" ht="15" hidden="false" customHeight="false" outlineLevel="0" collapsed="false">
      <c r="A889" s="17"/>
      <c r="B889" s="18" t="str">
        <f aca="false">IF(A889="","",IFERROR(VLOOKUP(A889,الموظفين!$A$2:$J$501,2,FALSE()),"⚠ كود غير موجود"))</f>
        <v/>
      </c>
      <c r="C889" s="16"/>
      <c r="D889" s="20"/>
      <c r="E889" s="20"/>
      <c r="F889" s="21" t="str">
        <f aca="false">IF(OR(D889="",E889=""),"",ROUND(MOD(E889-D889,1)*24,2))</f>
        <v/>
      </c>
      <c r="G889" s="17"/>
      <c r="H889" s="17"/>
      <c r="I889" s="17"/>
    </row>
    <row r="890" customFormat="false" ht="15" hidden="false" customHeight="false" outlineLevel="0" collapsed="false">
      <c r="A890" s="17"/>
      <c r="B890" s="18" t="str">
        <f aca="false">IF(A890="","",IFERROR(VLOOKUP(A890,الموظفين!$A$2:$J$501,2,FALSE()),"⚠ كود غير موجود"))</f>
        <v/>
      </c>
      <c r="C890" s="16"/>
      <c r="D890" s="20"/>
      <c r="E890" s="20"/>
      <c r="F890" s="21" t="str">
        <f aca="false">IF(OR(D890="",E890=""),"",ROUND(MOD(E890-D890,1)*24,2))</f>
        <v/>
      </c>
      <c r="G890" s="17"/>
      <c r="H890" s="17"/>
      <c r="I890" s="17"/>
    </row>
    <row r="891" customFormat="false" ht="15" hidden="false" customHeight="false" outlineLevel="0" collapsed="false">
      <c r="A891" s="17"/>
      <c r="B891" s="18" t="str">
        <f aca="false">IF(A891="","",IFERROR(VLOOKUP(A891,الموظفين!$A$2:$J$501,2,FALSE()),"⚠ كود غير موجود"))</f>
        <v/>
      </c>
      <c r="C891" s="16"/>
      <c r="D891" s="20"/>
      <c r="E891" s="20"/>
      <c r="F891" s="21" t="str">
        <f aca="false">IF(OR(D891="",E891=""),"",ROUND(MOD(E891-D891,1)*24,2))</f>
        <v/>
      </c>
      <c r="G891" s="17"/>
      <c r="H891" s="17"/>
      <c r="I891" s="17"/>
    </row>
    <row r="892" customFormat="false" ht="15" hidden="false" customHeight="false" outlineLevel="0" collapsed="false">
      <c r="A892" s="17"/>
      <c r="B892" s="18" t="str">
        <f aca="false">IF(A892="","",IFERROR(VLOOKUP(A892,الموظفين!$A$2:$J$501,2,FALSE()),"⚠ كود غير موجود"))</f>
        <v/>
      </c>
      <c r="C892" s="16"/>
      <c r="D892" s="20"/>
      <c r="E892" s="20"/>
      <c r="F892" s="21" t="str">
        <f aca="false">IF(OR(D892="",E892=""),"",ROUND(MOD(E892-D892,1)*24,2))</f>
        <v/>
      </c>
      <c r="G892" s="17"/>
      <c r="H892" s="17"/>
      <c r="I892" s="17"/>
    </row>
    <row r="893" customFormat="false" ht="15" hidden="false" customHeight="false" outlineLevel="0" collapsed="false">
      <c r="A893" s="17"/>
      <c r="B893" s="18" t="str">
        <f aca="false">IF(A893="","",IFERROR(VLOOKUP(A893,الموظفين!$A$2:$J$501,2,FALSE()),"⚠ كود غير موجود"))</f>
        <v/>
      </c>
      <c r="C893" s="16"/>
      <c r="D893" s="20"/>
      <c r="E893" s="20"/>
      <c r="F893" s="21" t="str">
        <f aca="false">IF(OR(D893="",E893=""),"",ROUND(MOD(E893-D893,1)*24,2))</f>
        <v/>
      </c>
      <c r="G893" s="17"/>
      <c r="H893" s="17"/>
      <c r="I893" s="17"/>
    </row>
    <row r="894" customFormat="false" ht="15" hidden="false" customHeight="false" outlineLevel="0" collapsed="false">
      <c r="A894" s="17"/>
      <c r="B894" s="18" t="str">
        <f aca="false">IF(A894="","",IFERROR(VLOOKUP(A894,الموظفين!$A$2:$J$501,2,FALSE()),"⚠ كود غير موجود"))</f>
        <v/>
      </c>
      <c r="C894" s="16"/>
      <c r="D894" s="20"/>
      <c r="E894" s="20"/>
      <c r="F894" s="21" t="str">
        <f aca="false">IF(OR(D894="",E894=""),"",ROUND(MOD(E894-D894,1)*24,2))</f>
        <v/>
      </c>
      <c r="G894" s="17"/>
      <c r="H894" s="17"/>
      <c r="I894" s="17"/>
    </row>
    <row r="895" customFormat="false" ht="15" hidden="false" customHeight="false" outlineLevel="0" collapsed="false">
      <c r="A895" s="17"/>
      <c r="B895" s="18" t="str">
        <f aca="false">IF(A895="","",IFERROR(VLOOKUP(A895,الموظفين!$A$2:$J$501,2,FALSE()),"⚠ كود غير موجود"))</f>
        <v/>
      </c>
      <c r="C895" s="16"/>
      <c r="D895" s="20"/>
      <c r="E895" s="20"/>
      <c r="F895" s="21" t="str">
        <f aca="false">IF(OR(D895="",E895=""),"",ROUND(MOD(E895-D895,1)*24,2))</f>
        <v/>
      </c>
      <c r="G895" s="17"/>
      <c r="H895" s="17"/>
      <c r="I895" s="17"/>
    </row>
    <row r="896" customFormat="false" ht="15" hidden="false" customHeight="false" outlineLevel="0" collapsed="false">
      <c r="A896" s="17"/>
      <c r="B896" s="18" t="str">
        <f aca="false">IF(A896="","",IFERROR(VLOOKUP(A896,الموظفين!$A$2:$J$501,2,FALSE()),"⚠ كود غير موجود"))</f>
        <v/>
      </c>
      <c r="C896" s="16"/>
      <c r="D896" s="20"/>
      <c r="E896" s="20"/>
      <c r="F896" s="21" t="str">
        <f aca="false">IF(OR(D896="",E896=""),"",ROUND(MOD(E896-D896,1)*24,2))</f>
        <v/>
      </c>
      <c r="G896" s="17"/>
      <c r="H896" s="17"/>
      <c r="I896" s="17"/>
    </row>
    <row r="897" customFormat="false" ht="15" hidden="false" customHeight="false" outlineLevel="0" collapsed="false">
      <c r="A897" s="17"/>
      <c r="B897" s="18" t="str">
        <f aca="false">IF(A897="","",IFERROR(VLOOKUP(A897,الموظفين!$A$2:$J$501,2,FALSE()),"⚠ كود غير موجود"))</f>
        <v/>
      </c>
      <c r="C897" s="16"/>
      <c r="D897" s="20"/>
      <c r="E897" s="20"/>
      <c r="F897" s="21" t="str">
        <f aca="false">IF(OR(D897="",E897=""),"",ROUND(MOD(E897-D897,1)*24,2))</f>
        <v/>
      </c>
      <c r="G897" s="17"/>
      <c r="H897" s="17"/>
      <c r="I897" s="17"/>
    </row>
    <row r="898" customFormat="false" ht="15" hidden="false" customHeight="false" outlineLevel="0" collapsed="false">
      <c r="A898" s="17"/>
      <c r="B898" s="18" t="str">
        <f aca="false">IF(A898="","",IFERROR(VLOOKUP(A898,الموظفين!$A$2:$J$501,2,FALSE()),"⚠ كود غير موجود"))</f>
        <v/>
      </c>
      <c r="C898" s="16"/>
      <c r="D898" s="20"/>
      <c r="E898" s="20"/>
      <c r="F898" s="21" t="str">
        <f aca="false">IF(OR(D898="",E898=""),"",ROUND(MOD(E898-D898,1)*24,2))</f>
        <v/>
      </c>
      <c r="G898" s="17"/>
      <c r="H898" s="17"/>
      <c r="I898" s="17"/>
    </row>
    <row r="899" customFormat="false" ht="15" hidden="false" customHeight="false" outlineLevel="0" collapsed="false">
      <c r="A899" s="17"/>
      <c r="B899" s="18" t="str">
        <f aca="false">IF(A899="","",IFERROR(VLOOKUP(A899,الموظفين!$A$2:$J$501,2,FALSE()),"⚠ كود غير موجود"))</f>
        <v/>
      </c>
      <c r="C899" s="16"/>
      <c r="D899" s="20"/>
      <c r="E899" s="20"/>
      <c r="F899" s="21" t="str">
        <f aca="false">IF(OR(D899="",E899=""),"",ROUND(MOD(E899-D899,1)*24,2))</f>
        <v/>
      </c>
      <c r="G899" s="17"/>
      <c r="H899" s="17"/>
      <c r="I899" s="17"/>
    </row>
    <row r="900" customFormat="false" ht="15" hidden="false" customHeight="false" outlineLevel="0" collapsed="false">
      <c r="A900" s="17"/>
      <c r="B900" s="18" t="str">
        <f aca="false">IF(A900="","",IFERROR(VLOOKUP(A900,الموظفين!$A$2:$J$501,2,FALSE()),"⚠ كود غير موجود"))</f>
        <v/>
      </c>
      <c r="C900" s="16"/>
      <c r="D900" s="20"/>
      <c r="E900" s="20"/>
      <c r="F900" s="21" t="str">
        <f aca="false">IF(OR(D900="",E900=""),"",ROUND(MOD(E900-D900,1)*24,2))</f>
        <v/>
      </c>
      <c r="G900" s="17"/>
      <c r="H900" s="17"/>
      <c r="I900" s="17"/>
    </row>
    <row r="901" customFormat="false" ht="15" hidden="false" customHeight="false" outlineLevel="0" collapsed="false">
      <c r="A901" s="17"/>
      <c r="B901" s="18" t="str">
        <f aca="false">IF(A901="","",IFERROR(VLOOKUP(A901,الموظفين!$A$2:$J$501,2,FALSE()),"⚠ كود غير موجود"))</f>
        <v/>
      </c>
      <c r="C901" s="16"/>
      <c r="D901" s="20"/>
      <c r="E901" s="20"/>
      <c r="F901" s="21" t="str">
        <f aca="false">IF(OR(D901="",E901=""),"",ROUND(MOD(E901-D901,1)*24,2))</f>
        <v/>
      </c>
      <c r="G901" s="17"/>
      <c r="H901" s="17"/>
      <c r="I901" s="17"/>
    </row>
    <row r="902" customFormat="false" ht="15" hidden="false" customHeight="false" outlineLevel="0" collapsed="false">
      <c r="A902" s="17"/>
      <c r="B902" s="18" t="str">
        <f aca="false">IF(A902="","",IFERROR(VLOOKUP(A902,الموظفين!$A$2:$J$501,2,FALSE()),"⚠ كود غير موجود"))</f>
        <v/>
      </c>
      <c r="C902" s="16"/>
      <c r="D902" s="20"/>
      <c r="E902" s="20"/>
      <c r="F902" s="21" t="str">
        <f aca="false">IF(OR(D902="",E902=""),"",ROUND(MOD(E902-D902,1)*24,2))</f>
        <v/>
      </c>
      <c r="G902" s="17"/>
      <c r="H902" s="17"/>
      <c r="I902" s="17"/>
    </row>
    <row r="903" customFormat="false" ht="15" hidden="false" customHeight="false" outlineLevel="0" collapsed="false">
      <c r="A903" s="17"/>
      <c r="B903" s="18" t="str">
        <f aca="false">IF(A903="","",IFERROR(VLOOKUP(A903,الموظفين!$A$2:$J$501,2,FALSE()),"⚠ كود غير موجود"))</f>
        <v/>
      </c>
      <c r="C903" s="16"/>
      <c r="D903" s="20"/>
      <c r="E903" s="20"/>
      <c r="F903" s="21" t="str">
        <f aca="false">IF(OR(D903="",E903=""),"",ROUND(MOD(E903-D903,1)*24,2))</f>
        <v/>
      </c>
      <c r="G903" s="17"/>
      <c r="H903" s="17"/>
      <c r="I903" s="17"/>
    </row>
    <row r="904" customFormat="false" ht="15" hidden="false" customHeight="false" outlineLevel="0" collapsed="false">
      <c r="A904" s="17"/>
      <c r="B904" s="18" t="str">
        <f aca="false">IF(A904="","",IFERROR(VLOOKUP(A904,الموظفين!$A$2:$J$501,2,FALSE()),"⚠ كود غير موجود"))</f>
        <v/>
      </c>
      <c r="C904" s="16"/>
      <c r="D904" s="20"/>
      <c r="E904" s="20"/>
      <c r="F904" s="21" t="str">
        <f aca="false">IF(OR(D904="",E904=""),"",ROUND(MOD(E904-D904,1)*24,2))</f>
        <v/>
      </c>
      <c r="G904" s="17"/>
      <c r="H904" s="17"/>
      <c r="I904" s="17"/>
    </row>
    <row r="905" customFormat="false" ht="15" hidden="false" customHeight="false" outlineLevel="0" collapsed="false">
      <c r="A905" s="17"/>
      <c r="B905" s="18" t="str">
        <f aca="false">IF(A905="","",IFERROR(VLOOKUP(A905,الموظفين!$A$2:$J$501,2,FALSE()),"⚠ كود غير موجود"))</f>
        <v/>
      </c>
      <c r="C905" s="16"/>
      <c r="D905" s="20"/>
      <c r="E905" s="20"/>
      <c r="F905" s="21" t="str">
        <f aca="false">IF(OR(D905="",E905=""),"",ROUND(MOD(E905-D905,1)*24,2))</f>
        <v/>
      </c>
      <c r="G905" s="17"/>
      <c r="H905" s="17"/>
      <c r="I905" s="17"/>
    </row>
    <row r="906" customFormat="false" ht="15" hidden="false" customHeight="false" outlineLevel="0" collapsed="false">
      <c r="A906" s="17"/>
      <c r="B906" s="18" t="str">
        <f aca="false">IF(A906="","",IFERROR(VLOOKUP(A906,الموظفين!$A$2:$J$501,2,FALSE()),"⚠ كود غير موجود"))</f>
        <v/>
      </c>
      <c r="C906" s="16"/>
      <c r="D906" s="20"/>
      <c r="E906" s="20"/>
      <c r="F906" s="21" t="str">
        <f aca="false">IF(OR(D906="",E906=""),"",ROUND(MOD(E906-D906,1)*24,2))</f>
        <v/>
      </c>
      <c r="G906" s="17"/>
      <c r="H906" s="17"/>
      <c r="I906" s="17"/>
    </row>
    <row r="907" customFormat="false" ht="15" hidden="false" customHeight="false" outlineLevel="0" collapsed="false">
      <c r="A907" s="17"/>
      <c r="B907" s="18" t="str">
        <f aca="false">IF(A907="","",IFERROR(VLOOKUP(A907,الموظفين!$A$2:$J$501,2,FALSE()),"⚠ كود غير موجود"))</f>
        <v/>
      </c>
      <c r="C907" s="16"/>
      <c r="D907" s="20"/>
      <c r="E907" s="20"/>
      <c r="F907" s="21" t="str">
        <f aca="false">IF(OR(D907="",E907=""),"",ROUND(MOD(E907-D907,1)*24,2))</f>
        <v/>
      </c>
      <c r="G907" s="17"/>
      <c r="H907" s="17"/>
      <c r="I907" s="17"/>
    </row>
    <row r="908" customFormat="false" ht="15" hidden="false" customHeight="false" outlineLevel="0" collapsed="false">
      <c r="A908" s="17"/>
      <c r="B908" s="18" t="str">
        <f aca="false">IF(A908="","",IFERROR(VLOOKUP(A908,الموظفين!$A$2:$J$501,2,FALSE()),"⚠ كود غير موجود"))</f>
        <v/>
      </c>
      <c r="C908" s="16"/>
      <c r="D908" s="20"/>
      <c r="E908" s="20"/>
      <c r="F908" s="21" t="str">
        <f aca="false">IF(OR(D908="",E908=""),"",ROUND(MOD(E908-D908,1)*24,2))</f>
        <v/>
      </c>
      <c r="G908" s="17"/>
      <c r="H908" s="17"/>
      <c r="I908" s="17"/>
    </row>
    <row r="909" customFormat="false" ht="15" hidden="false" customHeight="false" outlineLevel="0" collapsed="false">
      <c r="A909" s="17"/>
      <c r="B909" s="18" t="str">
        <f aca="false">IF(A909="","",IFERROR(VLOOKUP(A909,الموظفين!$A$2:$J$501,2,FALSE()),"⚠ كود غير موجود"))</f>
        <v/>
      </c>
      <c r="C909" s="16"/>
      <c r="D909" s="20"/>
      <c r="E909" s="20"/>
      <c r="F909" s="21" t="str">
        <f aca="false">IF(OR(D909="",E909=""),"",ROUND(MOD(E909-D909,1)*24,2))</f>
        <v/>
      </c>
      <c r="G909" s="17"/>
      <c r="H909" s="17"/>
      <c r="I909" s="17"/>
    </row>
    <row r="910" customFormat="false" ht="15" hidden="false" customHeight="false" outlineLevel="0" collapsed="false">
      <c r="A910" s="17"/>
      <c r="B910" s="18" t="str">
        <f aca="false">IF(A910="","",IFERROR(VLOOKUP(A910,الموظفين!$A$2:$J$501,2,FALSE()),"⚠ كود غير موجود"))</f>
        <v/>
      </c>
      <c r="C910" s="16"/>
      <c r="D910" s="20"/>
      <c r="E910" s="20"/>
      <c r="F910" s="21" t="str">
        <f aca="false">IF(OR(D910="",E910=""),"",ROUND(MOD(E910-D910,1)*24,2))</f>
        <v/>
      </c>
      <c r="G910" s="17"/>
      <c r="H910" s="17"/>
      <c r="I910" s="17"/>
    </row>
    <row r="911" customFormat="false" ht="15" hidden="false" customHeight="false" outlineLevel="0" collapsed="false">
      <c r="A911" s="17"/>
      <c r="B911" s="18" t="str">
        <f aca="false">IF(A911="","",IFERROR(VLOOKUP(A911,الموظفين!$A$2:$J$501,2,FALSE()),"⚠ كود غير موجود"))</f>
        <v/>
      </c>
      <c r="C911" s="16"/>
      <c r="D911" s="20"/>
      <c r="E911" s="20"/>
      <c r="F911" s="21" t="str">
        <f aca="false">IF(OR(D911="",E911=""),"",ROUND(MOD(E911-D911,1)*24,2))</f>
        <v/>
      </c>
      <c r="G911" s="17"/>
      <c r="H911" s="17"/>
      <c r="I911" s="17"/>
    </row>
    <row r="912" customFormat="false" ht="15" hidden="false" customHeight="false" outlineLevel="0" collapsed="false">
      <c r="A912" s="17"/>
      <c r="B912" s="18" t="str">
        <f aca="false">IF(A912="","",IFERROR(VLOOKUP(A912,الموظفين!$A$2:$J$501,2,FALSE()),"⚠ كود غير موجود"))</f>
        <v/>
      </c>
      <c r="C912" s="16"/>
      <c r="D912" s="20"/>
      <c r="E912" s="20"/>
      <c r="F912" s="21" t="str">
        <f aca="false">IF(OR(D912="",E912=""),"",ROUND(MOD(E912-D912,1)*24,2))</f>
        <v/>
      </c>
      <c r="G912" s="17"/>
      <c r="H912" s="17"/>
      <c r="I912" s="17"/>
    </row>
    <row r="913" customFormat="false" ht="15" hidden="false" customHeight="false" outlineLevel="0" collapsed="false">
      <c r="A913" s="17"/>
      <c r="B913" s="18" t="str">
        <f aca="false">IF(A913="","",IFERROR(VLOOKUP(A913,الموظفين!$A$2:$J$501,2,FALSE()),"⚠ كود غير موجود"))</f>
        <v/>
      </c>
      <c r="C913" s="16"/>
      <c r="D913" s="20"/>
      <c r="E913" s="20"/>
      <c r="F913" s="21" t="str">
        <f aca="false">IF(OR(D913="",E913=""),"",ROUND(MOD(E913-D913,1)*24,2))</f>
        <v/>
      </c>
      <c r="G913" s="17"/>
      <c r="H913" s="17"/>
      <c r="I913" s="17"/>
    </row>
    <row r="914" customFormat="false" ht="15" hidden="false" customHeight="false" outlineLevel="0" collapsed="false">
      <c r="A914" s="17"/>
      <c r="B914" s="18" t="str">
        <f aca="false">IF(A914="","",IFERROR(VLOOKUP(A914,الموظفين!$A$2:$J$501,2,FALSE()),"⚠ كود غير موجود"))</f>
        <v/>
      </c>
      <c r="C914" s="16"/>
      <c r="D914" s="20"/>
      <c r="E914" s="20"/>
      <c r="F914" s="21" t="str">
        <f aca="false">IF(OR(D914="",E914=""),"",ROUND(MOD(E914-D914,1)*24,2))</f>
        <v/>
      </c>
      <c r="G914" s="17"/>
      <c r="H914" s="17"/>
      <c r="I914" s="17"/>
    </row>
    <row r="915" customFormat="false" ht="15" hidden="false" customHeight="false" outlineLevel="0" collapsed="false">
      <c r="A915" s="17"/>
      <c r="B915" s="18" t="str">
        <f aca="false">IF(A915="","",IFERROR(VLOOKUP(A915,الموظفين!$A$2:$J$501,2,FALSE()),"⚠ كود غير موجود"))</f>
        <v/>
      </c>
      <c r="C915" s="16"/>
      <c r="D915" s="20"/>
      <c r="E915" s="20"/>
      <c r="F915" s="21" t="str">
        <f aca="false">IF(OR(D915="",E915=""),"",ROUND(MOD(E915-D915,1)*24,2))</f>
        <v/>
      </c>
      <c r="G915" s="17"/>
      <c r="H915" s="17"/>
      <c r="I915" s="17"/>
    </row>
    <row r="916" customFormat="false" ht="15" hidden="false" customHeight="false" outlineLevel="0" collapsed="false">
      <c r="A916" s="17"/>
      <c r="B916" s="18" t="str">
        <f aca="false">IF(A916="","",IFERROR(VLOOKUP(A916,الموظفين!$A$2:$J$501,2,FALSE()),"⚠ كود غير موجود"))</f>
        <v/>
      </c>
      <c r="C916" s="16"/>
      <c r="D916" s="20"/>
      <c r="E916" s="20"/>
      <c r="F916" s="21" t="str">
        <f aca="false">IF(OR(D916="",E916=""),"",ROUND(MOD(E916-D916,1)*24,2))</f>
        <v/>
      </c>
      <c r="G916" s="17"/>
      <c r="H916" s="17"/>
      <c r="I916" s="17"/>
    </row>
    <row r="917" customFormat="false" ht="15" hidden="false" customHeight="false" outlineLevel="0" collapsed="false">
      <c r="A917" s="17"/>
      <c r="B917" s="18" t="str">
        <f aca="false">IF(A917="","",IFERROR(VLOOKUP(A917,الموظفين!$A$2:$J$501,2,FALSE()),"⚠ كود غير موجود"))</f>
        <v/>
      </c>
      <c r="C917" s="16"/>
      <c r="D917" s="20"/>
      <c r="E917" s="20"/>
      <c r="F917" s="21" t="str">
        <f aca="false">IF(OR(D917="",E917=""),"",ROUND(MOD(E917-D917,1)*24,2))</f>
        <v/>
      </c>
      <c r="G917" s="17"/>
      <c r="H917" s="17"/>
      <c r="I917" s="17"/>
    </row>
    <row r="918" customFormat="false" ht="15" hidden="false" customHeight="false" outlineLevel="0" collapsed="false">
      <c r="A918" s="17"/>
      <c r="B918" s="18" t="str">
        <f aca="false">IF(A918="","",IFERROR(VLOOKUP(A918,الموظفين!$A$2:$J$501,2,FALSE()),"⚠ كود غير موجود"))</f>
        <v/>
      </c>
      <c r="C918" s="16"/>
      <c r="D918" s="20"/>
      <c r="E918" s="20"/>
      <c r="F918" s="21" t="str">
        <f aca="false">IF(OR(D918="",E918=""),"",ROUND(MOD(E918-D918,1)*24,2))</f>
        <v/>
      </c>
      <c r="G918" s="17"/>
      <c r="H918" s="17"/>
      <c r="I918" s="17"/>
    </row>
    <row r="919" customFormat="false" ht="15" hidden="false" customHeight="false" outlineLevel="0" collapsed="false">
      <c r="A919" s="17"/>
      <c r="B919" s="18" t="str">
        <f aca="false">IF(A919="","",IFERROR(VLOOKUP(A919,الموظفين!$A$2:$J$501,2,FALSE()),"⚠ كود غير موجود"))</f>
        <v/>
      </c>
      <c r="C919" s="16"/>
      <c r="D919" s="20"/>
      <c r="E919" s="20"/>
      <c r="F919" s="21" t="str">
        <f aca="false">IF(OR(D919="",E919=""),"",ROUND(MOD(E919-D919,1)*24,2))</f>
        <v/>
      </c>
      <c r="G919" s="17"/>
      <c r="H919" s="17"/>
      <c r="I919" s="17"/>
    </row>
    <row r="920" customFormat="false" ht="15" hidden="false" customHeight="false" outlineLevel="0" collapsed="false">
      <c r="A920" s="17"/>
      <c r="B920" s="18" t="str">
        <f aca="false">IF(A920="","",IFERROR(VLOOKUP(A920,الموظفين!$A$2:$J$501,2,FALSE()),"⚠ كود غير موجود"))</f>
        <v/>
      </c>
      <c r="C920" s="16"/>
      <c r="D920" s="20"/>
      <c r="E920" s="20"/>
      <c r="F920" s="21" t="str">
        <f aca="false">IF(OR(D920="",E920=""),"",ROUND(MOD(E920-D920,1)*24,2))</f>
        <v/>
      </c>
      <c r="G920" s="17"/>
      <c r="H920" s="17"/>
      <c r="I920" s="17"/>
    </row>
    <row r="921" customFormat="false" ht="15" hidden="false" customHeight="false" outlineLevel="0" collapsed="false">
      <c r="A921" s="17"/>
      <c r="B921" s="18" t="str">
        <f aca="false">IF(A921="","",IFERROR(VLOOKUP(A921,الموظفين!$A$2:$J$501,2,FALSE()),"⚠ كود غير موجود"))</f>
        <v/>
      </c>
      <c r="C921" s="16"/>
      <c r="D921" s="20"/>
      <c r="E921" s="20"/>
      <c r="F921" s="21" t="str">
        <f aca="false">IF(OR(D921="",E921=""),"",ROUND(MOD(E921-D921,1)*24,2))</f>
        <v/>
      </c>
      <c r="G921" s="17"/>
      <c r="H921" s="17"/>
      <c r="I921" s="17"/>
    </row>
    <row r="922" customFormat="false" ht="15" hidden="false" customHeight="false" outlineLevel="0" collapsed="false">
      <c r="A922" s="17"/>
      <c r="B922" s="18" t="str">
        <f aca="false">IF(A922="","",IFERROR(VLOOKUP(A922,الموظفين!$A$2:$J$501,2,FALSE()),"⚠ كود غير موجود"))</f>
        <v/>
      </c>
      <c r="C922" s="16"/>
      <c r="D922" s="20"/>
      <c r="E922" s="20"/>
      <c r="F922" s="21" t="str">
        <f aca="false">IF(OR(D922="",E922=""),"",ROUND(MOD(E922-D922,1)*24,2))</f>
        <v/>
      </c>
      <c r="G922" s="17"/>
      <c r="H922" s="17"/>
      <c r="I922" s="17"/>
    </row>
    <row r="923" customFormat="false" ht="15" hidden="false" customHeight="false" outlineLevel="0" collapsed="false">
      <c r="A923" s="17"/>
      <c r="B923" s="18" t="str">
        <f aca="false">IF(A923="","",IFERROR(VLOOKUP(A923,الموظفين!$A$2:$J$501,2,FALSE()),"⚠ كود غير موجود"))</f>
        <v/>
      </c>
      <c r="C923" s="16"/>
      <c r="D923" s="20"/>
      <c r="E923" s="20"/>
      <c r="F923" s="21" t="str">
        <f aca="false">IF(OR(D923="",E923=""),"",ROUND(MOD(E923-D923,1)*24,2))</f>
        <v/>
      </c>
      <c r="G923" s="17"/>
      <c r="H923" s="17"/>
      <c r="I923" s="17"/>
    </row>
    <row r="924" customFormat="false" ht="15" hidden="false" customHeight="false" outlineLevel="0" collapsed="false">
      <c r="A924" s="17"/>
      <c r="B924" s="18" t="str">
        <f aca="false">IF(A924="","",IFERROR(VLOOKUP(A924,الموظفين!$A$2:$J$501,2,FALSE()),"⚠ كود غير موجود"))</f>
        <v/>
      </c>
      <c r="C924" s="16"/>
      <c r="D924" s="20"/>
      <c r="E924" s="20"/>
      <c r="F924" s="21" t="str">
        <f aca="false">IF(OR(D924="",E924=""),"",ROUND(MOD(E924-D924,1)*24,2))</f>
        <v/>
      </c>
      <c r="G924" s="17"/>
      <c r="H924" s="17"/>
      <c r="I924" s="17"/>
    </row>
    <row r="925" customFormat="false" ht="15" hidden="false" customHeight="false" outlineLevel="0" collapsed="false">
      <c r="A925" s="17"/>
      <c r="B925" s="18" t="str">
        <f aca="false">IF(A925="","",IFERROR(VLOOKUP(A925,الموظفين!$A$2:$J$501,2,FALSE()),"⚠ كود غير موجود"))</f>
        <v/>
      </c>
      <c r="C925" s="16"/>
      <c r="D925" s="20"/>
      <c r="E925" s="20"/>
      <c r="F925" s="21" t="str">
        <f aca="false">IF(OR(D925="",E925=""),"",ROUND(MOD(E925-D925,1)*24,2))</f>
        <v/>
      </c>
      <c r="G925" s="17"/>
      <c r="H925" s="17"/>
      <c r="I925" s="17"/>
    </row>
    <row r="926" customFormat="false" ht="15" hidden="false" customHeight="false" outlineLevel="0" collapsed="false">
      <c r="A926" s="17"/>
      <c r="B926" s="18" t="str">
        <f aca="false">IF(A926="","",IFERROR(VLOOKUP(A926,الموظفين!$A$2:$J$501,2,FALSE()),"⚠ كود غير موجود"))</f>
        <v/>
      </c>
      <c r="C926" s="16"/>
      <c r="D926" s="20"/>
      <c r="E926" s="20"/>
      <c r="F926" s="21" t="str">
        <f aca="false">IF(OR(D926="",E926=""),"",ROUND(MOD(E926-D926,1)*24,2))</f>
        <v/>
      </c>
      <c r="G926" s="17"/>
      <c r="H926" s="17"/>
      <c r="I926" s="17"/>
    </row>
    <row r="927" customFormat="false" ht="15" hidden="false" customHeight="false" outlineLevel="0" collapsed="false">
      <c r="A927" s="17"/>
      <c r="B927" s="18" t="str">
        <f aca="false">IF(A927="","",IFERROR(VLOOKUP(A927,الموظفين!$A$2:$J$501,2,FALSE()),"⚠ كود غير موجود"))</f>
        <v/>
      </c>
      <c r="C927" s="16"/>
      <c r="D927" s="20"/>
      <c r="E927" s="20"/>
      <c r="F927" s="21" t="str">
        <f aca="false">IF(OR(D927="",E927=""),"",ROUND(MOD(E927-D927,1)*24,2))</f>
        <v/>
      </c>
      <c r="G927" s="17"/>
      <c r="H927" s="17"/>
      <c r="I927" s="17"/>
    </row>
    <row r="928" customFormat="false" ht="15" hidden="false" customHeight="false" outlineLevel="0" collapsed="false">
      <c r="A928" s="17"/>
      <c r="B928" s="18" t="str">
        <f aca="false">IF(A928="","",IFERROR(VLOOKUP(A928,الموظفين!$A$2:$J$501,2,FALSE()),"⚠ كود غير موجود"))</f>
        <v/>
      </c>
      <c r="C928" s="16"/>
      <c r="D928" s="20"/>
      <c r="E928" s="20"/>
      <c r="F928" s="21" t="str">
        <f aca="false">IF(OR(D928="",E928=""),"",ROUND(MOD(E928-D928,1)*24,2))</f>
        <v/>
      </c>
      <c r="G928" s="17"/>
      <c r="H928" s="17"/>
      <c r="I928" s="17"/>
    </row>
    <row r="929" customFormat="false" ht="15" hidden="false" customHeight="false" outlineLevel="0" collapsed="false">
      <c r="A929" s="17"/>
      <c r="B929" s="18" t="str">
        <f aca="false">IF(A929="","",IFERROR(VLOOKUP(A929,الموظفين!$A$2:$J$501,2,FALSE()),"⚠ كود غير موجود"))</f>
        <v/>
      </c>
      <c r="C929" s="16"/>
      <c r="D929" s="20"/>
      <c r="E929" s="20"/>
      <c r="F929" s="21" t="str">
        <f aca="false">IF(OR(D929="",E929=""),"",ROUND(MOD(E929-D929,1)*24,2))</f>
        <v/>
      </c>
      <c r="G929" s="17"/>
      <c r="H929" s="17"/>
      <c r="I929" s="17"/>
    </row>
    <row r="930" customFormat="false" ht="15" hidden="false" customHeight="false" outlineLevel="0" collapsed="false">
      <c r="A930" s="17"/>
      <c r="B930" s="18" t="str">
        <f aca="false">IF(A930="","",IFERROR(VLOOKUP(A930,الموظفين!$A$2:$J$501,2,FALSE()),"⚠ كود غير موجود"))</f>
        <v/>
      </c>
      <c r="C930" s="16"/>
      <c r="D930" s="20"/>
      <c r="E930" s="20"/>
      <c r="F930" s="21" t="str">
        <f aca="false">IF(OR(D930="",E930=""),"",ROUND(MOD(E930-D930,1)*24,2))</f>
        <v/>
      </c>
      <c r="G930" s="17"/>
      <c r="H930" s="17"/>
      <c r="I930" s="17"/>
    </row>
    <row r="931" customFormat="false" ht="15" hidden="false" customHeight="false" outlineLevel="0" collapsed="false">
      <c r="A931" s="17"/>
      <c r="B931" s="18" t="str">
        <f aca="false">IF(A931="","",IFERROR(VLOOKUP(A931,الموظفين!$A$2:$J$501,2,FALSE()),"⚠ كود غير موجود"))</f>
        <v/>
      </c>
      <c r="C931" s="16"/>
      <c r="D931" s="20"/>
      <c r="E931" s="20"/>
      <c r="F931" s="21" t="str">
        <f aca="false">IF(OR(D931="",E931=""),"",ROUND(MOD(E931-D931,1)*24,2))</f>
        <v/>
      </c>
      <c r="G931" s="17"/>
      <c r="H931" s="17"/>
      <c r="I931" s="17"/>
    </row>
    <row r="932" customFormat="false" ht="15" hidden="false" customHeight="false" outlineLevel="0" collapsed="false">
      <c r="A932" s="17"/>
      <c r="B932" s="18" t="str">
        <f aca="false">IF(A932="","",IFERROR(VLOOKUP(A932,الموظفين!$A$2:$J$501,2,FALSE()),"⚠ كود غير موجود"))</f>
        <v/>
      </c>
      <c r="C932" s="16"/>
      <c r="D932" s="20"/>
      <c r="E932" s="20"/>
      <c r="F932" s="21" t="str">
        <f aca="false">IF(OR(D932="",E932=""),"",ROUND(MOD(E932-D932,1)*24,2))</f>
        <v/>
      </c>
      <c r="G932" s="17"/>
      <c r="H932" s="17"/>
      <c r="I932" s="17"/>
    </row>
    <row r="933" customFormat="false" ht="15" hidden="false" customHeight="false" outlineLevel="0" collapsed="false">
      <c r="A933" s="17"/>
      <c r="B933" s="18" t="str">
        <f aca="false">IF(A933="","",IFERROR(VLOOKUP(A933,الموظفين!$A$2:$J$501,2,FALSE()),"⚠ كود غير موجود"))</f>
        <v/>
      </c>
      <c r="C933" s="16"/>
      <c r="D933" s="20"/>
      <c r="E933" s="20"/>
      <c r="F933" s="21" t="str">
        <f aca="false">IF(OR(D933="",E933=""),"",ROUND(MOD(E933-D933,1)*24,2))</f>
        <v/>
      </c>
      <c r="G933" s="17"/>
      <c r="H933" s="17"/>
      <c r="I933" s="17"/>
    </row>
    <row r="934" customFormat="false" ht="15" hidden="false" customHeight="false" outlineLevel="0" collapsed="false">
      <c r="A934" s="17"/>
      <c r="B934" s="18" t="str">
        <f aca="false">IF(A934="","",IFERROR(VLOOKUP(A934,الموظفين!$A$2:$J$501,2,FALSE()),"⚠ كود غير موجود"))</f>
        <v/>
      </c>
      <c r="C934" s="16"/>
      <c r="D934" s="20"/>
      <c r="E934" s="20"/>
      <c r="F934" s="21" t="str">
        <f aca="false">IF(OR(D934="",E934=""),"",ROUND(MOD(E934-D934,1)*24,2))</f>
        <v/>
      </c>
      <c r="G934" s="17"/>
      <c r="H934" s="17"/>
      <c r="I934" s="17"/>
    </row>
    <row r="935" customFormat="false" ht="15" hidden="false" customHeight="false" outlineLevel="0" collapsed="false">
      <c r="A935" s="17"/>
      <c r="B935" s="18" t="str">
        <f aca="false">IF(A935="","",IFERROR(VLOOKUP(A935,الموظفين!$A$2:$J$501,2,FALSE()),"⚠ كود غير موجود"))</f>
        <v/>
      </c>
      <c r="C935" s="16"/>
      <c r="D935" s="20"/>
      <c r="E935" s="20"/>
      <c r="F935" s="21" t="str">
        <f aca="false">IF(OR(D935="",E935=""),"",ROUND(MOD(E935-D935,1)*24,2))</f>
        <v/>
      </c>
      <c r="G935" s="17"/>
      <c r="H935" s="17"/>
      <c r="I935" s="17"/>
    </row>
    <row r="936" customFormat="false" ht="15" hidden="false" customHeight="false" outlineLevel="0" collapsed="false">
      <c r="A936" s="17"/>
      <c r="B936" s="18" t="str">
        <f aca="false">IF(A936="","",IFERROR(VLOOKUP(A936,الموظفين!$A$2:$J$501,2,FALSE()),"⚠ كود غير موجود"))</f>
        <v/>
      </c>
      <c r="C936" s="16"/>
      <c r="D936" s="20"/>
      <c r="E936" s="20"/>
      <c r="F936" s="21" t="str">
        <f aca="false">IF(OR(D936="",E936=""),"",ROUND(MOD(E936-D936,1)*24,2))</f>
        <v/>
      </c>
      <c r="G936" s="17"/>
      <c r="H936" s="17"/>
      <c r="I936" s="17"/>
    </row>
    <row r="937" customFormat="false" ht="15" hidden="false" customHeight="false" outlineLevel="0" collapsed="false">
      <c r="A937" s="17"/>
      <c r="B937" s="18" t="str">
        <f aca="false">IF(A937="","",IFERROR(VLOOKUP(A937,الموظفين!$A$2:$J$501,2,FALSE()),"⚠ كود غير موجود"))</f>
        <v/>
      </c>
      <c r="C937" s="16"/>
      <c r="D937" s="20"/>
      <c r="E937" s="20"/>
      <c r="F937" s="21" t="str">
        <f aca="false">IF(OR(D937="",E937=""),"",ROUND(MOD(E937-D937,1)*24,2))</f>
        <v/>
      </c>
      <c r="G937" s="17"/>
      <c r="H937" s="17"/>
      <c r="I937" s="17"/>
    </row>
    <row r="938" customFormat="false" ht="15" hidden="false" customHeight="false" outlineLevel="0" collapsed="false">
      <c r="A938" s="17"/>
      <c r="B938" s="18" t="str">
        <f aca="false">IF(A938="","",IFERROR(VLOOKUP(A938,الموظفين!$A$2:$J$501,2,FALSE()),"⚠ كود غير موجود"))</f>
        <v/>
      </c>
      <c r="C938" s="16"/>
      <c r="D938" s="20"/>
      <c r="E938" s="20"/>
      <c r="F938" s="21" t="str">
        <f aca="false">IF(OR(D938="",E938=""),"",ROUND(MOD(E938-D938,1)*24,2))</f>
        <v/>
      </c>
      <c r="G938" s="17"/>
      <c r="H938" s="17"/>
      <c r="I938" s="17"/>
    </row>
    <row r="939" customFormat="false" ht="15" hidden="false" customHeight="false" outlineLevel="0" collapsed="false">
      <c r="A939" s="17"/>
      <c r="B939" s="18" t="str">
        <f aca="false">IF(A939="","",IFERROR(VLOOKUP(A939,الموظفين!$A$2:$J$501,2,FALSE()),"⚠ كود غير موجود"))</f>
        <v/>
      </c>
      <c r="C939" s="16"/>
      <c r="D939" s="20"/>
      <c r="E939" s="20"/>
      <c r="F939" s="21" t="str">
        <f aca="false">IF(OR(D939="",E939=""),"",ROUND(MOD(E939-D939,1)*24,2))</f>
        <v/>
      </c>
      <c r="G939" s="17"/>
      <c r="H939" s="17"/>
      <c r="I939" s="17"/>
    </row>
    <row r="940" customFormat="false" ht="15" hidden="false" customHeight="false" outlineLevel="0" collapsed="false">
      <c r="A940" s="17"/>
      <c r="B940" s="18" t="str">
        <f aca="false">IF(A940="","",IFERROR(VLOOKUP(A940,الموظفين!$A$2:$J$501,2,FALSE()),"⚠ كود غير موجود"))</f>
        <v/>
      </c>
      <c r="C940" s="16"/>
      <c r="D940" s="20"/>
      <c r="E940" s="20"/>
      <c r="F940" s="21" t="str">
        <f aca="false">IF(OR(D940="",E940=""),"",ROUND(MOD(E940-D940,1)*24,2))</f>
        <v/>
      </c>
      <c r="G940" s="17"/>
      <c r="H940" s="17"/>
      <c r="I940" s="17"/>
    </row>
    <row r="941" customFormat="false" ht="15" hidden="false" customHeight="false" outlineLevel="0" collapsed="false">
      <c r="A941" s="17"/>
      <c r="B941" s="18" t="str">
        <f aca="false">IF(A941="","",IFERROR(VLOOKUP(A941,الموظفين!$A$2:$J$501,2,FALSE()),"⚠ كود غير موجود"))</f>
        <v/>
      </c>
      <c r="C941" s="16"/>
      <c r="D941" s="20"/>
      <c r="E941" s="20"/>
      <c r="F941" s="21" t="str">
        <f aca="false">IF(OR(D941="",E941=""),"",ROUND(MOD(E941-D941,1)*24,2))</f>
        <v/>
      </c>
      <c r="G941" s="17"/>
      <c r="H941" s="17"/>
      <c r="I941" s="17"/>
    </row>
    <row r="942" customFormat="false" ht="15" hidden="false" customHeight="false" outlineLevel="0" collapsed="false">
      <c r="A942" s="17"/>
      <c r="B942" s="18" t="str">
        <f aca="false">IF(A942="","",IFERROR(VLOOKUP(A942,الموظفين!$A$2:$J$501,2,FALSE()),"⚠ كود غير موجود"))</f>
        <v/>
      </c>
      <c r="C942" s="16"/>
      <c r="D942" s="20"/>
      <c r="E942" s="20"/>
      <c r="F942" s="21" t="str">
        <f aca="false">IF(OR(D942="",E942=""),"",ROUND(MOD(E942-D942,1)*24,2))</f>
        <v/>
      </c>
      <c r="G942" s="17"/>
      <c r="H942" s="17"/>
      <c r="I942" s="17"/>
    </row>
    <row r="943" customFormat="false" ht="15" hidden="false" customHeight="false" outlineLevel="0" collapsed="false">
      <c r="A943" s="17"/>
      <c r="B943" s="18" t="str">
        <f aca="false">IF(A943="","",IFERROR(VLOOKUP(A943,الموظفين!$A$2:$J$501,2,FALSE()),"⚠ كود غير موجود"))</f>
        <v/>
      </c>
      <c r="C943" s="16"/>
      <c r="D943" s="20"/>
      <c r="E943" s="20"/>
      <c r="F943" s="21" t="str">
        <f aca="false">IF(OR(D943="",E943=""),"",ROUND(MOD(E943-D943,1)*24,2))</f>
        <v/>
      </c>
      <c r="G943" s="17"/>
      <c r="H943" s="17"/>
      <c r="I943" s="17"/>
    </row>
    <row r="944" customFormat="false" ht="15" hidden="false" customHeight="false" outlineLevel="0" collapsed="false">
      <c r="A944" s="17"/>
      <c r="B944" s="18" t="str">
        <f aca="false">IF(A944="","",IFERROR(VLOOKUP(A944,الموظفين!$A$2:$J$501,2,FALSE()),"⚠ كود غير موجود"))</f>
        <v/>
      </c>
      <c r="C944" s="16"/>
      <c r="D944" s="20"/>
      <c r="E944" s="20"/>
      <c r="F944" s="21" t="str">
        <f aca="false">IF(OR(D944="",E944=""),"",ROUND(MOD(E944-D944,1)*24,2))</f>
        <v/>
      </c>
      <c r="G944" s="17"/>
      <c r="H944" s="17"/>
      <c r="I944" s="17"/>
    </row>
    <row r="945" customFormat="false" ht="15" hidden="false" customHeight="false" outlineLevel="0" collapsed="false">
      <c r="A945" s="17"/>
      <c r="B945" s="18" t="str">
        <f aca="false">IF(A945="","",IFERROR(VLOOKUP(A945,الموظفين!$A$2:$J$501,2,FALSE()),"⚠ كود غير موجود"))</f>
        <v/>
      </c>
      <c r="C945" s="16"/>
      <c r="D945" s="20"/>
      <c r="E945" s="20"/>
      <c r="F945" s="21" t="str">
        <f aca="false">IF(OR(D945="",E945=""),"",ROUND(MOD(E945-D945,1)*24,2))</f>
        <v/>
      </c>
      <c r="G945" s="17"/>
      <c r="H945" s="17"/>
      <c r="I945" s="17"/>
    </row>
    <row r="946" customFormat="false" ht="15" hidden="false" customHeight="false" outlineLevel="0" collapsed="false">
      <c r="A946" s="17"/>
      <c r="B946" s="18" t="str">
        <f aca="false">IF(A946="","",IFERROR(VLOOKUP(A946,الموظفين!$A$2:$J$501,2,FALSE()),"⚠ كود غير موجود"))</f>
        <v/>
      </c>
      <c r="C946" s="16"/>
      <c r="D946" s="20"/>
      <c r="E946" s="20"/>
      <c r="F946" s="21" t="str">
        <f aca="false">IF(OR(D946="",E946=""),"",ROUND(MOD(E946-D946,1)*24,2))</f>
        <v/>
      </c>
      <c r="G946" s="17"/>
      <c r="H946" s="17"/>
      <c r="I946" s="17"/>
    </row>
    <row r="947" customFormat="false" ht="15" hidden="false" customHeight="false" outlineLevel="0" collapsed="false">
      <c r="A947" s="17"/>
      <c r="B947" s="18" t="str">
        <f aca="false">IF(A947="","",IFERROR(VLOOKUP(A947,الموظفين!$A$2:$J$501,2,FALSE()),"⚠ كود غير موجود"))</f>
        <v/>
      </c>
      <c r="C947" s="16"/>
      <c r="D947" s="20"/>
      <c r="E947" s="20"/>
      <c r="F947" s="21" t="str">
        <f aca="false">IF(OR(D947="",E947=""),"",ROUND(MOD(E947-D947,1)*24,2))</f>
        <v/>
      </c>
      <c r="G947" s="17"/>
      <c r="H947" s="17"/>
      <c r="I947" s="17"/>
    </row>
    <row r="948" customFormat="false" ht="15" hidden="false" customHeight="false" outlineLevel="0" collapsed="false">
      <c r="A948" s="17"/>
      <c r="B948" s="18" t="str">
        <f aca="false">IF(A948="","",IFERROR(VLOOKUP(A948,الموظفين!$A$2:$J$501,2,FALSE()),"⚠ كود غير موجود"))</f>
        <v/>
      </c>
      <c r="C948" s="16"/>
      <c r="D948" s="20"/>
      <c r="E948" s="20"/>
      <c r="F948" s="21" t="str">
        <f aca="false">IF(OR(D948="",E948=""),"",ROUND(MOD(E948-D948,1)*24,2))</f>
        <v/>
      </c>
      <c r="G948" s="17"/>
      <c r="H948" s="17"/>
      <c r="I948" s="17"/>
    </row>
    <row r="949" customFormat="false" ht="15" hidden="false" customHeight="false" outlineLevel="0" collapsed="false">
      <c r="A949" s="17"/>
      <c r="B949" s="18" t="str">
        <f aca="false">IF(A949="","",IFERROR(VLOOKUP(A949,الموظفين!$A$2:$J$501,2,FALSE()),"⚠ كود غير موجود"))</f>
        <v/>
      </c>
      <c r="C949" s="16"/>
      <c r="D949" s="20"/>
      <c r="E949" s="20"/>
      <c r="F949" s="21" t="str">
        <f aca="false">IF(OR(D949="",E949=""),"",ROUND(MOD(E949-D949,1)*24,2))</f>
        <v/>
      </c>
      <c r="G949" s="17"/>
      <c r="H949" s="17"/>
      <c r="I949" s="17"/>
    </row>
    <row r="950" customFormat="false" ht="15" hidden="false" customHeight="false" outlineLevel="0" collapsed="false">
      <c r="A950" s="17"/>
      <c r="B950" s="18" t="str">
        <f aca="false">IF(A950="","",IFERROR(VLOOKUP(A950,الموظفين!$A$2:$J$501,2,FALSE()),"⚠ كود غير موجود"))</f>
        <v/>
      </c>
      <c r="C950" s="16"/>
      <c r="D950" s="20"/>
      <c r="E950" s="20"/>
      <c r="F950" s="21" t="str">
        <f aca="false">IF(OR(D950="",E950=""),"",ROUND(MOD(E950-D950,1)*24,2))</f>
        <v/>
      </c>
      <c r="G950" s="17"/>
      <c r="H950" s="17"/>
      <c r="I950" s="17"/>
    </row>
    <row r="951" customFormat="false" ht="15" hidden="false" customHeight="false" outlineLevel="0" collapsed="false">
      <c r="A951" s="17"/>
      <c r="B951" s="18" t="str">
        <f aca="false">IF(A951="","",IFERROR(VLOOKUP(A951,الموظفين!$A$2:$J$501,2,FALSE()),"⚠ كود غير موجود"))</f>
        <v/>
      </c>
      <c r="C951" s="16"/>
      <c r="D951" s="20"/>
      <c r="E951" s="20"/>
      <c r="F951" s="21" t="str">
        <f aca="false">IF(OR(D951="",E951=""),"",ROUND(MOD(E951-D951,1)*24,2))</f>
        <v/>
      </c>
      <c r="G951" s="17"/>
      <c r="H951" s="17"/>
      <c r="I951" s="17"/>
    </row>
    <row r="952" customFormat="false" ht="15" hidden="false" customHeight="false" outlineLevel="0" collapsed="false">
      <c r="A952" s="17"/>
      <c r="B952" s="18" t="str">
        <f aca="false">IF(A952="","",IFERROR(VLOOKUP(A952,الموظفين!$A$2:$J$501,2,FALSE()),"⚠ كود غير موجود"))</f>
        <v/>
      </c>
      <c r="C952" s="16"/>
      <c r="D952" s="20"/>
      <c r="E952" s="20"/>
      <c r="F952" s="21" t="str">
        <f aca="false">IF(OR(D952="",E952=""),"",ROUND(MOD(E952-D952,1)*24,2))</f>
        <v/>
      </c>
      <c r="G952" s="17"/>
      <c r="H952" s="17"/>
      <c r="I952" s="17"/>
    </row>
    <row r="953" customFormat="false" ht="15" hidden="false" customHeight="false" outlineLevel="0" collapsed="false">
      <c r="A953" s="17"/>
      <c r="B953" s="18" t="str">
        <f aca="false">IF(A953="","",IFERROR(VLOOKUP(A953,الموظفين!$A$2:$J$501,2,FALSE()),"⚠ كود غير موجود"))</f>
        <v/>
      </c>
      <c r="C953" s="16"/>
      <c r="D953" s="20"/>
      <c r="E953" s="20"/>
      <c r="F953" s="21" t="str">
        <f aca="false">IF(OR(D953="",E953=""),"",ROUND(MOD(E953-D953,1)*24,2))</f>
        <v/>
      </c>
      <c r="G953" s="17"/>
      <c r="H953" s="17"/>
      <c r="I953" s="17"/>
    </row>
    <row r="954" customFormat="false" ht="15" hidden="false" customHeight="false" outlineLevel="0" collapsed="false">
      <c r="A954" s="17"/>
      <c r="B954" s="18" t="str">
        <f aca="false">IF(A954="","",IFERROR(VLOOKUP(A954,الموظفين!$A$2:$J$501,2,FALSE()),"⚠ كود غير موجود"))</f>
        <v/>
      </c>
      <c r="C954" s="16"/>
      <c r="D954" s="20"/>
      <c r="E954" s="20"/>
      <c r="F954" s="21" t="str">
        <f aca="false">IF(OR(D954="",E954=""),"",ROUND(MOD(E954-D954,1)*24,2))</f>
        <v/>
      </c>
      <c r="G954" s="17"/>
      <c r="H954" s="17"/>
      <c r="I954" s="17"/>
    </row>
    <row r="955" customFormat="false" ht="15" hidden="false" customHeight="false" outlineLevel="0" collapsed="false">
      <c r="A955" s="17"/>
      <c r="B955" s="18" t="str">
        <f aca="false">IF(A955="","",IFERROR(VLOOKUP(A955,الموظفين!$A$2:$J$501,2,FALSE()),"⚠ كود غير موجود"))</f>
        <v/>
      </c>
      <c r="C955" s="16"/>
      <c r="D955" s="20"/>
      <c r="E955" s="20"/>
      <c r="F955" s="21" t="str">
        <f aca="false">IF(OR(D955="",E955=""),"",ROUND(MOD(E955-D955,1)*24,2))</f>
        <v/>
      </c>
      <c r="G955" s="17"/>
      <c r="H955" s="17"/>
      <c r="I955" s="17"/>
    </row>
    <row r="956" customFormat="false" ht="15" hidden="false" customHeight="false" outlineLevel="0" collapsed="false">
      <c r="A956" s="17"/>
      <c r="B956" s="18" t="str">
        <f aca="false">IF(A956="","",IFERROR(VLOOKUP(A956,الموظفين!$A$2:$J$501,2,FALSE()),"⚠ كود غير موجود"))</f>
        <v/>
      </c>
      <c r="C956" s="16"/>
      <c r="D956" s="20"/>
      <c r="E956" s="20"/>
      <c r="F956" s="21" t="str">
        <f aca="false">IF(OR(D956="",E956=""),"",ROUND(MOD(E956-D956,1)*24,2))</f>
        <v/>
      </c>
      <c r="G956" s="17"/>
      <c r="H956" s="17"/>
      <c r="I956" s="17"/>
    </row>
    <row r="957" customFormat="false" ht="15" hidden="false" customHeight="false" outlineLevel="0" collapsed="false">
      <c r="A957" s="17"/>
      <c r="B957" s="18" t="str">
        <f aca="false">IF(A957="","",IFERROR(VLOOKUP(A957,الموظفين!$A$2:$J$501,2,FALSE()),"⚠ كود غير موجود"))</f>
        <v/>
      </c>
      <c r="C957" s="16"/>
      <c r="D957" s="20"/>
      <c r="E957" s="20"/>
      <c r="F957" s="21" t="str">
        <f aca="false">IF(OR(D957="",E957=""),"",ROUND(MOD(E957-D957,1)*24,2))</f>
        <v/>
      </c>
      <c r="G957" s="17"/>
      <c r="H957" s="17"/>
      <c r="I957" s="17"/>
    </row>
    <row r="958" customFormat="false" ht="15" hidden="false" customHeight="false" outlineLevel="0" collapsed="false">
      <c r="A958" s="17"/>
      <c r="B958" s="18" t="str">
        <f aca="false">IF(A958="","",IFERROR(VLOOKUP(A958,الموظفين!$A$2:$J$501,2,FALSE()),"⚠ كود غير موجود"))</f>
        <v/>
      </c>
      <c r="C958" s="16"/>
      <c r="D958" s="20"/>
      <c r="E958" s="20"/>
      <c r="F958" s="21" t="str">
        <f aca="false">IF(OR(D958="",E958=""),"",ROUND(MOD(E958-D958,1)*24,2))</f>
        <v/>
      </c>
      <c r="G958" s="17"/>
      <c r="H958" s="17"/>
      <c r="I958" s="17"/>
    </row>
    <row r="959" customFormat="false" ht="15" hidden="false" customHeight="false" outlineLevel="0" collapsed="false">
      <c r="A959" s="17"/>
      <c r="B959" s="18" t="str">
        <f aca="false">IF(A959="","",IFERROR(VLOOKUP(A959,الموظفين!$A$2:$J$501,2,FALSE()),"⚠ كود غير موجود"))</f>
        <v/>
      </c>
      <c r="C959" s="16"/>
      <c r="D959" s="20"/>
      <c r="E959" s="20"/>
      <c r="F959" s="21" t="str">
        <f aca="false">IF(OR(D959="",E959=""),"",ROUND(MOD(E959-D959,1)*24,2))</f>
        <v/>
      </c>
      <c r="G959" s="17"/>
      <c r="H959" s="17"/>
      <c r="I959" s="17"/>
    </row>
    <row r="960" customFormat="false" ht="15" hidden="false" customHeight="false" outlineLevel="0" collapsed="false">
      <c r="A960" s="17"/>
      <c r="B960" s="18" t="str">
        <f aca="false">IF(A960="","",IFERROR(VLOOKUP(A960,الموظفين!$A$2:$J$501,2,FALSE()),"⚠ كود غير موجود"))</f>
        <v/>
      </c>
      <c r="C960" s="16"/>
      <c r="D960" s="20"/>
      <c r="E960" s="20"/>
      <c r="F960" s="21" t="str">
        <f aca="false">IF(OR(D960="",E960=""),"",ROUND(MOD(E960-D960,1)*24,2))</f>
        <v/>
      </c>
      <c r="G960" s="17"/>
      <c r="H960" s="17"/>
      <c r="I960" s="17"/>
    </row>
    <row r="961" customFormat="false" ht="15" hidden="false" customHeight="false" outlineLevel="0" collapsed="false">
      <c r="A961" s="17"/>
      <c r="B961" s="18" t="str">
        <f aca="false">IF(A961="","",IFERROR(VLOOKUP(A961,الموظفين!$A$2:$J$501,2,FALSE()),"⚠ كود غير موجود"))</f>
        <v/>
      </c>
      <c r="C961" s="16"/>
      <c r="D961" s="20"/>
      <c r="E961" s="20"/>
      <c r="F961" s="21" t="str">
        <f aca="false">IF(OR(D961="",E961=""),"",ROUND(MOD(E961-D961,1)*24,2))</f>
        <v/>
      </c>
      <c r="G961" s="17"/>
      <c r="H961" s="17"/>
      <c r="I961" s="17"/>
    </row>
    <row r="962" customFormat="false" ht="15" hidden="false" customHeight="false" outlineLevel="0" collapsed="false">
      <c r="A962" s="17"/>
      <c r="B962" s="18" t="str">
        <f aca="false">IF(A962="","",IFERROR(VLOOKUP(A962,الموظفين!$A$2:$J$501,2,FALSE()),"⚠ كود غير موجود"))</f>
        <v/>
      </c>
      <c r="C962" s="16"/>
      <c r="D962" s="20"/>
      <c r="E962" s="20"/>
      <c r="F962" s="21" t="str">
        <f aca="false">IF(OR(D962="",E962=""),"",ROUND(MOD(E962-D962,1)*24,2))</f>
        <v/>
      </c>
      <c r="G962" s="17"/>
      <c r="H962" s="17"/>
      <c r="I962" s="17"/>
    </row>
    <row r="963" customFormat="false" ht="15" hidden="false" customHeight="false" outlineLevel="0" collapsed="false">
      <c r="A963" s="17"/>
      <c r="B963" s="18" t="str">
        <f aca="false">IF(A963="","",IFERROR(VLOOKUP(A963,الموظفين!$A$2:$J$501,2,FALSE()),"⚠ كود غير موجود"))</f>
        <v/>
      </c>
      <c r="C963" s="16"/>
      <c r="D963" s="20"/>
      <c r="E963" s="20"/>
      <c r="F963" s="21" t="str">
        <f aca="false">IF(OR(D963="",E963=""),"",ROUND(MOD(E963-D963,1)*24,2))</f>
        <v/>
      </c>
      <c r="G963" s="17"/>
      <c r="H963" s="17"/>
      <c r="I963" s="17"/>
    </row>
    <row r="964" customFormat="false" ht="15" hidden="false" customHeight="false" outlineLevel="0" collapsed="false">
      <c r="A964" s="17"/>
      <c r="B964" s="18" t="str">
        <f aca="false">IF(A964="","",IFERROR(VLOOKUP(A964,الموظفين!$A$2:$J$501,2,FALSE()),"⚠ كود غير موجود"))</f>
        <v/>
      </c>
      <c r="C964" s="16"/>
      <c r="D964" s="20"/>
      <c r="E964" s="20"/>
      <c r="F964" s="21" t="str">
        <f aca="false">IF(OR(D964="",E964=""),"",ROUND(MOD(E964-D964,1)*24,2))</f>
        <v/>
      </c>
      <c r="G964" s="17"/>
      <c r="H964" s="17"/>
      <c r="I964" s="17"/>
    </row>
    <row r="965" customFormat="false" ht="15" hidden="false" customHeight="false" outlineLevel="0" collapsed="false">
      <c r="A965" s="17"/>
      <c r="B965" s="18" t="str">
        <f aca="false">IF(A965="","",IFERROR(VLOOKUP(A965,الموظفين!$A$2:$J$501,2,FALSE()),"⚠ كود غير موجود"))</f>
        <v/>
      </c>
      <c r="C965" s="16"/>
      <c r="D965" s="20"/>
      <c r="E965" s="20"/>
      <c r="F965" s="21" t="str">
        <f aca="false">IF(OR(D965="",E965=""),"",ROUND(MOD(E965-D965,1)*24,2))</f>
        <v/>
      </c>
      <c r="G965" s="17"/>
      <c r="H965" s="17"/>
      <c r="I965" s="17"/>
    </row>
    <row r="966" customFormat="false" ht="15" hidden="false" customHeight="false" outlineLevel="0" collapsed="false">
      <c r="A966" s="17"/>
      <c r="B966" s="18" t="str">
        <f aca="false">IF(A966="","",IFERROR(VLOOKUP(A966,الموظفين!$A$2:$J$501,2,FALSE()),"⚠ كود غير موجود"))</f>
        <v/>
      </c>
      <c r="C966" s="16"/>
      <c r="D966" s="20"/>
      <c r="E966" s="20"/>
      <c r="F966" s="21" t="str">
        <f aca="false">IF(OR(D966="",E966=""),"",ROUND(MOD(E966-D966,1)*24,2))</f>
        <v/>
      </c>
      <c r="G966" s="17"/>
      <c r="H966" s="17"/>
      <c r="I966" s="17"/>
    </row>
    <row r="967" customFormat="false" ht="15" hidden="false" customHeight="false" outlineLevel="0" collapsed="false">
      <c r="A967" s="17"/>
      <c r="B967" s="18" t="str">
        <f aca="false">IF(A967="","",IFERROR(VLOOKUP(A967,الموظفين!$A$2:$J$501,2,FALSE()),"⚠ كود غير موجود"))</f>
        <v/>
      </c>
      <c r="C967" s="16"/>
      <c r="D967" s="20"/>
      <c r="E967" s="20"/>
      <c r="F967" s="21" t="str">
        <f aca="false">IF(OR(D967="",E967=""),"",ROUND(MOD(E967-D967,1)*24,2))</f>
        <v/>
      </c>
      <c r="G967" s="17"/>
      <c r="H967" s="17"/>
      <c r="I967" s="17"/>
    </row>
    <row r="968" customFormat="false" ht="15" hidden="false" customHeight="false" outlineLevel="0" collapsed="false">
      <c r="A968" s="17"/>
      <c r="B968" s="18" t="str">
        <f aca="false">IF(A968="","",IFERROR(VLOOKUP(A968,الموظفين!$A$2:$J$501,2,FALSE()),"⚠ كود غير موجود"))</f>
        <v/>
      </c>
      <c r="C968" s="16"/>
      <c r="D968" s="20"/>
      <c r="E968" s="20"/>
      <c r="F968" s="21" t="str">
        <f aca="false">IF(OR(D968="",E968=""),"",ROUND(MOD(E968-D968,1)*24,2))</f>
        <v/>
      </c>
      <c r="G968" s="17"/>
      <c r="H968" s="17"/>
      <c r="I968" s="17"/>
    </row>
    <row r="969" customFormat="false" ht="15" hidden="false" customHeight="false" outlineLevel="0" collapsed="false">
      <c r="A969" s="17"/>
      <c r="B969" s="18" t="str">
        <f aca="false">IF(A969="","",IFERROR(VLOOKUP(A969,الموظفين!$A$2:$J$501,2,FALSE()),"⚠ كود غير موجود"))</f>
        <v/>
      </c>
      <c r="C969" s="16"/>
      <c r="D969" s="20"/>
      <c r="E969" s="20"/>
      <c r="F969" s="21" t="str">
        <f aca="false">IF(OR(D969="",E969=""),"",ROUND(MOD(E969-D969,1)*24,2))</f>
        <v/>
      </c>
      <c r="G969" s="17"/>
      <c r="H969" s="17"/>
      <c r="I969" s="17"/>
    </row>
    <row r="970" customFormat="false" ht="15" hidden="false" customHeight="false" outlineLevel="0" collapsed="false">
      <c r="A970" s="17"/>
      <c r="B970" s="18" t="str">
        <f aca="false">IF(A970="","",IFERROR(VLOOKUP(A970,الموظفين!$A$2:$J$501,2,FALSE()),"⚠ كود غير موجود"))</f>
        <v/>
      </c>
      <c r="C970" s="16"/>
      <c r="D970" s="20"/>
      <c r="E970" s="20"/>
      <c r="F970" s="21" t="str">
        <f aca="false">IF(OR(D970="",E970=""),"",ROUND(MOD(E970-D970,1)*24,2))</f>
        <v/>
      </c>
      <c r="G970" s="17"/>
      <c r="H970" s="17"/>
      <c r="I970" s="17"/>
    </row>
    <row r="971" customFormat="false" ht="15" hidden="false" customHeight="false" outlineLevel="0" collapsed="false">
      <c r="A971" s="17"/>
      <c r="B971" s="18" t="str">
        <f aca="false">IF(A971="","",IFERROR(VLOOKUP(A971,الموظفين!$A$2:$J$501,2,FALSE()),"⚠ كود غير موجود"))</f>
        <v/>
      </c>
      <c r="C971" s="16"/>
      <c r="D971" s="20"/>
      <c r="E971" s="20"/>
      <c r="F971" s="21" t="str">
        <f aca="false">IF(OR(D971="",E971=""),"",ROUND(MOD(E971-D971,1)*24,2))</f>
        <v/>
      </c>
      <c r="G971" s="17"/>
      <c r="H971" s="17"/>
      <c r="I971" s="17"/>
    </row>
    <row r="972" customFormat="false" ht="15" hidden="false" customHeight="false" outlineLevel="0" collapsed="false">
      <c r="A972" s="17"/>
      <c r="B972" s="18" t="str">
        <f aca="false">IF(A972="","",IFERROR(VLOOKUP(A972,الموظفين!$A$2:$J$501,2,FALSE()),"⚠ كود غير موجود"))</f>
        <v/>
      </c>
      <c r="C972" s="16"/>
      <c r="D972" s="20"/>
      <c r="E972" s="20"/>
      <c r="F972" s="21" t="str">
        <f aca="false">IF(OR(D972="",E972=""),"",ROUND(MOD(E972-D972,1)*24,2))</f>
        <v/>
      </c>
      <c r="G972" s="17"/>
      <c r="H972" s="17"/>
      <c r="I972" s="17"/>
    </row>
    <row r="973" customFormat="false" ht="15" hidden="false" customHeight="false" outlineLevel="0" collapsed="false">
      <c r="A973" s="17"/>
      <c r="B973" s="18" t="str">
        <f aca="false">IF(A973="","",IFERROR(VLOOKUP(A973,الموظفين!$A$2:$J$501,2,FALSE()),"⚠ كود غير موجود"))</f>
        <v/>
      </c>
      <c r="C973" s="16"/>
      <c r="D973" s="20"/>
      <c r="E973" s="20"/>
      <c r="F973" s="21" t="str">
        <f aca="false">IF(OR(D973="",E973=""),"",ROUND(MOD(E973-D973,1)*24,2))</f>
        <v/>
      </c>
      <c r="G973" s="17"/>
      <c r="H973" s="17"/>
      <c r="I973" s="17"/>
    </row>
    <row r="974" customFormat="false" ht="15" hidden="false" customHeight="false" outlineLevel="0" collapsed="false">
      <c r="A974" s="17"/>
      <c r="B974" s="18" t="str">
        <f aca="false">IF(A974="","",IFERROR(VLOOKUP(A974,الموظفين!$A$2:$J$501,2,FALSE()),"⚠ كود غير موجود"))</f>
        <v/>
      </c>
      <c r="C974" s="16"/>
      <c r="D974" s="20"/>
      <c r="E974" s="20"/>
      <c r="F974" s="21" t="str">
        <f aca="false">IF(OR(D974="",E974=""),"",ROUND(MOD(E974-D974,1)*24,2))</f>
        <v/>
      </c>
      <c r="G974" s="17"/>
      <c r="H974" s="17"/>
      <c r="I974" s="17"/>
    </row>
    <row r="975" customFormat="false" ht="15" hidden="false" customHeight="false" outlineLevel="0" collapsed="false">
      <c r="A975" s="17"/>
      <c r="B975" s="18" t="str">
        <f aca="false">IF(A975="","",IFERROR(VLOOKUP(A975,الموظفين!$A$2:$J$501,2,FALSE()),"⚠ كود غير موجود"))</f>
        <v/>
      </c>
      <c r="C975" s="16"/>
      <c r="D975" s="20"/>
      <c r="E975" s="20"/>
      <c r="F975" s="21" t="str">
        <f aca="false">IF(OR(D975="",E975=""),"",ROUND(MOD(E975-D975,1)*24,2))</f>
        <v/>
      </c>
      <c r="G975" s="17"/>
      <c r="H975" s="17"/>
      <c r="I975" s="17"/>
    </row>
    <row r="976" customFormat="false" ht="15" hidden="false" customHeight="false" outlineLevel="0" collapsed="false">
      <c r="A976" s="17"/>
      <c r="B976" s="18" t="str">
        <f aca="false">IF(A976="","",IFERROR(VLOOKUP(A976,الموظفين!$A$2:$J$501,2,FALSE()),"⚠ كود غير موجود"))</f>
        <v/>
      </c>
      <c r="C976" s="16"/>
      <c r="D976" s="20"/>
      <c r="E976" s="20"/>
      <c r="F976" s="21" t="str">
        <f aca="false">IF(OR(D976="",E976=""),"",ROUND(MOD(E976-D976,1)*24,2))</f>
        <v/>
      </c>
      <c r="G976" s="17"/>
      <c r="H976" s="17"/>
      <c r="I976" s="17"/>
    </row>
    <row r="977" customFormat="false" ht="15" hidden="false" customHeight="false" outlineLevel="0" collapsed="false">
      <c r="A977" s="17"/>
      <c r="B977" s="18" t="str">
        <f aca="false">IF(A977="","",IFERROR(VLOOKUP(A977,الموظفين!$A$2:$J$501,2,FALSE()),"⚠ كود غير موجود"))</f>
        <v/>
      </c>
      <c r="C977" s="16"/>
      <c r="D977" s="20"/>
      <c r="E977" s="20"/>
      <c r="F977" s="21" t="str">
        <f aca="false">IF(OR(D977="",E977=""),"",ROUND(MOD(E977-D977,1)*24,2))</f>
        <v/>
      </c>
      <c r="G977" s="17"/>
      <c r="H977" s="17"/>
      <c r="I977" s="17"/>
    </row>
    <row r="978" customFormat="false" ht="15" hidden="false" customHeight="false" outlineLevel="0" collapsed="false">
      <c r="A978" s="17"/>
      <c r="B978" s="18" t="str">
        <f aca="false">IF(A978="","",IFERROR(VLOOKUP(A978,الموظفين!$A$2:$J$501,2,FALSE()),"⚠ كود غير موجود"))</f>
        <v/>
      </c>
      <c r="C978" s="16"/>
      <c r="D978" s="20"/>
      <c r="E978" s="20"/>
      <c r="F978" s="21" t="str">
        <f aca="false">IF(OR(D978="",E978=""),"",ROUND(MOD(E978-D978,1)*24,2))</f>
        <v/>
      </c>
      <c r="G978" s="17"/>
      <c r="H978" s="17"/>
      <c r="I978" s="17"/>
    </row>
    <row r="979" customFormat="false" ht="15" hidden="false" customHeight="false" outlineLevel="0" collapsed="false">
      <c r="A979" s="17"/>
      <c r="B979" s="18" t="str">
        <f aca="false">IF(A979="","",IFERROR(VLOOKUP(A979,الموظفين!$A$2:$J$501,2,FALSE()),"⚠ كود غير موجود"))</f>
        <v/>
      </c>
      <c r="C979" s="16"/>
      <c r="D979" s="20"/>
      <c r="E979" s="20"/>
      <c r="F979" s="21" t="str">
        <f aca="false">IF(OR(D979="",E979=""),"",ROUND(MOD(E979-D979,1)*24,2))</f>
        <v/>
      </c>
      <c r="G979" s="17"/>
      <c r="H979" s="17"/>
      <c r="I979" s="17"/>
    </row>
    <row r="980" customFormat="false" ht="15" hidden="false" customHeight="false" outlineLevel="0" collapsed="false">
      <c r="A980" s="17"/>
      <c r="B980" s="18" t="str">
        <f aca="false">IF(A980="","",IFERROR(VLOOKUP(A980,الموظفين!$A$2:$J$501,2,FALSE()),"⚠ كود غير موجود"))</f>
        <v/>
      </c>
      <c r="C980" s="16"/>
      <c r="D980" s="20"/>
      <c r="E980" s="20"/>
      <c r="F980" s="21" t="str">
        <f aca="false">IF(OR(D980="",E980=""),"",ROUND(MOD(E980-D980,1)*24,2))</f>
        <v/>
      </c>
      <c r="G980" s="17"/>
      <c r="H980" s="17"/>
      <c r="I980" s="17"/>
    </row>
    <row r="981" customFormat="false" ht="15" hidden="false" customHeight="false" outlineLevel="0" collapsed="false">
      <c r="A981" s="17"/>
      <c r="B981" s="18" t="str">
        <f aca="false">IF(A981="","",IFERROR(VLOOKUP(A981,الموظفين!$A$2:$J$501,2,FALSE()),"⚠ كود غير موجود"))</f>
        <v/>
      </c>
      <c r="C981" s="16"/>
      <c r="D981" s="20"/>
      <c r="E981" s="20"/>
      <c r="F981" s="21" t="str">
        <f aca="false">IF(OR(D981="",E981=""),"",ROUND(MOD(E981-D981,1)*24,2))</f>
        <v/>
      </c>
      <c r="G981" s="17"/>
      <c r="H981" s="17"/>
      <c r="I981" s="17"/>
    </row>
    <row r="982" customFormat="false" ht="15" hidden="false" customHeight="false" outlineLevel="0" collapsed="false">
      <c r="A982" s="17"/>
      <c r="B982" s="18" t="str">
        <f aca="false">IF(A982="","",IFERROR(VLOOKUP(A982,الموظفين!$A$2:$J$501,2,FALSE()),"⚠ كود غير موجود"))</f>
        <v/>
      </c>
      <c r="C982" s="16"/>
      <c r="D982" s="20"/>
      <c r="E982" s="20"/>
      <c r="F982" s="21" t="str">
        <f aca="false">IF(OR(D982="",E982=""),"",ROUND(MOD(E982-D982,1)*24,2))</f>
        <v/>
      </c>
      <c r="G982" s="17"/>
      <c r="H982" s="17"/>
      <c r="I982" s="17"/>
    </row>
    <row r="983" customFormat="false" ht="15" hidden="false" customHeight="false" outlineLevel="0" collapsed="false">
      <c r="A983" s="17"/>
      <c r="B983" s="18" t="str">
        <f aca="false">IF(A983="","",IFERROR(VLOOKUP(A983,الموظفين!$A$2:$J$501,2,FALSE()),"⚠ كود غير موجود"))</f>
        <v/>
      </c>
      <c r="C983" s="16"/>
      <c r="D983" s="20"/>
      <c r="E983" s="20"/>
      <c r="F983" s="21" t="str">
        <f aca="false">IF(OR(D983="",E983=""),"",ROUND(MOD(E983-D983,1)*24,2))</f>
        <v/>
      </c>
      <c r="G983" s="17"/>
      <c r="H983" s="17"/>
      <c r="I983" s="17"/>
    </row>
    <row r="984" customFormat="false" ht="15" hidden="false" customHeight="false" outlineLevel="0" collapsed="false">
      <c r="A984" s="17"/>
      <c r="B984" s="18" t="str">
        <f aca="false">IF(A984="","",IFERROR(VLOOKUP(A984,الموظفين!$A$2:$J$501,2,FALSE()),"⚠ كود غير موجود"))</f>
        <v/>
      </c>
      <c r="C984" s="16"/>
      <c r="D984" s="20"/>
      <c r="E984" s="20"/>
      <c r="F984" s="21" t="str">
        <f aca="false">IF(OR(D984="",E984=""),"",ROUND(MOD(E984-D984,1)*24,2))</f>
        <v/>
      </c>
      <c r="G984" s="17"/>
      <c r="H984" s="17"/>
      <c r="I984" s="17"/>
    </row>
    <row r="985" customFormat="false" ht="15" hidden="false" customHeight="false" outlineLevel="0" collapsed="false">
      <c r="A985" s="17"/>
      <c r="B985" s="18" t="str">
        <f aca="false">IF(A985="","",IFERROR(VLOOKUP(A985,الموظفين!$A$2:$J$501,2,FALSE()),"⚠ كود غير موجود"))</f>
        <v/>
      </c>
      <c r="C985" s="16"/>
      <c r="D985" s="20"/>
      <c r="E985" s="20"/>
      <c r="F985" s="21" t="str">
        <f aca="false">IF(OR(D985="",E985=""),"",ROUND(MOD(E985-D985,1)*24,2))</f>
        <v/>
      </c>
      <c r="G985" s="17"/>
      <c r="H985" s="17"/>
      <c r="I985" s="17"/>
    </row>
    <row r="986" customFormat="false" ht="15" hidden="false" customHeight="false" outlineLevel="0" collapsed="false">
      <c r="A986" s="17"/>
      <c r="B986" s="18" t="str">
        <f aca="false">IF(A986="","",IFERROR(VLOOKUP(A986,الموظفين!$A$2:$J$501,2,FALSE()),"⚠ كود غير موجود"))</f>
        <v/>
      </c>
      <c r="C986" s="16"/>
      <c r="D986" s="20"/>
      <c r="E986" s="20"/>
      <c r="F986" s="21" t="str">
        <f aca="false">IF(OR(D986="",E986=""),"",ROUND(MOD(E986-D986,1)*24,2))</f>
        <v/>
      </c>
      <c r="G986" s="17"/>
      <c r="H986" s="17"/>
      <c r="I986" s="17"/>
    </row>
    <row r="987" customFormat="false" ht="15" hidden="false" customHeight="false" outlineLevel="0" collapsed="false">
      <c r="A987" s="17"/>
      <c r="B987" s="18" t="str">
        <f aca="false">IF(A987="","",IFERROR(VLOOKUP(A987,الموظفين!$A$2:$J$501,2,FALSE()),"⚠ كود غير موجود"))</f>
        <v/>
      </c>
      <c r="C987" s="16"/>
      <c r="D987" s="20"/>
      <c r="E987" s="20"/>
      <c r="F987" s="21" t="str">
        <f aca="false">IF(OR(D987="",E987=""),"",ROUND(MOD(E987-D987,1)*24,2))</f>
        <v/>
      </c>
      <c r="G987" s="17"/>
      <c r="H987" s="17"/>
      <c r="I987" s="17"/>
    </row>
    <row r="988" customFormat="false" ht="15" hidden="false" customHeight="false" outlineLevel="0" collapsed="false">
      <c r="A988" s="17"/>
      <c r="B988" s="18" t="str">
        <f aca="false">IF(A988="","",IFERROR(VLOOKUP(A988,الموظفين!$A$2:$J$501,2,FALSE()),"⚠ كود غير موجود"))</f>
        <v/>
      </c>
      <c r="C988" s="16"/>
      <c r="D988" s="20"/>
      <c r="E988" s="20"/>
      <c r="F988" s="21" t="str">
        <f aca="false">IF(OR(D988="",E988=""),"",ROUND(MOD(E988-D988,1)*24,2))</f>
        <v/>
      </c>
      <c r="G988" s="17"/>
      <c r="H988" s="17"/>
      <c r="I988" s="17"/>
    </row>
    <row r="989" customFormat="false" ht="15" hidden="false" customHeight="false" outlineLevel="0" collapsed="false">
      <c r="A989" s="17"/>
      <c r="B989" s="18" t="str">
        <f aca="false">IF(A989="","",IFERROR(VLOOKUP(A989,الموظفين!$A$2:$J$501,2,FALSE()),"⚠ كود غير موجود"))</f>
        <v/>
      </c>
      <c r="C989" s="16"/>
      <c r="D989" s="20"/>
      <c r="E989" s="20"/>
      <c r="F989" s="21" t="str">
        <f aca="false">IF(OR(D989="",E989=""),"",ROUND(MOD(E989-D989,1)*24,2))</f>
        <v/>
      </c>
      <c r="G989" s="17"/>
      <c r="H989" s="17"/>
      <c r="I989" s="17"/>
    </row>
    <row r="990" customFormat="false" ht="15" hidden="false" customHeight="false" outlineLevel="0" collapsed="false">
      <c r="A990" s="17"/>
      <c r="B990" s="18" t="str">
        <f aca="false">IF(A990="","",IFERROR(VLOOKUP(A990,الموظفين!$A$2:$J$501,2,FALSE()),"⚠ كود غير موجود"))</f>
        <v/>
      </c>
      <c r="C990" s="16"/>
      <c r="D990" s="20"/>
      <c r="E990" s="20"/>
      <c r="F990" s="21" t="str">
        <f aca="false">IF(OR(D990="",E990=""),"",ROUND(MOD(E990-D990,1)*24,2))</f>
        <v/>
      </c>
      <c r="G990" s="17"/>
      <c r="H990" s="17"/>
      <c r="I990" s="17"/>
    </row>
    <row r="991" customFormat="false" ht="15" hidden="false" customHeight="false" outlineLevel="0" collapsed="false">
      <c r="A991" s="17"/>
      <c r="B991" s="18" t="str">
        <f aca="false">IF(A991="","",IFERROR(VLOOKUP(A991,الموظفين!$A$2:$J$501,2,FALSE()),"⚠ كود غير موجود"))</f>
        <v/>
      </c>
      <c r="C991" s="16"/>
      <c r="D991" s="20"/>
      <c r="E991" s="20"/>
      <c r="F991" s="21" t="str">
        <f aca="false">IF(OR(D991="",E991=""),"",ROUND(MOD(E991-D991,1)*24,2))</f>
        <v/>
      </c>
      <c r="G991" s="17"/>
      <c r="H991" s="17"/>
      <c r="I991" s="17"/>
    </row>
    <row r="992" customFormat="false" ht="15" hidden="false" customHeight="false" outlineLevel="0" collapsed="false">
      <c r="A992" s="17"/>
      <c r="B992" s="18" t="str">
        <f aca="false">IF(A992="","",IFERROR(VLOOKUP(A992,الموظفين!$A$2:$J$501,2,FALSE()),"⚠ كود غير موجود"))</f>
        <v/>
      </c>
      <c r="C992" s="16"/>
      <c r="D992" s="20"/>
      <c r="E992" s="20"/>
      <c r="F992" s="21" t="str">
        <f aca="false">IF(OR(D992="",E992=""),"",ROUND(MOD(E992-D992,1)*24,2))</f>
        <v/>
      </c>
      <c r="G992" s="17"/>
      <c r="H992" s="17"/>
      <c r="I992" s="17"/>
    </row>
    <row r="993" customFormat="false" ht="15" hidden="false" customHeight="false" outlineLevel="0" collapsed="false">
      <c r="A993" s="17"/>
      <c r="B993" s="18" t="str">
        <f aca="false">IF(A993="","",IFERROR(VLOOKUP(A993,الموظفين!$A$2:$J$501,2,FALSE()),"⚠ كود غير موجود"))</f>
        <v/>
      </c>
      <c r="C993" s="16"/>
      <c r="D993" s="20"/>
      <c r="E993" s="20"/>
      <c r="F993" s="21" t="str">
        <f aca="false">IF(OR(D993="",E993=""),"",ROUND(MOD(E993-D993,1)*24,2))</f>
        <v/>
      </c>
      <c r="G993" s="17"/>
      <c r="H993" s="17"/>
      <c r="I993" s="17"/>
    </row>
    <row r="994" customFormat="false" ht="15" hidden="false" customHeight="false" outlineLevel="0" collapsed="false">
      <c r="A994" s="17"/>
      <c r="B994" s="18" t="str">
        <f aca="false">IF(A994="","",IFERROR(VLOOKUP(A994,الموظفين!$A$2:$J$501,2,FALSE()),"⚠ كود غير موجود"))</f>
        <v/>
      </c>
      <c r="C994" s="16"/>
      <c r="D994" s="20"/>
      <c r="E994" s="20"/>
      <c r="F994" s="21" t="str">
        <f aca="false">IF(OR(D994="",E994=""),"",ROUND(MOD(E994-D994,1)*24,2))</f>
        <v/>
      </c>
      <c r="G994" s="17"/>
      <c r="H994" s="17"/>
      <c r="I994" s="17"/>
    </row>
    <row r="995" customFormat="false" ht="15" hidden="false" customHeight="false" outlineLevel="0" collapsed="false">
      <c r="A995" s="17"/>
      <c r="B995" s="18" t="str">
        <f aca="false">IF(A995="","",IFERROR(VLOOKUP(A995,الموظفين!$A$2:$J$501,2,FALSE()),"⚠ كود غير موجود"))</f>
        <v/>
      </c>
      <c r="C995" s="16"/>
      <c r="D995" s="20"/>
      <c r="E995" s="20"/>
      <c r="F995" s="21" t="str">
        <f aca="false">IF(OR(D995="",E995=""),"",ROUND(MOD(E995-D995,1)*24,2))</f>
        <v/>
      </c>
      <c r="G995" s="17"/>
      <c r="H995" s="17"/>
      <c r="I995" s="17"/>
    </row>
    <row r="996" customFormat="false" ht="15" hidden="false" customHeight="false" outlineLevel="0" collapsed="false">
      <c r="A996" s="17"/>
      <c r="B996" s="18" t="str">
        <f aca="false">IF(A996="","",IFERROR(VLOOKUP(A996,الموظفين!$A$2:$J$501,2,FALSE()),"⚠ كود غير موجود"))</f>
        <v/>
      </c>
      <c r="C996" s="16"/>
      <c r="D996" s="20"/>
      <c r="E996" s="20"/>
      <c r="F996" s="21" t="str">
        <f aca="false">IF(OR(D996="",E996=""),"",ROUND(MOD(E996-D996,1)*24,2))</f>
        <v/>
      </c>
      <c r="G996" s="17"/>
      <c r="H996" s="17"/>
      <c r="I996" s="17"/>
    </row>
    <row r="997" customFormat="false" ht="15" hidden="false" customHeight="false" outlineLevel="0" collapsed="false">
      <c r="A997" s="17"/>
      <c r="B997" s="18" t="str">
        <f aca="false">IF(A997="","",IFERROR(VLOOKUP(A997,الموظفين!$A$2:$J$501,2,FALSE()),"⚠ كود غير موجود"))</f>
        <v/>
      </c>
      <c r="C997" s="16"/>
      <c r="D997" s="20"/>
      <c r="E997" s="20"/>
      <c r="F997" s="21" t="str">
        <f aca="false">IF(OR(D997="",E997=""),"",ROUND(MOD(E997-D997,1)*24,2))</f>
        <v/>
      </c>
      <c r="G997" s="17"/>
      <c r="H997" s="17"/>
      <c r="I997" s="17"/>
    </row>
    <row r="998" customFormat="false" ht="15" hidden="false" customHeight="false" outlineLevel="0" collapsed="false">
      <c r="A998" s="17"/>
      <c r="B998" s="18" t="str">
        <f aca="false">IF(A998="","",IFERROR(VLOOKUP(A998,الموظفين!$A$2:$J$501,2,FALSE()),"⚠ كود غير موجود"))</f>
        <v/>
      </c>
      <c r="C998" s="16"/>
      <c r="D998" s="20"/>
      <c r="E998" s="20"/>
      <c r="F998" s="21" t="str">
        <f aca="false">IF(OR(D998="",E998=""),"",ROUND(MOD(E998-D998,1)*24,2))</f>
        <v/>
      </c>
      <c r="G998" s="17"/>
      <c r="H998" s="17"/>
      <c r="I998" s="17"/>
    </row>
    <row r="999" customFormat="false" ht="15" hidden="false" customHeight="false" outlineLevel="0" collapsed="false">
      <c r="A999" s="17"/>
      <c r="B999" s="18" t="str">
        <f aca="false">IF(A999="","",IFERROR(VLOOKUP(A999,الموظفين!$A$2:$J$501,2,FALSE()),"⚠ كود غير موجود"))</f>
        <v/>
      </c>
      <c r="C999" s="16"/>
      <c r="D999" s="20"/>
      <c r="E999" s="20"/>
      <c r="F999" s="21" t="str">
        <f aca="false">IF(OR(D999="",E999=""),"",ROUND(MOD(E999-D999,1)*24,2))</f>
        <v/>
      </c>
      <c r="G999" s="17"/>
      <c r="H999" s="17"/>
      <c r="I999" s="17"/>
    </row>
    <row r="1000" customFormat="false" ht="15" hidden="false" customHeight="false" outlineLevel="0" collapsed="false">
      <c r="A1000" s="17"/>
      <c r="B1000" s="18" t="str">
        <f aca="false">IF(A1000="","",IFERROR(VLOOKUP(A1000,الموظفين!$A$2:$J$501,2,FALSE()),"⚠ كود غير موجود"))</f>
        <v/>
      </c>
      <c r="C1000" s="16"/>
      <c r="D1000" s="20"/>
      <c r="E1000" s="20"/>
      <c r="F1000" s="21" t="str">
        <f aca="false">IF(OR(D1000="",E1000=""),"",ROUND(MOD(E1000-D1000,1)*24,2))</f>
        <v/>
      </c>
      <c r="G1000" s="17"/>
      <c r="H1000" s="17"/>
      <c r="I1000" s="17"/>
    </row>
    <row r="1001" customFormat="false" ht="15" hidden="false" customHeight="false" outlineLevel="0" collapsed="false">
      <c r="A1001" s="17"/>
      <c r="B1001" s="18" t="str">
        <f aca="false">IF(A1001="","",IFERROR(VLOOKUP(A1001,الموظفين!$A$2:$J$501,2,FALSE()),"⚠ كود غير موجود"))</f>
        <v/>
      </c>
      <c r="C1001" s="16"/>
      <c r="D1001" s="20"/>
      <c r="E1001" s="20"/>
      <c r="F1001" s="21" t="str">
        <f aca="false">IF(OR(D1001="",E1001=""),"",ROUND(MOD(E1001-D1001,1)*24,2))</f>
        <v/>
      </c>
      <c r="G1001" s="17"/>
      <c r="H1001" s="17"/>
      <c r="I1001" s="17"/>
    </row>
  </sheetData>
  <autoFilter ref="A1:I1001"/>
  <dataValidations count="3">
    <dataValidation allowBlank="true" error="اختر قيمة من القائمة" errorStyle="stop" errorTitle="قيمة غير صحيحة" operator="between" showDropDown="false" showErrorMessage="true" showInputMessage="false" sqref="A2:A1001" type="list">
      <formula1>الموظفين!$A$2:$A$501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G2:G1001" type="list">
      <formula1>"ميدانية,إدارية,موقع,أخرى"</formula1>
      <formula2>0</formula2>
    </dataValidation>
    <dataValidation allowBlank="true" error="اختر قيمة من القائمة" errorStyle="stop" errorTitle="قيمة غير صحيحة" operator="between" showDropDown="false" showErrorMessage="true" showInputMessage="false" sqref="H2:H1001" type="list">
      <formula1>"موافق,قيد المراجعة,مرفوض"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Q50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7" min="4" style="0" width="11"/>
    <col collapsed="false" customWidth="true" hidden="false" outlineLevel="0" max="12" min="8" style="0" width="12"/>
    <col collapsed="false" customWidth="true" hidden="false" outlineLevel="0" max="13" min="13" style="0" width="14"/>
    <col collapsed="false" customWidth="true" hidden="false" outlineLevel="0" max="16" min="14" style="0" width="13"/>
    <col collapsed="false" customWidth="true" hidden="false" outlineLevel="0" max="17" min="17" style="0" width="15"/>
  </cols>
  <sheetData>
    <row r="1" customFormat="false" ht="19.7" hidden="false" customHeight="true" outlineLevel="0" collapsed="false">
      <c r="A1" s="4" t="s">
        <v>485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3" customFormat="false" ht="15" hidden="false" customHeight="false" outlineLevel="0" collapsed="false">
      <c r="A3" s="5" t="s">
        <v>486</v>
      </c>
      <c r="B3" s="12" t="n">
        <f aca="false">الإعدادات!B3</f>
        <v>46296</v>
      </c>
      <c r="C3" s="5" t="s">
        <v>487</v>
      </c>
      <c r="D3" s="26" t="n">
        <f aca="false">الإعدادات!B4</f>
        <v>46296</v>
      </c>
      <c r="E3" s="5" t="s">
        <v>488</v>
      </c>
      <c r="F3" s="26" t="n">
        <f aca="false">الإعدادات!B5</f>
        <v>46326</v>
      </c>
      <c r="H3" s="7" t="s">
        <v>489</v>
      </c>
    </row>
    <row r="5" customFormat="false" ht="31.5" hidden="false" customHeight="true" outlineLevel="0" collapsed="false">
      <c r="A5" s="9" t="s">
        <v>51</v>
      </c>
      <c r="B5" s="9" t="s">
        <v>52</v>
      </c>
      <c r="C5" s="9" t="s">
        <v>53</v>
      </c>
      <c r="D5" s="9" t="s">
        <v>490</v>
      </c>
      <c r="E5" s="9" t="s">
        <v>491</v>
      </c>
      <c r="F5" s="9" t="s">
        <v>492</v>
      </c>
      <c r="G5" s="9" t="s">
        <v>493</v>
      </c>
      <c r="H5" s="9" t="s">
        <v>59</v>
      </c>
      <c r="I5" s="9" t="s">
        <v>60</v>
      </c>
      <c r="J5" s="9" t="s">
        <v>61</v>
      </c>
      <c r="K5" s="9" t="s">
        <v>494</v>
      </c>
      <c r="L5" s="9" t="s">
        <v>495</v>
      </c>
      <c r="M5" s="9" t="s">
        <v>72</v>
      </c>
      <c r="N5" s="9" t="s">
        <v>47</v>
      </c>
      <c r="O5" s="9" t="s">
        <v>66</v>
      </c>
      <c r="P5" s="9" t="s">
        <v>67</v>
      </c>
      <c r="Q5" s="9" t="s">
        <v>496</v>
      </c>
    </row>
    <row r="6" customFormat="false" ht="15" hidden="false" customHeight="false" outlineLevel="0" collapsed="false">
      <c r="A6" s="18" t="str">
        <f aca="false">IF(الموظفين!A2="","",الموظفين!A2)</f>
        <v>EMP001</v>
      </c>
      <c r="B6" s="18" t="str">
        <f aca="false">IF($A6="","",الموظفين!B2)</f>
        <v>الموظف 1</v>
      </c>
      <c r="C6" s="18" t="str">
        <f aca="false">IF($A6="","",IF(الموظفين!C2="","",الموظفين!C2))</f>
        <v/>
      </c>
      <c r="D6" s="22" t="n">
        <f aca="false">IF($A6="","",COUNTIFS('الحضور والانصراف'!$B$2:$B$3001,$A6,'الحضور والانصراف'!$P$2:$P$3001,"حاضر",'الحضور والانصراف'!$A$2:$A$3001,"&gt;="&amp;$D$3,'الحضور والانصراف'!$A$2:$A$3001,"&lt;="&amp;$F$3)+COUNTIFS('الحضور والانصراف'!$B$2:$B$3001,$A6,'الحضور والانصراف'!$P$2:$P$3001,"متأخر",'الحضور والانصراف'!$A$2:$A$3001,"&gt;="&amp;$D$3,'الحضور والانصراف'!$A$2:$A$3001,"&lt;="&amp;$F$3)+COUNTIFS('الحضور والانصراف'!$B$2:$B$3001,$A6,'الحضور والانصراف'!$P$2:$P$3001,"بدون انصراف",'الحضور والانصراف'!$A$2:$A$3001,"&gt;="&amp;$D$3,'الحضور والانصراف'!$A$2:$A$3001,"&lt;="&amp;$F$3))</f>
        <v>0</v>
      </c>
      <c r="E6" s="22" t="n">
        <f aca="false">IF($A6="","",COUNTIFS('الحضور والانصراف'!$B$2:$B$3001,$A6,'الحضور والانصراف'!$P$2:$P$3001,"متأخر",'الحضور والانصراف'!$A$2:$A$3001,"&gt;="&amp;$D$3,'الحضور والانصراف'!$A$2:$A$3001,"&lt;="&amp;$F$3))</f>
        <v>0</v>
      </c>
      <c r="F6" s="22" t="n">
        <f aca="false">IF($A6="","",COUNTIFS('الحضور والانصراف'!$B$2:$B$3001,$A6,'الحضور والانصراف'!$P$2:$P$3001,"غائب",'الحضور والانصراف'!$A$2:$A$3001,"&gt;="&amp;$D$3,'الحضور والانصراف'!$A$2:$A$3001,"&lt;="&amp;$F$3)+COUNTIFS('الحضور والانصراف'!$B$2:$B$3001,$A6,'الحضور والانصراف'!$P$2:$P$3001,"غياب",'الحضور والانصراف'!$A$2:$A$3001,"&gt;="&amp;$D$3,'الحضور والانصراف'!$A$2:$A$3001,"&lt;="&amp;$F$3))</f>
        <v>0</v>
      </c>
      <c r="G6" s="22" t="n">
        <f aca="false">IF($A6="","",SUMIFS(الإجازات!$I$2:$I$1001,الإجازات!$A$2:$A$1001,$A6,الإجازات!$G$2:$G$1001,"مقبولة"))</f>
        <v>0</v>
      </c>
      <c r="H6" s="21" t="n">
        <f aca="false">IF($A6="","",SUMIFS('الحضور والانصراف'!$J$2:$J$3001,'الحضور والانصراف'!$B$2:$B$3001,$A6,'الحضور والانصراف'!$A$2:$A$3001,"&gt;="&amp;$D$3,'الحضور والانصراف'!$A$2:$A$3001,"&lt;="&amp;$F$3))</f>
        <v>0</v>
      </c>
      <c r="I6" s="22" t="n">
        <f aca="false">IF($A6="","",SUMIFS('الحضور والانصراف'!$K$2:$K$3001,'الحضور والانصراف'!$B$2:$B$3001,$A6,'الحضور والانصراف'!$A$2:$A$3001,"&gt;="&amp;$D$3,'الحضور والانصراف'!$A$2:$A$3001,"&lt;="&amp;$F$3))</f>
        <v>0</v>
      </c>
      <c r="J6" s="22" t="n">
        <f aca="false">IF($A6="","",SUMIFS('الحضور والانصراف'!$L$2:$L$3001,'الحضور والانصراف'!$B$2:$B$3001,$A6,'الحضور والانصراف'!$A$2:$A$3001,"&gt;="&amp;$D$3,'الحضور والانصراف'!$A$2:$A$3001,"&lt;="&amp;$F$3))</f>
        <v>0</v>
      </c>
      <c r="K6" s="21" t="n">
        <f aca="false">IF($A6="","",ROUND(SUMIFS('الحضور والانصراف'!$M$2:$M$3001,'الحضور والانصراف'!$B$2:$B$3001,$A6,'الحضور والانصراف'!$A$2:$A$3001,"&gt;="&amp;$D$3,'الحضور والانصراف'!$A$2:$A$3001,"&lt;="&amp;$F$3)/60,2))</f>
        <v>0</v>
      </c>
      <c r="L6" s="21" t="n">
        <f aca="false">IF($A6="","",SUMIFS(المأموريات!$F$2:$F$1001,المأموريات!$A$2:$A$1001,$A6,المأموريات!$C$2:$C$1001,"&gt;="&amp;$D$3,المأموريات!$C$2:$C$1001,"&lt;="&amp;$F$3,المأموريات!$H$2:$H$1001,"موافق"))</f>
        <v>0</v>
      </c>
      <c r="M6" s="24" t="n">
        <f aca="false">IF($A6="","",N(الموظفين!K2))</f>
        <v>3000</v>
      </c>
      <c r="N6" s="24" t="n">
        <f aca="false">IF($A6="","",SUMIFS('الحضور والانصراف'!$S$2:$S$3001,'الحضور والانصراف'!$B$2:$B$3001,$A6,'الحضور والانصراف'!$A$2:$A$3001,"&gt;="&amp;$D$3,'الحضور والانصراف'!$A$2:$A$3001,"&lt;="&amp;$F$3))</f>
        <v>0</v>
      </c>
      <c r="O6" s="24" t="n">
        <f aca="false">IF($A6="","",SUMIFS('الحضور والانصراف'!$Q$2:$Q$3001,'الحضور والانصراف'!$B$2:$B$3001,$A6,'الحضور والانصراف'!$A$2:$A$3001,"&gt;="&amp;$D$3,'الحضور والانصراف'!$A$2:$A$3001,"&lt;="&amp;$F$3))</f>
        <v>0</v>
      </c>
      <c r="P6" s="24" t="n">
        <f aca="false">IF($A6="","",SUMIFS('الحضور والانصراف'!$R$2:$R$3001,'الحضور والانصراف'!$B$2:$B$3001,$A6,'الحضور والانصراف'!$A$2:$A$3001,"&gt;="&amp;$D$3,'الحضور والانصراف'!$A$2:$A$3001,"&lt;="&amp;$F$3))</f>
        <v>0</v>
      </c>
      <c r="Q6" s="24" t="n">
        <f aca="false">IF($A6="","",M6+N6-O6-P6)</f>
        <v>3000</v>
      </c>
    </row>
    <row r="7" customFormat="false" ht="15" hidden="false" customHeight="false" outlineLevel="0" collapsed="false">
      <c r="A7" s="18" t="str">
        <f aca="false">IF(الموظفين!A3="","",الموظفين!A3)</f>
        <v>EMP002</v>
      </c>
      <c r="B7" s="18" t="str">
        <f aca="false">IF($A7="","",الموظفين!B3)</f>
        <v>الموظف 2</v>
      </c>
      <c r="C7" s="18" t="str">
        <f aca="false">IF($A7="","",IF(الموظفين!C3="","",الموظفين!C3))</f>
        <v/>
      </c>
      <c r="D7" s="22" t="n">
        <f aca="false">IF($A7="","",COUNTIFS('الحضور والانصراف'!$B$2:$B$3001,$A7,'الحضور والانصراف'!$P$2:$P$3001,"حاضر",'الحضور والانصراف'!$A$2:$A$3001,"&gt;="&amp;$D$3,'الحضور والانصراف'!$A$2:$A$3001,"&lt;="&amp;$F$3)+COUNTIFS('الحضور والانصراف'!$B$2:$B$3001,$A7,'الحضور والانصراف'!$P$2:$P$3001,"متأخر",'الحضور والانصراف'!$A$2:$A$3001,"&gt;="&amp;$D$3,'الحضور والانصراف'!$A$2:$A$3001,"&lt;="&amp;$F$3)+COUNTIFS('الحضور والانصراف'!$B$2:$B$3001,$A7,'الحضور والانصراف'!$P$2:$P$3001,"بدون انصراف",'الحضور والانصراف'!$A$2:$A$3001,"&gt;="&amp;$D$3,'الحضور والانصراف'!$A$2:$A$3001,"&lt;="&amp;$F$3))</f>
        <v>0</v>
      </c>
      <c r="E7" s="22" t="n">
        <f aca="false">IF($A7="","",COUNTIFS('الحضور والانصراف'!$B$2:$B$3001,$A7,'الحضور والانصراف'!$P$2:$P$3001,"متأخر",'الحضور والانصراف'!$A$2:$A$3001,"&gt;="&amp;$D$3,'الحضور والانصراف'!$A$2:$A$3001,"&lt;="&amp;$F$3))</f>
        <v>0</v>
      </c>
      <c r="F7" s="22" t="n">
        <f aca="false">IF($A7="","",COUNTIFS('الحضور والانصراف'!$B$2:$B$3001,$A7,'الحضور والانصراف'!$P$2:$P$3001,"غائب",'الحضور والانصراف'!$A$2:$A$3001,"&gt;="&amp;$D$3,'الحضور والانصراف'!$A$2:$A$3001,"&lt;="&amp;$F$3)+COUNTIFS('الحضور والانصراف'!$B$2:$B$3001,$A7,'الحضور والانصراف'!$P$2:$P$3001,"غياب",'الحضور والانصراف'!$A$2:$A$3001,"&gt;="&amp;$D$3,'الحضور والانصراف'!$A$2:$A$3001,"&lt;="&amp;$F$3))</f>
        <v>0</v>
      </c>
      <c r="G7" s="22" t="n">
        <f aca="false">IF($A7="","",SUMIFS(الإجازات!$I$2:$I$1001,الإجازات!$A$2:$A$1001,$A7,الإجازات!$G$2:$G$1001,"مقبولة"))</f>
        <v>0</v>
      </c>
      <c r="H7" s="21" t="n">
        <f aca="false">IF($A7="","",SUMIFS('الحضور والانصراف'!$J$2:$J$3001,'الحضور والانصراف'!$B$2:$B$3001,$A7,'الحضور والانصراف'!$A$2:$A$3001,"&gt;="&amp;$D$3,'الحضور والانصراف'!$A$2:$A$3001,"&lt;="&amp;$F$3))</f>
        <v>0</v>
      </c>
      <c r="I7" s="22" t="n">
        <f aca="false">IF($A7="","",SUMIFS('الحضور والانصراف'!$K$2:$K$3001,'الحضور والانصراف'!$B$2:$B$3001,$A7,'الحضور والانصراف'!$A$2:$A$3001,"&gt;="&amp;$D$3,'الحضور والانصراف'!$A$2:$A$3001,"&lt;="&amp;$F$3))</f>
        <v>0</v>
      </c>
      <c r="J7" s="22" t="n">
        <f aca="false">IF($A7="","",SUMIFS('الحضور والانصراف'!$L$2:$L$3001,'الحضور والانصراف'!$B$2:$B$3001,$A7,'الحضور والانصراف'!$A$2:$A$3001,"&gt;="&amp;$D$3,'الحضور والانصراف'!$A$2:$A$3001,"&lt;="&amp;$F$3))</f>
        <v>0</v>
      </c>
      <c r="K7" s="21" t="n">
        <f aca="false">IF($A7="","",ROUND(SUMIFS('الحضور والانصراف'!$M$2:$M$3001,'الحضور والانصراف'!$B$2:$B$3001,$A7,'الحضور والانصراف'!$A$2:$A$3001,"&gt;="&amp;$D$3,'الحضور والانصراف'!$A$2:$A$3001,"&lt;="&amp;$F$3)/60,2))</f>
        <v>0</v>
      </c>
      <c r="L7" s="21" t="n">
        <f aca="false">IF($A7="","",SUMIFS(المأموريات!$F$2:$F$1001,المأموريات!$A$2:$A$1001,$A7,المأموريات!$C$2:$C$1001,"&gt;="&amp;$D$3,المأموريات!$C$2:$C$1001,"&lt;="&amp;$F$3,المأموريات!$H$2:$H$1001,"موافق"))</f>
        <v>0</v>
      </c>
      <c r="M7" s="24" t="n">
        <f aca="false">IF($A7="","",N(الموظفين!K3))</f>
        <v>3000</v>
      </c>
      <c r="N7" s="24" t="n">
        <f aca="false">IF($A7="","",SUMIFS('الحضور والانصراف'!$S$2:$S$3001,'الحضور والانصراف'!$B$2:$B$3001,$A7,'الحضور والانصراف'!$A$2:$A$3001,"&gt;="&amp;$D$3,'الحضور والانصراف'!$A$2:$A$3001,"&lt;="&amp;$F$3))</f>
        <v>0</v>
      </c>
      <c r="O7" s="24" t="n">
        <f aca="false">IF($A7="","",SUMIFS('الحضور والانصراف'!$Q$2:$Q$3001,'الحضور والانصراف'!$B$2:$B$3001,$A7,'الحضور والانصراف'!$A$2:$A$3001,"&gt;="&amp;$D$3,'الحضور والانصراف'!$A$2:$A$3001,"&lt;="&amp;$F$3))</f>
        <v>0</v>
      </c>
      <c r="P7" s="24" t="n">
        <f aca="false">IF($A7="","",SUMIFS('الحضور والانصراف'!$R$2:$R$3001,'الحضور والانصراف'!$B$2:$B$3001,$A7,'الحضور والانصراف'!$A$2:$A$3001,"&gt;="&amp;$D$3,'الحضور والانصراف'!$A$2:$A$3001,"&lt;="&amp;$F$3))</f>
        <v>0</v>
      </c>
      <c r="Q7" s="24" t="n">
        <f aca="false">IF($A7="","",M7+N7-O7-P7)</f>
        <v>3000</v>
      </c>
    </row>
    <row r="8" customFormat="false" ht="15" hidden="false" customHeight="false" outlineLevel="0" collapsed="false">
      <c r="A8" s="18" t="str">
        <f aca="false">IF(الموظفين!A4="","",الموظفين!A4)</f>
        <v>EMP003</v>
      </c>
      <c r="B8" s="18" t="str">
        <f aca="false">IF($A8="","",الموظفين!B4)</f>
        <v>الموظف 3</v>
      </c>
      <c r="C8" s="18" t="str">
        <f aca="false">IF($A8="","",IF(الموظفين!C4="","",الموظفين!C4))</f>
        <v/>
      </c>
      <c r="D8" s="22" t="n">
        <f aca="false">IF($A8="","",COUNTIFS('الحضور والانصراف'!$B$2:$B$3001,$A8,'الحضور والانصراف'!$P$2:$P$3001,"حاضر",'الحضور والانصراف'!$A$2:$A$3001,"&gt;="&amp;$D$3,'الحضور والانصراف'!$A$2:$A$3001,"&lt;="&amp;$F$3)+COUNTIFS('الحضور والانصراف'!$B$2:$B$3001,$A8,'الحضور والانصراف'!$P$2:$P$3001,"متأخر",'الحضور والانصراف'!$A$2:$A$3001,"&gt;="&amp;$D$3,'الحضور والانصراف'!$A$2:$A$3001,"&lt;="&amp;$F$3)+COUNTIFS('الحضور والانصراف'!$B$2:$B$3001,$A8,'الحضور والانصراف'!$P$2:$P$3001,"بدون انصراف",'الحضور والانصراف'!$A$2:$A$3001,"&gt;="&amp;$D$3,'الحضور والانصراف'!$A$2:$A$3001,"&lt;="&amp;$F$3))</f>
        <v>0</v>
      </c>
      <c r="E8" s="22" t="n">
        <f aca="false">IF($A8="","",COUNTIFS('الحضور والانصراف'!$B$2:$B$3001,$A8,'الحضور والانصراف'!$P$2:$P$3001,"متأخر",'الحضور والانصراف'!$A$2:$A$3001,"&gt;="&amp;$D$3,'الحضور والانصراف'!$A$2:$A$3001,"&lt;="&amp;$F$3))</f>
        <v>0</v>
      </c>
      <c r="F8" s="22" t="n">
        <f aca="false">IF($A8="","",COUNTIFS('الحضور والانصراف'!$B$2:$B$3001,$A8,'الحضور والانصراف'!$P$2:$P$3001,"غائب",'الحضور والانصراف'!$A$2:$A$3001,"&gt;="&amp;$D$3,'الحضور والانصراف'!$A$2:$A$3001,"&lt;="&amp;$F$3)+COUNTIFS('الحضور والانصراف'!$B$2:$B$3001,$A8,'الحضور والانصراف'!$P$2:$P$3001,"غياب",'الحضور والانصراف'!$A$2:$A$3001,"&gt;="&amp;$D$3,'الحضور والانصراف'!$A$2:$A$3001,"&lt;="&amp;$F$3))</f>
        <v>0</v>
      </c>
      <c r="G8" s="22" t="n">
        <f aca="false">IF($A8="","",SUMIFS(الإجازات!$I$2:$I$1001,الإجازات!$A$2:$A$1001,$A8,الإجازات!$G$2:$G$1001,"مقبولة"))</f>
        <v>0</v>
      </c>
      <c r="H8" s="21" t="n">
        <f aca="false">IF($A8="","",SUMIFS('الحضور والانصراف'!$J$2:$J$3001,'الحضور والانصراف'!$B$2:$B$3001,$A8,'الحضور والانصراف'!$A$2:$A$3001,"&gt;="&amp;$D$3,'الحضور والانصراف'!$A$2:$A$3001,"&lt;="&amp;$F$3))</f>
        <v>0</v>
      </c>
      <c r="I8" s="22" t="n">
        <f aca="false">IF($A8="","",SUMIFS('الحضور والانصراف'!$K$2:$K$3001,'الحضور والانصراف'!$B$2:$B$3001,$A8,'الحضور والانصراف'!$A$2:$A$3001,"&gt;="&amp;$D$3,'الحضور والانصراف'!$A$2:$A$3001,"&lt;="&amp;$F$3))</f>
        <v>0</v>
      </c>
      <c r="J8" s="22" t="n">
        <f aca="false">IF($A8="","",SUMIFS('الحضور والانصراف'!$L$2:$L$3001,'الحضور والانصراف'!$B$2:$B$3001,$A8,'الحضور والانصراف'!$A$2:$A$3001,"&gt;="&amp;$D$3,'الحضور والانصراف'!$A$2:$A$3001,"&lt;="&amp;$F$3))</f>
        <v>0</v>
      </c>
      <c r="K8" s="21" t="n">
        <f aca="false">IF($A8="","",ROUND(SUMIFS('الحضور والانصراف'!$M$2:$M$3001,'الحضور والانصراف'!$B$2:$B$3001,$A8,'الحضور والانصراف'!$A$2:$A$3001,"&gt;="&amp;$D$3,'الحضور والانصراف'!$A$2:$A$3001,"&lt;="&amp;$F$3)/60,2))</f>
        <v>0</v>
      </c>
      <c r="L8" s="21" t="n">
        <f aca="false">IF($A8="","",SUMIFS(المأموريات!$F$2:$F$1001,المأموريات!$A$2:$A$1001,$A8,المأموريات!$C$2:$C$1001,"&gt;="&amp;$D$3,المأموريات!$C$2:$C$1001,"&lt;="&amp;$F$3,المأموريات!$H$2:$H$1001,"موافق"))</f>
        <v>0</v>
      </c>
      <c r="M8" s="24" t="n">
        <f aca="false">IF($A8="","",N(الموظفين!K4))</f>
        <v>3000</v>
      </c>
      <c r="N8" s="24" t="n">
        <f aca="false">IF($A8="","",SUMIFS('الحضور والانصراف'!$S$2:$S$3001,'الحضور والانصراف'!$B$2:$B$3001,$A8,'الحضور والانصراف'!$A$2:$A$3001,"&gt;="&amp;$D$3,'الحضور والانصراف'!$A$2:$A$3001,"&lt;="&amp;$F$3))</f>
        <v>0</v>
      </c>
      <c r="O8" s="24" t="n">
        <f aca="false">IF($A8="","",SUMIFS('الحضور والانصراف'!$Q$2:$Q$3001,'الحضور والانصراف'!$B$2:$B$3001,$A8,'الحضور والانصراف'!$A$2:$A$3001,"&gt;="&amp;$D$3,'الحضور والانصراف'!$A$2:$A$3001,"&lt;="&amp;$F$3))</f>
        <v>0</v>
      </c>
      <c r="P8" s="24" t="n">
        <f aca="false">IF($A8="","",SUMIFS('الحضور والانصراف'!$R$2:$R$3001,'الحضور والانصراف'!$B$2:$B$3001,$A8,'الحضور والانصراف'!$A$2:$A$3001,"&gt;="&amp;$D$3,'الحضور والانصراف'!$A$2:$A$3001,"&lt;="&amp;$F$3))</f>
        <v>0</v>
      </c>
      <c r="Q8" s="24" t="n">
        <f aca="false">IF($A8="","",M8+N8-O8-P8)</f>
        <v>3000</v>
      </c>
    </row>
    <row r="9" customFormat="false" ht="15" hidden="false" customHeight="false" outlineLevel="0" collapsed="false">
      <c r="A9" s="18" t="str">
        <f aca="false">IF(الموظفين!A5="","",الموظفين!A5)</f>
        <v>EMP004</v>
      </c>
      <c r="B9" s="18" t="str">
        <f aca="false">IF($A9="","",الموظفين!B5)</f>
        <v>الموظف 4</v>
      </c>
      <c r="C9" s="18" t="str">
        <f aca="false">IF($A9="","",IF(الموظفين!C5="","",الموظفين!C5))</f>
        <v/>
      </c>
      <c r="D9" s="22" t="n">
        <f aca="false">IF($A9="","",COUNTIFS('الحضور والانصراف'!$B$2:$B$3001,$A9,'الحضور والانصراف'!$P$2:$P$3001,"حاضر",'الحضور والانصراف'!$A$2:$A$3001,"&gt;="&amp;$D$3,'الحضور والانصراف'!$A$2:$A$3001,"&lt;="&amp;$F$3)+COUNTIFS('الحضور والانصراف'!$B$2:$B$3001,$A9,'الحضور والانصراف'!$P$2:$P$3001,"متأخر",'الحضور والانصراف'!$A$2:$A$3001,"&gt;="&amp;$D$3,'الحضور والانصراف'!$A$2:$A$3001,"&lt;="&amp;$F$3)+COUNTIFS('الحضور والانصراف'!$B$2:$B$3001,$A9,'الحضور والانصراف'!$P$2:$P$3001,"بدون انصراف",'الحضور والانصراف'!$A$2:$A$3001,"&gt;="&amp;$D$3,'الحضور والانصراف'!$A$2:$A$3001,"&lt;="&amp;$F$3))</f>
        <v>0</v>
      </c>
      <c r="E9" s="22" t="n">
        <f aca="false">IF($A9="","",COUNTIFS('الحضور والانصراف'!$B$2:$B$3001,$A9,'الحضور والانصراف'!$P$2:$P$3001,"متأخر",'الحضور والانصراف'!$A$2:$A$3001,"&gt;="&amp;$D$3,'الحضور والانصراف'!$A$2:$A$3001,"&lt;="&amp;$F$3))</f>
        <v>0</v>
      </c>
      <c r="F9" s="22" t="n">
        <f aca="false">IF($A9="","",COUNTIFS('الحضور والانصراف'!$B$2:$B$3001,$A9,'الحضور والانصراف'!$P$2:$P$3001,"غائب",'الحضور والانصراف'!$A$2:$A$3001,"&gt;="&amp;$D$3,'الحضور والانصراف'!$A$2:$A$3001,"&lt;="&amp;$F$3)+COUNTIFS('الحضور والانصراف'!$B$2:$B$3001,$A9,'الحضور والانصراف'!$P$2:$P$3001,"غياب",'الحضور والانصراف'!$A$2:$A$3001,"&gt;="&amp;$D$3,'الحضور والانصراف'!$A$2:$A$3001,"&lt;="&amp;$F$3))</f>
        <v>0</v>
      </c>
      <c r="G9" s="22" t="n">
        <f aca="false">IF($A9="","",SUMIFS(الإجازات!$I$2:$I$1001,الإجازات!$A$2:$A$1001,$A9,الإجازات!$G$2:$G$1001,"مقبولة"))</f>
        <v>0</v>
      </c>
      <c r="H9" s="21" t="n">
        <f aca="false">IF($A9="","",SUMIFS('الحضور والانصراف'!$J$2:$J$3001,'الحضور والانصراف'!$B$2:$B$3001,$A9,'الحضور والانصراف'!$A$2:$A$3001,"&gt;="&amp;$D$3,'الحضور والانصراف'!$A$2:$A$3001,"&lt;="&amp;$F$3))</f>
        <v>0</v>
      </c>
      <c r="I9" s="22" t="n">
        <f aca="false">IF($A9="","",SUMIFS('الحضور والانصراف'!$K$2:$K$3001,'الحضور والانصراف'!$B$2:$B$3001,$A9,'الحضور والانصراف'!$A$2:$A$3001,"&gt;="&amp;$D$3,'الحضور والانصراف'!$A$2:$A$3001,"&lt;="&amp;$F$3))</f>
        <v>0</v>
      </c>
      <c r="J9" s="22" t="n">
        <f aca="false">IF($A9="","",SUMIFS('الحضور والانصراف'!$L$2:$L$3001,'الحضور والانصراف'!$B$2:$B$3001,$A9,'الحضور والانصراف'!$A$2:$A$3001,"&gt;="&amp;$D$3,'الحضور والانصراف'!$A$2:$A$3001,"&lt;="&amp;$F$3))</f>
        <v>0</v>
      </c>
      <c r="K9" s="21" t="n">
        <f aca="false">IF($A9="","",ROUND(SUMIFS('الحضور والانصراف'!$M$2:$M$3001,'الحضور والانصراف'!$B$2:$B$3001,$A9,'الحضور والانصراف'!$A$2:$A$3001,"&gt;="&amp;$D$3,'الحضور والانصراف'!$A$2:$A$3001,"&lt;="&amp;$F$3)/60,2))</f>
        <v>0</v>
      </c>
      <c r="L9" s="21" t="n">
        <f aca="false">IF($A9="","",SUMIFS(المأموريات!$F$2:$F$1001,المأموريات!$A$2:$A$1001,$A9,المأموريات!$C$2:$C$1001,"&gt;="&amp;$D$3,المأموريات!$C$2:$C$1001,"&lt;="&amp;$F$3,المأموريات!$H$2:$H$1001,"موافق"))</f>
        <v>0</v>
      </c>
      <c r="M9" s="24" t="n">
        <f aca="false">IF($A9="","",N(الموظفين!K5))</f>
        <v>3000</v>
      </c>
      <c r="N9" s="24" t="n">
        <f aca="false">IF($A9="","",SUMIFS('الحضور والانصراف'!$S$2:$S$3001,'الحضور والانصراف'!$B$2:$B$3001,$A9,'الحضور والانصراف'!$A$2:$A$3001,"&gt;="&amp;$D$3,'الحضور والانصراف'!$A$2:$A$3001,"&lt;="&amp;$F$3))</f>
        <v>0</v>
      </c>
      <c r="O9" s="24" t="n">
        <f aca="false">IF($A9="","",SUMIFS('الحضور والانصراف'!$Q$2:$Q$3001,'الحضور والانصراف'!$B$2:$B$3001,$A9,'الحضور والانصراف'!$A$2:$A$3001,"&gt;="&amp;$D$3,'الحضور والانصراف'!$A$2:$A$3001,"&lt;="&amp;$F$3))</f>
        <v>0</v>
      </c>
      <c r="P9" s="24" t="n">
        <f aca="false">IF($A9="","",SUMIFS('الحضور والانصراف'!$R$2:$R$3001,'الحضور والانصراف'!$B$2:$B$3001,$A9,'الحضور والانصراف'!$A$2:$A$3001,"&gt;="&amp;$D$3,'الحضور والانصراف'!$A$2:$A$3001,"&lt;="&amp;$F$3))</f>
        <v>0</v>
      </c>
      <c r="Q9" s="24" t="n">
        <f aca="false">IF($A9="","",M9+N9-O9-P9)</f>
        <v>3000</v>
      </c>
    </row>
    <row r="10" customFormat="false" ht="15" hidden="false" customHeight="false" outlineLevel="0" collapsed="false">
      <c r="A10" s="18" t="str">
        <f aca="false">IF(الموظفين!A6="","",الموظفين!A6)</f>
        <v>EMP005</v>
      </c>
      <c r="B10" s="18" t="str">
        <f aca="false">IF($A10="","",الموظفين!B6)</f>
        <v>الموظف 5</v>
      </c>
      <c r="C10" s="18" t="str">
        <f aca="false">IF($A10="","",IF(الموظفين!C6="","",الموظفين!C6))</f>
        <v/>
      </c>
      <c r="D10" s="22" t="n">
        <f aca="false">IF($A10="","",COUNTIFS('الحضور والانصراف'!$B$2:$B$3001,$A10,'الحضور والانصراف'!$P$2:$P$3001,"حاضر",'الحضور والانصراف'!$A$2:$A$3001,"&gt;="&amp;$D$3,'الحضور والانصراف'!$A$2:$A$3001,"&lt;="&amp;$F$3)+COUNTIFS('الحضور والانصراف'!$B$2:$B$3001,$A10,'الحضور والانصراف'!$P$2:$P$3001,"متأخر",'الحضور والانصراف'!$A$2:$A$3001,"&gt;="&amp;$D$3,'الحضور والانصراف'!$A$2:$A$3001,"&lt;="&amp;$F$3)+COUNTIFS('الحضور والانصراف'!$B$2:$B$3001,$A10,'الحضور والانصراف'!$P$2:$P$3001,"بدون انصراف",'الحضور والانصراف'!$A$2:$A$3001,"&gt;="&amp;$D$3,'الحضور والانصراف'!$A$2:$A$3001,"&lt;="&amp;$F$3))</f>
        <v>0</v>
      </c>
      <c r="E10" s="22" t="n">
        <f aca="false">IF($A10="","",COUNTIFS('الحضور والانصراف'!$B$2:$B$3001,$A10,'الحضور والانصراف'!$P$2:$P$3001,"متأخر",'الحضور والانصراف'!$A$2:$A$3001,"&gt;="&amp;$D$3,'الحضور والانصراف'!$A$2:$A$3001,"&lt;="&amp;$F$3))</f>
        <v>0</v>
      </c>
      <c r="F10" s="22" t="n">
        <f aca="false">IF($A10="","",COUNTIFS('الحضور والانصراف'!$B$2:$B$3001,$A10,'الحضور والانصراف'!$P$2:$P$3001,"غائب",'الحضور والانصراف'!$A$2:$A$3001,"&gt;="&amp;$D$3,'الحضور والانصراف'!$A$2:$A$3001,"&lt;="&amp;$F$3)+COUNTIFS('الحضور والانصراف'!$B$2:$B$3001,$A10,'الحضور والانصراف'!$P$2:$P$3001,"غياب",'الحضور والانصراف'!$A$2:$A$3001,"&gt;="&amp;$D$3,'الحضور والانصراف'!$A$2:$A$3001,"&lt;="&amp;$F$3))</f>
        <v>0</v>
      </c>
      <c r="G10" s="22" t="n">
        <f aca="false">IF($A10="","",SUMIFS(الإجازات!$I$2:$I$1001,الإجازات!$A$2:$A$1001,$A10,الإجازات!$G$2:$G$1001,"مقبولة"))</f>
        <v>0</v>
      </c>
      <c r="H10" s="21" t="n">
        <f aca="false">IF($A10="","",SUMIFS('الحضور والانصراف'!$J$2:$J$3001,'الحضور والانصراف'!$B$2:$B$3001,$A10,'الحضور والانصراف'!$A$2:$A$3001,"&gt;="&amp;$D$3,'الحضور والانصراف'!$A$2:$A$3001,"&lt;="&amp;$F$3))</f>
        <v>0</v>
      </c>
      <c r="I10" s="22" t="n">
        <f aca="false">IF($A10="","",SUMIFS('الحضور والانصراف'!$K$2:$K$3001,'الحضور والانصراف'!$B$2:$B$3001,$A10,'الحضور والانصراف'!$A$2:$A$3001,"&gt;="&amp;$D$3,'الحضور والانصراف'!$A$2:$A$3001,"&lt;="&amp;$F$3))</f>
        <v>0</v>
      </c>
      <c r="J10" s="22" t="n">
        <f aca="false">IF($A10="","",SUMIFS('الحضور والانصراف'!$L$2:$L$3001,'الحضور والانصراف'!$B$2:$B$3001,$A10,'الحضور والانصراف'!$A$2:$A$3001,"&gt;="&amp;$D$3,'الحضور والانصراف'!$A$2:$A$3001,"&lt;="&amp;$F$3))</f>
        <v>0</v>
      </c>
      <c r="K10" s="21" t="n">
        <f aca="false">IF($A10="","",ROUND(SUMIFS('الحضور والانصراف'!$M$2:$M$3001,'الحضور والانصراف'!$B$2:$B$3001,$A10,'الحضور والانصراف'!$A$2:$A$3001,"&gt;="&amp;$D$3,'الحضور والانصراف'!$A$2:$A$3001,"&lt;="&amp;$F$3)/60,2))</f>
        <v>0</v>
      </c>
      <c r="L10" s="21" t="n">
        <f aca="false">IF($A10="","",SUMIFS(المأموريات!$F$2:$F$1001,المأموريات!$A$2:$A$1001,$A10,المأموريات!$C$2:$C$1001,"&gt;="&amp;$D$3,المأموريات!$C$2:$C$1001,"&lt;="&amp;$F$3,المأموريات!$H$2:$H$1001,"موافق"))</f>
        <v>0</v>
      </c>
      <c r="M10" s="24" t="n">
        <f aca="false">IF($A10="","",N(الموظفين!K6))</f>
        <v>3000</v>
      </c>
      <c r="N10" s="24" t="n">
        <f aca="false">IF($A10="","",SUMIFS('الحضور والانصراف'!$S$2:$S$3001,'الحضور والانصراف'!$B$2:$B$3001,$A10,'الحضور والانصراف'!$A$2:$A$3001,"&gt;="&amp;$D$3,'الحضور والانصراف'!$A$2:$A$3001,"&lt;="&amp;$F$3))</f>
        <v>0</v>
      </c>
      <c r="O10" s="24" t="n">
        <f aca="false">IF($A10="","",SUMIFS('الحضور والانصراف'!$Q$2:$Q$3001,'الحضور والانصراف'!$B$2:$B$3001,$A10,'الحضور والانصراف'!$A$2:$A$3001,"&gt;="&amp;$D$3,'الحضور والانصراف'!$A$2:$A$3001,"&lt;="&amp;$F$3))</f>
        <v>0</v>
      </c>
      <c r="P10" s="24" t="n">
        <f aca="false">IF($A10="","",SUMIFS('الحضور والانصراف'!$R$2:$R$3001,'الحضور والانصراف'!$B$2:$B$3001,$A10,'الحضور والانصراف'!$A$2:$A$3001,"&gt;="&amp;$D$3,'الحضور والانصراف'!$A$2:$A$3001,"&lt;="&amp;$F$3))</f>
        <v>0</v>
      </c>
      <c r="Q10" s="24" t="n">
        <f aca="false">IF($A10="","",M10+N10-O10-P10)</f>
        <v>3000</v>
      </c>
    </row>
    <row r="11" customFormat="false" ht="15" hidden="false" customHeight="false" outlineLevel="0" collapsed="false">
      <c r="A11" s="18" t="str">
        <f aca="false">IF(الموظفين!A7="","",الموظفين!A7)</f>
        <v>EMP006</v>
      </c>
      <c r="B11" s="18" t="str">
        <f aca="false">IF($A11="","",الموظفين!B7)</f>
        <v>الموظف 6</v>
      </c>
      <c r="C11" s="18" t="str">
        <f aca="false">IF($A11="","",IF(الموظفين!C7="","",الموظفين!C7))</f>
        <v/>
      </c>
      <c r="D11" s="22" t="n">
        <f aca="false">IF($A11="","",COUNTIFS('الحضور والانصراف'!$B$2:$B$3001,$A11,'الحضور والانصراف'!$P$2:$P$3001,"حاضر",'الحضور والانصراف'!$A$2:$A$3001,"&gt;="&amp;$D$3,'الحضور والانصراف'!$A$2:$A$3001,"&lt;="&amp;$F$3)+COUNTIFS('الحضور والانصراف'!$B$2:$B$3001,$A11,'الحضور والانصراف'!$P$2:$P$3001,"متأخر",'الحضور والانصراف'!$A$2:$A$3001,"&gt;="&amp;$D$3,'الحضور والانصراف'!$A$2:$A$3001,"&lt;="&amp;$F$3)+COUNTIFS('الحضور والانصراف'!$B$2:$B$3001,$A11,'الحضور والانصراف'!$P$2:$P$3001,"بدون انصراف",'الحضور والانصراف'!$A$2:$A$3001,"&gt;="&amp;$D$3,'الحضور والانصراف'!$A$2:$A$3001,"&lt;="&amp;$F$3))</f>
        <v>0</v>
      </c>
      <c r="E11" s="22" t="n">
        <f aca="false">IF($A11="","",COUNTIFS('الحضور والانصراف'!$B$2:$B$3001,$A11,'الحضور والانصراف'!$P$2:$P$3001,"متأخر",'الحضور والانصراف'!$A$2:$A$3001,"&gt;="&amp;$D$3,'الحضور والانصراف'!$A$2:$A$3001,"&lt;="&amp;$F$3))</f>
        <v>0</v>
      </c>
      <c r="F11" s="22" t="n">
        <f aca="false">IF($A11="","",COUNTIFS('الحضور والانصراف'!$B$2:$B$3001,$A11,'الحضور والانصراف'!$P$2:$P$3001,"غائب",'الحضور والانصراف'!$A$2:$A$3001,"&gt;="&amp;$D$3,'الحضور والانصراف'!$A$2:$A$3001,"&lt;="&amp;$F$3)+COUNTIFS('الحضور والانصراف'!$B$2:$B$3001,$A11,'الحضور والانصراف'!$P$2:$P$3001,"غياب",'الحضور والانصراف'!$A$2:$A$3001,"&gt;="&amp;$D$3,'الحضور والانصراف'!$A$2:$A$3001,"&lt;="&amp;$F$3))</f>
        <v>0</v>
      </c>
      <c r="G11" s="22" t="n">
        <f aca="false">IF($A11="","",SUMIFS(الإجازات!$I$2:$I$1001,الإجازات!$A$2:$A$1001,$A11,الإجازات!$G$2:$G$1001,"مقبولة"))</f>
        <v>0</v>
      </c>
      <c r="H11" s="21" t="n">
        <f aca="false">IF($A11="","",SUMIFS('الحضور والانصراف'!$J$2:$J$3001,'الحضور والانصراف'!$B$2:$B$3001,$A11,'الحضور والانصراف'!$A$2:$A$3001,"&gt;="&amp;$D$3,'الحضور والانصراف'!$A$2:$A$3001,"&lt;="&amp;$F$3))</f>
        <v>0</v>
      </c>
      <c r="I11" s="22" t="n">
        <f aca="false">IF($A11="","",SUMIFS('الحضور والانصراف'!$K$2:$K$3001,'الحضور والانصراف'!$B$2:$B$3001,$A11,'الحضور والانصراف'!$A$2:$A$3001,"&gt;="&amp;$D$3,'الحضور والانصراف'!$A$2:$A$3001,"&lt;="&amp;$F$3))</f>
        <v>0</v>
      </c>
      <c r="J11" s="22" t="n">
        <f aca="false">IF($A11="","",SUMIFS('الحضور والانصراف'!$L$2:$L$3001,'الحضور والانصراف'!$B$2:$B$3001,$A11,'الحضور والانصراف'!$A$2:$A$3001,"&gt;="&amp;$D$3,'الحضور والانصراف'!$A$2:$A$3001,"&lt;="&amp;$F$3))</f>
        <v>0</v>
      </c>
      <c r="K11" s="21" t="n">
        <f aca="false">IF($A11="","",ROUND(SUMIFS('الحضور والانصراف'!$M$2:$M$3001,'الحضور والانصراف'!$B$2:$B$3001,$A11,'الحضور والانصراف'!$A$2:$A$3001,"&gt;="&amp;$D$3,'الحضور والانصراف'!$A$2:$A$3001,"&lt;="&amp;$F$3)/60,2))</f>
        <v>0</v>
      </c>
      <c r="L11" s="21" t="n">
        <f aca="false">IF($A11="","",SUMIFS(المأموريات!$F$2:$F$1001,المأموريات!$A$2:$A$1001,$A11,المأموريات!$C$2:$C$1001,"&gt;="&amp;$D$3,المأموريات!$C$2:$C$1001,"&lt;="&amp;$F$3,المأموريات!$H$2:$H$1001,"موافق"))</f>
        <v>0</v>
      </c>
      <c r="M11" s="24" t="n">
        <f aca="false">IF($A11="","",N(الموظفين!K7))</f>
        <v>3000</v>
      </c>
      <c r="N11" s="24" t="n">
        <f aca="false">IF($A11="","",SUMIFS('الحضور والانصراف'!$S$2:$S$3001,'الحضور والانصراف'!$B$2:$B$3001,$A11,'الحضور والانصراف'!$A$2:$A$3001,"&gt;="&amp;$D$3,'الحضور والانصراف'!$A$2:$A$3001,"&lt;="&amp;$F$3))</f>
        <v>0</v>
      </c>
      <c r="O11" s="24" t="n">
        <f aca="false">IF($A11="","",SUMIFS('الحضور والانصراف'!$Q$2:$Q$3001,'الحضور والانصراف'!$B$2:$B$3001,$A11,'الحضور والانصراف'!$A$2:$A$3001,"&gt;="&amp;$D$3,'الحضور والانصراف'!$A$2:$A$3001,"&lt;="&amp;$F$3))</f>
        <v>0</v>
      </c>
      <c r="P11" s="24" t="n">
        <f aca="false">IF($A11="","",SUMIFS('الحضور والانصراف'!$R$2:$R$3001,'الحضور والانصراف'!$B$2:$B$3001,$A11,'الحضور والانصراف'!$A$2:$A$3001,"&gt;="&amp;$D$3,'الحضور والانصراف'!$A$2:$A$3001,"&lt;="&amp;$F$3))</f>
        <v>0</v>
      </c>
      <c r="Q11" s="24" t="n">
        <f aca="false">IF($A11="","",M11+N11-O11-P11)</f>
        <v>3000</v>
      </c>
    </row>
    <row r="12" customFormat="false" ht="15" hidden="false" customHeight="false" outlineLevel="0" collapsed="false">
      <c r="A12" s="18" t="str">
        <f aca="false">IF(الموظفين!A8="","",الموظفين!A8)</f>
        <v>EMP007</v>
      </c>
      <c r="B12" s="18" t="str">
        <f aca="false">IF($A12="","",الموظفين!B8)</f>
        <v>الموظف 7</v>
      </c>
      <c r="C12" s="18" t="str">
        <f aca="false">IF($A12="","",IF(الموظفين!C8="","",الموظفين!C8))</f>
        <v/>
      </c>
      <c r="D12" s="22" t="n">
        <f aca="false">IF($A12="","",COUNTIFS('الحضور والانصراف'!$B$2:$B$3001,$A12,'الحضور والانصراف'!$P$2:$P$3001,"حاضر",'الحضور والانصراف'!$A$2:$A$3001,"&gt;="&amp;$D$3,'الحضور والانصراف'!$A$2:$A$3001,"&lt;="&amp;$F$3)+COUNTIFS('الحضور والانصراف'!$B$2:$B$3001,$A12,'الحضور والانصراف'!$P$2:$P$3001,"متأخر",'الحضور والانصراف'!$A$2:$A$3001,"&gt;="&amp;$D$3,'الحضور والانصراف'!$A$2:$A$3001,"&lt;="&amp;$F$3)+COUNTIFS('الحضور والانصراف'!$B$2:$B$3001,$A12,'الحضور والانصراف'!$P$2:$P$3001,"بدون انصراف",'الحضور والانصراف'!$A$2:$A$3001,"&gt;="&amp;$D$3,'الحضور والانصراف'!$A$2:$A$3001,"&lt;="&amp;$F$3))</f>
        <v>0</v>
      </c>
      <c r="E12" s="22" t="n">
        <f aca="false">IF($A12="","",COUNTIFS('الحضور والانصراف'!$B$2:$B$3001,$A12,'الحضور والانصراف'!$P$2:$P$3001,"متأخر",'الحضور والانصراف'!$A$2:$A$3001,"&gt;="&amp;$D$3,'الحضور والانصراف'!$A$2:$A$3001,"&lt;="&amp;$F$3))</f>
        <v>0</v>
      </c>
      <c r="F12" s="22" t="n">
        <f aca="false">IF($A12="","",COUNTIFS('الحضور والانصراف'!$B$2:$B$3001,$A12,'الحضور والانصراف'!$P$2:$P$3001,"غائب",'الحضور والانصراف'!$A$2:$A$3001,"&gt;="&amp;$D$3,'الحضور والانصراف'!$A$2:$A$3001,"&lt;="&amp;$F$3)+COUNTIFS('الحضور والانصراف'!$B$2:$B$3001,$A12,'الحضور والانصراف'!$P$2:$P$3001,"غياب",'الحضور والانصراف'!$A$2:$A$3001,"&gt;="&amp;$D$3,'الحضور والانصراف'!$A$2:$A$3001,"&lt;="&amp;$F$3))</f>
        <v>0</v>
      </c>
      <c r="G12" s="22" t="n">
        <f aca="false">IF($A12="","",SUMIFS(الإجازات!$I$2:$I$1001,الإجازات!$A$2:$A$1001,$A12,الإجازات!$G$2:$G$1001,"مقبولة"))</f>
        <v>0</v>
      </c>
      <c r="H12" s="21" t="n">
        <f aca="false">IF($A12="","",SUMIFS('الحضور والانصراف'!$J$2:$J$3001,'الحضور والانصراف'!$B$2:$B$3001,$A12,'الحضور والانصراف'!$A$2:$A$3001,"&gt;="&amp;$D$3,'الحضور والانصراف'!$A$2:$A$3001,"&lt;="&amp;$F$3))</f>
        <v>0</v>
      </c>
      <c r="I12" s="22" t="n">
        <f aca="false">IF($A12="","",SUMIFS('الحضور والانصراف'!$K$2:$K$3001,'الحضور والانصراف'!$B$2:$B$3001,$A12,'الحضور والانصراف'!$A$2:$A$3001,"&gt;="&amp;$D$3,'الحضور والانصراف'!$A$2:$A$3001,"&lt;="&amp;$F$3))</f>
        <v>0</v>
      </c>
      <c r="J12" s="22" t="n">
        <f aca="false">IF($A12="","",SUMIFS('الحضور والانصراف'!$L$2:$L$3001,'الحضور والانصراف'!$B$2:$B$3001,$A12,'الحضور والانصراف'!$A$2:$A$3001,"&gt;="&amp;$D$3,'الحضور والانصراف'!$A$2:$A$3001,"&lt;="&amp;$F$3))</f>
        <v>0</v>
      </c>
      <c r="K12" s="21" t="n">
        <f aca="false">IF($A12="","",ROUND(SUMIFS('الحضور والانصراف'!$M$2:$M$3001,'الحضور والانصراف'!$B$2:$B$3001,$A12,'الحضور والانصراف'!$A$2:$A$3001,"&gt;="&amp;$D$3,'الحضور والانصراف'!$A$2:$A$3001,"&lt;="&amp;$F$3)/60,2))</f>
        <v>0</v>
      </c>
      <c r="L12" s="21" t="n">
        <f aca="false">IF($A12="","",SUMIFS(المأموريات!$F$2:$F$1001,المأموريات!$A$2:$A$1001,$A12,المأموريات!$C$2:$C$1001,"&gt;="&amp;$D$3,المأموريات!$C$2:$C$1001,"&lt;="&amp;$F$3,المأموريات!$H$2:$H$1001,"موافق"))</f>
        <v>0</v>
      </c>
      <c r="M12" s="24" t="n">
        <f aca="false">IF($A12="","",N(الموظفين!K8))</f>
        <v>3000</v>
      </c>
      <c r="N12" s="24" t="n">
        <f aca="false">IF($A12="","",SUMIFS('الحضور والانصراف'!$S$2:$S$3001,'الحضور والانصراف'!$B$2:$B$3001,$A12,'الحضور والانصراف'!$A$2:$A$3001,"&gt;="&amp;$D$3,'الحضور والانصراف'!$A$2:$A$3001,"&lt;="&amp;$F$3))</f>
        <v>0</v>
      </c>
      <c r="O12" s="24" t="n">
        <f aca="false">IF($A12="","",SUMIFS('الحضور والانصراف'!$Q$2:$Q$3001,'الحضور والانصراف'!$B$2:$B$3001,$A12,'الحضور والانصراف'!$A$2:$A$3001,"&gt;="&amp;$D$3,'الحضور والانصراف'!$A$2:$A$3001,"&lt;="&amp;$F$3))</f>
        <v>0</v>
      </c>
      <c r="P12" s="24" t="n">
        <f aca="false">IF($A12="","",SUMIFS('الحضور والانصراف'!$R$2:$R$3001,'الحضور والانصراف'!$B$2:$B$3001,$A12,'الحضور والانصراف'!$A$2:$A$3001,"&gt;="&amp;$D$3,'الحضور والانصراف'!$A$2:$A$3001,"&lt;="&amp;$F$3))</f>
        <v>0</v>
      </c>
      <c r="Q12" s="24" t="n">
        <f aca="false">IF($A12="","",M12+N12-O12-P12)</f>
        <v>3000</v>
      </c>
    </row>
    <row r="13" customFormat="false" ht="15" hidden="false" customHeight="false" outlineLevel="0" collapsed="false">
      <c r="A13" s="18" t="str">
        <f aca="false">IF(الموظفين!A9="","",الموظفين!A9)</f>
        <v>EMP008</v>
      </c>
      <c r="B13" s="18" t="str">
        <f aca="false">IF($A13="","",الموظفين!B9)</f>
        <v>الموظف 8</v>
      </c>
      <c r="C13" s="18" t="str">
        <f aca="false">IF($A13="","",IF(الموظفين!C9="","",الموظفين!C9))</f>
        <v/>
      </c>
      <c r="D13" s="22" t="n">
        <f aca="false">IF($A13="","",COUNTIFS('الحضور والانصراف'!$B$2:$B$3001,$A13,'الحضور والانصراف'!$P$2:$P$3001,"حاضر",'الحضور والانصراف'!$A$2:$A$3001,"&gt;="&amp;$D$3,'الحضور والانصراف'!$A$2:$A$3001,"&lt;="&amp;$F$3)+COUNTIFS('الحضور والانصراف'!$B$2:$B$3001,$A13,'الحضور والانصراف'!$P$2:$P$3001,"متأخر",'الحضور والانصراف'!$A$2:$A$3001,"&gt;="&amp;$D$3,'الحضور والانصراف'!$A$2:$A$3001,"&lt;="&amp;$F$3)+COUNTIFS('الحضور والانصراف'!$B$2:$B$3001,$A13,'الحضور والانصراف'!$P$2:$P$3001,"بدون انصراف",'الحضور والانصراف'!$A$2:$A$3001,"&gt;="&amp;$D$3,'الحضور والانصراف'!$A$2:$A$3001,"&lt;="&amp;$F$3))</f>
        <v>0</v>
      </c>
      <c r="E13" s="22" t="n">
        <f aca="false">IF($A13="","",COUNTIFS('الحضور والانصراف'!$B$2:$B$3001,$A13,'الحضور والانصراف'!$P$2:$P$3001,"متأخر",'الحضور والانصراف'!$A$2:$A$3001,"&gt;="&amp;$D$3,'الحضور والانصراف'!$A$2:$A$3001,"&lt;="&amp;$F$3))</f>
        <v>0</v>
      </c>
      <c r="F13" s="22" t="n">
        <f aca="false">IF($A13="","",COUNTIFS('الحضور والانصراف'!$B$2:$B$3001,$A13,'الحضور والانصراف'!$P$2:$P$3001,"غائب",'الحضور والانصراف'!$A$2:$A$3001,"&gt;="&amp;$D$3,'الحضور والانصراف'!$A$2:$A$3001,"&lt;="&amp;$F$3)+COUNTIFS('الحضور والانصراف'!$B$2:$B$3001,$A13,'الحضور والانصراف'!$P$2:$P$3001,"غياب",'الحضور والانصراف'!$A$2:$A$3001,"&gt;="&amp;$D$3,'الحضور والانصراف'!$A$2:$A$3001,"&lt;="&amp;$F$3))</f>
        <v>0</v>
      </c>
      <c r="G13" s="22" t="n">
        <f aca="false">IF($A13="","",SUMIFS(الإجازات!$I$2:$I$1001,الإجازات!$A$2:$A$1001,$A13,الإجازات!$G$2:$G$1001,"مقبولة"))</f>
        <v>0</v>
      </c>
      <c r="H13" s="21" t="n">
        <f aca="false">IF($A13="","",SUMIFS('الحضور والانصراف'!$J$2:$J$3001,'الحضور والانصراف'!$B$2:$B$3001,$A13,'الحضور والانصراف'!$A$2:$A$3001,"&gt;="&amp;$D$3,'الحضور والانصراف'!$A$2:$A$3001,"&lt;="&amp;$F$3))</f>
        <v>0</v>
      </c>
      <c r="I13" s="22" t="n">
        <f aca="false">IF($A13="","",SUMIFS('الحضور والانصراف'!$K$2:$K$3001,'الحضور والانصراف'!$B$2:$B$3001,$A13,'الحضور والانصراف'!$A$2:$A$3001,"&gt;="&amp;$D$3,'الحضور والانصراف'!$A$2:$A$3001,"&lt;="&amp;$F$3))</f>
        <v>0</v>
      </c>
      <c r="J13" s="22" t="n">
        <f aca="false">IF($A13="","",SUMIFS('الحضور والانصراف'!$L$2:$L$3001,'الحضور والانصراف'!$B$2:$B$3001,$A13,'الحضور والانصراف'!$A$2:$A$3001,"&gt;="&amp;$D$3,'الحضور والانصراف'!$A$2:$A$3001,"&lt;="&amp;$F$3))</f>
        <v>0</v>
      </c>
      <c r="K13" s="21" t="n">
        <f aca="false">IF($A13="","",ROUND(SUMIFS('الحضور والانصراف'!$M$2:$M$3001,'الحضور والانصراف'!$B$2:$B$3001,$A13,'الحضور والانصراف'!$A$2:$A$3001,"&gt;="&amp;$D$3,'الحضور والانصراف'!$A$2:$A$3001,"&lt;="&amp;$F$3)/60,2))</f>
        <v>0</v>
      </c>
      <c r="L13" s="21" t="n">
        <f aca="false">IF($A13="","",SUMIFS(المأموريات!$F$2:$F$1001,المأموريات!$A$2:$A$1001,$A13,المأموريات!$C$2:$C$1001,"&gt;="&amp;$D$3,المأموريات!$C$2:$C$1001,"&lt;="&amp;$F$3,المأموريات!$H$2:$H$1001,"موافق"))</f>
        <v>0</v>
      </c>
      <c r="M13" s="24" t="n">
        <f aca="false">IF($A13="","",N(الموظفين!K9))</f>
        <v>3000</v>
      </c>
      <c r="N13" s="24" t="n">
        <f aca="false">IF($A13="","",SUMIFS('الحضور والانصراف'!$S$2:$S$3001,'الحضور والانصراف'!$B$2:$B$3001,$A13,'الحضور والانصراف'!$A$2:$A$3001,"&gt;="&amp;$D$3,'الحضور والانصراف'!$A$2:$A$3001,"&lt;="&amp;$F$3))</f>
        <v>0</v>
      </c>
      <c r="O13" s="24" t="n">
        <f aca="false">IF($A13="","",SUMIFS('الحضور والانصراف'!$Q$2:$Q$3001,'الحضور والانصراف'!$B$2:$B$3001,$A13,'الحضور والانصراف'!$A$2:$A$3001,"&gt;="&amp;$D$3,'الحضور والانصراف'!$A$2:$A$3001,"&lt;="&amp;$F$3))</f>
        <v>0</v>
      </c>
      <c r="P13" s="24" t="n">
        <f aca="false">IF($A13="","",SUMIFS('الحضور والانصراف'!$R$2:$R$3001,'الحضور والانصراف'!$B$2:$B$3001,$A13,'الحضور والانصراف'!$A$2:$A$3001,"&gt;="&amp;$D$3,'الحضور والانصراف'!$A$2:$A$3001,"&lt;="&amp;$F$3))</f>
        <v>0</v>
      </c>
      <c r="Q13" s="24" t="n">
        <f aca="false">IF($A13="","",M13+N13-O13-P13)</f>
        <v>3000</v>
      </c>
    </row>
    <row r="14" customFormat="false" ht="15" hidden="false" customHeight="false" outlineLevel="0" collapsed="false">
      <c r="A14" s="18" t="str">
        <f aca="false">IF(الموظفين!A10="","",الموظفين!A10)</f>
        <v>EMP009</v>
      </c>
      <c r="B14" s="18" t="str">
        <f aca="false">IF($A14="","",الموظفين!B10)</f>
        <v>الموظف 9</v>
      </c>
      <c r="C14" s="18" t="str">
        <f aca="false">IF($A14="","",IF(الموظفين!C10="","",الموظفين!C10))</f>
        <v/>
      </c>
      <c r="D14" s="22" t="n">
        <f aca="false">IF($A14="","",COUNTIFS('الحضور والانصراف'!$B$2:$B$3001,$A14,'الحضور والانصراف'!$P$2:$P$3001,"حاضر",'الحضور والانصراف'!$A$2:$A$3001,"&gt;="&amp;$D$3,'الحضور والانصراف'!$A$2:$A$3001,"&lt;="&amp;$F$3)+COUNTIFS('الحضور والانصراف'!$B$2:$B$3001,$A14,'الحضور والانصراف'!$P$2:$P$3001,"متأخر",'الحضور والانصراف'!$A$2:$A$3001,"&gt;="&amp;$D$3,'الحضور والانصراف'!$A$2:$A$3001,"&lt;="&amp;$F$3)+COUNTIFS('الحضور والانصراف'!$B$2:$B$3001,$A14,'الحضور والانصراف'!$P$2:$P$3001,"بدون انصراف",'الحضور والانصراف'!$A$2:$A$3001,"&gt;="&amp;$D$3,'الحضور والانصراف'!$A$2:$A$3001,"&lt;="&amp;$F$3))</f>
        <v>0</v>
      </c>
      <c r="E14" s="22" t="n">
        <f aca="false">IF($A14="","",COUNTIFS('الحضور والانصراف'!$B$2:$B$3001,$A14,'الحضور والانصراف'!$P$2:$P$3001,"متأخر",'الحضور والانصراف'!$A$2:$A$3001,"&gt;="&amp;$D$3,'الحضور والانصراف'!$A$2:$A$3001,"&lt;="&amp;$F$3))</f>
        <v>0</v>
      </c>
      <c r="F14" s="22" t="n">
        <f aca="false">IF($A14="","",COUNTIFS('الحضور والانصراف'!$B$2:$B$3001,$A14,'الحضور والانصراف'!$P$2:$P$3001,"غائب",'الحضور والانصراف'!$A$2:$A$3001,"&gt;="&amp;$D$3,'الحضور والانصراف'!$A$2:$A$3001,"&lt;="&amp;$F$3)+COUNTIFS('الحضور والانصراف'!$B$2:$B$3001,$A14,'الحضور والانصراف'!$P$2:$P$3001,"غياب",'الحضور والانصراف'!$A$2:$A$3001,"&gt;="&amp;$D$3,'الحضور والانصراف'!$A$2:$A$3001,"&lt;="&amp;$F$3))</f>
        <v>0</v>
      </c>
      <c r="G14" s="22" t="n">
        <f aca="false">IF($A14="","",SUMIFS(الإجازات!$I$2:$I$1001,الإجازات!$A$2:$A$1001,$A14,الإجازات!$G$2:$G$1001,"مقبولة"))</f>
        <v>0</v>
      </c>
      <c r="H14" s="21" t="n">
        <f aca="false">IF($A14="","",SUMIFS('الحضور والانصراف'!$J$2:$J$3001,'الحضور والانصراف'!$B$2:$B$3001,$A14,'الحضور والانصراف'!$A$2:$A$3001,"&gt;="&amp;$D$3,'الحضور والانصراف'!$A$2:$A$3001,"&lt;="&amp;$F$3))</f>
        <v>0</v>
      </c>
      <c r="I14" s="22" t="n">
        <f aca="false">IF($A14="","",SUMIFS('الحضور والانصراف'!$K$2:$K$3001,'الحضور والانصراف'!$B$2:$B$3001,$A14,'الحضور والانصراف'!$A$2:$A$3001,"&gt;="&amp;$D$3,'الحضور والانصراف'!$A$2:$A$3001,"&lt;="&amp;$F$3))</f>
        <v>0</v>
      </c>
      <c r="J14" s="22" t="n">
        <f aca="false">IF($A14="","",SUMIFS('الحضور والانصراف'!$L$2:$L$3001,'الحضور والانصراف'!$B$2:$B$3001,$A14,'الحضور والانصراف'!$A$2:$A$3001,"&gt;="&amp;$D$3,'الحضور والانصراف'!$A$2:$A$3001,"&lt;="&amp;$F$3))</f>
        <v>0</v>
      </c>
      <c r="K14" s="21" t="n">
        <f aca="false">IF($A14="","",ROUND(SUMIFS('الحضور والانصراف'!$M$2:$M$3001,'الحضور والانصراف'!$B$2:$B$3001,$A14,'الحضور والانصراف'!$A$2:$A$3001,"&gt;="&amp;$D$3,'الحضور والانصراف'!$A$2:$A$3001,"&lt;="&amp;$F$3)/60,2))</f>
        <v>0</v>
      </c>
      <c r="L14" s="21" t="n">
        <f aca="false">IF($A14="","",SUMIFS(المأموريات!$F$2:$F$1001,المأموريات!$A$2:$A$1001,$A14,المأموريات!$C$2:$C$1001,"&gt;="&amp;$D$3,المأموريات!$C$2:$C$1001,"&lt;="&amp;$F$3,المأموريات!$H$2:$H$1001,"موافق"))</f>
        <v>0</v>
      </c>
      <c r="M14" s="24" t="n">
        <f aca="false">IF($A14="","",N(الموظفين!K10))</f>
        <v>3000</v>
      </c>
      <c r="N14" s="24" t="n">
        <f aca="false">IF($A14="","",SUMIFS('الحضور والانصراف'!$S$2:$S$3001,'الحضور والانصراف'!$B$2:$B$3001,$A14,'الحضور والانصراف'!$A$2:$A$3001,"&gt;="&amp;$D$3,'الحضور والانصراف'!$A$2:$A$3001,"&lt;="&amp;$F$3))</f>
        <v>0</v>
      </c>
      <c r="O14" s="24" t="n">
        <f aca="false">IF($A14="","",SUMIFS('الحضور والانصراف'!$Q$2:$Q$3001,'الحضور والانصراف'!$B$2:$B$3001,$A14,'الحضور والانصراف'!$A$2:$A$3001,"&gt;="&amp;$D$3,'الحضور والانصراف'!$A$2:$A$3001,"&lt;="&amp;$F$3))</f>
        <v>0</v>
      </c>
      <c r="P14" s="24" t="n">
        <f aca="false">IF($A14="","",SUMIFS('الحضور والانصراف'!$R$2:$R$3001,'الحضور والانصراف'!$B$2:$B$3001,$A14,'الحضور والانصراف'!$A$2:$A$3001,"&gt;="&amp;$D$3,'الحضور والانصراف'!$A$2:$A$3001,"&lt;="&amp;$F$3))</f>
        <v>0</v>
      </c>
      <c r="Q14" s="24" t="n">
        <f aca="false">IF($A14="","",M14+N14-O14-P14)</f>
        <v>3000</v>
      </c>
    </row>
    <row r="15" customFormat="false" ht="15" hidden="false" customHeight="false" outlineLevel="0" collapsed="false">
      <c r="A15" s="18" t="str">
        <f aca="false">IF(الموظفين!A11="","",الموظفين!A11)</f>
        <v>EMP010</v>
      </c>
      <c r="B15" s="18" t="str">
        <f aca="false">IF($A15="","",الموظفين!B11)</f>
        <v>الموظف 10</v>
      </c>
      <c r="C15" s="18" t="str">
        <f aca="false">IF($A15="","",IF(الموظفين!C11="","",الموظفين!C11))</f>
        <v/>
      </c>
      <c r="D15" s="22" t="n">
        <f aca="false">IF($A15="","",COUNTIFS('الحضور والانصراف'!$B$2:$B$3001,$A15,'الحضور والانصراف'!$P$2:$P$3001,"حاضر",'الحضور والانصراف'!$A$2:$A$3001,"&gt;="&amp;$D$3,'الحضور والانصراف'!$A$2:$A$3001,"&lt;="&amp;$F$3)+COUNTIFS('الحضور والانصراف'!$B$2:$B$3001,$A15,'الحضور والانصراف'!$P$2:$P$3001,"متأخر",'الحضور والانصراف'!$A$2:$A$3001,"&gt;="&amp;$D$3,'الحضور والانصراف'!$A$2:$A$3001,"&lt;="&amp;$F$3)+COUNTIFS('الحضور والانصراف'!$B$2:$B$3001,$A15,'الحضور والانصراف'!$P$2:$P$3001,"بدون انصراف",'الحضور والانصراف'!$A$2:$A$3001,"&gt;="&amp;$D$3,'الحضور والانصراف'!$A$2:$A$3001,"&lt;="&amp;$F$3))</f>
        <v>0</v>
      </c>
      <c r="E15" s="22" t="n">
        <f aca="false">IF($A15="","",COUNTIFS('الحضور والانصراف'!$B$2:$B$3001,$A15,'الحضور والانصراف'!$P$2:$P$3001,"متأخر",'الحضور والانصراف'!$A$2:$A$3001,"&gt;="&amp;$D$3,'الحضور والانصراف'!$A$2:$A$3001,"&lt;="&amp;$F$3))</f>
        <v>0</v>
      </c>
      <c r="F15" s="22" t="n">
        <f aca="false">IF($A15="","",COUNTIFS('الحضور والانصراف'!$B$2:$B$3001,$A15,'الحضور والانصراف'!$P$2:$P$3001,"غائب",'الحضور والانصراف'!$A$2:$A$3001,"&gt;="&amp;$D$3,'الحضور والانصراف'!$A$2:$A$3001,"&lt;="&amp;$F$3)+COUNTIFS('الحضور والانصراف'!$B$2:$B$3001,$A15,'الحضور والانصراف'!$P$2:$P$3001,"غياب",'الحضور والانصراف'!$A$2:$A$3001,"&gt;="&amp;$D$3,'الحضور والانصراف'!$A$2:$A$3001,"&lt;="&amp;$F$3))</f>
        <v>0</v>
      </c>
      <c r="G15" s="22" t="n">
        <f aca="false">IF($A15="","",SUMIFS(الإجازات!$I$2:$I$1001,الإجازات!$A$2:$A$1001,$A15,الإجازات!$G$2:$G$1001,"مقبولة"))</f>
        <v>0</v>
      </c>
      <c r="H15" s="21" t="n">
        <f aca="false">IF($A15="","",SUMIFS('الحضور والانصراف'!$J$2:$J$3001,'الحضور والانصراف'!$B$2:$B$3001,$A15,'الحضور والانصراف'!$A$2:$A$3001,"&gt;="&amp;$D$3,'الحضور والانصراف'!$A$2:$A$3001,"&lt;="&amp;$F$3))</f>
        <v>0</v>
      </c>
      <c r="I15" s="22" t="n">
        <f aca="false">IF($A15="","",SUMIFS('الحضور والانصراف'!$K$2:$K$3001,'الحضور والانصراف'!$B$2:$B$3001,$A15,'الحضور والانصراف'!$A$2:$A$3001,"&gt;="&amp;$D$3,'الحضور والانصراف'!$A$2:$A$3001,"&lt;="&amp;$F$3))</f>
        <v>0</v>
      </c>
      <c r="J15" s="22" t="n">
        <f aca="false">IF($A15="","",SUMIFS('الحضور والانصراف'!$L$2:$L$3001,'الحضور والانصراف'!$B$2:$B$3001,$A15,'الحضور والانصراف'!$A$2:$A$3001,"&gt;="&amp;$D$3,'الحضور والانصراف'!$A$2:$A$3001,"&lt;="&amp;$F$3))</f>
        <v>0</v>
      </c>
      <c r="K15" s="21" t="n">
        <f aca="false">IF($A15="","",ROUND(SUMIFS('الحضور والانصراف'!$M$2:$M$3001,'الحضور والانصراف'!$B$2:$B$3001,$A15,'الحضور والانصراف'!$A$2:$A$3001,"&gt;="&amp;$D$3,'الحضور والانصراف'!$A$2:$A$3001,"&lt;="&amp;$F$3)/60,2))</f>
        <v>0</v>
      </c>
      <c r="L15" s="21" t="n">
        <f aca="false">IF($A15="","",SUMIFS(المأموريات!$F$2:$F$1001,المأموريات!$A$2:$A$1001,$A15,المأموريات!$C$2:$C$1001,"&gt;="&amp;$D$3,المأموريات!$C$2:$C$1001,"&lt;="&amp;$F$3,المأموريات!$H$2:$H$1001,"موافق"))</f>
        <v>0</v>
      </c>
      <c r="M15" s="24" t="n">
        <f aca="false">IF($A15="","",N(الموظفين!K11))</f>
        <v>3000</v>
      </c>
      <c r="N15" s="24" t="n">
        <f aca="false">IF($A15="","",SUMIFS('الحضور والانصراف'!$S$2:$S$3001,'الحضور والانصراف'!$B$2:$B$3001,$A15,'الحضور والانصراف'!$A$2:$A$3001,"&gt;="&amp;$D$3,'الحضور والانصراف'!$A$2:$A$3001,"&lt;="&amp;$F$3))</f>
        <v>0</v>
      </c>
      <c r="O15" s="24" t="n">
        <f aca="false">IF($A15="","",SUMIFS('الحضور والانصراف'!$Q$2:$Q$3001,'الحضور والانصراف'!$B$2:$B$3001,$A15,'الحضور والانصراف'!$A$2:$A$3001,"&gt;="&amp;$D$3,'الحضور والانصراف'!$A$2:$A$3001,"&lt;="&amp;$F$3))</f>
        <v>0</v>
      </c>
      <c r="P15" s="24" t="n">
        <f aca="false">IF($A15="","",SUMIFS('الحضور والانصراف'!$R$2:$R$3001,'الحضور والانصراف'!$B$2:$B$3001,$A15,'الحضور والانصراف'!$A$2:$A$3001,"&gt;="&amp;$D$3,'الحضور والانصراف'!$A$2:$A$3001,"&lt;="&amp;$F$3))</f>
        <v>0</v>
      </c>
      <c r="Q15" s="24" t="n">
        <f aca="false">IF($A15="","",M15+N15-O15-P15)</f>
        <v>3000</v>
      </c>
    </row>
    <row r="16" customFormat="false" ht="15" hidden="false" customHeight="false" outlineLevel="0" collapsed="false">
      <c r="A16" s="18" t="str">
        <f aca="false">IF(الموظفين!A12="","",الموظفين!A12)</f>
        <v>EMP011</v>
      </c>
      <c r="B16" s="18" t="str">
        <f aca="false">IF($A16="","",الموظفين!B12)</f>
        <v>الموظف 11</v>
      </c>
      <c r="C16" s="18" t="str">
        <f aca="false">IF($A16="","",IF(الموظفين!C12="","",الموظفين!C12))</f>
        <v/>
      </c>
      <c r="D16" s="22" t="n">
        <f aca="false">IF($A16="","",COUNTIFS('الحضور والانصراف'!$B$2:$B$3001,$A16,'الحضور والانصراف'!$P$2:$P$3001,"حاضر",'الحضور والانصراف'!$A$2:$A$3001,"&gt;="&amp;$D$3,'الحضور والانصراف'!$A$2:$A$3001,"&lt;="&amp;$F$3)+COUNTIFS('الحضور والانصراف'!$B$2:$B$3001,$A16,'الحضور والانصراف'!$P$2:$P$3001,"متأخر",'الحضور والانصراف'!$A$2:$A$3001,"&gt;="&amp;$D$3,'الحضور والانصراف'!$A$2:$A$3001,"&lt;="&amp;$F$3)+COUNTIFS('الحضور والانصراف'!$B$2:$B$3001,$A16,'الحضور والانصراف'!$P$2:$P$3001,"بدون انصراف",'الحضور والانصراف'!$A$2:$A$3001,"&gt;="&amp;$D$3,'الحضور والانصراف'!$A$2:$A$3001,"&lt;="&amp;$F$3))</f>
        <v>0</v>
      </c>
      <c r="E16" s="22" t="n">
        <f aca="false">IF($A16="","",COUNTIFS('الحضور والانصراف'!$B$2:$B$3001,$A16,'الحضور والانصراف'!$P$2:$P$3001,"متأخر",'الحضور والانصراف'!$A$2:$A$3001,"&gt;="&amp;$D$3,'الحضور والانصراف'!$A$2:$A$3001,"&lt;="&amp;$F$3))</f>
        <v>0</v>
      </c>
      <c r="F16" s="22" t="n">
        <f aca="false">IF($A16="","",COUNTIFS('الحضور والانصراف'!$B$2:$B$3001,$A16,'الحضور والانصراف'!$P$2:$P$3001,"غائب",'الحضور والانصراف'!$A$2:$A$3001,"&gt;="&amp;$D$3,'الحضور والانصراف'!$A$2:$A$3001,"&lt;="&amp;$F$3)+COUNTIFS('الحضور والانصراف'!$B$2:$B$3001,$A16,'الحضور والانصراف'!$P$2:$P$3001,"غياب",'الحضور والانصراف'!$A$2:$A$3001,"&gt;="&amp;$D$3,'الحضور والانصراف'!$A$2:$A$3001,"&lt;="&amp;$F$3))</f>
        <v>0</v>
      </c>
      <c r="G16" s="22" t="n">
        <f aca="false">IF($A16="","",SUMIFS(الإجازات!$I$2:$I$1001,الإجازات!$A$2:$A$1001,$A16,الإجازات!$G$2:$G$1001,"مقبولة"))</f>
        <v>0</v>
      </c>
      <c r="H16" s="21" t="n">
        <f aca="false">IF($A16="","",SUMIFS('الحضور والانصراف'!$J$2:$J$3001,'الحضور والانصراف'!$B$2:$B$3001,$A16,'الحضور والانصراف'!$A$2:$A$3001,"&gt;="&amp;$D$3,'الحضور والانصراف'!$A$2:$A$3001,"&lt;="&amp;$F$3))</f>
        <v>0</v>
      </c>
      <c r="I16" s="22" t="n">
        <f aca="false">IF($A16="","",SUMIFS('الحضور والانصراف'!$K$2:$K$3001,'الحضور والانصراف'!$B$2:$B$3001,$A16,'الحضور والانصراف'!$A$2:$A$3001,"&gt;="&amp;$D$3,'الحضور والانصراف'!$A$2:$A$3001,"&lt;="&amp;$F$3))</f>
        <v>0</v>
      </c>
      <c r="J16" s="22" t="n">
        <f aca="false">IF($A16="","",SUMIFS('الحضور والانصراف'!$L$2:$L$3001,'الحضور والانصراف'!$B$2:$B$3001,$A16,'الحضور والانصراف'!$A$2:$A$3001,"&gt;="&amp;$D$3,'الحضور والانصراف'!$A$2:$A$3001,"&lt;="&amp;$F$3))</f>
        <v>0</v>
      </c>
      <c r="K16" s="21" t="n">
        <f aca="false">IF($A16="","",ROUND(SUMIFS('الحضور والانصراف'!$M$2:$M$3001,'الحضور والانصراف'!$B$2:$B$3001,$A16,'الحضور والانصراف'!$A$2:$A$3001,"&gt;="&amp;$D$3,'الحضور والانصراف'!$A$2:$A$3001,"&lt;="&amp;$F$3)/60,2))</f>
        <v>0</v>
      </c>
      <c r="L16" s="21" t="n">
        <f aca="false">IF($A16="","",SUMIFS(المأموريات!$F$2:$F$1001,المأموريات!$A$2:$A$1001,$A16,المأموريات!$C$2:$C$1001,"&gt;="&amp;$D$3,المأموريات!$C$2:$C$1001,"&lt;="&amp;$F$3,المأموريات!$H$2:$H$1001,"موافق"))</f>
        <v>0</v>
      </c>
      <c r="M16" s="24" t="n">
        <f aca="false">IF($A16="","",N(الموظفين!K12))</f>
        <v>3000</v>
      </c>
      <c r="N16" s="24" t="n">
        <f aca="false">IF($A16="","",SUMIFS('الحضور والانصراف'!$S$2:$S$3001,'الحضور والانصراف'!$B$2:$B$3001,$A16,'الحضور والانصراف'!$A$2:$A$3001,"&gt;="&amp;$D$3,'الحضور والانصراف'!$A$2:$A$3001,"&lt;="&amp;$F$3))</f>
        <v>0</v>
      </c>
      <c r="O16" s="24" t="n">
        <f aca="false">IF($A16="","",SUMIFS('الحضور والانصراف'!$Q$2:$Q$3001,'الحضور والانصراف'!$B$2:$B$3001,$A16,'الحضور والانصراف'!$A$2:$A$3001,"&gt;="&amp;$D$3,'الحضور والانصراف'!$A$2:$A$3001,"&lt;="&amp;$F$3))</f>
        <v>0</v>
      </c>
      <c r="P16" s="24" t="n">
        <f aca="false">IF($A16="","",SUMIFS('الحضور والانصراف'!$R$2:$R$3001,'الحضور والانصراف'!$B$2:$B$3001,$A16,'الحضور والانصراف'!$A$2:$A$3001,"&gt;="&amp;$D$3,'الحضور والانصراف'!$A$2:$A$3001,"&lt;="&amp;$F$3))</f>
        <v>0</v>
      </c>
      <c r="Q16" s="24" t="n">
        <f aca="false">IF($A16="","",M16+N16-O16-P16)</f>
        <v>3000</v>
      </c>
    </row>
    <row r="17" customFormat="false" ht="15" hidden="false" customHeight="false" outlineLevel="0" collapsed="false">
      <c r="A17" s="18" t="str">
        <f aca="false">IF(الموظفين!A13="","",الموظفين!A13)</f>
        <v>EMP012</v>
      </c>
      <c r="B17" s="18" t="str">
        <f aca="false">IF($A17="","",الموظفين!B13)</f>
        <v>الموظف 12</v>
      </c>
      <c r="C17" s="18" t="str">
        <f aca="false">IF($A17="","",IF(الموظفين!C13="","",الموظفين!C13))</f>
        <v/>
      </c>
      <c r="D17" s="22" t="n">
        <f aca="false">IF($A17="","",COUNTIFS('الحضور والانصراف'!$B$2:$B$3001,$A17,'الحضور والانصراف'!$P$2:$P$3001,"حاضر",'الحضور والانصراف'!$A$2:$A$3001,"&gt;="&amp;$D$3,'الحضور والانصراف'!$A$2:$A$3001,"&lt;="&amp;$F$3)+COUNTIFS('الحضور والانصراف'!$B$2:$B$3001,$A17,'الحضور والانصراف'!$P$2:$P$3001,"متأخر",'الحضور والانصراف'!$A$2:$A$3001,"&gt;="&amp;$D$3,'الحضور والانصراف'!$A$2:$A$3001,"&lt;="&amp;$F$3)+COUNTIFS('الحضور والانصراف'!$B$2:$B$3001,$A17,'الحضور والانصراف'!$P$2:$P$3001,"بدون انصراف",'الحضور والانصراف'!$A$2:$A$3001,"&gt;="&amp;$D$3,'الحضور والانصراف'!$A$2:$A$3001,"&lt;="&amp;$F$3))</f>
        <v>0</v>
      </c>
      <c r="E17" s="22" t="n">
        <f aca="false">IF($A17="","",COUNTIFS('الحضور والانصراف'!$B$2:$B$3001,$A17,'الحضور والانصراف'!$P$2:$P$3001,"متأخر",'الحضور والانصراف'!$A$2:$A$3001,"&gt;="&amp;$D$3,'الحضور والانصراف'!$A$2:$A$3001,"&lt;="&amp;$F$3))</f>
        <v>0</v>
      </c>
      <c r="F17" s="22" t="n">
        <f aca="false">IF($A17="","",COUNTIFS('الحضور والانصراف'!$B$2:$B$3001,$A17,'الحضور والانصراف'!$P$2:$P$3001,"غائب",'الحضور والانصراف'!$A$2:$A$3001,"&gt;="&amp;$D$3,'الحضور والانصراف'!$A$2:$A$3001,"&lt;="&amp;$F$3)+COUNTIFS('الحضور والانصراف'!$B$2:$B$3001,$A17,'الحضور والانصراف'!$P$2:$P$3001,"غياب",'الحضور والانصراف'!$A$2:$A$3001,"&gt;="&amp;$D$3,'الحضور والانصراف'!$A$2:$A$3001,"&lt;="&amp;$F$3))</f>
        <v>0</v>
      </c>
      <c r="G17" s="22" t="n">
        <f aca="false">IF($A17="","",SUMIFS(الإجازات!$I$2:$I$1001,الإجازات!$A$2:$A$1001,$A17,الإجازات!$G$2:$G$1001,"مقبولة"))</f>
        <v>0</v>
      </c>
      <c r="H17" s="21" t="n">
        <f aca="false">IF($A17="","",SUMIFS('الحضور والانصراف'!$J$2:$J$3001,'الحضور والانصراف'!$B$2:$B$3001,$A17,'الحضور والانصراف'!$A$2:$A$3001,"&gt;="&amp;$D$3,'الحضور والانصراف'!$A$2:$A$3001,"&lt;="&amp;$F$3))</f>
        <v>0</v>
      </c>
      <c r="I17" s="22" t="n">
        <f aca="false">IF($A17="","",SUMIFS('الحضور والانصراف'!$K$2:$K$3001,'الحضور والانصراف'!$B$2:$B$3001,$A17,'الحضور والانصراف'!$A$2:$A$3001,"&gt;="&amp;$D$3,'الحضور والانصراف'!$A$2:$A$3001,"&lt;="&amp;$F$3))</f>
        <v>0</v>
      </c>
      <c r="J17" s="22" t="n">
        <f aca="false">IF($A17="","",SUMIFS('الحضور والانصراف'!$L$2:$L$3001,'الحضور والانصراف'!$B$2:$B$3001,$A17,'الحضور والانصراف'!$A$2:$A$3001,"&gt;="&amp;$D$3,'الحضور والانصراف'!$A$2:$A$3001,"&lt;="&amp;$F$3))</f>
        <v>0</v>
      </c>
      <c r="K17" s="21" t="n">
        <f aca="false">IF($A17="","",ROUND(SUMIFS('الحضور والانصراف'!$M$2:$M$3001,'الحضور والانصراف'!$B$2:$B$3001,$A17,'الحضور والانصراف'!$A$2:$A$3001,"&gt;="&amp;$D$3,'الحضور والانصراف'!$A$2:$A$3001,"&lt;="&amp;$F$3)/60,2))</f>
        <v>0</v>
      </c>
      <c r="L17" s="21" t="n">
        <f aca="false">IF($A17="","",SUMIFS(المأموريات!$F$2:$F$1001,المأموريات!$A$2:$A$1001,$A17,المأموريات!$C$2:$C$1001,"&gt;="&amp;$D$3,المأموريات!$C$2:$C$1001,"&lt;="&amp;$F$3,المأموريات!$H$2:$H$1001,"موافق"))</f>
        <v>0</v>
      </c>
      <c r="M17" s="24" t="n">
        <f aca="false">IF($A17="","",N(الموظفين!K13))</f>
        <v>3000</v>
      </c>
      <c r="N17" s="24" t="n">
        <f aca="false">IF($A17="","",SUMIFS('الحضور والانصراف'!$S$2:$S$3001,'الحضور والانصراف'!$B$2:$B$3001,$A17,'الحضور والانصراف'!$A$2:$A$3001,"&gt;="&amp;$D$3,'الحضور والانصراف'!$A$2:$A$3001,"&lt;="&amp;$F$3))</f>
        <v>0</v>
      </c>
      <c r="O17" s="24" t="n">
        <f aca="false">IF($A17="","",SUMIFS('الحضور والانصراف'!$Q$2:$Q$3001,'الحضور والانصراف'!$B$2:$B$3001,$A17,'الحضور والانصراف'!$A$2:$A$3001,"&gt;="&amp;$D$3,'الحضور والانصراف'!$A$2:$A$3001,"&lt;="&amp;$F$3))</f>
        <v>0</v>
      </c>
      <c r="P17" s="24" t="n">
        <f aca="false">IF($A17="","",SUMIFS('الحضور والانصراف'!$R$2:$R$3001,'الحضور والانصراف'!$B$2:$B$3001,$A17,'الحضور والانصراف'!$A$2:$A$3001,"&gt;="&amp;$D$3,'الحضور والانصراف'!$A$2:$A$3001,"&lt;="&amp;$F$3))</f>
        <v>0</v>
      </c>
      <c r="Q17" s="24" t="n">
        <f aca="false">IF($A17="","",M17+N17-O17-P17)</f>
        <v>3000</v>
      </c>
    </row>
    <row r="18" customFormat="false" ht="15" hidden="false" customHeight="false" outlineLevel="0" collapsed="false">
      <c r="A18" s="18" t="str">
        <f aca="false">IF(الموظفين!A14="","",الموظفين!A14)</f>
        <v>EMP013</v>
      </c>
      <c r="B18" s="18" t="str">
        <f aca="false">IF($A18="","",الموظفين!B14)</f>
        <v>الموظف 13</v>
      </c>
      <c r="C18" s="18" t="str">
        <f aca="false">IF($A18="","",IF(الموظفين!C14="","",الموظفين!C14))</f>
        <v/>
      </c>
      <c r="D18" s="22" t="n">
        <f aca="false">IF($A18="","",COUNTIFS('الحضور والانصراف'!$B$2:$B$3001,$A18,'الحضور والانصراف'!$P$2:$P$3001,"حاضر",'الحضور والانصراف'!$A$2:$A$3001,"&gt;="&amp;$D$3,'الحضور والانصراف'!$A$2:$A$3001,"&lt;="&amp;$F$3)+COUNTIFS('الحضور والانصراف'!$B$2:$B$3001,$A18,'الحضور والانصراف'!$P$2:$P$3001,"متأخر",'الحضور والانصراف'!$A$2:$A$3001,"&gt;="&amp;$D$3,'الحضور والانصراف'!$A$2:$A$3001,"&lt;="&amp;$F$3)+COUNTIFS('الحضور والانصراف'!$B$2:$B$3001,$A18,'الحضور والانصراف'!$P$2:$P$3001,"بدون انصراف",'الحضور والانصراف'!$A$2:$A$3001,"&gt;="&amp;$D$3,'الحضور والانصراف'!$A$2:$A$3001,"&lt;="&amp;$F$3))</f>
        <v>0</v>
      </c>
      <c r="E18" s="22" t="n">
        <f aca="false">IF($A18="","",COUNTIFS('الحضور والانصراف'!$B$2:$B$3001,$A18,'الحضور والانصراف'!$P$2:$P$3001,"متأخر",'الحضور والانصراف'!$A$2:$A$3001,"&gt;="&amp;$D$3,'الحضور والانصراف'!$A$2:$A$3001,"&lt;="&amp;$F$3))</f>
        <v>0</v>
      </c>
      <c r="F18" s="22" t="n">
        <f aca="false">IF($A18="","",COUNTIFS('الحضور والانصراف'!$B$2:$B$3001,$A18,'الحضور والانصراف'!$P$2:$P$3001,"غائب",'الحضور والانصراف'!$A$2:$A$3001,"&gt;="&amp;$D$3,'الحضور والانصراف'!$A$2:$A$3001,"&lt;="&amp;$F$3)+COUNTIFS('الحضور والانصراف'!$B$2:$B$3001,$A18,'الحضور والانصراف'!$P$2:$P$3001,"غياب",'الحضور والانصراف'!$A$2:$A$3001,"&gt;="&amp;$D$3,'الحضور والانصراف'!$A$2:$A$3001,"&lt;="&amp;$F$3))</f>
        <v>0</v>
      </c>
      <c r="G18" s="22" t="n">
        <f aca="false">IF($A18="","",SUMIFS(الإجازات!$I$2:$I$1001,الإجازات!$A$2:$A$1001,$A18,الإجازات!$G$2:$G$1001,"مقبولة"))</f>
        <v>0</v>
      </c>
      <c r="H18" s="21" t="n">
        <f aca="false">IF($A18="","",SUMIFS('الحضور والانصراف'!$J$2:$J$3001,'الحضور والانصراف'!$B$2:$B$3001,$A18,'الحضور والانصراف'!$A$2:$A$3001,"&gt;="&amp;$D$3,'الحضور والانصراف'!$A$2:$A$3001,"&lt;="&amp;$F$3))</f>
        <v>0</v>
      </c>
      <c r="I18" s="22" t="n">
        <f aca="false">IF($A18="","",SUMIFS('الحضور والانصراف'!$K$2:$K$3001,'الحضور والانصراف'!$B$2:$B$3001,$A18,'الحضور والانصراف'!$A$2:$A$3001,"&gt;="&amp;$D$3,'الحضور والانصراف'!$A$2:$A$3001,"&lt;="&amp;$F$3))</f>
        <v>0</v>
      </c>
      <c r="J18" s="22" t="n">
        <f aca="false">IF($A18="","",SUMIFS('الحضور والانصراف'!$L$2:$L$3001,'الحضور والانصراف'!$B$2:$B$3001,$A18,'الحضور والانصراف'!$A$2:$A$3001,"&gt;="&amp;$D$3,'الحضور والانصراف'!$A$2:$A$3001,"&lt;="&amp;$F$3))</f>
        <v>0</v>
      </c>
      <c r="K18" s="21" t="n">
        <f aca="false">IF($A18="","",ROUND(SUMIFS('الحضور والانصراف'!$M$2:$M$3001,'الحضور والانصراف'!$B$2:$B$3001,$A18,'الحضور والانصراف'!$A$2:$A$3001,"&gt;="&amp;$D$3,'الحضور والانصراف'!$A$2:$A$3001,"&lt;="&amp;$F$3)/60,2))</f>
        <v>0</v>
      </c>
      <c r="L18" s="21" t="n">
        <f aca="false">IF($A18="","",SUMIFS(المأموريات!$F$2:$F$1001,المأموريات!$A$2:$A$1001,$A18,المأموريات!$C$2:$C$1001,"&gt;="&amp;$D$3,المأموريات!$C$2:$C$1001,"&lt;="&amp;$F$3,المأموريات!$H$2:$H$1001,"موافق"))</f>
        <v>0</v>
      </c>
      <c r="M18" s="24" t="n">
        <f aca="false">IF($A18="","",N(الموظفين!K14))</f>
        <v>3000</v>
      </c>
      <c r="N18" s="24" t="n">
        <f aca="false">IF($A18="","",SUMIFS('الحضور والانصراف'!$S$2:$S$3001,'الحضور والانصراف'!$B$2:$B$3001,$A18,'الحضور والانصراف'!$A$2:$A$3001,"&gt;="&amp;$D$3,'الحضور والانصراف'!$A$2:$A$3001,"&lt;="&amp;$F$3))</f>
        <v>0</v>
      </c>
      <c r="O18" s="24" t="n">
        <f aca="false">IF($A18="","",SUMIFS('الحضور والانصراف'!$Q$2:$Q$3001,'الحضور والانصراف'!$B$2:$B$3001,$A18,'الحضور والانصراف'!$A$2:$A$3001,"&gt;="&amp;$D$3,'الحضور والانصراف'!$A$2:$A$3001,"&lt;="&amp;$F$3))</f>
        <v>0</v>
      </c>
      <c r="P18" s="24" t="n">
        <f aca="false">IF($A18="","",SUMIFS('الحضور والانصراف'!$R$2:$R$3001,'الحضور والانصراف'!$B$2:$B$3001,$A18,'الحضور والانصراف'!$A$2:$A$3001,"&gt;="&amp;$D$3,'الحضور والانصراف'!$A$2:$A$3001,"&lt;="&amp;$F$3))</f>
        <v>0</v>
      </c>
      <c r="Q18" s="24" t="n">
        <f aca="false">IF($A18="","",M18+N18-O18-P18)</f>
        <v>3000</v>
      </c>
    </row>
    <row r="19" customFormat="false" ht="15" hidden="false" customHeight="false" outlineLevel="0" collapsed="false">
      <c r="A19" s="18" t="str">
        <f aca="false">IF(الموظفين!A15="","",الموظفين!A15)</f>
        <v>EMP014</v>
      </c>
      <c r="B19" s="18" t="str">
        <f aca="false">IF($A19="","",الموظفين!B15)</f>
        <v>الموظف 14</v>
      </c>
      <c r="C19" s="18" t="str">
        <f aca="false">IF($A19="","",IF(الموظفين!C15="","",الموظفين!C15))</f>
        <v/>
      </c>
      <c r="D19" s="22" t="n">
        <f aca="false">IF($A19="","",COUNTIFS('الحضور والانصراف'!$B$2:$B$3001,$A19,'الحضور والانصراف'!$P$2:$P$3001,"حاضر",'الحضور والانصراف'!$A$2:$A$3001,"&gt;="&amp;$D$3,'الحضور والانصراف'!$A$2:$A$3001,"&lt;="&amp;$F$3)+COUNTIFS('الحضور والانصراف'!$B$2:$B$3001,$A19,'الحضور والانصراف'!$P$2:$P$3001,"متأخر",'الحضور والانصراف'!$A$2:$A$3001,"&gt;="&amp;$D$3,'الحضور والانصراف'!$A$2:$A$3001,"&lt;="&amp;$F$3)+COUNTIFS('الحضور والانصراف'!$B$2:$B$3001,$A19,'الحضور والانصراف'!$P$2:$P$3001,"بدون انصراف",'الحضور والانصراف'!$A$2:$A$3001,"&gt;="&amp;$D$3,'الحضور والانصراف'!$A$2:$A$3001,"&lt;="&amp;$F$3))</f>
        <v>0</v>
      </c>
      <c r="E19" s="22" t="n">
        <f aca="false">IF($A19="","",COUNTIFS('الحضور والانصراف'!$B$2:$B$3001,$A19,'الحضور والانصراف'!$P$2:$P$3001,"متأخر",'الحضور والانصراف'!$A$2:$A$3001,"&gt;="&amp;$D$3,'الحضور والانصراف'!$A$2:$A$3001,"&lt;="&amp;$F$3))</f>
        <v>0</v>
      </c>
      <c r="F19" s="22" t="n">
        <f aca="false">IF($A19="","",COUNTIFS('الحضور والانصراف'!$B$2:$B$3001,$A19,'الحضور والانصراف'!$P$2:$P$3001,"غائب",'الحضور والانصراف'!$A$2:$A$3001,"&gt;="&amp;$D$3,'الحضور والانصراف'!$A$2:$A$3001,"&lt;="&amp;$F$3)+COUNTIFS('الحضور والانصراف'!$B$2:$B$3001,$A19,'الحضور والانصراف'!$P$2:$P$3001,"غياب",'الحضور والانصراف'!$A$2:$A$3001,"&gt;="&amp;$D$3,'الحضور والانصراف'!$A$2:$A$3001,"&lt;="&amp;$F$3))</f>
        <v>0</v>
      </c>
      <c r="G19" s="22" t="n">
        <f aca="false">IF($A19="","",SUMIFS(الإجازات!$I$2:$I$1001,الإجازات!$A$2:$A$1001,$A19,الإجازات!$G$2:$G$1001,"مقبولة"))</f>
        <v>0</v>
      </c>
      <c r="H19" s="21" t="n">
        <f aca="false">IF($A19="","",SUMIFS('الحضور والانصراف'!$J$2:$J$3001,'الحضور والانصراف'!$B$2:$B$3001,$A19,'الحضور والانصراف'!$A$2:$A$3001,"&gt;="&amp;$D$3,'الحضور والانصراف'!$A$2:$A$3001,"&lt;="&amp;$F$3))</f>
        <v>0</v>
      </c>
      <c r="I19" s="22" t="n">
        <f aca="false">IF($A19="","",SUMIFS('الحضور والانصراف'!$K$2:$K$3001,'الحضور والانصراف'!$B$2:$B$3001,$A19,'الحضور والانصراف'!$A$2:$A$3001,"&gt;="&amp;$D$3,'الحضور والانصراف'!$A$2:$A$3001,"&lt;="&amp;$F$3))</f>
        <v>0</v>
      </c>
      <c r="J19" s="22" t="n">
        <f aca="false">IF($A19="","",SUMIFS('الحضور والانصراف'!$L$2:$L$3001,'الحضور والانصراف'!$B$2:$B$3001,$A19,'الحضور والانصراف'!$A$2:$A$3001,"&gt;="&amp;$D$3,'الحضور والانصراف'!$A$2:$A$3001,"&lt;="&amp;$F$3))</f>
        <v>0</v>
      </c>
      <c r="K19" s="21" t="n">
        <f aca="false">IF($A19="","",ROUND(SUMIFS('الحضور والانصراف'!$M$2:$M$3001,'الحضور والانصراف'!$B$2:$B$3001,$A19,'الحضور والانصراف'!$A$2:$A$3001,"&gt;="&amp;$D$3,'الحضور والانصراف'!$A$2:$A$3001,"&lt;="&amp;$F$3)/60,2))</f>
        <v>0</v>
      </c>
      <c r="L19" s="21" t="n">
        <f aca="false">IF($A19="","",SUMIFS(المأموريات!$F$2:$F$1001,المأموريات!$A$2:$A$1001,$A19,المأموريات!$C$2:$C$1001,"&gt;="&amp;$D$3,المأموريات!$C$2:$C$1001,"&lt;="&amp;$F$3,المأموريات!$H$2:$H$1001,"موافق"))</f>
        <v>0</v>
      </c>
      <c r="M19" s="24" t="n">
        <f aca="false">IF($A19="","",N(الموظفين!K15))</f>
        <v>3000</v>
      </c>
      <c r="N19" s="24" t="n">
        <f aca="false">IF($A19="","",SUMIFS('الحضور والانصراف'!$S$2:$S$3001,'الحضور والانصراف'!$B$2:$B$3001,$A19,'الحضور والانصراف'!$A$2:$A$3001,"&gt;="&amp;$D$3,'الحضور والانصراف'!$A$2:$A$3001,"&lt;="&amp;$F$3))</f>
        <v>0</v>
      </c>
      <c r="O19" s="24" t="n">
        <f aca="false">IF($A19="","",SUMIFS('الحضور والانصراف'!$Q$2:$Q$3001,'الحضور والانصراف'!$B$2:$B$3001,$A19,'الحضور والانصراف'!$A$2:$A$3001,"&gt;="&amp;$D$3,'الحضور والانصراف'!$A$2:$A$3001,"&lt;="&amp;$F$3))</f>
        <v>0</v>
      </c>
      <c r="P19" s="24" t="n">
        <f aca="false">IF($A19="","",SUMIFS('الحضور والانصراف'!$R$2:$R$3001,'الحضور والانصراف'!$B$2:$B$3001,$A19,'الحضور والانصراف'!$A$2:$A$3001,"&gt;="&amp;$D$3,'الحضور والانصراف'!$A$2:$A$3001,"&lt;="&amp;$F$3))</f>
        <v>0</v>
      </c>
      <c r="Q19" s="24" t="n">
        <f aca="false">IF($A19="","",M19+N19-O19-P19)</f>
        <v>3000</v>
      </c>
    </row>
    <row r="20" customFormat="false" ht="15" hidden="false" customHeight="false" outlineLevel="0" collapsed="false">
      <c r="A20" s="18" t="str">
        <f aca="false">IF(الموظفين!A16="","",الموظفين!A16)</f>
        <v>EMP015</v>
      </c>
      <c r="B20" s="18" t="str">
        <f aca="false">IF($A20="","",الموظفين!B16)</f>
        <v>الموظف 15</v>
      </c>
      <c r="C20" s="18" t="str">
        <f aca="false">IF($A20="","",IF(الموظفين!C16="","",الموظفين!C16))</f>
        <v/>
      </c>
      <c r="D20" s="22" t="n">
        <f aca="false">IF($A20="","",COUNTIFS('الحضور والانصراف'!$B$2:$B$3001,$A20,'الحضور والانصراف'!$P$2:$P$3001,"حاضر",'الحضور والانصراف'!$A$2:$A$3001,"&gt;="&amp;$D$3,'الحضور والانصراف'!$A$2:$A$3001,"&lt;="&amp;$F$3)+COUNTIFS('الحضور والانصراف'!$B$2:$B$3001,$A20,'الحضور والانصراف'!$P$2:$P$3001,"متأخر",'الحضور والانصراف'!$A$2:$A$3001,"&gt;="&amp;$D$3,'الحضور والانصراف'!$A$2:$A$3001,"&lt;="&amp;$F$3)+COUNTIFS('الحضور والانصراف'!$B$2:$B$3001,$A20,'الحضور والانصراف'!$P$2:$P$3001,"بدون انصراف",'الحضور والانصراف'!$A$2:$A$3001,"&gt;="&amp;$D$3,'الحضور والانصراف'!$A$2:$A$3001,"&lt;="&amp;$F$3))</f>
        <v>0</v>
      </c>
      <c r="E20" s="22" t="n">
        <f aca="false">IF($A20="","",COUNTIFS('الحضور والانصراف'!$B$2:$B$3001,$A20,'الحضور والانصراف'!$P$2:$P$3001,"متأخر",'الحضور والانصراف'!$A$2:$A$3001,"&gt;="&amp;$D$3,'الحضور والانصراف'!$A$2:$A$3001,"&lt;="&amp;$F$3))</f>
        <v>0</v>
      </c>
      <c r="F20" s="22" t="n">
        <f aca="false">IF($A20="","",COUNTIFS('الحضور والانصراف'!$B$2:$B$3001,$A20,'الحضور والانصراف'!$P$2:$P$3001,"غائب",'الحضور والانصراف'!$A$2:$A$3001,"&gt;="&amp;$D$3,'الحضور والانصراف'!$A$2:$A$3001,"&lt;="&amp;$F$3)+COUNTIFS('الحضور والانصراف'!$B$2:$B$3001,$A20,'الحضور والانصراف'!$P$2:$P$3001,"غياب",'الحضور والانصراف'!$A$2:$A$3001,"&gt;="&amp;$D$3,'الحضور والانصراف'!$A$2:$A$3001,"&lt;="&amp;$F$3))</f>
        <v>0</v>
      </c>
      <c r="G20" s="22" t="n">
        <f aca="false">IF($A20="","",SUMIFS(الإجازات!$I$2:$I$1001,الإجازات!$A$2:$A$1001,$A20,الإجازات!$G$2:$G$1001,"مقبولة"))</f>
        <v>0</v>
      </c>
      <c r="H20" s="21" t="n">
        <f aca="false">IF($A20="","",SUMIFS('الحضور والانصراف'!$J$2:$J$3001,'الحضور والانصراف'!$B$2:$B$3001,$A20,'الحضور والانصراف'!$A$2:$A$3001,"&gt;="&amp;$D$3,'الحضور والانصراف'!$A$2:$A$3001,"&lt;="&amp;$F$3))</f>
        <v>0</v>
      </c>
      <c r="I20" s="22" t="n">
        <f aca="false">IF($A20="","",SUMIFS('الحضور والانصراف'!$K$2:$K$3001,'الحضور والانصراف'!$B$2:$B$3001,$A20,'الحضور والانصراف'!$A$2:$A$3001,"&gt;="&amp;$D$3,'الحضور والانصراف'!$A$2:$A$3001,"&lt;="&amp;$F$3))</f>
        <v>0</v>
      </c>
      <c r="J20" s="22" t="n">
        <f aca="false">IF($A20="","",SUMIFS('الحضور والانصراف'!$L$2:$L$3001,'الحضور والانصراف'!$B$2:$B$3001,$A20,'الحضور والانصراف'!$A$2:$A$3001,"&gt;="&amp;$D$3,'الحضور والانصراف'!$A$2:$A$3001,"&lt;="&amp;$F$3))</f>
        <v>0</v>
      </c>
      <c r="K20" s="21" t="n">
        <f aca="false">IF($A20="","",ROUND(SUMIFS('الحضور والانصراف'!$M$2:$M$3001,'الحضور والانصراف'!$B$2:$B$3001,$A20,'الحضور والانصراف'!$A$2:$A$3001,"&gt;="&amp;$D$3,'الحضور والانصراف'!$A$2:$A$3001,"&lt;="&amp;$F$3)/60,2))</f>
        <v>0</v>
      </c>
      <c r="L20" s="21" t="n">
        <f aca="false">IF($A20="","",SUMIFS(المأموريات!$F$2:$F$1001,المأموريات!$A$2:$A$1001,$A20,المأموريات!$C$2:$C$1001,"&gt;="&amp;$D$3,المأموريات!$C$2:$C$1001,"&lt;="&amp;$F$3,المأموريات!$H$2:$H$1001,"موافق"))</f>
        <v>0</v>
      </c>
      <c r="M20" s="24" t="n">
        <f aca="false">IF($A20="","",N(الموظفين!K16))</f>
        <v>3000</v>
      </c>
      <c r="N20" s="24" t="n">
        <f aca="false">IF($A20="","",SUMIFS('الحضور والانصراف'!$S$2:$S$3001,'الحضور والانصراف'!$B$2:$B$3001,$A20,'الحضور والانصراف'!$A$2:$A$3001,"&gt;="&amp;$D$3,'الحضور والانصراف'!$A$2:$A$3001,"&lt;="&amp;$F$3))</f>
        <v>0</v>
      </c>
      <c r="O20" s="24" t="n">
        <f aca="false">IF($A20="","",SUMIFS('الحضور والانصراف'!$Q$2:$Q$3001,'الحضور والانصراف'!$B$2:$B$3001,$A20,'الحضور والانصراف'!$A$2:$A$3001,"&gt;="&amp;$D$3,'الحضور والانصراف'!$A$2:$A$3001,"&lt;="&amp;$F$3))</f>
        <v>0</v>
      </c>
      <c r="P20" s="24" t="n">
        <f aca="false">IF($A20="","",SUMIFS('الحضور والانصراف'!$R$2:$R$3001,'الحضور والانصراف'!$B$2:$B$3001,$A20,'الحضور والانصراف'!$A$2:$A$3001,"&gt;="&amp;$D$3,'الحضور والانصراف'!$A$2:$A$3001,"&lt;="&amp;$F$3))</f>
        <v>0</v>
      </c>
      <c r="Q20" s="24" t="n">
        <f aca="false">IF($A20="","",M20+N20-O20-P20)</f>
        <v>3000</v>
      </c>
    </row>
    <row r="21" customFormat="false" ht="15" hidden="false" customHeight="false" outlineLevel="0" collapsed="false">
      <c r="A21" s="18" t="str">
        <f aca="false">IF(الموظفين!A17="","",الموظفين!A17)</f>
        <v>EMP016</v>
      </c>
      <c r="B21" s="18" t="str">
        <f aca="false">IF($A21="","",الموظفين!B17)</f>
        <v>الموظف 16</v>
      </c>
      <c r="C21" s="18" t="str">
        <f aca="false">IF($A21="","",IF(الموظفين!C17="","",الموظفين!C17))</f>
        <v/>
      </c>
      <c r="D21" s="22" t="n">
        <f aca="false">IF($A21="","",COUNTIFS('الحضور والانصراف'!$B$2:$B$3001,$A21,'الحضور والانصراف'!$P$2:$P$3001,"حاضر",'الحضور والانصراف'!$A$2:$A$3001,"&gt;="&amp;$D$3,'الحضور والانصراف'!$A$2:$A$3001,"&lt;="&amp;$F$3)+COUNTIFS('الحضور والانصراف'!$B$2:$B$3001,$A21,'الحضور والانصراف'!$P$2:$P$3001,"متأخر",'الحضور والانصراف'!$A$2:$A$3001,"&gt;="&amp;$D$3,'الحضور والانصراف'!$A$2:$A$3001,"&lt;="&amp;$F$3)+COUNTIFS('الحضور والانصراف'!$B$2:$B$3001,$A21,'الحضور والانصراف'!$P$2:$P$3001,"بدون انصراف",'الحضور والانصراف'!$A$2:$A$3001,"&gt;="&amp;$D$3,'الحضور والانصراف'!$A$2:$A$3001,"&lt;="&amp;$F$3))</f>
        <v>0</v>
      </c>
      <c r="E21" s="22" t="n">
        <f aca="false">IF($A21="","",COUNTIFS('الحضور والانصراف'!$B$2:$B$3001,$A21,'الحضور والانصراف'!$P$2:$P$3001,"متأخر",'الحضور والانصراف'!$A$2:$A$3001,"&gt;="&amp;$D$3,'الحضور والانصراف'!$A$2:$A$3001,"&lt;="&amp;$F$3))</f>
        <v>0</v>
      </c>
      <c r="F21" s="22" t="n">
        <f aca="false">IF($A21="","",COUNTIFS('الحضور والانصراف'!$B$2:$B$3001,$A21,'الحضور والانصراف'!$P$2:$P$3001,"غائب",'الحضور والانصراف'!$A$2:$A$3001,"&gt;="&amp;$D$3,'الحضور والانصراف'!$A$2:$A$3001,"&lt;="&amp;$F$3)+COUNTIFS('الحضور والانصراف'!$B$2:$B$3001,$A21,'الحضور والانصراف'!$P$2:$P$3001,"غياب",'الحضور والانصراف'!$A$2:$A$3001,"&gt;="&amp;$D$3,'الحضور والانصراف'!$A$2:$A$3001,"&lt;="&amp;$F$3))</f>
        <v>0</v>
      </c>
      <c r="G21" s="22" t="n">
        <f aca="false">IF($A21="","",SUMIFS(الإجازات!$I$2:$I$1001,الإجازات!$A$2:$A$1001,$A21,الإجازات!$G$2:$G$1001,"مقبولة"))</f>
        <v>0</v>
      </c>
      <c r="H21" s="21" t="n">
        <f aca="false">IF($A21="","",SUMIFS('الحضور والانصراف'!$J$2:$J$3001,'الحضور والانصراف'!$B$2:$B$3001,$A21,'الحضور والانصراف'!$A$2:$A$3001,"&gt;="&amp;$D$3,'الحضور والانصراف'!$A$2:$A$3001,"&lt;="&amp;$F$3))</f>
        <v>0</v>
      </c>
      <c r="I21" s="22" t="n">
        <f aca="false">IF($A21="","",SUMIFS('الحضور والانصراف'!$K$2:$K$3001,'الحضور والانصراف'!$B$2:$B$3001,$A21,'الحضور والانصراف'!$A$2:$A$3001,"&gt;="&amp;$D$3,'الحضور والانصراف'!$A$2:$A$3001,"&lt;="&amp;$F$3))</f>
        <v>0</v>
      </c>
      <c r="J21" s="22" t="n">
        <f aca="false">IF($A21="","",SUMIFS('الحضور والانصراف'!$L$2:$L$3001,'الحضور والانصراف'!$B$2:$B$3001,$A21,'الحضور والانصراف'!$A$2:$A$3001,"&gt;="&amp;$D$3,'الحضور والانصراف'!$A$2:$A$3001,"&lt;="&amp;$F$3))</f>
        <v>0</v>
      </c>
      <c r="K21" s="21" t="n">
        <f aca="false">IF($A21="","",ROUND(SUMIFS('الحضور والانصراف'!$M$2:$M$3001,'الحضور والانصراف'!$B$2:$B$3001,$A21,'الحضور والانصراف'!$A$2:$A$3001,"&gt;="&amp;$D$3,'الحضور والانصراف'!$A$2:$A$3001,"&lt;="&amp;$F$3)/60,2))</f>
        <v>0</v>
      </c>
      <c r="L21" s="21" t="n">
        <f aca="false">IF($A21="","",SUMIFS(المأموريات!$F$2:$F$1001,المأموريات!$A$2:$A$1001,$A21,المأموريات!$C$2:$C$1001,"&gt;="&amp;$D$3,المأموريات!$C$2:$C$1001,"&lt;="&amp;$F$3,المأموريات!$H$2:$H$1001,"موافق"))</f>
        <v>0</v>
      </c>
      <c r="M21" s="24" t="n">
        <f aca="false">IF($A21="","",N(الموظفين!K17))</f>
        <v>3000</v>
      </c>
      <c r="N21" s="24" t="n">
        <f aca="false">IF($A21="","",SUMIFS('الحضور والانصراف'!$S$2:$S$3001,'الحضور والانصراف'!$B$2:$B$3001,$A21,'الحضور والانصراف'!$A$2:$A$3001,"&gt;="&amp;$D$3,'الحضور والانصراف'!$A$2:$A$3001,"&lt;="&amp;$F$3))</f>
        <v>0</v>
      </c>
      <c r="O21" s="24" t="n">
        <f aca="false">IF($A21="","",SUMIFS('الحضور والانصراف'!$Q$2:$Q$3001,'الحضور والانصراف'!$B$2:$B$3001,$A21,'الحضور والانصراف'!$A$2:$A$3001,"&gt;="&amp;$D$3,'الحضور والانصراف'!$A$2:$A$3001,"&lt;="&amp;$F$3))</f>
        <v>0</v>
      </c>
      <c r="P21" s="24" t="n">
        <f aca="false">IF($A21="","",SUMIFS('الحضور والانصراف'!$R$2:$R$3001,'الحضور والانصراف'!$B$2:$B$3001,$A21,'الحضور والانصراف'!$A$2:$A$3001,"&gt;="&amp;$D$3,'الحضور والانصراف'!$A$2:$A$3001,"&lt;="&amp;$F$3))</f>
        <v>0</v>
      </c>
      <c r="Q21" s="24" t="n">
        <f aca="false">IF($A21="","",M21+N21-O21-P21)</f>
        <v>3000</v>
      </c>
    </row>
    <row r="22" customFormat="false" ht="15" hidden="false" customHeight="false" outlineLevel="0" collapsed="false">
      <c r="A22" s="18" t="str">
        <f aca="false">IF(الموظفين!A18="","",الموظفين!A18)</f>
        <v>EMP017</v>
      </c>
      <c r="B22" s="18" t="str">
        <f aca="false">IF($A22="","",الموظفين!B18)</f>
        <v>الموظف 17</v>
      </c>
      <c r="C22" s="18" t="str">
        <f aca="false">IF($A22="","",IF(الموظفين!C18="","",الموظفين!C18))</f>
        <v/>
      </c>
      <c r="D22" s="22" t="n">
        <f aca="false">IF($A22="","",COUNTIFS('الحضور والانصراف'!$B$2:$B$3001,$A22,'الحضور والانصراف'!$P$2:$P$3001,"حاضر",'الحضور والانصراف'!$A$2:$A$3001,"&gt;="&amp;$D$3,'الحضور والانصراف'!$A$2:$A$3001,"&lt;="&amp;$F$3)+COUNTIFS('الحضور والانصراف'!$B$2:$B$3001,$A22,'الحضور والانصراف'!$P$2:$P$3001,"متأخر",'الحضور والانصراف'!$A$2:$A$3001,"&gt;="&amp;$D$3,'الحضور والانصراف'!$A$2:$A$3001,"&lt;="&amp;$F$3)+COUNTIFS('الحضور والانصراف'!$B$2:$B$3001,$A22,'الحضور والانصراف'!$P$2:$P$3001,"بدون انصراف",'الحضور والانصراف'!$A$2:$A$3001,"&gt;="&amp;$D$3,'الحضور والانصراف'!$A$2:$A$3001,"&lt;="&amp;$F$3))</f>
        <v>0</v>
      </c>
      <c r="E22" s="22" t="n">
        <f aca="false">IF($A22="","",COUNTIFS('الحضور والانصراف'!$B$2:$B$3001,$A22,'الحضور والانصراف'!$P$2:$P$3001,"متأخر",'الحضور والانصراف'!$A$2:$A$3001,"&gt;="&amp;$D$3,'الحضور والانصراف'!$A$2:$A$3001,"&lt;="&amp;$F$3))</f>
        <v>0</v>
      </c>
      <c r="F22" s="22" t="n">
        <f aca="false">IF($A22="","",COUNTIFS('الحضور والانصراف'!$B$2:$B$3001,$A22,'الحضور والانصراف'!$P$2:$P$3001,"غائب",'الحضور والانصراف'!$A$2:$A$3001,"&gt;="&amp;$D$3,'الحضور والانصراف'!$A$2:$A$3001,"&lt;="&amp;$F$3)+COUNTIFS('الحضور والانصراف'!$B$2:$B$3001,$A22,'الحضور والانصراف'!$P$2:$P$3001,"غياب",'الحضور والانصراف'!$A$2:$A$3001,"&gt;="&amp;$D$3,'الحضور والانصراف'!$A$2:$A$3001,"&lt;="&amp;$F$3))</f>
        <v>0</v>
      </c>
      <c r="G22" s="22" t="n">
        <f aca="false">IF($A22="","",SUMIFS(الإجازات!$I$2:$I$1001,الإجازات!$A$2:$A$1001,$A22,الإجازات!$G$2:$G$1001,"مقبولة"))</f>
        <v>0</v>
      </c>
      <c r="H22" s="21" t="n">
        <f aca="false">IF($A22="","",SUMIFS('الحضور والانصراف'!$J$2:$J$3001,'الحضور والانصراف'!$B$2:$B$3001,$A22,'الحضور والانصراف'!$A$2:$A$3001,"&gt;="&amp;$D$3,'الحضور والانصراف'!$A$2:$A$3001,"&lt;="&amp;$F$3))</f>
        <v>0</v>
      </c>
      <c r="I22" s="22" t="n">
        <f aca="false">IF($A22="","",SUMIFS('الحضور والانصراف'!$K$2:$K$3001,'الحضور والانصراف'!$B$2:$B$3001,$A22,'الحضور والانصراف'!$A$2:$A$3001,"&gt;="&amp;$D$3,'الحضور والانصراف'!$A$2:$A$3001,"&lt;="&amp;$F$3))</f>
        <v>0</v>
      </c>
      <c r="J22" s="22" t="n">
        <f aca="false">IF($A22="","",SUMIFS('الحضور والانصراف'!$L$2:$L$3001,'الحضور والانصراف'!$B$2:$B$3001,$A22,'الحضور والانصراف'!$A$2:$A$3001,"&gt;="&amp;$D$3,'الحضور والانصراف'!$A$2:$A$3001,"&lt;="&amp;$F$3))</f>
        <v>0</v>
      </c>
      <c r="K22" s="21" t="n">
        <f aca="false">IF($A22="","",ROUND(SUMIFS('الحضور والانصراف'!$M$2:$M$3001,'الحضور والانصراف'!$B$2:$B$3001,$A22,'الحضور والانصراف'!$A$2:$A$3001,"&gt;="&amp;$D$3,'الحضور والانصراف'!$A$2:$A$3001,"&lt;="&amp;$F$3)/60,2))</f>
        <v>0</v>
      </c>
      <c r="L22" s="21" t="n">
        <f aca="false">IF($A22="","",SUMIFS(المأموريات!$F$2:$F$1001,المأموريات!$A$2:$A$1001,$A22,المأموريات!$C$2:$C$1001,"&gt;="&amp;$D$3,المأموريات!$C$2:$C$1001,"&lt;="&amp;$F$3,المأموريات!$H$2:$H$1001,"موافق"))</f>
        <v>0</v>
      </c>
      <c r="M22" s="24" t="n">
        <f aca="false">IF($A22="","",N(الموظفين!K18))</f>
        <v>3000</v>
      </c>
      <c r="N22" s="24" t="n">
        <f aca="false">IF($A22="","",SUMIFS('الحضور والانصراف'!$S$2:$S$3001,'الحضور والانصراف'!$B$2:$B$3001,$A22,'الحضور والانصراف'!$A$2:$A$3001,"&gt;="&amp;$D$3,'الحضور والانصراف'!$A$2:$A$3001,"&lt;="&amp;$F$3))</f>
        <v>0</v>
      </c>
      <c r="O22" s="24" t="n">
        <f aca="false">IF($A22="","",SUMIFS('الحضور والانصراف'!$Q$2:$Q$3001,'الحضور والانصراف'!$B$2:$B$3001,$A22,'الحضور والانصراف'!$A$2:$A$3001,"&gt;="&amp;$D$3,'الحضور والانصراف'!$A$2:$A$3001,"&lt;="&amp;$F$3))</f>
        <v>0</v>
      </c>
      <c r="P22" s="24" t="n">
        <f aca="false">IF($A22="","",SUMIFS('الحضور والانصراف'!$R$2:$R$3001,'الحضور والانصراف'!$B$2:$B$3001,$A22,'الحضور والانصراف'!$A$2:$A$3001,"&gt;="&amp;$D$3,'الحضور والانصراف'!$A$2:$A$3001,"&lt;="&amp;$F$3))</f>
        <v>0</v>
      </c>
      <c r="Q22" s="24" t="n">
        <f aca="false">IF($A22="","",M22+N22-O22-P22)</f>
        <v>3000</v>
      </c>
    </row>
    <row r="23" customFormat="false" ht="15" hidden="false" customHeight="false" outlineLevel="0" collapsed="false">
      <c r="A23" s="18" t="str">
        <f aca="false">IF(الموظفين!A19="","",الموظفين!A19)</f>
        <v>EMP018</v>
      </c>
      <c r="B23" s="18" t="str">
        <f aca="false">IF($A23="","",الموظفين!B19)</f>
        <v>الموظف 18</v>
      </c>
      <c r="C23" s="18" t="str">
        <f aca="false">IF($A23="","",IF(الموظفين!C19="","",الموظفين!C19))</f>
        <v/>
      </c>
      <c r="D23" s="22" t="n">
        <f aca="false">IF($A23="","",COUNTIFS('الحضور والانصراف'!$B$2:$B$3001,$A23,'الحضور والانصراف'!$P$2:$P$3001,"حاضر",'الحضور والانصراف'!$A$2:$A$3001,"&gt;="&amp;$D$3,'الحضور والانصراف'!$A$2:$A$3001,"&lt;="&amp;$F$3)+COUNTIFS('الحضور والانصراف'!$B$2:$B$3001,$A23,'الحضور والانصراف'!$P$2:$P$3001,"متأخر",'الحضور والانصراف'!$A$2:$A$3001,"&gt;="&amp;$D$3,'الحضور والانصراف'!$A$2:$A$3001,"&lt;="&amp;$F$3)+COUNTIFS('الحضور والانصراف'!$B$2:$B$3001,$A23,'الحضور والانصراف'!$P$2:$P$3001,"بدون انصراف",'الحضور والانصراف'!$A$2:$A$3001,"&gt;="&amp;$D$3,'الحضور والانصراف'!$A$2:$A$3001,"&lt;="&amp;$F$3))</f>
        <v>0</v>
      </c>
      <c r="E23" s="22" t="n">
        <f aca="false">IF($A23="","",COUNTIFS('الحضور والانصراف'!$B$2:$B$3001,$A23,'الحضور والانصراف'!$P$2:$P$3001,"متأخر",'الحضور والانصراف'!$A$2:$A$3001,"&gt;="&amp;$D$3,'الحضور والانصراف'!$A$2:$A$3001,"&lt;="&amp;$F$3))</f>
        <v>0</v>
      </c>
      <c r="F23" s="22" t="n">
        <f aca="false">IF($A23="","",COUNTIFS('الحضور والانصراف'!$B$2:$B$3001,$A23,'الحضور والانصراف'!$P$2:$P$3001,"غائب",'الحضور والانصراف'!$A$2:$A$3001,"&gt;="&amp;$D$3,'الحضور والانصراف'!$A$2:$A$3001,"&lt;="&amp;$F$3)+COUNTIFS('الحضور والانصراف'!$B$2:$B$3001,$A23,'الحضور والانصراف'!$P$2:$P$3001,"غياب",'الحضور والانصراف'!$A$2:$A$3001,"&gt;="&amp;$D$3,'الحضور والانصراف'!$A$2:$A$3001,"&lt;="&amp;$F$3))</f>
        <v>0</v>
      </c>
      <c r="G23" s="22" t="n">
        <f aca="false">IF($A23="","",SUMIFS(الإجازات!$I$2:$I$1001,الإجازات!$A$2:$A$1001,$A23,الإجازات!$G$2:$G$1001,"مقبولة"))</f>
        <v>0</v>
      </c>
      <c r="H23" s="21" t="n">
        <f aca="false">IF($A23="","",SUMIFS('الحضور والانصراف'!$J$2:$J$3001,'الحضور والانصراف'!$B$2:$B$3001,$A23,'الحضور والانصراف'!$A$2:$A$3001,"&gt;="&amp;$D$3,'الحضور والانصراف'!$A$2:$A$3001,"&lt;="&amp;$F$3))</f>
        <v>0</v>
      </c>
      <c r="I23" s="22" t="n">
        <f aca="false">IF($A23="","",SUMIFS('الحضور والانصراف'!$K$2:$K$3001,'الحضور والانصراف'!$B$2:$B$3001,$A23,'الحضور والانصراف'!$A$2:$A$3001,"&gt;="&amp;$D$3,'الحضور والانصراف'!$A$2:$A$3001,"&lt;="&amp;$F$3))</f>
        <v>0</v>
      </c>
      <c r="J23" s="22" t="n">
        <f aca="false">IF($A23="","",SUMIFS('الحضور والانصراف'!$L$2:$L$3001,'الحضور والانصراف'!$B$2:$B$3001,$A23,'الحضور والانصراف'!$A$2:$A$3001,"&gt;="&amp;$D$3,'الحضور والانصراف'!$A$2:$A$3001,"&lt;="&amp;$F$3))</f>
        <v>0</v>
      </c>
      <c r="K23" s="21" t="n">
        <f aca="false">IF($A23="","",ROUND(SUMIFS('الحضور والانصراف'!$M$2:$M$3001,'الحضور والانصراف'!$B$2:$B$3001,$A23,'الحضور والانصراف'!$A$2:$A$3001,"&gt;="&amp;$D$3,'الحضور والانصراف'!$A$2:$A$3001,"&lt;="&amp;$F$3)/60,2))</f>
        <v>0</v>
      </c>
      <c r="L23" s="21" t="n">
        <f aca="false">IF($A23="","",SUMIFS(المأموريات!$F$2:$F$1001,المأموريات!$A$2:$A$1001,$A23,المأموريات!$C$2:$C$1001,"&gt;="&amp;$D$3,المأموريات!$C$2:$C$1001,"&lt;="&amp;$F$3,المأموريات!$H$2:$H$1001,"موافق"))</f>
        <v>0</v>
      </c>
      <c r="M23" s="24" t="n">
        <f aca="false">IF($A23="","",N(الموظفين!K19))</f>
        <v>3000</v>
      </c>
      <c r="N23" s="24" t="n">
        <f aca="false">IF($A23="","",SUMIFS('الحضور والانصراف'!$S$2:$S$3001,'الحضور والانصراف'!$B$2:$B$3001,$A23,'الحضور والانصراف'!$A$2:$A$3001,"&gt;="&amp;$D$3,'الحضور والانصراف'!$A$2:$A$3001,"&lt;="&amp;$F$3))</f>
        <v>0</v>
      </c>
      <c r="O23" s="24" t="n">
        <f aca="false">IF($A23="","",SUMIFS('الحضور والانصراف'!$Q$2:$Q$3001,'الحضور والانصراف'!$B$2:$B$3001,$A23,'الحضور والانصراف'!$A$2:$A$3001,"&gt;="&amp;$D$3,'الحضور والانصراف'!$A$2:$A$3001,"&lt;="&amp;$F$3))</f>
        <v>0</v>
      </c>
      <c r="P23" s="24" t="n">
        <f aca="false">IF($A23="","",SUMIFS('الحضور والانصراف'!$R$2:$R$3001,'الحضور والانصراف'!$B$2:$B$3001,$A23,'الحضور والانصراف'!$A$2:$A$3001,"&gt;="&amp;$D$3,'الحضور والانصراف'!$A$2:$A$3001,"&lt;="&amp;$F$3))</f>
        <v>0</v>
      </c>
      <c r="Q23" s="24" t="n">
        <f aca="false">IF($A23="","",M23+N23-O23-P23)</f>
        <v>3000</v>
      </c>
    </row>
    <row r="24" customFormat="false" ht="15" hidden="false" customHeight="false" outlineLevel="0" collapsed="false">
      <c r="A24" s="18" t="str">
        <f aca="false">IF(الموظفين!A20="","",الموظفين!A20)</f>
        <v>EMP019</v>
      </c>
      <c r="B24" s="18" t="str">
        <f aca="false">IF($A24="","",الموظفين!B20)</f>
        <v>الموظف 19</v>
      </c>
      <c r="C24" s="18" t="str">
        <f aca="false">IF($A24="","",IF(الموظفين!C20="","",الموظفين!C20))</f>
        <v/>
      </c>
      <c r="D24" s="22" t="n">
        <f aca="false">IF($A24="","",COUNTIFS('الحضور والانصراف'!$B$2:$B$3001,$A24,'الحضور والانصراف'!$P$2:$P$3001,"حاضر",'الحضور والانصراف'!$A$2:$A$3001,"&gt;="&amp;$D$3,'الحضور والانصراف'!$A$2:$A$3001,"&lt;="&amp;$F$3)+COUNTIFS('الحضور والانصراف'!$B$2:$B$3001,$A24,'الحضور والانصراف'!$P$2:$P$3001,"متأخر",'الحضور والانصراف'!$A$2:$A$3001,"&gt;="&amp;$D$3,'الحضور والانصراف'!$A$2:$A$3001,"&lt;="&amp;$F$3)+COUNTIFS('الحضور والانصراف'!$B$2:$B$3001,$A24,'الحضور والانصراف'!$P$2:$P$3001,"بدون انصراف",'الحضور والانصراف'!$A$2:$A$3001,"&gt;="&amp;$D$3,'الحضور والانصراف'!$A$2:$A$3001,"&lt;="&amp;$F$3))</f>
        <v>0</v>
      </c>
      <c r="E24" s="22" t="n">
        <f aca="false">IF($A24="","",COUNTIFS('الحضور والانصراف'!$B$2:$B$3001,$A24,'الحضور والانصراف'!$P$2:$P$3001,"متأخر",'الحضور والانصراف'!$A$2:$A$3001,"&gt;="&amp;$D$3,'الحضور والانصراف'!$A$2:$A$3001,"&lt;="&amp;$F$3))</f>
        <v>0</v>
      </c>
      <c r="F24" s="22" t="n">
        <f aca="false">IF($A24="","",COUNTIFS('الحضور والانصراف'!$B$2:$B$3001,$A24,'الحضور والانصراف'!$P$2:$P$3001,"غائب",'الحضور والانصراف'!$A$2:$A$3001,"&gt;="&amp;$D$3,'الحضور والانصراف'!$A$2:$A$3001,"&lt;="&amp;$F$3)+COUNTIFS('الحضور والانصراف'!$B$2:$B$3001,$A24,'الحضور والانصراف'!$P$2:$P$3001,"غياب",'الحضور والانصراف'!$A$2:$A$3001,"&gt;="&amp;$D$3,'الحضور والانصراف'!$A$2:$A$3001,"&lt;="&amp;$F$3))</f>
        <v>0</v>
      </c>
      <c r="G24" s="22" t="n">
        <f aca="false">IF($A24="","",SUMIFS(الإجازات!$I$2:$I$1001,الإجازات!$A$2:$A$1001,$A24,الإجازات!$G$2:$G$1001,"مقبولة"))</f>
        <v>0</v>
      </c>
      <c r="H24" s="21" t="n">
        <f aca="false">IF($A24="","",SUMIFS('الحضور والانصراف'!$J$2:$J$3001,'الحضور والانصراف'!$B$2:$B$3001,$A24,'الحضور والانصراف'!$A$2:$A$3001,"&gt;="&amp;$D$3,'الحضور والانصراف'!$A$2:$A$3001,"&lt;="&amp;$F$3))</f>
        <v>0</v>
      </c>
      <c r="I24" s="22" t="n">
        <f aca="false">IF($A24="","",SUMIFS('الحضور والانصراف'!$K$2:$K$3001,'الحضور والانصراف'!$B$2:$B$3001,$A24,'الحضور والانصراف'!$A$2:$A$3001,"&gt;="&amp;$D$3,'الحضور والانصراف'!$A$2:$A$3001,"&lt;="&amp;$F$3))</f>
        <v>0</v>
      </c>
      <c r="J24" s="22" t="n">
        <f aca="false">IF($A24="","",SUMIFS('الحضور والانصراف'!$L$2:$L$3001,'الحضور والانصراف'!$B$2:$B$3001,$A24,'الحضور والانصراف'!$A$2:$A$3001,"&gt;="&amp;$D$3,'الحضور والانصراف'!$A$2:$A$3001,"&lt;="&amp;$F$3))</f>
        <v>0</v>
      </c>
      <c r="K24" s="21" t="n">
        <f aca="false">IF($A24="","",ROUND(SUMIFS('الحضور والانصراف'!$M$2:$M$3001,'الحضور والانصراف'!$B$2:$B$3001,$A24,'الحضور والانصراف'!$A$2:$A$3001,"&gt;="&amp;$D$3,'الحضور والانصراف'!$A$2:$A$3001,"&lt;="&amp;$F$3)/60,2))</f>
        <v>0</v>
      </c>
      <c r="L24" s="21" t="n">
        <f aca="false">IF($A24="","",SUMIFS(المأموريات!$F$2:$F$1001,المأموريات!$A$2:$A$1001,$A24,المأموريات!$C$2:$C$1001,"&gt;="&amp;$D$3,المأموريات!$C$2:$C$1001,"&lt;="&amp;$F$3,المأموريات!$H$2:$H$1001,"موافق"))</f>
        <v>0</v>
      </c>
      <c r="M24" s="24" t="n">
        <f aca="false">IF($A24="","",N(الموظفين!K20))</f>
        <v>3000</v>
      </c>
      <c r="N24" s="24" t="n">
        <f aca="false">IF($A24="","",SUMIFS('الحضور والانصراف'!$S$2:$S$3001,'الحضور والانصراف'!$B$2:$B$3001,$A24,'الحضور والانصراف'!$A$2:$A$3001,"&gt;="&amp;$D$3,'الحضور والانصراف'!$A$2:$A$3001,"&lt;="&amp;$F$3))</f>
        <v>0</v>
      </c>
      <c r="O24" s="24" t="n">
        <f aca="false">IF($A24="","",SUMIFS('الحضور والانصراف'!$Q$2:$Q$3001,'الحضور والانصراف'!$B$2:$B$3001,$A24,'الحضور والانصراف'!$A$2:$A$3001,"&gt;="&amp;$D$3,'الحضور والانصراف'!$A$2:$A$3001,"&lt;="&amp;$F$3))</f>
        <v>0</v>
      </c>
      <c r="P24" s="24" t="n">
        <f aca="false">IF($A24="","",SUMIFS('الحضور والانصراف'!$R$2:$R$3001,'الحضور والانصراف'!$B$2:$B$3001,$A24,'الحضور والانصراف'!$A$2:$A$3001,"&gt;="&amp;$D$3,'الحضور والانصراف'!$A$2:$A$3001,"&lt;="&amp;$F$3))</f>
        <v>0</v>
      </c>
      <c r="Q24" s="24" t="n">
        <f aca="false">IF($A24="","",M24+N24-O24-P24)</f>
        <v>3000</v>
      </c>
    </row>
    <row r="25" customFormat="false" ht="15" hidden="false" customHeight="false" outlineLevel="0" collapsed="false">
      <c r="A25" s="18" t="str">
        <f aca="false">IF(الموظفين!A21="","",الموظفين!A21)</f>
        <v>EMP020</v>
      </c>
      <c r="B25" s="18" t="str">
        <f aca="false">IF($A25="","",الموظفين!B21)</f>
        <v>الموظف 20</v>
      </c>
      <c r="C25" s="18" t="str">
        <f aca="false">IF($A25="","",IF(الموظفين!C21="","",الموظفين!C21))</f>
        <v/>
      </c>
      <c r="D25" s="22" t="n">
        <f aca="false">IF($A25="","",COUNTIFS('الحضور والانصراف'!$B$2:$B$3001,$A25,'الحضور والانصراف'!$P$2:$P$3001,"حاضر",'الحضور والانصراف'!$A$2:$A$3001,"&gt;="&amp;$D$3,'الحضور والانصراف'!$A$2:$A$3001,"&lt;="&amp;$F$3)+COUNTIFS('الحضور والانصراف'!$B$2:$B$3001,$A25,'الحضور والانصراف'!$P$2:$P$3001,"متأخر",'الحضور والانصراف'!$A$2:$A$3001,"&gt;="&amp;$D$3,'الحضور والانصراف'!$A$2:$A$3001,"&lt;="&amp;$F$3)+COUNTIFS('الحضور والانصراف'!$B$2:$B$3001,$A25,'الحضور والانصراف'!$P$2:$P$3001,"بدون انصراف",'الحضور والانصراف'!$A$2:$A$3001,"&gt;="&amp;$D$3,'الحضور والانصراف'!$A$2:$A$3001,"&lt;="&amp;$F$3))</f>
        <v>0</v>
      </c>
      <c r="E25" s="22" t="n">
        <f aca="false">IF($A25="","",COUNTIFS('الحضور والانصراف'!$B$2:$B$3001,$A25,'الحضور والانصراف'!$P$2:$P$3001,"متأخر",'الحضور والانصراف'!$A$2:$A$3001,"&gt;="&amp;$D$3,'الحضور والانصراف'!$A$2:$A$3001,"&lt;="&amp;$F$3))</f>
        <v>0</v>
      </c>
      <c r="F25" s="22" t="n">
        <f aca="false">IF($A25="","",COUNTIFS('الحضور والانصراف'!$B$2:$B$3001,$A25,'الحضور والانصراف'!$P$2:$P$3001,"غائب",'الحضور والانصراف'!$A$2:$A$3001,"&gt;="&amp;$D$3,'الحضور والانصراف'!$A$2:$A$3001,"&lt;="&amp;$F$3)+COUNTIFS('الحضور والانصراف'!$B$2:$B$3001,$A25,'الحضور والانصراف'!$P$2:$P$3001,"غياب",'الحضور والانصراف'!$A$2:$A$3001,"&gt;="&amp;$D$3,'الحضور والانصراف'!$A$2:$A$3001,"&lt;="&amp;$F$3))</f>
        <v>0</v>
      </c>
      <c r="G25" s="22" t="n">
        <f aca="false">IF($A25="","",SUMIFS(الإجازات!$I$2:$I$1001,الإجازات!$A$2:$A$1001,$A25,الإجازات!$G$2:$G$1001,"مقبولة"))</f>
        <v>0</v>
      </c>
      <c r="H25" s="21" t="n">
        <f aca="false">IF($A25="","",SUMIFS('الحضور والانصراف'!$J$2:$J$3001,'الحضور والانصراف'!$B$2:$B$3001,$A25,'الحضور والانصراف'!$A$2:$A$3001,"&gt;="&amp;$D$3,'الحضور والانصراف'!$A$2:$A$3001,"&lt;="&amp;$F$3))</f>
        <v>0</v>
      </c>
      <c r="I25" s="22" t="n">
        <f aca="false">IF($A25="","",SUMIFS('الحضور والانصراف'!$K$2:$K$3001,'الحضور والانصراف'!$B$2:$B$3001,$A25,'الحضور والانصراف'!$A$2:$A$3001,"&gt;="&amp;$D$3,'الحضور والانصراف'!$A$2:$A$3001,"&lt;="&amp;$F$3))</f>
        <v>0</v>
      </c>
      <c r="J25" s="22" t="n">
        <f aca="false">IF($A25="","",SUMIFS('الحضور والانصراف'!$L$2:$L$3001,'الحضور والانصراف'!$B$2:$B$3001,$A25,'الحضور والانصراف'!$A$2:$A$3001,"&gt;="&amp;$D$3,'الحضور والانصراف'!$A$2:$A$3001,"&lt;="&amp;$F$3))</f>
        <v>0</v>
      </c>
      <c r="K25" s="21" t="n">
        <f aca="false">IF($A25="","",ROUND(SUMIFS('الحضور والانصراف'!$M$2:$M$3001,'الحضور والانصراف'!$B$2:$B$3001,$A25,'الحضور والانصراف'!$A$2:$A$3001,"&gt;="&amp;$D$3,'الحضور والانصراف'!$A$2:$A$3001,"&lt;="&amp;$F$3)/60,2))</f>
        <v>0</v>
      </c>
      <c r="L25" s="21" t="n">
        <f aca="false">IF($A25="","",SUMIFS(المأموريات!$F$2:$F$1001,المأموريات!$A$2:$A$1001,$A25,المأموريات!$C$2:$C$1001,"&gt;="&amp;$D$3,المأموريات!$C$2:$C$1001,"&lt;="&amp;$F$3,المأموريات!$H$2:$H$1001,"موافق"))</f>
        <v>0</v>
      </c>
      <c r="M25" s="24" t="n">
        <f aca="false">IF($A25="","",N(الموظفين!K21))</f>
        <v>3000</v>
      </c>
      <c r="N25" s="24" t="n">
        <f aca="false">IF($A25="","",SUMIFS('الحضور والانصراف'!$S$2:$S$3001,'الحضور والانصراف'!$B$2:$B$3001,$A25,'الحضور والانصراف'!$A$2:$A$3001,"&gt;="&amp;$D$3,'الحضور والانصراف'!$A$2:$A$3001,"&lt;="&amp;$F$3))</f>
        <v>0</v>
      </c>
      <c r="O25" s="24" t="n">
        <f aca="false">IF($A25="","",SUMIFS('الحضور والانصراف'!$Q$2:$Q$3001,'الحضور والانصراف'!$B$2:$B$3001,$A25,'الحضور والانصراف'!$A$2:$A$3001,"&gt;="&amp;$D$3,'الحضور والانصراف'!$A$2:$A$3001,"&lt;="&amp;$F$3))</f>
        <v>0</v>
      </c>
      <c r="P25" s="24" t="n">
        <f aca="false">IF($A25="","",SUMIFS('الحضور والانصراف'!$R$2:$R$3001,'الحضور والانصراف'!$B$2:$B$3001,$A25,'الحضور والانصراف'!$A$2:$A$3001,"&gt;="&amp;$D$3,'الحضور والانصراف'!$A$2:$A$3001,"&lt;="&amp;$F$3))</f>
        <v>0</v>
      </c>
      <c r="Q25" s="24" t="n">
        <f aca="false">IF($A25="","",M25+N25-O25-P25)</f>
        <v>3000</v>
      </c>
    </row>
    <row r="26" customFormat="false" ht="15" hidden="false" customHeight="false" outlineLevel="0" collapsed="false">
      <c r="A26" s="18" t="str">
        <f aca="false">IF(الموظفين!A22="","",الموظفين!A22)</f>
        <v>EMP021</v>
      </c>
      <c r="B26" s="18" t="str">
        <f aca="false">IF($A26="","",الموظفين!B22)</f>
        <v>الموظف 21</v>
      </c>
      <c r="C26" s="18" t="str">
        <f aca="false">IF($A26="","",IF(الموظفين!C22="","",الموظفين!C22))</f>
        <v/>
      </c>
      <c r="D26" s="22" t="n">
        <f aca="false">IF($A26="","",COUNTIFS('الحضور والانصراف'!$B$2:$B$3001,$A26,'الحضور والانصراف'!$P$2:$P$3001,"حاضر",'الحضور والانصراف'!$A$2:$A$3001,"&gt;="&amp;$D$3,'الحضور والانصراف'!$A$2:$A$3001,"&lt;="&amp;$F$3)+COUNTIFS('الحضور والانصراف'!$B$2:$B$3001,$A26,'الحضور والانصراف'!$P$2:$P$3001,"متأخر",'الحضور والانصراف'!$A$2:$A$3001,"&gt;="&amp;$D$3,'الحضور والانصراف'!$A$2:$A$3001,"&lt;="&amp;$F$3)+COUNTIFS('الحضور والانصراف'!$B$2:$B$3001,$A26,'الحضور والانصراف'!$P$2:$P$3001,"بدون انصراف",'الحضور والانصراف'!$A$2:$A$3001,"&gt;="&amp;$D$3,'الحضور والانصراف'!$A$2:$A$3001,"&lt;="&amp;$F$3))</f>
        <v>0</v>
      </c>
      <c r="E26" s="22" t="n">
        <f aca="false">IF($A26="","",COUNTIFS('الحضور والانصراف'!$B$2:$B$3001,$A26,'الحضور والانصراف'!$P$2:$P$3001,"متأخر",'الحضور والانصراف'!$A$2:$A$3001,"&gt;="&amp;$D$3,'الحضور والانصراف'!$A$2:$A$3001,"&lt;="&amp;$F$3))</f>
        <v>0</v>
      </c>
      <c r="F26" s="22" t="n">
        <f aca="false">IF($A26="","",COUNTIFS('الحضور والانصراف'!$B$2:$B$3001,$A26,'الحضور والانصراف'!$P$2:$P$3001,"غائب",'الحضور والانصراف'!$A$2:$A$3001,"&gt;="&amp;$D$3,'الحضور والانصراف'!$A$2:$A$3001,"&lt;="&amp;$F$3)+COUNTIFS('الحضور والانصراف'!$B$2:$B$3001,$A26,'الحضور والانصراف'!$P$2:$P$3001,"غياب",'الحضور والانصراف'!$A$2:$A$3001,"&gt;="&amp;$D$3,'الحضور والانصراف'!$A$2:$A$3001,"&lt;="&amp;$F$3))</f>
        <v>0</v>
      </c>
      <c r="G26" s="22" t="n">
        <f aca="false">IF($A26="","",SUMIFS(الإجازات!$I$2:$I$1001,الإجازات!$A$2:$A$1001,$A26,الإجازات!$G$2:$G$1001,"مقبولة"))</f>
        <v>0</v>
      </c>
      <c r="H26" s="21" t="n">
        <f aca="false">IF($A26="","",SUMIFS('الحضور والانصراف'!$J$2:$J$3001,'الحضور والانصراف'!$B$2:$B$3001,$A26,'الحضور والانصراف'!$A$2:$A$3001,"&gt;="&amp;$D$3,'الحضور والانصراف'!$A$2:$A$3001,"&lt;="&amp;$F$3))</f>
        <v>0</v>
      </c>
      <c r="I26" s="22" t="n">
        <f aca="false">IF($A26="","",SUMIFS('الحضور والانصراف'!$K$2:$K$3001,'الحضور والانصراف'!$B$2:$B$3001,$A26,'الحضور والانصراف'!$A$2:$A$3001,"&gt;="&amp;$D$3,'الحضور والانصراف'!$A$2:$A$3001,"&lt;="&amp;$F$3))</f>
        <v>0</v>
      </c>
      <c r="J26" s="22" t="n">
        <f aca="false">IF($A26="","",SUMIFS('الحضور والانصراف'!$L$2:$L$3001,'الحضور والانصراف'!$B$2:$B$3001,$A26,'الحضور والانصراف'!$A$2:$A$3001,"&gt;="&amp;$D$3,'الحضور والانصراف'!$A$2:$A$3001,"&lt;="&amp;$F$3))</f>
        <v>0</v>
      </c>
      <c r="K26" s="21" t="n">
        <f aca="false">IF($A26="","",ROUND(SUMIFS('الحضور والانصراف'!$M$2:$M$3001,'الحضور والانصراف'!$B$2:$B$3001,$A26,'الحضور والانصراف'!$A$2:$A$3001,"&gt;="&amp;$D$3,'الحضور والانصراف'!$A$2:$A$3001,"&lt;="&amp;$F$3)/60,2))</f>
        <v>0</v>
      </c>
      <c r="L26" s="21" t="n">
        <f aca="false">IF($A26="","",SUMIFS(المأموريات!$F$2:$F$1001,المأموريات!$A$2:$A$1001,$A26,المأموريات!$C$2:$C$1001,"&gt;="&amp;$D$3,المأموريات!$C$2:$C$1001,"&lt;="&amp;$F$3,المأموريات!$H$2:$H$1001,"موافق"))</f>
        <v>0</v>
      </c>
      <c r="M26" s="24" t="n">
        <f aca="false">IF($A26="","",N(الموظفين!K22))</f>
        <v>3000</v>
      </c>
      <c r="N26" s="24" t="n">
        <f aca="false">IF($A26="","",SUMIFS('الحضور والانصراف'!$S$2:$S$3001,'الحضور والانصراف'!$B$2:$B$3001,$A26,'الحضور والانصراف'!$A$2:$A$3001,"&gt;="&amp;$D$3,'الحضور والانصراف'!$A$2:$A$3001,"&lt;="&amp;$F$3))</f>
        <v>0</v>
      </c>
      <c r="O26" s="24" t="n">
        <f aca="false">IF($A26="","",SUMIFS('الحضور والانصراف'!$Q$2:$Q$3001,'الحضور والانصراف'!$B$2:$B$3001,$A26,'الحضور والانصراف'!$A$2:$A$3001,"&gt;="&amp;$D$3,'الحضور والانصراف'!$A$2:$A$3001,"&lt;="&amp;$F$3))</f>
        <v>0</v>
      </c>
      <c r="P26" s="24" t="n">
        <f aca="false">IF($A26="","",SUMIFS('الحضور والانصراف'!$R$2:$R$3001,'الحضور والانصراف'!$B$2:$B$3001,$A26,'الحضور والانصراف'!$A$2:$A$3001,"&gt;="&amp;$D$3,'الحضور والانصراف'!$A$2:$A$3001,"&lt;="&amp;$F$3))</f>
        <v>0</v>
      </c>
      <c r="Q26" s="24" t="n">
        <f aca="false">IF($A26="","",M26+N26-O26-P26)</f>
        <v>3000</v>
      </c>
    </row>
    <row r="27" customFormat="false" ht="15" hidden="false" customHeight="false" outlineLevel="0" collapsed="false">
      <c r="A27" s="18" t="str">
        <f aca="false">IF(الموظفين!A23="","",الموظفين!A23)</f>
        <v>EMP022</v>
      </c>
      <c r="B27" s="18" t="str">
        <f aca="false">IF($A27="","",الموظفين!B23)</f>
        <v>الموظف 22</v>
      </c>
      <c r="C27" s="18" t="str">
        <f aca="false">IF($A27="","",IF(الموظفين!C23="","",الموظفين!C23))</f>
        <v/>
      </c>
      <c r="D27" s="22" t="n">
        <f aca="false">IF($A27="","",COUNTIFS('الحضور والانصراف'!$B$2:$B$3001,$A27,'الحضور والانصراف'!$P$2:$P$3001,"حاضر",'الحضور والانصراف'!$A$2:$A$3001,"&gt;="&amp;$D$3,'الحضور والانصراف'!$A$2:$A$3001,"&lt;="&amp;$F$3)+COUNTIFS('الحضور والانصراف'!$B$2:$B$3001,$A27,'الحضور والانصراف'!$P$2:$P$3001,"متأخر",'الحضور والانصراف'!$A$2:$A$3001,"&gt;="&amp;$D$3,'الحضور والانصراف'!$A$2:$A$3001,"&lt;="&amp;$F$3)+COUNTIFS('الحضور والانصراف'!$B$2:$B$3001,$A27,'الحضور والانصراف'!$P$2:$P$3001,"بدون انصراف",'الحضور والانصراف'!$A$2:$A$3001,"&gt;="&amp;$D$3,'الحضور والانصراف'!$A$2:$A$3001,"&lt;="&amp;$F$3))</f>
        <v>0</v>
      </c>
      <c r="E27" s="22" t="n">
        <f aca="false">IF($A27="","",COUNTIFS('الحضور والانصراف'!$B$2:$B$3001,$A27,'الحضور والانصراف'!$P$2:$P$3001,"متأخر",'الحضور والانصراف'!$A$2:$A$3001,"&gt;="&amp;$D$3,'الحضور والانصراف'!$A$2:$A$3001,"&lt;="&amp;$F$3))</f>
        <v>0</v>
      </c>
      <c r="F27" s="22" t="n">
        <f aca="false">IF($A27="","",COUNTIFS('الحضور والانصراف'!$B$2:$B$3001,$A27,'الحضور والانصراف'!$P$2:$P$3001,"غائب",'الحضور والانصراف'!$A$2:$A$3001,"&gt;="&amp;$D$3,'الحضور والانصراف'!$A$2:$A$3001,"&lt;="&amp;$F$3)+COUNTIFS('الحضور والانصراف'!$B$2:$B$3001,$A27,'الحضور والانصراف'!$P$2:$P$3001,"غياب",'الحضور والانصراف'!$A$2:$A$3001,"&gt;="&amp;$D$3,'الحضور والانصراف'!$A$2:$A$3001,"&lt;="&amp;$F$3))</f>
        <v>0</v>
      </c>
      <c r="G27" s="22" t="n">
        <f aca="false">IF($A27="","",SUMIFS(الإجازات!$I$2:$I$1001,الإجازات!$A$2:$A$1001,$A27,الإجازات!$G$2:$G$1001,"مقبولة"))</f>
        <v>0</v>
      </c>
      <c r="H27" s="21" t="n">
        <f aca="false">IF($A27="","",SUMIFS('الحضور والانصراف'!$J$2:$J$3001,'الحضور والانصراف'!$B$2:$B$3001,$A27,'الحضور والانصراف'!$A$2:$A$3001,"&gt;="&amp;$D$3,'الحضور والانصراف'!$A$2:$A$3001,"&lt;="&amp;$F$3))</f>
        <v>0</v>
      </c>
      <c r="I27" s="22" t="n">
        <f aca="false">IF($A27="","",SUMIFS('الحضور والانصراف'!$K$2:$K$3001,'الحضور والانصراف'!$B$2:$B$3001,$A27,'الحضور والانصراف'!$A$2:$A$3001,"&gt;="&amp;$D$3,'الحضور والانصراف'!$A$2:$A$3001,"&lt;="&amp;$F$3))</f>
        <v>0</v>
      </c>
      <c r="J27" s="22" t="n">
        <f aca="false">IF($A27="","",SUMIFS('الحضور والانصراف'!$L$2:$L$3001,'الحضور والانصراف'!$B$2:$B$3001,$A27,'الحضور والانصراف'!$A$2:$A$3001,"&gt;="&amp;$D$3,'الحضور والانصراف'!$A$2:$A$3001,"&lt;="&amp;$F$3))</f>
        <v>0</v>
      </c>
      <c r="K27" s="21" t="n">
        <f aca="false">IF($A27="","",ROUND(SUMIFS('الحضور والانصراف'!$M$2:$M$3001,'الحضور والانصراف'!$B$2:$B$3001,$A27,'الحضور والانصراف'!$A$2:$A$3001,"&gt;="&amp;$D$3,'الحضور والانصراف'!$A$2:$A$3001,"&lt;="&amp;$F$3)/60,2))</f>
        <v>0</v>
      </c>
      <c r="L27" s="21" t="n">
        <f aca="false">IF($A27="","",SUMIFS(المأموريات!$F$2:$F$1001,المأموريات!$A$2:$A$1001,$A27,المأموريات!$C$2:$C$1001,"&gt;="&amp;$D$3,المأموريات!$C$2:$C$1001,"&lt;="&amp;$F$3,المأموريات!$H$2:$H$1001,"موافق"))</f>
        <v>0</v>
      </c>
      <c r="M27" s="24" t="n">
        <f aca="false">IF($A27="","",N(الموظفين!K23))</f>
        <v>3000</v>
      </c>
      <c r="N27" s="24" t="n">
        <f aca="false">IF($A27="","",SUMIFS('الحضور والانصراف'!$S$2:$S$3001,'الحضور والانصراف'!$B$2:$B$3001,$A27,'الحضور والانصراف'!$A$2:$A$3001,"&gt;="&amp;$D$3,'الحضور والانصراف'!$A$2:$A$3001,"&lt;="&amp;$F$3))</f>
        <v>0</v>
      </c>
      <c r="O27" s="24" t="n">
        <f aca="false">IF($A27="","",SUMIFS('الحضور والانصراف'!$Q$2:$Q$3001,'الحضور والانصراف'!$B$2:$B$3001,$A27,'الحضور والانصراف'!$A$2:$A$3001,"&gt;="&amp;$D$3,'الحضور والانصراف'!$A$2:$A$3001,"&lt;="&amp;$F$3))</f>
        <v>0</v>
      </c>
      <c r="P27" s="24" t="n">
        <f aca="false">IF($A27="","",SUMIFS('الحضور والانصراف'!$R$2:$R$3001,'الحضور والانصراف'!$B$2:$B$3001,$A27,'الحضور والانصراف'!$A$2:$A$3001,"&gt;="&amp;$D$3,'الحضور والانصراف'!$A$2:$A$3001,"&lt;="&amp;$F$3))</f>
        <v>0</v>
      </c>
      <c r="Q27" s="24" t="n">
        <f aca="false">IF($A27="","",M27+N27-O27-P27)</f>
        <v>3000</v>
      </c>
    </row>
    <row r="28" customFormat="false" ht="15" hidden="false" customHeight="false" outlineLevel="0" collapsed="false">
      <c r="A28" s="18" t="str">
        <f aca="false">IF(الموظفين!A24="","",الموظفين!A24)</f>
        <v>EMP023</v>
      </c>
      <c r="B28" s="18" t="str">
        <f aca="false">IF($A28="","",الموظفين!B24)</f>
        <v>الموظف 23</v>
      </c>
      <c r="C28" s="18" t="str">
        <f aca="false">IF($A28="","",IF(الموظفين!C24="","",الموظفين!C24))</f>
        <v/>
      </c>
      <c r="D28" s="22" t="n">
        <f aca="false">IF($A28="","",COUNTIFS('الحضور والانصراف'!$B$2:$B$3001,$A28,'الحضور والانصراف'!$P$2:$P$3001,"حاضر",'الحضور والانصراف'!$A$2:$A$3001,"&gt;="&amp;$D$3,'الحضور والانصراف'!$A$2:$A$3001,"&lt;="&amp;$F$3)+COUNTIFS('الحضور والانصراف'!$B$2:$B$3001,$A28,'الحضور والانصراف'!$P$2:$P$3001,"متأخر",'الحضور والانصراف'!$A$2:$A$3001,"&gt;="&amp;$D$3,'الحضور والانصراف'!$A$2:$A$3001,"&lt;="&amp;$F$3)+COUNTIFS('الحضور والانصراف'!$B$2:$B$3001,$A28,'الحضور والانصراف'!$P$2:$P$3001,"بدون انصراف",'الحضور والانصراف'!$A$2:$A$3001,"&gt;="&amp;$D$3,'الحضور والانصراف'!$A$2:$A$3001,"&lt;="&amp;$F$3))</f>
        <v>0</v>
      </c>
      <c r="E28" s="22" t="n">
        <f aca="false">IF($A28="","",COUNTIFS('الحضور والانصراف'!$B$2:$B$3001,$A28,'الحضور والانصراف'!$P$2:$P$3001,"متأخر",'الحضور والانصراف'!$A$2:$A$3001,"&gt;="&amp;$D$3,'الحضور والانصراف'!$A$2:$A$3001,"&lt;="&amp;$F$3))</f>
        <v>0</v>
      </c>
      <c r="F28" s="22" t="n">
        <f aca="false">IF($A28="","",COUNTIFS('الحضور والانصراف'!$B$2:$B$3001,$A28,'الحضور والانصراف'!$P$2:$P$3001,"غائب",'الحضور والانصراف'!$A$2:$A$3001,"&gt;="&amp;$D$3,'الحضور والانصراف'!$A$2:$A$3001,"&lt;="&amp;$F$3)+COUNTIFS('الحضور والانصراف'!$B$2:$B$3001,$A28,'الحضور والانصراف'!$P$2:$P$3001,"غياب",'الحضور والانصراف'!$A$2:$A$3001,"&gt;="&amp;$D$3,'الحضور والانصراف'!$A$2:$A$3001,"&lt;="&amp;$F$3))</f>
        <v>0</v>
      </c>
      <c r="G28" s="22" t="n">
        <f aca="false">IF($A28="","",SUMIFS(الإجازات!$I$2:$I$1001,الإجازات!$A$2:$A$1001,$A28,الإجازات!$G$2:$G$1001,"مقبولة"))</f>
        <v>0</v>
      </c>
      <c r="H28" s="21" t="n">
        <f aca="false">IF($A28="","",SUMIFS('الحضور والانصراف'!$J$2:$J$3001,'الحضور والانصراف'!$B$2:$B$3001,$A28,'الحضور والانصراف'!$A$2:$A$3001,"&gt;="&amp;$D$3,'الحضور والانصراف'!$A$2:$A$3001,"&lt;="&amp;$F$3))</f>
        <v>0</v>
      </c>
      <c r="I28" s="22" t="n">
        <f aca="false">IF($A28="","",SUMIFS('الحضور والانصراف'!$K$2:$K$3001,'الحضور والانصراف'!$B$2:$B$3001,$A28,'الحضور والانصراف'!$A$2:$A$3001,"&gt;="&amp;$D$3,'الحضور والانصراف'!$A$2:$A$3001,"&lt;="&amp;$F$3))</f>
        <v>0</v>
      </c>
      <c r="J28" s="22" t="n">
        <f aca="false">IF($A28="","",SUMIFS('الحضور والانصراف'!$L$2:$L$3001,'الحضور والانصراف'!$B$2:$B$3001,$A28,'الحضور والانصراف'!$A$2:$A$3001,"&gt;="&amp;$D$3,'الحضور والانصراف'!$A$2:$A$3001,"&lt;="&amp;$F$3))</f>
        <v>0</v>
      </c>
      <c r="K28" s="21" t="n">
        <f aca="false">IF($A28="","",ROUND(SUMIFS('الحضور والانصراف'!$M$2:$M$3001,'الحضور والانصراف'!$B$2:$B$3001,$A28,'الحضور والانصراف'!$A$2:$A$3001,"&gt;="&amp;$D$3,'الحضور والانصراف'!$A$2:$A$3001,"&lt;="&amp;$F$3)/60,2))</f>
        <v>0</v>
      </c>
      <c r="L28" s="21" t="n">
        <f aca="false">IF($A28="","",SUMIFS(المأموريات!$F$2:$F$1001,المأموريات!$A$2:$A$1001,$A28,المأموريات!$C$2:$C$1001,"&gt;="&amp;$D$3,المأموريات!$C$2:$C$1001,"&lt;="&amp;$F$3,المأموريات!$H$2:$H$1001,"موافق"))</f>
        <v>0</v>
      </c>
      <c r="M28" s="24" t="n">
        <f aca="false">IF($A28="","",N(الموظفين!K24))</f>
        <v>3000</v>
      </c>
      <c r="N28" s="24" t="n">
        <f aca="false">IF($A28="","",SUMIFS('الحضور والانصراف'!$S$2:$S$3001,'الحضور والانصراف'!$B$2:$B$3001,$A28,'الحضور والانصراف'!$A$2:$A$3001,"&gt;="&amp;$D$3,'الحضور والانصراف'!$A$2:$A$3001,"&lt;="&amp;$F$3))</f>
        <v>0</v>
      </c>
      <c r="O28" s="24" t="n">
        <f aca="false">IF($A28="","",SUMIFS('الحضور والانصراف'!$Q$2:$Q$3001,'الحضور والانصراف'!$B$2:$B$3001,$A28,'الحضور والانصراف'!$A$2:$A$3001,"&gt;="&amp;$D$3,'الحضور والانصراف'!$A$2:$A$3001,"&lt;="&amp;$F$3))</f>
        <v>0</v>
      </c>
      <c r="P28" s="24" t="n">
        <f aca="false">IF($A28="","",SUMIFS('الحضور والانصراف'!$R$2:$R$3001,'الحضور والانصراف'!$B$2:$B$3001,$A28,'الحضور والانصراف'!$A$2:$A$3001,"&gt;="&amp;$D$3,'الحضور والانصراف'!$A$2:$A$3001,"&lt;="&amp;$F$3))</f>
        <v>0</v>
      </c>
      <c r="Q28" s="24" t="n">
        <f aca="false">IF($A28="","",M28+N28-O28-P28)</f>
        <v>3000</v>
      </c>
    </row>
    <row r="29" customFormat="false" ht="15" hidden="false" customHeight="false" outlineLevel="0" collapsed="false">
      <c r="A29" s="18" t="str">
        <f aca="false">IF(الموظفين!A25="","",الموظفين!A25)</f>
        <v>EMP024</v>
      </c>
      <c r="B29" s="18" t="str">
        <f aca="false">IF($A29="","",الموظفين!B25)</f>
        <v>الموظف 24</v>
      </c>
      <c r="C29" s="18" t="str">
        <f aca="false">IF($A29="","",IF(الموظفين!C25="","",الموظفين!C25))</f>
        <v/>
      </c>
      <c r="D29" s="22" t="n">
        <f aca="false">IF($A29="","",COUNTIFS('الحضور والانصراف'!$B$2:$B$3001,$A29,'الحضور والانصراف'!$P$2:$P$3001,"حاضر",'الحضور والانصراف'!$A$2:$A$3001,"&gt;="&amp;$D$3,'الحضور والانصراف'!$A$2:$A$3001,"&lt;="&amp;$F$3)+COUNTIFS('الحضور والانصراف'!$B$2:$B$3001,$A29,'الحضور والانصراف'!$P$2:$P$3001,"متأخر",'الحضور والانصراف'!$A$2:$A$3001,"&gt;="&amp;$D$3,'الحضور والانصراف'!$A$2:$A$3001,"&lt;="&amp;$F$3)+COUNTIFS('الحضور والانصراف'!$B$2:$B$3001,$A29,'الحضور والانصراف'!$P$2:$P$3001,"بدون انصراف",'الحضور والانصراف'!$A$2:$A$3001,"&gt;="&amp;$D$3,'الحضور والانصراف'!$A$2:$A$3001,"&lt;="&amp;$F$3))</f>
        <v>0</v>
      </c>
      <c r="E29" s="22" t="n">
        <f aca="false">IF($A29="","",COUNTIFS('الحضور والانصراف'!$B$2:$B$3001,$A29,'الحضور والانصراف'!$P$2:$P$3001,"متأخر",'الحضور والانصراف'!$A$2:$A$3001,"&gt;="&amp;$D$3,'الحضور والانصراف'!$A$2:$A$3001,"&lt;="&amp;$F$3))</f>
        <v>0</v>
      </c>
      <c r="F29" s="22" t="n">
        <f aca="false">IF($A29="","",COUNTIFS('الحضور والانصراف'!$B$2:$B$3001,$A29,'الحضور والانصراف'!$P$2:$P$3001,"غائب",'الحضور والانصراف'!$A$2:$A$3001,"&gt;="&amp;$D$3,'الحضور والانصراف'!$A$2:$A$3001,"&lt;="&amp;$F$3)+COUNTIFS('الحضور والانصراف'!$B$2:$B$3001,$A29,'الحضور والانصراف'!$P$2:$P$3001,"غياب",'الحضور والانصراف'!$A$2:$A$3001,"&gt;="&amp;$D$3,'الحضور والانصراف'!$A$2:$A$3001,"&lt;="&amp;$F$3))</f>
        <v>0</v>
      </c>
      <c r="G29" s="22" t="n">
        <f aca="false">IF($A29="","",SUMIFS(الإجازات!$I$2:$I$1001,الإجازات!$A$2:$A$1001,$A29,الإجازات!$G$2:$G$1001,"مقبولة"))</f>
        <v>0</v>
      </c>
      <c r="H29" s="21" t="n">
        <f aca="false">IF($A29="","",SUMIFS('الحضور والانصراف'!$J$2:$J$3001,'الحضور والانصراف'!$B$2:$B$3001,$A29,'الحضور والانصراف'!$A$2:$A$3001,"&gt;="&amp;$D$3,'الحضور والانصراف'!$A$2:$A$3001,"&lt;="&amp;$F$3))</f>
        <v>0</v>
      </c>
      <c r="I29" s="22" t="n">
        <f aca="false">IF($A29="","",SUMIFS('الحضور والانصراف'!$K$2:$K$3001,'الحضور والانصراف'!$B$2:$B$3001,$A29,'الحضور والانصراف'!$A$2:$A$3001,"&gt;="&amp;$D$3,'الحضور والانصراف'!$A$2:$A$3001,"&lt;="&amp;$F$3))</f>
        <v>0</v>
      </c>
      <c r="J29" s="22" t="n">
        <f aca="false">IF($A29="","",SUMIFS('الحضور والانصراف'!$L$2:$L$3001,'الحضور والانصراف'!$B$2:$B$3001,$A29,'الحضور والانصراف'!$A$2:$A$3001,"&gt;="&amp;$D$3,'الحضور والانصراف'!$A$2:$A$3001,"&lt;="&amp;$F$3))</f>
        <v>0</v>
      </c>
      <c r="K29" s="21" t="n">
        <f aca="false">IF($A29="","",ROUND(SUMIFS('الحضور والانصراف'!$M$2:$M$3001,'الحضور والانصراف'!$B$2:$B$3001,$A29,'الحضور والانصراف'!$A$2:$A$3001,"&gt;="&amp;$D$3,'الحضور والانصراف'!$A$2:$A$3001,"&lt;="&amp;$F$3)/60,2))</f>
        <v>0</v>
      </c>
      <c r="L29" s="21" t="n">
        <f aca="false">IF($A29="","",SUMIFS(المأموريات!$F$2:$F$1001,المأموريات!$A$2:$A$1001,$A29,المأموريات!$C$2:$C$1001,"&gt;="&amp;$D$3,المأموريات!$C$2:$C$1001,"&lt;="&amp;$F$3,المأموريات!$H$2:$H$1001,"موافق"))</f>
        <v>0</v>
      </c>
      <c r="M29" s="24" t="n">
        <f aca="false">IF($A29="","",N(الموظفين!K25))</f>
        <v>3000</v>
      </c>
      <c r="N29" s="24" t="n">
        <f aca="false">IF($A29="","",SUMIFS('الحضور والانصراف'!$S$2:$S$3001,'الحضور والانصراف'!$B$2:$B$3001,$A29,'الحضور والانصراف'!$A$2:$A$3001,"&gt;="&amp;$D$3,'الحضور والانصراف'!$A$2:$A$3001,"&lt;="&amp;$F$3))</f>
        <v>0</v>
      </c>
      <c r="O29" s="24" t="n">
        <f aca="false">IF($A29="","",SUMIFS('الحضور والانصراف'!$Q$2:$Q$3001,'الحضور والانصراف'!$B$2:$B$3001,$A29,'الحضور والانصراف'!$A$2:$A$3001,"&gt;="&amp;$D$3,'الحضور والانصراف'!$A$2:$A$3001,"&lt;="&amp;$F$3))</f>
        <v>0</v>
      </c>
      <c r="P29" s="24" t="n">
        <f aca="false">IF($A29="","",SUMIFS('الحضور والانصراف'!$R$2:$R$3001,'الحضور والانصراف'!$B$2:$B$3001,$A29,'الحضور والانصراف'!$A$2:$A$3001,"&gt;="&amp;$D$3,'الحضور والانصراف'!$A$2:$A$3001,"&lt;="&amp;$F$3))</f>
        <v>0</v>
      </c>
      <c r="Q29" s="24" t="n">
        <f aca="false">IF($A29="","",M29+N29-O29-P29)</f>
        <v>3000</v>
      </c>
    </row>
    <row r="30" customFormat="false" ht="15" hidden="false" customHeight="false" outlineLevel="0" collapsed="false">
      <c r="A30" s="18" t="str">
        <f aca="false">IF(الموظفين!A26="","",الموظفين!A26)</f>
        <v>EMP025</v>
      </c>
      <c r="B30" s="18" t="str">
        <f aca="false">IF($A30="","",الموظفين!B26)</f>
        <v>الموظف 25</v>
      </c>
      <c r="C30" s="18" t="str">
        <f aca="false">IF($A30="","",IF(الموظفين!C26="","",الموظفين!C26))</f>
        <v/>
      </c>
      <c r="D30" s="22" t="n">
        <f aca="false">IF($A30="","",COUNTIFS('الحضور والانصراف'!$B$2:$B$3001,$A30,'الحضور والانصراف'!$P$2:$P$3001,"حاضر",'الحضور والانصراف'!$A$2:$A$3001,"&gt;="&amp;$D$3,'الحضور والانصراف'!$A$2:$A$3001,"&lt;="&amp;$F$3)+COUNTIFS('الحضور والانصراف'!$B$2:$B$3001,$A30,'الحضور والانصراف'!$P$2:$P$3001,"متأخر",'الحضور والانصراف'!$A$2:$A$3001,"&gt;="&amp;$D$3,'الحضور والانصراف'!$A$2:$A$3001,"&lt;="&amp;$F$3)+COUNTIFS('الحضور والانصراف'!$B$2:$B$3001,$A30,'الحضور والانصراف'!$P$2:$P$3001,"بدون انصراف",'الحضور والانصراف'!$A$2:$A$3001,"&gt;="&amp;$D$3,'الحضور والانصراف'!$A$2:$A$3001,"&lt;="&amp;$F$3))</f>
        <v>0</v>
      </c>
      <c r="E30" s="22" t="n">
        <f aca="false">IF($A30="","",COUNTIFS('الحضور والانصراف'!$B$2:$B$3001,$A30,'الحضور والانصراف'!$P$2:$P$3001,"متأخر",'الحضور والانصراف'!$A$2:$A$3001,"&gt;="&amp;$D$3,'الحضور والانصراف'!$A$2:$A$3001,"&lt;="&amp;$F$3))</f>
        <v>0</v>
      </c>
      <c r="F30" s="22" t="n">
        <f aca="false">IF($A30="","",COUNTIFS('الحضور والانصراف'!$B$2:$B$3001,$A30,'الحضور والانصراف'!$P$2:$P$3001,"غائب",'الحضور والانصراف'!$A$2:$A$3001,"&gt;="&amp;$D$3,'الحضور والانصراف'!$A$2:$A$3001,"&lt;="&amp;$F$3)+COUNTIFS('الحضور والانصراف'!$B$2:$B$3001,$A30,'الحضور والانصراف'!$P$2:$P$3001,"غياب",'الحضور والانصراف'!$A$2:$A$3001,"&gt;="&amp;$D$3,'الحضور والانصراف'!$A$2:$A$3001,"&lt;="&amp;$F$3))</f>
        <v>0</v>
      </c>
      <c r="G30" s="22" t="n">
        <f aca="false">IF($A30="","",SUMIFS(الإجازات!$I$2:$I$1001,الإجازات!$A$2:$A$1001,$A30,الإجازات!$G$2:$G$1001,"مقبولة"))</f>
        <v>0</v>
      </c>
      <c r="H30" s="21" t="n">
        <f aca="false">IF($A30="","",SUMIFS('الحضور والانصراف'!$J$2:$J$3001,'الحضور والانصراف'!$B$2:$B$3001,$A30,'الحضور والانصراف'!$A$2:$A$3001,"&gt;="&amp;$D$3,'الحضور والانصراف'!$A$2:$A$3001,"&lt;="&amp;$F$3))</f>
        <v>0</v>
      </c>
      <c r="I30" s="22" t="n">
        <f aca="false">IF($A30="","",SUMIFS('الحضور والانصراف'!$K$2:$K$3001,'الحضور والانصراف'!$B$2:$B$3001,$A30,'الحضور والانصراف'!$A$2:$A$3001,"&gt;="&amp;$D$3,'الحضور والانصراف'!$A$2:$A$3001,"&lt;="&amp;$F$3))</f>
        <v>0</v>
      </c>
      <c r="J30" s="22" t="n">
        <f aca="false">IF($A30="","",SUMIFS('الحضور والانصراف'!$L$2:$L$3001,'الحضور والانصراف'!$B$2:$B$3001,$A30,'الحضور والانصراف'!$A$2:$A$3001,"&gt;="&amp;$D$3,'الحضور والانصراف'!$A$2:$A$3001,"&lt;="&amp;$F$3))</f>
        <v>0</v>
      </c>
      <c r="K30" s="21" t="n">
        <f aca="false">IF($A30="","",ROUND(SUMIFS('الحضور والانصراف'!$M$2:$M$3001,'الحضور والانصراف'!$B$2:$B$3001,$A30,'الحضور والانصراف'!$A$2:$A$3001,"&gt;="&amp;$D$3,'الحضور والانصراف'!$A$2:$A$3001,"&lt;="&amp;$F$3)/60,2))</f>
        <v>0</v>
      </c>
      <c r="L30" s="21" t="n">
        <f aca="false">IF($A30="","",SUMIFS(المأموريات!$F$2:$F$1001,المأموريات!$A$2:$A$1001,$A30,المأموريات!$C$2:$C$1001,"&gt;="&amp;$D$3,المأموريات!$C$2:$C$1001,"&lt;="&amp;$F$3,المأموريات!$H$2:$H$1001,"موافق"))</f>
        <v>0</v>
      </c>
      <c r="M30" s="24" t="n">
        <f aca="false">IF($A30="","",N(الموظفين!K26))</f>
        <v>3000</v>
      </c>
      <c r="N30" s="24" t="n">
        <f aca="false">IF($A30="","",SUMIFS('الحضور والانصراف'!$S$2:$S$3001,'الحضور والانصراف'!$B$2:$B$3001,$A30,'الحضور والانصراف'!$A$2:$A$3001,"&gt;="&amp;$D$3,'الحضور والانصراف'!$A$2:$A$3001,"&lt;="&amp;$F$3))</f>
        <v>0</v>
      </c>
      <c r="O30" s="24" t="n">
        <f aca="false">IF($A30="","",SUMIFS('الحضور والانصراف'!$Q$2:$Q$3001,'الحضور والانصراف'!$B$2:$B$3001,$A30,'الحضور والانصراف'!$A$2:$A$3001,"&gt;="&amp;$D$3,'الحضور والانصراف'!$A$2:$A$3001,"&lt;="&amp;$F$3))</f>
        <v>0</v>
      </c>
      <c r="P30" s="24" t="n">
        <f aca="false">IF($A30="","",SUMIFS('الحضور والانصراف'!$R$2:$R$3001,'الحضور والانصراف'!$B$2:$B$3001,$A30,'الحضور والانصراف'!$A$2:$A$3001,"&gt;="&amp;$D$3,'الحضور والانصراف'!$A$2:$A$3001,"&lt;="&amp;$F$3))</f>
        <v>0</v>
      </c>
      <c r="Q30" s="24" t="n">
        <f aca="false">IF($A30="","",M30+N30-O30-P30)</f>
        <v>3000</v>
      </c>
    </row>
    <row r="31" customFormat="false" ht="15" hidden="false" customHeight="false" outlineLevel="0" collapsed="false">
      <c r="A31" s="18" t="str">
        <f aca="false">IF(الموظفين!A27="","",الموظفين!A27)</f>
        <v>EMP026</v>
      </c>
      <c r="B31" s="18" t="str">
        <f aca="false">IF($A31="","",الموظفين!B27)</f>
        <v>الموظف 26</v>
      </c>
      <c r="C31" s="18" t="str">
        <f aca="false">IF($A31="","",IF(الموظفين!C27="","",الموظفين!C27))</f>
        <v/>
      </c>
      <c r="D31" s="22" t="n">
        <f aca="false">IF($A31="","",COUNTIFS('الحضور والانصراف'!$B$2:$B$3001,$A31,'الحضور والانصراف'!$P$2:$P$3001,"حاضر",'الحضور والانصراف'!$A$2:$A$3001,"&gt;="&amp;$D$3,'الحضور والانصراف'!$A$2:$A$3001,"&lt;="&amp;$F$3)+COUNTIFS('الحضور والانصراف'!$B$2:$B$3001,$A31,'الحضور والانصراف'!$P$2:$P$3001,"متأخر",'الحضور والانصراف'!$A$2:$A$3001,"&gt;="&amp;$D$3,'الحضور والانصراف'!$A$2:$A$3001,"&lt;="&amp;$F$3)+COUNTIFS('الحضور والانصراف'!$B$2:$B$3001,$A31,'الحضور والانصراف'!$P$2:$P$3001,"بدون انصراف",'الحضور والانصراف'!$A$2:$A$3001,"&gt;="&amp;$D$3,'الحضور والانصراف'!$A$2:$A$3001,"&lt;="&amp;$F$3))</f>
        <v>0</v>
      </c>
      <c r="E31" s="22" t="n">
        <f aca="false">IF($A31="","",COUNTIFS('الحضور والانصراف'!$B$2:$B$3001,$A31,'الحضور والانصراف'!$P$2:$P$3001,"متأخر",'الحضور والانصراف'!$A$2:$A$3001,"&gt;="&amp;$D$3,'الحضور والانصراف'!$A$2:$A$3001,"&lt;="&amp;$F$3))</f>
        <v>0</v>
      </c>
      <c r="F31" s="22" t="n">
        <f aca="false">IF($A31="","",COUNTIFS('الحضور والانصراف'!$B$2:$B$3001,$A31,'الحضور والانصراف'!$P$2:$P$3001,"غائب",'الحضور والانصراف'!$A$2:$A$3001,"&gt;="&amp;$D$3,'الحضور والانصراف'!$A$2:$A$3001,"&lt;="&amp;$F$3)+COUNTIFS('الحضور والانصراف'!$B$2:$B$3001,$A31,'الحضور والانصراف'!$P$2:$P$3001,"غياب",'الحضور والانصراف'!$A$2:$A$3001,"&gt;="&amp;$D$3,'الحضور والانصراف'!$A$2:$A$3001,"&lt;="&amp;$F$3))</f>
        <v>0</v>
      </c>
      <c r="G31" s="22" t="n">
        <f aca="false">IF($A31="","",SUMIFS(الإجازات!$I$2:$I$1001,الإجازات!$A$2:$A$1001,$A31,الإجازات!$G$2:$G$1001,"مقبولة"))</f>
        <v>0</v>
      </c>
      <c r="H31" s="21" t="n">
        <f aca="false">IF($A31="","",SUMIFS('الحضور والانصراف'!$J$2:$J$3001,'الحضور والانصراف'!$B$2:$B$3001,$A31,'الحضور والانصراف'!$A$2:$A$3001,"&gt;="&amp;$D$3,'الحضور والانصراف'!$A$2:$A$3001,"&lt;="&amp;$F$3))</f>
        <v>0</v>
      </c>
      <c r="I31" s="22" t="n">
        <f aca="false">IF($A31="","",SUMIFS('الحضور والانصراف'!$K$2:$K$3001,'الحضور والانصراف'!$B$2:$B$3001,$A31,'الحضور والانصراف'!$A$2:$A$3001,"&gt;="&amp;$D$3,'الحضور والانصراف'!$A$2:$A$3001,"&lt;="&amp;$F$3))</f>
        <v>0</v>
      </c>
      <c r="J31" s="22" t="n">
        <f aca="false">IF($A31="","",SUMIFS('الحضور والانصراف'!$L$2:$L$3001,'الحضور والانصراف'!$B$2:$B$3001,$A31,'الحضور والانصراف'!$A$2:$A$3001,"&gt;="&amp;$D$3,'الحضور والانصراف'!$A$2:$A$3001,"&lt;="&amp;$F$3))</f>
        <v>0</v>
      </c>
      <c r="K31" s="21" t="n">
        <f aca="false">IF($A31="","",ROUND(SUMIFS('الحضور والانصراف'!$M$2:$M$3001,'الحضور والانصراف'!$B$2:$B$3001,$A31,'الحضور والانصراف'!$A$2:$A$3001,"&gt;="&amp;$D$3,'الحضور والانصراف'!$A$2:$A$3001,"&lt;="&amp;$F$3)/60,2))</f>
        <v>0</v>
      </c>
      <c r="L31" s="21" t="n">
        <f aca="false">IF($A31="","",SUMIFS(المأموريات!$F$2:$F$1001,المأموريات!$A$2:$A$1001,$A31,المأموريات!$C$2:$C$1001,"&gt;="&amp;$D$3,المأموريات!$C$2:$C$1001,"&lt;="&amp;$F$3,المأموريات!$H$2:$H$1001,"موافق"))</f>
        <v>0</v>
      </c>
      <c r="M31" s="24" t="n">
        <f aca="false">IF($A31="","",N(الموظفين!K27))</f>
        <v>3000</v>
      </c>
      <c r="N31" s="24" t="n">
        <f aca="false">IF($A31="","",SUMIFS('الحضور والانصراف'!$S$2:$S$3001,'الحضور والانصراف'!$B$2:$B$3001,$A31,'الحضور والانصراف'!$A$2:$A$3001,"&gt;="&amp;$D$3,'الحضور والانصراف'!$A$2:$A$3001,"&lt;="&amp;$F$3))</f>
        <v>0</v>
      </c>
      <c r="O31" s="24" t="n">
        <f aca="false">IF($A31="","",SUMIFS('الحضور والانصراف'!$Q$2:$Q$3001,'الحضور والانصراف'!$B$2:$B$3001,$A31,'الحضور والانصراف'!$A$2:$A$3001,"&gt;="&amp;$D$3,'الحضور والانصراف'!$A$2:$A$3001,"&lt;="&amp;$F$3))</f>
        <v>0</v>
      </c>
      <c r="P31" s="24" t="n">
        <f aca="false">IF($A31="","",SUMIFS('الحضور والانصراف'!$R$2:$R$3001,'الحضور والانصراف'!$B$2:$B$3001,$A31,'الحضور والانصراف'!$A$2:$A$3001,"&gt;="&amp;$D$3,'الحضور والانصراف'!$A$2:$A$3001,"&lt;="&amp;$F$3))</f>
        <v>0</v>
      </c>
      <c r="Q31" s="24" t="n">
        <f aca="false">IF($A31="","",M31+N31-O31-P31)</f>
        <v>3000</v>
      </c>
    </row>
    <row r="32" customFormat="false" ht="15" hidden="false" customHeight="false" outlineLevel="0" collapsed="false">
      <c r="A32" s="18" t="str">
        <f aca="false">IF(الموظفين!A28="","",الموظفين!A28)</f>
        <v>EMP027</v>
      </c>
      <c r="B32" s="18" t="str">
        <f aca="false">IF($A32="","",الموظفين!B28)</f>
        <v>الموظف 27</v>
      </c>
      <c r="C32" s="18" t="str">
        <f aca="false">IF($A32="","",IF(الموظفين!C28="","",الموظفين!C28))</f>
        <v/>
      </c>
      <c r="D32" s="22" t="n">
        <f aca="false">IF($A32="","",COUNTIFS('الحضور والانصراف'!$B$2:$B$3001,$A32,'الحضور والانصراف'!$P$2:$P$3001,"حاضر",'الحضور والانصراف'!$A$2:$A$3001,"&gt;="&amp;$D$3,'الحضور والانصراف'!$A$2:$A$3001,"&lt;="&amp;$F$3)+COUNTIFS('الحضور والانصراف'!$B$2:$B$3001,$A32,'الحضور والانصراف'!$P$2:$P$3001,"متأخر",'الحضور والانصراف'!$A$2:$A$3001,"&gt;="&amp;$D$3,'الحضور والانصراف'!$A$2:$A$3001,"&lt;="&amp;$F$3)+COUNTIFS('الحضور والانصراف'!$B$2:$B$3001,$A32,'الحضور والانصراف'!$P$2:$P$3001,"بدون انصراف",'الحضور والانصراف'!$A$2:$A$3001,"&gt;="&amp;$D$3,'الحضور والانصراف'!$A$2:$A$3001,"&lt;="&amp;$F$3))</f>
        <v>0</v>
      </c>
      <c r="E32" s="22" t="n">
        <f aca="false">IF($A32="","",COUNTIFS('الحضور والانصراف'!$B$2:$B$3001,$A32,'الحضور والانصراف'!$P$2:$P$3001,"متأخر",'الحضور والانصراف'!$A$2:$A$3001,"&gt;="&amp;$D$3,'الحضور والانصراف'!$A$2:$A$3001,"&lt;="&amp;$F$3))</f>
        <v>0</v>
      </c>
      <c r="F32" s="22" t="n">
        <f aca="false">IF($A32="","",COUNTIFS('الحضور والانصراف'!$B$2:$B$3001,$A32,'الحضور والانصراف'!$P$2:$P$3001,"غائب",'الحضور والانصراف'!$A$2:$A$3001,"&gt;="&amp;$D$3,'الحضور والانصراف'!$A$2:$A$3001,"&lt;="&amp;$F$3)+COUNTIFS('الحضور والانصراف'!$B$2:$B$3001,$A32,'الحضور والانصراف'!$P$2:$P$3001,"غياب",'الحضور والانصراف'!$A$2:$A$3001,"&gt;="&amp;$D$3,'الحضور والانصراف'!$A$2:$A$3001,"&lt;="&amp;$F$3))</f>
        <v>0</v>
      </c>
      <c r="G32" s="22" t="n">
        <f aca="false">IF($A32="","",SUMIFS(الإجازات!$I$2:$I$1001,الإجازات!$A$2:$A$1001,$A32,الإجازات!$G$2:$G$1001,"مقبولة"))</f>
        <v>0</v>
      </c>
      <c r="H32" s="21" t="n">
        <f aca="false">IF($A32="","",SUMIFS('الحضور والانصراف'!$J$2:$J$3001,'الحضور والانصراف'!$B$2:$B$3001,$A32,'الحضور والانصراف'!$A$2:$A$3001,"&gt;="&amp;$D$3,'الحضور والانصراف'!$A$2:$A$3001,"&lt;="&amp;$F$3))</f>
        <v>0</v>
      </c>
      <c r="I32" s="22" t="n">
        <f aca="false">IF($A32="","",SUMIFS('الحضور والانصراف'!$K$2:$K$3001,'الحضور والانصراف'!$B$2:$B$3001,$A32,'الحضور والانصراف'!$A$2:$A$3001,"&gt;="&amp;$D$3,'الحضور والانصراف'!$A$2:$A$3001,"&lt;="&amp;$F$3))</f>
        <v>0</v>
      </c>
      <c r="J32" s="22" t="n">
        <f aca="false">IF($A32="","",SUMIFS('الحضور والانصراف'!$L$2:$L$3001,'الحضور والانصراف'!$B$2:$B$3001,$A32,'الحضور والانصراف'!$A$2:$A$3001,"&gt;="&amp;$D$3,'الحضور والانصراف'!$A$2:$A$3001,"&lt;="&amp;$F$3))</f>
        <v>0</v>
      </c>
      <c r="K32" s="21" t="n">
        <f aca="false">IF($A32="","",ROUND(SUMIFS('الحضور والانصراف'!$M$2:$M$3001,'الحضور والانصراف'!$B$2:$B$3001,$A32,'الحضور والانصراف'!$A$2:$A$3001,"&gt;="&amp;$D$3,'الحضور والانصراف'!$A$2:$A$3001,"&lt;="&amp;$F$3)/60,2))</f>
        <v>0</v>
      </c>
      <c r="L32" s="21" t="n">
        <f aca="false">IF($A32="","",SUMIFS(المأموريات!$F$2:$F$1001,المأموريات!$A$2:$A$1001,$A32,المأموريات!$C$2:$C$1001,"&gt;="&amp;$D$3,المأموريات!$C$2:$C$1001,"&lt;="&amp;$F$3,المأموريات!$H$2:$H$1001,"موافق"))</f>
        <v>0</v>
      </c>
      <c r="M32" s="24" t="n">
        <f aca="false">IF($A32="","",N(الموظفين!K28))</f>
        <v>3000</v>
      </c>
      <c r="N32" s="24" t="n">
        <f aca="false">IF($A32="","",SUMIFS('الحضور والانصراف'!$S$2:$S$3001,'الحضور والانصراف'!$B$2:$B$3001,$A32,'الحضور والانصراف'!$A$2:$A$3001,"&gt;="&amp;$D$3,'الحضور والانصراف'!$A$2:$A$3001,"&lt;="&amp;$F$3))</f>
        <v>0</v>
      </c>
      <c r="O32" s="24" t="n">
        <f aca="false">IF($A32="","",SUMIFS('الحضور والانصراف'!$Q$2:$Q$3001,'الحضور والانصراف'!$B$2:$B$3001,$A32,'الحضور والانصراف'!$A$2:$A$3001,"&gt;="&amp;$D$3,'الحضور والانصراف'!$A$2:$A$3001,"&lt;="&amp;$F$3))</f>
        <v>0</v>
      </c>
      <c r="P32" s="24" t="n">
        <f aca="false">IF($A32="","",SUMIFS('الحضور والانصراف'!$R$2:$R$3001,'الحضور والانصراف'!$B$2:$B$3001,$A32,'الحضور والانصراف'!$A$2:$A$3001,"&gt;="&amp;$D$3,'الحضور والانصراف'!$A$2:$A$3001,"&lt;="&amp;$F$3))</f>
        <v>0</v>
      </c>
      <c r="Q32" s="24" t="n">
        <f aca="false">IF($A32="","",M32+N32-O32-P32)</f>
        <v>3000</v>
      </c>
    </row>
    <row r="33" customFormat="false" ht="15" hidden="false" customHeight="false" outlineLevel="0" collapsed="false">
      <c r="A33" s="18" t="str">
        <f aca="false">IF(الموظفين!A29="","",الموظفين!A29)</f>
        <v>EMP028</v>
      </c>
      <c r="B33" s="18" t="str">
        <f aca="false">IF($A33="","",الموظفين!B29)</f>
        <v>الموظف 28</v>
      </c>
      <c r="C33" s="18" t="str">
        <f aca="false">IF($A33="","",IF(الموظفين!C29="","",الموظفين!C29))</f>
        <v/>
      </c>
      <c r="D33" s="22" t="n">
        <f aca="false">IF($A33="","",COUNTIFS('الحضور والانصراف'!$B$2:$B$3001,$A33,'الحضور والانصراف'!$P$2:$P$3001,"حاضر",'الحضور والانصراف'!$A$2:$A$3001,"&gt;="&amp;$D$3,'الحضور والانصراف'!$A$2:$A$3001,"&lt;="&amp;$F$3)+COUNTIFS('الحضور والانصراف'!$B$2:$B$3001,$A33,'الحضور والانصراف'!$P$2:$P$3001,"متأخر",'الحضور والانصراف'!$A$2:$A$3001,"&gt;="&amp;$D$3,'الحضور والانصراف'!$A$2:$A$3001,"&lt;="&amp;$F$3)+COUNTIFS('الحضور والانصراف'!$B$2:$B$3001,$A33,'الحضور والانصراف'!$P$2:$P$3001,"بدون انصراف",'الحضور والانصراف'!$A$2:$A$3001,"&gt;="&amp;$D$3,'الحضور والانصراف'!$A$2:$A$3001,"&lt;="&amp;$F$3))</f>
        <v>0</v>
      </c>
      <c r="E33" s="22" t="n">
        <f aca="false">IF($A33="","",COUNTIFS('الحضور والانصراف'!$B$2:$B$3001,$A33,'الحضور والانصراف'!$P$2:$P$3001,"متأخر",'الحضور والانصراف'!$A$2:$A$3001,"&gt;="&amp;$D$3,'الحضور والانصراف'!$A$2:$A$3001,"&lt;="&amp;$F$3))</f>
        <v>0</v>
      </c>
      <c r="F33" s="22" t="n">
        <f aca="false">IF($A33="","",COUNTIFS('الحضور والانصراف'!$B$2:$B$3001,$A33,'الحضور والانصراف'!$P$2:$P$3001,"غائب",'الحضور والانصراف'!$A$2:$A$3001,"&gt;="&amp;$D$3,'الحضور والانصراف'!$A$2:$A$3001,"&lt;="&amp;$F$3)+COUNTIFS('الحضور والانصراف'!$B$2:$B$3001,$A33,'الحضور والانصراف'!$P$2:$P$3001,"غياب",'الحضور والانصراف'!$A$2:$A$3001,"&gt;="&amp;$D$3,'الحضور والانصراف'!$A$2:$A$3001,"&lt;="&amp;$F$3))</f>
        <v>0</v>
      </c>
      <c r="G33" s="22" t="n">
        <f aca="false">IF($A33="","",SUMIFS(الإجازات!$I$2:$I$1001,الإجازات!$A$2:$A$1001,$A33,الإجازات!$G$2:$G$1001,"مقبولة"))</f>
        <v>0</v>
      </c>
      <c r="H33" s="21" t="n">
        <f aca="false">IF($A33="","",SUMIFS('الحضور والانصراف'!$J$2:$J$3001,'الحضور والانصراف'!$B$2:$B$3001,$A33,'الحضور والانصراف'!$A$2:$A$3001,"&gt;="&amp;$D$3,'الحضور والانصراف'!$A$2:$A$3001,"&lt;="&amp;$F$3))</f>
        <v>0</v>
      </c>
      <c r="I33" s="22" t="n">
        <f aca="false">IF($A33="","",SUMIFS('الحضور والانصراف'!$K$2:$K$3001,'الحضور والانصراف'!$B$2:$B$3001,$A33,'الحضور والانصراف'!$A$2:$A$3001,"&gt;="&amp;$D$3,'الحضور والانصراف'!$A$2:$A$3001,"&lt;="&amp;$F$3))</f>
        <v>0</v>
      </c>
      <c r="J33" s="22" t="n">
        <f aca="false">IF($A33="","",SUMIFS('الحضور والانصراف'!$L$2:$L$3001,'الحضور والانصراف'!$B$2:$B$3001,$A33,'الحضور والانصراف'!$A$2:$A$3001,"&gt;="&amp;$D$3,'الحضور والانصراف'!$A$2:$A$3001,"&lt;="&amp;$F$3))</f>
        <v>0</v>
      </c>
      <c r="K33" s="21" t="n">
        <f aca="false">IF($A33="","",ROUND(SUMIFS('الحضور والانصراف'!$M$2:$M$3001,'الحضور والانصراف'!$B$2:$B$3001,$A33,'الحضور والانصراف'!$A$2:$A$3001,"&gt;="&amp;$D$3,'الحضور والانصراف'!$A$2:$A$3001,"&lt;="&amp;$F$3)/60,2))</f>
        <v>0</v>
      </c>
      <c r="L33" s="21" t="n">
        <f aca="false">IF($A33="","",SUMIFS(المأموريات!$F$2:$F$1001,المأموريات!$A$2:$A$1001,$A33,المأموريات!$C$2:$C$1001,"&gt;="&amp;$D$3,المأموريات!$C$2:$C$1001,"&lt;="&amp;$F$3,المأموريات!$H$2:$H$1001,"موافق"))</f>
        <v>0</v>
      </c>
      <c r="M33" s="24" t="n">
        <f aca="false">IF($A33="","",N(الموظفين!K29))</f>
        <v>3000</v>
      </c>
      <c r="N33" s="24" t="n">
        <f aca="false">IF($A33="","",SUMIFS('الحضور والانصراف'!$S$2:$S$3001,'الحضور والانصراف'!$B$2:$B$3001,$A33,'الحضور والانصراف'!$A$2:$A$3001,"&gt;="&amp;$D$3,'الحضور والانصراف'!$A$2:$A$3001,"&lt;="&amp;$F$3))</f>
        <v>0</v>
      </c>
      <c r="O33" s="24" t="n">
        <f aca="false">IF($A33="","",SUMIFS('الحضور والانصراف'!$Q$2:$Q$3001,'الحضور والانصراف'!$B$2:$B$3001,$A33,'الحضور والانصراف'!$A$2:$A$3001,"&gt;="&amp;$D$3,'الحضور والانصراف'!$A$2:$A$3001,"&lt;="&amp;$F$3))</f>
        <v>0</v>
      </c>
      <c r="P33" s="24" t="n">
        <f aca="false">IF($A33="","",SUMIFS('الحضور والانصراف'!$R$2:$R$3001,'الحضور والانصراف'!$B$2:$B$3001,$A33,'الحضور والانصراف'!$A$2:$A$3001,"&gt;="&amp;$D$3,'الحضور والانصراف'!$A$2:$A$3001,"&lt;="&amp;$F$3))</f>
        <v>0</v>
      </c>
      <c r="Q33" s="24" t="n">
        <f aca="false">IF($A33="","",M33+N33-O33-P33)</f>
        <v>3000</v>
      </c>
    </row>
    <row r="34" customFormat="false" ht="15" hidden="false" customHeight="false" outlineLevel="0" collapsed="false">
      <c r="A34" s="18" t="str">
        <f aca="false">IF(الموظفين!A30="","",الموظفين!A30)</f>
        <v>EMP029</v>
      </c>
      <c r="B34" s="18" t="str">
        <f aca="false">IF($A34="","",الموظفين!B30)</f>
        <v>الموظف 29</v>
      </c>
      <c r="C34" s="18" t="str">
        <f aca="false">IF($A34="","",IF(الموظفين!C30="","",الموظفين!C30))</f>
        <v/>
      </c>
      <c r="D34" s="22" t="n">
        <f aca="false">IF($A34="","",COUNTIFS('الحضور والانصراف'!$B$2:$B$3001,$A34,'الحضور والانصراف'!$P$2:$P$3001,"حاضر",'الحضور والانصراف'!$A$2:$A$3001,"&gt;="&amp;$D$3,'الحضور والانصراف'!$A$2:$A$3001,"&lt;="&amp;$F$3)+COUNTIFS('الحضور والانصراف'!$B$2:$B$3001,$A34,'الحضور والانصراف'!$P$2:$P$3001,"متأخر",'الحضور والانصراف'!$A$2:$A$3001,"&gt;="&amp;$D$3,'الحضور والانصراف'!$A$2:$A$3001,"&lt;="&amp;$F$3)+COUNTIFS('الحضور والانصراف'!$B$2:$B$3001,$A34,'الحضور والانصراف'!$P$2:$P$3001,"بدون انصراف",'الحضور والانصراف'!$A$2:$A$3001,"&gt;="&amp;$D$3,'الحضور والانصراف'!$A$2:$A$3001,"&lt;="&amp;$F$3))</f>
        <v>0</v>
      </c>
      <c r="E34" s="22" t="n">
        <f aca="false">IF($A34="","",COUNTIFS('الحضور والانصراف'!$B$2:$B$3001,$A34,'الحضور والانصراف'!$P$2:$P$3001,"متأخر",'الحضور والانصراف'!$A$2:$A$3001,"&gt;="&amp;$D$3,'الحضور والانصراف'!$A$2:$A$3001,"&lt;="&amp;$F$3))</f>
        <v>0</v>
      </c>
      <c r="F34" s="22" t="n">
        <f aca="false">IF($A34="","",COUNTIFS('الحضور والانصراف'!$B$2:$B$3001,$A34,'الحضور والانصراف'!$P$2:$P$3001,"غائب",'الحضور والانصراف'!$A$2:$A$3001,"&gt;="&amp;$D$3,'الحضور والانصراف'!$A$2:$A$3001,"&lt;="&amp;$F$3)+COUNTIFS('الحضور والانصراف'!$B$2:$B$3001,$A34,'الحضور والانصراف'!$P$2:$P$3001,"غياب",'الحضور والانصراف'!$A$2:$A$3001,"&gt;="&amp;$D$3,'الحضور والانصراف'!$A$2:$A$3001,"&lt;="&amp;$F$3))</f>
        <v>0</v>
      </c>
      <c r="G34" s="22" t="n">
        <f aca="false">IF($A34="","",SUMIFS(الإجازات!$I$2:$I$1001,الإجازات!$A$2:$A$1001,$A34,الإجازات!$G$2:$G$1001,"مقبولة"))</f>
        <v>0</v>
      </c>
      <c r="H34" s="21" t="n">
        <f aca="false">IF($A34="","",SUMIFS('الحضور والانصراف'!$J$2:$J$3001,'الحضور والانصراف'!$B$2:$B$3001,$A34,'الحضور والانصراف'!$A$2:$A$3001,"&gt;="&amp;$D$3,'الحضور والانصراف'!$A$2:$A$3001,"&lt;="&amp;$F$3))</f>
        <v>0</v>
      </c>
      <c r="I34" s="22" t="n">
        <f aca="false">IF($A34="","",SUMIFS('الحضور والانصراف'!$K$2:$K$3001,'الحضور والانصراف'!$B$2:$B$3001,$A34,'الحضور والانصراف'!$A$2:$A$3001,"&gt;="&amp;$D$3,'الحضور والانصراف'!$A$2:$A$3001,"&lt;="&amp;$F$3))</f>
        <v>0</v>
      </c>
      <c r="J34" s="22" t="n">
        <f aca="false">IF($A34="","",SUMIFS('الحضور والانصراف'!$L$2:$L$3001,'الحضور والانصراف'!$B$2:$B$3001,$A34,'الحضور والانصراف'!$A$2:$A$3001,"&gt;="&amp;$D$3,'الحضور والانصراف'!$A$2:$A$3001,"&lt;="&amp;$F$3))</f>
        <v>0</v>
      </c>
      <c r="K34" s="21" t="n">
        <f aca="false">IF($A34="","",ROUND(SUMIFS('الحضور والانصراف'!$M$2:$M$3001,'الحضور والانصراف'!$B$2:$B$3001,$A34,'الحضور والانصراف'!$A$2:$A$3001,"&gt;="&amp;$D$3,'الحضور والانصراف'!$A$2:$A$3001,"&lt;="&amp;$F$3)/60,2))</f>
        <v>0</v>
      </c>
      <c r="L34" s="21" t="n">
        <f aca="false">IF($A34="","",SUMIFS(المأموريات!$F$2:$F$1001,المأموريات!$A$2:$A$1001,$A34,المأموريات!$C$2:$C$1001,"&gt;="&amp;$D$3,المأموريات!$C$2:$C$1001,"&lt;="&amp;$F$3,المأموريات!$H$2:$H$1001,"موافق"))</f>
        <v>0</v>
      </c>
      <c r="M34" s="24" t="n">
        <f aca="false">IF($A34="","",N(الموظفين!K30))</f>
        <v>3000</v>
      </c>
      <c r="N34" s="24" t="n">
        <f aca="false">IF($A34="","",SUMIFS('الحضور والانصراف'!$S$2:$S$3001,'الحضور والانصراف'!$B$2:$B$3001,$A34,'الحضور والانصراف'!$A$2:$A$3001,"&gt;="&amp;$D$3,'الحضور والانصراف'!$A$2:$A$3001,"&lt;="&amp;$F$3))</f>
        <v>0</v>
      </c>
      <c r="O34" s="24" t="n">
        <f aca="false">IF($A34="","",SUMIFS('الحضور والانصراف'!$Q$2:$Q$3001,'الحضور والانصراف'!$B$2:$B$3001,$A34,'الحضور والانصراف'!$A$2:$A$3001,"&gt;="&amp;$D$3,'الحضور والانصراف'!$A$2:$A$3001,"&lt;="&amp;$F$3))</f>
        <v>0</v>
      </c>
      <c r="P34" s="24" t="n">
        <f aca="false">IF($A34="","",SUMIFS('الحضور والانصراف'!$R$2:$R$3001,'الحضور والانصراف'!$B$2:$B$3001,$A34,'الحضور والانصراف'!$A$2:$A$3001,"&gt;="&amp;$D$3,'الحضور والانصراف'!$A$2:$A$3001,"&lt;="&amp;$F$3))</f>
        <v>0</v>
      </c>
      <c r="Q34" s="24" t="n">
        <f aca="false">IF($A34="","",M34+N34-O34-P34)</f>
        <v>3000</v>
      </c>
    </row>
    <row r="35" customFormat="false" ht="15" hidden="false" customHeight="false" outlineLevel="0" collapsed="false">
      <c r="A35" s="18" t="str">
        <f aca="false">IF(الموظفين!A31="","",الموظفين!A31)</f>
        <v>EMP030</v>
      </c>
      <c r="B35" s="18" t="str">
        <f aca="false">IF($A35="","",الموظفين!B31)</f>
        <v>الموظف 30</v>
      </c>
      <c r="C35" s="18" t="str">
        <f aca="false">IF($A35="","",IF(الموظفين!C31="","",الموظفين!C31))</f>
        <v/>
      </c>
      <c r="D35" s="22" t="n">
        <f aca="false">IF($A35="","",COUNTIFS('الحضور والانصراف'!$B$2:$B$3001,$A35,'الحضور والانصراف'!$P$2:$P$3001,"حاضر",'الحضور والانصراف'!$A$2:$A$3001,"&gt;="&amp;$D$3,'الحضور والانصراف'!$A$2:$A$3001,"&lt;="&amp;$F$3)+COUNTIFS('الحضور والانصراف'!$B$2:$B$3001,$A35,'الحضور والانصراف'!$P$2:$P$3001,"متأخر",'الحضور والانصراف'!$A$2:$A$3001,"&gt;="&amp;$D$3,'الحضور والانصراف'!$A$2:$A$3001,"&lt;="&amp;$F$3)+COUNTIFS('الحضور والانصراف'!$B$2:$B$3001,$A35,'الحضور والانصراف'!$P$2:$P$3001,"بدون انصراف",'الحضور والانصراف'!$A$2:$A$3001,"&gt;="&amp;$D$3,'الحضور والانصراف'!$A$2:$A$3001,"&lt;="&amp;$F$3))</f>
        <v>0</v>
      </c>
      <c r="E35" s="22" t="n">
        <f aca="false">IF($A35="","",COUNTIFS('الحضور والانصراف'!$B$2:$B$3001,$A35,'الحضور والانصراف'!$P$2:$P$3001,"متأخر",'الحضور والانصراف'!$A$2:$A$3001,"&gt;="&amp;$D$3,'الحضور والانصراف'!$A$2:$A$3001,"&lt;="&amp;$F$3))</f>
        <v>0</v>
      </c>
      <c r="F35" s="22" t="n">
        <f aca="false">IF($A35="","",COUNTIFS('الحضور والانصراف'!$B$2:$B$3001,$A35,'الحضور والانصراف'!$P$2:$P$3001,"غائب",'الحضور والانصراف'!$A$2:$A$3001,"&gt;="&amp;$D$3,'الحضور والانصراف'!$A$2:$A$3001,"&lt;="&amp;$F$3)+COUNTIFS('الحضور والانصراف'!$B$2:$B$3001,$A35,'الحضور والانصراف'!$P$2:$P$3001,"غياب",'الحضور والانصراف'!$A$2:$A$3001,"&gt;="&amp;$D$3,'الحضور والانصراف'!$A$2:$A$3001,"&lt;="&amp;$F$3))</f>
        <v>0</v>
      </c>
      <c r="G35" s="22" t="n">
        <f aca="false">IF($A35="","",SUMIFS(الإجازات!$I$2:$I$1001,الإجازات!$A$2:$A$1001,$A35,الإجازات!$G$2:$G$1001,"مقبولة"))</f>
        <v>0</v>
      </c>
      <c r="H35" s="21" t="n">
        <f aca="false">IF($A35="","",SUMIFS('الحضور والانصراف'!$J$2:$J$3001,'الحضور والانصراف'!$B$2:$B$3001,$A35,'الحضور والانصراف'!$A$2:$A$3001,"&gt;="&amp;$D$3,'الحضور والانصراف'!$A$2:$A$3001,"&lt;="&amp;$F$3))</f>
        <v>0</v>
      </c>
      <c r="I35" s="22" t="n">
        <f aca="false">IF($A35="","",SUMIFS('الحضور والانصراف'!$K$2:$K$3001,'الحضور والانصراف'!$B$2:$B$3001,$A35,'الحضور والانصراف'!$A$2:$A$3001,"&gt;="&amp;$D$3,'الحضور والانصراف'!$A$2:$A$3001,"&lt;="&amp;$F$3))</f>
        <v>0</v>
      </c>
      <c r="J35" s="22" t="n">
        <f aca="false">IF($A35="","",SUMIFS('الحضور والانصراف'!$L$2:$L$3001,'الحضور والانصراف'!$B$2:$B$3001,$A35,'الحضور والانصراف'!$A$2:$A$3001,"&gt;="&amp;$D$3,'الحضور والانصراف'!$A$2:$A$3001,"&lt;="&amp;$F$3))</f>
        <v>0</v>
      </c>
      <c r="K35" s="21" t="n">
        <f aca="false">IF($A35="","",ROUND(SUMIFS('الحضور والانصراف'!$M$2:$M$3001,'الحضور والانصراف'!$B$2:$B$3001,$A35,'الحضور والانصراف'!$A$2:$A$3001,"&gt;="&amp;$D$3,'الحضور والانصراف'!$A$2:$A$3001,"&lt;="&amp;$F$3)/60,2))</f>
        <v>0</v>
      </c>
      <c r="L35" s="21" t="n">
        <f aca="false">IF($A35="","",SUMIFS(المأموريات!$F$2:$F$1001,المأموريات!$A$2:$A$1001,$A35,المأموريات!$C$2:$C$1001,"&gt;="&amp;$D$3,المأموريات!$C$2:$C$1001,"&lt;="&amp;$F$3,المأموريات!$H$2:$H$1001,"موافق"))</f>
        <v>0</v>
      </c>
      <c r="M35" s="24" t="n">
        <f aca="false">IF($A35="","",N(الموظفين!K31))</f>
        <v>3000</v>
      </c>
      <c r="N35" s="24" t="n">
        <f aca="false">IF($A35="","",SUMIFS('الحضور والانصراف'!$S$2:$S$3001,'الحضور والانصراف'!$B$2:$B$3001,$A35,'الحضور والانصراف'!$A$2:$A$3001,"&gt;="&amp;$D$3,'الحضور والانصراف'!$A$2:$A$3001,"&lt;="&amp;$F$3))</f>
        <v>0</v>
      </c>
      <c r="O35" s="24" t="n">
        <f aca="false">IF($A35="","",SUMIFS('الحضور والانصراف'!$Q$2:$Q$3001,'الحضور والانصراف'!$B$2:$B$3001,$A35,'الحضور والانصراف'!$A$2:$A$3001,"&gt;="&amp;$D$3,'الحضور والانصراف'!$A$2:$A$3001,"&lt;="&amp;$F$3))</f>
        <v>0</v>
      </c>
      <c r="P35" s="24" t="n">
        <f aca="false">IF($A35="","",SUMIFS('الحضور والانصراف'!$R$2:$R$3001,'الحضور والانصراف'!$B$2:$B$3001,$A35,'الحضور والانصراف'!$A$2:$A$3001,"&gt;="&amp;$D$3,'الحضور والانصراف'!$A$2:$A$3001,"&lt;="&amp;$F$3))</f>
        <v>0</v>
      </c>
      <c r="Q35" s="24" t="n">
        <f aca="false">IF($A35="","",M35+N35-O35-P35)</f>
        <v>3000</v>
      </c>
    </row>
    <row r="36" customFormat="false" ht="15" hidden="false" customHeight="false" outlineLevel="0" collapsed="false">
      <c r="A36" s="18" t="str">
        <f aca="false">IF(الموظفين!A32="","",الموظفين!A32)</f>
        <v>EMP031</v>
      </c>
      <c r="B36" s="18" t="str">
        <f aca="false">IF($A36="","",الموظفين!B32)</f>
        <v>الموظف 31</v>
      </c>
      <c r="C36" s="18" t="str">
        <f aca="false">IF($A36="","",IF(الموظفين!C32="","",الموظفين!C32))</f>
        <v/>
      </c>
      <c r="D36" s="22" t="n">
        <f aca="false">IF($A36="","",COUNTIFS('الحضور والانصراف'!$B$2:$B$3001,$A36,'الحضور والانصراف'!$P$2:$P$3001,"حاضر",'الحضور والانصراف'!$A$2:$A$3001,"&gt;="&amp;$D$3,'الحضور والانصراف'!$A$2:$A$3001,"&lt;="&amp;$F$3)+COUNTIFS('الحضور والانصراف'!$B$2:$B$3001,$A36,'الحضور والانصراف'!$P$2:$P$3001,"متأخر",'الحضور والانصراف'!$A$2:$A$3001,"&gt;="&amp;$D$3,'الحضور والانصراف'!$A$2:$A$3001,"&lt;="&amp;$F$3)+COUNTIFS('الحضور والانصراف'!$B$2:$B$3001,$A36,'الحضور والانصراف'!$P$2:$P$3001,"بدون انصراف",'الحضور والانصراف'!$A$2:$A$3001,"&gt;="&amp;$D$3,'الحضور والانصراف'!$A$2:$A$3001,"&lt;="&amp;$F$3))</f>
        <v>0</v>
      </c>
      <c r="E36" s="22" t="n">
        <f aca="false">IF($A36="","",COUNTIFS('الحضور والانصراف'!$B$2:$B$3001,$A36,'الحضور والانصراف'!$P$2:$P$3001,"متأخر",'الحضور والانصراف'!$A$2:$A$3001,"&gt;="&amp;$D$3,'الحضور والانصراف'!$A$2:$A$3001,"&lt;="&amp;$F$3))</f>
        <v>0</v>
      </c>
      <c r="F36" s="22" t="n">
        <f aca="false">IF($A36="","",COUNTIFS('الحضور والانصراف'!$B$2:$B$3001,$A36,'الحضور والانصراف'!$P$2:$P$3001,"غائب",'الحضور والانصراف'!$A$2:$A$3001,"&gt;="&amp;$D$3,'الحضور والانصراف'!$A$2:$A$3001,"&lt;="&amp;$F$3)+COUNTIFS('الحضور والانصراف'!$B$2:$B$3001,$A36,'الحضور والانصراف'!$P$2:$P$3001,"غياب",'الحضور والانصراف'!$A$2:$A$3001,"&gt;="&amp;$D$3,'الحضور والانصراف'!$A$2:$A$3001,"&lt;="&amp;$F$3))</f>
        <v>0</v>
      </c>
      <c r="G36" s="22" t="n">
        <f aca="false">IF($A36="","",SUMIFS(الإجازات!$I$2:$I$1001,الإجازات!$A$2:$A$1001,$A36,الإجازات!$G$2:$G$1001,"مقبولة"))</f>
        <v>0</v>
      </c>
      <c r="H36" s="21" t="n">
        <f aca="false">IF($A36="","",SUMIFS('الحضور والانصراف'!$J$2:$J$3001,'الحضور والانصراف'!$B$2:$B$3001,$A36,'الحضور والانصراف'!$A$2:$A$3001,"&gt;="&amp;$D$3,'الحضور والانصراف'!$A$2:$A$3001,"&lt;="&amp;$F$3))</f>
        <v>0</v>
      </c>
      <c r="I36" s="22" t="n">
        <f aca="false">IF($A36="","",SUMIFS('الحضور والانصراف'!$K$2:$K$3001,'الحضور والانصراف'!$B$2:$B$3001,$A36,'الحضور والانصراف'!$A$2:$A$3001,"&gt;="&amp;$D$3,'الحضور والانصراف'!$A$2:$A$3001,"&lt;="&amp;$F$3))</f>
        <v>0</v>
      </c>
      <c r="J36" s="22" t="n">
        <f aca="false">IF($A36="","",SUMIFS('الحضور والانصراف'!$L$2:$L$3001,'الحضور والانصراف'!$B$2:$B$3001,$A36,'الحضور والانصراف'!$A$2:$A$3001,"&gt;="&amp;$D$3,'الحضور والانصراف'!$A$2:$A$3001,"&lt;="&amp;$F$3))</f>
        <v>0</v>
      </c>
      <c r="K36" s="21" t="n">
        <f aca="false">IF($A36="","",ROUND(SUMIFS('الحضور والانصراف'!$M$2:$M$3001,'الحضور والانصراف'!$B$2:$B$3001,$A36,'الحضور والانصراف'!$A$2:$A$3001,"&gt;="&amp;$D$3,'الحضور والانصراف'!$A$2:$A$3001,"&lt;="&amp;$F$3)/60,2))</f>
        <v>0</v>
      </c>
      <c r="L36" s="21" t="n">
        <f aca="false">IF($A36="","",SUMIFS(المأموريات!$F$2:$F$1001,المأموريات!$A$2:$A$1001,$A36,المأموريات!$C$2:$C$1001,"&gt;="&amp;$D$3,المأموريات!$C$2:$C$1001,"&lt;="&amp;$F$3,المأموريات!$H$2:$H$1001,"موافق"))</f>
        <v>0</v>
      </c>
      <c r="M36" s="24" t="n">
        <f aca="false">IF($A36="","",N(الموظفين!K32))</f>
        <v>3000</v>
      </c>
      <c r="N36" s="24" t="n">
        <f aca="false">IF($A36="","",SUMIFS('الحضور والانصراف'!$S$2:$S$3001,'الحضور والانصراف'!$B$2:$B$3001,$A36,'الحضور والانصراف'!$A$2:$A$3001,"&gt;="&amp;$D$3,'الحضور والانصراف'!$A$2:$A$3001,"&lt;="&amp;$F$3))</f>
        <v>0</v>
      </c>
      <c r="O36" s="24" t="n">
        <f aca="false">IF($A36="","",SUMIFS('الحضور والانصراف'!$Q$2:$Q$3001,'الحضور والانصراف'!$B$2:$B$3001,$A36,'الحضور والانصراف'!$A$2:$A$3001,"&gt;="&amp;$D$3,'الحضور والانصراف'!$A$2:$A$3001,"&lt;="&amp;$F$3))</f>
        <v>0</v>
      </c>
      <c r="P36" s="24" t="n">
        <f aca="false">IF($A36="","",SUMIFS('الحضور والانصراف'!$R$2:$R$3001,'الحضور والانصراف'!$B$2:$B$3001,$A36,'الحضور والانصراف'!$A$2:$A$3001,"&gt;="&amp;$D$3,'الحضور والانصراف'!$A$2:$A$3001,"&lt;="&amp;$F$3))</f>
        <v>0</v>
      </c>
      <c r="Q36" s="24" t="n">
        <f aca="false">IF($A36="","",M36+N36-O36-P36)</f>
        <v>3000</v>
      </c>
    </row>
    <row r="37" customFormat="false" ht="15" hidden="false" customHeight="false" outlineLevel="0" collapsed="false">
      <c r="A37" s="18" t="str">
        <f aca="false">IF(الموظفين!A33="","",الموظفين!A33)</f>
        <v>EMP032</v>
      </c>
      <c r="B37" s="18" t="str">
        <f aca="false">IF($A37="","",الموظفين!B33)</f>
        <v>الموظف 32</v>
      </c>
      <c r="C37" s="18" t="str">
        <f aca="false">IF($A37="","",IF(الموظفين!C33="","",الموظفين!C33))</f>
        <v/>
      </c>
      <c r="D37" s="22" t="n">
        <f aca="false">IF($A37="","",COUNTIFS('الحضور والانصراف'!$B$2:$B$3001,$A37,'الحضور والانصراف'!$P$2:$P$3001,"حاضر",'الحضور والانصراف'!$A$2:$A$3001,"&gt;="&amp;$D$3,'الحضور والانصراف'!$A$2:$A$3001,"&lt;="&amp;$F$3)+COUNTIFS('الحضور والانصراف'!$B$2:$B$3001,$A37,'الحضور والانصراف'!$P$2:$P$3001,"متأخر",'الحضور والانصراف'!$A$2:$A$3001,"&gt;="&amp;$D$3,'الحضور والانصراف'!$A$2:$A$3001,"&lt;="&amp;$F$3)+COUNTIFS('الحضور والانصراف'!$B$2:$B$3001,$A37,'الحضور والانصراف'!$P$2:$P$3001,"بدون انصراف",'الحضور والانصراف'!$A$2:$A$3001,"&gt;="&amp;$D$3,'الحضور والانصراف'!$A$2:$A$3001,"&lt;="&amp;$F$3))</f>
        <v>0</v>
      </c>
      <c r="E37" s="22" t="n">
        <f aca="false">IF($A37="","",COUNTIFS('الحضور والانصراف'!$B$2:$B$3001,$A37,'الحضور والانصراف'!$P$2:$P$3001,"متأخر",'الحضور والانصراف'!$A$2:$A$3001,"&gt;="&amp;$D$3,'الحضور والانصراف'!$A$2:$A$3001,"&lt;="&amp;$F$3))</f>
        <v>0</v>
      </c>
      <c r="F37" s="22" t="n">
        <f aca="false">IF($A37="","",COUNTIFS('الحضور والانصراف'!$B$2:$B$3001,$A37,'الحضور والانصراف'!$P$2:$P$3001,"غائب",'الحضور والانصراف'!$A$2:$A$3001,"&gt;="&amp;$D$3,'الحضور والانصراف'!$A$2:$A$3001,"&lt;="&amp;$F$3)+COUNTIFS('الحضور والانصراف'!$B$2:$B$3001,$A37,'الحضور والانصراف'!$P$2:$P$3001,"غياب",'الحضور والانصراف'!$A$2:$A$3001,"&gt;="&amp;$D$3,'الحضور والانصراف'!$A$2:$A$3001,"&lt;="&amp;$F$3))</f>
        <v>0</v>
      </c>
      <c r="G37" s="22" t="n">
        <f aca="false">IF($A37="","",SUMIFS(الإجازات!$I$2:$I$1001,الإجازات!$A$2:$A$1001,$A37,الإجازات!$G$2:$G$1001,"مقبولة"))</f>
        <v>0</v>
      </c>
      <c r="H37" s="21" t="n">
        <f aca="false">IF($A37="","",SUMIFS('الحضور والانصراف'!$J$2:$J$3001,'الحضور والانصراف'!$B$2:$B$3001,$A37,'الحضور والانصراف'!$A$2:$A$3001,"&gt;="&amp;$D$3,'الحضور والانصراف'!$A$2:$A$3001,"&lt;="&amp;$F$3))</f>
        <v>0</v>
      </c>
      <c r="I37" s="22" t="n">
        <f aca="false">IF($A37="","",SUMIFS('الحضور والانصراف'!$K$2:$K$3001,'الحضور والانصراف'!$B$2:$B$3001,$A37,'الحضور والانصراف'!$A$2:$A$3001,"&gt;="&amp;$D$3,'الحضور والانصراف'!$A$2:$A$3001,"&lt;="&amp;$F$3))</f>
        <v>0</v>
      </c>
      <c r="J37" s="22" t="n">
        <f aca="false">IF($A37="","",SUMIFS('الحضور والانصراف'!$L$2:$L$3001,'الحضور والانصراف'!$B$2:$B$3001,$A37,'الحضور والانصراف'!$A$2:$A$3001,"&gt;="&amp;$D$3,'الحضور والانصراف'!$A$2:$A$3001,"&lt;="&amp;$F$3))</f>
        <v>0</v>
      </c>
      <c r="K37" s="21" t="n">
        <f aca="false">IF($A37="","",ROUND(SUMIFS('الحضور والانصراف'!$M$2:$M$3001,'الحضور والانصراف'!$B$2:$B$3001,$A37,'الحضور والانصراف'!$A$2:$A$3001,"&gt;="&amp;$D$3,'الحضور والانصراف'!$A$2:$A$3001,"&lt;="&amp;$F$3)/60,2))</f>
        <v>0</v>
      </c>
      <c r="L37" s="21" t="n">
        <f aca="false">IF($A37="","",SUMIFS(المأموريات!$F$2:$F$1001,المأموريات!$A$2:$A$1001,$A37,المأموريات!$C$2:$C$1001,"&gt;="&amp;$D$3,المأموريات!$C$2:$C$1001,"&lt;="&amp;$F$3,المأموريات!$H$2:$H$1001,"موافق"))</f>
        <v>0</v>
      </c>
      <c r="M37" s="24" t="n">
        <f aca="false">IF($A37="","",N(الموظفين!K33))</f>
        <v>3000</v>
      </c>
      <c r="N37" s="24" t="n">
        <f aca="false">IF($A37="","",SUMIFS('الحضور والانصراف'!$S$2:$S$3001,'الحضور والانصراف'!$B$2:$B$3001,$A37,'الحضور والانصراف'!$A$2:$A$3001,"&gt;="&amp;$D$3,'الحضور والانصراف'!$A$2:$A$3001,"&lt;="&amp;$F$3))</f>
        <v>0</v>
      </c>
      <c r="O37" s="24" t="n">
        <f aca="false">IF($A37="","",SUMIFS('الحضور والانصراف'!$Q$2:$Q$3001,'الحضور والانصراف'!$B$2:$B$3001,$A37,'الحضور والانصراف'!$A$2:$A$3001,"&gt;="&amp;$D$3,'الحضور والانصراف'!$A$2:$A$3001,"&lt;="&amp;$F$3))</f>
        <v>0</v>
      </c>
      <c r="P37" s="24" t="n">
        <f aca="false">IF($A37="","",SUMIFS('الحضور والانصراف'!$R$2:$R$3001,'الحضور والانصراف'!$B$2:$B$3001,$A37,'الحضور والانصراف'!$A$2:$A$3001,"&gt;="&amp;$D$3,'الحضور والانصراف'!$A$2:$A$3001,"&lt;="&amp;$F$3))</f>
        <v>0</v>
      </c>
      <c r="Q37" s="24" t="n">
        <f aca="false">IF($A37="","",M37+N37-O37-P37)</f>
        <v>3000</v>
      </c>
    </row>
    <row r="38" customFormat="false" ht="15" hidden="false" customHeight="false" outlineLevel="0" collapsed="false">
      <c r="A38" s="18" t="str">
        <f aca="false">IF(الموظفين!A34="","",الموظفين!A34)</f>
        <v>EMP033</v>
      </c>
      <c r="B38" s="18" t="str">
        <f aca="false">IF($A38="","",الموظفين!B34)</f>
        <v>الموظف 33</v>
      </c>
      <c r="C38" s="18" t="str">
        <f aca="false">IF($A38="","",IF(الموظفين!C34="","",الموظفين!C34))</f>
        <v/>
      </c>
      <c r="D38" s="22" t="n">
        <f aca="false">IF($A38="","",COUNTIFS('الحضور والانصراف'!$B$2:$B$3001,$A38,'الحضور والانصراف'!$P$2:$P$3001,"حاضر",'الحضور والانصراف'!$A$2:$A$3001,"&gt;="&amp;$D$3,'الحضور والانصراف'!$A$2:$A$3001,"&lt;="&amp;$F$3)+COUNTIFS('الحضور والانصراف'!$B$2:$B$3001,$A38,'الحضور والانصراف'!$P$2:$P$3001,"متأخر",'الحضور والانصراف'!$A$2:$A$3001,"&gt;="&amp;$D$3,'الحضور والانصراف'!$A$2:$A$3001,"&lt;="&amp;$F$3)+COUNTIFS('الحضور والانصراف'!$B$2:$B$3001,$A38,'الحضور والانصراف'!$P$2:$P$3001,"بدون انصراف",'الحضور والانصراف'!$A$2:$A$3001,"&gt;="&amp;$D$3,'الحضور والانصراف'!$A$2:$A$3001,"&lt;="&amp;$F$3))</f>
        <v>0</v>
      </c>
      <c r="E38" s="22" t="n">
        <f aca="false">IF($A38="","",COUNTIFS('الحضور والانصراف'!$B$2:$B$3001,$A38,'الحضور والانصراف'!$P$2:$P$3001,"متأخر",'الحضور والانصراف'!$A$2:$A$3001,"&gt;="&amp;$D$3,'الحضور والانصراف'!$A$2:$A$3001,"&lt;="&amp;$F$3))</f>
        <v>0</v>
      </c>
      <c r="F38" s="22" t="n">
        <f aca="false">IF($A38="","",COUNTIFS('الحضور والانصراف'!$B$2:$B$3001,$A38,'الحضور والانصراف'!$P$2:$P$3001,"غائب",'الحضور والانصراف'!$A$2:$A$3001,"&gt;="&amp;$D$3,'الحضور والانصراف'!$A$2:$A$3001,"&lt;="&amp;$F$3)+COUNTIFS('الحضور والانصراف'!$B$2:$B$3001,$A38,'الحضور والانصراف'!$P$2:$P$3001,"غياب",'الحضور والانصراف'!$A$2:$A$3001,"&gt;="&amp;$D$3,'الحضور والانصراف'!$A$2:$A$3001,"&lt;="&amp;$F$3))</f>
        <v>0</v>
      </c>
      <c r="G38" s="22" t="n">
        <f aca="false">IF($A38="","",SUMIFS(الإجازات!$I$2:$I$1001,الإجازات!$A$2:$A$1001,$A38,الإجازات!$G$2:$G$1001,"مقبولة"))</f>
        <v>0</v>
      </c>
      <c r="H38" s="21" t="n">
        <f aca="false">IF($A38="","",SUMIFS('الحضور والانصراف'!$J$2:$J$3001,'الحضور والانصراف'!$B$2:$B$3001,$A38,'الحضور والانصراف'!$A$2:$A$3001,"&gt;="&amp;$D$3,'الحضور والانصراف'!$A$2:$A$3001,"&lt;="&amp;$F$3))</f>
        <v>0</v>
      </c>
      <c r="I38" s="22" t="n">
        <f aca="false">IF($A38="","",SUMIFS('الحضور والانصراف'!$K$2:$K$3001,'الحضور والانصراف'!$B$2:$B$3001,$A38,'الحضور والانصراف'!$A$2:$A$3001,"&gt;="&amp;$D$3,'الحضور والانصراف'!$A$2:$A$3001,"&lt;="&amp;$F$3))</f>
        <v>0</v>
      </c>
      <c r="J38" s="22" t="n">
        <f aca="false">IF($A38="","",SUMIFS('الحضور والانصراف'!$L$2:$L$3001,'الحضور والانصراف'!$B$2:$B$3001,$A38,'الحضور والانصراف'!$A$2:$A$3001,"&gt;="&amp;$D$3,'الحضور والانصراف'!$A$2:$A$3001,"&lt;="&amp;$F$3))</f>
        <v>0</v>
      </c>
      <c r="K38" s="21" t="n">
        <f aca="false">IF($A38="","",ROUND(SUMIFS('الحضور والانصراف'!$M$2:$M$3001,'الحضور والانصراف'!$B$2:$B$3001,$A38,'الحضور والانصراف'!$A$2:$A$3001,"&gt;="&amp;$D$3,'الحضور والانصراف'!$A$2:$A$3001,"&lt;="&amp;$F$3)/60,2))</f>
        <v>0</v>
      </c>
      <c r="L38" s="21" t="n">
        <f aca="false">IF($A38="","",SUMIFS(المأموريات!$F$2:$F$1001,المأموريات!$A$2:$A$1001,$A38,المأموريات!$C$2:$C$1001,"&gt;="&amp;$D$3,المأموريات!$C$2:$C$1001,"&lt;="&amp;$F$3,المأموريات!$H$2:$H$1001,"موافق"))</f>
        <v>0</v>
      </c>
      <c r="M38" s="24" t="n">
        <f aca="false">IF($A38="","",N(الموظفين!K34))</f>
        <v>3000</v>
      </c>
      <c r="N38" s="24" t="n">
        <f aca="false">IF($A38="","",SUMIFS('الحضور والانصراف'!$S$2:$S$3001,'الحضور والانصراف'!$B$2:$B$3001,$A38,'الحضور والانصراف'!$A$2:$A$3001,"&gt;="&amp;$D$3,'الحضور والانصراف'!$A$2:$A$3001,"&lt;="&amp;$F$3))</f>
        <v>0</v>
      </c>
      <c r="O38" s="24" t="n">
        <f aca="false">IF($A38="","",SUMIFS('الحضور والانصراف'!$Q$2:$Q$3001,'الحضور والانصراف'!$B$2:$B$3001,$A38,'الحضور والانصراف'!$A$2:$A$3001,"&gt;="&amp;$D$3,'الحضور والانصراف'!$A$2:$A$3001,"&lt;="&amp;$F$3))</f>
        <v>0</v>
      </c>
      <c r="P38" s="24" t="n">
        <f aca="false">IF($A38="","",SUMIFS('الحضور والانصراف'!$R$2:$R$3001,'الحضور والانصراف'!$B$2:$B$3001,$A38,'الحضور والانصراف'!$A$2:$A$3001,"&gt;="&amp;$D$3,'الحضور والانصراف'!$A$2:$A$3001,"&lt;="&amp;$F$3))</f>
        <v>0</v>
      </c>
      <c r="Q38" s="24" t="n">
        <f aca="false">IF($A38="","",M38+N38-O38-P38)</f>
        <v>3000</v>
      </c>
    </row>
    <row r="39" customFormat="false" ht="15" hidden="false" customHeight="false" outlineLevel="0" collapsed="false">
      <c r="A39" s="18" t="str">
        <f aca="false">IF(الموظفين!A35="","",الموظفين!A35)</f>
        <v>EMP034</v>
      </c>
      <c r="B39" s="18" t="str">
        <f aca="false">IF($A39="","",الموظفين!B35)</f>
        <v>الموظف 34</v>
      </c>
      <c r="C39" s="18" t="str">
        <f aca="false">IF($A39="","",IF(الموظفين!C35="","",الموظفين!C35))</f>
        <v/>
      </c>
      <c r="D39" s="22" t="n">
        <f aca="false">IF($A39="","",COUNTIFS('الحضور والانصراف'!$B$2:$B$3001,$A39,'الحضور والانصراف'!$P$2:$P$3001,"حاضر",'الحضور والانصراف'!$A$2:$A$3001,"&gt;="&amp;$D$3,'الحضور والانصراف'!$A$2:$A$3001,"&lt;="&amp;$F$3)+COUNTIFS('الحضور والانصراف'!$B$2:$B$3001,$A39,'الحضور والانصراف'!$P$2:$P$3001,"متأخر",'الحضور والانصراف'!$A$2:$A$3001,"&gt;="&amp;$D$3,'الحضور والانصراف'!$A$2:$A$3001,"&lt;="&amp;$F$3)+COUNTIFS('الحضور والانصراف'!$B$2:$B$3001,$A39,'الحضور والانصراف'!$P$2:$P$3001,"بدون انصراف",'الحضور والانصراف'!$A$2:$A$3001,"&gt;="&amp;$D$3,'الحضور والانصراف'!$A$2:$A$3001,"&lt;="&amp;$F$3))</f>
        <v>0</v>
      </c>
      <c r="E39" s="22" t="n">
        <f aca="false">IF($A39="","",COUNTIFS('الحضور والانصراف'!$B$2:$B$3001,$A39,'الحضور والانصراف'!$P$2:$P$3001,"متأخر",'الحضور والانصراف'!$A$2:$A$3001,"&gt;="&amp;$D$3,'الحضور والانصراف'!$A$2:$A$3001,"&lt;="&amp;$F$3))</f>
        <v>0</v>
      </c>
      <c r="F39" s="22" t="n">
        <f aca="false">IF($A39="","",COUNTIFS('الحضور والانصراف'!$B$2:$B$3001,$A39,'الحضور والانصراف'!$P$2:$P$3001,"غائب",'الحضور والانصراف'!$A$2:$A$3001,"&gt;="&amp;$D$3,'الحضور والانصراف'!$A$2:$A$3001,"&lt;="&amp;$F$3)+COUNTIFS('الحضور والانصراف'!$B$2:$B$3001,$A39,'الحضور والانصراف'!$P$2:$P$3001,"غياب",'الحضور والانصراف'!$A$2:$A$3001,"&gt;="&amp;$D$3,'الحضور والانصراف'!$A$2:$A$3001,"&lt;="&amp;$F$3))</f>
        <v>0</v>
      </c>
      <c r="G39" s="22" t="n">
        <f aca="false">IF($A39="","",SUMIFS(الإجازات!$I$2:$I$1001,الإجازات!$A$2:$A$1001,$A39,الإجازات!$G$2:$G$1001,"مقبولة"))</f>
        <v>0</v>
      </c>
      <c r="H39" s="21" t="n">
        <f aca="false">IF($A39="","",SUMIFS('الحضور والانصراف'!$J$2:$J$3001,'الحضور والانصراف'!$B$2:$B$3001,$A39,'الحضور والانصراف'!$A$2:$A$3001,"&gt;="&amp;$D$3,'الحضور والانصراف'!$A$2:$A$3001,"&lt;="&amp;$F$3))</f>
        <v>0</v>
      </c>
      <c r="I39" s="22" t="n">
        <f aca="false">IF($A39="","",SUMIFS('الحضور والانصراف'!$K$2:$K$3001,'الحضور والانصراف'!$B$2:$B$3001,$A39,'الحضور والانصراف'!$A$2:$A$3001,"&gt;="&amp;$D$3,'الحضور والانصراف'!$A$2:$A$3001,"&lt;="&amp;$F$3))</f>
        <v>0</v>
      </c>
      <c r="J39" s="22" t="n">
        <f aca="false">IF($A39="","",SUMIFS('الحضور والانصراف'!$L$2:$L$3001,'الحضور والانصراف'!$B$2:$B$3001,$A39,'الحضور والانصراف'!$A$2:$A$3001,"&gt;="&amp;$D$3,'الحضور والانصراف'!$A$2:$A$3001,"&lt;="&amp;$F$3))</f>
        <v>0</v>
      </c>
      <c r="K39" s="21" t="n">
        <f aca="false">IF($A39="","",ROUND(SUMIFS('الحضور والانصراف'!$M$2:$M$3001,'الحضور والانصراف'!$B$2:$B$3001,$A39,'الحضور والانصراف'!$A$2:$A$3001,"&gt;="&amp;$D$3,'الحضور والانصراف'!$A$2:$A$3001,"&lt;="&amp;$F$3)/60,2))</f>
        <v>0</v>
      </c>
      <c r="L39" s="21" t="n">
        <f aca="false">IF($A39="","",SUMIFS(المأموريات!$F$2:$F$1001,المأموريات!$A$2:$A$1001,$A39,المأموريات!$C$2:$C$1001,"&gt;="&amp;$D$3,المأموريات!$C$2:$C$1001,"&lt;="&amp;$F$3,المأموريات!$H$2:$H$1001,"موافق"))</f>
        <v>0</v>
      </c>
      <c r="M39" s="24" t="n">
        <f aca="false">IF($A39="","",N(الموظفين!K35))</f>
        <v>3000</v>
      </c>
      <c r="N39" s="24" t="n">
        <f aca="false">IF($A39="","",SUMIFS('الحضور والانصراف'!$S$2:$S$3001,'الحضور والانصراف'!$B$2:$B$3001,$A39,'الحضور والانصراف'!$A$2:$A$3001,"&gt;="&amp;$D$3,'الحضور والانصراف'!$A$2:$A$3001,"&lt;="&amp;$F$3))</f>
        <v>0</v>
      </c>
      <c r="O39" s="24" t="n">
        <f aca="false">IF($A39="","",SUMIFS('الحضور والانصراف'!$Q$2:$Q$3001,'الحضور والانصراف'!$B$2:$B$3001,$A39,'الحضور والانصراف'!$A$2:$A$3001,"&gt;="&amp;$D$3,'الحضور والانصراف'!$A$2:$A$3001,"&lt;="&amp;$F$3))</f>
        <v>0</v>
      </c>
      <c r="P39" s="24" t="n">
        <f aca="false">IF($A39="","",SUMIFS('الحضور والانصراف'!$R$2:$R$3001,'الحضور والانصراف'!$B$2:$B$3001,$A39,'الحضور والانصراف'!$A$2:$A$3001,"&gt;="&amp;$D$3,'الحضور والانصراف'!$A$2:$A$3001,"&lt;="&amp;$F$3))</f>
        <v>0</v>
      </c>
      <c r="Q39" s="24" t="n">
        <f aca="false">IF($A39="","",M39+N39-O39-P39)</f>
        <v>3000</v>
      </c>
    </row>
    <row r="40" customFormat="false" ht="15" hidden="false" customHeight="false" outlineLevel="0" collapsed="false">
      <c r="A40" s="18" t="str">
        <f aca="false">IF(الموظفين!A36="","",الموظفين!A36)</f>
        <v>EMP035</v>
      </c>
      <c r="B40" s="18" t="str">
        <f aca="false">IF($A40="","",الموظفين!B36)</f>
        <v>الموظف 35</v>
      </c>
      <c r="C40" s="18" t="str">
        <f aca="false">IF($A40="","",IF(الموظفين!C36="","",الموظفين!C36))</f>
        <v/>
      </c>
      <c r="D40" s="22" t="n">
        <f aca="false">IF($A40="","",COUNTIFS('الحضور والانصراف'!$B$2:$B$3001,$A40,'الحضور والانصراف'!$P$2:$P$3001,"حاضر",'الحضور والانصراف'!$A$2:$A$3001,"&gt;="&amp;$D$3,'الحضور والانصراف'!$A$2:$A$3001,"&lt;="&amp;$F$3)+COUNTIFS('الحضور والانصراف'!$B$2:$B$3001,$A40,'الحضور والانصراف'!$P$2:$P$3001,"متأخر",'الحضور والانصراف'!$A$2:$A$3001,"&gt;="&amp;$D$3,'الحضور والانصراف'!$A$2:$A$3001,"&lt;="&amp;$F$3)+COUNTIFS('الحضور والانصراف'!$B$2:$B$3001,$A40,'الحضور والانصراف'!$P$2:$P$3001,"بدون انصراف",'الحضور والانصراف'!$A$2:$A$3001,"&gt;="&amp;$D$3,'الحضور والانصراف'!$A$2:$A$3001,"&lt;="&amp;$F$3))</f>
        <v>0</v>
      </c>
      <c r="E40" s="22" t="n">
        <f aca="false">IF($A40="","",COUNTIFS('الحضور والانصراف'!$B$2:$B$3001,$A40,'الحضور والانصراف'!$P$2:$P$3001,"متأخر",'الحضور والانصراف'!$A$2:$A$3001,"&gt;="&amp;$D$3,'الحضور والانصراف'!$A$2:$A$3001,"&lt;="&amp;$F$3))</f>
        <v>0</v>
      </c>
      <c r="F40" s="22" t="n">
        <f aca="false">IF($A40="","",COUNTIFS('الحضور والانصراف'!$B$2:$B$3001,$A40,'الحضور والانصراف'!$P$2:$P$3001,"غائب",'الحضور والانصراف'!$A$2:$A$3001,"&gt;="&amp;$D$3,'الحضور والانصراف'!$A$2:$A$3001,"&lt;="&amp;$F$3)+COUNTIFS('الحضور والانصراف'!$B$2:$B$3001,$A40,'الحضور والانصراف'!$P$2:$P$3001,"غياب",'الحضور والانصراف'!$A$2:$A$3001,"&gt;="&amp;$D$3,'الحضور والانصراف'!$A$2:$A$3001,"&lt;="&amp;$F$3))</f>
        <v>0</v>
      </c>
      <c r="G40" s="22" t="n">
        <f aca="false">IF($A40="","",SUMIFS(الإجازات!$I$2:$I$1001,الإجازات!$A$2:$A$1001,$A40,الإجازات!$G$2:$G$1001,"مقبولة"))</f>
        <v>0</v>
      </c>
      <c r="H40" s="21" t="n">
        <f aca="false">IF($A40="","",SUMIFS('الحضور والانصراف'!$J$2:$J$3001,'الحضور والانصراف'!$B$2:$B$3001,$A40,'الحضور والانصراف'!$A$2:$A$3001,"&gt;="&amp;$D$3,'الحضور والانصراف'!$A$2:$A$3001,"&lt;="&amp;$F$3))</f>
        <v>0</v>
      </c>
      <c r="I40" s="22" t="n">
        <f aca="false">IF($A40="","",SUMIFS('الحضور والانصراف'!$K$2:$K$3001,'الحضور والانصراف'!$B$2:$B$3001,$A40,'الحضور والانصراف'!$A$2:$A$3001,"&gt;="&amp;$D$3,'الحضور والانصراف'!$A$2:$A$3001,"&lt;="&amp;$F$3))</f>
        <v>0</v>
      </c>
      <c r="J40" s="22" t="n">
        <f aca="false">IF($A40="","",SUMIFS('الحضور والانصراف'!$L$2:$L$3001,'الحضور والانصراف'!$B$2:$B$3001,$A40,'الحضور والانصراف'!$A$2:$A$3001,"&gt;="&amp;$D$3,'الحضور والانصراف'!$A$2:$A$3001,"&lt;="&amp;$F$3))</f>
        <v>0</v>
      </c>
      <c r="K40" s="21" t="n">
        <f aca="false">IF($A40="","",ROUND(SUMIFS('الحضور والانصراف'!$M$2:$M$3001,'الحضور والانصراف'!$B$2:$B$3001,$A40,'الحضور والانصراف'!$A$2:$A$3001,"&gt;="&amp;$D$3,'الحضور والانصراف'!$A$2:$A$3001,"&lt;="&amp;$F$3)/60,2))</f>
        <v>0</v>
      </c>
      <c r="L40" s="21" t="n">
        <f aca="false">IF($A40="","",SUMIFS(المأموريات!$F$2:$F$1001,المأموريات!$A$2:$A$1001,$A40,المأموريات!$C$2:$C$1001,"&gt;="&amp;$D$3,المأموريات!$C$2:$C$1001,"&lt;="&amp;$F$3,المأموريات!$H$2:$H$1001,"موافق"))</f>
        <v>0</v>
      </c>
      <c r="M40" s="24" t="n">
        <f aca="false">IF($A40="","",N(الموظفين!K36))</f>
        <v>3000</v>
      </c>
      <c r="N40" s="24" t="n">
        <f aca="false">IF($A40="","",SUMIFS('الحضور والانصراف'!$S$2:$S$3001,'الحضور والانصراف'!$B$2:$B$3001,$A40,'الحضور والانصراف'!$A$2:$A$3001,"&gt;="&amp;$D$3,'الحضور والانصراف'!$A$2:$A$3001,"&lt;="&amp;$F$3))</f>
        <v>0</v>
      </c>
      <c r="O40" s="24" t="n">
        <f aca="false">IF($A40="","",SUMIFS('الحضور والانصراف'!$Q$2:$Q$3001,'الحضور والانصراف'!$B$2:$B$3001,$A40,'الحضور والانصراف'!$A$2:$A$3001,"&gt;="&amp;$D$3,'الحضور والانصراف'!$A$2:$A$3001,"&lt;="&amp;$F$3))</f>
        <v>0</v>
      </c>
      <c r="P40" s="24" t="n">
        <f aca="false">IF($A40="","",SUMIFS('الحضور والانصراف'!$R$2:$R$3001,'الحضور والانصراف'!$B$2:$B$3001,$A40,'الحضور والانصراف'!$A$2:$A$3001,"&gt;="&amp;$D$3,'الحضور والانصراف'!$A$2:$A$3001,"&lt;="&amp;$F$3))</f>
        <v>0</v>
      </c>
      <c r="Q40" s="24" t="n">
        <f aca="false">IF($A40="","",M40+N40-O40-P40)</f>
        <v>3000</v>
      </c>
    </row>
    <row r="41" customFormat="false" ht="15" hidden="false" customHeight="false" outlineLevel="0" collapsed="false">
      <c r="A41" s="18" t="str">
        <f aca="false">IF(الموظفين!A37="","",الموظفين!A37)</f>
        <v>EMP036</v>
      </c>
      <c r="B41" s="18" t="str">
        <f aca="false">IF($A41="","",الموظفين!B37)</f>
        <v>الموظف 36</v>
      </c>
      <c r="C41" s="18" t="str">
        <f aca="false">IF($A41="","",IF(الموظفين!C37="","",الموظفين!C37))</f>
        <v/>
      </c>
      <c r="D41" s="22" t="n">
        <f aca="false">IF($A41="","",COUNTIFS('الحضور والانصراف'!$B$2:$B$3001,$A41,'الحضور والانصراف'!$P$2:$P$3001,"حاضر",'الحضور والانصراف'!$A$2:$A$3001,"&gt;="&amp;$D$3,'الحضور والانصراف'!$A$2:$A$3001,"&lt;="&amp;$F$3)+COUNTIFS('الحضور والانصراف'!$B$2:$B$3001,$A41,'الحضور والانصراف'!$P$2:$P$3001,"متأخر",'الحضور والانصراف'!$A$2:$A$3001,"&gt;="&amp;$D$3,'الحضور والانصراف'!$A$2:$A$3001,"&lt;="&amp;$F$3)+COUNTIFS('الحضور والانصراف'!$B$2:$B$3001,$A41,'الحضور والانصراف'!$P$2:$P$3001,"بدون انصراف",'الحضور والانصراف'!$A$2:$A$3001,"&gt;="&amp;$D$3,'الحضور والانصراف'!$A$2:$A$3001,"&lt;="&amp;$F$3))</f>
        <v>0</v>
      </c>
      <c r="E41" s="22" t="n">
        <f aca="false">IF($A41="","",COUNTIFS('الحضور والانصراف'!$B$2:$B$3001,$A41,'الحضور والانصراف'!$P$2:$P$3001,"متأخر",'الحضور والانصراف'!$A$2:$A$3001,"&gt;="&amp;$D$3,'الحضور والانصراف'!$A$2:$A$3001,"&lt;="&amp;$F$3))</f>
        <v>0</v>
      </c>
      <c r="F41" s="22" t="n">
        <f aca="false">IF($A41="","",COUNTIFS('الحضور والانصراف'!$B$2:$B$3001,$A41,'الحضور والانصراف'!$P$2:$P$3001,"غائب",'الحضور والانصراف'!$A$2:$A$3001,"&gt;="&amp;$D$3,'الحضور والانصراف'!$A$2:$A$3001,"&lt;="&amp;$F$3)+COUNTIFS('الحضور والانصراف'!$B$2:$B$3001,$A41,'الحضور والانصراف'!$P$2:$P$3001,"غياب",'الحضور والانصراف'!$A$2:$A$3001,"&gt;="&amp;$D$3,'الحضور والانصراف'!$A$2:$A$3001,"&lt;="&amp;$F$3))</f>
        <v>0</v>
      </c>
      <c r="G41" s="22" t="n">
        <f aca="false">IF($A41="","",SUMIFS(الإجازات!$I$2:$I$1001,الإجازات!$A$2:$A$1001,$A41,الإجازات!$G$2:$G$1001,"مقبولة"))</f>
        <v>0</v>
      </c>
      <c r="H41" s="21" t="n">
        <f aca="false">IF($A41="","",SUMIFS('الحضور والانصراف'!$J$2:$J$3001,'الحضور والانصراف'!$B$2:$B$3001,$A41,'الحضور والانصراف'!$A$2:$A$3001,"&gt;="&amp;$D$3,'الحضور والانصراف'!$A$2:$A$3001,"&lt;="&amp;$F$3))</f>
        <v>0</v>
      </c>
      <c r="I41" s="22" t="n">
        <f aca="false">IF($A41="","",SUMIFS('الحضور والانصراف'!$K$2:$K$3001,'الحضور والانصراف'!$B$2:$B$3001,$A41,'الحضور والانصراف'!$A$2:$A$3001,"&gt;="&amp;$D$3,'الحضور والانصراف'!$A$2:$A$3001,"&lt;="&amp;$F$3))</f>
        <v>0</v>
      </c>
      <c r="J41" s="22" t="n">
        <f aca="false">IF($A41="","",SUMIFS('الحضور والانصراف'!$L$2:$L$3001,'الحضور والانصراف'!$B$2:$B$3001,$A41,'الحضور والانصراف'!$A$2:$A$3001,"&gt;="&amp;$D$3,'الحضور والانصراف'!$A$2:$A$3001,"&lt;="&amp;$F$3))</f>
        <v>0</v>
      </c>
      <c r="K41" s="21" t="n">
        <f aca="false">IF($A41="","",ROUND(SUMIFS('الحضور والانصراف'!$M$2:$M$3001,'الحضور والانصراف'!$B$2:$B$3001,$A41,'الحضور والانصراف'!$A$2:$A$3001,"&gt;="&amp;$D$3,'الحضور والانصراف'!$A$2:$A$3001,"&lt;="&amp;$F$3)/60,2))</f>
        <v>0</v>
      </c>
      <c r="L41" s="21" t="n">
        <f aca="false">IF($A41="","",SUMIFS(المأموريات!$F$2:$F$1001,المأموريات!$A$2:$A$1001,$A41,المأموريات!$C$2:$C$1001,"&gt;="&amp;$D$3,المأموريات!$C$2:$C$1001,"&lt;="&amp;$F$3,المأموريات!$H$2:$H$1001,"موافق"))</f>
        <v>0</v>
      </c>
      <c r="M41" s="24" t="n">
        <f aca="false">IF($A41="","",N(الموظفين!K37))</f>
        <v>3000</v>
      </c>
      <c r="N41" s="24" t="n">
        <f aca="false">IF($A41="","",SUMIFS('الحضور والانصراف'!$S$2:$S$3001,'الحضور والانصراف'!$B$2:$B$3001,$A41,'الحضور والانصراف'!$A$2:$A$3001,"&gt;="&amp;$D$3,'الحضور والانصراف'!$A$2:$A$3001,"&lt;="&amp;$F$3))</f>
        <v>0</v>
      </c>
      <c r="O41" s="24" t="n">
        <f aca="false">IF($A41="","",SUMIFS('الحضور والانصراف'!$Q$2:$Q$3001,'الحضور والانصراف'!$B$2:$B$3001,$A41,'الحضور والانصراف'!$A$2:$A$3001,"&gt;="&amp;$D$3,'الحضور والانصراف'!$A$2:$A$3001,"&lt;="&amp;$F$3))</f>
        <v>0</v>
      </c>
      <c r="P41" s="24" t="n">
        <f aca="false">IF($A41="","",SUMIFS('الحضور والانصراف'!$R$2:$R$3001,'الحضور والانصراف'!$B$2:$B$3001,$A41,'الحضور والانصراف'!$A$2:$A$3001,"&gt;="&amp;$D$3,'الحضور والانصراف'!$A$2:$A$3001,"&lt;="&amp;$F$3))</f>
        <v>0</v>
      </c>
      <c r="Q41" s="24" t="n">
        <f aca="false">IF($A41="","",M41+N41-O41-P41)</f>
        <v>3000</v>
      </c>
    </row>
    <row r="42" customFormat="false" ht="15" hidden="false" customHeight="false" outlineLevel="0" collapsed="false">
      <c r="A42" s="18" t="str">
        <f aca="false">IF(الموظفين!A38="","",الموظفين!A38)</f>
        <v>EMP037</v>
      </c>
      <c r="B42" s="18" t="str">
        <f aca="false">IF($A42="","",الموظفين!B38)</f>
        <v>الموظف 37</v>
      </c>
      <c r="C42" s="18" t="str">
        <f aca="false">IF($A42="","",IF(الموظفين!C38="","",الموظفين!C38))</f>
        <v/>
      </c>
      <c r="D42" s="22" t="n">
        <f aca="false">IF($A42="","",COUNTIFS('الحضور والانصراف'!$B$2:$B$3001,$A42,'الحضور والانصراف'!$P$2:$P$3001,"حاضر",'الحضور والانصراف'!$A$2:$A$3001,"&gt;="&amp;$D$3,'الحضور والانصراف'!$A$2:$A$3001,"&lt;="&amp;$F$3)+COUNTIFS('الحضور والانصراف'!$B$2:$B$3001,$A42,'الحضور والانصراف'!$P$2:$P$3001,"متأخر",'الحضور والانصراف'!$A$2:$A$3001,"&gt;="&amp;$D$3,'الحضور والانصراف'!$A$2:$A$3001,"&lt;="&amp;$F$3)+COUNTIFS('الحضور والانصراف'!$B$2:$B$3001,$A42,'الحضور والانصراف'!$P$2:$P$3001,"بدون انصراف",'الحضور والانصراف'!$A$2:$A$3001,"&gt;="&amp;$D$3,'الحضور والانصراف'!$A$2:$A$3001,"&lt;="&amp;$F$3))</f>
        <v>0</v>
      </c>
      <c r="E42" s="22" t="n">
        <f aca="false">IF($A42="","",COUNTIFS('الحضور والانصراف'!$B$2:$B$3001,$A42,'الحضور والانصراف'!$P$2:$P$3001,"متأخر",'الحضور والانصراف'!$A$2:$A$3001,"&gt;="&amp;$D$3,'الحضور والانصراف'!$A$2:$A$3001,"&lt;="&amp;$F$3))</f>
        <v>0</v>
      </c>
      <c r="F42" s="22" t="n">
        <f aca="false">IF($A42="","",COUNTIFS('الحضور والانصراف'!$B$2:$B$3001,$A42,'الحضور والانصراف'!$P$2:$P$3001,"غائب",'الحضور والانصراف'!$A$2:$A$3001,"&gt;="&amp;$D$3,'الحضور والانصراف'!$A$2:$A$3001,"&lt;="&amp;$F$3)+COUNTIFS('الحضور والانصراف'!$B$2:$B$3001,$A42,'الحضور والانصراف'!$P$2:$P$3001,"غياب",'الحضور والانصراف'!$A$2:$A$3001,"&gt;="&amp;$D$3,'الحضور والانصراف'!$A$2:$A$3001,"&lt;="&amp;$F$3))</f>
        <v>0</v>
      </c>
      <c r="G42" s="22" t="n">
        <f aca="false">IF($A42="","",SUMIFS(الإجازات!$I$2:$I$1001,الإجازات!$A$2:$A$1001,$A42,الإجازات!$G$2:$G$1001,"مقبولة"))</f>
        <v>0</v>
      </c>
      <c r="H42" s="21" t="n">
        <f aca="false">IF($A42="","",SUMIFS('الحضور والانصراف'!$J$2:$J$3001,'الحضور والانصراف'!$B$2:$B$3001,$A42,'الحضور والانصراف'!$A$2:$A$3001,"&gt;="&amp;$D$3,'الحضور والانصراف'!$A$2:$A$3001,"&lt;="&amp;$F$3))</f>
        <v>0</v>
      </c>
      <c r="I42" s="22" t="n">
        <f aca="false">IF($A42="","",SUMIFS('الحضور والانصراف'!$K$2:$K$3001,'الحضور والانصراف'!$B$2:$B$3001,$A42,'الحضور والانصراف'!$A$2:$A$3001,"&gt;="&amp;$D$3,'الحضور والانصراف'!$A$2:$A$3001,"&lt;="&amp;$F$3))</f>
        <v>0</v>
      </c>
      <c r="J42" s="22" t="n">
        <f aca="false">IF($A42="","",SUMIFS('الحضور والانصراف'!$L$2:$L$3001,'الحضور والانصراف'!$B$2:$B$3001,$A42,'الحضور والانصراف'!$A$2:$A$3001,"&gt;="&amp;$D$3,'الحضور والانصراف'!$A$2:$A$3001,"&lt;="&amp;$F$3))</f>
        <v>0</v>
      </c>
      <c r="K42" s="21" t="n">
        <f aca="false">IF($A42="","",ROUND(SUMIFS('الحضور والانصراف'!$M$2:$M$3001,'الحضور والانصراف'!$B$2:$B$3001,$A42,'الحضور والانصراف'!$A$2:$A$3001,"&gt;="&amp;$D$3,'الحضور والانصراف'!$A$2:$A$3001,"&lt;="&amp;$F$3)/60,2))</f>
        <v>0</v>
      </c>
      <c r="L42" s="21" t="n">
        <f aca="false">IF($A42="","",SUMIFS(المأموريات!$F$2:$F$1001,المأموريات!$A$2:$A$1001,$A42,المأموريات!$C$2:$C$1001,"&gt;="&amp;$D$3,المأموريات!$C$2:$C$1001,"&lt;="&amp;$F$3,المأموريات!$H$2:$H$1001,"موافق"))</f>
        <v>0</v>
      </c>
      <c r="M42" s="24" t="n">
        <f aca="false">IF($A42="","",N(الموظفين!K38))</f>
        <v>3000</v>
      </c>
      <c r="N42" s="24" t="n">
        <f aca="false">IF($A42="","",SUMIFS('الحضور والانصراف'!$S$2:$S$3001,'الحضور والانصراف'!$B$2:$B$3001,$A42,'الحضور والانصراف'!$A$2:$A$3001,"&gt;="&amp;$D$3,'الحضور والانصراف'!$A$2:$A$3001,"&lt;="&amp;$F$3))</f>
        <v>0</v>
      </c>
      <c r="O42" s="24" t="n">
        <f aca="false">IF($A42="","",SUMIFS('الحضور والانصراف'!$Q$2:$Q$3001,'الحضور والانصراف'!$B$2:$B$3001,$A42,'الحضور والانصراف'!$A$2:$A$3001,"&gt;="&amp;$D$3,'الحضور والانصراف'!$A$2:$A$3001,"&lt;="&amp;$F$3))</f>
        <v>0</v>
      </c>
      <c r="P42" s="24" t="n">
        <f aca="false">IF($A42="","",SUMIFS('الحضور والانصراف'!$R$2:$R$3001,'الحضور والانصراف'!$B$2:$B$3001,$A42,'الحضور والانصراف'!$A$2:$A$3001,"&gt;="&amp;$D$3,'الحضور والانصراف'!$A$2:$A$3001,"&lt;="&amp;$F$3))</f>
        <v>0</v>
      </c>
      <c r="Q42" s="24" t="n">
        <f aca="false">IF($A42="","",M42+N42-O42-P42)</f>
        <v>3000</v>
      </c>
    </row>
    <row r="43" customFormat="false" ht="15" hidden="false" customHeight="false" outlineLevel="0" collapsed="false">
      <c r="A43" s="18" t="str">
        <f aca="false">IF(الموظفين!A39="","",الموظفين!A39)</f>
        <v>EMP038</v>
      </c>
      <c r="B43" s="18" t="str">
        <f aca="false">IF($A43="","",الموظفين!B39)</f>
        <v>الموظف 38</v>
      </c>
      <c r="C43" s="18" t="str">
        <f aca="false">IF($A43="","",IF(الموظفين!C39="","",الموظفين!C39))</f>
        <v/>
      </c>
      <c r="D43" s="22" t="n">
        <f aca="false">IF($A43="","",COUNTIFS('الحضور والانصراف'!$B$2:$B$3001,$A43,'الحضور والانصراف'!$P$2:$P$3001,"حاضر",'الحضور والانصراف'!$A$2:$A$3001,"&gt;="&amp;$D$3,'الحضور والانصراف'!$A$2:$A$3001,"&lt;="&amp;$F$3)+COUNTIFS('الحضور والانصراف'!$B$2:$B$3001,$A43,'الحضور والانصراف'!$P$2:$P$3001,"متأخر",'الحضور والانصراف'!$A$2:$A$3001,"&gt;="&amp;$D$3,'الحضور والانصراف'!$A$2:$A$3001,"&lt;="&amp;$F$3)+COUNTIFS('الحضور والانصراف'!$B$2:$B$3001,$A43,'الحضور والانصراف'!$P$2:$P$3001,"بدون انصراف",'الحضور والانصراف'!$A$2:$A$3001,"&gt;="&amp;$D$3,'الحضور والانصراف'!$A$2:$A$3001,"&lt;="&amp;$F$3))</f>
        <v>0</v>
      </c>
      <c r="E43" s="22" t="n">
        <f aca="false">IF($A43="","",COUNTIFS('الحضور والانصراف'!$B$2:$B$3001,$A43,'الحضور والانصراف'!$P$2:$P$3001,"متأخر",'الحضور والانصراف'!$A$2:$A$3001,"&gt;="&amp;$D$3,'الحضور والانصراف'!$A$2:$A$3001,"&lt;="&amp;$F$3))</f>
        <v>0</v>
      </c>
      <c r="F43" s="22" t="n">
        <f aca="false">IF($A43="","",COUNTIFS('الحضور والانصراف'!$B$2:$B$3001,$A43,'الحضور والانصراف'!$P$2:$P$3001,"غائب",'الحضور والانصراف'!$A$2:$A$3001,"&gt;="&amp;$D$3,'الحضور والانصراف'!$A$2:$A$3001,"&lt;="&amp;$F$3)+COUNTIFS('الحضور والانصراف'!$B$2:$B$3001,$A43,'الحضور والانصراف'!$P$2:$P$3001,"غياب",'الحضور والانصراف'!$A$2:$A$3001,"&gt;="&amp;$D$3,'الحضور والانصراف'!$A$2:$A$3001,"&lt;="&amp;$F$3))</f>
        <v>0</v>
      </c>
      <c r="G43" s="22" t="n">
        <f aca="false">IF($A43="","",SUMIFS(الإجازات!$I$2:$I$1001,الإجازات!$A$2:$A$1001,$A43,الإجازات!$G$2:$G$1001,"مقبولة"))</f>
        <v>0</v>
      </c>
      <c r="H43" s="21" t="n">
        <f aca="false">IF($A43="","",SUMIFS('الحضور والانصراف'!$J$2:$J$3001,'الحضور والانصراف'!$B$2:$B$3001,$A43,'الحضور والانصراف'!$A$2:$A$3001,"&gt;="&amp;$D$3,'الحضور والانصراف'!$A$2:$A$3001,"&lt;="&amp;$F$3))</f>
        <v>0</v>
      </c>
      <c r="I43" s="22" t="n">
        <f aca="false">IF($A43="","",SUMIFS('الحضور والانصراف'!$K$2:$K$3001,'الحضور والانصراف'!$B$2:$B$3001,$A43,'الحضور والانصراف'!$A$2:$A$3001,"&gt;="&amp;$D$3,'الحضور والانصراف'!$A$2:$A$3001,"&lt;="&amp;$F$3))</f>
        <v>0</v>
      </c>
      <c r="J43" s="22" t="n">
        <f aca="false">IF($A43="","",SUMIFS('الحضور والانصراف'!$L$2:$L$3001,'الحضور والانصراف'!$B$2:$B$3001,$A43,'الحضور والانصراف'!$A$2:$A$3001,"&gt;="&amp;$D$3,'الحضور والانصراف'!$A$2:$A$3001,"&lt;="&amp;$F$3))</f>
        <v>0</v>
      </c>
      <c r="K43" s="21" t="n">
        <f aca="false">IF($A43="","",ROUND(SUMIFS('الحضور والانصراف'!$M$2:$M$3001,'الحضور والانصراف'!$B$2:$B$3001,$A43,'الحضور والانصراف'!$A$2:$A$3001,"&gt;="&amp;$D$3,'الحضور والانصراف'!$A$2:$A$3001,"&lt;="&amp;$F$3)/60,2))</f>
        <v>0</v>
      </c>
      <c r="L43" s="21" t="n">
        <f aca="false">IF($A43="","",SUMIFS(المأموريات!$F$2:$F$1001,المأموريات!$A$2:$A$1001,$A43,المأموريات!$C$2:$C$1001,"&gt;="&amp;$D$3,المأموريات!$C$2:$C$1001,"&lt;="&amp;$F$3,المأموريات!$H$2:$H$1001,"موافق"))</f>
        <v>0</v>
      </c>
      <c r="M43" s="24" t="n">
        <f aca="false">IF($A43="","",N(الموظفين!K39))</f>
        <v>3000</v>
      </c>
      <c r="N43" s="24" t="n">
        <f aca="false">IF($A43="","",SUMIFS('الحضور والانصراف'!$S$2:$S$3001,'الحضور والانصراف'!$B$2:$B$3001,$A43,'الحضور والانصراف'!$A$2:$A$3001,"&gt;="&amp;$D$3,'الحضور والانصراف'!$A$2:$A$3001,"&lt;="&amp;$F$3))</f>
        <v>0</v>
      </c>
      <c r="O43" s="24" t="n">
        <f aca="false">IF($A43="","",SUMIFS('الحضور والانصراف'!$Q$2:$Q$3001,'الحضور والانصراف'!$B$2:$B$3001,$A43,'الحضور والانصراف'!$A$2:$A$3001,"&gt;="&amp;$D$3,'الحضور والانصراف'!$A$2:$A$3001,"&lt;="&amp;$F$3))</f>
        <v>0</v>
      </c>
      <c r="P43" s="24" t="n">
        <f aca="false">IF($A43="","",SUMIFS('الحضور والانصراف'!$R$2:$R$3001,'الحضور والانصراف'!$B$2:$B$3001,$A43,'الحضور والانصراف'!$A$2:$A$3001,"&gt;="&amp;$D$3,'الحضور والانصراف'!$A$2:$A$3001,"&lt;="&amp;$F$3))</f>
        <v>0</v>
      </c>
      <c r="Q43" s="24" t="n">
        <f aca="false">IF($A43="","",M43+N43-O43-P43)</f>
        <v>3000</v>
      </c>
    </row>
    <row r="44" customFormat="false" ht="15" hidden="false" customHeight="false" outlineLevel="0" collapsed="false">
      <c r="A44" s="18" t="str">
        <f aca="false">IF(الموظفين!A40="","",الموظفين!A40)</f>
        <v>EMP039</v>
      </c>
      <c r="B44" s="18" t="str">
        <f aca="false">IF($A44="","",الموظفين!B40)</f>
        <v>الموظف 39</v>
      </c>
      <c r="C44" s="18" t="str">
        <f aca="false">IF($A44="","",IF(الموظفين!C40="","",الموظفين!C40))</f>
        <v/>
      </c>
      <c r="D44" s="22" t="n">
        <f aca="false">IF($A44="","",COUNTIFS('الحضور والانصراف'!$B$2:$B$3001,$A44,'الحضور والانصراف'!$P$2:$P$3001,"حاضر",'الحضور والانصراف'!$A$2:$A$3001,"&gt;="&amp;$D$3,'الحضور والانصراف'!$A$2:$A$3001,"&lt;="&amp;$F$3)+COUNTIFS('الحضور والانصراف'!$B$2:$B$3001,$A44,'الحضور والانصراف'!$P$2:$P$3001,"متأخر",'الحضور والانصراف'!$A$2:$A$3001,"&gt;="&amp;$D$3,'الحضور والانصراف'!$A$2:$A$3001,"&lt;="&amp;$F$3)+COUNTIFS('الحضور والانصراف'!$B$2:$B$3001,$A44,'الحضور والانصراف'!$P$2:$P$3001,"بدون انصراف",'الحضور والانصراف'!$A$2:$A$3001,"&gt;="&amp;$D$3,'الحضور والانصراف'!$A$2:$A$3001,"&lt;="&amp;$F$3))</f>
        <v>0</v>
      </c>
      <c r="E44" s="22" t="n">
        <f aca="false">IF($A44="","",COUNTIFS('الحضور والانصراف'!$B$2:$B$3001,$A44,'الحضور والانصراف'!$P$2:$P$3001,"متأخر",'الحضور والانصراف'!$A$2:$A$3001,"&gt;="&amp;$D$3,'الحضور والانصراف'!$A$2:$A$3001,"&lt;="&amp;$F$3))</f>
        <v>0</v>
      </c>
      <c r="F44" s="22" t="n">
        <f aca="false">IF($A44="","",COUNTIFS('الحضور والانصراف'!$B$2:$B$3001,$A44,'الحضور والانصراف'!$P$2:$P$3001,"غائب",'الحضور والانصراف'!$A$2:$A$3001,"&gt;="&amp;$D$3,'الحضور والانصراف'!$A$2:$A$3001,"&lt;="&amp;$F$3)+COUNTIFS('الحضور والانصراف'!$B$2:$B$3001,$A44,'الحضور والانصراف'!$P$2:$P$3001,"غياب",'الحضور والانصراف'!$A$2:$A$3001,"&gt;="&amp;$D$3,'الحضور والانصراف'!$A$2:$A$3001,"&lt;="&amp;$F$3))</f>
        <v>0</v>
      </c>
      <c r="G44" s="22" t="n">
        <f aca="false">IF($A44="","",SUMIFS(الإجازات!$I$2:$I$1001,الإجازات!$A$2:$A$1001,$A44,الإجازات!$G$2:$G$1001,"مقبولة"))</f>
        <v>0</v>
      </c>
      <c r="H44" s="21" t="n">
        <f aca="false">IF($A44="","",SUMIFS('الحضور والانصراف'!$J$2:$J$3001,'الحضور والانصراف'!$B$2:$B$3001,$A44,'الحضور والانصراف'!$A$2:$A$3001,"&gt;="&amp;$D$3,'الحضور والانصراف'!$A$2:$A$3001,"&lt;="&amp;$F$3))</f>
        <v>0</v>
      </c>
      <c r="I44" s="22" t="n">
        <f aca="false">IF($A44="","",SUMIFS('الحضور والانصراف'!$K$2:$K$3001,'الحضور والانصراف'!$B$2:$B$3001,$A44,'الحضور والانصراف'!$A$2:$A$3001,"&gt;="&amp;$D$3,'الحضور والانصراف'!$A$2:$A$3001,"&lt;="&amp;$F$3))</f>
        <v>0</v>
      </c>
      <c r="J44" s="22" t="n">
        <f aca="false">IF($A44="","",SUMIFS('الحضور والانصراف'!$L$2:$L$3001,'الحضور والانصراف'!$B$2:$B$3001,$A44,'الحضور والانصراف'!$A$2:$A$3001,"&gt;="&amp;$D$3,'الحضور والانصراف'!$A$2:$A$3001,"&lt;="&amp;$F$3))</f>
        <v>0</v>
      </c>
      <c r="K44" s="21" t="n">
        <f aca="false">IF($A44="","",ROUND(SUMIFS('الحضور والانصراف'!$M$2:$M$3001,'الحضور والانصراف'!$B$2:$B$3001,$A44,'الحضور والانصراف'!$A$2:$A$3001,"&gt;="&amp;$D$3,'الحضور والانصراف'!$A$2:$A$3001,"&lt;="&amp;$F$3)/60,2))</f>
        <v>0</v>
      </c>
      <c r="L44" s="21" t="n">
        <f aca="false">IF($A44="","",SUMIFS(المأموريات!$F$2:$F$1001,المأموريات!$A$2:$A$1001,$A44,المأموريات!$C$2:$C$1001,"&gt;="&amp;$D$3,المأموريات!$C$2:$C$1001,"&lt;="&amp;$F$3,المأموريات!$H$2:$H$1001,"موافق"))</f>
        <v>0</v>
      </c>
      <c r="M44" s="24" t="n">
        <f aca="false">IF($A44="","",N(الموظفين!K40))</f>
        <v>3000</v>
      </c>
      <c r="N44" s="24" t="n">
        <f aca="false">IF($A44="","",SUMIFS('الحضور والانصراف'!$S$2:$S$3001,'الحضور والانصراف'!$B$2:$B$3001,$A44,'الحضور والانصراف'!$A$2:$A$3001,"&gt;="&amp;$D$3,'الحضور والانصراف'!$A$2:$A$3001,"&lt;="&amp;$F$3))</f>
        <v>0</v>
      </c>
      <c r="O44" s="24" t="n">
        <f aca="false">IF($A44="","",SUMIFS('الحضور والانصراف'!$Q$2:$Q$3001,'الحضور والانصراف'!$B$2:$B$3001,$A44,'الحضور والانصراف'!$A$2:$A$3001,"&gt;="&amp;$D$3,'الحضور والانصراف'!$A$2:$A$3001,"&lt;="&amp;$F$3))</f>
        <v>0</v>
      </c>
      <c r="P44" s="24" t="n">
        <f aca="false">IF($A44="","",SUMIFS('الحضور والانصراف'!$R$2:$R$3001,'الحضور والانصراف'!$B$2:$B$3001,$A44,'الحضور والانصراف'!$A$2:$A$3001,"&gt;="&amp;$D$3,'الحضور والانصراف'!$A$2:$A$3001,"&lt;="&amp;$F$3))</f>
        <v>0</v>
      </c>
      <c r="Q44" s="24" t="n">
        <f aca="false">IF($A44="","",M44+N44-O44-P44)</f>
        <v>3000</v>
      </c>
    </row>
    <row r="45" customFormat="false" ht="15" hidden="false" customHeight="false" outlineLevel="0" collapsed="false">
      <c r="A45" s="18" t="str">
        <f aca="false">IF(الموظفين!A41="","",الموظفين!A41)</f>
        <v>EMP040</v>
      </c>
      <c r="B45" s="18" t="str">
        <f aca="false">IF($A45="","",الموظفين!B41)</f>
        <v>الموظف 40</v>
      </c>
      <c r="C45" s="18" t="str">
        <f aca="false">IF($A45="","",IF(الموظفين!C41="","",الموظفين!C41))</f>
        <v/>
      </c>
      <c r="D45" s="22" t="n">
        <f aca="false">IF($A45="","",COUNTIFS('الحضور والانصراف'!$B$2:$B$3001,$A45,'الحضور والانصراف'!$P$2:$P$3001,"حاضر",'الحضور والانصراف'!$A$2:$A$3001,"&gt;="&amp;$D$3,'الحضور والانصراف'!$A$2:$A$3001,"&lt;="&amp;$F$3)+COUNTIFS('الحضور والانصراف'!$B$2:$B$3001,$A45,'الحضور والانصراف'!$P$2:$P$3001,"متأخر",'الحضور والانصراف'!$A$2:$A$3001,"&gt;="&amp;$D$3,'الحضور والانصراف'!$A$2:$A$3001,"&lt;="&amp;$F$3)+COUNTIFS('الحضور والانصراف'!$B$2:$B$3001,$A45,'الحضور والانصراف'!$P$2:$P$3001,"بدون انصراف",'الحضور والانصراف'!$A$2:$A$3001,"&gt;="&amp;$D$3,'الحضور والانصراف'!$A$2:$A$3001,"&lt;="&amp;$F$3))</f>
        <v>0</v>
      </c>
      <c r="E45" s="22" t="n">
        <f aca="false">IF($A45="","",COUNTIFS('الحضور والانصراف'!$B$2:$B$3001,$A45,'الحضور والانصراف'!$P$2:$P$3001,"متأخر",'الحضور والانصراف'!$A$2:$A$3001,"&gt;="&amp;$D$3,'الحضور والانصراف'!$A$2:$A$3001,"&lt;="&amp;$F$3))</f>
        <v>0</v>
      </c>
      <c r="F45" s="22" t="n">
        <f aca="false">IF($A45="","",COUNTIFS('الحضور والانصراف'!$B$2:$B$3001,$A45,'الحضور والانصراف'!$P$2:$P$3001,"غائب",'الحضور والانصراف'!$A$2:$A$3001,"&gt;="&amp;$D$3,'الحضور والانصراف'!$A$2:$A$3001,"&lt;="&amp;$F$3)+COUNTIFS('الحضور والانصراف'!$B$2:$B$3001,$A45,'الحضور والانصراف'!$P$2:$P$3001,"غياب",'الحضور والانصراف'!$A$2:$A$3001,"&gt;="&amp;$D$3,'الحضور والانصراف'!$A$2:$A$3001,"&lt;="&amp;$F$3))</f>
        <v>0</v>
      </c>
      <c r="G45" s="22" t="n">
        <f aca="false">IF($A45="","",SUMIFS(الإجازات!$I$2:$I$1001,الإجازات!$A$2:$A$1001,$A45,الإجازات!$G$2:$G$1001,"مقبولة"))</f>
        <v>0</v>
      </c>
      <c r="H45" s="21" t="n">
        <f aca="false">IF($A45="","",SUMIFS('الحضور والانصراف'!$J$2:$J$3001,'الحضور والانصراف'!$B$2:$B$3001,$A45,'الحضور والانصراف'!$A$2:$A$3001,"&gt;="&amp;$D$3,'الحضور والانصراف'!$A$2:$A$3001,"&lt;="&amp;$F$3))</f>
        <v>0</v>
      </c>
      <c r="I45" s="22" t="n">
        <f aca="false">IF($A45="","",SUMIFS('الحضور والانصراف'!$K$2:$K$3001,'الحضور والانصراف'!$B$2:$B$3001,$A45,'الحضور والانصراف'!$A$2:$A$3001,"&gt;="&amp;$D$3,'الحضور والانصراف'!$A$2:$A$3001,"&lt;="&amp;$F$3))</f>
        <v>0</v>
      </c>
      <c r="J45" s="22" t="n">
        <f aca="false">IF($A45="","",SUMIFS('الحضور والانصراف'!$L$2:$L$3001,'الحضور والانصراف'!$B$2:$B$3001,$A45,'الحضور والانصراف'!$A$2:$A$3001,"&gt;="&amp;$D$3,'الحضور والانصراف'!$A$2:$A$3001,"&lt;="&amp;$F$3))</f>
        <v>0</v>
      </c>
      <c r="K45" s="21" t="n">
        <f aca="false">IF($A45="","",ROUND(SUMIFS('الحضور والانصراف'!$M$2:$M$3001,'الحضور والانصراف'!$B$2:$B$3001,$A45,'الحضور والانصراف'!$A$2:$A$3001,"&gt;="&amp;$D$3,'الحضور والانصراف'!$A$2:$A$3001,"&lt;="&amp;$F$3)/60,2))</f>
        <v>0</v>
      </c>
      <c r="L45" s="21" t="n">
        <f aca="false">IF($A45="","",SUMIFS(المأموريات!$F$2:$F$1001,المأموريات!$A$2:$A$1001,$A45,المأموريات!$C$2:$C$1001,"&gt;="&amp;$D$3,المأموريات!$C$2:$C$1001,"&lt;="&amp;$F$3,المأموريات!$H$2:$H$1001,"موافق"))</f>
        <v>0</v>
      </c>
      <c r="M45" s="24" t="n">
        <f aca="false">IF($A45="","",N(الموظفين!K41))</f>
        <v>3000</v>
      </c>
      <c r="N45" s="24" t="n">
        <f aca="false">IF($A45="","",SUMIFS('الحضور والانصراف'!$S$2:$S$3001,'الحضور والانصراف'!$B$2:$B$3001,$A45,'الحضور والانصراف'!$A$2:$A$3001,"&gt;="&amp;$D$3,'الحضور والانصراف'!$A$2:$A$3001,"&lt;="&amp;$F$3))</f>
        <v>0</v>
      </c>
      <c r="O45" s="24" t="n">
        <f aca="false">IF($A45="","",SUMIFS('الحضور والانصراف'!$Q$2:$Q$3001,'الحضور والانصراف'!$B$2:$B$3001,$A45,'الحضور والانصراف'!$A$2:$A$3001,"&gt;="&amp;$D$3,'الحضور والانصراف'!$A$2:$A$3001,"&lt;="&amp;$F$3))</f>
        <v>0</v>
      </c>
      <c r="P45" s="24" t="n">
        <f aca="false">IF($A45="","",SUMIFS('الحضور والانصراف'!$R$2:$R$3001,'الحضور والانصراف'!$B$2:$B$3001,$A45,'الحضور والانصراف'!$A$2:$A$3001,"&gt;="&amp;$D$3,'الحضور والانصراف'!$A$2:$A$3001,"&lt;="&amp;$F$3))</f>
        <v>0</v>
      </c>
      <c r="Q45" s="24" t="n">
        <f aca="false">IF($A45="","",M45+N45-O45-P45)</f>
        <v>3000</v>
      </c>
    </row>
    <row r="46" customFormat="false" ht="15" hidden="false" customHeight="false" outlineLevel="0" collapsed="false">
      <c r="A46" s="18" t="str">
        <f aca="false">IF(الموظفين!A42="","",الموظفين!A42)</f>
        <v>EMP041</v>
      </c>
      <c r="B46" s="18" t="str">
        <f aca="false">IF($A46="","",الموظفين!B42)</f>
        <v>الموظف 41</v>
      </c>
      <c r="C46" s="18" t="str">
        <f aca="false">IF($A46="","",IF(الموظفين!C42="","",الموظفين!C42))</f>
        <v/>
      </c>
      <c r="D46" s="22" t="n">
        <f aca="false">IF($A46="","",COUNTIFS('الحضور والانصراف'!$B$2:$B$3001,$A46,'الحضور والانصراف'!$P$2:$P$3001,"حاضر",'الحضور والانصراف'!$A$2:$A$3001,"&gt;="&amp;$D$3,'الحضور والانصراف'!$A$2:$A$3001,"&lt;="&amp;$F$3)+COUNTIFS('الحضور والانصراف'!$B$2:$B$3001,$A46,'الحضور والانصراف'!$P$2:$P$3001,"متأخر",'الحضور والانصراف'!$A$2:$A$3001,"&gt;="&amp;$D$3,'الحضور والانصراف'!$A$2:$A$3001,"&lt;="&amp;$F$3)+COUNTIFS('الحضور والانصراف'!$B$2:$B$3001,$A46,'الحضور والانصراف'!$P$2:$P$3001,"بدون انصراف",'الحضور والانصراف'!$A$2:$A$3001,"&gt;="&amp;$D$3,'الحضور والانصراف'!$A$2:$A$3001,"&lt;="&amp;$F$3))</f>
        <v>0</v>
      </c>
      <c r="E46" s="22" t="n">
        <f aca="false">IF($A46="","",COUNTIFS('الحضور والانصراف'!$B$2:$B$3001,$A46,'الحضور والانصراف'!$P$2:$P$3001,"متأخر",'الحضور والانصراف'!$A$2:$A$3001,"&gt;="&amp;$D$3,'الحضور والانصراف'!$A$2:$A$3001,"&lt;="&amp;$F$3))</f>
        <v>0</v>
      </c>
      <c r="F46" s="22" t="n">
        <f aca="false">IF($A46="","",COUNTIFS('الحضور والانصراف'!$B$2:$B$3001,$A46,'الحضور والانصراف'!$P$2:$P$3001,"غائب",'الحضور والانصراف'!$A$2:$A$3001,"&gt;="&amp;$D$3,'الحضور والانصراف'!$A$2:$A$3001,"&lt;="&amp;$F$3)+COUNTIFS('الحضور والانصراف'!$B$2:$B$3001,$A46,'الحضور والانصراف'!$P$2:$P$3001,"غياب",'الحضور والانصراف'!$A$2:$A$3001,"&gt;="&amp;$D$3,'الحضور والانصراف'!$A$2:$A$3001,"&lt;="&amp;$F$3))</f>
        <v>0</v>
      </c>
      <c r="G46" s="22" t="n">
        <f aca="false">IF($A46="","",SUMIFS(الإجازات!$I$2:$I$1001,الإجازات!$A$2:$A$1001,$A46,الإجازات!$G$2:$G$1001,"مقبولة"))</f>
        <v>0</v>
      </c>
      <c r="H46" s="21" t="n">
        <f aca="false">IF($A46="","",SUMIFS('الحضور والانصراف'!$J$2:$J$3001,'الحضور والانصراف'!$B$2:$B$3001,$A46,'الحضور والانصراف'!$A$2:$A$3001,"&gt;="&amp;$D$3,'الحضور والانصراف'!$A$2:$A$3001,"&lt;="&amp;$F$3))</f>
        <v>0</v>
      </c>
      <c r="I46" s="22" t="n">
        <f aca="false">IF($A46="","",SUMIFS('الحضور والانصراف'!$K$2:$K$3001,'الحضور والانصراف'!$B$2:$B$3001,$A46,'الحضور والانصراف'!$A$2:$A$3001,"&gt;="&amp;$D$3,'الحضور والانصراف'!$A$2:$A$3001,"&lt;="&amp;$F$3))</f>
        <v>0</v>
      </c>
      <c r="J46" s="22" t="n">
        <f aca="false">IF($A46="","",SUMIFS('الحضور والانصراف'!$L$2:$L$3001,'الحضور والانصراف'!$B$2:$B$3001,$A46,'الحضور والانصراف'!$A$2:$A$3001,"&gt;="&amp;$D$3,'الحضور والانصراف'!$A$2:$A$3001,"&lt;="&amp;$F$3))</f>
        <v>0</v>
      </c>
      <c r="K46" s="21" t="n">
        <f aca="false">IF($A46="","",ROUND(SUMIFS('الحضور والانصراف'!$M$2:$M$3001,'الحضور والانصراف'!$B$2:$B$3001,$A46,'الحضور والانصراف'!$A$2:$A$3001,"&gt;="&amp;$D$3,'الحضور والانصراف'!$A$2:$A$3001,"&lt;="&amp;$F$3)/60,2))</f>
        <v>0</v>
      </c>
      <c r="L46" s="21" t="n">
        <f aca="false">IF($A46="","",SUMIFS(المأموريات!$F$2:$F$1001,المأموريات!$A$2:$A$1001,$A46,المأموريات!$C$2:$C$1001,"&gt;="&amp;$D$3,المأموريات!$C$2:$C$1001,"&lt;="&amp;$F$3,المأموريات!$H$2:$H$1001,"موافق"))</f>
        <v>0</v>
      </c>
      <c r="M46" s="24" t="n">
        <f aca="false">IF($A46="","",N(الموظفين!K42))</f>
        <v>3000</v>
      </c>
      <c r="N46" s="24" t="n">
        <f aca="false">IF($A46="","",SUMIFS('الحضور والانصراف'!$S$2:$S$3001,'الحضور والانصراف'!$B$2:$B$3001,$A46,'الحضور والانصراف'!$A$2:$A$3001,"&gt;="&amp;$D$3,'الحضور والانصراف'!$A$2:$A$3001,"&lt;="&amp;$F$3))</f>
        <v>0</v>
      </c>
      <c r="O46" s="24" t="n">
        <f aca="false">IF($A46="","",SUMIFS('الحضور والانصراف'!$Q$2:$Q$3001,'الحضور والانصراف'!$B$2:$B$3001,$A46,'الحضور والانصراف'!$A$2:$A$3001,"&gt;="&amp;$D$3,'الحضور والانصراف'!$A$2:$A$3001,"&lt;="&amp;$F$3))</f>
        <v>0</v>
      </c>
      <c r="P46" s="24" t="n">
        <f aca="false">IF($A46="","",SUMIFS('الحضور والانصراف'!$R$2:$R$3001,'الحضور والانصراف'!$B$2:$B$3001,$A46,'الحضور والانصراف'!$A$2:$A$3001,"&gt;="&amp;$D$3,'الحضور والانصراف'!$A$2:$A$3001,"&lt;="&amp;$F$3))</f>
        <v>0</v>
      </c>
      <c r="Q46" s="24" t="n">
        <f aca="false">IF($A46="","",M46+N46-O46-P46)</f>
        <v>3000</v>
      </c>
    </row>
    <row r="47" customFormat="false" ht="15" hidden="false" customHeight="false" outlineLevel="0" collapsed="false">
      <c r="A47" s="18" t="str">
        <f aca="false">IF(الموظفين!A43="","",الموظفين!A43)</f>
        <v>EMP042</v>
      </c>
      <c r="B47" s="18" t="str">
        <f aca="false">IF($A47="","",الموظفين!B43)</f>
        <v>الموظف 42</v>
      </c>
      <c r="C47" s="18" t="str">
        <f aca="false">IF($A47="","",IF(الموظفين!C43="","",الموظفين!C43))</f>
        <v/>
      </c>
      <c r="D47" s="22" t="n">
        <f aca="false">IF($A47="","",COUNTIFS('الحضور والانصراف'!$B$2:$B$3001,$A47,'الحضور والانصراف'!$P$2:$P$3001,"حاضر",'الحضور والانصراف'!$A$2:$A$3001,"&gt;="&amp;$D$3,'الحضور والانصراف'!$A$2:$A$3001,"&lt;="&amp;$F$3)+COUNTIFS('الحضور والانصراف'!$B$2:$B$3001,$A47,'الحضور والانصراف'!$P$2:$P$3001,"متأخر",'الحضور والانصراف'!$A$2:$A$3001,"&gt;="&amp;$D$3,'الحضور والانصراف'!$A$2:$A$3001,"&lt;="&amp;$F$3)+COUNTIFS('الحضور والانصراف'!$B$2:$B$3001,$A47,'الحضور والانصراف'!$P$2:$P$3001,"بدون انصراف",'الحضور والانصراف'!$A$2:$A$3001,"&gt;="&amp;$D$3,'الحضور والانصراف'!$A$2:$A$3001,"&lt;="&amp;$F$3))</f>
        <v>0</v>
      </c>
      <c r="E47" s="22" t="n">
        <f aca="false">IF($A47="","",COUNTIFS('الحضور والانصراف'!$B$2:$B$3001,$A47,'الحضور والانصراف'!$P$2:$P$3001,"متأخر",'الحضور والانصراف'!$A$2:$A$3001,"&gt;="&amp;$D$3,'الحضور والانصراف'!$A$2:$A$3001,"&lt;="&amp;$F$3))</f>
        <v>0</v>
      </c>
      <c r="F47" s="22" t="n">
        <f aca="false">IF($A47="","",COUNTIFS('الحضور والانصراف'!$B$2:$B$3001,$A47,'الحضور والانصراف'!$P$2:$P$3001,"غائب",'الحضور والانصراف'!$A$2:$A$3001,"&gt;="&amp;$D$3,'الحضور والانصراف'!$A$2:$A$3001,"&lt;="&amp;$F$3)+COUNTIFS('الحضور والانصراف'!$B$2:$B$3001,$A47,'الحضور والانصراف'!$P$2:$P$3001,"غياب",'الحضور والانصراف'!$A$2:$A$3001,"&gt;="&amp;$D$3,'الحضور والانصراف'!$A$2:$A$3001,"&lt;="&amp;$F$3))</f>
        <v>0</v>
      </c>
      <c r="G47" s="22" t="n">
        <f aca="false">IF($A47="","",SUMIFS(الإجازات!$I$2:$I$1001,الإجازات!$A$2:$A$1001,$A47,الإجازات!$G$2:$G$1001,"مقبولة"))</f>
        <v>0</v>
      </c>
      <c r="H47" s="21" t="n">
        <f aca="false">IF($A47="","",SUMIFS('الحضور والانصراف'!$J$2:$J$3001,'الحضور والانصراف'!$B$2:$B$3001,$A47,'الحضور والانصراف'!$A$2:$A$3001,"&gt;="&amp;$D$3,'الحضور والانصراف'!$A$2:$A$3001,"&lt;="&amp;$F$3))</f>
        <v>0</v>
      </c>
      <c r="I47" s="22" t="n">
        <f aca="false">IF($A47="","",SUMIFS('الحضور والانصراف'!$K$2:$K$3001,'الحضور والانصراف'!$B$2:$B$3001,$A47,'الحضور والانصراف'!$A$2:$A$3001,"&gt;="&amp;$D$3,'الحضور والانصراف'!$A$2:$A$3001,"&lt;="&amp;$F$3))</f>
        <v>0</v>
      </c>
      <c r="J47" s="22" t="n">
        <f aca="false">IF($A47="","",SUMIFS('الحضور والانصراف'!$L$2:$L$3001,'الحضور والانصراف'!$B$2:$B$3001,$A47,'الحضور والانصراف'!$A$2:$A$3001,"&gt;="&amp;$D$3,'الحضور والانصراف'!$A$2:$A$3001,"&lt;="&amp;$F$3))</f>
        <v>0</v>
      </c>
      <c r="K47" s="21" t="n">
        <f aca="false">IF($A47="","",ROUND(SUMIFS('الحضور والانصراف'!$M$2:$M$3001,'الحضور والانصراف'!$B$2:$B$3001,$A47,'الحضور والانصراف'!$A$2:$A$3001,"&gt;="&amp;$D$3,'الحضور والانصراف'!$A$2:$A$3001,"&lt;="&amp;$F$3)/60,2))</f>
        <v>0</v>
      </c>
      <c r="L47" s="21" t="n">
        <f aca="false">IF($A47="","",SUMIFS(المأموريات!$F$2:$F$1001,المأموريات!$A$2:$A$1001,$A47,المأموريات!$C$2:$C$1001,"&gt;="&amp;$D$3,المأموريات!$C$2:$C$1001,"&lt;="&amp;$F$3,المأموريات!$H$2:$H$1001,"موافق"))</f>
        <v>0</v>
      </c>
      <c r="M47" s="24" t="n">
        <f aca="false">IF($A47="","",N(الموظفين!K43))</f>
        <v>3000</v>
      </c>
      <c r="N47" s="24" t="n">
        <f aca="false">IF($A47="","",SUMIFS('الحضور والانصراف'!$S$2:$S$3001,'الحضور والانصراف'!$B$2:$B$3001,$A47,'الحضور والانصراف'!$A$2:$A$3001,"&gt;="&amp;$D$3,'الحضور والانصراف'!$A$2:$A$3001,"&lt;="&amp;$F$3))</f>
        <v>0</v>
      </c>
      <c r="O47" s="24" t="n">
        <f aca="false">IF($A47="","",SUMIFS('الحضور والانصراف'!$Q$2:$Q$3001,'الحضور والانصراف'!$B$2:$B$3001,$A47,'الحضور والانصراف'!$A$2:$A$3001,"&gt;="&amp;$D$3,'الحضور والانصراف'!$A$2:$A$3001,"&lt;="&amp;$F$3))</f>
        <v>0</v>
      </c>
      <c r="P47" s="24" t="n">
        <f aca="false">IF($A47="","",SUMIFS('الحضور والانصراف'!$R$2:$R$3001,'الحضور والانصراف'!$B$2:$B$3001,$A47,'الحضور والانصراف'!$A$2:$A$3001,"&gt;="&amp;$D$3,'الحضور والانصراف'!$A$2:$A$3001,"&lt;="&amp;$F$3))</f>
        <v>0</v>
      </c>
      <c r="Q47" s="24" t="n">
        <f aca="false">IF($A47="","",M47+N47-O47-P47)</f>
        <v>3000</v>
      </c>
    </row>
    <row r="48" customFormat="false" ht="15" hidden="false" customHeight="false" outlineLevel="0" collapsed="false">
      <c r="A48" s="18" t="str">
        <f aca="false">IF(الموظفين!A44="","",الموظفين!A44)</f>
        <v>EMP043</v>
      </c>
      <c r="B48" s="18" t="str">
        <f aca="false">IF($A48="","",الموظفين!B44)</f>
        <v>الموظف 43</v>
      </c>
      <c r="C48" s="18" t="str">
        <f aca="false">IF($A48="","",IF(الموظفين!C44="","",الموظفين!C44))</f>
        <v/>
      </c>
      <c r="D48" s="22" t="n">
        <f aca="false">IF($A48="","",COUNTIFS('الحضور والانصراف'!$B$2:$B$3001,$A48,'الحضور والانصراف'!$P$2:$P$3001,"حاضر",'الحضور والانصراف'!$A$2:$A$3001,"&gt;="&amp;$D$3,'الحضور والانصراف'!$A$2:$A$3001,"&lt;="&amp;$F$3)+COUNTIFS('الحضور والانصراف'!$B$2:$B$3001,$A48,'الحضور والانصراف'!$P$2:$P$3001,"متأخر",'الحضور والانصراف'!$A$2:$A$3001,"&gt;="&amp;$D$3,'الحضور والانصراف'!$A$2:$A$3001,"&lt;="&amp;$F$3)+COUNTIFS('الحضور والانصراف'!$B$2:$B$3001,$A48,'الحضور والانصراف'!$P$2:$P$3001,"بدون انصراف",'الحضور والانصراف'!$A$2:$A$3001,"&gt;="&amp;$D$3,'الحضور والانصراف'!$A$2:$A$3001,"&lt;="&amp;$F$3))</f>
        <v>0</v>
      </c>
      <c r="E48" s="22" t="n">
        <f aca="false">IF($A48="","",COUNTIFS('الحضور والانصراف'!$B$2:$B$3001,$A48,'الحضور والانصراف'!$P$2:$P$3001,"متأخر",'الحضور والانصراف'!$A$2:$A$3001,"&gt;="&amp;$D$3,'الحضور والانصراف'!$A$2:$A$3001,"&lt;="&amp;$F$3))</f>
        <v>0</v>
      </c>
      <c r="F48" s="22" t="n">
        <f aca="false">IF($A48="","",COUNTIFS('الحضور والانصراف'!$B$2:$B$3001,$A48,'الحضور والانصراف'!$P$2:$P$3001,"غائب",'الحضور والانصراف'!$A$2:$A$3001,"&gt;="&amp;$D$3,'الحضور والانصراف'!$A$2:$A$3001,"&lt;="&amp;$F$3)+COUNTIFS('الحضور والانصراف'!$B$2:$B$3001,$A48,'الحضور والانصراف'!$P$2:$P$3001,"غياب",'الحضور والانصراف'!$A$2:$A$3001,"&gt;="&amp;$D$3,'الحضور والانصراف'!$A$2:$A$3001,"&lt;="&amp;$F$3))</f>
        <v>0</v>
      </c>
      <c r="G48" s="22" t="n">
        <f aca="false">IF($A48="","",SUMIFS(الإجازات!$I$2:$I$1001,الإجازات!$A$2:$A$1001,$A48,الإجازات!$G$2:$G$1001,"مقبولة"))</f>
        <v>0</v>
      </c>
      <c r="H48" s="21" t="n">
        <f aca="false">IF($A48="","",SUMIFS('الحضور والانصراف'!$J$2:$J$3001,'الحضور والانصراف'!$B$2:$B$3001,$A48,'الحضور والانصراف'!$A$2:$A$3001,"&gt;="&amp;$D$3,'الحضور والانصراف'!$A$2:$A$3001,"&lt;="&amp;$F$3))</f>
        <v>0</v>
      </c>
      <c r="I48" s="22" t="n">
        <f aca="false">IF($A48="","",SUMIFS('الحضور والانصراف'!$K$2:$K$3001,'الحضور والانصراف'!$B$2:$B$3001,$A48,'الحضور والانصراف'!$A$2:$A$3001,"&gt;="&amp;$D$3,'الحضور والانصراف'!$A$2:$A$3001,"&lt;="&amp;$F$3))</f>
        <v>0</v>
      </c>
      <c r="J48" s="22" t="n">
        <f aca="false">IF($A48="","",SUMIFS('الحضور والانصراف'!$L$2:$L$3001,'الحضور والانصراف'!$B$2:$B$3001,$A48,'الحضور والانصراف'!$A$2:$A$3001,"&gt;="&amp;$D$3,'الحضور والانصراف'!$A$2:$A$3001,"&lt;="&amp;$F$3))</f>
        <v>0</v>
      </c>
      <c r="K48" s="21" t="n">
        <f aca="false">IF($A48="","",ROUND(SUMIFS('الحضور والانصراف'!$M$2:$M$3001,'الحضور والانصراف'!$B$2:$B$3001,$A48,'الحضور والانصراف'!$A$2:$A$3001,"&gt;="&amp;$D$3,'الحضور والانصراف'!$A$2:$A$3001,"&lt;="&amp;$F$3)/60,2))</f>
        <v>0</v>
      </c>
      <c r="L48" s="21" t="n">
        <f aca="false">IF($A48="","",SUMIFS(المأموريات!$F$2:$F$1001,المأموريات!$A$2:$A$1001,$A48,المأموريات!$C$2:$C$1001,"&gt;="&amp;$D$3,المأموريات!$C$2:$C$1001,"&lt;="&amp;$F$3,المأموريات!$H$2:$H$1001,"موافق"))</f>
        <v>0</v>
      </c>
      <c r="M48" s="24" t="n">
        <f aca="false">IF($A48="","",N(الموظفين!K44))</f>
        <v>3000</v>
      </c>
      <c r="N48" s="24" t="n">
        <f aca="false">IF($A48="","",SUMIFS('الحضور والانصراف'!$S$2:$S$3001,'الحضور والانصراف'!$B$2:$B$3001,$A48,'الحضور والانصراف'!$A$2:$A$3001,"&gt;="&amp;$D$3,'الحضور والانصراف'!$A$2:$A$3001,"&lt;="&amp;$F$3))</f>
        <v>0</v>
      </c>
      <c r="O48" s="24" t="n">
        <f aca="false">IF($A48="","",SUMIFS('الحضور والانصراف'!$Q$2:$Q$3001,'الحضور والانصراف'!$B$2:$B$3001,$A48,'الحضور والانصراف'!$A$2:$A$3001,"&gt;="&amp;$D$3,'الحضور والانصراف'!$A$2:$A$3001,"&lt;="&amp;$F$3))</f>
        <v>0</v>
      </c>
      <c r="P48" s="24" t="n">
        <f aca="false">IF($A48="","",SUMIFS('الحضور والانصراف'!$R$2:$R$3001,'الحضور والانصراف'!$B$2:$B$3001,$A48,'الحضور والانصراف'!$A$2:$A$3001,"&gt;="&amp;$D$3,'الحضور والانصراف'!$A$2:$A$3001,"&lt;="&amp;$F$3))</f>
        <v>0</v>
      </c>
      <c r="Q48" s="24" t="n">
        <f aca="false">IF($A48="","",M48+N48-O48-P48)</f>
        <v>3000</v>
      </c>
    </row>
    <row r="49" customFormat="false" ht="15" hidden="false" customHeight="false" outlineLevel="0" collapsed="false">
      <c r="A49" s="18" t="str">
        <f aca="false">IF(الموظفين!A45="","",الموظفين!A45)</f>
        <v>EMP044</v>
      </c>
      <c r="B49" s="18" t="str">
        <f aca="false">IF($A49="","",الموظفين!B45)</f>
        <v>الموظف 44</v>
      </c>
      <c r="C49" s="18" t="str">
        <f aca="false">IF($A49="","",IF(الموظفين!C45="","",الموظفين!C45))</f>
        <v/>
      </c>
      <c r="D49" s="22" t="n">
        <f aca="false">IF($A49="","",COUNTIFS('الحضور والانصراف'!$B$2:$B$3001,$A49,'الحضور والانصراف'!$P$2:$P$3001,"حاضر",'الحضور والانصراف'!$A$2:$A$3001,"&gt;="&amp;$D$3,'الحضور والانصراف'!$A$2:$A$3001,"&lt;="&amp;$F$3)+COUNTIFS('الحضور والانصراف'!$B$2:$B$3001,$A49,'الحضور والانصراف'!$P$2:$P$3001,"متأخر",'الحضور والانصراف'!$A$2:$A$3001,"&gt;="&amp;$D$3,'الحضور والانصراف'!$A$2:$A$3001,"&lt;="&amp;$F$3)+COUNTIFS('الحضور والانصراف'!$B$2:$B$3001,$A49,'الحضور والانصراف'!$P$2:$P$3001,"بدون انصراف",'الحضور والانصراف'!$A$2:$A$3001,"&gt;="&amp;$D$3,'الحضور والانصراف'!$A$2:$A$3001,"&lt;="&amp;$F$3))</f>
        <v>0</v>
      </c>
      <c r="E49" s="22" t="n">
        <f aca="false">IF($A49="","",COUNTIFS('الحضور والانصراف'!$B$2:$B$3001,$A49,'الحضور والانصراف'!$P$2:$P$3001,"متأخر",'الحضور والانصراف'!$A$2:$A$3001,"&gt;="&amp;$D$3,'الحضور والانصراف'!$A$2:$A$3001,"&lt;="&amp;$F$3))</f>
        <v>0</v>
      </c>
      <c r="F49" s="22" t="n">
        <f aca="false">IF($A49="","",COUNTIFS('الحضور والانصراف'!$B$2:$B$3001,$A49,'الحضور والانصراف'!$P$2:$P$3001,"غائب",'الحضور والانصراف'!$A$2:$A$3001,"&gt;="&amp;$D$3,'الحضور والانصراف'!$A$2:$A$3001,"&lt;="&amp;$F$3)+COUNTIFS('الحضور والانصراف'!$B$2:$B$3001,$A49,'الحضور والانصراف'!$P$2:$P$3001,"غياب",'الحضور والانصراف'!$A$2:$A$3001,"&gt;="&amp;$D$3,'الحضور والانصراف'!$A$2:$A$3001,"&lt;="&amp;$F$3))</f>
        <v>0</v>
      </c>
      <c r="G49" s="22" t="n">
        <f aca="false">IF($A49="","",SUMIFS(الإجازات!$I$2:$I$1001,الإجازات!$A$2:$A$1001,$A49,الإجازات!$G$2:$G$1001,"مقبولة"))</f>
        <v>0</v>
      </c>
      <c r="H49" s="21" t="n">
        <f aca="false">IF($A49="","",SUMIFS('الحضور والانصراف'!$J$2:$J$3001,'الحضور والانصراف'!$B$2:$B$3001,$A49,'الحضور والانصراف'!$A$2:$A$3001,"&gt;="&amp;$D$3,'الحضور والانصراف'!$A$2:$A$3001,"&lt;="&amp;$F$3))</f>
        <v>0</v>
      </c>
      <c r="I49" s="22" t="n">
        <f aca="false">IF($A49="","",SUMIFS('الحضور والانصراف'!$K$2:$K$3001,'الحضور والانصراف'!$B$2:$B$3001,$A49,'الحضور والانصراف'!$A$2:$A$3001,"&gt;="&amp;$D$3,'الحضور والانصراف'!$A$2:$A$3001,"&lt;="&amp;$F$3))</f>
        <v>0</v>
      </c>
      <c r="J49" s="22" t="n">
        <f aca="false">IF($A49="","",SUMIFS('الحضور والانصراف'!$L$2:$L$3001,'الحضور والانصراف'!$B$2:$B$3001,$A49,'الحضور والانصراف'!$A$2:$A$3001,"&gt;="&amp;$D$3,'الحضور والانصراف'!$A$2:$A$3001,"&lt;="&amp;$F$3))</f>
        <v>0</v>
      </c>
      <c r="K49" s="21" t="n">
        <f aca="false">IF($A49="","",ROUND(SUMIFS('الحضور والانصراف'!$M$2:$M$3001,'الحضور والانصراف'!$B$2:$B$3001,$A49,'الحضور والانصراف'!$A$2:$A$3001,"&gt;="&amp;$D$3,'الحضور والانصراف'!$A$2:$A$3001,"&lt;="&amp;$F$3)/60,2))</f>
        <v>0</v>
      </c>
      <c r="L49" s="21" t="n">
        <f aca="false">IF($A49="","",SUMIFS(المأموريات!$F$2:$F$1001,المأموريات!$A$2:$A$1001,$A49,المأموريات!$C$2:$C$1001,"&gt;="&amp;$D$3,المأموريات!$C$2:$C$1001,"&lt;="&amp;$F$3,المأموريات!$H$2:$H$1001,"موافق"))</f>
        <v>0</v>
      </c>
      <c r="M49" s="24" t="n">
        <f aca="false">IF($A49="","",N(الموظفين!K45))</f>
        <v>3000</v>
      </c>
      <c r="N49" s="24" t="n">
        <f aca="false">IF($A49="","",SUMIFS('الحضور والانصراف'!$S$2:$S$3001,'الحضور والانصراف'!$B$2:$B$3001,$A49,'الحضور والانصراف'!$A$2:$A$3001,"&gt;="&amp;$D$3,'الحضور والانصراف'!$A$2:$A$3001,"&lt;="&amp;$F$3))</f>
        <v>0</v>
      </c>
      <c r="O49" s="24" t="n">
        <f aca="false">IF($A49="","",SUMIFS('الحضور والانصراف'!$Q$2:$Q$3001,'الحضور والانصراف'!$B$2:$B$3001,$A49,'الحضور والانصراف'!$A$2:$A$3001,"&gt;="&amp;$D$3,'الحضور والانصراف'!$A$2:$A$3001,"&lt;="&amp;$F$3))</f>
        <v>0</v>
      </c>
      <c r="P49" s="24" t="n">
        <f aca="false">IF($A49="","",SUMIFS('الحضور والانصراف'!$R$2:$R$3001,'الحضور والانصراف'!$B$2:$B$3001,$A49,'الحضور والانصراف'!$A$2:$A$3001,"&gt;="&amp;$D$3,'الحضور والانصراف'!$A$2:$A$3001,"&lt;="&amp;$F$3))</f>
        <v>0</v>
      </c>
      <c r="Q49" s="24" t="n">
        <f aca="false">IF($A49="","",M49+N49-O49-P49)</f>
        <v>3000</v>
      </c>
    </row>
    <row r="50" customFormat="false" ht="15" hidden="false" customHeight="false" outlineLevel="0" collapsed="false">
      <c r="A50" s="18" t="str">
        <f aca="false">IF(الموظفين!A46="","",الموظفين!A46)</f>
        <v>EMP045</v>
      </c>
      <c r="B50" s="18" t="str">
        <f aca="false">IF($A50="","",الموظفين!B46)</f>
        <v>الموظف 45</v>
      </c>
      <c r="C50" s="18" t="str">
        <f aca="false">IF($A50="","",IF(الموظفين!C46="","",الموظفين!C46))</f>
        <v/>
      </c>
      <c r="D50" s="22" t="n">
        <f aca="false">IF($A50="","",COUNTIFS('الحضور والانصراف'!$B$2:$B$3001,$A50,'الحضور والانصراف'!$P$2:$P$3001,"حاضر",'الحضور والانصراف'!$A$2:$A$3001,"&gt;="&amp;$D$3,'الحضور والانصراف'!$A$2:$A$3001,"&lt;="&amp;$F$3)+COUNTIFS('الحضور والانصراف'!$B$2:$B$3001,$A50,'الحضور والانصراف'!$P$2:$P$3001,"متأخر",'الحضور والانصراف'!$A$2:$A$3001,"&gt;="&amp;$D$3,'الحضور والانصراف'!$A$2:$A$3001,"&lt;="&amp;$F$3)+COUNTIFS('الحضور والانصراف'!$B$2:$B$3001,$A50,'الحضور والانصراف'!$P$2:$P$3001,"بدون انصراف",'الحضور والانصراف'!$A$2:$A$3001,"&gt;="&amp;$D$3,'الحضور والانصراف'!$A$2:$A$3001,"&lt;="&amp;$F$3))</f>
        <v>0</v>
      </c>
      <c r="E50" s="22" t="n">
        <f aca="false">IF($A50="","",COUNTIFS('الحضور والانصراف'!$B$2:$B$3001,$A50,'الحضور والانصراف'!$P$2:$P$3001,"متأخر",'الحضور والانصراف'!$A$2:$A$3001,"&gt;="&amp;$D$3,'الحضور والانصراف'!$A$2:$A$3001,"&lt;="&amp;$F$3))</f>
        <v>0</v>
      </c>
      <c r="F50" s="22" t="n">
        <f aca="false">IF($A50="","",COUNTIFS('الحضور والانصراف'!$B$2:$B$3001,$A50,'الحضور والانصراف'!$P$2:$P$3001,"غائب",'الحضور والانصراف'!$A$2:$A$3001,"&gt;="&amp;$D$3,'الحضور والانصراف'!$A$2:$A$3001,"&lt;="&amp;$F$3)+COUNTIFS('الحضور والانصراف'!$B$2:$B$3001,$A50,'الحضور والانصراف'!$P$2:$P$3001,"غياب",'الحضور والانصراف'!$A$2:$A$3001,"&gt;="&amp;$D$3,'الحضور والانصراف'!$A$2:$A$3001,"&lt;="&amp;$F$3))</f>
        <v>0</v>
      </c>
      <c r="G50" s="22" t="n">
        <f aca="false">IF($A50="","",SUMIFS(الإجازات!$I$2:$I$1001,الإجازات!$A$2:$A$1001,$A50,الإجازات!$G$2:$G$1001,"مقبولة"))</f>
        <v>0</v>
      </c>
      <c r="H50" s="21" t="n">
        <f aca="false">IF($A50="","",SUMIFS('الحضور والانصراف'!$J$2:$J$3001,'الحضور والانصراف'!$B$2:$B$3001,$A50,'الحضور والانصراف'!$A$2:$A$3001,"&gt;="&amp;$D$3,'الحضور والانصراف'!$A$2:$A$3001,"&lt;="&amp;$F$3))</f>
        <v>0</v>
      </c>
      <c r="I50" s="22" t="n">
        <f aca="false">IF($A50="","",SUMIFS('الحضور والانصراف'!$K$2:$K$3001,'الحضور والانصراف'!$B$2:$B$3001,$A50,'الحضور والانصراف'!$A$2:$A$3001,"&gt;="&amp;$D$3,'الحضور والانصراف'!$A$2:$A$3001,"&lt;="&amp;$F$3))</f>
        <v>0</v>
      </c>
      <c r="J50" s="22" t="n">
        <f aca="false">IF($A50="","",SUMIFS('الحضور والانصراف'!$L$2:$L$3001,'الحضور والانصراف'!$B$2:$B$3001,$A50,'الحضور والانصراف'!$A$2:$A$3001,"&gt;="&amp;$D$3,'الحضور والانصراف'!$A$2:$A$3001,"&lt;="&amp;$F$3))</f>
        <v>0</v>
      </c>
      <c r="K50" s="21" t="n">
        <f aca="false">IF($A50="","",ROUND(SUMIFS('الحضور والانصراف'!$M$2:$M$3001,'الحضور والانصراف'!$B$2:$B$3001,$A50,'الحضور والانصراف'!$A$2:$A$3001,"&gt;="&amp;$D$3,'الحضور والانصراف'!$A$2:$A$3001,"&lt;="&amp;$F$3)/60,2))</f>
        <v>0</v>
      </c>
      <c r="L50" s="21" t="n">
        <f aca="false">IF($A50="","",SUMIFS(المأموريات!$F$2:$F$1001,المأموريات!$A$2:$A$1001,$A50,المأموريات!$C$2:$C$1001,"&gt;="&amp;$D$3,المأموريات!$C$2:$C$1001,"&lt;="&amp;$F$3,المأموريات!$H$2:$H$1001,"موافق"))</f>
        <v>0</v>
      </c>
      <c r="M50" s="24" t="n">
        <f aca="false">IF($A50="","",N(الموظفين!K46))</f>
        <v>3000</v>
      </c>
      <c r="N50" s="24" t="n">
        <f aca="false">IF($A50="","",SUMIFS('الحضور والانصراف'!$S$2:$S$3001,'الحضور والانصراف'!$B$2:$B$3001,$A50,'الحضور والانصراف'!$A$2:$A$3001,"&gt;="&amp;$D$3,'الحضور والانصراف'!$A$2:$A$3001,"&lt;="&amp;$F$3))</f>
        <v>0</v>
      </c>
      <c r="O50" s="24" t="n">
        <f aca="false">IF($A50="","",SUMIFS('الحضور والانصراف'!$Q$2:$Q$3001,'الحضور والانصراف'!$B$2:$B$3001,$A50,'الحضور والانصراف'!$A$2:$A$3001,"&gt;="&amp;$D$3,'الحضور والانصراف'!$A$2:$A$3001,"&lt;="&amp;$F$3))</f>
        <v>0</v>
      </c>
      <c r="P50" s="24" t="n">
        <f aca="false">IF($A50="","",SUMIFS('الحضور والانصراف'!$R$2:$R$3001,'الحضور والانصراف'!$B$2:$B$3001,$A50,'الحضور والانصراف'!$A$2:$A$3001,"&gt;="&amp;$D$3,'الحضور والانصراف'!$A$2:$A$3001,"&lt;="&amp;$F$3))</f>
        <v>0</v>
      </c>
      <c r="Q50" s="24" t="n">
        <f aca="false">IF($A50="","",M50+N50-O50-P50)</f>
        <v>3000</v>
      </c>
    </row>
    <row r="51" customFormat="false" ht="15" hidden="false" customHeight="false" outlineLevel="0" collapsed="false">
      <c r="A51" s="18" t="str">
        <f aca="false">IF(الموظفين!A47="","",الموظفين!A47)</f>
        <v>EMP046</v>
      </c>
      <c r="B51" s="18" t="str">
        <f aca="false">IF($A51="","",الموظفين!B47)</f>
        <v>الموظف 46</v>
      </c>
      <c r="C51" s="18" t="str">
        <f aca="false">IF($A51="","",IF(الموظفين!C47="","",الموظفين!C47))</f>
        <v/>
      </c>
      <c r="D51" s="22" t="n">
        <f aca="false">IF($A51="","",COUNTIFS('الحضور والانصراف'!$B$2:$B$3001,$A51,'الحضور والانصراف'!$P$2:$P$3001,"حاضر",'الحضور والانصراف'!$A$2:$A$3001,"&gt;="&amp;$D$3,'الحضور والانصراف'!$A$2:$A$3001,"&lt;="&amp;$F$3)+COUNTIFS('الحضور والانصراف'!$B$2:$B$3001,$A51,'الحضور والانصراف'!$P$2:$P$3001,"متأخر",'الحضور والانصراف'!$A$2:$A$3001,"&gt;="&amp;$D$3,'الحضور والانصراف'!$A$2:$A$3001,"&lt;="&amp;$F$3)+COUNTIFS('الحضور والانصراف'!$B$2:$B$3001,$A51,'الحضور والانصراف'!$P$2:$P$3001,"بدون انصراف",'الحضور والانصراف'!$A$2:$A$3001,"&gt;="&amp;$D$3,'الحضور والانصراف'!$A$2:$A$3001,"&lt;="&amp;$F$3))</f>
        <v>0</v>
      </c>
      <c r="E51" s="22" t="n">
        <f aca="false">IF($A51="","",COUNTIFS('الحضور والانصراف'!$B$2:$B$3001,$A51,'الحضور والانصراف'!$P$2:$P$3001,"متأخر",'الحضور والانصراف'!$A$2:$A$3001,"&gt;="&amp;$D$3,'الحضور والانصراف'!$A$2:$A$3001,"&lt;="&amp;$F$3))</f>
        <v>0</v>
      </c>
      <c r="F51" s="22" t="n">
        <f aca="false">IF($A51="","",COUNTIFS('الحضور والانصراف'!$B$2:$B$3001,$A51,'الحضور والانصراف'!$P$2:$P$3001,"غائب",'الحضور والانصراف'!$A$2:$A$3001,"&gt;="&amp;$D$3,'الحضور والانصراف'!$A$2:$A$3001,"&lt;="&amp;$F$3)+COUNTIFS('الحضور والانصراف'!$B$2:$B$3001,$A51,'الحضور والانصراف'!$P$2:$P$3001,"غياب",'الحضور والانصراف'!$A$2:$A$3001,"&gt;="&amp;$D$3,'الحضور والانصراف'!$A$2:$A$3001,"&lt;="&amp;$F$3))</f>
        <v>0</v>
      </c>
      <c r="G51" s="22" t="n">
        <f aca="false">IF($A51="","",SUMIFS(الإجازات!$I$2:$I$1001,الإجازات!$A$2:$A$1001,$A51,الإجازات!$G$2:$G$1001,"مقبولة"))</f>
        <v>0</v>
      </c>
      <c r="H51" s="21" t="n">
        <f aca="false">IF($A51="","",SUMIFS('الحضور والانصراف'!$J$2:$J$3001,'الحضور والانصراف'!$B$2:$B$3001,$A51,'الحضور والانصراف'!$A$2:$A$3001,"&gt;="&amp;$D$3,'الحضور والانصراف'!$A$2:$A$3001,"&lt;="&amp;$F$3))</f>
        <v>0</v>
      </c>
      <c r="I51" s="22" t="n">
        <f aca="false">IF($A51="","",SUMIFS('الحضور والانصراف'!$K$2:$K$3001,'الحضور والانصراف'!$B$2:$B$3001,$A51,'الحضور والانصراف'!$A$2:$A$3001,"&gt;="&amp;$D$3,'الحضور والانصراف'!$A$2:$A$3001,"&lt;="&amp;$F$3))</f>
        <v>0</v>
      </c>
      <c r="J51" s="22" t="n">
        <f aca="false">IF($A51="","",SUMIFS('الحضور والانصراف'!$L$2:$L$3001,'الحضور والانصراف'!$B$2:$B$3001,$A51,'الحضور والانصراف'!$A$2:$A$3001,"&gt;="&amp;$D$3,'الحضور والانصراف'!$A$2:$A$3001,"&lt;="&amp;$F$3))</f>
        <v>0</v>
      </c>
      <c r="K51" s="21" t="n">
        <f aca="false">IF($A51="","",ROUND(SUMIFS('الحضور والانصراف'!$M$2:$M$3001,'الحضور والانصراف'!$B$2:$B$3001,$A51,'الحضور والانصراف'!$A$2:$A$3001,"&gt;="&amp;$D$3,'الحضور والانصراف'!$A$2:$A$3001,"&lt;="&amp;$F$3)/60,2))</f>
        <v>0</v>
      </c>
      <c r="L51" s="21" t="n">
        <f aca="false">IF($A51="","",SUMIFS(المأموريات!$F$2:$F$1001,المأموريات!$A$2:$A$1001,$A51,المأموريات!$C$2:$C$1001,"&gt;="&amp;$D$3,المأموريات!$C$2:$C$1001,"&lt;="&amp;$F$3,المأموريات!$H$2:$H$1001,"موافق"))</f>
        <v>0</v>
      </c>
      <c r="M51" s="24" t="n">
        <f aca="false">IF($A51="","",N(الموظفين!K47))</f>
        <v>3000</v>
      </c>
      <c r="N51" s="24" t="n">
        <f aca="false">IF($A51="","",SUMIFS('الحضور والانصراف'!$S$2:$S$3001,'الحضور والانصراف'!$B$2:$B$3001,$A51,'الحضور والانصراف'!$A$2:$A$3001,"&gt;="&amp;$D$3,'الحضور والانصراف'!$A$2:$A$3001,"&lt;="&amp;$F$3))</f>
        <v>0</v>
      </c>
      <c r="O51" s="24" t="n">
        <f aca="false">IF($A51="","",SUMIFS('الحضور والانصراف'!$Q$2:$Q$3001,'الحضور والانصراف'!$B$2:$B$3001,$A51,'الحضور والانصراف'!$A$2:$A$3001,"&gt;="&amp;$D$3,'الحضور والانصراف'!$A$2:$A$3001,"&lt;="&amp;$F$3))</f>
        <v>0</v>
      </c>
      <c r="P51" s="24" t="n">
        <f aca="false">IF($A51="","",SUMIFS('الحضور والانصراف'!$R$2:$R$3001,'الحضور والانصراف'!$B$2:$B$3001,$A51,'الحضور والانصراف'!$A$2:$A$3001,"&gt;="&amp;$D$3,'الحضور والانصراف'!$A$2:$A$3001,"&lt;="&amp;$F$3))</f>
        <v>0</v>
      </c>
      <c r="Q51" s="24" t="n">
        <f aca="false">IF($A51="","",M51+N51-O51-P51)</f>
        <v>3000</v>
      </c>
    </row>
    <row r="52" customFormat="false" ht="15" hidden="false" customHeight="false" outlineLevel="0" collapsed="false">
      <c r="A52" s="18" t="str">
        <f aca="false">IF(الموظفين!A48="","",الموظفين!A48)</f>
        <v>EMP047</v>
      </c>
      <c r="B52" s="18" t="str">
        <f aca="false">IF($A52="","",الموظفين!B48)</f>
        <v>الموظف 47</v>
      </c>
      <c r="C52" s="18" t="str">
        <f aca="false">IF($A52="","",IF(الموظفين!C48="","",الموظفين!C48))</f>
        <v/>
      </c>
      <c r="D52" s="22" t="n">
        <f aca="false">IF($A52="","",COUNTIFS('الحضور والانصراف'!$B$2:$B$3001,$A52,'الحضور والانصراف'!$P$2:$P$3001,"حاضر",'الحضور والانصراف'!$A$2:$A$3001,"&gt;="&amp;$D$3,'الحضور والانصراف'!$A$2:$A$3001,"&lt;="&amp;$F$3)+COUNTIFS('الحضور والانصراف'!$B$2:$B$3001,$A52,'الحضور والانصراف'!$P$2:$P$3001,"متأخر",'الحضور والانصراف'!$A$2:$A$3001,"&gt;="&amp;$D$3,'الحضور والانصراف'!$A$2:$A$3001,"&lt;="&amp;$F$3)+COUNTIFS('الحضور والانصراف'!$B$2:$B$3001,$A52,'الحضور والانصراف'!$P$2:$P$3001,"بدون انصراف",'الحضور والانصراف'!$A$2:$A$3001,"&gt;="&amp;$D$3,'الحضور والانصراف'!$A$2:$A$3001,"&lt;="&amp;$F$3))</f>
        <v>0</v>
      </c>
      <c r="E52" s="22" t="n">
        <f aca="false">IF($A52="","",COUNTIFS('الحضور والانصراف'!$B$2:$B$3001,$A52,'الحضور والانصراف'!$P$2:$P$3001,"متأخر",'الحضور والانصراف'!$A$2:$A$3001,"&gt;="&amp;$D$3,'الحضور والانصراف'!$A$2:$A$3001,"&lt;="&amp;$F$3))</f>
        <v>0</v>
      </c>
      <c r="F52" s="22" t="n">
        <f aca="false">IF($A52="","",COUNTIFS('الحضور والانصراف'!$B$2:$B$3001,$A52,'الحضور والانصراف'!$P$2:$P$3001,"غائب",'الحضور والانصراف'!$A$2:$A$3001,"&gt;="&amp;$D$3,'الحضور والانصراف'!$A$2:$A$3001,"&lt;="&amp;$F$3)+COUNTIFS('الحضور والانصراف'!$B$2:$B$3001,$A52,'الحضور والانصراف'!$P$2:$P$3001,"غياب",'الحضور والانصراف'!$A$2:$A$3001,"&gt;="&amp;$D$3,'الحضور والانصراف'!$A$2:$A$3001,"&lt;="&amp;$F$3))</f>
        <v>0</v>
      </c>
      <c r="G52" s="22" t="n">
        <f aca="false">IF($A52="","",SUMIFS(الإجازات!$I$2:$I$1001,الإجازات!$A$2:$A$1001,$A52,الإجازات!$G$2:$G$1001,"مقبولة"))</f>
        <v>0</v>
      </c>
      <c r="H52" s="21" t="n">
        <f aca="false">IF($A52="","",SUMIFS('الحضور والانصراف'!$J$2:$J$3001,'الحضور والانصراف'!$B$2:$B$3001,$A52,'الحضور والانصراف'!$A$2:$A$3001,"&gt;="&amp;$D$3,'الحضور والانصراف'!$A$2:$A$3001,"&lt;="&amp;$F$3))</f>
        <v>0</v>
      </c>
      <c r="I52" s="22" t="n">
        <f aca="false">IF($A52="","",SUMIFS('الحضور والانصراف'!$K$2:$K$3001,'الحضور والانصراف'!$B$2:$B$3001,$A52,'الحضور والانصراف'!$A$2:$A$3001,"&gt;="&amp;$D$3,'الحضور والانصراف'!$A$2:$A$3001,"&lt;="&amp;$F$3))</f>
        <v>0</v>
      </c>
      <c r="J52" s="22" t="n">
        <f aca="false">IF($A52="","",SUMIFS('الحضور والانصراف'!$L$2:$L$3001,'الحضور والانصراف'!$B$2:$B$3001,$A52,'الحضور والانصراف'!$A$2:$A$3001,"&gt;="&amp;$D$3,'الحضور والانصراف'!$A$2:$A$3001,"&lt;="&amp;$F$3))</f>
        <v>0</v>
      </c>
      <c r="K52" s="21" t="n">
        <f aca="false">IF($A52="","",ROUND(SUMIFS('الحضور والانصراف'!$M$2:$M$3001,'الحضور والانصراف'!$B$2:$B$3001,$A52,'الحضور والانصراف'!$A$2:$A$3001,"&gt;="&amp;$D$3,'الحضور والانصراف'!$A$2:$A$3001,"&lt;="&amp;$F$3)/60,2))</f>
        <v>0</v>
      </c>
      <c r="L52" s="21" t="n">
        <f aca="false">IF($A52="","",SUMIFS(المأموريات!$F$2:$F$1001,المأموريات!$A$2:$A$1001,$A52,المأموريات!$C$2:$C$1001,"&gt;="&amp;$D$3,المأموريات!$C$2:$C$1001,"&lt;="&amp;$F$3,المأموريات!$H$2:$H$1001,"موافق"))</f>
        <v>0</v>
      </c>
      <c r="M52" s="24" t="n">
        <f aca="false">IF($A52="","",N(الموظفين!K48))</f>
        <v>3000</v>
      </c>
      <c r="N52" s="24" t="n">
        <f aca="false">IF($A52="","",SUMIFS('الحضور والانصراف'!$S$2:$S$3001,'الحضور والانصراف'!$B$2:$B$3001,$A52,'الحضور والانصراف'!$A$2:$A$3001,"&gt;="&amp;$D$3,'الحضور والانصراف'!$A$2:$A$3001,"&lt;="&amp;$F$3))</f>
        <v>0</v>
      </c>
      <c r="O52" s="24" t="n">
        <f aca="false">IF($A52="","",SUMIFS('الحضور والانصراف'!$Q$2:$Q$3001,'الحضور والانصراف'!$B$2:$B$3001,$A52,'الحضور والانصراف'!$A$2:$A$3001,"&gt;="&amp;$D$3,'الحضور والانصراف'!$A$2:$A$3001,"&lt;="&amp;$F$3))</f>
        <v>0</v>
      </c>
      <c r="P52" s="24" t="n">
        <f aca="false">IF($A52="","",SUMIFS('الحضور والانصراف'!$R$2:$R$3001,'الحضور والانصراف'!$B$2:$B$3001,$A52,'الحضور والانصراف'!$A$2:$A$3001,"&gt;="&amp;$D$3,'الحضور والانصراف'!$A$2:$A$3001,"&lt;="&amp;$F$3))</f>
        <v>0</v>
      </c>
      <c r="Q52" s="24" t="n">
        <f aca="false">IF($A52="","",M52+N52-O52-P52)</f>
        <v>3000</v>
      </c>
    </row>
    <row r="53" customFormat="false" ht="15" hidden="false" customHeight="false" outlineLevel="0" collapsed="false">
      <c r="A53" s="18" t="str">
        <f aca="false">IF(الموظفين!A49="","",الموظفين!A49)</f>
        <v>EMP048</v>
      </c>
      <c r="B53" s="18" t="str">
        <f aca="false">IF($A53="","",الموظفين!B49)</f>
        <v>الموظف 48</v>
      </c>
      <c r="C53" s="18" t="str">
        <f aca="false">IF($A53="","",IF(الموظفين!C49="","",الموظفين!C49))</f>
        <v/>
      </c>
      <c r="D53" s="22" t="n">
        <f aca="false">IF($A53="","",COUNTIFS('الحضور والانصراف'!$B$2:$B$3001,$A53,'الحضور والانصراف'!$P$2:$P$3001,"حاضر",'الحضور والانصراف'!$A$2:$A$3001,"&gt;="&amp;$D$3,'الحضور والانصراف'!$A$2:$A$3001,"&lt;="&amp;$F$3)+COUNTIFS('الحضور والانصراف'!$B$2:$B$3001,$A53,'الحضور والانصراف'!$P$2:$P$3001,"متأخر",'الحضور والانصراف'!$A$2:$A$3001,"&gt;="&amp;$D$3,'الحضور والانصراف'!$A$2:$A$3001,"&lt;="&amp;$F$3)+COUNTIFS('الحضور والانصراف'!$B$2:$B$3001,$A53,'الحضور والانصراف'!$P$2:$P$3001,"بدون انصراف",'الحضور والانصراف'!$A$2:$A$3001,"&gt;="&amp;$D$3,'الحضور والانصراف'!$A$2:$A$3001,"&lt;="&amp;$F$3))</f>
        <v>0</v>
      </c>
      <c r="E53" s="22" t="n">
        <f aca="false">IF($A53="","",COUNTIFS('الحضور والانصراف'!$B$2:$B$3001,$A53,'الحضور والانصراف'!$P$2:$P$3001,"متأخر",'الحضور والانصراف'!$A$2:$A$3001,"&gt;="&amp;$D$3,'الحضور والانصراف'!$A$2:$A$3001,"&lt;="&amp;$F$3))</f>
        <v>0</v>
      </c>
      <c r="F53" s="22" t="n">
        <f aca="false">IF($A53="","",COUNTIFS('الحضور والانصراف'!$B$2:$B$3001,$A53,'الحضور والانصراف'!$P$2:$P$3001,"غائب",'الحضور والانصراف'!$A$2:$A$3001,"&gt;="&amp;$D$3,'الحضور والانصراف'!$A$2:$A$3001,"&lt;="&amp;$F$3)+COUNTIFS('الحضور والانصراف'!$B$2:$B$3001,$A53,'الحضور والانصراف'!$P$2:$P$3001,"غياب",'الحضور والانصراف'!$A$2:$A$3001,"&gt;="&amp;$D$3,'الحضور والانصراف'!$A$2:$A$3001,"&lt;="&amp;$F$3))</f>
        <v>0</v>
      </c>
      <c r="G53" s="22" t="n">
        <f aca="false">IF($A53="","",SUMIFS(الإجازات!$I$2:$I$1001,الإجازات!$A$2:$A$1001,$A53,الإجازات!$G$2:$G$1001,"مقبولة"))</f>
        <v>0</v>
      </c>
      <c r="H53" s="21" t="n">
        <f aca="false">IF($A53="","",SUMIFS('الحضور والانصراف'!$J$2:$J$3001,'الحضور والانصراف'!$B$2:$B$3001,$A53,'الحضور والانصراف'!$A$2:$A$3001,"&gt;="&amp;$D$3,'الحضور والانصراف'!$A$2:$A$3001,"&lt;="&amp;$F$3))</f>
        <v>0</v>
      </c>
      <c r="I53" s="22" t="n">
        <f aca="false">IF($A53="","",SUMIFS('الحضور والانصراف'!$K$2:$K$3001,'الحضور والانصراف'!$B$2:$B$3001,$A53,'الحضور والانصراف'!$A$2:$A$3001,"&gt;="&amp;$D$3,'الحضور والانصراف'!$A$2:$A$3001,"&lt;="&amp;$F$3))</f>
        <v>0</v>
      </c>
      <c r="J53" s="22" t="n">
        <f aca="false">IF($A53="","",SUMIFS('الحضور والانصراف'!$L$2:$L$3001,'الحضور والانصراف'!$B$2:$B$3001,$A53,'الحضور والانصراف'!$A$2:$A$3001,"&gt;="&amp;$D$3,'الحضور والانصراف'!$A$2:$A$3001,"&lt;="&amp;$F$3))</f>
        <v>0</v>
      </c>
      <c r="K53" s="21" t="n">
        <f aca="false">IF($A53="","",ROUND(SUMIFS('الحضور والانصراف'!$M$2:$M$3001,'الحضور والانصراف'!$B$2:$B$3001,$A53,'الحضور والانصراف'!$A$2:$A$3001,"&gt;="&amp;$D$3,'الحضور والانصراف'!$A$2:$A$3001,"&lt;="&amp;$F$3)/60,2))</f>
        <v>0</v>
      </c>
      <c r="L53" s="21" t="n">
        <f aca="false">IF($A53="","",SUMIFS(المأموريات!$F$2:$F$1001,المأموريات!$A$2:$A$1001,$A53,المأموريات!$C$2:$C$1001,"&gt;="&amp;$D$3,المأموريات!$C$2:$C$1001,"&lt;="&amp;$F$3,المأموريات!$H$2:$H$1001,"موافق"))</f>
        <v>0</v>
      </c>
      <c r="M53" s="24" t="n">
        <f aca="false">IF($A53="","",N(الموظفين!K49))</f>
        <v>3000</v>
      </c>
      <c r="N53" s="24" t="n">
        <f aca="false">IF($A53="","",SUMIFS('الحضور والانصراف'!$S$2:$S$3001,'الحضور والانصراف'!$B$2:$B$3001,$A53,'الحضور والانصراف'!$A$2:$A$3001,"&gt;="&amp;$D$3,'الحضور والانصراف'!$A$2:$A$3001,"&lt;="&amp;$F$3))</f>
        <v>0</v>
      </c>
      <c r="O53" s="24" t="n">
        <f aca="false">IF($A53="","",SUMIFS('الحضور والانصراف'!$Q$2:$Q$3001,'الحضور والانصراف'!$B$2:$B$3001,$A53,'الحضور والانصراف'!$A$2:$A$3001,"&gt;="&amp;$D$3,'الحضور والانصراف'!$A$2:$A$3001,"&lt;="&amp;$F$3))</f>
        <v>0</v>
      </c>
      <c r="P53" s="24" t="n">
        <f aca="false">IF($A53="","",SUMIFS('الحضور والانصراف'!$R$2:$R$3001,'الحضور والانصراف'!$B$2:$B$3001,$A53,'الحضور والانصراف'!$A$2:$A$3001,"&gt;="&amp;$D$3,'الحضور والانصراف'!$A$2:$A$3001,"&lt;="&amp;$F$3))</f>
        <v>0</v>
      </c>
      <c r="Q53" s="24" t="n">
        <f aca="false">IF($A53="","",M53+N53-O53-P53)</f>
        <v>3000</v>
      </c>
    </row>
    <row r="54" customFormat="false" ht="15" hidden="false" customHeight="false" outlineLevel="0" collapsed="false">
      <c r="A54" s="18" t="str">
        <f aca="false">IF(الموظفين!A50="","",الموظفين!A50)</f>
        <v>EMP049</v>
      </c>
      <c r="B54" s="18" t="str">
        <f aca="false">IF($A54="","",الموظفين!B50)</f>
        <v>الموظف 49</v>
      </c>
      <c r="C54" s="18" t="str">
        <f aca="false">IF($A54="","",IF(الموظفين!C50="","",الموظفين!C50))</f>
        <v/>
      </c>
      <c r="D54" s="22" t="n">
        <f aca="false">IF($A54="","",COUNTIFS('الحضور والانصراف'!$B$2:$B$3001,$A54,'الحضور والانصراف'!$P$2:$P$3001,"حاضر",'الحضور والانصراف'!$A$2:$A$3001,"&gt;="&amp;$D$3,'الحضور والانصراف'!$A$2:$A$3001,"&lt;="&amp;$F$3)+COUNTIFS('الحضور والانصراف'!$B$2:$B$3001,$A54,'الحضور والانصراف'!$P$2:$P$3001,"متأخر",'الحضور والانصراف'!$A$2:$A$3001,"&gt;="&amp;$D$3,'الحضور والانصراف'!$A$2:$A$3001,"&lt;="&amp;$F$3)+COUNTIFS('الحضور والانصراف'!$B$2:$B$3001,$A54,'الحضور والانصراف'!$P$2:$P$3001,"بدون انصراف",'الحضور والانصراف'!$A$2:$A$3001,"&gt;="&amp;$D$3,'الحضور والانصراف'!$A$2:$A$3001,"&lt;="&amp;$F$3))</f>
        <v>0</v>
      </c>
      <c r="E54" s="22" t="n">
        <f aca="false">IF($A54="","",COUNTIFS('الحضور والانصراف'!$B$2:$B$3001,$A54,'الحضور والانصراف'!$P$2:$P$3001,"متأخر",'الحضور والانصراف'!$A$2:$A$3001,"&gt;="&amp;$D$3,'الحضور والانصراف'!$A$2:$A$3001,"&lt;="&amp;$F$3))</f>
        <v>0</v>
      </c>
      <c r="F54" s="22" t="n">
        <f aca="false">IF($A54="","",COUNTIFS('الحضور والانصراف'!$B$2:$B$3001,$A54,'الحضور والانصراف'!$P$2:$P$3001,"غائب",'الحضور والانصراف'!$A$2:$A$3001,"&gt;="&amp;$D$3,'الحضور والانصراف'!$A$2:$A$3001,"&lt;="&amp;$F$3)+COUNTIFS('الحضور والانصراف'!$B$2:$B$3001,$A54,'الحضور والانصراف'!$P$2:$P$3001,"غياب",'الحضور والانصراف'!$A$2:$A$3001,"&gt;="&amp;$D$3,'الحضور والانصراف'!$A$2:$A$3001,"&lt;="&amp;$F$3))</f>
        <v>0</v>
      </c>
      <c r="G54" s="22" t="n">
        <f aca="false">IF($A54="","",SUMIFS(الإجازات!$I$2:$I$1001,الإجازات!$A$2:$A$1001,$A54,الإجازات!$G$2:$G$1001,"مقبولة"))</f>
        <v>0</v>
      </c>
      <c r="H54" s="21" t="n">
        <f aca="false">IF($A54="","",SUMIFS('الحضور والانصراف'!$J$2:$J$3001,'الحضور والانصراف'!$B$2:$B$3001,$A54,'الحضور والانصراف'!$A$2:$A$3001,"&gt;="&amp;$D$3,'الحضور والانصراف'!$A$2:$A$3001,"&lt;="&amp;$F$3))</f>
        <v>0</v>
      </c>
      <c r="I54" s="22" t="n">
        <f aca="false">IF($A54="","",SUMIFS('الحضور والانصراف'!$K$2:$K$3001,'الحضور والانصراف'!$B$2:$B$3001,$A54,'الحضور والانصراف'!$A$2:$A$3001,"&gt;="&amp;$D$3,'الحضور والانصراف'!$A$2:$A$3001,"&lt;="&amp;$F$3))</f>
        <v>0</v>
      </c>
      <c r="J54" s="22" t="n">
        <f aca="false">IF($A54="","",SUMIFS('الحضور والانصراف'!$L$2:$L$3001,'الحضور والانصراف'!$B$2:$B$3001,$A54,'الحضور والانصراف'!$A$2:$A$3001,"&gt;="&amp;$D$3,'الحضور والانصراف'!$A$2:$A$3001,"&lt;="&amp;$F$3))</f>
        <v>0</v>
      </c>
      <c r="K54" s="21" t="n">
        <f aca="false">IF($A54="","",ROUND(SUMIFS('الحضور والانصراف'!$M$2:$M$3001,'الحضور والانصراف'!$B$2:$B$3001,$A54,'الحضور والانصراف'!$A$2:$A$3001,"&gt;="&amp;$D$3,'الحضور والانصراف'!$A$2:$A$3001,"&lt;="&amp;$F$3)/60,2))</f>
        <v>0</v>
      </c>
      <c r="L54" s="21" t="n">
        <f aca="false">IF($A54="","",SUMIFS(المأموريات!$F$2:$F$1001,المأموريات!$A$2:$A$1001,$A54,المأموريات!$C$2:$C$1001,"&gt;="&amp;$D$3,المأموريات!$C$2:$C$1001,"&lt;="&amp;$F$3,المأموريات!$H$2:$H$1001,"موافق"))</f>
        <v>0</v>
      </c>
      <c r="M54" s="24" t="n">
        <f aca="false">IF($A54="","",N(الموظفين!K50))</f>
        <v>3000</v>
      </c>
      <c r="N54" s="24" t="n">
        <f aca="false">IF($A54="","",SUMIFS('الحضور والانصراف'!$S$2:$S$3001,'الحضور والانصراف'!$B$2:$B$3001,$A54,'الحضور والانصراف'!$A$2:$A$3001,"&gt;="&amp;$D$3,'الحضور والانصراف'!$A$2:$A$3001,"&lt;="&amp;$F$3))</f>
        <v>0</v>
      </c>
      <c r="O54" s="24" t="n">
        <f aca="false">IF($A54="","",SUMIFS('الحضور والانصراف'!$Q$2:$Q$3001,'الحضور والانصراف'!$B$2:$B$3001,$A54,'الحضور والانصراف'!$A$2:$A$3001,"&gt;="&amp;$D$3,'الحضور والانصراف'!$A$2:$A$3001,"&lt;="&amp;$F$3))</f>
        <v>0</v>
      </c>
      <c r="P54" s="24" t="n">
        <f aca="false">IF($A54="","",SUMIFS('الحضور والانصراف'!$R$2:$R$3001,'الحضور والانصراف'!$B$2:$B$3001,$A54,'الحضور والانصراف'!$A$2:$A$3001,"&gt;="&amp;$D$3,'الحضور والانصراف'!$A$2:$A$3001,"&lt;="&amp;$F$3))</f>
        <v>0</v>
      </c>
      <c r="Q54" s="24" t="n">
        <f aca="false">IF($A54="","",M54+N54-O54-P54)</f>
        <v>3000</v>
      </c>
    </row>
    <row r="55" customFormat="false" ht="15" hidden="false" customHeight="false" outlineLevel="0" collapsed="false">
      <c r="A55" s="18" t="str">
        <f aca="false">IF(الموظفين!A51="","",الموظفين!A51)</f>
        <v>EMP050</v>
      </c>
      <c r="B55" s="18" t="str">
        <f aca="false">IF($A55="","",الموظفين!B51)</f>
        <v>الموظف 50</v>
      </c>
      <c r="C55" s="18" t="str">
        <f aca="false">IF($A55="","",IF(الموظفين!C51="","",الموظفين!C51))</f>
        <v/>
      </c>
      <c r="D55" s="22" t="n">
        <f aca="false">IF($A55="","",COUNTIFS('الحضور والانصراف'!$B$2:$B$3001,$A55,'الحضور والانصراف'!$P$2:$P$3001,"حاضر",'الحضور والانصراف'!$A$2:$A$3001,"&gt;="&amp;$D$3,'الحضور والانصراف'!$A$2:$A$3001,"&lt;="&amp;$F$3)+COUNTIFS('الحضور والانصراف'!$B$2:$B$3001,$A55,'الحضور والانصراف'!$P$2:$P$3001,"متأخر",'الحضور والانصراف'!$A$2:$A$3001,"&gt;="&amp;$D$3,'الحضور والانصراف'!$A$2:$A$3001,"&lt;="&amp;$F$3)+COUNTIFS('الحضور والانصراف'!$B$2:$B$3001,$A55,'الحضور والانصراف'!$P$2:$P$3001,"بدون انصراف",'الحضور والانصراف'!$A$2:$A$3001,"&gt;="&amp;$D$3,'الحضور والانصراف'!$A$2:$A$3001,"&lt;="&amp;$F$3))</f>
        <v>0</v>
      </c>
      <c r="E55" s="22" t="n">
        <f aca="false">IF($A55="","",COUNTIFS('الحضور والانصراف'!$B$2:$B$3001,$A55,'الحضور والانصراف'!$P$2:$P$3001,"متأخر",'الحضور والانصراف'!$A$2:$A$3001,"&gt;="&amp;$D$3,'الحضور والانصراف'!$A$2:$A$3001,"&lt;="&amp;$F$3))</f>
        <v>0</v>
      </c>
      <c r="F55" s="22" t="n">
        <f aca="false">IF($A55="","",COUNTIFS('الحضور والانصراف'!$B$2:$B$3001,$A55,'الحضور والانصراف'!$P$2:$P$3001,"غائب",'الحضور والانصراف'!$A$2:$A$3001,"&gt;="&amp;$D$3,'الحضور والانصراف'!$A$2:$A$3001,"&lt;="&amp;$F$3)+COUNTIFS('الحضور والانصراف'!$B$2:$B$3001,$A55,'الحضور والانصراف'!$P$2:$P$3001,"غياب",'الحضور والانصراف'!$A$2:$A$3001,"&gt;="&amp;$D$3,'الحضور والانصراف'!$A$2:$A$3001,"&lt;="&amp;$F$3))</f>
        <v>0</v>
      </c>
      <c r="G55" s="22" t="n">
        <f aca="false">IF($A55="","",SUMIFS(الإجازات!$I$2:$I$1001,الإجازات!$A$2:$A$1001,$A55,الإجازات!$G$2:$G$1001,"مقبولة"))</f>
        <v>0</v>
      </c>
      <c r="H55" s="21" t="n">
        <f aca="false">IF($A55="","",SUMIFS('الحضور والانصراف'!$J$2:$J$3001,'الحضور والانصراف'!$B$2:$B$3001,$A55,'الحضور والانصراف'!$A$2:$A$3001,"&gt;="&amp;$D$3,'الحضور والانصراف'!$A$2:$A$3001,"&lt;="&amp;$F$3))</f>
        <v>0</v>
      </c>
      <c r="I55" s="22" t="n">
        <f aca="false">IF($A55="","",SUMIFS('الحضور والانصراف'!$K$2:$K$3001,'الحضور والانصراف'!$B$2:$B$3001,$A55,'الحضور والانصراف'!$A$2:$A$3001,"&gt;="&amp;$D$3,'الحضور والانصراف'!$A$2:$A$3001,"&lt;="&amp;$F$3))</f>
        <v>0</v>
      </c>
      <c r="J55" s="22" t="n">
        <f aca="false">IF($A55="","",SUMIFS('الحضور والانصراف'!$L$2:$L$3001,'الحضور والانصراف'!$B$2:$B$3001,$A55,'الحضور والانصراف'!$A$2:$A$3001,"&gt;="&amp;$D$3,'الحضور والانصراف'!$A$2:$A$3001,"&lt;="&amp;$F$3))</f>
        <v>0</v>
      </c>
      <c r="K55" s="21" t="n">
        <f aca="false">IF($A55="","",ROUND(SUMIFS('الحضور والانصراف'!$M$2:$M$3001,'الحضور والانصراف'!$B$2:$B$3001,$A55,'الحضور والانصراف'!$A$2:$A$3001,"&gt;="&amp;$D$3,'الحضور والانصراف'!$A$2:$A$3001,"&lt;="&amp;$F$3)/60,2))</f>
        <v>0</v>
      </c>
      <c r="L55" s="21" t="n">
        <f aca="false">IF($A55="","",SUMIFS(المأموريات!$F$2:$F$1001,المأموريات!$A$2:$A$1001,$A55,المأموريات!$C$2:$C$1001,"&gt;="&amp;$D$3,المأموريات!$C$2:$C$1001,"&lt;="&amp;$F$3,المأموريات!$H$2:$H$1001,"موافق"))</f>
        <v>0</v>
      </c>
      <c r="M55" s="24" t="n">
        <f aca="false">IF($A55="","",N(الموظفين!K51))</f>
        <v>3000</v>
      </c>
      <c r="N55" s="24" t="n">
        <f aca="false">IF($A55="","",SUMIFS('الحضور والانصراف'!$S$2:$S$3001,'الحضور والانصراف'!$B$2:$B$3001,$A55,'الحضور والانصراف'!$A$2:$A$3001,"&gt;="&amp;$D$3,'الحضور والانصراف'!$A$2:$A$3001,"&lt;="&amp;$F$3))</f>
        <v>0</v>
      </c>
      <c r="O55" s="24" t="n">
        <f aca="false">IF($A55="","",SUMIFS('الحضور والانصراف'!$Q$2:$Q$3001,'الحضور والانصراف'!$B$2:$B$3001,$A55,'الحضور والانصراف'!$A$2:$A$3001,"&gt;="&amp;$D$3,'الحضور والانصراف'!$A$2:$A$3001,"&lt;="&amp;$F$3))</f>
        <v>0</v>
      </c>
      <c r="P55" s="24" t="n">
        <f aca="false">IF($A55="","",SUMIFS('الحضور والانصراف'!$R$2:$R$3001,'الحضور والانصراف'!$B$2:$B$3001,$A55,'الحضور والانصراف'!$A$2:$A$3001,"&gt;="&amp;$D$3,'الحضور والانصراف'!$A$2:$A$3001,"&lt;="&amp;$F$3))</f>
        <v>0</v>
      </c>
      <c r="Q55" s="24" t="n">
        <f aca="false">IF($A55="","",M55+N55-O55-P55)</f>
        <v>3000</v>
      </c>
    </row>
    <row r="56" customFormat="false" ht="15" hidden="false" customHeight="false" outlineLevel="0" collapsed="false">
      <c r="A56" s="18" t="str">
        <f aca="false">IF(الموظفين!A52="","",الموظفين!A52)</f>
        <v>EMP051</v>
      </c>
      <c r="B56" s="18" t="str">
        <f aca="false">IF($A56="","",الموظفين!B52)</f>
        <v>الموظف 51</v>
      </c>
      <c r="C56" s="18" t="str">
        <f aca="false">IF($A56="","",IF(الموظفين!C52="","",الموظفين!C52))</f>
        <v/>
      </c>
      <c r="D56" s="22" t="n">
        <f aca="false">IF($A56="","",COUNTIFS('الحضور والانصراف'!$B$2:$B$3001,$A56,'الحضور والانصراف'!$P$2:$P$3001,"حاضر",'الحضور والانصراف'!$A$2:$A$3001,"&gt;="&amp;$D$3,'الحضور والانصراف'!$A$2:$A$3001,"&lt;="&amp;$F$3)+COUNTIFS('الحضور والانصراف'!$B$2:$B$3001,$A56,'الحضور والانصراف'!$P$2:$P$3001,"متأخر",'الحضور والانصراف'!$A$2:$A$3001,"&gt;="&amp;$D$3,'الحضور والانصراف'!$A$2:$A$3001,"&lt;="&amp;$F$3)+COUNTIFS('الحضور والانصراف'!$B$2:$B$3001,$A56,'الحضور والانصراف'!$P$2:$P$3001,"بدون انصراف",'الحضور والانصراف'!$A$2:$A$3001,"&gt;="&amp;$D$3,'الحضور والانصراف'!$A$2:$A$3001,"&lt;="&amp;$F$3))</f>
        <v>0</v>
      </c>
      <c r="E56" s="22" t="n">
        <f aca="false">IF($A56="","",COUNTIFS('الحضور والانصراف'!$B$2:$B$3001,$A56,'الحضور والانصراف'!$P$2:$P$3001,"متأخر",'الحضور والانصراف'!$A$2:$A$3001,"&gt;="&amp;$D$3,'الحضور والانصراف'!$A$2:$A$3001,"&lt;="&amp;$F$3))</f>
        <v>0</v>
      </c>
      <c r="F56" s="22" t="n">
        <f aca="false">IF($A56="","",COUNTIFS('الحضور والانصراف'!$B$2:$B$3001,$A56,'الحضور والانصراف'!$P$2:$P$3001,"غائب",'الحضور والانصراف'!$A$2:$A$3001,"&gt;="&amp;$D$3,'الحضور والانصراف'!$A$2:$A$3001,"&lt;="&amp;$F$3)+COUNTIFS('الحضور والانصراف'!$B$2:$B$3001,$A56,'الحضور والانصراف'!$P$2:$P$3001,"غياب",'الحضور والانصراف'!$A$2:$A$3001,"&gt;="&amp;$D$3,'الحضور والانصراف'!$A$2:$A$3001,"&lt;="&amp;$F$3))</f>
        <v>0</v>
      </c>
      <c r="G56" s="22" t="n">
        <f aca="false">IF($A56="","",SUMIFS(الإجازات!$I$2:$I$1001,الإجازات!$A$2:$A$1001,$A56,الإجازات!$G$2:$G$1001,"مقبولة"))</f>
        <v>0</v>
      </c>
      <c r="H56" s="21" t="n">
        <f aca="false">IF($A56="","",SUMIFS('الحضور والانصراف'!$J$2:$J$3001,'الحضور والانصراف'!$B$2:$B$3001,$A56,'الحضور والانصراف'!$A$2:$A$3001,"&gt;="&amp;$D$3,'الحضور والانصراف'!$A$2:$A$3001,"&lt;="&amp;$F$3))</f>
        <v>0</v>
      </c>
      <c r="I56" s="22" t="n">
        <f aca="false">IF($A56="","",SUMIFS('الحضور والانصراف'!$K$2:$K$3001,'الحضور والانصراف'!$B$2:$B$3001,$A56,'الحضور والانصراف'!$A$2:$A$3001,"&gt;="&amp;$D$3,'الحضور والانصراف'!$A$2:$A$3001,"&lt;="&amp;$F$3))</f>
        <v>0</v>
      </c>
      <c r="J56" s="22" t="n">
        <f aca="false">IF($A56="","",SUMIFS('الحضور والانصراف'!$L$2:$L$3001,'الحضور والانصراف'!$B$2:$B$3001,$A56,'الحضور والانصراف'!$A$2:$A$3001,"&gt;="&amp;$D$3,'الحضور والانصراف'!$A$2:$A$3001,"&lt;="&amp;$F$3))</f>
        <v>0</v>
      </c>
      <c r="K56" s="21" t="n">
        <f aca="false">IF($A56="","",ROUND(SUMIFS('الحضور والانصراف'!$M$2:$M$3001,'الحضور والانصراف'!$B$2:$B$3001,$A56,'الحضور والانصراف'!$A$2:$A$3001,"&gt;="&amp;$D$3,'الحضور والانصراف'!$A$2:$A$3001,"&lt;="&amp;$F$3)/60,2))</f>
        <v>0</v>
      </c>
      <c r="L56" s="21" t="n">
        <f aca="false">IF($A56="","",SUMIFS(المأموريات!$F$2:$F$1001,المأموريات!$A$2:$A$1001,$A56,المأموريات!$C$2:$C$1001,"&gt;="&amp;$D$3,المأموريات!$C$2:$C$1001,"&lt;="&amp;$F$3,المأموريات!$H$2:$H$1001,"موافق"))</f>
        <v>0</v>
      </c>
      <c r="M56" s="24" t="n">
        <f aca="false">IF($A56="","",N(الموظفين!K52))</f>
        <v>3000</v>
      </c>
      <c r="N56" s="24" t="n">
        <f aca="false">IF($A56="","",SUMIFS('الحضور والانصراف'!$S$2:$S$3001,'الحضور والانصراف'!$B$2:$B$3001,$A56,'الحضور والانصراف'!$A$2:$A$3001,"&gt;="&amp;$D$3,'الحضور والانصراف'!$A$2:$A$3001,"&lt;="&amp;$F$3))</f>
        <v>0</v>
      </c>
      <c r="O56" s="24" t="n">
        <f aca="false">IF($A56="","",SUMIFS('الحضور والانصراف'!$Q$2:$Q$3001,'الحضور والانصراف'!$B$2:$B$3001,$A56,'الحضور والانصراف'!$A$2:$A$3001,"&gt;="&amp;$D$3,'الحضور والانصراف'!$A$2:$A$3001,"&lt;="&amp;$F$3))</f>
        <v>0</v>
      </c>
      <c r="P56" s="24" t="n">
        <f aca="false">IF($A56="","",SUMIFS('الحضور والانصراف'!$R$2:$R$3001,'الحضور والانصراف'!$B$2:$B$3001,$A56,'الحضور والانصراف'!$A$2:$A$3001,"&gt;="&amp;$D$3,'الحضور والانصراف'!$A$2:$A$3001,"&lt;="&amp;$F$3))</f>
        <v>0</v>
      </c>
      <c r="Q56" s="24" t="n">
        <f aca="false">IF($A56="","",M56+N56-O56-P56)</f>
        <v>3000</v>
      </c>
    </row>
    <row r="57" customFormat="false" ht="15" hidden="false" customHeight="false" outlineLevel="0" collapsed="false">
      <c r="A57" s="18" t="str">
        <f aca="false">IF(الموظفين!A53="","",الموظفين!A53)</f>
        <v>EMP052</v>
      </c>
      <c r="B57" s="18" t="str">
        <f aca="false">IF($A57="","",الموظفين!B53)</f>
        <v>الموظف 52</v>
      </c>
      <c r="C57" s="18" t="str">
        <f aca="false">IF($A57="","",IF(الموظفين!C53="","",الموظفين!C53))</f>
        <v/>
      </c>
      <c r="D57" s="22" t="n">
        <f aca="false">IF($A57="","",COUNTIFS('الحضور والانصراف'!$B$2:$B$3001,$A57,'الحضور والانصراف'!$P$2:$P$3001,"حاضر",'الحضور والانصراف'!$A$2:$A$3001,"&gt;="&amp;$D$3,'الحضور والانصراف'!$A$2:$A$3001,"&lt;="&amp;$F$3)+COUNTIFS('الحضور والانصراف'!$B$2:$B$3001,$A57,'الحضور والانصراف'!$P$2:$P$3001,"متأخر",'الحضور والانصراف'!$A$2:$A$3001,"&gt;="&amp;$D$3,'الحضور والانصراف'!$A$2:$A$3001,"&lt;="&amp;$F$3)+COUNTIFS('الحضور والانصراف'!$B$2:$B$3001,$A57,'الحضور والانصراف'!$P$2:$P$3001,"بدون انصراف",'الحضور والانصراف'!$A$2:$A$3001,"&gt;="&amp;$D$3,'الحضور والانصراف'!$A$2:$A$3001,"&lt;="&amp;$F$3))</f>
        <v>0</v>
      </c>
      <c r="E57" s="22" t="n">
        <f aca="false">IF($A57="","",COUNTIFS('الحضور والانصراف'!$B$2:$B$3001,$A57,'الحضور والانصراف'!$P$2:$P$3001,"متأخر",'الحضور والانصراف'!$A$2:$A$3001,"&gt;="&amp;$D$3,'الحضور والانصراف'!$A$2:$A$3001,"&lt;="&amp;$F$3))</f>
        <v>0</v>
      </c>
      <c r="F57" s="22" t="n">
        <f aca="false">IF($A57="","",COUNTIFS('الحضور والانصراف'!$B$2:$B$3001,$A57,'الحضور والانصراف'!$P$2:$P$3001,"غائب",'الحضور والانصراف'!$A$2:$A$3001,"&gt;="&amp;$D$3,'الحضور والانصراف'!$A$2:$A$3001,"&lt;="&amp;$F$3)+COUNTIFS('الحضور والانصراف'!$B$2:$B$3001,$A57,'الحضور والانصراف'!$P$2:$P$3001,"غياب",'الحضور والانصراف'!$A$2:$A$3001,"&gt;="&amp;$D$3,'الحضور والانصراف'!$A$2:$A$3001,"&lt;="&amp;$F$3))</f>
        <v>0</v>
      </c>
      <c r="G57" s="22" t="n">
        <f aca="false">IF($A57="","",SUMIFS(الإجازات!$I$2:$I$1001,الإجازات!$A$2:$A$1001,$A57,الإجازات!$G$2:$G$1001,"مقبولة"))</f>
        <v>0</v>
      </c>
      <c r="H57" s="21" t="n">
        <f aca="false">IF($A57="","",SUMIFS('الحضور والانصراف'!$J$2:$J$3001,'الحضور والانصراف'!$B$2:$B$3001,$A57,'الحضور والانصراف'!$A$2:$A$3001,"&gt;="&amp;$D$3,'الحضور والانصراف'!$A$2:$A$3001,"&lt;="&amp;$F$3))</f>
        <v>0</v>
      </c>
      <c r="I57" s="22" t="n">
        <f aca="false">IF($A57="","",SUMIFS('الحضور والانصراف'!$K$2:$K$3001,'الحضور والانصراف'!$B$2:$B$3001,$A57,'الحضور والانصراف'!$A$2:$A$3001,"&gt;="&amp;$D$3,'الحضور والانصراف'!$A$2:$A$3001,"&lt;="&amp;$F$3))</f>
        <v>0</v>
      </c>
      <c r="J57" s="22" t="n">
        <f aca="false">IF($A57="","",SUMIFS('الحضور والانصراف'!$L$2:$L$3001,'الحضور والانصراف'!$B$2:$B$3001,$A57,'الحضور والانصراف'!$A$2:$A$3001,"&gt;="&amp;$D$3,'الحضور والانصراف'!$A$2:$A$3001,"&lt;="&amp;$F$3))</f>
        <v>0</v>
      </c>
      <c r="K57" s="21" t="n">
        <f aca="false">IF($A57="","",ROUND(SUMIFS('الحضور والانصراف'!$M$2:$M$3001,'الحضور والانصراف'!$B$2:$B$3001,$A57,'الحضور والانصراف'!$A$2:$A$3001,"&gt;="&amp;$D$3,'الحضور والانصراف'!$A$2:$A$3001,"&lt;="&amp;$F$3)/60,2))</f>
        <v>0</v>
      </c>
      <c r="L57" s="21" t="n">
        <f aca="false">IF($A57="","",SUMIFS(المأموريات!$F$2:$F$1001,المأموريات!$A$2:$A$1001,$A57,المأموريات!$C$2:$C$1001,"&gt;="&amp;$D$3,المأموريات!$C$2:$C$1001,"&lt;="&amp;$F$3,المأموريات!$H$2:$H$1001,"موافق"))</f>
        <v>0</v>
      </c>
      <c r="M57" s="24" t="n">
        <f aca="false">IF($A57="","",N(الموظفين!K53))</f>
        <v>3000</v>
      </c>
      <c r="N57" s="24" t="n">
        <f aca="false">IF($A57="","",SUMIFS('الحضور والانصراف'!$S$2:$S$3001,'الحضور والانصراف'!$B$2:$B$3001,$A57,'الحضور والانصراف'!$A$2:$A$3001,"&gt;="&amp;$D$3,'الحضور والانصراف'!$A$2:$A$3001,"&lt;="&amp;$F$3))</f>
        <v>0</v>
      </c>
      <c r="O57" s="24" t="n">
        <f aca="false">IF($A57="","",SUMIFS('الحضور والانصراف'!$Q$2:$Q$3001,'الحضور والانصراف'!$B$2:$B$3001,$A57,'الحضور والانصراف'!$A$2:$A$3001,"&gt;="&amp;$D$3,'الحضور والانصراف'!$A$2:$A$3001,"&lt;="&amp;$F$3))</f>
        <v>0</v>
      </c>
      <c r="P57" s="24" t="n">
        <f aca="false">IF($A57="","",SUMIFS('الحضور والانصراف'!$R$2:$R$3001,'الحضور والانصراف'!$B$2:$B$3001,$A57,'الحضور والانصراف'!$A$2:$A$3001,"&gt;="&amp;$D$3,'الحضور والانصراف'!$A$2:$A$3001,"&lt;="&amp;$F$3))</f>
        <v>0</v>
      </c>
      <c r="Q57" s="24" t="n">
        <f aca="false">IF($A57="","",M57+N57-O57-P57)</f>
        <v>3000</v>
      </c>
    </row>
    <row r="58" customFormat="false" ht="15" hidden="false" customHeight="false" outlineLevel="0" collapsed="false">
      <c r="A58" s="18" t="str">
        <f aca="false">IF(الموظفين!A54="","",الموظفين!A54)</f>
        <v>EMP053</v>
      </c>
      <c r="B58" s="18" t="str">
        <f aca="false">IF($A58="","",الموظفين!B54)</f>
        <v>الموظف 53</v>
      </c>
      <c r="C58" s="18" t="str">
        <f aca="false">IF($A58="","",IF(الموظفين!C54="","",الموظفين!C54))</f>
        <v/>
      </c>
      <c r="D58" s="22" t="n">
        <f aca="false">IF($A58="","",COUNTIFS('الحضور والانصراف'!$B$2:$B$3001,$A58,'الحضور والانصراف'!$P$2:$P$3001,"حاضر",'الحضور والانصراف'!$A$2:$A$3001,"&gt;="&amp;$D$3,'الحضور والانصراف'!$A$2:$A$3001,"&lt;="&amp;$F$3)+COUNTIFS('الحضور والانصراف'!$B$2:$B$3001,$A58,'الحضور والانصراف'!$P$2:$P$3001,"متأخر",'الحضور والانصراف'!$A$2:$A$3001,"&gt;="&amp;$D$3,'الحضور والانصراف'!$A$2:$A$3001,"&lt;="&amp;$F$3)+COUNTIFS('الحضور والانصراف'!$B$2:$B$3001,$A58,'الحضور والانصراف'!$P$2:$P$3001,"بدون انصراف",'الحضور والانصراف'!$A$2:$A$3001,"&gt;="&amp;$D$3,'الحضور والانصراف'!$A$2:$A$3001,"&lt;="&amp;$F$3))</f>
        <v>0</v>
      </c>
      <c r="E58" s="22" t="n">
        <f aca="false">IF($A58="","",COUNTIFS('الحضور والانصراف'!$B$2:$B$3001,$A58,'الحضور والانصراف'!$P$2:$P$3001,"متأخر",'الحضور والانصراف'!$A$2:$A$3001,"&gt;="&amp;$D$3,'الحضور والانصراف'!$A$2:$A$3001,"&lt;="&amp;$F$3))</f>
        <v>0</v>
      </c>
      <c r="F58" s="22" t="n">
        <f aca="false">IF($A58="","",COUNTIFS('الحضور والانصراف'!$B$2:$B$3001,$A58,'الحضور والانصراف'!$P$2:$P$3001,"غائب",'الحضور والانصراف'!$A$2:$A$3001,"&gt;="&amp;$D$3,'الحضور والانصراف'!$A$2:$A$3001,"&lt;="&amp;$F$3)+COUNTIFS('الحضور والانصراف'!$B$2:$B$3001,$A58,'الحضور والانصراف'!$P$2:$P$3001,"غياب",'الحضور والانصراف'!$A$2:$A$3001,"&gt;="&amp;$D$3,'الحضور والانصراف'!$A$2:$A$3001,"&lt;="&amp;$F$3))</f>
        <v>0</v>
      </c>
      <c r="G58" s="22" t="n">
        <f aca="false">IF($A58="","",SUMIFS(الإجازات!$I$2:$I$1001,الإجازات!$A$2:$A$1001,$A58,الإجازات!$G$2:$G$1001,"مقبولة"))</f>
        <v>0</v>
      </c>
      <c r="H58" s="21" t="n">
        <f aca="false">IF($A58="","",SUMIFS('الحضور والانصراف'!$J$2:$J$3001,'الحضور والانصراف'!$B$2:$B$3001,$A58,'الحضور والانصراف'!$A$2:$A$3001,"&gt;="&amp;$D$3,'الحضور والانصراف'!$A$2:$A$3001,"&lt;="&amp;$F$3))</f>
        <v>0</v>
      </c>
      <c r="I58" s="22" t="n">
        <f aca="false">IF($A58="","",SUMIFS('الحضور والانصراف'!$K$2:$K$3001,'الحضور والانصراف'!$B$2:$B$3001,$A58,'الحضور والانصراف'!$A$2:$A$3001,"&gt;="&amp;$D$3,'الحضور والانصراف'!$A$2:$A$3001,"&lt;="&amp;$F$3))</f>
        <v>0</v>
      </c>
      <c r="J58" s="22" t="n">
        <f aca="false">IF($A58="","",SUMIFS('الحضور والانصراف'!$L$2:$L$3001,'الحضور والانصراف'!$B$2:$B$3001,$A58,'الحضور والانصراف'!$A$2:$A$3001,"&gt;="&amp;$D$3,'الحضور والانصراف'!$A$2:$A$3001,"&lt;="&amp;$F$3))</f>
        <v>0</v>
      </c>
      <c r="K58" s="21" t="n">
        <f aca="false">IF($A58="","",ROUND(SUMIFS('الحضور والانصراف'!$M$2:$M$3001,'الحضور والانصراف'!$B$2:$B$3001,$A58,'الحضور والانصراف'!$A$2:$A$3001,"&gt;="&amp;$D$3,'الحضور والانصراف'!$A$2:$A$3001,"&lt;="&amp;$F$3)/60,2))</f>
        <v>0</v>
      </c>
      <c r="L58" s="21" t="n">
        <f aca="false">IF($A58="","",SUMIFS(المأموريات!$F$2:$F$1001,المأموريات!$A$2:$A$1001,$A58,المأموريات!$C$2:$C$1001,"&gt;="&amp;$D$3,المأموريات!$C$2:$C$1001,"&lt;="&amp;$F$3,المأموريات!$H$2:$H$1001,"موافق"))</f>
        <v>0</v>
      </c>
      <c r="M58" s="24" t="n">
        <f aca="false">IF($A58="","",N(الموظفين!K54))</f>
        <v>3000</v>
      </c>
      <c r="N58" s="24" t="n">
        <f aca="false">IF($A58="","",SUMIFS('الحضور والانصراف'!$S$2:$S$3001,'الحضور والانصراف'!$B$2:$B$3001,$A58,'الحضور والانصراف'!$A$2:$A$3001,"&gt;="&amp;$D$3,'الحضور والانصراف'!$A$2:$A$3001,"&lt;="&amp;$F$3))</f>
        <v>0</v>
      </c>
      <c r="O58" s="24" t="n">
        <f aca="false">IF($A58="","",SUMIFS('الحضور والانصراف'!$Q$2:$Q$3001,'الحضور والانصراف'!$B$2:$B$3001,$A58,'الحضور والانصراف'!$A$2:$A$3001,"&gt;="&amp;$D$3,'الحضور والانصراف'!$A$2:$A$3001,"&lt;="&amp;$F$3))</f>
        <v>0</v>
      </c>
      <c r="P58" s="24" t="n">
        <f aca="false">IF($A58="","",SUMIFS('الحضور والانصراف'!$R$2:$R$3001,'الحضور والانصراف'!$B$2:$B$3001,$A58,'الحضور والانصراف'!$A$2:$A$3001,"&gt;="&amp;$D$3,'الحضور والانصراف'!$A$2:$A$3001,"&lt;="&amp;$F$3))</f>
        <v>0</v>
      </c>
      <c r="Q58" s="24" t="n">
        <f aca="false">IF($A58="","",M58+N58-O58-P58)</f>
        <v>3000</v>
      </c>
    </row>
    <row r="59" customFormat="false" ht="15" hidden="false" customHeight="false" outlineLevel="0" collapsed="false">
      <c r="A59" s="18" t="str">
        <f aca="false">IF(الموظفين!A55="","",الموظفين!A55)</f>
        <v>EMP054</v>
      </c>
      <c r="B59" s="18" t="str">
        <f aca="false">IF($A59="","",الموظفين!B55)</f>
        <v>الموظف 54</v>
      </c>
      <c r="C59" s="18" t="str">
        <f aca="false">IF($A59="","",IF(الموظفين!C55="","",الموظفين!C55))</f>
        <v/>
      </c>
      <c r="D59" s="22" t="n">
        <f aca="false">IF($A59="","",COUNTIFS('الحضور والانصراف'!$B$2:$B$3001,$A59,'الحضور والانصراف'!$P$2:$P$3001,"حاضر",'الحضور والانصراف'!$A$2:$A$3001,"&gt;="&amp;$D$3,'الحضور والانصراف'!$A$2:$A$3001,"&lt;="&amp;$F$3)+COUNTIFS('الحضور والانصراف'!$B$2:$B$3001,$A59,'الحضور والانصراف'!$P$2:$P$3001,"متأخر",'الحضور والانصراف'!$A$2:$A$3001,"&gt;="&amp;$D$3,'الحضور والانصراف'!$A$2:$A$3001,"&lt;="&amp;$F$3)+COUNTIFS('الحضور والانصراف'!$B$2:$B$3001,$A59,'الحضور والانصراف'!$P$2:$P$3001,"بدون انصراف",'الحضور والانصراف'!$A$2:$A$3001,"&gt;="&amp;$D$3,'الحضور والانصراف'!$A$2:$A$3001,"&lt;="&amp;$F$3))</f>
        <v>0</v>
      </c>
      <c r="E59" s="22" t="n">
        <f aca="false">IF($A59="","",COUNTIFS('الحضور والانصراف'!$B$2:$B$3001,$A59,'الحضور والانصراف'!$P$2:$P$3001,"متأخر",'الحضور والانصراف'!$A$2:$A$3001,"&gt;="&amp;$D$3,'الحضور والانصراف'!$A$2:$A$3001,"&lt;="&amp;$F$3))</f>
        <v>0</v>
      </c>
      <c r="F59" s="22" t="n">
        <f aca="false">IF($A59="","",COUNTIFS('الحضور والانصراف'!$B$2:$B$3001,$A59,'الحضور والانصراف'!$P$2:$P$3001,"غائب",'الحضور والانصراف'!$A$2:$A$3001,"&gt;="&amp;$D$3,'الحضور والانصراف'!$A$2:$A$3001,"&lt;="&amp;$F$3)+COUNTIFS('الحضور والانصراف'!$B$2:$B$3001,$A59,'الحضور والانصراف'!$P$2:$P$3001,"غياب",'الحضور والانصراف'!$A$2:$A$3001,"&gt;="&amp;$D$3,'الحضور والانصراف'!$A$2:$A$3001,"&lt;="&amp;$F$3))</f>
        <v>0</v>
      </c>
      <c r="G59" s="22" t="n">
        <f aca="false">IF($A59="","",SUMIFS(الإجازات!$I$2:$I$1001,الإجازات!$A$2:$A$1001,$A59,الإجازات!$G$2:$G$1001,"مقبولة"))</f>
        <v>0</v>
      </c>
      <c r="H59" s="21" t="n">
        <f aca="false">IF($A59="","",SUMIFS('الحضور والانصراف'!$J$2:$J$3001,'الحضور والانصراف'!$B$2:$B$3001,$A59,'الحضور والانصراف'!$A$2:$A$3001,"&gt;="&amp;$D$3,'الحضور والانصراف'!$A$2:$A$3001,"&lt;="&amp;$F$3))</f>
        <v>0</v>
      </c>
      <c r="I59" s="22" t="n">
        <f aca="false">IF($A59="","",SUMIFS('الحضور والانصراف'!$K$2:$K$3001,'الحضور والانصراف'!$B$2:$B$3001,$A59,'الحضور والانصراف'!$A$2:$A$3001,"&gt;="&amp;$D$3,'الحضور والانصراف'!$A$2:$A$3001,"&lt;="&amp;$F$3))</f>
        <v>0</v>
      </c>
      <c r="J59" s="22" t="n">
        <f aca="false">IF($A59="","",SUMIFS('الحضور والانصراف'!$L$2:$L$3001,'الحضور والانصراف'!$B$2:$B$3001,$A59,'الحضور والانصراف'!$A$2:$A$3001,"&gt;="&amp;$D$3,'الحضور والانصراف'!$A$2:$A$3001,"&lt;="&amp;$F$3))</f>
        <v>0</v>
      </c>
      <c r="K59" s="21" t="n">
        <f aca="false">IF($A59="","",ROUND(SUMIFS('الحضور والانصراف'!$M$2:$M$3001,'الحضور والانصراف'!$B$2:$B$3001,$A59,'الحضور والانصراف'!$A$2:$A$3001,"&gt;="&amp;$D$3,'الحضور والانصراف'!$A$2:$A$3001,"&lt;="&amp;$F$3)/60,2))</f>
        <v>0</v>
      </c>
      <c r="L59" s="21" t="n">
        <f aca="false">IF($A59="","",SUMIFS(المأموريات!$F$2:$F$1001,المأموريات!$A$2:$A$1001,$A59,المأموريات!$C$2:$C$1001,"&gt;="&amp;$D$3,المأموريات!$C$2:$C$1001,"&lt;="&amp;$F$3,المأموريات!$H$2:$H$1001,"موافق"))</f>
        <v>0</v>
      </c>
      <c r="M59" s="24" t="n">
        <f aca="false">IF($A59="","",N(الموظفين!K55))</f>
        <v>3000</v>
      </c>
      <c r="N59" s="24" t="n">
        <f aca="false">IF($A59="","",SUMIFS('الحضور والانصراف'!$S$2:$S$3001,'الحضور والانصراف'!$B$2:$B$3001,$A59,'الحضور والانصراف'!$A$2:$A$3001,"&gt;="&amp;$D$3,'الحضور والانصراف'!$A$2:$A$3001,"&lt;="&amp;$F$3))</f>
        <v>0</v>
      </c>
      <c r="O59" s="24" t="n">
        <f aca="false">IF($A59="","",SUMIFS('الحضور والانصراف'!$Q$2:$Q$3001,'الحضور والانصراف'!$B$2:$B$3001,$A59,'الحضور والانصراف'!$A$2:$A$3001,"&gt;="&amp;$D$3,'الحضور والانصراف'!$A$2:$A$3001,"&lt;="&amp;$F$3))</f>
        <v>0</v>
      </c>
      <c r="P59" s="24" t="n">
        <f aca="false">IF($A59="","",SUMIFS('الحضور والانصراف'!$R$2:$R$3001,'الحضور والانصراف'!$B$2:$B$3001,$A59,'الحضور والانصراف'!$A$2:$A$3001,"&gt;="&amp;$D$3,'الحضور والانصراف'!$A$2:$A$3001,"&lt;="&amp;$F$3))</f>
        <v>0</v>
      </c>
      <c r="Q59" s="24" t="n">
        <f aca="false">IF($A59="","",M59+N59-O59-P59)</f>
        <v>3000</v>
      </c>
    </row>
    <row r="60" customFormat="false" ht="15" hidden="false" customHeight="false" outlineLevel="0" collapsed="false">
      <c r="A60" s="18" t="str">
        <f aca="false">IF(الموظفين!A56="","",الموظفين!A56)</f>
        <v>EMP055</v>
      </c>
      <c r="B60" s="18" t="str">
        <f aca="false">IF($A60="","",الموظفين!B56)</f>
        <v>الموظف 55</v>
      </c>
      <c r="C60" s="18" t="str">
        <f aca="false">IF($A60="","",IF(الموظفين!C56="","",الموظفين!C56))</f>
        <v/>
      </c>
      <c r="D60" s="22" t="n">
        <f aca="false">IF($A60="","",COUNTIFS('الحضور والانصراف'!$B$2:$B$3001,$A60,'الحضور والانصراف'!$P$2:$P$3001,"حاضر",'الحضور والانصراف'!$A$2:$A$3001,"&gt;="&amp;$D$3,'الحضور والانصراف'!$A$2:$A$3001,"&lt;="&amp;$F$3)+COUNTIFS('الحضور والانصراف'!$B$2:$B$3001,$A60,'الحضور والانصراف'!$P$2:$P$3001,"متأخر",'الحضور والانصراف'!$A$2:$A$3001,"&gt;="&amp;$D$3,'الحضور والانصراف'!$A$2:$A$3001,"&lt;="&amp;$F$3)+COUNTIFS('الحضور والانصراف'!$B$2:$B$3001,$A60,'الحضور والانصراف'!$P$2:$P$3001,"بدون انصراف",'الحضور والانصراف'!$A$2:$A$3001,"&gt;="&amp;$D$3,'الحضور والانصراف'!$A$2:$A$3001,"&lt;="&amp;$F$3))</f>
        <v>0</v>
      </c>
      <c r="E60" s="22" t="n">
        <f aca="false">IF($A60="","",COUNTIFS('الحضور والانصراف'!$B$2:$B$3001,$A60,'الحضور والانصراف'!$P$2:$P$3001,"متأخر",'الحضور والانصراف'!$A$2:$A$3001,"&gt;="&amp;$D$3,'الحضور والانصراف'!$A$2:$A$3001,"&lt;="&amp;$F$3))</f>
        <v>0</v>
      </c>
      <c r="F60" s="22" t="n">
        <f aca="false">IF($A60="","",COUNTIFS('الحضور والانصراف'!$B$2:$B$3001,$A60,'الحضور والانصراف'!$P$2:$P$3001,"غائب",'الحضور والانصراف'!$A$2:$A$3001,"&gt;="&amp;$D$3,'الحضور والانصراف'!$A$2:$A$3001,"&lt;="&amp;$F$3)+COUNTIFS('الحضور والانصراف'!$B$2:$B$3001,$A60,'الحضور والانصراف'!$P$2:$P$3001,"غياب",'الحضور والانصراف'!$A$2:$A$3001,"&gt;="&amp;$D$3,'الحضور والانصراف'!$A$2:$A$3001,"&lt;="&amp;$F$3))</f>
        <v>0</v>
      </c>
      <c r="G60" s="22" t="n">
        <f aca="false">IF($A60="","",SUMIFS(الإجازات!$I$2:$I$1001,الإجازات!$A$2:$A$1001,$A60,الإجازات!$G$2:$G$1001,"مقبولة"))</f>
        <v>0</v>
      </c>
      <c r="H60" s="21" t="n">
        <f aca="false">IF($A60="","",SUMIFS('الحضور والانصراف'!$J$2:$J$3001,'الحضور والانصراف'!$B$2:$B$3001,$A60,'الحضور والانصراف'!$A$2:$A$3001,"&gt;="&amp;$D$3,'الحضور والانصراف'!$A$2:$A$3001,"&lt;="&amp;$F$3))</f>
        <v>0</v>
      </c>
      <c r="I60" s="22" t="n">
        <f aca="false">IF($A60="","",SUMIFS('الحضور والانصراف'!$K$2:$K$3001,'الحضور والانصراف'!$B$2:$B$3001,$A60,'الحضور والانصراف'!$A$2:$A$3001,"&gt;="&amp;$D$3,'الحضور والانصراف'!$A$2:$A$3001,"&lt;="&amp;$F$3))</f>
        <v>0</v>
      </c>
      <c r="J60" s="22" t="n">
        <f aca="false">IF($A60="","",SUMIFS('الحضور والانصراف'!$L$2:$L$3001,'الحضور والانصراف'!$B$2:$B$3001,$A60,'الحضور والانصراف'!$A$2:$A$3001,"&gt;="&amp;$D$3,'الحضور والانصراف'!$A$2:$A$3001,"&lt;="&amp;$F$3))</f>
        <v>0</v>
      </c>
      <c r="K60" s="21" t="n">
        <f aca="false">IF($A60="","",ROUND(SUMIFS('الحضور والانصراف'!$M$2:$M$3001,'الحضور والانصراف'!$B$2:$B$3001,$A60,'الحضور والانصراف'!$A$2:$A$3001,"&gt;="&amp;$D$3,'الحضور والانصراف'!$A$2:$A$3001,"&lt;="&amp;$F$3)/60,2))</f>
        <v>0</v>
      </c>
      <c r="L60" s="21" t="n">
        <f aca="false">IF($A60="","",SUMIFS(المأموريات!$F$2:$F$1001,المأموريات!$A$2:$A$1001,$A60,المأموريات!$C$2:$C$1001,"&gt;="&amp;$D$3,المأموريات!$C$2:$C$1001,"&lt;="&amp;$F$3,المأموريات!$H$2:$H$1001,"موافق"))</f>
        <v>0</v>
      </c>
      <c r="M60" s="24" t="n">
        <f aca="false">IF($A60="","",N(الموظفين!K56))</f>
        <v>3000</v>
      </c>
      <c r="N60" s="24" t="n">
        <f aca="false">IF($A60="","",SUMIFS('الحضور والانصراف'!$S$2:$S$3001,'الحضور والانصراف'!$B$2:$B$3001,$A60,'الحضور والانصراف'!$A$2:$A$3001,"&gt;="&amp;$D$3,'الحضور والانصراف'!$A$2:$A$3001,"&lt;="&amp;$F$3))</f>
        <v>0</v>
      </c>
      <c r="O60" s="24" t="n">
        <f aca="false">IF($A60="","",SUMIFS('الحضور والانصراف'!$Q$2:$Q$3001,'الحضور والانصراف'!$B$2:$B$3001,$A60,'الحضور والانصراف'!$A$2:$A$3001,"&gt;="&amp;$D$3,'الحضور والانصراف'!$A$2:$A$3001,"&lt;="&amp;$F$3))</f>
        <v>0</v>
      </c>
      <c r="P60" s="24" t="n">
        <f aca="false">IF($A60="","",SUMIFS('الحضور والانصراف'!$R$2:$R$3001,'الحضور والانصراف'!$B$2:$B$3001,$A60,'الحضور والانصراف'!$A$2:$A$3001,"&gt;="&amp;$D$3,'الحضور والانصراف'!$A$2:$A$3001,"&lt;="&amp;$F$3))</f>
        <v>0</v>
      </c>
      <c r="Q60" s="24" t="n">
        <f aca="false">IF($A60="","",M60+N60-O60-P60)</f>
        <v>3000</v>
      </c>
    </row>
    <row r="61" customFormat="false" ht="15" hidden="false" customHeight="false" outlineLevel="0" collapsed="false">
      <c r="A61" s="18" t="str">
        <f aca="false">IF(الموظفين!A57="","",الموظفين!A57)</f>
        <v>EMP056</v>
      </c>
      <c r="B61" s="18" t="str">
        <f aca="false">IF($A61="","",الموظفين!B57)</f>
        <v>الموظف 56</v>
      </c>
      <c r="C61" s="18" t="str">
        <f aca="false">IF($A61="","",IF(الموظفين!C57="","",الموظفين!C57))</f>
        <v/>
      </c>
      <c r="D61" s="22" t="n">
        <f aca="false">IF($A61="","",COUNTIFS('الحضور والانصراف'!$B$2:$B$3001,$A61,'الحضور والانصراف'!$P$2:$P$3001,"حاضر",'الحضور والانصراف'!$A$2:$A$3001,"&gt;="&amp;$D$3,'الحضور والانصراف'!$A$2:$A$3001,"&lt;="&amp;$F$3)+COUNTIFS('الحضور والانصراف'!$B$2:$B$3001,$A61,'الحضور والانصراف'!$P$2:$P$3001,"متأخر",'الحضور والانصراف'!$A$2:$A$3001,"&gt;="&amp;$D$3,'الحضور والانصراف'!$A$2:$A$3001,"&lt;="&amp;$F$3)+COUNTIFS('الحضور والانصراف'!$B$2:$B$3001,$A61,'الحضور والانصراف'!$P$2:$P$3001,"بدون انصراف",'الحضور والانصراف'!$A$2:$A$3001,"&gt;="&amp;$D$3,'الحضور والانصراف'!$A$2:$A$3001,"&lt;="&amp;$F$3))</f>
        <v>0</v>
      </c>
      <c r="E61" s="22" t="n">
        <f aca="false">IF($A61="","",COUNTIFS('الحضور والانصراف'!$B$2:$B$3001,$A61,'الحضور والانصراف'!$P$2:$P$3001,"متأخر",'الحضور والانصراف'!$A$2:$A$3001,"&gt;="&amp;$D$3,'الحضور والانصراف'!$A$2:$A$3001,"&lt;="&amp;$F$3))</f>
        <v>0</v>
      </c>
      <c r="F61" s="22" t="n">
        <f aca="false">IF($A61="","",COUNTIFS('الحضور والانصراف'!$B$2:$B$3001,$A61,'الحضور والانصراف'!$P$2:$P$3001,"غائب",'الحضور والانصراف'!$A$2:$A$3001,"&gt;="&amp;$D$3,'الحضور والانصراف'!$A$2:$A$3001,"&lt;="&amp;$F$3)+COUNTIFS('الحضور والانصراف'!$B$2:$B$3001,$A61,'الحضور والانصراف'!$P$2:$P$3001,"غياب",'الحضور والانصراف'!$A$2:$A$3001,"&gt;="&amp;$D$3,'الحضور والانصراف'!$A$2:$A$3001,"&lt;="&amp;$F$3))</f>
        <v>0</v>
      </c>
      <c r="G61" s="22" t="n">
        <f aca="false">IF($A61="","",SUMIFS(الإجازات!$I$2:$I$1001,الإجازات!$A$2:$A$1001,$A61,الإجازات!$G$2:$G$1001,"مقبولة"))</f>
        <v>0</v>
      </c>
      <c r="H61" s="21" t="n">
        <f aca="false">IF($A61="","",SUMIFS('الحضور والانصراف'!$J$2:$J$3001,'الحضور والانصراف'!$B$2:$B$3001,$A61,'الحضور والانصراف'!$A$2:$A$3001,"&gt;="&amp;$D$3,'الحضور والانصراف'!$A$2:$A$3001,"&lt;="&amp;$F$3))</f>
        <v>0</v>
      </c>
      <c r="I61" s="22" t="n">
        <f aca="false">IF($A61="","",SUMIFS('الحضور والانصراف'!$K$2:$K$3001,'الحضور والانصراف'!$B$2:$B$3001,$A61,'الحضور والانصراف'!$A$2:$A$3001,"&gt;="&amp;$D$3,'الحضور والانصراف'!$A$2:$A$3001,"&lt;="&amp;$F$3))</f>
        <v>0</v>
      </c>
      <c r="J61" s="22" t="n">
        <f aca="false">IF($A61="","",SUMIFS('الحضور والانصراف'!$L$2:$L$3001,'الحضور والانصراف'!$B$2:$B$3001,$A61,'الحضور والانصراف'!$A$2:$A$3001,"&gt;="&amp;$D$3,'الحضور والانصراف'!$A$2:$A$3001,"&lt;="&amp;$F$3))</f>
        <v>0</v>
      </c>
      <c r="K61" s="21" t="n">
        <f aca="false">IF($A61="","",ROUND(SUMIFS('الحضور والانصراف'!$M$2:$M$3001,'الحضور والانصراف'!$B$2:$B$3001,$A61,'الحضور والانصراف'!$A$2:$A$3001,"&gt;="&amp;$D$3,'الحضور والانصراف'!$A$2:$A$3001,"&lt;="&amp;$F$3)/60,2))</f>
        <v>0</v>
      </c>
      <c r="L61" s="21" t="n">
        <f aca="false">IF($A61="","",SUMIFS(المأموريات!$F$2:$F$1001,المأموريات!$A$2:$A$1001,$A61,المأموريات!$C$2:$C$1001,"&gt;="&amp;$D$3,المأموريات!$C$2:$C$1001,"&lt;="&amp;$F$3,المأموريات!$H$2:$H$1001,"موافق"))</f>
        <v>0</v>
      </c>
      <c r="M61" s="24" t="n">
        <f aca="false">IF($A61="","",N(الموظفين!K57))</f>
        <v>3000</v>
      </c>
      <c r="N61" s="24" t="n">
        <f aca="false">IF($A61="","",SUMIFS('الحضور والانصراف'!$S$2:$S$3001,'الحضور والانصراف'!$B$2:$B$3001,$A61,'الحضور والانصراف'!$A$2:$A$3001,"&gt;="&amp;$D$3,'الحضور والانصراف'!$A$2:$A$3001,"&lt;="&amp;$F$3))</f>
        <v>0</v>
      </c>
      <c r="O61" s="24" t="n">
        <f aca="false">IF($A61="","",SUMIFS('الحضور والانصراف'!$Q$2:$Q$3001,'الحضور والانصراف'!$B$2:$B$3001,$A61,'الحضور والانصراف'!$A$2:$A$3001,"&gt;="&amp;$D$3,'الحضور والانصراف'!$A$2:$A$3001,"&lt;="&amp;$F$3))</f>
        <v>0</v>
      </c>
      <c r="P61" s="24" t="n">
        <f aca="false">IF($A61="","",SUMIFS('الحضور والانصراف'!$R$2:$R$3001,'الحضور والانصراف'!$B$2:$B$3001,$A61,'الحضور والانصراف'!$A$2:$A$3001,"&gt;="&amp;$D$3,'الحضور والانصراف'!$A$2:$A$3001,"&lt;="&amp;$F$3))</f>
        <v>0</v>
      </c>
      <c r="Q61" s="24" t="n">
        <f aca="false">IF($A61="","",M61+N61-O61-P61)</f>
        <v>3000</v>
      </c>
    </row>
    <row r="62" customFormat="false" ht="15" hidden="false" customHeight="false" outlineLevel="0" collapsed="false">
      <c r="A62" s="18" t="str">
        <f aca="false">IF(الموظفين!A58="","",الموظفين!A58)</f>
        <v>EMP057</v>
      </c>
      <c r="B62" s="18" t="str">
        <f aca="false">IF($A62="","",الموظفين!B58)</f>
        <v>الموظف 57</v>
      </c>
      <c r="C62" s="18" t="str">
        <f aca="false">IF($A62="","",IF(الموظفين!C58="","",الموظفين!C58))</f>
        <v/>
      </c>
      <c r="D62" s="22" t="n">
        <f aca="false">IF($A62="","",COUNTIFS('الحضور والانصراف'!$B$2:$B$3001,$A62,'الحضور والانصراف'!$P$2:$P$3001,"حاضر",'الحضور والانصراف'!$A$2:$A$3001,"&gt;="&amp;$D$3,'الحضور والانصراف'!$A$2:$A$3001,"&lt;="&amp;$F$3)+COUNTIFS('الحضور والانصراف'!$B$2:$B$3001,$A62,'الحضور والانصراف'!$P$2:$P$3001,"متأخر",'الحضور والانصراف'!$A$2:$A$3001,"&gt;="&amp;$D$3,'الحضور والانصراف'!$A$2:$A$3001,"&lt;="&amp;$F$3)+COUNTIFS('الحضور والانصراف'!$B$2:$B$3001,$A62,'الحضور والانصراف'!$P$2:$P$3001,"بدون انصراف",'الحضور والانصراف'!$A$2:$A$3001,"&gt;="&amp;$D$3,'الحضور والانصراف'!$A$2:$A$3001,"&lt;="&amp;$F$3))</f>
        <v>0</v>
      </c>
      <c r="E62" s="22" t="n">
        <f aca="false">IF($A62="","",COUNTIFS('الحضور والانصراف'!$B$2:$B$3001,$A62,'الحضور والانصراف'!$P$2:$P$3001,"متأخر",'الحضور والانصراف'!$A$2:$A$3001,"&gt;="&amp;$D$3,'الحضور والانصراف'!$A$2:$A$3001,"&lt;="&amp;$F$3))</f>
        <v>0</v>
      </c>
      <c r="F62" s="22" t="n">
        <f aca="false">IF($A62="","",COUNTIFS('الحضور والانصراف'!$B$2:$B$3001,$A62,'الحضور والانصراف'!$P$2:$P$3001,"غائب",'الحضور والانصراف'!$A$2:$A$3001,"&gt;="&amp;$D$3,'الحضور والانصراف'!$A$2:$A$3001,"&lt;="&amp;$F$3)+COUNTIFS('الحضور والانصراف'!$B$2:$B$3001,$A62,'الحضور والانصراف'!$P$2:$P$3001,"غياب",'الحضور والانصراف'!$A$2:$A$3001,"&gt;="&amp;$D$3,'الحضور والانصراف'!$A$2:$A$3001,"&lt;="&amp;$F$3))</f>
        <v>0</v>
      </c>
      <c r="G62" s="22" t="n">
        <f aca="false">IF($A62="","",SUMIFS(الإجازات!$I$2:$I$1001,الإجازات!$A$2:$A$1001,$A62,الإجازات!$G$2:$G$1001,"مقبولة"))</f>
        <v>0</v>
      </c>
      <c r="H62" s="21" t="n">
        <f aca="false">IF($A62="","",SUMIFS('الحضور والانصراف'!$J$2:$J$3001,'الحضور والانصراف'!$B$2:$B$3001,$A62,'الحضور والانصراف'!$A$2:$A$3001,"&gt;="&amp;$D$3,'الحضور والانصراف'!$A$2:$A$3001,"&lt;="&amp;$F$3))</f>
        <v>0</v>
      </c>
      <c r="I62" s="22" t="n">
        <f aca="false">IF($A62="","",SUMIFS('الحضور والانصراف'!$K$2:$K$3001,'الحضور والانصراف'!$B$2:$B$3001,$A62,'الحضور والانصراف'!$A$2:$A$3001,"&gt;="&amp;$D$3,'الحضور والانصراف'!$A$2:$A$3001,"&lt;="&amp;$F$3))</f>
        <v>0</v>
      </c>
      <c r="J62" s="22" t="n">
        <f aca="false">IF($A62="","",SUMIFS('الحضور والانصراف'!$L$2:$L$3001,'الحضور والانصراف'!$B$2:$B$3001,$A62,'الحضور والانصراف'!$A$2:$A$3001,"&gt;="&amp;$D$3,'الحضور والانصراف'!$A$2:$A$3001,"&lt;="&amp;$F$3))</f>
        <v>0</v>
      </c>
      <c r="K62" s="21" t="n">
        <f aca="false">IF($A62="","",ROUND(SUMIFS('الحضور والانصراف'!$M$2:$M$3001,'الحضور والانصراف'!$B$2:$B$3001,$A62,'الحضور والانصراف'!$A$2:$A$3001,"&gt;="&amp;$D$3,'الحضور والانصراف'!$A$2:$A$3001,"&lt;="&amp;$F$3)/60,2))</f>
        <v>0</v>
      </c>
      <c r="L62" s="21" t="n">
        <f aca="false">IF($A62="","",SUMIFS(المأموريات!$F$2:$F$1001,المأموريات!$A$2:$A$1001,$A62,المأموريات!$C$2:$C$1001,"&gt;="&amp;$D$3,المأموريات!$C$2:$C$1001,"&lt;="&amp;$F$3,المأموريات!$H$2:$H$1001,"موافق"))</f>
        <v>0</v>
      </c>
      <c r="M62" s="24" t="n">
        <f aca="false">IF($A62="","",N(الموظفين!K58))</f>
        <v>3000</v>
      </c>
      <c r="N62" s="24" t="n">
        <f aca="false">IF($A62="","",SUMIFS('الحضور والانصراف'!$S$2:$S$3001,'الحضور والانصراف'!$B$2:$B$3001,$A62,'الحضور والانصراف'!$A$2:$A$3001,"&gt;="&amp;$D$3,'الحضور والانصراف'!$A$2:$A$3001,"&lt;="&amp;$F$3))</f>
        <v>0</v>
      </c>
      <c r="O62" s="24" t="n">
        <f aca="false">IF($A62="","",SUMIFS('الحضور والانصراف'!$Q$2:$Q$3001,'الحضور والانصراف'!$B$2:$B$3001,$A62,'الحضور والانصراف'!$A$2:$A$3001,"&gt;="&amp;$D$3,'الحضور والانصراف'!$A$2:$A$3001,"&lt;="&amp;$F$3))</f>
        <v>0</v>
      </c>
      <c r="P62" s="24" t="n">
        <f aca="false">IF($A62="","",SUMIFS('الحضور والانصراف'!$R$2:$R$3001,'الحضور والانصراف'!$B$2:$B$3001,$A62,'الحضور والانصراف'!$A$2:$A$3001,"&gt;="&amp;$D$3,'الحضور والانصراف'!$A$2:$A$3001,"&lt;="&amp;$F$3))</f>
        <v>0</v>
      </c>
      <c r="Q62" s="24" t="n">
        <f aca="false">IF($A62="","",M62+N62-O62-P62)</f>
        <v>3000</v>
      </c>
    </row>
    <row r="63" customFormat="false" ht="15" hidden="false" customHeight="false" outlineLevel="0" collapsed="false">
      <c r="A63" s="18" t="str">
        <f aca="false">IF(الموظفين!A59="","",الموظفين!A59)</f>
        <v>EMP058</v>
      </c>
      <c r="B63" s="18" t="str">
        <f aca="false">IF($A63="","",الموظفين!B59)</f>
        <v>الموظف 58</v>
      </c>
      <c r="C63" s="18" t="str">
        <f aca="false">IF($A63="","",IF(الموظفين!C59="","",الموظفين!C59))</f>
        <v/>
      </c>
      <c r="D63" s="22" t="n">
        <f aca="false">IF($A63="","",COUNTIFS('الحضور والانصراف'!$B$2:$B$3001,$A63,'الحضور والانصراف'!$P$2:$P$3001,"حاضر",'الحضور والانصراف'!$A$2:$A$3001,"&gt;="&amp;$D$3,'الحضور والانصراف'!$A$2:$A$3001,"&lt;="&amp;$F$3)+COUNTIFS('الحضور والانصراف'!$B$2:$B$3001,$A63,'الحضور والانصراف'!$P$2:$P$3001,"متأخر",'الحضور والانصراف'!$A$2:$A$3001,"&gt;="&amp;$D$3,'الحضور والانصراف'!$A$2:$A$3001,"&lt;="&amp;$F$3)+COUNTIFS('الحضور والانصراف'!$B$2:$B$3001,$A63,'الحضور والانصراف'!$P$2:$P$3001,"بدون انصراف",'الحضور والانصراف'!$A$2:$A$3001,"&gt;="&amp;$D$3,'الحضور والانصراف'!$A$2:$A$3001,"&lt;="&amp;$F$3))</f>
        <v>0</v>
      </c>
      <c r="E63" s="22" t="n">
        <f aca="false">IF($A63="","",COUNTIFS('الحضور والانصراف'!$B$2:$B$3001,$A63,'الحضور والانصراف'!$P$2:$P$3001,"متأخر",'الحضور والانصراف'!$A$2:$A$3001,"&gt;="&amp;$D$3,'الحضور والانصراف'!$A$2:$A$3001,"&lt;="&amp;$F$3))</f>
        <v>0</v>
      </c>
      <c r="F63" s="22" t="n">
        <f aca="false">IF($A63="","",COUNTIFS('الحضور والانصراف'!$B$2:$B$3001,$A63,'الحضور والانصراف'!$P$2:$P$3001,"غائب",'الحضور والانصراف'!$A$2:$A$3001,"&gt;="&amp;$D$3,'الحضور والانصراف'!$A$2:$A$3001,"&lt;="&amp;$F$3)+COUNTIFS('الحضور والانصراف'!$B$2:$B$3001,$A63,'الحضور والانصراف'!$P$2:$P$3001,"غياب",'الحضور والانصراف'!$A$2:$A$3001,"&gt;="&amp;$D$3,'الحضور والانصراف'!$A$2:$A$3001,"&lt;="&amp;$F$3))</f>
        <v>0</v>
      </c>
      <c r="G63" s="22" t="n">
        <f aca="false">IF($A63="","",SUMIFS(الإجازات!$I$2:$I$1001,الإجازات!$A$2:$A$1001,$A63,الإجازات!$G$2:$G$1001,"مقبولة"))</f>
        <v>0</v>
      </c>
      <c r="H63" s="21" t="n">
        <f aca="false">IF($A63="","",SUMIFS('الحضور والانصراف'!$J$2:$J$3001,'الحضور والانصراف'!$B$2:$B$3001,$A63,'الحضور والانصراف'!$A$2:$A$3001,"&gt;="&amp;$D$3,'الحضور والانصراف'!$A$2:$A$3001,"&lt;="&amp;$F$3))</f>
        <v>0</v>
      </c>
      <c r="I63" s="22" t="n">
        <f aca="false">IF($A63="","",SUMIFS('الحضور والانصراف'!$K$2:$K$3001,'الحضور والانصراف'!$B$2:$B$3001,$A63,'الحضور والانصراف'!$A$2:$A$3001,"&gt;="&amp;$D$3,'الحضور والانصراف'!$A$2:$A$3001,"&lt;="&amp;$F$3))</f>
        <v>0</v>
      </c>
      <c r="J63" s="22" t="n">
        <f aca="false">IF($A63="","",SUMIFS('الحضور والانصراف'!$L$2:$L$3001,'الحضور والانصراف'!$B$2:$B$3001,$A63,'الحضور والانصراف'!$A$2:$A$3001,"&gt;="&amp;$D$3,'الحضور والانصراف'!$A$2:$A$3001,"&lt;="&amp;$F$3))</f>
        <v>0</v>
      </c>
      <c r="K63" s="21" t="n">
        <f aca="false">IF($A63="","",ROUND(SUMIFS('الحضور والانصراف'!$M$2:$M$3001,'الحضور والانصراف'!$B$2:$B$3001,$A63,'الحضور والانصراف'!$A$2:$A$3001,"&gt;="&amp;$D$3,'الحضور والانصراف'!$A$2:$A$3001,"&lt;="&amp;$F$3)/60,2))</f>
        <v>0</v>
      </c>
      <c r="L63" s="21" t="n">
        <f aca="false">IF($A63="","",SUMIFS(المأموريات!$F$2:$F$1001,المأموريات!$A$2:$A$1001,$A63,المأموريات!$C$2:$C$1001,"&gt;="&amp;$D$3,المأموريات!$C$2:$C$1001,"&lt;="&amp;$F$3,المأموريات!$H$2:$H$1001,"موافق"))</f>
        <v>0</v>
      </c>
      <c r="M63" s="24" t="n">
        <f aca="false">IF($A63="","",N(الموظفين!K59))</f>
        <v>3000</v>
      </c>
      <c r="N63" s="24" t="n">
        <f aca="false">IF($A63="","",SUMIFS('الحضور والانصراف'!$S$2:$S$3001,'الحضور والانصراف'!$B$2:$B$3001,$A63,'الحضور والانصراف'!$A$2:$A$3001,"&gt;="&amp;$D$3,'الحضور والانصراف'!$A$2:$A$3001,"&lt;="&amp;$F$3))</f>
        <v>0</v>
      </c>
      <c r="O63" s="24" t="n">
        <f aca="false">IF($A63="","",SUMIFS('الحضور والانصراف'!$Q$2:$Q$3001,'الحضور والانصراف'!$B$2:$B$3001,$A63,'الحضور والانصراف'!$A$2:$A$3001,"&gt;="&amp;$D$3,'الحضور والانصراف'!$A$2:$A$3001,"&lt;="&amp;$F$3))</f>
        <v>0</v>
      </c>
      <c r="P63" s="24" t="n">
        <f aca="false">IF($A63="","",SUMIFS('الحضور والانصراف'!$R$2:$R$3001,'الحضور والانصراف'!$B$2:$B$3001,$A63,'الحضور والانصراف'!$A$2:$A$3001,"&gt;="&amp;$D$3,'الحضور والانصراف'!$A$2:$A$3001,"&lt;="&amp;$F$3))</f>
        <v>0</v>
      </c>
      <c r="Q63" s="24" t="n">
        <f aca="false">IF($A63="","",M63+N63-O63-P63)</f>
        <v>3000</v>
      </c>
    </row>
    <row r="64" customFormat="false" ht="15" hidden="false" customHeight="false" outlineLevel="0" collapsed="false">
      <c r="A64" s="18" t="str">
        <f aca="false">IF(الموظفين!A60="","",الموظفين!A60)</f>
        <v>EMP059</v>
      </c>
      <c r="B64" s="18" t="str">
        <f aca="false">IF($A64="","",الموظفين!B60)</f>
        <v>الموظف 59</v>
      </c>
      <c r="C64" s="18" t="str">
        <f aca="false">IF($A64="","",IF(الموظفين!C60="","",الموظفين!C60))</f>
        <v/>
      </c>
      <c r="D64" s="22" t="n">
        <f aca="false">IF($A64="","",COUNTIFS('الحضور والانصراف'!$B$2:$B$3001,$A64,'الحضور والانصراف'!$P$2:$P$3001,"حاضر",'الحضور والانصراف'!$A$2:$A$3001,"&gt;="&amp;$D$3,'الحضور والانصراف'!$A$2:$A$3001,"&lt;="&amp;$F$3)+COUNTIFS('الحضور والانصراف'!$B$2:$B$3001,$A64,'الحضور والانصراف'!$P$2:$P$3001,"متأخر",'الحضور والانصراف'!$A$2:$A$3001,"&gt;="&amp;$D$3,'الحضور والانصراف'!$A$2:$A$3001,"&lt;="&amp;$F$3)+COUNTIFS('الحضور والانصراف'!$B$2:$B$3001,$A64,'الحضور والانصراف'!$P$2:$P$3001,"بدون انصراف",'الحضور والانصراف'!$A$2:$A$3001,"&gt;="&amp;$D$3,'الحضور والانصراف'!$A$2:$A$3001,"&lt;="&amp;$F$3))</f>
        <v>0</v>
      </c>
      <c r="E64" s="22" t="n">
        <f aca="false">IF($A64="","",COUNTIFS('الحضور والانصراف'!$B$2:$B$3001,$A64,'الحضور والانصراف'!$P$2:$P$3001,"متأخر",'الحضور والانصراف'!$A$2:$A$3001,"&gt;="&amp;$D$3,'الحضور والانصراف'!$A$2:$A$3001,"&lt;="&amp;$F$3))</f>
        <v>0</v>
      </c>
      <c r="F64" s="22" t="n">
        <f aca="false">IF($A64="","",COUNTIFS('الحضور والانصراف'!$B$2:$B$3001,$A64,'الحضور والانصراف'!$P$2:$P$3001,"غائب",'الحضور والانصراف'!$A$2:$A$3001,"&gt;="&amp;$D$3,'الحضور والانصراف'!$A$2:$A$3001,"&lt;="&amp;$F$3)+COUNTIFS('الحضور والانصراف'!$B$2:$B$3001,$A64,'الحضور والانصراف'!$P$2:$P$3001,"غياب",'الحضور والانصراف'!$A$2:$A$3001,"&gt;="&amp;$D$3,'الحضور والانصراف'!$A$2:$A$3001,"&lt;="&amp;$F$3))</f>
        <v>0</v>
      </c>
      <c r="G64" s="22" t="n">
        <f aca="false">IF($A64="","",SUMIFS(الإجازات!$I$2:$I$1001,الإجازات!$A$2:$A$1001,$A64,الإجازات!$G$2:$G$1001,"مقبولة"))</f>
        <v>0</v>
      </c>
      <c r="H64" s="21" t="n">
        <f aca="false">IF($A64="","",SUMIFS('الحضور والانصراف'!$J$2:$J$3001,'الحضور والانصراف'!$B$2:$B$3001,$A64,'الحضور والانصراف'!$A$2:$A$3001,"&gt;="&amp;$D$3,'الحضور والانصراف'!$A$2:$A$3001,"&lt;="&amp;$F$3))</f>
        <v>0</v>
      </c>
      <c r="I64" s="22" t="n">
        <f aca="false">IF($A64="","",SUMIFS('الحضور والانصراف'!$K$2:$K$3001,'الحضور والانصراف'!$B$2:$B$3001,$A64,'الحضور والانصراف'!$A$2:$A$3001,"&gt;="&amp;$D$3,'الحضور والانصراف'!$A$2:$A$3001,"&lt;="&amp;$F$3))</f>
        <v>0</v>
      </c>
      <c r="J64" s="22" t="n">
        <f aca="false">IF($A64="","",SUMIFS('الحضور والانصراف'!$L$2:$L$3001,'الحضور والانصراف'!$B$2:$B$3001,$A64,'الحضور والانصراف'!$A$2:$A$3001,"&gt;="&amp;$D$3,'الحضور والانصراف'!$A$2:$A$3001,"&lt;="&amp;$F$3))</f>
        <v>0</v>
      </c>
      <c r="K64" s="21" t="n">
        <f aca="false">IF($A64="","",ROUND(SUMIFS('الحضور والانصراف'!$M$2:$M$3001,'الحضور والانصراف'!$B$2:$B$3001,$A64,'الحضور والانصراف'!$A$2:$A$3001,"&gt;="&amp;$D$3,'الحضور والانصراف'!$A$2:$A$3001,"&lt;="&amp;$F$3)/60,2))</f>
        <v>0</v>
      </c>
      <c r="L64" s="21" t="n">
        <f aca="false">IF($A64="","",SUMIFS(المأموريات!$F$2:$F$1001,المأموريات!$A$2:$A$1001,$A64,المأموريات!$C$2:$C$1001,"&gt;="&amp;$D$3,المأموريات!$C$2:$C$1001,"&lt;="&amp;$F$3,المأموريات!$H$2:$H$1001,"موافق"))</f>
        <v>0</v>
      </c>
      <c r="M64" s="24" t="n">
        <f aca="false">IF($A64="","",N(الموظفين!K60))</f>
        <v>3000</v>
      </c>
      <c r="N64" s="24" t="n">
        <f aca="false">IF($A64="","",SUMIFS('الحضور والانصراف'!$S$2:$S$3001,'الحضور والانصراف'!$B$2:$B$3001,$A64,'الحضور والانصراف'!$A$2:$A$3001,"&gt;="&amp;$D$3,'الحضور والانصراف'!$A$2:$A$3001,"&lt;="&amp;$F$3))</f>
        <v>0</v>
      </c>
      <c r="O64" s="24" t="n">
        <f aca="false">IF($A64="","",SUMIFS('الحضور والانصراف'!$Q$2:$Q$3001,'الحضور والانصراف'!$B$2:$B$3001,$A64,'الحضور والانصراف'!$A$2:$A$3001,"&gt;="&amp;$D$3,'الحضور والانصراف'!$A$2:$A$3001,"&lt;="&amp;$F$3))</f>
        <v>0</v>
      </c>
      <c r="P64" s="24" t="n">
        <f aca="false">IF($A64="","",SUMIFS('الحضور والانصراف'!$R$2:$R$3001,'الحضور والانصراف'!$B$2:$B$3001,$A64,'الحضور والانصراف'!$A$2:$A$3001,"&gt;="&amp;$D$3,'الحضور والانصراف'!$A$2:$A$3001,"&lt;="&amp;$F$3))</f>
        <v>0</v>
      </c>
      <c r="Q64" s="24" t="n">
        <f aca="false">IF($A64="","",M64+N64-O64-P64)</f>
        <v>3000</v>
      </c>
    </row>
    <row r="65" customFormat="false" ht="15" hidden="false" customHeight="false" outlineLevel="0" collapsed="false">
      <c r="A65" s="18" t="str">
        <f aca="false">IF(الموظفين!A61="","",الموظفين!A61)</f>
        <v>EMP060</v>
      </c>
      <c r="B65" s="18" t="str">
        <f aca="false">IF($A65="","",الموظفين!B61)</f>
        <v>الموظف 60</v>
      </c>
      <c r="C65" s="18" t="str">
        <f aca="false">IF($A65="","",IF(الموظفين!C61="","",الموظفين!C61))</f>
        <v/>
      </c>
      <c r="D65" s="22" t="n">
        <f aca="false">IF($A65="","",COUNTIFS('الحضور والانصراف'!$B$2:$B$3001,$A65,'الحضور والانصراف'!$P$2:$P$3001,"حاضر",'الحضور والانصراف'!$A$2:$A$3001,"&gt;="&amp;$D$3,'الحضور والانصراف'!$A$2:$A$3001,"&lt;="&amp;$F$3)+COUNTIFS('الحضور والانصراف'!$B$2:$B$3001,$A65,'الحضور والانصراف'!$P$2:$P$3001,"متأخر",'الحضور والانصراف'!$A$2:$A$3001,"&gt;="&amp;$D$3,'الحضور والانصراف'!$A$2:$A$3001,"&lt;="&amp;$F$3)+COUNTIFS('الحضور والانصراف'!$B$2:$B$3001,$A65,'الحضور والانصراف'!$P$2:$P$3001,"بدون انصراف",'الحضور والانصراف'!$A$2:$A$3001,"&gt;="&amp;$D$3,'الحضور والانصراف'!$A$2:$A$3001,"&lt;="&amp;$F$3))</f>
        <v>0</v>
      </c>
      <c r="E65" s="22" t="n">
        <f aca="false">IF($A65="","",COUNTIFS('الحضور والانصراف'!$B$2:$B$3001,$A65,'الحضور والانصراف'!$P$2:$P$3001,"متأخر",'الحضور والانصراف'!$A$2:$A$3001,"&gt;="&amp;$D$3,'الحضور والانصراف'!$A$2:$A$3001,"&lt;="&amp;$F$3))</f>
        <v>0</v>
      </c>
      <c r="F65" s="22" t="n">
        <f aca="false">IF($A65="","",COUNTIFS('الحضور والانصراف'!$B$2:$B$3001,$A65,'الحضور والانصراف'!$P$2:$P$3001,"غائب",'الحضور والانصراف'!$A$2:$A$3001,"&gt;="&amp;$D$3,'الحضور والانصراف'!$A$2:$A$3001,"&lt;="&amp;$F$3)+COUNTIFS('الحضور والانصراف'!$B$2:$B$3001,$A65,'الحضور والانصراف'!$P$2:$P$3001,"غياب",'الحضور والانصراف'!$A$2:$A$3001,"&gt;="&amp;$D$3,'الحضور والانصراف'!$A$2:$A$3001,"&lt;="&amp;$F$3))</f>
        <v>0</v>
      </c>
      <c r="G65" s="22" t="n">
        <f aca="false">IF($A65="","",SUMIFS(الإجازات!$I$2:$I$1001,الإجازات!$A$2:$A$1001,$A65,الإجازات!$G$2:$G$1001,"مقبولة"))</f>
        <v>0</v>
      </c>
      <c r="H65" s="21" t="n">
        <f aca="false">IF($A65="","",SUMIFS('الحضور والانصراف'!$J$2:$J$3001,'الحضور والانصراف'!$B$2:$B$3001,$A65,'الحضور والانصراف'!$A$2:$A$3001,"&gt;="&amp;$D$3,'الحضور والانصراف'!$A$2:$A$3001,"&lt;="&amp;$F$3))</f>
        <v>0</v>
      </c>
      <c r="I65" s="22" t="n">
        <f aca="false">IF($A65="","",SUMIFS('الحضور والانصراف'!$K$2:$K$3001,'الحضور والانصراف'!$B$2:$B$3001,$A65,'الحضور والانصراف'!$A$2:$A$3001,"&gt;="&amp;$D$3,'الحضور والانصراف'!$A$2:$A$3001,"&lt;="&amp;$F$3))</f>
        <v>0</v>
      </c>
      <c r="J65" s="22" t="n">
        <f aca="false">IF($A65="","",SUMIFS('الحضور والانصراف'!$L$2:$L$3001,'الحضور والانصراف'!$B$2:$B$3001,$A65,'الحضور والانصراف'!$A$2:$A$3001,"&gt;="&amp;$D$3,'الحضور والانصراف'!$A$2:$A$3001,"&lt;="&amp;$F$3))</f>
        <v>0</v>
      </c>
      <c r="K65" s="21" t="n">
        <f aca="false">IF($A65="","",ROUND(SUMIFS('الحضور والانصراف'!$M$2:$M$3001,'الحضور والانصراف'!$B$2:$B$3001,$A65,'الحضور والانصراف'!$A$2:$A$3001,"&gt;="&amp;$D$3,'الحضور والانصراف'!$A$2:$A$3001,"&lt;="&amp;$F$3)/60,2))</f>
        <v>0</v>
      </c>
      <c r="L65" s="21" t="n">
        <f aca="false">IF($A65="","",SUMIFS(المأموريات!$F$2:$F$1001,المأموريات!$A$2:$A$1001,$A65,المأموريات!$C$2:$C$1001,"&gt;="&amp;$D$3,المأموريات!$C$2:$C$1001,"&lt;="&amp;$F$3,المأموريات!$H$2:$H$1001,"موافق"))</f>
        <v>0</v>
      </c>
      <c r="M65" s="24" t="n">
        <f aca="false">IF($A65="","",N(الموظفين!K61))</f>
        <v>3000</v>
      </c>
      <c r="N65" s="24" t="n">
        <f aca="false">IF($A65="","",SUMIFS('الحضور والانصراف'!$S$2:$S$3001,'الحضور والانصراف'!$B$2:$B$3001,$A65,'الحضور والانصراف'!$A$2:$A$3001,"&gt;="&amp;$D$3,'الحضور والانصراف'!$A$2:$A$3001,"&lt;="&amp;$F$3))</f>
        <v>0</v>
      </c>
      <c r="O65" s="24" t="n">
        <f aca="false">IF($A65="","",SUMIFS('الحضور والانصراف'!$Q$2:$Q$3001,'الحضور والانصراف'!$B$2:$B$3001,$A65,'الحضور والانصراف'!$A$2:$A$3001,"&gt;="&amp;$D$3,'الحضور والانصراف'!$A$2:$A$3001,"&lt;="&amp;$F$3))</f>
        <v>0</v>
      </c>
      <c r="P65" s="24" t="n">
        <f aca="false">IF($A65="","",SUMIFS('الحضور والانصراف'!$R$2:$R$3001,'الحضور والانصراف'!$B$2:$B$3001,$A65,'الحضور والانصراف'!$A$2:$A$3001,"&gt;="&amp;$D$3,'الحضور والانصراف'!$A$2:$A$3001,"&lt;="&amp;$F$3))</f>
        <v>0</v>
      </c>
      <c r="Q65" s="24" t="n">
        <f aca="false">IF($A65="","",M65+N65-O65-P65)</f>
        <v>3000</v>
      </c>
    </row>
    <row r="66" customFormat="false" ht="15" hidden="false" customHeight="false" outlineLevel="0" collapsed="false">
      <c r="A66" s="18" t="str">
        <f aca="false">IF(الموظفين!A62="","",الموظفين!A62)</f>
        <v>EMP061</v>
      </c>
      <c r="B66" s="18" t="str">
        <f aca="false">IF($A66="","",الموظفين!B62)</f>
        <v>الموظف 61</v>
      </c>
      <c r="C66" s="18" t="str">
        <f aca="false">IF($A66="","",IF(الموظفين!C62="","",الموظفين!C62))</f>
        <v/>
      </c>
      <c r="D66" s="22" t="n">
        <f aca="false">IF($A66="","",COUNTIFS('الحضور والانصراف'!$B$2:$B$3001,$A66,'الحضور والانصراف'!$P$2:$P$3001,"حاضر",'الحضور والانصراف'!$A$2:$A$3001,"&gt;="&amp;$D$3,'الحضور والانصراف'!$A$2:$A$3001,"&lt;="&amp;$F$3)+COUNTIFS('الحضور والانصراف'!$B$2:$B$3001,$A66,'الحضور والانصراف'!$P$2:$P$3001,"متأخر",'الحضور والانصراف'!$A$2:$A$3001,"&gt;="&amp;$D$3,'الحضور والانصراف'!$A$2:$A$3001,"&lt;="&amp;$F$3)+COUNTIFS('الحضور والانصراف'!$B$2:$B$3001,$A66,'الحضور والانصراف'!$P$2:$P$3001,"بدون انصراف",'الحضور والانصراف'!$A$2:$A$3001,"&gt;="&amp;$D$3,'الحضور والانصراف'!$A$2:$A$3001,"&lt;="&amp;$F$3))</f>
        <v>0</v>
      </c>
      <c r="E66" s="22" t="n">
        <f aca="false">IF($A66="","",COUNTIFS('الحضور والانصراف'!$B$2:$B$3001,$A66,'الحضور والانصراف'!$P$2:$P$3001,"متأخر",'الحضور والانصراف'!$A$2:$A$3001,"&gt;="&amp;$D$3,'الحضور والانصراف'!$A$2:$A$3001,"&lt;="&amp;$F$3))</f>
        <v>0</v>
      </c>
      <c r="F66" s="22" t="n">
        <f aca="false">IF($A66="","",COUNTIFS('الحضور والانصراف'!$B$2:$B$3001,$A66,'الحضور والانصراف'!$P$2:$P$3001,"غائب",'الحضور والانصراف'!$A$2:$A$3001,"&gt;="&amp;$D$3,'الحضور والانصراف'!$A$2:$A$3001,"&lt;="&amp;$F$3)+COUNTIFS('الحضور والانصراف'!$B$2:$B$3001,$A66,'الحضور والانصراف'!$P$2:$P$3001,"غياب",'الحضور والانصراف'!$A$2:$A$3001,"&gt;="&amp;$D$3,'الحضور والانصراف'!$A$2:$A$3001,"&lt;="&amp;$F$3))</f>
        <v>0</v>
      </c>
      <c r="G66" s="22" t="n">
        <f aca="false">IF($A66="","",SUMIFS(الإجازات!$I$2:$I$1001,الإجازات!$A$2:$A$1001,$A66,الإجازات!$G$2:$G$1001,"مقبولة"))</f>
        <v>0</v>
      </c>
      <c r="H66" s="21" t="n">
        <f aca="false">IF($A66="","",SUMIFS('الحضور والانصراف'!$J$2:$J$3001,'الحضور والانصراف'!$B$2:$B$3001,$A66,'الحضور والانصراف'!$A$2:$A$3001,"&gt;="&amp;$D$3,'الحضور والانصراف'!$A$2:$A$3001,"&lt;="&amp;$F$3))</f>
        <v>0</v>
      </c>
      <c r="I66" s="22" t="n">
        <f aca="false">IF($A66="","",SUMIFS('الحضور والانصراف'!$K$2:$K$3001,'الحضور والانصراف'!$B$2:$B$3001,$A66,'الحضور والانصراف'!$A$2:$A$3001,"&gt;="&amp;$D$3,'الحضور والانصراف'!$A$2:$A$3001,"&lt;="&amp;$F$3))</f>
        <v>0</v>
      </c>
      <c r="J66" s="22" t="n">
        <f aca="false">IF($A66="","",SUMIFS('الحضور والانصراف'!$L$2:$L$3001,'الحضور والانصراف'!$B$2:$B$3001,$A66,'الحضور والانصراف'!$A$2:$A$3001,"&gt;="&amp;$D$3,'الحضور والانصراف'!$A$2:$A$3001,"&lt;="&amp;$F$3))</f>
        <v>0</v>
      </c>
      <c r="K66" s="21" t="n">
        <f aca="false">IF($A66="","",ROUND(SUMIFS('الحضور والانصراف'!$M$2:$M$3001,'الحضور والانصراف'!$B$2:$B$3001,$A66,'الحضور والانصراف'!$A$2:$A$3001,"&gt;="&amp;$D$3,'الحضور والانصراف'!$A$2:$A$3001,"&lt;="&amp;$F$3)/60,2))</f>
        <v>0</v>
      </c>
      <c r="L66" s="21" t="n">
        <f aca="false">IF($A66="","",SUMIFS(المأموريات!$F$2:$F$1001,المأموريات!$A$2:$A$1001,$A66,المأموريات!$C$2:$C$1001,"&gt;="&amp;$D$3,المأموريات!$C$2:$C$1001,"&lt;="&amp;$F$3,المأموريات!$H$2:$H$1001,"موافق"))</f>
        <v>0</v>
      </c>
      <c r="M66" s="24" t="n">
        <f aca="false">IF($A66="","",N(الموظفين!K62))</f>
        <v>3000</v>
      </c>
      <c r="N66" s="24" t="n">
        <f aca="false">IF($A66="","",SUMIFS('الحضور والانصراف'!$S$2:$S$3001,'الحضور والانصراف'!$B$2:$B$3001,$A66,'الحضور والانصراف'!$A$2:$A$3001,"&gt;="&amp;$D$3,'الحضور والانصراف'!$A$2:$A$3001,"&lt;="&amp;$F$3))</f>
        <v>0</v>
      </c>
      <c r="O66" s="24" t="n">
        <f aca="false">IF($A66="","",SUMIFS('الحضور والانصراف'!$Q$2:$Q$3001,'الحضور والانصراف'!$B$2:$B$3001,$A66,'الحضور والانصراف'!$A$2:$A$3001,"&gt;="&amp;$D$3,'الحضور والانصراف'!$A$2:$A$3001,"&lt;="&amp;$F$3))</f>
        <v>0</v>
      </c>
      <c r="P66" s="24" t="n">
        <f aca="false">IF($A66="","",SUMIFS('الحضور والانصراف'!$R$2:$R$3001,'الحضور والانصراف'!$B$2:$B$3001,$A66,'الحضور والانصراف'!$A$2:$A$3001,"&gt;="&amp;$D$3,'الحضور والانصراف'!$A$2:$A$3001,"&lt;="&amp;$F$3))</f>
        <v>0</v>
      </c>
      <c r="Q66" s="24" t="n">
        <f aca="false">IF($A66="","",M66+N66-O66-P66)</f>
        <v>3000</v>
      </c>
    </row>
    <row r="67" customFormat="false" ht="15" hidden="false" customHeight="false" outlineLevel="0" collapsed="false">
      <c r="A67" s="18" t="str">
        <f aca="false">IF(الموظفين!A63="","",الموظفين!A63)</f>
        <v>EMP062</v>
      </c>
      <c r="B67" s="18" t="str">
        <f aca="false">IF($A67="","",الموظفين!B63)</f>
        <v>الموظف 62</v>
      </c>
      <c r="C67" s="18" t="str">
        <f aca="false">IF($A67="","",IF(الموظفين!C63="","",الموظفين!C63))</f>
        <v/>
      </c>
      <c r="D67" s="22" t="n">
        <f aca="false">IF($A67="","",COUNTIFS('الحضور والانصراف'!$B$2:$B$3001,$A67,'الحضور والانصراف'!$P$2:$P$3001,"حاضر",'الحضور والانصراف'!$A$2:$A$3001,"&gt;="&amp;$D$3,'الحضور والانصراف'!$A$2:$A$3001,"&lt;="&amp;$F$3)+COUNTIFS('الحضور والانصراف'!$B$2:$B$3001,$A67,'الحضور والانصراف'!$P$2:$P$3001,"متأخر",'الحضور والانصراف'!$A$2:$A$3001,"&gt;="&amp;$D$3,'الحضور والانصراف'!$A$2:$A$3001,"&lt;="&amp;$F$3)+COUNTIFS('الحضور والانصراف'!$B$2:$B$3001,$A67,'الحضور والانصراف'!$P$2:$P$3001,"بدون انصراف",'الحضور والانصراف'!$A$2:$A$3001,"&gt;="&amp;$D$3,'الحضور والانصراف'!$A$2:$A$3001,"&lt;="&amp;$F$3))</f>
        <v>0</v>
      </c>
      <c r="E67" s="22" t="n">
        <f aca="false">IF($A67="","",COUNTIFS('الحضور والانصراف'!$B$2:$B$3001,$A67,'الحضور والانصراف'!$P$2:$P$3001,"متأخر",'الحضور والانصراف'!$A$2:$A$3001,"&gt;="&amp;$D$3,'الحضور والانصراف'!$A$2:$A$3001,"&lt;="&amp;$F$3))</f>
        <v>0</v>
      </c>
      <c r="F67" s="22" t="n">
        <f aca="false">IF($A67="","",COUNTIFS('الحضور والانصراف'!$B$2:$B$3001,$A67,'الحضور والانصراف'!$P$2:$P$3001,"غائب",'الحضور والانصراف'!$A$2:$A$3001,"&gt;="&amp;$D$3,'الحضور والانصراف'!$A$2:$A$3001,"&lt;="&amp;$F$3)+COUNTIFS('الحضور والانصراف'!$B$2:$B$3001,$A67,'الحضور والانصراف'!$P$2:$P$3001,"غياب",'الحضور والانصراف'!$A$2:$A$3001,"&gt;="&amp;$D$3,'الحضور والانصراف'!$A$2:$A$3001,"&lt;="&amp;$F$3))</f>
        <v>0</v>
      </c>
      <c r="G67" s="22" t="n">
        <f aca="false">IF($A67="","",SUMIFS(الإجازات!$I$2:$I$1001,الإجازات!$A$2:$A$1001,$A67,الإجازات!$G$2:$G$1001,"مقبولة"))</f>
        <v>0</v>
      </c>
      <c r="H67" s="21" t="n">
        <f aca="false">IF($A67="","",SUMIFS('الحضور والانصراف'!$J$2:$J$3001,'الحضور والانصراف'!$B$2:$B$3001,$A67,'الحضور والانصراف'!$A$2:$A$3001,"&gt;="&amp;$D$3,'الحضور والانصراف'!$A$2:$A$3001,"&lt;="&amp;$F$3))</f>
        <v>0</v>
      </c>
      <c r="I67" s="22" t="n">
        <f aca="false">IF($A67="","",SUMIFS('الحضور والانصراف'!$K$2:$K$3001,'الحضور والانصراف'!$B$2:$B$3001,$A67,'الحضور والانصراف'!$A$2:$A$3001,"&gt;="&amp;$D$3,'الحضور والانصراف'!$A$2:$A$3001,"&lt;="&amp;$F$3))</f>
        <v>0</v>
      </c>
      <c r="J67" s="22" t="n">
        <f aca="false">IF($A67="","",SUMIFS('الحضور والانصراف'!$L$2:$L$3001,'الحضور والانصراف'!$B$2:$B$3001,$A67,'الحضور والانصراف'!$A$2:$A$3001,"&gt;="&amp;$D$3,'الحضور والانصراف'!$A$2:$A$3001,"&lt;="&amp;$F$3))</f>
        <v>0</v>
      </c>
      <c r="K67" s="21" t="n">
        <f aca="false">IF($A67="","",ROUND(SUMIFS('الحضور والانصراف'!$M$2:$M$3001,'الحضور والانصراف'!$B$2:$B$3001,$A67,'الحضور والانصراف'!$A$2:$A$3001,"&gt;="&amp;$D$3,'الحضور والانصراف'!$A$2:$A$3001,"&lt;="&amp;$F$3)/60,2))</f>
        <v>0</v>
      </c>
      <c r="L67" s="21" t="n">
        <f aca="false">IF($A67="","",SUMIFS(المأموريات!$F$2:$F$1001,المأموريات!$A$2:$A$1001,$A67,المأموريات!$C$2:$C$1001,"&gt;="&amp;$D$3,المأموريات!$C$2:$C$1001,"&lt;="&amp;$F$3,المأموريات!$H$2:$H$1001,"موافق"))</f>
        <v>0</v>
      </c>
      <c r="M67" s="24" t="n">
        <f aca="false">IF($A67="","",N(الموظفين!K63))</f>
        <v>3000</v>
      </c>
      <c r="N67" s="24" t="n">
        <f aca="false">IF($A67="","",SUMIFS('الحضور والانصراف'!$S$2:$S$3001,'الحضور والانصراف'!$B$2:$B$3001,$A67,'الحضور والانصراف'!$A$2:$A$3001,"&gt;="&amp;$D$3,'الحضور والانصراف'!$A$2:$A$3001,"&lt;="&amp;$F$3))</f>
        <v>0</v>
      </c>
      <c r="O67" s="24" t="n">
        <f aca="false">IF($A67="","",SUMIFS('الحضور والانصراف'!$Q$2:$Q$3001,'الحضور والانصراف'!$B$2:$B$3001,$A67,'الحضور والانصراف'!$A$2:$A$3001,"&gt;="&amp;$D$3,'الحضور والانصراف'!$A$2:$A$3001,"&lt;="&amp;$F$3))</f>
        <v>0</v>
      </c>
      <c r="P67" s="24" t="n">
        <f aca="false">IF($A67="","",SUMIFS('الحضور والانصراف'!$R$2:$R$3001,'الحضور والانصراف'!$B$2:$B$3001,$A67,'الحضور والانصراف'!$A$2:$A$3001,"&gt;="&amp;$D$3,'الحضور والانصراف'!$A$2:$A$3001,"&lt;="&amp;$F$3))</f>
        <v>0</v>
      </c>
      <c r="Q67" s="24" t="n">
        <f aca="false">IF($A67="","",M67+N67-O67-P67)</f>
        <v>3000</v>
      </c>
    </row>
    <row r="68" customFormat="false" ht="15" hidden="false" customHeight="false" outlineLevel="0" collapsed="false">
      <c r="A68" s="18" t="str">
        <f aca="false">IF(الموظفين!A64="","",الموظفين!A64)</f>
        <v>EMP063</v>
      </c>
      <c r="B68" s="18" t="str">
        <f aca="false">IF($A68="","",الموظفين!B64)</f>
        <v>الموظف 63</v>
      </c>
      <c r="C68" s="18" t="str">
        <f aca="false">IF($A68="","",IF(الموظفين!C64="","",الموظفين!C64))</f>
        <v/>
      </c>
      <c r="D68" s="22" t="n">
        <f aca="false">IF($A68="","",COUNTIFS('الحضور والانصراف'!$B$2:$B$3001,$A68,'الحضور والانصراف'!$P$2:$P$3001,"حاضر",'الحضور والانصراف'!$A$2:$A$3001,"&gt;="&amp;$D$3,'الحضور والانصراف'!$A$2:$A$3001,"&lt;="&amp;$F$3)+COUNTIFS('الحضور والانصراف'!$B$2:$B$3001,$A68,'الحضور والانصراف'!$P$2:$P$3001,"متأخر",'الحضور والانصراف'!$A$2:$A$3001,"&gt;="&amp;$D$3,'الحضور والانصراف'!$A$2:$A$3001,"&lt;="&amp;$F$3)+COUNTIFS('الحضور والانصراف'!$B$2:$B$3001,$A68,'الحضور والانصراف'!$P$2:$P$3001,"بدون انصراف",'الحضور والانصراف'!$A$2:$A$3001,"&gt;="&amp;$D$3,'الحضور والانصراف'!$A$2:$A$3001,"&lt;="&amp;$F$3))</f>
        <v>0</v>
      </c>
      <c r="E68" s="22" t="n">
        <f aca="false">IF($A68="","",COUNTIFS('الحضور والانصراف'!$B$2:$B$3001,$A68,'الحضور والانصراف'!$P$2:$P$3001,"متأخر",'الحضور والانصراف'!$A$2:$A$3001,"&gt;="&amp;$D$3,'الحضور والانصراف'!$A$2:$A$3001,"&lt;="&amp;$F$3))</f>
        <v>0</v>
      </c>
      <c r="F68" s="22" t="n">
        <f aca="false">IF($A68="","",COUNTIFS('الحضور والانصراف'!$B$2:$B$3001,$A68,'الحضور والانصراف'!$P$2:$P$3001,"غائب",'الحضور والانصراف'!$A$2:$A$3001,"&gt;="&amp;$D$3,'الحضور والانصراف'!$A$2:$A$3001,"&lt;="&amp;$F$3)+COUNTIFS('الحضور والانصراف'!$B$2:$B$3001,$A68,'الحضور والانصراف'!$P$2:$P$3001,"غياب",'الحضور والانصراف'!$A$2:$A$3001,"&gt;="&amp;$D$3,'الحضور والانصراف'!$A$2:$A$3001,"&lt;="&amp;$F$3))</f>
        <v>0</v>
      </c>
      <c r="G68" s="22" t="n">
        <f aca="false">IF($A68="","",SUMIFS(الإجازات!$I$2:$I$1001,الإجازات!$A$2:$A$1001,$A68,الإجازات!$G$2:$G$1001,"مقبولة"))</f>
        <v>0</v>
      </c>
      <c r="H68" s="21" t="n">
        <f aca="false">IF($A68="","",SUMIFS('الحضور والانصراف'!$J$2:$J$3001,'الحضور والانصراف'!$B$2:$B$3001,$A68,'الحضور والانصراف'!$A$2:$A$3001,"&gt;="&amp;$D$3,'الحضور والانصراف'!$A$2:$A$3001,"&lt;="&amp;$F$3))</f>
        <v>0</v>
      </c>
      <c r="I68" s="22" t="n">
        <f aca="false">IF($A68="","",SUMIFS('الحضور والانصراف'!$K$2:$K$3001,'الحضور والانصراف'!$B$2:$B$3001,$A68,'الحضور والانصراف'!$A$2:$A$3001,"&gt;="&amp;$D$3,'الحضور والانصراف'!$A$2:$A$3001,"&lt;="&amp;$F$3))</f>
        <v>0</v>
      </c>
      <c r="J68" s="22" t="n">
        <f aca="false">IF($A68="","",SUMIFS('الحضور والانصراف'!$L$2:$L$3001,'الحضور والانصراف'!$B$2:$B$3001,$A68,'الحضور والانصراف'!$A$2:$A$3001,"&gt;="&amp;$D$3,'الحضور والانصراف'!$A$2:$A$3001,"&lt;="&amp;$F$3))</f>
        <v>0</v>
      </c>
      <c r="K68" s="21" t="n">
        <f aca="false">IF($A68="","",ROUND(SUMIFS('الحضور والانصراف'!$M$2:$M$3001,'الحضور والانصراف'!$B$2:$B$3001,$A68,'الحضور والانصراف'!$A$2:$A$3001,"&gt;="&amp;$D$3,'الحضور والانصراف'!$A$2:$A$3001,"&lt;="&amp;$F$3)/60,2))</f>
        <v>0</v>
      </c>
      <c r="L68" s="21" t="n">
        <f aca="false">IF($A68="","",SUMIFS(المأموريات!$F$2:$F$1001,المأموريات!$A$2:$A$1001,$A68,المأموريات!$C$2:$C$1001,"&gt;="&amp;$D$3,المأموريات!$C$2:$C$1001,"&lt;="&amp;$F$3,المأموريات!$H$2:$H$1001,"موافق"))</f>
        <v>0</v>
      </c>
      <c r="M68" s="24" t="n">
        <f aca="false">IF($A68="","",N(الموظفين!K64))</f>
        <v>3000</v>
      </c>
      <c r="N68" s="24" t="n">
        <f aca="false">IF($A68="","",SUMIFS('الحضور والانصراف'!$S$2:$S$3001,'الحضور والانصراف'!$B$2:$B$3001,$A68,'الحضور والانصراف'!$A$2:$A$3001,"&gt;="&amp;$D$3,'الحضور والانصراف'!$A$2:$A$3001,"&lt;="&amp;$F$3))</f>
        <v>0</v>
      </c>
      <c r="O68" s="24" t="n">
        <f aca="false">IF($A68="","",SUMIFS('الحضور والانصراف'!$Q$2:$Q$3001,'الحضور والانصراف'!$B$2:$B$3001,$A68,'الحضور والانصراف'!$A$2:$A$3001,"&gt;="&amp;$D$3,'الحضور والانصراف'!$A$2:$A$3001,"&lt;="&amp;$F$3))</f>
        <v>0</v>
      </c>
      <c r="P68" s="24" t="n">
        <f aca="false">IF($A68="","",SUMIFS('الحضور والانصراف'!$R$2:$R$3001,'الحضور والانصراف'!$B$2:$B$3001,$A68,'الحضور والانصراف'!$A$2:$A$3001,"&gt;="&amp;$D$3,'الحضور والانصراف'!$A$2:$A$3001,"&lt;="&amp;$F$3))</f>
        <v>0</v>
      </c>
      <c r="Q68" s="24" t="n">
        <f aca="false">IF($A68="","",M68+N68-O68-P68)</f>
        <v>3000</v>
      </c>
    </row>
    <row r="69" customFormat="false" ht="15" hidden="false" customHeight="false" outlineLevel="0" collapsed="false">
      <c r="A69" s="18" t="str">
        <f aca="false">IF(الموظفين!A65="","",الموظفين!A65)</f>
        <v>EMP064</v>
      </c>
      <c r="B69" s="18" t="str">
        <f aca="false">IF($A69="","",الموظفين!B65)</f>
        <v>الموظف 64</v>
      </c>
      <c r="C69" s="18" t="str">
        <f aca="false">IF($A69="","",IF(الموظفين!C65="","",الموظفين!C65))</f>
        <v/>
      </c>
      <c r="D69" s="22" t="n">
        <f aca="false">IF($A69="","",COUNTIFS('الحضور والانصراف'!$B$2:$B$3001,$A69,'الحضور والانصراف'!$P$2:$P$3001,"حاضر",'الحضور والانصراف'!$A$2:$A$3001,"&gt;="&amp;$D$3,'الحضور والانصراف'!$A$2:$A$3001,"&lt;="&amp;$F$3)+COUNTIFS('الحضور والانصراف'!$B$2:$B$3001,$A69,'الحضور والانصراف'!$P$2:$P$3001,"متأخر",'الحضور والانصراف'!$A$2:$A$3001,"&gt;="&amp;$D$3,'الحضور والانصراف'!$A$2:$A$3001,"&lt;="&amp;$F$3)+COUNTIFS('الحضور والانصراف'!$B$2:$B$3001,$A69,'الحضور والانصراف'!$P$2:$P$3001,"بدون انصراف",'الحضور والانصراف'!$A$2:$A$3001,"&gt;="&amp;$D$3,'الحضور والانصراف'!$A$2:$A$3001,"&lt;="&amp;$F$3))</f>
        <v>0</v>
      </c>
      <c r="E69" s="22" t="n">
        <f aca="false">IF($A69="","",COUNTIFS('الحضور والانصراف'!$B$2:$B$3001,$A69,'الحضور والانصراف'!$P$2:$P$3001,"متأخر",'الحضور والانصراف'!$A$2:$A$3001,"&gt;="&amp;$D$3,'الحضور والانصراف'!$A$2:$A$3001,"&lt;="&amp;$F$3))</f>
        <v>0</v>
      </c>
      <c r="F69" s="22" t="n">
        <f aca="false">IF($A69="","",COUNTIFS('الحضور والانصراف'!$B$2:$B$3001,$A69,'الحضور والانصراف'!$P$2:$P$3001,"غائب",'الحضور والانصراف'!$A$2:$A$3001,"&gt;="&amp;$D$3,'الحضور والانصراف'!$A$2:$A$3001,"&lt;="&amp;$F$3)+COUNTIFS('الحضور والانصراف'!$B$2:$B$3001,$A69,'الحضور والانصراف'!$P$2:$P$3001,"غياب",'الحضور والانصراف'!$A$2:$A$3001,"&gt;="&amp;$D$3,'الحضور والانصراف'!$A$2:$A$3001,"&lt;="&amp;$F$3))</f>
        <v>0</v>
      </c>
      <c r="G69" s="22" t="n">
        <f aca="false">IF($A69="","",SUMIFS(الإجازات!$I$2:$I$1001,الإجازات!$A$2:$A$1001,$A69,الإجازات!$G$2:$G$1001,"مقبولة"))</f>
        <v>0</v>
      </c>
      <c r="H69" s="21" t="n">
        <f aca="false">IF($A69="","",SUMIFS('الحضور والانصراف'!$J$2:$J$3001,'الحضور والانصراف'!$B$2:$B$3001,$A69,'الحضور والانصراف'!$A$2:$A$3001,"&gt;="&amp;$D$3,'الحضور والانصراف'!$A$2:$A$3001,"&lt;="&amp;$F$3))</f>
        <v>0</v>
      </c>
      <c r="I69" s="22" t="n">
        <f aca="false">IF($A69="","",SUMIFS('الحضور والانصراف'!$K$2:$K$3001,'الحضور والانصراف'!$B$2:$B$3001,$A69,'الحضور والانصراف'!$A$2:$A$3001,"&gt;="&amp;$D$3,'الحضور والانصراف'!$A$2:$A$3001,"&lt;="&amp;$F$3))</f>
        <v>0</v>
      </c>
      <c r="J69" s="22" t="n">
        <f aca="false">IF($A69="","",SUMIFS('الحضور والانصراف'!$L$2:$L$3001,'الحضور والانصراف'!$B$2:$B$3001,$A69,'الحضور والانصراف'!$A$2:$A$3001,"&gt;="&amp;$D$3,'الحضور والانصراف'!$A$2:$A$3001,"&lt;="&amp;$F$3))</f>
        <v>0</v>
      </c>
      <c r="K69" s="21" t="n">
        <f aca="false">IF($A69="","",ROUND(SUMIFS('الحضور والانصراف'!$M$2:$M$3001,'الحضور والانصراف'!$B$2:$B$3001,$A69,'الحضور والانصراف'!$A$2:$A$3001,"&gt;="&amp;$D$3,'الحضور والانصراف'!$A$2:$A$3001,"&lt;="&amp;$F$3)/60,2))</f>
        <v>0</v>
      </c>
      <c r="L69" s="21" t="n">
        <f aca="false">IF($A69="","",SUMIFS(المأموريات!$F$2:$F$1001,المأموريات!$A$2:$A$1001,$A69,المأموريات!$C$2:$C$1001,"&gt;="&amp;$D$3,المأموريات!$C$2:$C$1001,"&lt;="&amp;$F$3,المأموريات!$H$2:$H$1001,"موافق"))</f>
        <v>0</v>
      </c>
      <c r="M69" s="24" t="n">
        <f aca="false">IF($A69="","",N(الموظفين!K65))</f>
        <v>3000</v>
      </c>
      <c r="N69" s="24" t="n">
        <f aca="false">IF($A69="","",SUMIFS('الحضور والانصراف'!$S$2:$S$3001,'الحضور والانصراف'!$B$2:$B$3001,$A69,'الحضور والانصراف'!$A$2:$A$3001,"&gt;="&amp;$D$3,'الحضور والانصراف'!$A$2:$A$3001,"&lt;="&amp;$F$3))</f>
        <v>0</v>
      </c>
      <c r="O69" s="24" t="n">
        <f aca="false">IF($A69="","",SUMIFS('الحضور والانصراف'!$Q$2:$Q$3001,'الحضور والانصراف'!$B$2:$B$3001,$A69,'الحضور والانصراف'!$A$2:$A$3001,"&gt;="&amp;$D$3,'الحضور والانصراف'!$A$2:$A$3001,"&lt;="&amp;$F$3))</f>
        <v>0</v>
      </c>
      <c r="P69" s="24" t="n">
        <f aca="false">IF($A69="","",SUMIFS('الحضور والانصراف'!$R$2:$R$3001,'الحضور والانصراف'!$B$2:$B$3001,$A69,'الحضور والانصراف'!$A$2:$A$3001,"&gt;="&amp;$D$3,'الحضور والانصراف'!$A$2:$A$3001,"&lt;="&amp;$F$3))</f>
        <v>0</v>
      </c>
      <c r="Q69" s="24" t="n">
        <f aca="false">IF($A69="","",M69+N69-O69-P69)</f>
        <v>3000</v>
      </c>
    </row>
    <row r="70" customFormat="false" ht="15" hidden="false" customHeight="false" outlineLevel="0" collapsed="false">
      <c r="A70" s="18" t="str">
        <f aca="false">IF(الموظفين!A66="","",الموظفين!A66)</f>
        <v>EMP065</v>
      </c>
      <c r="B70" s="18" t="str">
        <f aca="false">IF($A70="","",الموظفين!B66)</f>
        <v>الموظف 65</v>
      </c>
      <c r="C70" s="18" t="str">
        <f aca="false">IF($A70="","",IF(الموظفين!C66="","",الموظفين!C66))</f>
        <v/>
      </c>
      <c r="D70" s="22" t="n">
        <f aca="false">IF($A70="","",COUNTIFS('الحضور والانصراف'!$B$2:$B$3001,$A70,'الحضور والانصراف'!$P$2:$P$3001,"حاضر",'الحضور والانصراف'!$A$2:$A$3001,"&gt;="&amp;$D$3,'الحضور والانصراف'!$A$2:$A$3001,"&lt;="&amp;$F$3)+COUNTIFS('الحضور والانصراف'!$B$2:$B$3001,$A70,'الحضور والانصراف'!$P$2:$P$3001,"متأخر",'الحضور والانصراف'!$A$2:$A$3001,"&gt;="&amp;$D$3,'الحضور والانصراف'!$A$2:$A$3001,"&lt;="&amp;$F$3)+COUNTIFS('الحضور والانصراف'!$B$2:$B$3001,$A70,'الحضور والانصراف'!$P$2:$P$3001,"بدون انصراف",'الحضور والانصراف'!$A$2:$A$3001,"&gt;="&amp;$D$3,'الحضور والانصراف'!$A$2:$A$3001,"&lt;="&amp;$F$3))</f>
        <v>0</v>
      </c>
      <c r="E70" s="22" t="n">
        <f aca="false">IF($A70="","",COUNTIFS('الحضور والانصراف'!$B$2:$B$3001,$A70,'الحضور والانصراف'!$P$2:$P$3001,"متأخر",'الحضور والانصراف'!$A$2:$A$3001,"&gt;="&amp;$D$3,'الحضور والانصراف'!$A$2:$A$3001,"&lt;="&amp;$F$3))</f>
        <v>0</v>
      </c>
      <c r="F70" s="22" t="n">
        <f aca="false">IF($A70="","",COUNTIFS('الحضور والانصراف'!$B$2:$B$3001,$A70,'الحضور والانصراف'!$P$2:$P$3001,"غائب",'الحضور والانصراف'!$A$2:$A$3001,"&gt;="&amp;$D$3,'الحضور والانصراف'!$A$2:$A$3001,"&lt;="&amp;$F$3)+COUNTIFS('الحضور والانصراف'!$B$2:$B$3001,$A70,'الحضور والانصراف'!$P$2:$P$3001,"غياب",'الحضور والانصراف'!$A$2:$A$3001,"&gt;="&amp;$D$3,'الحضور والانصراف'!$A$2:$A$3001,"&lt;="&amp;$F$3))</f>
        <v>0</v>
      </c>
      <c r="G70" s="22" t="n">
        <f aca="false">IF($A70="","",SUMIFS(الإجازات!$I$2:$I$1001,الإجازات!$A$2:$A$1001,$A70,الإجازات!$G$2:$G$1001,"مقبولة"))</f>
        <v>0</v>
      </c>
      <c r="H70" s="21" t="n">
        <f aca="false">IF($A70="","",SUMIFS('الحضور والانصراف'!$J$2:$J$3001,'الحضور والانصراف'!$B$2:$B$3001,$A70,'الحضور والانصراف'!$A$2:$A$3001,"&gt;="&amp;$D$3,'الحضور والانصراف'!$A$2:$A$3001,"&lt;="&amp;$F$3))</f>
        <v>0</v>
      </c>
      <c r="I70" s="22" t="n">
        <f aca="false">IF($A70="","",SUMIFS('الحضور والانصراف'!$K$2:$K$3001,'الحضور والانصراف'!$B$2:$B$3001,$A70,'الحضور والانصراف'!$A$2:$A$3001,"&gt;="&amp;$D$3,'الحضور والانصراف'!$A$2:$A$3001,"&lt;="&amp;$F$3))</f>
        <v>0</v>
      </c>
      <c r="J70" s="22" t="n">
        <f aca="false">IF($A70="","",SUMIFS('الحضور والانصراف'!$L$2:$L$3001,'الحضور والانصراف'!$B$2:$B$3001,$A70,'الحضور والانصراف'!$A$2:$A$3001,"&gt;="&amp;$D$3,'الحضور والانصراف'!$A$2:$A$3001,"&lt;="&amp;$F$3))</f>
        <v>0</v>
      </c>
      <c r="K70" s="21" t="n">
        <f aca="false">IF($A70="","",ROUND(SUMIFS('الحضور والانصراف'!$M$2:$M$3001,'الحضور والانصراف'!$B$2:$B$3001,$A70,'الحضور والانصراف'!$A$2:$A$3001,"&gt;="&amp;$D$3,'الحضور والانصراف'!$A$2:$A$3001,"&lt;="&amp;$F$3)/60,2))</f>
        <v>0</v>
      </c>
      <c r="L70" s="21" t="n">
        <f aca="false">IF($A70="","",SUMIFS(المأموريات!$F$2:$F$1001,المأموريات!$A$2:$A$1001,$A70,المأموريات!$C$2:$C$1001,"&gt;="&amp;$D$3,المأموريات!$C$2:$C$1001,"&lt;="&amp;$F$3,المأموريات!$H$2:$H$1001,"موافق"))</f>
        <v>0</v>
      </c>
      <c r="M70" s="24" t="n">
        <f aca="false">IF($A70="","",N(الموظفين!K66))</f>
        <v>3000</v>
      </c>
      <c r="N70" s="24" t="n">
        <f aca="false">IF($A70="","",SUMIFS('الحضور والانصراف'!$S$2:$S$3001,'الحضور والانصراف'!$B$2:$B$3001,$A70,'الحضور والانصراف'!$A$2:$A$3001,"&gt;="&amp;$D$3,'الحضور والانصراف'!$A$2:$A$3001,"&lt;="&amp;$F$3))</f>
        <v>0</v>
      </c>
      <c r="O70" s="24" t="n">
        <f aca="false">IF($A70="","",SUMIFS('الحضور والانصراف'!$Q$2:$Q$3001,'الحضور والانصراف'!$B$2:$B$3001,$A70,'الحضور والانصراف'!$A$2:$A$3001,"&gt;="&amp;$D$3,'الحضور والانصراف'!$A$2:$A$3001,"&lt;="&amp;$F$3))</f>
        <v>0</v>
      </c>
      <c r="P70" s="24" t="n">
        <f aca="false">IF($A70="","",SUMIFS('الحضور والانصراف'!$R$2:$R$3001,'الحضور والانصراف'!$B$2:$B$3001,$A70,'الحضور والانصراف'!$A$2:$A$3001,"&gt;="&amp;$D$3,'الحضور والانصراف'!$A$2:$A$3001,"&lt;="&amp;$F$3))</f>
        <v>0</v>
      </c>
      <c r="Q70" s="24" t="n">
        <f aca="false">IF($A70="","",M70+N70-O70-P70)</f>
        <v>3000</v>
      </c>
    </row>
    <row r="71" customFormat="false" ht="15" hidden="false" customHeight="false" outlineLevel="0" collapsed="false">
      <c r="A71" s="18" t="str">
        <f aca="false">IF(الموظفين!A67="","",الموظفين!A67)</f>
        <v>EMP066</v>
      </c>
      <c r="B71" s="18" t="str">
        <f aca="false">IF($A71="","",الموظفين!B67)</f>
        <v>الموظف 66</v>
      </c>
      <c r="C71" s="18" t="str">
        <f aca="false">IF($A71="","",IF(الموظفين!C67="","",الموظفين!C67))</f>
        <v/>
      </c>
      <c r="D71" s="22" t="n">
        <f aca="false">IF($A71="","",COUNTIFS('الحضور والانصراف'!$B$2:$B$3001,$A71,'الحضور والانصراف'!$P$2:$P$3001,"حاضر",'الحضور والانصراف'!$A$2:$A$3001,"&gt;="&amp;$D$3,'الحضور والانصراف'!$A$2:$A$3001,"&lt;="&amp;$F$3)+COUNTIFS('الحضور والانصراف'!$B$2:$B$3001,$A71,'الحضور والانصراف'!$P$2:$P$3001,"متأخر",'الحضور والانصراف'!$A$2:$A$3001,"&gt;="&amp;$D$3,'الحضور والانصراف'!$A$2:$A$3001,"&lt;="&amp;$F$3)+COUNTIFS('الحضور والانصراف'!$B$2:$B$3001,$A71,'الحضور والانصراف'!$P$2:$P$3001,"بدون انصراف",'الحضور والانصراف'!$A$2:$A$3001,"&gt;="&amp;$D$3,'الحضور والانصراف'!$A$2:$A$3001,"&lt;="&amp;$F$3))</f>
        <v>0</v>
      </c>
      <c r="E71" s="22" t="n">
        <f aca="false">IF($A71="","",COUNTIFS('الحضور والانصراف'!$B$2:$B$3001,$A71,'الحضور والانصراف'!$P$2:$P$3001,"متأخر",'الحضور والانصراف'!$A$2:$A$3001,"&gt;="&amp;$D$3,'الحضور والانصراف'!$A$2:$A$3001,"&lt;="&amp;$F$3))</f>
        <v>0</v>
      </c>
      <c r="F71" s="22" t="n">
        <f aca="false">IF($A71="","",COUNTIFS('الحضور والانصراف'!$B$2:$B$3001,$A71,'الحضور والانصراف'!$P$2:$P$3001,"غائب",'الحضور والانصراف'!$A$2:$A$3001,"&gt;="&amp;$D$3,'الحضور والانصراف'!$A$2:$A$3001,"&lt;="&amp;$F$3)+COUNTIFS('الحضور والانصراف'!$B$2:$B$3001,$A71,'الحضور والانصراف'!$P$2:$P$3001,"غياب",'الحضور والانصراف'!$A$2:$A$3001,"&gt;="&amp;$D$3,'الحضور والانصراف'!$A$2:$A$3001,"&lt;="&amp;$F$3))</f>
        <v>0</v>
      </c>
      <c r="G71" s="22" t="n">
        <f aca="false">IF($A71="","",SUMIFS(الإجازات!$I$2:$I$1001,الإجازات!$A$2:$A$1001,$A71,الإجازات!$G$2:$G$1001,"مقبولة"))</f>
        <v>0</v>
      </c>
      <c r="H71" s="21" t="n">
        <f aca="false">IF($A71="","",SUMIFS('الحضور والانصراف'!$J$2:$J$3001,'الحضور والانصراف'!$B$2:$B$3001,$A71,'الحضور والانصراف'!$A$2:$A$3001,"&gt;="&amp;$D$3,'الحضور والانصراف'!$A$2:$A$3001,"&lt;="&amp;$F$3))</f>
        <v>0</v>
      </c>
      <c r="I71" s="22" t="n">
        <f aca="false">IF($A71="","",SUMIFS('الحضور والانصراف'!$K$2:$K$3001,'الحضور والانصراف'!$B$2:$B$3001,$A71,'الحضور والانصراف'!$A$2:$A$3001,"&gt;="&amp;$D$3,'الحضور والانصراف'!$A$2:$A$3001,"&lt;="&amp;$F$3))</f>
        <v>0</v>
      </c>
      <c r="J71" s="22" t="n">
        <f aca="false">IF($A71="","",SUMIFS('الحضور والانصراف'!$L$2:$L$3001,'الحضور والانصراف'!$B$2:$B$3001,$A71,'الحضور والانصراف'!$A$2:$A$3001,"&gt;="&amp;$D$3,'الحضور والانصراف'!$A$2:$A$3001,"&lt;="&amp;$F$3))</f>
        <v>0</v>
      </c>
      <c r="K71" s="21" t="n">
        <f aca="false">IF($A71="","",ROUND(SUMIFS('الحضور والانصراف'!$M$2:$M$3001,'الحضور والانصراف'!$B$2:$B$3001,$A71,'الحضور والانصراف'!$A$2:$A$3001,"&gt;="&amp;$D$3,'الحضور والانصراف'!$A$2:$A$3001,"&lt;="&amp;$F$3)/60,2))</f>
        <v>0</v>
      </c>
      <c r="L71" s="21" t="n">
        <f aca="false">IF($A71="","",SUMIFS(المأموريات!$F$2:$F$1001,المأموريات!$A$2:$A$1001,$A71,المأموريات!$C$2:$C$1001,"&gt;="&amp;$D$3,المأموريات!$C$2:$C$1001,"&lt;="&amp;$F$3,المأموريات!$H$2:$H$1001,"موافق"))</f>
        <v>0</v>
      </c>
      <c r="M71" s="24" t="n">
        <f aca="false">IF($A71="","",N(الموظفين!K67))</f>
        <v>3000</v>
      </c>
      <c r="N71" s="24" t="n">
        <f aca="false">IF($A71="","",SUMIFS('الحضور والانصراف'!$S$2:$S$3001,'الحضور والانصراف'!$B$2:$B$3001,$A71,'الحضور والانصراف'!$A$2:$A$3001,"&gt;="&amp;$D$3,'الحضور والانصراف'!$A$2:$A$3001,"&lt;="&amp;$F$3))</f>
        <v>0</v>
      </c>
      <c r="O71" s="24" t="n">
        <f aca="false">IF($A71="","",SUMIFS('الحضور والانصراف'!$Q$2:$Q$3001,'الحضور والانصراف'!$B$2:$B$3001,$A71,'الحضور والانصراف'!$A$2:$A$3001,"&gt;="&amp;$D$3,'الحضور والانصراف'!$A$2:$A$3001,"&lt;="&amp;$F$3))</f>
        <v>0</v>
      </c>
      <c r="P71" s="24" t="n">
        <f aca="false">IF($A71="","",SUMIFS('الحضور والانصراف'!$R$2:$R$3001,'الحضور والانصراف'!$B$2:$B$3001,$A71,'الحضور والانصراف'!$A$2:$A$3001,"&gt;="&amp;$D$3,'الحضور والانصراف'!$A$2:$A$3001,"&lt;="&amp;$F$3))</f>
        <v>0</v>
      </c>
      <c r="Q71" s="24" t="n">
        <f aca="false">IF($A71="","",M71+N71-O71-P71)</f>
        <v>3000</v>
      </c>
    </row>
    <row r="72" customFormat="false" ht="15" hidden="false" customHeight="false" outlineLevel="0" collapsed="false">
      <c r="A72" s="18" t="str">
        <f aca="false">IF(الموظفين!A68="","",الموظفين!A68)</f>
        <v>EMP067</v>
      </c>
      <c r="B72" s="18" t="str">
        <f aca="false">IF($A72="","",الموظفين!B68)</f>
        <v>الموظف 67</v>
      </c>
      <c r="C72" s="18" t="str">
        <f aca="false">IF($A72="","",IF(الموظفين!C68="","",الموظفين!C68))</f>
        <v/>
      </c>
      <c r="D72" s="22" t="n">
        <f aca="false">IF($A72="","",COUNTIFS('الحضور والانصراف'!$B$2:$B$3001,$A72,'الحضور والانصراف'!$P$2:$P$3001,"حاضر",'الحضور والانصراف'!$A$2:$A$3001,"&gt;="&amp;$D$3,'الحضور والانصراف'!$A$2:$A$3001,"&lt;="&amp;$F$3)+COUNTIFS('الحضور والانصراف'!$B$2:$B$3001,$A72,'الحضور والانصراف'!$P$2:$P$3001,"متأخر",'الحضور والانصراف'!$A$2:$A$3001,"&gt;="&amp;$D$3,'الحضور والانصراف'!$A$2:$A$3001,"&lt;="&amp;$F$3)+COUNTIFS('الحضور والانصراف'!$B$2:$B$3001,$A72,'الحضور والانصراف'!$P$2:$P$3001,"بدون انصراف",'الحضور والانصراف'!$A$2:$A$3001,"&gt;="&amp;$D$3,'الحضور والانصراف'!$A$2:$A$3001,"&lt;="&amp;$F$3))</f>
        <v>0</v>
      </c>
      <c r="E72" s="22" t="n">
        <f aca="false">IF($A72="","",COUNTIFS('الحضور والانصراف'!$B$2:$B$3001,$A72,'الحضور والانصراف'!$P$2:$P$3001,"متأخر",'الحضور والانصراف'!$A$2:$A$3001,"&gt;="&amp;$D$3,'الحضور والانصراف'!$A$2:$A$3001,"&lt;="&amp;$F$3))</f>
        <v>0</v>
      </c>
      <c r="F72" s="22" t="n">
        <f aca="false">IF($A72="","",COUNTIFS('الحضور والانصراف'!$B$2:$B$3001,$A72,'الحضور والانصراف'!$P$2:$P$3001,"غائب",'الحضور والانصراف'!$A$2:$A$3001,"&gt;="&amp;$D$3,'الحضور والانصراف'!$A$2:$A$3001,"&lt;="&amp;$F$3)+COUNTIFS('الحضور والانصراف'!$B$2:$B$3001,$A72,'الحضور والانصراف'!$P$2:$P$3001,"غياب",'الحضور والانصراف'!$A$2:$A$3001,"&gt;="&amp;$D$3,'الحضور والانصراف'!$A$2:$A$3001,"&lt;="&amp;$F$3))</f>
        <v>0</v>
      </c>
      <c r="G72" s="22" t="n">
        <f aca="false">IF($A72="","",SUMIFS(الإجازات!$I$2:$I$1001,الإجازات!$A$2:$A$1001,$A72,الإجازات!$G$2:$G$1001,"مقبولة"))</f>
        <v>0</v>
      </c>
      <c r="H72" s="21" t="n">
        <f aca="false">IF($A72="","",SUMIFS('الحضور والانصراف'!$J$2:$J$3001,'الحضور والانصراف'!$B$2:$B$3001,$A72,'الحضور والانصراف'!$A$2:$A$3001,"&gt;="&amp;$D$3,'الحضور والانصراف'!$A$2:$A$3001,"&lt;="&amp;$F$3))</f>
        <v>0</v>
      </c>
      <c r="I72" s="22" t="n">
        <f aca="false">IF($A72="","",SUMIFS('الحضور والانصراف'!$K$2:$K$3001,'الحضور والانصراف'!$B$2:$B$3001,$A72,'الحضور والانصراف'!$A$2:$A$3001,"&gt;="&amp;$D$3,'الحضور والانصراف'!$A$2:$A$3001,"&lt;="&amp;$F$3))</f>
        <v>0</v>
      </c>
      <c r="J72" s="22" t="n">
        <f aca="false">IF($A72="","",SUMIFS('الحضور والانصراف'!$L$2:$L$3001,'الحضور والانصراف'!$B$2:$B$3001,$A72,'الحضور والانصراف'!$A$2:$A$3001,"&gt;="&amp;$D$3,'الحضور والانصراف'!$A$2:$A$3001,"&lt;="&amp;$F$3))</f>
        <v>0</v>
      </c>
      <c r="K72" s="21" t="n">
        <f aca="false">IF($A72="","",ROUND(SUMIFS('الحضور والانصراف'!$M$2:$M$3001,'الحضور والانصراف'!$B$2:$B$3001,$A72,'الحضور والانصراف'!$A$2:$A$3001,"&gt;="&amp;$D$3,'الحضور والانصراف'!$A$2:$A$3001,"&lt;="&amp;$F$3)/60,2))</f>
        <v>0</v>
      </c>
      <c r="L72" s="21" t="n">
        <f aca="false">IF($A72="","",SUMIFS(المأموريات!$F$2:$F$1001,المأموريات!$A$2:$A$1001,$A72,المأموريات!$C$2:$C$1001,"&gt;="&amp;$D$3,المأموريات!$C$2:$C$1001,"&lt;="&amp;$F$3,المأموريات!$H$2:$H$1001,"موافق"))</f>
        <v>0</v>
      </c>
      <c r="M72" s="24" t="n">
        <f aca="false">IF($A72="","",N(الموظفين!K68))</f>
        <v>3000</v>
      </c>
      <c r="N72" s="24" t="n">
        <f aca="false">IF($A72="","",SUMIFS('الحضور والانصراف'!$S$2:$S$3001,'الحضور والانصراف'!$B$2:$B$3001,$A72,'الحضور والانصراف'!$A$2:$A$3001,"&gt;="&amp;$D$3,'الحضور والانصراف'!$A$2:$A$3001,"&lt;="&amp;$F$3))</f>
        <v>0</v>
      </c>
      <c r="O72" s="24" t="n">
        <f aca="false">IF($A72="","",SUMIFS('الحضور والانصراف'!$Q$2:$Q$3001,'الحضور والانصراف'!$B$2:$B$3001,$A72,'الحضور والانصراف'!$A$2:$A$3001,"&gt;="&amp;$D$3,'الحضور والانصراف'!$A$2:$A$3001,"&lt;="&amp;$F$3))</f>
        <v>0</v>
      </c>
      <c r="P72" s="24" t="n">
        <f aca="false">IF($A72="","",SUMIFS('الحضور والانصراف'!$R$2:$R$3001,'الحضور والانصراف'!$B$2:$B$3001,$A72,'الحضور والانصراف'!$A$2:$A$3001,"&gt;="&amp;$D$3,'الحضور والانصراف'!$A$2:$A$3001,"&lt;="&amp;$F$3))</f>
        <v>0</v>
      </c>
      <c r="Q72" s="24" t="n">
        <f aca="false">IF($A72="","",M72+N72-O72-P72)</f>
        <v>3000</v>
      </c>
    </row>
    <row r="73" customFormat="false" ht="15" hidden="false" customHeight="false" outlineLevel="0" collapsed="false">
      <c r="A73" s="18" t="str">
        <f aca="false">IF(الموظفين!A69="","",الموظفين!A69)</f>
        <v>EMP068</v>
      </c>
      <c r="B73" s="18" t="str">
        <f aca="false">IF($A73="","",الموظفين!B69)</f>
        <v>الموظف 68</v>
      </c>
      <c r="C73" s="18" t="str">
        <f aca="false">IF($A73="","",IF(الموظفين!C69="","",الموظفين!C69))</f>
        <v/>
      </c>
      <c r="D73" s="22" t="n">
        <f aca="false">IF($A73="","",COUNTIFS('الحضور والانصراف'!$B$2:$B$3001,$A73,'الحضور والانصراف'!$P$2:$P$3001,"حاضر",'الحضور والانصراف'!$A$2:$A$3001,"&gt;="&amp;$D$3,'الحضور والانصراف'!$A$2:$A$3001,"&lt;="&amp;$F$3)+COUNTIFS('الحضور والانصراف'!$B$2:$B$3001,$A73,'الحضور والانصراف'!$P$2:$P$3001,"متأخر",'الحضور والانصراف'!$A$2:$A$3001,"&gt;="&amp;$D$3,'الحضور والانصراف'!$A$2:$A$3001,"&lt;="&amp;$F$3)+COUNTIFS('الحضور والانصراف'!$B$2:$B$3001,$A73,'الحضور والانصراف'!$P$2:$P$3001,"بدون انصراف",'الحضور والانصراف'!$A$2:$A$3001,"&gt;="&amp;$D$3,'الحضور والانصراف'!$A$2:$A$3001,"&lt;="&amp;$F$3))</f>
        <v>0</v>
      </c>
      <c r="E73" s="22" t="n">
        <f aca="false">IF($A73="","",COUNTIFS('الحضور والانصراف'!$B$2:$B$3001,$A73,'الحضور والانصراف'!$P$2:$P$3001,"متأخر",'الحضور والانصراف'!$A$2:$A$3001,"&gt;="&amp;$D$3,'الحضور والانصراف'!$A$2:$A$3001,"&lt;="&amp;$F$3))</f>
        <v>0</v>
      </c>
      <c r="F73" s="22" t="n">
        <f aca="false">IF($A73="","",COUNTIFS('الحضور والانصراف'!$B$2:$B$3001,$A73,'الحضور والانصراف'!$P$2:$P$3001,"غائب",'الحضور والانصراف'!$A$2:$A$3001,"&gt;="&amp;$D$3,'الحضور والانصراف'!$A$2:$A$3001,"&lt;="&amp;$F$3)+COUNTIFS('الحضور والانصراف'!$B$2:$B$3001,$A73,'الحضور والانصراف'!$P$2:$P$3001,"غياب",'الحضور والانصراف'!$A$2:$A$3001,"&gt;="&amp;$D$3,'الحضور والانصراف'!$A$2:$A$3001,"&lt;="&amp;$F$3))</f>
        <v>0</v>
      </c>
      <c r="G73" s="22" t="n">
        <f aca="false">IF($A73="","",SUMIFS(الإجازات!$I$2:$I$1001,الإجازات!$A$2:$A$1001,$A73,الإجازات!$G$2:$G$1001,"مقبولة"))</f>
        <v>0</v>
      </c>
      <c r="H73" s="21" t="n">
        <f aca="false">IF($A73="","",SUMIFS('الحضور والانصراف'!$J$2:$J$3001,'الحضور والانصراف'!$B$2:$B$3001,$A73,'الحضور والانصراف'!$A$2:$A$3001,"&gt;="&amp;$D$3,'الحضور والانصراف'!$A$2:$A$3001,"&lt;="&amp;$F$3))</f>
        <v>0</v>
      </c>
      <c r="I73" s="22" t="n">
        <f aca="false">IF($A73="","",SUMIFS('الحضور والانصراف'!$K$2:$K$3001,'الحضور والانصراف'!$B$2:$B$3001,$A73,'الحضور والانصراف'!$A$2:$A$3001,"&gt;="&amp;$D$3,'الحضور والانصراف'!$A$2:$A$3001,"&lt;="&amp;$F$3))</f>
        <v>0</v>
      </c>
      <c r="J73" s="22" t="n">
        <f aca="false">IF($A73="","",SUMIFS('الحضور والانصراف'!$L$2:$L$3001,'الحضور والانصراف'!$B$2:$B$3001,$A73,'الحضور والانصراف'!$A$2:$A$3001,"&gt;="&amp;$D$3,'الحضور والانصراف'!$A$2:$A$3001,"&lt;="&amp;$F$3))</f>
        <v>0</v>
      </c>
      <c r="K73" s="21" t="n">
        <f aca="false">IF($A73="","",ROUND(SUMIFS('الحضور والانصراف'!$M$2:$M$3001,'الحضور والانصراف'!$B$2:$B$3001,$A73,'الحضور والانصراف'!$A$2:$A$3001,"&gt;="&amp;$D$3,'الحضور والانصراف'!$A$2:$A$3001,"&lt;="&amp;$F$3)/60,2))</f>
        <v>0</v>
      </c>
      <c r="L73" s="21" t="n">
        <f aca="false">IF($A73="","",SUMIFS(المأموريات!$F$2:$F$1001,المأموريات!$A$2:$A$1001,$A73,المأموريات!$C$2:$C$1001,"&gt;="&amp;$D$3,المأموريات!$C$2:$C$1001,"&lt;="&amp;$F$3,المأموريات!$H$2:$H$1001,"موافق"))</f>
        <v>0</v>
      </c>
      <c r="M73" s="24" t="n">
        <f aca="false">IF($A73="","",N(الموظفين!K69))</f>
        <v>3000</v>
      </c>
      <c r="N73" s="24" t="n">
        <f aca="false">IF($A73="","",SUMIFS('الحضور والانصراف'!$S$2:$S$3001,'الحضور والانصراف'!$B$2:$B$3001,$A73,'الحضور والانصراف'!$A$2:$A$3001,"&gt;="&amp;$D$3,'الحضور والانصراف'!$A$2:$A$3001,"&lt;="&amp;$F$3))</f>
        <v>0</v>
      </c>
      <c r="O73" s="24" t="n">
        <f aca="false">IF($A73="","",SUMIFS('الحضور والانصراف'!$Q$2:$Q$3001,'الحضور والانصراف'!$B$2:$B$3001,$A73,'الحضور والانصراف'!$A$2:$A$3001,"&gt;="&amp;$D$3,'الحضور والانصراف'!$A$2:$A$3001,"&lt;="&amp;$F$3))</f>
        <v>0</v>
      </c>
      <c r="P73" s="24" t="n">
        <f aca="false">IF($A73="","",SUMIFS('الحضور والانصراف'!$R$2:$R$3001,'الحضور والانصراف'!$B$2:$B$3001,$A73,'الحضور والانصراف'!$A$2:$A$3001,"&gt;="&amp;$D$3,'الحضور والانصراف'!$A$2:$A$3001,"&lt;="&amp;$F$3))</f>
        <v>0</v>
      </c>
      <c r="Q73" s="24" t="n">
        <f aca="false">IF($A73="","",M73+N73-O73-P73)</f>
        <v>3000</v>
      </c>
    </row>
    <row r="74" customFormat="false" ht="15" hidden="false" customHeight="false" outlineLevel="0" collapsed="false">
      <c r="A74" s="18" t="str">
        <f aca="false">IF(الموظفين!A70="","",الموظفين!A70)</f>
        <v>EMP069</v>
      </c>
      <c r="B74" s="18" t="str">
        <f aca="false">IF($A74="","",الموظفين!B70)</f>
        <v>الموظف 69</v>
      </c>
      <c r="C74" s="18" t="str">
        <f aca="false">IF($A74="","",IF(الموظفين!C70="","",الموظفين!C70))</f>
        <v/>
      </c>
      <c r="D74" s="22" t="n">
        <f aca="false">IF($A74="","",COUNTIFS('الحضور والانصراف'!$B$2:$B$3001,$A74,'الحضور والانصراف'!$P$2:$P$3001,"حاضر",'الحضور والانصراف'!$A$2:$A$3001,"&gt;="&amp;$D$3,'الحضور والانصراف'!$A$2:$A$3001,"&lt;="&amp;$F$3)+COUNTIFS('الحضور والانصراف'!$B$2:$B$3001,$A74,'الحضور والانصراف'!$P$2:$P$3001,"متأخر",'الحضور والانصراف'!$A$2:$A$3001,"&gt;="&amp;$D$3,'الحضور والانصراف'!$A$2:$A$3001,"&lt;="&amp;$F$3)+COUNTIFS('الحضور والانصراف'!$B$2:$B$3001,$A74,'الحضور والانصراف'!$P$2:$P$3001,"بدون انصراف",'الحضور والانصراف'!$A$2:$A$3001,"&gt;="&amp;$D$3,'الحضور والانصراف'!$A$2:$A$3001,"&lt;="&amp;$F$3))</f>
        <v>0</v>
      </c>
      <c r="E74" s="22" t="n">
        <f aca="false">IF($A74="","",COUNTIFS('الحضور والانصراف'!$B$2:$B$3001,$A74,'الحضور والانصراف'!$P$2:$P$3001,"متأخر",'الحضور والانصراف'!$A$2:$A$3001,"&gt;="&amp;$D$3,'الحضور والانصراف'!$A$2:$A$3001,"&lt;="&amp;$F$3))</f>
        <v>0</v>
      </c>
      <c r="F74" s="22" t="n">
        <f aca="false">IF($A74="","",COUNTIFS('الحضور والانصراف'!$B$2:$B$3001,$A74,'الحضور والانصراف'!$P$2:$P$3001,"غائب",'الحضور والانصراف'!$A$2:$A$3001,"&gt;="&amp;$D$3,'الحضور والانصراف'!$A$2:$A$3001,"&lt;="&amp;$F$3)+COUNTIFS('الحضور والانصراف'!$B$2:$B$3001,$A74,'الحضور والانصراف'!$P$2:$P$3001,"غياب",'الحضور والانصراف'!$A$2:$A$3001,"&gt;="&amp;$D$3,'الحضور والانصراف'!$A$2:$A$3001,"&lt;="&amp;$F$3))</f>
        <v>0</v>
      </c>
      <c r="G74" s="22" t="n">
        <f aca="false">IF($A74="","",SUMIFS(الإجازات!$I$2:$I$1001,الإجازات!$A$2:$A$1001,$A74,الإجازات!$G$2:$G$1001,"مقبولة"))</f>
        <v>0</v>
      </c>
      <c r="H74" s="21" t="n">
        <f aca="false">IF($A74="","",SUMIFS('الحضور والانصراف'!$J$2:$J$3001,'الحضور والانصراف'!$B$2:$B$3001,$A74,'الحضور والانصراف'!$A$2:$A$3001,"&gt;="&amp;$D$3,'الحضور والانصراف'!$A$2:$A$3001,"&lt;="&amp;$F$3))</f>
        <v>0</v>
      </c>
      <c r="I74" s="22" t="n">
        <f aca="false">IF($A74="","",SUMIFS('الحضور والانصراف'!$K$2:$K$3001,'الحضور والانصراف'!$B$2:$B$3001,$A74,'الحضور والانصراف'!$A$2:$A$3001,"&gt;="&amp;$D$3,'الحضور والانصراف'!$A$2:$A$3001,"&lt;="&amp;$F$3))</f>
        <v>0</v>
      </c>
      <c r="J74" s="22" t="n">
        <f aca="false">IF($A74="","",SUMIFS('الحضور والانصراف'!$L$2:$L$3001,'الحضور والانصراف'!$B$2:$B$3001,$A74,'الحضور والانصراف'!$A$2:$A$3001,"&gt;="&amp;$D$3,'الحضور والانصراف'!$A$2:$A$3001,"&lt;="&amp;$F$3))</f>
        <v>0</v>
      </c>
      <c r="K74" s="21" t="n">
        <f aca="false">IF($A74="","",ROUND(SUMIFS('الحضور والانصراف'!$M$2:$M$3001,'الحضور والانصراف'!$B$2:$B$3001,$A74,'الحضور والانصراف'!$A$2:$A$3001,"&gt;="&amp;$D$3,'الحضور والانصراف'!$A$2:$A$3001,"&lt;="&amp;$F$3)/60,2))</f>
        <v>0</v>
      </c>
      <c r="L74" s="21" t="n">
        <f aca="false">IF($A74="","",SUMIFS(المأموريات!$F$2:$F$1001,المأموريات!$A$2:$A$1001,$A74,المأموريات!$C$2:$C$1001,"&gt;="&amp;$D$3,المأموريات!$C$2:$C$1001,"&lt;="&amp;$F$3,المأموريات!$H$2:$H$1001,"موافق"))</f>
        <v>0</v>
      </c>
      <c r="M74" s="24" t="n">
        <f aca="false">IF($A74="","",N(الموظفين!K70))</f>
        <v>3000</v>
      </c>
      <c r="N74" s="24" t="n">
        <f aca="false">IF($A74="","",SUMIFS('الحضور والانصراف'!$S$2:$S$3001,'الحضور والانصراف'!$B$2:$B$3001,$A74,'الحضور والانصراف'!$A$2:$A$3001,"&gt;="&amp;$D$3,'الحضور والانصراف'!$A$2:$A$3001,"&lt;="&amp;$F$3))</f>
        <v>0</v>
      </c>
      <c r="O74" s="24" t="n">
        <f aca="false">IF($A74="","",SUMIFS('الحضور والانصراف'!$Q$2:$Q$3001,'الحضور والانصراف'!$B$2:$B$3001,$A74,'الحضور والانصراف'!$A$2:$A$3001,"&gt;="&amp;$D$3,'الحضور والانصراف'!$A$2:$A$3001,"&lt;="&amp;$F$3))</f>
        <v>0</v>
      </c>
      <c r="P74" s="24" t="n">
        <f aca="false">IF($A74="","",SUMIFS('الحضور والانصراف'!$R$2:$R$3001,'الحضور والانصراف'!$B$2:$B$3001,$A74,'الحضور والانصراف'!$A$2:$A$3001,"&gt;="&amp;$D$3,'الحضور والانصراف'!$A$2:$A$3001,"&lt;="&amp;$F$3))</f>
        <v>0</v>
      </c>
      <c r="Q74" s="24" t="n">
        <f aca="false">IF($A74="","",M74+N74-O74-P74)</f>
        <v>3000</v>
      </c>
    </row>
    <row r="75" customFormat="false" ht="15" hidden="false" customHeight="false" outlineLevel="0" collapsed="false">
      <c r="A75" s="18" t="str">
        <f aca="false">IF(الموظفين!A71="","",الموظفين!A71)</f>
        <v>EMP070</v>
      </c>
      <c r="B75" s="18" t="str">
        <f aca="false">IF($A75="","",الموظفين!B71)</f>
        <v>الموظف 70</v>
      </c>
      <c r="C75" s="18" t="str">
        <f aca="false">IF($A75="","",IF(الموظفين!C71="","",الموظفين!C71))</f>
        <v/>
      </c>
      <c r="D75" s="22" t="n">
        <f aca="false">IF($A75="","",COUNTIFS('الحضور والانصراف'!$B$2:$B$3001,$A75,'الحضور والانصراف'!$P$2:$P$3001,"حاضر",'الحضور والانصراف'!$A$2:$A$3001,"&gt;="&amp;$D$3,'الحضور والانصراف'!$A$2:$A$3001,"&lt;="&amp;$F$3)+COUNTIFS('الحضور والانصراف'!$B$2:$B$3001,$A75,'الحضور والانصراف'!$P$2:$P$3001,"متأخر",'الحضور والانصراف'!$A$2:$A$3001,"&gt;="&amp;$D$3,'الحضور والانصراف'!$A$2:$A$3001,"&lt;="&amp;$F$3)+COUNTIFS('الحضور والانصراف'!$B$2:$B$3001,$A75,'الحضور والانصراف'!$P$2:$P$3001,"بدون انصراف",'الحضور والانصراف'!$A$2:$A$3001,"&gt;="&amp;$D$3,'الحضور والانصراف'!$A$2:$A$3001,"&lt;="&amp;$F$3))</f>
        <v>0</v>
      </c>
      <c r="E75" s="22" t="n">
        <f aca="false">IF($A75="","",COUNTIFS('الحضور والانصراف'!$B$2:$B$3001,$A75,'الحضور والانصراف'!$P$2:$P$3001,"متأخر",'الحضور والانصراف'!$A$2:$A$3001,"&gt;="&amp;$D$3,'الحضور والانصراف'!$A$2:$A$3001,"&lt;="&amp;$F$3))</f>
        <v>0</v>
      </c>
      <c r="F75" s="22" t="n">
        <f aca="false">IF($A75="","",COUNTIFS('الحضور والانصراف'!$B$2:$B$3001,$A75,'الحضور والانصراف'!$P$2:$P$3001,"غائب",'الحضور والانصراف'!$A$2:$A$3001,"&gt;="&amp;$D$3,'الحضور والانصراف'!$A$2:$A$3001,"&lt;="&amp;$F$3)+COUNTIFS('الحضور والانصراف'!$B$2:$B$3001,$A75,'الحضور والانصراف'!$P$2:$P$3001,"غياب",'الحضور والانصراف'!$A$2:$A$3001,"&gt;="&amp;$D$3,'الحضور والانصراف'!$A$2:$A$3001,"&lt;="&amp;$F$3))</f>
        <v>0</v>
      </c>
      <c r="G75" s="22" t="n">
        <f aca="false">IF($A75="","",SUMIFS(الإجازات!$I$2:$I$1001,الإجازات!$A$2:$A$1001,$A75,الإجازات!$G$2:$G$1001,"مقبولة"))</f>
        <v>0</v>
      </c>
      <c r="H75" s="21" t="n">
        <f aca="false">IF($A75="","",SUMIFS('الحضور والانصراف'!$J$2:$J$3001,'الحضور والانصراف'!$B$2:$B$3001,$A75,'الحضور والانصراف'!$A$2:$A$3001,"&gt;="&amp;$D$3,'الحضور والانصراف'!$A$2:$A$3001,"&lt;="&amp;$F$3))</f>
        <v>0</v>
      </c>
      <c r="I75" s="22" t="n">
        <f aca="false">IF($A75="","",SUMIFS('الحضور والانصراف'!$K$2:$K$3001,'الحضور والانصراف'!$B$2:$B$3001,$A75,'الحضور والانصراف'!$A$2:$A$3001,"&gt;="&amp;$D$3,'الحضور والانصراف'!$A$2:$A$3001,"&lt;="&amp;$F$3))</f>
        <v>0</v>
      </c>
      <c r="J75" s="22" t="n">
        <f aca="false">IF($A75="","",SUMIFS('الحضور والانصراف'!$L$2:$L$3001,'الحضور والانصراف'!$B$2:$B$3001,$A75,'الحضور والانصراف'!$A$2:$A$3001,"&gt;="&amp;$D$3,'الحضور والانصراف'!$A$2:$A$3001,"&lt;="&amp;$F$3))</f>
        <v>0</v>
      </c>
      <c r="K75" s="21" t="n">
        <f aca="false">IF($A75="","",ROUND(SUMIFS('الحضور والانصراف'!$M$2:$M$3001,'الحضور والانصراف'!$B$2:$B$3001,$A75,'الحضور والانصراف'!$A$2:$A$3001,"&gt;="&amp;$D$3,'الحضور والانصراف'!$A$2:$A$3001,"&lt;="&amp;$F$3)/60,2))</f>
        <v>0</v>
      </c>
      <c r="L75" s="21" t="n">
        <f aca="false">IF($A75="","",SUMIFS(المأموريات!$F$2:$F$1001,المأموريات!$A$2:$A$1001,$A75,المأموريات!$C$2:$C$1001,"&gt;="&amp;$D$3,المأموريات!$C$2:$C$1001,"&lt;="&amp;$F$3,المأموريات!$H$2:$H$1001,"موافق"))</f>
        <v>0</v>
      </c>
      <c r="M75" s="24" t="n">
        <f aca="false">IF($A75="","",N(الموظفين!K71))</f>
        <v>3000</v>
      </c>
      <c r="N75" s="24" t="n">
        <f aca="false">IF($A75="","",SUMIFS('الحضور والانصراف'!$S$2:$S$3001,'الحضور والانصراف'!$B$2:$B$3001,$A75,'الحضور والانصراف'!$A$2:$A$3001,"&gt;="&amp;$D$3,'الحضور والانصراف'!$A$2:$A$3001,"&lt;="&amp;$F$3))</f>
        <v>0</v>
      </c>
      <c r="O75" s="24" t="n">
        <f aca="false">IF($A75="","",SUMIFS('الحضور والانصراف'!$Q$2:$Q$3001,'الحضور والانصراف'!$B$2:$B$3001,$A75,'الحضور والانصراف'!$A$2:$A$3001,"&gt;="&amp;$D$3,'الحضور والانصراف'!$A$2:$A$3001,"&lt;="&amp;$F$3))</f>
        <v>0</v>
      </c>
      <c r="P75" s="24" t="n">
        <f aca="false">IF($A75="","",SUMIFS('الحضور والانصراف'!$R$2:$R$3001,'الحضور والانصراف'!$B$2:$B$3001,$A75,'الحضور والانصراف'!$A$2:$A$3001,"&gt;="&amp;$D$3,'الحضور والانصراف'!$A$2:$A$3001,"&lt;="&amp;$F$3))</f>
        <v>0</v>
      </c>
      <c r="Q75" s="24" t="n">
        <f aca="false">IF($A75="","",M75+N75-O75-P75)</f>
        <v>3000</v>
      </c>
    </row>
    <row r="76" customFormat="false" ht="15" hidden="false" customHeight="false" outlineLevel="0" collapsed="false">
      <c r="A76" s="18" t="str">
        <f aca="false">IF(الموظفين!A72="","",الموظفين!A72)</f>
        <v>EMP071</v>
      </c>
      <c r="B76" s="18" t="str">
        <f aca="false">IF($A76="","",الموظفين!B72)</f>
        <v>الموظف 71</v>
      </c>
      <c r="C76" s="18" t="str">
        <f aca="false">IF($A76="","",IF(الموظفين!C72="","",الموظفين!C72))</f>
        <v/>
      </c>
      <c r="D76" s="22" t="n">
        <f aca="false">IF($A76="","",COUNTIFS('الحضور والانصراف'!$B$2:$B$3001,$A76,'الحضور والانصراف'!$P$2:$P$3001,"حاضر",'الحضور والانصراف'!$A$2:$A$3001,"&gt;="&amp;$D$3,'الحضور والانصراف'!$A$2:$A$3001,"&lt;="&amp;$F$3)+COUNTIFS('الحضور والانصراف'!$B$2:$B$3001,$A76,'الحضور والانصراف'!$P$2:$P$3001,"متأخر",'الحضور والانصراف'!$A$2:$A$3001,"&gt;="&amp;$D$3,'الحضور والانصراف'!$A$2:$A$3001,"&lt;="&amp;$F$3)+COUNTIFS('الحضور والانصراف'!$B$2:$B$3001,$A76,'الحضور والانصراف'!$P$2:$P$3001,"بدون انصراف",'الحضور والانصراف'!$A$2:$A$3001,"&gt;="&amp;$D$3,'الحضور والانصراف'!$A$2:$A$3001,"&lt;="&amp;$F$3))</f>
        <v>0</v>
      </c>
      <c r="E76" s="22" t="n">
        <f aca="false">IF($A76="","",COUNTIFS('الحضور والانصراف'!$B$2:$B$3001,$A76,'الحضور والانصراف'!$P$2:$P$3001,"متأخر",'الحضور والانصراف'!$A$2:$A$3001,"&gt;="&amp;$D$3,'الحضور والانصراف'!$A$2:$A$3001,"&lt;="&amp;$F$3))</f>
        <v>0</v>
      </c>
      <c r="F76" s="22" t="n">
        <f aca="false">IF($A76="","",COUNTIFS('الحضور والانصراف'!$B$2:$B$3001,$A76,'الحضور والانصراف'!$P$2:$P$3001,"غائب",'الحضور والانصراف'!$A$2:$A$3001,"&gt;="&amp;$D$3,'الحضور والانصراف'!$A$2:$A$3001,"&lt;="&amp;$F$3)+COUNTIFS('الحضور والانصراف'!$B$2:$B$3001,$A76,'الحضور والانصراف'!$P$2:$P$3001,"غياب",'الحضور والانصراف'!$A$2:$A$3001,"&gt;="&amp;$D$3,'الحضور والانصراف'!$A$2:$A$3001,"&lt;="&amp;$F$3))</f>
        <v>0</v>
      </c>
      <c r="G76" s="22" t="n">
        <f aca="false">IF($A76="","",SUMIFS(الإجازات!$I$2:$I$1001,الإجازات!$A$2:$A$1001,$A76,الإجازات!$G$2:$G$1001,"مقبولة"))</f>
        <v>0</v>
      </c>
      <c r="H76" s="21" t="n">
        <f aca="false">IF($A76="","",SUMIFS('الحضور والانصراف'!$J$2:$J$3001,'الحضور والانصراف'!$B$2:$B$3001,$A76,'الحضور والانصراف'!$A$2:$A$3001,"&gt;="&amp;$D$3,'الحضور والانصراف'!$A$2:$A$3001,"&lt;="&amp;$F$3))</f>
        <v>0</v>
      </c>
      <c r="I76" s="22" t="n">
        <f aca="false">IF($A76="","",SUMIFS('الحضور والانصراف'!$K$2:$K$3001,'الحضور والانصراف'!$B$2:$B$3001,$A76,'الحضور والانصراف'!$A$2:$A$3001,"&gt;="&amp;$D$3,'الحضور والانصراف'!$A$2:$A$3001,"&lt;="&amp;$F$3))</f>
        <v>0</v>
      </c>
      <c r="J76" s="22" t="n">
        <f aca="false">IF($A76="","",SUMIFS('الحضور والانصراف'!$L$2:$L$3001,'الحضور والانصراف'!$B$2:$B$3001,$A76,'الحضور والانصراف'!$A$2:$A$3001,"&gt;="&amp;$D$3,'الحضور والانصراف'!$A$2:$A$3001,"&lt;="&amp;$F$3))</f>
        <v>0</v>
      </c>
      <c r="K76" s="21" t="n">
        <f aca="false">IF($A76="","",ROUND(SUMIFS('الحضور والانصراف'!$M$2:$M$3001,'الحضور والانصراف'!$B$2:$B$3001,$A76,'الحضور والانصراف'!$A$2:$A$3001,"&gt;="&amp;$D$3,'الحضور والانصراف'!$A$2:$A$3001,"&lt;="&amp;$F$3)/60,2))</f>
        <v>0</v>
      </c>
      <c r="L76" s="21" t="n">
        <f aca="false">IF($A76="","",SUMIFS(المأموريات!$F$2:$F$1001,المأموريات!$A$2:$A$1001,$A76,المأموريات!$C$2:$C$1001,"&gt;="&amp;$D$3,المأموريات!$C$2:$C$1001,"&lt;="&amp;$F$3,المأموريات!$H$2:$H$1001,"موافق"))</f>
        <v>0</v>
      </c>
      <c r="M76" s="24" t="n">
        <f aca="false">IF($A76="","",N(الموظفين!K72))</f>
        <v>3000</v>
      </c>
      <c r="N76" s="24" t="n">
        <f aca="false">IF($A76="","",SUMIFS('الحضور والانصراف'!$S$2:$S$3001,'الحضور والانصراف'!$B$2:$B$3001,$A76,'الحضور والانصراف'!$A$2:$A$3001,"&gt;="&amp;$D$3,'الحضور والانصراف'!$A$2:$A$3001,"&lt;="&amp;$F$3))</f>
        <v>0</v>
      </c>
      <c r="O76" s="24" t="n">
        <f aca="false">IF($A76="","",SUMIFS('الحضور والانصراف'!$Q$2:$Q$3001,'الحضور والانصراف'!$B$2:$B$3001,$A76,'الحضور والانصراف'!$A$2:$A$3001,"&gt;="&amp;$D$3,'الحضور والانصراف'!$A$2:$A$3001,"&lt;="&amp;$F$3))</f>
        <v>0</v>
      </c>
      <c r="P76" s="24" t="n">
        <f aca="false">IF($A76="","",SUMIFS('الحضور والانصراف'!$R$2:$R$3001,'الحضور والانصراف'!$B$2:$B$3001,$A76,'الحضور والانصراف'!$A$2:$A$3001,"&gt;="&amp;$D$3,'الحضور والانصراف'!$A$2:$A$3001,"&lt;="&amp;$F$3))</f>
        <v>0</v>
      </c>
      <c r="Q76" s="24" t="n">
        <f aca="false">IF($A76="","",M76+N76-O76-P76)</f>
        <v>3000</v>
      </c>
    </row>
    <row r="77" customFormat="false" ht="15" hidden="false" customHeight="false" outlineLevel="0" collapsed="false">
      <c r="A77" s="18" t="str">
        <f aca="false">IF(الموظفين!A73="","",الموظفين!A73)</f>
        <v>EMP072</v>
      </c>
      <c r="B77" s="18" t="str">
        <f aca="false">IF($A77="","",الموظفين!B73)</f>
        <v>الموظف 72</v>
      </c>
      <c r="C77" s="18" t="str">
        <f aca="false">IF($A77="","",IF(الموظفين!C73="","",الموظفين!C73))</f>
        <v/>
      </c>
      <c r="D77" s="22" t="n">
        <f aca="false">IF($A77="","",COUNTIFS('الحضور والانصراف'!$B$2:$B$3001,$A77,'الحضور والانصراف'!$P$2:$P$3001,"حاضر",'الحضور والانصراف'!$A$2:$A$3001,"&gt;="&amp;$D$3,'الحضور والانصراف'!$A$2:$A$3001,"&lt;="&amp;$F$3)+COUNTIFS('الحضور والانصراف'!$B$2:$B$3001,$A77,'الحضور والانصراف'!$P$2:$P$3001,"متأخر",'الحضور والانصراف'!$A$2:$A$3001,"&gt;="&amp;$D$3,'الحضور والانصراف'!$A$2:$A$3001,"&lt;="&amp;$F$3)+COUNTIFS('الحضور والانصراف'!$B$2:$B$3001,$A77,'الحضور والانصراف'!$P$2:$P$3001,"بدون انصراف",'الحضور والانصراف'!$A$2:$A$3001,"&gt;="&amp;$D$3,'الحضور والانصراف'!$A$2:$A$3001,"&lt;="&amp;$F$3))</f>
        <v>0</v>
      </c>
      <c r="E77" s="22" t="n">
        <f aca="false">IF($A77="","",COUNTIFS('الحضور والانصراف'!$B$2:$B$3001,$A77,'الحضور والانصراف'!$P$2:$P$3001,"متأخر",'الحضور والانصراف'!$A$2:$A$3001,"&gt;="&amp;$D$3,'الحضور والانصراف'!$A$2:$A$3001,"&lt;="&amp;$F$3))</f>
        <v>0</v>
      </c>
      <c r="F77" s="22" t="n">
        <f aca="false">IF($A77="","",COUNTIFS('الحضور والانصراف'!$B$2:$B$3001,$A77,'الحضور والانصراف'!$P$2:$P$3001,"غائب",'الحضور والانصراف'!$A$2:$A$3001,"&gt;="&amp;$D$3,'الحضور والانصراف'!$A$2:$A$3001,"&lt;="&amp;$F$3)+COUNTIFS('الحضور والانصراف'!$B$2:$B$3001,$A77,'الحضور والانصراف'!$P$2:$P$3001,"غياب",'الحضور والانصراف'!$A$2:$A$3001,"&gt;="&amp;$D$3,'الحضور والانصراف'!$A$2:$A$3001,"&lt;="&amp;$F$3))</f>
        <v>0</v>
      </c>
      <c r="G77" s="22" t="n">
        <f aca="false">IF($A77="","",SUMIFS(الإجازات!$I$2:$I$1001,الإجازات!$A$2:$A$1001,$A77,الإجازات!$G$2:$G$1001,"مقبولة"))</f>
        <v>0</v>
      </c>
      <c r="H77" s="21" t="n">
        <f aca="false">IF($A77="","",SUMIFS('الحضور والانصراف'!$J$2:$J$3001,'الحضور والانصراف'!$B$2:$B$3001,$A77,'الحضور والانصراف'!$A$2:$A$3001,"&gt;="&amp;$D$3,'الحضور والانصراف'!$A$2:$A$3001,"&lt;="&amp;$F$3))</f>
        <v>0</v>
      </c>
      <c r="I77" s="22" t="n">
        <f aca="false">IF($A77="","",SUMIFS('الحضور والانصراف'!$K$2:$K$3001,'الحضور والانصراف'!$B$2:$B$3001,$A77,'الحضور والانصراف'!$A$2:$A$3001,"&gt;="&amp;$D$3,'الحضور والانصراف'!$A$2:$A$3001,"&lt;="&amp;$F$3))</f>
        <v>0</v>
      </c>
      <c r="J77" s="22" t="n">
        <f aca="false">IF($A77="","",SUMIFS('الحضور والانصراف'!$L$2:$L$3001,'الحضور والانصراف'!$B$2:$B$3001,$A77,'الحضور والانصراف'!$A$2:$A$3001,"&gt;="&amp;$D$3,'الحضور والانصراف'!$A$2:$A$3001,"&lt;="&amp;$F$3))</f>
        <v>0</v>
      </c>
      <c r="K77" s="21" t="n">
        <f aca="false">IF($A77="","",ROUND(SUMIFS('الحضور والانصراف'!$M$2:$M$3001,'الحضور والانصراف'!$B$2:$B$3001,$A77,'الحضور والانصراف'!$A$2:$A$3001,"&gt;="&amp;$D$3,'الحضور والانصراف'!$A$2:$A$3001,"&lt;="&amp;$F$3)/60,2))</f>
        <v>0</v>
      </c>
      <c r="L77" s="21" t="n">
        <f aca="false">IF($A77="","",SUMIFS(المأموريات!$F$2:$F$1001,المأموريات!$A$2:$A$1001,$A77,المأموريات!$C$2:$C$1001,"&gt;="&amp;$D$3,المأموريات!$C$2:$C$1001,"&lt;="&amp;$F$3,المأموريات!$H$2:$H$1001,"موافق"))</f>
        <v>0</v>
      </c>
      <c r="M77" s="24" t="n">
        <f aca="false">IF($A77="","",N(الموظفين!K73))</f>
        <v>3000</v>
      </c>
      <c r="N77" s="24" t="n">
        <f aca="false">IF($A77="","",SUMIFS('الحضور والانصراف'!$S$2:$S$3001,'الحضور والانصراف'!$B$2:$B$3001,$A77,'الحضور والانصراف'!$A$2:$A$3001,"&gt;="&amp;$D$3,'الحضور والانصراف'!$A$2:$A$3001,"&lt;="&amp;$F$3))</f>
        <v>0</v>
      </c>
      <c r="O77" s="24" t="n">
        <f aca="false">IF($A77="","",SUMIFS('الحضور والانصراف'!$Q$2:$Q$3001,'الحضور والانصراف'!$B$2:$B$3001,$A77,'الحضور والانصراف'!$A$2:$A$3001,"&gt;="&amp;$D$3,'الحضور والانصراف'!$A$2:$A$3001,"&lt;="&amp;$F$3))</f>
        <v>0</v>
      </c>
      <c r="P77" s="24" t="n">
        <f aca="false">IF($A77="","",SUMIFS('الحضور والانصراف'!$R$2:$R$3001,'الحضور والانصراف'!$B$2:$B$3001,$A77,'الحضور والانصراف'!$A$2:$A$3001,"&gt;="&amp;$D$3,'الحضور والانصراف'!$A$2:$A$3001,"&lt;="&amp;$F$3))</f>
        <v>0</v>
      </c>
      <c r="Q77" s="24" t="n">
        <f aca="false">IF($A77="","",M77+N77-O77-P77)</f>
        <v>3000</v>
      </c>
    </row>
    <row r="78" customFormat="false" ht="15" hidden="false" customHeight="false" outlineLevel="0" collapsed="false">
      <c r="A78" s="18" t="str">
        <f aca="false">IF(الموظفين!A74="","",الموظفين!A74)</f>
        <v>EMP073</v>
      </c>
      <c r="B78" s="18" t="str">
        <f aca="false">IF($A78="","",الموظفين!B74)</f>
        <v>الموظف 73</v>
      </c>
      <c r="C78" s="18" t="str">
        <f aca="false">IF($A78="","",IF(الموظفين!C74="","",الموظفين!C74))</f>
        <v/>
      </c>
      <c r="D78" s="22" t="n">
        <f aca="false">IF($A78="","",COUNTIFS('الحضور والانصراف'!$B$2:$B$3001,$A78,'الحضور والانصراف'!$P$2:$P$3001,"حاضر",'الحضور والانصراف'!$A$2:$A$3001,"&gt;="&amp;$D$3,'الحضور والانصراف'!$A$2:$A$3001,"&lt;="&amp;$F$3)+COUNTIFS('الحضور والانصراف'!$B$2:$B$3001,$A78,'الحضور والانصراف'!$P$2:$P$3001,"متأخر",'الحضور والانصراف'!$A$2:$A$3001,"&gt;="&amp;$D$3,'الحضور والانصراف'!$A$2:$A$3001,"&lt;="&amp;$F$3)+COUNTIFS('الحضور والانصراف'!$B$2:$B$3001,$A78,'الحضور والانصراف'!$P$2:$P$3001,"بدون انصراف",'الحضور والانصراف'!$A$2:$A$3001,"&gt;="&amp;$D$3,'الحضور والانصراف'!$A$2:$A$3001,"&lt;="&amp;$F$3))</f>
        <v>0</v>
      </c>
      <c r="E78" s="22" t="n">
        <f aca="false">IF($A78="","",COUNTIFS('الحضور والانصراف'!$B$2:$B$3001,$A78,'الحضور والانصراف'!$P$2:$P$3001,"متأخر",'الحضور والانصراف'!$A$2:$A$3001,"&gt;="&amp;$D$3,'الحضور والانصراف'!$A$2:$A$3001,"&lt;="&amp;$F$3))</f>
        <v>0</v>
      </c>
      <c r="F78" s="22" t="n">
        <f aca="false">IF($A78="","",COUNTIFS('الحضور والانصراف'!$B$2:$B$3001,$A78,'الحضور والانصراف'!$P$2:$P$3001,"غائب",'الحضور والانصراف'!$A$2:$A$3001,"&gt;="&amp;$D$3,'الحضور والانصراف'!$A$2:$A$3001,"&lt;="&amp;$F$3)+COUNTIFS('الحضور والانصراف'!$B$2:$B$3001,$A78,'الحضور والانصراف'!$P$2:$P$3001,"غياب",'الحضور والانصراف'!$A$2:$A$3001,"&gt;="&amp;$D$3,'الحضور والانصراف'!$A$2:$A$3001,"&lt;="&amp;$F$3))</f>
        <v>0</v>
      </c>
      <c r="G78" s="22" t="n">
        <f aca="false">IF($A78="","",SUMIFS(الإجازات!$I$2:$I$1001,الإجازات!$A$2:$A$1001,$A78,الإجازات!$G$2:$G$1001,"مقبولة"))</f>
        <v>0</v>
      </c>
      <c r="H78" s="21" t="n">
        <f aca="false">IF($A78="","",SUMIFS('الحضور والانصراف'!$J$2:$J$3001,'الحضور والانصراف'!$B$2:$B$3001,$A78,'الحضور والانصراف'!$A$2:$A$3001,"&gt;="&amp;$D$3,'الحضور والانصراف'!$A$2:$A$3001,"&lt;="&amp;$F$3))</f>
        <v>0</v>
      </c>
      <c r="I78" s="22" t="n">
        <f aca="false">IF($A78="","",SUMIFS('الحضور والانصراف'!$K$2:$K$3001,'الحضور والانصراف'!$B$2:$B$3001,$A78,'الحضور والانصراف'!$A$2:$A$3001,"&gt;="&amp;$D$3,'الحضور والانصراف'!$A$2:$A$3001,"&lt;="&amp;$F$3))</f>
        <v>0</v>
      </c>
      <c r="J78" s="22" t="n">
        <f aca="false">IF($A78="","",SUMIFS('الحضور والانصراف'!$L$2:$L$3001,'الحضور والانصراف'!$B$2:$B$3001,$A78,'الحضور والانصراف'!$A$2:$A$3001,"&gt;="&amp;$D$3,'الحضور والانصراف'!$A$2:$A$3001,"&lt;="&amp;$F$3))</f>
        <v>0</v>
      </c>
      <c r="K78" s="21" t="n">
        <f aca="false">IF($A78="","",ROUND(SUMIFS('الحضور والانصراف'!$M$2:$M$3001,'الحضور والانصراف'!$B$2:$B$3001,$A78,'الحضور والانصراف'!$A$2:$A$3001,"&gt;="&amp;$D$3,'الحضور والانصراف'!$A$2:$A$3001,"&lt;="&amp;$F$3)/60,2))</f>
        <v>0</v>
      </c>
      <c r="L78" s="21" t="n">
        <f aca="false">IF($A78="","",SUMIFS(المأموريات!$F$2:$F$1001,المأموريات!$A$2:$A$1001,$A78,المأموريات!$C$2:$C$1001,"&gt;="&amp;$D$3,المأموريات!$C$2:$C$1001,"&lt;="&amp;$F$3,المأموريات!$H$2:$H$1001,"موافق"))</f>
        <v>0</v>
      </c>
      <c r="M78" s="24" t="n">
        <f aca="false">IF($A78="","",N(الموظفين!K74))</f>
        <v>3000</v>
      </c>
      <c r="N78" s="24" t="n">
        <f aca="false">IF($A78="","",SUMIFS('الحضور والانصراف'!$S$2:$S$3001,'الحضور والانصراف'!$B$2:$B$3001,$A78,'الحضور والانصراف'!$A$2:$A$3001,"&gt;="&amp;$D$3,'الحضور والانصراف'!$A$2:$A$3001,"&lt;="&amp;$F$3))</f>
        <v>0</v>
      </c>
      <c r="O78" s="24" t="n">
        <f aca="false">IF($A78="","",SUMIFS('الحضور والانصراف'!$Q$2:$Q$3001,'الحضور والانصراف'!$B$2:$B$3001,$A78,'الحضور والانصراف'!$A$2:$A$3001,"&gt;="&amp;$D$3,'الحضور والانصراف'!$A$2:$A$3001,"&lt;="&amp;$F$3))</f>
        <v>0</v>
      </c>
      <c r="P78" s="24" t="n">
        <f aca="false">IF($A78="","",SUMIFS('الحضور والانصراف'!$R$2:$R$3001,'الحضور والانصراف'!$B$2:$B$3001,$A78,'الحضور والانصراف'!$A$2:$A$3001,"&gt;="&amp;$D$3,'الحضور والانصراف'!$A$2:$A$3001,"&lt;="&amp;$F$3))</f>
        <v>0</v>
      </c>
      <c r="Q78" s="24" t="n">
        <f aca="false">IF($A78="","",M78+N78-O78-P78)</f>
        <v>3000</v>
      </c>
    </row>
    <row r="79" customFormat="false" ht="15" hidden="false" customHeight="false" outlineLevel="0" collapsed="false">
      <c r="A79" s="18" t="str">
        <f aca="false">IF(الموظفين!A75="","",الموظفين!A75)</f>
        <v>EMP074</v>
      </c>
      <c r="B79" s="18" t="str">
        <f aca="false">IF($A79="","",الموظفين!B75)</f>
        <v>الموظف 74</v>
      </c>
      <c r="C79" s="18" t="str">
        <f aca="false">IF($A79="","",IF(الموظفين!C75="","",الموظفين!C75))</f>
        <v/>
      </c>
      <c r="D79" s="22" t="n">
        <f aca="false">IF($A79="","",COUNTIFS('الحضور والانصراف'!$B$2:$B$3001,$A79,'الحضور والانصراف'!$P$2:$P$3001,"حاضر",'الحضور والانصراف'!$A$2:$A$3001,"&gt;="&amp;$D$3,'الحضور والانصراف'!$A$2:$A$3001,"&lt;="&amp;$F$3)+COUNTIFS('الحضور والانصراف'!$B$2:$B$3001,$A79,'الحضور والانصراف'!$P$2:$P$3001,"متأخر",'الحضور والانصراف'!$A$2:$A$3001,"&gt;="&amp;$D$3,'الحضور والانصراف'!$A$2:$A$3001,"&lt;="&amp;$F$3)+COUNTIFS('الحضور والانصراف'!$B$2:$B$3001,$A79,'الحضور والانصراف'!$P$2:$P$3001,"بدون انصراف",'الحضور والانصراف'!$A$2:$A$3001,"&gt;="&amp;$D$3,'الحضور والانصراف'!$A$2:$A$3001,"&lt;="&amp;$F$3))</f>
        <v>0</v>
      </c>
      <c r="E79" s="22" t="n">
        <f aca="false">IF($A79="","",COUNTIFS('الحضور والانصراف'!$B$2:$B$3001,$A79,'الحضور والانصراف'!$P$2:$P$3001,"متأخر",'الحضور والانصراف'!$A$2:$A$3001,"&gt;="&amp;$D$3,'الحضور والانصراف'!$A$2:$A$3001,"&lt;="&amp;$F$3))</f>
        <v>0</v>
      </c>
      <c r="F79" s="22" t="n">
        <f aca="false">IF($A79="","",COUNTIFS('الحضور والانصراف'!$B$2:$B$3001,$A79,'الحضور والانصراف'!$P$2:$P$3001,"غائب",'الحضور والانصراف'!$A$2:$A$3001,"&gt;="&amp;$D$3,'الحضور والانصراف'!$A$2:$A$3001,"&lt;="&amp;$F$3)+COUNTIFS('الحضور والانصراف'!$B$2:$B$3001,$A79,'الحضور والانصراف'!$P$2:$P$3001,"غياب",'الحضور والانصراف'!$A$2:$A$3001,"&gt;="&amp;$D$3,'الحضور والانصراف'!$A$2:$A$3001,"&lt;="&amp;$F$3))</f>
        <v>0</v>
      </c>
      <c r="G79" s="22" t="n">
        <f aca="false">IF($A79="","",SUMIFS(الإجازات!$I$2:$I$1001,الإجازات!$A$2:$A$1001,$A79,الإجازات!$G$2:$G$1001,"مقبولة"))</f>
        <v>0</v>
      </c>
      <c r="H79" s="21" t="n">
        <f aca="false">IF($A79="","",SUMIFS('الحضور والانصراف'!$J$2:$J$3001,'الحضور والانصراف'!$B$2:$B$3001,$A79,'الحضور والانصراف'!$A$2:$A$3001,"&gt;="&amp;$D$3,'الحضور والانصراف'!$A$2:$A$3001,"&lt;="&amp;$F$3))</f>
        <v>0</v>
      </c>
      <c r="I79" s="22" t="n">
        <f aca="false">IF($A79="","",SUMIFS('الحضور والانصراف'!$K$2:$K$3001,'الحضور والانصراف'!$B$2:$B$3001,$A79,'الحضور والانصراف'!$A$2:$A$3001,"&gt;="&amp;$D$3,'الحضور والانصراف'!$A$2:$A$3001,"&lt;="&amp;$F$3))</f>
        <v>0</v>
      </c>
      <c r="J79" s="22" t="n">
        <f aca="false">IF($A79="","",SUMIFS('الحضور والانصراف'!$L$2:$L$3001,'الحضور والانصراف'!$B$2:$B$3001,$A79,'الحضور والانصراف'!$A$2:$A$3001,"&gt;="&amp;$D$3,'الحضور والانصراف'!$A$2:$A$3001,"&lt;="&amp;$F$3))</f>
        <v>0</v>
      </c>
      <c r="K79" s="21" t="n">
        <f aca="false">IF($A79="","",ROUND(SUMIFS('الحضور والانصراف'!$M$2:$M$3001,'الحضور والانصراف'!$B$2:$B$3001,$A79,'الحضور والانصراف'!$A$2:$A$3001,"&gt;="&amp;$D$3,'الحضور والانصراف'!$A$2:$A$3001,"&lt;="&amp;$F$3)/60,2))</f>
        <v>0</v>
      </c>
      <c r="L79" s="21" t="n">
        <f aca="false">IF($A79="","",SUMIFS(المأموريات!$F$2:$F$1001,المأموريات!$A$2:$A$1001,$A79,المأموريات!$C$2:$C$1001,"&gt;="&amp;$D$3,المأموريات!$C$2:$C$1001,"&lt;="&amp;$F$3,المأموريات!$H$2:$H$1001,"موافق"))</f>
        <v>0</v>
      </c>
      <c r="M79" s="24" t="n">
        <f aca="false">IF($A79="","",N(الموظفين!K75))</f>
        <v>3000</v>
      </c>
      <c r="N79" s="24" t="n">
        <f aca="false">IF($A79="","",SUMIFS('الحضور والانصراف'!$S$2:$S$3001,'الحضور والانصراف'!$B$2:$B$3001,$A79,'الحضور والانصراف'!$A$2:$A$3001,"&gt;="&amp;$D$3,'الحضور والانصراف'!$A$2:$A$3001,"&lt;="&amp;$F$3))</f>
        <v>0</v>
      </c>
      <c r="O79" s="24" t="n">
        <f aca="false">IF($A79="","",SUMIFS('الحضور والانصراف'!$Q$2:$Q$3001,'الحضور والانصراف'!$B$2:$B$3001,$A79,'الحضور والانصراف'!$A$2:$A$3001,"&gt;="&amp;$D$3,'الحضور والانصراف'!$A$2:$A$3001,"&lt;="&amp;$F$3))</f>
        <v>0</v>
      </c>
      <c r="P79" s="24" t="n">
        <f aca="false">IF($A79="","",SUMIFS('الحضور والانصراف'!$R$2:$R$3001,'الحضور والانصراف'!$B$2:$B$3001,$A79,'الحضور والانصراف'!$A$2:$A$3001,"&gt;="&amp;$D$3,'الحضور والانصراف'!$A$2:$A$3001,"&lt;="&amp;$F$3))</f>
        <v>0</v>
      </c>
      <c r="Q79" s="24" t="n">
        <f aca="false">IF($A79="","",M79+N79-O79-P79)</f>
        <v>3000</v>
      </c>
    </row>
    <row r="80" customFormat="false" ht="15" hidden="false" customHeight="false" outlineLevel="0" collapsed="false">
      <c r="A80" s="18" t="str">
        <f aca="false">IF(الموظفين!A76="","",الموظفين!A76)</f>
        <v>EMP075</v>
      </c>
      <c r="B80" s="18" t="str">
        <f aca="false">IF($A80="","",الموظفين!B76)</f>
        <v>الموظف 75</v>
      </c>
      <c r="C80" s="18" t="str">
        <f aca="false">IF($A80="","",IF(الموظفين!C76="","",الموظفين!C76))</f>
        <v/>
      </c>
      <c r="D80" s="22" t="n">
        <f aca="false">IF($A80="","",COUNTIFS('الحضور والانصراف'!$B$2:$B$3001,$A80,'الحضور والانصراف'!$P$2:$P$3001,"حاضر",'الحضور والانصراف'!$A$2:$A$3001,"&gt;="&amp;$D$3,'الحضور والانصراف'!$A$2:$A$3001,"&lt;="&amp;$F$3)+COUNTIFS('الحضور والانصراف'!$B$2:$B$3001,$A80,'الحضور والانصراف'!$P$2:$P$3001,"متأخر",'الحضور والانصراف'!$A$2:$A$3001,"&gt;="&amp;$D$3,'الحضور والانصراف'!$A$2:$A$3001,"&lt;="&amp;$F$3)+COUNTIFS('الحضور والانصراف'!$B$2:$B$3001,$A80,'الحضور والانصراف'!$P$2:$P$3001,"بدون انصراف",'الحضور والانصراف'!$A$2:$A$3001,"&gt;="&amp;$D$3,'الحضور والانصراف'!$A$2:$A$3001,"&lt;="&amp;$F$3))</f>
        <v>0</v>
      </c>
      <c r="E80" s="22" t="n">
        <f aca="false">IF($A80="","",COUNTIFS('الحضور والانصراف'!$B$2:$B$3001,$A80,'الحضور والانصراف'!$P$2:$P$3001,"متأخر",'الحضور والانصراف'!$A$2:$A$3001,"&gt;="&amp;$D$3,'الحضور والانصراف'!$A$2:$A$3001,"&lt;="&amp;$F$3))</f>
        <v>0</v>
      </c>
      <c r="F80" s="22" t="n">
        <f aca="false">IF($A80="","",COUNTIFS('الحضور والانصراف'!$B$2:$B$3001,$A80,'الحضور والانصراف'!$P$2:$P$3001,"غائب",'الحضور والانصراف'!$A$2:$A$3001,"&gt;="&amp;$D$3,'الحضور والانصراف'!$A$2:$A$3001,"&lt;="&amp;$F$3)+COUNTIFS('الحضور والانصراف'!$B$2:$B$3001,$A80,'الحضور والانصراف'!$P$2:$P$3001,"غياب",'الحضور والانصراف'!$A$2:$A$3001,"&gt;="&amp;$D$3,'الحضور والانصراف'!$A$2:$A$3001,"&lt;="&amp;$F$3))</f>
        <v>0</v>
      </c>
      <c r="G80" s="22" t="n">
        <f aca="false">IF($A80="","",SUMIFS(الإجازات!$I$2:$I$1001,الإجازات!$A$2:$A$1001,$A80,الإجازات!$G$2:$G$1001,"مقبولة"))</f>
        <v>0</v>
      </c>
      <c r="H80" s="21" t="n">
        <f aca="false">IF($A80="","",SUMIFS('الحضور والانصراف'!$J$2:$J$3001,'الحضور والانصراف'!$B$2:$B$3001,$A80,'الحضور والانصراف'!$A$2:$A$3001,"&gt;="&amp;$D$3,'الحضور والانصراف'!$A$2:$A$3001,"&lt;="&amp;$F$3))</f>
        <v>0</v>
      </c>
      <c r="I80" s="22" t="n">
        <f aca="false">IF($A80="","",SUMIFS('الحضور والانصراف'!$K$2:$K$3001,'الحضور والانصراف'!$B$2:$B$3001,$A80,'الحضور والانصراف'!$A$2:$A$3001,"&gt;="&amp;$D$3,'الحضور والانصراف'!$A$2:$A$3001,"&lt;="&amp;$F$3))</f>
        <v>0</v>
      </c>
      <c r="J80" s="22" t="n">
        <f aca="false">IF($A80="","",SUMIFS('الحضور والانصراف'!$L$2:$L$3001,'الحضور والانصراف'!$B$2:$B$3001,$A80,'الحضور والانصراف'!$A$2:$A$3001,"&gt;="&amp;$D$3,'الحضور والانصراف'!$A$2:$A$3001,"&lt;="&amp;$F$3))</f>
        <v>0</v>
      </c>
      <c r="K80" s="21" t="n">
        <f aca="false">IF($A80="","",ROUND(SUMIFS('الحضور والانصراف'!$M$2:$M$3001,'الحضور والانصراف'!$B$2:$B$3001,$A80,'الحضور والانصراف'!$A$2:$A$3001,"&gt;="&amp;$D$3,'الحضور والانصراف'!$A$2:$A$3001,"&lt;="&amp;$F$3)/60,2))</f>
        <v>0</v>
      </c>
      <c r="L80" s="21" t="n">
        <f aca="false">IF($A80="","",SUMIFS(المأموريات!$F$2:$F$1001,المأموريات!$A$2:$A$1001,$A80,المأموريات!$C$2:$C$1001,"&gt;="&amp;$D$3,المأموريات!$C$2:$C$1001,"&lt;="&amp;$F$3,المأموريات!$H$2:$H$1001,"موافق"))</f>
        <v>0</v>
      </c>
      <c r="M80" s="24" t="n">
        <f aca="false">IF($A80="","",N(الموظفين!K76))</f>
        <v>3000</v>
      </c>
      <c r="N80" s="24" t="n">
        <f aca="false">IF($A80="","",SUMIFS('الحضور والانصراف'!$S$2:$S$3001,'الحضور والانصراف'!$B$2:$B$3001,$A80,'الحضور والانصراف'!$A$2:$A$3001,"&gt;="&amp;$D$3,'الحضور والانصراف'!$A$2:$A$3001,"&lt;="&amp;$F$3))</f>
        <v>0</v>
      </c>
      <c r="O80" s="24" t="n">
        <f aca="false">IF($A80="","",SUMIFS('الحضور والانصراف'!$Q$2:$Q$3001,'الحضور والانصراف'!$B$2:$B$3001,$A80,'الحضور والانصراف'!$A$2:$A$3001,"&gt;="&amp;$D$3,'الحضور والانصراف'!$A$2:$A$3001,"&lt;="&amp;$F$3))</f>
        <v>0</v>
      </c>
      <c r="P80" s="24" t="n">
        <f aca="false">IF($A80="","",SUMIFS('الحضور والانصراف'!$R$2:$R$3001,'الحضور والانصراف'!$B$2:$B$3001,$A80,'الحضور والانصراف'!$A$2:$A$3001,"&gt;="&amp;$D$3,'الحضور والانصراف'!$A$2:$A$3001,"&lt;="&amp;$F$3))</f>
        <v>0</v>
      </c>
      <c r="Q80" s="24" t="n">
        <f aca="false">IF($A80="","",M80+N80-O80-P80)</f>
        <v>3000</v>
      </c>
    </row>
    <row r="81" customFormat="false" ht="15" hidden="false" customHeight="false" outlineLevel="0" collapsed="false">
      <c r="A81" s="18" t="str">
        <f aca="false">IF(الموظفين!A77="","",الموظفين!A77)</f>
        <v>EMP076</v>
      </c>
      <c r="B81" s="18" t="str">
        <f aca="false">IF($A81="","",الموظفين!B77)</f>
        <v>الموظف 76</v>
      </c>
      <c r="C81" s="18" t="str">
        <f aca="false">IF($A81="","",IF(الموظفين!C77="","",الموظفين!C77))</f>
        <v/>
      </c>
      <c r="D81" s="22" t="n">
        <f aca="false">IF($A81="","",COUNTIFS('الحضور والانصراف'!$B$2:$B$3001,$A81,'الحضور والانصراف'!$P$2:$P$3001,"حاضر",'الحضور والانصراف'!$A$2:$A$3001,"&gt;="&amp;$D$3,'الحضور والانصراف'!$A$2:$A$3001,"&lt;="&amp;$F$3)+COUNTIFS('الحضور والانصراف'!$B$2:$B$3001,$A81,'الحضور والانصراف'!$P$2:$P$3001,"متأخر",'الحضور والانصراف'!$A$2:$A$3001,"&gt;="&amp;$D$3,'الحضور والانصراف'!$A$2:$A$3001,"&lt;="&amp;$F$3)+COUNTIFS('الحضور والانصراف'!$B$2:$B$3001,$A81,'الحضور والانصراف'!$P$2:$P$3001,"بدون انصراف",'الحضور والانصراف'!$A$2:$A$3001,"&gt;="&amp;$D$3,'الحضور والانصراف'!$A$2:$A$3001,"&lt;="&amp;$F$3))</f>
        <v>0</v>
      </c>
      <c r="E81" s="22" t="n">
        <f aca="false">IF($A81="","",COUNTIFS('الحضور والانصراف'!$B$2:$B$3001,$A81,'الحضور والانصراف'!$P$2:$P$3001,"متأخر",'الحضور والانصراف'!$A$2:$A$3001,"&gt;="&amp;$D$3,'الحضور والانصراف'!$A$2:$A$3001,"&lt;="&amp;$F$3))</f>
        <v>0</v>
      </c>
      <c r="F81" s="22" t="n">
        <f aca="false">IF($A81="","",COUNTIFS('الحضور والانصراف'!$B$2:$B$3001,$A81,'الحضور والانصراف'!$P$2:$P$3001,"غائب",'الحضور والانصراف'!$A$2:$A$3001,"&gt;="&amp;$D$3,'الحضور والانصراف'!$A$2:$A$3001,"&lt;="&amp;$F$3)+COUNTIFS('الحضور والانصراف'!$B$2:$B$3001,$A81,'الحضور والانصراف'!$P$2:$P$3001,"غياب",'الحضور والانصراف'!$A$2:$A$3001,"&gt;="&amp;$D$3,'الحضور والانصراف'!$A$2:$A$3001,"&lt;="&amp;$F$3))</f>
        <v>0</v>
      </c>
      <c r="G81" s="22" t="n">
        <f aca="false">IF($A81="","",SUMIFS(الإجازات!$I$2:$I$1001,الإجازات!$A$2:$A$1001,$A81,الإجازات!$G$2:$G$1001,"مقبولة"))</f>
        <v>0</v>
      </c>
      <c r="H81" s="21" t="n">
        <f aca="false">IF($A81="","",SUMIFS('الحضور والانصراف'!$J$2:$J$3001,'الحضور والانصراف'!$B$2:$B$3001,$A81,'الحضور والانصراف'!$A$2:$A$3001,"&gt;="&amp;$D$3,'الحضور والانصراف'!$A$2:$A$3001,"&lt;="&amp;$F$3))</f>
        <v>0</v>
      </c>
      <c r="I81" s="22" t="n">
        <f aca="false">IF($A81="","",SUMIFS('الحضور والانصراف'!$K$2:$K$3001,'الحضور والانصراف'!$B$2:$B$3001,$A81,'الحضور والانصراف'!$A$2:$A$3001,"&gt;="&amp;$D$3,'الحضور والانصراف'!$A$2:$A$3001,"&lt;="&amp;$F$3))</f>
        <v>0</v>
      </c>
      <c r="J81" s="22" t="n">
        <f aca="false">IF($A81="","",SUMIFS('الحضور والانصراف'!$L$2:$L$3001,'الحضور والانصراف'!$B$2:$B$3001,$A81,'الحضور والانصراف'!$A$2:$A$3001,"&gt;="&amp;$D$3,'الحضور والانصراف'!$A$2:$A$3001,"&lt;="&amp;$F$3))</f>
        <v>0</v>
      </c>
      <c r="K81" s="21" t="n">
        <f aca="false">IF($A81="","",ROUND(SUMIFS('الحضور والانصراف'!$M$2:$M$3001,'الحضور والانصراف'!$B$2:$B$3001,$A81,'الحضور والانصراف'!$A$2:$A$3001,"&gt;="&amp;$D$3,'الحضور والانصراف'!$A$2:$A$3001,"&lt;="&amp;$F$3)/60,2))</f>
        <v>0</v>
      </c>
      <c r="L81" s="21" t="n">
        <f aca="false">IF($A81="","",SUMIFS(المأموريات!$F$2:$F$1001,المأموريات!$A$2:$A$1001,$A81,المأموريات!$C$2:$C$1001,"&gt;="&amp;$D$3,المأموريات!$C$2:$C$1001,"&lt;="&amp;$F$3,المأموريات!$H$2:$H$1001,"موافق"))</f>
        <v>0</v>
      </c>
      <c r="M81" s="24" t="n">
        <f aca="false">IF($A81="","",N(الموظفين!K77))</f>
        <v>3000</v>
      </c>
      <c r="N81" s="24" t="n">
        <f aca="false">IF($A81="","",SUMIFS('الحضور والانصراف'!$S$2:$S$3001,'الحضور والانصراف'!$B$2:$B$3001,$A81,'الحضور والانصراف'!$A$2:$A$3001,"&gt;="&amp;$D$3,'الحضور والانصراف'!$A$2:$A$3001,"&lt;="&amp;$F$3))</f>
        <v>0</v>
      </c>
      <c r="O81" s="24" t="n">
        <f aca="false">IF($A81="","",SUMIFS('الحضور والانصراف'!$Q$2:$Q$3001,'الحضور والانصراف'!$B$2:$B$3001,$A81,'الحضور والانصراف'!$A$2:$A$3001,"&gt;="&amp;$D$3,'الحضور والانصراف'!$A$2:$A$3001,"&lt;="&amp;$F$3))</f>
        <v>0</v>
      </c>
      <c r="P81" s="24" t="n">
        <f aca="false">IF($A81="","",SUMIFS('الحضور والانصراف'!$R$2:$R$3001,'الحضور والانصراف'!$B$2:$B$3001,$A81,'الحضور والانصراف'!$A$2:$A$3001,"&gt;="&amp;$D$3,'الحضور والانصراف'!$A$2:$A$3001,"&lt;="&amp;$F$3))</f>
        <v>0</v>
      </c>
      <c r="Q81" s="24" t="n">
        <f aca="false">IF($A81="","",M81+N81-O81-P81)</f>
        <v>3000</v>
      </c>
    </row>
    <row r="82" customFormat="false" ht="15" hidden="false" customHeight="false" outlineLevel="0" collapsed="false">
      <c r="A82" s="18" t="str">
        <f aca="false">IF(الموظفين!A78="","",الموظفين!A78)</f>
        <v>EMP077</v>
      </c>
      <c r="B82" s="18" t="str">
        <f aca="false">IF($A82="","",الموظفين!B78)</f>
        <v>الموظف 77</v>
      </c>
      <c r="C82" s="18" t="str">
        <f aca="false">IF($A82="","",IF(الموظفين!C78="","",الموظفين!C78))</f>
        <v/>
      </c>
      <c r="D82" s="22" t="n">
        <f aca="false">IF($A82="","",COUNTIFS('الحضور والانصراف'!$B$2:$B$3001,$A82,'الحضور والانصراف'!$P$2:$P$3001,"حاضر",'الحضور والانصراف'!$A$2:$A$3001,"&gt;="&amp;$D$3,'الحضور والانصراف'!$A$2:$A$3001,"&lt;="&amp;$F$3)+COUNTIFS('الحضور والانصراف'!$B$2:$B$3001,$A82,'الحضور والانصراف'!$P$2:$P$3001,"متأخر",'الحضور والانصراف'!$A$2:$A$3001,"&gt;="&amp;$D$3,'الحضور والانصراف'!$A$2:$A$3001,"&lt;="&amp;$F$3)+COUNTIFS('الحضور والانصراف'!$B$2:$B$3001,$A82,'الحضور والانصراف'!$P$2:$P$3001,"بدون انصراف",'الحضور والانصراف'!$A$2:$A$3001,"&gt;="&amp;$D$3,'الحضور والانصراف'!$A$2:$A$3001,"&lt;="&amp;$F$3))</f>
        <v>0</v>
      </c>
      <c r="E82" s="22" t="n">
        <f aca="false">IF($A82="","",COUNTIFS('الحضور والانصراف'!$B$2:$B$3001,$A82,'الحضور والانصراف'!$P$2:$P$3001,"متأخر",'الحضور والانصراف'!$A$2:$A$3001,"&gt;="&amp;$D$3,'الحضور والانصراف'!$A$2:$A$3001,"&lt;="&amp;$F$3))</f>
        <v>0</v>
      </c>
      <c r="F82" s="22" t="n">
        <f aca="false">IF($A82="","",COUNTIFS('الحضور والانصراف'!$B$2:$B$3001,$A82,'الحضور والانصراف'!$P$2:$P$3001,"غائب",'الحضور والانصراف'!$A$2:$A$3001,"&gt;="&amp;$D$3,'الحضور والانصراف'!$A$2:$A$3001,"&lt;="&amp;$F$3)+COUNTIFS('الحضور والانصراف'!$B$2:$B$3001,$A82,'الحضور والانصراف'!$P$2:$P$3001,"غياب",'الحضور والانصراف'!$A$2:$A$3001,"&gt;="&amp;$D$3,'الحضور والانصراف'!$A$2:$A$3001,"&lt;="&amp;$F$3))</f>
        <v>0</v>
      </c>
      <c r="G82" s="22" t="n">
        <f aca="false">IF($A82="","",SUMIFS(الإجازات!$I$2:$I$1001,الإجازات!$A$2:$A$1001,$A82,الإجازات!$G$2:$G$1001,"مقبولة"))</f>
        <v>0</v>
      </c>
      <c r="H82" s="21" t="n">
        <f aca="false">IF($A82="","",SUMIFS('الحضور والانصراف'!$J$2:$J$3001,'الحضور والانصراف'!$B$2:$B$3001,$A82,'الحضور والانصراف'!$A$2:$A$3001,"&gt;="&amp;$D$3,'الحضور والانصراف'!$A$2:$A$3001,"&lt;="&amp;$F$3))</f>
        <v>0</v>
      </c>
      <c r="I82" s="22" t="n">
        <f aca="false">IF($A82="","",SUMIFS('الحضور والانصراف'!$K$2:$K$3001,'الحضور والانصراف'!$B$2:$B$3001,$A82,'الحضور والانصراف'!$A$2:$A$3001,"&gt;="&amp;$D$3,'الحضور والانصراف'!$A$2:$A$3001,"&lt;="&amp;$F$3))</f>
        <v>0</v>
      </c>
      <c r="J82" s="22" t="n">
        <f aca="false">IF($A82="","",SUMIFS('الحضور والانصراف'!$L$2:$L$3001,'الحضور والانصراف'!$B$2:$B$3001,$A82,'الحضور والانصراف'!$A$2:$A$3001,"&gt;="&amp;$D$3,'الحضور والانصراف'!$A$2:$A$3001,"&lt;="&amp;$F$3))</f>
        <v>0</v>
      </c>
      <c r="K82" s="21" t="n">
        <f aca="false">IF($A82="","",ROUND(SUMIFS('الحضور والانصراف'!$M$2:$M$3001,'الحضور والانصراف'!$B$2:$B$3001,$A82,'الحضور والانصراف'!$A$2:$A$3001,"&gt;="&amp;$D$3,'الحضور والانصراف'!$A$2:$A$3001,"&lt;="&amp;$F$3)/60,2))</f>
        <v>0</v>
      </c>
      <c r="L82" s="21" t="n">
        <f aca="false">IF($A82="","",SUMIFS(المأموريات!$F$2:$F$1001,المأموريات!$A$2:$A$1001,$A82,المأموريات!$C$2:$C$1001,"&gt;="&amp;$D$3,المأموريات!$C$2:$C$1001,"&lt;="&amp;$F$3,المأموريات!$H$2:$H$1001,"موافق"))</f>
        <v>0</v>
      </c>
      <c r="M82" s="24" t="n">
        <f aca="false">IF($A82="","",N(الموظفين!K78))</f>
        <v>3000</v>
      </c>
      <c r="N82" s="24" t="n">
        <f aca="false">IF($A82="","",SUMIFS('الحضور والانصراف'!$S$2:$S$3001,'الحضور والانصراف'!$B$2:$B$3001,$A82,'الحضور والانصراف'!$A$2:$A$3001,"&gt;="&amp;$D$3,'الحضور والانصراف'!$A$2:$A$3001,"&lt;="&amp;$F$3))</f>
        <v>0</v>
      </c>
      <c r="O82" s="24" t="n">
        <f aca="false">IF($A82="","",SUMIFS('الحضور والانصراف'!$Q$2:$Q$3001,'الحضور والانصراف'!$B$2:$B$3001,$A82,'الحضور والانصراف'!$A$2:$A$3001,"&gt;="&amp;$D$3,'الحضور والانصراف'!$A$2:$A$3001,"&lt;="&amp;$F$3))</f>
        <v>0</v>
      </c>
      <c r="P82" s="24" t="n">
        <f aca="false">IF($A82="","",SUMIFS('الحضور والانصراف'!$R$2:$R$3001,'الحضور والانصراف'!$B$2:$B$3001,$A82,'الحضور والانصراف'!$A$2:$A$3001,"&gt;="&amp;$D$3,'الحضور والانصراف'!$A$2:$A$3001,"&lt;="&amp;$F$3))</f>
        <v>0</v>
      </c>
      <c r="Q82" s="24" t="n">
        <f aca="false">IF($A82="","",M82+N82-O82-P82)</f>
        <v>3000</v>
      </c>
    </row>
    <row r="83" customFormat="false" ht="15" hidden="false" customHeight="false" outlineLevel="0" collapsed="false">
      <c r="A83" s="18" t="str">
        <f aca="false">IF(الموظفين!A79="","",الموظفين!A79)</f>
        <v>EMP078</v>
      </c>
      <c r="B83" s="18" t="str">
        <f aca="false">IF($A83="","",الموظفين!B79)</f>
        <v>الموظف 78</v>
      </c>
      <c r="C83" s="18" t="str">
        <f aca="false">IF($A83="","",IF(الموظفين!C79="","",الموظفين!C79))</f>
        <v/>
      </c>
      <c r="D83" s="22" t="n">
        <f aca="false">IF($A83="","",COUNTIFS('الحضور والانصراف'!$B$2:$B$3001,$A83,'الحضور والانصراف'!$P$2:$P$3001,"حاضر",'الحضور والانصراف'!$A$2:$A$3001,"&gt;="&amp;$D$3,'الحضور والانصراف'!$A$2:$A$3001,"&lt;="&amp;$F$3)+COUNTIFS('الحضور والانصراف'!$B$2:$B$3001,$A83,'الحضور والانصراف'!$P$2:$P$3001,"متأخر",'الحضور والانصراف'!$A$2:$A$3001,"&gt;="&amp;$D$3,'الحضور والانصراف'!$A$2:$A$3001,"&lt;="&amp;$F$3)+COUNTIFS('الحضور والانصراف'!$B$2:$B$3001,$A83,'الحضور والانصراف'!$P$2:$P$3001,"بدون انصراف",'الحضور والانصراف'!$A$2:$A$3001,"&gt;="&amp;$D$3,'الحضور والانصراف'!$A$2:$A$3001,"&lt;="&amp;$F$3))</f>
        <v>0</v>
      </c>
      <c r="E83" s="22" t="n">
        <f aca="false">IF($A83="","",COUNTIFS('الحضور والانصراف'!$B$2:$B$3001,$A83,'الحضور والانصراف'!$P$2:$P$3001,"متأخر",'الحضور والانصراف'!$A$2:$A$3001,"&gt;="&amp;$D$3,'الحضور والانصراف'!$A$2:$A$3001,"&lt;="&amp;$F$3))</f>
        <v>0</v>
      </c>
      <c r="F83" s="22" t="n">
        <f aca="false">IF($A83="","",COUNTIFS('الحضور والانصراف'!$B$2:$B$3001,$A83,'الحضور والانصراف'!$P$2:$P$3001,"غائب",'الحضور والانصراف'!$A$2:$A$3001,"&gt;="&amp;$D$3,'الحضور والانصراف'!$A$2:$A$3001,"&lt;="&amp;$F$3)+COUNTIFS('الحضور والانصراف'!$B$2:$B$3001,$A83,'الحضور والانصراف'!$P$2:$P$3001,"غياب",'الحضور والانصراف'!$A$2:$A$3001,"&gt;="&amp;$D$3,'الحضور والانصراف'!$A$2:$A$3001,"&lt;="&amp;$F$3))</f>
        <v>0</v>
      </c>
      <c r="G83" s="22" t="n">
        <f aca="false">IF($A83="","",SUMIFS(الإجازات!$I$2:$I$1001,الإجازات!$A$2:$A$1001,$A83,الإجازات!$G$2:$G$1001,"مقبولة"))</f>
        <v>0</v>
      </c>
      <c r="H83" s="21" t="n">
        <f aca="false">IF($A83="","",SUMIFS('الحضور والانصراف'!$J$2:$J$3001,'الحضور والانصراف'!$B$2:$B$3001,$A83,'الحضور والانصراف'!$A$2:$A$3001,"&gt;="&amp;$D$3,'الحضور والانصراف'!$A$2:$A$3001,"&lt;="&amp;$F$3))</f>
        <v>0</v>
      </c>
      <c r="I83" s="22" t="n">
        <f aca="false">IF($A83="","",SUMIFS('الحضور والانصراف'!$K$2:$K$3001,'الحضور والانصراف'!$B$2:$B$3001,$A83,'الحضور والانصراف'!$A$2:$A$3001,"&gt;="&amp;$D$3,'الحضور والانصراف'!$A$2:$A$3001,"&lt;="&amp;$F$3))</f>
        <v>0</v>
      </c>
      <c r="J83" s="22" t="n">
        <f aca="false">IF($A83="","",SUMIFS('الحضور والانصراف'!$L$2:$L$3001,'الحضور والانصراف'!$B$2:$B$3001,$A83,'الحضور والانصراف'!$A$2:$A$3001,"&gt;="&amp;$D$3,'الحضور والانصراف'!$A$2:$A$3001,"&lt;="&amp;$F$3))</f>
        <v>0</v>
      </c>
      <c r="K83" s="21" t="n">
        <f aca="false">IF($A83="","",ROUND(SUMIFS('الحضور والانصراف'!$M$2:$M$3001,'الحضور والانصراف'!$B$2:$B$3001,$A83,'الحضور والانصراف'!$A$2:$A$3001,"&gt;="&amp;$D$3,'الحضور والانصراف'!$A$2:$A$3001,"&lt;="&amp;$F$3)/60,2))</f>
        <v>0</v>
      </c>
      <c r="L83" s="21" t="n">
        <f aca="false">IF($A83="","",SUMIFS(المأموريات!$F$2:$F$1001,المأموريات!$A$2:$A$1001,$A83,المأموريات!$C$2:$C$1001,"&gt;="&amp;$D$3,المأموريات!$C$2:$C$1001,"&lt;="&amp;$F$3,المأموريات!$H$2:$H$1001,"موافق"))</f>
        <v>0</v>
      </c>
      <c r="M83" s="24" t="n">
        <f aca="false">IF($A83="","",N(الموظفين!K79))</f>
        <v>3000</v>
      </c>
      <c r="N83" s="24" t="n">
        <f aca="false">IF($A83="","",SUMIFS('الحضور والانصراف'!$S$2:$S$3001,'الحضور والانصراف'!$B$2:$B$3001,$A83,'الحضور والانصراف'!$A$2:$A$3001,"&gt;="&amp;$D$3,'الحضور والانصراف'!$A$2:$A$3001,"&lt;="&amp;$F$3))</f>
        <v>0</v>
      </c>
      <c r="O83" s="24" t="n">
        <f aca="false">IF($A83="","",SUMIFS('الحضور والانصراف'!$Q$2:$Q$3001,'الحضور والانصراف'!$B$2:$B$3001,$A83,'الحضور والانصراف'!$A$2:$A$3001,"&gt;="&amp;$D$3,'الحضور والانصراف'!$A$2:$A$3001,"&lt;="&amp;$F$3))</f>
        <v>0</v>
      </c>
      <c r="P83" s="24" t="n">
        <f aca="false">IF($A83="","",SUMIFS('الحضور والانصراف'!$R$2:$R$3001,'الحضور والانصراف'!$B$2:$B$3001,$A83,'الحضور والانصراف'!$A$2:$A$3001,"&gt;="&amp;$D$3,'الحضور والانصراف'!$A$2:$A$3001,"&lt;="&amp;$F$3))</f>
        <v>0</v>
      </c>
      <c r="Q83" s="24" t="n">
        <f aca="false">IF($A83="","",M83+N83-O83-P83)</f>
        <v>3000</v>
      </c>
    </row>
    <row r="84" customFormat="false" ht="15" hidden="false" customHeight="false" outlineLevel="0" collapsed="false">
      <c r="A84" s="18" t="str">
        <f aca="false">IF(الموظفين!A80="","",الموظفين!A80)</f>
        <v>EMP079</v>
      </c>
      <c r="B84" s="18" t="str">
        <f aca="false">IF($A84="","",الموظفين!B80)</f>
        <v>الموظف 79</v>
      </c>
      <c r="C84" s="18" t="str">
        <f aca="false">IF($A84="","",IF(الموظفين!C80="","",الموظفين!C80))</f>
        <v/>
      </c>
      <c r="D84" s="22" t="n">
        <f aca="false">IF($A84="","",COUNTIFS('الحضور والانصراف'!$B$2:$B$3001,$A84,'الحضور والانصراف'!$P$2:$P$3001,"حاضر",'الحضور والانصراف'!$A$2:$A$3001,"&gt;="&amp;$D$3,'الحضور والانصراف'!$A$2:$A$3001,"&lt;="&amp;$F$3)+COUNTIFS('الحضور والانصراف'!$B$2:$B$3001,$A84,'الحضور والانصراف'!$P$2:$P$3001,"متأخر",'الحضور والانصراف'!$A$2:$A$3001,"&gt;="&amp;$D$3,'الحضور والانصراف'!$A$2:$A$3001,"&lt;="&amp;$F$3)+COUNTIFS('الحضور والانصراف'!$B$2:$B$3001,$A84,'الحضور والانصراف'!$P$2:$P$3001,"بدون انصراف",'الحضور والانصراف'!$A$2:$A$3001,"&gt;="&amp;$D$3,'الحضور والانصراف'!$A$2:$A$3001,"&lt;="&amp;$F$3))</f>
        <v>0</v>
      </c>
      <c r="E84" s="22" t="n">
        <f aca="false">IF($A84="","",COUNTIFS('الحضور والانصراف'!$B$2:$B$3001,$A84,'الحضور والانصراف'!$P$2:$P$3001,"متأخر",'الحضور والانصراف'!$A$2:$A$3001,"&gt;="&amp;$D$3,'الحضور والانصراف'!$A$2:$A$3001,"&lt;="&amp;$F$3))</f>
        <v>0</v>
      </c>
      <c r="F84" s="22" t="n">
        <f aca="false">IF($A84="","",COUNTIFS('الحضور والانصراف'!$B$2:$B$3001,$A84,'الحضور والانصراف'!$P$2:$P$3001,"غائب",'الحضور والانصراف'!$A$2:$A$3001,"&gt;="&amp;$D$3,'الحضور والانصراف'!$A$2:$A$3001,"&lt;="&amp;$F$3)+COUNTIFS('الحضور والانصراف'!$B$2:$B$3001,$A84,'الحضور والانصراف'!$P$2:$P$3001,"غياب",'الحضور والانصراف'!$A$2:$A$3001,"&gt;="&amp;$D$3,'الحضور والانصراف'!$A$2:$A$3001,"&lt;="&amp;$F$3))</f>
        <v>0</v>
      </c>
      <c r="G84" s="22" t="n">
        <f aca="false">IF($A84="","",SUMIFS(الإجازات!$I$2:$I$1001,الإجازات!$A$2:$A$1001,$A84,الإجازات!$G$2:$G$1001,"مقبولة"))</f>
        <v>0</v>
      </c>
      <c r="H84" s="21" t="n">
        <f aca="false">IF($A84="","",SUMIFS('الحضور والانصراف'!$J$2:$J$3001,'الحضور والانصراف'!$B$2:$B$3001,$A84,'الحضور والانصراف'!$A$2:$A$3001,"&gt;="&amp;$D$3,'الحضور والانصراف'!$A$2:$A$3001,"&lt;="&amp;$F$3))</f>
        <v>0</v>
      </c>
      <c r="I84" s="22" t="n">
        <f aca="false">IF($A84="","",SUMIFS('الحضور والانصراف'!$K$2:$K$3001,'الحضور والانصراف'!$B$2:$B$3001,$A84,'الحضور والانصراف'!$A$2:$A$3001,"&gt;="&amp;$D$3,'الحضور والانصراف'!$A$2:$A$3001,"&lt;="&amp;$F$3))</f>
        <v>0</v>
      </c>
      <c r="J84" s="22" t="n">
        <f aca="false">IF($A84="","",SUMIFS('الحضور والانصراف'!$L$2:$L$3001,'الحضور والانصراف'!$B$2:$B$3001,$A84,'الحضور والانصراف'!$A$2:$A$3001,"&gt;="&amp;$D$3,'الحضور والانصراف'!$A$2:$A$3001,"&lt;="&amp;$F$3))</f>
        <v>0</v>
      </c>
      <c r="K84" s="21" t="n">
        <f aca="false">IF($A84="","",ROUND(SUMIFS('الحضور والانصراف'!$M$2:$M$3001,'الحضور والانصراف'!$B$2:$B$3001,$A84,'الحضور والانصراف'!$A$2:$A$3001,"&gt;="&amp;$D$3,'الحضور والانصراف'!$A$2:$A$3001,"&lt;="&amp;$F$3)/60,2))</f>
        <v>0</v>
      </c>
      <c r="L84" s="21" t="n">
        <f aca="false">IF($A84="","",SUMIFS(المأموريات!$F$2:$F$1001,المأموريات!$A$2:$A$1001,$A84,المأموريات!$C$2:$C$1001,"&gt;="&amp;$D$3,المأموريات!$C$2:$C$1001,"&lt;="&amp;$F$3,المأموريات!$H$2:$H$1001,"موافق"))</f>
        <v>0</v>
      </c>
      <c r="M84" s="24" t="n">
        <f aca="false">IF($A84="","",N(الموظفين!K80))</f>
        <v>3000</v>
      </c>
      <c r="N84" s="24" t="n">
        <f aca="false">IF($A84="","",SUMIFS('الحضور والانصراف'!$S$2:$S$3001,'الحضور والانصراف'!$B$2:$B$3001,$A84,'الحضور والانصراف'!$A$2:$A$3001,"&gt;="&amp;$D$3,'الحضور والانصراف'!$A$2:$A$3001,"&lt;="&amp;$F$3))</f>
        <v>0</v>
      </c>
      <c r="O84" s="24" t="n">
        <f aca="false">IF($A84="","",SUMIFS('الحضور والانصراف'!$Q$2:$Q$3001,'الحضور والانصراف'!$B$2:$B$3001,$A84,'الحضور والانصراف'!$A$2:$A$3001,"&gt;="&amp;$D$3,'الحضور والانصراف'!$A$2:$A$3001,"&lt;="&amp;$F$3))</f>
        <v>0</v>
      </c>
      <c r="P84" s="24" t="n">
        <f aca="false">IF($A84="","",SUMIFS('الحضور والانصراف'!$R$2:$R$3001,'الحضور والانصراف'!$B$2:$B$3001,$A84,'الحضور والانصراف'!$A$2:$A$3001,"&gt;="&amp;$D$3,'الحضور والانصراف'!$A$2:$A$3001,"&lt;="&amp;$F$3))</f>
        <v>0</v>
      </c>
      <c r="Q84" s="24" t="n">
        <f aca="false">IF($A84="","",M84+N84-O84-P84)</f>
        <v>3000</v>
      </c>
    </row>
    <row r="85" customFormat="false" ht="15" hidden="false" customHeight="false" outlineLevel="0" collapsed="false">
      <c r="A85" s="18" t="str">
        <f aca="false">IF(الموظفين!A81="","",الموظفين!A81)</f>
        <v>EMP080</v>
      </c>
      <c r="B85" s="18" t="str">
        <f aca="false">IF($A85="","",الموظفين!B81)</f>
        <v>الموظف 80</v>
      </c>
      <c r="C85" s="18" t="str">
        <f aca="false">IF($A85="","",IF(الموظفين!C81="","",الموظفين!C81))</f>
        <v/>
      </c>
      <c r="D85" s="22" t="n">
        <f aca="false">IF($A85="","",COUNTIFS('الحضور والانصراف'!$B$2:$B$3001,$A85,'الحضور والانصراف'!$P$2:$P$3001,"حاضر",'الحضور والانصراف'!$A$2:$A$3001,"&gt;="&amp;$D$3,'الحضور والانصراف'!$A$2:$A$3001,"&lt;="&amp;$F$3)+COUNTIFS('الحضور والانصراف'!$B$2:$B$3001,$A85,'الحضور والانصراف'!$P$2:$P$3001,"متأخر",'الحضور والانصراف'!$A$2:$A$3001,"&gt;="&amp;$D$3,'الحضور والانصراف'!$A$2:$A$3001,"&lt;="&amp;$F$3)+COUNTIFS('الحضور والانصراف'!$B$2:$B$3001,$A85,'الحضور والانصراف'!$P$2:$P$3001,"بدون انصراف",'الحضور والانصراف'!$A$2:$A$3001,"&gt;="&amp;$D$3,'الحضور والانصراف'!$A$2:$A$3001,"&lt;="&amp;$F$3))</f>
        <v>0</v>
      </c>
      <c r="E85" s="22" t="n">
        <f aca="false">IF($A85="","",COUNTIFS('الحضور والانصراف'!$B$2:$B$3001,$A85,'الحضور والانصراف'!$P$2:$P$3001,"متأخر",'الحضور والانصراف'!$A$2:$A$3001,"&gt;="&amp;$D$3,'الحضور والانصراف'!$A$2:$A$3001,"&lt;="&amp;$F$3))</f>
        <v>0</v>
      </c>
      <c r="F85" s="22" t="n">
        <f aca="false">IF($A85="","",COUNTIFS('الحضور والانصراف'!$B$2:$B$3001,$A85,'الحضور والانصراف'!$P$2:$P$3001,"غائب",'الحضور والانصراف'!$A$2:$A$3001,"&gt;="&amp;$D$3,'الحضور والانصراف'!$A$2:$A$3001,"&lt;="&amp;$F$3)+COUNTIFS('الحضور والانصراف'!$B$2:$B$3001,$A85,'الحضور والانصراف'!$P$2:$P$3001,"غياب",'الحضور والانصراف'!$A$2:$A$3001,"&gt;="&amp;$D$3,'الحضور والانصراف'!$A$2:$A$3001,"&lt;="&amp;$F$3))</f>
        <v>0</v>
      </c>
      <c r="G85" s="22" t="n">
        <f aca="false">IF($A85="","",SUMIFS(الإجازات!$I$2:$I$1001,الإجازات!$A$2:$A$1001,$A85,الإجازات!$G$2:$G$1001,"مقبولة"))</f>
        <v>0</v>
      </c>
      <c r="H85" s="21" t="n">
        <f aca="false">IF($A85="","",SUMIFS('الحضور والانصراف'!$J$2:$J$3001,'الحضور والانصراف'!$B$2:$B$3001,$A85,'الحضور والانصراف'!$A$2:$A$3001,"&gt;="&amp;$D$3,'الحضور والانصراف'!$A$2:$A$3001,"&lt;="&amp;$F$3))</f>
        <v>0</v>
      </c>
      <c r="I85" s="22" t="n">
        <f aca="false">IF($A85="","",SUMIFS('الحضور والانصراف'!$K$2:$K$3001,'الحضور والانصراف'!$B$2:$B$3001,$A85,'الحضور والانصراف'!$A$2:$A$3001,"&gt;="&amp;$D$3,'الحضور والانصراف'!$A$2:$A$3001,"&lt;="&amp;$F$3))</f>
        <v>0</v>
      </c>
      <c r="J85" s="22" t="n">
        <f aca="false">IF($A85="","",SUMIFS('الحضور والانصراف'!$L$2:$L$3001,'الحضور والانصراف'!$B$2:$B$3001,$A85,'الحضور والانصراف'!$A$2:$A$3001,"&gt;="&amp;$D$3,'الحضور والانصراف'!$A$2:$A$3001,"&lt;="&amp;$F$3))</f>
        <v>0</v>
      </c>
      <c r="K85" s="21" t="n">
        <f aca="false">IF($A85="","",ROUND(SUMIFS('الحضور والانصراف'!$M$2:$M$3001,'الحضور والانصراف'!$B$2:$B$3001,$A85,'الحضور والانصراف'!$A$2:$A$3001,"&gt;="&amp;$D$3,'الحضور والانصراف'!$A$2:$A$3001,"&lt;="&amp;$F$3)/60,2))</f>
        <v>0</v>
      </c>
      <c r="L85" s="21" t="n">
        <f aca="false">IF($A85="","",SUMIFS(المأموريات!$F$2:$F$1001,المأموريات!$A$2:$A$1001,$A85,المأموريات!$C$2:$C$1001,"&gt;="&amp;$D$3,المأموريات!$C$2:$C$1001,"&lt;="&amp;$F$3,المأموريات!$H$2:$H$1001,"موافق"))</f>
        <v>0</v>
      </c>
      <c r="M85" s="24" t="n">
        <f aca="false">IF($A85="","",N(الموظفين!K81))</f>
        <v>3000</v>
      </c>
      <c r="N85" s="24" t="n">
        <f aca="false">IF($A85="","",SUMIFS('الحضور والانصراف'!$S$2:$S$3001,'الحضور والانصراف'!$B$2:$B$3001,$A85,'الحضور والانصراف'!$A$2:$A$3001,"&gt;="&amp;$D$3,'الحضور والانصراف'!$A$2:$A$3001,"&lt;="&amp;$F$3))</f>
        <v>0</v>
      </c>
      <c r="O85" s="24" t="n">
        <f aca="false">IF($A85="","",SUMIFS('الحضور والانصراف'!$Q$2:$Q$3001,'الحضور والانصراف'!$B$2:$B$3001,$A85,'الحضور والانصراف'!$A$2:$A$3001,"&gt;="&amp;$D$3,'الحضور والانصراف'!$A$2:$A$3001,"&lt;="&amp;$F$3))</f>
        <v>0</v>
      </c>
      <c r="P85" s="24" t="n">
        <f aca="false">IF($A85="","",SUMIFS('الحضور والانصراف'!$R$2:$R$3001,'الحضور والانصراف'!$B$2:$B$3001,$A85,'الحضور والانصراف'!$A$2:$A$3001,"&gt;="&amp;$D$3,'الحضور والانصراف'!$A$2:$A$3001,"&lt;="&amp;$F$3))</f>
        <v>0</v>
      </c>
      <c r="Q85" s="24" t="n">
        <f aca="false">IF($A85="","",M85+N85-O85-P85)</f>
        <v>3000</v>
      </c>
    </row>
    <row r="86" customFormat="false" ht="15" hidden="false" customHeight="false" outlineLevel="0" collapsed="false">
      <c r="A86" s="18" t="str">
        <f aca="false">IF(الموظفين!A82="","",الموظفين!A82)</f>
        <v>EMP081</v>
      </c>
      <c r="B86" s="18" t="str">
        <f aca="false">IF($A86="","",الموظفين!B82)</f>
        <v>الموظف 81</v>
      </c>
      <c r="C86" s="18" t="str">
        <f aca="false">IF($A86="","",IF(الموظفين!C82="","",الموظفين!C82))</f>
        <v/>
      </c>
      <c r="D86" s="22" t="n">
        <f aca="false">IF($A86="","",COUNTIFS('الحضور والانصراف'!$B$2:$B$3001,$A86,'الحضور والانصراف'!$P$2:$P$3001,"حاضر",'الحضور والانصراف'!$A$2:$A$3001,"&gt;="&amp;$D$3,'الحضور والانصراف'!$A$2:$A$3001,"&lt;="&amp;$F$3)+COUNTIFS('الحضور والانصراف'!$B$2:$B$3001,$A86,'الحضور والانصراف'!$P$2:$P$3001,"متأخر",'الحضور والانصراف'!$A$2:$A$3001,"&gt;="&amp;$D$3,'الحضور والانصراف'!$A$2:$A$3001,"&lt;="&amp;$F$3)+COUNTIFS('الحضور والانصراف'!$B$2:$B$3001,$A86,'الحضور والانصراف'!$P$2:$P$3001,"بدون انصراف",'الحضور والانصراف'!$A$2:$A$3001,"&gt;="&amp;$D$3,'الحضور والانصراف'!$A$2:$A$3001,"&lt;="&amp;$F$3))</f>
        <v>0</v>
      </c>
      <c r="E86" s="22" t="n">
        <f aca="false">IF($A86="","",COUNTIFS('الحضور والانصراف'!$B$2:$B$3001,$A86,'الحضور والانصراف'!$P$2:$P$3001,"متأخر",'الحضور والانصراف'!$A$2:$A$3001,"&gt;="&amp;$D$3,'الحضور والانصراف'!$A$2:$A$3001,"&lt;="&amp;$F$3))</f>
        <v>0</v>
      </c>
      <c r="F86" s="22" t="n">
        <f aca="false">IF($A86="","",COUNTIFS('الحضور والانصراف'!$B$2:$B$3001,$A86,'الحضور والانصراف'!$P$2:$P$3001,"غائب",'الحضور والانصراف'!$A$2:$A$3001,"&gt;="&amp;$D$3,'الحضور والانصراف'!$A$2:$A$3001,"&lt;="&amp;$F$3)+COUNTIFS('الحضور والانصراف'!$B$2:$B$3001,$A86,'الحضور والانصراف'!$P$2:$P$3001,"غياب",'الحضور والانصراف'!$A$2:$A$3001,"&gt;="&amp;$D$3,'الحضور والانصراف'!$A$2:$A$3001,"&lt;="&amp;$F$3))</f>
        <v>0</v>
      </c>
      <c r="G86" s="22" t="n">
        <f aca="false">IF($A86="","",SUMIFS(الإجازات!$I$2:$I$1001,الإجازات!$A$2:$A$1001,$A86,الإجازات!$G$2:$G$1001,"مقبولة"))</f>
        <v>0</v>
      </c>
      <c r="H86" s="21" t="n">
        <f aca="false">IF($A86="","",SUMIFS('الحضور والانصراف'!$J$2:$J$3001,'الحضور والانصراف'!$B$2:$B$3001,$A86,'الحضور والانصراف'!$A$2:$A$3001,"&gt;="&amp;$D$3,'الحضور والانصراف'!$A$2:$A$3001,"&lt;="&amp;$F$3))</f>
        <v>0</v>
      </c>
      <c r="I86" s="22" t="n">
        <f aca="false">IF($A86="","",SUMIFS('الحضور والانصراف'!$K$2:$K$3001,'الحضور والانصراف'!$B$2:$B$3001,$A86,'الحضور والانصراف'!$A$2:$A$3001,"&gt;="&amp;$D$3,'الحضور والانصراف'!$A$2:$A$3001,"&lt;="&amp;$F$3))</f>
        <v>0</v>
      </c>
      <c r="J86" s="22" t="n">
        <f aca="false">IF($A86="","",SUMIFS('الحضور والانصراف'!$L$2:$L$3001,'الحضور والانصراف'!$B$2:$B$3001,$A86,'الحضور والانصراف'!$A$2:$A$3001,"&gt;="&amp;$D$3,'الحضور والانصراف'!$A$2:$A$3001,"&lt;="&amp;$F$3))</f>
        <v>0</v>
      </c>
      <c r="K86" s="21" t="n">
        <f aca="false">IF($A86="","",ROUND(SUMIFS('الحضور والانصراف'!$M$2:$M$3001,'الحضور والانصراف'!$B$2:$B$3001,$A86,'الحضور والانصراف'!$A$2:$A$3001,"&gt;="&amp;$D$3,'الحضور والانصراف'!$A$2:$A$3001,"&lt;="&amp;$F$3)/60,2))</f>
        <v>0</v>
      </c>
      <c r="L86" s="21" t="n">
        <f aca="false">IF($A86="","",SUMIFS(المأموريات!$F$2:$F$1001,المأموريات!$A$2:$A$1001,$A86,المأموريات!$C$2:$C$1001,"&gt;="&amp;$D$3,المأموريات!$C$2:$C$1001,"&lt;="&amp;$F$3,المأموريات!$H$2:$H$1001,"موافق"))</f>
        <v>0</v>
      </c>
      <c r="M86" s="24" t="n">
        <f aca="false">IF($A86="","",N(الموظفين!K82))</f>
        <v>3000</v>
      </c>
      <c r="N86" s="24" t="n">
        <f aca="false">IF($A86="","",SUMIFS('الحضور والانصراف'!$S$2:$S$3001,'الحضور والانصراف'!$B$2:$B$3001,$A86,'الحضور والانصراف'!$A$2:$A$3001,"&gt;="&amp;$D$3,'الحضور والانصراف'!$A$2:$A$3001,"&lt;="&amp;$F$3))</f>
        <v>0</v>
      </c>
      <c r="O86" s="24" t="n">
        <f aca="false">IF($A86="","",SUMIFS('الحضور والانصراف'!$Q$2:$Q$3001,'الحضور والانصراف'!$B$2:$B$3001,$A86,'الحضور والانصراف'!$A$2:$A$3001,"&gt;="&amp;$D$3,'الحضور والانصراف'!$A$2:$A$3001,"&lt;="&amp;$F$3))</f>
        <v>0</v>
      </c>
      <c r="P86" s="24" t="n">
        <f aca="false">IF($A86="","",SUMIFS('الحضور والانصراف'!$R$2:$R$3001,'الحضور والانصراف'!$B$2:$B$3001,$A86,'الحضور والانصراف'!$A$2:$A$3001,"&gt;="&amp;$D$3,'الحضور والانصراف'!$A$2:$A$3001,"&lt;="&amp;$F$3))</f>
        <v>0</v>
      </c>
      <c r="Q86" s="24" t="n">
        <f aca="false">IF($A86="","",M86+N86-O86-P86)</f>
        <v>3000</v>
      </c>
    </row>
    <row r="87" customFormat="false" ht="15" hidden="false" customHeight="false" outlineLevel="0" collapsed="false">
      <c r="A87" s="18" t="str">
        <f aca="false">IF(الموظفين!A83="","",الموظفين!A83)</f>
        <v>EMP082</v>
      </c>
      <c r="B87" s="18" t="str">
        <f aca="false">IF($A87="","",الموظفين!B83)</f>
        <v>الموظف 82</v>
      </c>
      <c r="C87" s="18" t="str">
        <f aca="false">IF($A87="","",IF(الموظفين!C83="","",الموظفين!C83))</f>
        <v/>
      </c>
      <c r="D87" s="22" t="n">
        <f aca="false">IF($A87="","",COUNTIFS('الحضور والانصراف'!$B$2:$B$3001,$A87,'الحضور والانصراف'!$P$2:$P$3001,"حاضر",'الحضور والانصراف'!$A$2:$A$3001,"&gt;="&amp;$D$3,'الحضور والانصراف'!$A$2:$A$3001,"&lt;="&amp;$F$3)+COUNTIFS('الحضور والانصراف'!$B$2:$B$3001,$A87,'الحضور والانصراف'!$P$2:$P$3001,"متأخر",'الحضور والانصراف'!$A$2:$A$3001,"&gt;="&amp;$D$3,'الحضور والانصراف'!$A$2:$A$3001,"&lt;="&amp;$F$3)+COUNTIFS('الحضور والانصراف'!$B$2:$B$3001,$A87,'الحضور والانصراف'!$P$2:$P$3001,"بدون انصراف",'الحضور والانصراف'!$A$2:$A$3001,"&gt;="&amp;$D$3,'الحضور والانصراف'!$A$2:$A$3001,"&lt;="&amp;$F$3))</f>
        <v>0</v>
      </c>
      <c r="E87" s="22" t="n">
        <f aca="false">IF($A87="","",COUNTIFS('الحضور والانصراف'!$B$2:$B$3001,$A87,'الحضور والانصراف'!$P$2:$P$3001,"متأخر",'الحضور والانصراف'!$A$2:$A$3001,"&gt;="&amp;$D$3,'الحضور والانصراف'!$A$2:$A$3001,"&lt;="&amp;$F$3))</f>
        <v>0</v>
      </c>
      <c r="F87" s="22" t="n">
        <f aca="false">IF($A87="","",COUNTIFS('الحضور والانصراف'!$B$2:$B$3001,$A87,'الحضور والانصراف'!$P$2:$P$3001,"غائب",'الحضور والانصراف'!$A$2:$A$3001,"&gt;="&amp;$D$3,'الحضور والانصراف'!$A$2:$A$3001,"&lt;="&amp;$F$3)+COUNTIFS('الحضور والانصراف'!$B$2:$B$3001,$A87,'الحضور والانصراف'!$P$2:$P$3001,"غياب",'الحضور والانصراف'!$A$2:$A$3001,"&gt;="&amp;$D$3,'الحضور والانصراف'!$A$2:$A$3001,"&lt;="&amp;$F$3))</f>
        <v>0</v>
      </c>
      <c r="G87" s="22" t="n">
        <f aca="false">IF($A87="","",SUMIFS(الإجازات!$I$2:$I$1001,الإجازات!$A$2:$A$1001,$A87,الإجازات!$G$2:$G$1001,"مقبولة"))</f>
        <v>0</v>
      </c>
      <c r="H87" s="21" t="n">
        <f aca="false">IF($A87="","",SUMIFS('الحضور والانصراف'!$J$2:$J$3001,'الحضور والانصراف'!$B$2:$B$3001,$A87,'الحضور والانصراف'!$A$2:$A$3001,"&gt;="&amp;$D$3,'الحضور والانصراف'!$A$2:$A$3001,"&lt;="&amp;$F$3))</f>
        <v>0</v>
      </c>
      <c r="I87" s="22" t="n">
        <f aca="false">IF($A87="","",SUMIFS('الحضور والانصراف'!$K$2:$K$3001,'الحضور والانصراف'!$B$2:$B$3001,$A87,'الحضور والانصراف'!$A$2:$A$3001,"&gt;="&amp;$D$3,'الحضور والانصراف'!$A$2:$A$3001,"&lt;="&amp;$F$3))</f>
        <v>0</v>
      </c>
      <c r="J87" s="22" t="n">
        <f aca="false">IF($A87="","",SUMIFS('الحضور والانصراف'!$L$2:$L$3001,'الحضور والانصراف'!$B$2:$B$3001,$A87,'الحضور والانصراف'!$A$2:$A$3001,"&gt;="&amp;$D$3,'الحضور والانصراف'!$A$2:$A$3001,"&lt;="&amp;$F$3))</f>
        <v>0</v>
      </c>
      <c r="K87" s="21" t="n">
        <f aca="false">IF($A87="","",ROUND(SUMIFS('الحضور والانصراف'!$M$2:$M$3001,'الحضور والانصراف'!$B$2:$B$3001,$A87,'الحضور والانصراف'!$A$2:$A$3001,"&gt;="&amp;$D$3,'الحضور والانصراف'!$A$2:$A$3001,"&lt;="&amp;$F$3)/60,2))</f>
        <v>0</v>
      </c>
      <c r="L87" s="21" t="n">
        <f aca="false">IF($A87="","",SUMIFS(المأموريات!$F$2:$F$1001,المأموريات!$A$2:$A$1001,$A87,المأموريات!$C$2:$C$1001,"&gt;="&amp;$D$3,المأموريات!$C$2:$C$1001,"&lt;="&amp;$F$3,المأموريات!$H$2:$H$1001,"موافق"))</f>
        <v>0</v>
      </c>
      <c r="M87" s="24" t="n">
        <f aca="false">IF($A87="","",N(الموظفين!K83))</f>
        <v>3000</v>
      </c>
      <c r="N87" s="24" t="n">
        <f aca="false">IF($A87="","",SUMIFS('الحضور والانصراف'!$S$2:$S$3001,'الحضور والانصراف'!$B$2:$B$3001,$A87,'الحضور والانصراف'!$A$2:$A$3001,"&gt;="&amp;$D$3,'الحضور والانصراف'!$A$2:$A$3001,"&lt;="&amp;$F$3))</f>
        <v>0</v>
      </c>
      <c r="O87" s="24" t="n">
        <f aca="false">IF($A87="","",SUMIFS('الحضور والانصراف'!$Q$2:$Q$3001,'الحضور والانصراف'!$B$2:$B$3001,$A87,'الحضور والانصراف'!$A$2:$A$3001,"&gt;="&amp;$D$3,'الحضور والانصراف'!$A$2:$A$3001,"&lt;="&amp;$F$3))</f>
        <v>0</v>
      </c>
      <c r="P87" s="24" t="n">
        <f aca="false">IF($A87="","",SUMIFS('الحضور والانصراف'!$R$2:$R$3001,'الحضور والانصراف'!$B$2:$B$3001,$A87,'الحضور والانصراف'!$A$2:$A$3001,"&gt;="&amp;$D$3,'الحضور والانصراف'!$A$2:$A$3001,"&lt;="&amp;$F$3))</f>
        <v>0</v>
      </c>
      <c r="Q87" s="24" t="n">
        <f aca="false">IF($A87="","",M87+N87-O87-P87)</f>
        <v>3000</v>
      </c>
    </row>
    <row r="88" customFormat="false" ht="15" hidden="false" customHeight="false" outlineLevel="0" collapsed="false">
      <c r="A88" s="18" t="str">
        <f aca="false">IF(الموظفين!A84="","",الموظفين!A84)</f>
        <v>EMP083</v>
      </c>
      <c r="B88" s="18" t="str">
        <f aca="false">IF($A88="","",الموظفين!B84)</f>
        <v>الموظف 83</v>
      </c>
      <c r="C88" s="18" t="str">
        <f aca="false">IF($A88="","",IF(الموظفين!C84="","",الموظفين!C84))</f>
        <v/>
      </c>
      <c r="D88" s="22" t="n">
        <f aca="false">IF($A88="","",COUNTIFS('الحضور والانصراف'!$B$2:$B$3001,$A88,'الحضور والانصراف'!$P$2:$P$3001,"حاضر",'الحضور والانصراف'!$A$2:$A$3001,"&gt;="&amp;$D$3,'الحضور والانصراف'!$A$2:$A$3001,"&lt;="&amp;$F$3)+COUNTIFS('الحضور والانصراف'!$B$2:$B$3001,$A88,'الحضور والانصراف'!$P$2:$P$3001,"متأخر",'الحضور والانصراف'!$A$2:$A$3001,"&gt;="&amp;$D$3,'الحضور والانصراف'!$A$2:$A$3001,"&lt;="&amp;$F$3)+COUNTIFS('الحضور والانصراف'!$B$2:$B$3001,$A88,'الحضور والانصراف'!$P$2:$P$3001,"بدون انصراف",'الحضور والانصراف'!$A$2:$A$3001,"&gt;="&amp;$D$3,'الحضور والانصراف'!$A$2:$A$3001,"&lt;="&amp;$F$3))</f>
        <v>0</v>
      </c>
      <c r="E88" s="22" t="n">
        <f aca="false">IF($A88="","",COUNTIFS('الحضور والانصراف'!$B$2:$B$3001,$A88,'الحضور والانصراف'!$P$2:$P$3001,"متأخر",'الحضور والانصراف'!$A$2:$A$3001,"&gt;="&amp;$D$3,'الحضور والانصراف'!$A$2:$A$3001,"&lt;="&amp;$F$3))</f>
        <v>0</v>
      </c>
      <c r="F88" s="22" t="n">
        <f aca="false">IF($A88="","",COUNTIFS('الحضور والانصراف'!$B$2:$B$3001,$A88,'الحضور والانصراف'!$P$2:$P$3001,"غائب",'الحضور والانصراف'!$A$2:$A$3001,"&gt;="&amp;$D$3,'الحضور والانصراف'!$A$2:$A$3001,"&lt;="&amp;$F$3)+COUNTIFS('الحضور والانصراف'!$B$2:$B$3001,$A88,'الحضور والانصراف'!$P$2:$P$3001,"غياب",'الحضور والانصراف'!$A$2:$A$3001,"&gt;="&amp;$D$3,'الحضور والانصراف'!$A$2:$A$3001,"&lt;="&amp;$F$3))</f>
        <v>0</v>
      </c>
      <c r="G88" s="22" t="n">
        <f aca="false">IF($A88="","",SUMIFS(الإجازات!$I$2:$I$1001,الإجازات!$A$2:$A$1001,$A88,الإجازات!$G$2:$G$1001,"مقبولة"))</f>
        <v>0</v>
      </c>
      <c r="H88" s="21" t="n">
        <f aca="false">IF($A88="","",SUMIFS('الحضور والانصراف'!$J$2:$J$3001,'الحضور والانصراف'!$B$2:$B$3001,$A88,'الحضور والانصراف'!$A$2:$A$3001,"&gt;="&amp;$D$3,'الحضور والانصراف'!$A$2:$A$3001,"&lt;="&amp;$F$3))</f>
        <v>0</v>
      </c>
      <c r="I88" s="22" t="n">
        <f aca="false">IF($A88="","",SUMIFS('الحضور والانصراف'!$K$2:$K$3001,'الحضور والانصراف'!$B$2:$B$3001,$A88,'الحضور والانصراف'!$A$2:$A$3001,"&gt;="&amp;$D$3,'الحضور والانصراف'!$A$2:$A$3001,"&lt;="&amp;$F$3))</f>
        <v>0</v>
      </c>
      <c r="J88" s="22" t="n">
        <f aca="false">IF($A88="","",SUMIFS('الحضور والانصراف'!$L$2:$L$3001,'الحضور والانصراف'!$B$2:$B$3001,$A88,'الحضور والانصراف'!$A$2:$A$3001,"&gt;="&amp;$D$3,'الحضور والانصراف'!$A$2:$A$3001,"&lt;="&amp;$F$3))</f>
        <v>0</v>
      </c>
      <c r="K88" s="21" t="n">
        <f aca="false">IF($A88="","",ROUND(SUMIFS('الحضور والانصراف'!$M$2:$M$3001,'الحضور والانصراف'!$B$2:$B$3001,$A88,'الحضور والانصراف'!$A$2:$A$3001,"&gt;="&amp;$D$3,'الحضور والانصراف'!$A$2:$A$3001,"&lt;="&amp;$F$3)/60,2))</f>
        <v>0</v>
      </c>
      <c r="L88" s="21" t="n">
        <f aca="false">IF($A88="","",SUMIFS(المأموريات!$F$2:$F$1001,المأموريات!$A$2:$A$1001,$A88,المأموريات!$C$2:$C$1001,"&gt;="&amp;$D$3,المأموريات!$C$2:$C$1001,"&lt;="&amp;$F$3,المأموريات!$H$2:$H$1001,"موافق"))</f>
        <v>0</v>
      </c>
      <c r="M88" s="24" t="n">
        <f aca="false">IF($A88="","",N(الموظفين!K84))</f>
        <v>3000</v>
      </c>
      <c r="N88" s="24" t="n">
        <f aca="false">IF($A88="","",SUMIFS('الحضور والانصراف'!$S$2:$S$3001,'الحضور والانصراف'!$B$2:$B$3001,$A88,'الحضور والانصراف'!$A$2:$A$3001,"&gt;="&amp;$D$3,'الحضور والانصراف'!$A$2:$A$3001,"&lt;="&amp;$F$3))</f>
        <v>0</v>
      </c>
      <c r="O88" s="24" t="n">
        <f aca="false">IF($A88="","",SUMIFS('الحضور والانصراف'!$Q$2:$Q$3001,'الحضور والانصراف'!$B$2:$B$3001,$A88,'الحضور والانصراف'!$A$2:$A$3001,"&gt;="&amp;$D$3,'الحضور والانصراف'!$A$2:$A$3001,"&lt;="&amp;$F$3))</f>
        <v>0</v>
      </c>
      <c r="P88" s="24" t="n">
        <f aca="false">IF($A88="","",SUMIFS('الحضور والانصراف'!$R$2:$R$3001,'الحضور والانصراف'!$B$2:$B$3001,$A88,'الحضور والانصراف'!$A$2:$A$3001,"&gt;="&amp;$D$3,'الحضور والانصراف'!$A$2:$A$3001,"&lt;="&amp;$F$3))</f>
        <v>0</v>
      </c>
      <c r="Q88" s="24" t="n">
        <f aca="false">IF($A88="","",M88+N88-O88-P88)</f>
        <v>3000</v>
      </c>
    </row>
    <row r="89" customFormat="false" ht="15" hidden="false" customHeight="false" outlineLevel="0" collapsed="false">
      <c r="A89" s="18" t="str">
        <f aca="false">IF(الموظفين!A85="","",الموظفين!A85)</f>
        <v>EMP084</v>
      </c>
      <c r="B89" s="18" t="str">
        <f aca="false">IF($A89="","",الموظفين!B85)</f>
        <v>الموظف 84</v>
      </c>
      <c r="C89" s="18" t="str">
        <f aca="false">IF($A89="","",IF(الموظفين!C85="","",الموظفين!C85))</f>
        <v/>
      </c>
      <c r="D89" s="22" t="n">
        <f aca="false">IF($A89="","",COUNTIFS('الحضور والانصراف'!$B$2:$B$3001,$A89,'الحضور والانصراف'!$P$2:$P$3001,"حاضر",'الحضور والانصراف'!$A$2:$A$3001,"&gt;="&amp;$D$3,'الحضور والانصراف'!$A$2:$A$3001,"&lt;="&amp;$F$3)+COUNTIFS('الحضور والانصراف'!$B$2:$B$3001,$A89,'الحضور والانصراف'!$P$2:$P$3001,"متأخر",'الحضور والانصراف'!$A$2:$A$3001,"&gt;="&amp;$D$3,'الحضور والانصراف'!$A$2:$A$3001,"&lt;="&amp;$F$3)+COUNTIFS('الحضور والانصراف'!$B$2:$B$3001,$A89,'الحضور والانصراف'!$P$2:$P$3001,"بدون انصراف",'الحضور والانصراف'!$A$2:$A$3001,"&gt;="&amp;$D$3,'الحضور والانصراف'!$A$2:$A$3001,"&lt;="&amp;$F$3))</f>
        <v>0</v>
      </c>
      <c r="E89" s="22" t="n">
        <f aca="false">IF($A89="","",COUNTIFS('الحضور والانصراف'!$B$2:$B$3001,$A89,'الحضور والانصراف'!$P$2:$P$3001,"متأخر",'الحضور والانصراف'!$A$2:$A$3001,"&gt;="&amp;$D$3,'الحضور والانصراف'!$A$2:$A$3001,"&lt;="&amp;$F$3))</f>
        <v>0</v>
      </c>
      <c r="F89" s="22" t="n">
        <f aca="false">IF($A89="","",COUNTIFS('الحضور والانصراف'!$B$2:$B$3001,$A89,'الحضور والانصراف'!$P$2:$P$3001,"غائب",'الحضور والانصراف'!$A$2:$A$3001,"&gt;="&amp;$D$3,'الحضور والانصراف'!$A$2:$A$3001,"&lt;="&amp;$F$3)+COUNTIFS('الحضور والانصراف'!$B$2:$B$3001,$A89,'الحضور والانصراف'!$P$2:$P$3001,"غياب",'الحضور والانصراف'!$A$2:$A$3001,"&gt;="&amp;$D$3,'الحضور والانصراف'!$A$2:$A$3001,"&lt;="&amp;$F$3))</f>
        <v>0</v>
      </c>
      <c r="G89" s="22" t="n">
        <f aca="false">IF($A89="","",SUMIFS(الإجازات!$I$2:$I$1001,الإجازات!$A$2:$A$1001,$A89,الإجازات!$G$2:$G$1001,"مقبولة"))</f>
        <v>0</v>
      </c>
      <c r="H89" s="21" t="n">
        <f aca="false">IF($A89="","",SUMIFS('الحضور والانصراف'!$J$2:$J$3001,'الحضور والانصراف'!$B$2:$B$3001,$A89,'الحضور والانصراف'!$A$2:$A$3001,"&gt;="&amp;$D$3,'الحضور والانصراف'!$A$2:$A$3001,"&lt;="&amp;$F$3))</f>
        <v>0</v>
      </c>
      <c r="I89" s="22" t="n">
        <f aca="false">IF($A89="","",SUMIFS('الحضور والانصراف'!$K$2:$K$3001,'الحضور والانصراف'!$B$2:$B$3001,$A89,'الحضور والانصراف'!$A$2:$A$3001,"&gt;="&amp;$D$3,'الحضور والانصراف'!$A$2:$A$3001,"&lt;="&amp;$F$3))</f>
        <v>0</v>
      </c>
      <c r="J89" s="22" t="n">
        <f aca="false">IF($A89="","",SUMIFS('الحضور والانصراف'!$L$2:$L$3001,'الحضور والانصراف'!$B$2:$B$3001,$A89,'الحضور والانصراف'!$A$2:$A$3001,"&gt;="&amp;$D$3,'الحضور والانصراف'!$A$2:$A$3001,"&lt;="&amp;$F$3))</f>
        <v>0</v>
      </c>
      <c r="K89" s="21" t="n">
        <f aca="false">IF($A89="","",ROUND(SUMIFS('الحضور والانصراف'!$M$2:$M$3001,'الحضور والانصراف'!$B$2:$B$3001,$A89,'الحضور والانصراف'!$A$2:$A$3001,"&gt;="&amp;$D$3,'الحضور والانصراف'!$A$2:$A$3001,"&lt;="&amp;$F$3)/60,2))</f>
        <v>0</v>
      </c>
      <c r="L89" s="21" t="n">
        <f aca="false">IF($A89="","",SUMIFS(المأموريات!$F$2:$F$1001,المأموريات!$A$2:$A$1001,$A89,المأموريات!$C$2:$C$1001,"&gt;="&amp;$D$3,المأموريات!$C$2:$C$1001,"&lt;="&amp;$F$3,المأموريات!$H$2:$H$1001,"موافق"))</f>
        <v>0</v>
      </c>
      <c r="M89" s="24" t="n">
        <f aca="false">IF($A89="","",N(الموظفين!K85))</f>
        <v>3000</v>
      </c>
      <c r="N89" s="24" t="n">
        <f aca="false">IF($A89="","",SUMIFS('الحضور والانصراف'!$S$2:$S$3001,'الحضور والانصراف'!$B$2:$B$3001,$A89,'الحضور والانصراف'!$A$2:$A$3001,"&gt;="&amp;$D$3,'الحضور والانصراف'!$A$2:$A$3001,"&lt;="&amp;$F$3))</f>
        <v>0</v>
      </c>
      <c r="O89" s="24" t="n">
        <f aca="false">IF($A89="","",SUMIFS('الحضور والانصراف'!$Q$2:$Q$3001,'الحضور والانصراف'!$B$2:$B$3001,$A89,'الحضور والانصراف'!$A$2:$A$3001,"&gt;="&amp;$D$3,'الحضور والانصراف'!$A$2:$A$3001,"&lt;="&amp;$F$3))</f>
        <v>0</v>
      </c>
      <c r="P89" s="24" t="n">
        <f aca="false">IF($A89="","",SUMIFS('الحضور والانصراف'!$R$2:$R$3001,'الحضور والانصراف'!$B$2:$B$3001,$A89,'الحضور والانصراف'!$A$2:$A$3001,"&gt;="&amp;$D$3,'الحضور والانصراف'!$A$2:$A$3001,"&lt;="&amp;$F$3))</f>
        <v>0</v>
      </c>
      <c r="Q89" s="24" t="n">
        <f aca="false">IF($A89="","",M89+N89-O89-P89)</f>
        <v>3000</v>
      </c>
    </row>
    <row r="90" customFormat="false" ht="15" hidden="false" customHeight="false" outlineLevel="0" collapsed="false">
      <c r="A90" s="18" t="str">
        <f aca="false">IF(الموظفين!A86="","",الموظفين!A86)</f>
        <v>EMP085</v>
      </c>
      <c r="B90" s="18" t="str">
        <f aca="false">IF($A90="","",الموظفين!B86)</f>
        <v>الموظف 85</v>
      </c>
      <c r="C90" s="18" t="str">
        <f aca="false">IF($A90="","",IF(الموظفين!C86="","",الموظفين!C86))</f>
        <v/>
      </c>
      <c r="D90" s="22" t="n">
        <f aca="false">IF($A90="","",COUNTIFS('الحضور والانصراف'!$B$2:$B$3001,$A90,'الحضور والانصراف'!$P$2:$P$3001,"حاضر",'الحضور والانصراف'!$A$2:$A$3001,"&gt;="&amp;$D$3,'الحضور والانصراف'!$A$2:$A$3001,"&lt;="&amp;$F$3)+COUNTIFS('الحضور والانصراف'!$B$2:$B$3001,$A90,'الحضور والانصراف'!$P$2:$P$3001,"متأخر",'الحضور والانصراف'!$A$2:$A$3001,"&gt;="&amp;$D$3,'الحضور والانصراف'!$A$2:$A$3001,"&lt;="&amp;$F$3)+COUNTIFS('الحضور والانصراف'!$B$2:$B$3001,$A90,'الحضور والانصراف'!$P$2:$P$3001,"بدون انصراف",'الحضور والانصراف'!$A$2:$A$3001,"&gt;="&amp;$D$3,'الحضور والانصراف'!$A$2:$A$3001,"&lt;="&amp;$F$3))</f>
        <v>0</v>
      </c>
      <c r="E90" s="22" t="n">
        <f aca="false">IF($A90="","",COUNTIFS('الحضور والانصراف'!$B$2:$B$3001,$A90,'الحضور والانصراف'!$P$2:$P$3001,"متأخر",'الحضور والانصراف'!$A$2:$A$3001,"&gt;="&amp;$D$3,'الحضور والانصراف'!$A$2:$A$3001,"&lt;="&amp;$F$3))</f>
        <v>0</v>
      </c>
      <c r="F90" s="22" t="n">
        <f aca="false">IF($A90="","",COUNTIFS('الحضور والانصراف'!$B$2:$B$3001,$A90,'الحضور والانصراف'!$P$2:$P$3001,"غائب",'الحضور والانصراف'!$A$2:$A$3001,"&gt;="&amp;$D$3,'الحضور والانصراف'!$A$2:$A$3001,"&lt;="&amp;$F$3)+COUNTIFS('الحضور والانصراف'!$B$2:$B$3001,$A90,'الحضور والانصراف'!$P$2:$P$3001,"غياب",'الحضور والانصراف'!$A$2:$A$3001,"&gt;="&amp;$D$3,'الحضور والانصراف'!$A$2:$A$3001,"&lt;="&amp;$F$3))</f>
        <v>0</v>
      </c>
      <c r="G90" s="22" t="n">
        <f aca="false">IF($A90="","",SUMIFS(الإجازات!$I$2:$I$1001,الإجازات!$A$2:$A$1001,$A90,الإجازات!$G$2:$G$1001,"مقبولة"))</f>
        <v>0</v>
      </c>
      <c r="H90" s="21" t="n">
        <f aca="false">IF($A90="","",SUMIFS('الحضور والانصراف'!$J$2:$J$3001,'الحضور والانصراف'!$B$2:$B$3001,$A90,'الحضور والانصراف'!$A$2:$A$3001,"&gt;="&amp;$D$3,'الحضور والانصراف'!$A$2:$A$3001,"&lt;="&amp;$F$3))</f>
        <v>0</v>
      </c>
      <c r="I90" s="22" t="n">
        <f aca="false">IF($A90="","",SUMIFS('الحضور والانصراف'!$K$2:$K$3001,'الحضور والانصراف'!$B$2:$B$3001,$A90,'الحضور والانصراف'!$A$2:$A$3001,"&gt;="&amp;$D$3,'الحضور والانصراف'!$A$2:$A$3001,"&lt;="&amp;$F$3))</f>
        <v>0</v>
      </c>
      <c r="J90" s="22" t="n">
        <f aca="false">IF($A90="","",SUMIFS('الحضور والانصراف'!$L$2:$L$3001,'الحضور والانصراف'!$B$2:$B$3001,$A90,'الحضور والانصراف'!$A$2:$A$3001,"&gt;="&amp;$D$3,'الحضور والانصراف'!$A$2:$A$3001,"&lt;="&amp;$F$3))</f>
        <v>0</v>
      </c>
      <c r="K90" s="21" t="n">
        <f aca="false">IF($A90="","",ROUND(SUMIFS('الحضور والانصراف'!$M$2:$M$3001,'الحضور والانصراف'!$B$2:$B$3001,$A90,'الحضور والانصراف'!$A$2:$A$3001,"&gt;="&amp;$D$3,'الحضور والانصراف'!$A$2:$A$3001,"&lt;="&amp;$F$3)/60,2))</f>
        <v>0</v>
      </c>
      <c r="L90" s="21" t="n">
        <f aca="false">IF($A90="","",SUMIFS(المأموريات!$F$2:$F$1001,المأموريات!$A$2:$A$1001,$A90,المأموريات!$C$2:$C$1001,"&gt;="&amp;$D$3,المأموريات!$C$2:$C$1001,"&lt;="&amp;$F$3,المأموريات!$H$2:$H$1001,"موافق"))</f>
        <v>0</v>
      </c>
      <c r="M90" s="24" t="n">
        <f aca="false">IF($A90="","",N(الموظفين!K86))</f>
        <v>3000</v>
      </c>
      <c r="N90" s="24" t="n">
        <f aca="false">IF($A90="","",SUMIFS('الحضور والانصراف'!$S$2:$S$3001,'الحضور والانصراف'!$B$2:$B$3001,$A90,'الحضور والانصراف'!$A$2:$A$3001,"&gt;="&amp;$D$3,'الحضور والانصراف'!$A$2:$A$3001,"&lt;="&amp;$F$3))</f>
        <v>0</v>
      </c>
      <c r="O90" s="24" t="n">
        <f aca="false">IF($A90="","",SUMIFS('الحضور والانصراف'!$Q$2:$Q$3001,'الحضور والانصراف'!$B$2:$B$3001,$A90,'الحضور والانصراف'!$A$2:$A$3001,"&gt;="&amp;$D$3,'الحضور والانصراف'!$A$2:$A$3001,"&lt;="&amp;$F$3))</f>
        <v>0</v>
      </c>
      <c r="P90" s="24" t="n">
        <f aca="false">IF($A90="","",SUMIFS('الحضور والانصراف'!$R$2:$R$3001,'الحضور والانصراف'!$B$2:$B$3001,$A90,'الحضور والانصراف'!$A$2:$A$3001,"&gt;="&amp;$D$3,'الحضور والانصراف'!$A$2:$A$3001,"&lt;="&amp;$F$3))</f>
        <v>0</v>
      </c>
      <c r="Q90" s="24" t="n">
        <f aca="false">IF($A90="","",M90+N90-O90-P90)</f>
        <v>3000</v>
      </c>
    </row>
    <row r="91" customFormat="false" ht="15" hidden="false" customHeight="false" outlineLevel="0" collapsed="false">
      <c r="A91" s="18" t="str">
        <f aca="false">IF(الموظفين!A87="","",الموظفين!A87)</f>
        <v>EMP086</v>
      </c>
      <c r="B91" s="18" t="str">
        <f aca="false">IF($A91="","",الموظفين!B87)</f>
        <v>الموظف 86</v>
      </c>
      <c r="C91" s="18" t="str">
        <f aca="false">IF($A91="","",IF(الموظفين!C87="","",الموظفين!C87))</f>
        <v/>
      </c>
      <c r="D91" s="22" t="n">
        <f aca="false">IF($A91="","",COUNTIFS('الحضور والانصراف'!$B$2:$B$3001,$A91,'الحضور والانصراف'!$P$2:$P$3001,"حاضر",'الحضور والانصراف'!$A$2:$A$3001,"&gt;="&amp;$D$3,'الحضور والانصراف'!$A$2:$A$3001,"&lt;="&amp;$F$3)+COUNTIFS('الحضور والانصراف'!$B$2:$B$3001,$A91,'الحضور والانصراف'!$P$2:$P$3001,"متأخر",'الحضور والانصراف'!$A$2:$A$3001,"&gt;="&amp;$D$3,'الحضور والانصراف'!$A$2:$A$3001,"&lt;="&amp;$F$3)+COUNTIFS('الحضور والانصراف'!$B$2:$B$3001,$A91,'الحضور والانصراف'!$P$2:$P$3001,"بدون انصراف",'الحضور والانصراف'!$A$2:$A$3001,"&gt;="&amp;$D$3,'الحضور والانصراف'!$A$2:$A$3001,"&lt;="&amp;$F$3))</f>
        <v>0</v>
      </c>
      <c r="E91" s="22" t="n">
        <f aca="false">IF($A91="","",COUNTIFS('الحضور والانصراف'!$B$2:$B$3001,$A91,'الحضور والانصراف'!$P$2:$P$3001,"متأخر",'الحضور والانصراف'!$A$2:$A$3001,"&gt;="&amp;$D$3,'الحضور والانصراف'!$A$2:$A$3001,"&lt;="&amp;$F$3))</f>
        <v>0</v>
      </c>
      <c r="F91" s="22" t="n">
        <f aca="false">IF($A91="","",COUNTIFS('الحضور والانصراف'!$B$2:$B$3001,$A91,'الحضور والانصراف'!$P$2:$P$3001,"غائب",'الحضور والانصراف'!$A$2:$A$3001,"&gt;="&amp;$D$3,'الحضور والانصراف'!$A$2:$A$3001,"&lt;="&amp;$F$3)+COUNTIFS('الحضور والانصراف'!$B$2:$B$3001,$A91,'الحضور والانصراف'!$P$2:$P$3001,"غياب",'الحضور والانصراف'!$A$2:$A$3001,"&gt;="&amp;$D$3,'الحضور والانصراف'!$A$2:$A$3001,"&lt;="&amp;$F$3))</f>
        <v>0</v>
      </c>
      <c r="G91" s="22" t="n">
        <f aca="false">IF($A91="","",SUMIFS(الإجازات!$I$2:$I$1001,الإجازات!$A$2:$A$1001,$A91,الإجازات!$G$2:$G$1001,"مقبولة"))</f>
        <v>0</v>
      </c>
      <c r="H91" s="21" t="n">
        <f aca="false">IF($A91="","",SUMIFS('الحضور والانصراف'!$J$2:$J$3001,'الحضور والانصراف'!$B$2:$B$3001,$A91,'الحضور والانصراف'!$A$2:$A$3001,"&gt;="&amp;$D$3,'الحضور والانصراف'!$A$2:$A$3001,"&lt;="&amp;$F$3))</f>
        <v>0</v>
      </c>
      <c r="I91" s="22" t="n">
        <f aca="false">IF($A91="","",SUMIFS('الحضور والانصراف'!$K$2:$K$3001,'الحضور والانصراف'!$B$2:$B$3001,$A91,'الحضور والانصراف'!$A$2:$A$3001,"&gt;="&amp;$D$3,'الحضور والانصراف'!$A$2:$A$3001,"&lt;="&amp;$F$3))</f>
        <v>0</v>
      </c>
      <c r="J91" s="22" t="n">
        <f aca="false">IF($A91="","",SUMIFS('الحضور والانصراف'!$L$2:$L$3001,'الحضور والانصراف'!$B$2:$B$3001,$A91,'الحضور والانصراف'!$A$2:$A$3001,"&gt;="&amp;$D$3,'الحضور والانصراف'!$A$2:$A$3001,"&lt;="&amp;$F$3))</f>
        <v>0</v>
      </c>
      <c r="K91" s="21" t="n">
        <f aca="false">IF($A91="","",ROUND(SUMIFS('الحضور والانصراف'!$M$2:$M$3001,'الحضور والانصراف'!$B$2:$B$3001,$A91,'الحضور والانصراف'!$A$2:$A$3001,"&gt;="&amp;$D$3,'الحضور والانصراف'!$A$2:$A$3001,"&lt;="&amp;$F$3)/60,2))</f>
        <v>0</v>
      </c>
      <c r="L91" s="21" t="n">
        <f aca="false">IF($A91="","",SUMIFS(المأموريات!$F$2:$F$1001,المأموريات!$A$2:$A$1001,$A91,المأموريات!$C$2:$C$1001,"&gt;="&amp;$D$3,المأموريات!$C$2:$C$1001,"&lt;="&amp;$F$3,المأموريات!$H$2:$H$1001,"موافق"))</f>
        <v>0</v>
      </c>
      <c r="M91" s="24" t="n">
        <f aca="false">IF($A91="","",N(الموظفين!K87))</f>
        <v>3000</v>
      </c>
      <c r="N91" s="24" t="n">
        <f aca="false">IF($A91="","",SUMIFS('الحضور والانصراف'!$S$2:$S$3001,'الحضور والانصراف'!$B$2:$B$3001,$A91,'الحضور والانصراف'!$A$2:$A$3001,"&gt;="&amp;$D$3,'الحضور والانصراف'!$A$2:$A$3001,"&lt;="&amp;$F$3))</f>
        <v>0</v>
      </c>
      <c r="O91" s="24" t="n">
        <f aca="false">IF($A91="","",SUMIFS('الحضور والانصراف'!$Q$2:$Q$3001,'الحضور والانصراف'!$B$2:$B$3001,$A91,'الحضور والانصراف'!$A$2:$A$3001,"&gt;="&amp;$D$3,'الحضور والانصراف'!$A$2:$A$3001,"&lt;="&amp;$F$3))</f>
        <v>0</v>
      </c>
      <c r="P91" s="24" t="n">
        <f aca="false">IF($A91="","",SUMIFS('الحضور والانصراف'!$R$2:$R$3001,'الحضور والانصراف'!$B$2:$B$3001,$A91,'الحضور والانصراف'!$A$2:$A$3001,"&gt;="&amp;$D$3,'الحضور والانصراف'!$A$2:$A$3001,"&lt;="&amp;$F$3))</f>
        <v>0</v>
      </c>
      <c r="Q91" s="24" t="n">
        <f aca="false">IF($A91="","",M91+N91-O91-P91)</f>
        <v>3000</v>
      </c>
    </row>
    <row r="92" customFormat="false" ht="15" hidden="false" customHeight="false" outlineLevel="0" collapsed="false">
      <c r="A92" s="18" t="str">
        <f aca="false">IF(الموظفين!A88="","",الموظفين!A88)</f>
        <v>EMP087</v>
      </c>
      <c r="B92" s="18" t="str">
        <f aca="false">IF($A92="","",الموظفين!B88)</f>
        <v>الموظف 87</v>
      </c>
      <c r="C92" s="18" t="str">
        <f aca="false">IF($A92="","",IF(الموظفين!C88="","",الموظفين!C88))</f>
        <v/>
      </c>
      <c r="D92" s="22" t="n">
        <f aca="false">IF($A92="","",COUNTIFS('الحضور والانصراف'!$B$2:$B$3001,$A92,'الحضور والانصراف'!$P$2:$P$3001,"حاضر",'الحضور والانصراف'!$A$2:$A$3001,"&gt;="&amp;$D$3,'الحضور والانصراف'!$A$2:$A$3001,"&lt;="&amp;$F$3)+COUNTIFS('الحضور والانصراف'!$B$2:$B$3001,$A92,'الحضور والانصراف'!$P$2:$P$3001,"متأخر",'الحضور والانصراف'!$A$2:$A$3001,"&gt;="&amp;$D$3,'الحضور والانصراف'!$A$2:$A$3001,"&lt;="&amp;$F$3)+COUNTIFS('الحضور والانصراف'!$B$2:$B$3001,$A92,'الحضور والانصراف'!$P$2:$P$3001,"بدون انصراف",'الحضور والانصراف'!$A$2:$A$3001,"&gt;="&amp;$D$3,'الحضور والانصراف'!$A$2:$A$3001,"&lt;="&amp;$F$3))</f>
        <v>0</v>
      </c>
      <c r="E92" s="22" t="n">
        <f aca="false">IF($A92="","",COUNTIFS('الحضور والانصراف'!$B$2:$B$3001,$A92,'الحضور والانصراف'!$P$2:$P$3001,"متأخر",'الحضور والانصراف'!$A$2:$A$3001,"&gt;="&amp;$D$3,'الحضور والانصراف'!$A$2:$A$3001,"&lt;="&amp;$F$3))</f>
        <v>0</v>
      </c>
      <c r="F92" s="22" t="n">
        <f aca="false">IF($A92="","",COUNTIFS('الحضور والانصراف'!$B$2:$B$3001,$A92,'الحضور والانصراف'!$P$2:$P$3001,"غائب",'الحضور والانصراف'!$A$2:$A$3001,"&gt;="&amp;$D$3,'الحضور والانصراف'!$A$2:$A$3001,"&lt;="&amp;$F$3)+COUNTIFS('الحضور والانصراف'!$B$2:$B$3001,$A92,'الحضور والانصراف'!$P$2:$P$3001,"غياب",'الحضور والانصراف'!$A$2:$A$3001,"&gt;="&amp;$D$3,'الحضور والانصراف'!$A$2:$A$3001,"&lt;="&amp;$F$3))</f>
        <v>0</v>
      </c>
      <c r="G92" s="22" t="n">
        <f aca="false">IF($A92="","",SUMIFS(الإجازات!$I$2:$I$1001,الإجازات!$A$2:$A$1001,$A92,الإجازات!$G$2:$G$1001,"مقبولة"))</f>
        <v>0</v>
      </c>
      <c r="H92" s="21" t="n">
        <f aca="false">IF($A92="","",SUMIFS('الحضور والانصراف'!$J$2:$J$3001,'الحضور والانصراف'!$B$2:$B$3001,$A92,'الحضور والانصراف'!$A$2:$A$3001,"&gt;="&amp;$D$3,'الحضور والانصراف'!$A$2:$A$3001,"&lt;="&amp;$F$3))</f>
        <v>0</v>
      </c>
      <c r="I92" s="22" t="n">
        <f aca="false">IF($A92="","",SUMIFS('الحضور والانصراف'!$K$2:$K$3001,'الحضور والانصراف'!$B$2:$B$3001,$A92,'الحضور والانصراف'!$A$2:$A$3001,"&gt;="&amp;$D$3,'الحضور والانصراف'!$A$2:$A$3001,"&lt;="&amp;$F$3))</f>
        <v>0</v>
      </c>
      <c r="J92" s="22" t="n">
        <f aca="false">IF($A92="","",SUMIFS('الحضور والانصراف'!$L$2:$L$3001,'الحضور والانصراف'!$B$2:$B$3001,$A92,'الحضور والانصراف'!$A$2:$A$3001,"&gt;="&amp;$D$3,'الحضور والانصراف'!$A$2:$A$3001,"&lt;="&amp;$F$3))</f>
        <v>0</v>
      </c>
      <c r="K92" s="21" t="n">
        <f aca="false">IF($A92="","",ROUND(SUMIFS('الحضور والانصراف'!$M$2:$M$3001,'الحضور والانصراف'!$B$2:$B$3001,$A92,'الحضور والانصراف'!$A$2:$A$3001,"&gt;="&amp;$D$3,'الحضور والانصراف'!$A$2:$A$3001,"&lt;="&amp;$F$3)/60,2))</f>
        <v>0</v>
      </c>
      <c r="L92" s="21" t="n">
        <f aca="false">IF($A92="","",SUMIFS(المأموريات!$F$2:$F$1001,المأموريات!$A$2:$A$1001,$A92,المأموريات!$C$2:$C$1001,"&gt;="&amp;$D$3,المأموريات!$C$2:$C$1001,"&lt;="&amp;$F$3,المأموريات!$H$2:$H$1001,"موافق"))</f>
        <v>0</v>
      </c>
      <c r="M92" s="24" t="n">
        <f aca="false">IF($A92="","",N(الموظفين!K88))</f>
        <v>3000</v>
      </c>
      <c r="N92" s="24" t="n">
        <f aca="false">IF($A92="","",SUMIFS('الحضور والانصراف'!$S$2:$S$3001,'الحضور والانصراف'!$B$2:$B$3001,$A92,'الحضور والانصراف'!$A$2:$A$3001,"&gt;="&amp;$D$3,'الحضور والانصراف'!$A$2:$A$3001,"&lt;="&amp;$F$3))</f>
        <v>0</v>
      </c>
      <c r="O92" s="24" t="n">
        <f aca="false">IF($A92="","",SUMIFS('الحضور والانصراف'!$Q$2:$Q$3001,'الحضور والانصراف'!$B$2:$B$3001,$A92,'الحضور والانصراف'!$A$2:$A$3001,"&gt;="&amp;$D$3,'الحضور والانصراف'!$A$2:$A$3001,"&lt;="&amp;$F$3))</f>
        <v>0</v>
      </c>
      <c r="P92" s="24" t="n">
        <f aca="false">IF($A92="","",SUMIFS('الحضور والانصراف'!$R$2:$R$3001,'الحضور والانصراف'!$B$2:$B$3001,$A92,'الحضور والانصراف'!$A$2:$A$3001,"&gt;="&amp;$D$3,'الحضور والانصراف'!$A$2:$A$3001,"&lt;="&amp;$F$3))</f>
        <v>0</v>
      </c>
      <c r="Q92" s="24" t="n">
        <f aca="false">IF($A92="","",M92+N92-O92-P92)</f>
        <v>3000</v>
      </c>
    </row>
    <row r="93" customFormat="false" ht="15" hidden="false" customHeight="false" outlineLevel="0" collapsed="false">
      <c r="A93" s="18" t="str">
        <f aca="false">IF(الموظفين!A89="","",الموظفين!A89)</f>
        <v>EMP088</v>
      </c>
      <c r="B93" s="18" t="str">
        <f aca="false">IF($A93="","",الموظفين!B89)</f>
        <v>الموظف 88</v>
      </c>
      <c r="C93" s="18" t="str">
        <f aca="false">IF($A93="","",IF(الموظفين!C89="","",الموظفين!C89))</f>
        <v/>
      </c>
      <c r="D93" s="22" t="n">
        <f aca="false">IF($A93="","",COUNTIFS('الحضور والانصراف'!$B$2:$B$3001,$A93,'الحضور والانصراف'!$P$2:$P$3001,"حاضر",'الحضور والانصراف'!$A$2:$A$3001,"&gt;="&amp;$D$3,'الحضور والانصراف'!$A$2:$A$3001,"&lt;="&amp;$F$3)+COUNTIFS('الحضور والانصراف'!$B$2:$B$3001,$A93,'الحضور والانصراف'!$P$2:$P$3001,"متأخر",'الحضور والانصراف'!$A$2:$A$3001,"&gt;="&amp;$D$3,'الحضور والانصراف'!$A$2:$A$3001,"&lt;="&amp;$F$3)+COUNTIFS('الحضور والانصراف'!$B$2:$B$3001,$A93,'الحضور والانصراف'!$P$2:$P$3001,"بدون انصراف",'الحضور والانصراف'!$A$2:$A$3001,"&gt;="&amp;$D$3,'الحضور والانصراف'!$A$2:$A$3001,"&lt;="&amp;$F$3))</f>
        <v>0</v>
      </c>
      <c r="E93" s="22" t="n">
        <f aca="false">IF($A93="","",COUNTIFS('الحضور والانصراف'!$B$2:$B$3001,$A93,'الحضور والانصراف'!$P$2:$P$3001,"متأخر",'الحضور والانصراف'!$A$2:$A$3001,"&gt;="&amp;$D$3,'الحضور والانصراف'!$A$2:$A$3001,"&lt;="&amp;$F$3))</f>
        <v>0</v>
      </c>
      <c r="F93" s="22" t="n">
        <f aca="false">IF($A93="","",COUNTIFS('الحضور والانصراف'!$B$2:$B$3001,$A93,'الحضور والانصراف'!$P$2:$P$3001,"غائب",'الحضور والانصراف'!$A$2:$A$3001,"&gt;="&amp;$D$3,'الحضور والانصراف'!$A$2:$A$3001,"&lt;="&amp;$F$3)+COUNTIFS('الحضور والانصراف'!$B$2:$B$3001,$A93,'الحضور والانصراف'!$P$2:$P$3001,"غياب",'الحضور والانصراف'!$A$2:$A$3001,"&gt;="&amp;$D$3,'الحضور والانصراف'!$A$2:$A$3001,"&lt;="&amp;$F$3))</f>
        <v>0</v>
      </c>
      <c r="G93" s="22" t="n">
        <f aca="false">IF($A93="","",SUMIFS(الإجازات!$I$2:$I$1001,الإجازات!$A$2:$A$1001,$A93,الإجازات!$G$2:$G$1001,"مقبولة"))</f>
        <v>0</v>
      </c>
      <c r="H93" s="21" t="n">
        <f aca="false">IF($A93="","",SUMIFS('الحضور والانصراف'!$J$2:$J$3001,'الحضور والانصراف'!$B$2:$B$3001,$A93,'الحضور والانصراف'!$A$2:$A$3001,"&gt;="&amp;$D$3,'الحضور والانصراف'!$A$2:$A$3001,"&lt;="&amp;$F$3))</f>
        <v>0</v>
      </c>
      <c r="I93" s="22" t="n">
        <f aca="false">IF($A93="","",SUMIFS('الحضور والانصراف'!$K$2:$K$3001,'الحضور والانصراف'!$B$2:$B$3001,$A93,'الحضور والانصراف'!$A$2:$A$3001,"&gt;="&amp;$D$3,'الحضور والانصراف'!$A$2:$A$3001,"&lt;="&amp;$F$3))</f>
        <v>0</v>
      </c>
      <c r="J93" s="22" t="n">
        <f aca="false">IF($A93="","",SUMIFS('الحضور والانصراف'!$L$2:$L$3001,'الحضور والانصراف'!$B$2:$B$3001,$A93,'الحضور والانصراف'!$A$2:$A$3001,"&gt;="&amp;$D$3,'الحضور والانصراف'!$A$2:$A$3001,"&lt;="&amp;$F$3))</f>
        <v>0</v>
      </c>
      <c r="K93" s="21" t="n">
        <f aca="false">IF($A93="","",ROUND(SUMIFS('الحضور والانصراف'!$M$2:$M$3001,'الحضور والانصراف'!$B$2:$B$3001,$A93,'الحضور والانصراف'!$A$2:$A$3001,"&gt;="&amp;$D$3,'الحضور والانصراف'!$A$2:$A$3001,"&lt;="&amp;$F$3)/60,2))</f>
        <v>0</v>
      </c>
      <c r="L93" s="21" t="n">
        <f aca="false">IF($A93="","",SUMIFS(المأموريات!$F$2:$F$1001,المأموريات!$A$2:$A$1001,$A93,المأموريات!$C$2:$C$1001,"&gt;="&amp;$D$3,المأموريات!$C$2:$C$1001,"&lt;="&amp;$F$3,المأموريات!$H$2:$H$1001,"موافق"))</f>
        <v>0</v>
      </c>
      <c r="M93" s="24" t="n">
        <f aca="false">IF($A93="","",N(الموظفين!K89))</f>
        <v>3000</v>
      </c>
      <c r="N93" s="24" t="n">
        <f aca="false">IF($A93="","",SUMIFS('الحضور والانصراف'!$S$2:$S$3001,'الحضور والانصراف'!$B$2:$B$3001,$A93,'الحضور والانصراف'!$A$2:$A$3001,"&gt;="&amp;$D$3,'الحضور والانصراف'!$A$2:$A$3001,"&lt;="&amp;$F$3))</f>
        <v>0</v>
      </c>
      <c r="O93" s="24" t="n">
        <f aca="false">IF($A93="","",SUMIFS('الحضور والانصراف'!$Q$2:$Q$3001,'الحضور والانصراف'!$B$2:$B$3001,$A93,'الحضور والانصراف'!$A$2:$A$3001,"&gt;="&amp;$D$3,'الحضور والانصراف'!$A$2:$A$3001,"&lt;="&amp;$F$3))</f>
        <v>0</v>
      </c>
      <c r="P93" s="24" t="n">
        <f aca="false">IF($A93="","",SUMIFS('الحضور والانصراف'!$R$2:$R$3001,'الحضور والانصراف'!$B$2:$B$3001,$A93,'الحضور والانصراف'!$A$2:$A$3001,"&gt;="&amp;$D$3,'الحضور والانصراف'!$A$2:$A$3001,"&lt;="&amp;$F$3))</f>
        <v>0</v>
      </c>
      <c r="Q93" s="24" t="n">
        <f aca="false">IF($A93="","",M93+N93-O93-P93)</f>
        <v>3000</v>
      </c>
    </row>
    <row r="94" customFormat="false" ht="15" hidden="false" customHeight="false" outlineLevel="0" collapsed="false">
      <c r="A94" s="18" t="str">
        <f aca="false">IF(الموظفين!A90="","",الموظفين!A90)</f>
        <v>EMP089</v>
      </c>
      <c r="B94" s="18" t="str">
        <f aca="false">IF($A94="","",الموظفين!B90)</f>
        <v>الموظف 89</v>
      </c>
      <c r="C94" s="18" t="str">
        <f aca="false">IF($A94="","",IF(الموظفين!C90="","",الموظفين!C90))</f>
        <v/>
      </c>
      <c r="D94" s="22" t="n">
        <f aca="false">IF($A94="","",COUNTIFS('الحضور والانصراف'!$B$2:$B$3001,$A94,'الحضور والانصراف'!$P$2:$P$3001,"حاضر",'الحضور والانصراف'!$A$2:$A$3001,"&gt;="&amp;$D$3,'الحضور والانصراف'!$A$2:$A$3001,"&lt;="&amp;$F$3)+COUNTIFS('الحضور والانصراف'!$B$2:$B$3001,$A94,'الحضور والانصراف'!$P$2:$P$3001,"متأخر",'الحضور والانصراف'!$A$2:$A$3001,"&gt;="&amp;$D$3,'الحضور والانصراف'!$A$2:$A$3001,"&lt;="&amp;$F$3)+COUNTIFS('الحضور والانصراف'!$B$2:$B$3001,$A94,'الحضور والانصراف'!$P$2:$P$3001,"بدون انصراف",'الحضور والانصراف'!$A$2:$A$3001,"&gt;="&amp;$D$3,'الحضور والانصراف'!$A$2:$A$3001,"&lt;="&amp;$F$3))</f>
        <v>0</v>
      </c>
      <c r="E94" s="22" t="n">
        <f aca="false">IF($A94="","",COUNTIFS('الحضور والانصراف'!$B$2:$B$3001,$A94,'الحضور والانصراف'!$P$2:$P$3001,"متأخر",'الحضور والانصراف'!$A$2:$A$3001,"&gt;="&amp;$D$3,'الحضور والانصراف'!$A$2:$A$3001,"&lt;="&amp;$F$3))</f>
        <v>0</v>
      </c>
      <c r="F94" s="22" t="n">
        <f aca="false">IF($A94="","",COUNTIFS('الحضور والانصراف'!$B$2:$B$3001,$A94,'الحضور والانصراف'!$P$2:$P$3001,"غائب",'الحضور والانصراف'!$A$2:$A$3001,"&gt;="&amp;$D$3,'الحضور والانصراف'!$A$2:$A$3001,"&lt;="&amp;$F$3)+COUNTIFS('الحضور والانصراف'!$B$2:$B$3001,$A94,'الحضور والانصراف'!$P$2:$P$3001,"غياب",'الحضور والانصراف'!$A$2:$A$3001,"&gt;="&amp;$D$3,'الحضور والانصراف'!$A$2:$A$3001,"&lt;="&amp;$F$3))</f>
        <v>0</v>
      </c>
      <c r="G94" s="22" t="n">
        <f aca="false">IF($A94="","",SUMIFS(الإجازات!$I$2:$I$1001,الإجازات!$A$2:$A$1001,$A94,الإجازات!$G$2:$G$1001,"مقبولة"))</f>
        <v>0</v>
      </c>
      <c r="H94" s="21" t="n">
        <f aca="false">IF($A94="","",SUMIFS('الحضور والانصراف'!$J$2:$J$3001,'الحضور والانصراف'!$B$2:$B$3001,$A94,'الحضور والانصراف'!$A$2:$A$3001,"&gt;="&amp;$D$3,'الحضور والانصراف'!$A$2:$A$3001,"&lt;="&amp;$F$3))</f>
        <v>0</v>
      </c>
      <c r="I94" s="22" t="n">
        <f aca="false">IF($A94="","",SUMIFS('الحضور والانصراف'!$K$2:$K$3001,'الحضور والانصراف'!$B$2:$B$3001,$A94,'الحضور والانصراف'!$A$2:$A$3001,"&gt;="&amp;$D$3,'الحضور والانصراف'!$A$2:$A$3001,"&lt;="&amp;$F$3))</f>
        <v>0</v>
      </c>
      <c r="J94" s="22" t="n">
        <f aca="false">IF($A94="","",SUMIFS('الحضور والانصراف'!$L$2:$L$3001,'الحضور والانصراف'!$B$2:$B$3001,$A94,'الحضور والانصراف'!$A$2:$A$3001,"&gt;="&amp;$D$3,'الحضور والانصراف'!$A$2:$A$3001,"&lt;="&amp;$F$3))</f>
        <v>0</v>
      </c>
      <c r="K94" s="21" t="n">
        <f aca="false">IF($A94="","",ROUND(SUMIFS('الحضور والانصراف'!$M$2:$M$3001,'الحضور والانصراف'!$B$2:$B$3001,$A94,'الحضور والانصراف'!$A$2:$A$3001,"&gt;="&amp;$D$3,'الحضور والانصراف'!$A$2:$A$3001,"&lt;="&amp;$F$3)/60,2))</f>
        <v>0</v>
      </c>
      <c r="L94" s="21" t="n">
        <f aca="false">IF($A94="","",SUMIFS(المأموريات!$F$2:$F$1001,المأموريات!$A$2:$A$1001,$A94,المأموريات!$C$2:$C$1001,"&gt;="&amp;$D$3,المأموريات!$C$2:$C$1001,"&lt;="&amp;$F$3,المأموريات!$H$2:$H$1001,"موافق"))</f>
        <v>0</v>
      </c>
      <c r="M94" s="24" t="n">
        <f aca="false">IF($A94="","",N(الموظفين!K90))</f>
        <v>3000</v>
      </c>
      <c r="N94" s="24" t="n">
        <f aca="false">IF($A94="","",SUMIFS('الحضور والانصراف'!$S$2:$S$3001,'الحضور والانصراف'!$B$2:$B$3001,$A94,'الحضور والانصراف'!$A$2:$A$3001,"&gt;="&amp;$D$3,'الحضور والانصراف'!$A$2:$A$3001,"&lt;="&amp;$F$3))</f>
        <v>0</v>
      </c>
      <c r="O94" s="24" t="n">
        <f aca="false">IF($A94="","",SUMIFS('الحضور والانصراف'!$Q$2:$Q$3001,'الحضور والانصراف'!$B$2:$B$3001,$A94,'الحضور والانصراف'!$A$2:$A$3001,"&gt;="&amp;$D$3,'الحضور والانصراف'!$A$2:$A$3001,"&lt;="&amp;$F$3))</f>
        <v>0</v>
      </c>
      <c r="P94" s="24" t="n">
        <f aca="false">IF($A94="","",SUMIFS('الحضور والانصراف'!$R$2:$R$3001,'الحضور والانصراف'!$B$2:$B$3001,$A94,'الحضور والانصراف'!$A$2:$A$3001,"&gt;="&amp;$D$3,'الحضور والانصراف'!$A$2:$A$3001,"&lt;="&amp;$F$3))</f>
        <v>0</v>
      </c>
      <c r="Q94" s="24" t="n">
        <f aca="false">IF($A94="","",M94+N94-O94-P94)</f>
        <v>3000</v>
      </c>
    </row>
    <row r="95" customFormat="false" ht="15" hidden="false" customHeight="false" outlineLevel="0" collapsed="false">
      <c r="A95" s="18" t="str">
        <f aca="false">IF(الموظفين!A91="","",الموظفين!A91)</f>
        <v>EMP090</v>
      </c>
      <c r="B95" s="18" t="str">
        <f aca="false">IF($A95="","",الموظفين!B91)</f>
        <v>الموظف 90</v>
      </c>
      <c r="C95" s="18" t="str">
        <f aca="false">IF($A95="","",IF(الموظفين!C91="","",الموظفين!C91))</f>
        <v/>
      </c>
      <c r="D95" s="22" t="n">
        <f aca="false">IF($A95="","",COUNTIFS('الحضور والانصراف'!$B$2:$B$3001,$A95,'الحضور والانصراف'!$P$2:$P$3001,"حاضر",'الحضور والانصراف'!$A$2:$A$3001,"&gt;="&amp;$D$3,'الحضور والانصراف'!$A$2:$A$3001,"&lt;="&amp;$F$3)+COUNTIFS('الحضور والانصراف'!$B$2:$B$3001,$A95,'الحضور والانصراف'!$P$2:$P$3001,"متأخر",'الحضور والانصراف'!$A$2:$A$3001,"&gt;="&amp;$D$3,'الحضور والانصراف'!$A$2:$A$3001,"&lt;="&amp;$F$3)+COUNTIFS('الحضور والانصراف'!$B$2:$B$3001,$A95,'الحضور والانصراف'!$P$2:$P$3001,"بدون انصراف",'الحضور والانصراف'!$A$2:$A$3001,"&gt;="&amp;$D$3,'الحضور والانصراف'!$A$2:$A$3001,"&lt;="&amp;$F$3))</f>
        <v>0</v>
      </c>
      <c r="E95" s="22" t="n">
        <f aca="false">IF($A95="","",COUNTIFS('الحضور والانصراف'!$B$2:$B$3001,$A95,'الحضور والانصراف'!$P$2:$P$3001,"متأخر",'الحضور والانصراف'!$A$2:$A$3001,"&gt;="&amp;$D$3,'الحضور والانصراف'!$A$2:$A$3001,"&lt;="&amp;$F$3))</f>
        <v>0</v>
      </c>
      <c r="F95" s="22" t="n">
        <f aca="false">IF($A95="","",COUNTIFS('الحضور والانصراف'!$B$2:$B$3001,$A95,'الحضور والانصراف'!$P$2:$P$3001,"غائب",'الحضور والانصراف'!$A$2:$A$3001,"&gt;="&amp;$D$3,'الحضور والانصراف'!$A$2:$A$3001,"&lt;="&amp;$F$3)+COUNTIFS('الحضور والانصراف'!$B$2:$B$3001,$A95,'الحضور والانصراف'!$P$2:$P$3001,"غياب",'الحضور والانصراف'!$A$2:$A$3001,"&gt;="&amp;$D$3,'الحضور والانصراف'!$A$2:$A$3001,"&lt;="&amp;$F$3))</f>
        <v>0</v>
      </c>
      <c r="G95" s="22" t="n">
        <f aca="false">IF($A95="","",SUMIFS(الإجازات!$I$2:$I$1001,الإجازات!$A$2:$A$1001,$A95,الإجازات!$G$2:$G$1001,"مقبولة"))</f>
        <v>0</v>
      </c>
      <c r="H95" s="21" t="n">
        <f aca="false">IF($A95="","",SUMIFS('الحضور والانصراف'!$J$2:$J$3001,'الحضور والانصراف'!$B$2:$B$3001,$A95,'الحضور والانصراف'!$A$2:$A$3001,"&gt;="&amp;$D$3,'الحضور والانصراف'!$A$2:$A$3001,"&lt;="&amp;$F$3))</f>
        <v>0</v>
      </c>
      <c r="I95" s="22" t="n">
        <f aca="false">IF($A95="","",SUMIFS('الحضور والانصراف'!$K$2:$K$3001,'الحضور والانصراف'!$B$2:$B$3001,$A95,'الحضور والانصراف'!$A$2:$A$3001,"&gt;="&amp;$D$3,'الحضور والانصراف'!$A$2:$A$3001,"&lt;="&amp;$F$3))</f>
        <v>0</v>
      </c>
      <c r="J95" s="22" t="n">
        <f aca="false">IF($A95="","",SUMIFS('الحضور والانصراف'!$L$2:$L$3001,'الحضور والانصراف'!$B$2:$B$3001,$A95,'الحضور والانصراف'!$A$2:$A$3001,"&gt;="&amp;$D$3,'الحضور والانصراف'!$A$2:$A$3001,"&lt;="&amp;$F$3))</f>
        <v>0</v>
      </c>
      <c r="K95" s="21" t="n">
        <f aca="false">IF($A95="","",ROUND(SUMIFS('الحضور والانصراف'!$M$2:$M$3001,'الحضور والانصراف'!$B$2:$B$3001,$A95,'الحضور والانصراف'!$A$2:$A$3001,"&gt;="&amp;$D$3,'الحضور والانصراف'!$A$2:$A$3001,"&lt;="&amp;$F$3)/60,2))</f>
        <v>0</v>
      </c>
      <c r="L95" s="21" t="n">
        <f aca="false">IF($A95="","",SUMIFS(المأموريات!$F$2:$F$1001,المأموريات!$A$2:$A$1001,$A95,المأموريات!$C$2:$C$1001,"&gt;="&amp;$D$3,المأموريات!$C$2:$C$1001,"&lt;="&amp;$F$3,المأموريات!$H$2:$H$1001,"موافق"))</f>
        <v>0</v>
      </c>
      <c r="M95" s="24" t="n">
        <f aca="false">IF($A95="","",N(الموظفين!K91))</f>
        <v>3000</v>
      </c>
      <c r="N95" s="24" t="n">
        <f aca="false">IF($A95="","",SUMIFS('الحضور والانصراف'!$S$2:$S$3001,'الحضور والانصراف'!$B$2:$B$3001,$A95,'الحضور والانصراف'!$A$2:$A$3001,"&gt;="&amp;$D$3,'الحضور والانصراف'!$A$2:$A$3001,"&lt;="&amp;$F$3))</f>
        <v>0</v>
      </c>
      <c r="O95" s="24" t="n">
        <f aca="false">IF($A95="","",SUMIFS('الحضور والانصراف'!$Q$2:$Q$3001,'الحضور والانصراف'!$B$2:$B$3001,$A95,'الحضور والانصراف'!$A$2:$A$3001,"&gt;="&amp;$D$3,'الحضور والانصراف'!$A$2:$A$3001,"&lt;="&amp;$F$3))</f>
        <v>0</v>
      </c>
      <c r="P95" s="24" t="n">
        <f aca="false">IF($A95="","",SUMIFS('الحضور والانصراف'!$R$2:$R$3001,'الحضور والانصراف'!$B$2:$B$3001,$A95,'الحضور والانصراف'!$A$2:$A$3001,"&gt;="&amp;$D$3,'الحضور والانصراف'!$A$2:$A$3001,"&lt;="&amp;$F$3))</f>
        <v>0</v>
      </c>
      <c r="Q95" s="24" t="n">
        <f aca="false">IF($A95="","",M95+N95-O95-P95)</f>
        <v>3000</v>
      </c>
    </row>
    <row r="96" customFormat="false" ht="15" hidden="false" customHeight="false" outlineLevel="0" collapsed="false">
      <c r="A96" s="18" t="str">
        <f aca="false">IF(الموظفين!A92="","",الموظفين!A92)</f>
        <v>EMP091</v>
      </c>
      <c r="B96" s="18" t="str">
        <f aca="false">IF($A96="","",الموظفين!B92)</f>
        <v>الموظف 91</v>
      </c>
      <c r="C96" s="18" t="str">
        <f aca="false">IF($A96="","",IF(الموظفين!C92="","",الموظفين!C92))</f>
        <v/>
      </c>
      <c r="D96" s="22" t="n">
        <f aca="false">IF($A96="","",COUNTIFS('الحضور والانصراف'!$B$2:$B$3001,$A96,'الحضور والانصراف'!$P$2:$P$3001,"حاضر",'الحضور والانصراف'!$A$2:$A$3001,"&gt;="&amp;$D$3,'الحضور والانصراف'!$A$2:$A$3001,"&lt;="&amp;$F$3)+COUNTIFS('الحضور والانصراف'!$B$2:$B$3001,$A96,'الحضور والانصراف'!$P$2:$P$3001,"متأخر",'الحضور والانصراف'!$A$2:$A$3001,"&gt;="&amp;$D$3,'الحضور والانصراف'!$A$2:$A$3001,"&lt;="&amp;$F$3)+COUNTIFS('الحضور والانصراف'!$B$2:$B$3001,$A96,'الحضور والانصراف'!$P$2:$P$3001,"بدون انصراف",'الحضور والانصراف'!$A$2:$A$3001,"&gt;="&amp;$D$3,'الحضور والانصراف'!$A$2:$A$3001,"&lt;="&amp;$F$3))</f>
        <v>0</v>
      </c>
      <c r="E96" s="22" t="n">
        <f aca="false">IF($A96="","",COUNTIFS('الحضور والانصراف'!$B$2:$B$3001,$A96,'الحضور والانصراف'!$P$2:$P$3001,"متأخر",'الحضور والانصراف'!$A$2:$A$3001,"&gt;="&amp;$D$3,'الحضور والانصراف'!$A$2:$A$3001,"&lt;="&amp;$F$3))</f>
        <v>0</v>
      </c>
      <c r="F96" s="22" t="n">
        <f aca="false">IF($A96="","",COUNTIFS('الحضور والانصراف'!$B$2:$B$3001,$A96,'الحضور والانصراف'!$P$2:$P$3001,"غائب",'الحضور والانصراف'!$A$2:$A$3001,"&gt;="&amp;$D$3,'الحضور والانصراف'!$A$2:$A$3001,"&lt;="&amp;$F$3)+COUNTIFS('الحضور والانصراف'!$B$2:$B$3001,$A96,'الحضور والانصراف'!$P$2:$P$3001,"غياب",'الحضور والانصراف'!$A$2:$A$3001,"&gt;="&amp;$D$3,'الحضور والانصراف'!$A$2:$A$3001,"&lt;="&amp;$F$3))</f>
        <v>0</v>
      </c>
      <c r="G96" s="22" t="n">
        <f aca="false">IF($A96="","",SUMIFS(الإجازات!$I$2:$I$1001,الإجازات!$A$2:$A$1001,$A96,الإجازات!$G$2:$G$1001,"مقبولة"))</f>
        <v>0</v>
      </c>
      <c r="H96" s="21" t="n">
        <f aca="false">IF($A96="","",SUMIFS('الحضور والانصراف'!$J$2:$J$3001,'الحضور والانصراف'!$B$2:$B$3001,$A96,'الحضور والانصراف'!$A$2:$A$3001,"&gt;="&amp;$D$3,'الحضور والانصراف'!$A$2:$A$3001,"&lt;="&amp;$F$3))</f>
        <v>0</v>
      </c>
      <c r="I96" s="22" t="n">
        <f aca="false">IF($A96="","",SUMIFS('الحضور والانصراف'!$K$2:$K$3001,'الحضور والانصراف'!$B$2:$B$3001,$A96,'الحضور والانصراف'!$A$2:$A$3001,"&gt;="&amp;$D$3,'الحضور والانصراف'!$A$2:$A$3001,"&lt;="&amp;$F$3))</f>
        <v>0</v>
      </c>
      <c r="J96" s="22" t="n">
        <f aca="false">IF($A96="","",SUMIFS('الحضور والانصراف'!$L$2:$L$3001,'الحضور والانصراف'!$B$2:$B$3001,$A96,'الحضور والانصراف'!$A$2:$A$3001,"&gt;="&amp;$D$3,'الحضور والانصراف'!$A$2:$A$3001,"&lt;="&amp;$F$3))</f>
        <v>0</v>
      </c>
      <c r="K96" s="21" t="n">
        <f aca="false">IF($A96="","",ROUND(SUMIFS('الحضور والانصراف'!$M$2:$M$3001,'الحضور والانصراف'!$B$2:$B$3001,$A96,'الحضور والانصراف'!$A$2:$A$3001,"&gt;="&amp;$D$3,'الحضور والانصراف'!$A$2:$A$3001,"&lt;="&amp;$F$3)/60,2))</f>
        <v>0</v>
      </c>
      <c r="L96" s="21" t="n">
        <f aca="false">IF($A96="","",SUMIFS(المأموريات!$F$2:$F$1001,المأموريات!$A$2:$A$1001,$A96,المأموريات!$C$2:$C$1001,"&gt;="&amp;$D$3,المأموريات!$C$2:$C$1001,"&lt;="&amp;$F$3,المأموريات!$H$2:$H$1001,"موافق"))</f>
        <v>0</v>
      </c>
      <c r="M96" s="24" t="n">
        <f aca="false">IF($A96="","",N(الموظفين!K92))</f>
        <v>3000</v>
      </c>
      <c r="N96" s="24" t="n">
        <f aca="false">IF($A96="","",SUMIFS('الحضور والانصراف'!$S$2:$S$3001,'الحضور والانصراف'!$B$2:$B$3001,$A96,'الحضور والانصراف'!$A$2:$A$3001,"&gt;="&amp;$D$3,'الحضور والانصراف'!$A$2:$A$3001,"&lt;="&amp;$F$3))</f>
        <v>0</v>
      </c>
      <c r="O96" s="24" t="n">
        <f aca="false">IF($A96="","",SUMIFS('الحضور والانصراف'!$Q$2:$Q$3001,'الحضور والانصراف'!$B$2:$B$3001,$A96,'الحضور والانصراف'!$A$2:$A$3001,"&gt;="&amp;$D$3,'الحضور والانصراف'!$A$2:$A$3001,"&lt;="&amp;$F$3))</f>
        <v>0</v>
      </c>
      <c r="P96" s="24" t="n">
        <f aca="false">IF($A96="","",SUMIFS('الحضور والانصراف'!$R$2:$R$3001,'الحضور والانصراف'!$B$2:$B$3001,$A96,'الحضور والانصراف'!$A$2:$A$3001,"&gt;="&amp;$D$3,'الحضور والانصراف'!$A$2:$A$3001,"&lt;="&amp;$F$3))</f>
        <v>0</v>
      </c>
      <c r="Q96" s="24" t="n">
        <f aca="false">IF($A96="","",M96+N96-O96-P96)</f>
        <v>3000</v>
      </c>
    </row>
    <row r="97" customFormat="false" ht="15" hidden="false" customHeight="false" outlineLevel="0" collapsed="false">
      <c r="A97" s="18" t="str">
        <f aca="false">IF(الموظفين!A93="","",الموظفين!A93)</f>
        <v>EMP092</v>
      </c>
      <c r="B97" s="18" t="str">
        <f aca="false">IF($A97="","",الموظفين!B93)</f>
        <v>الموظف 92</v>
      </c>
      <c r="C97" s="18" t="str">
        <f aca="false">IF($A97="","",IF(الموظفين!C93="","",الموظفين!C93))</f>
        <v/>
      </c>
      <c r="D97" s="22" t="n">
        <f aca="false">IF($A97="","",COUNTIFS('الحضور والانصراف'!$B$2:$B$3001,$A97,'الحضور والانصراف'!$P$2:$P$3001,"حاضر",'الحضور والانصراف'!$A$2:$A$3001,"&gt;="&amp;$D$3,'الحضور والانصراف'!$A$2:$A$3001,"&lt;="&amp;$F$3)+COUNTIFS('الحضور والانصراف'!$B$2:$B$3001,$A97,'الحضور والانصراف'!$P$2:$P$3001,"متأخر",'الحضور والانصراف'!$A$2:$A$3001,"&gt;="&amp;$D$3,'الحضور والانصراف'!$A$2:$A$3001,"&lt;="&amp;$F$3)+COUNTIFS('الحضور والانصراف'!$B$2:$B$3001,$A97,'الحضور والانصراف'!$P$2:$P$3001,"بدون انصراف",'الحضور والانصراف'!$A$2:$A$3001,"&gt;="&amp;$D$3,'الحضور والانصراف'!$A$2:$A$3001,"&lt;="&amp;$F$3))</f>
        <v>0</v>
      </c>
      <c r="E97" s="22" t="n">
        <f aca="false">IF($A97="","",COUNTIFS('الحضور والانصراف'!$B$2:$B$3001,$A97,'الحضور والانصراف'!$P$2:$P$3001,"متأخر",'الحضور والانصراف'!$A$2:$A$3001,"&gt;="&amp;$D$3,'الحضور والانصراف'!$A$2:$A$3001,"&lt;="&amp;$F$3))</f>
        <v>0</v>
      </c>
      <c r="F97" s="22" t="n">
        <f aca="false">IF($A97="","",COUNTIFS('الحضور والانصراف'!$B$2:$B$3001,$A97,'الحضور والانصراف'!$P$2:$P$3001,"غائب",'الحضور والانصراف'!$A$2:$A$3001,"&gt;="&amp;$D$3,'الحضور والانصراف'!$A$2:$A$3001,"&lt;="&amp;$F$3)+COUNTIFS('الحضور والانصراف'!$B$2:$B$3001,$A97,'الحضور والانصراف'!$P$2:$P$3001,"غياب",'الحضور والانصراف'!$A$2:$A$3001,"&gt;="&amp;$D$3,'الحضور والانصراف'!$A$2:$A$3001,"&lt;="&amp;$F$3))</f>
        <v>0</v>
      </c>
      <c r="G97" s="22" t="n">
        <f aca="false">IF($A97="","",SUMIFS(الإجازات!$I$2:$I$1001,الإجازات!$A$2:$A$1001,$A97,الإجازات!$G$2:$G$1001,"مقبولة"))</f>
        <v>0</v>
      </c>
      <c r="H97" s="21" t="n">
        <f aca="false">IF($A97="","",SUMIFS('الحضور والانصراف'!$J$2:$J$3001,'الحضور والانصراف'!$B$2:$B$3001,$A97,'الحضور والانصراف'!$A$2:$A$3001,"&gt;="&amp;$D$3,'الحضور والانصراف'!$A$2:$A$3001,"&lt;="&amp;$F$3))</f>
        <v>0</v>
      </c>
      <c r="I97" s="22" t="n">
        <f aca="false">IF($A97="","",SUMIFS('الحضور والانصراف'!$K$2:$K$3001,'الحضور والانصراف'!$B$2:$B$3001,$A97,'الحضور والانصراف'!$A$2:$A$3001,"&gt;="&amp;$D$3,'الحضور والانصراف'!$A$2:$A$3001,"&lt;="&amp;$F$3))</f>
        <v>0</v>
      </c>
      <c r="J97" s="22" t="n">
        <f aca="false">IF($A97="","",SUMIFS('الحضور والانصراف'!$L$2:$L$3001,'الحضور والانصراف'!$B$2:$B$3001,$A97,'الحضور والانصراف'!$A$2:$A$3001,"&gt;="&amp;$D$3,'الحضور والانصراف'!$A$2:$A$3001,"&lt;="&amp;$F$3))</f>
        <v>0</v>
      </c>
      <c r="K97" s="21" t="n">
        <f aca="false">IF($A97="","",ROUND(SUMIFS('الحضور والانصراف'!$M$2:$M$3001,'الحضور والانصراف'!$B$2:$B$3001,$A97,'الحضور والانصراف'!$A$2:$A$3001,"&gt;="&amp;$D$3,'الحضور والانصراف'!$A$2:$A$3001,"&lt;="&amp;$F$3)/60,2))</f>
        <v>0</v>
      </c>
      <c r="L97" s="21" t="n">
        <f aca="false">IF($A97="","",SUMIFS(المأموريات!$F$2:$F$1001,المأموريات!$A$2:$A$1001,$A97,المأموريات!$C$2:$C$1001,"&gt;="&amp;$D$3,المأموريات!$C$2:$C$1001,"&lt;="&amp;$F$3,المأموريات!$H$2:$H$1001,"موافق"))</f>
        <v>0</v>
      </c>
      <c r="M97" s="24" t="n">
        <f aca="false">IF($A97="","",N(الموظفين!K93))</f>
        <v>3000</v>
      </c>
      <c r="N97" s="24" t="n">
        <f aca="false">IF($A97="","",SUMIFS('الحضور والانصراف'!$S$2:$S$3001,'الحضور والانصراف'!$B$2:$B$3001,$A97,'الحضور والانصراف'!$A$2:$A$3001,"&gt;="&amp;$D$3,'الحضور والانصراف'!$A$2:$A$3001,"&lt;="&amp;$F$3))</f>
        <v>0</v>
      </c>
      <c r="O97" s="24" t="n">
        <f aca="false">IF($A97="","",SUMIFS('الحضور والانصراف'!$Q$2:$Q$3001,'الحضور والانصراف'!$B$2:$B$3001,$A97,'الحضور والانصراف'!$A$2:$A$3001,"&gt;="&amp;$D$3,'الحضور والانصراف'!$A$2:$A$3001,"&lt;="&amp;$F$3))</f>
        <v>0</v>
      </c>
      <c r="P97" s="24" t="n">
        <f aca="false">IF($A97="","",SUMIFS('الحضور والانصراف'!$R$2:$R$3001,'الحضور والانصراف'!$B$2:$B$3001,$A97,'الحضور والانصراف'!$A$2:$A$3001,"&gt;="&amp;$D$3,'الحضور والانصراف'!$A$2:$A$3001,"&lt;="&amp;$F$3))</f>
        <v>0</v>
      </c>
      <c r="Q97" s="24" t="n">
        <f aca="false">IF($A97="","",M97+N97-O97-P97)</f>
        <v>3000</v>
      </c>
    </row>
    <row r="98" customFormat="false" ht="15" hidden="false" customHeight="false" outlineLevel="0" collapsed="false">
      <c r="A98" s="18" t="str">
        <f aca="false">IF(الموظفين!A94="","",الموظفين!A94)</f>
        <v>EMP093</v>
      </c>
      <c r="B98" s="18" t="str">
        <f aca="false">IF($A98="","",الموظفين!B94)</f>
        <v>الموظف 93</v>
      </c>
      <c r="C98" s="18" t="str">
        <f aca="false">IF($A98="","",IF(الموظفين!C94="","",الموظفين!C94))</f>
        <v/>
      </c>
      <c r="D98" s="22" t="n">
        <f aca="false">IF($A98="","",COUNTIFS('الحضور والانصراف'!$B$2:$B$3001,$A98,'الحضور والانصراف'!$P$2:$P$3001,"حاضر",'الحضور والانصراف'!$A$2:$A$3001,"&gt;="&amp;$D$3,'الحضور والانصراف'!$A$2:$A$3001,"&lt;="&amp;$F$3)+COUNTIFS('الحضور والانصراف'!$B$2:$B$3001,$A98,'الحضور والانصراف'!$P$2:$P$3001,"متأخر",'الحضور والانصراف'!$A$2:$A$3001,"&gt;="&amp;$D$3,'الحضور والانصراف'!$A$2:$A$3001,"&lt;="&amp;$F$3)+COUNTIFS('الحضور والانصراف'!$B$2:$B$3001,$A98,'الحضور والانصراف'!$P$2:$P$3001,"بدون انصراف",'الحضور والانصراف'!$A$2:$A$3001,"&gt;="&amp;$D$3,'الحضور والانصراف'!$A$2:$A$3001,"&lt;="&amp;$F$3))</f>
        <v>0</v>
      </c>
      <c r="E98" s="22" t="n">
        <f aca="false">IF($A98="","",COUNTIFS('الحضور والانصراف'!$B$2:$B$3001,$A98,'الحضور والانصراف'!$P$2:$P$3001,"متأخر",'الحضور والانصراف'!$A$2:$A$3001,"&gt;="&amp;$D$3,'الحضور والانصراف'!$A$2:$A$3001,"&lt;="&amp;$F$3))</f>
        <v>0</v>
      </c>
      <c r="F98" s="22" t="n">
        <f aca="false">IF($A98="","",COUNTIFS('الحضور والانصراف'!$B$2:$B$3001,$A98,'الحضور والانصراف'!$P$2:$P$3001,"غائب",'الحضور والانصراف'!$A$2:$A$3001,"&gt;="&amp;$D$3,'الحضور والانصراف'!$A$2:$A$3001,"&lt;="&amp;$F$3)+COUNTIFS('الحضور والانصراف'!$B$2:$B$3001,$A98,'الحضور والانصراف'!$P$2:$P$3001,"غياب",'الحضور والانصراف'!$A$2:$A$3001,"&gt;="&amp;$D$3,'الحضور والانصراف'!$A$2:$A$3001,"&lt;="&amp;$F$3))</f>
        <v>0</v>
      </c>
      <c r="G98" s="22" t="n">
        <f aca="false">IF($A98="","",SUMIFS(الإجازات!$I$2:$I$1001,الإجازات!$A$2:$A$1001,$A98,الإجازات!$G$2:$G$1001,"مقبولة"))</f>
        <v>0</v>
      </c>
      <c r="H98" s="21" t="n">
        <f aca="false">IF($A98="","",SUMIFS('الحضور والانصراف'!$J$2:$J$3001,'الحضور والانصراف'!$B$2:$B$3001,$A98,'الحضور والانصراف'!$A$2:$A$3001,"&gt;="&amp;$D$3,'الحضور والانصراف'!$A$2:$A$3001,"&lt;="&amp;$F$3))</f>
        <v>0</v>
      </c>
      <c r="I98" s="22" t="n">
        <f aca="false">IF($A98="","",SUMIFS('الحضور والانصراف'!$K$2:$K$3001,'الحضور والانصراف'!$B$2:$B$3001,$A98,'الحضور والانصراف'!$A$2:$A$3001,"&gt;="&amp;$D$3,'الحضور والانصراف'!$A$2:$A$3001,"&lt;="&amp;$F$3))</f>
        <v>0</v>
      </c>
      <c r="J98" s="22" t="n">
        <f aca="false">IF($A98="","",SUMIFS('الحضور والانصراف'!$L$2:$L$3001,'الحضور والانصراف'!$B$2:$B$3001,$A98,'الحضور والانصراف'!$A$2:$A$3001,"&gt;="&amp;$D$3,'الحضور والانصراف'!$A$2:$A$3001,"&lt;="&amp;$F$3))</f>
        <v>0</v>
      </c>
      <c r="K98" s="21" t="n">
        <f aca="false">IF($A98="","",ROUND(SUMIFS('الحضور والانصراف'!$M$2:$M$3001,'الحضور والانصراف'!$B$2:$B$3001,$A98,'الحضور والانصراف'!$A$2:$A$3001,"&gt;="&amp;$D$3,'الحضور والانصراف'!$A$2:$A$3001,"&lt;="&amp;$F$3)/60,2))</f>
        <v>0</v>
      </c>
      <c r="L98" s="21" t="n">
        <f aca="false">IF($A98="","",SUMIFS(المأموريات!$F$2:$F$1001,المأموريات!$A$2:$A$1001,$A98,المأموريات!$C$2:$C$1001,"&gt;="&amp;$D$3,المأموريات!$C$2:$C$1001,"&lt;="&amp;$F$3,المأموريات!$H$2:$H$1001,"موافق"))</f>
        <v>0</v>
      </c>
      <c r="M98" s="24" t="n">
        <f aca="false">IF($A98="","",N(الموظفين!K94))</f>
        <v>3000</v>
      </c>
      <c r="N98" s="24" t="n">
        <f aca="false">IF($A98="","",SUMIFS('الحضور والانصراف'!$S$2:$S$3001,'الحضور والانصراف'!$B$2:$B$3001,$A98,'الحضور والانصراف'!$A$2:$A$3001,"&gt;="&amp;$D$3,'الحضور والانصراف'!$A$2:$A$3001,"&lt;="&amp;$F$3))</f>
        <v>0</v>
      </c>
      <c r="O98" s="24" t="n">
        <f aca="false">IF($A98="","",SUMIFS('الحضور والانصراف'!$Q$2:$Q$3001,'الحضور والانصراف'!$B$2:$B$3001,$A98,'الحضور والانصراف'!$A$2:$A$3001,"&gt;="&amp;$D$3,'الحضور والانصراف'!$A$2:$A$3001,"&lt;="&amp;$F$3))</f>
        <v>0</v>
      </c>
      <c r="P98" s="24" t="n">
        <f aca="false">IF($A98="","",SUMIFS('الحضور والانصراف'!$R$2:$R$3001,'الحضور والانصراف'!$B$2:$B$3001,$A98,'الحضور والانصراف'!$A$2:$A$3001,"&gt;="&amp;$D$3,'الحضور والانصراف'!$A$2:$A$3001,"&lt;="&amp;$F$3))</f>
        <v>0</v>
      </c>
      <c r="Q98" s="24" t="n">
        <f aca="false">IF($A98="","",M98+N98-O98-P98)</f>
        <v>3000</v>
      </c>
    </row>
    <row r="99" customFormat="false" ht="15" hidden="false" customHeight="false" outlineLevel="0" collapsed="false">
      <c r="A99" s="18" t="str">
        <f aca="false">IF(الموظفين!A95="","",الموظفين!A95)</f>
        <v>EMP094</v>
      </c>
      <c r="B99" s="18" t="str">
        <f aca="false">IF($A99="","",الموظفين!B95)</f>
        <v>الموظف 94</v>
      </c>
      <c r="C99" s="18" t="str">
        <f aca="false">IF($A99="","",IF(الموظفين!C95="","",الموظفين!C95))</f>
        <v/>
      </c>
      <c r="D99" s="22" t="n">
        <f aca="false">IF($A99="","",COUNTIFS('الحضور والانصراف'!$B$2:$B$3001,$A99,'الحضور والانصراف'!$P$2:$P$3001,"حاضر",'الحضور والانصراف'!$A$2:$A$3001,"&gt;="&amp;$D$3,'الحضور والانصراف'!$A$2:$A$3001,"&lt;="&amp;$F$3)+COUNTIFS('الحضور والانصراف'!$B$2:$B$3001,$A99,'الحضور والانصراف'!$P$2:$P$3001,"متأخر",'الحضور والانصراف'!$A$2:$A$3001,"&gt;="&amp;$D$3,'الحضور والانصراف'!$A$2:$A$3001,"&lt;="&amp;$F$3)+COUNTIFS('الحضور والانصراف'!$B$2:$B$3001,$A99,'الحضور والانصراف'!$P$2:$P$3001,"بدون انصراف",'الحضور والانصراف'!$A$2:$A$3001,"&gt;="&amp;$D$3,'الحضور والانصراف'!$A$2:$A$3001,"&lt;="&amp;$F$3))</f>
        <v>0</v>
      </c>
      <c r="E99" s="22" t="n">
        <f aca="false">IF($A99="","",COUNTIFS('الحضور والانصراف'!$B$2:$B$3001,$A99,'الحضور والانصراف'!$P$2:$P$3001,"متأخر",'الحضور والانصراف'!$A$2:$A$3001,"&gt;="&amp;$D$3,'الحضور والانصراف'!$A$2:$A$3001,"&lt;="&amp;$F$3))</f>
        <v>0</v>
      </c>
      <c r="F99" s="22" t="n">
        <f aca="false">IF($A99="","",COUNTIFS('الحضور والانصراف'!$B$2:$B$3001,$A99,'الحضور والانصراف'!$P$2:$P$3001,"غائب",'الحضور والانصراف'!$A$2:$A$3001,"&gt;="&amp;$D$3,'الحضور والانصراف'!$A$2:$A$3001,"&lt;="&amp;$F$3)+COUNTIFS('الحضور والانصراف'!$B$2:$B$3001,$A99,'الحضور والانصراف'!$P$2:$P$3001,"غياب",'الحضور والانصراف'!$A$2:$A$3001,"&gt;="&amp;$D$3,'الحضور والانصراف'!$A$2:$A$3001,"&lt;="&amp;$F$3))</f>
        <v>0</v>
      </c>
      <c r="G99" s="22" t="n">
        <f aca="false">IF($A99="","",SUMIFS(الإجازات!$I$2:$I$1001,الإجازات!$A$2:$A$1001,$A99,الإجازات!$G$2:$G$1001,"مقبولة"))</f>
        <v>0</v>
      </c>
      <c r="H99" s="21" t="n">
        <f aca="false">IF($A99="","",SUMIFS('الحضور والانصراف'!$J$2:$J$3001,'الحضور والانصراف'!$B$2:$B$3001,$A99,'الحضور والانصراف'!$A$2:$A$3001,"&gt;="&amp;$D$3,'الحضور والانصراف'!$A$2:$A$3001,"&lt;="&amp;$F$3))</f>
        <v>0</v>
      </c>
      <c r="I99" s="22" t="n">
        <f aca="false">IF($A99="","",SUMIFS('الحضور والانصراف'!$K$2:$K$3001,'الحضور والانصراف'!$B$2:$B$3001,$A99,'الحضور والانصراف'!$A$2:$A$3001,"&gt;="&amp;$D$3,'الحضور والانصراف'!$A$2:$A$3001,"&lt;="&amp;$F$3))</f>
        <v>0</v>
      </c>
      <c r="J99" s="22" t="n">
        <f aca="false">IF($A99="","",SUMIFS('الحضور والانصراف'!$L$2:$L$3001,'الحضور والانصراف'!$B$2:$B$3001,$A99,'الحضور والانصراف'!$A$2:$A$3001,"&gt;="&amp;$D$3,'الحضور والانصراف'!$A$2:$A$3001,"&lt;="&amp;$F$3))</f>
        <v>0</v>
      </c>
      <c r="K99" s="21" t="n">
        <f aca="false">IF($A99="","",ROUND(SUMIFS('الحضور والانصراف'!$M$2:$M$3001,'الحضور والانصراف'!$B$2:$B$3001,$A99,'الحضور والانصراف'!$A$2:$A$3001,"&gt;="&amp;$D$3,'الحضور والانصراف'!$A$2:$A$3001,"&lt;="&amp;$F$3)/60,2))</f>
        <v>0</v>
      </c>
      <c r="L99" s="21" t="n">
        <f aca="false">IF($A99="","",SUMIFS(المأموريات!$F$2:$F$1001,المأموريات!$A$2:$A$1001,$A99,المأموريات!$C$2:$C$1001,"&gt;="&amp;$D$3,المأموريات!$C$2:$C$1001,"&lt;="&amp;$F$3,المأموريات!$H$2:$H$1001,"موافق"))</f>
        <v>0</v>
      </c>
      <c r="M99" s="24" t="n">
        <f aca="false">IF($A99="","",N(الموظفين!K95))</f>
        <v>3000</v>
      </c>
      <c r="N99" s="24" t="n">
        <f aca="false">IF($A99="","",SUMIFS('الحضور والانصراف'!$S$2:$S$3001,'الحضور والانصراف'!$B$2:$B$3001,$A99,'الحضور والانصراف'!$A$2:$A$3001,"&gt;="&amp;$D$3,'الحضور والانصراف'!$A$2:$A$3001,"&lt;="&amp;$F$3))</f>
        <v>0</v>
      </c>
      <c r="O99" s="24" t="n">
        <f aca="false">IF($A99="","",SUMIFS('الحضور والانصراف'!$Q$2:$Q$3001,'الحضور والانصراف'!$B$2:$B$3001,$A99,'الحضور والانصراف'!$A$2:$A$3001,"&gt;="&amp;$D$3,'الحضور والانصراف'!$A$2:$A$3001,"&lt;="&amp;$F$3))</f>
        <v>0</v>
      </c>
      <c r="P99" s="24" t="n">
        <f aca="false">IF($A99="","",SUMIFS('الحضور والانصراف'!$R$2:$R$3001,'الحضور والانصراف'!$B$2:$B$3001,$A99,'الحضور والانصراف'!$A$2:$A$3001,"&gt;="&amp;$D$3,'الحضور والانصراف'!$A$2:$A$3001,"&lt;="&amp;$F$3))</f>
        <v>0</v>
      </c>
      <c r="Q99" s="24" t="n">
        <f aca="false">IF($A99="","",M99+N99-O99-P99)</f>
        <v>3000</v>
      </c>
    </row>
    <row r="100" customFormat="false" ht="15" hidden="false" customHeight="false" outlineLevel="0" collapsed="false">
      <c r="A100" s="18" t="str">
        <f aca="false">IF(الموظفين!A96="","",الموظفين!A96)</f>
        <v>EMP095</v>
      </c>
      <c r="B100" s="18" t="str">
        <f aca="false">IF($A100="","",الموظفين!B96)</f>
        <v>الموظف 95</v>
      </c>
      <c r="C100" s="18" t="str">
        <f aca="false">IF($A100="","",IF(الموظفين!C96="","",الموظفين!C96))</f>
        <v/>
      </c>
      <c r="D100" s="22" t="n">
        <f aca="false">IF($A100="","",COUNTIFS('الحضور والانصراف'!$B$2:$B$3001,$A100,'الحضور والانصراف'!$P$2:$P$3001,"حاضر",'الحضور والانصراف'!$A$2:$A$3001,"&gt;="&amp;$D$3,'الحضور والانصراف'!$A$2:$A$3001,"&lt;="&amp;$F$3)+COUNTIFS('الحضور والانصراف'!$B$2:$B$3001,$A100,'الحضور والانصراف'!$P$2:$P$3001,"متأخر",'الحضور والانصراف'!$A$2:$A$3001,"&gt;="&amp;$D$3,'الحضور والانصراف'!$A$2:$A$3001,"&lt;="&amp;$F$3)+COUNTIFS('الحضور والانصراف'!$B$2:$B$3001,$A100,'الحضور والانصراف'!$P$2:$P$3001,"بدون انصراف",'الحضور والانصراف'!$A$2:$A$3001,"&gt;="&amp;$D$3,'الحضور والانصراف'!$A$2:$A$3001,"&lt;="&amp;$F$3))</f>
        <v>0</v>
      </c>
      <c r="E100" s="22" t="n">
        <f aca="false">IF($A100="","",COUNTIFS('الحضور والانصراف'!$B$2:$B$3001,$A100,'الحضور والانصراف'!$P$2:$P$3001,"متأخر",'الحضور والانصراف'!$A$2:$A$3001,"&gt;="&amp;$D$3,'الحضور والانصراف'!$A$2:$A$3001,"&lt;="&amp;$F$3))</f>
        <v>0</v>
      </c>
      <c r="F100" s="22" t="n">
        <f aca="false">IF($A100="","",COUNTIFS('الحضور والانصراف'!$B$2:$B$3001,$A100,'الحضور والانصراف'!$P$2:$P$3001,"غائب",'الحضور والانصراف'!$A$2:$A$3001,"&gt;="&amp;$D$3,'الحضور والانصراف'!$A$2:$A$3001,"&lt;="&amp;$F$3)+COUNTIFS('الحضور والانصراف'!$B$2:$B$3001,$A100,'الحضور والانصراف'!$P$2:$P$3001,"غياب",'الحضور والانصراف'!$A$2:$A$3001,"&gt;="&amp;$D$3,'الحضور والانصراف'!$A$2:$A$3001,"&lt;="&amp;$F$3))</f>
        <v>0</v>
      </c>
      <c r="G100" s="22" t="n">
        <f aca="false">IF($A100="","",SUMIFS(الإجازات!$I$2:$I$1001,الإجازات!$A$2:$A$1001,$A100,الإجازات!$G$2:$G$1001,"مقبولة"))</f>
        <v>0</v>
      </c>
      <c r="H100" s="21" t="n">
        <f aca="false">IF($A100="","",SUMIFS('الحضور والانصراف'!$J$2:$J$3001,'الحضور والانصراف'!$B$2:$B$3001,$A100,'الحضور والانصراف'!$A$2:$A$3001,"&gt;="&amp;$D$3,'الحضور والانصراف'!$A$2:$A$3001,"&lt;="&amp;$F$3))</f>
        <v>0</v>
      </c>
      <c r="I100" s="22" t="n">
        <f aca="false">IF($A100="","",SUMIFS('الحضور والانصراف'!$K$2:$K$3001,'الحضور والانصراف'!$B$2:$B$3001,$A100,'الحضور والانصراف'!$A$2:$A$3001,"&gt;="&amp;$D$3,'الحضور والانصراف'!$A$2:$A$3001,"&lt;="&amp;$F$3))</f>
        <v>0</v>
      </c>
      <c r="J100" s="22" t="n">
        <f aca="false">IF($A100="","",SUMIFS('الحضور والانصراف'!$L$2:$L$3001,'الحضور والانصراف'!$B$2:$B$3001,$A100,'الحضور والانصراف'!$A$2:$A$3001,"&gt;="&amp;$D$3,'الحضور والانصراف'!$A$2:$A$3001,"&lt;="&amp;$F$3))</f>
        <v>0</v>
      </c>
      <c r="K100" s="21" t="n">
        <f aca="false">IF($A100="","",ROUND(SUMIFS('الحضور والانصراف'!$M$2:$M$3001,'الحضور والانصراف'!$B$2:$B$3001,$A100,'الحضور والانصراف'!$A$2:$A$3001,"&gt;="&amp;$D$3,'الحضور والانصراف'!$A$2:$A$3001,"&lt;="&amp;$F$3)/60,2))</f>
        <v>0</v>
      </c>
      <c r="L100" s="21" t="n">
        <f aca="false">IF($A100="","",SUMIFS(المأموريات!$F$2:$F$1001,المأموريات!$A$2:$A$1001,$A100,المأموريات!$C$2:$C$1001,"&gt;="&amp;$D$3,المأموريات!$C$2:$C$1001,"&lt;="&amp;$F$3,المأموريات!$H$2:$H$1001,"موافق"))</f>
        <v>0</v>
      </c>
      <c r="M100" s="24" t="n">
        <f aca="false">IF($A100="","",N(الموظفين!K96))</f>
        <v>3000</v>
      </c>
      <c r="N100" s="24" t="n">
        <f aca="false">IF($A100="","",SUMIFS('الحضور والانصراف'!$S$2:$S$3001,'الحضور والانصراف'!$B$2:$B$3001,$A100,'الحضور والانصراف'!$A$2:$A$3001,"&gt;="&amp;$D$3,'الحضور والانصراف'!$A$2:$A$3001,"&lt;="&amp;$F$3))</f>
        <v>0</v>
      </c>
      <c r="O100" s="24" t="n">
        <f aca="false">IF($A100="","",SUMIFS('الحضور والانصراف'!$Q$2:$Q$3001,'الحضور والانصراف'!$B$2:$B$3001,$A100,'الحضور والانصراف'!$A$2:$A$3001,"&gt;="&amp;$D$3,'الحضور والانصراف'!$A$2:$A$3001,"&lt;="&amp;$F$3))</f>
        <v>0</v>
      </c>
      <c r="P100" s="24" t="n">
        <f aca="false">IF($A100="","",SUMIFS('الحضور والانصراف'!$R$2:$R$3001,'الحضور والانصراف'!$B$2:$B$3001,$A100,'الحضور والانصراف'!$A$2:$A$3001,"&gt;="&amp;$D$3,'الحضور والانصراف'!$A$2:$A$3001,"&lt;="&amp;$F$3))</f>
        <v>0</v>
      </c>
      <c r="Q100" s="24" t="n">
        <f aca="false">IF($A100="","",M100+N100-O100-P100)</f>
        <v>3000</v>
      </c>
    </row>
    <row r="101" customFormat="false" ht="15" hidden="false" customHeight="false" outlineLevel="0" collapsed="false">
      <c r="A101" s="18" t="str">
        <f aca="false">IF(الموظفين!A97="","",الموظفين!A97)</f>
        <v>EMP096</v>
      </c>
      <c r="B101" s="18" t="str">
        <f aca="false">IF($A101="","",الموظفين!B97)</f>
        <v>الموظف 96</v>
      </c>
      <c r="C101" s="18" t="str">
        <f aca="false">IF($A101="","",IF(الموظفين!C97="","",الموظفين!C97))</f>
        <v/>
      </c>
      <c r="D101" s="22" t="n">
        <f aca="false">IF($A101="","",COUNTIFS('الحضور والانصراف'!$B$2:$B$3001,$A101,'الحضور والانصراف'!$P$2:$P$3001,"حاضر",'الحضور والانصراف'!$A$2:$A$3001,"&gt;="&amp;$D$3,'الحضور والانصراف'!$A$2:$A$3001,"&lt;="&amp;$F$3)+COUNTIFS('الحضور والانصراف'!$B$2:$B$3001,$A101,'الحضور والانصراف'!$P$2:$P$3001,"متأخر",'الحضور والانصراف'!$A$2:$A$3001,"&gt;="&amp;$D$3,'الحضور والانصراف'!$A$2:$A$3001,"&lt;="&amp;$F$3)+COUNTIFS('الحضور والانصراف'!$B$2:$B$3001,$A101,'الحضور والانصراف'!$P$2:$P$3001,"بدون انصراف",'الحضور والانصراف'!$A$2:$A$3001,"&gt;="&amp;$D$3,'الحضور والانصراف'!$A$2:$A$3001,"&lt;="&amp;$F$3))</f>
        <v>0</v>
      </c>
      <c r="E101" s="22" t="n">
        <f aca="false">IF($A101="","",COUNTIFS('الحضور والانصراف'!$B$2:$B$3001,$A101,'الحضور والانصراف'!$P$2:$P$3001,"متأخر",'الحضور والانصراف'!$A$2:$A$3001,"&gt;="&amp;$D$3,'الحضور والانصراف'!$A$2:$A$3001,"&lt;="&amp;$F$3))</f>
        <v>0</v>
      </c>
      <c r="F101" s="22" t="n">
        <f aca="false">IF($A101="","",COUNTIFS('الحضور والانصراف'!$B$2:$B$3001,$A101,'الحضور والانصراف'!$P$2:$P$3001,"غائب",'الحضور والانصراف'!$A$2:$A$3001,"&gt;="&amp;$D$3,'الحضور والانصراف'!$A$2:$A$3001,"&lt;="&amp;$F$3)+COUNTIFS('الحضور والانصراف'!$B$2:$B$3001,$A101,'الحضور والانصراف'!$P$2:$P$3001,"غياب",'الحضور والانصراف'!$A$2:$A$3001,"&gt;="&amp;$D$3,'الحضور والانصراف'!$A$2:$A$3001,"&lt;="&amp;$F$3))</f>
        <v>0</v>
      </c>
      <c r="G101" s="22" t="n">
        <f aca="false">IF($A101="","",SUMIFS(الإجازات!$I$2:$I$1001,الإجازات!$A$2:$A$1001,$A101,الإجازات!$G$2:$G$1001,"مقبولة"))</f>
        <v>0</v>
      </c>
      <c r="H101" s="21" t="n">
        <f aca="false">IF($A101="","",SUMIFS('الحضور والانصراف'!$J$2:$J$3001,'الحضور والانصراف'!$B$2:$B$3001,$A101,'الحضور والانصراف'!$A$2:$A$3001,"&gt;="&amp;$D$3,'الحضور والانصراف'!$A$2:$A$3001,"&lt;="&amp;$F$3))</f>
        <v>0</v>
      </c>
      <c r="I101" s="22" t="n">
        <f aca="false">IF($A101="","",SUMIFS('الحضور والانصراف'!$K$2:$K$3001,'الحضور والانصراف'!$B$2:$B$3001,$A101,'الحضور والانصراف'!$A$2:$A$3001,"&gt;="&amp;$D$3,'الحضور والانصراف'!$A$2:$A$3001,"&lt;="&amp;$F$3))</f>
        <v>0</v>
      </c>
      <c r="J101" s="22" t="n">
        <f aca="false">IF($A101="","",SUMIFS('الحضور والانصراف'!$L$2:$L$3001,'الحضور والانصراف'!$B$2:$B$3001,$A101,'الحضور والانصراف'!$A$2:$A$3001,"&gt;="&amp;$D$3,'الحضور والانصراف'!$A$2:$A$3001,"&lt;="&amp;$F$3))</f>
        <v>0</v>
      </c>
      <c r="K101" s="21" t="n">
        <f aca="false">IF($A101="","",ROUND(SUMIFS('الحضور والانصراف'!$M$2:$M$3001,'الحضور والانصراف'!$B$2:$B$3001,$A101,'الحضور والانصراف'!$A$2:$A$3001,"&gt;="&amp;$D$3,'الحضور والانصراف'!$A$2:$A$3001,"&lt;="&amp;$F$3)/60,2))</f>
        <v>0</v>
      </c>
      <c r="L101" s="21" t="n">
        <f aca="false">IF($A101="","",SUMIFS(المأموريات!$F$2:$F$1001,المأموريات!$A$2:$A$1001,$A101,المأموريات!$C$2:$C$1001,"&gt;="&amp;$D$3,المأموريات!$C$2:$C$1001,"&lt;="&amp;$F$3,المأموريات!$H$2:$H$1001,"موافق"))</f>
        <v>0</v>
      </c>
      <c r="M101" s="24" t="n">
        <f aca="false">IF($A101="","",N(الموظفين!K97))</f>
        <v>3000</v>
      </c>
      <c r="N101" s="24" t="n">
        <f aca="false">IF($A101="","",SUMIFS('الحضور والانصراف'!$S$2:$S$3001,'الحضور والانصراف'!$B$2:$B$3001,$A101,'الحضور والانصراف'!$A$2:$A$3001,"&gt;="&amp;$D$3,'الحضور والانصراف'!$A$2:$A$3001,"&lt;="&amp;$F$3))</f>
        <v>0</v>
      </c>
      <c r="O101" s="24" t="n">
        <f aca="false">IF($A101="","",SUMIFS('الحضور والانصراف'!$Q$2:$Q$3001,'الحضور والانصراف'!$B$2:$B$3001,$A101,'الحضور والانصراف'!$A$2:$A$3001,"&gt;="&amp;$D$3,'الحضور والانصراف'!$A$2:$A$3001,"&lt;="&amp;$F$3))</f>
        <v>0</v>
      </c>
      <c r="P101" s="24" t="n">
        <f aca="false">IF($A101="","",SUMIFS('الحضور والانصراف'!$R$2:$R$3001,'الحضور والانصراف'!$B$2:$B$3001,$A101,'الحضور والانصراف'!$A$2:$A$3001,"&gt;="&amp;$D$3,'الحضور والانصراف'!$A$2:$A$3001,"&lt;="&amp;$F$3))</f>
        <v>0</v>
      </c>
      <c r="Q101" s="24" t="n">
        <f aca="false">IF($A101="","",M101+N101-O101-P101)</f>
        <v>3000</v>
      </c>
    </row>
    <row r="102" customFormat="false" ht="15" hidden="false" customHeight="false" outlineLevel="0" collapsed="false">
      <c r="A102" s="18" t="str">
        <f aca="false">IF(الموظفين!A98="","",الموظفين!A98)</f>
        <v>EMP097</v>
      </c>
      <c r="B102" s="18" t="str">
        <f aca="false">IF($A102="","",الموظفين!B98)</f>
        <v>الموظف 97</v>
      </c>
      <c r="C102" s="18" t="str">
        <f aca="false">IF($A102="","",IF(الموظفين!C98="","",الموظفين!C98))</f>
        <v/>
      </c>
      <c r="D102" s="22" t="n">
        <f aca="false">IF($A102="","",COUNTIFS('الحضور والانصراف'!$B$2:$B$3001,$A102,'الحضور والانصراف'!$P$2:$P$3001,"حاضر",'الحضور والانصراف'!$A$2:$A$3001,"&gt;="&amp;$D$3,'الحضور والانصراف'!$A$2:$A$3001,"&lt;="&amp;$F$3)+COUNTIFS('الحضور والانصراف'!$B$2:$B$3001,$A102,'الحضور والانصراف'!$P$2:$P$3001,"متأخر",'الحضور والانصراف'!$A$2:$A$3001,"&gt;="&amp;$D$3,'الحضور والانصراف'!$A$2:$A$3001,"&lt;="&amp;$F$3)+COUNTIFS('الحضور والانصراف'!$B$2:$B$3001,$A102,'الحضور والانصراف'!$P$2:$P$3001,"بدون انصراف",'الحضور والانصراف'!$A$2:$A$3001,"&gt;="&amp;$D$3,'الحضور والانصراف'!$A$2:$A$3001,"&lt;="&amp;$F$3))</f>
        <v>0</v>
      </c>
      <c r="E102" s="22" t="n">
        <f aca="false">IF($A102="","",COUNTIFS('الحضور والانصراف'!$B$2:$B$3001,$A102,'الحضور والانصراف'!$P$2:$P$3001,"متأخر",'الحضور والانصراف'!$A$2:$A$3001,"&gt;="&amp;$D$3,'الحضور والانصراف'!$A$2:$A$3001,"&lt;="&amp;$F$3))</f>
        <v>0</v>
      </c>
      <c r="F102" s="22" t="n">
        <f aca="false">IF($A102="","",COUNTIFS('الحضور والانصراف'!$B$2:$B$3001,$A102,'الحضور والانصراف'!$P$2:$P$3001,"غائب",'الحضور والانصراف'!$A$2:$A$3001,"&gt;="&amp;$D$3,'الحضور والانصراف'!$A$2:$A$3001,"&lt;="&amp;$F$3)+COUNTIFS('الحضور والانصراف'!$B$2:$B$3001,$A102,'الحضور والانصراف'!$P$2:$P$3001,"غياب",'الحضور والانصراف'!$A$2:$A$3001,"&gt;="&amp;$D$3,'الحضور والانصراف'!$A$2:$A$3001,"&lt;="&amp;$F$3))</f>
        <v>0</v>
      </c>
      <c r="G102" s="22" t="n">
        <f aca="false">IF($A102="","",SUMIFS(الإجازات!$I$2:$I$1001,الإجازات!$A$2:$A$1001,$A102,الإجازات!$G$2:$G$1001,"مقبولة"))</f>
        <v>0</v>
      </c>
      <c r="H102" s="21" t="n">
        <f aca="false">IF($A102="","",SUMIFS('الحضور والانصراف'!$J$2:$J$3001,'الحضور والانصراف'!$B$2:$B$3001,$A102,'الحضور والانصراف'!$A$2:$A$3001,"&gt;="&amp;$D$3,'الحضور والانصراف'!$A$2:$A$3001,"&lt;="&amp;$F$3))</f>
        <v>0</v>
      </c>
      <c r="I102" s="22" t="n">
        <f aca="false">IF($A102="","",SUMIFS('الحضور والانصراف'!$K$2:$K$3001,'الحضور والانصراف'!$B$2:$B$3001,$A102,'الحضور والانصراف'!$A$2:$A$3001,"&gt;="&amp;$D$3,'الحضور والانصراف'!$A$2:$A$3001,"&lt;="&amp;$F$3))</f>
        <v>0</v>
      </c>
      <c r="J102" s="22" t="n">
        <f aca="false">IF($A102="","",SUMIFS('الحضور والانصراف'!$L$2:$L$3001,'الحضور والانصراف'!$B$2:$B$3001,$A102,'الحضور والانصراف'!$A$2:$A$3001,"&gt;="&amp;$D$3,'الحضور والانصراف'!$A$2:$A$3001,"&lt;="&amp;$F$3))</f>
        <v>0</v>
      </c>
      <c r="K102" s="21" t="n">
        <f aca="false">IF($A102="","",ROUND(SUMIFS('الحضور والانصراف'!$M$2:$M$3001,'الحضور والانصراف'!$B$2:$B$3001,$A102,'الحضور والانصراف'!$A$2:$A$3001,"&gt;="&amp;$D$3,'الحضور والانصراف'!$A$2:$A$3001,"&lt;="&amp;$F$3)/60,2))</f>
        <v>0</v>
      </c>
      <c r="L102" s="21" t="n">
        <f aca="false">IF($A102="","",SUMIFS(المأموريات!$F$2:$F$1001,المأموريات!$A$2:$A$1001,$A102,المأموريات!$C$2:$C$1001,"&gt;="&amp;$D$3,المأموريات!$C$2:$C$1001,"&lt;="&amp;$F$3,المأموريات!$H$2:$H$1001,"موافق"))</f>
        <v>0</v>
      </c>
      <c r="M102" s="24" t="n">
        <f aca="false">IF($A102="","",N(الموظفين!K98))</f>
        <v>3000</v>
      </c>
      <c r="N102" s="24" t="n">
        <f aca="false">IF($A102="","",SUMIFS('الحضور والانصراف'!$S$2:$S$3001,'الحضور والانصراف'!$B$2:$B$3001,$A102,'الحضور والانصراف'!$A$2:$A$3001,"&gt;="&amp;$D$3,'الحضور والانصراف'!$A$2:$A$3001,"&lt;="&amp;$F$3))</f>
        <v>0</v>
      </c>
      <c r="O102" s="24" t="n">
        <f aca="false">IF($A102="","",SUMIFS('الحضور والانصراف'!$Q$2:$Q$3001,'الحضور والانصراف'!$B$2:$B$3001,$A102,'الحضور والانصراف'!$A$2:$A$3001,"&gt;="&amp;$D$3,'الحضور والانصراف'!$A$2:$A$3001,"&lt;="&amp;$F$3))</f>
        <v>0</v>
      </c>
      <c r="P102" s="24" t="n">
        <f aca="false">IF($A102="","",SUMIFS('الحضور والانصراف'!$R$2:$R$3001,'الحضور والانصراف'!$B$2:$B$3001,$A102,'الحضور والانصراف'!$A$2:$A$3001,"&gt;="&amp;$D$3,'الحضور والانصراف'!$A$2:$A$3001,"&lt;="&amp;$F$3))</f>
        <v>0</v>
      </c>
      <c r="Q102" s="24" t="n">
        <f aca="false">IF($A102="","",M102+N102-O102-P102)</f>
        <v>3000</v>
      </c>
    </row>
    <row r="103" customFormat="false" ht="15" hidden="false" customHeight="false" outlineLevel="0" collapsed="false">
      <c r="A103" s="18" t="str">
        <f aca="false">IF(الموظفين!A99="","",الموظفين!A99)</f>
        <v>EMP098</v>
      </c>
      <c r="B103" s="18" t="str">
        <f aca="false">IF($A103="","",الموظفين!B99)</f>
        <v>الموظف 98</v>
      </c>
      <c r="C103" s="18" t="str">
        <f aca="false">IF($A103="","",IF(الموظفين!C99="","",الموظفين!C99))</f>
        <v/>
      </c>
      <c r="D103" s="22" t="n">
        <f aca="false">IF($A103="","",COUNTIFS('الحضور والانصراف'!$B$2:$B$3001,$A103,'الحضور والانصراف'!$P$2:$P$3001,"حاضر",'الحضور والانصراف'!$A$2:$A$3001,"&gt;="&amp;$D$3,'الحضور والانصراف'!$A$2:$A$3001,"&lt;="&amp;$F$3)+COUNTIFS('الحضور والانصراف'!$B$2:$B$3001,$A103,'الحضور والانصراف'!$P$2:$P$3001,"متأخر",'الحضور والانصراف'!$A$2:$A$3001,"&gt;="&amp;$D$3,'الحضور والانصراف'!$A$2:$A$3001,"&lt;="&amp;$F$3)+COUNTIFS('الحضور والانصراف'!$B$2:$B$3001,$A103,'الحضور والانصراف'!$P$2:$P$3001,"بدون انصراف",'الحضور والانصراف'!$A$2:$A$3001,"&gt;="&amp;$D$3,'الحضور والانصراف'!$A$2:$A$3001,"&lt;="&amp;$F$3))</f>
        <v>0</v>
      </c>
      <c r="E103" s="22" t="n">
        <f aca="false">IF($A103="","",COUNTIFS('الحضور والانصراف'!$B$2:$B$3001,$A103,'الحضور والانصراف'!$P$2:$P$3001,"متأخر",'الحضور والانصراف'!$A$2:$A$3001,"&gt;="&amp;$D$3,'الحضور والانصراف'!$A$2:$A$3001,"&lt;="&amp;$F$3))</f>
        <v>0</v>
      </c>
      <c r="F103" s="22" t="n">
        <f aca="false">IF($A103="","",COUNTIFS('الحضور والانصراف'!$B$2:$B$3001,$A103,'الحضور والانصراف'!$P$2:$P$3001,"غائب",'الحضور والانصراف'!$A$2:$A$3001,"&gt;="&amp;$D$3,'الحضور والانصراف'!$A$2:$A$3001,"&lt;="&amp;$F$3)+COUNTIFS('الحضور والانصراف'!$B$2:$B$3001,$A103,'الحضور والانصراف'!$P$2:$P$3001,"غياب",'الحضور والانصراف'!$A$2:$A$3001,"&gt;="&amp;$D$3,'الحضور والانصراف'!$A$2:$A$3001,"&lt;="&amp;$F$3))</f>
        <v>0</v>
      </c>
      <c r="G103" s="22" t="n">
        <f aca="false">IF($A103="","",SUMIFS(الإجازات!$I$2:$I$1001,الإجازات!$A$2:$A$1001,$A103,الإجازات!$G$2:$G$1001,"مقبولة"))</f>
        <v>0</v>
      </c>
      <c r="H103" s="21" t="n">
        <f aca="false">IF($A103="","",SUMIFS('الحضور والانصراف'!$J$2:$J$3001,'الحضور والانصراف'!$B$2:$B$3001,$A103,'الحضور والانصراف'!$A$2:$A$3001,"&gt;="&amp;$D$3,'الحضور والانصراف'!$A$2:$A$3001,"&lt;="&amp;$F$3))</f>
        <v>0</v>
      </c>
      <c r="I103" s="22" t="n">
        <f aca="false">IF($A103="","",SUMIFS('الحضور والانصراف'!$K$2:$K$3001,'الحضور والانصراف'!$B$2:$B$3001,$A103,'الحضور والانصراف'!$A$2:$A$3001,"&gt;="&amp;$D$3,'الحضور والانصراف'!$A$2:$A$3001,"&lt;="&amp;$F$3))</f>
        <v>0</v>
      </c>
      <c r="J103" s="22" t="n">
        <f aca="false">IF($A103="","",SUMIFS('الحضور والانصراف'!$L$2:$L$3001,'الحضور والانصراف'!$B$2:$B$3001,$A103,'الحضور والانصراف'!$A$2:$A$3001,"&gt;="&amp;$D$3,'الحضور والانصراف'!$A$2:$A$3001,"&lt;="&amp;$F$3))</f>
        <v>0</v>
      </c>
      <c r="K103" s="21" t="n">
        <f aca="false">IF($A103="","",ROUND(SUMIFS('الحضور والانصراف'!$M$2:$M$3001,'الحضور والانصراف'!$B$2:$B$3001,$A103,'الحضور والانصراف'!$A$2:$A$3001,"&gt;="&amp;$D$3,'الحضور والانصراف'!$A$2:$A$3001,"&lt;="&amp;$F$3)/60,2))</f>
        <v>0</v>
      </c>
      <c r="L103" s="21" t="n">
        <f aca="false">IF($A103="","",SUMIFS(المأموريات!$F$2:$F$1001,المأموريات!$A$2:$A$1001,$A103,المأموريات!$C$2:$C$1001,"&gt;="&amp;$D$3,المأموريات!$C$2:$C$1001,"&lt;="&amp;$F$3,المأموريات!$H$2:$H$1001,"موافق"))</f>
        <v>0</v>
      </c>
      <c r="M103" s="24" t="n">
        <f aca="false">IF($A103="","",N(الموظفين!K99))</f>
        <v>3000</v>
      </c>
      <c r="N103" s="24" t="n">
        <f aca="false">IF($A103="","",SUMIFS('الحضور والانصراف'!$S$2:$S$3001,'الحضور والانصراف'!$B$2:$B$3001,$A103,'الحضور والانصراف'!$A$2:$A$3001,"&gt;="&amp;$D$3,'الحضور والانصراف'!$A$2:$A$3001,"&lt;="&amp;$F$3))</f>
        <v>0</v>
      </c>
      <c r="O103" s="24" t="n">
        <f aca="false">IF($A103="","",SUMIFS('الحضور والانصراف'!$Q$2:$Q$3001,'الحضور والانصراف'!$B$2:$B$3001,$A103,'الحضور والانصراف'!$A$2:$A$3001,"&gt;="&amp;$D$3,'الحضور والانصراف'!$A$2:$A$3001,"&lt;="&amp;$F$3))</f>
        <v>0</v>
      </c>
      <c r="P103" s="24" t="n">
        <f aca="false">IF($A103="","",SUMIFS('الحضور والانصراف'!$R$2:$R$3001,'الحضور والانصراف'!$B$2:$B$3001,$A103,'الحضور والانصراف'!$A$2:$A$3001,"&gt;="&amp;$D$3,'الحضور والانصراف'!$A$2:$A$3001,"&lt;="&amp;$F$3))</f>
        <v>0</v>
      </c>
      <c r="Q103" s="24" t="n">
        <f aca="false">IF($A103="","",M103+N103-O103-P103)</f>
        <v>3000</v>
      </c>
    </row>
    <row r="104" customFormat="false" ht="15" hidden="false" customHeight="false" outlineLevel="0" collapsed="false">
      <c r="A104" s="18" t="str">
        <f aca="false">IF(الموظفين!A100="","",الموظفين!A100)</f>
        <v>EMP099</v>
      </c>
      <c r="B104" s="18" t="str">
        <f aca="false">IF($A104="","",الموظفين!B100)</f>
        <v>الموظف 99</v>
      </c>
      <c r="C104" s="18" t="str">
        <f aca="false">IF($A104="","",IF(الموظفين!C100="","",الموظفين!C100))</f>
        <v/>
      </c>
      <c r="D104" s="22" t="n">
        <f aca="false">IF($A104="","",COUNTIFS('الحضور والانصراف'!$B$2:$B$3001,$A104,'الحضور والانصراف'!$P$2:$P$3001,"حاضر",'الحضور والانصراف'!$A$2:$A$3001,"&gt;="&amp;$D$3,'الحضور والانصراف'!$A$2:$A$3001,"&lt;="&amp;$F$3)+COUNTIFS('الحضور والانصراف'!$B$2:$B$3001,$A104,'الحضور والانصراف'!$P$2:$P$3001,"متأخر",'الحضور والانصراف'!$A$2:$A$3001,"&gt;="&amp;$D$3,'الحضور والانصراف'!$A$2:$A$3001,"&lt;="&amp;$F$3)+COUNTIFS('الحضور والانصراف'!$B$2:$B$3001,$A104,'الحضور والانصراف'!$P$2:$P$3001,"بدون انصراف",'الحضور والانصراف'!$A$2:$A$3001,"&gt;="&amp;$D$3,'الحضور والانصراف'!$A$2:$A$3001,"&lt;="&amp;$F$3))</f>
        <v>0</v>
      </c>
      <c r="E104" s="22" t="n">
        <f aca="false">IF($A104="","",COUNTIFS('الحضور والانصراف'!$B$2:$B$3001,$A104,'الحضور والانصراف'!$P$2:$P$3001,"متأخر",'الحضور والانصراف'!$A$2:$A$3001,"&gt;="&amp;$D$3,'الحضور والانصراف'!$A$2:$A$3001,"&lt;="&amp;$F$3))</f>
        <v>0</v>
      </c>
      <c r="F104" s="22" t="n">
        <f aca="false">IF($A104="","",COUNTIFS('الحضور والانصراف'!$B$2:$B$3001,$A104,'الحضور والانصراف'!$P$2:$P$3001,"غائب",'الحضور والانصراف'!$A$2:$A$3001,"&gt;="&amp;$D$3,'الحضور والانصراف'!$A$2:$A$3001,"&lt;="&amp;$F$3)+COUNTIFS('الحضور والانصراف'!$B$2:$B$3001,$A104,'الحضور والانصراف'!$P$2:$P$3001,"غياب",'الحضور والانصراف'!$A$2:$A$3001,"&gt;="&amp;$D$3,'الحضور والانصراف'!$A$2:$A$3001,"&lt;="&amp;$F$3))</f>
        <v>0</v>
      </c>
      <c r="G104" s="22" t="n">
        <f aca="false">IF($A104="","",SUMIFS(الإجازات!$I$2:$I$1001,الإجازات!$A$2:$A$1001,$A104,الإجازات!$G$2:$G$1001,"مقبولة"))</f>
        <v>0</v>
      </c>
      <c r="H104" s="21" t="n">
        <f aca="false">IF($A104="","",SUMIFS('الحضور والانصراف'!$J$2:$J$3001,'الحضور والانصراف'!$B$2:$B$3001,$A104,'الحضور والانصراف'!$A$2:$A$3001,"&gt;="&amp;$D$3,'الحضور والانصراف'!$A$2:$A$3001,"&lt;="&amp;$F$3))</f>
        <v>0</v>
      </c>
      <c r="I104" s="22" t="n">
        <f aca="false">IF($A104="","",SUMIFS('الحضور والانصراف'!$K$2:$K$3001,'الحضور والانصراف'!$B$2:$B$3001,$A104,'الحضور والانصراف'!$A$2:$A$3001,"&gt;="&amp;$D$3,'الحضور والانصراف'!$A$2:$A$3001,"&lt;="&amp;$F$3))</f>
        <v>0</v>
      </c>
      <c r="J104" s="22" t="n">
        <f aca="false">IF($A104="","",SUMIFS('الحضور والانصراف'!$L$2:$L$3001,'الحضور والانصراف'!$B$2:$B$3001,$A104,'الحضور والانصراف'!$A$2:$A$3001,"&gt;="&amp;$D$3,'الحضور والانصراف'!$A$2:$A$3001,"&lt;="&amp;$F$3))</f>
        <v>0</v>
      </c>
      <c r="K104" s="21" t="n">
        <f aca="false">IF($A104="","",ROUND(SUMIFS('الحضور والانصراف'!$M$2:$M$3001,'الحضور والانصراف'!$B$2:$B$3001,$A104,'الحضور والانصراف'!$A$2:$A$3001,"&gt;="&amp;$D$3,'الحضور والانصراف'!$A$2:$A$3001,"&lt;="&amp;$F$3)/60,2))</f>
        <v>0</v>
      </c>
      <c r="L104" s="21" t="n">
        <f aca="false">IF($A104="","",SUMIFS(المأموريات!$F$2:$F$1001,المأموريات!$A$2:$A$1001,$A104,المأموريات!$C$2:$C$1001,"&gt;="&amp;$D$3,المأموريات!$C$2:$C$1001,"&lt;="&amp;$F$3,المأموريات!$H$2:$H$1001,"موافق"))</f>
        <v>0</v>
      </c>
      <c r="M104" s="24" t="n">
        <f aca="false">IF($A104="","",N(الموظفين!K100))</f>
        <v>3000</v>
      </c>
      <c r="N104" s="24" t="n">
        <f aca="false">IF($A104="","",SUMIFS('الحضور والانصراف'!$S$2:$S$3001,'الحضور والانصراف'!$B$2:$B$3001,$A104,'الحضور والانصراف'!$A$2:$A$3001,"&gt;="&amp;$D$3,'الحضور والانصراف'!$A$2:$A$3001,"&lt;="&amp;$F$3))</f>
        <v>0</v>
      </c>
      <c r="O104" s="24" t="n">
        <f aca="false">IF($A104="","",SUMIFS('الحضور والانصراف'!$Q$2:$Q$3001,'الحضور والانصراف'!$B$2:$B$3001,$A104,'الحضور والانصراف'!$A$2:$A$3001,"&gt;="&amp;$D$3,'الحضور والانصراف'!$A$2:$A$3001,"&lt;="&amp;$F$3))</f>
        <v>0</v>
      </c>
      <c r="P104" s="24" t="n">
        <f aca="false">IF($A104="","",SUMIFS('الحضور والانصراف'!$R$2:$R$3001,'الحضور والانصراف'!$B$2:$B$3001,$A104,'الحضور والانصراف'!$A$2:$A$3001,"&gt;="&amp;$D$3,'الحضور والانصراف'!$A$2:$A$3001,"&lt;="&amp;$F$3))</f>
        <v>0</v>
      </c>
      <c r="Q104" s="24" t="n">
        <f aca="false">IF($A104="","",M104+N104-O104-P104)</f>
        <v>3000</v>
      </c>
    </row>
    <row r="105" customFormat="false" ht="15" hidden="false" customHeight="false" outlineLevel="0" collapsed="false">
      <c r="A105" s="18" t="str">
        <f aca="false">IF(الموظفين!A101="","",الموظفين!A101)</f>
        <v>EMP100</v>
      </c>
      <c r="B105" s="18" t="str">
        <f aca="false">IF($A105="","",الموظفين!B101)</f>
        <v>الموظف 100</v>
      </c>
      <c r="C105" s="18" t="str">
        <f aca="false">IF($A105="","",IF(الموظفين!C101="","",الموظفين!C101))</f>
        <v/>
      </c>
      <c r="D105" s="22" t="n">
        <f aca="false">IF($A105="","",COUNTIFS('الحضور والانصراف'!$B$2:$B$3001,$A105,'الحضور والانصراف'!$P$2:$P$3001,"حاضر",'الحضور والانصراف'!$A$2:$A$3001,"&gt;="&amp;$D$3,'الحضور والانصراف'!$A$2:$A$3001,"&lt;="&amp;$F$3)+COUNTIFS('الحضور والانصراف'!$B$2:$B$3001,$A105,'الحضور والانصراف'!$P$2:$P$3001,"متأخر",'الحضور والانصراف'!$A$2:$A$3001,"&gt;="&amp;$D$3,'الحضور والانصراف'!$A$2:$A$3001,"&lt;="&amp;$F$3)+COUNTIFS('الحضور والانصراف'!$B$2:$B$3001,$A105,'الحضور والانصراف'!$P$2:$P$3001,"بدون انصراف",'الحضور والانصراف'!$A$2:$A$3001,"&gt;="&amp;$D$3,'الحضور والانصراف'!$A$2:$A$3001,"&lt;="&amp;$F$3))</f>
        <v>0</v>
      </c>
      <c r="E105" s="22" t="n">
        <f aca="false">IF($A105="","",COUNTIFS('الحضور والانصراف'!$B$2:$B$3001,$A105,'الحضور والانصراف'!$P$2:$P$3001,"متأخر",'الحضور والانصراف'!$A$2:$A$3001,"&gt;="&amp;$D$3,'الحضور والانصراف'!$A$2:$A$3001,"&lt;="&amp;$F$3))</f>
        <v>0</v>
      </c>
      <c r="F105" s="22" t="n">
        <f aca="false">IF($A105="","",COUNTIFS('الحضور والانصراف'!$B$2:$B$3001,$A105,'الحضور والانصراف'!$P$2:$P$3001,"غائب",'الحضور والانصراف'!$A$2:$A$3001,"&gt;="&amp;$D$3,'الحضور والانصراف'!$A$2:$A$3001,"&lt;="&amp;$F$3)+COUNTIFS('الحضور والانصراف'!$B$2:$B$3001,$A105,'الحضور والانصراف'!$P$2:$P$3001,"غياب",'الحضور والانصراف'!$A$2:$A$3001,"&gt;="&amp;$D$3,'الحضور والانصراف'!$A$2:$A$3001,"&lt;="&amp;$F$3))</f>
        <v>0</v>
      </c>
      <c r="G105" s="22" t="n">
        <f aca="false">IF($A105="","",SUMIFS(الإجازات!$I$2:$I$1001,الإجازات!$A$2:$A$1001,$A105,الإجازات!$G$2:$G$1001,"مقبولة"))</f>
        <v>0</v>
      </c>
      <c r="H105" s="21" t="n">
        <f aca="false">IF($A105="","",SUMIFS('الحضور والانصراف'!$J$2:$J$3001,'الحضور والانصراف'!$B$2:$B$3001,$A105,'الحضور والانصراف'!$A$2:$A$3001,"&gt;="&amp;$D$3,'الحضور والانصراف'!$A$2:$A$3001,"&lt;="&amp;$F$3))</f>
        <v>0</v>
      </c>
      <c r="I105" s="22" t="n">
        <f aca="false">IF($A105="","",SUMIFS('الحضور والانصراف'!$K$2:$K$3001,'الحضور والانصراف'!$B$2:$B$3001,$A105,'الحضور والانصراف'!$A$2:$A$3001,"&gt;="&amp;$D$3,'الحضور والانصراف'!$A$2:$A$3001,"&lt;="&amp;$F$3))</f>
        <v>0</v>
      </c>
      <c r="J105" s="22" t="n">
        <f aca="false">IF($A105="","",SUMIFS('الحضور والانصراف'!$L$2:$L$3001,'الحضور والانصراف'!$B$2:$B$3001,$A105,'الحضور والانصراف'!$A$2:$A$3001,"&gt;="&amp;$D$3,'الحضور والانصراف'!$A$2:$A$3001,"&lt;="&amp;$F$3))</f>
        <v>0</v>
      </c>
      <c r="K105" s="21" t="n">
        <f aca="false">IF($A105="","",ROUND(SUMIFS('الحضور والانصراف'!$M$2:$M$3001,'الحضور والانصراف'!$B$2:$B$3001,$A105,'الحضور والانصراف'!$A$2:$A$3001,"&gt;="&amp;$D$3,'الحضور والانصراف'!$A$2:$A$3001,"&lt;="&amp;$F$3)/60,2))</f>
        <v>0</v>
      </c>
      <c r="L105" s="21" t="n">
        <f aca="false">IF($A105="","",SUMIFS(المأموريات!$F$2:$F$1001,المأموريات!$A$2:$A$1001,$A105,المأموريات!$C$2:$C$1001,"&gt;="&amp;$D$3,المأموريات!$C$2:$C$1001,"&lt;="&amp;$F$3,المأموريات!$H$2:$H$1001,"موافق"))</f>
        <v>0</v>
      </c>
      <c r="M105" s="24" t="n">
        <f aca="false">IF($A105="","",N(الموظفين!K101))</f>
        <v>3000</v>
      </c>
      <c r="N105" s="24" t="n">
        <f aca="false">IF($A105="","",SUMIFS('الحضور والانصراف'!$S$2:$S$3001,'الحضور والانصراف'!$B$2:$B$3001,$A105,'الحضور والانصراف'!$A$2:$A$3001,"&gt;="&amp;$D$3,'الحضور والانصراف'!$A$2:$A$3001,"&lt;="&amp;$F$3))</f>
        <v>0</v>
      </c>
      <c r="O105" s="24" t="n">
        <f aca="false">IF($A105="","",SUMIFS('الحضور والانصراف'!$Q$2:$Q$3001,'الحضور والانصراف'!$B$2:$B$3001,$A105,'الحضور والانصراف'!$A$2:$A$3001,"&gt;="&amp;$D$3,'الحضور والانصراف'!$A$2:$A$3001,"&lt;="&amp;$F$3))</f>
        <v>0</v>
      </c>
      <c r="P105" s="24" t="n">
        <f aca="false">IF($A105="","",SUMIFS('الحضور والانصراف'!$R$2:$R$3001,'الحضور والانصراف'!$B$2:$B$3001,$A105,'الحضور والانصراف'!$A$2:$A$3001,"&gt;="&amp;$D$3,'الحضور والانصراف'!$A$2:$A$3001,"&lt;="&amp;$F$3))</f>
        <v>0</v>
      </c>
      <c r="Q105" s="24" t="n">
        <f aca="false">IF($A105="","",M105+N105-O105-P105)</f>
        <v>3000</v>
      </c>
    </row>
    <row r="106" customFormat="false" ht="15" hidden="false" customHeight="false" outlineLevel="0" collapsed="false">
      <c r="A106" s="18" t="str">
        <f aca="false">IF(الموظفين!A102="","",الموظفين!A102)</f>
        <v>EMP101</v>
      </c>
      <c r="B106" s="18" t="str">
        <f aca="false">IF($A106="","",الموظفين!B102)</f>
        <v>الموظف 101</v>
      </c>
      <c r="C106" s="18" t="str">
        <f aca="false">IF($A106="","",IF(الموظفين!C102="","",الموظفين!C102))</f>
        <v/>
      </c>
      <c r="D106" s="22" t="n">
        <f aca="false">IF($A106="","",COUNTIFS('الحضور والانصراف'!$B$2:$B$3001,$A106,'الحضور والانصراف'!$P$2:$P$3001,"حاضر",'الحضور والانصراف'!$A$2:$A$3001,"&gt;="&amp;$D$3,'الحضور والانصراف'!$A$2:$A$3001,"&lt;="&amp;$F$3)+COUNTIFS('الحضور والانصراف'!$B$2:$B$3001,$A106,'الحضور والانصراف'!$P$2:$P$3001,"متأخر",'الحضور والانصراف'!$A$2:$A$3001,"&gt;="&amp;$D$3,'الحضور والانصراف'!$A$2:$A$3001,"&lt;="&amp;$F$3)+COUNTIFS('الحضور والانصراف'!$B$2:$B$3001,$A106,'الحضور والانصراف'!$P$2:$P$3001,"بدون انصراف",'الحضور والانصراف'!$A$2:$A$3001,"&gt;="&amp;$D$3,'الحضور والانصراف'!$A$2:$A$3001,"&lt;="&amp;$F$3))</f>
        <v>0</v>
      </c>
      <c r="E106" s="22" t="n">
        <f aca="false">IF($A106="","",COUNTIFS('الحضور والانصراف'!$B$2:$B$3001,$A106,'الحضور والانصراف'!$P$2:$P$3001,"متأخر",'الحضور والانصراف'!$A$2:$A$3001,"&gt;="&amp;$D$3,'الحضور والانصراف'!$A$2:$A$3001,"&lt;="&amp;$F$3))</f>
        <v>0</v>
      </c>
      <c r="F106" s="22" t="n">
        <f aca="false">IF($A106="","",COUNTIFS('الحضور والانصراف'!$B$2:$B$3001,$A106,'الحضور والانصراف'!$P$2:$P$3001,"غائب",'الحضور والانصراف'!$A$2:$A$3001,"&gt;="&amp;$D$3,'الحضور والانصراف'!$A$2:$A$3001,"&lt;="&amp;$F$3)+COUNTIFS('الحضور والانصراف'!$B$2:$B$3001,$A106,'الحضور والانصراف'!$P$2:$P$3001,"غياب",'الحضور والانصراف'!$A$2:$A$3001,"&gt;="&amp;$D$3,'الحضور والانصراف'!$A$2:$A$3001,"&lt;="&amp;$F$3))</f>
        <v>0</v>
      </c>
      <c r="G106" s="22" t="n">
        <f aca="false">IF($A106="","",SUMIFS(الإجازات!$I$2:$I$1001,الإجازات!$A$2:$A$1001,$A106,الإجازات!$G$2:$G$1001,"مقبولة"))</f>
        <v>0</v>
      </c>
      <c r="H106" s="21" t="n">
        <f aca="false">IF($A106="","",SUMIFS('الحضور والانصراف'!$J$2:$J$3001,'الحضور والانصراف'!$B$2:$B$3001,$A106,'الحضور والانصراف'!$A$2:$A$3001,"&gt;="&amp;$D$3,'الحضور والانصراف'!$A$2:$A$3001,"&lt;="&amp;$F$3))</f>
        <v>0</v>
      </c>
      <c r="I106" s="22" t="n">
        <f aca="false">IF($A106="","",SUMIFS('الحضور والانصراف'!$K$2:$K$3001,'الحضور والانصراف'!$B$2:$B$3001,$A106,'الحضور والانصراف'!$A$2:$A$3001,"&gt;="&amp;$D$3,'الحضور والانصراف'!$A$2:$A$3001,"&lt;="&amp;$F$3))</f>
        <v>0</v>
      </c>
      <c r="J106" s="22" t="n">
        <f aca="false">IF($A106="","",SUMIFS('الحضور والانصراف'!$L$2:$L$3001,'الحضور والانصراف'!$B$2:$B$3001,$A106,'الحضور والانصراف'!$A$2:$A$3001,"&gt;="&amp;$D$3,'الحضور والانصراف'!$A$2:$A$3001,"&lt;="&amp;$F$3))</f>
        <v>0</v>
      </c>
      <c r="K106" s="21" t="n">
        <f aca="false">IF($A106="","",ROUND(SUMIFS('الحضور والانصراف'!$M$2:$M$3001,'الحضور والانصراف'!$B$2:$B$3001,$A106,'الحضور والانصراف'!$A$2:$A$3001,"&gt;="&amp;$D$3,'الحضور والانصراف'!$A$2:$A$3001,"&lt;="&amp;$F$3)/60,2))</f>
        <v>0</v>
      </c>
      <c r="L106" s="21" t="n">
        <f aca="false">IF($A106="","",SUMIFS(المأموريات!$F$2:$F$1001,المأموريات!$A$2:$A$1001,$A106,المأموريات!$C$2:$C$1001,"&gt;="&amp;$D$3,المأموريات!$C$2:$C$1001,"&lt;="&amp;$F$3,المأموريات!$H$2:$H$1001,"موافق"))</f>
        <v>0</v>
      </c>
      <c r="M106" s="24" t="n">
        <f aca="false">IF($A106="","",N(الموظفين!K102))</f>
        <v>3000</v>
      </c>
      <c r="N106" s="24" t="n">
        <f aca="false">IF($A106="","",SUMIFS('الحضور والانصراف'!$S$2:$S$3001,'الحضور والانصراف'!$B$2:$B$3001,$A106,'الحضور والانصراف'!$A$2:$A$3001,"&gt;="&amp;$D$3,'الحضور والانصراف'!$A$2:$A$3001,"&lt;="&amp;$F$3))</f>
        <v>0</v>
      </c>
      <c r="O106" s="24" t="n">
        <f aca="false">IF($A106="","",SUMIFS('الحضور والانصراف'!$Q$2:$Q$3001,'الحضور والانصراف'!$B$2:$B$3001,$A106,'الحضور والانصراف'!$A$2:$A$3001,"&gt;="&amp;$D$3,'الحضور والانصراف'!$A$2:$A$3001,"&lt;="&amp;$F$3))</f>
        <v>0</v>
      </c>
      <c r="P106" s="24" t="n">
        <f aca="false">IF($A106="","",SUMIFS('الحضور والانصراف'!$R$2:$R$3001,'الحضور والانصراف'!$B$2:$B$3001,$A106,'الحضور والانصراف'!$A$2:$A$3001,"&gt;="&amp;$D$3,'الحضور والانصراف'!$A$2:$A$3001,"&lt;="&amp;$F$3))</f>
        <v>0</v>
      </c>
      <c r="Q106" s="24" t="n">
        <f aca="false">IF($A106="","",M106+N106-O106-P106)</f>
        <v>3000</v>
      </c>
    </row>
    <row r="107" customFormat="false" ht="15" hidden="false" customHeight="false" outlineLevel="0" collapsed="false">
      <c r="A107" s="18" t="str">
        <f aca="false">IF(الموظفين!A103="","",الموظفين!A103)</f>
        <v>EMP102</v>
      </c>
      <c r="B107" s="18" t="str">
        <f aca="false">IF($A107="","",الموظفين!B103)</f>
        <v>الموظف 102</v>
      </c>
      <c r="C107" s="18" t="str">
        <f aca="false">IF($A107="","",IF(الموظفين!C103="","",الموظفين!C103))</f>
        <v/>
      </c>
      <c r="D107" s="22" t="n">
        <f aca="false">IF($A107="","",COUNTIFS('الحضور والانصراف'!$B$2:$B$3001,$A107,'الحضور والانصراف'!$P$2:$P$3001,"حاضر",'الحضور والانصراف'!$A$2:$A$3001,"&gt;="&amp;$D$3,'الحضور والانصراف'!$A$2:$A$3001,"&lt;="&amp;$F$3)+COUNTIFS('الحضور والانصراف'!$B$2:$B$3001,$A107,'الحضور والانصراف'!$P$2:$P$3001,"متأخر",'الحضور والانصراف'!$A$2:$A$3001,"&gt;="&amp;$D$3,'الحضور والانصراف'!$A$2:$A$3001,"&lt;="&amp;$F$3)+COUNTIFS('الحضور والانصراف'!$B$2:$B$3001,$A107,'الحضور والانصراف'!$P$2:$P$3001,"بدون انصراف",'الحضور والانصراف'!$A$2:$A$3001,"&gt;="&amp;$D$3,'الحضور والانصراف'!$A$2:$A$3001,"&lt;="&amp;$F$3))</f>
        <v>0</v>
      </c>
      <c r="E107" s="22" t="n">
        <f aca="false">IF($A107="","",COUNTIFS('الحضور والانصراف'!$B$2:$B$3001,$A107,'الحضور والانصراف'!$P$2:$P$3001,"متأخر",'الحضور والانصراف'!$A$2:$A$3001,"&gt;="&amp;$D$3,'الحضور والانصراف'!$A$2:$A$3001,"&lt;="&amp;$F$3))</f>
        <v>0</v>
      </c>
      <c r="F107" s="22" t="n">
        <f aca="false">IF($A107="","",COUNTIFS('الحضور والانصراف'!$B$2:$B$3001,$A107,'الحضور والانصراف'!$P$2:$P$3001,"غائب",'الحضور والانصراف'!$A$2:$A$3001,"&gt;="&amp;$D$3,'الحضور والانصراف'!$A$2:$A$3001,"&lt;="&amp;$F$3)+COUNTIFS('الحضور والانصراف'!$B$2:$B$3001,$A107,'الحضور والانصراف'!$P$2:$P$3001,"غياب",'الحضور والانصراف'!$A$2:$A$3001,"&gt;="&amp;$D$3,'الحضور والانصراف'!$A$2:$A$3001,"&lt;="&amp;$F$3))</f>
        <v>0</v>
      </c>
      <c r="G107" s="22" t="n">
        <f aca="false">IF($A107="","",SUMIFS(الإجازات!$I$2:$I$1001,الإجازات!$A$2:$A$1001,$A107,الإجازات!$G$2:$G$1001,"مقبولة"))</f>
        <v>0</v>
      </c>
      <c r="H107" s="21" t="n">
        <f aca="false">IF($A107="","",SUMIFS('الحضور والانصراف'!$J$2:$J$3001,'الحضور والانصراف'!$B$2:$B$3001,$A107,'الحضور والانصراف'!$A$2:$A$3001,"&gt;="&amp;$D$3,'الحضور والانصراف'!$A$2:$A$3001,"&lt;="&amp;$F$3))</f>
        <v>0</v>
      </c>
      <c r="I107" s="22" t="n">
        <f aca="false">IF($A107="","",SUMIFS('الحضور والانصراف'!$K$2:$K$3001,'الحضور والانصراف'!$B$2:$B$3001,$A107,'الحضور والانصراف'!$A$2:$A$3001,"&gt;="&amp;$D$3,'الحضور والانصراف'!$A$2:$A$3001,"&lt;="&amp;$F$3))</f>
        <v>0</v>
      </c>
      <c r="J107" s="22" t="n">
        <f aca="false">IF($A107="","",SUMIFS('الحضور والانصراف'!$L$2:$L$3001,'الحضور والانصراف'!$B$2:$B$3001,$A107,'الحضور والانصراف'!$A$2:$A$3001,"&gt;="&amp;$D$3,'الحضور والانصراف'!$A$2:$A$3001,"&lt;="&amp;$F$3))</f>
        <v>0</v>
      </c>
      <c r="K107" s="21" t="n">
        <f aca="false">IF($A107="","",ROUND(SUMIFS('الحضور والانصراف'!$M$2:$M$3001,'الحضور والانصراف'!$B$2:$B$3001,$A107,'الحضور والانصراف'!$A$2:$A$3001,"&gt;="&amp;$D$3,'الحضور والانصراف'!$A$2:$A$3001,"&lt;="&amp;$F$3)/60,2))</f>
        <v>0</v>
      </c>
      <c r="L107" s="21" t="n">
        <f aca="false">IF($A107="","",SUMIFS(المأموريات!$F$2:$F$1001,المأموريات!$A$2:$A$1001,$A107,المأموريات!$C$2:$C$1001,"&gt;="&amp;$D$3,المأموريات!$C$2:$C$1001,"&lt;="&amp;$F$3,المأموريات!$H$2:$H$1001,"موافق"))</f>
        <v>0</v>
      </c>
      <c r="M107" s="24" t="n">
        <f aca="false">IF($A107="","",N(الموظفين!K103))</f>
        <v>3000</v>
      </c>
      <c r="N107" s="24" t="n">
        <f aca="false">IF($A107="","",SUMIFS('الحضور والانصراف'!$S$2:$S$3001,'الحضور والانصراف'!$B$2:$B$3001,$A107,'الحضور والانصراف'!$A$2:$A$3001,"&gt;="&amp;$D$3,'الحضور والانصراف'!$A$2:$A$3001,"&lt;="&amp;$F$3))</f>
        <v>0</v>
      </c>
      <c r="O107" s="24" t="n">
        <f aca="false">IF($A107="","",SUMIFS('الحضور والانصراف'!$Q$2:$Q$3001,'الحضور والانصراف'!$B$2:$B$3001,$A107,'الحضور والانصراف'!$A$2:$A$3001,"&gt;="&amp;$D$3,'الحضور والانصراف'!$A$2:$A$3001,"&lt;="&amp;$F$3))</f>
        <v>0</v>
      </c>
      <c r="P107" s="24" t="n">
        <f aca="false">IF($A107="","",SUMIFS('الحضور والانصراف'!$R$2:$R$3001,'الحضور والانصراف'!$B$2:$B$3001,$A107,'الحضور والانصراف'!$A$2:$A$3001,"&gt;="&amp;$D$3,'الحضور والانصراف'!$A$2:$A$3001,"&lt;="&amp;$F$3))</f>
        <v>0</v>
      </c>
      <c r="Q107" s="24" t="n">
        <f aca="false">IF($A107="","",M107+N107-O107-P107)</f>
        <v>3000</v>
      </c>
    </row>
    <row r="108" customFormat="false" ht="15" hidden="false" customHeight="false" outlineLevel="0" collapsed="false">
      <c r="A108" s="18" t="str">
        <f aca="false">IF(الموظفين!A104="","",الموظفين!A104)</f>
        <v>EMP103</v>
      </c>
      <c r="B108" s="18" t="str">
        <f aca="false">IF($A108="","",الموظفين!B104)</f>
        <v>الموظف 103</v>
      </c>
      <c r="C108" s="18" t="str">
        <f aca="false">IF($A108="","",IF(الموظفين!C104="","",الموظفين!C104))</f>
        <v/>
      </c>
      <c r="D108" s="22" t="n">
        <f aca="false">IF($A108="","",COUNTIFS('الحضور والانصراف'!$B$2:$B$3001,$A108,'الحضور والانصراف'!$P$2:$P$3001,"حاضر",'الحضور والانصراف'!$A$2:$A$3001,"&gt;="&amp;$D$3,'الحضور والانصراف'!$A$2:$A$3001,"&lt;="&amp;$F$3)+COUNTIFS('الحضور والانصراف'!$B$2:$B$3001,$A108,'الحضور والانصراف'!$P$2:$P$3001,"متأخر",'الحضور والانصراف'!$A$2:$A$3001,"&gt;="&amp;$D$3,'الحضور والانصراف'!$A$2:$A$3001,"&lt;="&amp;$F$3)+COUNTIFS('الحضور والانصراف'!$B$2:$B$3001,$A108,'الحضور والانصراف'!$P$2:$P$3001,"بدون انصراف",'الحضور والانصراف'!$A$2:$A$3001,"&gt;="&amp;$D$3,'الحضور والانصراف'!$A$2:$A$3001,"&lt;="&amp;$F$3))</f>
        <v>0</v>
      </c>
      <c r="E108" s="22" t="n">
        <f aca="false">IF($A108="","",COUNTIFS('الحضور والانصراف'!$B$2:$B$3001,$A108,'الحضور والانصراف'!$P$2:$P$3001,"متأخر",'الحضور والانصراف'!$A$2:$A$3001,"&gt;="&amp;$D$3,'الحضور والانصراف'!$A$2:$A$3001,"&lt;="&amp;$F$3))</f>
        <v>0</v>
      </c>
      <c r="F108" s="22" t="n">
        <f aca="false">IF($A108="","",COUNTIFS('الحضور والانصراف'!$B$2:$B$3001,$A108,'الحضور والانصراف'!$P$2:$P$3001,"غائب",'الحضور والانصراف'!$A$2:$A$3001,"&gt;="&amp;$D$3,'الحضور والانصراف'!$A$2:$A$3001,"&lt;="&amp;$F$3)+COUNTIFS('الحضور والانصراف'!$B$2:$B$3001,$A108,'الحضور والانصراف'!$P$2:$P$3001,"غياب",'الحضور والانصراف'!$A$2:$A$3001,"&gt;="&amp;$D$3,'الحضور والانصراف'!$A$2:$A$3001,"&lt;="&amp;$F$3))</f>
        <v>0</v>
      </c>
      <c r="G108" s="22" t="n">
        <f aca="false">IF($A108="","",SUMIFS(الإجازات!$I$2:$I$1001,الإجازات!$A$2:$A$1001,$A108,الإجازات!$G$2:$G$1001,"مقبولة"))</f>
        <v>0</v>
      </c>
      <c r="H108" s="21" t="n">
        <f aca="false">IF($A108="","",SUMIFS('الحضور والانصراف'!$J$2:$J$3001,'الحضور والانصراف'!$B$2:$B$3001,$A108,'الحضور والانصراف'!$A$2:$A$3001,"&gt;="&amp;$D$3,'الحضور والانصراف'!$A$2:$A$3001,"&lt;="&amp;$F$3))</f>
        <v>0</v>
      </c>
      <c r="I108" s="22" t="n">
        <f aca="false">IF($A108="","",SUMIFS('الحضور والانصراف'!$K$2:$K$3001,'الحضور والانصراف'!$B$2:$B$3001,$A108,'الحضور والانصراف'!$A$2:$A$3001,"&gt;="&amp;$D$3,'الحضور والانصراف'!$A$2:$A$3001,"&lt;="&amp;$F$3))</f>
        <v>0</v>
      </c>
      <c r="J108" s="22" t="n">
        <f aca="false">IF($A108="","",SUMIFS('الحضور والانصراف'!$L$2:$L$3001,'الحضور والانصراف'!$B$2:$B$3001,$A108,'الحضور والانصراف'!$A$2:$A$3001,"&gt;="&amp;$D$3,'الحضور والانصراف'!$A$2:$A$3001,"&lt;="&amp;$F$3))</f>
        <v>0</v>
      </c>
      <c r="K108" s="21" t="n">
        <f aca="false">IF($A108="","",ROUND(SUMIFS('الحضور والانصراف'!$M$2:$M$3001,'الحضور والانصراف'!$B$2:$B$3001,$A108,'الحضور والانصراف'!$A$2:$A$3001,"&gt;="&amp;$D$3,'الحضور والانصراف'!$A$2:$A$3001,"&lt;="&amp;$F$3)/60,2))</f>
        <v>0</v>
      </c>
      <c r="L108" s="21" t="n">
        <f aca="false">IF($A108="","",SUMIFS(المأموريات!$F$2:$F$1001,المأموريات!$A$2:$A$1001,$A108,المأموريات!$C$2:$C$1001,"&gt;="&amp;$D$3,المأموريات!$C$2:$C$1001,"&lt;="&amp;$F$3,المأموريات!$H$2:$H$1001,"موافق"))</f>
        <v>0</v>
      </c>
      <c r="M108" s="24" t="n">
        <f aca="false">IF($A108="","",N(الموظفين!K104))</f>
        <v>3000</v>
      </c>
      <c r="N108" s="24" t="n">
        <f aca="false">IF($A108="","",SUMIFS('الحضور والانصراف'!$S$2:$S$3001,'الحضور والانصراف'!$B$2:$B$3001,$A108,'الحضور والانصراف'!$A$2:$A$3001,"&gt;="&amp;$D$3,'الحضور والانصراف'!$A$2:$A$3001,"&lt;="&amp;$F$3))</f>
        <v>0</v>
      </c>
      <c r="O108" s="24" t="n">
        <f aca="false">IF($A108="","",SUMIFS('الحضور والانصراف'!$Q$2:$Q$3001,'الحضور والانصراف'!$B$2:$B$3001,$A108,'الحضور والانصراف'!$A$2:$A$3001,"&gt;="&amp;$D$3,'الحضور والانصراف'!$A$2:$A$3001,"&lt;="&amp;$F$3))</f>
        <v>0</v>
      </c>
      <c r="P108" s="24" t="n">
        <f aca="false">IF($A108="","",SUMIFS('الحضور والانصراف'!$R$2:$R$3001,'الحضور والانصراف'!$B$2:$B$3001,$A108,'الحضور والانصراف'!$A$2:$A$3001,"&gt;="&amp;$D$3,'الحضور والانصراف'!$A$2:$A$3001,"&lt;="&amp;$F$3))</f>
        <v>0</v>
      </c>
      <c r="Q108" s="24" t="n">
        <f aca="false">IF($A108="","",M108+N108-O108-P108)</f>
        <v>3000</v>
      </c>
    </row>
    <row r="109" customFormat="false" ht="15" hidden="false" customHeight="false" outlineLevel="0" collapsed="false">
      <c r="A109" s="18" t="str">
        <f aca="false">IF(الموظفين!A105="","",الموظفين!A105)</f>
        <v>EMP104</v>
      </c>
      <c r="B109" s="18" t="str">
        <f aca="false">IF($A109="","",الموظفين!B105)</f>
        <v>الموظف 104</v>
      </c>
      <c r="C109" s="18" t="str">
        <f aca="false">IF($A109="","",IF(الموظفين!C105="","",الموظفين!C105))</f>
        <v/>
      </c>
      <c r="D109" s="22" t="n">
        <f aca="false">IF($A109="","",COUNTIFS('الحضور والانصراف'!$B$2:$B$3001,$A109,'الحضور والانصراف'!$P$2:$P$3001,"حاضر",'الحضور والانصراف'!$A$2:$A$3001,"&gt;="&amp;$D$3,'الحضور والانصراف'!$A$2:$A$3001,"&lt;="&amp;$F$3)+COUNTIFS('الحضور والانصراف'!$B$2:$B$3001,$A109,'الحضور والانصراف'!$P$2:$P$3001,"متأخر",'الحضور والانصراف'!$A$2:$A$3001,"&gt;="&amp;$D$3,'الحضور والانصراف'!$A$2:$A$3001,"&lt;="&amp;$F$3)+COUNTIFS('الحضور والانصراف'!$B$2:$B$3001,$A109,'الحضور والانصراف'!$P$2:$P$3001,"بدون انصراف",'الحضور والانصراف'!$A$2:$A$3001,"&gt;="&amp;$D$3,'الحضور والانصراف'!$A$2:$A$3001,"&lt;="&amp;$F$3))</f>
        <v>0</v>
      </c>
      <c r="E109" s="22" t="n">
        <f aca="false">IF($A109="","",COUNTIFS('الحضور والانصراف'!$B$2:$B$3001,$A109,'الحضور والانصراف'!$P$2:$P$3001,"متأخر",'الحضور والانصراف'!$A$2:$A$3001,"&gt;="&amp;$D$3,'الحضور والانصراف'!$A$2:$A$3001,"&lt;="&amp;$F$3))</f>
        <v>0</v>
      </c>
      <c r="F109" s="22" t="n">
        <f aca="false">IF($A109="","",COUNTIFS('الحضور والانصراف'!$B$2:$B$3001,$A109,'الحضور والانصراف'!$P$2:$P$3001,"غائب",'الحضور والانصراف'!$A$2:$A$3001,"&gt;="&amp;$D$3,'الحضور والانصراف'!$A$2:$A$3001,"&lt;="&amp;$F$3)+COUNTIFS('الحضور والانصراف'!$B$2:$B$3001,$A109,'الحضور والانصراف'!$P$2:$P$3001,"غياب",'الحضور والانصراف'!$A$2:$A$3001,"&gt;="&amp;$D$3,'الحضور والانصراف'!$A$2:$A$3001,"&lt;="&amp;$F$3))</f>
        <v>0</v>
      </c>
      <c r="G109" s="22" t="n">
        <f aca="false">IF($A109="","",SUMIFS(الإجازات!$I$2:$I$1001,الإجازات!$A$2:$A$1001,$A109,الإجازات!$G$2:$G$1001,"مقبولة"))</f>
        <v>0</v>
      </c>
      <c r="H109" s="21" t="n">
        <f aca="false">IF($A109="","",SUMIFS('الحضور والانصراف'!$J$2:$J$3001,'الحضور والانصراف'!$B$2:$B$3001,$A109,'الحضور والانصراف'!$A$2:$A$3001,"&gt;="&amp;$D$3,'الحضور والانصراف'!$A$2:$A$3001,"&lt;="&amp;$F$3))</f>
        <v>0</v>
      </c>
      <c r="I109" s="22" t="n">
        <f aca="false">IF($A109="","",SUMIFS('الحضور والانصراف'!$K$2:$K$3001,'الحضور والانصراف'!$B$2:$B$3001,$A109,'الحضور والانصراف'!$A$2:$A$3001,"&gt;="&amp;$D$3,'الحضور والانصراف'!$A$2:$A$3001,"&lt;="&amp;$F$3))</f>
        <v>0</v>
      </c>
      <c r="J109" s="22" t="n">
        <f aca="false">IF($A109="","",SUMIFS('الحضور والانصراف'!$L$2:$L$3001,'الحضور والانصراف'!$B$2:$B$3001,$A109,'الحضور والانصراف'!$A$2:$A$3001,"&gt;="&amp;$D$3,'الحضور والانصراف'!$A$2:$A$3001,"&lt;="&amp;$F$3))</f>
        <v>0</v>
      </c>
      <c r="K109" s="21" t="n">
        <f aca="false">IF($A109="","",ROUND(SUMIFS('الحضور والانصراف'!$M$2:$M$3001,'الحضور والانصراف'!$B$2:$B$3001,$A109,'الحضور والانصراف'!$A$2:$A$3001,"&gt;="&amp;$D$3,'الحضور والانصراف'!$A$2:$A$3001,"&lt;="&amp;$F$3)/60,2))</f>
        <v>0</v>
      </c>
      <c r="L109" s="21" t="n">
        <f aca="false">IF($A109="","",SUMIFS(المأموريات!$F$2:$F$1001,المأموريات!$A$2:$A$1001,$A109,المأموريات!$C$2:$C$1001,"&gt;="&amp;$D$3,المأموريات!$C$2:$C$1001,"&lt;="&amp;$F$3,المأموريات!$H$2:$H$1001,"موافق"))</f>
        <v>0</v>
      </c>
      <c r="M109" s="24" t="n">
        <f aca="false">IF($A109="","",N(الموظفين!K105))</f>
        <v>3000</v>
      </c>
      <c r="N109" s="24" t="n">
        <f aca="false">IF($A109="","",SUMIFS('الحضور والانصراف'!$S$2:$S$3001,'الحضور والانصراف'!$B$2:$B$3001,$A109,'الحضور والانصراف'!$A$2:$A$3001,"&gt;="&amp;$D$3,'الحضور والانصراف'!$A$2:$A$3001,"&lt;="&amp;$F$3))</f>
        <v>0</v>
      </c>
      <c r="O109" s="24" t="n">
        <f aca="false">IF($A109="","",SUMIFS('الحضور والانصراف'!$Q$2:$Q$3001,'الحضور والانصراف'!$B$2:$B$3001,$A109,'الحضور والانصراف'!$A$2:$A$3001,"&gt;="&amp;$D$3,'الحضور والانصراف'!$A$2:$A$3001,"&lt;="&amp;$F$3))</f>
        <v>0</v>
      </c>
      <c r="P109" s="24" t="n">
        <f aca="false">IF($A109="","",SUMIFS('الحضور والانصراف'!$R$2:$R$3001,'الحضور والانصراف'!$B$2:$B$3001,$A109,'الحضور والانصراف'!$A$2:$A$3001,"&gt;="&amp;$D$3,'الحضور والانصراف'!$A$2:$A$3001,"&lt;="&amp;$F$3))</f>
        <v>0</v>
      </c>
      <c r="Q109" s="24" t="n">
        <f aca="false">IF($A109="","",M109+N109-O109-P109)</f>
        <v>3000</v>
      </c>
    </row>
    <row r="110" customFormat="false" ht="15" hidden="false" customHeight="false" outlineLevel="0" collapsed="false">
      <c r="A110" s="18" t="str">
        <f aca="false">IF(الموظفين!A106="","",الموظفين!A106)</f>
        <v>EMP105</v>
      </c>
      <c r="B110" s="18" t="str">
        <f aca="false">IF($A110="","",الموظفين!B106)</f>
        <v>الموظف 105</v>
      </c>
      <c r="C110" s="18" t="str">
        <f aca="false">IF($A110="","",IF(الموظفين!C106="","",الموظفين!C106))</f>
        <v/>
      </c>
      <c r="D110" s="22" t="n">
        <f aca="false">IF($A110="","",COUNTIFS('الحضور والانصراف'!$B$2:$B$3001,$A110,'الحضور والانصراف'!$P$2:$P$3001,"حاضر",'الحضور والانصراف'!$A$2:$A$3001,"&gt;="&amp;$D$3,'الحضور والانصراف'!$A$2:$A$3001,"&lt;="&amp;$F$3)+COUNTIFS('الحضور والانصراف'!$B$2:$B$3001,$A110,'الحضور والانصراف'!$P$2:$P$3001,"متأخر",'الحضور والانصراف'!$A$2:$A$3001,"&gt;="&amp;$D$3,'الحضور والانصراف'!$A$2:$A$3001,"&lt;="&amp;$F$3)+COUNTIFS('الحضور والانصراف'!$B$2:$B$3001,$A110,'الحضور والانصراف'!$P$2:$P$3001,"بدون انصراف",'الحضور والانصراف'!$A$2:$A$3001,"&gt;="&amp;$D$3,'الحضور والانصراف'!$A$2:$A$3001,"&lt;="&amp;$F$3))</f>
        <v>0</v>
      </c>
      <c r="E110" s="22" t="n">
        <f aca="false">IF($A110="","",COUNTIFS('الحضور والانصراف'!$B$2:$B$3001,$A110,'الحضور والانصراف'!$P$2:$P$3001,"متأخر",'الحضور والانصراف'!$A$2:$A$3001,"&gt;="&amp;$D$3,'الحضور والانصراف'!$A$2:$A$3001,"&lt;="&amp;$F$3))</f>
        <v>0</v>
      </c>
      <c r="F110" s="22" t="n">
        <f aca="false">IF($A110="","",COUNTIFS('الحضور والانصراف'!$B$2:$B$3001,$A110,'الحضور والانصراف'!$P$2:$P$3001,"غائب",'الحضور والانصراف'!$A$2:$A$3001,"&gt;="&amp;$D$3,'الحضور والانصراف'!$A$2:$A$3001,"&lt;="&amp;$F$3)+COUNTIFS('الحضور والانصراف'!$B$2:$B$3001,$A110,'الحضور والانصراف'!$P$2:$P$3001,"غياب",'الحضور والانصراف'!$A$2:$A$3001,"&gt;="&amp;$D$3,'الحضور والانصراف'!$A$2:$A$3001,"&lt;="&amp;$F$3))</f>
        <v>0</v>
      </c>
      <c r="G110" s="22" t="n">
        <f aca="false">IF($A110="","",SUMIFS(الإجازات!$I$2:$I$1001,الإجازات!$A$2:$A$1001,$A110,الإجازات!$G$2:$G$1001,"مقبولة"))</f>
        <v>0</v>
      </c>
      <c r="H110" s="21" t="n">
        <f aca="false">IF($A110="","",SUMIFS('الحضور والانصراف'!$J$2:$J$3001,'الحضور والانصراف'!$B$2:$B$3001,$A110,'الحضور والانصراف'!$A$2:$A$3001,"&gt;="&amp;$D$3,'الحضور والانصراف'!$A$2:$A$3001,"&lt;="&amp;$F$3))</f>
        <v>0</v>
      </c>
      <c r="I110" s="22" t="n">
        <f aca="false">IF($A110="","",SUMIFS('الحضور والانصراف'!$K$2:$K$3001,'الحضور والانصراف'!$B$2:$B$3001,$A110,'الحضور والانصراف'!$A$2:$A$3001,"&gt;="&amp;$D$3,'الحضور والانصراف'!$A$2:$A$3001,"&lt;="&amp;$F$3))</f>
        <v>0</v>
      </c>
      <c r="J110" s="22" t="n">
        <f aca="false">IF($A110="","",SUMIFS('الحضور والانصراف'!$L$2:$L$3001,'الحضور والانصراف'!$B$2:$B$3001,$A110,'الحضور والانصراف'!$A$2:$A$3001,"&gt;="&amp;$D$3,'الحضور والانصراف'!$A$2:$A$3001,"&lt;="&amp;$F$3))</f>
        <v>0</v>
      </c>
      <c r="K110" s="21" t="n">
        <f aca="false">IF($A110="","",ROUND(SUMIFS('الحضور والانصراف'!$M$2:$M$3001,'الحضور والانصراف'!$B$2:$B$3001,$A110,'الحضور والانصراف'!$A$2:$A$3001,"&gt;="&amp;$D$3,'الحضور والانصراف'!$A$2:$A$3001,"&lt;="&amp;$F$3)/60,2))</f>
        <v>0</v>
      </c>
      <c r="L110" s="21" t="n">
        <f aca="false">IF($A110="","",SUMIFS(المأموريات!$F$2:$F$1001,المأموريات!$A$2:$A$1001,$A110,المأموريات!$C$2:$C$1001,"&gt;="&amp;$D$3,المأموريات!$C$2:$C$1001,"&lt;="&amp;$F$3,المأموريات!$H$2:$H$1001,"موافق"))</f>
        <v>0</v>
      </c>
      <c r="M110" s="24" t="n">
        <f aca="false">IF($A110="","",N(الموظفين!K106))</f>
        <v>3000</v>
      </c>
      <c r="N110" s="24" t="n">
        <f aca="false">IF($A110="","",SUMIFS('الحضور والانصراف'!$S$2:$S$3001,'الحضور والانصراف'!$B$2:$B$3001,$A110,'الحضور والانصراف'!$A$2:$A$3001,"&gt;="&amp;$D$3,'الحضور والانصراف'!$A$2:$A$3001,"&lt;="&amp;$F$3))</f>
        <v>0</v>
      </c>
      <c r="O110" s="24" t="n">
        <f aca="false">IF($A110="","",SUMIFS('الحضور والانصراف'!$Q$2:$Q$3001,'الحضور والانصراف'!$B$2:$B$3001,$A110,'الحضور والانصراف'!$A$2:$A$3001,"&gt;="&amp;$D$3,'الحضور والانصراف'!$A$2:$A$3001,"&lt;="&amp;$F$3))</f>
        <v>0</v>
      </c>
      <c r="P110" s="24" t="n">
        <f aca="false">IF($A110="","",SUMIFS('الحضور والانصراف'!$R$2:$R$3001,'الحضور والانصراف'!$B$2:$B$3001,$A110,'الحضور والانصراف'!$A$2:$A$3001,"&gt;="&amp;$D$3,'الحضور والانصراف'!$A$2:$A$3001,"&lt;="&amp;$F$3))</f>
        <v>0</v>
      </c>
      <c r="Q110" s="24" t="n">
        <f aca="false">IF($A110="","",M110+N110-O110-P110)</f>
        <v>3000</v>
      </c>
    </row>
    <row r="111" customFormat="false" ht="15" hidden="false" customHeight="false" outlineLevel="0" collapsed="false">
      <c r="A111" s="18" t="str">
        <f aca="false">IF(الموظفين!A107="","",الموظفين!A107)</f>
        <v>EMP106</v>
      </c>
      <c r="B111" s="18" t="str">
        <f aca="false">IF($A111="","",الموظفين!B107)</f>
        <v>الموظف 106</v>
      </c>
      <c r="C111" s="18" t="str">
        <f aca="false">IF($A111="","",IF(الموظفين!C107="","",الموظفين!C107))</f>
        <v/>
      </c>
      <c r="D111" s="22" t="n">
        <f aca="false">IF($A111="","",COUNTIFS('الحضور والانصراف'!$B$2:$B$3001,$A111,'الحضور والانصراف'!$P$2:$P$3001,"حاضر",'الحضور والانصراف'!$A$2:$A$3001,"&gt;="&amp;$D$3,'الحضور والانصراف'!$A$2:$A$3001,"&lt;="&amp;$F$3)+COUNTIFS('الحضور والانصراف'!$B$2:$B$3001,$A111,'الحضور والانصراف'!$P$2:$P$3001,"متأخر",'الحضور والانصراف'!$A$2:$A$3001,"&gt;="&amp;$D$3,'الحضور والانصراف'!$A$2:$A$3001,"&lt;="&amp;$F$3)+COUNTIFS('الحضور والانصراف'!$B$2:$B$3001,$A111,'الحضور والانصراف'!$P$2:$P$3001,"بدون انصراف",'الحضور والانصراف'!$A$2:$A$3001,"&gt;="&amp;$D$3,'الحضور والانصراف'!$A$2:$A$3001,"&lt;="&amp;$F$3))</f>
        <v>0</v>
      </c>
      <c r="E111" s="22" t="n">
        <f aca="false">IF($A111="","",COUNTIFS('الحضور والانصراف'!$B$2:$B$3001,$A111,'الحضور والانصراف'!$P$2:$P$3001,"متأخر",'الحضور والانصراف'!$A$2:$A$3001,"&gt;="&amp;$D$3,'الحضور والانصراف'!$A$2:$A$3001,"&lt;="&amp;$F$3))</f>
        <v>0</v>
      </c>
      <c r="F111" s="22" t="n">
        <f aca="false">IF($A111="","",COUNTIFS('الحضور والانصراف'!$B$2:$B$3001,$A111,'الحضور والانصراف'!$P$2:$P$3001,"غائب",'الحضور والانصراف'!$A$2:$A$3001,"&gt;="&amp;$D$3,'الحضور والانصراف'!$A$2:$A$3001,"&lt;="&amp;$F$3)+COUNTIFS('الحضور والانصراف'!$B$2:$B$3001,$A111,'الحضور والانصراف'!$P$2:$P$3001,"غياب",'الحضور والانصراف'!$A$2:$A$3001,"&gt;="&amp;$D$3,'الحضور والانصراف'!$A$2:$A$3001,"&lt;="&amp;$F$3))</f>
        <v>0</v>
      </c>
      <c r="G111" s="22" t="n">
        <f aca="false">IF($A111="","",SUMIFS(الإجازات!$I$2:$I$1001,الإجازات!$A$2:$A$1001,$A111,الإجازات!$G$2:$G$1001,"مقبولة"))</f>
        <v>0</v>
      </c>
      <c r="H111" s="21" t="n">
        <f aca="false">IF($A111="","",SUMIFS('الحضور والانصراف'!$J$2:$J$3001,'الحضور والانصراف'!$B$2:$B$3001,$A111,'الحضور والانصراف'!$A$2:$A$3001,"&gt;="&amp;$D$3,'الحضور والانصراف'!$A$2:$A$3001,"&lt;="&amp;$F$3))</f>
        <v>0</v>
      </c>
      <c r="I111" s="22" t="n">
        <f aca="false">IF($A111="","",SUMIFS('الحضور والانصراف'!$K$2:$K$3001,'الحضور والانصراف'!$B$2:$B$3001,$A111,'الحضور والانصراف'!$A$2:$A$3001,"&gt;="&amp;$D$3,'الحضور والانصراف'!$A$2:$A$3001,"&lt;="&amp;$F$3))</f>
        <v>0</v>
      </c>
      <c r="J111" s="22" t="n">
        <f aca="false">IF($A111="","",SUMIFS('الحضور والانصراف'!$L$2:$L$3001,'الحضور والانصراف'!$B$2:$B$3001,$A111,'الحضور والانصراف'!$A$2:$A$3001,"&gt;="&amp;$D$3,'الحضور والانصراف'!$A$2:$A$3001,"&lt;="&amp;$F$3))</f>
        <v>0</v>
      </c>
      <c r="K111" s="21" t="n">
        <f aca="false">IF($A111="","",ROUND(SUMIFS('الحضور والانصراف'!$M$2:$M$3001,'الحضور والانصراف'!$B$2:$B$3001,$A111,'الحضور والانصراف'!$A$2:$A$3001,"&gt;="&amp;$D$3,'الحضور والانصراف'!$A$2:$A$3001,"&lt;="&amp;$F$3)/60,2))</f>
        <v>0</v>
      </c>
      <c r="L111" s="21" t="n">
        <f aca="false">IF($A111="","",SUMIFS(المأموريات!$F$2:$F$1001,المأموريات!$A$2:$A$1001,$A111,المأموريات!$C$2:$C$1001,"&gt;="&amp;$D$3,المأموريات!$C$2:$C$1001,"&lt;="&amp;$F$3,المأموريات!$H$2:$H$1001,"موافق"))</f>
        <v>0</v>
      </c>
      <c r="M111" s="24" t="n">
        <f aca="false">IF($A111="","",N(الموظفين!K107))</f>
        <v>3000</v>
      </c>
      <c r="N111" s="24" t="n">
        <f aca="false">IF($A111="","",SUMIFS('الحضور والانصراف'!$S$2:$S$3001,'الحضور والانصراف'!$B$2:$B$3001,$A111,'الحضور والانصراف'!$A$2:$A$3001,"&gt;="&amp;$D$3,'الحضور والانصراف'!$A$2:$A$3001,"&lt;="&amp;$F$3))</f>
        <v>0</v>
      </c>
      <c r="O111" s="24" t="n">
        <f aca="false">IF($A111="","",SUMIFS('الحضور والانصراف'!$Q$2:$Q$3001,'الحضور والانصراف'!$B$2:$B$3001,$A111,'الحضور والانصراف'!$A$2:$A$3001,"&gt;="&amp;$D$3,'الحضور والانصراف'!$A$2:$A$3001,"&lt;="&amp;$F$3))</f>
        <v>0</v>
      </c>
      <c r="P111" s="24" t="n">
        <f aca="false">IF($A111="","",SUMIFS('الحضور والانصراف'!$R$2:$R$3001,'الحضور والانصراف'!$B$2:$B$3001,$A111,'الحضور والانصراف'!$A$2:$A$3001,"&gt;="&amp;$D$3,'الحضور والانصراف'!$A$2:$A$3001,"&lt;="&amp;$F$3))</f>
        <v>0</v>
      </c>
      <c r="Q111" s="24" t="n">
        <f aca="false">IF($A111="","",M111+N111-O111-P111)</f>
        <v>3000</v>
      </c>
    </row>
    <row r="112" customFormat="false" ht="15" hidden="false" customHeight="false" outlineLevel="0" collapsed="false">
      <c r="A112" s="18" t="str">
        <f aca="false">IF(الموظفين!A108="","",الموظفين!A108)</f>
        <v>EMP107</v>
      </c>
      <c r="B112" s="18" t="str">
        <f aca="false">IF($A112="","",الموظفين!B108)</f>
        <v>الموظف 107</v>
      </c>
      <c r="C112" s="18" t="str">
        <f aca="false">IF($A112="","",IF(الموظفين!C108="","",الموظفين!C108))</f>
        <v/>
      </c>
      <c r="D112" s="22" t="n">
        <f aca="false">IF($A112="","",COUNTIFS('الحضور والانصراف'!$B$2:$B$3001,$A112,'الحضور والانصراف'!$P$2:$P$3001,"حاضر",'الحضور والانصراف'!$A$2:$A$3001,"&gt;="&amp;$D$3,'الحضور والانصراف'!$A$2:$A$3001,"&lt;="&amp;$F$3)+COUNTIFS('الحضور والانصراف'!$B$2:$B$3001,$A112,'الحضور والانصراف'!$P$2:$P$3001,"متأخر",'الحضور والانصراف'!$A$2:$A$3001,"&gt;="&amp;$D$3,'الحضور والانصراف'!$A$2:$A$3001,"&lt;="&amp;$F$3)+COUNTIFS('الحضور والانصراف'!$B$2:$B$3001,$A112,'الحضور والانصراف'!$P$2:$P$3001,"بدون انصراف",'الحضور والانصراف'!$A$2:$A$3001,"&gt;="&amp;$D$3,'الحضور والانصراف'!$A$2:$A$3001,"&lt;="&amp;$F$3))</f>
        <v>0</v>
      </c>
      <c r="E112" s="22" t="n">
        <f aca="false">IF($A112="","",COUNTIFS('الحضور والانصراف'!$B$2:$B$3001,$A112,'الحضور والانصراف'!$P$2:$P$3001,"متأخر",'الحضور والانصراف'!$A$2:$A$3001,"&gt;="&amp;$D$3,'الحضور والانصراف'!$A$2:$A$3001,"&lt;="&amp;$F$3))</f>
        <v>0</v>
      </c>
      <c r="F112" s="22" t="n">
        <f aca="false">IF($A112="","",COUNTIFS('الحضور والانصراف'!$B$2:$B$3001,$A112,'الحضور والانصراف'!$P$2:$P$3001,"غائب",'الحضور والانصراف'!$A$2:$A$3001,"&gt;="&amp;$D$3,'الحضور والانصراف'!$A$2:$A$3001,"&lt;="&amp;$F$3)+COUNTIFS('الحضور والانصراف'!$B$2:$B$3001,$A112,'الحضور والانصراف'!$P$2:$P$3001,"غياب",'الحضور والانصراف'!$A$2:$A$3001,"&gt;="&amp;$D$3,'الحضور والانصراف'!$A$2:$A$3001,"&lt;="&amp;$F$3))</f>
        <v>0</v>
      </c>
      <c r="G112" s="22" t="n">
        <f aca="false">IF($A112="","",SUMIFS(الإجازات!$I$2:$I$1001,الإجازات!$A$2:$A$1001,$A112,الإجازات!$G$2:$G$1001,"مقبولة"))</f>
        <v>0</v>
      </c>
      <c r="H112" s="21" t="n">
        <f aca="false">IF($A112="","",SUMIFS('الحضور والانصراف'!$J$2:$J$3001,'الحضور والانصراف'!$B$2:$B$3001,$A112,'الحضور والانصراف'!$A$2:$A$3001,"&gt;="&amp;$D$3,'الحضور والانصراف'!$A$2:$A$3001,"&lt;="&amp;$F$3))</f>
        <v>0</v>
      </c>
      <c r="I112" s="22" t="n">
        <f aca="false">IF($A112="","",SUMIFS('الحضور والانصراف'!$K$2:$K$3001,'الحضور والانصراف'!$B$2:$B$3001,$A112,'الحضور والانصراف'!$A$2:$A$3001,"&gt;="&amp;$D$3,'الحضور والانصراف'!$A$2:$A$3001,"&lt;="&amp;$F$3))</f>
        <v>0</v>
      </c>
      <c r="J112" s="22" t="n">
        <f aca="false">IF($A112="","",SUMIFS('الحضور والانصراف'!$L$2:$L$3001,'الحضور والانصراف'!$B$2:$B$3001,$A112,'الحضور والانصراف'!$A$2:$A$3001,"&gt;="&amp;$D$3,'الحضور والانصراف'!$A$2:$A$3001,"&lt;="&amp;$F$3))</f>
        <v>0</v>
      </c>
      <c r="K112" s="21" t="n">
        <f aca="false">IF($A112="","",ROUND(SUMIFS('الحضور والانصراف'!$M$2:$M$3001,'الحضور والانصراف'!$B$2:$B$3001,$A112,'الحضور والانصراف'!$A$2:$A$3001,"&gt;="&amp;$D$3,'الحضور والانصراف'!$A$2:$A$3001,"&lt;="&amp;$F$3)/60,2))</f>
        <v>0</v>
      </c>
      <c r="L112" s="21" t="n">
        <f aca="false">IF($A112="","",SUMIFS(المأموريات!$F$2:$F$1001,المأموريات!$A$2:$A$1001,$A112,المأموريات!$C$2:$C$1001,"&gt;="&amp;$D$3,المأموريات!$C$2:$C$1001,"&lt;="&amp;$F$3,المأموريات!$H$2:$H$1001,"موافق"))</f>
        <v>0</v>
      </c>
      <c r="M112" s="24" t="n">
        <f aca="false">IF($A112="","",N(الموظفين!K108))</f>
        <v>3000</v>
      </c>
      <c r="N112" s="24" t="n">
        <f aca="false">IF($A112="","",SUMIFS('الحضور والانصراف'!$S$2:$S$3001,'الحضور والانصراف'!$B$2:$B$3001,$A112,'الحضور والانصراف'!$A$2:$A$3001,"&gt;="&amp;$D$3,'الحضور والانصراف'!$A$2:$A$3001,"&lt;="&amp;$F$3))</f>
        <v>0</v>
      </c>
      <c r="O112" s="24" t="n">
        <f aca="false">IF($A112="","",SUMIFS('الحضور والانصراف'!$Q$2:$Q$3001,'الحضور والانصراف'!$B$2:$B$3001,$A112,'الحضور والانصراف'!$A$2:$A$3001,"&gt;="&amp;$D$3,'الحضور والانصراف'!$A$2:$A$3001,"&lt;="&amp;$F$3))</f>
        <v>0</v>
      </c>
      <c r="P112" s="24" t="n">
        <f aca="false">IF($A112="","",SUMIFS('الحضور والانصراف'!$R$2:$R$3001,'الحضور والانصراف'!$B$2:$B$3001,$A112,'الحضور والانصراف'!$A$2:$A$3001,"&gt;="&amp;$D$3,'الحضور والانصراف'!$A$2:$A$3001,"&lt;="&amp;$F$3))</f>
        <v>0</v>
      </c>
      <c r="Q112" s="24" t="n">
        <f aca="false">IF($A112="","",M112+N112-O112-P112)</f>
        <v>3000</v>
      </c>
    </row>
    <row r="113" customFormat="false" ht="15" hidden="false" customHeight="false" outlineLevel="0" collapsed="false">
      <c r="A113" s="18" t="str">
        <f aca="false">IF(الموظفين!A109="","",الموظفين!A109)</f>
        <v>EMP108</v>
      </c>
      <c r="B113" s="18" t="str">
        <f aca="false">IF($A113="","",الموظفين!B109)</f>
        <v>الموظف 108</v>
      </c>
      <c r="C113" s="18" t="str">
        <f aca="false">IF($A113="","",IF(الموظفين!C109="","",الموظفين!C109))</f>
        <v/>
      </c>
      <c r="D113" s="22" t="n">
        <f aca="false">IF($A113="","",COUNTIFS('الحضور والانصراف'!$B$2:$B$3001,$A113,'الحضور والانصراف'!$P$2:$P$3001,"حاضر",'الحضور والانصراف'!$A$2:$A$3001,"&gt;="&amp;$D$3,'الحضور والانصراف'!$A$2:$A$3001,"&lt;="&amp;$F$3)+COUNTIFS('الحضور والانصراف'!$B$2:$B$3001,$A113,'الحضور والانصراف'!$P$2:$P$3001,"متأخر",'الحضور والانصراف'!$A$2:$A$3001,"&gt;="&amp;$D$3,'الحضور والانصراف'!$A$2:$A$3001,"&lt;="&amp;$F$3)+COUNTIFS('الحضور والانصراف'!$B$2:$B$3001,$A113,'الحضور والانصراف'!$P$2:$P$3001,"بدون انصراف",'الحضور والانصراف'!$A$2:$A$3001,"&gt;="&amp;$D$3,'الحضور والانصراف'!$A$2:$A$3001,"&lt;="&amp;$F$3))</f>
        <v>0</v>
      </c>
      <c r="E113" s="22" t="n">
        <f aca="false">IF($A113="","",COUNTIFS('الحضور والانصراف'!$B$2:$B$3001,$A113,'الحضور والانصراف'!$P$2:$P$3001,"متأخر",'الحضور والانصراف'!$A$2:$A$3001,"&gt;="&amp;$D$3,'الحضور والانصراف'!$A$2:$A$3001,"&lt;="&amp;$F$3))</f>
        <v>0</v>
      </c>
      <c r="F113" s="22" t="n">
        <f aca="false">IF($A113="","",COUNTIFS('الحضور والانصراف'!$B$2:$B$3001,$A113,'الحضور والانصراف'!$P$2:$P$3001,"غائب",'الحضور والانصراف'!$A$2:$A$3001,"&gt;="&amp;$D$3,'الحضور والانصراف'!$A$2:$A$3001,"&lt;="&amp;$F$3)+COUNTIFS('الحضور والانصراف'!$B$2:$B$3001,$A113,'الحضور والانصراف'!$P$2:$P$3001,"غياب",'الحضور والانصراف'!$A$2:$A$3001,"&gt;="&amp;$D$3,'الحضور والانصراف'!$A$2:$A$3001,"&lt;="&amp;$F$3))</f>
        <v>0</v>
      </c>
      <c r="G113" s="22" t="n">
        <f aca="false">IF($A113="","",SUMIFS(الإجازات!$I$2:$I$1001,الإجازات!$A$2:$A$1001,$A113,الإجازات!$G$2:$G$1001,"مقبولة"))</f>
        <v>0</v>
      </c>
      <c r="H113" s="21" t="n">
        <f aca="false">IF($A113="","",SUMIFS('الحضور والانصراف'!$J$2:$J$3001,'الحضور والانصراف'!$B$2:$B$3001,$A113,'الحضور والانصراف'!$A$2:$A$3001,"&gt;="&amp;$D$3,'الحضور والانصراف'!$A$2:$A$3001,"&lt;="&amp;$F$3))</f>
        <v>0</v>
      </c>
      <c r="I113" s="22" t="n">
        <f aca="false">IF($A113="","",SUMIFS('الحضور والانصراف'!$K$2:$K$3001,'الحضور والانصراف'!$B$2:$B$3001,$A113,'الحضور والانصراف'!$A$2:$A$3001,"&gt;="&amp;$D$3,'الحضور والانصراف'!$A$2:$A$3001,"&lt;="&amp;$F$3))</f>
        <v>0</v>
      </c>
      <c r="J113" s="22" t="n">
        <f aca="false">IF($A113="","",SUMIFS('الحضور والانصراف'!$L$2:$L$3001,'الحضور والانصراف'!$B$2:$B$3001,$A113,'الحضور والانصراف'!$A$2:$A$3001,"&gt;="&amp;$D$3,'الحضور والانصراف'!$A$2:$A$3001,"&lt;="&amp;$F$3))</f>
        <v>0</v>
      </c>
      <c r="K113" s="21" t="n">
        <f aca="false">IF($A113="","",ROUND(SUMIFS('الحضور والانصراف'!$M$2:$M$3001,'الحضور والانصراف'!$B$2:$B$3001,$A113,'الحضور والانصراف'!$A$2:$A$3001,"&gt;="&amp;$D$3,'الحضور والانصراف'!$A$2:$A$3001,"&lt;="&amp;$F$3)/60,2))</f>
        <v>0</v>
      </c>
      <c r="L113" s="21" t="n">
        <f aca="false">IF($A113="","",SUMIFS(المأموريات!$F$2:$F$1001,المأموريات!$A$2:$A$1001,$A113,المأموريات!$C$2:$C$1001,"&gt;="&amp;$D$3,المأموريات!$C$2:$C$1001,"&lt;="&amp;$F$3,المأموريات!$H$2:$H$1001,"موافق"))</f>
        <v>0</v>
      </c>
      <c r="M113" s="24" t="n">
        <f aca="false">IF($A113="","",N(الموظفين!K109))</f>
        <v>3000</v>
      </c>
      <c r="N113" s="24" t="n">
        <f aca="false">IF($A113="","",SUMIFS('الحضور والانصراف'!$S$2:$S$3001,'الحضور والانصراف'!$B$2:$B$3001,$A113,'الحضور والانصراف'!$A$2:$A$3001,"&gt;="&amp;$D$3,'الحضور والانصراف'!$A$2:$A$3001,"&lt;="&amp;$F$3))</f>
        <v>0</v>
      </c>
      <c r="O113" s="24" t="n">
        <f aca="false">IF($A113="","",SUMIFS('الحضور والانصراف'!$Q$2:$Q$3001,'الحضور والانصراف'!$B$2:$B$3001,$A113,'الحضور والانصراف'!$A$2:$A$3001,"&gt;="&amp;$D$3,'الحضور والانصراف'!$A$2:$A$3001,"&lt;="&amp;$F$3))</f>
        <v>0</v>
      </c>
      <c r="P113" s="24" t="n">
        <f aca="false">IF($A113="","",SUMIFS('الحضور والانصراف'!$R$2:$R$3001,'الحضور والانصراف'!$B$2:$B$3001,$A113,'الحضور والانصراف'!$A$2:$A$3001,"&gt;="&amp;$D$3,'الحضور والانصراف'!$A$2:$A$3001,"&lt;="&amp;$F$3))</f>
        <v>0</v>
      </c>
      <c r="Q113" s="24" t="n">
        <f aca="false">IF($A113="","",M113+N113-O113-P113)</f>
        <v>3000</v>
      </c>
    </row>
    <row r="114" customFormat="false" ht="15" hidden="false" customHeight="false" outlineLevel="0" collapsed="false">
      <c r="A114" s="18" t="str">
        <f aca="false">IF(الموظفين!A110="","",الموظفين!A110)</f>
        <v>EMP109</v>
      </c>
      <c r="B114" s="18" t="str">
        <f aca="false">IF($A114="","",الموظفين!B110)</f>
        <v>الموظف 109</v>
      </c>
      <c r="C114" s="18" t="str">
        <f aca="false">IF($A114="","",IF(الموظفين!C110="","",الموظفين!C110))</f>
        <v/>
      </c>
      <c r="D114" s="22" t="n">
        <f aca="false">IF($A114="","",COUNTIFS('الحضور والانصراف'!$B$2:$B$3001,$A114,'الحضور والانصراف'!$P$2:$P$3001,"حاضر",'الحضور والانصراف'!$A$2:$A$3001,"&gt;="&amp;$D$3,'الحضور والانصراف'!$A$2:$A$3001,"&lt;="&amp;$F$3)+COUNTIFS('الحضور والانصراف'!$B$2:$B$3001,$A114,'الحضور والانصراف'!$P$2:$P$3001,"متأخر",'الحضور والانصراف'!$A$2:$A$3001,"&gt;="&amp;$D$3,'الحضور والانصراف'!$A$2:$A$3001,"&lt;="&amp;$F$3)+COUNTIFS('الحضور والانصراف'!$B$2:$B$3001,$A114,'الحضور والانصراف'!$P$2:$P$3001,"بدون انصراف",'الحضور والانصراف'!$A$2:$A$3001,"&gt;="&amp;$D$3,'الحضور والانصراف'!$A$2:$A$3001,"&lt;="&amp;$F$3))</f>
        <v>0</v>
      </c>
      <c r="E114" s="22" t="n">
        <f aca="false">IF($A114="","",COUNTIFS('الحضور والانصراف'!$B$2:$B$3001,$A114,'الحضور والانصراف'!$P$2:$P$3001,"متأخر",'الحضور والانصراف'!$A$2:$A$3001,"&gt;="&amp;$D$3,'الحضور والانصراف'!$A$2:$A$3001,"&lt;="&amp;$F$3))</f>
        <v>0</v>
      </c>
      <c r="F114" s="22" t="n">
        <f aca="false">IF($A114="","",COUNTIFS('الحضور والانصراف'!$B$2:$B$3001,$A114,'الحضور والانصراف'!$P$2:$P$3001,"غائب",'الحضور والانصراف'!$A$2:$A$3001,"&gt;="&amp;$D$3,'الحضور والانصراف'!$A$2:$A$3001,"&lt;="&amp;$F$3)+COUNTIFS('الحضور والانصراف'!$B$2:$B$3001,$A114,'الحضور والانصراف'!$P$2:$P$3001,"غياب",'الحضور والانصراف'!$A$2:$A$3001,"&gt;="&amp;$D$3,'الحضور والانصراف'!$A$2:$A$3001,"&lt;="&amp;$F$3))</f>
        <v>0</v>
      </c>
      <c r="G114" s="22" t="n">
        <f aca="false">IF($A114="","",SUMIFS(الإجازات!$I$2:$I$1001,الإجازات!$A$2:$A$1001,$A114,الإجازات!$G$2:$G$1001,"مقبولة"))</f>
        <v>0</v>
      </c>
      <c r="H114" s="21" t="n">
        <f aca="false">IF($A114="","",SUMIFS('الحضور والانصراف'!$J$2:$J$3001,'الحضور والانصراف'!$B$2:$B$3001,$A114,'الحضور والانصراف'!$A$2:$A$3001,"&gt;="&amp;$D$3,'الحضور والانصراف'!$A$2:$A$3001,"&lt;="&amp;$F$3))</f>
        <v>0</v>
      </c>
      <c r="I114" s="22" t="n">
        <f aca="false">IF($A114="","",SUMIFS('الحضور والانصراف'!$K$2:$K$3001,'الحضور والانصراف'!$B$2:$B$3001,$A114,'الحضور والانصراف'!$A$2:$A$3001,"&gt;="&amp;$D$3,'الحضور والانصراف'!$A$2:$A$3001,"&lt;="&amp;$F$3))</f>
        <v>0</v>
      </c>
      <c r="J114" s="22" t="n">
        <f aca="false">IF($A114="","",SUMIFS('الحضور والانصراف'!$L$2:$L$3001,'الحضور والانصراف'!$B$2:$B$3001,$A114,'الحضور والانصراف'!$A$2:$A$3001,"&gt;="&amp;$D$3,'الحضور والانصراف'!$A$2:$A$3001,"&lt;="&amp;$F$3))</f>
        <v>0</v>
      </c>
      <c r="K114" s="21" t="n">
        <f aca="false">IF($A114="","",ROUND(SUMIFS('الحضور والانصراف'!$M$2:$M$3001,'الحضور والانصراف'!$B$2:$B$3001,$A114,'الحضور والانصراف'!$A$2:$A$3001,"&gt;="&amp;$D$3,'الحضور والانصراف'!$A$2:$A$3001,"&lt;="&amp;$F$3)/60,2))</f>
        <v>0</v>
      </c>
      <c r="L114" s="21" t="n">
        <f aca="false">IF($A114="","",SUMIFS(المأموريات!$F$2:$F$1001,المأموريات!$A$2:$A$1001,$A114,المأموريات!$C$2:$C$1001,"&gt;="&amp;$D$3,المأموريات!$C$2:$C$1001,"&lt;="&amp;$F$3,المأموريات!$H$2:$H$1001,"موافق"))</f>
        <v>0</v>
      </c>
      <c r="M114" s="24" t="n">
        <f aca="false">IF($A114="","",N(الموظفين!K110))</f>
        <v>3000</v>
      </c>
      <c r="N114" s="24" t="n">
        <f aca="false">IF($A114="","",SUMIFS('الحضور والانصراف'!$S$2:$S$3001,'الحضور والانصراف'!$B$2:$B$3001,$A114,'الحضور والانصراف'!$A$2:$A$3001,"&gt;="&amp;$D$3,'الحضور والانصراف'!$A$2:$A$3001,"&lt;="&amp;$F$3))</f>
        <v>0</v>
      </c>
      <c r="O114" s="24" t="n">
        <f aca="false">IF($A114="","",SUMIFS('الحضور والانصراف'!$Q$2:$Q$3001,'الحضور والانصراف'!$B$2:$B$3001,$A114,'الحضور والانصراف'!$A$2:$A$3001,"&gt;="&amp;$D$3,'الحضور والانصراف'!$A$2:$A$3001,"&lt;="&amp;$F$3))</f>
        <v>0</v>
      </c>
      <c r="P114" s="24" t="n">
        <f aca="false">IF($A114="","",SUMIFS('الحضور والانصراف'!$R$2:$R$3001,'الحضور والانصراف'!$B$2:$B$3001,$A114,'الحضور والانصراف'!$A$2:$A$3001,"&gt;="&amp;$D$3,'الحضور والانصراف'!$A$2:$A$3001,"&lt;="&amp;$F$3))</f>
        <v>0</v>
      </c>
      <c r="Q114" s="24" t="n">
        <f aca="false">IF($A114="","",M114+N114-O114-P114)</f>
        <v>3000</v>
      </c>
    </row>
    <row r="115" customFormat="false" ht="15" hidden="false" customHeight="false" outlineLevel="0" collapsed="false">
      <c r="A115" s="18" t="str">
        <f aca="false">IF(الموظفين!A111="","",الموظفين!A111)</f>
        <v>EMP110</v>
      </c>
      <c r="B115" s="18" t="str">
        <f aca="false">IF($A115="","",الموظفين!B111)</f>
        <v>الموظف 110</v>
      </c>
      <c r="C115" s="18" t="str">
        <f aca="false">IF($A115="","",IF(الموظفين!C111="","",الموظفين!C111))</f>
        <v/>
      </c>
      <c r="D115" s="22" t="n">
        <f aca="false">IF($A115="","",COUNTIFS('الحضور والانصراف'!$B$2:$B$3001,$A115,'الحضور والانصراف'!$P$2:$P$3001,"حاضر",'الحضور والانصراف'!$A$2:$A$3001,"&gt;="&amp;$D$3,'الحضور والانصراف'!$A$2:$A$3001,"&lt;="&amp;$F$3)+COUNTIFS('الحضور والانصراف'!$B$2:$B$3001,$A115,'الحضور والانصراف'!$P$2:$P$3001,"متأخر",'الحضور والانصراف'!$A$2:$A$3001,"&gt;="&amp;$D$3,'الحضور والانصراف'!$A$2:$A$3001,"&lt;="&amp;$F$3)+COUNTIFS('الحضور والانصراف'!$B$2:$B$3001,$A115,'الحضور والانصراف'!$P$2:$P$3001,"بدون انصراف",'الحضور والانصراف'!$A$2:$A$3001,"&gt;="&amp;$D$3,'الحضور والانصراف'!$A$2:$A$3001,"&lt;="&amp;$F$3))</f>
        <v>0</v>
      </c>
      <c r="E115" s="22" t="n">
        <f aca="false">IF($A115="","",COUNTIFS('الحضور والانصراف'!$B$2:$B$3001,$A115,'الحضور والانصراف'!$P$2:$P$3001,"متأخر",'الحضور والانصراف'!$A$2:$A$3001,"&gt;="&amp;$D$3,'الحضور والانصراف'!$A$2:$A$3001,"&lt;="&amp;$F$3))</f>
        <v>0</v>
      </c>
      <c r="F115" s="22" t="n">
        <f aca="false">IF($A115="","",COUNTIFS('الحضور والانصراف'!$B$2:$B$3001,$A115,'الحضور والانصراف'!$P$2:$P$3001,"غائب",'الحضور والانصراف'!$A$2:$A$3001,"&gt;="&amp;$D$3,'الحضور والانصراف'!$A$2:$A$3001,"&lt;="&amp;$F$3)+COUNTIFS('الحضور والانصراف'!$B$2:$B$3001,$A115,'الحضور والانصراف'!$P$2:$P$3001,"غياب",'الحضور والانصراف'!$A$2:$A$3001,"&gt;="&amp;$D$3,'الحضور والانصراف'!$A$2:$A$3001,"&lt;="&amp;$F$3))</f>
        <v>0</v>
      </c>
      <c r="G115" s="22" t="n">
        <f aca="false">IF($A115="","",SUMIFS(الإجازات!$I$2:$I$1001,الإجازات!$A$2:$A$1001,$A115,الإجازات!$G$2:$G$1001,"مقبولة"))</f>
        <v>0</v>
      </c>
      <c r="H115" s="21" t="n">
        <f aca="false">IF($A115="","",SUMIFS('الحضور والانصراف'!$J$2:$J$3001,'الحضور والانصراف'!$B$2:$B$3001,$A115,'الحضور والانصراف'!$A$2:$A$3001,"&gt;="&amp;$D$3,'الحضور والانصراف'!$A$2:$A$3001,"&lt;="&amp;$F$3))</f>
        <v>0</v>
      </c>
      <c r="I115" s="22" t="n">
        <f aca="false">IF($A115="","",SUMIFS('الحضور والانصراف'!$K$2:$K$3001,'الحضور والانصراف'!$B$2:$B$3001,$A115,'الحضور والانصراف'!$A$2:$A$3001,"&gt;="&amp;$D$3,'الحضور والانصراف'!$A$2:$A$3001,"&lt;="&amp;$F$3))</f>
        <v>0</v>
      </c>
      <c r="J115" s="22" t="n">
        <f aca="false">IF($A115="","",SUMIFS('الحضور والانصراف'!$L$2:$L$3001,'الحضور والانصراف'!$B$2:$B$3001,$A115,'الحضور والانصراف'!$A$2:$A$3001,"&gt;="&amp;$D$3,'الحضور والانصراف'!$A$2:$A$3001,"&lt;="&amp;$F$3))</f>
        <v>0</v>
      </c>
      <c r="K115" s="21" t="n">
        <f aca="false">IF($A115="","",ROUND(SUMIFS('الحضور والانصراف'!$M$2:$M$3001,'الحضور والانصراف'!$B$2:$B$3001,$A115,'الحضور والانصراف'!$A$2:$A$3001,"&gt;="&amp;$D$3,'الحضور والانصراف'!$A$2:$A$3001,"&lt;="&amp;$F$3)/60,2))</f>
        <v>0</v>
      </c>
      <c r="L115" s="21" t="n">
        <f aca="false">IF($A115="","",SUMIFS(المأموريات!$F$2:$F$1001,المأموريات!$A$2:$A$1001,$A115,المأموريات!$C$2:$C$1001,"&gt;="&amp;$D$3,المأموريات!$C$2:$C$1001,"&lt;="&amp;$F$3,المأموريات!$H$2:$H$1001,"موافق"))</f>
        <v>0</v>
      </c>
      <c r="M115" s="24" t="n">
        <f aca="false">IF($A115="","",N(الموظفين!K111))</f>
        <v>3000</v>
      </c>
      <c r="N115" s="24" t="n">
        <f aca="false">IF($A115="","",SUMIFS('الحضور والانصراف'!$S$2:$S$3001,'الحضور والانصراف'!$B$2:$B$3001,$A115,'الحضور والانصراف'!$A$2:$A$3001,"&gt;="&amp;$D$3,'الحضور والانصراف'!$A$2:$A$3001,"&lt;="&amp;$F$3))</f>
        <v>0</v>
      </c>
      <c r="O115" s="24" t="n">
        <f aca="false">IF($A115="","",SUMIFS('الحضور والانصراف'!$Q$2:$Q$3001,'الحضور والانصراف'!$B$2:$B$3001,$A115,'الحضور والانصراف'!$A$2:$A$3001,"&gt;="&amp;$D$3,'الحضور والانصراف'!$A$2:$A$3001,"&lt;="&amp;$F$3))</f>
        <v>0</v>
      </c>
      <c r="P115" s="24" t="n">
        <f aca="false">IF($A115="","",SUMIFS('الحضور والانصراف'!$R$2:$R$3001,'الحضور والانصراف'!$B$2:$B$3001,$A115,'الحضور والانصراف'!$A$2:$A$3001,"&gt;="&amp;$D$3,'الحضور والانصراف'!$A$2:$A$3001,"&lt;="&amp;$F$3))</f>
        <v>0</v>
      </c>
      <c r="Q115" s="24" t="n">
        <f aca="false">IF($A115="","",M115+N115-O115-P115)</f>
        <v>3000</v>
      </c>
    </row>
    <row r="116" customFormat="false" ht="15" hidden="false" customHeight="false" outlineLevel="0" collapsed="false">
      <c r="A116" s="18" t="str">
        <f aca="false">IF(الموظفين!A112="","",الموظفين!A112)</f>
        <v>EMP111</v>
      </c>
      <c r="B116" s="18" t="str">
        <f aca="false">IF($A116="","",الموظفين!B112)</f>
        <v>الموظف 111</v>
      </c>
      <c r="C116" s="18" t="str">
        <f aca="false">IF($A116="","",IF(الموظفين!C112="","",الموظفين!C112))</f>
        <v/>
      </c>
      <c r="D116" s="22" t="n">
        <f aca="false">IF($A116="","",COUNTIFS('الحضور والانصراف'!$B$2:$B$3001,$A116,'الحضور والانصراف'!$P$2:$P$3001,"حاضر",'الحضور والانصراف'!$A$2:$A$3001,"&gt;="&amp;$D$3,'الحضور والانصراف'!$A$2:$A$3001,"&lt;="&amp;$F$3)+COUNTIFS('الحضور والانصراف'!$B$2:$B$3001,$A116,'الحضور والانصراف'!$P$2:$P$3001,"متأخر",'الحضور والانصراف'!$A$2:$A$3001,"&gt;="&amp;$D$3,'الحضور والانصراف'!$A$2:$A$3001,"&lt;="&amp;$F$3)+COUNTIFS('الحضور والانصراف'!$B$2:$B$3001,$A116,'الحضور والانصراف'!$P$2:$P$3001,"بدون انصراف",'الحضور والانصراف'!$A$2:$A$3001,"&gt;="&amp;$D$3,'الحضور والانصراف'!$A$2:$A$3001,"&lt;="&amp;$F$3))</f>
        <v>0</v>
      </c>
      <c r="E116" s="22" t="n">
        <f aca="false">IF($A116="","",COUNTIFS('الحضور والانصراف'!$B$2:$B$3001,$A116,'الحضور والانصراف'!$P$2:$P$3001,"متأخر",'الحضور والانصراف'!$A$2:$A$3001,"&gt;="&amp;$D$3,'الحضور والانصراف'!$A$2:$A$3001,"&lt;="&amp;$F$3))</f>
        <v>0</v>
      </c>
      <c r="F116" s="22" t="n">
        <f aca="false">IF($A116="","",COUNTIFS('الحضور والانصراف'!$B$2:$B$3001,$A116,'الحضور والانصراف'!$P$2:$P$3001,"غائب",'الحضور والانصراف'!$A$2:$A$3001,"&gt;="&amp;$D$3,'الحضور والانصراف'!$A$2:$A$3001,"&lt;="&amp;$F$3)+COUNTIFS('الحضور والانصراف'!$B$2:$B$3001,$A116,'الحضور والانصراف'!$P$2:$P$3001,"غياب",'الحضور والانصراف'!$A$2:$A$3001,"&gt;="&amp;$D$3,'الحضور والانصراف'!$A$2:$A$3001,"&lt;="&amp;$F$3))</f>
        <v>0</v>
      </c>
      <c r="G116" s="22" t="n">
        <f aca="false">IF($A116="","",SUMIFS(الإجازات!$I$2:$I$1001,الإجازات!$A$2:$A$1001,$A116,الإجازات!$G$2:$G$1001,"مقبولة"))</f>
        <v>0</v>
      </c>
      <c r="H116" s="21" t="n">
        <f aca="false">IF($A116="","",SUMIFS('الحضور والانصراف'!$J$2:$J$3001,'الحضور والانصراف'!$B$2:$B$3001,$A116,'الحضور والانصراف'!$A$2:$A$3001,"&gt;="&amp;$D$3,'الحضور والانصراف'!$A$2:$A$3001,"&lt;="&amp;$F$3))</f>
        <v>0</v>
      </c>
      <c r="I116" s="22" t="n">
        <f aca="false">IF($A116="","",SUMIFS('الحضور والانصراف'!$K$2:$K$3001,'الحضور والانصراف'!$B$2:$B$3001,$A116,'الحضور والانصراف'!$A$2:$A$3001,"&gt;="&amp;$D$3,'الحضور والانصراف'!$A$2:$A$3001,"&lt;="&amp;$F$3))</f>
        <v>0</v>
      </c>
      <c r="J116" s="22" t="n">
        <f aca="false">IF($A116="","",SUMIFS('الحضور والانصراف'!$L$2:$L$3001,'الحضور والانصراف'!$B$2:$B$3001,$A116,'الحضور والانصراف'!$A$2:$A$3001,"&gt;="&amp;$D$3,'الحضور والانصراف'!$A$2:$A$3001,"&lt;="&amp;$F$3))</f>
        <v>0</v>
      </c>
      <c r="K116" s="21" t="n">
        <f aca="false">IF($A116="","",ROUND(SUMIFS('الحضور والانصراف'!$M$2:$M$3001,'الحضور والانصراف'!$B$2:$B$3001,$A116,'الحضور والانصراف'!$A$2:$A$3001,"&gt;="&amp;$D$3,'الحضور والانصراف'!$A$2:$A$3001,"&lt;="&amp;$F$3)/60,2))</f>
        <v>0</v>
      </c>
      <c r="L116" s="21" t="n">
        <f aca="false">IF($A116="","",SUMIFS(المأموريات!$F$2:$F$1001,المأموريات!$A$2:$A$1001,$A116,المأموريات!$C$2:$C$1001,"&gt;="&amp;$D$3,المأموريات!$C$2:$C$1001,"&lt;="&amp;$F$3,المأموريات!$H$2:$H$1001,"موافق"))</f>
        <v>0</v>
      </c>
      <c r="M116" s="24" t="n">
        <f aca="false">IF($A116="","",N(الموظفين!K112))</f>
        <v>3000</v>
      </c>
      <c r="N116" s="24" t="n">
        <f aca="false">IF($A116="","",SUMIFS('الحضور والانصراف'!$S$2:$S$3001,'الحضور والانصراف'!$B$2:$B$3001,$A116,'الحضور والانصراف'!$A$2:$A$3001,"&gt;="&amp;$D$3,'الحضور والانصراف'!$A$2:$A$3001,"&lt;="&amp;$F$3))</f>
        <v>0</v>
      </c>
      <c r="O116" s="24" t="n">
        <f aca="false">IF($A116="","",SUMIFS('الحضور والانصراف'!$Q$2:$Q$3001,'الحضور والانصراف'!$B$2:$B$3001,$A116,'الحضور والانصراف'!$A$2:$A$3001,"&gt;="&amp;$D$3,'الحضور والانصراف'!$A$2:$A$3001,"&lt;="&amp;$F$3))</f>
        <v>0</v>
      </c>
      <c r="P116" s="24" t="n">
        <f aca="false">IF($A116="","",SUMIFS('الحضور والانصراف'!$R$2:$R$3001,'الحضور والانصراف'!$B$2:$B$3001,$A116,'الحضور والانصراف'!$A$2:$A$3001,"&gt;="&amp;$D$3,'الحضور والانصراف'!$A$2:$A$3001,"&lt;="&amp;$F$3))</f>
        <v>0</v>
      </c>
      <c r="Q116" s="24" t="n">
        <f aca="false">IF($A116="","",M116+N116-O116-P116)</f>
        <v>3000</v>
      </c>
    </row>
    <row r="117" customFormat="false" ht="15" hidden="false" customHeight="false" outlineLevel="0" collapsed="false">
      <c r="A117" s="18" t="str">
        <f aca="false">IF(الموظفين!A113="","",الموظفين!A113)</f>
        <v>EMP112</v>
      </c>
      <c r="B117" s="18" t="str">
        <f aca="false">IF($A117="","",الموظفين!B113)</f>
        <v>الموظف 112</v>
      </c>
      <c r="C117" s="18" t="str">
        <f aca="false">IF($A117="","",IF(الموظفين!C113="","",الموظفين!C113))</f>
        <v/>
      </c>
      <c r="D117" s="22" t="n">
        <f aca="false">IF($A117="","",COUNTIFS('الحضور والانصراف'!$B$2:$B$3001,$A117,'الحضور والانصراف'!$P$2:$P$3001,"حاضر",'الحضور والانصراف'!$A$2:$A$3001,"&gt;="&amp;$D$3,'الحضور والانصراف'!$A$2:$A$3001,"&lt;="&amp;$F$3)+COUNTIFS('الحضور والانصراف'!$B$2:$B$3001,$A117,'الحضور والانصراف'!$P$2:$P$3001,"متأخر",'الحضور والانصراف'!$A$2:$A$3001,"&gt;="&amp;$D$3,'الحضور والانصراف'!$A$2:$A$3001,"&lt;="&amp;$F$3)+COUNTIFS('الحضور والانصراف'!$B$2:$B$3001,$A117,'الحضور والانصراف'!$P$2:$P$3001,"بدون انصراف",'الحضور والانصراف'!$A$2:$A$3001,"&gt;="&amp;$D$3,'الحضور والانصراف'!$A$2:$A$3001,"&lt;="&amp;$F$3))</f>
        <v>0</v>
      </c>
      <c r="E117" s="22" t="n">
        <f aca="false">IF($A117="","",COUNTIFS('الحضور والانصراف'!$B$2:$B$3001,$A117,'الحضور والانصراف'!$P$2:$P$3001,"متأخر",'الحضور والانصراف'!$A$2:$A$3001,"&gt;="&amp;$D$3,'الحضور والانصراف'!$A$2:$A$3001,"&lt;="&amp;$F$3))</f>
        <v>0</v>
      </c>
      <c r="F117" s="22" t="n">
        <f aca="false">IF($A117="","",COUNTIFS('الحضور والانصراف'!$B$2:$B$3001,$A117,'الحضور والانصراف'!$P$2:$P$3001,"غائب",'الحضور والانصراف'!$A$2:$A$3001,"&gt;="&amp;$D$3,'الحضور والانصراف'!$A$2:$A$3001,"&lt;="&amp;$F$3)+COUNTIFS('الحضور والانصراف'!$B$2:$B$3001,$A117,'الحضور والانصراف'!$P$2:$P$3001,"غياب",'الحضور والانصراف'!$A$2:$A$3001,"&gt;="&amp;$D$3,'الحضور والانصراف'!$A$2:$A$3001,"&lt;="&amp;$F$3))</f>
        <v>0</v>
      </c>
      <c r="G117" s="22" t="n">
        <f aca="false">IF($A117="","",SUMIFS(الإجازات!$I$2:$I$1001,الإجازات!$A$2:$A$1001,$A117,الإجازات!$G$2:$G$1001,"مقبولة"))</f>
        <v>0</v>
      </c>
      <c r="H117" s="21" t="n">
        <f aca="false">IF($A117="","",SUMIFS('الحضور والانصراف'!$J$2:$J$3001,'الحضور والانصراف'!$B$2:$B$3001,$A117,'الحضور والانصراف'!$A$2:$A$3001,"&gt;="&amp;$D$3,'الحضور والانصراف'!$A$2:$A$3001,"&lt;="&amp;$F$3))</f>
        <v>0</v>
      </c>
      <c r="I117" s="22" t="n">
        <f aca="false">IF($A117="","",SUMIFS('الحضور والانصراف'!$K$2:$K$3001,'الحضور والانصراف'!$B$2:$B$3001,$A117,'الحضور والانصراف'!$A$2:$A$3001,"&gt;="&amp;$D$3,'الحضور والانصراف'!$A$2:$A$3001,"&lt;="&amp;$F$3))</f>
        <v>0</v>
      </c>
      <c r="J117" s="22" t="n">
        <f aca="false">IF($A117="","",SUMIFS('الحضور والانصراف'!$L$2:$L$3001,'الحضور والانصراف'!$B$2:$B$3001,$A117,'الحضور والانصراف'!$A$2:$A$3001,"&gt;="&amp;$D$3,'الحضور والانصراف'!$A$2:$A$3001,"&lt;="&amp;$F$3))</f>
        <v>0</v>
      </c>
      <c r="K117" s="21" t="n">
        <f aca="false">IF($A117="","",ROUND(SUMIFS('الحضور والانصراف'!$M$2:$M$3001,'الحضور والانصراف'!$B$2:$B$3001,$A117,'الحضور والانصراف'!$A$2:$A$3001,"&gt;="&amp;$D$3,'الحضور والانصراف'!$A$2:$A$3001,"&lt;="&amp;$F$3)/60,2))</f>
        <v>0</v>
      </c>
      <c r="L117" s="21" t="n">
        <f aca="false">IF($A117="","",SUMIFS(المأموريات!$F$2:$F$1001,المأموريات!$A$2:$A$1001,$A117,المأموريات!$C$2:$C$1001,"&gt;="&amp;$D$3,المأموريات!$C$2:$C$1001,"&lt;="&amp;$F$3,المأموريات!$H$2:$H$1001,"موافق"))</f>
        <v>0</v>
      </c>
      <c r="M117" s="24" t="n">
        <f aca="false">IF($A117="","",N(الموظفين!K113))</f>
        <v>3000</v>
      </c>
      <c r="N117" s="24" t="n">
        <f aca="false">IF($A117="","",SUMIFS('الحضور والانصراف'!$S$2:$S$3001,'الحضور والانصراف'!$B$2:$B$3001,$A117,'الحضور والانصراف'!$A$2:$A$3001,"&gt;="&amp;$D$3,'الحضور والانصراف'!$A$2:$A$3001,"&lt;="&amp;$F$3))</f>
        <v>0</v>
      </c>
      <c r="O117" s="24" t="n">
        <f aca="false">IF($A117="","",SUMIFS('الحضور والانصراف'!$Q$2:$Q$3001,'الحضور والانصراف'!$B$2:$B$3001,$A117,'الحضور والانصراف'!$A$2:$A$3001,"&gt;="&amp;$D$3,'الحضور والانصراف'!$A$2:$A$3001,"&lt;="&amp;$F$3))</f>
        <v>0</v>
      </c>
      <c r="P117" s="24" t="n">
        <f aca="false">IF($A117="","",SUMIFS('الحضور والانصراف'!$R$2:$R$3001,'الحضور والانصراف'!$B$2:$B$3001,$A117,'الحضور والانصراف'!$A$2:$A$3001,"&gt;="&amp;$D$3,'الحضور والانصراف'!$A$2:$A$3001,"&lt;="&amp;$F$3))</f>
        <v>0</v>
      </c>
      <c r="Q117" s="24" t="n">
        <f aca="false">IF($A117="","",M117+N117-O117-P117)</f>
        <v>3000</v>
      </c>
    </row>
    <row r="118" customFormat="false" ht="15" hidden="false" customHeight="false" outlineLevel="0" collapsed="false">
      <c r="A118" s="18" t="str">
        <f aca="false">IF(الموظفين!A114="","",الموظفين!A114)</f>
        <v>EMP113</v>
      </c>
      <c r="B118" s="18" t="str">
        <f aca="false">IF($A118="","",الموظفين!B114)</f>
        <v>الموظف 113</v>
      </c>
      <c r="C118" s="18" t="str">
        <f aca="false">IF($A118="","",IF(الموظفين!C114="","",الموظفين!C114))</f>
        <v/>
      </c>
      <c r="D118" s="22" t="n">
        <f aca="false">IF($A118="","",COUNTIFS('الحضور والانصراف'!$B$2:$B$3001,$A118,'الحضور والانصراف'!$P$2:$P$3001,"حاضر",'الحضور والانصراف'!$A$2:$A$3001,"&gt;="&amp;$D$3,'الحضور والانصراف'!$A$2:$A$3001,"&lt;="&amp;$F$3)+COUNTIFS('الحضور والانصراف'!$B$2:$B$3001,$A118,'الحضور والانصراف'!$P$2:$P$3001,"متأخر",'الحضور والانصراف'!$A$2:$A$3001,"&gt;="&amp;$D$3,'الحضور والانصراف'!$A$2:$A$3001,"&lt;="&amp;$F$3)+COUNTIFS('الحضور والانصراف'!$B$2:$B$3001,$A118,'الحضور والانصراف'!$P$2:$P$3001,"بدون انصراف",'الحضور والانصراف'!$A$2:$A$3001,"&gt;="&amp;$D$3,'الحضور والانصراف'!$A$2:$A$3001,"&lt;="&amp;$F$3))</f>
        <v>0</v>
      </c>
      <c r="E118" s="22" t="n">
        <f aca="false">IF($A118="","",COUNTIFS('الحضور والانصراف'!$B$2:$B$3001,$A118,'الحضور والانصراف'!$P$2:$P$3001,"متأخر",'الحضور والانصراف'!$A$2:$A$3001,"&gt;="&amp;$D$3,'الحضور والانصراف'!$A$2:$A$3001,"&lt;="&amp;$F$3))</f>
        <v>0</v>
      </c>
      <c r="F118" s="22" t="n">
        <f aca="false">IF($A118="","",COUNTIFS('الحضور والانصراف'!$B$2:$B$3001,$A118,'الحضور والانصراف'!$P$2:$P$3001,"غائب",'الحضور والانصراف'!$A$2:$A$3001,"&gt;="&amp;$D$3,'الحضور والانصراف'!$A$2:$A$3001,"&lt;="&amp;$F$3)+COUNTIFS('الحضور والانصراف'!$B$2:$B$3001,$A118,'الحضور والانصراف'!$P$2:$P$3001,"غياب",'الحضور والانصراف'!$A$2:$A$3001,"&gt;="&amp;$D$3,'الحضور والانصراف'!$A$2:$A$3001,"&lt;="&amp;$F$3))</f>
        <v>0</v>
      </c>
      <c r="G118" s="22" t="n">
        <f aca="false">IF($A118="","",SUMIFS(الإجازات!$I$2:$I$1001,الإجازات!$A$2:$A$1001,$A118,الإجازات!$G$2:$G$1001,"مقبولة"))</f>
        <v>0</v>
      </c>
      <c r="H118" s="21" t="n">
        <f aca="false">IF($A118="","",SUMIFS('الحضور والانصراف'!$J$2:$J$3001,'الحضور والانصراف'!$B$2:$B$3001,$A118,'الحضور والانصراف'!$A$2:$A$3001,"&gt;="&amp;$D$3,'الحضور والانصراف'!$A$2:$A$3001,"&lt;="&amp;$F$3))</f>
        <v>0</v>
      </c>
      <c r="I118" s="22" t="n">
        <f aca="false">IF($A118="","",SUMIFS('الحضور والانصراف'!$K$2:$K$3001,'الحضور والانصراف'!$B$2:$B$3001,$A118,'الحضور والانصراف'!$A$2:$A$3001,"&gt;="&amp;$D$3,'الحضور والانصراف'!$A$2:$A$3001,"&lt;="&amp;$F$3))</f>
        <v>0</v>
      </c>
      <c r="J118" s="22" t="n">
        <f aca="false">IF($A118="","",SUMIFS('الحضور والانصراف'!$L$2:$L$3001,'الحضور والانصراف'!$B$2:$B$3001,$A118,'الحضور والانصراف'!$A$2:$A$3001,"&gt;="&amp;$D$3,'الحضور والانصراف'!$A$2:$A$3001,"&lt;="&amp;$F$3))</f>
        <v>0</v>
      </c>
      <c r="K118" s="21" t="n">
        <f aca="false">IF($A118="","",ROUND(SUMIFS('الحضور والانصراف'!$M$2:$M$3001,'الحضور والانصراف'!$B$2:$B$3001,$A118,'الحضور والانصراف'!$A$2:$A$3001,"&gt;="&amp;$D$3,'الحضور والانصراف'!$A$2:$A$3001,"&lt;="&amp;$F$3)/60,2))</f>
        <v>0</v>
      </c>
      <c r="L118" s="21" t="n">
        <f aca="false">IF($A118="","",SUMIFS(المأموريات!$F$2:$F$1001,المأموريات!$A$2:$A$1001,$A118,المأموريات!$C$2:$C$1001,"&gt;="&amp;$D$3,المأموريات!$C$2:$C$1001,"&lt;="&amp;$F$3,المأموريات!$H$2:$H$1001,"موافق"))</f>
        <v>0</v>
      </c>
      <c r="M118" s="24" t="n">
        <f aca="false">IF($A118="","",N(الموظفين!K114))</f>
        <v>3000</v>
      </c>
      <c r="N118" s="24" t="n">
        <f aca="false">IF($A118="","",SUMIFS('الحضور والانصراف'!$S$2:$S$3001,'الحضور والانصراف'!$B$2:$B$3001,$A118,'الحضور والانصراف'!$A$2:$A$3001,"&gt;="&amp;$D$3,'الحضور والانصراف'!$A$2:$A$3001,"&lt;="&amp;$F$3))</f>
        <v>0</v>
      </c>
      <c r="O118" s="24" t="n">
        <f aca="false">IF($A118="","",SUMIFS('الحضور والانصراف'!$Q$2:$Q$3001,'الحضور والانصراف'!$B$2:$B$3001,$A118,'الحضور والانصراف'!$A$2:$A$3001,"&gt;="&amp;$D$3,'الحضور والانصراف'!$A$2:$A$3001,"&lt;="&amp;$F$3))</f>
        <v>0</v>
      </c>
      <c r="P118" s="24" t="n">
        <f aca="false">IF($A118="","",SUMIFS('الحضور والانصراف'!$R$2:$R$3001,'الحضور والانصراف'!$B$2:$B$3001,$A118,'الحضور والانصراف'!$A$2:$A$3001,"&gt;="&amp;$D$3,'الحضور والانصراف'!$A$2:$A$3001,"&lt;="&amp;$F$3))</f>
        <v>0</v>
      </c>
      <c r="Q118" s="24" t="n">
        <f aca="false">IF($A118="","",M118+N118-O118-P118)</f>
        <v>3000</v>
      </c>
    </row>
    <row r="119" customFormat="false" ht="15" hidden="false" customHeight="false" outlineLevel="0" collapsed="false">
      <c r="A119" s="18" t="str">
        <f aca="false">IF(الموظفين!A115="","",الموظفين!A115)</f>
        <v>EMP114</v>
      </c>
      <c r="B119" s="18" t="str">
        <f aca="false">IF($A119="","",الموظفين!B115)</f>
        <v>الموظف 114</v>
      </c>
      <c r="C119" s="18" t="str">
        <f aca="false">IF($A119="","",IF(الموظفين!C115="","",الموظفين!C115))</f>
        <v/>
      </c>
      <c r="D119" s="22" t="n">
        <f aca="false">IF($A119="","",COUNTIFS('الحضور والانصراف'!$B$2:$B$3001,$A119,'الحضور والانصراف'!$P$2:$P$3001,"حاضر",'الحضور والانصراف'!$A$2:$A$3001,"&gt;="&amp;$D$3,'الحضور والانصراف'!$A$2:$A$3001,"&lt;="&amp;$F$3)+COUNTIFS('الحضور والانصراف'!$B$2:$B$3001,$A119,'الحضور والانصراف'!$P$2:$P$3001,"متأخر",'الحضور والانصراف'!$A$2:$A$3001,"&gt;="&amp;$D$3,'الحضور والانصراف'!$A$2:$A$3001,"&lt;="&amp;$F$3)+COUNTIFS('الحضور والانصراف'!$B$2:$B$3001,$A119,'الحضور والانصراف'!$P$2:$P$3001,"بدون انصراف",'الحضور والانصراف'!$A$2:$A$3001,"&gt;="&amp;$D$3,'الحضور والانصراف'!$A$2:$A$3001,"&lt;="&amp;$F$3))</f>
        <v>0</v>
      </c>
      <c r="E119" s="22" t="n">
        <f aca="false">IF($A119="","",COUNTIFS('الحضور والانصراف'!$B$2:$B$3001,$A119,'الحضور والانصراف'!$P$2:$P$3001,"متأخر",'الحضور والانصراف'!$A$2:$A$3001,"&gt;="&amp;$D$3,'الحضور والانصراف'!$A$2:$A$3001,"&lt;="&amp;$F$3))</f>
        <v>0</v>
      </c>
      <c r="F119" s="22" t="n">
        <f aca="false">IF($A119="","",COUNTIFS('الحضور والانصراف'!$B$2:$B$3001,$A119,'الحضور والانصراف'!$P$2:$P$3001,"غائب",'الحضور والانصراف'!$A$2:$A$3001,"&gt;="&amp;$D$3,'الحضور والانصراف'!$A$2:$A$3001,"&lt;="&amp;$F$3)+COUNTIFS('الحضور والانصراف'!$B$2:$B$3001,$A119,'الحضور والانصراف'!$P$2:$P$3001,"غياب",'الحضور والانصراف'!$A$2:$A$3001,"&gt;="&amp;$D$3,'الحضور والانصراف'!$A$2:$A$3001,"&lt;="&amp;$F$3))</f>
        <v>0</v>
      </c>
      <c r="G119" s="22" t="n">
        <f aca="false">IF($A119="","",SUMIFS(الإجازات!$I$2:$I$1001,الإجازات!$A$2:$A$1001,$A119,الإجازات!$G$2:$G$1001,"مقبولة"))</f>
        <v>0</v>
      </c>
      <c r="H119" s="21" t="n">
        <f aca="false">IF($A119="","",SUMIFS('الحضور والانصراف'!$J$2:$J$3001,'الحضور والانصراف'!$B$2:$B$3001,$A119,'الحضور والانصراف'!$A$2:$A$3001,"&gt;="&amp;$D$3,'الحضور والانصراف'!$A$2:$A$3001,"&lt;="&amp;$F$3))</f>
        <v>0</v>
      </c>
      <c r="I119" s="22" t="n">
        <f aca="false">IF($A119="","",SUMIFS('الحضور والانصراف'!$K$2:$K$3001,'الحضور والانصراف'!$B$2:$B$3001,$A119,'الحضور والانصراف'!$A$2:$A$3001,"&gt;="&amp;$D$3,'الحضور والانصراف'!$A$2:$A$3001,"&lt;="&amp;$F$3))</f>
        <v>0</v>
      </c>
      <c r="J119" s="22" t="n">
        <f aca="false">IF($A119="","",SUMIFS('الحضور والانصراف'!$L$2:$L$3001,'الحضور والانصراف'!$B$2:$B$3001,$A119,'الحضور والانصراف'!$A$2:$A$3001,"&gt;="&amp;$D$3,'الحضور والانصراف'!$A$2:$A$3001,"&lt;="&amp;$F$3))</f>
        <v>0</v>
      </c>
      <c r="K119" s="21" t="n">
        <f aca="false">IF($A119="","",ROUND(SUMIFS('الحضور والانصراف'!$M$2:$M$3001,'الحضور والانصراف'!$B$2:$B$3001,$A119,'الحضور والانصراف'!$A$2:$A$3001,"&gt;="&amp;$D$3,'الحضور والانصراف'!$A$2:$A$3001,"&lt;="&amp;$F$3)/60,2))</f>
        <v>0</v>
      </c>
      <c r="L119" s="21" t="n">
        <f aca="false">IF($A119="","",SUMIFS(المأموريات!$F$2:$F$1001,المأموريات!$A$2:$A$1001,$A119,المأموريات!$C$2:$C$1001,"&gt;="&amp;$D$3,المأموريات!$C$2:$C$1001,"&lt;="&amp;$F$3,المأموريات!$H$2:$H$1001,"موافق"))</f>
        <v>0</v>
      </c>
      <c r="M119" s="24" t="n">
        <f aca="false">IF($A119="","",N(الموظفين!K115))</f>
        <v>3000</v>
      </c>
      <c r="N119" s="24" t="n">
        <f aca="false">IF($A119="","",SUMIFS('الحضور والانصراف'!$S$2:$S$3001,'الحضور والانصراف'!$B$2:$B$3001,$A119,'الحضور والانصراف'!$A$2:$A$3001,"&gt;="&amp;$D$3,'الحضور والانصراف'!$A$2:$A$3001,"&lt;="&amp;$F$3))</f>
        <v>0</v>
      </c>
      <c r="O119" s="24" t="n">
        <f aca="false">IF($A119="","",SUMIFS('الحضور والانصراف'!$Q$2:$Q$3001,'الحضور والانصراف'!$B$2:$B$3001,$A119,'الحضور والانصراف'!$A$2:$A$3001,"&gt;="&amp;$D$3,'الحضور والانصراف'!$A$2:$A$3001,"&lt;="&amp;$F$3))</f>
        <v>0</v>
      </c>
      <c r="P119" s="24" t="n">
        <f aca="false">IF($A119="","",SUMIFS('الحضور والانصراف'!$R$2:$R$3001,'الحضور والانصراف'!$B$2:$B$3001,$A119,'الحضور والانصراف'!$A$2:$A$3001,"&gt;="&amp;$D$3,'الحضور والانصراف'!$A$2:$A$3001,"&lt;="&amp;$F$3))</f>
        <v>0</v>
      </c>
      <c r="Q119" s="24" t="n">
        <f aca="false">IF($A119="","",M119+N119-O119-P119)</f>
        <v>3000</v>
      </c>
    </row>
    <row r="120" customFormat="false" ht="15" hidden="false" customHeight="false" outlineLevel="0" collapsed="false">
      <c r="A120" s="18" t="str">
        <f aca="false">IF(الموظفين!A116="","",الموظفين!A116)</f>
        <v>EMP115</v>
      </c>
      <c r="B120" s="18" t="str">
        <f aca="false">IF($A120="","",الموظفين!B116)</f>
        <v>الموظف 115</v>
      </c>
      <c r="C120" s="18" t="str">
        <f aca="false">IF($A120="","",IF(الموظفين!C116="","",الموظفين!C116))</f>
        <v/>
      </c>
      <c r="D120" s="22" t="n">
        <f aca="false">IF($A120="","",COUNTIFS('الحضور والانصراف'!$B$2:$B$3001,$A120,'الحضور والانصراف'!$P$2:$P$3001,"حاضر",'الحضور والانصراف'!$A$2:$A$3001,"&gt;="&amp;$D$3,'الحضور والانصراف'!$A$2:$A$3001,"&lt;="&amp;$F$3)+COUNTIFS('الحضور والانصراف'!$B$2:$B$3001,$A120,'الحضور والانصراف'!$P$2:$P$3001,"متأخر",'الحضور والانصراف'!$A$2:$A$3001,"&gt;="&amp;$D$3,'الحضور والانصراف'!$A$2:$A$3001,"&lt;="&amp;$F$3)+COUNTIFS('الحضور والانصراف'!$B$2:$B$3001,$A120,'الحضور والانصراف'!$P$2:$P$3001,"بدون انصراف",'الحضور والانصراف'!$A$2:$A$3001,"&gt;="&amp;$D$3,'الحضور والانصراف'!$A$2:$A$3001,"&lt;="&amp;$F$3))</f>
        <v>0</v>
      </c>
      <c r="E120" s="22" t="n">
        <f aca="false">IF($A120="","",COUNTIFS('الحضور والانصراف'!$B$2:$B$3001,$A120,'الحضور والانصراف'!$P$2:$P$3001,"متأخر",'الحضور والانصراف'!$A$2:$A$3001,"&gt;="&amp;$D$3,'الحضور والانصراف'!$A$2:$A$3001,"&lt;="&amp;$F$3))</f>
        <v>0</v>
      </c>
      <c r="F120" s="22" t="n">
        <f aca="false">IF($A120="","",COUNTIFS('الحضور والانصراف'!$B$2:$B$3001,$A120,'الحضور والانصراف'!$P$2:$P$3001,"غائب",'الحضور والانصراف'!$A$2:$A$3001,"&gt;="&amp;$D$3,'الحضور والانصراف'!$A$2:$A$3001,"&lt;="&amp;$F$3)+COUNTIFS('الحضور والانصراف'!$B$2:$B$3001,$A120,'الحضور والانصراف'!$P$2:$P$3001,"غياب",'الحضور والانصراف'!$A$2:$A$3001,"&gt;="&amp;$D$3,'الحضور والانصراف'!$A$2:$A$3001,"&lt;="&amp;$F$3))</f>
        <v>0</v>
      </c>
      <c r="G120" s="22" t="n">
        <f aca="false">IF($A120="","",SUMIFS(الإجازات!$I$2:$I$1001,الإجازات!$A$2:$A$1001,$A120,الإجازات!$G$2:$G$1001,"مقبولة"))</f>
        <v>0</v>
      </c>
      <c r="H120" s="21" t="n">
        <f aca="false">IF($A120="","",SUMIFS('الحضور والانصراف'!$J$2:$J$3001,'الحضور والانصراف'!$B$2:$B$3001,$A120,'الحضور والانصراف'!$A$2:$A$3001,"&gt;="&amp;$D$3,'الحضور والانصراف'!$A$2:$A$3001,"&lt;="&amp;$F$3))</f>
        <v>0</v>
      </c>
      <c r="I120" s="22" t="n">
        <f aca="false">IF($A120="","",SUMIFS('الحضور والانصراف'!$K$2:$K$3001,'الحضور والانصراف'!$B$2:$B$3001,$A120,'الحضور والانصراف'!$A$2:$A$3001,"&gt;="&amp;$D$3,'الحضور والانصراف'!$A$2:$A$3001,"&lt;="&amp;$F$3))</f>
        <v>0</v>
      </c>
      <c r="J120" s="22" t="n">
        <f aca="false">IF($A120="","",SUMIFS('الحضور والانصراف'!$L$2:$L$3001,'الحضور والانصراف'!$B$2:$B$3001,$A120,'الحضور والانصراف'!$A$2:$A$3001,"&gt;="&amp;$D$3,'الحضور والانصراف'!$A$2:$A$3001,"&lt;="&amp;$F$3))</f>
        <v>0</v>
      </c>
      <c r="K120" s="21" t="n">
        <f aca="false">IF($A120="","",ROUND(SUMIFS('الحضور والانصراف'!$M$2:$M$3001,'الحضور والانصراف'!$B$2:$B$3001,$A120,'الحضور والانصراف'!$A$2:$A$3001,"&gt;="&amp;$D$3,'الحضور والانصراف'!$A$2:$A$3001,"&lt;="&amp;$F$3)/60,2))</f>
        <v>0</v>
      </c>
      <c r="L120" s="21" t="n">
        <f aca="false">IF($A120="","",SUMIFS(المأموريات!$F$2:$F$1001,المأموريات!$A$2:$A$1001,$A120,المأموريات!$C$2:$C$1001,"&gt;="&amp;$D$3,المأموريات!$C$2:$C$1001,"&lt;="&amp;$F$3,المأموريات!$H$2:$H$1001,"موافق"))</f>
        <v>0</v>
      </c>
      <c r="M120" s="24" t="n">
        <f aca="false">IF($A120="","",N(الموظفين!K116))</f>
        <v>3000</v>
      </c>
      <c r="N120" s="24" t="n">
        <f aca="false">IF($A120="","",SUMIFS('الحضور والانصراف'!$S$2:$S$3001,'الحضور والانصراف'!$B$2:$B$3001,$A120,'الحضور والانصراف'!$A$2:$A$3001,"&gt;="&amp;$D$3,'الحضور والانصراف'!$A$2:$A$3001,"&lt;="&amp;$F$3))</f>
        <v>0</v>
      </c>
      <c r="O120" s="24" t="n">
        <f aca="false">IF($A120="","",SUMIFS('الحضور والانصراف'!$Q$2:$Q$3001,'الحضور والانصراف'!$B$2:$B$3001,$A120,'الحضور والانصراف'!$A$2:$A$3001,"&gt;="&amp;$D$3,'الحضور والانصراف'!$A$2:$A$3001,"&lt;="&amp;$F$3))</f>
        <v>0</v>
      </c>
      <c r="P120" s="24" t="n">
        <f aca="false">IF($A120="","",SUMIFS('الحضور والانصراف'!$R$2:$R$3001,'الحضور والانصراف'!$B$2:$B$3001,$A120,'الحضور والانصراف'!$A$2:$A$3001,"&gt;="&amp;$D$3,'الحضور والانصراف'!$A$2:$A$3001,"&lt;="&amp;$F$3))</f>
        <v>0</v>
      </c>
      <c r="Q120" s="24" t="n">
        <f aca="false">IF($A120="","",M120+N120-O120-P120)</f>
        <v>3000</v>
      </c>
    </row>
    <row r="121" customFormat="false" ht="15" hidden="false" customHeight="false" outlineLevel="0" collapsed="false">
      <c r="A121" s="18" t="str">
        <f aca="false">IF(الموظفين!A117="","",الموظفين!A117)</f>
        <v>EMP116</v>
      </c>
      <c r="B121" s="18" t="str">
        <f aca="false">IF($A121="","",الموظفين!B117)</f>
        <v>الموظف 116</v>
      </c>
      <c r="C121" s="18" t="str">
        <f aca="false">IF($A121="","",IF(الموظفين!C117="","",الموظفين!C117))</f>
        <v/>
      </c>
      <c r="D121" s="22" t="n">
        <f aca="false">IF($A121="","",COUNTIFS('الحضور والانصراف'!$B$2:$B$3001,$A121,'الحضور والانصراف'!$P$2:$P$3001,"حاضر",'الحضور والانصراف'!$A$2:$A$3001,"&gt;="&amp;$D$3,'الحضور والانصراف'!$A$2:$A$3001,"&lt;="&amp;$F$3)+COUNTIFS('الحضور والانصراف'!$B$2:$B$3001,$A121,'الحضور والانصراف'!$P$2:$P$3001,"متأخر",'الحضور والانصراف'!$A$2:$A$3001,"&gt;="&amp;$D$3,'الحضور والانصراف'!$A$2:$A$3001,"&lt;="&amp;$F$3)+COUNTIFS('الحضور والانصراف'!$B$2:$B$3001,$A121,'الحضور والانصراف'!$P$2:$P$3001,"بدون انصراف",'الحضور والانصراف'!$A$2:$A$3001,"&gt;="&amp;$D$3,'الحضور والانصراف'!$A$2:$A$3001,"&lt;="&amp;$F$3))</f>
        <v>0</v>
      </c>
      <c r="E121" s="22" t="n">
        <f aca="false">IF($A121="","",COUNTIFS('الحضور والانصراف'!$B$2:$B$3001,$A121,'الحضور والانصراف'!$P$2:$P$3001,"متأخر",'الحضور والانصراف'!$A$2:$A$3001,"&gt;="&amp;$D$3,'الحضور والانصراف'!$A$2:$A$3001,"&lt;="&amp;$F$3))</f>
        <v>0</v>
      </c>
      <c r="F121" s="22" t="n">
        <f aca="false">IF($A121="","",COUNTIFS('الحضور والانصراف'!$B$2:$B$3001,$A121,'الحضور والانصراف'!$P$2:$P$3001,"غائب",'الحضور والانصراف'!$A$2:$A$3001,"&gt;="&amp;$D$3,'الحضور والانصراف'!$A$2:$A$3001,"&lt;="&amp;$F$3)+COUNTIFS('الحضور والانصراف'!$B$2:$B$3001,$A121,'الحضور والانصراف'!$P$2:$P$3001,"غياب",'الحضور والانصراف'!$A$2:$A$3001,"&gt;="&amp;$D$3,'الحضور والانصراف'!$A$2:$A$3001,"&lt;="&amp;$F$3))</f>
        <v>0</v>
      </c>
      <c r="G121" s="22" t="n">
        <f aca="false">IF($A121="","",SUMIFS(الإجازات!$I$2:$I$1001,الإجازات!$A$2:$A$1001,$A121,الإجازات!$G$2:$G$1001,"مقبولة"))</f>
        <v>0</v>
      </c>
      <c r="H121" s="21" t="n">
        <f aca="false">IF($A121="","",SUMIFS('الحضور والانصراف'!$J$2:$J$3001,'الحضور والانصراف'!$B$2:$B$3001,$A121,'الحضور والانصراف'!$A$2:$A$3001,"&gt;="&amp;$D$3,'الحضور والانصراف'!$A$2:$A$3001,"&lt;="&amp;$F$3))</f>
        <v>0</v>
      </c>
      <c r="I121" s="22" t="n">
        <f aca="false">IF($A121="","",SUMIFS('الحضور والانصراف'!$K$2:$K$3001,'الحضور والانصراف'!$B$2:$B$3001,$A121,'الحضور والانصراف'!$A$2:$A$3001,"&gt;="&amp;$D$3,'الحضور والانصراف'!$A$2:$A$3001,"&lt;="&amp;$F$3))</f>
        <v>0</v>
      </c>
      <c r="J121" s="22" t="n">
        <f aca="false">IF($A121="","",SUMIFS('الحضور والانصراف'!$L$2:$L$3001,'الحضور والانصراف'!$B$2:$B$3001,$A121,'الحضور والانصراف'!$A$2:$A$3001,"&gt;="&amp;$D$3,'الحضور والانصراف'!$A$2:$A$3001,"&lt;="&amp;$F$3))</f>
        <v>0</v>
      </c>
      <c r="K121" s="21" t="n">
        <f aca="false">IF($A121="","",ROUND(SUMIFS('الحضور والانصراف'!$M$2:$M$3001,'الحضور والانصراف'!$B$2:$B$3001,$A121,'الحضور والانصراف'!$A$2:$A$3001,"&gt;="&amp;$D$3,'الحضور والانصراف'!$A$2:$A$3001,"&lt;="&amp;$F$3)/60,2))</f>
        <v>0</v>
      </c>
      <c r="L121" s="21" t="n">
        <f aca="false">IF($A121="","",SUMIFS(المأموريات!$F$2:$F$1001,المأموريات!$A$2:$A$1001,$A121,المأموريات!$C$2:$C$1001,"&gt;="&amp;$D$3,المأموريات!$C$2:$C$1001,"&lt;="&amp;$F$3,المأموريات!$H$2:$H$1001,"موافق"))</f>
        <v>0</v>
      </c>
      <c r="M121" s="24" t="n">
        <f aca="false">IF($A121="","",N(الموظفين!K117))</f>
        <v>3000</v>
      </c>
      <c r="N121" s="24" t="n">
        <f aca="false">IF($A121="","",SUMIFS('الحضور والانصراف'!$S$2:$S$3001,'الحضور والانصراف'!$B$2:$B$3001,$A121,'الحضور والانصراف'!$A$2:$A$3001,"&gt;="&amp;$D$3,'الحضور والانصراف'!$A$2:$A$3001,"&lt;="&amp;$F$3))</f>
        <v>0</v>
      </c>
      <c r="O121" s="24" t="n">
        <f aca="false">IF($A121="","",SUMIFS('الحضور والانصراف'!$Q$2:$Q$3001,'الحضور والانصراف'!$B$2:$B$3001,$A121,'الحضور والانصراف'!$A$2:$A$3001,"&gt;="&amp;$D$3,'الحضور والانصراف'!$A$2:$A$3001,"&lt;="&amp;$F$3))</f>
        <v>0</v>
      </c>
      <c r="P121" s="24" t="n">
        <f aca="false">IF($A121="","",SUMIFS('الحضور والانصراف'!$R$2:$R$3001,'الحضور والانصراف'!$B$2:$B$3001,$A121,'الحضور والانصراف'!$A$2:$A$3001,"&gt;="&amp;$D$3,'الحضور والانصراف'!$A$2:$A$3001,"&lt;="&amp;$F$3))</f>
        <v>0</v>
      </c>
      <c r="Q121" s="24" t="n">
        <f aca="false">IF($A121="","",M121+N121-O121-P121)</f>
        <v>3000</v>
      </c>
    </row>
    <row r="122" customFormat="false" ht="15" hidden="false" customHeight="false" outlineLevel="0" collapsed="false">
      <c r="A122" s="18" t="str">
        <f aca="false">IF(الموظفين!A118="","",الموظفين!A118)</f>
        <v>EMP117</v>
      </c>
      <c r="B122" s="18" t="str">
        <f aca="false">IF($A122="","",الموظفين!B118)</f>
        <v>الموظف 117</v>
      </c>
      <c r="C122" s="18" t="str">
        <f aca="false">IF($A122="","",IF(الموظفين!C118="","",الموظفين!C118))</f>
        <v/>
      </c>
      <c r="D122" s="22" t="n">
        <f aca="false">IF($A122="","",COUNTIFS('الحضور والانصراف'!$B$2:$B$3001,$A122,'الحضور والانصراف'!$P$2:$P$3001,"حاضر",'الحضور والانصراف'!$A$2:$A$3001,"&gt;="&amp;$D$3,'الحضور والانصراف'!$A$2:$A$3001,"&lt;="&amp;$F$3)+COUNTIFS('الحضور والانصراف'!$B$2:$B$3001,$A122,'الحضور والانصراف'!$P$2:$P$3001,"متأخر",'الحضور والانصراف'!$A$2:$A$3001,"&gt;="&amp;$D$3,'الحضور والانصراف'!$A$2:$A$3001,"&lt;="&amp;$F$3)+COUNTIFS('الحضور والانصراف'!$B$2:$B$3001,$A122,'الحضور والانصراف'!$P$2:$P$3001,"بدون انصراف",'الحضور والانصراف'!$A$2:$A$3001,"&gt;="&amp;$D$3,'الحضور والانصراف'!$A$2:$A$3001,"&lt;="&amp;$F$3))</f>
        <v>0</v>
      </c>
      <c r="E122" s="22" t="n">
        <f aca="false">IF($A122="","",COUNTIFS('الحضور والانصراف'!$B$2:$B$3001,$A122,'الحضور والانصراف'!$P$2:$P$3001,"متأخر",'الحضور والانصراف'!$A$2:$A$3001,"&gt;="&amp;$D$3,'الحضور والانصراف'!$A$2:$A$3001,"&lt;="&amp;$F$3))</f>
        <v>0</v>
      </c>
      <c r="F122" s="22" t="n">
        <f aca="false">IF($A122="","",COUNTIFS('الحضور والانصراف'!$B$2:$B$3001,$A122,'الحضور والانصراف'!$P$2:$P$3001,"غائب",'الحضور والانصراف'!$A$2:$A$3001,"&gt;="&amp;$D$3,'الحضور والانصراف'!$A$2:$A$3001,"&lt;="&amp;$F$3)+COUNTIFS('الحضور والانصراف'!$B$2:$B$3001,$A122,'الحضور والانصراف'!$P$2:$P$3001,"غياب",'الحضور والانصراف'!$A$2:$A$3001,"&gt;="&amp;$D$3,'الحضور والانصراف'!$A$2:$A$3001,"&lt;="&amp;$F$3))</f>
        <v>0</v>
      </c>
      <c r="G122" s="22" t="n">
        <f aca="false">IF($A122="","",SUMIFS(الإجازات!$I$2:$I$1001,الإجازات!$A$2:$A$1001,$A122,الإجازات!$G$2:$G$1001,"مقبولة"))</f>
        <v>0</v>
      </c>
      <c r="H122" s="21" t="n">
        <f aca="false">IF($A122="","",SUMIFS('الحضور والانصراف'!$J$2:$J$3001,'الحضور والانصراف'!$B$2:$B$3001,$A122,'الحضور والانصراف'!$A$2:$A$3001,"&gt;="&amp;$D$3,'الحضور والانصراف'!$A$2:$A$3001,"&lt;="&amp;$F$3))</f>
        <v>0</v>
      </c>
      <c r="I122" s="22" t="n">
        <f aca="false">IF($A122="","",SUMIFS('الحضور والانصراف'!$K$2:$K$3001,'الحضور والانصراف'!$B$2:$B$3001,$A122,'الحضور والانصراف'!$A$2:$A$3001,"&gt;="&amp;$D$3,'الحضور والانصراف'!$A$2:$A$3001,"&lt;="&amp;$F$3))</f>
        <v>0</v>
      </c>
      <c r="J122" s="22" t="n">
        <f aca="false">IF($A122="","",SUMIFS('الحضور والانصراف'!$L$2:$L$3001,'الحضور والانصراف'!$B$2:$B$3001,$A122,'الحضور والانصراف'!$A$2:$A$3001,"&gt;="&amp;$D$3,'الحضور والانصراف'!$A$2:$A$3001,"&lt;="&amp;$F$3))</f>
        <v>0</v>
      </c>
      <c r="K122" s="21" t="n">
        <f aca="false">IF($A122="","",ROUND(SUMIFS('الحضور والانصراف'!$M$2:$M$3001,'الحضور والانصراف'!$B$2:$B$3001,$A122,'الحضور والانصراف'!$A$2:$A$3001,"&gt;="&amp;$D$3,'الحضور والانصراف'!$A$2:$A$3001,"&lt;="&amp;$F$3)/60,2))</f>
        <v>0</v>
      </c>
      <c r="L122" s="21" t="n">
        <f aca="false">IF($A122="","",SUMIFS(المأموريات!$F$2:$F$1001,المأموريات!$A$2:$A$1001,$A122,المأموريات!$C$2:$C$1001,"&gt;="&amp;$D$3,المأموريات!$C$2:$C$1001,"&lt;="&amp;$F$3,المأموريات!$H$2:$H$1001,"موافق"))</f>
        <v>0</v>
      </c>
      <c r="M122" s="24" t="n">
        <f aca="false">IF($A122="","",N(الموظفين!K118))</f>
        <v>3000</v>
      </c>
      <c r="N122" s="24" t="n">
        <f aca="false">IF($A122="","",SUMIFS('الحضور والانصراف'!$S$2:$S$3001,'الحضور والانصراف'!$B$2:$B$3001,$A122,'الحضور والانصراف'!$A$2:$A$3001,"&gt;="&amp;$D$3,'الحضور والانصراف'!$A$2:$A$3001,"&lt;="&amp;$F$3))</f>
        <v>0</v>
      </c>
      <c r="O122" s="24" t="n">
        <f aca="false">IF($A122="","",SUMIFS('الحضور والانصراف'!$Q$2:$Q$3001,'الحضور والانصراف'!$B$2:$B$3001,$A122,'الحضور والانصراف'!$A$2:$A$3001,"&gt;="&amp;$D$3,'الحضور والانصراف'!$A$2:$A$3001,"&lt;="&amp;$F$3))</f>
        <v>0</v>
      </c>
      <c r="P122" s="24" t="n">
        <f aca="false">IF($A122="","",SUMIFS('الحضور والانصراف'!$R$2:$R$3001,'الحضور والانصراف'!$B$2:$B$3001,$A122,'الحضور والانصراف'!$A$2:$A$3001,"&gt;="&amp;$D$3,'الحضور والانصراف'!$A$2:$A$3001,"&lt;="&amp;$F$3))</f>
        <v>0</v>
      </c>
      <c r="Q122" s="24" t="n">
        <f aca="false">IF($A122="","",M122+N122-O122-P122)</f>
        <v>3000</v>
      </c>
    </row>
    <row r="123" customFormat="false" ht="15" hidden="false" customHeight="false" outlineLevel="0" collapsed="false">
      <c r="A123" s="18" t="str">
        <f aca="false">IF(الموظفين!A119="","",الموظفين!A119)</f>
        <v>EMP118</v>
      </c>
      <c r="B123" s="18" t="str">
        <f aca="false">IF($A123="","",الموظفين!B119)</f>
        <v>الموظف 118</v>
      </c>
      <c r="C123" s="18" t="str">
        <f aca="false">IF($A123="","",IF(الموظفين!C119="","",الموظفين!C119))</f>
        <v/>
      </c>
      <c r="D123" s="22" t="n">
        <f aca="false">IF($A123="","",COUNTIFS('الحضور والانصراف'!$B$2:$B$3001,$A123,'الحضور والانصراف'!$P$2:$P$3001,"حاضر",'الحضور والانصراف'!$A$2:$A$3001,"&gt;="&amp;$D$3,'الحضور والانصراف'!$A$2:$A$3001,"&lt;="&amp;$F$3)+COUNTIFS('الحضور والانصراف'!$B$2:$B$3001,$A123,'الحضور والانصراف'!$P$2:$P$3001,"متأخر",'الحضور والانصراف'!$A$2:$A$3001,"&gt;="&amp;$D$3,'الحضور والانصراف'!$A$2:$A$3001,"&lt;="&amp;$F$3)+COUNTIFS('الحضور والانصراف'!$B$2:$B$3001,$A123,'الحضور والانصراف'!$P$2:$P$3001,"بدون انصراف",'الحضور والانصراف'!$A$2:$A$3001,"&gt;="&amp;$D$3,'الحضور والانصراف'!$A$2:$A$3001,"&lt;="&amp;$F$3))</f>
        <v>0</v>
      </c>
      <c r="E123" s="22" t="n">
        <f aca="false">IF($A123="","",COUNTIFS('الحضور والانصراف'!$B$2:$B$3001,$A123,'الحضور والانصراف'!$P$2:$P$3001,"متأخر",'الحضور والانصراف'!$A$2:$A$3001,"&gt;="&amp;$D$3,'الحضور والانصراف'!$A$2:$A$3001,"&lt;="&amp;$F$3))</f>
        <v>0</v>
      </c>
      <c r="F123" s="22" t="n">
        <f aca="false">IF($A123="","",COUNTIFS('الحضور والانصراف'!$B$2:$B$3001,$A123,'الحضور والانصراف'!$P$2:$P$3001,"غائب",'الحضور والانصراف'!$A$2:$A$3001,"&gt;="&amp;$D$3,'الحضور والانصراف'!$A$2:$A$3001,"&lt;="&amp;$F$3)+COUNTIFS('الحضور والانصراف'!$B$2:$B$3001,$A123,'الحضور والانصراف'!$P$2:$P$3001,"غياب",'الحضور والانصراف'!$A$2:$A$3001,"&gt;="&amp;$D$3,'الحضور والانصراف'!$A$2:$A$3001,"&lt;="&amp;$F$3))</f>
        <v>0</v>
      </c>
      <c r="G123" s="22" t="n">
        <f aca="false">IF($A123="","",SUMIFS(الإجازات!$I$2:$I$1001,الإجازات!$A$2:$A$1001,$A123,الإجازات!$G$2:$G$1001,"مقبولة"))</f>
        <v>0</v>
      </c>
      <c r="H123" s="21" t="n">
        <f aca="false">IF($A123="","",SUMIFS('الحضور والانصراف'!$J$2:$J$3001,'الحضور والانصراف'!$B$2:$B$3001,$A123,'الحضور والانصراف'!$A$2:$A$3001,"&gt;="&amp;$D$3,'الحضور والانصراف'!$A$2:$A$3001,"&lt;="&amp;$F$3))</f>
        <v>0</v>
      </c>
      <c r="I123" s="22" t="n">
        <f aca="false">IF($A123="","",SUMIFS('الحضور والانصراف'!$K$2:$K$3001,'الحضور والانصراف'!$B$2:$B$3001,$A123,'الحضور والانصراف'!$A$2:$A$3001,"&gt;="&amp;$D$3,'الحضور والانصراف'!$A$2:$A$3001,"&lt;="&amp;$F$3))</f>
        <v>0</v>
      </c>
      <c r="J123" s="22" t="n">
        <f aca="false">IF($A123="","",SUMIFS('الحضور والانصراف'!$L$2:$L$3001,'الحضور والانصراف'!$B$2:$B$3001,$A123,'الحضور والانصراف'!$A$2:$A$3001,"&gt;="&amp;$D$3,'الحضور والانصراف'!$A$2:$A$3001,"&lt;="&amp;$F$3))</f>
        <v>0</v>
      </c>
      <c r="K123" s="21" t="n">
        <f aca="false">IF($A123="","",ROUND(SUMIFS('الحضور والانصراف'!$M$2:$M$3001,'الحضور والانصراف'!$B$2:$B$3001,$A123,'الحضور والانصراف'!$A$2:$A$3001,"&gt;="&amp;$D$3,'الحضور والانصراف'!$A$2:$A$3001,"&lt;="&amp;$F$3)/60,2))</f>
        <v>0</v>
      </c>
      <c r="L123" s="21" t="n">
        <f aca="false">IF($A123="","",SUMIFS(المأموريات!$F$2:$F$1001,المأموريات!$A$2:$A$1001,$A123,المأموريات!$C$2:$C$1001,"&gt;="&amp;$D$3,المأموريات!$C$2:$C$1001,"&lt;="&amp;$F$3,المأموريات!$H$2:$H$1001,"موافق"))</f>
        <v>0</v>
      </c>
      <c r="M123" s="24" t="n">
        <f aca="false">IF($A123="","",N(الموظفين!K119))</f>
        <v>3000</v>
      </c>
      <c r="N123" s="24" t="n">
        <f aca="false">IF($A123="","",SUMIFS('الحضور والانصراف'!$S$2:$S$3001,'الحضور والانصراف'!$B$2:$B$3001,$A123,'الحضور والانصراف'!$A$2:$A$3001,"&gt;="&amp;$D$3,'الحضور والانصراف'!$A$2:$A$3001,"&lt;="&amp;$F$3))</f>
        <v>0</v>
      </c>
      <c r="O123" s="24" t="n">
        <f aca="false">IF($A123="","",SUMIFS('الحضور والانصراف'!$Q$2:$Q$3001,'الحضور والانصراف'!$B$2:$B$3001,$A123,'الحضور والانصراف'!$A$2:$A$3001,"&gt;="&amp;$D$3,'الحضور والانصراف'!$A$2:$A$3001,"&lt;="&amp;$F$3))</f>
        <v>0</v>
      </c>
      <c r="P123" s="24" t="n">
        <f aca="false">IF($A123="","",SUMIFS('الحضور والانصراف'!$R$2:$R$3001,'الحضور والانصراف'!$B$2:$B$3001,$A123,'الحضور والانصراف'!$A$2:$A$3001,"&gt;="&amp;$D$3,'الحضور والانصراف'!$A$2:$A$3001,"&lt;="&amp;$F$3))</f>
        <v>0</v>
      </c>
      <c r="Q123" s="24" t="n">
        <f aca="false">IF($A123="","",M123+N123-O123-P123)</f>
        <v>3000</v>
      </c>
    </row>
    <row r="124" customFormat="false" ht="15" hidden="false" customHeight="false" outlineLevel="0" collapsed="false">
      <c r="A124" s="18" t="str">
        <f aca="false">IF(الموظفين!A120="","",الموظفين!A120)</f>
        <v>EMP119</v>
      </c>
      <c r="B124" s="18" t="str">
        <f aca="false">IF($A124="","",الموظفين!B120)</f>
        <v>الموظف 119</v>
      </c>
      <c r="C124" s="18" t="str">
        <f aca="false">IF($A124="","",IF(الموظفين!C120="","",الموظفين!C120))</f>
        <v/>
      </c>
      <c r="D124" s="22" t="n">
        <f aca="false">IF($A124="","",COUNTIFS('الحضور والانصراف'!$B$2:$B$3001,$A124,'الحضور والانصراف'!$P$2:$P$3001,"حاضر",'الحضور والانصراف'!$A$2:$A$3001,"&gt;="&amp;$D$3,'الحضور والانصراف'!$A$2:$A$3001,"&lt;="&amp;$F$3)+COUNTIFS('الحضور والانصراف'!$B$2:$B$3001,$A124,'الحضور والانصراف'!$P$2:$P$3001,"متأخر",'الحضور والانصراف'!$A$2:$A$3001,"&gt;="&amp;$D$3,'الحضور والانصراف'!$A$2:$A$3001,"&lt;="&amp;$F$3)+COUNTIFS('الحضور والانصراف'!$B$2:$B$3001,$A124,'الحضور والانصراف'!$P$2:$P$3001,"بدون انصراف",'الحضور والانصراف'!$A$2:$A$3001,"&gt;="&amp;$D$3,'الحضور والانصراف'!$A$2:$A$3001,"&lt;="&amp;$F$3))</f>
        <v>0</v>
      </c>
      <c r="E124" s="22" t="n">
        <f aca="false">IF($A124="","",COUNTIFS('الحضور والانصراف'!$B$2:$B$3001,$A124,'الحضور والانصراف'!$P$2:$P$3001,"متأخر",'الحضور والانصراف'!$A$2:$A$3001,"&gt;="&amp;$D$3,'الحضور والانصراف'!$A$2:$A$3001,"&lt;="&amp;$F$3))</f>
        <v>0</v>
      </c>
      <c r="F124" s="22" t="n">
        <f aca="false">IF($A124="","",COUNTIFS('الحضور والانصراف'!$B$2:$B$3001,$A124,'الحضور والانصراف'!$P$2:$P$3001,"غائب",'الحضور والانصراف'!$A$2:$A$3001,"&gt;="&amp;$D$3,'الحضور والانصراف'!$A$2:$A$3001,"&lt;="&amp;$F$3)+COUNTIFS('الحضور والانصراف'!$B$2:$B$3001,$A124,'الحضور والانصراف'!$P$2:$P$3001,"غياب",'الحضور والانصراف'!$A$2:$A$3001,"&gt;="&amp;$D$3,'الحضور والانصراف'!$A$2:$A$3001,"&lt;="&amp;$F$3))</f>
        <v>0</v>
      </c>
      <c r="G124" s="22" t="n">
        <f aca="false">IF($A124="","",SUMIFS(الإجازات!$I$2:$I$1001,الإجازات!$A$2:$A$1001,$A124,الإجازات!$G$2:$G$1001,"مقبولة"))</f>
        <v>0</v>
      </c>
      <c r="H124" s="21" t="n">
        <f aca="false">IF($A124="","",SUMIFS('الحضور والانصراف'!$J$2:$J$3001,'الحضور والانصراف'!$B$2:$B$3001,$A124,'الحضور والانصراف'!$A$2:$A$3001,"&gt;="&amp;$D$3,'الحضور والانصراف'!$A$2:$A$3001,"&lt;="&amp;$F$3))</f>
        <v>0</v>
      </c>
      <c r="I124" s="22" t="n">
        <f aca="false">IF($A124="","",SUMIFS('الحضور والانصراف'!$K$2:$K$3001,'الحضور والانصراف'!$B$2:$B$3001,$A124,'الحضور والانصراف'!$A$2:$A$3001,"&gt;="&amp;$D$3,'الحضور والانصراف'!$A$2:$A$3001,"&lt;="&amp;$F$3))</f>
        <v>0</v>
      </c>
      <c r="J124" s="22" t="n">
        <f aca="false">IF($A124="","",SUMIFS('الحضور والانصراف'!$L$2:$L$3001,'الحضور والانصراف'!$B$2:$B$3001,$A124,'الحضور والانصراف'!$A$2:$A$3001,"&gt;="&amp;$D$3,'الحضور والانصراف'!$A$2:$A$3001,"&lt;="&amp;$F$3))</f>
        <v>0</v>
      </c>
      <c r="K124" s="21" t="n">
        <f aca="false">IF($A124="","",ROUND(SUMIFS('الحضور والانصراف'!$M$2:$M$3001,'الحضور والانصراف'!$B$2:$B$3001,$A124,'الحضور والانصراف'!$A$2:$A$3001,"&gt;="&amp;$D$3,'الحضور والانصراف'!$A$2:$A$3001,"&lt;="&amp;$F$3)/60,2))</f>
        <v>0</v>
      </c>
      <c r="L124" s="21" t="n">
        <f aca="false">IF($A124="","",SUMIFS(المأموريات!$F$2:$F$1001,المأموريات!$A$2:$A$1001,$A124,المأموريات!$C$2:$C$1001,"&gt;="&amp;$D$3,المأموريات!$C$2:$C$1001,"&lt;="&amp;$F$3,المأموريات!$H$2:$H$1001,"موافق"))</f>
        <v>0</v>
      </c>
      <c r="M124" s="24" t="n">
        <f aca="false">IF($A124="","",N(الموظفين!K120))</f>
        <v>3000</v>
      </c>
      <c r="N124" s="24" t="n">
        <f aca="false">IF($A124="","",SUMIFS('الحضور والانصراف'!$S$2:$S$3001,'الحضور والانصراف'!$B$2:$B$3001,$A124,'الحضور والانصراف'!$A$2:$A$3001,"&gt;="&amp;$D$3,'الحضور والانصراف'!$A$2:$A$3001,"&lt;="&amp;$F$3))</f>
        <v>0</v>
      </c>
      <c r="O124" s="24" t="n">
        <f aca="false">IF($A124="","",SUMIFS('الحضور والانصراف'!$Q$2:$Q$3001,'الحضور والانصراف'!$B$2:$B$3001,$A124,'الحضور والانصراف'!$A$2:$A$3001,"&gt;="&amp;$D$3,'الحضور والانصراف'!$A$2:$A$3001,"&lt;="&amp;$F$3))</f>
        <v>0</v>
      </c>
      <c r="P124" s="24" t="n">
        <f aca="false">IF($A124="","",SUMIFS('الحضور والانصراف'!$R$2:$R$3001,'الحضور والانصراف'!$B$2:$B$3001,$A124,'الحضور والانصراف'!$A$2:$A$3001,"&gt;="&amp;$D$3,'الحضور والانصراف'!$A$2:$A$3001,"&lt;="&amp;$F$3))</f>
        <v>0</v>
      </c>
      <c r="Q124" s="24" t="n">
        <f aca="false">IF($A124="","",M124+N124-O124-P124)</f>
        <v>3000</v>
      </c>
    </row>
    <row r="125" customFormat="false" ht="15" hidden="false" customHeight="false" outlineLevel="0" collapsed="false">
      <c r="A125" s="18" t="str">
        <f aca="false">IF(الموظفين!A121="","",الموظفين!A121)</f>
        <v>EMP120</v>
      </c>
      <c r="B125" s="18" t="str">
        <f aca="false">IF($A125="","",الموظفين!B121)</f>
        <v>الموظف 120</v>
      </c>
      <c r="C125" s="18" t="str">
        <f aca="false">IF($A125="","",IF(الموظفين!C121="","",الموظفين!C121))</f>
        <v/>
      </c>
      <c r="D125" s="22" t="n">
        <f aca="false">IF($A125="","",COUNTIFS('الحضور والانصراف'!$B$2:$B$3001,$A125,'الحضور والانصراف'!$P$2:$P$3001,"حاضر",'الحضور والانصراف'!$A$2:$A$3001,"&gt;="&amp;$D$3,'الحضور والانصراف'!$A$2:$A$3001,"&lt;="&amp;$F$3)+COUNTIFS('الحضور والانصراف'!$B$2:$B$3001,$A125,'الحضور والانصراف'!$P$2:$P$3001,"متأخر",'الحضور والانصراف'!$A$2:$A$3001,"&gt;="&amp;$D$3,'الحضور والانصراف'!$A$2:$A$3001,"&lt;="&amp;$F$3)+COUNTIFS('الحضور والانصراف'!$B$2:$B$3001,$A125,'الحضور والانصراف'!$P$2:$P$3001,"بدون انصراف",'الحضور والانصراف'!$A$2:$A$3001,"&gt;="&amp;$D$3,'الحضور والانصراف'!$A$2:$A$3001,"&lt;="&amp;$F$3))</f>
        <v>0</v>
      </c>
      <c r="E125" s="22" t="n">
        <f aca="false">IF($A125="","",COUNTIFS('الحضور والانصراف'!$B$2:$B$3001,$A125,'الحضور والانصراف'!$P$2:$P$3001,"متأخر",'الحضور والانصراف'!$A$2:$A$3001,"&gt;="&amp;$D$3,'الحضور والانصراف'!$A$2:$A$3001,"&lt;="&amp;$F$3))</f>
        <v>0</v>
      </c>
      <c r="F125" s="22" t="n">
        <f aca="false">IF($A125="","",COUNTIFS('الحضور والانصراف'!$B$2:$B$3001,$A125,'الحضور والانصراف'!$P$2:$P$3001,"غائب",'الحضور والانصراف'!$A$2:$A$3001,"&gt;="&amp;$D$3,'الحضور والانصراف'!$A$2:$A$3001,"&lt;="&amp;$F$3)+COUNTIFS('الحضور والانصراف'!$B$2:$B$3001,$A125,'الحضور والانصراف'!$P$2:$P$3001,"غياب",'الحضور والانصراف'!$A$2:$A$3001,"&gt;="&amp;$D$3,'الحضور والانصراف'!$A$2:$A$3001,"&lt;="&amp;$F$3))</f>
        <v>0</v>
      </c>
      <c r="G125" s="22" t="n">
        <f aca="false">IF($A125="","",SUMIFS(الإجازات!$I$2:$I$1001,الإجازات!$A$2:$A$1001,$A125,الإجازات!$G$2:$G$1001,"مقبولة"))</f>
        <v>0</v>
      </c>
      <c r="H125" s="21" t="n">
        <f aca="false">IF($A125="","",SUMIFS('الحضور والانصراف'!$J$2:$J$3001,'الحضور والانصراف'!$B$2:$B$3001,$A125,'الحضور والانصراف'!$A$2:$A$3001,"&gt;="&amp;$D$3,'الحضور والانصراف'!$A$2:$A$3001,"&lt;="&amp;$F$3))</f>
        <v>0</v>
      </c>
      <c r="I125" s="22" t="n">
        <f aca="false">IF($A125="","",SUMIFS('الحضور والانصراف'!$K$2:$K$3001,'الحضور والانصراف'!$B$2:$B$3001,$A125,'الحضور والانصراف'!$A$2:$A$3001,"&gt;="&amp;$D$3,'الحضور والانصراف'!$A$2:$A$3001,"&lt;="&amp;$F$3))</f>
        <v>0</v>
      </c>
      <c r="J125" s="22" t="n">
        <f aca="false">IF($A125="","",SUMIFS('الحضور والانصراف'!$L$2:$L$3001,'الحضور والانصراف'!$B$2:$B$3001,$A125,'الحضور والانصراف'!$A$2:$A$3001,"&gt;="&amp;$D$3,'الحضور والانصراف'!$A$2:$A$3001,"&lt;="&amp;$F$3))</f>
        <v>0</v>
      </c>
      <c r="K125" s="21" t="n">
        <f aca="false">IF($A125="","",ROUND(SUMIFS('الحضور والانصراف'!$M$2:$M$3001,'الحضور والانصراف'!$B$2:$B$3001,$A125,'الحضور والانصراف'!$A$2:$A$3001,"&gt;="&amp;$D$3,'الحضور والانصراف'!$A$2:$A$3001,"&lt;="&amp;$F$3)/60,2))</f>
        <v>0</v>
      </c>
      <c r="L125" s="21" t="n">
        <f aca="false">IF($A125="","",SUMIFS(المأموريات!$F$2:$F$1001,المأموريات!$A$2:$A$1001,$A125,المأموريات!$C$2:$C$1001,"&gt;="&amp;$D$3,المأموريات!$C$2:$C$1001,"&lt;="&amp;$F$3,المأموريات!$H$2:$H$1001,"موافق"))</f>
        <v>0</v>
      </c>
      <c r="M125" s="24" t="n">
        <f aca="false">IF($A125="","",N(الموظفين!K121))</f>
        <v>3000</v>
      </c>
      <c r="N125" s="24" t="n">
        <f aca="false">IF($A125="","",SUMIFS('الحضور والانصراف'!$S$2:$S$3001,'الحضور والانصراف'!$B$2:$B$3001,$A125,'الحضور والانصراف'!$A$2:$A$3001,"&gt;="&amp;$D$3,'الحضور والانصراف'!$A$2:$A$3001,"&lt;="&amp;$F$3))</f>
        <v>0</v>
      </c>
      <c r="O125" s="24" t="n">
        <f aca="false">IF($A125="","",SUMIFS('الحضور والانصراف'!$Q$2:$Q$3001,'الحضور والانصراف'!$B$2:$B$3001,$A125,'الحضور والانصراف'!$A$2:$A$3001,"&gt;="&amp;$D$3,'الحضور والانصراف'!$A$2:$A$3001,"&lt;="&amp;$F$3))</f>
        <v>0</v>
      </c>
      <c r="P125" s="24" t="n">
        <f aca="false">IF($A125="","",SUMIFS('الحضور والانصراف'!$R$2:$R$3001,'الحضور والانصراف'!$B$2:$B$3001,$A125,'الحضور والانصراف'!$A$2:$A$3001,"&gt;="&amp;$D$3,'الحضور والانصراف'!$A$2:$A$3001,"&lt;="&amp;$F$3))</f>
        <v>0</v>
      </c>
      <c r="Q125" s="24" t="n">
        <f aca="false">IF($A125="","",M125+N125-O125-P125)</f>
        <v>3000</v>
      </c>
    </row>
    <row r="126" customFormat="false" ht="15" hidden="false" customHeight="false" outlineLevel="0" collapsed="false">
      <c r="A126" s="18" t="str">
        <f aca="false">IF(الموظفين!A122="","",الموظفين!A122)</f>
        <v>EMP121</v>
      </c>
      <c r="B126" s="18" t="str">
        <f aca="false">IF($A126="","",الموظفين!B122)</f>
        <v>الموظف 121</v>
      </c>
      <c r="C126" s="18" t="str">
        <f aca="false">IF($A126="","",IF(الموظفين!C122="","",الموظفين!C122))</f>
        <v/>
      </c>
      <c r="D126" s="22" t="n">
        <f aca="false">IF($A126="","",COUNTIFS('الحضور والانصراف'!$B$2:$B$3001,$A126,'الحضور والانصراف'!$P$2:$P$3001,"حاضر",'الحضور والانصراف'!$A$2:$A$3001,"&gt;="&amp;$D$3,'الحضور والانصراف'!$A$2:$A$3001,"&lt;="&amp;$F$3)+COUNTIFS('الحضور والانصراف'!$B$2:$B$3001,$A126,'الحضور والانصراف'!$P$2:$P$3001,"متأخر",'الحضور والانصراف'!$A$2:$A$3001,"&gt;="&amp;$D$3,'الحضور والانصراف'!$A$2:$A$3001,"&lt;="&amp;$F$3)+COUNTIFS('الحضور والانصراف'!$B$2:$B$3001,$A126,'الحضور والانصراف'!$P$2:$P$3001,"بدون انصراف",'الحضور والانصراف'!$A$2:$A$3001,"&gt;="&amp;$D$3,'الحضور والانصراف'!$A$2:$A$3001,"&lt;="&amp;$F$3))</f>
        <v>0</v>
      </c>
      <c r="E126" s="22" t="n">
        <f aca="false">IF($A126="","",COUNTIFS('الحضور والانصراف'!$B$2:$B$3001,$A126,'الحضور والانصراف'!$P$2:$P$3001,"متأخر",'الحضور والانصراف'!$A$2:$A$3001,"&gt;="&amp;$D$3,'الحضور والانصراف'!$A$2:$A$3001,"&lt;="&amp;$F$3))</f>
        <v>0</v>
      </c>
      <c r="F126" s="22" t="n">
        <f aca="false">IF($A126="","",COUNTIFS('الحضور والانصراف'!$B$2:$B$3001,$A126,'الحضور والانصراف'!$P$2:$P$3001,"غائب",'الحضور والانصراف'!$A$2:$A$3001,"&gt;="&amp;$D$3,'الحضور والانصراف'!$A$2:$A$3001,"&lt;="&amp;$F$3)+COUNTIFS('الحضور والانصراف'!$B$2:$B$3001,$A126,'الحضور والانصراف'!$P$2:$P$3001,"غياب",'الحضور والانصراف'!$A$2:$A$3001,"&gt;="&amp;$D$3,'الحضور والانصراف'!$A$2:$A$3001,"&lt;="&amp;$F$3))</f>
        <v>0</v>
      </c>
      <c r="G126" s="22" t="n">
        <f aca="false">IF($A126="","",SUMIFS(الإجازات!$I$2:$I$1001,الإجازات!$A$2:$A$1001,$A126,الإجازات!$G$2:$G$1001,"مقبولة"))</f>
        <v>0</v>
      </c>
      <c r="H126" s="21" t="n">
        <f aca="false">IF($A126="","",SUMIFS('الحضور والانصراف'!$J$2:$J$3001,'الحضور والانصراف'!$B$2:$B$3001,$A126,'الحضور والانصراف'!$A$2:$A$3001,"&gt;="&amp;$D$3,'الحضور والانصراف'!$A$2:$A$3001,"&lt;="&amp;$F$3))</f>
        <v>0</v>
      </c>
      <c r="I126" s="22" t="n">
        <f aca="false">IF($A126="","",SUMIFS('الحضور والانصراف'!$K$2:$K$3001,'الحضور والانصراف'!$B$2:$B$3001,$A126,'الحضور والانصراف'!$A$2:$A$3001,"&gt;="&amp;$D$3,'الحضور والانصراف'!$A$2:$A$3001,"&lt;="&amp;$F$3))</f>
        <v>0</v>
      </c>
      <c r="J126" s="22" t="n">
        <f aca="false">IF($A126="","",SUMIFS('الحضور والانصراف'!$L$2:$L$3001,'الحضور والانصراف'!$B$2:$B$3001,$A126,'الحضور والانصراف'!$A$2:$A$3001,"&gt;="&amp;$D$3,'الحضور والانصراف'!$A$2:$A$3001,"&lt;="&amp;$F$3))</f>
        <v>0</v>
      </c>
      <c r="K126" s="21" t="n">
        <f aca="false">IF($A126="","",ROUND(SUMIFS('الحضور والانصراف'!$M$2:$M$3001,'الحضور والانصراف'!$B$2:$B$3001,$A126,'الحضور والانصراف'!$A$2:$A$3001,"&gt;="&amp;$D$3,'الحضور والانصراف'!$A$2:$A$3001,"&lt;="&amp;$F$3)/60,2))</f>
        <v>0</v>
      </c>
      <c r="L126" s="21" t="n">
        <f aca="false">IF($A126="","",SUMIFS(المأموريات!$F$2:$F$1001,المأموريات!$A$2:$A$1001,$A126,المأموريات!$C$2:$C$1001,"&gt;="&amp;$D$3,المأموريات!$C$2:$C$1001,"&lt;="&amp;$F$3,المأموريات!$H$2:$H$1001,"موافق"))</f>
        <v>0</v>
      </c>
      <c r="M126" s="24" t="n">
        <f aca="false">IF($A126="","",N(الموظفين!K122))</f>
        <v>3000</v>
      </c>
      <c r="N126" s="24" t="n">
        <f aca="false">IF($A126="","",SUMIFS('الحضور والانصراف'!$S$2:$S$3001,'الحضور والانصراف'!$B$2:$B$3001,$A126,'الحضور والانصراف'!$A$2:$A$3001,"&gt;="&amp;$D$3,'الحضور والانصراف'!$A$2:$A$3001,"&lt;="&amp;$F$3))</f>
        <v>0</v>
      </c>
      <c r="O126" s="24" t="n">
        <f aca="false">IF($A126="","",SUMIFS('الحضور والانصراف'!$Q$2:$Q$3001,'الحضور والانصراف'!$B$2:$B$3001,$A126,'الحضور والانصراف'!$A$2:$A$3001,"&gt;="&amp;$D$3,'الحضور والانصراف'!$A$2:$A$3001,"&lt;="&amp;$F$3))</f>
        <v>0</v>
      </c>
      <c r="P126" s="24" t="n">
        <f aca="false">IF($A126="","",SUMIFS('الحضور والانصراف'!$R$2:$R$3001,'الحضور والانصراف'!$B$2:$B$3001,$A126,'الحضور والانصراف'!$A$2:$A$3001,"&gt;="&amp;$D$3,'الحضور والانصراف'!$A$2:$A$3001,"&lt;="&amp;$F$3))</f>
        <v>0</v>
      </c>
      <c r="Q126" s="24" t="n">
        <f aca="false">IF($A126="","",M126+N126-O126-P126)</f>
        <v>3000</v>
      </c>
    </row>
    <row r="127" customFormat="false" ht="15" hidden="false" customHeight="false" outlineLevel="0" collapsed="false">
      <c r="A127" s="18" t="str">
        <f aca="false">IF(الموظفين!A123="","",الموظفين!A123)</f>
        <v>EMP122</v>
      </c>
      <c r="B127" s="18" t="str">
        <f aca="false">IF($A127="","",الموظفين!B123)</f>
        <v>الموظف 122</v>
      </c>
      <c r="C127" s="18" t="str">
        <f aca="false">IF($A127="","",IF(الموظفين!C123="","",الموظفين!C123))</f>
        <v/>
      </c>
      <c r="D127" s="22" t="n">
        <f aca="false">IF($A127="","",COUNTIFS('الحضور والانصراف'!$B$2:$B$3001,$A127,'الحضور والانصراف'!$P$2:$P$3001,"حاضر",'الحضور والانصراف'!$A$2:$A$3001,"&gt;="&amp;$D$3,'الحضور والانصراف'!$A$2:$A$3001,"&lt;="&amp;$F$3)+COUNTIFS('الحضور والانصراف'!$B$2:$B$3001,$A127,'الحضور والانصراف'!$P$2:$P$3001,"متأخر",'الحضور والانصراف'!$A$2:$A$3001,"&gt;="&amp;$D$3,'الحضور والانصراف'!$A$2:$A$3001,"&lt;="&amp;$F$3)+COUNTIFS('الحضور والانصراف'!$B$2:$B$3001,$A127,'الحضور والانصراف'!$P$2:$P$3001,"بدون انصراف",'الحضور والانصراف'!$A$2:$A$3001,"&gt;="&amp;$D$3,'الحضور والانصراف'!$A$2:$A$3001,"&lt;="&amp;$F$3))</f>
        <v>0</v>
      </c>
      <c r="E127" s="22" t="n">
        <f aca="false">IF($A127="","",COUNTIFS('الحضور والانصراف'!$B$2:$B$3001,$A127,'الحضور والانصراف'!$P$2:$P$3001,"متأخر",'الحضور والانصراف'!$A$2:$A$3001,"&gt;="&amp;$D$3,'الحضور والانصراف'!$A$2:$A$3001,"&lt;="&amp;$F$3))</f>
        <v>0</v>
      </c>
      <c r="F127" s="22" t="n">
        <f aca="false">IF($A127="","",COUNTIFS('الحضور والانصراف'!$B$2:$B$3001,$A127,'الحضور والانصراف'!$P$2:$P$3001,"غائب",'الحضور والانصراف'!$A$2:$A$3001,"&gt;="&amp;$D$3,'الحضور والانصراف'!$A$2:$A$3001,"&lt;="&amp;$F$3)+COUNTIFS('الحضور والانصراف'!$B$2:$B$3001,$A127,'الحضور والانصراف'!$P$2:$P$3001,"غياب",'الحضور والانصراف'!$A$2:$A$3001,"&gt;="&amp;$D$3,'الحضور والانصراف'!$A$2:$A$3001,"&lt;="&amp;$F$3))</f>
        <v>0</v>
      </c>
      <c r="G127" s="22" t="n">
        <f aca="false">IF($A127="","",SUMIFS(الإجازات!$I$2:$I$1001,الإجازات!$A$2:$A$1001,$A127,الإجازات!$G$2:$G$1001,"مقبولة"))</f>
        <v>0</v>
      </c>
      <c r="H127" s="21" t="n">
        <f aca="false">IF($A127="","",SUMIFS('الحضور والانصراف'!$J$2:$J$3001,'الحضور والانصراف'!$B$2:$B$3001,$A127,'الحضور والانصراف'!$A$2:$A$3001,"&gt;="&amp;$D$3,'الحضور والانصراف'!$A$2:$A$3001,"&lt;="&amp;$F$3))</f>
        <v>0</v>
      </c>
      <c r="I127" s="22" t="n">
        <f aca="false">IF($A127="","",SUMIFS('الحضور والانصراف'!$K$2:$K$3001,'الحضور والانصراف'!$B$2:$B$3001,$A127,'الحضور والانصراف'!$A$2:$A$3001,"&gt;="&amp;$D$3,'الحضور والانصراف'!$A$2:$A$3001,"&lt;="&amp;$F$3))</f>
        <v>0</v>
      </c>
      <c r="J127" s="22" t="n">
        <f aca="false">IF($A127="","",SUMIFS('الحضور والانصراف'!$L$2:$L$3001,'الحضور والانصراف'!$B$2:$B$3001,$A127,'الحضور والانصراف'!$A$2:$A$3001,"&gt;="&amp;$D$3,'الحضور والانصراف'!$A$2:$A$3001,"&lt;="&amp;$F$3))</f>
        <v>0</v>
      </c>
      <c r="K127" s="21" t="n">
        <f aca="false">IF($A127="","",ROUND(SUMIFS('الحضور والانصراف'!$M$2:$M$3001,'الحضور والانصراف'!$B$2:$B$3001,$A127,'الحضور والانصراف'!$A$2:$A$3001,"&gt;="&amp;$D$3,'الحضور والانصراف'!$A$2:$A$3001,"&lt;="&amp;$F$3)/60,2))</f>
        <v>0</v>
      </c>
      <c r="L127" s="21" t="n">
        <f aca="false">IF($A127="","",SUMIFS(المأموريات!$F$2:$F$1001,المأموريات!$A$2:$A$1001,$A127,المأموريات!$C$2:$C$1001,"&gt;="&amp;$D$3,المأموريات!$C$2:$C$1001,"&lt;="&amp;$F$3,المأموريات!$H$2:$H$1001,"موافق"))</f>
        <v>0</v>
      </c>
      <c r="M127" s="24" t="n">
        <f aca="false">IF($A127="","",N(الموظفين!K123))</f>
        <v>3000</v>
      </c>
      <c r="N127" s="24" t="n">
        <f aca="false">IF($A127="","",SUMIFS('الحضور والانصراف'!$S$2:$S$3001,'الحضور والانصراف'!$B$2:$B$3001,$A127,'الحضور والانصراف'!$A$2:$A$3001,"&gt;="&amp;$D$3,'الحضور والانصراف'!$A$2:$A$3001,"&lt;="&amp;$F$3))</f>
        <v>0</v>
      </c>
      <c r="O127" s="24" t="n">
        <f aca="false">IF($A127="","",SUMIFS('الحضور والانصراف'!$Q$2:$Q$3001,'الحضور والانصراف'!$B$2:$B$3001,$A127,'الحضور والانصراف'!$A$2:$A$3001,"&gt;="&amp;$D$3,'الحضور والانصراف'!$A$2:$A$3001,"&lt;="&amp;$F$3))</f>
        <v>0</v>
      </c>
      <c r="P127" s="24" t="n">
        <f aca="false">IF($A127="","",SUMIFS('الحضور والانصراف'!$R$2:$R$3001,'الحضور والانصراف'!$B$2:$B$3001,$A127,'الحضور والانصراف'!$A$2:$A$3001,"&gt;="&amp;$D$3,'الحضور والانصراف'!$A$2:$A$3001,"&lt;="&amp;$F$3))</f>
        <v>0</v>
      </c>
      <c r="Q127" s="24" t="n">
        <f aca="false">IF($A127="","",M127+N127-O127-P127)</f>
        <v>3000</v>
      </c>
    </row>
    <row r="128" customFormat="false" ht="15" hidden="false" customHeight="false" outlineLevel="0" collapsed="false">
      <c r="A128" s="18" t="str">
        <f aca="false">IF(الموظفين!A124="","",الموظفين!A124)</f>
        <v>EMP123</v>
      </c>
      <c r="B128" s="18" t="str">
        <f aca="false">IF($A128="","",الموظفين!B124)</f>
        <v>الموظف 123</v>
      </c>
      <c r="C128" s="18" t="str">
        <f aca="false">IF($A128="","",IF(الموظفين!C124="","",الموظفين!C124))</f>
        <v/>
      </c>
      <c r="D128" s="22" t="n">
        <f aca="false">IF($A128="","",COUNTIFS('الحضور والانصراف'!$B$2:$B$3001,$A128,'الحضور والانصراف'!$P$2:$P$3001,"حاضر",'الحضور والانصراف'!$A$2:$A$3001,"&gt;="&amp;$D$3,'الحضور والانصراف'!$A$2:$A$3001,"&lt;="&amp;$F$3)+COUNTIFS('الحضور والانصراف'!$B$2:$B$3001,$A128,'الحضور والانصراف'!$P$2:$P$3001,"متأخر",'الحضور والانصراف'!$A$2:$A$3001,"&gt;="&amp;$D$3,'الحضور والانصراف'!$A$2:$A$3001,"&lt;="&amp;$F$3)+COUNTIFS('الحضور والانصراف'!$B$2:$B$3001,$A128,'الحضور والانصراف'!$P$2:$P$3001,"بدون انصراف",'الحضور والانصراف'!$A$2:$A$3001,"&gt;="&amp;$D$3,'الحضور والانصراف'!$A$2:$A$3001,"&lt;="&amp;$F$3))</f>
        <v>0</v>
      </c>
      <c r="E128" s="22" t="n">
        <f aca="false">IF($A128="","",COUNTIFS('الحضور والانصراف'!$B$2:$B$3001,$A128,'الحضور والانصراف'!$P$2:$P$3001,"متأخر",'الحضور والانصراف'!$A$2:$A$3001,"&gt;="&amp;$D$3,'الحضور والانصراف'!$A$2:$A$3001,"&lt;="&amp;$F$3))</f>
        <v>0</v>
      </c>
      <c r="F128" s="22" t="n">
        <f aca="false">IF($A128="","",COUNTIFS('الحضور والانصراف'!$B$2:$B$3001,$A128,'الحضور والانصراف'!$P$2:$P$3001,"غائب",'الحضور والانصراف'!$A$2:$A$3001,"&gt;="&amp;$D$3,'الحضور والانصراف'!$A$2:$A$3001,"&lt;="&amp;$F$3)+COUNTIFS('الحضور والانصراف'!$B$2:$B$3001,$A128,'الحضور والانصراف'!$P$2:$P$3001,"غياب",'الحضور والانصراف'!$A$2:$A$3001,"&gt;="&amp;$D$3,'الحضور والانصراف'!$A$2:$A$3001,"&lt;="&amp;$F$3))</f>
        <v>0</v>
      </c>
      <c r="G128" s="22" t="n">
        <f aca="false">IF($A128="","",SUMIFS(الإجازات!$I$2:$I$1001,الإجازات!$A$2:$A$1001,$A128,الإجازات!$G$2:$G$1001,"مقبولة"))</f>
        <v>0</v>
      </c>
      <c r="H128" s="21" t="n">
        <f aca="false">IF($A128="","",SUMIFS('الحضور والانصراف'!$J$2:$J$3001,'الحضور والانصراف'!$B$2:$B$3001,$A128,'الحضور والانصراف'!$A$2:$A$3001,"&gt;="&amp;$D$3,'الحضور والانصراف'!$A$2:$A$3001,"&lt;="&amp;$F$3))</f>
        <v>0</v>
      </c>
      <c r="I128" s="22" t="n">
        <f aca="false">IF($A128="","",SUMIFS('الحضور والانصراف'!$K$2:$K$3001,'الحضور والانصراف'!$B$2:$B$3001,$A128,'الحضور والانصراف'!$A$2:$A$3001,"&gt;="&amp;$D$3,'الحضور والانصراف'!$A$2:$A$3001,"&lt;="&amp;$F$3))</f>
        <v>0</v>
      </c>
      <c r="J128" s="22" t="n">
        <f aca="false">IF($A128="","",SUMIFS('الحضور والانصراف'!$L$2:$L$3001,'الحضور والانصراف'!$B$2:$B$3001,$A128,'الحضور والانصراف'!$A$2:$A$3001,"&gt;="&amp;$D$3,'الحضور والانصراف'!$A$2:$A$3001,"&lt;="&amp;$F$3))</f>
        <v>0</v>
      </c>
      <c r="K128" s="21" t="n">
        <f aca="false">IF($A128="","",ROUND(SUMIFS('الحضور والانصراف'!$M$2:$M$3001,'الحضور والانصراف'!$B$2:$B$3001,$A128,'الحضور والانصراف'!$A$2:$A$3001,"&gt;="&amp;$D$3,'الحضور والانصراف'!$A$2:$A$3001,"&lt;="&amp;$F$3)/60,2))</f>
        <v>0</v>
      </c>
      <c r="L128" s="21" t="n">
        <f aca="false">IF($A128="","",SUMIFS(المأموريات!$F$2:$F$1001,المأموريات!$A$2:$A$1001,$A128,المأموريات!$C$2:$C$1001,"&gt;="&amp;$D$3,المأموريات!$C$2:$C$1001,"&lt;="&amp;$F$3,المأموريات!$H$2:$H$1001,"موافق"))</f>
        <v>0</v>
      </c>
      <c r="M128" s="24" t="n">
        <f aca="false">IF($A128="","",N(الموظفين!K124))</f>
        <v>3000</v>
      </c>
      <c r="N128" s="24" t="n">
        <f aca="false">IF($A128="","",SUMIFS('الحضور والانصراف'!$S$2:$S$3001,'الحضور والانصراف'!$B$2:$B$3001,$A128,'الحضور والانصراف'!$A$2:$A$3001,"&gt;="&amp;$D$3,'الحضور والانصراف'!$A$2:$A$3001,"&lt;="&amp;$F$3))</f>
        <v>0</v>
      </c>
      <c r="O128" s="24" t="n">
        <f aca="false">IF($A128="","",SUMIFS('الحضور والانصراف'!$Q$2:$Q$3001,'الحضور والانصراف'!$B$2:$B$3001,$A128,'الحضور والانصراف'!$A$2:$A$3001,"&gt;="&amp;$D$3,'الحضور والانصراف'!$A$2:$A$3001,"&lt;="&amp;$F$3))</f>
        <v>0</v>
      </c>
      <c r="P128" s="24" t="n">
        <f aca="false">IF($A128="","",SUMIFS('الحضور والانصراف'!$R$2:$R$3001,'الحضور والانصراف'!$B$2:$B$3001,$A128,'الحضور والانصراف'!$A$2:$A$3001,"&gt;="&amp;$D$3,'الحضور والانصراف'!$A$2:$A$3001,"&lt;="&amp;$F$3))</f>
        <v>0</v>
      </c>
      <c r="Q128" s="24" t="n">
        <f aca="false">IF($A128="","",M128+N128-O128-P128)</f>
        <v>3000</v>
      </c>
    </row>
    <row r="129" customFormat="false" ht="15" hidden="false" customHeight="false" outlineLevel="0" collapsed="false">
      <c r="A129" s="18" t="str">
        <f aca="false">IF(الموظفين!A125="","",الموظفين!A125)</f>
        <v>EMP124</v>
      </c>
      <c r="B129" s="18" t="str">
        <f aca="false">IF($A129="","",الموظفين!B125)</f>
        <v>الموظف 124</v>
      </c>
      <c r="C129" s="18" t="str">
        <f aca="false">IF($A129="","",IF(الموظفين!C125="","",الموظفين!C125))</f>
        <v/>
      </c>
      <c r="D129" s="22" t="n">
        <f aca="false">IF($A129="","",COUNTIFS('الحضور والانصراف'!$B$2:$B$3001,$A129,'الحضور والانصراف'!$P$2:$P$3001,"حاضر",'الحضور والانصراف'!$A$2:$A$3001,"&gt;="&amp;$D$3,'الحضور والانصراف'!$A$2:$A$3001,"&lt;="&amp;$F$3)+COUNTIFS('الحضور والانصراف'!$B$2:$B$3001,$A129,'الحضور والانصراف'!$P$2:$P$3001,"متأخر",'الحضور والانصراف'!$A$2:$A$3001,"&gt;="&amp;$D$3,'الحضور والانصراف'!$A$2:$A$3001,"&lt;="&amp;$F$3)+COUNTIFS('الحضور والانصراف'!$B$2:$B$3001,$A129,'الحضور والانصراف'!$P$2:$P$3001,"بدون انصراف",'الحضور والانصراف'!$A$2:$A$3001,"&gt;="&amp;$D$3,'الحضور والانصراف'!$A$2:$A$3001,"&lt;="&amp;$F$3))</f>
        <v>0</v>
      </c>
      <c r="E129" s="22" t="n">
        <f aca="false">IF($A129="","",COUNTIFS('الحضور والانصراف'!$B$2:$B$3001,$A129,'الحضور والانصراف'!$P$2:$P$3001,"متأخر",'الحضور والانصراف'!$A$2:$A$3001,"&gt;="&amp;$D$3,'الحضور والانصراف'!$A$2:$A$3001,"&lt;="&amp;$F$3))</f>
        <v>0</v>
      </c>
      <c r="F129" s="22" t="n">
        <f aca="false">IF($A129="","",COUNTIFS('الحضور والانصراف'!$B$2:$B$3001,$A129,'الحضور والانصراف'!$P$2:$P$3001,"غائب",'الحضور والانصراف'!$A$2:$A$3001,"&gt;="&amp;$D$3,'الحضور والانصراف'!$A$2:$A$3001,"&lt;="&amp;$F$3)+COUNTIFS('الحضور والانصراف'!$B$2:$B$3001,$A129,'الحضور والانصراف'!$P$2:$P$3001,"غياب",'الحضور والانصراف'!$A$2:$A$3001,"&gt;="&amp;$D$3,'الحضور والانصراف'!$A$2:$A$3001,"&lt;="&amp;$F$3))</f>
        <v>0</v>
      </c>
      <c r="G129" s="22" t="n">
        <f aca="false">IF($A129="","",SUMIFS(الإجازات!$I$2:$I$1001,الإجازات!$A$2:$A$1001,$A129,الإجازات!$G$2:$G$1001,"مقبولة"))</f>
        <v>0</v>
      </c>
      <c r="H129" s="21" t="n">
        <f aca="false">IF($A129="","",SUMIFS('الحضور والانصراف'!$J$2:$J$3001,'الحضور والانصراف'!$B$2:$B$3001,$A129,'الحضور والانصراف'!$A$2:$A$3001,"&gt;="&amp;$D$3,'الحضور والانصراف'!$A$2:$A$3001,"&lt;="&amp;$F$3))</f>
        <v>0</v>
      </c>
      <c r="I129" s="22" t="n">
        <f aca="false">IF($A129="","",SUMIFS('الحضور والانصراف'!$K$2:$K$3001,'الحضور والانصراف'!$B$2:$B$3001,$A129,'الحضور والانصراف'!$A$2:$A$3001,"&gt;="&amp;$D$3,'الحضور والانصراف'!$A$2:$A$3001,"&lt;="&amp;$F$3))</f>
        <v>0</v>
      </c>
      <c r="J129" s="22" t="n">
        <f aca="false">IF($A129="","",SUMIFS('الحضور والانصراف'!$L$2:$L$3001,'الحضور والانصراف'!$B$2:$B$3001,$A129,'الحضور والانصراف'!$A$2:$A$3001,"&gt;="&amp;$D$3,'الحضور والانصراف'!$A$2:$A$3001,"&lt;="&amp;$F$3))</f>
        <v>0</v>
      </c>
      <c r="K129" s="21" t="n">
        <f aca="false">IF($A129="","",ROUND(SUMIFS('الحضور والانصراف'!$M$2:$M$3001,'الحضور والانصراف'!$B$2:$B$3001,$A129,'الحضور والانصراف'!$A$2:$A$3001,"&gt;="&amp;$D$3,'الحضور والانصراف'!$A$2:$A$3001,"&lt;="&amp;$F$3)/60,2))</f>
        <v>0</v>
      </c>
      <c r="L129" s="21" t="n">
        <f aca="false">IF($A129="","",SUMIFS(المأموريات!$F$2:$F$1001,المأموريات!$A$2:$A$1001,$A129,المأموريات!$C$2:$C$1001,"&gt;="&amp;$D$3,المأموريات!$C$2:$C$1001,"&lt;="&amp;$F$3,المأموريات!$H$2:$H$1001,"موافق"))</f>
        <v>0</v>
      </c>
      <c r="M129" s="24" t="n">
        <f aca="false">IF($A129="","",N(الموظفين!K125))</f>
        <v>3000</v>
      </c>
      <c r="N129" s="24" t="n">
        <f aca="false">IF($A129="","",SUMIFS('الحضور والانصراف'!$S$2:$S$3001,'الحضور والانصراف'!$B$2:$B$3001,$A129,'الحضور والانصراف'!$A$2:$A$3001,"&gt;="&amp;$D$3,'الحضور والانصراف'!$A$2:$A$3001,"&lt;="&amp;$F$3))</f>
        <v>0</v>
      </c>
      <c r="O129" s="24" t="n">
        <f aca="false">IF($A129="","",SUMIFS('الحضور والانصراف'!$Q$2:$Q$3001,'الحضور والانصراف'!$B$2:$B$3001,$A129,'الحضور والانصراف'!$A$2:$A$3001,"&gt;="&amp;$D$3,'الحضور والانصراف'!$A$2:$A$3001,"&lt;="&amp;$F$3))</f>
        <v>0</v>
      </c>
      <c r="P129" s="24" t="n">
        <f aca="false">IF($A129="","",SUMIFS('الحضور والانصراف'!$R$2:$R$3001,'الحضور والانصراف'!$B$2:$B$3001,$A129,'الحضور والانصراف'!$A$2:$A$3001,"&gt;="&amp;$D$3,'الحضور والانصراف'!$A$2:$A$3001,"&lt;="&amp;$F$3))</f>
        <v>0</v>
      </c>
      <c r="Q129" s="24" t="n">
        <f aca="false">IF($A129="","",M129+N129-O129-P129)</f>
        <v>3000</v>
      </c>
    </row>
    <row r="130" customFormat="false" ht="15" hidden="false" customHeight="false" outlineLevel="0" collapsed="false">
      <c r="A130" s="18" t="str">
        <f aca="false">IF(الموظفين!A126="","",الموظفين!A126)</f>
        <v>EMP125</v>
      </c>
      <c r="B130" s="18" t="str">
        <f aca="false">IF($A130="","",الموظفين!B126)</f>
        <v>الموظف 125</v>
      </c>
      <c r="C130" s="18" t="str">
        <f aca="false">IF($A130="","",IF(الموظفين!C126="","",الموظفين!C126))</f>
        <v/>
      </c>
      <c r="D130" s="22" t="n">
        <f aca="false">IF($A130="","",COUNTIFS('الحضور والانصراف'!$B$2:$B$3001,$A130,'الحضور والانصراف'!$P$2:$P$3001,"حاضر",'الحضور والانصراف'!$A$2:$A$3001,"&gt;="&amp;$D$3,'الحضور والانصراف'!$A$2:$A$3001,"&lt;="&amp;$F$3)+COUNTIFS('الحضور والانصراف'!$B$2:$B$3001,$A130,'الحضور والانصراف'!$P$2:$P$3001,"متأخر",'الحضور والانصراف'!$A$2:$A$3001,"&gt;="&amp;$D$3,'الحضور والانصراف'!$A$2:$A$3001,"&lt;="&amp;$F$3)+COUNTIFS('الحضور والانصراف'!$B$2:$B$3001,$A130,'الحضور والانصراف'!$P$2:$P$3001,"بدون انصراف",'الحضور والانصراف'!$A$2:$A$3001,"&gt;="&amp;$D$3,'الحضور والانصراف'!$A$2:$A$3001,"&lt;="&amp;$F$3))</f>
        <v>0</v>
      </c>
      <c r="E130" s="22" t="n">
        <f aca="false">IF($A130="","",COUNTIFS('الحضور والانصراف'!$B$2:$B$3001,$A130,'الحضور والانصراف'!$P$2:$P$3001,"متأخر",'الحضور والانصراف'!$A$2:$A$3001,"&gt;="&amp;$D$3,'الحضور والانصراف'!$A$2:$A$3001,"&lt;="&amp;$F$3))</f>
        <v>0</v>
      </c>
      <c r="F130" s="22" t="n">
        <f aca="false">IF($A130="","",COUNTIFS('الحضور والانصراف'!$B$2:$B$3001,$A130,'الحضور والانصراف'!$P$2:$P$3001,"غائب",'الحضور والانصراف'!$A$2:$A$3001,"&gt;="&amp;$D$3,'الحضور والانصراف'!$A$2:$A$3001,"&lt;="&amp;$F$3)+COUNTIFS('الحضور والانصراف'!$B$2:$B$3001,$A130,'الحضور والانصراف'!$P$2:$P$3001,"غياب",'الحضور والانصراف'!$A$2:$A$3001,"&gt;="&amp;$D$3,'الحضور والانصراف'!$A$2:$A$3001,"&lt;="&amp;$F$3))</f>
        <v>0</v>
      </c>
      <c r="G130" s="22" t="n">
        <f aca="false">IF($A130="","",SUMIFS(الإجازات!$I$2:$I$1001,الإجازات!$A$2:$A$1001,$A130,الإجازات!$G$2:$G$1001,"مقبولة"))</f>
        <v>0</v>
      </c>
      <c r="H130" s="21" t="n">
        <f aca="false">IF($A130="","",SUMIFS('الحضور والانصراف'!$J$2:$J$3001,'الحضور والانصراف'!$B$2:$B$3001,$A130,'الحضور والانصراف'!$A$2:$A$3001,"&gt;="&amp;$D$3,'الحضور والانصراف'!$A$2:$A$3001,"&lt;="&amp;$F$3))</f>
        <v>0</v>
      </c>
      <c r="I130" s="22" t="n">
        <f aca="false">IF($A130="","",SUMIFS('الحضور والانصراف'!$K$2:$K$3001,'الحضور والانصراف'!$B$2:$B$3001,$A130,'الحضور والانصراف'!$A$2:$A$3001,"&gt;="&amp;$D$3,'الحضور والانصراف'!$A$2:$A$3001,"&lt;="&amp;$F$3))</f>
        <v>0</v>
      </c>
      <c r="J130" s="22" t="n">
        <f aca="false">IF($A130="","",SUMIFS('الحضور والانصراف'!$L$2:$L$3001,'الحضور والانصراف'!$B$2:$B$3001,$A130,'الحضور والانصراف'!$A$2:$A$3001,"&gt;="&amp;$D$3,'الحضور والانصراف'!$A$2:$A$3001,"&lt;="&amp;$F$3))</f>
        <v>0</v>
      </c>
      <c r="K130" s="21" t="n">
        <f aca="false">IF($A130="","",ROUND(SUMIFS('الحضور والانصراف'!$M$2:$M$3001,'الحضور والانصراف'!$B$2:$B$3001,$A130,'الحضور والانصراف'!$A$2:$A$3001,"&gt;="&amp;$D$3,'الحضور والانصراف'!$A$2:$A$3001,"&lt;="&amp;$F$3)/60,2))</f>
        <v>0</v>
      </c>
      <c r="L130" s="21" t="n">
        <f aca="false">IF($A130="","",SUMIFS(المأموريات!$F$2:$F$1001,المأموريات!$A$2:$A$1001,$A130,المأموريات!$C$2:$C$1001,"&gt;="&amp;$D$3,المأموريات!$C$2:$C$1001,"&lt;="&amp;$F$3,المأموريات!$H$2:$H$1001,"موافق"))</f>
        <v>0</v>
      </c>
      <c r="M130" s="24" t="n">
        <f aca="false">IF($A130="","",N(الموظفين!K126))</f>
        <v>3000</v>
      </c>
      <c r="N130" s="24" t="n">
        <f aca="false">IF($A130="","",SUMIFS('الحضور والانصراف'!$S$2:$S$3001,'الحضور والانصراف'!$B$2:$B$3001,$A130,'الحضور والانصراف'!$A$2:$A$3001,"&gt;="&amp;$D$3,'الحضور والانصراف'!$A$2:$A$3001,"&lt;="&amp;$F$3))</f>
        <v>0</v>
      </c>
      <c r="O130" s="24" t="n">
        <f aca="false">IF($A130="","",SUMIFS('الحضور والانصراف'!$Q$2:$Q$3001,'الحضور والانصراف'!$B$2:$B$3001,$A130,'الحضور والانصراف'!$A$2:$A$3001,"&gt;="&amp;$D$3,'الحضور والانصراف'!$A$2:$A$3001,"&lt;="&amp;$F$3))</f>
        <v>0</v>
      </c>
      <c r="P130" s="24" t="n">
        <f aca="false">IF($A130="","",SUMIFS('الحضور والانصراف'!$R$2:$R$3001,'الحضور والانصراف'!$B$2:$B$3001,$A130,'الحضور والانصراف'!$A$2:$A$3001,"&gt;="&amp;$D$3,'الحضور والانصراف'!$A$2:$A$3001,"&lt;="&amp;$F$3))</f>
        <v>0</v>
      </c>
      <c r="Q130" s="24" t="n">
        <f aca="false">IF($A130="","",M130+N130-O130-P130)</f>
        <v>3000</v>
      </c>
    </row>
    <row r="131" customFormat="false" ht="15" hidden="false" customHeight="false" outlineLevel="0" collapsed="false">
      <c r="A131" s="18" t="str">
        <f aca="false">IF(الموظفين!A127="","",الموظفين!A127)</f>
        <v>EMP126</v>
      </c>
      <c r="B131" s="18" t="str">
        <f aca="false">IF($A131="","",الموظفين!B127)</f>
        <v>الموظف 126</v>
      </c>
      <c r="C131" s="18" t="str">
        <f aca="false">IF($A131="","",IF(الموظفين!C127="","",الموظفين!C127))</f>
        <v/>
      </c>
      <c r="D131" s="22" t="n">
        <f aca="false">IF($A131="","",COUNTIFS('الحضور والانصراف'!$B$2:$B$3001,$A131,'الحضور والانصراف'!$P$2:$P$3001,"حاضر",'الحضور والانصراف'!$A$2:$A$3001,"&gt;="&amp;$D$3,'الحضور والانصراف'!$A$2:$A$3001,"&lt;="&amp;$F$3)+COUNTIFS('الحضور والانصراف'!$B$2:$B$3001,$A131,'الحضور والانصراف'!$P$2:$P$3001,"متأخر",'الحضور والانصراف'!$A$2:$A$3001,"&gt;="&amp;$D$3,'الحضور والانصراف'!$A$2:$A$3001,"&lt;="&amp;$F$3)+COUNTIFS('الحضور والانصراف'!$B$2:$B$3001,$A131,'الحضور والانصراف'!$P$2:$P$3001,"بدون انصراف",'الحضور والانصراف'!$A$2:$A$3001,"&gt;="&amp;$D$3,'الحضور والانصراف'!$A$2:$A$3001,"&lt;="&amp;$F$3))</f>
        <v>0</v>
      </c>
      <c r="E131" s="22" t="n">
        <f aca="false">IF($A131="","",COUNTIFS('الحضور والانصراف'!$B$2:$B$3001,$A131,'الحضور والانصراف'!$P$2:$P$3001,"متأخر",'الحضور والانصراف'!$A$2:$A$3001,"&gt;="&amp;$D$3,'الحضور والانصراف'!$A$2:$A$3001,"&lt;="&amp;$F$3))</f>
        <v>0</v>
      </c>
      <c r="F131" s="22" t="n">
        <f aca="false">IF($A131="","",COUNTIFS('الحضور والانصراف'!$B$2:$B$3001,$A131,'الحضور والانصراف'!$P$2:$P$3001,"غائب",'الحضور والانصراف'!$A$2:$A$3001,"&gt;="&amp;$D$3,'الحضور والانصراف'!$A$2:$A$3001,"&lt;="&amp;$F$3)+COUNTIFS('الحضور والانصراف'!$B$2:$B$3001,$A131,'الحضور والانصراف'!$P$2:$P$3001,"غياب",'الحضور والانصراف'!$A$2:$A$3001,"&gt;="&amp;$D$3,'الحضور والانصراف'!$A$2:$A$3001,"&lt;="&amp;$F$3))</f>
        <v>0</v>
      </c>
      <c r="G131" s="22" t="n">
        <f aca="false">IF($A131="","",SUMIFS(الإجازات!$I$2:$I$1001,الإجازات!$A$2:$A$1001,$A131,الإجازات!$G$2:$G$1001,"مقبولة"))</f>
        <v>0</v>
      </c>
      <c r="H131" s="21" t="n">
        <f aca="false">IF($A131="","",SUMIFS('الحضور والانصراف'!$J$2:$J$3001,'الحضور والانصراف'!$B$2:$B$3001,$A131,'الحضور والانصراف'!$A$2:$A$3001,"&gt;="&amp;$D$3,'الحضور والانصراف'!$A$2:$A$3001,"&lt;="&amp;$F$3))</f>
        <v>0</v>
      </c>
      <c r="I131" s="22" t="n">
        <f aca="false">IF($A131="","",SUMIFS('الحضور والانصراف'!$K$2:$K$3001,'الحضور والانصراف'!$B$2:$B$3001,$A131,'الحضور والانصراف'!$A$2:$A$3001,"&gt;="&amp;$D$3,'الحضور والانصراف'!$A$2:$A$3001,"&lt;="&amp;$F$3))</f>
        <v>0</v>
      </c>
      <c r="J131" s="22" t="n">
        <f aca="false">IF($A131="","",SUMIFS('الحضور والانصراف'!$L$2:$L$3001,'الحضور والانصراف'!$B$2:$B$3001,$A131,'الحضور والانصراف'!$A$2:$A$3001,"&gt;="&amp;$D$3,'الحضور والانصراف'!$A$2:$A$3001,"&lt;="&amp;$F$3))</f>
        <v>0</v>
      </c>
      <c r="K131" s="21" t="n">
        <f aca="false">IF($A131="","",ROUND(SUMIFS('الحضور والانصراف'!$M$2:$M$3001,'الحضور والانصراف'!$B$2:$B$3001,$A131,'الحضور والانصراف'!$A$2:$A$3001,"&gt;="&amp;$D$3,'الحضور والانصراف'!$A$2:$A$3001,"&lt;="&amp;$F$3)/60,2))</f>
        <v>0</v>
      </c>
      <c r="L131" s="21" t="n">
        <f aca="false">IF($A131="","",SUMIFS(المأموريات!$F$2:$F$1001,المأموريات!$A$2:$A$1001,$A131,المأموريات!$C$2:$C$1001,"&gt;="&amp;$D$3,المأموريات!$C$2:$C$1001,"&lt;="&amp;$F$3,المأموريات!$H$2:$H$1001,"موافق"))</f>
        <v>0</v>
      </c>
      <c r="M131" s="24" t="n">
        <f aca="false">IF($A131="","",N(الموظفين!K127))</f>
        <v>3000</v>
      </c>
      <c r="N131" s="24" t="n">
        <f aca="false">IF($A131="","",SUMIFS('الحضور والانصراف'!$S$2:$S$3001,'الحضور والانصراف'!$B$2:$B$3001,$A131,'الحضور والانصراف'!$A$2:$A$3001,"&gt;="&amp;$D$3,'الحضور والانصراف'!$A$2:$A$3001,"&lt;="&amp;$F$3))</f>
        <v>0</v>
      </c>
      <c r="O131" s="24" t="n">
        <f aca="false">IF($A131="","",SUMIFS('الحضور والانصراف'!$Q$2:$Q$3001,'الحضور والانصراف'!$B$2:$B$3001,$A131,'الحضور والانصراف'!$A$2:$A$3001,"&gt;="&amp;$D$3,'الحضور والانصراف'!$A$2:$A$3001,"&lt;="&amp;$F$3))</f>
        <v>0</v>
      </c>
      <c r="P131" s="24" t="n">
        <f aca="false">IF($A131="","",SUMIFS('الحضور والانصراف'!$R$2:$R$3001,'الحضور والانصراف'!$B$2:$B$3001,$A131,'الحضور والانصراف'!$A$2:$A$3001,"&gt;="&amp;$D$3,'الحضور والانصراف'!$A$2:$A$3001,"&lt;="&amp;$F$3))</f>
        <v>0</v>
      </c>
      <c r="Q131" s="24" t="n">
        <f aca="false">IF($A131="","",M131+N131-O131-P131)</f>
        <v>3000</v>
      </c>
    </row>
    <row r="132" customFormat="false" ht="15" hidden="false" customHeight="false" outlineLevel="0" collapsed="false">
      <c r="A132" s="18" t="str">
        <f aca="false">IF(الموظفين!A128="","",الموظفين!A128)</f>
        <v>EMP127</v>
      </c>
      <c r="B132" s="18" t="str">
        <f aca="false">IF($A132="","",الموظفين!B128)</f>
        <v>الموظف 127</v>
      </c>
      <c r="C132" s="18" t="str">
        <f aca="false">IF($A132="","",IF(الموظفين!C128="","",الموظفين!C128))</f>
        <v/>
      </c>
      <c r="D132" s="22" t="n">
        <f aca="false">IF($A132="","",COUNTIFS('الحضور والانصراف'!$B$2:$B$3001,$A132,'الحضور والانصراف'!$P$2:$P$3001,"حاضر",'الحضور والانصراف'!$A$2:$A$3001,"&gt;="&amp;$D$3,'الحضور والانصراف'!$A$2:$A$3001,"&lt;="&amp;$F$3)+COUNTIFS('الحضور والانصراف'!$B$2:$B$3001,$A132,'الحضور والانصراف'!$P$2:$P$3001,"متأخر",'الحضور والانصراف'!$A$2:$A$3001,"&gt;="&amp;$D$3,'الحضور والانصراف'!$A$2:$A$3001,"&lt;="&amp;$F$3)+COUNTIFS('الحضور والانصراف'!$B$2:$B$3001,$A132,'الحضور والانصراف'!$P$2:$P$3001,"بدون انصراف",'الحضور والانصراف'!$A$2:$A$3001,"&gt;="&amp;$D$3,'الحضور والانصراف'!$A$2:$A$3001,"&lt;="&amp;$F$3))</f>
        <v>0</v>
      </c>
      <c r="E132" s="22" t="n">
        <f aca="false">IF($A132="","",COUNTIFS('الحضور والانصراف'!$B$2:$B$3001,$A132,'الحضور والانصراف'!$P$2:$P$3001,"متأخر",'الحضور والانصراف'!$A$2:$A$3001,"&gt;="&amp;$D$3,'الحضور والانصراف'!$A$2:$A$3001,"&lt;="&amp;$F$3))</f>
        <v>0</v>
      </c>
      <c r="F132" s="22" t="n">
        <f aca="false">IF($A132="","",COUNTIFS('الحضور والانصراف'!$B$2:$B$3001,$A132,'الحضور والانصراف'!$P$2:$P$3001,"غائب",'الحضور والانصراف'!$A$2:$A$3001,"&gt;="&amp;$D$3,'الحضور والانصراف'!$A$2:$A$3001,"&lt;="&amp;$F$3)+COUNTIFS('الحضور والانصراف'!$B$2:$B$3001,$A132,'الحضور والانصراف'!$P$2:$P$3001,"غياب",'الحضور والانصراف'!$A$2:$A$3001,"&gt;="&amp;$D$3,'الحضور والانصراف'!$A$2:$A$3001,"&lt;="&amp;$F$3))</f>
        <v>0</v>
      </c>
      <c r="G132" s="22" t="n">
        <f aca="false">IF($A132="","",SUMIFS(الإجازات!$I$2:$I$1001,الإجازات!$A$2:$A$1001,$A132,الإجازات!$G$2:$G$1001,"مقبولة"))</f>
        <v>0</v>
      </c>
      <c r="H132" s="21" t="n">
        <f aca="false">IF($A132="","",SUMIFS('الحضور والانصراف'!$J$2:$J$3001,'الحضور والانصراف'!$B$2:$B$3001,$A132,'الحضور والانصراف'!$A$2:$A$3001,"&gt;="&amp;$D$3,'الحضور والانصراف'!$A$2:$A$3001,"&lt;="&amp;$F$3))</f>
        <v>0</v>
      </c>
      <c r="I132" s="22" t="n">
        <f aca="false">IF($A132="","",SUMIFS('الحضور والانصراف'!$K$2:$K$3001,'الحضور والانصراف'!$B$2:$B$3001,$A132,'الحضور والانصراف'!$A$2:$A$3001,"&gt;="&amp;$D$3,'الحضور والانصراف'!$A$2:$A$3001,"&lt;="&amp;$F$3))</f>
        <v>0</v>
      </c>
      <c r="J132" s="22" t="n">
        <f aca="false">IF($A132="","",SUMIFS('الحضور والانصراف'!$L$2:$L$3001,'الحضور والانصراف'!$B$2:$B$3001,$A132,'الحضور والانصراف'!$A$2:$A$3001,"&gt;="&amp;$D$3,'الحضور والانصراف'!$A$2:$A$3001,"&lt;="&amp;$F$3))</f>
        <v>0</v>
      </c>
      <c r="K132" s="21" t="n">
        <f aca="false">IF($A132="","",ROUND(SUMIFS('الحضور والانصراف'!$M$2:$M$3001,'الحضور والانصراف'!$B$2:$B$3001,$A132,'الحضور والانصراف'!$A$2:$A$3001,"&gt;="&amp;$D$3,'الحضور والانصراف'!$A$2:$A$3001,"&lt;="&amp;$F$3)/60,2))</f>
        <v>0</v>
      </c>
      <c r="L132" s="21" t="n">
        <f aca="false">IF($A132="","",SUMIFS(المأموريات!$F$2:$F$1001,المأموريات!$A$2:$A$1001,$A132,المأموريات!$C$2:$C$1001,"&gt;="&amp;$D$3,المأموريات!$C$2:$C$1001,"&lt;="&amp;$F$3,المأموريات!$H$2:$H$1001,"موافق"))</f>
        <v>0</v>
      </c>
      <c r="M132" s="24" t="n">
        <f aca="false">IF($A132="","",N(الموظفين!K128))</f>
        <v>3000</v>
      </c>
      <c r="N132" s="24" t="n">
        <f aca="false">IF($A132="","",SUMIFS('الحضور والانصراف'!$S$2:$S$3001,'الحضور والانصراف'!$B$2:$B$3001,$A132,'الحضور والانصراف'!$A$2:$A$3001,"&gt;="&amp;$D$3,'الحضور والانصراف'!$A$2:$A$3001,"&lt;="&amp;$F$3))</f>
        <v>0</v>
      </c>
      <c r="O132" s="24" t="n">
        <f aca="false">IF($A132="","",SUMIFS('الحضور والانصراف'!$Q$2:$Q$3001,'الحضور والانصراف'!$B$2:$B$3001,$A132,'الحضور والانصراف'!$A$2:$A$3001,"&gt;="&amp;$D$3,'الحضور والانصراف'!$A$2:$A$3001,"&lt;="&amp;$F$3))</f>
        <v>0</v>
      </c>
      <c r="P132" s="24" t="n">
        <f aca="false">IF($A132="","",SUMIFS('الحضور والانصراف'!$R$2:$R$3001,'الحضور والانصراف'!$B$2:$B$3001,$A132,'الحضور والانصراف'!$A$2:$A$3001,"&gt;="&amp;$D$3,'الحضور والانصراف'!$A$2:$A$3001,"&lt;="&amp;$F$3))</f>
        <v>0</v>
      </c>
      <c r="Q132" s="24" t="n">
        <f aca="false">IF($A132="","",M132+N132-O132-P132)</f>
        <v>3000</v>
      </c>
    </row>
    <row r="133" customFormat="false" ht="15" hidden="false" customHeight="false" outlineLevel="0" collapsed="false">
      <c r="A133" s="18" t="str">
        <f aca="false">IF(الموظفين!A129="","",الموظفين!A129)</f>
        <v>EMP128</v>
      </c>
      <c r="B133" s="18" t="str">
        <f aca="false">IF($A133="","",الموظفين!B129)</f>
        <v>الموظف 128</v>
      </c>
      <c r="C133" s="18" t="str">
        <f aca="false">IF($A133="","",IF(الموظفين!C129="","",الموظفين!C129))</f>
        <v/>
      </c>
      <c r="D133" s="22" t="n">
        <f aca="false">IF($A133="","",COUNTIFS('الحضور والانصراف'!$B$2:$B$3001,$A133,'الحضور والانصراف'!$P$2:$P$3001,"حاضر",'الحضور والانصراف'!$A$2:$A$3001,"&gt;="&amp;$D$3,'الحضور والانصراف'!$A$2:$A$3001,"&lt;="&amp;$F$3)+COUNTIFS('الحضور والانصراف'!$B$2:$B$3001,$A133,'الحضور والانصراف'!$P$2:$P$3001,"متأخر",'الحضور والانصراف'!$A$2:$A$3001,"&gt;="&amp;$D$3,'الحضور والانصراف'!$A$2:$A$3001,"&lt;="&amp;$F$3)+COUNTIFS('الحضور والانصراف'!$B$2:$B$3001,$A133,'الحضور والانصراف'!$P$2:$P$3001,"بدون انصراف",'الحضور والانصراف'!$A$2:$A$3001,"&gt;="&amp;$D$3,'الحضور والانصراف'!$A$2:$A$3001,"&lt;="&amp;$F$3))</f>
        <v>0</v>
      </c>
      <c r="E133" s="22" t="n">
        <f aca="false">IF($A133="","",COUNTIFS('الحضور والانصراف'!$B$2:$B$3001,$A133,'الحضور والانصراف'!$P$2:$P$3001,"متأخر",'الحضور والانصراف'!$A$2:$A$3001,"&gt;="&amp;$D$3,'الحضور والانصراف'!$A$2:$A$3001,"&lt;="&amp;$F$3))</f>
        <v>0</v>
      </c>
      <c r="F133" s="22" t="n">
        <f aca="false">IF($A133="","",COUNTIFS('الحضور والانصراف'!$B$2:$B$3001,$A133,'الحضور والانصراف'!$P$2:$P$3001,"غائب",'الحضور والانصراف'!$A$2:$A$3001,"&gt;="&amp;$D$3,'الحضور والانصراف'!$A$2:$A$3001,"&lt;="&amp;$F$3)+COUNTIFS('الحضور والانصراف'!$B$2:$B$3001,$A133,'الحضور والانصراف'!$P$2:$P$3001,"غياب",'الحضور والانصراف'!$A$2:$A$3001,"&gt;="&amp;$D$3,'الحضور والانصراف'!$A$2:$A$3001,"&lt;="&amp;$F$3))</f>
        <v>0</v>
      </c>
      <c r="G133" s="22" t="n">
        <f aca="false">IF($A133="","",SUMIFS(الإجازات!$I$2:$I$1001,الإجازات!$A$2:$A$1001,$A133,الإجازات!$G$2:$G$1001,"مقبولة"))</f>
        <v>0</v>
      </c>
      <c r="H133" s="21" t="n">
        <f aca="false">IF($A133="","",SUMIFS('الحضور والانصراف'!$J$2:$J$3001,'الحضور والانصراف'!$B$2:$B$3001,$A133,'الحضور والانصراف'!$A$2:$A$3001,"&gt;="&amp;$D$3,'الحضور والانصراف'!$A$2:$A$3001,"&lt;="&amp;$F$3))</f>
        <v>0</v>
      </c>
      <c r="I133" s="22" t="n">
        <f aca="false">IF($A133="","",SUMIFS('الحضور والانصراف'!$K$2:$K$3001,'الحضور والانصراف'!$B$2:$B$3001,$A133,'الحضور والانصراف'!$A$2:$A$3001,"&gt;="&amp;$D$3,'الحضور والانصراف'!$A$2:$A$3001,"&lt;="&amp;$F$3))</f>
        <v>0</v>
      </c>
      <c r="J133" s="22" t="n">
        <f aca="false">IF($A133="","",SUMIFS('الحضور والانصراف'!$L$2:$L$3001,'الحضور والانصراف'!$B$2:$B$3001,$A133,'الحضور والانصراف'!$A$2:$A$3001,"&gt;="&amp;$D$3,'الحضور والانصراف'!$A$2:$A$3001,"&lt;="&amp;$F$3))</f>
        <v>0</v>
      </c>
      <c r="K133" s="21" t="n">
        <f aca="false">IF($A133="","",ROUND(SUMIFS('الحضور والانصراف'!$M$2:$M$3001,'الحضور والانصراف'!$B$2:$B$3001,$A133,'الحضور والانصراف'!$A$2:$A$3001,"&gt;="&amp;$D$3,'الحضور والانصراف'!$A$2:$A$3001,"&lt;="&amp;$F$3)/60,2))</f>
        <v>0</v>
      </c>
      <c r="L133" s="21" t="n">
        <f aca="false">IF($A133="","",SUMIFS(المأموريات!$F$2:$F$1001,المأموريات!$A$2:$A$1001,$A133,المأموريات!$C$2:$C$1001,"&gt;="&amp;$D$3,المأموريات!$C$2:$C$1001,"&lt;="&amp;$F$3,المأموريات!$H$2:$H$1001,"موافق"))</f>
        <v>0</v>
      </c>
      <c r="M133" s="24" t="n">
        <f aca="false">IF($A133="","",N(الموظفين!K129))</f>
        <v>3000</v>
      </c>
      <c r="N133" s="24" t="n">
        <f aca="false">IF($A133="","",SUMIFS('الحضور والانصراف'!$S$2:$S$3001,'الحضور والانصراف'!$B$2:$B$3001,$A133,'الحضور والانصراف'!$A$2:$A$3001,"&gt;="&amp;$D$3,'الحضور والانصراف'!$A$2:$A$3001,"&lt;="&amp;$F$3))</f>
        <v>0</v>
      </c>
      <c r="O133" s="24" t="n">
        <f aca="false">IF($A133="","",SUMIFS('الحضور والانصراف'!$Q$2:$Q$3001,'الحضور والانصراف'!$B$2:$B$3001,$A133,'الحضور والانصراف'!$A$2:$A$3001,"&gt;="&amp;$D$3,'الحضور والانصراف'!$A$2:$A$3001,"&lt;="&amp;$F$3))</f>
        <v>0</v>
      </c>
      <c r="P133" s="24" t="n">
        <f aca="false">IF($A133="","",SUMIFS('الحضور والانصراف'!$R$2:$R$3001,'الحضور والانصراف'!$B$2:$B$3001,$A133,'الحضور والانصراف'!$A$2:$A$3001,"&gt;="&amp;$D$3,'الحضور والانصراف'!$A$2:$A$3001,"&lt;="&amp;$F$3))</f>
        <v>0</v>
      </c>
      <c r="Q133" s="24" t="n">
        <f aca="false">IF($A133="","",M133+N133-O133-P133)</f>
        <v>3000</v>
      </c>
    </row>
    <row r="134" customFormat="false" ht="15" hidden="false" customHeight="false" outlineLevel="0" collapsed="false">
      <c r="A134" s="18" t="str">
        <f aca="false">IF(الموظفين!A130="","",الموظفين!A130)</f>
        <v>EMP129</v>
      </c>
      <c r="B134" s="18" t="str">
        <f aca="false">IF($A134="","",الموظفين!B130)</f>
        <v>الموظف 129</v>
      </c>
      <c r="C134" s="18" t="str">
        <f aca="false">IF($A134="","",IF(الموظفين!C130="","",الموظفين!C130))</f>
        <v/>
      </c>
      <c r="D134" s="22" t="n">
        <f aca="false">IF($A134="","",COUNTIFS('الحضور والانصراف'!$B$2:$B$3001,$A134,'الحضور والانصراف'!$P$2:$P$3001,"حاضر",'الحضور والانصراف'!$A$2:$A$3001,"&gt;="&amp;$D$3,'الحضور والانصراف'!$A$2:$A$3001,"&lt;="&amp;$F$3)+COUNTIFS('الحضور والانصراف'!$B$2:$B$3001,$A134,'الحضور والانصراف'!$P$2:$P$3001,"متأخر",'الحضور والانصراف'!$A$2:$A$3001,"&gt;="&amp;$D$3,'الحضور والانصراف'!$A$2:$A$3001,"&lt;="&amp;$F$3)+COUNTIFS('الحضور والانصراف'!$B$2:$B$3001,$A134,'الحضور والانصراف'!$P$2:$P$3001,"بدون انصراف",'الحضور والانصراف'!$A$2:$A$3001,"&gt;="&amp;$D$3,'الحضور والانصراف'!$A$2:$A$3001,"&lt;="&amp;$F$3))</f>
        <v>0</v>
      </c>
      <c r="E134" s="22" t="n">
        <f aca="false">IF($A134="","",COUNTIFS('الحضور والانصراف'!$B$2:$B$3001,$A134,'الحضور والانصراف'!$P$2:$P$3001,"متأخر",'الحضور والانصراف'!$A$2:$A$3001,"&gt;="&amp;$D$3,'الحضور والانصراف'!$A$2:$A$3001,"&lt;="&amp;$F$3))</f>
        <v>0</v>
      </c>
      <c r="F134" s="22" t="n">
        <f aca="false">IF($A134="","",COUNTIFS('الحضور والانصراف'!$B$2:$B$3001,$A134,'الحضور والانصراف'!$P$2:$P$3001,"غائب",'الحضور والانصراف'!$A$2:$A$3001,"&gt;="&amp;$D$3,'الحضور والانصراف'!$A$2:$A$3001,"&lt;="&amp;$F$3)+COUNTIFS('الحضور والانصراف'!$B$2:$B$3001,$A134,'الحضور والانصراف'!$P$2:$P$3001,"غياب",'الحضور والانصراف'!$A$2:$A$3001,"&gt;="&amp;$D$3,'الحضور والانصراف'!$A$2:$A$3001,"&lt;="&amp;$F$3))</f>
        <v>0</v>
      </c>
      <c r="G134" s="22" t="n">
        <f aca="false">IF($A134="","",SUMIFS(الإجازات!$I$2:$I$1001,الإجازات!$A$2:$A$1001,$A134,الإجازات!$G$2:$G$1001,"مقبولة"))</f>
        <v>0</v>
      </c>
      <c r="H134" s="21" t="n">
        <f aca="false">IF($A134="","",SUMIFS('الحضور والانصراف'!$J$2:$J$3001,'الحضور والانصراف'!$B$2:$B$3001,$A134,'الحضور والانصراف'!$A$2:$A$3001,"&gt;="&amp;$D$3,'الحضور والانصراف'!$A$2:$A$3001,"&lt;="&amp;$F$3))</f>
        <v>0</v>
      </c>
      <c r="I134" s="22" t="n">
        <f aca="false">IF($A134="","",SUMIFS('الحضور والانصراف'!$K$2:$K$3001,'الحضور والانصراف'!$B$2:$B$3001,$A134,'الحضور والانصراف'!$A$2:$A$3001,"&gt;="&amp;$D$3,'الحضور والانصراف'!$A$2:$A$3001,"&lt;="&amp;$F$3))</f>
        <v>0</v>
      </c>
      <c r="J134" s="22" t="n">
        <f aca="false">IF($A134="","",SUMIFS('الحضور والانصراف'!$L$2:$L$3001,'الحضور والانصراف'!$B$2:$B$3001,$A134,'الحضور والانصراف'!$A$2:$A$3001,"&gt;="&amp;$D$3,'الحضور والانصراف'!$A$2:$A$3001,"&lt;="&amp;$F$3))</f>
        <v>0</v>
      </c>
      <c r="K134" s="21" t="n">
        <f aca="false">IF($A134="","",ROUND(SUMIFS('الحضور والانصراف'!$M$2:$M$3001,'الحضور والانصراف'!$B$2:$B$3001,$A134,'الحضور والانصراف'!$A$2:$A$3001,"&gt;="&amp;$D$3,'الحضور والانصراف'!$A$2:$A$3001,"&lt;="&amp;$F$3)/60,2))</f>
        <v>0</v>
      </c>
      <c r="L134" s="21" t="n">
        <f aca="false">IF($A134="","",SUMIFS(المأموريات!$F$2:$F$1001,المأموريات!$A$2:$A$1001,$A134,المأموريات!$C$2:$C$1001,"&gt;="&amp;$D$3,المأموريات!$C$2:$C$1001,"&lt;="&amp;$F$3,المأموريات!$H$2:$H$1001,"موافق"))</f>
        <v>0</v>
      </c>
      <c r="M134" s="24" t="n">
        <f aca="false">IF($A134="","",N(الموظفين!K130))</f>
        <v>3000</v>
      </c>
      <c r="N134" s="24" t="n">
        <f aca="false">IF($A134="","",SUMIFS('الحضور والانصراف'!$S$2:$S$3001,'الحضور والانصراف'!$B$2:$B$3001,$A134,'الحضور والانصراف'!$A$2:$A$3001,"&gt;="&amp;$D$3,'الحضور والانصراف'!$A$2:$A$3001,"&lt;="&amp;$F$3))</f>
        <v>0</v>
      </c>
      <c r="O134" s="24" t="n">
        <f aca="false">IF($A134="","",SUMIFS('الحضور والانصراف'!$Q$2:$Q$3001,'الحضور والانصراف'!$B$2:$B$3001,$A134,'الحضور والانصراف'!$A$2:$A$3001,"&gt;="&amp;$D$3,'الحضور والانصراف'!$A$2:$A$3001,"&lt;="&amp;$F$3))</f>
        <v>0</v>
      </c>
      <c r="P134" s="24" t="n">
        <f aca="false">IF($A134="","",SUMIFS('الحضور والانصراف'!$R$2:$R$3001,'الحضور والانصراف'!$B$2:$B$3001,$A134,'الحضور والانصراف'!$A$2:$A$3001,"&gt;="&amp;$D$3,'الحضور والانصراف'!$A$2:$A$3001,"&lt;="&amp;$F$3))</f>
        <v>0</v>
      </c>
      <c r="Q134" s="24" t="n">
        <f aca="false">IF($A134="","",M134+N134-O134-P134)</f>
        <v>3000</v>
      </c>
    </row>
    <row r="135" customFormat="false" ht="15" hidden="false" customHeight="false" outlineLevel="0" collapsed="false">
      <c r="A135" s="18" t="str">
        <f aca="false">IF(الموظفين!A131="","",الموظفين!A131)</f>
        <v>EMP130</v>
      </c>
      <c r="B135" s="18" t="str">
        <f aca="false">IF($A135="","",الموظفين!B131)</f>
        <v>الموظف 130</v>
      </c>
      <c r="C135" s="18" t="str">
        <f aca="false">IF($A135="","",IF(الموظفين!C131="","",الموظفين!C131))</f>
        <v/>
      </c>
      <c r="D135" s="22" t="n">
        <f aca="false">IF($A135="","",COUNTIFS('الحضور والانصراف'!$B$2:$B$3001,$A135,'الحضور والانصراف'!$P$2:$P$3001,"حاضر",'الحضور والانصراف'!$A$2:$A$3001,"&gt;="&amp;$D$3,'الحضور والانصراف'!$A$2:$A$3001,"&lt;="&amp;$F$3)+COUNTIFS('الحضور والانصراف'!$B$2:$B$3001,$A135,'الحضور والانصراف'!$P$2:$P$3001,"متأخر",'الحضور والانصراف'!$A$2:$A$3001,"&gt;="&amp;$D$3,'الحضور والانصراف'!$A$2:$A$3001,"&lt;="&amp;$F$3)+COUNTIFS('الحضور والانصراف'!$B$2:$B$3001,$A135,'الحضور والانصراف'!$P$2:$P$3001,"بدون انصراف",'الحضور والانصراف'!$A$2:$A$3001,"&gt;="&amp;$D$3,'الحضور والانصراف'!$A$2:$A$3001,"&lt;="&amp;$F$3))</f>
        <v>0</v>
      </c>
      <c r="E135" s="22" t="n">
        <f aca="false">IF($A135="","",COUNTIFS('الحضور والانصراف'!$B$2:$B$3001,$A135,'الحضور والانصراف'!$P$2:$P$3001,"متأخر",'الحضور والانصراف'!$A$2:$A$3001,"&gt;="&amp;$D$3,'الحضور والانصراف'!$A$2:$A$3001,"&lt;="&amp;$F$3))</f>
        <v>0</v>
      </c>
      <c r="F135" s="22" t="n">
        <f aca="false">IF($A135="","",COUNTIFS('الحضور والانصراف'!$B$2:$B$3001,$A135,'الحضور والانصراف'!$P$2:$P$3001,"غائب",'الحضور والانصراف'!$A$2:$A$3001,"&gt;="&amp;$D$3,'الحضور والانصراف'!$A$2:$A$3001,"&lt;="&amp;$F$3)+COUNTIFS('الحضور والانصراف'!$B$2:$B$3001,$A135,'الحضور والانصراف'!$P$2:$P$3001,"غياب",'الحضور والانصراف'!$A$2:$A$3001,"&gt;="&amp;$D$3,'الحضور والانصراف'!$A$2:$A$3001,"&lt;="&amp;$F$3))</f>
        <v>0</v>
      </c>
      <c r="G135" s="22" t="n">
        <f aca="false">IF($A135="","",SUMIFS(الإجازات!$I$2:$I$1001,الإجازات!$A$2:$A$1001,$A135,الإجازات!$G$2:$G$1001,"مقبولة"))</f>
        <v>0</v>
      </c>
      <c r="H135" s="21" t="n">
        <f aca="false">IF($A135="","",SUMIFS('الحضور والانصراف'!$J$2:$J$3001,'الحضور والانصراف'!$B$2:$B$3001,$A135,'الحضور والانصراف'!$A$2:$A$3001,"&gt;="&amp;$D$3,'الحضور والانصراف'!$A$2:$A$3001,"&lt;="&amp;$F$3))</f>
        <v>0</v>
      </c>
      <c r="I135" s="22" t="n">
        <f aca="false">IF($A135="","",SUMIFS('الحضور والانصراف'!$K$2:$K$3001,'الحضور والانصراف'!$B$2:$B$3001,$A135,'الحضور والانصراف'!$A$2:$A$3001,"&gt;="&amp;$D$3,'الحضور والانصراف'!$A$2:$A$3001,"&lt;="&amp;$F$3))</f>
        <v>0</v>
      </c>
      <c r="J135" s="22" t="n">
        <f aca="false">IF($A135="","",SUMIFS('الحضور والانصراف'!$L$2:$L$3001,'الحضور والانصراف'!$B$2:$B$3001,$A135,'الحضور والانصراف'!$A$2:$A$3001,"&gt;="&amp;$D$3,'الحضور والانصراف'!$A$2:$A$3001,"&lt;="&amp;$F$3))</f>
        <v>0</v>
      </c>
      <c r="K135" s="21" t="n">
        <f aca="false">IF($A135="","",ROUND(SUMIFS('الحضور والانصراف'!$M$2:$M$3001,'الحضور والانصراف'!$B$2:$B$3001,$A135,'الحضور والانصراف'!$A$2:$A$3001,"&gt;="&amp;$D$3,'الحضور والانصراف'!$A$2:$A$3001,"&lt;="&amp;$F$3)/60,2))</f>
        <v>0</v>
      </c>
      <c r="L135" s="21" t="n">
        <f aca="false">IF($A135="","",SUMIFS(المأموريات!$F$2:$F$1001,المأموريات!$A$2:$A$1001,$A135,المأموريات!$C$2:$C$1001,"&gt;="&amp;$D$3,المأموريات!$C$2:$C$1001,"&lt;="&amp;$F$3,المأموريات!$H$2:$H$1001,"موافق"))</f>
        <v>0</v>
      </c>
      <c r="M135" s="24" t="n">
        <f aca="false">IF($A135="","",N(الموظفين!K131))</f>
        <v>3000</v>
      </c>
      <c r="N135" s="24" t="n">
        <f aca="false">IF($A135="","",SUMIFS('الحضور والانصراف'!$S$2:$S$3001,'الحضور والانصراف'!$B$2:$B$3001,$A135,'الحضور والانصراف'!$A$2:$A$3001,"&gt;="&amp;$D$3,'الحضور والانصراف'!$A$2:$A$3001,"&lt;="&amp;$F$3))</f>
        <v>0</v>
      </c>
      <c r="O135" s="24" t="n">
        <f aca="false">IF($A135="","",SUMIFS('الحضور والانصراف'!$Q$2:$Q$3001,'الحضور والانصراف'!$B$2:$B$3001,$A135,'الحضور والانصراف'!$A$2:$A$3001,"&gt;="&amp;$D$3,'الحضور والانصراف'!$A$2:$A$3001,"&lt;="&amp;$F$3))</f>
        <v>0</v>
      </c>
      <c r="P135" s="24" t="n">
        <f aca="false">IF($A135="","",SUMIFS('الحضور والانصراف'!$R$2:$R$3001,'الحضور والانصراف'!$B$2:$B$3001,$A135,'الحضور والانصراف'!$A$2:$A$3001,"&gt;="&amp;$D$3,'الحضور والانصراف'!$A$2:$A$3001,"&lt;="&amp;$F$3))</f>
        <v>0</v>
      </c>
      <c r="Q135" s="24" t="n">
        <f aca="false">IF($A135="","",M135+N135-O135-P135)</f>
        <v>3000</v>
      </c>
    </row>
    <row r="136" customFormat="false" ht="15" hidden="false" customHeight="false" outlineLevel="0" collapsed="false">
      <c r="A136" s="18" t="str">
        <f aca="false">IF(الموظفين!A132="","",الموظفين!A132)</f>
        <v>EMP131</v>
      </c>
      <c r="B136" s="18" t="str">
        <f aca="false">IF($A136="","",الموظفين!B132)</f>
        <v>الموظف 131</v>
      </c>
      <c r="C136" s="18" t="str">
        <f aca="false">IF($A136="","",IF(الموظفين!C132="","",الموظفين!C132))</f>
        <v/>
      </c>
      <c r="D136" s="22" t="n">
        <f aca="false">IF($A136="","",COUNTIFS('الحضور والانصراف'!$B$2:$B$3001,$A136,'الحضور والانصراف'!$P$2:$P$3001,"حاضر",'الحضور والانصراف'!$A$2:$A$3001,"&gt;="&amp;$D$3,'الحضور والانصراف'!$A$2:$A$3001,"&lt;="&amp;$F$3)+COUNTIFS('الحضور والانصراف'!$B$2:$B$3001,$A136,'الحضور والانصراف'!$P$2:$P$3001,"متأخر",'الحضور والانصراف'!$A$2:$A$3001,"&gt;="&amp;$D$3,'الحضور والانصراف'!$A$2:$A$3001,"&lt;="&amp;$F$3)+COUNTIFS('الحضور والانصراف'!$B$2:$B$3001,$A136,'الحضور والانصراف'!$P$2:$P$3001,"بدون انصراف",'الحضور والانصراف'!$A$2:$A$3001,"&gt;="&amp;$D$3,'الحضور والانصراف'!$A$2:$A$3001,"&lt;="&amp;$F$3))</f>
        <v>0</v>
      </c>
      <c r="E136" s="22" t="n">
        <f aca="false">IF($A136="","",COUNTIFS('الحضور والانصراف'!$B$2:$B$3001,$A136,'الحضور والانصراف'!$P$2:$P$3001,"متأخر",'الحضور والانصراف'!$A$2:$A$3001,"&gt;="&amp;$D$3,'الحضور والانصراف'!$A$2:$A$3001,"&lt;="&amp;$F$3))</f>
        <v>0</v>
      </c>
      <c r="F136" s="22" t="n">
        <f aca="false">IF($A136="","",COUNTIFS('الحضور والانصراف'!$B$2:$B$3001,$A136,'الحضور والانصراف'!$P$2:$P$3001,"غائب",'الحضور والانصراف'!$A$2:$A$3001,"&gt;="&amp;$D$3,'الحضور والانصراف'!$A$2:$A$3001,"&lt;="&amp;$F$3)+COUNTIFS('الحضور والانصراف'!$B$2:$B$3001,$A136,'الحضور والانصراف'!$P$2:$P$3001,"غياب",'الحضور والانصراف'!$A$2:$A$3001,"&gt;="&amp;$D$3,'الحضور والانصراف'!$A$2:$A$3001,"&lt;="&amp;$F$3))</f>
        <v>0</v>
      </c>
      <c r="G136" s="22" t="n">
        <f aca="false">IF($A136="","",SUMIFS(الإجازات!$I$2:$I$1001,الإجازات!$A$2:$A$1001,$A136,الإجازات!$G$2:$G$1001,"مقبولة"))</f>
        <v>0</v>
      </c>
      <c r="H136" s="21" t="n">
        <f aca="false">IF($A136="","",SUMIFS('الحضور والانصراف'!$J$2:$J$3001,'الحضور والانصراف'!$B$2:$B$3001,$A136,'الحضور والانصراف'!$A$2:$A$3001,"&gt;="&amp;$D$3,'الحضور والانصراف'!$A$2:$A$3001,"&lt;="&amp;$F$3))</f>
        <v>0</v>
      </c>
      <c r="I136" s="22" t="n">
        <f aca="false">IF($A136="","",SUMIFS('الحضور والانصراف'!$K$2:$K$3001,'الحضور والانصراف'!$B$2:$B$3001,$A136,'الحضور والانصراف'!$A$2:$A$3001,"&gt;="&amp;$D$3,'الحضور والانصراف'!$A$2:$A$3001,"&lt;="&amp;$F$3))</f>
        <v>0</v>
      </c>
      <c r="J136" s="22" t="n">
        <f aca="false">IF($A136="","",SUMIFS('الحضور والانصراف'!$L$2:$L$3001,'الحضور والانصراف'!$B$2:$B$3001,$A136,'الحضور والانصراف'!$A$2:$A$3001,"&gt;="&amp;$D$3,'الحضور والانصراف'!$A$2:$A$3001,"&lt;="&amp;$F$3))</f>
        <v>0</v>
      </c>
      <c r="K136" s="21" t="n">
        <f aca="false">IF($A136="","",ROUND(SUMIFS('الحضور والانصراف'!$M$2:$M$3001,'الحضور والانصراف'!$B$2:$B$3001,$A136,'الحضور والانصراف'!$A$2:$A$3001,"&gt;="&amp;$D$3,'الحضور والانصراف'!$A$2:$A$3001,"&lt;="&amp;$F$3)/60,2))</f>
        <v>0</v>
      </c>
      <c r="L136" s="21" t="n">
        <f aca="false">IF($A136="","",SUMIFS(المأموريات!$F$2:$F$1001,المأموريات!$A$2:$A$1001,$A136,المأموريات!$C$2:$C$1001,"&gt;="&amp;$D$3,المأموريات!$C$2:$C$1001,"&lt;="&amp;$F$3,المأموريات!$H$2:$H$1001,"موافق"))</f>
        <v>0</v>
      </c>
      <c r="M136" s="24" t="n">
        <f aca="false">IF($A136="","",N(الموظفين!K132))</f>
        <v>3000</v>
      </c>
      <c r="N136" s="24" t="n">
        <f aca="false">IF($A136="","",SUMIFS('الحضور والانصراف'!$S$2:$S$3001,'الحضور والانصراف'!$B$2:$B$3001,$A136,'الحضور والانصراف'!$A$2:$A$3001,"&gt;="&amp;$D$3,'الحضور والانصراف'!$A$2:$A$3001,"&lt;="&amp;$F$3))</f>
        <v>0</v>
      </c>
      <c r="O136" s="24" t="n">
        <f aca="false">IF($A136="","",SUMIFS('الحضور والانصراف'!$Q$2:$Q$3001,'الحضور والانصراف'!$B$2:$B$3001,$A136,'الحضور والانصراف'!$A$2:$A$3001,"&gt;="&amp;$D$3,'الحضور والانصراف'!$A$2:$A$3001,"&lt;="&amp;$F$3))</f>
        <v>0</v>
      </c>
      <c r="P136" s="24" t="n">
        <f aca="false">IF($A136="","",SUMIFS('الحضور والانصراف'!$R$2:$R$3001,'الحضور والانصراف'!$B$2:$B$3001,$A136,'الحضور والانصراف'!$A$2:$A$3001,"&gt;="&amp;$D$3,'الحضور والانصراف'!$A$2:$A$3001,"&lt;="&amp;$F$3))</f>
        <v>0</v>
      </c>
      <c r="Q136" s="24" t="n">
        <f aca="false">IF($A136="","",M136+N136-O136-P136)</f>
        <v>3000</v>
      </c>
    </row>
    <row r="137" customFormat="false" ht="15" hidden="false" customHeight="false" outlineLevel="0" collapsed="false">
      <c r="A137" s="18" t="str">
        <f aca="false">IF(الموظفين!A133="","",الموظفين!A133)</f>
        <v>EMP132</v>
      </c>
      <c r="B137" s="18" t="str">
        <f aca="false">IF($A137="","",الموظفين!B133)</f>
        <v>الموظف 132</v>
      </c>
      <c r="C137" s="18" t="str">
        <f aca="false">IF($A137="","",IF(الموظفين!C133="","",الموظفين!C133))</f>
        <v/>
      </c>
      <c r="D137" s="22" t="n">
        <f aca="false">IF($A137="","",COUNTIFS('الحضور والانصراف'!$B$2:$B$3001,$A137,'الحضور والانصراف'!$P$2:$P$3001,"حاضر",'الحضور والانصراف'!$A$2:$A$3001,"&gt;="&amp;$D$3,'الحضور والانصراف'!$A$2:$A$3001,"&lt;="&amp;$F$3)+COUNTIFS('الحضور والانصراف'!$B$2:$B$3001,$A137,'الحضور والانصراف'!$P$2:$P$3001,"متأخر",'الحضور والانصراف'!$A$2:$A$3001,"&gt;="&amp;$D$3,'الحضور والانصراف'!$A$2:$A$3001,"&lt;="&amp;$F$3)+COUNTIFS('الحضور والانصراف'!$B$2:$B$3001,$A137,'الحضور والانصراف'!$P$2:$P$3001,"بدون انصراف",'الحضور والانصراف'!$A$2:$A$3001,"&gt;="&amp;$D$3,'الحضور والانصراف'!$A$2:$A$3001,"&lt;="&amp;$F$3))</f>
        <v>0</v>
      </c>
      <c r="E137" s="22" t="n">
        <f aca="false">IF($A137="","",COUNTIFS('الحضور والانصراف'!$B$2:$B$3001,$A137,'الحضور والانصراف'!$P$2:$P$3001,"متأخر",'الحضور والانصراف'!$A$2:$A$3001,"&gt;="&amp;$D$3,'الحضور والانصراف'!$A$2:$A$3001,"&lt;="&amp;$F$3))</f>
        <v>0</v>
      </c>
      <c r="F137" s="22" t="n">
        <f aca="false">IF($A137="","",COUNTIFS('الحضور والانصراف'!$B$2:$B$3001,$A137,'الحضور والانصراف'!$P$2:$P$3001,"غائب",'الحضور والانصراف'!$A$2:$A$3001,"&gt;="&amp;$D$3,'الحضور والانصراف'!$A$2:$A$3001,"&lt;="&amp;$F$3)+COUNTIFS('الحضور والانصراف'!$B$2:$B$3001,$A137,'الحضور والانصراف'!$P$2:$P$3001,"غياب",'الحضور والانصراف'!$A$2:$A$3001,"&gt;="&amp;$D$3,'الحضور والانصراف'!$A$2:$A$3001,"&lt;="&amp;$F$3))</f>
        <v>0</v>
      </c>
      <c r="G137" s="22" t="n">
        <f aca="false">IF($A137="","",SUMIFS(الإجازات!$I$2:$I$1001,الإجازات!$A$2:$A$1001,$A137,الإجازات!$G$2:$G$1001,"مقبولة"))</f>
        <v>0</v>
      </c>
      <c r="H137" s="21" t="n">
        <f aca="false">IF($A137="","",SUMIFS('الحضور والانصراف'!$J$2:$J$3001,'الحضور والانصراف'!$B$2:$B$3001,$A137,'الحضور والانصراف'!$A$2:$A$3001,"&gt;="&amp;$D$3,'الحضور والانصراف'!$A$2:$A$3001,"&lt;="&amp;$F$3))</f>
        <v>0</v>
      </c>
      <c r="I137" s="22" t="n">
        <f aca="false">IF($A137="","",SUMIFS('الحضور والانصراف'!$K$2:$K$3001,'الحضور والانصراف'!$B$2:$B$3001,$A137,'الحضور والانصراف'!$A$2:$A$3001,"&gt;="&amp;$D$3,'الحضور والانصراف'!$A$2:$A$3001,"&lt;="&amp;$F$3))</f>
        <v>0</v>
      </c>
      <c r="J137" s="22" t="n">
        <f aca="false">IF($A137="","",SUMIFS('الحضور والانصراف'!$L$2:$L$3001,'الحضور والانصراف'!$B$2:$B$3001,$A137,'الحضور والانصراف'!$A$2:$A$3001,"&gt;="&amp;$D$3,'الحضور والانصراف'!$A$2:$A$3001,"&lt;="&amp;$F$3))</f>
        <v>0</v>
      </c>
      <c r="K137" s="21" t="n">
        <f aca="false">IF($A137="","",ROUND(SUMIFS('الحضور والانصراف'!$M$2:$M$3001,'الحضور والانصراف'!$B$2:$B$3001,$A137,'الحضور والانصراف'!$A$2:$A$3001,"&gt;="&amp;$D$3,'الحضور والانصراف'!$A$2:$A$3001,"&lt;="&amp;$F$3)/60,2))</f>
        <v>0</v>
      </c>
      <c r="L137" s="21" t="n">
        <f aca="false">IF($A137="","",SUMIFS(المأموريات!$F$2:$F$1001,المأموريات!$A$2:$A$1001,$A137,المأموريات!$C$2:$C$1001,"&gt;="&amp;$D$3,المأموريات!$C$2:$C$1001,"&lt;="&amp;$F$3,المأموريات!$H$2:$H$1001,"موافق"))</f>
        <v>0</v>
      </c>
      <c r="M137" s="24" t="n">
        <f aca="false">IF($A137="","",N(الموظفين!K133))</f>
        <v>3000</v>
      </c>
      <c r="N137" s="24" t="n">
        <f aca="false">IF($A137="","",SUMIFS('الحضور والانصراف'!$S$2:$S$3001,'الحضور والانصراف'!$B$2:$B$3001,$A137,'الحضور والانصراف'!$A$2:$A$3001,"&gt;="&amp;$D$3,'الحضور والانصراف'!$A$2:$A$3001,"&lt;="&amp;$F$3))</f>
        <v>0</v>
      </c>
      <c r="O137" s="24" t="n">
        <f aca="false">IF($A137="","",SUMIFS('الحضور والانصراف'!$Q$2:$Q$3001,'الحضور والانصراف'!$B$2:$B$3001,$A137,'الحضور والانصراف'!$A$2:$A$3001,"&gt;="&amp;$D$3,'الحضور والانصراف'!$A$2:$A$3001,"&lt;="&amp;$F$3))</f>
        <v>0</v>
      </c>
      <c r="P137" s="24" t="n">
        <f aca="false">IF($A137="","",SUMIFS('الحضور والانصراف'!$R$2:$R$3001,'الحضور والانصراف'!$B$2:$B$3001,$A137,'الحضور والانصراف'!$A$2:$A$3001,"&gt;="&amp;$D$3,'الحضور والانصراف'!$A$2:$A$3001,"&lt;="&amp;$F$3))</f>
        <v>0</v>
      </c>
      <c r="Q137" s="24" t="n">
        <f aca="false">IF($A137="","",M137+N137-O137-P137)</f>
        <v>3000</v>
      </c>
    </row>
    <row r="138" customFormat="false" ht="15" hidden="false" customHeight="false" outlineLevel="0" collapsed="false">
      <c r="A138" s="18" t="str">
        <f aca="false">IF(الموظفين!A134="","",الموظفين!A134)</f>
        <v>EMP133</v>
      </c>
      <c r="B138" s="18" t="str">
        <f aca="false">IF($A138="","",الموظفين!B134)</f>
        <v>الموظف 133</v>
      </c>
      <c r="C138" s="18" t="str">
        <f aca="false">IF($A138="","",IF(الموظفين!C134="","",الموظفين!C134))</f>
        <v/>
      </c>
      <c r="D138" s="22" t="n">
        <f aca="false">IF($A138="","",COUNTIFS('الحضور والانصراف'!$B$2:$B$3001,$A138,'الحضور والانصراف'!$P$2:$P$3001,"حاضر",'الحضور والانصراف'!$A$2:$A$3001,"&gt;="&amp;$D$3,'الحضور والانصراف'!$A$2:$A$3001,"&lt;="&amp;$F$3)+COUNTIFS('الحضور والانصراف'!$B$2:$B$3001,$A138,'الحضور والانصراف'!$P$2:$P$3001,"متأخر",'الحضور والانصراف'!$A$2:$A$3001,"&gt;="&amp;$D$3,'الحضور والانصراف'!$A$2:$A$3001,"&lt;="&amp;$F$3)+COUNTIFS('الحضور والانصراف'!$B$2:$B$3001,$A138,'الحضور والانصراف'!$P$2:$P$3001,"بدون انصراف",'الحضور والانصراف'!$A$2:$A$3001,"&gt;="&amp;$D$3,'الحضور والانصراف'!$A$2:$A$3001,"&lt;="&amp;$F$3))</f>
        <v>0</v>
      </c>
      <c r="E138" s="22" t="n">
        <f aca="false">IF($A138="","",COUNTIFS('الحضور والانصراف'!$B$2:$B$3001,$A138,'الحضور والانصراف'!$P$2:$P$3001,"متأخر",'الحضور والانصراف'!$A$2:$A$3001,"&gt;="&amp;$D$3,'الحضور والانصراف'!$A$2:$A$3001,"&lt;="&amp;$F$3))</f>
        <v>0</v>
      </c>
      <c r="F138" s="22" t="n">
        <f aca="false">IF($A138="","",COUNTIFS('الحضور والانصراف'!$B$2:$B$3001,$A138,'الحضور والانصراف'!$P$2:$P$3001,"غائب",'الحضور والانصراف'!$A$2:$A$3001,"&gt;="&amp;$D$3,'الحضور والانصراف'!$A$2:$A$3001,"&lt;="&amp;$F$3)+COUNTIFS('الحضور والانصراف'!$B$2:$B$3001,$A138,'الحضور والانصراف'!$P$2:$P$3001,"غياب",'الحضور والانصراف'!$A$2:$A$3001,"&gt;="&amp;$D$3,'الحضور والانصراف'!$A$2:$A$3001,"&lt;="&amp;$F$3))</f>
        <v>0</v>
      </c>
      <c r="G138" s="22" t="n">
        <f aca="false">IF($A138="","",SUMIFS(الإجازات!$I$2:$I$1001,الإجازات!$A$2:$A$1001,$A138,الإجازات!$G$2:$G$1001,"مقبولة"))</f>
        <v>0</v>
      </c>
      <c r="H138" s="21" t="n">
        <f aca="false">IF($A138="","",SUMIFS('الحضور والانصراف'!$J$2:$J$3001,'الحضور والانصراف'!$B$2:$B$3001,$A138,'الحضور والانصراف'!$A$2:$A$3001,"&gt;="&amp;$D$3,'الحضور والانصراف'!$A$2:$A$3001,"&lt;="&amp;$F$3))</f>
        <v>0</v>
      </c>
      <c r="I138" s="22" t="n">
        <f aca="false">IF($A138="","",SUMIFS('الحضور والانصراف'!$K$2:$K$3001,'الحضور والانصراف'!$B$2:$B$3001,$A138,'الحضور والانصراف'!$A$2:$A$3001,"&gt;="&amp;$D$3,'الحضور والانصراف'!$A$2:$A$3001,"&lt;="&amp;$F$3))</f>
        <v>0</v>
      </c>
      <c r="J138" s="22" t="n">
        <f aca="false">IF($A138="","",SUMIFS('الحضور والانصراف'!$L$2:$L$3001,'الحضور والانصراف'!$B$2:$B$3001,$A138,'الحضور والانصراف'!$A$2:$A$3001,"&gt;="&amp;$D$3,'الحضور والانصراف'!$A$2:$A$3001,"&lt;="&amp;$F$3))</f>
        <v>0</v>
      </c>
      <c r="K138" s="21" t="n">
        <f aca="false">IF($A138="","",ROUND(SUMIFS('الحضور والانصراف'!$M$2:$M$3001,'الحضور والانصراف'!$B$2:$B$3001,$A138,'الحضور والانصراف'!$A$2:$A$3001,"&gt;="&amp;$D$3,'الحضور والانصراف'!$A$2:$A$3001,"&lt;="&amp;$F$3)/60,2))</f>
        <v>0</v>
      </c>
      <c r="L138" s="21" t="n">
        <f aca="false">IF($A138="","",SUMIFS(المأموريات!$F$2:$F$1001,المأموريات!$A$2:$A$1001,$A138,المأموريات!$C$2:$C$1001,"&gt;="&amp;$D$3,المأموريات!$C$2:$C$1001,"&lt;="&amp;$F$3,المأموريات!$H$2:$H$1001,"موافق"))</f>
        <v>0</v>
      </c>
      <c r="M138" s="24" t="n">
        <f aca="false">IF($A138="","",N(الموظفين!K134))</f>
        <v>3000</v>
      </c>
      <c r="N138" s="24" t="n">
        <f aca="false">IF($A138="","",SUMIFS('الحضور والانصراف'!$S$2:$S$3001,'الحضور والانصراف'!$B$2:$B$3001,$A138,'الحضور والانصراف'!$A$2:$A$3001,"&gt;="&amp;$D$3,'الحضور والانصراف'!$A$2:$A$3001,"&lt;="&amp;$F$3))</f>
        <v>0</v>
      </c>
      <c r="O138" s="24" t="n">
        <f aca="false">IF($A138="","",SUMIFS('الحضور والانصراف'!$Q$2:$Q$3001,'الحضور والانصراف'!$B$2:$B$3001,$A138,'الحضور والانصراف'!$A$2:$A$3001,"&gt;="&amp;$D$3,'الحضور والانصراف'!$A$2:$A$3001,"&lt;="&amp;$F$3))</f>
        <v>0</v>
      </c>
      <c r="P138" s="24" t="n">
        <f aca="false">IF($A138="","",SUMIFS('الحضور والانصراف'!$R$2:$R$3001,'الحضور والانصراف'!$B$2:$B$3001,$A138,'الحضور والانصراف'!$A$2:$A$3001,"&gt;="&amp;$D$3,'الحضور والانصراف'!$A$2:$A$3001,"&lt;="&amp;$F$3))</f>
        <v>0</v>
      </c>
      <c r="Q138" s="24" t="n">
        <f aca="false">IF($A138="","",M138+N138-O138-P138)</f>
        <v>3000</v>
      </c>
    </row>
    <row r="139" customFormat="false" ht="15" hidden="false" customHeight="false" outlineLevel="0" collapsed="false">
      <c r="A139" s="18" t="str">
        <f aca="false">IF(الموظفين!A135="","",الموظفين!A135)</f>
        <v>EMP134</v>
      </c>
      <c r="B139" s="18" t="str">
        <f aca="false">IF($A139="","",الموظفين!B135)</f>
        <v>الموظف 134</v>
      </c>
      <c r="C139" s="18" t="str">
        <f aca="false">IF($A139="","",IF(الموظفين!C135="","",الموظفين!C135))</f>
        <v/>
      </c>
      <c r="D139" s="22" t="n">
        <f aca="false">IF($A139="","",COUNTIFS('الحضور والانصراف'!$B$2:$B$3001,$A139,'الحضور والانصراف'!$P$2:$P$3001,"حاضر",'الحضور والانصراف'!$A$2:$A$3001,"&gt;="&amp;$D$3,'الحضور والانصراف'!$A$2:$A$3001,"&lt;="&amp;$F$3)+COUNTIFS('الحضور والانصراف'!$B$2:$B$3001,$A139,'الحضور والانصراف'!$P$2:$P$3001,"متأخر",'الحضور والانصراف'!$A$2:$A$3001,"&gt;="&amp;$D$3,'الحضور والانصراف'!$A$2:$A$3001,"&lt;="&amp;$F$3)+COUNTIFS('الحضور والانصراف'!$B$2:$B$3001,$A139,'الحضور والانصراف'!$P$2:$P$3001,"بدون انصراف",'الحضور والانصراف'!$A$2:$A$3001,"&gt;="&amp;$D$3,'الحضور والانصراف'!$A$2:$A$3001,"&lt;="&amp;$F$3))</f>
        <v>0</v>
      </c>
      <c r="E139" s="22" t="n">
        <f aca="false">IF($A139="","",COUNTIFS('الحضور والانصراف'!$B$2:$B$3001,$A139,'الحضور والانصراف'!$P$2:$P$3001,"متأخر",'الحضور والانصراف'!$A$2:$A$3001,"&gt;="&amp;$D$3,'الحضور والانصراف'!$A$2:$A$3001,"&lt;="&amp;$F$3))</f>
        <v>0</v>
      </c>
      <c r="F139" s="22" t="n">
        <f aca="false">IF($A139="","",COUNTIFS('الحضور والانصراف'!$B$2:$B$3001,$A139,'الحضور والانصراف'!$P$2:$P$3001,"غائب",'الحضور والانصراف'!$A$2:$A$3001,"&gt;="&amp;$D$3,'الحضور والانصراف'!$A$2:$A$3001,"&lt;="&amp;$F$3)+COUNTIFS('الحضور والانصراف'!$B$2:$B$3001,$A139,'الحضور والانصراف'!$P$2:$P$3001,"غياب",'الحضور والانصراف'!$A$2:$A$3001,"&gt;="&amp;$D$3,'الحضور والانصراف'!$A$2:$A$3001,"&lt;="&amp;$F$3))</f>
        <v>0</v>
      </c>
      <c r="G139" s="22" t="n">
        <f aca="false">IF($A139="","",SUMIFS(الإجازات!$I$2:$I$1001,الإجازات!$A$2:$A$1001,$A139,الإجازات!$G$2:$G$1001,"مقبولة"))</f>
        <v>0</v>
      </c>
      <c r="H139" s="21" t="n">
        <f aca="false">IF($A139="","",SUMIFS('الحضور والانصراف'!$J$2:$J$3001,'الحضور والانصراف'!$B$2:$B$3001,$A139,'الحضور والانصراف'!$A$2:$A$3001,"&gt;="&amp;$D$3,'الحضور والانصراف'!$A$2:$A$3001,"&lt;="&amp;$F$3))</f>
        <v>0</v>
      </c>
      <c r="I139" s="22" t="n">
        <f aca="false">IF($A139="","",SUMIFS('الحضور والانصراف'!$K$2:$K$3001,'الحضور والانصراف'!$B$2:$B$3001,$A139,'الحضور والانصراف'!$A$2:$A$3001,"&gt;="&amp;$D$3,'الحضور والانصراف'!$A$2:$A$3001,"&lt;="&amp;$F$3))</f>
        <v>0</v>
      </c>
      <c r="J139" s="22" t="n">
        <f aca="false">IF($A139="","",SUMIFS('الحضور والانصراف'!$L$2:$L$3001,'الحضور والانصراف'!$B$2:$B$3001,$A139,'الحضور والانصراف'!$A$2:$A$3001,"&gt;="&amp;$D$3,'الحضور والانصراف'!$A$2:$A$3001,"&lt;="&amp;$F$3))</f>
        <v>0</v>
      </c>
      <c r="K139" s="21" t="n">
        <f aca="false">IF($A139="","",ROUND(SUMIFS('الحضور والانصراف'!$M$2:$M$3001,'الحضور والانصراف'!$B$2:$B$3001,$A139,'الحضور والانصراف'!$A$2:$A$3001,"&gt;="&amp;$D$3,'الحضور والانصراف'!$A$2:$A$3001,"&lt;="&amp;$F$3)/60,2))</f>
        <v>0</v>
      </c>
      <c r="L139" s="21" t="n">
        <f aca="false">IF($A139="","",SUMIFS(المأموريات!$F$2:$F$1001,المأموريات!$A$2:$A$1001,$A139,المأموريات!$C$2:$C$1001,"&gt;="&amp;$D$3,المأموريات!$C$2:$C$1001,"&lt;="&amp;$F$3,المأموريات!$H$2:$H$1001,"موافق"))</f>
        <v>0</v>
      </c>
      <c r="M139" s="24" t="n">
        <f aca="false">IF($A139="","",N(الموظفين!K135))</f>
        <v>3000</v>
      </c>
      <c r="N139" s="24" t="n">
        <f aca="false">IF($A139="","",SUMIFS('الحضور والانصراف'!$S$2:$S$3001,'الحضور والانصراف'!$B$2:$B$3001,$A139,'الحضور والانصراف'!$A$2:$A$3001,"&gt;="&amp;$D$3,'الحضور والانصراف'!$A$2:$A$3001,"&lt;="&amp;$F$3))</f>
        <v>0</v>
      </c>
      <c r="O139" s="24" t="n">
        <f aca="false">IF($A139="","",SUMIFS('الحضور والانصراف'!$Q$2:$Q$3001,'الحضور والانصراف'!$B$2:$B$3001,$A139,'الحضور والانصراف'!$A$2:$A$3001,"&gt;="&amp;$D$3,'الحضور والانصراف'!$A$2:$A$3001,"&lt;="&amp;$F$3))</f>
        <v>0</v>
      </c>
      <c r="P139" s="24" t="n">
        <f aca="false">IF($A139="","",SUMIFS('الحضور والانصراف'!$R$2:$R$3001,'الحضور والانصراف'!$B$2:$B$3001,$A139,'الحضور والانصراف'!$A$2:$A$3001,"&gt;="&amp;$D$3,'الحضور والانصراف'!$A$2:$A$3001,"&lt;="&amp;$F$3))</f>
        <v>0</v>
      </c>
      <c r="Q139" s="24" t="n">
        <f aca="false">IF($A139="","",M139+N139-O139-P139)</f>
        <v>3000</v>
      </c>
    </row>
    <row r="140" customFormat="false" ht="15" hidden="false" customHeight="false" outlineLevel="0" collapsed="false">
      <c r="A140" s="18" t="str">
        <f aca="false">IF(الموظفين!A136="","",الموظفين!A136)</f>
        <v>EMP135</v>
      </c>
      <c r="B140" s="18" t="str">
        <f aca="false">IF($A140="","",الموظفين!B136)</f>
        <v>الموظف 135</v>
      </c>
      <c r="C140" s="18" t="str">
        <f aca="false">IF($A140="","",IF(الموظفين!C136="","",الموظفين!C136))</f>
        <v/>
      </c>
      <c r="D140" s="22" t="n">
        <f aca="false">IF($A140="","",COUNTIFS('الحضور والانصراف'!$B$2:$B$3001,$A140,'الحضور والانصراف'!$P$2:$P$3001,"حاضر",'الحضور والانصراف'!$A$2:$A$3001,"&gt;="&amp;$D$3,'الحضور والانصراف'!$A$2:$A$3001,"&lt;="&amp;$F$3)+COUNTIFS('الحضور والانصراف'!$B$2:$B$3001,$A140,'الحضور والانصراف'!$P$2:$P$3001,"متأخر",'الحضور والانصراف'!$A$2:$A$3001,"&gt;="&amp;$D$3,'الحضور والانصراف'!$A$2:$A$3001,"&lt;="&amp;$F$3)+COUNTIFS('الحضور والانصراف'!$B$2:$B$3001,$A140,'الحضور والانصراف'!$P$2:$P$3001,"بدون انصراف",'الحضور والانصراف'!$A$2:$A$3001,"&gt;="&amp;$D$3,'الحضور والانصراف'!$A$2:$A$3001,"&lt;="&amp;$F$3))</f>
        <v>0</v>
      </c>
      <c r="E140" s="22" t="n">
        <f aca="false">IF($A140="","",COUNTIFS('الحضور والانصراف'!$B$2:$B$3001,$A140,'الحضور والانصراف'!$P$2:$P$3001,"متأخر",'الحضور والانصراف'!$A$2:$A$3001,"&gt;="&amp;$D$3,'الحضور والانصراف'!$A$2:$A$3001,"&lt;="&amp;$F$3))</f>
        <v>0</v>
      </c>
      <c r="F140" s="22" t="n">
        <f aca="false">IF($A140="","",COUNTIFS('الحضور والانصراف'!$B$2:$B$3001,$A140,'الحضور والانصراف'!$P$2:$P$3001,"غائب",'الحضور والانصراف'!$A$2:$A$3001,"&gt;="&amp;$D$3,'الحضور والانصراف'!$A$2:$A$3001,"&lt;="&amp;$F$3)+COUNTIFS('الحضور والانصراف'!$B$2:$B$3001,$A140,'الحضور والانصراف'!$P$2:$P$3001,"غياب",'الحضور والانصراف'!$A$2:$A$3001,"&gt;="&amp;$D$3,'الحضور والانصراف'!$A$2:$A$3001,"&lt;="&amp;$F$3))</f>
        <v>0</v>
      </c>
      <c r="G140" s="22" t="n">
        <f aca="false">IF($A140="","",SUMIFS(الإجازات!$I$2:$I$1001,الإجازات!$A$2:$A$1001,$A140,الإجازات!$G$2:$G$1001,"مقبولة"))</f>
        <v>0</v>
      </c>
      <c r="H140" s="21" t="n">
        <f aca="false">IF($A140="","",SUMIFS('الحضور والانصراف'!$J$2:$J$3001,'الحضور والانصراف'!$B$2:$B$3001,$A140,'الحضور والانصراف'!$A$2:$A$3001,"&gt;="&amp;$D$3,'الحضور والانصراف'!$A$2:$A$3001,"&lt;="&amp;$F$3))</f>
        <v>0</v>
      </c>
      <c r="I140" s="22" t="n">
        <f aca="false">IF($A140="","",SUMIFS('الحضور والانصراف'!$K$2:$K$3001,'الحضور والانصراف'!$B$2:$B$3001,$A140,'الحضور والانصراف'!$A$2:$A$3001,"&gt;="&amp;$D$3,'الحضور والانصراف'!$A$2:$A$3001,"&lt;="&amp;$F$3))</f>
        <v>0</v>
      </c>
      <c r="J140" s="22" t="n">
        <f aca="false">IF($A140="","",SUMIFS('الحضور والانصراف'!$L$2:$L$3001,'الحضور والانصراف'!$B$2:$B$3001,$A140,'الحضور والانصراف'!$A$2:$A$3001,"&gt;="&amp;$D$3,'الحضور والانصراف'!$A$2:$A$3001,"&lt;="&amp;$F$3))</f>
        <v>0</v>
      </c>
      <c r="K140" s="21" t="n">
        <f aca="false">IF($A140="","",ROUND(SUMIFS('الحضور والانصراف'!$M$2:$M$3001,'الحضور والانصراف'!$B$2:$B$3001,$A140,'الحضور والانصراف'!$A$2:$A$3001,"&gt;="&amp;$D$3,'الحضور والانصراف'!$A$2:$A$3001,"&lt;="&amp;$F$3)/60,2))</f>
        <v>0</v>
      </c>
      <c r="L140" s="21" t="n">
        <f aca="false">IF($A140="","",SUMIFS(المأموريات!$F$2:$F$1001,المأموريات!$A$2:$A$1001,$A140,المأموريات!$C$2:$C$1001,"&gt;="&amp;$D$3,المأموريات!$C$2:$C$1001,"&lt;="&amp;$F$3,المأموريات!$H$2:$H$1001,"موافق"))</f>
        <v>0</v>
      </c>
      <c r="M140" s="24" t="n">
        <f aca="false">IF($A140="","",N(الموظفين!K136))</f>
        <v>3000</v>
      </c>
      <c r="N140" s="24" t="n">
        <f aca="false">IF($A140="","",SUMIFS('الحضور والانصراف'!$S$2:$S$3001,'الحضور والانصراف'!$B$2:$B$3001,$A140,'الحضور والانصراف'!$A$2:$A$3001,"&gt;="&amp;$D$3,'الحضور والانصراف'!$A$2:$A$3001,"&lt;="&amp;$F$3))</f>
        <v>0</v>
      </c>
      <c r="O140" s="24" t="n">
        <f aca="false">IF($A140="","",SUMIFS('الحضور والانصراف'!$Q$2:$Q$3001,'الحضور والانصراف'!$B$2:$B$3001,$A140,'الحضور والانصراف'!$A$2:$A$3001,"&gt;="&amp;$D$3,'الحضور والانصراف'!$A$2:$A$3001,"&lt;="&amp;$F$3))</f>
        <v>0</v>
      </c>
      <c r="P140" s="24" t="n">
        <f aca="false">IF($A140="","",SUMIFS('الحضور والانصراف'!$R$2:$R$3001,'الحضور والانصراف'!$B$2:$B$3001,$A140,'الحضور والانصراف'!$A$2:$A$3001,"&gt;="&amp;$D$3,'الحضور والانصراف'!$A$2:$A$3001,"&lt;="&amp;$F$3))</f>
        <v>0</v>
      </c>
      <c r="Q140" s="24" t="n">
        <f aca="false">IF($A140="","",M140+N140-O140-P140)</f>
        <v>3000</v>
      </c>
    </row>
    <row r="141" customFormat="false" ht="15" hidden="false" customHeight="false" outlineLevel="0" collapsed="false">
      <c r="A141" s="18" t="str">
        <f aca="false">IF(الموظفين!A137="","",الموظفين!A137)</f>
        <v>EMP136</v>
      </c>
      <c r="B141" s="18" t="str">
        <f aca="false">IF($A141="","",الموظفين!B137)</f>
        <v>الموظف 136</v>
      </c>
      <c r="C141" s="18" t="str">
        <f aca="false">IF($A141="","",IF(الموظفين!C137="","",الموظفين!C137))</f>
        <v/>
      </c>
      <c r="D141" s="22" t="n">
        <f aca="false">IF($A141="","",COUNTIFS('الحضور والانصراف'!$B$2:$B$3001,$A141,'الحضور والانصراف'!$P$2:$P$3001,"حاضر",'الحضور والانصراف'!$A$2:$A$3001,"&gt;="&amp;$D$3,'الحضور والانصراف'!$A$2:$A$3001,"&lt;="&amp;$F$3)+COUNTIFS('الحضور والانصراف'!$B$2:$B$3001,$A141,'الحضور والانصراف'!$P$2:$P$3001,"متأخر",'الحضور والانصراف'!$A$2:$A$3001,"&gt;="&amp;$D$3,'الحضور والانصراف'!$A$2:$A$3001,"&lt;="&amp;$F$3)+COUNTIFS('الحضور والانصراف'!$B$2:$B$3001,$A141,'الحضور والانصراف'!$P$2:$P$3001,"بدون انصراف",'الحضور والانصراف'!$A$2:$A$3001,"&gt;="&amp;$D$3,'الحضور والانصراف'!$A$2:$A$3001,"&lt;="&amp;$F$3))</f>
        <v>0</v>
      </c>
      <c r="E141" s="22" t="n">
        <f aca="false">IF($A141="","",COUNTIFS('الحضور والانصراف'!$B$2:$B$3001,$A141,'الحضور والانصراف'!$P$2:$P$3001,"متأخر",'الحضور والانصراف'!$A$2:$A$3001,"&gt;="&amp;$D$3,'الحضور والانصراف'!$A$2:$A$3001,"&lt;="&amp;$F$3))</f>
        <v>0</v>
      </c>
      <c r="F141" s="22" t="n">
        <f aca="false">IF($A141="","",COUNTIFS('الحضور والانصراف'!$B$2:$B$3001,$A141,'الحضور والانصراف'!$P$2:$P$3001,"غائب",'الحضور والانصراف'!$A$2:$A$3001,"&gt;="&amp;$D$3,'الحضور والانصراف'!$A$2:$A$3001,"&lt;="&amp;$F$3)+COUNTIFS('الحضور والانصراف'!$B$2:$B$3001,$A141,'الحضور والانصراف'!$P$2:$P$3001,"غياب",'الحضور والانصراف'!$A$2:$A$3001,"&gt;="&amp;$D$3,'الحضور والانصراف'!$A$2:$A$3001,"&lt;="&amp;$F$3))</f>
        <v>0</v>
      </c>
      <c r="G141" s="22" t="n">
        <f aca="false">IF($A141="","",SUMIFS(الإجازات!$I$2:$I$1001,الإجازات!$A$2:$A$1001,$A141,الإجازات!$G$2:$G$1001,"مقبولة"))</f>
        <v>0</v>
      </c>
      <c r="H141" s="21" t="n">
        <f aca="false">IF($A141="","",SUMIFS('الحضور والانصراف'!$J$2:$J$3001,'الحضور والانصراف'!$B$2:$B$3001,$A141,'الحضور والانصراف'!$A$2:$A$3001,"&gt;="&amp;$D$3,'الحضور والانصراف'!$A$2:$A$3001,"&lt;="&amp;$F$3))</f>
        <v>0</v>
      </c>
      <c r="I141" s="22" t="n">
        <f aca="false">IF($A141="","",SUMIFS('الحضور والانصراف'!$K$2:$K$3001,'الحضور والانصراف'!$B$2:$B$3001,$A141,'الحضور والانصراف'!$A$2:$A$3001,"&gt;="&amp;$D$3,'الحضور والانصراف'!$A$2:$A$3001,"&lt;="&amp;$F$3))</f>
        <v>0</v>
      </c>
      <c r="J141" s="22" t="n">
        <f aca="false">IF($A141="","",SUMIFS('الحضور والانصراف'!$L$2:$L$3001,'الحضور والانصراف'!$B$2:$B$3001,$A141,'الحضور والانصراف'!$A$2:$A$3001,"&gt;="&amp;$D$3,'الحضور والانصراف'!$A$2:$A$3001,"&lt;="&amp;$F$3))</f>
        <v>0</v>
      </c>
      <c r="K141" s="21" t="n">
        <f aca="false">IF($A141="","",ROUND(SUMIFS('الحضور والانصراف'!$M$2:$M$3001,'الحضور والانصراف'!$B$2:$B$3001,$A141,'الحضور والانصراف'!$A$2:$A$3001,"&gt;="&amp;$D$3,'الحضور والانصراف'!$A$2:$A$3001,"&lt;="&amp;$F$3)/60,2))</f>
        <v>0</v>
      </c>
      <c r="L141" s="21" t="n">
        <f aca="false">IF($A141="","",SUMIFS(المأموريات!$F$2:$F$1001,المأموريات!$A$2:$A$1001,$A141,المأموريات!$C$2:$C$1001,"&gt;="&amp;$D$3,المأموريات!$C$2:$C$1001,"&lt;="&amp;$F$3,المأموريات!$H$2:$H$1001,"موافق"))</f>
        <v>0</v>
      </c>
      <c r="M141" s="24" t="n">
        <f aca="false">IF($A141="","",N(الموظفين!K137))</f>
        <v>3000</v>
      </c>
      <c r="N141" s="24" t="n">
        <f aca="false">IF($A141="","",SUMIFS('الحضور والانصراف'!$S$2:$S$3001,'الحضور والانصراف'!$B$2:$B$3001,$A141,'الحضور والانصراف'!$A$2:$A$3001,"&gt;="&amp;$D$3,'الحضور والانصراف'!$A$2:$A$3001,"&lt;="&amp;$F$3))</f>
        <v>0</v>
      </c>
      <c r="O141" s="24" t="n">
        <f aca="false">IF($A141="","",SUMIFS('الحضور والانصراف'!$Q$2:$Q$3001,'الحضور والانصراف'!$B$2:$B$3001,$A141,'الحضور والانصراف'!$A$2:$A$3001,"&gt;="&amp;$D$3,'الحضور والانصراف'!$A$2:$A$3001,"&lt;="&amp;$F$3))</f>
        <v>0</v>
      </c>
      <c r="P141" s="24" t="n">
        <f aca="false">IF($A141="","",SUMIFS('الحضور والانصراف'!$R$2:$R$3001,'الحضور والانصراف'!$B$2:$B$3001,$A141,'الحضور والانصراف'!$A$2:$A$3001,"&gt;="&amp;$D$3,'الحضور والانصراف'!$A$2:$A$3001,"&lt;="&amp;$F$3))</f>
        <v>0</v>
      </c>
      <c r="Q141" s="24" t="n">
        <f aca="false">IF($A141="","",M141+N141-O141-P141)</f>
        <v>3000</v>
      </c>
    </row>
    <row r="142" customFormat="false" ht="15" hidden="false" customHeight="false" outlineLevel="0" collapsed="false">
      <c r="A142" s="18" t="str">
        <f aca="false">IF(الموظفين!A138="","",الموظفين!A138)</f>
        <v>EMP137</v>
      </c>
      <c r="B142" s="18" t="str">
        <f aca="false">IF($A142="","",الموظفين!B138)</f>
        <v>الموظف 137</v>
      </c>
      <c r="C142" s="18" t="str">
        <f aca="false">IF($A142="","",IF(الموظفين!C138="","",الموظفين!C138))</f>
        <v/>
      </c>
      <c r="D142" s="22" t="n">
        <f aca="false">IF($A142="","",COUNTIFS('الحضور والانصراف'!$B$2:$B$3001,$A142,'الحضور والانصراف'!$P$2:$P$3001,"حاضر",'الحضور والانصراف'!$A$2:$A$3001,"&gt;="&amp;$D$3,'الحضور والانصراف'!$A$2:$A$3001,"&lt;="&amp;$F$3)+COUNTIFS('الحضور والانصراف'!$B$2:$B$3001,$A142,'الحضور والانصراف'!$P$2:$P$3001,"متأخر",'الحضور والانصراف'!$A$2:$A$3001,"&gt;="&amp;$D$3,'الحضور والانصراف'!$A$2:$A$3001,"&lt;="&amp;$F$3)+COUNTIFS('الحضور والانصراف'!$B$2:$B$3001,$A142,'الحضور والانصراف'!$P$2:$P$3001,"بدون انصراف",'الحضور والانصراف'!$A$2:$A$3001,"&gt;="&amp;$D$3,'الحضور والانصراف'!$A$2:$A$3001,"&lt;="&amp;$F$3))</f>
        <v>0</v>
      </c>
      <c r="E142" s="22" t="n">
        <f aca="false">IF($A142="","",COUNTIFS('الحضور والانصراف'!$B$2:$B$3001,$A142,'الحضور والانصراف'!$P$2:$P$3001,"متأخر",'الحضور والانصراف'!$A$2:$A$3001,"&gt;="&amp;$D$3,'الحضور والانصراف'!$A$2:$A$3001,"&lt;="&amp;$F$3))</f>
        <v>0</v>
      </c>
      <c r="F142" s="22" t="n">
        <f aca="false">IF($A142="","",COUNTIFS('الحضور والانصراف'!$B$2:$B$3001,$A142,'الحضور والانصراف'!$P$2:$P$3001,"غائب",'الحضور والانصراف'!$A$2:$A$3001,"&gt;="&amp;$D$3,'الحضور والانصراف'!$A$2:$A$3001,"&lt;="&amp;$F$3)+COUNTIFS('الحضور والانصراف'!$B$2:$B$3001,$A142,'الحضور والانصراف'!$P$2:$P$3001,"غياب",'الحضور والانصراف'!$A$2:$A$3001,"&gt;="&amp;$D$3,'الحضور والانصراف'!$A$2:$A$3001,"&lt;="&amp;$F$3))</f>
        <v>0</v>
      </c>
      <c r="G142" s="22" t="n">
        <f aca="false">IF($A142="","",SUMIFS(الإجازات!$I$2:$I$1001,الإجازات!$A$2:$A$1001,$A142,الإجازات!$G$2:$G$1001,"مقبولة"))</f>
        <v>0</v>
      </c>
      <c r="H142" s="21" t="n">
        <f aca="false">IF($A142="","",SUMIFS('الحضور والانصراف'!$J$2:$J$3001,'الحضور والانصراف'!$B$2:$B$3001,$A142,'الحضور والانصراف'!$A$2:$A$3001,"&gt;="&amp;$D$3,'الحضور والانصراف'!$A$2:$A$3001,"&lt;="&amp;$F$3))</f>
        <v>0</v>
      </c>
      <c r="I142" s="22" t="n">
        <f aca="false">IF($A142="","",SUMIFS('الحضور والانصراف'!$K$2:$K$3001,'الحضور والانصراف'!$B$2:$B$3001,$A142,'الحضور والانصراف'!$A$2:$A$3001,"&gt;="&amp;$D$3,'الحضور والانصراف'!$A$2:$A$3001,"&lt;="&amp;$F$3))</f>
        <v>0</v>
      </c>
      <c r="J142" s="22" t="n">
        <f aca="false">IF($A142="","",SUMIFS('الحضور والانصراف'!$L$2:$L$3001,'الحضور والانصراف'!$B$2:$B$3001,$A142,'الحضور والانصراف'!$A$2:$A$3001,"&gt;="&amp;$D$3,'الحضور والانصراف'!$A$2:$A$3001,"&lt;="&amp;$F$3))</f>
        <v>0</v>
      </c>
      <c r="K142" s="21" t="n">
        <f aca="false">IF($A142="","",ROUND(SUMIFS('الحضور والانصراف'!$M$2:$M$3001,'الحضور والانصراف'!$B$2:$B$3001,$A142,'الحضور والانصراف'!$A$2:$A$3001,"&gt;="&amp;$D$3,'الحضور والانصراف'!$A$2:$A$3001,"&lt;="&amp;$F$3)/60,2))</f>
        <v>0</v>
      </c>
      <c r="L142" s="21" t="n">
        <f aca="false">IF($A142="","",SUMIFS(المأموريات!$F$2:$F$1001,المأموريات!$A$2:$A$1001,$A142,المأموريات!$C$2:$C$1001,"&gt;="&amp;$D$3,المأموريات!$C$2:$C$1001,"&lt;="&amp;$F$3,المأموريات!$H$2:$H$1001,"موافق"))</f>
        <v>0</v>
      </c>
      <c r="M142" s="24" t="n">
        <f aca="false">IF($A142="","",N(الموظفين!K138))</f>
        <v>3000</v>
      </c>
      <c r="N142" s="24" t="n">
        <f aca="false">IF($A142="","",SUMIFS('الحضور والانصراف'!$S$2:$S$3001,'الحضور والانصراف'!$B$2:$B$3001,$A142,'الحضور والانصراف'!$A$2:$A$3001,"&gt;="&amp;$D$3,'الحضور والانصراف'!$A$2:$A$3001,"&lt;="&amp;$F$3))</f>
        <v>0</v>
      </c>
      <c r="O142" s="24" t="n">
        <f aca="false">IF($A142="","",SUMIFS('الحضور والانصراف'!$Q$2:$Q$3001,'الحضور والانصراف'!$B$2:$B$3001,$A142,'الحضور والانصراف'!$A$2:$A$3001,"&gt;="&amp;$D$3,'الحضور والانصراف'!$A$2:$A$3001,"&lt;="&amp;$F$3))</f>
        <v>0</v>
      </c>
      <c r="P142" s="24" t="n">
        <f aca="false">IF($A142="","",SUMIFS('الحضور والانصراف'!$R$2:$R$3001,'الحضور والانصراف'!$B$2:$B$3001,$A142,'الحضور والانصراف'!$A$2:$A$3001,"&gt;="&amp;$D$3,'الحضور والانصراف'!$A$2:$A$3001,"&lt;="&amp;$F$3))</f>
        <v>0</v>
      </c>
      <c r="Q142" s="24" t="n">
        <f aca="false">IF($A142="","",M142+N142-O142-P142)</f>
        <v>3000</v>
      </c>
    </row>
    <row r="143" customFormat="false" ht="15" hidden="false" customHeight="false" outlineLevel="0" collapsed="false">
      <c r="A143" s="18" t="str">
        <f aca="false">IF(الموظفين!A139="","",الموظفين!A139)</f>
        <v>EMP138</v>
      </c>
      <c r="B143" s="18" t="str">
        <f aca="false">IF($A143="","",الموظفين!B139)</f>
        <v>الموظف 138</v>
      </c>
      <c r="C143" s="18" t="str">
        <f aca="false">IF($A143="","",IF(الموظفين!C139="","",الموظفين!C139))</f>
        <v/>
      </c>
      <c r="D143" s="22" t="n">
        <f aca="false">IF($A143="","",COUNTIFS('الحضور والانصراف'!$B$2:$B$3001,$A143,'الحضور والانصراف'!$P$2:$P$3001,"حاضر",'الحضور والانصراف'!$A$2:$A$3001,"&gt;="&amp;$D$3,'الحضور والانصراف'!$A$2:$A$3001,"&lt;="&amp;$F$3)+COUNTIFS('الحضور والانصراف'!$B$2:$B$3001,$A143,'الحضور والانصراف'!$P$2:$P$3001,"متأخر",'الحضور والانصراف'!$A$2:$A$3001,"&gt;="&amp;$D$3,'الحضور والانصراف'!$A$2:$A$3001,"&lt;="&amp;$F$3)+COUNTIFS('الحضور والانصراف'!$B$2:$B$3001,$A143,'الحضور والانصراف'!$P$2:$P$3001,"بدون انصراف",'الحضور والانصراف'!$A$2:$A$3001,"&gt;="&amp;$D$3,'الحضور والانصراف'!$A$2:$A$3001,"&lt;="&amp;$F$3))</f>
        <v>0</v>
      </c>
      <c r="E143" s="22" t="n">
        <f aca="false">IF($A143="","",COUNTIFS('الحضور والانصراف'!$B$2:$B$3001,$A143,'الحضور والانصراف'!$P$2:$P$3001,"متأخر",'الحضور والانصراف'!$A$2:$A$3001,"&gt;="&amp;$D$3,'الحضور والانصراف'!$A$2:$A$3001,"&lt;="&amp;$F$3))</f>
        <v>0</v>
      </c>
      <c r="F143" s="22" t="n">
        <f aca="false">IF($A143="","",COUNTIFS('الحضور والانصراف'!$B$2:$B$3001,$A143,'الحضور والانصراف'!$P$2:$P$3001,"غائب",'الحضور والانصراف'!$A$2:$A$3001,"&gt;="&amp;$D$3,'الحضور والانصراف'!$A$2:$A$3001,"&lt;="&amp;$F$3)+COUNTIFS('الحضور والانصراف'!$B$2:$B$3001,$A143,'الحضور والانصراف'!$P$2:$P$3001,"غياب",'الحضور والانصراف'!$A$2:$A$3001,"&gt;="&amp;$D$3,'الحضور والانصراف'!$A$2:$A$3001,"&lt;="&amp;$F$3))</f>
        <v>0</v>
      </c>
      <c r="G143" s="22" t="n">
        <f aca="false">IF($A143="","",SUMIFS(الإجازات!$I$2:$I$1001,الإجازات!$A$2:$A$1001,$A143,الإجازات!$G$2:$G$1001,"مقبولة"))</f>
        <v>0</v>
      </c>
      <c r="H143" s="21" t="n">
        <f aca="false">IF($A143="","",SUMIFS('الحضور والانصراف'!$J$2:$J$3001,'الحضور والانصراف'!$B$2:$B$3001,$A143,'الحضور والانصراف'!$A$2:$A$3001,"&gt;="&amp;$D$3,'الحضور والانصراف'!$A$2:$A$3001,"&lt;="&amp;$F$3))</f>
        <v>0</v>
      </c>
      <c r="I143" s="22" t="n">
        <f aca="false">IF($A143="","",SUMIFS('الحضور والانصراف'!$K$2:$K$3001,'الحضور والانصراف'!$B$2:$B$3001,$A143,'الحضور والانصراف'!$A$2:$A$3001,"&gt;="&amp;$D$3,'الحضور والانصراف'!$A$2:$A$3001,"&lt;="&amp;$F$3))</f>
        <v>0</v>
      </c>
      <c r="J143" s="22" t="n">
        <f aca="false">IF($A143="","",SUMIFS('الحضور والانصراف'!$L$2:$L$3001,'الحضور والانصراف'!$B$2:$B$3001,$A143,'الحضور والانصراف'!$A$2:$A$3001,"&gt;="&amp;$D$3,'الحضور والانصراف'!$A$2:$A$3001,"&lt;="&amp;$F$3))</f>
        <v>0</v>
      </c>
      <c r="K143" s="21" t="n">
        <f aca="false">IF($A143="","",ROUND(SUMIFS('الحضور والانصراف'!$M$2:$M$3001,'الحضور والانصراف'!$B$2:$B$3001,$A143,'الحضور والانصراف'!$A$2:$A$3001,"&gt;="&amp;$D$3,'الحضور والانصراف'!$A$2:$A$3001,"&lt;="&amp;$F$3)/60,2))</f>
        <v>0</v>
      </c>
      <c r="L143" s="21" t="n">
        <f aca="false">IF($A143="","",SUMIFS(المأموريات!$F$2:$F$1001,المأموريات!$A$2:$A$1001,$A143,المأموريات!$C$2:$C$1001,"&gt;="&amp;$D$3,المأموريات!$C$2:$C$1001,"&lt;="&amp;$F$3,المأموريات!$H$2:$H$1001,"موافق"))</f>
        <v>0</v>
      </c>
      <c r="M143" s="24" t="n">
        <f aca="false">IF($A143="","",N(الموظفين!K139))</f>
        <v>3000</v>
      </c>
      <c r="N143" s="24" t="n">
        <f aca="false">IF($A143="","",SUMIFS('الحضور والانصراف'!$S$2:$S$3001,'الحضور والانصراف'!$B$2:$B$3001,$A143,'الحضور والانصراف'!$A$2:$A$3001,"&gt;="&amp;$D$3,'الحضور والانصراف'!$A$2:$A$3001,"&lt;="&amp;$F$3))</f>
        <v>0</v>
      </c>
      <c r="O143" s="24" t="n">
        <f aca="false">IF($A143="","",SUMIFS('الحضور والانصراف'!$Q$2:$Q$3001,'الحضور والانصراف'!$B$2:$B$3001,$A143,'الحضور والانصراف'!$A$2:$A$3001,"&gt;="&amp;$D$3,'الحضور والانصراف'!$A$2:$A$3001,"&lt;="&amp;$F$3))</f>
        <v>0</v>
      </c>
      <c r="P143" s="24" t="n">
        <f aca="false">IF($A143="","",SUMIFS('الحضور والانصراف'!$R$2:$R$3001,'الحضور والانصراف'!$B$2:$B$3001,$A143,'الحضور والانصراف'!$A$2:$A$3001,"&gt;="&amp;$D$3,'الحضور والانصراف'!$A$2:$A$3001,"&lt;="&amp;$F$3))</f>
        <v>0</v>
      </c>
      <c r="Q143" s="24" t="n">
        <f aca="false">IF($A143="","",M143+N143-O143-P143)</f>
        <v>3000</v>
      </c>
    </row>
    <row r="144" customFormat="false" ht="15" hidden="false" customHeight="false" outlineLevel="0" collapsed="false">
      <c r="A144" s="18" t="str">
        <f aca="false">IF(الموظفين!A140="","",الموظفين!A140)</f>
        <v>EMP139</v>
      </c>
      <c r="B144" s="18" t="str">
        <f aca="false">IF($A144="","",الموظفين!B140)</f>
        <v>الموظف 139</v>
      </c>
      <c r="C144" s="18" t="str">
        <f aca="false">IF($A144="","",IF(الموظفين!C140="","",الموظفين!C140))</f>
        <v/>
      </c>
      <c r="D144" s="22" t="n">
        <f aca="false">IF($A144="","",COUNTIFS('الحضور والانصراف'!$B$2:$B$3001,$A144,'الحضور والانصراف'!$P$2:$P$3001,"حاضر",'الحضور والانصراف'!$A$2:$A$3001,"&gt;="&amp;$D$3,'الحضور والانصراف'!$A$2:$A$3001,"&lt;="&amp;$F$3)+COUNTIFS('الحضور والانصراف'!$B$2:$B$3001,$A144,'الحضور والانصراف'!$P$2:$P$3001,"متأخر",'الحضور والانصراف'!$A$2:$A$3001,"&gt;="&amp;$D$3,'الحضور والانصراف'!$A$2:$A$3001,"&lt;="&amp;$F$3)+COUNTIFS('الحضور والانصراف'!$B$2:$B$3001,$A144,'الحضور والانصراف'!$P$2:$P$3001,"بدون انصراف",'الحضور والانصراف'!$A$2:$A$3001,"&gt;="&amp;$D$3,'الحضور والانصراف'!$A$2:$A$3001,"&lt;="&amp;$F$3))</f>
        <v>0</v>
      </c>
      <c r="E144" s="22" t="n">
        <f aca="false">IF($A144="","",COUNTIFS('الحضور والانصراف'!$B$2:$B$3001,$A144,'الحضور والانصراف'!$P$2:$P$3001,"متأخر",'الحضور والانصراف'!$A$2:$A$3001,"&gt;="&amp;$D$3,'الحضور والانصراف'!$A$2:$A$3001,"&lt;="&amp;$F$3))</f>
        <v>0</v>
      </c>
      <c r="F144" s="22" t="n">
        <f aca="false">IF($A144="","",COUNTIFS('الحضور والانصراف'!$B$2:$B$3001,$A144,'الحضور والانصراف'!$P$2:$P$3001,"غائب",'الحضور والانصراف'!$A$2:$A$3001,"&gt;="&amp;$D$3,'الحضور والانصراف'!$A$2:$A$3001,"&lt;="&amp;$F$3)+COUNTIFS('الحضور والانصراف'!$B$2:$B$3001,$A144,'الحضور والانصراف'!$P$2:$P$3001,"غياب",'الحضور والانصراف'!$A$2:$A$3001,"&gt;="&amp;$D$3,'الحضور والانصراف'!$A$2:$A$3001,"&lt;="&amp;$F$3))</f>
        <v>0</v>
      </c>
      <c r="G144" s="22" t="n">
        <f aca="false">IF($A144="","",SUMIFS(الإجازات!$I$2:$I$1001,الإجازات!$A$2:$A$1001,$A144,الإجازات!$G$2:$G$1001,"مقبولة"))</f>
        <v>0</v>
      </c>
      <c r="H144" s="21" t="n">
        <f aca="false">IF($A144="","",SUMIFS('الحضور والانصراف'!$J$2:$J$3001,'الحضور والانصراف'!$B$2:$B$3001,$A144,'الحضور والانصراف'!$A$2:$A$3001,"&gt;="&amp;$D$3,'الحضور والانصراف'!$A$2:$A$3001,"&lt;="&amp;$F$3))</f>
        <v>0</v>
      </c>
      <c r="I144" s="22" t="n">
        <f aca="false">IF($A144="","",SUMIFS('الحضور والانصراف'!$K$2:$K$3001,'الحضور والانصراف'!$B$2:$B$3001,$A144,'الحضور والانصراف'!$A$2:$A$3001,"&gt;="&amp;$D$3,'الحضور والانصراف'!$A$2:$A$3001,"&lt;="&amp;$F$3))</f>
        <v>0</v>
      </c>
      <c r="J144" s="22" t="n">
        <f aca="false">IF($A144="","",SUMIFS('الحضور والانصراف'!$L$2:$L$3001,'الحضور والانصراف'!$B$2:$B$3001,$A144,'الحضور والانصراف'!$A$2:$A$3001,"&gt;="&amp;$D$3,'الحضور والانصراف'!$A$2:$A$3001,"&lt;="&amp;$F$3))</f>
        <v>0</v>
      </c>
      <c r="K144" s="21" t="n">
        <f aca="false">IF($A144="","",ROUND(SUMIFS('الحضور والانصراف'!$M$2:$M$3001,'الحضور والانصراف'!$B$2:$B$3001,$A144,'الحضور والانصراف'!$A$2:$A$3001,"&gt;="&amp;$D$3,'الحضور والانصراف'!$A$2:$A$3001,"&lt;="&amp;$F$3)/60,2))</f>
        <v>0</v>
      </c>
      <c r="L144" s="21" t="n">
        <f aca="false">IF($A144="","",SUMIFS(المأموريات!$F$2:$F$1001,المأموريات!$A$2:$A$1001,$A144,المأموريات!$C$2:$C$1001,"&gt;="&amp;$D$3,المأموريات!$C$2:$C$1001,"&lt;="&amp;$F$3,المأموريات!$H$2:$H$1001,"موافق"))</f>
        <v>0</v>
      </c>
      <c r="M144" s="24" t="n">
        <f aca="false">IF($A144="","",N(الموظفين!K140))</f>
        <v>3000</v>
      </c>
      <c r="N144" s="24" t="n">
        <f aca="false">IF($A144="","",SUMIFS('الحضور والانصراف'!$S$2:$S$3001,'الحضور والانصراف'!$B$2:$B$3001,$A144,'الحضور والانصراف'!$A$2:$A$3001,"&gt;="&amp;$D$3,'الحضور والانصراف'!$A$2:$A$3001,"&lt;="&amp;$F$3))</f>
        <v>0</v>
      </c>
      <c r="O144" s="24" t="n">
        <f aca="false">IF($A144="","",SUMIFS('الحضور والانصراف'!$Q$2:$Q$3001,'الحضور والانصراف'!$B$2:$B$3001,$A144,'الحضور والانصراف'!$A$2:$A$3001,"&gt;="&amp;$D$3,'الحضور والانصراف'!$A$2:$A$3001,"&lt;="&amp;$F$3))</f>
        <v>0</v>
      </c>
      <c r="P144" s="24" t="n">
        <f aca="false">IF($A144="","",SUMIFS('الحضور والانصراف'!$R$2:$R$3001,'الحضور والانصراف'!$B$2:$B$3001,$A144,'الحضور والانصراف'!$A$2:$A$3001,"&gt;="&amp;$D$3,'الحضور والانصراف'!$A$2:$A$3001,"&lt;="&amp;$F$3))</f>
        <v>0</v>
      </c>
      <c r="Q144" s="24" t="n">
        <f aca="false">IF($A144="","",M144+N144-O144-P144)</f>
        <v>3000</v>
      </c>
    </row>
    <row r="145" customFormat="false" ht="15" hidden="false" customHeight="false" outlineLevel="0" collapsed="false">
      <c r="A145" s="18" t="str">
        <f aca="false">IF(الموظفين!A141="","",الموظفين!A141)</f>
        <v>EMP140</v>
      </c>
      <c r="B145" s="18" t="str">
        <f aca="false">IF($A145="","",الموظفين!B141)</f>
        <v>الموظف 140</v>
      </c>
      <c r="C145" s="18" t="str">
        <f aca="false">IF($A145="","",IF(الموظفين!C141="","",الموظفين!C141))</f>
        <v/>
      </c>
      <c r="D145" s="22" t="n">
        <f aca="false">IF($A145="","",COUNTIFS('الحضور والانصراف'!$B$2:$B$3001,$A145,'الحضور والانصراف'!$P$2:$P$3001,"حاضر",'الحضور والانصراف'!$A$2:$A$3001,"&gt;="&amp;$D$3,'الحضور والانصراف'!$A$2:$A$3001,"&lt;="&amp;$F$3)+COUNTIFS('الحضور والانصراف'!$B$2:$B$3001,$A145,'الحضور والانصراف'!$P$2:$P$3001,"متأخر",'الحضور والانصراف'!$A$2:$A$3001,"&gt;="&amp;$D$3,'الحضور والانصراف'!$A$2:$A$3001,"&lt;="&amp;$F$3)+COUNTIFS('الحضور والانصراف'!$B$2:$B$3001,$A145,'الحضور والانصراف'!$P$2:$P$3001,"بدون انصراف",'الحضور والانصراف'!$A$2:$A$3001,"&gt;="&amp;$D$3,'الحضور والانصراف'!$A$2:$A$3001,"&lt;="&amp;$F$3))</f>
        <v>0</v>
      </c>
      <c r="E145" s="22" t="n">
        <f aca="false">IF($A145="","",COUNTIFS('الحضور والانصراف'!$B$2:$B$3001,$A145,'الحضور والانصراف'!$P$2:$P$3001,"متأخر",'الحضور والانصراف'!$A$2:$A$3001,"&gt;="&amp;$D$3,'الحضور والانصراف'!$A$2:$A$3001,"&lt;="&amp;$F$3))</f>
        <v>0</v>
      </c>
      <c r="F145" s="22" t="n">
        <f aca="false">IF($A145="","",COUNTIFS('الحضور والانصراف'!$B$2:$B$3001,$A145,'الحضور والانصراف'!$P$2:$P$3001,"غائب",'الحضور والانصراف'!$A$2:$A$3001,"&gt;="&amp;$D$3,'الحضور والانصراف'!$A$2:$A$3001,"&lt;="&amp;$F$3)+COUNTIFS('الحضور والانصراف'!$B$2:$B$3001,$A145,'الحضور والانصراف'!$P$2:$P$3001,"غياب",'الحضور والانصراف'!$A$2:$A$3001,"&gt;="&amp;$D$3,'الحضور والانصراف'!$A$2:$A$3001,"&lt;="&amp;$F$3))</f>
        <v>0</v>
      </c>
      <c r="G145" s="22" t="n">
        <f aca="false">IF($A145="","",SUMIFS(الإجازات!$I$2:$I$1001,الإجازات!$A$2:$A$1001,$A145,الإجازات!$G$2:$G$1001,"مقبولة"))</f>
        <v>0</v>
      </c>
      <c r="H145" s="21" t="n">
        <f aca="false">IF($A145="","",SUMIFS('الحضور والانصراف'!$J$2:$J$3001,'الحضور والانصراف'!$B$2:$B$3001,$A145,'الحضور والانصراف'!$A$2:$A$3001,"&gt;="&amp;$D$3,'الحضور والانصراف'!$A$2:$A$3001,"&lt;="&amp;$F$3))</f>
        <v>0</v>
      </c>
      <c r="I145" s="22" t="n">
        <f aca="false">IF($A145="","",SUMIFS('الحضور والانصراف'!$K$2:$K$3001,'الحضور والانصراف'!$B$2:$B$3001,$A145,'الحضور والانصراف'!$A$2:$A$3001,"&gt;="&amp;$D$3,'الحضور والانصراف'!$A$2:$A$3001,"&lt;="&amp;$F$3))</f>
        <v>0</v>
      </c>
      <c r="J145" s="22" t="n">
        <f aca="false">IF($A145="","",SUMIFS('الحضور والانصراف'!$L$2:$L$3001,'الحضور والانصراف'!$B$2:$B$3001,$A145,'الحضور والانصراف'!$A$2:$A$3001,"&gt;="&amp;$D$3,'الحضور والانصراف'!$A$2:$A$3001,"&lt;="&amp;$F$3))</f>
        <v>0</v>
      </c>
      <c r="K145" s="21" t="n">
        <f aca="false">IF($A145="","",ROUND(SUMIFS('الحضور والانصراف'!$M$2:$M$3001,'الحضور والانصراف'!$B$2:$B$3001,$A145,'الحضور والانصراف'!$A$2:$A$3001,"&gt;="&amp;$D$3,'الحضور والانصراف'!$A$2:$A$3001,"&lt;="&amp;$F$3)/60,2))</f>
        <v>0</v>
      </c>
      <c r="L145" s="21" t="n">
        <f aca="false">IF($A145="","",SUMIFS(المأموريات!$F$2:$F$1001,المأموريات!$A$2:$A$1001,$A145,المأموريات!$C$2:$C$1001,"&gt;="&amp;$D$3,المأموريات!$C$2:$C$1001,"&lt;="&amp;$F$3,المأموريات!$H$2:$H$1001,"موافق"))</f>
        <v>0</v>
      </c>
      <c r="M145" s="24" t="n">
        <f aca="false">IF($A145="","",N(الموظفين!K141))</f>
        <v>3000</v>
      </c>
      <c r="N145" s="24" t="n">
        <f aca="false">IF($A145="","",SUMIFS('الحضور والانصراف'!$S$2:$S$3001,'الحضور والانصراف'!$B$2:$B$3001,$A145,'الحضور والانصراف'!$A$2:$A$3001,"&gt;="&amp;$D$3,'الحضور والانصراف'!$A$2:$A$3001,"&lt;="&amp;$F$3))</f>
        <v>0</v>
      </c>
      <c r="O145" s="24" t="n">
        <f aca="false">IF($A145="","",SUMIFS('الحضور والانصراف'!$Q$2:$Q$3001,'الحضور والانصراف'!$B$2:$B$3001,$A145,'الحضور والانصراف'!$A$2:$A$3001,"&gt;="&amp;$D$3,'الحضور والانصراف'!$A$2:$A$3001,"&lt;="&amp;$F$3))</f>
        <v>0</v>
      </c>
      <c r="P145" s="24" t="n">
        <f aca="false">IF($A145="","",SUMIFS('الحضور والانصراف'!$R$2:$R$3001,'الحضور والانصراف'!$B$2:$B$3001,$A145,'الحضور والانصراف'!$A$2:$A$3001,"&gt;="&amp;$D$3,'الحضور والانصراف'!$A$2:$A$3001,"&lt;="&amp;$F$3))</f>
        <v>0</v>
      </c>
      <c r="Q145" s="24" t="n">
        <f aca="false">IF($A145="","",M145+N145-O145-P145)</f>
        <v>3000</v>
      </c>
    </row>
    <row r="146" customFormat="false" ht="15" hidden="false" customHeight="false" outlineLevel="0" collapsed="false">
      <c r="A146" s="18" t="str">
        <f aca="false">IF(الموظفين!A142="","",الموظفين!A142)</f>
        <v>EMP141</v>
      </c>
      <c r="B146" s="18" t="str">
        <f aca="false">IF($A146="","",الموظفين!B142)</f>
        <v>الموظف 141</v>
      </c>
      <c r="C146" s="18" t="str">
        <f aca="false">IF($A146="","",IF(الموظفين!C142="","",الموظفين!C142))</f>
        <v/>
      </c>
      <c r="D146" s="22" t="n">
        <f aca="false">IF($A146="","",COUNTIFS('الحضور والانصراف'!$B$2:$B$3001,$A146,'الحضور والانصراف'!$P$2:$P$3001,"حاضر",'الحضور والانصراف'!$A$2:$A$3001,"&gt;="&amp;$D$3,'الحضور والانصراف'!$A$2:$A$3001,"&lt;="&amp;$F$3)+COUNTIFS('الحضور والانصراف'!$B$2:$B$3001,$A146,'الحضور والانصراف'!$P$2:$P$3001,"متأخر",'الحضور والانصراف'!$A$2:$A$3001,"&gt;="&amp;$D$3,'الحضور والانصراف'!$A$2:$A$3001,"&lt;="&amp;$F$3)+COUNTIFS('الحضور والانصراف'!$B$2:$B$3001,$A146,'الحضور والانصراف'!$P$2:$P$3001,"بدون انصراف",'الحضور والانصراف'!$A$2:$A$3001,"&gt;="&amp;$D$3,'الحضور والانصراف'!$A$2:$A$3001,"&lt;="&amp;$F$3))</f>
        <v>0</v>
      </c>
      <c r="E146" s="22" t="n">
        <f aca="false">IF($A146="","",COUNTIFS('الحضور والانصراف'!$B$2:$B$3001,$A146,'الحضور والانصراف'!$P$2:$P$3001,"متأخر",'الحضور والانصراف'!$A$2:$A$3001,"&gt;="&amp;$D$3,'الحضور والانصراف'!$A$2:$A$3001,"&lt;="&amp;$F$3))</f>
        <v>0</v>
      </c>
      <c r="F146" s="22" t="n">
        <f aca="false">IF($A146="","",COUNTIFS('الحضور والانصراف'!$B$2:$B$3001,$A146,'الحضور والانصراف'!$P$2:$P$3001,"غائب",'الحضور والانصراف'!$A$2:$A$3001,"&gt;="&amp;$D$3,'الحضور والانصراف'!$A$2:$A$3001,"&lt;="&amp;$F$3)+COUNTIFS('الحضور والانصراف'!$B$2:$B$3001,$A146,'الحضور والانصراف'!$P$2:$P$3001,"غياب",'الحضور والانصراف'!$A$2:$A$3001,"&gt;="&amp;$D$3,'الحضور والانصراف'!$A$2:$A$3001,"&lt;="&amp;$F$3))</f>
        <v>0</v>
      </c>
      <c r="G146" s="22" t="n">
        <f aca="false">IF($A146="","",SUMIFS(الإجازات!$I$2:$I$1001,الإجازات!$A$2:$A$1001,$A146,الإجازات!$G$2:$G$1001,"مقبولة"))</f>
        <v>0</v>
      </c>
      <c r="H146" s="21" t="n">
        <f aca="false">IF($A146="","",SUMIFS('الحضور والانصراف'!$J$2:$J$3001,'الحضور والانصراف'!$B$2:$B$3001,$A146,'الحضور والانصراف'!$A$2:$A$3001,"&gt;="&amp;$D$3,'الحضور والانصراف'!$A$2:$A$3001,"&lt;="&amp;$F$3))</f>
        <v>0</v>
      </c>
      <c r="I146" s="22" t="n">
        <f aca="false">IF($A146="","",SUMIFS('الحضور والانصراف'!$K$2:$K$3001,'الحضور والانصراف'!$B$2:$B$3001,$A146,'الحضور والانصراف'!$A$2:$A$3001,"&gt;="&amp;$D$3,'الحضور والانصراف'!$A$2:$A$3001,"&lt;="&amp;$F$3))</f>
        <v>0</v>
      </c>
      <c r="J146" s="22" t="n">
        <f aca="false">IF($A146="","",SUMIFS('الحضور والانصراف'!$L$2:$L$3001,'الحضور والانصراف'!$B$2:$B$3001,$A146,'الحضور والانصراف'!$A$2:$A$3001,"&gt;="&amp;$D$3,'الحضور والانصراف'!$A$2:$A$3001,"&lt;="&amp;$F$3))</f>
        <v>0</v>
      </c>
      <c r="K146" s="21" t="n">
        <f aca="false">IF($A146="","",ROUND(SUMIFS('الحضور والانصراف'!$M$2:$M$3001,'الحضور والانصراف'!$B$2:$B$3001,$A146,'الحضور والانصراف'!$A$2:$A$3001,"&gt;="&amp;$D$3,'الحضور والانصراف'!$A$2:$A$3001,"&lt;="&amp;$F$3)/60,2))</f>
        <v>0</v>
      </c>
      <c r="L146" s="21" t="n">
        <f aca="false">IF($A146="","",SUMIFS(المأموريات!$F$2:$F$1001,المأموريات!$A$2:$A$1001,$A146,المأموريات!$C$2:$C$1001,"&gt;="&amp;$D$3,المأموريات!$C$2:$C$1001,"&lt;="&amp;$F$3,المأموريات!$H$2:$H$1001,"موافق"))</f>
        <v>0</v>
      </c>
      <c r="M146" s="24" t="n">
        <f aca="false">IF($A146="","",N(الموظفين!K142))</f>
        <v>3000</v>
      </c>
      <c r="N146" s="24" t="n">
        <f aca="false">IF($A146="","",SUMIFS('الحضور والانصراف'!$S$2:$S$3001,'الحضور والانصراف'!$B$2:$B$3001,$A146,'الحضور والانصراف'!$A$2:$A$3001,"&gt;="&amp;$D$3,'الحضور والانصراف'!$A$2:$A$3001,"&lt;="&amp;$F$3))</f>
        <v>0</v>
      </c>
      <c r="O146" s="24" t="n">
        <f aca="false">IF($A146="","",SUMIFS('الحضور والانصراف'!$Q$2:$Q$3001,'الحضور والانصراف'!$B$2:$B$3001,$A146,'الحضور والانصراف'!$A$2:$A$3001,"&gt;="&amp;$D$3,'الحضور والانصراف'!$A$2:$A$3001,"&lt;="&amp;$F$3))</f>
        <v>0</v>
      </c>
      <c r="P146" s="24" t="n">
        <f aca="false">IF($A146="","",SUMIFS('الحضور والانصراف'!$R$2:$R$3001,'الحضور والانصراف'!$B$2:$B$3001,$A146,'الحضور والانصراف'!$A$2:$A$3001,"&gt;="&amp;$D$3,'الحضور والانصراف'!$A$2:$A$3001,"&lt;="&amp;$F$3))</f>
        <v>0</v>
      </c>
      <c r="Q146" s="24" t="n">
        <f aca="false">IF($A146="","",M146+N146-O146-P146)</f>
        <v>3000</v>
      </c>
    </row>
    <row r="147" customFormat="false" ht="15" hidden="false" customHeight="false" outlineLevel="0" collapsed="false">
      <c r="A147" s="18" t="str">
        <f aca="false">IF(الموظفين!A143="","",الموظفين!A143)</f>
        <v>EMP142</v>
      </c>
      <c r="B147" s="18" t="str">
        <f aca="false">IF($A147="","",الموظفين!B143)</f>
        <v>الموظف 142</v>
      </c>
      <c r="C147" s="18" t="str">
        <f aca="false">IF($A147="","",IF(الموظفين!C143="","",الموظفين!C143))</f>
        <v/>
      </c>
      <c r="D147" s="22" t="n">
        <f aca="false">IF($A147="","",COUNTIFS('الحضور والانصراف'!$B$2:$B$3001,$A147,'الحضور والانصراف'!$P$2:$P$3001,"حاضر",'الحضور والانصراف'!$A$2:$A$3001,"&gt;="&amp;$D$3,'الحضور والانصراف'!$A$2:$A$3001,"&lt;="&amp;$F$3)+COUNTIFS('الحضور والانصراف'!$B$2:$B$3001,$A147,'الحضور والانصراف'!$P$2:$P$3001,"متأخر",'الحضور والانصراف'!$A$2:$A$3001,"&gt;="&amp;$D$3,'الحضور والانصراف'!$A$2:$A$3001,"&lt;="&amp;$F$3)+COUNTIFS('الحضور والانصراف'!$B$2:$B$3001,$A147,'الحضور والانصراف'!$P$2:$P$3001,"بدون انصراف",'الحضور والانصراف'!$A$2:$A$3001,"&gt;="&amp;$D$3,'الحضور والانصراف'!$A$2:$A$3001,"&lt;="&amp;$F$3))</f>
        <v>0</v>
      </c>
      <c r="E147" s="22" t="n">
        <f aca="false">IF($A147="","",COUNTIFS('الحضور والانصراف'!$B$2:$B$3001,$A147,'الحضور والانصراف'!$P$2:$P$3001,"متأخر",'الحضور والانصراف'!$A$2:$A$3001,"&gt;="&amp;$D$3,'الحضور والانصراف'!$A$2:$A$3001,"&lt;="&amp;$F$3))</f>
        <v>0</v>
      </c>
      <c r="F147" s="22" t="n">
        <f aca="false">IF($A147="","",COUNTIFS('الحضور والانصراف'!$B$2:$B$3001,$A147,'الحضور والانصراف'!$P$2:$P$3001,"غائب",'الحضور والانصراف'!$A$2:$A$3001,"&gt;="&amp;$D$3,'الحضور والانصراف'!$A$2:$A$3001,"&lt;="&amp;$F$3)+COUNTIFS('الحضور والانصراف'!$B$2:$B$3001,$A147,'الحضور والانصراف'!$P$2:$P$3001,"غياب",'الحضور والانصراف'!$A$2:$A$3001,"&gt;="&amp;$D$3,'الحضور والانصراف'!$A$2:$A$3001,"&lt;="&amp;$F$3))</f>
        <v>0</v>
      </c>
      <c r="G147" s="22" t="n">
        <f aca="false">IF($A147="","",SUMIFS(الإجازات!$I$2:$I$1001,الإجازات!$A$2:$A$1001,$A147,الإجازات!$G$2:$G$1001,"مقبولة"))</f>
        <v>0</v>
      </c>
      <c r="H147" s="21" t="n">
        <f aca="false">IF($A147="","",SUMIFS('الحضور والانصراف'!$J$2:$J$3001,'الحضور والانصراف'!$B$2:$B$3001,$A147,'الحضور والانصراف'!$A$2:$A$3001,"&gt;="&amp;$D$3,'الحضور والانصراف'!$A$2:$A$3001,"&lt;="&amp;$F$3))</f>
        <v>0</v>
      </c>
      <c r="I147" s="22" t="n">
        <f aca="false">IF($A147="","",SUMIFS('الحضور والانصراف'!$K$2:$K$3001,'الحضور والانصراف'!$B$2:$B$3001,$A147,'الحضور والانصراف'!$A$2:$A$3001,"&gt;="&amp;$D$3,'الحضور والانصراف'!$A$2:$A$3001,"&lt;="&amp;$F$3))</f>
        <v>0</v>
      </c>
      <c r="J147" s="22" t="n">
        <f aca="false">IF($A147="","",SUMIFS('الحضور والانصراف'!$L$2:$L$3001,'الحضور والانصراف'!$B$2:$B$3001,$A147,'الحضور والانصراف'!$A$2:$A$3001,"&gt;="&amp;$D$3,'الحضور والانصراف'!$A$2:$A$3001,"&lt;="&amp;$F$3))</f>
        <v>0</v>
      </c>
      <c r="K147" s="21" t="n">
        <f aca="false">IF($A147="","",ROUND(SUMIFS('الحضور والانصراف'!$M$2:$M$3001,'الحضور والانصراف'!$B$2:$B$3001,$A147,'الحضور والانصراف'!$A$2:$A$3001,"&gt;="&amp;$D$3,'الحضور والانصراف'!$A$2:$A$3001,"&lt;="&amp;$F$3)/60,2))</f>
        <v>0</v>
      </c>
      <c r="L147" s="21" t="n">
        <f aca="false">IF($A147="","",SUMIFS(المأموريات!$F$2:$F$1001,المأموريات!$A$2:$A$1001,$A147,المأموريات!$C$2:$C$1001,"&gt;="&amp;$D$3,المأموريات!$C$2:$C$1001,"&lt;="&amp;$F$3,المأموريات!$H$2:$H$1001,"موافق"))</f>
        <v>0</v>
      </c>
      <c r="M147" s="24" t="n">
        <f aca="false">IF($A147="","",N(الموظفين!K143))</f>
        <v>3000</v>
      </c>
      <c r="N147" s="24" t="n">
        <f aca="false">IF($A147="","",SUMIFS('الحضور والانصراف'!$S$2:$S$3001,'الحضور والانصراف'!$B$2:$B$3001,$A147,'الحضور والانصراف'!$A$2:$A$3001,"&gt;="&amp;$D$3,'الحضور والانصراف'!$A$2:$A$3001,"&lt;="&amp;$F$3))</f>
        <v>0</v>
      </c>
      <c r="O147" s="24" t="n">
        <f aca="false">IF($A147="","",SUMIFS('الحضور والانصراف'!$Q$2:$Q$3001,'الحضور والانصراف'!$B$2:$B$3001,$A147,'الحضور والانصراف'!$A$2:$A$3001,"&gt;="&amp;$D$3,'الحضور والانصراف'!$A$2:$A$3001,"&lt;="&amp;$F$3))</f>
        <v>0</v>
      </c>
      <c r="P147" s="24" t="n">
        <f aca="false">IF($A147="","",SUMIFS('الحضور والانصراف'!$R$2:$R$3001,'الحضور والانصراف'!$B$2:$B$3001,$A147,'الحضور والانصراف'!$A$2:$A$3001,"&gt;="&amp;$D$3,'الحضور والانصراف'!$A$2:$A$3001,"&lt;="&amp;$F$3))</f>
        <v>0</v>
      </c>
      <c r="Q147" s="24" t="n">
        <f aca="false">IF($A147="","",M147+N147-O147-P147)</f>
        <v>3000</v>
      </c>
    </row>
    <row r="148" customFormat="false" ht="15" hidden="false" customHeight="false" outlineLevel="0" collapsed="false">
      <c r="A148" s="18" t="str">
        <f aca="false">IF(الموظفين!A144="","",الموظفين!A144)</f>
        <v>EMP143</v>
      </c>
      <c r="B148" s="18" t="str">
        <f aca="false">IF($A148="","",الموظفين!B144)</f>
        <v>الموظف 143</v>
      </c>
      <c r="C148" s="18" t="str">
        <f aca="false">IF($A148="","",IF(الموظفين!C144="","",الموظفين!C144))</f>
        <v/>
      </c>
      <c r="D148" s="22" t="n">
        <f aca="false">IF($A148="","",COUNTIFS('الحضور والانصراف'!$B$2:$B$3001,$A148,'الحضور والانصراف'!$P$2:$P$3001,"حاضر",'الحضور والانصراف'!$A$2:$A$3001,"&gt;="&amp;$D$3,'الحضور والانصراف'!$A$2:$A$3001,"&lt;="&amp;$F$3)+COUNTIFS('الحضور والانصراف'!$B$2:$B$3001,$A148,'الحضور والانصراف'!$P$2:$P$3001,"متأخر",'الحضور والانصراف'!$A$2:$A$3001,"&gt;="&amp;$D$3,'الحضور والانصراف'!$A$2:$A$3001,"&lt;="&amp;$F$3)+COUNTIFS('الحضور والانصراف'!$B$2:$B$3001,$A148,'الحضور والانصراف'!$P$2:$P$3001,"بدون انصراف",'الحضور والانصراف'!$A$2:$A$3001,"&gt;="&amp;$D$3,'الحضور والانصراف'!$A$2:$A$3001,"&lt;="&amp;$F$3))</f>
        <v>0</v>
      </c>
      <c r="E148" s="22" t="n">
        <f aca="false">IF($A148="","",COUNTIFS('الحضور والانصراف'!$B$2:$B$3001,$A148,'الحضور والانصراف'!$P$2:$P$3001,"متأخر",'الحضور والانصراف'!$A$2:$A$3001,"&gt;="&amp;$D$3,'الحضور والانصراف'!$A$2:$A$3001,"&lt;="&amp;$F$3))</f>
        <v>0</v>
      </c>
      <c r="F148" s="22" t="n">
        <f aca="false">IF($A148="","",COUNTIFS('الحضور والانصراف'!$B$2:$B$3001,$A148,'الحضور والانصراف'!$P$2:$P$3001,"غائب",'الحضور والانصراف'!$A$2:$A$3001,"&gt;="&amp;$D$3,'الحضور والانصراف'!$A$2:$A$3001,"&lt;="&amp;$F$3)+COUNTIFS('الحضور والانصراف'!$B$2:$B$3001,$A148,'الحضور والانصراف'!$P$2:$P$3001,"غياب",'الحضور والانصراف'!$A$2:$A$3001,"&gt;="&amp;$D$3,'الحضور والانصراف'!$A$2:$A$3001,"&lt;="&amp;$F$3))</f>
        <v>0</v>
      </c>
      <c r="G148" s="22" t="n">
        <f aca="false">IF($A148="","",SUMIFS(الإجازات!$I$2:$I$1001,الإجازات!$A$2:$A$1001,$A148,الإجازات!$G$2:$G$1001,"مقبولة"))</f>
        <v>0</v>
      </c>
      <c r="H148" s="21" t="n">
        <f aca="false">IF($A148="","",SUMIFS('الحضور والانصراف'!$J$2:$J$3001,'الحضور والانصراف'!$B$2:$B$3001,$A148,'الحضور والانصراف'!$A$2:$A$3001,"&gt;="&amp;$D$3,'الحضور والانصراف'!$A$2:$A$3001,"&lt;="&amp;$F$3))</f>
        <v>0</v>
      </c>
      <c r="I148" s="22" t="n">
        <f aca="false">IF($A148="","",SUMIFS('الحضور والانصراف'!$K$2:$K$3001,'الحضور والانصراف'!$B$2:$B$3001,$A148,'الحضور والانصراف'!$A$2:$A$3001,"&gt;="&amp;$D$3,'الحضور والانصراف'!$A$2:$A$3001,"&lt;="&amp;$F$3))</f>
        <v>0</v>
      </c>
      <c r="J148" s="22" t="n">
        <f aca="false">IF($A148="","",SUMIFS('الحضور والانصراف'!$L$2:$L$3001,'الحضور والانصراف'!$B$2:$B$3001,$A148,'الحضور والانصراف'!$A$2:$A$3001,"&gt;="&amp;$D$3,'الحضور والانصراف'!$A$2:$A$3001,"&lt;="&amp;$F$3))</f>
        <v>0</v>
      </c>
      <c r="K148" s="21" t="n">
        <f aca="false">IF($A148="","",ROUND(SUMIFS('الحضور والانصراف'!$M$2:$M$3001,'الحضور والانصراف'!$B$2:$B$3001,$A148,'الحضور والانصراف'!$A$2:$A$3001,"&gt;="&amp;$D$3,'الحضور والانصراف'!$A$2:$A$3001,"&lt;="&amp;$F$3)/60,2))</f>
        <v>0</v>
      </c>
      <c r="L148" s="21" t="n">
        <f aca="false">IF($A148="","",SUMIFS(المأموريات!$F$2:$F$1001,المأموريات!$A$2:$A$1001,$A148,المأموريات!$C$2:$C$1001,"&gt;="&amp;$D$3,المأموريات!$C$2:$C$1001,"&lt;="&amp;$F$3,المأموريات!$H$2:$H$1001,"موافق"))</f>
        <v>0</v>
      </c>
      <c r="M148" s="24" t="n">
        <f aca="false">IF($A148="","",N(الموظفين!K144))</f>
        <v>3000</v>
      </c>
      <c r="N148" s="24" t="n">
        <f aca="false">IF($A148="","",SUMIFS('الحضور والانصراف'!$S$2:$S$3001,'الحضور والانصراف'!$B$2:$B$3001,$A148,'الحضور والانصراف'!$A$2:$A$3001,"&gt;="&amp;$D$3,'الحضور والانصراف'!$A$2:$A$3001,"&lt;="&amp;$F$3))</f>
        <v>0</v>
      </c>
      <c r="O148" s="24" t="n">
        <f aca="false">IF($A148="","",SUMIFS('الحضور والانصراف'!$Q$2:$Q$3001,'الحضور والانصراف'!$B$2:$B$3001,$A148,'الحضور والانصراف'!$A$2:$A$3001,"&gt;="&amp;$D$3,'الحضور والانصراف'!$A$2:$A$3001,"&lt;="&amp;$F$3))</f>
        <v>0</v>
      </c>
      <c r="P148" s="24" t="n">
        <f aca="false">IF($A148="","",SUMIFS('الحضور والانصراف'!$R$2:$R$3001,'الحضور والانصراف'!$B$2:$B$3001,$A148,'الحضور والانصراف'!$A$2:$A$3001,"&gt;="&amp;$D$3,'الحضور والانصراف'!$A$2:$A$3001,"&lt;="&amp;$F$3))</f>
        <v>0</v>
      </c>
      <c r="Q148" s="24" t="n">
        <f aca="false">IF($A148="","",M148+N148-O148-P148)</f>
        <v>3000</v>
      </c>
    </row>
    <row r="149" customFormat="false" ht="15" hidden="false" customHeight="false" outlineLevel="0" collapsed="false">
      <c r="A149" s="18" t="str">
        <f aca="false">IF(الموظفين!A145="","",الموظفين!A145)</f>
        <v>EMP144</v>
      </c>
      <c r="B149" s="18" t="str">
        <f aca="false">IF($A149="","",الموظفين!B145)</f>
        <v>الموظف 144</v>
      </c>
      <c r="C149" s="18" t="str">
        <f aca="false">IF($A149="","",IF(الموظفين!C145="","",الموظفين!C145))</f>
        <v/>
      </c>
      <c r="D149" s="22" t="n">
        <f aca="false">IF($A149="","",COUNTIFS('الحضور والانصراف'!$B$2:$B$3001,$A149,'الحضور والانصراف'!$P$2:$P$3001,"حاضر",'الحضور والانصراف'!$A$2:$A$3001,"&gt;="&amp;$D$3,'الحضور والانصراف'!$A$2:$A$3001,"&lt;="&amp;$F$3)+COUNTIFS('الحضور والانصراف'!$B$2:$B$3001,$A149,'الحضور والانصراف'!$P$2:$P$3001,"متأخر",'الحضور والانصراف'!$A$2:$A$3001,"&gt;="&amp;$D$3,'الحضور والانصراف'!$A$2:$A$3001,"&lt;="&amp;$F$3)+COUNTIFS('الحضور والانصراف'!$B$2:$B$3001,$A149,'الحضور والانصراف'!$P$2:$P$3001,"بدون انصراف",'الحضور والانصراف'!$A$2:$A$3001,"&gt;="&amp;$D$3,'الحضور والانصراف'!$A$2:$A$3001,"&lt;="&amp;$F$3))</f>
        <v>0</v>
      </c>
      <c r="E149" s="22" t="n">
        <f aca="false">IF($A149="","",COUNTIFS('الحضور والانصراف'!$B$2:$B$3001,$A149,'الحضور والانصراف'!$P$2:$P$3001,"متأخر",'الحضور والانصراف'!$A$2:$A$3001,"&gt;="&amp;$D$3,'الحضور والانصراف'!$A$2:$A$3001,"&lt;="&amp;$F$3))</f>
        <v>0</v>
      </c>
      <c r="F149" s="22" t="n">
        <f aca="false">IF($A149="","",COUNTIFS('الحضور والانصراف'!$B$2:$B$3001,$A149,'الحضور والانصراف'!$P$2:$P$3001,"غائب",'الحضور والانصراف'!$A$2:$A$3001,"&gt;="&amp;$D$3,'الحضور والانصراف'!$A$2:$A$3001,"&lt;="&amp;$F$3)+COUNTIFS('الحضور والانصراف'!$B$2:$B$3001,$A149,'الحضور والانصراف'!$P$2:$P$3001,"غياب",'الحضور والانصراف'!$A$2:$A$3001,"&gt;="&amp;$D$3,'الحضور والانصراف'!$A$2:$A$3001,"&lt;="&amp;$F$3))</f>
        <v>0</v>
      </c>
      <c r="G149" s="22" t="n">
        <f aca="false">IF($A149="","",SUMIFS(الإجازات!$I$2:$I$1001,الإجازات!$A$2:$A$1001,$A149,الإجازات!$G$2:$G$1001,"مقبولة"))</f>
        <v>0</v>
      </c>
      <c r="H149" s="21" t="n">
        <f aca="false">IF($A149="","",SUMIFS('الحضور والانصراف'!$J$2:$J$3001,'الحضور والانصراف'!$B$2:$B$3001,$A149,'الحضور والانصراف'!$A$2:$A$3001,"&gt;="&amp;$D$3,'الحضور والانصراف'!$A$2:$A$3001,"&lt;="&amp;$F$3))</f>
        <v>0</v>
      </c>
      <c r="I149" s="22" t="n">
        <f aca="false">IF($A149="","",SUMIFS('الحضور والانصراف'!$K$2:$K$3001,'الحضور والانصراف'!$B$2:$B$3001,$A149,'الحضور والانصراف'!$A$2:$A$3001,"&gt;="&amp;$D$3,'الحضور والانصراف'!$A$2:$A$3001,"&lt;="&amp;$F$3))</f>
        <v>0</v>
      </c>
      <c r="J149" s="22" t="n">
        <f aca="false">IF($A149="","",SUMIFS('الحضور والانصراف'!$L$2:$L$3001,'الحضور والانصراف'!$B$2:$B$3001,$A149,'الحضور والانصراف'!$A$2:$A$3001,"&gt;="&amp;$D$3,'الحضور والانصراف'!$A$2:$A$3001,"&lt;="&amp;$F$3))</f>
        <v>0</v>
      </c>
      <c r="K149" s="21" t="n">
        <f aca="false">IF($A149="","",ROUND(SUMIFS('الحضور والانصراف'!$M$2:$M$3001,'الحضور والانصراف'!$B$2:$B$3001,$A149,'الحضور والانصراف'!$A$2:$A$3001,"&gt;="&amp;$D$3,'الحضور والانصراف'!$A$2:$A$3001,"&lt;="&amp;$F$3)/60,2))</f>
        <v>0</v>
      </c>
      <c r="L149" s="21" t="n">
        <f aca="false">IF($A149="","",SUMIFS(المأموريات!$F$2:$F$1001,المأموريات!$A$2:$A$1001,$A149,المأموريات!$C$2:$C$1001,"&gt;="&amp;$D$3,المأموريات!$C$2:$C$1001,"&lt;="&amp;$F$3,المأموريات!$H$2:$H$1001,"موافق"))</f>
        <v>0</v>
      </c>
      <c r="M149" s="24" t="n">
        <f aca="false">IF($A149="","",N(الموظفين!K145))</f>
        <v>3000</v>
      </c>
      <c r="N149" s="24" t="n">
        <f aca="false">IF($A149="","",SUMIFS('الحضور والانصراف'!$S$2:$S$3001,'الحضور والانصراف'!$B$2:$B$3001,$A149,'الحضور والانصراف'!$A$2:$A$3001,"&gt;="&amp;$D$3,'الحضور والانصراف'!$A$2:$A$3001,"&lt;="&amp;$F$3))</f>
        <v>0</v>
      </c>
      <c r="O149" s="24" t="n">
        <f aca="false">IF($A149="","",SUMIFS('الحضور والانصراف'!$Q$2:$Q$3001,'الحضور والانصراف'!$B$2:$B$3001,$A149,'الحضور والانصراف'!$A$2:$A$3001,"&gt;="&amp;$D$3,'الحضور والانصراف'!$A$2:$A$3001,"&lt;="&amp;$F$3))</f>
        <v>0</v>
      </c>
      <c r="P149" s="24" t="n">
        <f aca="false">IF($A149="","",SUMIFS('الحضور والانصراف'!$R$2:$R$3001,'الحضور والانصراف'!$B$2:$B$3001,$A149,'الحضور والانصراف'!$A$2:$A$3001,"&gt;="&amp;$D$3,'الحضور والانصراف'!$A$2:$A$3001,"&lt;="&amp;$F$3))</f>
        <v>0</v>
      </c>
      <c r="Q149" s="24" t="n">
        <f aca="false">IF($A149="","",M149+N149-O149-P149)</f>
        <v>3000</v>
      </c>
    </row>
    <row r="150" customFormat="false" ht="15" hidden="false" customHeight="false" outlineLevel="0" collapsed="false">
      <c r="A150" s="18" t="str">
        <f aca="false">IF(الموظفين!A146="","",الموظفين!A146)</f>
        <v>EMP145</v>
      </c>
      <c r="B150" s="18" t="str">
        <f aca="false">IF($A150="","",الموظفين!B146)</f>
        <v>الموظف 145</v>
      </c>
      <c r="C150" s="18" t="str">
        <f aca="false">IF($A150="","",IF(الموظفين!C146="","",الموظفين!C146))</f>
        <v/>
      </c>
      <c r="D150" s="22" t="n">
        <f aca="false">IF($A150="","",COUNTIFS('الحضور والانصراف'!$B$2:$B$3001,$A150,'الحضور والانصراف'!$P$2:$P$3001,"حاضر",'الحضور والانصراف'!$A$2:$A$3001,"&gt;="&amp;$D$3,'الحضور والانصراف'!$A$2:$A$3001,"&lt;="&amp;$F$3)+COUNTIFS('الحضور والانصراف'!$B$2:$B$3001,$A150,'الحضور والانصراف'!$P$2:$P$3001,"متأخر",'الحضور والانصراف'!$A$2:$A$3001,"&gt;="&amp;$D$3,'الحضور والانصراف'!$A$2:$A$3001,"&lt;="&amp;$F$3)+COUNTIFS('الحضور والانصراف'!$B$2:$B$3001,$A150,'الحضور والانصراف'!$P$2:$P$3001,"بدون انصراف",'الحضور والانصراف'!$A$2:$A$3001,"&gt;="&amp;$D$3,'الحضور والانصراف'!$A$2:$A$3001,"&lt;="&amp;$F$3))</f>
        <v>0</v>
      </c>
      <c r="E150" s="22" t="n">
        <f aca="false">IF($A150="","",COUNTIFS('الحضور والانصراف'!$B$2:$B$3001,$A150,'الحضور والانصراف'!$P$2:$P$3001,"متأخر",'الحضور والانصراف'!$A$2:$A$3001,"&gt;="&amp;$D$3,'الحضور والانصراف'!$A$2:$A$3001,"&lt;="&amp;$F$3))</f>
        <v>0</v>
      </c>
      <c r="F150" s="22" t="n">
        <f aca="false">IF($A150="","",COUNTIFS('الحضور والانصراف'!$B$2:$B$3001,$A150,'الحضور والانصراف'!$P$2:$P$3001,"غائب",'الحضور والانصراف'!$A$2:$A$3001,"&gt;="&amp;$D$3,'الحضور والانصراف'!$A$2:$A$3001,"&lt;="&amp;$F$3)+COUNTIFS('الحضور والانصراف'!$B$2:$B$3001,$A150,'الحضور والانصراف'!$P$2:$P$3001,"غياب",'الحضور والانصراف'!$A$2:$A$3001,"&gt;="&amp;$D$3,'الحضور والانصراف'!$A$2:$A$3001,"&lt;="&amp;$F$3))</f>
        <v>0</v>
      </c>
      <c r="G150" s="22" t="n">
        <f aca="false">IF($A150="","",SUMIFS(الإجازات!$I$2:$I$1001,الإجازات!$A$2:$A$1001,$A150,الإجازات!$G$2:$G$1001,"مقبولة"))</f>
        <v>0</v>
      </c>
      <c r="H150" s="21" t="n">
        <f aca="false">IF($A150="","",SUMIFS('الحضور والانصراف'!$J$2:$J$3001,'الحضور والانصراف'!$B$2:$B$3001,$A150,'الحضور والانصراف'!$A$2:$A$3001,"&gt;="&amp;$D$3,'الحضور والانصراف'!$A$2:$A$3001,"&lt;="&amp;$F$3))</f>
        <v>0</v>
      </c>
      <c r="I150" s="22" t="n">
        <f aca="false">IF($A150="","",SUMIFS('الحضور والانصراف'!$K$2:$K$3001,'الحضور والانصراف'!$B$2:$B$3001,$A150,'الحضور والانصراف'!$A$2:$A$3001,"&gt;="&amp;$D$3,'الحضور والانصراف'!$A$2:$A$3001,"&lt;="&amp;$F$3))</f>
        <v>0</v>
      </c>
      <c r="J150" s="22" t="n">
        <f aca="false">IF($A150="","",SUMIFS('الحضور والانصراف'!$L$2:$L$3001,'الحضور والانصراف'!$B$2:$B$3001,$A150,'الحضور والانصراف'!$A$2:$A$3001,"&gt;="&amp;$D$3,'الحضور والانصراف'!$A$2:$A$3001,"&lt;="&amp;$F$3))</f>
        <v>0</v>
      </c>
      <c r="K150" s="21" t="n">
        <f aca="false">IF($A150="","",ROUND(SUMIFS('الحضور والانصراف'!$M$2:$M$3001,'الحضور والانصراف'!$B$2:$B$3001,$A150,'الحضور والانصراف'!$A$2:$A$3001,"&gt;="&amp;$D$3,'الحضور والانصراف'!$A$2:$A$3001,"&lt;="&amp;$F$3)/60,2))</f>
        <v>0</v>
      </c>
      <c r="L150" s="21" t="n">
        <f aca="false">IF($A150="","",SUMIFS(المأموريات!$F$2:$F$1001,المأموريات!$A$2:$A$1001,$A150,المأموريات!$C$2:$C$1001,"&gt;="&amp;$D$3,المأموريات!$C$2:$C$1001,"&lt;="&amp;$F$3,المأموريات!$H$2:$H$1001,"موافق"))</f>
        <v>0</v>
      </c>
      <c r="M150" s="24" t="n">
        <f aca="false">IF($A150="","",N(الموظفين!K146))</f>
        <v>3000</v>
      </c>
      <c r="N150" s="24" t="n">
        <f aca="false">IF($A150="","",SUMIFS('الحضور والانصراف'!$S$2:$S$3001,'الحضور والانصراف'!$B$2:$B$3001,$A150,'الحضور والانصراف'!$A$2:$A$3001,"&gt;="&amp;$D$3,'الحضور والانصراف'!$A$2:$A$3001,"&lt;="&amp;$F$3))</f>
        <v>0</v>
      </c>
      <c r="O150" s="24" t="n">
        <f aca="false">IF($A150="","",SUMIFS('الحضور والانصراف'!$Q$2:$Q$3001,'الحضور والانصراف'!$B$2:$B$3001,$A150,'الحضور والانصراف'!$A$2:$A$3001,"&gt;="&amp;$D$3,'الحضور والانصراف'!$A$2:$A$3001,"&lt;="&amp;$F$3))</f>
        <v>0</v>
      </c>
      <c r="P150" s="24" t="n">
        <f aca="false">IF($A150="","",SUMIFS('الحضور والانصراف'!$R$2:$R$3001,'الحضور والانصراف'!$B$2:$B$3001,$A150,'الحضور والانصراف'!$A$2:$A$3001,"&gt;="&amp;$D$3,'الحضور والانصراف'!$A$2:$A$3001,"&lt;="&amp;$F$3))</f>
        <v>0</v>
      </c>
      <c r="Q150" s="24" t="n">
        <f aca="false">IF($A150="","",M150+N150-O150-P150)</f>
        <v>3000</v>
      </c>
    </row>
    <row r="151" customFormat="false" ht="15" hidden="false" customHeight="false" outlineLevel="0" collapsed="false">
      <c r="A151" s="18" t="str">
        <f aca="false">IF(الموظفين!A147="","",الموظفين!A147)</f>
        <v>EMP146</v>
      </c>
      <c r="B151" s="18" t="str">
        <f aca="false">IF($A151="","",الموظفين!B147)</f>
        <v>الموظف 146</v>
      </c>
      <c r="C151" s="18" t="str">
        <f aca="false">IF($A151="","",IF(الموظفين!C147="","",الموظفين!C147))</f>
        <v/>
      </c>
      <c r="D151" s="22" t="n">
        <f aca="false">IF($A151="","",COUNTIFS('الحضور والانصراف'!$B$2:$B$3001,$A151,'الحضور والانصراف'!$P$2:$P$3001,"حاضر",'الحضور والانصراف'!$A$2:$A$3001,"&gt;="&amp;$D$3,'الحضور والانصراف'!$A$2:$A$3001,"&lt;="&amp;$F$3)+COUNTIFS('الحضور والانصراف'!$B$2:$B$3001,$A151,'الحضور والانصراف'!$P$2:$P$3001,"متأخر",'الحضور والانصراف'!$A$2:$A$3001,"&gt;="&amp;$D$3,'الحضور والانصراف'!$A$2:$A$3001,"&lt;="&amp;$F$3)+COUNTIFS('الحضور والانصراف'!$B$2:$B$3001,$A151,'الحضور والانصراف'!$P$2:$P$3001,"بدون انصراف",'الحضور والانصراف'!$A$2:$A$3001,"&gt;="&amp;$D$3,'الحضور والانصراف'!$A$2:$A$3001,"&lt;="&amp;$F$3))</f>
        <v>0</v>
      </c>
      <c r="E151" s="22" t="n">
        <f aca="false">IF($A151="","",COUNTIFS('الحضور والانصراف'!$B$2:$B$3001,$A151,'الحضور والانصراف'!$P$2:$P$3001,"متأخر",'الحضور والانصراف'!$A$2:$A$3001,"&gt;="&amp;$D$3,'الحضور والانصراف'!$A$2:$A$3001,"&lt;="&amp;$F$3))</f>
        <v>0</v>
      </c>
      <c r="F151" s="22" t="n">
        <f aca="false">IF($A151="","",COUNTIFS('الحضور والانصراف'!$B$2:$B$3001,$A151,'الحضور والانصراف'!$P$2:$P$3001,"غائب",'الحضور والانصراف'!$A$2:$A$3001,"&gt;="&amp;$D$3,'الحضور والانصراف'!$A$2:$A$3001,"&lt;="&amp;$F$3)+COUNTIFS('الحضور والانصراف'!$B$2:$B$3001,$A151,'الحضور والانصراف'!$P$2:$P$3001,"غياب",'الحضور والانصراف'!$A$2:$A$3001,"&gt;="&amp;$D$3,'الحضور والانصراف'!$A$2:$A$3001,"&lt;="&amp;$F$3))</f>
        <v>0</v>
      </c>
      <c r="G151" s="22" t="n">
        <f aca="false">IF($A151="","",SUMIFS(الإجازات!$I$2:$I$1001,الإجازات!$A$2:$A$1001,$A151,الإجازات!$G$2:$G$1001,"مقبولة"))</f>
        <v>0</v>
      </c>
      <c r="H151" s="21" t="n">
        <f aca="false">IF($A151="","",SUMIFS('الحضور والانصراف'!$J$2:$J$3001,'الحضور والانصراف'!$B$2:$B$3001,$A151,'الحضور والانصراف'!$A$2:$A$3001,"&gt;="&amp;$D$3,'الحضور والانصراف'!$A$2:$A$3001,"&lt;="&amp;$F$3))</f>
        <v>0</v>
      </c>
      <c r="I151" s="22" t="n">
        <f aca="false">IF($A151="","",SUMIFS('الحضور والانصراف'!$K$2:$K$3001,'الحضور والانصراف'!$B$2:$B$3001,$A151,'الحضور والانصراف'!$A$2:$A$3001,"&gt;="&amp;$D$3,'الحضور والانصراف'!$A$2:$A$3001,"&lt;="&amp;$F$3))</f>
        <v>0</v>
      </c>
      <c r="J151" s="22" t="n">
        <f aca="false">IF($A151="","",SUMIFS('الحضور والانصراف'!$L$2:$L$3001,'الحضور والانصراف'!$B$2:$B$3001,$A151,'الحضور والانصراف'!$A$2:$A$3001,"&gt;="&amp;$D$3,'الحضور والانصراف'!$A$2:$A$3001,"&lt;="&amp;$F$3))</f>
        <v>0</v>
      </c>
      <c r="K151" s="21" t="n">
        <f aca="false">IF($A151="","",ROUND(SUMIFS('الحضور والانصراف'!$M$2:$M$3001,'الحضور والانصراف'!$B$2:$B$3001,$A151,'الحضور والانصراف'!$A$2:$A$3001,"&gt;="&amp;$D$3,'الحضور والانصراف'!$A$2:$A$3001,"&lt;="&amp;$F$3)/60,2))</f>
        <v>0</v>
      </c>
      <c r="L151" s="21" t="n">
        <f aca="false">IF($A151="","",SUMIFS(المأموريات!$F$2:$F$1001,المأموريات!$A$2:$A$1001,$A151,المأموريات!$C$2:$C$1001,"&gt;="&amp;$D$3,المأموريات!$C$2:$C$1001,"&lt;="&amp;$F$3,المأموريات!$H$2:$H$1001,"موافق"))</f>
        <v>0</v>
      </c>
      <c r="M151" s="24" t="n">
        <f aca="false">IF($A151="","",N(الموظفين!K147))</f>
        <v>3000</v>
      </c>
      <c r="N151" s="24" t="n">
        <f aca="false">IF($A151="","",SUMIFS('الحضور والانصراف'!$S$2:$S$3001,'الحضور والانصراف'!$B$2:$B$3001,$A151,'الحضور والانصراف'!$A$2:$A$3001,"&gt;="&amp;$D$3,'الحضور والانصراف'!$A$2:$A$3001,"&lt;="&amp;$F$3))</f>
        <v>0</v>
      </c>
      <c r="O151" s="24" t="n">
        <f aca="false">IF($A151="","",SUMIFS('الحضور والانصراف'!$Q$2:$Q$3001,'الحضور والانصراف'!$B$2:$B$3001,$A151,'الحضور والانصراف'!$A$2:$A$3001,"&gt;="&amp;$D$3,'الحضور والانصراف'!$A$2:$A$3001,"&lt;="&amp;$F$3))</f>
        <v>0</v>
      </c>
      <c r="P151" s="24" t="n">
        <f aca="false">IF($A151="","",SUMIFS('الحضور والانصراف'!$R$2:$R$3001,'الحضور والانصراف'!$B$2:$B$3001,$A151,'الحضور والانصراف'!$A$2:$A$3001,"&gt;="&amp;$D$3,'الحضور والانصراف'!$A$2:$A$3001,"&lt;="&amp;$F$3))</f>
        <v>0</v>
      </c>
      <c r="Q151" s="24" t="n">
        <f aca="false">IF($A151="","",M151+N151-O151-P151)</f>
        <v>3000</v>
      </c>
    </row>
    <row r="152" customFormat="false" ht="15" hidden="false" customHeight="false" outlineLevel="0" collapsed="false">
      <c r="A152" s="18" t="str">
        <f aca="false">IF(الموظفين!A148="","",الموظفين!A148)</f>
        <v>EMP147</v>
      </c>
      <c r="B152" s="18" t="str">
        <f aca="false">IF($A152="","",الموظفين!B148)</f>
        <v>الموظف 147</v>
      </c>
      <c r="C152" s="18" t="str">
        <f aca="false">IF($A152="","",IF(الموظفين!C148="","",الموظفين!C148))</f>
        <v/>
      </c>
      <c r="D152" s="22" t="n">
        <f aca="false">IF($A152="","",COUNTIFS('الحضور والانصراف'!$B$2:$B$3001,$A152,'الحضور والانصراف'!$P$2:$P$3001,"حاضر",'الحضور والانصراف'!$A$2:$A$3001,"&gt;="&amp;$D$3,'الحضور والانصراف'!$A$2:$A$3001,"&lt;="&amp;$F$3)+COUNTIFS('الحضور والانصراف'!$B$2:$B$3001,$A152,'الحضور والانصراف'!$P$2:$P$3001,"متأخر",'الحضور والانصراف'!$A$2:$A$3001,"&gt;="&amp;$D$3,'الحضور والانصراف'!$A$2:$A$3001,"&lt;="&amp;$F$3)+COUNTIFS('الحضور والانصراف'!$B$2:$B$3001,$A152,'الحضور والانصراف'!$P$2:$P$3001,"بدون انصراف",'الحضور والانصراف'!$A$2:$A$3001,"&gt;="&amp;$D$3,'الحضور والانصراف'!$A$2:$A$3001,"&lt;="&amp;$F$3))</f>
        <v>0</v>
      </c>
      <c r="E152" s="22" t="n">
        <f aca="false">IF($A152="","",COUNTIFS('الحضور والانصراف'!$B$2:$B$3001,$A152,'الحضور والانصراف'!$P$2:$P$3001,"متأخر",'الحضور والانصراف'!$A$2:$A$3001,"&gt;="&amp;$D$3,'الحضور والانصراف'!$A$2:$A$3001,"&lt;="&amp;$F$3))</f>
        <v>0</v>
      </c>
      <c r="F152" s="22" t="n">
        <f aca="false">IF($A152="","",COUNTIFS('الحضور والانصراف'!$B$2:$B$3001,$A152,'الحضور والانصراف'!$P$2:$P$3001,"غائب",'الحضور والانصراف'!$A$2:$A$3001,"&gt;="&amp;$D$3,'الحضور والانصراف'!$A$2:$A$3001,"&lt;="&amp;$F$3)+COUNTIFS('الحضور والانصراف'!$B$2:$B$3001,$A152,'الحضور والانصراف'!$P$2:$P$3001,"غياب",'الحضور والانصراف'!$A$2:$A$3001,"&gt;="&amp;$D$3,'الحضور والانصراف'!$A$2:$A$3001,"&lt;="&amp;$F$3))</f>
        <v>0</v>
      </c>
      <c r="G152" s="22" t="n">
        <f aca="false">IF($A152="","",SUMIFS(الإجازات!$I$2:$I$1001,الإجازات!$A$2:$A$1001,$A152,الإجازات!$G$2:$G$1001,"مقبولة"))</f>
        <v>0</v>
      </c>
      <c r="H152" s="21" t="n">
        <f aca="false">IF($A152="","",SUMIFS('الحضور والانصراف'!$J$2:$J$3001,'الحضور والانصراف'!$B$2:$B$3001,$A152,'الحضور والانصراف'!$A$2:$A$3001,"&gt;="&amp;$D$3,'الحضور والانصراف'!$A$2:$A$3001,"&lt;="&amp;$F$3))</f>
        <v>0</v>
      </c>
      <c r="I152" s="22" t="n">
        <f aca="false">IF($A152="","",SUMIFS('الحضور والانصراف'!$K$2:$K$3001,'الحضور والانصراف'!$B$2:$B$3001,$A152,'الحضور والانصراف'!$A$2:$A$3001,"&gt;="&amp;$D$3,'الحضور والانصراف'!$A$2:$A$3001,"&lt;="&amp;$F$3))</f>
        <v>0</v>
      </c>
      <c r="J152" s="22" t="n">
        <f aca="false">IF($A152="","",SUMIFS('الحضور والانصراف'!$L$2:$L$3001,'الحضور والانصراف'!$B$2:$B$3001,$A152,'الحضور والانصراف'!$A$2:$A$3001,"&gt;="&amp;$D$3,'الحضور والانصراف'!$A$2:$A$3001,"&lt;="&amp;$F$3))</f>
        <v>0</v>
      </c>
      <c r="K152" s="21" t="n">
        <f aca="false">IF($A152="","",ROUND(SUMIFS('الحضور والانصراف'!$M$2:$M$3001,'الحضور والانصراف'!$B$2:$B$3001,$A152,'الحضور والانصراف'!$A$2:$A$3001,"&gt;="&amp;$D$3,'الحضور والانصراف'!$A$2:$A$3001,"&lt;="&amp;$F$3)/60,2))</f>
        <v>0</v>
      </c>
      <c r="L152" s="21" t="n">
        <f aca="false">IF($A152="","",SUMIFS(المأموريات!$F$2:$F$1001,المأموريات!$A$2:$A$1001,$A152,المأموريات!$C$2:$C$1001,"&gt;="&amp;$D$3,المأموريات!$C$2:$C$1001,"&lt;="&amp;$F$3,المأموريات!$H$2:$H$1001,"موافق"))</f>
        <v>0</v>
      </c>
      <c r="M152" s="24" t="n">
        <f aca="false">IF($A152="","",N(الموظفين!K148))</f>
        <v>3000</v>
      </c>
      <c r="N152" s="24" t="n">
        <f aca="false">IF($A152="","",SUMIFS('الحضور والانصراف'!$S$2:$S$3001,'الحضور والانصراف'!$B$2:$B$3001,$A152,'الحضور والانصراف'!$A$2:$A$3001,"&gt;="&amp;$D$3,'الحضور والانصراف'!$A$2:$A$3001,"&lt;="&amp;$F$3))</f>
        <v>0</v>
      </c>
      <c r="O152" s="24" t="n">
        <f aca="false">IF($A152="","",SUMIFS('الحضور والانصراف'!$Q$2:$Q$3001,'الحضور والانصراف'!$B$2:$B$3001,$A152,'الحضور والانصراف'!$A$2:$A$3001,"&gt;="&amp;$D$3,'الحضور والانصراف'!$A$2:$A$3001,"&lt;="&amp;$F$3))</f>
        <v>0</v>
      </c>
      <c r="P152" s="24" t="n">
        <f aca="false">IF($A152="","",SUMIFS('الحضور والانصراف'!$R$2:$R$3001,'الحضور والانصراف'!$B$2:$B$3001,$A152,'الحضور والانصراف'!$A$2:$A$3001,"&gt;="&amp;$D$3,'الحضور والانصراف'!$A$2:$A$3001,"&lt;="&amp;$F$3))</f>
        <v>0</v>
      </c>
      <c r="Q152" s="24" t="n">
        <f aca="false">IF($A152="","",M152+N152-O152-P152)</f>
        <v>3000</v>
      </c>
    </row>
    <row r="153" customFormat="false" ht="15" hidden="false" customHeight="false" outlineLevel="0" collapsed="false">
      <c r="A153" s="18" t="str">
        <f aca="false">IF(الموظفين!A149="","",الموظفين!A149)</f>
        <v>EMP148</v>
      </c>
      <c r="B153" s="18" t="str">
        <f aca="false">IF($A153="","",الموظفين!B149)</f>
        <v>الموظف 148</v>
      </c>
      <c r="C153" s="18" t="str">
        <f aca="false">IF($A153="","",IF(الموظفين!C149="","",الموظفين!C149))</f>
        <v/>
      </c>
      <c r="D153" s="22" t="n">
        <f aca="false">IF($A153="","",COUNTIFS('الحضور والانصراف'!$B$2:$B$3001,$A153,'الحضور والانصراف'!$P$2:$P$3001,"حاضر",'الحضور والانصراف'!$A$2:$A$3001,"&gt;="&amp;$D$3,'الحضور والانصراف'!$A$2:$A$3001,"&lt;="&amp;$F$3)+COUNTIFS('الحضور والانصراف'!$B$2:$B$3001,$A153,'الحضور والانصراف'!$P$2:$P$3001,"متأخر",'الحضور والانصراف'!$A$2:$A$3001,"&gt;="&amp;$D$3,'الحضور والانصراف'!$A$2:$A$3001,"&lt;="&amp;$F$3)+COUNTIFS('الحضور والانصراف'!$B$2:$B$3001,$A153,'الحضور والانصراف'!$P$2:$P$3001,"بدون انصراف",'الحضور والانصراف'!$A$2:$A$3001,"&gt;="&amp;$D$3,'الحضور والانصراف'!$A$2:$A$3001,"&lt;="&amp;$F$3))</f>
        <v>0</v>
      </c>
      <c r="E153" s="22" t="n">
        <f aca="false">IF($A153="","",COUNTIFS('الحضور والانصراف'!$B$2:$B$3001,$A153,'الحضور والانصراف'!$P$2:$P$3001,"متأخر",'الحضور والانصراف'!$A$2:$A$3001,"&gt;="&amp;$D$3,'الحضور والانصراف'!$A$2:$A$3001,"&lt;="&amp;$F$3))</f>
        <v>0</v>
      </c>
      <c r="F153" s="22" t="n">
        <f aca="false">IF($A153="","",COUNTIFS('الحضور والانصراف'!$B$2:$B$3001,$A153,'الحضور والانصراف'!$P$2:$P$3001,"غائب",'الحضور والانصراف'!$A$2:$A$3001,"&gt;="&amp;$D$3,'الحضور والانصراف'!$A$2:$A$3001,"&lt;="&amp;$F$3)+COUNTIFS('الحضور والانصراف'!$B$2:$B$3001,$A153,'الحضور والانصراف'!$P$2:$P$3001,"غياب",'الحضور والانصراف'!$A$2:$A$3001,"&gt;="&amp;$D$3,'الحضور والانصراف'!$A$2:$A$3001,"&lt;="&amp;$F$3))</f>
        <v>0</v>
      </c>
      <c r="G153" s="22" t="n">
        <f aca="false">IF($A153="","",SUMIFS(الإجازات!$I$2:$I$1001,الإجازات!$A$2:$A$1001,$A153,الإجازات!$G$2:$G$1001,"مقبولة"))</f>
        <v>0</v>
      </c>
      <c r="H153" s="21" t="n">
        <f aca="false">IF($A153="","",SUMIFS('الحضور والانصراف'!$J$2:$J$3001,'الحضور والانصراف'!$B$2:$B$3001,$A153,'الحضور والانصراف'!$A$2:$A$3001,"&gt;="&amp;$D$3,'الحضور والانصراف'!$A$2:$A$3001,"&lt;="&amp;$F$3))</f>
        <v>0</v>
      </c>
      <c r="I153" s="22" t="n">
        <f aca="false">IF($A153="","",SUMIFS('الحضور والانصراف'!$K$2:$K$3001,'الحضور والانصراف'!$B$2:$B$3001,$A153,'الحضور والانصراف'!$A$2:$A$3001,"&gt;="&amp;$D$3,'الحضور والانصراف'!$A$2:$A$3001,"&lt;="&amp;$F$3))</f>
        <v>0</v>
      </c>
      <c r="J153" s="22" t="n">
        <f aca="false">IF($A153="","",SUMIFS('الحضور والانصراف'!$L$2:$L$3001,'الحضور والانصراف'!$B$2:$B$3001,$A153,'الحضور والانصراف'!$A$2:$A$3001,"&gt;="&amp;$D$3,'الحضور والانصراف'!$A$2:$A$3001,"&lt;="&amp;$F$3))</f>
        <v>0</v>
      </c>
      <c r="K153" s="21" t="n">
        <f aca="false">IF($A153="","",ROUND(SUMIFS('الحضور والانصراف'!$M$2:$M$3001,'الحضور والانصراف'!$B$2:$B$3001,$A153,'الحضور والانصراف'!$A$2:$A$3001,"&gt;="&amp;$D$3,'الحضور والانصراف'!$A$2:$A$3001,"&lt;="&amp;$F$3)/60,2))</f>
        <v>0</v>
      </c>
      <c r="L153" s="21" t="n">
        <f aca="false">IF($A153="","",SUMIFS(المأموريات!$F$2:$F$1001,المأموريات!$A$2:$A$1001,$A153,المأموريات!$C$2:$C$1001,"&gt;="&amp;$D$3,المأموريات!$C$2:$C$1001,"&lt;="&amp;$F$3,المأموريات!$H$2:$H$1001,"موافق"))</f>
        <v>0</v>
      </c>
      <c r="M153" s="24" t="n">
        <f aca="false">IF($A153="","",N(الموظفين!K149))</f>
        <v>3000</v>
      </c>
      <c r="N153" s="24" t="n">
        <f aca="false">IF($A153="","",SUMIFS('الحضور والانصراف'!$S$2:$S$3001,'الحضور والانصراف'!$B$2:$B$3001,$A153,'الحضور والانصراف'!$A$2:$A$3001,"&gt;="&amp;$D$3,'الحضور والانصراف'!$A$2:$A$3001,"&lt;="&amp;$F$3))</f>
        <v>0</v>
      </c>
      <c r="O153" s="24" t="n">
        <f aca="false">IF($A153="","",SUMIFS('الحضور والانصراف'!$Q$2:$Q$3001,'الحضور والانصراف'!$B$2:$B$3001,$A153,'الحضور والانصراف'!$A$2:$A$3001,"&gt;="&amp;$D$3,'الحضور والانصراف'!$A$2:$A$3001,"&lt;="&amp;$F$3))</f>
        <v>0</v>
      </c>
      <c r="P153" s="24" t="n">
        <f aca="false">IF($A153="","",SUMIFS('الحضور والانصراف'!$R$2:$R$3001,'الحضور والانصراف'!$B$2:$B$3001,$A153,'الحضور والانصراف'!$A$2:$A$3001,"&gt;="&amp;$D$3,'الحضور والانصراف'!$A$2:$A$3001,"&lt;="&amp;$F$3))</f>
        <v>0</v>
      </c>
      <c r="Q153" s="24" t="n">
        <f aca="false">IF($A153="","",M153+N153-O153-P153)</f>
        <v>3000</v>
      </c>
    </row>
    <row r="154" customFormat="false" ht="15" hidden="false" customHeight="false" outlineLevel="0" collapsed="false">
      <c r="A154" s="18" t="str">
        <f aca="false">IF(الموظفين!A150="","",الموظفين!A150)</f>
        <v>EMP149</v>
      </c>
      <c r="B154" s="18" t="str">
        <f aca="false">IF($A154="","",الموظفين!B150)</f>
        <v>الموظف 149</v>
      </c>
      <c r="C154" s="18" t="str">
        <f aca="false">IF($A154="","",IF(الموظفين!C150="","",الموظفين!C150))</f>
        <v/>
      </c>
      <c r="D154" s="22" t="n">
        <f aca="false">IF($A154="","",COUNTIFS('الحضور والانصراف'!$B$2:$B$3001,$A154,'الحضور والانصراف'!$P$2:$P$3001,"حاضر",'الحضور والانصراف'!$A$2:$A$3001,"&gt;="&amp;$D$3,'الحضور والانصراف'!$A$2:$A$3001,"&lt;="&amp;$F$3)+COUNTIFS('الحضور والانصراف'!$B$2:$B$3001,$A154,'الحضور والانصراف'!$P$2:$P$3001,"متأخر",'الحضور والانصراف'!$A$2:$A$3001,"&gt;="&amp;$D$3,'الحضور والانصراف'!$A$2:$A$3001,"&lt;="&amp;$F$3)+COUNTIFS('الحضور والانصراف'!$B$2:$B$3001,$A154,'الحضور والانصراف'!$P$2:$P$3001,"بدون انصراف",'الحضور والانصراف'!$A$2:$A$3001,"&gt;="&amp;$D$3,'الحضور والانصراف'!$A$2:$A$3001,"&lt;="&amp;$F$3))</f>
        <v>0</v>
      </c>
      <c r="E154" s="22" t="n">
        <f aca="false">IF($A154="","",COUNTIFS('الحضور والانصراف'!$B$2:$B$3001,$A154,'الحضور والانصراف'!$P$2:$P$3001,"متأخر",'الحضور والانصراف'!$A$2:$A$3001,"&gt;="&amp;$D$3,'الحضور والانصراف'!$A$2:$A$3001,"&lt;="&amp;$F$3))</f>
        <v>0</v>
      </c>
      <c r="F154" s="22" t="n">
        <f aca="false">IF($A154="","",COUNTIFS('الحضور والانصراف'!$B$2:$B$3001,$A154,'الحضور والانصراف'!$P$2:$P$3001,"غائب",'الحضور والانصراف'!$A$2:$A$3001,"&gt;="&amp;$D$3,'الحضور والانصراف'!$A$2:$A$3001,"&lt;="&amp;$F$3)+COUNTIFS('الحضور والانصراف'!$B$2:$B$3001,$A154,'الحضور والانصراف'!$P$2:$P$3001,"غياب",'الحضور والانصراف'!$A$2:$A$3001,"&gt;="&amp;$D$3,'الحضور والانصراف'!$A$2:$A$3001,"&lt;="&amp;$F$3))</f>
        <v>0</v>
      </c>
      <c r="G154" s="22" t="n">
        <f aca="false">IF($A154="","",SUMIFS(الإجازات!$I$2:$I$1001,الإجازات!$A$2:$A$1001,$A154,الإجازات!$G$2:$G$1001,"مقبولة"))</f>
        <v>0</v>
      </c>
      <c r="H154" s="21" t="n">
        <f aca="false">IF($A154="","",SUMIFS('الحضور والانصراف'!$J$2:$J$3001,'الحضور والانصراف'!$B$2:$B$3001,$A154,'الحضور والانصراف'!$A$2:$A$3001,"&gt;="&amp;$D$3,'الحضور والانصراف'!$A$2:$A$3001,"&lt;="&amp;$F$3))</f>
        <v>0</v>
      </c>
      <c r="I154" s="22" t="n">
        <f aca="false">IF($A154="","",SUMIFS('الحضور والانصراف'!$K$2:$K$3001,'الحضور والانصراف'!$B$2:$B$3001,$A154,'الحضور والانصراف'!$A$2:$A$3001,"&gt;="&amp;$D$3,'الحضور والانصراف'!$A$2:$A$3001,"&lt;="&amp;$F$3))</f>
        <v>0</v>
      </c>
      <c r="J154" s="22" t="n">
        <f aca="false">IF($A154="","",SUMIFS('الحضور والانصراف'!$L$2:$L$3001,'الحضور والانصراف'!$B$2:$B$3001,$A154,'الحضور والانصراف'!$A$2:$A$3001,"&gt;="&amp;$D$3,'الحضور والانصراف'!$A$2:$A$3001,"&lt;="&amp;$F$3))</f>
        <v>0</v>
      </c>
      <c r="K154" s="21" t="n">
        <f aca="false">IF($A154="","",ROUND(SUMIFS('الحضور والانصراف'!$M$2:$M$3001,'الحضور والانصراف'!$B$2:$B$3001,$A154,'الحضور والانصراف'!$A$2:$A$3001,"&gt;="&amp;$D$3,'الحضور والانصراف'!$A$2:$A$3001,"&lt;="&amp;$F$3)/60,2))</f>
        <v>0</v>
      </c>
      <c r="L154" s="21" t="n">
        <f aca="false">IF($A154="","",SUMIFS(المأموريات!$F$2:$F$1001,المأموريات!$A$2:$A$1001,$A154,المأموريات!$C$2:$C$1001,"&gt;="&amp;$D$3,المأموريات!$C$2:$C$1001,"&lt;="&amp;$F$3,المأموريات!$H$2:$H$1001,"موافق"))</f>
        <v>0</v>
      </c>
      <c r="M154" s="24" t="n">
        <f aca="false">IF($A154="","",N(الموظفين!K150))</f>
        <v>3000</v>
      </c>
      <c r="N154" s="24" t="n">
        <f aca="false">IF($A154="","",SUMIFS('الحضور والانصراف'!$S$2:$S$3001,'الحضور والانصراف'!$B$2:$B$3001,$A154,'الحضور والانصراف'!$A$2:$A$3001,"&gt;="&amp;$D$3,'الحضور والانصراف'!$A$2:$A$3001,"&lt;="&amp;$F$3))</f>
        <v>0</v>
      </c>
      <c r="O154" s="24" t="n">
        <f aca="false">IF($A154="","",SUMIFS('الحضور والانصراف'!$Q$2:$Q$3001,'الحضور والانصراف'!$B$2:$B$3001,$A154,'الحضور والانصراف'!$A$2:$A$3001,"&gt;="&amp;$D$3,'الحضور والانصراف'!$A$2:$A$3001,"&lt;="&amp;$F$3))</f>
        <v>0</v>
      </c>
      <c r="P154" s="24" t="n">
        <f aca="false">IF($A154="","",SUMIFS('الحضور والانصراف'!$R$2:$R$3001,'الحضور والانصراف'!$B$2:$B$3001,$A154,'الحضور والانصراف'!$A$2:$A$3001,"&gt;="&amp;$D$3,'الحضور والانصراف'!$A$2:$A$3001,"&lt;="&amp;$F$3))</f>
        <v>0</v>
      </c>
      <c r="Q154" s="24" t="n">
        <f aca="false">IF($A154="","",M154+N154-O154-P154)</f>
        <v>3000</v>
      </c>
    </row>
    <row r="155" customFormat="false" ht="15" hidden="false" customHeight="false" outlineLevel="0" collapsed="false">
      <c r="A155" s="18" t="str">
        <f aca="false">IF(الموظفين!A151="","",الموظفين!A151)</f>
        <v>EMP150</v>
      </c>
      <c r="B155" s="18" t="str">
        <f aca="false">IF($A155="","",الموظفين!B151)</f>
        <v>الموظف 150</v>
      </c>
      <c r="C155" s="18" t="str">
        <f aca="false">IF($A155="","",IF(الموظفين!C151="","",الموظفين!C151))</f>
        <v/>
      </c>
      <c r="D155" s="22" t="n">
        <f aca="false">IF($A155="","",COUNTIFS('الحضور والانصراف'!$B$2:$B$3001,$A155,'الحضور والانصراف'!$P$2:$P$3001,"حاضر",'الحضور والانصراف'!$A$2:$A$3001,"&gt;="&amp;$D$3,'الحضور والانصراف'!$A$2:$A$3001,"&lt;="&amp;$F$3)+COUNTIFS('الحضور والانصراف'!$B$2:$B$3001,$A155,'الحضور والانصراف'!$P$2:$P$3001,"متأخر",'الحضور والانصراف'!$A$2:$A$3001,"&gt;="&amp;$D$3,'الحضور والانصراف'!$A$2:$A$3001,"&lt;="&amp;$F$3)+COUNTIFS('الحضور والانصراف'!$B$2:$B$3001,$A155,'الحضور والانصراف'!$P$2:$P$3001,"بدون انصراف",'الحضور والانصراف'!$A$2:$A$3001,"&gt;="&amp;$D$3,'الحضور والانصراف'!$A$2:$A$3001,"&lt;="&amp;$F$3))</f>
        <v>0</v>
      </c>
      <c r="E155" s="22" t="n">
        <f aca="false">IF($A155="","",COUNTIFS('الحضور والانصراف'!$B$2:$B$3001,$A155,'الحضور والانصراف'!$P$2:$P$3001,"متأخر",'الحضور والانصراف'!$A$2:$A$3001,"&gt;="&amp;$D$3,'الحضور والانصراف'!$A$2:$A$3001,"&lt;="&amp;$F$3))</f>
        <v>0</v>
      </c>
      <c r="F155" s="22" t="n">
        <f aca="false">IF($A155="","",COUNTIFS('الحضور والانصراف'!$B$2:$B$3001,$A155,'الحضور والانصراف'!$P$2:$P$3001,"غائب",'الحضور والانصراف'!$A$2:$A$3001,"&gt;="&amp;$D$3,'الحضور والانصراف'!$A$2:$A$3001,"&lt;="&amp;$F$3)+COUNTIFS('الحضور والانصراف'!$B$2:$B$3001,$A155,'الحضور والانصراف'!$P$2:$P$3001,"غياب",'الحضور والانصراف'!$A$2:$A$3001,"&gt;="&amp;$D$3,'الحضور والانصراف'!$A$2:$A$3001,"&lt;="&amp;$F$3))</f>
        <v>0</v>
      </c>
      <c r="G155" s="22" t="n">
        <f aca="false">IF($A155="","",SUMIFS(الإجازات!$I$2:$I$1001,الإجازات!$A$2:$A$1001,$A155,الإجازات!$G$2:$G$1001,"مقبولة"))</f>
        <v>0</v>
      </c>
      <c r="H155" s="21" t="n">
        <f aca="false">IF($A155="","",SUMIFS('الحضور والانصراف'!$J$2:$J$3001,'الحضور والانصراف'!$B$2:$B$3001,$A155,'الحضور والانصراف'!$A$2:$A$3001,"&gt;="&amp;$D$3,'الحضور والانصراف'!$A$2:$A$3001,"&lt;="&amp;$F$3))</f>
        <v>0</v>
      </c>
      <c r="I155" s="22" t="n">
        <f aca="false">IF($A155="","",SUMIFS('الحضور والانصراف'!$K$2:$K$3001,'الحضور والانصراف'!$B$2:$B$3001,$A155,'الحضور والانصراف'!$A$2:$A$3001,"&gt;="&amp;$D$3,'الحضور والانصراف'!$A$2:$A$3001,"&lt;="&amp;$F$3))</f>
        <v>0</v>
      </c>
      <c r="J155" s="22" t="n">
        <f aca="false">IF($A155="","",SUMIFS('الحضور والانصراف'!$L$2:$L$3001,'الحضور والانصراف'!$B$2:$B$3001,$A155,'الحضور والانصراف'!$A$2:$A$3001,"&gt;="&amp;$D$3,'الحضور والانصراف'!$A$2:$A$3001,"&lt;="&amp;$F$3))</f>
        <v>0</v>
      </c>
      <c r="K155" s="21" t="n">
        <f aca="false">IF($A155="","",ROUND(SUMIFS('الحضور والانصراف'!$M$2:$M$3001,'الحضور والانصراف'!$B$2:$B$3001,$A155,'الحضور والانصراف'!$A$2:$A$3001,"&gt;="&amp;$D$3,'الحضور والانصراف'!$A$2:$A$3001,"&lt;="&amp;$F$3)/60,2))</f>
        <v>0</v>
      </c>
      <c r="L155" s="21" t="n">
        <f aca="false">IF($A155="","",SUMIFS(المأموريات!$F$2:$F$1001,المأموريات!$A$2:$A$1001,$A155,المأموريات!$C$2:$C$1001,"&gt;="&amp;$D$3,المأموريات!$C$2:$C$1001,"&lt;="&amp;$F$3,المأموريات!$H$2:$H$1001,"موافق"))</f>
        <v>0</v>
      </c>
      <c r="M155" s="24" t="n">
        <f aca="false">IF($A155="","",N(الموظفين!K151))</f>
        <v>3000</v>
      </c>
      <c r="N155" s="24" t="n">
        <f aca="false">IF($A155="","",SUMIFS('الحضور والانصراف'!$S$2:$S$3001,'الحضور والانصراف'!$B$2:$B$3001,$A155,'الحضور والانصراف'!$A$2:$A$3001,"&gt;="&amp;$D$3,'الحضور والانصراف'!$A$2:$A$3001,"&lt;="&amp;$F$3))</f>
        <v>0</v>
      </c>
      <c r="O155" s="24" t="n">
        <f aca="false">IF($A155="","",SUMIFS('الحضور والانصراف'!$Q$2:$Q$3001,'الحضور والانصراف'!$B$2:$B$3001,$A155,'الحضور والانصراف'!$A$2:$A$3001,"&gt;="&amp;$D$3,'الحضور والانصراف'!$A$2:$A$3001,"&lt;="&amp;$F$3))</f>
        <v>0</v>
      </c>
      <c r="P155" s="24" t="n">
        <f aca="false">IF($A155="","",SUMIFS('الحضور والانصراف'!$R$2:$R$3001,'الحضور والانصراف'!$B$2:$B$3001,$A155,'الحضور والانصراف'!$A$2:$A$3001,"&gt;="&amp;$D$3,'الحضور والانصراف'!$A$2:$A$3001,"&lt;="&amp;$F$3))</f>
        <v>0</v>
      </c>
      <c r="Q155" s="24" t="n">
        <f aca="false">IF($A155="","",M155+N155-O155-P155)</f>
        <v>3000</v>
      </c>
    </row>
    <row r="156" customFormat="false" ht="15" hidden="false" customHeight="false" outlineLevel="0" collapsed="false">
      <c r="A156" s="18" t="str">
        <f aca="false">IF(الموظفين!A152="","",الموظفين!A152)</f>
        <v>EMP151</v>
      </c>
      <c r="B156" s="18" t="str">
        <f aca="false">IF($A156="","",الموظفين!B152)</f>
        <v>الموظف 151</v>
      </c>
      <c r="C156" s="18" t="str">
        <f aca="false">IF($A156="","",IF(الموظفين!C152="","",الموظفين!C152))</f>
        <v/>
      </c>
      <c r="D156" s="22" t="n">
        <f aca="false">IF($A156="","",COUNTIFS('الحضور والانصراف'!$B$2:$B$3001,$A156,'الحضور والانصراف'!$P$2:$P$3001,"حاضر",'الحضور والانصراف'!$A$2:$A$3001,"&gt;="&amp;$D$3,'الحضور والانصراف'!$A$2:$A$3001,"&lt;="&amp;$F$3)+COUNTIFS('الحضور والانصراف'!$B$2:$B$3001,$A156,'الحضور والانصراف'!$P$2:$P$3001,"متأخر",'الحضور والانصراف'!$A$2:$A$3001,"&gt;="&amp;$D$3,'الحضور والانصراف'!$A$2:$A$3001,"&lt;="&amp;$F$3)+COUNTIFS('الحضور والانصراف'!$B$2:$B$3001,$A156,'الحضور والانصراف'!$P$2:$P$3001,"بدون انصراف",'الحضور والانصراف'!$A$2:$A$3001,"&gt;="&amp;$D$3,'الحضور والانصراف'!$A$2:$A$3001,"&lt;="&amp;$F$3))</f>
        <v>0</v>
      </c>
      <c r="E156" s="22" t="n">
        <f aca="false">IF($A156="","",COUNTIFS('الحضور والانصراف'!$B$2:$B$3001,$A156,'الحضور والانصراف'!$P$2:$P$3001,"متأخر",'الحضور والانصراف'!$A$2:$A$3001,"&gt;="&amp;$D$3,'الحضور والانصراف'!$A$2:$A$3001,"&lt;="&amp;$F$3))</f>
        <v>0</v>
      </c>
      <c r="F156" s="22" t="n">
        <f aca="false">IF($A156="","",COUNTIFS('الحضور والانصراف'!$B$2:$B$3001,$A156,'الحضور والانصراف'!$P$2:$P$3001,"غائب",'الحضور والانصراف'!$A$2:$A$3001,"&gt;="&amp;$D$3,'الحضور والانصراف'!$A$2:$A$3001,"&lt;="&amp;$F$3)+COUNTIFS('الحضور والانصراف'!$B$2:$B$3001,$A156,'الحضور والانصراف'!$P$2:$P$3001,"غياب",'الحضور والانصراف'!$A$2:$A$3001,"&gt;="&amp;$D$3,'الحضور والانصراف'!$A$2:$A$3001,"&lt;="&amp;$F$3))</f>
        <v>0</v>
      </c>
      <c r="G156" s="22" t="n">
        <f aca="false">IF($A156="","",SUMIFS(الإجازات!$I$2:$I$1001,الإجازات!$A$2:$A$1001,$A156,الإجازات!$G$2:$G$1001,"مقبولة"))</f>
        <v>0</v>
      </c>
      <c r="H156" s="21" t="n">
        <f aca="false">IF($A156="","",SUMIFS('الحضور والانصراف'!$J$2:$J$3001,'الحضور والانصراف'!$B$2:$B$3001,$A156,'الحضور والانصراف'!$A$2:$A$3001,"&gt;="&amp;$D$3,'الحضور والانصراف'!$A$2:$A$3001,"&lt;="&amp;$F$3))</f>
        <v>0</v>
      </c>
      <c r="I156" s="22" t="n">
        <f aca="false">IF($A156="","",SUMIFS('الحضور والانصراف'!$K$2:$K$3001,'الحضور والانصراف'!$B$2:$B$3001,$A156,'الحضور والانصراف'!$A$2:$A$3001,"&gt;="&amp;$D$3,'الحضور والانصراف'!$A$2:$A$3001,"&lt;="&amp;$F$3))</f>
        <v>0</v>
      </c>
      <c r="J156" s="22" t="n">
        <f aca="false">IF($A156="","",SUMIFS('الحضور والانصراف'!$L$2:$L$3001,'الحضور والانصراف'!$B$2:$B$3001,$A156,'الحضور والانصراف'!$A$2:$A$3001,"&gt;="&amp;$D$3,'الحضور والانصراف'!$A$2:$A$3001,"&lt;="&amp;$F$3))</f>
        <v>0</v>
      </c>
      <c r="K156" s="21" t="n">
        <f aca="false">IF($A156="","",ROUND(SUMIFS('الحضور والانصراف'!$M$2:$M$3001,'الحضور والانصراف'!$B$2:$B$3001,$A156,'الحضور والانصراف'!$A$2:$A$3001,"&gt;="&amp;$D$3,'الحضور والانصراف'!$A$2:$A$3001,"&lt;="&amp;$F$3)/60,2))</f>
        <v>0</v>
      </c>
      <c r="L156" s="21" t="n">
        <f aca="false">IF($A156="","",SUMIFS(المأموريات!$F$2:$F$1001,المأموريات!$A$2:$A$1001,$A156,المأموريات!$C$2:$C$1001,"&gt;="&amp;$D$3,المأموريات!$C$2:$C$1001,"&lt;="&amp;$F$3,المأموريات!$H$2:$H$1001,"موافق"))</f>
        <v>0</v>
      </c>
      <c r="M156" s="24" t="n">
        <f aca="false">IF($A156="","",N(الموظفين!K152))</f>
        <v>3000</v>
      </c>
      <c r="N156" s="24" t="n">
        <f aca="false">IF($A156="","",SUMIFS('الحضور والانصراف'!$S$2:$S$3001,'الحضور والانصراف'!$B$2:$B$3001,$A156,'الحضور والانصراف'!$A$2:$A$3001,"&gt;="&amp;$D$3,'الحضور والانصراف'!$A$2:$A$3001,"&lt;="&amp;$F$3))</f>
        <v>0</v>
      </c>
      <c r="O156" s="24" t="n">
        <f aca="false">IF($A156="","",SUMIFS('الحضور والانصراف'!$Q$2:$Q$3001,'الحضور والانصراف'!$B$2:$B$3001,$A156,'الحضور والانصراف'!$A$2:$A$3001,"&gt;="&amp;$D$3,'الحضور والانصراف'!$A$2:$A$3001,"&lt;="&amp;$F$3))</f>
        <v>0</v>
      </c>
      <c r="P156" s="24" t="n">
        <f aca="false">IF($A156="","",SUMIFS('الحضور والانصراف'!$R$2:$R$3001,'الحضور والانصراف'!$B$2:$B$3001,$A156,'الحضور والانصراف'!$A$2:$A$3001,"&gt;="&amp;$D$3,'الحضور والانصراف'!$A$2:$A$3001,"&lt;="&amp;$F$3))</f>
        <v>0</v>
      </c>
      <c r="Q156" s="24" t="n">
        <f aca="false">IF($A156="","",M156+N156-O156-P156)</f>
        <v>3000</v>
      </c>
    </row>
    <row r="157" customFormat="false" ht="15" hidden="false" customHeight="false" outlineLevel="0" collapsed="false">
      <c r="A157" s="18" t="str">
        <f aca="false">IF(الموظفين!A153="","",الموظفين!A153)</f>
        <v>EMP152</v>
      </c>
      <c r="B157" s="18" t="str">
        <f aca="false">IF($A157="","",الموظفين!B153)</f>
        <v>الموظف 152</v>
      </c>
      <c r="C157" s="18" t="str">
        <f aca="false">IF($A157="","",IF(الموظفين!C153="","",الموظفين!C153))</f>
        <v/>
      </c>
      <c r="D157" s="22" t="n">
        <f aca="false">IF($A157="","",COUNTIFS('الحضور والانصراف'!$B$2:$B$3001,$A157,'الحضور والانصراف'!$P$2:$P$3001,"حاضر",'الحضور والانصراف'!$A$2:$A$3001,"&gt;="&amp;$D$3,'الحضور والانصراف'!$A$2:$A$3001,"&lt;="&amp;$F$3)+COUNTIFS('الحضور والانصراف'!$B$2:$B$3001,$A157,'الحضور والانصراف'!$P$2:$P$3001,"متأخر",'الحضور والانصراف'!$A$2:$A$3001,"&gt;="&amp;$D$3,'الحضور والانصراف'!$A$2:$A$3001,"&lt;="&amp;$F$3)+COUNTIFS('الحضور والانصراف'!$B$2:$B$3001,$A157,'الحضور والانصراف'!$P$2:$P$3001,"بدون انصراف",'الحضور والانصراف'!$A$2:$A$3001,"&gt;="&amp;$D$3,'الحضور والانصراف'!$A$2:$A$3001,"&lt;="&amp;$F$3))</f>
        <v>0</v>
      </c>
      <c r="E157" s="22" t="n">
        <f aca="false">IF($A157="","",COUNTIFS('الحضور والانصراف'!$B$2:$B$3001,$A157,'الحضور والانصراف'!$P$2:$P$3001,"متأخر",'الحضور والانصراف'!$A$2:$A$3001,"&gt;="&amp;$D$3,'الحضور والانصراف'!$A$2:$A$3001,"&lt;="&amp;$F$3))</f>
        <v>0</v>
      </c>
      <c r="F157" s="22" t="n">
        <f aca="false">IF($A157="","",COUNTIFS('الحضور والانصراف'!$B$2:$B$3001,$A157,'الحضور والانصراف'!$P$2:$P$3001,"غائب",'الحضور والانصراف'!$A$2:$A$3001,"&gt;="&amp;$D$3,'الحضور والانصراف'!$A$2:$A$3001,"&lt;="&amp;$F$3)+COUNTIFS('الحضور والانصراف'!$B$2:$B$3001,$A157,'الحضور والانصراف'!$P$2:$P$3001,"غياب",'الحضور والانصراف'!$A$2:$A$3001,"&gt;="&amp;$D$3,'الحضور والانصراف'!$A$2:$A$3001,"&lt;="&amp;$F$3))</f>
        <v>0</v>
      </c>
      <c r="G157" s="22" t="n">
        <f aca="false">IF($A157="","",SUMIFS(الإجازات!$I$2:$I$1001,الإجازات!$A$2:$A$1001,$A157,الإجازات!$G$2:$G$1001,"مقبولة"))</f>
        <v>0</v>
      </c>
      <c r="H157" s="21" t="n">
        <f aca="false">IF($A157="","",SUMIFS('الحضور والانصراف'!$J$2:$J$3001,'الحضور والانصراف'!$B$2:$B$3001,$A157,'الحضور والانصراف'!$A$2:$A$3001,"&gt;="&amp;$D$3,'الحضور والانصراف'!$A$2:$A$3001,"&lt;="&amp;$F$3))</f>
        <v>0</v>
      </c>
      <c r="I157" s="22" t="n">
        <f aca="false">IF($A157="","",SUMIFS('الحضور والانصراف'!$K$2:$K$3001,'الحضور والانصراف'!$B$2:$B$3001,$A157,'الحضور والانصراف'!$A$2:$A$3001,"&gt;="&amp;$D$3,'الحضور والانصراف'!$A$2:$A$3001,"&lt;="&amp;$F$3))</f>
        <v>0</v>
      </c>
      <c r="J157" s="22" t="n">
        <f aca="false">IF($A157="","",SUMIFS('الحضور والانصراف'!$L$2:$L$3001,'الحضور والانصراف'!$B$2:$B$3001,$A157,'الحضور والانصراف'!$A$2:$A$3001,"&gt;="&amp;$D$3,'الحضور والانصراف'!$A$2:$A$3001,"&lt;="&amp;$F$3))</f>
        <v>0</v>
      </c>
      <c r="K157" s="21" t="n">
        <f aca="false">IF($A157="","",ROUND(SUMIFS('الحضور والانصراف'!$M$2:$M$3001,'الحضور والانصراف'!$B$2:$B$3001,$A157,'الحضور والانصراف'!$A$2:$A$3001,"&gt;="&amp;$D$3,'الحضور والانصراف'!$A$2:$A$3001,"&lt;="&amp;$F$3)/60,2))</f>
        <v>0</v>
      </c>
      <c r="L157" s="21" t="n">
        <f aca="false">IF($A157="","",SUMIFS(المأموريات!$F$2:$F$1001,المأموريات!$A$2:$A$1001,$A157,المأموريات!$C$2:$C$1001,"&gt;="&amp;$D$3,المأموريات!$C$2:$C$1001,"&lt;="&amp;$F$3,المأموريات!$H$2:$H$1001,"موافق"))</f>
        <v>0</v>
      </c>
      <c r="M157" s="24" t="n">
        <f aca="false">IF($A157="","",N(الموظفين!K153))</f>
        <v>3000</v>
      </c>
      <c r="N157" s="24" t="n">
        <f aca="false">IF($A157="","",SUMIFS('الحضور والانصراف'!$S$2:$S$3001,'الحضور والانصراف'!$B$2:$B$3001,$A157,'الحضور والانصراف'!$A$2:$A$3001,"&gt;="&amp;$D$3,'الحضور والانصراف'!$A$2:$A$3001,"&lt;="&amp;$F$3))</f>
        <v>0</v>
      </c>
      <c r="O157" s="24" t="n">
        <f aca="false">IF($A157="","",SUMIFS('الحضور والانصراف'!$Q$2:$Q$3001,'الحضور والانصراف'!$B$2:$B$3001,$A157,'الحضور والانصراف'!$A$2:$A$3001,"&gt;="&amp;$D$3,'الحضور والانصراف'!$A$2:$A$3001,"&lt;="&amp;$F$3))</f>
        <v>0</v>
      </c>
      <c r="P157" s="24" t="n">
        <f aca="false">IF($A157="","",SUMIFS('الحضور والانصراف'!$R$2:$R$3001,'الحضور والانصراف'!$B$2:$B$3001,$A157,'الحضور والانصراف'!$A$2:$A$3001,"&gt;="&amp;$D$3,'الحضور والانصراف'!$A$2:$A$3001,"&lt;="&amp;$F$3))</f>
        <v>0</v>
      </c>
      <c r="Q157" s="24" t="n">
        <f aca="false">IF($A157="","",M157+N157-O157-P157)</f>
        <v>3000</v>
      </c>
    </row>
    <row r="158" customFormat="false" ht="15" hidden="false" customHeight="false" outlineLevel="0" collapsed="false">
      <c r="A158" s="18" t="str">
        <f aca="false">IF(الموظفين!A154="","",الموظفين!A154)</f>
        <v>EMP153</v>
      </c>
      <c r="B158" s="18" t="str">
        <f aca="false">IF($A158="","",الموظفين!B154)</f>
        <v>الموظف 153</v>
      </c>
      <c r="C158" s="18" t="str">
        <f aca="false">IF($A158="","",IF(الموظفين!C154="","",الموظفين!C154))</f>
        <v/>
      </c>
      <c r="D158" s="22" t="n">
        <f aca="false">IF($A158="","",COUNTIFS('الحضور والانصراف'!$B$2:$B$3001,$A158,'الحضور والانصراف'!$P$2:$P$3001,"حاضر",'الحضور والانصراف'!$A$2:$A$3001,"&gt;="&amp;$D$3,'الحضور والانصراف'!$A$2:$A$3001,"&lt;="&amp;$F$3)+COUNTIFS('الحضور والانصراف'!$B$2:$B$3001,$A158,'الحضور والانصراف'!$P$2:$P$3001,"متأخر",'الحضور والانصراف'!$A$2:$A$3001,"&gt;="&amp;$D$3,'الحضور والانصراف'!$A$2:$A$3001,"&lt;="&amp;$F$3)+COUNTIFS('الحضور والانصراف'!$B$2:$B$3001,$A158,'الحضور والانصراف'!$P$2:$P$3001,"بدون انصراف",'الحضور والانصراف'!$A$2:$A$3001,"&gt;="&amp;$D$3,'الحضور والانصراف'!$A$2:$A$3001,"&lt;="&amp;$F$3))</f>
        <v>0</v>
      </c>
      <c r="E158" s="22" t="n">
        <f aca="false">IF($A158="","",COUNTIFS('الحضور والانصراف'!$B$2:$B$3001,$A158,'الحضور والانصراف'!$P$2:$P$3001,"متأخر",'الحضور والانصراف'!$A$2:$A$3001,"&gt;="&amp;$D$3,'الحضور والانصراف'!$A$2:$A$3001,"&lt;="&amp;$F$3))</f>
        <v>0</v>
      </c>
      <c r="F158" s="22" t="n">
        <f aca="false">IF($A158="","",COUNTIFS('الحضور والانصراف'!$B$2:$B$3001,$A158,'الحضور والانصراف'!$P$2:$P$3001,"غائب",'الحضور والانصراف'!$A$2:$A$3001,"&gt;="&amp;$D$3,'الحضور والانصراف'!$A$2:$A$3001,"&lt;="&amp;$F$3)+COUNTIFS('الحضور والانصراف'!$B$2:$B$3001,$A158,'الحضور والانصراف'!$P$2:$P$3001,"غياب",'الحضور والانصراف'!$A$2:$A$3001,"&gt;="&amp;$D$3,'الحضور والانصراف'!$A$2:$A$3001,"&lt;="&amp;$F$3))</f>
        <v>0</v>
      </c>
      <c r="G158" s="22" t="n">
        <f aca="false">IF($A158="","",SUMIFS(الإجازات!$I$2:$I$1001,الإجازات!$A$2:$A$1001,$A158,الإجازات!$G$2:$G$1001,"مقبولة"))</f>
        <v>0</v>
      </c>
      <c r="H158" s="21" t="n">
        <f aca="false">IF($A158="","",SUMIFS('الحضور والانصراف'!$J$2:$J$3001,'الحضور والانصراف'!$B$2:$B$3001,$A158,'الحضور والانصراف'!$A$2:$A$3001,"&gt;="&amp;$D$3,'الحضور والانصراف'!$A$2:$A$3001,"&lt;="&amp;$F$3))</f>
        <v>0</v>
      </c>
      <c r="I158" s="22" t="n">
        <f aca="false">IF($A158="","",SUMIFS('الحضور والانصراف'!$K$2:$K$3001,'الحضور والانصراف'!$B$2:$B$3001,$A158,'الحضور والانصراف'!$A$2:$A$3001,"&gt;="&amp;$D$3,'الحضور والانصراف'!$A$2:$A$3001,"&lt;="&amp;$F$3))</f>
        <v>0</v>
      </c>
      <c r="J158" s="22" t="n">
        <f aca="false">IF($A158="","",SUMIFS('الحضور والانصراف'!$L$2:$L$3001,'الحضور والانصراف'!$B$2:$B$3001,$A158,'الحضور والانصراف'!$A$2:$A$3001,"&gt;="&amp;$D$3,'الحضور والانصراف'!$A$2:$A$3001,"&lt;="&amp;$F$3))</f>
        <v>0</v>
      </c>
      <c r="K158" s="21" t="n">
        <f aca="false">IF($A158="","",ROUND(SUMIFS('الحضور والانصراف'!$M$2:$M$3001,'الحضور والانصراف'!$B$2:$B$3001,$A158,'الحضور والانصراف'!$A$2:$A$3001,"&gt;="&amp;$D$3,'الحضور والانصراف'!$A$2:$A$3001,"&lt;="&amp;$F$3)/60,2))</f>
        <v>0</v>
      </c>
      <c r="L158" s="21" t="n">
        <f aca="false">IF($A158="","",SUMIFS(المأموريات!$F$2:$F$1001,المأموريات!$A$2:$A$1001,$A158,المأموريات!$C$2:$C$1001,"&gt;="&amp;$D$3,المأموريات!$C$2:$C$1001,"&lt;="&amp;$F$3,المأموريات!$H$2:$H$1001,"موافق"))</f>
        <v>0</v>
      </c>
      <c r="M158" s="24" t="n">
        <f aca="false">IF($A158="","",N(الموظفين!K154))</f>
        <v>3000</v>
      </c>
      <c r="N158" s="24" t="n">
        <f aca="false">IF($A158="","",SUMIFS('الحضور والانصراف'!$S$2:$S$3001,'الحضور والانصراف'!$B$2:$B$3001,$A158,'الحضور والانصراف'!$A$2:$A$3001,"&gt;="&amp;$D$3,'الحضور والانصراف'!$A$2:$A$3001,"&lt;="&amp;$F$3))</f>
        <v>0</v>
      </c>
      <c r="O158" s="24" t="n">
        <f aca="false">IF($A158="","",SUMIFS('الحضور والانصراف'!$Q$2:$Q$3001,'الحضور والانصراف'!$B$2:$B$3001,$A158,'الحضور والانصراف'!$A$2:$A$3001,"&gt;="&amp;$D$3,'الحضور والانصراف'!$A$2:$A$3001,"&lt;="&amp;$F$3))</f>
        <v>0</v>
      </c>
      <c r="P158" s="24" t="n">
        <f aca="false">IF($A158="","",SUMIFS('الحضور والانصراف'!$R$2:$R$3001,'الحضور والانصراف'!$B$2:$B$3001,$A158,'الحضور والانصراف'!$A$2:$A$3001,"&gt;="&amp;$D$3,'الحضور والانصراف'!$A$2:$A$3001,"&lt;="&amp;$F$3))</f>
        <v>0</v>
      </c>
      <c r="Q158" s="24" t="n">
        <f aca="false">IF($A158="","",M158+N158-O158-P158)</f>
        <v>3000</v>
      </c>
    </row>
    <row r="159" customFormat="false" ht="15" hidden="false" customHeight="false" outlineLevel="0" collapsed="false">
      <c r="A159" s="18" t="str">
        <f aca="false">IF(الموظفين!A155="","",الموظفين!A155)</f>
        <v>EMP154</v>
      </c>
      <c r="B159" s="18" t="str">
        <f aca="false">IF($A159="","",الموظفين!B155)</f>
        <v>الموظف 154</v>
      </c>
      <c r="C159" s="18" t="str">
        <f aca="false">IF($A159="","",IF(الموظفين!C155="","",الموظفين!C155))</f>
        <v/>
      </c>
      <c r="D159" s="22" t="n">
        <f aca="false">IF($A159="","",COUNTIFS('الحضور والانصراف'!$B$2:$B$3001,$A159,'الحضور والانصراف'!$P$2:$P$3001,"حاضر",'الحضور والانصراف'!$A$2:$A$3001,"&gt;="&amp;$D$3,'الحضور والانصراف'!$A$2:$A$3001,"&lt;="&amp;$F$3)+COUNTIFS('الحضور والانصراف'!$B$2:$B$3001,$A159,'الحضور والانصراف'!$P$2:$P$3001,"متأخر",'الحضور والانصراف'!$A$2:$A$3001,"&gt;="&amp;$D$3,'الحضور والانصراف'!$A$2:$A$3001,"&lt;="&amp;$F$3)+COUNTIFS('الحضور والانصراف'!$B$2:$B$3001,$A159,'الحضور والانصراف'!$P$2:$P$3001,"بدون انصراف",'الحضور والانصراف'!$A$2:$A$3001,"&gt;="&amp;$D$3,'الحضور والانصراف'!$A$2:$A$3001,"&lt;="&amp;$F$3))</f>
        <v>0</v>
      </c>
      <c r="E159" s="22" t="n">
        <f aca="false">IF($A159="","",COUNTIFS('الحضور والانصراف'!$B$2:$B$3001,$A159,'الحضور والانصراف'!$P$2:$P$3001,"متأخر",'الحضور والانصراف'!$A$2:$A$3001,"&gt;="&amp;$D$3,'الحضور والانصراف'!$A$2:$A$3001,"&lt;="&amp;$F$3))</f>
        <v>0</v>
      </c>
      <c r="F159" s="22" t="n">
        <f aca="false">IF($A159="","",COUNTIFS('الحضور والانصراف'!$B$2:$B$3001,$A159,'الحضور والانصراف'!$P$2:$P$3001,"غائب",'الحضور والانصراف'!$A$2:$A$3001,"&gt;="&amp;$D$3,'الحضور والانصراف'!$A$2:$A$3001,"&lt;="&amp;$F$3)+COUNTIFS('الحضور والانصراف'!$B$2:$B$3001,$A159,'الحضور والانصراف'!$P$2:$P$3001,"غياب",'الحضور والانصراف'!$A$2:$A$3001,"&gt;="&amp;$D$3,'الحضور والانصراف'!$A$2:$A$3001,"&lt;="&amp;$F$3))</f>
        <v>0</v>
      </c>
      <c r="G159" s="22" t="n">
        <f aca="false">IF($A159="","",SUMIFS(الإجازات!$I$2:$I$1001,الإجازات!$A$2:$A$1001,$A159,الإجازات!$G$2:$G$1001,"مقبولة"))</f>
        <v>0</v>
      </c>
      <c r="H159" s="21" t="n">
        <f aca="false">IF($A159="","",SUMIFS('الحضور والانصراف'!$J$2:$J$3001,'الحضور والانصراف'!$B$2:$B$3001,$A159,'الحضور والانصراف'!$A$2:$A$3001,"&gt;="&amp;$D$3,'الحضور والانصراف'!$A$2:$A$3001,"&lt;="&amp;$F$3))</f>
        <v>0</v>
      </c>
      <c r="I159" s="22" t="n">
        <f aca="false">IF($A159="","",SUMIFS('الحضور والانصراف'!$K$2:$K$3001,'الحضور والانصراف'!$B$2:$B$3001,$A159,'الحضور والانصراف'!$A$2:$A$3001,"&gt;="&amp;$D$3,'الحضور والانصراف'!$A$2:$A$3001,"&lt;="&amp;$F$3))</f>
        <v>0</v>
      </c>
      <c r="J159" s="22" t="n">
        <f aca="false">IF($A159="","",SUMIFS('الحضور والانصراف'!$L$2:$L$3001,'الحضور والانصراف'!$B$2:$B$3001,$A159,'الحضور والانصراف'!$A$2:$A$3001,"&gt;="&amp;$D$3,'الحضور والانصراف'!$A$2:$A$3001,"&lt;="&amp;$F$3))</f>
        <v>0</v>
      </c>
      <c r="K159" s="21" t="n">
        <f aca="false">IF($A159="","",ROUND(SUMIFS('الحضور والانصراف'!$M$2:$M$3001,'الحضور والانصراف'!$B$2:$B$3001,$A159,'الحضور والانصراف'!$A$2:$A$3001,"&gt;="&amp;$D$3,'الحضور والانصراف'!$A$2:$A$3001,"&lt;="&amp;$F$3)/60,2))</f>
        <v>0</v>
      </c>
      <c r="L159" s="21" t="n">
        <f aca="false">IF($A159="","",SUMIFS(المأموريات!$F$2:$F$1001,المأموريات!$A$2:$A$1001,$A159,المأموريات!$C$2:$C$1001,"&gt;="&amp;$D$3,المأموريات!$C$2:$C$1001,"&lt;="&amp;$F$3,المأموريات!$H$2:$H$1001,"موافق"))</f>
        <v>0</v>
      </c>
      <c r="M159" s="24" t="n">
        <f aca="false">IF($A159="","",N(الموظفين!K155))</f>
        <v>3000</v>
      </c>
      <c r="N159" s="24" t="n">
        <f aca="false">IF($A159="","",SUMIFS('الحضور والانصراف'!$S$2:$S$3001,'الحضور والانصراف'!$B$2:$B$3001,$A159,'الحضور والانصراف'!$A$2:$A$3001,"&gt;="&amp;$D$3,'الحضور والانصراف'!$A$2:$A$3001,"&lt;="&amp;$F$3))</f>
        <v>0</v>
      </c>
      <c r="O159" s="24" t="n">
        <f aca="false">IF($A159="","",SUMIFS('الحضور والانصراف'!$Q$2:$Q$3001,'الحضور والانصراف'!$B$2:$B$3001,$A159,'الحضور والانصراف'!$A$2:$A$3001,"&gt;="&amp;$D$3,'الحضور والانصراف'!$A$2:$A$3001,"&lt;="&amp;$F$3))</f>
        <v>0</v>
      </c>
      <c r="P159" s="24" t="n">
        <f aca="false">IF($A159="","",SUMIFS('الحضور والانصراف'!$R$2:$R$3001,'الحضور والانصراف'!$B$2:$B$3001,$A159,'الحضور والانصراف'!$A$2:$A$3001,"&gt;="&amp;$D$3,'الحضور والانصراف'!$A$2:$A$3001,"&lt;="&amp;$F$3))</f>
        <v>0</v>
      </c>
      <c r="Q159" s="24" t="n">
        <f aca="false">IF($A159="","",M159+N159-O159-P159)</f>
        <v>3000</v>
      </c>
    </row>
    <row r="160" customFormat="false" ht="15" hidden="false" customHeight="false" outlineLevel="0" collapsed="false">
      <c r="A160" s="18" t="str">
        <f aca="false">IF(الموظفين!A156="","",الموظفين!A156)</f>
        <v>EMP155</v>
      </c>
      <c r="B160" s="18" t="str">
        <f aca="false">IF($A160="","",الموظفين!B156)</f>
        <v>الموظف 155</v>
      </c>
      <c r="C160" s="18" t="str">
        <f aca="false">IF($A160="","",IF(الموظفين!C156="","",الموظفين!C156))</f>
        <v/>
      </c>
      <c r="D160" s="22" t="n">
        <f aca="false">IF($A160="","",COUNTIFS('الحضور والانصراف'!$B$2:$B$3001,$A160,'الحضور والانصراف'!$P$2:$P$3001,"حاضر",'الحضور والانصراف'!$A$2:$A$3001,"&gt;="&amp;$D$3,'الحضور والانصراف'!$A$2:$A$3001,"&lt;="&amp;$F$3)+COUNTIFS('الحضور والانصراف'!$B$2:$B$3001,$A160,'الحضور والانصراف'!$P$2:$P$3001,"متأخر",'الحضور والانصراف'!$A$2:$A$3001,"&gt;="&amp;$D$3,'الحضور والانصراف'!$A$2:$A$3001,"&lt;="&amp;$F$3)+COUNTIFS('الحضور والانصراف'!$B$2:$B$3001,$A160,'الحضور والانصراف'!$P$2:$P$3001,"بدون انصراف",'الحضور والانصراف'!$A$2:$A$3001,"&gt;="&amp;$D$3,'الحضور والانصراف'!$A$2:$A$3001,"&lt;="&amp;$F$3))</f>
        <v>0</v>
      </c>
      <c r="E160" s="22" t="n">
        <f aca="false">IF($A160="","",COUNTIFS('الحضور والانصراف'!$B$2:$B$3001,$A160,'الحضور والانصراف'!$P$2:$P$3001,"متأخر",'الحضور والانصراف'!$A$2:$A$3001,"&gt;="&amp;$D$3,'الحضور والانصراف'!$A$2:$A$3001,"&lt;="&amp;$F$3))</f>
        <v>0</v>
      </c>
      <c r="F160" s="22" t="n">
        <f aca="false">IF($A160="","",COUNTIFS('الحضور والانصراف'!$B$2:$B$3001,$A160,'الحضور والانصراف'!$P$2:$P$3001,"غائب",'الحضور والانصراف'!$A$2:$A$3001,"&gt;="&amp;$D$3,'الحضور والانصراف'!$A$2:$A$3001,"&lt;="&amp;$F$3)+COUNTIFS('الحضور والانصراف'!$B$2:$B$3001,$A160,'الحضور والانصراف'!$P$2:$P$3001,"غياب",'الحضور والانصراف'!$A$2:$A$3001,"&gt;="&amp;$D$3,'الحضور والانصراف'!$A$2:$A$3001,"&lt;="&amp;$F$3))</f>
        <v>0</v>
      </c>
      <c r="G160" s="22" t="n">
        <f aca="false">IF($A160="","",SUMIFS(الإجازات!$I$2:$I$1001,الإجازات!$A$2:$A$1001,$A160,الإجازات!$G$2:$G$1001,"مقبولة"))</f>
        <v>0</v>
      </c>
      <c r="H160" s="21" t="n">
        <f aca="false">IF($A160="","",SUMIFS('الحضور والانصراف'!$J$2:$J$3001,'الحضور والانصراف'!$B$2:$B$3001,$A160,'الحضور والانصراف'!$A$2:$A$3001,"&gt;="&amp;$D$3,'الحضور والانصراف'!$A$2:$A$3001,"&lt;="&amp;$F$3))</f>
        <v>0</v>
      </c>
      <c r="I160" s="22" t="n">
        <f aca="false">IF($A160="","",SUMIFS('الحضور والانصراف'!$K$2:$K$3001,'الحضور والانصراف'!$B$2:$B$3001,$A160,'الحضور والانصراف'!$A$2:$A$3001,"&gt;="&amp;$D$3,'الحضور والانصراف'!$A$2:$A$3001,"&lt;="&amp;$F$3))</f>
        <v>0</v>
      </c>
      <c r="J160" s="22" t="n">
        <f aca="false">IF($A160="","",SUMIFS('الحضور والانصراف'!$L$2:$L$3001,'الحضور والانصراف'!$B$2:$B$3001,$A160,'الحضور والانصراف'!$A$2:$A$3001,"&gt;="&amp;$D$3,'الحضور والانصراف'!$A$2:$A$3001,"&lt;="&amp;$F$3))</f>
        <v>0</v>
      </c>
      <c r="K160" s="21" t="n">
        <f aca="false">IF($A160="","",ROUND(SUMIFS('الحضور والانصراف'!$M$2:$M$3001,'الحضور والانصراف'!$B$2:$B$3001,$A160,'الحضور والانصراف'!$A$2:$A$3001,"&gt;="&amp;$D$3,'الحضور والانصراف'!$A$2:$A$3001,"&lt;="&amp;$F$3)/60,2))</f>
        <v>0</v>
      </c>
      <c r="L160" s="21" t="n">
        <f aca="false">IF($A160="","",SUMIFS(المأموريات!$F$2:$F$1001,المأموريات!$A$2:$A$1001,$A160,المأموريات!$C$2:$C$1001,"&gt;="&amp;$D$3,المأموريات!$C$2:$C$1001,"&lt;="&amp;$F$3,المأموريات!$H$2:$H$1001,"موافق"))</f>
        <v>0</v>
      </c>
      <c r="M160" s="24" t="n">
        <f aca="false">IF($A160="","",N(الموظفين!K156))</f>
        <v>3000</v>
      </c>
      <c r="N160" s="24" t="n">
        <f aca="false">IF($A160="","",SUMIFS('الحضور والانصراف'!$S$2:$S$3001,'الحضور والانصراف'!$B$2:$B$3001,$A160,'الحضور والانصراف'!$A$2:$A$3001,"&gt;="&amp;$D$3,'الحضور والانصراف'!$A$2:$A$3001,"&lt;="&amp;$F$3))</f>
        <v>0</v>
      </c>
      <c r="O160" s="24" t="n">
        <f aca="false">IF($A160="","",SUMIFS('الحضور والانصراف'!$Q$2:$Q$3001,'الحضور والانصراف'!$B$2:$B$3001,$A160,'الحضور والانصراف'!$A$2:$A$3001,"&gt;="&amp;$D$3,'الحضور والانصراف'!$A$2:$A$3001,"&lt;="&amp;$F$3))</f>
        <v>0</v>
      </c>
      <c r="P160" s="24" t="n">
        <f aca="false">IF($A160="","",SUMIFS('الحضور والانصراف'!$R$2:$R$3001,'الحضور والانصراف'!$B$2:$B$3001,$A160,'الحضور والانصراف'!$A$2:$A$3001,"&gt;="&amp;$D$3,'الحضور والانصراف'!$A$2:$A$3001,"&lt;="&amp;$F$3))</f>
        <v>0</v>
      </c>
      <c r="Q160" s="24" t="n">
        <f aca="false">IF($A160="","",M160+N160-O160-P160)</f>
        <v>3000</v>
      </c>
    </row>
    <row r="161" customFormat="false" ht="15" hidden="false" customHeight="false" outlineLevel="0" collapsed="false">
      <c r="A161" s="18" t="str">
        <f aca="false">IF(الموظفين!A157="","",الموظفين!A157)</f>
        <v>EMP156</v>
      </c>
      <c r="B161" s="18" t="str">
        <f aca="false">IF($A161="","",الموظفين!B157)</f>
        <v>الموظف 156</v>
      </c>
      <c r="C161" s="18" t="str">
        <f aca="false">IF($A161="","",IF(الموظفين!C157="","",الموظفين!C157))</f>
        <v/>
      </c>
      <c r="D161" s="22" t="n">
        <f aca="false">IF($A161="","",COUNTIFS('الحضور والانصراف'!$B$2:$B$3001,$A161,'الحضور والانصراف'!$P$2:$P$3001,"حاضر",'الحضور والانصراف'!$A$2:$A$3001,"&gt;="&amp;$D$3,'الحضور والانصراف'!$A$2:$A$3001,"&lt;="&amp;$F$3)+COUNTIFS('الحضور والانصراف'!$B$2:$B$3001,$A161,'الحضور والانصراف'!$P$2:$P$3001,"متأخر",'الحضور والانصراف'!$A$2:$A$3001,"&gt;="&amp;$D$3,'الحضور والانصراف'!$A$2:$A$3001,"&lt;="&amp;$F$3)+COUNTIFS('الحضور والانصراف'!$B$2:$B$3001,$A161,'الحضور والانصراف'!$P$2:$P$3001,"بدون انصراف",'الحضور والانصراف'!$A$2:$A$3001,"&gt;="&amp;$D$3,'الحضور والانصراف'!$A$2:$A$3001,"&lt;="&amp;$F$3))</f>
        <v>0</v>
      </c>
      <c r="E161" s="22" t="n">
        <f aca="false">IF($A161="","",COUNTIFS('الحضور والانصراف'!$B$2:$B$3001,$A161,'الحضور والانصراف'!$P$2:$P$3001,"متأخر",'الحضور والانصراف'!$A$2:$A$3001,"&gt;="&amp;$D$3,'الحضور والانصراف'!$A$2:$A$3001,"&lt;="&amp;$F$3))</f>
        <v>0</v>
      </c>
      <c r="F161" s="22" t="n">
        <f aca="false">IF($A161="","",COUNTIFS('الحضور والانصراف'!$B$2:$B$3001,$A161,'الحضور والانصراف'!$P$2:$P$3001,"غائب",'الحضور والانصراف'!$A$2:$A$3001,"&gt;="&amp;$D$3,'الحضور والانصراف'!$A$2:$A$3001,"&lt;="&amp;$F$3)+COUNTIFS('الحضور والانصراف'!$B$2:$B$3001,$A161,'الحضور والانصراف'!$P$2:$P$3001,"غياب",'الحضور والانصراف'!$A$2:$A$3001,"&gt;="&amp;$D$3,'الحضور والانصراف'!$A$2:$A$3001,"&lt;="&amp;$F$3))</f>
        <v>0</v>
      </c>
      <c r="G161" s="22" t="n">
        <f aca="false">IF($A161="","",SUMIFS(الإجازات!$I$2:$I$1001,الإجازات!$A$2:$A$1001,$A161,الإجازات!$G$2:$G$1001,"مقبولة"))</f>
        <v>0</v>
      </c>
      <c r="H161" s="21" t="n">
        <f aca="false">IF($A161="","",SUMIFS('الحضور والانصراف'!$J$2:$J$3001,'الحضور والانصراف'!$B$2:$B$3001,$A161,'الحضور والانصراف'!$A$2:$A$3001,"&gt;="&amp;$D$3,'الحضور والانصراف'!$A$2:$A$3001,"&lt;="&amp;$F$3))</f>
        <v>0</v>
      </c>
      <c r="I161" s="22" t="n">
        <f aca="false">IF($A161="","",SUMIFS('الحضور والانصراف'!$K$2:$K$3001,'الحضور والانصراف'!$B$2:$B$3001,$A161,'الحضور والانصراف'!$A$2:$A$3001,"&gt;="&amp;$D$3,'الحضور والانصراف'!$A$2:$A$3001,"&lt;="&amp;$F$3))</f>
        <v>0</v>
      </c>
      <c r="J161" s="22" t="n">
        <f aca="false">IF($A161="","",SUMIFS('الحضور والانصراف'!$L$2:$L$3001,'الحضور والانصراف'!$B$2:$B$3001,$A161,'الحضور والانصراف'!$A$2:$A$3001,"&gt;="&amp;$D$3,'الحضور والانصراف'!$A$2:$A$3001,"&lt;="&amp;$F$3))</f>
        <v>0</v>
      </c>
      <c r="K161" s="21" t="n">
        <f aca="false">IF($A161="","",ROUND(SUMIFS('الحضور والانصراف'!$M$2:$M$3001,'الحضور والانصراف'!$B$2:$B$3001,$A161,'الحضور والانصراف'!$A$2:$A$3001,"&gt;="&amp;$D$3,'الحضور والانصراف'!$A$2:$A$3001,"&lt;="&amp;$F$3)/60,2))</f>
        <v>0</v>
      </c>
      <c r="L161" s="21" t="n">
        <f aca="false">IF($A161="","",SUMIFS(المأموريات!$F$2:$F$1001,المأموريات!$A$2:$A$1001,$A161,المأموريات!$C$2:$C$1001,"&gt;="&amp;$D$3,المأموريات!$C$2:$C$1001,"&lt;="&amp;$F$3,المأموريات!$H$2:$H$1001,"موافق"))</f>
        <v>0</v>
      </c>
      <c r="M161" s="24" t="n">
        <f aca="false">IF($A161="","",N(الموظفين!K157))</f>
        <v>3000</v>
      </c>
      <c r="N161" s="24" t="n">
        <f aca="false">IF($A161="","",SUMIFS('الحضور والانصراف'!$S$2:$S$3001,'الحضور والانصراف'!$B$2:$B$3001,$A161,'الحضور والانصراف'!$A$2:$A$3001,"&gt;="&amp;$D$3,'الحضور والانصراف'!$A$2:$A$3001,"&lt;="&amp;$F$3))</f>
        <v>0</v>
      </c>
      <c r="O161" s="24" t="n">
        <f aca="false">IF($A161="","",SUMIFS('الحضور والانصراف'!$Q$2:$Q$3001,'الحضور والانصراف'!$B$2:$B$3001,$A161,'الحضور والانصراف'!$A$2:$A$3001,"&gt;="&amp;$D$3,'الحضور والانصراف'!$A$2:$A$3001,"&lt;="&amp;$F$3))</f>
        <v>0</v>
      </c>
      <c r="P161" s="24" t="n">
        <f aca="false">IF($A161="","",SUMIFS('الحضور والانصراف'!$R$2:$R$3001,'الحضور والانصراف'!$B$2:$B$3001,$A161,'الحضور والانصراف'!$A$2:$A$3001,"&gt;="&amp;$D$3,'الحضور والانصراف'!$A$2:$A$3001,"&lt;="&amp;$F$3))</f>
        <v>0</v>
      </c>
      <c r="Q161" s="24" t="n">
        <f aca="false">IF($A161="","",M161+N161-O161-P161)</f>
        <v>3000</v>
      </c>
    </row>
    <row r="162" customFormat="false" ht="15" hidden="false" customHeight="false" outlineLevel="0" collapsed="false">
      <c r="A162" s="18" t="str">
        <f aca="false">IF(الموظفين!A158="","",الموظفين!A158)</f>
        <v>EMP157</v>
      </c>
      <c r="B162" s="18" t="str">
        <f aca="false">IF($A162="","",الموظفين!B158)</f>
        <v>الموظف 157</v>
      </c>
      <c r="C162" s="18" t="str">
        <f aca="false">IF($A162="","",IF(الموظفين!C158="","",الموظفين!C158))</f>
        <v/>
      </c>
      <c r="D162" s="22" t="n">
        <f aca="false">IF($A162="","",COUNTIFS('الحضور والانصراف'!$B$2:$B$3001,$A162,'الحضور والانصراف'!$P$2:$P$3001,"حاضر",'الحضور والانصراف'!$A$2:$A$3001,"&gt;="&amp;$D$3,'الحضور والانصراف'!$A$2:$A$3001,"&lt;="&amp;$F$3)+COUNTIFS('الحضور والانصراف'!$B$2:$B$3001,$A162,'الحضور والانصراف'!$P$2:$P$3001,"متأخر",'الحضور والانصراف'!$A$2:$A$3001,"&gt;="&amp;$D$3,'الحضور والانصراف'!$A$2:$A$3001,"&lt;="&amp;$F$3)+COUNTIFS('الحضور والانصراف'!$B$2:$B$3001,$A162,'الحضور والانصراف'!$P$2:$P$3001,"بدون انصراف",'الحضور والانصراف'!$A$2:$A$3001,"&gt;="&amp;$D$3,'الحضور والانصراف'!$A$2:$A$3001,"&lt;="&amp;$F$3))</f>
        <v>0</v>
      </c>
      <c r="E162" s="22" t="n">
        <f aca="false">IF($A162="","",COUNTIFS('الحضور والانصراف'!$B$2:$B$3001,$A162,'الحضور والانصراف'!$P$2:$P$3001,"متأخر",'الحضور والانصراف'!$A$2:$A$3001,"&gt;="&amp;$D$3,'الحضور والانصراف'!$A$2:$A$3001,"&lt;="&amp;$F$3))</f>
        <v>0</v>
      </c>
      <c r="F162" s="22" t="n">
        <f aca="false">IF($A162="","",COUNTIFS('الحضور والانصراف'!$B$2:$B$3001,$A162,'الحضور والانصراف'!$P$2:$P$3001,"غائب",'الحضور والانصراف'!$A$2:$A$3001,"&gt;="&amp;$D$3,'الحضور والانصراف'!$A$2:$A$3001,"&lt;="&amp;$F$3)+COUNTIFS('الحضور والانصراف'!$B$2:$B$3001,$A162,'الحضور والانصراف'!$P$2:$P$3001,"غياب",'الحضور والانصراف'!$A$2:$A$3001,"&gt;="&amp;$D$3,'الحضور والانصراف'!$A$2:$A$3001,"&lt;="&amp;$F$3))</f>
        <v>0</v>
      </c>
      <c r="G162" s="22" t="n">
        <f aca="false">IF($A162="","",SUMIFS(الإجازات!$I$2:$I$1001,الإجازات!$A$2:$A$1001,$A162,الإجازات!$G$2:$G$1001,"مقبولة"))</f>
        <v>0</v>
      </c>
      <c r="H162" s="21" t="n">
        <f aca="false">IF($A162="","",SUMIFS('الحضور والانصراف'!$J$2:$J$3001,'الحضور والانصراف'!$B$2:$B$3001,$A162,'الحضور والانصراف'!$A$2:$A$3001,"&gt;="&amp;$D$3,'الحضور والانصراف'!$A$2:$A$3001,"&lt;="&amp;$F$3))</f>
        <v>0</v>
      </c>
      <c r="I162" s="22" t="n">
        <f aca="false">IF($A162="","",SUMIFS('الحضور والانصراف'!$K$2:$K$3001,'الحضور والانصراف'!$B$2:$B$3001,$A162,'الحضور والانصراف'!$A$2:$A$3001,"&gt;="&amp;$D$3,'الحضور والانصراف'!$A$2:$A$3001,"&lt;="&amp;$F$3))</f>
        <v>0</v>
      </c>
      <c r="J162" s="22" t="n">
        <f aca="false">IF($A162="","",SUMIFS('الحضور والانصراف'!$L$2:$L$3001,'الحضور والانصراف'!$B$2:$B$3001,$A162,'الحضور والانصراف'!$A$2:$A$3001,"&gt;="&amp;$D$3,'الحضور والانصراف'!$A$2:$A$3001,"&lt;="&amp;$F$3))</f>
        <v>0</v>
      </c>
      <c r="K162" s="21" t="n">
        <f aca="false">IF($A162="","",ROUND(SUMIFS('الحضور والانصراف'!$M$2:$M$3001,'الحضور والانصراف'!$B$2:$B$3001,$A162,'الحضور والانصراف'!$A$2:$A$3001,"&gt;="&amp;$D$3,'الحضور والانصراف'!$A$2:$A$3001,"&lt;="&amp;$F$3)/60,2))</f>
        <v>0</v>
      </c>
      <c r="L162" s="21" t="n">
        <f aca="false">IF($A162="","",SUMIFS(المأموريات!$F$2:$F$1001,المأموريات!$A$2:$A$1001,$A162,المأموريات!$C$2:$C$1001,"&gt;="&amp;$D$3,المأموريات!$C$2:$C$1001,"&lt;="&amp;$F$3,المأموريات!$H$2:$H$1001,"موافق"))</f>
        <v>0</v>
      </c>
      <c r="M162" s="24" t="n">
        <f aca="false">IF($A162="","",N(الموظفين!K158))</f>
        <v>3000</v>
      </c>
      <c r="N162" s="24" t="n">
        <f aca="false">IF($A162="","",SUMIFS('الحضور والانصراف'!$S$2:$S$3001,'الحضور والانصراف'!$B$2:$B$3001,$A162,'الحضور والانصراف'!$A$2:$A$3001,"&gt;="&amp;$D$3,'الحضور والانصراف'!$A$2:$A$3001,"&lt;="&amp;$F$3))</f>
        <v>0</v>
      </c>
      <c r="O162" s="24" t="n">
        <f aca="false">IF($A162="","",SUMIFS('الحضور والانصراف'!$Q$2:$Q$3001,'الحضور والانصراف'!$B$2:$B$3001,$A162,'الحضور والانصراف'!$A$2:$A$3001,"&gt;="&amp;$D$3,'الحضور والانصراف'!$A$2:$A$3001,"&lt;="&amp;$F$3))</f>
        <v>0</v>
      </c>
      <c r="P162" s="24" t="n">
        <f aca="false">IF($A162="","",SUMIFS('الحضور والانصراف'!$R$2:$R$3001,'الحضور والانصراف'!$B$2:$B$3001,$A162,'الحضور والانصراف'!$A$2:$A$3001,"&gt;="&amp;$D$3,'الحضور والانصراف'!$A$2:$A$3001,"&lt;="&amp;$F$3))</f>
        <v>0</v>
      </c>
      <c r="Q162" s="24" t="n">
        <f aca="false">IF($A162="","",M162+N162-O162-P162)</f>
        <v>3000</v>
      </c>
    </row>
    <row r="163" customFormat="false" ht="15" hidden="false" customHeight="false" outlineLevel="0" collapsed="false">
      <c r="A163" s="18" t="str">
        <f aca="false">IF(الموظفين!A159="","",الموظفين!A159)</f>
        <v>EMP158</v>
      </c>
      <c r="B163" s="18" t="str">
        <f aca="false">IF($A163="","",الموظفين!B159)</f>
        <v>الموظف 158</v>
      </c>
      <c r="C163" s="18" t="str">
        <f aca="false">IF($A163="","",IF(الموظفين!C159="","",الموظفين!C159))</f>
        <v/>
      </c>
      <c r="D163" s="22" t="n">
        <f aca="false">IF($A163="","",COUNTIFS('الحضور والانصراف'!$B$2:$B$3001,$A163,'الحضور والانصراف'!$P$2:$P$3001,"حاضر",'الحضور والانصراف'!$A$2:$A$3001,"&gt;="&amp;$D$3,'الحضور والانصراف'!$A$2:$A$3001,"&lt;="&amp;$F$3)+COUNTIFS('الحضور والانصراف'!$B$2:$B$3001,$A163,'الحضور والانصراف'!$P$2:$P$3001,"متأخر",'الحضور والانصراف'!$A$2:$A$3001,"&gt;="&amp;$D$3,'الحضور والانصراف'!$A$2:$A$3001,"&lt;="&amp;$F$3)+COUNTIFS('الحضور والانصراف'!$B$2:$B$3001,$A163,'الحضور والانصراف'!$P$2:$P$3001,"بدون انصراف",'الحضور والانصراف'!$A$2:$A$3001,"&gt;="&amp;$D$3,'الحضور والانصراف'!$A$2:$A$3001,"&lt;="&amp;$F$3))</f>
        <v>0</v>
      </c>
      <c r="E163" s="22" t="n">
        <f aca="false">IF($A163="","",COUNTIFS('الحضور والانصراف'!$B$2:$B$3001,$A163,'الحضور والانصراف'!$P$2:$P$3001,"متأخر",'الحضور والانصراف'!$A$2:$A$3001,"&gt;="&amp;$D$3,'الحضور والانصراف'!$A$2:$A$3001,"&lt;="&amp;$F$3))</f>
        <v>0</v>
      </c>
      <c r="F163" s="22" t="n">
        <f aca="false">IF($A163="","",COUNTIFS('الحضور والانصراف'!$B$2:$B$3001,$A163,'الحضور والانصراف'!$P$2:$P$3001,"غائب",'الحضور والانصراف'!$A$2:$A$3001,"&gt;="&amp;$D$3,'الحضور والانصراف'!$A$2:$A$3001,"&lt;="&amp;$F$3)+COUNTIFS('الحضور والانصراف'!$B$2:$B$3001,$A163,'الحضور والانصراف'!$P$2:$P$3001,"غياب",'الحضور والانصراف'!$A$2:$A$3001,"&gt;="&amp;$D$3,'الحضور والانصراف'!$A$2:$A$3001,"&lt;="&amp;$F$3))</f>
        <v>0</v>
      </c>
      <c r="G163" s="22" t="n">
        <f aca="false">IF($A163="","",SUMIFS(الإجازات!$I$2:$I$1001,الإجازات!$A$2:$A$1001,$A163,الإجازات!$G$2:$G$1001,"مقبولة"))</f>
        <v>0</v>
      </c>
      <c r="H163" s="21" t="n">
        <f aca="false">IF($A163="","",SUMIFS('الحضور والانصراف'!$J$2:$J$3001,'الحضور والانصراف'!$B$2:$B$3001,$A163,'الحضور والانصراف'!$A$2:$A$3001,"&gt;="&amp;$D$3,'الحضور والانصراف'!$A$2:$A$3001,"&lt;="&amp;$F$3))</f>
        <v>0</v>
      </c>
      <c r="I163" s="22" t="n">
        <f aca="false">IF($A163="","",SUMIFS('الحضور والانصراف'!$K$2:$K$3001,'الحضور والانصراف'!$B$2:$B$3001,$A163,'الحضور والانصراف'!$A$2:$A$3001,"&gt;="&amp;$D$3,'الحضور والانصراف'!$A$2:$A$3001,"&lt;="&amp;$F$3))</f>
        <v>0</v>
      </c>
      <c r="J163" s="22" t="n">
        <f aca="false">IF($A163="","",SUMIFS('الحضور والانصراف'!$L$2:$L$3001,'الحضور والانصراف'!$B$2:$B$3001,$A163,'الحضور والانصراف'!$A$2:$A$3001,"&gt;="&amp;$D$3,'الحضور والانصراف'!$A$2:$A$3001,"&lt;="&amp;$F$3))</f>
        <v>0</v>
      </c>
      <c r="K163" s="21" t="n">
        <f aca="false">IF($A163="","",ROUND(SUMIFS('الحضور والانصراف'!$M$2:$M$3001,'الحضور والانصراف'!$B$2:$B$3001,$A163,'الحضور والانصراف'!$A$2:$A$3001,"&gt;="&amp;$D$3,'الحضور والانصراف'!$A$2:$A$3001,"&lt;="&amp;$F$3)/60,2))</f>
        <v>0</v>
      </c>
      <c r="L163" s="21" t="n">
        <f aca="false">IF($A163="","",SUMIFS(المأموريات!$F$2:$F$1001,المأموريات!$A$2:$A$1001,$A163,المأموريات!$C$2:$C$1001,"&gt;="&amp;$D$3,المأموريات!$C$2:$C$1001,"&lt;="&amp;$F$3,المأموريات!$H$2:$H$1001,"موافق"))</f>
        <v>0</v>
      </c>
      <c r="M163" s="24" t="n">
        <f aca="false">IF($A163="","",N(الموظفين!K159))</f>
        <v>3000</v>
      </c>
      <c r="N163" s="24" t="n">
        <f aca="false">IF($A163="","",SUMIFS('الحضور والانصراف'!$S$2:$S$3001,'الحضور والانصراف'!$B$2:$B$3001,$A163,'الحضور والانصراف'!$A$2:$A$3001,"&gt;="&amp;$D$3,'الحضور والانصراف'!$A$2:$A$3001,"&lt;="&amp;$F$3))</f>
        <v>0</v>
      </c>
      <c r="O163" s="24" t="n">
        <f aca="false">IF($A163="","",SUMIFS('الحضور والانصراف'!$Q$2:$Q$3001,'الحضور والانصراف'!$B$2:$B$3001,$A163,'الحضور والانصراف'!$A$2:$A$3001,"&gt;="&amp;$D$3,'الحضور والانصراف'!$A$2:$A$3001,"&lt;="&amp;$F$3))</f>
        <v>0</v>
      </c>
      <c r="P163" s="24" t="n">
        <f aca="false">IF($A163="","",SUMIFS('الحضور والانصراف'!$R$2:$R$3001,'الحضور والانصراف'!$B$2:$B$3001,$A163,'الحضور والانصراف'!$A$2:$A$3001,"&gt;="&amp;$D$3,'الحضور والانصراف'!$A$2:$A$3001,"&lt;="&amp;$F$3))</f>
        <v>0</v>
      </c>
      <c r="Q163" s="24" t="n">
        <f aca="false">IF($A163="","",M163+N163-O163-P163)</f>
        <v>3000</v>
      </c>
    </row>
    <row r="164" customFormat="false" ht="15" hidden="false" customHeight="false" outlineLevel="0" collapsed="false">
      <c r="A164" s="18" t="str">
        <f aca="false">IF(الموظفين!A160="","",الموظفين!A160)</f>
        <v>EMP159</v>
      </c>
      <c r="B164" s="18" t="str">
        <f aca="false">IF($A164="","",الموظفين!B160)</f>
        <v>الموظف 159</v>
      </c>
      <c r="C164" s="18" t="str">
        <f aca="false">IF($A164="","",IF(الموظفين!C160="","",الموظفين!C160))</f>
        <v/>
      </c>
      <c r="D164" s="22" t="n">
        <f aca="false">IF($A164="","",COUNTIFS('الحضور والانصراف'!$B$2:$B$3001,$A164,'الحضور والانصراف'!$P$2:$P$3001,"حاضر",'الحضور والانصراف'!$A$2:$A$3001,"&gt;="&amp;$D$3,'الحضور والانصراف'!$A$2:$A$3001,"&lt;="&amp;$F$3)+COUNTIFS('الحضور والانصراف'!$B$2:$B$3001,$A164,'الحضور والانصراف'!$P$2:$P$3001,"متأخر",'الحضور والانصراف'!$A$2:$A$3001,"&gt;="&amp;$D$3,'الحضور والانصراف'!$A$2:$A$3001,"&lt;="&amp;$F$3)+COUNTIFS('الحضور والانصراف'!$B$2:$B$3001,$A164,'الحضور والانصراف'!$P$2:$P$3001,"بدون انصراف",'الحضور والانصراف'!$A$2:$A$3001,"&gt;="&amp;$D$3,'الحضور والانصراف'!$A$2:$A$3001,"&lt;="&amp;$F$3))</f>
        <v>0</v>
      </c>
      <c r="E164" s="22" t="n">
        <f aca="false">IF($A164="","",COUNTIFS('الحضور والانصراف'!$B$2:$B$3001,$A164,'الحضور والانصراف'!$P$2:$P$3001,"متأخر",'الحضور والانصراف'!$A$2:$A$3001,"&gt;="&amp;$D$3,'الحضور والانصراف'!$A$2:$A$3001,"&lt;="&amp;$F$3))</f>
        <v>0</v>
      </c>
      <c r="F164" s="22" t="n">
        <f aca="false">IF($A164="","",COUNTIFS('الحضور والانصراف'!$B$2:$B$3001,$A164,'الحضور والانصراف'!$P$2:$P$3001,"غائب",'الحضور والانصراف'!$A$2:$A$3001,"&gt;="&amp;$D$3,'الحضور والانصراف'!$A$2:$A$3001,"&lt;="&amp;$F$3)+COUNTIFS('الحضور والانصراف'!$B$2:$B$3001,$A164,'الحضور والانصراف'!$P$2:$P$3001,"غياب",'الحضور والانصراف'!$A$2:$A$3001,"&gt;="&amp;$D$3,'الحضور والانصراف'!$A$2:$A$3001,"&lt;="&amp;$F$3))</f>
        <v>0</v>
      </c>
      <c r="G164" s="22" t="n">
        <f aca="false">IF($A164="","",SUMIFS(الإجازات!$I$2:$I$1001,الإجازات!$A$2:$A$1001,$A164,الإجازات!$G$2:$G$1001,"مقبولة"))</f>
        <v>0</v>
      </c>
      <c r="H164" s="21" t="n">
        <f aca="false">IF($A164="","",SUMIFS('الحضور والانصراف'!$J$2:$J$3001,'الحضور والانصراف'!$B$2:$B$3001,$A164,'الحضور والانصراف'!$A$2:$A$3001,"&gt;="&amp;$D$3,'الحضور والانصراف'!$A$2:$A$3001,"&lt;="&amp;$F$3))</f>
        <v>0</v>
      </c>
      <c r="I164" s="22" t="n">
        <f aca="false">IF($A164="","",SUMIFS('الحضور والانصراف'!$K$2:$K$3001,'الحضور والانصراف'!$B$2:$B$3001,$A164,'الحضور والانصراف'!$A$2:$A$3001,"&gt;="&amp;$D$3,'الحضور والانصراف'!$A$2:$A$3001,"&lt;="&amp;$F$3))</f>
        <v>0</v>
      </c>
      <c r="J164" s="22" t="n">
        <f aca="false">IF($A164="","",SUMIFS('الحضور والانصراف'!$L$2:$L$3001,'الحضور والانصراف'!$B$2:$B$3001,$A164,'الحضور والانصراف'!$A$2:$A$3001,"&gt;="&amp;$D$3,'الحضور والانصراف'!$A$2:$A$3001,"&lt;="&amp;$F$3))</f>
        <v>0</v>
      </c>
      <c r="K164" s="21" t="n">
        <f aca="false">IF($A164="","",ROUND(SUMIFS('الحضور والانصراف'!$M$2:$M$3001,'الحضور والانصراف'!$B$2:$B$3001,$A164,'الحضور والانصراف'!$A$2:$A$3001,"&gt;="&amp;$D$3,'الحضور والانصراف'!$A$2:$A$3001,"&lt;="&amp;$F$3)/60,2))</f>
        <v>0</v>
      </c>
      <c r="L164" s="21" t="n">
        <f aca="false">IF($A164="","",SUMIFS(المأموريات!$F$2:$F$1001,المأموريات!$A$2:$A$1001,$A164,المأموريات!$C$2:$C$1001,"&gt;="&amp;$D$3,المأموريات!$C$2:$C$1001,"&lt;="&amp;$F$3,المأموريات!$H$2:$H$1001,"موافق"))</f>
        <v>0</v>
      </c>
      <c r="M164" s="24" t="n">
        <f aca="false">IF($A164="","",N(الموظفين!K160))</f>
        <v>3000</v>
      </c>
      <c r="N164" s="24" t="n">
        <f aca="false">IF($A164="","",SUMIFS('الحضور والانصراف'!$S$2:$S$3001,'الحضور والانصراف'!$B$2:$B$3001,$A164,'الحضور والانصراف'!$A$2:$A$3001,"&gt;="&amp;$D$3,'الحضور والانصراف'!$A$2:$A$3001,"&lt;="&amp;$F$3))</f>
        <v>0</v>
      </c>
      <c r="O164" s="24" t="n">
        <f aca="false">IF($A164="","",SUMIFS('الحضور والانصراف'!$Q$2:$Q$3001,'الحضور والانصراف'!$B$2:$B$3001,$A164,'الحضور والانصراف'!$A$2:$A$3001,"&gt;="&amp;$D$3,'الحضور والانصراف'!$A$2:$A$3001,"&lt;="&amp;$F$3))</f>
        <v>0</v>
      </c>
      <c r="P164" s="24" t="n">
        <f aca="false">IF($A164="","",SUMIFS('الحضور والانصراف'!$R$2:$R$3001,'الحضور والانصراف'!$B$2:$B$3001,$A164,'الحضور والانصراف'!$A$2:$A$3001,"&gt;="&amp;$D$3,'الحضور والانصراف'!$A$2:$A$3001,"&lt;="&amp;$F$3))</f>
        <v>0</v>
      </c>
      <c r="Q164" s="24" t="n">
        <f aca="false">IF($A164="","",M164+N164-O164-P164)</f>
        <v>3000</v>
      </c>
    </row>
    <row r="165" customFormat="false" ht="15" hidden="false" customHeight="false" outlineLevel="0" collapsed="false">
      <c r="A165" s="18" t="str">
        <f aca="false">IF(الموظفين!A161="","",الموظفين!A161)</f>
        <v>EMP160</v>
      </c>
      <c r="B165" s="18" t="str">
        <f aca="false">IF($A165="","",الموظفين!B161)</f>
        <v>الموظف 160</v>
      </c>
      <c r="C165" s="18" t="str">
        <f aca="false">IF($A165="","",IF(الموظفين!C161="","",الموظفين!C161))</f>
        <v/>
      </c>
      <c r="D165" s="22" t="n">
        <f aca="false">IF($A165="","",COUNTIFS('الحضور والانصراف'!$B$2:$B$3001,$A165,'الحضور والانصراف'!$P$2:$P$3001,"حاضر",'الحضور والانصراف'!$A$2:$A$3001,"&gt;="&amp;$D$3,'الحضور والانصراف'!$A$2:$A$3001,"&lt;="&amp;$F$3)+COUNTIFS('الحضور والانصراف'!$B$2:$B$3001,$A165,'الحضور والانصراف'!$P$2:$P$3001,"متأخر",'الحضور والانصراف'!$A$2:$A$3001,"&gt;="&amp;$D$3,'الحضور والانصراف'!$A$2:$A$3001,"&lt;="&amp;$F$3)+COUNTIFS('الحضور والانصراف'!$B$2:$B$3001,$A165,'الحضور والانصراف'!$P$2:$P$3001,"بدون انصراف",'الحضور والانصراف'!$A$2:$A$3001,"&gt;="&amp;$D$3,'الحضور والانصراف'!$A$2:$A$3001,"&lt;="&amp;$F$3))</f>
        <v>0</v>
      </c>
      <c r="E165" s="22" t="n">
        <f aca="false">IF($A165="","",COUNTIFS('الحضور والانصراف'!$B$2:$B$3001,$A165,'الحضور والانصراف'!$P$2:$P$3001,"متأخر",'الحضور والانصراف'!$A$2:$A$3001,"&gt;="&amp;$D$3,'الحضور والانصراف'!$A$2:$A$3001,"&lt;="&amp;$F$3))</f>
        <v>0</v>
      </c>
      <c r="F165" s="22" t="n">
        <f aca="false">IF($A165="","",COUNTIFS('الحضور والانصراف'!$B$2:$B$3001,$A165,'الحضور والانصراف'!$P$2:$P$3001,"غائب",'الحضور والانصراف'!$A$2:$A$3001,"&gt;="&amp;$D$3,'الحضور والانصراف'!$A$2:$A$3001,"&lt;="&amp;$F$3)+COUNTIFS('الحضور والانصراف'!$B$2:$B$3001,$A165,'الحضور والانصراف'!$P$2:$P$3001,"غياب",'الحضور والانصراف'!$A$2:$A$3001,"&gt;="&amp;$D$3,'الحضور والانصراف'!$A$2:$A$3001,"&lt;="&amp;$F$3))</f>
        <v>0</v>
      </c>
      <c r="G165" s="22" t="n">
        <f aca="false">IF($A165="","",SUMIFS(الإجازات!$I$2:$I$1001,الإجازات!$A$2:$A$1001,$A165,الإجازات!$G$2:$G$1001,"مقبولة"))</f>
        <v>0</v>
      </c>
      <c r="H165" s="21" t="n">
        <f aca="false">IF($A165="","",SUMIFS('الحضور والانصراف'!$J$2:$J$3001,'الحضور والانصراف'!$B$2:$B$3001,$A165,'الحضور والانصراف'!$A$2:$A$3001,"&gt;="&amp;$D$3,'الحضور والانصراف'!$A$2:$A$3001,"&lt;="&amp;$F$3))</f>
        <v>0</v>
      </c>
      <c r="I165" s="22" t="n">
        <f aca="false">IF($A165="","",SUMIFS('الحضور والانصراف'!$K$2:$K$3001,'الحضور والانصراف'!$B$2:$B$3001,$A165,'الحضور والانصراف'!$A$2:$A$3001,"&gt;="&amp;$D$3,'الحضور والانصراف'!$A$2:$A$3001,"&lt;="&amp;$F$3))</f>
        <v>0</v>
      </c>
      <c r="J165" s="22" t="n">
        <f aca="false">IF($A165="","",SUMIFS('الحضور والانصراف'!$L$2:$L$3001,'الحضور والانصراف'!$B$2:$B$3001,$A165,'الحضور والانصراف'!$A$2:$A$3001,"&gt;="&amp;$D$3,'الحضور والانصراف'!$A$2:$A$3001,"&lt;="&amp;$F$3))</f>
        <v>0</v>
      </c>
      <c r="K165" s="21" t="n">
        <f aca="false">IF($A165="","",ROUND(SUMIFS('الحضور والانصراف'!$M$2:$M$3001,'الحضور والانصراف'!$B$2:$B$3001,$A165,'الحضور والانصراف'!$A$2:$A$3001,"&gt;="&amp;$D$3,'الحضور والانصراف'!$A$2:$A$3001,"&lt;="&amp;$F$3)/60,2))</f>
        <v>0</v>
      </c>
      <c r="L165" s="21" t="n">
        <f aca="false">IF($A165="","",SUMIFS(المأموريات!$F$2:$F$1001,المأموريات!$A$2:$A$1001,$A165,المأموريات!$C$2:$C$1001,"&gt;="&amp;$D$3,المأموريات!$C$2:$C$1001,"&lt;="&amp;$F$3,المأموريات!$H$2:$H$1001,"موافق"))</f>
        <v>0</v>
      </c>
      <c r="M165" s="24" t="n">
        <f aca="false">IF($A165="","",N(الموظفين!K161))</f>
        <v>3000</v>
      </c>
      <c r="N165" s="24" t="n">
        <f aca="false">IF($A165="","",SUMIFS('الحضور والانصراف'!$S$2:$S$3001,'الحضور والانصراف'!$B$2:$B$3001,$A165,'الحضور والانصراف'!$A$2:$A$3001,"&gt;="&amp;$D$3,'الحضور والانصراف'!$A$2:$A$3001,"&lt;="&amp;$F$3))</f>
        <v>0</v>
      </c>
      <c r="O165" s="24" t="n">
        <f aca="false">IF($A165="","",SUMIFS('الحضور والانصراف'!$Q$2:$Q$3001,'الحضور والانصراف'!$B$2:$B$3001,$A165,'الحضور والانصراف'!$A$2:$A$3001,"&gt;="&amp;$D$3,'الحضور والانصراف'!$A$2:$A$3001,"&lt;="&amp;$F$3))</f>
        <v>0</v>
      </c>
      <c r="P165" s="24" t="n">
        <f aca="false">IF($A165="","",SUMIFS('الحضور والانصراف'!$R$2:$R$3001,'الحضور والانصراف'!$B$2:$B$3001,$A165,'الحضور والانصراف'!$A$2:$A$3001,"&gt;="&amp;$D$3,'الحضور والانصراف'!$A$2:$A$3001,"&lt;="&amp;$F$3))</f>
        <v>0</v>
      </c>
      <c r="Q165" s="24" t="n">
        <f aca="false">IF($A165="","",M165+N165-O165-P165)</f>
        <v>3000</v>
      </c>
    </row>
    <row r="166" customFormat="false" ht="15" hidden="false" customHeight="false" outlineLevel="0" collapsed="false">
      <c r="A166" s="18" t="str">
        <f aca="false">IF(الموظفين!A162="","",الموظفين!A162)</f>
        <v>EMP161</v>
      </c>
      <c r="B166" s="18" t="str">
        <f aca="false">IF($A166="","",الموظفين!B162)</f>
        <v>الموظف 161</v>
      </c>
      <c r="C166" s="18" t="str">
        <f aca="false">IF($A166="","",IF(الموظفين!C162="","",الموظفين!C162))</f>
        <v/>
      </c>
      <c r="D166" s="22" t="n">
        <f aca="false">IF($A166="","",COUNTIFS('الحضور والانصراف'!$B$2:$B$3001,$A166,'الحضور والانصراف'!$P$2:$P$3001,"حاضر",'الحضور والانصراف'!$A$2:$A$3001,"&gt;="&amp;$D$3,'الحضور والانصراف'!$A$2:$A$3001,"&lt;="&amp;$F$3)+COUNTIFS('الحضور والانصراف'!$B$2:$B$3001,$A166,'الحضور والانصراف'!$P$2:$P$3001,"متأخر",'الحضور والانصراف'!$A$2:$A$3001,"&gt;="&amp;$D$3,'الحضور والانصراف'!$A$2:$A$3001,"&lt;="&amp;$F$3)+COUNTIFS('الحضور والانصراف'!$B$2:$B$3001,$A166,'الحضور والانصراف'!$P$2:$P$3001,"بدون انصراف",'الحضور والانصراف'!$A$2:$A$3001,"&gt;="&amp;$D$3,'الحضور والانصراف'!$A$2:$A$3001,"&lt;="&amp;$F$3))</f>
        <v>0</v>
      </c>
      <c r="E166" s="22" t="n">
        <f aca="false">IF($A166="","",COUNTIFS('الحضور والانصراف'!$B$2:$B$3001,$A166,'الحضور والانصراف'!$P$2:$P$3001,"متأخر",'الحضور والانصراف'!$A$2:$A$3001,"&gt;="&amp;$D$3,'الحضور والانصراف'!$A$2:$A$3001,"&lt;="&amp;$F$3))</f>
        <v>0</v>
      </c>
      <c r="F166" s="22" t="n">
        <f aca="false">IF($A166="","",COUNTIFS('الحضور والانصراف'!$B$2:$B$3001,$A166,'الحضور والانصراف'!$P$2:$P$3001,"غائب",'الحضور والانصراف'!$A$2:$A$3001,"&gt;="&amp;$D$3,'الحضور والانصراف'!$A$2:$A$3001,"&lt;="&amp;$F$3)+COUNTIFS('الحضور والانصراف'!$B$2:$B$3001,$A166,'الحضور والانصراف'!$P$2:$P$3001,"غياب",'الحضور والانصراف'!$A$2:$A$3001,"&gt;="&amp;$D$3,'الحضور والانصراف'!$A$2:$A$3001,"&lt;="&amp;$F$3))</f>
        <v>0</v>
      </c>
      <c r="G166" s="22" t="n">
        <f aca="false">IF($A166="","",SUMIFS(الإجازات!$I$2:$I$1001,الإجازات!$A$2:$A$1001,$A166,الإجازات!$G$2:$G$1001,"مقبولة"))</f>
        <v>0</v>
      </c>
      <c r="H166" s="21" t="n">
        <f aca="false">IF($A166="","",SUMIFS('الحضور والانصراف'!$J$2:$J$3001,'الحضور والانصراف'!$B$2:$B$3001,$A166,'الحضور والانصراف'!$A$2:$A$3001,"&gt;="&amp;$D$3,'الحضور والانصراف'!$A$2:$A$3001,"&lt;="&amp;$F$3))</f>
        <v>0</v>
      </c>
      <c r="I166" s="22" t="n">
        <f aca="false">IF($A166="","",SUMIFS('الحضور والانصراف'!$K$2:$K$3001,'الحضور والانصراف'!$B$2:$B$3001,$A166,'الحضور والانصراف'!$A$2:$A$3001,"&gt;="&amp;$D$3,'الحضور والانصراف'!$A$2:$A$3001,"&lt;="&amp;$F$3))</f>
        <v>0</v>
      </c>
      <c r="J166" s="22" t="n">
        <f aca="false">IF($A166="","",SUMIFS('الحضور والانصراف'!$L$2:$L$3001,'الحضور والانصراف'!$B$2:$B$3001,$A166,'الحضور والانصراف'!$A$2:$A$3001,"&gt;="&amp;$D$3,'الحضور والانصراف'!$A$2:$A$3001,"&lt;="&amp;$F$3))</f>
        <v>0</v>
      </c>
      <c r="K166" s="21" t="n">
        <f aca="false">IF($A166="","",ROUND(SUMIFS('الحضور والانصراف'!$M$2:$M$3001,'الحضور والانصراف'!$B$2:$B$3001,$A166,'الحضور والانصراف'!$A$2:$A$3001,"&gt;="&amp;$D$3,'الحضور والانصراف'!$A$2:$A$3001,"&lt;="&amp;$F$3)/60,2))</f>
        <v>0</v>
      </c>
      <c r="L166" s="21" t="n">
        <f aca="false">IF($A166="","",SUMIFS(المأموريات!$F$2:$F$1001,المأموريات!$A$2:$A$1001,$A166,المأموريات!$C$2:$C$1001,"&gt;="&amp;$D$3,المأموريات!$C$2:$C$1001,"&lt;="&amp;$F$3,المأموريات!$H$2:$H$1001,"موافق"))</f>
        <v>0</v>
      </c>
      <c r="M166" s="24" t="n">
        <f aca="false">IF($A166="","",N(الموظفين!K162))</f>
        <v>3000</v>
      </c>
      <c r="N166" s="24" t="n">
        <f aca="false">IF($A166="","",SUMIFS('الحضور والانصراف'!$S$2:$S$3001,'الحضور والانصراف'!$B$2:$B$3001,$A166,'الحضور والانصراف'!$A$2:$A$3001,"&gt;="&amp;$D$3,'الحضور والانصراف'!$A$2:$A$3001,"&lt;="&amp;$F$3))</f>
        <v>0</v>
      </c>
      <c r="O166" s="24" t="n">
        <f aca="false">IF($A166="","",SUMIFS('الحضور والانصراف'!$Q$2:$Q$3001,'الحضور والانصراف'!$B$2:$B$3001,$A166,'الحضور والانصراف'!$A$2:$A$3001,"&gt;="&amp;$D$3,'الحضور والانصراف'!$A$2:$A$3001,"&lt;="&amp;$F$3))</f>
        <v>0</v>
      </c>
      <c r="P166" s="24" t="n">
        <f aca="false">IF($A166="","",SUMIFS('الحضور والانصراف'!$R$2:$R$3001,'الحضور والانصراف'!$B$2:$B$3001,$A166,'الحضور والانصراف'!$A$2:$A$3001,"&gt;="&amp;$D$3,'الحضور والانصراف'!$A$2:$A$3001,"&lt;="&amp;$F$3))</f>
        <v>0</v>
      </c>
      <c r="Q166" s="24" t="n">
        <f aca="false">IF($A166="","",M166+N166-O166-P166)</f>
        <v>3000</v>
      </c>
    </row>
    <row r="167" customFormat="false" ht="15" hidden="false" customHeight="false" outlineLevel="0" collapsed="false">
      <c r="A167" s="18" t="str">
        <f aca="false">IF(الموظفين!A163="","",الموظفين!A163)</f>
        <v>EMP162</v>
      </c>
      <c r="B167" s="18" t="str">
        <f aca="false">IF($A167="","",الموظفين!B163)</f>
        <v>الموظف 162</v>
      </c>
      <c r="C167" s="18" t="str">
        <f aca="false">IF($A167="","",IF(الموظفين!C163="","",الموظفين!C163))</f>
        <v/>
      </c>
      <c r="D167" s="22" t="n">
        <f aca="false">IF($A167="","",COUNTIFS('الحضور والانصراف'!$B$2:$B$3001,$A167,'الحضور والانصراف'!$P$2:$P$3001,"حاضر",'الحضور والانصراف'!$A$2:$A$3001,"&gt;="&amp;$D$3,'الحضور والانصراف'!$A$2:$A$3001,"&lt;="&amp;$F$3)+COUNTIFS('الحضور والانصراف'!$B$2:$B$3001,$A167,'الحضور والانصراف'!$P$2:$P$3001,"متأخر",'الحضور والانصراف'!$A$2:$A$3001,"&gt;="&amp;$D$3,'الحضور والانصراف'!$A$2:$A$3001,"&lt;="&amp;$F$3)+COUNTIFS('الحضور والانصراف'!$B$2:$B$3001,$A167,'الحضور والانصراف'!$P$2:$P$3001,"بدون انصراف",'الحضور والانصراف'!$A$2:$A$3001,"&gt;="&amp;$D$3,'الحضور والانصراف'!$A$2:$A$3001,"&lt;="&amp;$F$3))</f>
        <v>0</v>
      </c>
      <c r="E167" s="22" t="n">
        <f aca="false">IF($A167="","",COUNTIFS('الحضور والانصراف'!$B$2:$B$3001,$A167,'الحضور والانصراف'!$P$2:$P$3001,"متأخر",'الحضور والانصراف'!$A$2:$A$3001,"&gt;="&amp;$D$3,'الحضور والانصراف'!$A$2:$A$3001,"&lt;="&amp;$F$3))</f>
        <v>0</v>
      </c>
      <c r="F167" s="22" t="n">
        <f aca="false">IF($A167="","",COUNTIFS('الحضور والانصراف'!$B$2:$B$3001,$A167,'الحضور والانصراف'!$P$2:$P$3001,"غائب",'الحضور والانصراف'!$A$2:$A$3001,"&gt;="&amp;$D$3,'الحضور والانصراف'!$A$2:$A$3001,"&lt;="&amp;$F$3)+COUNTIFS('الحضور والانصراف'!$B$2:$B$3001,$A167,'الحضور والانصراف'!$P$2:$P$3001,"غياب",'الحضور والانصراف'!$A$2:$A$3001,"&gt;="&amp;$D$3,'الحضور والانصراف'!$A$2:$A$3001,"&lt;="&amp;$F$3))</f>
        <v>0</v>
      </c>
      <c r="G167" s="22" t="n">
        <f aca="false">IF($A167="","",SUMIFS(الإجازات!$I$2:$I$1001,الإجازات!$A$2:$A$1001,$A167,الإجازات!$G$2:$G$1001,"مقبولة"))</f>
        <v>0</v>
      </c>
      <c r="H167" s="21" t="n">
        <f aca="false">IF($A167="","",SUMIFS('الحضور والانصراف'!$J$2:$J$3001,'الحضور والانصراف'!$B$2:$B$3001,$A167,'الحضور والانصراف'!$A$2:$A$3001,"&gt;="&amp;$D$3,'الحضور والانصراف'!$A$2:$A$3001,"&lt;="&amp;$F$3))</f>
        <v>0</v>
      </c>
      <c r="I167" s="22" t="n">
        <f aca="false">IF($A167="","",SUMIFS('الحضور والانصراف'!$K$2:$K$3001,'الحضور والانصراف'!$B$2:$B$3001,$A167,'الحضور والانصراف'!$A$2:$A$3001,"&gt;="&amp;$D$3,'الحضور والانصراف'!$A$2:$A$3001,"&lt;="&amp;$F$3))</f>
        <v>0</v>
      </c>
      <c r="J167" s="22" t="n">
        <f aca="false">IF($A167="","",SUMIFS('الحضور والانصراف'!$L$2:$L$3001,'الحضور والانصراف'!$B$2:$B$3001,$A167,'الحضور والانصراف'!$A$2:$A$3001,"&gt;="&amp;$D$3,'الحضور والانصراف'!$A$2:$A$3001,"&lt;="&amp;$F$3))</f>
        <v>0</v>
      </c>
      <c r="K167" s="21" t="n">
        <f aca="false">IF($A167="","",ROUND(SUMIFS('الحضور والانصراف'!$M$2:$M$3001,'الحضور والانصراف'!$B$2:$B$3001,$A167,'الحضور والانصراف'!$A$2:$A$3001,"&gt;="&amp;$D$3,'الحضور والانصراف'!$A$2:$A$3001,"&lt;="&amp;$F$3)/60,2))</f>
        <v>0</v>
      </c>
      <c r="L167" s="21" t="n">
        <f aca="false">IF($A167="","",SUMIFS(المأموريات!$F$2:$F$1001,المأموريات!$A$2:$A$1001,$A167,المأموريات!$C$2:$C$1001,"&gt;="&amp;$D$3,المأموريات!$C$2:$C$1001,"&lt;="&amp;$F$3,المأموريات!$H$2:$H$1001,"موافق"))</f>
        <v>0</v>
      </c>
      <c r="M167" s="24" t="n">
        <f aca="false">IF($A167="","",N(الموظفين!K163))</f>
        <v>3000</v>
      </c>
      <c r="N167" s="24" t="n">
        <f aca="false">IF($A167="","",SUMIFS('الحضور والانصراف'!$S$2:$S$3001,'الحضور والانصراف'!$B$2:$B$3001,$A167,'الحضور والانصراف'!$A$2:$A$3001,"&gt;="&amp;$D$3,'الحضور والانصراف'!$A$2:$A$3001,"&lt;="&amp;$F$3))</f>
        <v>0</v>
      </c>
      <c r="O167" s="24" t="n">
        <f aca="false">IF($A167="","",SUMIFS('الحضور والانصراف'!$Q$2:$Q$3001,'الحضور والانصراف'!$B$2:$B$3001,$A167,'الحضور والانصراف'!$A$2:$A$3001,"&gt;="&amp;$D$3,'الحضور والانصراف'!$A$2:$A$3001,"&lt;="&amp;$F$3))</f>
        <v>0</v>
      </c>
      <c r="P167" s="24" t="n">
        <f aca="false">IF($A167="","",SUMIFS('الحضور والانصراف'!$R$2:$R$3001,'الحضور والانصراف'!$B$2:$B$3001,$A167,'الحضور والانصراف'!$A$2:$A$3001,"&gt;="&amp;$D$3,'الحضور والانصراف'!$A$2:$A$3001,"&lt;="&amp;$F$3))</f>
        <v>0</v>
      </c>
      <c r="Q167" s="24" t="n">
        <f aca="false">IF($A167="","",M167+N167-O167-P167)</f>
        <v>3000</v>
      </c>
    </row>
    <row r="168" customFormat="false" ht="15" hidden="false" customHeight="false" outlineLevel="0" collapsed="false">
      <c r="A168" s="18" t="str">
        <f aca="false">IF(الموظفين!A164="","",الموظفين!A164)</f>
        <v>EMP163</v>
      </c>
      <c r="B168" s="18" t="str">
        <f aca="false">IF($A168="","",الموظفين!B164)</f>
        <v>الموظف 163</v>
      </c>
      <c r="C168" s="18" t="str">
        <f aca="false">IF($A168="","",IF(الموظفين!C164="","",الموظفين!C164))</f>
        <v/>
      </c>
      <c r="D168" s="22" t="n">
        <f aca="false">IF($A168="","",COUNTIFS('الحضور والانصراف'!$B$2:$B$3001,$A168,'الحضور والانصراف'!$P$2:$P$3001,"حاضر",'الحضور والانصراف'!$A$2:$A$3001,"&gt;="&amp;$D$3,'الحضور والانصراف'!$A$2:$A$3001,"&lt;="&amp;$F$3)+COUNTIFS('الحضور والانصراف'!$B$2:$B$3001,$A168,'الحضور والانصراف'!$P$2:$P$3001,"متأخر",'الحضور والانصراف'!$A$2:$A$3001,"&gt;="&amp;$D$3,'الحضور والانصراف'!$A$2:$A$3001,"&lt;="&amp;$F$3)+COUNTIFS('الحضور والانصراف'!$B$2:$B$3001,$A168,'الحضور والانصراف'!$P$2:$P$3001,"بدون انصراف",'الحضور والانصراف'!$A$2:$A$3001,"&gt;="&amp;$D$3,'الحضور والانصراف'!$A$2:$A$3001,"&lt;="&amp;$F$3))</f>
        <v>0</v>
      </c>
      <c r="E168" s="22" t="n">
        <f aca="false">IF($A168="","",COUNTIFS('الحضور والانصراف'!$B$2:$B$3001,$A168,'الحضور والانصراف'!$P$2:$P$3001,"متأخر",'الحضور والانصراف'!$A$2:$A$3001,"&gt;="&amp;$D$3,'الحضور والانصراف'!$A$2:$A$3001,"&lt;="&amp;$F$3))</f>
        <v>0</v>
      </c>
      <c r="F168" s="22" t="n">
        <f aca="false">IF($A168="","",COUNTIFS('الحضور والانصراف'!$B$2:$B$3001,$A168,'الحضور والانصراف'!$P$2:$P$3001,"غائب",'الحضور والانصراف'!$A$2:$A$3001,"&gt;="&amp;$D$3,'الحضور والانصراف'!$A$2:$A$3001,"&lt;="&amp;$F$3)+COUNTIFS('الحضور والانصراف'!$B$2:$B$3001,$A168,'الحضور والانصراف'!$P$2:$P$3001,"غياب",'الحضور والانصراف'!$A$2:$A$3001,"&gt;="&amp;$D$3,'الحضور والانصراف'!$A$2:$A$3001,"&lt;="&amp;$F$3))</f>
        <v>0</v>
      </c>
      <c r="G168" s="22" t="n">
        <f aca="false">IF($A168="","",SUMIFS(الإجازات!$I$2:$I$1001,الإجازات!$A$2:$A$1001,$A168,الإجازات!$G$2:$G$1001,"مقبولة"))</f>
        <v>0</v>
      </c>
      <c r="H168" s="21" t="n">
        <f aca="false">IF($A168="","",SUMIFS('الحضور والانصراف'!$J$2:$J$3001,'الحضور والانصراف'!$B$2:$B$3001,$A168,'الحضور والانصراف'!$A$2:$A$3001,"&gt;="&amp;$D$3,'الحضور والانصراف'!$A$2:$A$3001,"&lt;="&amp;$F$3))</f>
        <v>0</v>
      </c>
      <c r="I168" s="22" t="n">
        <f aca="false">IF($A168="","",SUMIFS('الحضور والانصراف'!$K$2:$K$3001,'الحضور والانصراف'!$B$2:$B$3001,$A168,'الحضور والانصراف'!$A$2:$A$3001,"&gt;="&amp;$D$3,'الحضور والانصراف'!$A$2:$A$3001,"&lt;="&amp;$F$3))</f>
        <v>0</v>
      </c>
      <c r="J168" s="22" t="n">
        <f aca="false">IF($A168="","",SUMIFS('الحضور والانصراف'!$L$2:$L$3001,'الحضور والانصراف'!$B$2:$B$3001,$A168,'الحضور والانصراف'!$A$2:$A$3001,"&gt;="&amp;$D$3,'الحضور والانصراف'!$A$2:$A$3001,"&lt;="&amp;$F$3))</f>
        <v>0</v>
      </c>
      <c r="K168" s="21" t="n">
        <f aca="false">IF($A168="","",ROUND(SUMIFS('الحضور والانصراف'!$M$2:$M$3001,'الحضور والانصراف'!$B$2:$B$3001,$A168,'الحضور والانصراف'!$A$2:$A$3001,"&gt;="&amp;$D$3,'الحضور والانصراف'!$A$2:$A$3001,"&lt;="&amp;$F$3)/60,2))</f>
        <v>0</v>
      </c>
      <c r="L168" s="21" t="n">
        <f aca="false">IF($A168="","",SUMIFS(المأموريات!$F$2:$F$1001,المأموريات!$A$2:$A$1001,$A168,المأموريات!$C$2:$C$1001,"&gt;="&amp;$D$3,المأموريات!$C$2:$C$1001,"&lt;="&amp;$F$3,المأموريات!$H$2:$H$1001,"موافق"))</f>
        <v>0</v>
      </c>
      <c r="M168" s="24" t="n">
        <f aca="false">IF($A168="","",N(الموظفين!K164))</f>
        <v>3000</v>
      </c>
      <c r="N168" s="24" t="n">
        <f aca="false">IF($A168="","",SUMIFS('الحضور والانصراف'!$S$2:$S$3001,'الحضور والانصراف'!$B$2:$B$3001,$A168,'الحضور والانصراف'!$A$2:$A$3001,"&gt;="&amp;$D$3,'الحضور والانصراف'!$A$2:$A$3001,"&lt;="&amp;$F$3))</f>
        <v>0</v>
      </c>
      <c r="O168" s="24" t="n">
        <f aca="false">IF($A168="","",SUMIFS('الحضور والانصراف'!$Q$2:$Q$3001,'الحضور والانصراف'!$B$2:$B$3001,$A168,'الحضور والانصراف'!$A$2:$A$3001,"&gt;="&amp;$D$3,'الحضور والانصراف'!$A$2:$A$3001,"&lt;="&amp;$F$3))</f>
        <v>0</v>
      </c>
      <c r="P168" s="24" t="n">
        <f aca="false">IF($A168="","",SUMIFS('الحضور والانصراف'!$R$2:$R$3001,'الحضور والانصراف'!$B$2:$B$3001,$A168,'الحضور والانصراف'!$A$2:$A$3001,"&gt;="&amp;$D$3,'الحضور والانصراف'!$A$2:$A$3001,"&lt;="&amp;$F$3))</f>
        <v>0</v>
      </c>
      <c r="Q168" s="24" t="n">
        <f aca="false">IF($A168="","",M168+N168-O168-P168)</f>
        <v>3000</v>
      </c>
    </row>
    <row r="169" customFormat="false" ht="15" hidden="false" customHeight="false" outlineLevel="0" collapsed="false">
      <c r="A169" s="18" t="str">
        <f aca="false">IF(الموظفين!A165="","",الموظفين!A165)</f>
        <v>EMP164</v>
      </c>
      <c r="B169" s="18" t="str">
        <f aca="false">IF($A169="","",الموظفين!B165)</f>
        <v>الموظف 164</v>
      </c>
      <c r="C169" s="18" t="str">
        <f aca="false">IF($A169="","",IF(الموظفين!C165="","",الموظفين!C165))</f>
        <v/>
      </c>
      <c r="D169" s="22" t="n">
        <f aca="false">IF($A169="","",COUNTIFS('الحضور والانصراف'!$B$2:$B$3001,$A169,'الحضور والانصراف'!$P$2:$P$3001,"حاضر",'الحضور والانصراف'!$A$2:$A$3001,"&gt;="&amp;$D$3,'الحضور والانصراف'!$A$2:$A$3001,"&lt;="&amp;$F$3)+COUNTIFS('الحضور والانصراف'!$B$2:$B$3001,$A169,'الحضور والانصراف'!$P$2:$P$3001,"متأخر",'الحضور والانصراف'!$A$2:$A$3001,"&gt;="&amp;$D$3,'الحضور والانصراف'!$A$2:$A$3001,"&lt;="&amp;$F$3)+COUNTIFS('الحضور والانصراف'!$B$2:$B$3001,$A169,'الحضور والانصراف'!$P$2:$P$3001,"بدون انصراف",'الحضور والانصراف'!$A$2:$A$3001,"&gt;="&amp;$D$3,'الحضور والانصراف'!$A$2:$A$3001,"&lt;="&amp;$F$3))</f>
        <v>0</v>
      </c>
      <c r="E169" s="22" t="n">
        <f aca="false">IF($A169="","",COUNTIFS('الحضور والانصراف'!$B$2:$B$3001,$A169,'الحضور والانصراف'!$P$2:$P$3001,"متأخر",'الحضور والانصراف'!$A$2:$A$3001,"&gt;="&amp;$D$3,'الحضور والانصراف'!$A$2:$A$3001,"&lt;="&amp;$F$3))</f>
        <v>0</v>
      </c>
      <c r="F169" s="22" t="n">
        <f aca="false">IF($A169="","",COUNTIFS('الحضور والانصراف'!$B$2:$B$3001,$A169,'الحضور والانصراف'!$P$2:$P$3001,"غائب",'الحضور والانصراف'!$A$2:$A$3001,"&gt;="&amp;$D$3,'الحضور والانصراف'!$A$2:$A$3001,"&lt;="&amp;$F$3)+COUNTIFS('الحضور والانصراف'!$B$2:$B$3001,$A169,'الحضور والانصراف'!$P$2:$P$3001,"غياب",'الحضور والانصراف'!$A$2:$A$3001,"&gt;="&amp;$D$3,'الحضور والانصراف'!$A$2:$A$3001,"&lt;="&amp;$F$3))</f>
        <v>0</v>
      </c>
      <c r="G169" s="22" t="n">
        <f aca="false">IF($A169="","",SUMIFS(الإجازات!$I$2:$I$1001,الإجازات!$A$2:$A$1001,$A169,الإجازات!$G$2:$G$1001,"مقبولة"))</f>
        <v>0</v>
      </c>
      <c r="H169" s="21" t="n">
        <f aca="false">IF($A169="","",SUMIFS('الحضور والانصراف'!$J$2:$J$3001,'الحضور والانصراف'!$B$2:$B$3001,$A169,'الحضور والانصراف'!$A$2:$A$3001,"&gt;="&amp;$D$3,'الحضور والانصراف'!$A$2:$A$3001,"&lt;="&amp;$F$3))</f>
        <v>0</v>
      </c>
      <c r="I169" s="22" t="n">
        <f aca="false">IF($A169="","",SUMIFS('الحضور والانصراف'!$K$2:$K$3001,'الحضور والانصراف'!$B$2:$B$3001,$A169,'الحضور والانصراف'!$A$2:$A$3001,"&gt;="&amp;$D$3,'الحضور والانصراف'!$A$2:$A$3001,"&lt;="&amp;$F$3))</f>
        <v>0</v>
      </c>
      <c r="J169" s="22" t="n">
        <f aca="false">IF($A169="","",SUMIFS('الحضور والانصراف'!$L$2:$L$3001,'الحضور والانصراف'!$B$2:$B$3001,$A169,'الحضور والانصراف'!$A$2:$A$3001,"&gt;="&amp;$D$3,'الحضور والانصراف'!$A$2:$A$3001,"&lt;="&amp;$F$3))</f>
        <v>0</v>
      </c>
      <c r="K169" s="21" t="n">
        <f aca="false">IF($A169="","",ROUND(SUMIFS('الحضور والانصراف'!$M$2:$M$3001,'الحضور والانصراف'!$B$2:$B$3001,$A169,'الحضور والانصراف'!$A$2:$A$3001,"&gt;="&amp;$D$3,'الحضور والانصراف'!$A$2:$A$3001,"&lt;="&amp;$F$3)/60,2))</f>
        <v>0</v>
      </c>
      <c r="L169" s="21" t="n">
        <f aca="false">IF($A169="","",SUMIFS(المأموريات!$F$2:$F$1001,المأموريات!$A$2:$A$1001,$A169,المأموريات!$C$2:$C$1001,"&gt;="&amp;$D$3,المأموريات!$C$2:$C$1001,"&lt;="&amp;$F$3,المأموريات!$H$2:$H$1001,"موافق"))</f>
        <v>0</v>
      </c>
      <c r="M169" s="24" t="n">
        <f aca="false">IF($A169="","",N(الموظفين!K165))</f>
        <v>3000</v>
      </c>
      <c r="N169" s="24" t="n">
        <f aca="false">IF($A169="","",SUMIFS('الحضور والانصراف'!$S$2:$S$3001,'الحضور والانصراف'!$B$2:$B$3001,$A169,'الحضور والانصراف'!$A$2:$A$3001,"&gt;="&amp;$D$3,'الحضور والانصراف'!$A$2:$A$3001,"&lt;="&amp;$F$3))</f>
        <v>0</v>
      </c>
      <c r="O169" s="24" t="n">
        <f aca="false">IF($A169="","",SUMIFS('الحضور والانصراف'!$Q$2:$Q$3001,'الحضور والانصراف'!$B$2:$B$3001,$A169,'الحضور والانصراف'!$A$2:$A$3001,"&gt;="&amp;$D$3,'الحضور والانصراف'!$A$2:$A$3001,"&lt;="&amp;$F$3))</f>
        <v>0</v>
      </c>
      <c r="P169" s="24" t="n">
        <f aca="false">IF($A169="","",SUMIFS('الحضور والانصراف'!$R$2:$R$3001,'الحضور والانصراف'!$B$2:$B$3001,$A169,'الحضور والانصراف'!$A$2:$A$3001,"&gt;="&amp;$D$3,'الحضور والانصراف'!$A$2:$A$3001,"&lt;="&amp;$F$3))</f>
        <v>0</v>
      </c>
      <c r="Q169" s="24" t="n">
        <f aca="false">IF($A169="","",M169+N169-O169-P169)</f>
        <v>3000</v>
      </c>
    </row>
    <row r="170" customFormat="false" ht="15" hidden="false" customHeight="false" outlineLevel="0" collapsed="false">
      <c r="A170" s="18" t="str">
        <f aca="false">IF(الموظفين!A166="","",الموظفين!A166)</f>
        <v>EMP165</v>
      </c>
      <c r="B170" s="18" t="str">
        <f aca="false">IF($A170="","",الموظفين!B166)</f>
        <v>الموظف 165</v>
      </c>
      <c r="C170" s="18" t="str">
        <f aca="false">IF($A170="","",IF(الموظفين!C166="","",الموظفين!C166))</f>
        <v/>
      </c>
      <c r="D170" s="22" t="n">
        <f aca="false">IF($A170="","",COUNTIFS('الحضور والانصراف'!$B$2:$B$3001,$A170,'الحضور والانصراف'!$P$2:$P$3001,"حاضر",'الحضور والانصراف'!$A$2:$A$3001,"&gt;="&amp;$D$3,'الحضور والانصراف'!$A$2:$A$3001,"&lt;="&amp;$F$3)+COUNTIFS('الحضور والانصراف'!$B$2:$B$3001,$A170,'الحضور والانصراف'!$P$2:$P$3001,"متأخر",'الحضور والانصراف'!$A$2:$A$3001,"&gt;="&amp;$D$3,'الحضور والانصراف'!$A$2:$A$3001,"&lt;="&amp;$F$3)+COUNTIFS('الحضور والانصراف'!$B$2:$B$3001,$A170,'الحضور والانصراف'!$P$2:$P$3001,"بدون انصراف",'الحضور والانصراف'!$A$2:$A$3001,"&gt;="&amp;$D$3,'الحضور والانصراف'!$A$2:$A$3001,"&lt;="&amp;$F$3))</f>
        <v>0</v>
      </c>
      <c r="E170" s="22" t="n">
        <f aca="false">IF($A170="","",COUNTIFS('الحضور والانصراف'!$B$2:$B$3001,$A170,'الحضور والانصراف'!$P$2:$P$3001,"متأخر",'الحضور والانصراف'!$A$2:$A$3001,"&gt;="&amp;$D$3,'الحضور والانصراف'!$A$2:$A$3001,"&lt;="&amp;$F$3))</f>
        <v>0</v>
      </c>
      <c r="F170" s="22" t="n">
        <f aca="false">IF($A170="","",COUNTIFS('الحضور والانصراف'!$B$2:$B$3001,$A170,'الحضور والانصراف'!$P$2:$P$3001,"غائب",'الحضور والانصراف'!$A$2:$A$3001,"&gt;="&amp;$D$3,'الحضور والانصراف'!$A$2:$A$3001,"&lt;="&amp;$F$3)+COUNTIFS('الحضور والانصراف'!$B$2:$B$3001,$A170,'الحضور والانصراف'!$P$2:$P$3001,"غياب",'الحضور والانصراف'!$A$2:$A$3001,"&gt;="&amp;$D$3,'الحضور والانصراف'!$A$2:$A$3001,"&lt;="&amp;$F$3))</f>
        <v>0</v>
      </c>
      <c r="G170" s="22" t="n">
        <f aca="false">IF($A170="","",SUMIFS(الإجازات!$I$2:$I$1001,الإجازات!$A$2:$A$1001,$A170,الإجازات!$G$2:$G$1001,"مقبولة"))</f>
        <v>0</v>
      </c>
      <c r="H170" s="21" t="n">
        <f aca="false">IF($A170="","",SUMIFS('الحضور والانصراف'!$J$2:$J$3001,'الحضور والانصراف'!$B$2:$B$3001,$A170,'الحضور والانصراف'!$A$2:$A$3001,"&gt;="&amp;$D$3,'الحضور والانصراف'!$A$2:$A$3001,"&lt;="&amp;$F$3))</f>
        <v>0</v>
      </c>
      <c r="I170" s="22" t="n">
        <f aca="false">IF($A170="","",SUMIFS('الحضور والانصراف'!$K$2:$K$3001,'الحضور والانصراف'!$B$2:$B$3001,$A170,'الحضور والانصراف'!$A$2:$A$3001,"&gt;="&amp;$D$3,'الحضور والانصراف'!$A$2:$A$3001,"&lt;="&amp;$F$3))</f>
        <v>0</v>
      </c>
      <c r="J170" s="22" t="n">
        <f aca="false">IF($A170="","",SUMIFS('الحضور والانصراف'!$L$2:$L$3001,'الحضور والانصراف'!$B$2:$B$3001,$A170,'الحضور والانصراف'!$A$2:$A$3001,"&gt;="&amp;$D$3,'الحضور والانصراف'!$A$2:$A$3001,"&lt;="&amp;$F$3))</f>
        <v>0</v>
      </c>
      <c r="K170" s="21" t="n">
        <f aca="false">IF($A170="","",ROUND(SUMIFS('الحضور والانصراف'!$M$2:$M$3001,'الحضور والانصراف'!$B$2:$B$3001,$A170,'الحضور والانصراف'!$A$2:$A$3001,"&gt;="&amp;$D$3,'الحضور والانصراف'!$A$2:$A$3001,"&lt;="&amp;$F$3)/60,2))</f>
        <v>0</v>
      </c>
      <c r="L170" s="21" t="n">
        <f aca="false">IF($A170="","",SUMIFS(المأموريات!$F$2:$F$1001,المأموريات!$A$2:$A$1001,$A170,المأموريات!$C$2:$C$1001,"&gt;="&amp;$D$3,المأموريات!$C$2:$C$1001,"&lt;="&amp;$F$3,المأموريات!$H$2:$H$1001,"موافق"))</f>
        <v>0</v>
      </c>
      <c r="M170" s="24" t="n">
        <f aca="false">IF($A170="","",N(الموظفين!K166))</f>
        <v>3000</v>
      </c>
      <c r="N170" s="24" t="n">
        <f aca="false">IF($A170="","",SUMIFS('الحضور والانصراف'!$S$2:$S$3001,'الحضور والانصراف'!$B$2:$B$3001,$A170,'الحضور والانصراف'!$A$2:$A$3001,"&gt;="&amp;$D$3,'الحضور والانصراف'!$A$2:$A$3001,"&lt;="&amp;$F$3))</f>
        <v>0</v>
      </c>
      <c r="O170" s="24" t="n">
        <f aca="false">IF($A170="","",SUMIFS('الحضور والانصراف'!$Q$2:$Q$3001,'الحضور والانصراف'!$B$2:$B$3001,$A170,'الحضور والانصراف'!$A$2:$A$3001,"&gt;="&amp;$D$3,'الحضور والانصراف'!$A$2:$A$3001,"&lt;="&amp;$F$3))</f>
        <v>0</v>
      </c>
      <c r="P170" s="24" t="n">
        <f aca="false">IF($A170="","",SUMIFS('الحضور والانصراف'!$R$2:$R$3001,'الحضور والانصراف'!$B$2:$B$3001,$A170,'الحضور والانصراف'!$A$2:$A$3001,"&gt;="&amp;$D$3,'الحضور والانصراف'!$A$2:$A$3001,"&lt;="&amp;$F$3))</f>
        <v>0</v>
      </c>
      <c r="Q170" s="24" t="n">
        <f aca="false">IF($A170="","",M170+N170-O170-P170)</f>
        <v>3000</v>
      </c>
    </row>
    <row r="171" customFormat="false" ht="15" hidden="false" customHeight="false" outlineLevel="0" collapsed="false">
      <c r="A171" s="18" t="str">
        <f aca="false">IF(الموظفين!A167="","",الموظفين!A167)</f>
        <v>EMP166</v>
      </c>
      <c r="B171" s="18" t="str">
        <f aca="false">IF($A171="","",الموظفين!B167)</f>
        <v>الموظف 166</v>
      </c>
      <c r="C171" s="18" t="str">
        <f aca="false">IF($A171="","",IF(الموظفين!C167="","",الموظفين!C167))</f>
        <v/>
      </c>
      <c r="D171" s="22" t="n">
        <f aca="false">IF($A171="","",COUNTIFS('الحضور والانصراف'!$B$2:$B$3001,$A171,'الحضور والانصراف'!$P$2:$P$3001,"حاضر",'الحضور والانصراف'!$A$2:$A$3001,"&gt;="&amp;$D$3,'الحضور والانصراف'!$A$2:$A$3001,"&lt;="&amp;$F$3)+COUNTIFS('الحضور والانصراف'!$B$2:$B$3001,$A171,'الحضور والانصراف'!$P$2:$P$3001,"متأخر",'الحضور والانصراف'!$A$2:$A$3001,"&gt;="&amp;$D$3,'الحضور والانصراف'!$A$2:$A$3001,"&lt;="&amp;$F$3)+COUNTIFS('الحضور والانصراف'!$B$2:$B$3001,$A171,'الحضور والانصراف'!$P$2:$P$3001,"بدون انصراف",'الحضور والانصراف'!$A$2:$A$3001,"&gt;="&amp;$D$3,'الحضور والانصراف'!$A$2:$A$3001,"&lt;="&amp;$F$3))</f>
        <v>0</v>
      </c>
      <c r="E171" s="22" t="n">
        <f aca="false">IF($A171="","",COUNTIFS('الحضور والانصراف'!$B$2:$B$3001,$A171,'الحضور والانصراف'!$P$2:$P$3001,"متأخر",'الحضور والانصراف'!$A$2:$A$3001,"&gt;="&amp;$D$3,'الحضور والانصراف'!$A$2:$A$3001,"&lt;="&amp;$F$3))</f>
        <v>0</v>
      </c>
      <c r="F171" s="22" t="n">
        <f aca="false">IF($A171="","",COUNTIFS('الحضور والانصراف'!$B$2:$B$3001,$A171,'الحضور والانصراف'!$P$2:$P$3001,"غائب",'الحضور والانصراف'!$A$2:$A$3001,"&gt;="&amp;$D$3,'الحضور والانصراف'!$A$2:$A$3001,"&lt;="&amp;$F$3)+COUNTIFS('الحضور والانصراف'!$B$2:$B$3001,$A171,'الحضور والانصراف'!$P$2:$P$3001,"غياب",'الحضور والانصراف'!$A$2:$A$3001,"&gt;="&amp;$D$3,'الحضور والانصراف'!$A$2:$A$3001,"&lt;="&amp;$F$3))</f>
        <v>0</v>
      </c>
      <c r="G171" s="22" t="n">
        <f aca="false">IF($A171="","",SUMIFS(الإجازات!$I$2:$I$1001,الإجازات!$A$2:$A$1001,$A171,الإجازات!$G$2:$G$1001,"مقبولة"))</f>
        <v>0</v>
      </c>
      <c r="H171" s="21" t="n">
        <f aca="false">IF($A171="","",SUMIFS('الحضور والانصراف'!$J$2:$J$3001,'الحضور والانصراف'!$B$2:$B$3001,$A171,'الحضور والانصراف'!$A$2:$A$3001,"&gt;="&amp;$D$3,'الحضور والانصراف'!$A$2:$A$3001,"&lt;="&amp;$F$3))</f>
        <v>0</v>
      </c>
      <c r="I171" s="22" t="n">
        <f aca="false">IF($A171="","",SUMIFS('الحضور والانصراف'!$K$2:$K$3001,'الحضور والانصراف'!$B$2:$B$3001,$A171,'الحضور والانصراف'!$A$2:$A$3001,"&gt;="&amp;$D$3,'الحضور والانصراف'!$A$2:$A$3001,"&lt;="&amp;$F$3))</f>
        <v>0</v>
      </c>
      <c r="J171" s="22" t="n">
        <f aca="false">IF($A171="","",SUMIFS('الحضور والانصراف'!$L$2:$L$3001,'الحضور والانصراف'!$B$2:$B$3001,$A171,'الحضور والانصراف'!$A$2:$A$3001,"&gt;="&amp;$D$3,'الحضور والانصراف'!$A$2:$A$3001,"&lt;="&amp;$F$3))</f>
        <v>0</v>
      </c>
      <c r="K171" s="21" t="n">
        <f aca="false">IF($A171="","",ROUND(SUMIFS('الحضور والانصراف'!$M$2:$M$3001,'الحضور والانصراف'!$B$2:$B$3001,$A171,'الحضور والانصراف'!$A$2:$A$3001,"&gt;="&amp;$D$3,'الحضور والانصراف'!$A$2:$A$3001,"&lt;="&amp;$F$3)/60,2))</f>
        <v>0</v>
      </c>
      <c r="L171" s="21" t="n">
        <f aca="false">IF($A171="","",SUMIFS(المأموريات!$F$2:$F$1001,المأموريات!$A$2:$A$1001,$A171,المأموريات!$C$2:$C$1001,"&gt;="&amp;$D$3,المأموريات!$C$2:$C$1001,"&lt;="&amp;$F$3,المأموريات!$H$2:$H$1001,"موافق"))</f>
        <v>0</v>
      </c>
      <c r="M171" s="24" t="n">
        <f aca="false">IF($A171="","",N(الموظفين!K167))</f>
        <v>3000</v>
      </c>
      <c r="N171" s="24" t="n">
        <f aca="false">IF($A171="","",SUMIFS('الحضور والانصراف'!$S$2:$S$3001,'الحضور والانصراف'!$B$2:$B$3001,$A171,'الحضور والانصراف'!$A$2:$A$3001,"&gt;="&amp;$D$3,'الحضور والانصراف'!$A$2:$A$3001,"&lt;="&amp;$F$3))</f>
        <v>0</v>
      </c>
      <c r="O171" s="24" t="n">
        <f aca="false">IF($A171="","",SUMIFS('الحضور والانصراف'!$Q$2:$Q$3001,'الحضور والانصراف'!$B$2:$B$3001,$A171,'الحضور والانصراف'!$A$2:$A$3001,"&gt;="&amp;$D$3,'الحضور والانصراف'!$A$2:$A$3001,"&lt;="&amp;$F$3))</f>
        <v>0</v>
      </c>
      <c r="P171" s="24" t="n">
        <f aca="false">IF($A171="","",SUMIFS('الحضور والانصراف'!$R$2:$R$3001,'الحضور والانصراف'!$B$2:$B$3001,$A171,'الحضور والانصراف'!$A$2:$A$3001,"&gt;="&amp;$D$3,'الحضور والانصراف'!$A$2:$A$3001,"&lt;="&amp;$F$3))</f>
        <v>0</v>
      </c>
      <c r="Q171" s="24" t="n">
        <f aca="false">IF($A171="","",M171+N171-O171-P171)</f>
        <v>3000</v>
      </c>
    </row>
    <row r="172" customFormat="false" ht="15" hidden="false" customHeight="false" outlineLevel="0" collapsed="false">
      <c r="A172" s="18" t="str">
        <f aca="false">IF(الموظفين!A168="","",الموظفين!A168)</f>
        <v>EMP167</v>
      </c>
      <c r="B172" s="18" t="str">
        <f aca="false">IF($A172="","",الموظفين!B168)</f>
        <v>الموظف 167</v>
      </c>
      <c r="C172" s="18" t="str">
        <f aca="false">IF($A172="","",IF(الموظفين!C168="","",الموظفين!C168))</f>
        <v/>
      </c>
      <c r="D172" s="22" t="n">
        <f aca="false">IF($A172="","",COUNTIFS('الحضور والانصراف'!$B$2:$B$3001,$A172,'الحضور والانصراف'!$P$2:$P$3001,"حاضر",'الحضور والانصراف'!$A$2:$A$3001,"&gt;="&amp;$D$3,'الحضور والانصراف'!$A$2:$A$3001,"&lt;="&amp;$F$3)+COUNTIFS('الحضور والانصراف'!$B$2:$B$3001,$A172,'الحضور والانصراف'!$P$2:$P$3001,"متأخر",'الحضور والانصراف'!$A$2:$A$3001,"&gt;="&amp;$D$3,'الحضور والانصراف'!$A$2:$A$3001,"&lt;="&amp;$F$3)+COUNTIFS('الحضور والانصراف'!$B$2:$B$3001,$A172,'الحضور والانصراف'!$P$2:$P$3001,"بدون انصراف",'الحضور والانصراف'!$A$2:$A$3001,"&gt;="&amp;$D$3,'الحضور والانصراف'!$A$2:$A$3001,"&lt;="&amp;$F$3))</f>
        <v>0</v>
      </c>
      <c r="E172" s="22" t="n">
        <f aca="false">IF($A172="","",COUNTIFS('الحضور والانصراف'!$B$2:$B$3001,$A172,'الحضور والانصراف'!$P$2:$P$3001,"متأخر",'الحضور والانصراف'!$A$2:$A$3001,"&gt;="&amp;$D$3,'الحضور والانصراف'!$A$2:$A$3001,"&lt;="&amp;$F$3))</f>
        <v>0</v>
      </c>
      <c r="F172" s="22" t="n">
        <f aca="false">IF($A172="","",COUNTIFS('الحضور والانصراف'!$B$2:$B$3001,$A172,'الحضور والانصراف'!$P$2:$P$3001,"غائب",'الحضور والانصراف'!$A$2:$A$3001,"&gt;="&amp;$D$3,'الحضور والانصراف'!$A$2:$A$3001,"&lt;="&amp;$F$3)+COUNTIFS('الحضور والانصراف'!$B$2:$B$3001,$A172,'الحضور والانصراف'!$P$2:$P$3001,"غياب",'الحضور والانصراف'!$A$2:$A$3001,"&gt;="&amp;$D$3,'الحضور والانصراف'!$A$2:$A$3001,"&lt;="&amp;$F$3))</f>
        <v>0</v>
      </c>
      <c r="G172" s="22" t="n">
        <f aca="false">IF($A172="","",SUMIFS(الإجازات!$I$2:$I$1001,الإجازات!$A$2:$A$1001,$A172,الإجازات!$G$2:$G$1001,"مقبولة"))</f>
        <v>0</v>
      </c>
      <c r="H172" s="21" t="n">
        <f aca="false">IF($A172="","",SUMIFS('الحضور والانصراف'!$J$2:$J$3001,'الحضور والانصراف'!$B$2:$B$3001,$A172,'الحضور والانصراف'!$A$2:$A$3001,"&gt;="&amp;$D$3,'الحضور والانصراف'!$A$2:$A$3001,"&lt;="&amp;$F$3))</f>
        <v>0</v>
      </c>
      <c r="I172" s="22" t="n">
        <f aca="false">IF($A172="","",SUMIFS('الحضور والانصراف'!$K$2:$K$3001,'الحضور والانصراف'!$B$2:$B$3001,$A172,'الحضور والانصراف'!$A$2:$A$3001,"&gt;="&amp;$D$3,'الحضور والانصراف'!$A$2:$A$3001,"&lt;="&amp;$F$3))</f>
        <v>0</v>
      </c>
      <c r="J172" s="22" t="n">
        <f aca="false">IF($A172="","",SUMIFS('الحضور والانصراف'!$L$2:$L$3001,'الحضور والانصراف'!$B$2:$B$3001,$A172,'الحضور والانصراف'!$A$2:$A$3001,"&gt;="&amp;$D$3,'الحضور والانصراف'!$A$2:$A$3001,"&lt;="&amp;$F$3))</f>
        <v>0</v>
      </c>
      <c r="K172" s="21" t="n">
        <f aca="false">IF($A172="","",ROUND(SUMIFS('الحضور والانصراف'!$M$2:$M$3001,'الحضور والانصراف'!$B$2:$B$3001,$A172,'الحضور والانصراف'!$A$2:$A$3001,"&gt;="&amp;$D$3,'الحضور والانصراف'!$A$2:$A$3001,"&lt;="&amp;$F$3)/60,2))</f>
        <v>0</v>
      </c>
      <c r="L172" s="21" t="n">
        <f aca="false">IF($A172="","",SUMIFS(المأموريات!$F$2:$F$1001,المأموريات!$A$2:$A$1001,$A172,المأموريات!$C$2:$C$1001,"&gt;="&amp;$D$3,المأموريات!$C$2:$C$1001,"&lt;="&amp;$F$3,المأموريات!$H$2:$H$1001,"موافق"))</f>
        <v>0</v>
      </c>
      <c r="M172" s="24" t="n">
        <f aca="false">IF($A172="","",N(الموظفين!K168))</f>
        <v>3000</v>
      </c>
      <c r="N172" s="24" t="n">
        <f aca="false">IF($A172="","",SUMIFS('الحضور والانصراف'!$S$2:$S$3001,'الحضور والانصراف'!$B$2:$B$3001,$A172,'الحضور والانصراف'!$A$2:$A$3001,"&gt;="&amp;$D$3,'الحضور والانصراف'!$A$2:$A$3001,"&lt;="&amp;$F$3))</f>
        <v>0</v>
      </c>
      <c r="O172" s="24" t="n">
        <f aca="false">IF($A172="","",SUMIFS('الحضور والانصراف'!$Q$2:$Q$3001,'الحضور والانصراف'!$B$2:$B$3001,$A172,'الحضور والانصراف'!$A$2:$A$3001,"&gt;="&amp;$D$3,'الحضور والانصراف'!$A$2:$A$3001,"&lt;="&amp;$F$3))</f>
        <v>0</v>
      </c>
      <c r="P172" s="24" t="n">
        <f aca="false">IF($A172="","",SUMIFS('الحضور والانصراف'!$R$2:$R$3001,'الحضور والانصراف'!$B$2:$B$3001,$A172,'الحضور والانصراف'!$A$2:$A$3001,"&gt;="&amp;$D$3,'الحضور والانصراف'!$A$2:$A$3001,"&lt;="&amp;$F$3))</f>
        <v>0</v>
      </c>
      <c r="Q172" s="24" t="n">
        <f aca="false">IF($A172="","",M172+N172-O172-P172)</f>
        <v>3000</v>
      </c>
    </row>
    <row r="173" customFormat="false" ht="15" hidden="false" customHeight="false" outlineLevel="0" collapsed="false">
      <c r="A173" s="18" t="str">
        <f aca="false">IF(الموظفين!A169="","",الموظفين!A169)</f>
        <v>EMP168</v>
      </c>
      <c r="B173" s="18" t="str">
        <f aca="false">IF($A173="","",الموظفين!B169)</f>
        <v>الموظف 168</v>
      </c>
      <c r="C173" s="18" t="str">
        <f aca="false">IF($A173="","",IF(الموظفين!C169="","",الموظفين!C169))</f>
        <v/>
      </c>
      <c r="D173" s="22" t="n">
        <f aca="false">IF($A173="","",COUNTIFS('الحضور والانصراف'!$B$2:$B$3001,$A173,'الحضور والانصراف'!$P$2:$P$3001,"حاضر",'الحضور والانصراف'!$A$2:$A$3001,"&gt;="&amp;$D$3,'الحضور والانصراف'!$A$2:$A$3001,"&lt;="&amp;$F$3)+COUNTIFS('الحضور والانصراف'!$B$2:$B$3001,$A173,'الحضور والانصراف'!$P$2:$P$3001,"متأخر",'الحضور والانصراف'!$A$2:$A$3001,"&gt;="&amp;$D$3,'الحضور والانصراف'!$A$2:$A$3001,"&lt;="&amp;$F$3)+COUNTIFS('الحضور والانصراف'!$B$2:$B$3001,$A173,'الحضور والانصراف'!$P$2:$P$3001,"بدون انصراف",'الحضور والانصراف'!$A$2:$A$3001,"&gt;="&amp;$D$3,'الحضور والانصراف'!$A$2:$A$3001,"&lt;="&amp;$F$3))</f>
        <v>0</v>
      </c>
      <c r="E173" s="22" t="n">
        <f aca="false">IF($A173="","",COUNTIFS('الحضور والانصراف'!$B$2:$B$3001,$A173,'الحضور والانصراف'!$P$2:$P$3001,"متأخر",'الحضور والانصراف'!$A$2:$A$3001,"&gt;="&amp;$D$3,'الحضور والانصراف'!$A$2:$A$3001,"&lt;="&amp;$F$3))</f>
        <v>0</v>
      </c>
      <c r="F173" s="22" t="n">
        <f aca="false">IF($A173="","",COUNTIFS('الحضور والانصراف'!$B$2:$B$3001,$A173,'الحضور والانصراف'!$P$2:$P$3001,"غائب",'الحضور والانصراف'!$A$2:$A$3001,"&gt;="&amp;$D$3,'الحضور والانصراف'!$A$2:$A$3001,"&lt;="&amp;$F$3)+COUNTIFS('الحضور والانصراف'!$B$2:$B$3001,$A173,'الحضور والانصراف'!$P$2:$P$3001,"غياب",'الحضور والانصراف'!$A$2:$A$3001,"&gt;="&amp;$D$3,'الحضور والانصراف'!$A$2:$A$3001,"&lt;="&amp;$F$3))</f>
        <v>0</v>
      </c>
      <c r="G173" s="22" t="n">
        <f aca="false">IF($A173="","",SUMIFS(الإجازات!$I$2:$I$1001,الإجازات!$A$2:$A$1001,$A173,الإجازات!$G$2:$G$1001,"مقبولة"))</f>
        <v>0</v>
      </c>
      <c r="H173" s="21" t="n">
        <f aca="false">IF($A173="","",SUMIFS('الحضور والانصراف'!$J$2:$J$3001,'الحضور والانصراف'!$B$2:$B$3001,$A173,'الحضور والانصراف'!$A$2:$A$3001,"&gt;="&amp;$D$3,'الحضور والانصراف'!$A$2:$A$3001,"&lt;="&amp;$F$3))</f>
        <v>0</v>
      </c>
      <c r="I173" s="22" t="n">
        <f aca="false">IF($A173="","",SUMIFS('الحضور والانصراف'!$K$2:$K$3001,'الحضور والانصراف'!$B$2:$B$3001,$A173,'الحضور والانصراف'!$A$2:$A$3001,"&gt;="&amp;$D$3,'الحضور والانصراف'!$A$2:$A$3001,"&lt;="&amp;$F$3))</f>
        <v>0</v>
      </c>
      <c r="J173" s="22" t="n">
        <f aca="false">IF($A173="","",SUMIFS('الحضور والانصراف'!$L$2:$L$3001,'الحضور والانصراف'!$B$2:$B$3001,$A173,'الحضور والانصراف'!$A$2:$A$3001,"&gt;="&amp;$D$3,'الحضور والانصراف'!$A$2:$A$3001,"&lt;="&amp;$F$3))</f>
        <v>0</v>
      </c>
      <c r="K173" s="21" t="n">
        <f aca="false">IF($A173="","",ROUND(SUMIFS('الحضور والانصراف'!$M$2:$M$3001,'الحضور والانصراف'!$B$2:$B$3001,$A173,'الحضور والانصراف'!$A$2:$A$3001,"&gt;="&amp;$D$3,'الحضور والانصراف'!$A$2:$A$3001,"&lt;="&amp;$F$3)/60,2))</f>
        <v>0</v>
      </c>
      <c r="L173" s="21" t="n">
        <f aca="false">IF($A173="","",SUMIFS(المأموريات!$F$2:$F$1001,المأموريات!$A$2:$A$1001,$A173,المأموريات!$C$2:$C$1001,"&gt;="&amp;$D$3,المأموريات!$C$2:$C$1001,"&lt;="&amp;$F$3,المأموريات!$H$2:$H$1001,"موافق"))</f>
        <v>0</v>
      </c>
      <c r="M173" s="24" t="n">
        <f aca="false">IF($A173="","",N(الموظفين!K169))</f>
        <v>3000</v>
      </c>
      <c r="N173" s="24" t="n">
        <f aca="false">IF($A173="","",SUMIFS('الحضور والانصراف'!$S$2:$S$3001,'الحضور والانصراف'!$B$2:$B$3001,$A173,'الحضور والانصراف'!$A$2:$A$3001,"&gt;="&amp;$D$3,'الحضور والانصراف'!$A$2:$A$3001,"&lt;="&amp;$F$3))</f>
        <v>0</v>
      </c>
      <c r="O173" s="24" t="n">
        <f aca="false">IF($A173="","",SUMIFS('الحضور والانصراف'!$Q$2:$Q$3001,'الحضور والانصراف'!$B$2:$B$3001,$A173,'الحضور والانصراف'!$A$2:$A$3001,"&gt;="&amp;$D$3,'الحضور والانصراف'!$A$2:$A$3001,"&lt;="&amp;$F$3))</f>
        <v>0</v>
      </c>
      <c r="P173" s="24" t="n">
        <f aca="false">IF($A173="","",SUMIFS('الحضور والانصراف'!$R$2:$R$3001,'الحضور والانصراف'!$B$2:$B$3001,$A173,'الحضور والانصراف'!$A$2:$A$3001,"&gt;="&amp;$D$3,'الحضور والانصراف'!$A$2:$A$3001,"&lt;="&amp;$F$3))</f>
        <v>0</v>
      </c>
      <c r="Q173" s="24" t="n">
        <f aca="false">IF($A173="","",M173+N173-O173-P173)</f>
        <v>3000</v>
      </c>
    </row>
    <row r="174" customFormat="false" ht="15" hidden="false" customHeight="false" outlineLevel="0" collapsed="false">
      <c r="A174" s="18" t="str">
        <f aca="false">IF(الموظفين!A170="","",الموظفين!A170)</f>
        <v>EMP169</v>
      </c>
      <c r="B174" s="18" t="str">
        <f aca="false">IF($A174="","",الموظفين!B170)</f>
        <v>الموظف 169</v>
      </c>
      <c r="C174" s="18" t="str">
        <f aca="false">IF($A174="","",IF(الموظفين!C170="","",الموظفين!C170))</f>
        <v/>
      </c>
      <c r="D174" s="22" t="n">
        <f aca="false">IF($A174="","",COUNTIFS('الحضور والانصراف'!$B$2:$B$3001,$A174,'الحضور والانصراف'!$P$2:$P$3001,"حاضر",'الحضور والانصراف'!$A$2:$A$3001,"&gt;="&amp;$D$3,'الحضور والانصراف'!$A$2:$A$3001,"&lt;="&amp;$F$3)+COUNTIFS('الحضور والانصراف'!$B$2:$B$3001,$A174,'الحضور والانصراف'!$P$2:$P$3001,"متأخر",'الحضور والانصراف'!$A$2:$A$3001,"&gt;="&amp;$D$3,'الحضور والانصراف'!$A$2:$A$3001,"&lt;="&amp;$F$3)+COUNTIFS('الحضور والانصراف'!$B$2:$B$3001,$A174,'الحضور والانصراف'!$P$2:$P$3001,"بدون انصراف",'الحضور والانصراف'!$A$2:$A$3001,"&gt;="&amp;$D$3,'الحضور والانصراف'!$A$2:$A$3001,"&lt;="&amp;$F$3))</f>
        <v>0</v>
      </c>
      <c r="E174" s="22" t="n">
        <f aca="false">IF($A174="","",COUNTIFS('الحضور والانصراف'!$B$2:$B$3001,$A174,'الحضور والانصراف'!$P$2:$P$3001,"متأخر",'الحضور والانصراف'!$A$2:$A$3001,"&gt;="&amp;$D$3,'الحضور والانصراف'!$A$2:$A$3001,"&lt;="&amp;$F$3))</f>
        <v>0</v>
      </c>
      <c r="F174" s="22" t="n">
        <f aca="false">IF($A174="","",COUNTIFS('الحضور والانصراف'!$B$2:$B$3001,$A174,'الحضور والانصراف'!$P$2:$P$3001,"غائب",'الحضور والانصراف'!$A$2:$A$3001,"&gt;="&amp;$D$3,'الحضور والانصراف'!$A$2:$A$3001,"&lt;="&amp;$F$3)+COUNTIFS('الحضور والانصراف'!$B$2:$B$3001,$A174,'الحضور والانصراف'!$P$2:$P$3001,"غياب",'الحضور والانصراف'!$A$2:$A$3001,"&gt;="&amp;$D$3,'الحضور والانصراف'!$A$2:$A$3001,"&lt;="&amp;$F$3))</f>
        <v>0</v>
      </c>
      <c r="G174" s="22" t="n">
        <f aca="false">IF($A174="","",SUMIFS(الإجازات!$I$2:$I$1001,الإجازات!$A$2:$A$1001,$A174,الإجازات!$G$2:$G$1001,"مقبولة"))</f>
        <v>0</v>
      </c>
      <c r="H174" s="21" t="n">
        <f aca="false">IF($A174="","",SUMIFS('الحضور والانصراف'!$J$2:$J$3001,'الحضور والانصراف'!$B$2:$B$3001,$A174,'الحضور والانصراف'!$A$2:$A$3001,"&gt;="&amp;$D$3,'الحضور والانصراف'!$A$2:$A$3001,"&lt;="&amp;$F$3))</f>
        <v>0</v>
      </c>
      <c r="I174" s="22" t="n">
        <f aca="false">IF($A174="","",SUMIFS('الحضور والانصراف'!$K$2:$K$3001,'الحضور والانصراف'!$B$2:$B$3001,$A174,'الحضور والانصراف'!$A$2:$A$3001,"&gt;="&amp;$D$3,'الحضور والانصراف'!$A$2:$A$3001,"&lt;="&amp;$F$3))</f>
        <v>0</v>
      </c>
      <c r="J174" s="22" t="n">
        <f aca="false">IF($A174="","",SUMIFS('الحضور والانصراف'!$L$2:$L$3001,'الحضور والانصراف'!$B$2:$B$3001,$A174,'الحضور والانصراف'!$A$2:$A$3001,"&gt;="&amp;$D$3,'الحضور والانصراف'!$A$2:$A$3001,"&lt;="&amp;$F$3))</f>
        <v>0</v>
      </c>
      <c r="K174" s="21" t="n">
        <f aca="false">IF($A174="","",ROUND(SUMIFS('الحضور والانصراف'!$M$2:$M$3001,'الحضور والانصراف'!$B$2:$B$3001,$A174,'الحضور والانصراف'!$A$2:$A$3001,"&gt;="&amp;$D$3,'الحضور والانصراف'!$A$2:$A$3001,"&lt;="&amp;$F$3)/60,2))</f>
        <v>0</v>
      </c>
      <c r="L174" s="21" t="n">
        <f aca="false">IF($A174="","",SUMIFS(المأموريات!$F$2:$F$1001,المأموريات!$A$2:$A$1001,$A174,المأموريات!$C$2:$C$1001,"&gt;="&amp;$D$3,المأموريات!$C$2:$C$1001,"&lt;="&amp;$F$3,المأموريات!$H$2:$H$1001,"موافق"))</f>
        <v>0</v>
      </c>
      <c r="M174" s="24" t="n">
        <f aca="false">IF($A174="","",N(الموظفين!K170))</f>
        <v>3000</v>
      </c>
      <c r="N174" s="24" t="n">
        <f aca="false">IF($A174="","",SUMIFS('الحضور والانصراف'!$S$2:$S$3001,'الحضور والانصراف'!$B$2:$B$3001,$A174,'الحضور والانصراف'!$A$2:$A$3001,"&gt;="&amp;$D$3,'الحضور والانصراف'!$A$2:$A$3001,"&lt;="&amp;$F$3))</f>
        <v>0</v>
      </c>
      <c r="O174" s="24" t="n">
        <f aca="false">IF($A174="","",SUMIFS('الحضور والانصراف'!$Q$2:$Q$3001,'الحضور والانصراف'!$B$2:$B$3001,$A174,'الحضور والانصراف'!$A$2:$A$3001,"&gt;="&amp;$D$3,'الحضور والانصراف'!$A$2:$A$3001,"&lt;="&amp;$F$3))</f>
        <v>0</v>
      </c>
      <c r="P174" s="24" t="n">
        <f aca="false">IF($A174="","",SUMIFS('الحضور والانصراف'!$R$2:$R$3001,'الحضور والانصراف'!$B$2:$B$3001,$A174,'الحضور والانصراف'!$A$2:$A$3001,"&gt;="&amp;$D$3,'الحضور والانصراف'!$A$2:$A$3001,"&lt;="&amp;$F$3))</f>
        <v>0</v>
      </c>
      <c r="Q174" s="24" t="n">
        <f aca="false">IF($A174="","",M174+N174-O174-P174)</f>
        <v>3000</v>
      </c>
    </row>
    <row r="175" customFormat="false" ht="15" hidden="false" customHeight="false" outlineLevel="0" collapsed="false">
      <c r="A175" s="18" t="str">
        <f aca="false">IF(الموظفين!A171="","",الموظفين!A171)</f>
        <v>EMP170</v>
      </c>
      <c r="B175" s="18" t="str">
        <f aca="false">IF($A175="","",الموظفين!B171)</f>
        <v>الموظف 170</v>
      </c>
      <c r="C175" s="18" t="str">
        <f aca="false">IF($A175="","",IF(الموظفين!C171="","",الموظفين!C171))</f>
        <v/>
      </c>
      <c r="D175" s="22" t="n">
        <f aca="false">IF($A175="","",COUNTIFS('الحضور والانصراف'!$B$2:$B$3001,$A175,'الحضور والانصراف'!$P$2:$P$3001,"حاضر",'الحضور والانصراف'!$A$2:$A$3001,"&gt;="&amp;$D$3,'الحضور والانصراف'!$A$2:$A$3001,"&lt;="&amp;$F$3)+COUNTIFS('الحضور والانصراف'!$B$2:$B$3001,$A175,'الحضور والانصراف'!$P$2:$P$3001,"متأخر",'الحضور والانصراف'!$A$2:$A$3001,"&gt;="&amp;$D$3,'الحضور والانصراف'!$A$2:$A$3001,"&lt;="&amp;$F$3)+COUNTIFS('الحضور والانصراف'!$B$2:$B$3001,$A175,'الحضور والانصراف'!$P$2:$P$3001,"بدون انصراف",'الحضور والانصراف'!$A$2:$A$3001,"&gt;="&amp;$D$3,'الحضور والانصراف'!$A$2:$A$3001,"&lt;="&amp;$F$3))</f>
        <v>0</v>
      </c>
      <c r="E175" s="22" t="n">
        <f aca="false">IF($A175="","",COUNTIFS('الحضور والانصراف'!$B$2:$B$3001,$A175,'الحضور والانصراف'!$P$2:$P$3001,"متأخر",'الحضور والانصراف'!$A$2:$A$3001,"&gt;="&amp;$D$3,'الحضور والانصراف'!$A$2:$A$3001,"&lt;="&amp;$F$3))</f>
        <v>0</v>
      </c>
      <c r="F175" s="22" t="n">
        <f aca="false">IF($A175="","",COUNTIFS('الحضور والانصراف'!$B$2:$B$3001,$A175,'الحضور والانصراف'!$P$2:$P$3001,"غائب",'الحضور والانصراف'!$A$2:$A$3001,"&gt;="&amp;$D$3,'الحضور والانصراف'!$A$2:$A$3001,"&lt;="&amp;$F$3)+COUNTIFS('الحضور والانصراف'!$B$2:$B$3001,$A175,'الحضور والانصراف'!$P$2:$P$3001,"غياب",'الحضور والانصراف'!$A$2:$A$3001,"&gt;="&amp;$D$3,'الحضور والانصراف'!$A$2:$A$3001,"&lt;="&amp;$F$3))</f>
        <v>0</v>
      </c>
      <c r="G175" s="22" t="n">
        <f aca="false">IF($A175="","",SUMIFS(الإجازات!$I$2:$I$1001,الإجازات!$A$2:$A$1001,$A175,الإجازات!$G$2:$G$1001,"مقبولة"))</f>
        <v>0</v>
      </c>
      <c r="H175" s="21" t="n">
        <f aca="false">IF($A175="","",SUMIFS('الحضور والانصراف'!$J$2:$J$3001,'الحضور والانصراف'!$B$2:$B$3001,$A175,'الحضور والانصراف'!$A$2:$A$3001,"&gt;="&amp;$D$3,'الحضور والانصراف'!$A$2:$A$3001,"&lt;="&amp;$F$3))</f>
        <v>0</v>
      </c>
      <c r="I175" s="22" t="n">
        <f aca="false">IF($A175="","",SUMIFS('الحضور والانصراف'!$K$2:$K$3001,'الحضور والانصراف'!$B$2:$B$3001,$A175,'الحضور والانصراف'!$A$2:$A$3001,"&gt;="&amp;$D$3,'الحضور والانصراف'!$A$2:$A$3001,"&lt;="&amp;$F$3))</f>
        <v>0</v>
      </c>
      <c r="J175" s="22" t="n">
        <f aca="false">IF($A175="","",SUMIFS('الحضور والانصراف'!$L$2:$L$3001,'الحضور والانصراف'!$B$2:$B$3001,$A175,'الحضور والانصراف'!$A$2:$A$3001,"&gt;="&amp;$D$3,'الحضور والانصراف'!$A$2:$A$3001,"&lt;="&amp;$F$3))</f>
        <v>0</v>
      </c>
      <c r="K175" s="21" t="n">
        <f aca="false">IF($A175="","",ROUND(SUMIFS('الحضور والانصراف'!$M$2:$M$3001,'الحضور والانصراف'!$B$2:$B$3001,$A175,'الحضور والانصراف'!$A$2:$A$3001,"&gt;="&amp;$D$3,'الحضور والانصراف'!$A$2:$A$3001,"&lt;="&amp;$F$3)/60,2))</f>
        <v>0</v>
      </c>
      <c r="L175" s="21" t="n">
        <f aca="false">IF($A175="","",SUMIFS(المأموريات!$F$2:$F$1001,المأموريات!$A$2:$A$1001,$A175,المأموريات!$C$2:$C$1001,"&gt;="&amp;$D$3,المأموريات!$C$2:$C$1001,"&lt;="&amp;$F$3,المأموريات!$H$2:$H$1001,"موافق"))</f>
        <v>0</v>
      </c>
      <c r="M175" s="24" t="n">
        <f aca="false">IF($A175="","",N(الموظفين!K171))</f>
        <v>3000</v>
      </c>
      <c r="N175" s="24" t="n">
        <f aca="false">IF($A175="","",SUMIFS('الحضور والانصراف'!$S$2:$S$3001,'الحضور والانصراف'!$B$2:$B$3001,$A175,'الحضور والانصراف'!$A$2:$A$3001,"&gt;="&amp;$D$3,'الحضور والانصراف'!$A$2:$A$3001,"&lt;="&amp;$F$3))</f>
        <v>0</v>
      </c>
      <c r="O175" s="24" t="n">
        <f aca="false">IF($A175="","",SUMIFS('الحضور والانصراف'!$Q$2:$Q$3001,'الحضور والانصراف'!$B$2:$B$3001,$A175,'الحضور والانصراف'!$A$2:$A$3001,"&gt;="&amp;$D$3,'الحضور والانصراف'!$A$2:$A$3001,"&lt;="&amp;$F$3))</f>
        <v>0</v>
      </c>
      <c r="P175" s="24" t="n">
        <f aca="false">IF($A175="","",SUMIFS('الحضور والانصراف'!$R$2:$R$3001,'الحضور والانصراف'!$B$2:$B$3001,$A175,'الحضور والانصراف'!$A$2:$A$3001,"&gt;="&amp;$D$3,'الحضور والانصراف'!$A$2:$A$3001,"&lt;="&amp;$F$3))</f>
        <v>0</v>
      </c>
      <c r="Q175" s="24" t="n">
        <f aca="false">IF($A175="","",M175+N175-O175-P175)</f>
        <v>3000</v>
      </c>
    </row>
    <row r="176" customFormat="false" ht="15" hidden="false" customHeight="false" outlineLevel="0" collapsed="false">
      <c r="A176" s="18" t="str">
        <f aca="false">IF(الموظفين!A172="","",الموظفين!A172)</f>
        <v>EMP171</v>
      </c>
      <c r="B176" s="18" t="str">
        <f aca="false">IF($A176="","",الموظفين!B172)</f>
        <v>الموظف 171</v>
      </c>
      <c r="C176" s="18" t="str">
        <f aca="false">IF($A176="","",IF(الموظفين!C172="","",الموظفين!C172))</f>
        <v/>
      </c>
      <c r="D176" s="22" t="n">
        <f aca="false">IF($A176="","",COUNTIFS('الحضور والانصراف'!$B$2:$B$3001,$A176,'الحضور والانصراف'!$P$2:$P$3001,"حاضر",'الحضور والانصراف'!$A$2:$A$3001,"&gt;="&amp;$D$3,'الحضور والانصراف'!$A$2:$A$3001,"&lt;="&amp;$F$3)+COUNTIFS('الحضور والانصراف'!$B$2:$B$3001,$A176,'الحضور والانصراف'!$P$2:$P$3001,"متأخر",'الحضور والانصراف'!$A$2:$A$3001,"&gt;="&amp;$D$3,'الحضور والانصراف'!$A$2:$A$3001,"&lt;="&amp;$F$3)+COUNTIFS('الحضور والانصراف'!$B$2:$B$3001,$A176,'الحضور والانصراف'!$P$2:$P$3001,"بدون انصراف",'الحضور والانصراف'!$A$2:$A$3001,"&gt;="&amp;$D$3,'الحضور والانصراف'!$A$2:$A$3001,"&lt;="&amp;$F$3))</f>
        <v>0</v>
      </c>
      <c r="E176" s="22" t="n">
        <f aca="false">IF($A176="","",COUNTIFS('الحضور والانصراف'!$B$2:$B$3001,$A176,'الحضور والانصراف'!$P$2:$P$3001,"متأخر",'الحضور والانصراف'!$A$2:$A$3001,"&gt;="&amp;$D$3,'الحضور والانصراف'!$A$2:$A$3001,"&lt;="&amp;$F$3))</f>
        <v>0</v>
      </c>
      <c r="F176" s="22" t="n">
        <f aca="false">IF($A176="","",COUNTIFS('الحضور والانصراف'!$B$2:$B$3001,$A176,'الحضور والانصراف'!$P$2:$P$3001,"غائب",'الحضور والانصراف'!$A$2:$A$3001,"&gt;="&amp;$D$3,'الحضور والانصراف'!$A$2:$A$3001,"&lt;="&amp;$F$3)+COUNTIFS('الحضور والانصراف'!$B$2:$B$3001,$A176,'الحضور والانصراف'!$P$2:$P$3001,"غياب",'الحضور والانصراف'!$A$2:$A$3001,"&gt;="&amp;$D$3,'الحضور والانصراف'!$A$2:$A$3001,"&lt;="&amp;$F$3))</f>
        <v>0</v>
      </c>
      <c r="G176" s="22" t="n">
        <f aca="false">IF($A176="","",SUMIFS(الإجازات!$I$2:$I$1001,الإجازات!$A$2:$A$1001,$A176,الإجازات!$G$2:$G$1001,"مقبولة"))</f>
        <v>0</v>
      </c>
      <c r="H176" s="21" t="n">
        <f aca="false">IF($A176="","",SUMIFS('الحضور والانصراف'!$J$2:$J$3001,'الحضور والانصراف'!$B$2:$B$3001,$A176,'الحضور والانصراف'!$A$2:$A$3001,"&gt;="&amp;$D$3,'الحضور والانصراف'!$A$2:$A$3001,"&lt;="&amp;$F$3))</f>
        <v>0</v>
      </c>
      <c r="I176" s="22" t="n">
        <f aca="false">IF($A176="","",SUMIFS('الحضور والانصراف'!$K$2:$K$3001,'الحضور والانصراف'!$B$2:$B$3001,$A176,'الحضور والانصراف'!$A$2:$A$3001,"&gt;="&amp;$D$3,'الحضور والانصراف'!$A$2:$A$3001,"&lt;="&amp;$F$3))</f>
        <v>0</v>
      </c>
      <c r="J176" s="22" t="n">
        <f aca="false">IF($A176="","",SUMIFS('الحضور والانصراف'!$L$2:$L$3001,'الحضور والانصراف'!$B$2:$B$3001,$A176,'الحضور والانصراف'!$A$2:$A$3001,"&gt;="&amp;$D$3,'الحضور والانصراف'!$A$2:$A$3001,"&lt;="&amp;$F$3))</f>
        <v>0</v>
      </c>
      <c r="K176" s="21" t="n">
        <f aca="false">IF($A176="","",ROUND(SUMIFS('الحضور والانصراف'!$M$2:$M$3001,'الحضور والانصراف'!$B$2:$B$3001,$A176,'الحضور والانصراف'!$A$2:$A$3001,"&gt;="&amp;$D$3,'الحضور والانصراف'!$A$2:$A$3001,"&lt;="&amp;$F$3)/60,2))</f>
        <v>0</v>
      </c>
      <c r="L176" s="21" t="n">
        <f aca="false">IF($A176="","",SUMIFS(المأموريات!$F$2:$F$1001,المأموريات!$A$2:$A$1001,$A176,المأموريات!$C$2:$C$1001,"&gt;="&amp;$D$3,المأموريات!$C$2:$C$1001,"&lt;="&amp;$F$3,المأموريات!$H$2:$H$1001,"موافق"))</f>
        <v>0</v>
      </c>
      <c r="M176" s="24" t="n">
        <f aca="false">IF($A176="","",N(الموظفين!K172))</f>
        <v>3000</v>
      </c>
      <c r="N176" s="24" t="n">
        <f aca="false">IF($A176="","",SUMIFS('الحضور والانصراف'!$S$2:$S$3001,'الحضور والانصراف'!$B$2:$B$3001,$A176,'الحضور والانصراف'!$A$2:$A$3001,"&gt;="&amp;$D$3,'الحضور والانصراف'!$A$2:$A$3001,"&lt;="&amp;$F$3))</f>
        <v>0</v>
      </c>
      <c r="O176" s="24" t="n">
        <f aca="false">IF($A176="","",SUMIFS('الحضور والانصراف'!$Q$2:$Q$3001,'الحضور والانصراف'!$B$2:$B$3001,$A176,'الحضور والانصراف'!$A$2:$A$3001,"&gt;="&amp;$D$3,'الحضور والانصراف'!$A$2:$A$3001,"&lt;="&amp;$F$3))</f>
        <v>0</v>
      </c>
      <c r="P176" s="24" t="n">
        <f aca="false">IF($A176="","",SUMIFS('الحضور والانصراف'!$R$2:$R$3001,'الحضور والانصراف'!$B$2:$B$3001,$A176,'الحضور والانصراف'!$A$2:$A$3001,"&gt;="&amp;$D$3,'الحضور والانصراف'!$A$2:$A$3001,"&lt;="&amp;$F$3))</f>
        <v>0</v>
      </c>
      <c r="Q176" s="24" t="n">
        <f aca="false">IF($A176="","",M176+N176-O176-P176)</f>
        <v>3000</v>
      </c>
    </row>
    <row r="177" customFormat="false" ht="15" hidden="false" customHeight="false" outlineLevel="0" collapsed="false">
      <c r="A177" s="18" t="str">
        <f aca="false">IF(الموظفين!A173="","",الموظفين!A173)</f>
        <v>EMP172</v>
      </c>
      <c r="B177" s="18" t="str">
        <f aca="false">IF($A177="","",الموظفين!B173)</f>
        <v>الموظف 172</v>
      </c>
      <c r="C177" s="18" t="str">
        <f aca="false">IF($A177="","",IF(الموظفين!C173="","",الموظفين!C173))</f>
        <v/>
      </c>
      <c r="D177" s="22" t="n">
        <f aca="false">IF($A177="","",COUNTIFS('الحضور والانصراف'!$B$2:$B$3001,$A177,'الحضور والانصراف'!$P$2:$P$3001,"حاضر",'الحضور والانصراف'!$A$2:$A$3001,"&gt;="&amp;$D$3,'الحضور والانصراف'!$A$2:$A$3001,"&lt;="&amp;$F$3)+COUNTIFS('الحضور والانصراف'!$B$2:$B$3001,$A177,'الحضور والانصراف'!$P$2:$P$3001,"متأخر",'الحضور والانصراف'!$A$2:$A$3001,"&gt;="&amp;$D$3,'الحضور والانصراف'!$A$2:$A$3001,"&lt;="&amp;$F$3)+COUNTIFS('الحضور والانصراف'!$B$2:$B$3001,$A177,'الحضور والانصراف'!$P$2:$P$3001,"بدون انصراف",'الحضور والانصراف'!$A$2:$A$3001,"&gt;="&amp;$D$3,'الحضور والانصراف'!$A$2:$A$3001,"&lt;="&amp;$F$3))</f>
        <v>0</v>
      </c>
      <c r="E177" s="22" t="n">
        <f aca="false">IF($A177="","",COUNTIFS('الحضور والانصراف'!$B$2:$B$3001,$A177,'الحضور والانصراف'!$P$2:$P$3001,"متأخر",'الحضور والانصراف'!$A$2:$A$3001,"&gt;="&amp;$D$3,'الحضور والانصراف'!$A$2:$A$3001,"&lt;="&amp;$F$3))</f>
        <v>0</v>
      </c>
      <c r="F177" s="22" t="n">
        <f aca="false">IF($A177="","",COUNTIFS('الحضور والانصراف'!$B$2:$B$3001,$A177,'الحضور والانصراف'!$P$2:$P$3001,"غائب",'الحضور والانصراف'!$A$2:$A$3001,"&gt;="&amp;$D$3,'الحضور والانصراف'!$A$2:$A$3001,"&lt;="&amp;$F$3)+COUNTIFS('الحضور والانصراف'!$B$2:$B$3001,$A177,'الحضور والانصراف'!$P$2:$P$3001,"غياب",'الحضور والانصراف'!$A$2:$A$3001,"&gt;="&amp;$D$3,'الحضور والانصراف'!$A$2:$A$3001,"&lt;="&amp;$F$3))</f>
        <v>0</v>
      </c>
      <c r="G177" s="22" t="n">
        <f aca="false">IF($A177="","",SUMIFS(الإجازات!$I$2:$I$1001,الإجازات!$A$2:$A$1001,$A177,الإجازات!$G$2:$G$1001,"مقبولة"))</f>
        <v>0</v>
      </c>
      <c r="H177" s="21" t="n">
        <f aca="false">IF($A177="","",SUMIFS('الحضور والانصراف'!$J$2:$J$3001,'الحضور والانصراف'!$B$2:$B$3001,$A177,'الحضور والانصراف'!$A$2:$A$3001,"&gt;="&amp;$D$3,'الحضور والانصراف'!$A$2:$A$3001,"&lt;="&amp;$F$3))</f>
        <v>0</v>
      </c>
      <c r="I177" s="22" t="n">
        <f aca="false">IF($A177="","",SUMIFS('الحضور والانصراف'!$K$2:$K$3001,'الحضور والانصراف'!$B$2:$B$3001,$A177,'الحضور والانصراف'!$A$2:$A$3001,"&gt;="&amp;$D$3,'الحضور والانصراف'!$A$2:$A$3001,"&lt;="&amp;$F$3))</f>
        <v>0</v>
      </c>
      <c r="J177" s="22" t="n">
        <f aca="false">IF($A177="","",SUMIFS('الحضور والانصراف'!$L$2:$L$3001,'الحضور والانصراف'!$B$2:$B$3001,$A177,'الحضور والانصراف'!$A$2:$A$3001,"&gt;="&amp;$D$3,'الحضور والانصراف'!$A$2:$A$3001,"&lt;="&amp;$F$3))</f>
        <v>0</v>
      </c>
      <c r="K177" s="21" t="n">
        <f aca="false">IF($A177="","",ROUND(SUMIFS('الحضور والانصراف'!$M$2:$M$3001,'الحضور والانصراف'!$B$2:$B$3001,$A177,'الحضور والانصراف'!$A$2:$A$3001,"&gt;="&amp;$D$3,'الحضور والانصراف'!$A$2:$A$3001,"&lt;="&amp;$F$3)/60,2))</f>
        <v>0</v>
      </c>
      <c r="L177" s="21" t="n">
        <f aca="false">IF($A177="","",SUMIFS(المأموريات!$F$2:$F$1001,المأموريات!$A$2:$A$1001,$A177,المأموريات!$C$2:$C$1001,"&gt;="&amp;$D$3,المأموريات!$C$2:$C$1001,"&lt;="&amp;$F$3,المأموريات!$H$2:$H$1001,"موافق"))</f>
        <v>0</v>
      </c>
      <c r="M177" s="24" t="n">
        <f aca="false">IF($A177="","",N(الموظفين!K173))</f>
        <v>3000</v>
      </c>
      <c r="N177" s="24" t="n">
        <f aca="false">IF($A177="","",SUMIFS('الحضور والانصراف'!$S$2:$S$3001,'الحضور والانصراف'!$B$2:$B$3001,$A177,'الحضور والانصراف'!$A$2:$A$3001,"&gt;="&amp;$D$3,'الحضور والانصراف'!$A$2:$A$3001,"&lt;="&amp;$F$3))</f>
        <v>0</v>
      </c>
      <c r="O177" s="24" t="n">
        <f aca="false">IF($A177="","",SUMIFS('الحضور والانصراف'!$Q$2:$Q$3001,'الحضور والانصراف'!$B$2:$B$3001,$A177,'الحضور والانصراف'!$A$2:$A$3001,"&gt;="&amp;$D$3,'الحضور والانصراف'!$A$2:$A$3001,"&lt;="&amp;$F$3))</f>
        <v>0</v>
      </c>
      <c r="P177" s="24" t="n">
        <f aca="false">IF($A177="","",SUMIFS('الحضور والانصراف'!$R$2:$R$3001,'الحضور والانصراف'!$B$2:$B$3001,$A177,'الحضور والانصراف'!$A$2:$A$3001,"&gt;="&amp;$D$3,'الحضور والانصراف'!$A$2:$A$3001,"&lt;="&amp;$F$3))</f>
        <v>0</v>
      </c>
      <c r="Q177" s="24" t="n">
        <f aca="false">IF($A177="","",M177+N177-O177-P177)</f>
        <v>3000</v>
      </c>
    </row>
    <row r="178" customFormat="false" ht="15" hidden="false" customHeight="false" outlineLevel="0" collapsed="false">
      <c r="A178" s="18" t="str">
        <f aca="false">IF(الموظفين!A174="","",الموظفين!A174)</f>
        <v>EMP173</v>
      </c>
      <c r="B178" s="18" t="str">
        <f aca="false">IF($A178="","",الموظفين!B174)</f>
        <v>الموظف 173</v>
      </c>
      <c r="C178" s="18" t="str">
        <f aca="false">IF($A178="","",IF(الموظفين!C174="","",الموظفين!C174))</f>
        <v/>
      </c>
      <c r="D178" s="22" t="n">
        <f aca="false">IF($A178="","",COUNTIFS('الحضور والانصراف'!$B$2:$B$3001,$A178,'الحضور والانصراف'!$P$2:$P$3001,"حاضر",'الحضور والانصراف'!$A$2:$A$3001,"&gt;="&amp;$D$3,'الحضور والانصراف'!$A$2:$A$3001,"&lt;="&amp;$F$3)+COUNTIFS('الحضور والانصراف'!$B$2:$B$3001,$A178,'الحضور والانصراف'!$P$2:$P$3001,"متأخر",'الحضور والانصراف'!$A$2:$A$3001,"&gt;="&amp;$D$3,'الحضور والانصراف'!$A$2:$A$3001,"&lt;="&amp;$F$3)+COUNTIFS('الحضور والانصراف'!$B$2:$B$3001,$A178,'الحضور والانصراف'!$P$2:$P$3001,"بدون انصراف",'الحضور والانصراف'!$A$2:$A$3001,"&gt;="&amp;$D$3,'الحضور والانصراف'!$A$2:$A$3001,"&lt;="&amp;$F$3))</f>
        <v>0</v>
      </c>
      <c r="E178" s="22" t="n">
        <f aca="false">IF($A178="","",COUNTIFS('الحضور والانصراف'!$B$2:$B$3001,$A178,'الحضور والانصراف'!$P$2:$P$3001,"متأخر",'الحضور والانصراف'!$A$2:$A$3001,"&gt;="&amp;$D$3,'الحضور والانصراف'!$A$2:$A$3001,"&lt;="&amp;$F$3))</f>
        <v>0</v>
      </c>
      <c r="F178" s="22" t="n">
        <f aca="false">IF($A178="","",COUNTIFS('الحضور والانصراف'!$B$2:$B$3001,$A178,'الحضور والانصراف'!$P$2:$P$3001,"غائب",'الحضور والانصراف'!$A$2:$A$3001,"&gt;="&amp;$D$3,'الحضور والانصراف'!$A$2:$A$3001,"&lt;="&amp;$F$3)+COUNTIFS('الحضور والانصراف'!$B$2:$B$3001,$A178,'الحضور والانصراف'!$P$2:$P$3001,"غياب",'الحضور والانصراف'!$A$2:$A$3001,"&gt;="&amp;$D$3,'الحضور والانصراف'!$A$2:$A$3001,"&lt;="&amp;$F$3))</f>
        <v>0</v>
      </c>
      <c r="G178" s="22" t="n">
        <f aca="false">IF($A178="","",SUMIFS(الإجازات!$I$2:$I$1001,الإجازات!$A$2:$A$1001,$A178,الإجازات!$G$2:$G$1001,"مقبولة"))</f>
        <v>0</v>
      </c>
      <c r="H178" s="21" t="n">
        <f aca="false">IF($A178="","",SUMIFS('الحضور والانصراف'!$J$2:$J$3001,'الحضور والانصراف'!$B$2:$B$3001,$A178,'الحضور والانصراف'!$A$2:$A$3001,"&gt;="&amp;$D$3,'الحضور والانصراف'!$A$2:$A$3001,"&lt;="&amp;$F$3))</f>
        <v>0</v>
      </c>
      <c r="I178" s="22" t="n">
        <f aca="false">IF($A178="","",SUMIFS('الحضور والانصراف'!$K$2:$K$3001,'الحضور والانصراف'!$B$2:$B$3001,$A178,'الحضور والانصراف'!$A$2:$A$3001,"&gt;="&amp;$D$3,'الحضور والانصراف'!$A$2:$A$3001,"&lt;="&amp;$F$3))</f>
        <v>0</v>
      </c>
      <c r="J178" s="22" t="n">
        <f aca="false">IF($A178="","",SUMIFS('الحضور والانصراف'!$L$2:$L$3001,'الحضور والانصراف'!$B$2:$B$3001,$A178,'الحضور والانصراف'!$A$2:$A$3001,"&gt;="&amp;$D$3,'الحضور والانصراف'!$A$2:$A$3001,"&lt;="&amp;$F$3))</f>
        <v>0</v>
      </c>
      <c r="K178" s="21" t="n">
        <f aca="false">IF($A178="","",ROUND(SUMIFS('الحضور والانصراف'!$M$2:$M$3001,'الحضور والانصراف'!$B$2:$B$3001,$A178,'الحضور والانصراف'!$A$2:$A$3001,"&gt;="&amp;$D$3,'الحضور والانصراف'!$A$2:$A$3001,"&lt;="&amp;$F$3)/60,2))</f>
        <v>0</v>
      </c>
      <c r="L178" s="21" t="n">
        <f aca="false">IF($A178="","",SUMIFS(المأموريات!$F$2:$F$1001,المأموريات!$A$2:$A$1001,$A178,المأموريات!$C$2:$C$1001,"&gt;="&amp;$D$3,المأموريات!$C$2:$C$1001,"&lt;="&amp;$F$3,المأموريات!$H$2:$H$1001,"موافق"))</f>
        <v>0</v>
      </c>
      <c r="M178" s="24" t="n">
        <f aca="false">IF($A178="","",N(الموظفين!K174))</f>
        <v>3000</v>
      </c>
      <c r="N178" s="24" t="n">
        <f aca="false">IF($A178="","",SUMIFS('الحضور والانصراف'!$S$2:$S$3001,'الحضور والانصراف'!$B$2:$B$3001,$A178,'الحضور والانصراف'!$A$2:$A$3001,"&gt;="&amp;$D$3,'الحضور والانصراف'!$A$2:$A$3001,"&lt;="&amp;$F$3))</f>
        <v>0</v>
      </c>
      <c r="O178" s="24" t="n">
        <f aca="false">IF($A178="","",SUMIFS('الحضور والانصراف'!$Q$2:$Q$3001,'الحضور والانصراف'!$B$2:$B$3001,$A178,'الحضور والانصراف'!$A$2:$A$3001,"&gt;="&amp;$D$3,'الحضور والانصراف'!$A$2:$A$3001,"&lt;="&amp;$F$3))</f>
        <v>0</v>
      </c>
      <c r="P178" s="24" t="n">
        <f aca="false">IF($A178="","",SUMIFS('الحضور والانصراف'!$R$2:$R$3001,'الحضور والانصراف'!$B$2:$B$3001,$A178,'الحضور والانصراف'!$A$2:$A$3001,"&gt;="&amp;$D$3,'الحضور والانصراف'!$A$2:$A$3001,"&lt;="&amp;$F$3))</f>
        <v>0</v>
      </c>
      <c r="Q178" s="24" t="n">
        <f aca="false">IF($A178="","",M178+N178-O178-P178)</f>
        <v>3000</v>
      </c>
    </row>
    <row r="179" customFormat="false" ht="15" hidden="false" customHeight="false" outlineLevel="0" collapsed="false">
      <c r="A179" s="18" t="str">
        <f aca="false">IF(الموظفين!A175="","",الموظفين!A175)</f>
        <v>EMP174</v>
      </c>
      <c r="B179" s="18" t="str">
        <f aca="false">IF($A179="","",الموظفين!B175)</f>
        <v>الموظف 174</v>
      </c>
      <c r="C179" s="18" t="str">
        <f aca="false">IF($A179="","",IF(الموظفين!C175="","",الموظفين!C175))</f>
        <v/>
      </c>
      <c r="D179" s="22" t="n">
        <f aca="false">IF($A179="","",COUNTIFS('الحضور والانصراف'!$B$2:$B$3001,$A179,'الحضور والانصراف'!$P$2:$P$3001,"حاضر",'الحضور والانصراف'!$A$2:$A$3001,"&gt;="&amp;$D$3,'الحضور والانصراف'!$A$2:$A$3001,"&lt;="&amp;$F$3)+COUNTIFS('الحضور والانصراف'!$B$2:$B$3001,$A179,'الحضور والانصراف'!$P$2:$P$3001,"متأخر",'الحضور والانصراف'!$A$2:$A$3001,"&gt;="&amp;$D$3,'الحضور والانصراف'!$A$2:$A$3001,"&lt;="&amp;$F$3)+COUNTIFS('الحضور والانصراف'!$B$2:$B$3001,$A179,'الحضور والانصراف'!$P$2:$P$3001,"بدون انصراف",'الحضور والانصراف'!$A$2:$A$3001,"&gt;="&amp;$D$3,'الحضور والانصراف'!$A$2:$A$3001,"&lt;="&amp;$F$3))</f>
        <v>0</v>
      </c>
      <c r="E179" s="22" t="n">
        <f aca="false">IF($A179="","",COUNTIFS('الحضور والانصراف'!$B$2:$B$3001,$A179,'الحضور والانصراف'!$P$2:$P$3001,"متأخر",'الحضور والانصراف'!$A$2:$A$3001,"&gt;="&amp;$D$3,'الحضور والانصراف'!$A$2:$A$3001,"&lt;="&amp;$F$3))</f>
        <v>0</v>
      </c>
      <c r="F179" s="22" t="n">
        <f aca="false">IF($A179="","",COUNTIFS('الحضور والانصراف'!$B$2:$B$3001,$A179,'الحضور والانصراف'!$P$2:$P$3001,"غائب",'الحضور والانصراف'!$A$2:$A$3001,"&gt;="&amp;$D$3,'الحضور والانصراف'!$A$2:$A$3001,"&lt;="&amp;$F$3)+COUNTIFS('الحضور والانصراف'!$B$2:$B$3001,$A179,'الحضور والانصراف'!$P$2:$P$3001,"غياب",'الحضور والانصراف'!$A$2:$A$3001,"&gt;="&amp;$D$3,'الحضور والانصراف'!$A$2:$A$3001,"&lt;="&amp;$F$3))</f>
        <v>0</v>
      </c>
      <c r="G179" s="22" t="n">
        <f aca="false">IF($A179="","",SUMIFS(الإجازات!$I$2:$I$1001,الإجازات!$A$2:$A$1001,$A179,الإجازات!$G$2:$G$1001,"مقبولة"))</f>
        <v>0</v>
      </c>
      <c r="H179" s="21" t="n">
        <f aca="false">IF($A179="","",SUMIFS('الحضور والانصراف'!$J$2:$J$3001,'الحضور والانصراف'!$B$2:$B$3001,$A179,'الحضور والانصراف'!$A$2:$A$3001,"&gt;="&amp;$D$3,'الحضور والانصراف'!$A$2:$A$3001,"&lt;="&amp;$F$3))</f>
        <v>0</v>
      </c>
      <c r="I179" s="22" t="n">
        <f aca="false">IF($A179="","",SUMIFS('الحضور والانصراف'!$K$2:$K$3001,'الحضور والانصراف'!$B$2:$B$3001,$A179,'الحضور والانصراف'!$A$2:$A$3001,"&gt;="&amp;$D$3,'الحضور والانصراف'!$A$2:$A$3001,"&lt;="&amp;$F$3))</f>
        <v>0</v>
      </c>
      <c r="J179" s="22" t="n">
        <f aca="false">IF($A179="","",SUMIFS('الحضور والانصراف'!$L$2:$L$3001,'الحضور والانصراف'!$B$2:$B$3001,$A179,'الحضور والانصراف'!$A$2:$A$3001,"&gt;="&amp;$D$3,'الحضور والانصراف'!$A$2:$A$3001,"&lt;="&amp;$F$3))</f>
        <v>0</v>
      </c>
      <c r="K179" s="21" t="n">
        <f aca="false">IF($A179="","",ROUND(SUMIFS('الحضور والانصراف'!$M$2:$M$3001,'الحضور والانصراف'!$B$2:$B$3001,$A179,'الحضور والانصراف'!$A$2:$A$3001,"&gt;="&amp;$D$3,'الحضور والانصراف'!$A$2:$A$3001,"&lt;="&amp;$F$3)/60,2))</f>
        <v>0</v>
      </c>
      <c r="L179" s="21" t="n">
        <f aca="false">IF($A179="","",SUMIFS(المأموريات!$F$2:$F$1001,المأموريات!$A$2:$A$1001,$A179,المأموريات!$C$2:$C$1001,"&gt;="&amp;$D$3,المأموريات!$C$2:$C$1001,"&lt;="&amp;$F$3,المأموريات!$H$2:$H$1001,"موافق"))</f>
        <v>0</v>
      </c>
      <c r="M179" s="24" t="n">
        <f aca="false">IF($A179="","",N(الموظفين!K175))</f>
        <v>3000</v>
      </c>
      <c r="N179" s="24" t="n">
        <f aca="false">IF($A179="","",SUMIFS('الحضور والانصراف'!$S$2:$S$3001,'الحضور والانصراف'!$B$2:$B$3001,$A179,'الحضور والانصراف'!$A$2:$A$3001,"&gt;="&amp;$D$3,'الحضور والانصراف'!$A$2:$A$3001,"&lt;="&amp;$F$3))</f>
        <v>0</v>
      </c>
      <c r="O179" s="24" t="n">
        <f aca="false">IF($A179="","",SUMIFS('الحضور والانصراف'!$Q$2:$Q$3001,'الحضور والانصراف'!$B$2:$B$3001,$A179,'الحضور والانصراف'!$A$2:$A$3001,"&gt;="&amp;$D$3,'الحضور والانصراف'!$A$2:$A$3001,"&lt;="&amp;$F$3))</f>
        <v>0</v>
      </c>
      <c r="P179" s="24" t="n">
        <f aca="false">IF($A179="","",SUMIFS('الحضور والانصراف'!$R$2:$R$3001,'الحضور والانصراف'!$B$2:$B$3001,$A179,'الحضور والانصراف'!$A$2:$A$3001,"&gt;="&amp;$D$3,'الحضور والانصراف'!$A$2:$A$3001,"&lt;="&amp;$F$3))</f>
        <v>0</v>
      </c>
      <c r="Q179" s="24" t="n">
        <f aca="false">IF($A179="","",M179+N179-O179-P179)</f>
        <v>3000</v>
      </c>
    </row>
    <row r="180" customFormat="false" ht="15" hidden="false" customHeight="false" outlineLevel="0" collapsed="false">
      <c r="A180" s="18" t="str">
        <f aca="false">IF(الموظفين!A176="","",الموظفين!A176)</f>
        <v>EMP175</v>
      </c>
      <c r="B180" s="18" t="str">
        <f aca="false">IF($A180="","",الموظفين!B176)</f>
        <v>الموظف 175</v>
      </c>
      <c r="C180" s="18" t="str">
        <f aca="false">IF($A180="","",IF(الموظفين!C176="","",الموظفين!C176))</f>
        <v/>
      </c>
      <c r="D180" s="22" t="n">
        <f aca="false">IF($A180="","",COUNTIFS('الحضور والانصراف'!$B$2:$B$3001,$A180,'الحضور والانصراف'!$P$2:$P$3001,"حاضر",'الحضور والانصراف'!$A$2:$A$3001,"&gt;="&amp;$D$3,'الحضور والانصراف'!$A$2:$A$3001,"&lt;="&amp;$F$3)+COUNTIFS('الحضور والانصراف'!$B$2:$B$3001,$A180,'الحضور والانصراف'!$P$2:$P$3001,"متأخر",'الحضور والانصراف'!$A$2:$A$3001,"&gt;="&amp;$D$3,'الحضور والانصراف'!$A$2:$A$3001,"&lt;="&amp;$F$3)+COUNTIFS('الحضور والانصراف'!$B$2:$B$3001,$A180,'الحضور والانصراف'!$P$2:$P$3001,"بدون انصراف",'الحضور والانصراف'!$A$2:$A$3001,"&gt;="&amp;$D$3,'الحضور والانصراف'!$A$2:$A$3001,"&lt;="&amp;$F$3))</f>
        <v>0</v>
      </c>
      <c r="E180" s="22" t="n">
        <f aca="false">IF($A180="","",COUNTIFS('الحضور والانصراف'!$B$2:$B$3001,$A180,'الحضور والانصراف'!$P$2:$P$3001,"متأخر",'الحضور والانصراف'!$A$2:$A$3001,"&gt;="&amp;$D$3,'الحضور والانصراف'!$A$2:$A$3001,"&lt;="&amp;$F$3))</f>
        <v>0</v>
      </c>
      <c r="F180" s="22" t="n">
        <f aca="false">IF($A180="","",COUNTIFS('الحضور والانصراف'!$B$2:$B$3001,$A180,'الحضور والانصراف'!$P$2:$P$3001,"غائب",'الحضور والانصراف'!$A$2:$A$3001,"&gt;="&amp;$D$3,'الحضور والانصراف'!$A$2:$A$3001,"&lt;="&amp;$F$3)+COUNTIFS('الحضور والانصراف'!$B$2:$B$3001,$A180,'الحضور والانصراف'!$P$2:$P$3001,"غياب",'الحضور والانصراف'!$A$2:$A$3001,"&gt;="&amp;$D$3,'الحضور والانصراف'!$A$2:$A$3001,"&lt;="&amp;$F$3))</f>
        <v>0</v>
      </c>
      <c r="G180" s="22" t="n">
        <f aca="false">IF($A180="","",SUMIFS(الإجازات!$I$2:$I$1001,الإجازات!$A$2:$A$1001,$A180,الإجازات!$G$2:$G$1001,"مقبولة"))</f>
        <v>0</v>
      </c>
      <c r="H180" s="21" t="n">
        <f aca="false">IF($A180="","",SUMIFS('الحضور والانصراف'!$J$2:$J$3001,'الحضور والانصراف'!$B$2:$B$3001,$A180,'الحضور والانصراف'!$A$2:$A$3001,"&gt;="&amp;$D$3,'الحضور والانصراف'!$A$2:$A$3001,"&lt;="&amp;$F$3))</f>
        <v>0</v>
      </c>
      <c r="I180" s="22" t="n">
        <f aca="false">IF($A180="","",SUMIFS('الحضور والانصراف'!$K$2:$K$3001,'الحضور والانصراف'!$B$2:$B$3001,$A180,'الحضور والانصراف'!$A$2:$A$3001,"&gt;="&amp;$D$3,'الحضور والانصراف'!$A$2:$A$3001,"&lt;="&amp;$F$3))</f>
        <v>0</v>
      </c>
      <c r="J180" s="22" t="n">
        <f aca="false">IF($A180="","",SUMIFS('الحضور والانصراف'!$L$2:$L$3001,'الحضور والانصراف'!$B$2:$B$3001,$A180,'الحضور والانصراف'!$A$2:$A$3001,"&gt;="&amp;$D$3,'الحضور والانصراف'!$A$2:$A$3001,"&lt;="&amp;$F$3))</f>
        <v>0</v>
      </c>
      <c r="K180" s="21" t="n">
        <f aca="false">IF($A180="","",ROUND(SUMIFS('الحضور والانصراف'!$M$2:$M$3001,'الحضور والانصراف'!$B$2:$B$3001,$A180,'الحضور والانصراف'!$A$2:$A$3001,"&gt;="&amp;$D$3,'الحضور والانصراف'!$A$2:$A$3001,"&lt;="&amp;$F$3)/60,2))</f>
        <v>0</v>
      </c>
      <c r="L180" s="21" t="n">
        <f aca="false">IF($A180="","",SUMIFS(المأموريات!$F$2:$F$1001,المأموريات!$A$2:$A$1001,$A180,المأموريات!$C$2:$C$1001,"&gt;="&amp;$D$3,المأموريات!$C$2:$C$1001,"&lt;="&amp;$F$3,المأموريات!$H$2:$H$1001,"موافق"))</f>
        <v>0</v>
      </c>
      <c r="M180" s="24" t="n">
        <f aca="false">IF($A180="","",N(الموظفين!K176))</f>
        <v>3000</v>
      </c>
      <c r="N180" s="24" t="n">
        <f aca="false">IF($A180="","",SUMIFS('الحضور والانصراف'!$S$2:$S$3001,'الحضور والانصراف'!$B$2:$B$3001,$A180,'الحضور والانصراف'!$A$2:$A$3001,"&gt;="&amp;$D$3,'الحضور والانصراف'!$A$2:$A$3001,"&lt;="&amp;$F$3))</f>
        <v>0</v>
      </c>
      <c r="O180" s="24" t="n">
        <f aca="false">IF($A180="","",SUMIFS('الحضور والانصراف'!$Q$2:$Q$3001,'الحضور والانصراف'!$B$2:$B$3001,$A180,'الحضور والانصراف'!$A$2:$A$3001,"&gt;="&amp;$D$3,'الحضور والانصراف'!$A$2:$A$3001,"&lt;="&amp;$F$3))</f>
        <v>0</v>
      </c>
      <c r="P180" s="24" t="n">
        <f aca="false">IF($A180="","",SUMIFS('الحضور والانصراف'!$R$2:$R$3001,'الحضور والانصراف'!$B$2:$B$3001,$A180,'الحضور والانصراف'!$A$2:$A$3001,"&gt;="&amp;$D$3,'الحضور والانصراف'!$A$2:$A$3001,"&lt;="&amp;$F$3))</f>
        <v>0</v>
      </c>
      <c r="Q180" s="24" t="n">
        <f aca="false">IF($A180="","",M180+N180-O180-P180)</f>
        <v>3000</v>
      </c>
    </row>
    <row r="181" customFormat="false" ht="15" hidden="false" customHeight="false" outlineLevel="0" collapsed="false">
      <c r="A181" s="18" t="str">
        <f aca="false">IF(الموظفين!A177="","",الموظفين!A177)</f>
        <v>EMP176</v>
      </c>
      <c r="B181" s="18" t="str">
        <f aca="false">IF($A181="","",الموظفين!B177)</f>
        <v>الموظف 176</v>
      </c>
      <c r="C181" s="18" t="str">
        <f aca="false">IF($A181="","",IF(الموظفين!C177="","",الموظفين!C177))</f>
        <v/>
      </c>
      <c r="D181" s="22" t="n">
        <f aca="false">IF($A181="","",COUNTIFS('الحضور والانصراف'!$B$2:$B$3001,$A181,'الحضور والانصراف'!$P$2:$P$3001,"حاضر",'الحضور والانصراف'!$A$2:$A$3001,"&gt;="&amp;$D$3,'الحضور والانصراف'!$A$2:$A$3001,"&lt;="&amp;$F$3)+COUNTIFS('الحضور والانصراف'!$B$2:$B$3001,$A181,'الحضور والانصراف'!$P$2:$P$3001,"متأخر",'الحضور والانصراف'!$A$2:$A$3001,"&gt;="&amp;$D$3,'الحضور والانصراف'!$A$2:$A$3001,"&lt;="&amp;$F$3)+COUNTIFS('الحضور والانصراف'!$B$2:$B$3001,$A181,'الحضور والانصراف'!$P$2:$P$3001,"بدون انصراف",'الحضور والانصراف'!$A$2:$A$3001,"&gt;="&amp;$D$3,'الحضور والانصراف'!$A$2:$A$3001,"&lt;="&amp;$F$3))</f>
        <v>0</v>
      </c>
      <c r="E181" s="22" t="n">
        <f aca="false">IF($A181="","",COUNTIFS('الحضور والانصراف'!$B$2:$B$3001,$A181,'الحضور والانصراف'!$P$2:$P$3001,"متأخر",'الحضور والانصراف'!$A$2:$A$3001,"&gt;="&amp;$D$3,'الحضور والانصراف'!$A$2:$A$3001,"&lt;="&amp;$F$3))</f>
        <v>0</v>
      </c>
      <c r="F181" s="22" t="n">
        <f aca="false">IF($A181="","",COUNTIFS('الحضور والانصراف'!$B$2:$B$3001,$A181,'الحضور والانصراف'!$P$2:$P$3001,"غائب",'الحضور والانصراف'!$A$2:$A$3001,"&gt;="&amp;$D$3,'الحضور والانصراف'!$A$2:$A$3001,"&lt;="&amp;$F$3)+COUNTIFS('الحضور والانصراف'!$B$2:$B$3001,$A181,'الحضور والانصراف'!$P$2:$P$3001,"غياب",'الحضور والانصراف'!$A$2:$A$3001,"&gt;="&amp;$D$3,'الحضور والانصراف'!$A$2:$A$3001,"&lt;="&amp;$F$3))</f>
        <v>0</v>
      </c>
      <c r="G181" s="22" t="n">
        <f aca="false">IF($A181="","",SUMIFS(الإجازات!$I$2:$I$1001,الإجازات!$A$2:$A$1001,$A181,الإجازات!$G$2:$G$1001,"مقبولة"))</f>
        <v>0</v>
      </c>
      <c r="H181" s="21" t="n">
        <f aca="false">IF($A181="","",SUMIFS('الحضور والانصراف'!$J$2:$J$3001,'الحضور والانصراف'!$B$2:$B$3001,$A181,'الحضور والانصراف'!$A$2:$A$3001,"&gt;="&amp;$D$3,'الحضور والانصراف'!$A$2:$A$3001,"&lt;="&amp;$F$3))</f>
        <v>0</v>
      </c>
      <c r="I181" s="22" t="n">
        <f aca="false">IF($A181="","",SUMIFS('الحضور والانصراف'!$K$2:$K$3001,'الحضور والانصراف'!$B$2:$B$3001,$A181,'الحضور والانصراف'!$A$2:$A$3001,"&gt;="&amp;$D$3,'الحضور والانصراف'!$A$2:$A$3001,"&lt;="&amp;$F$3))</f>
        <v>0</v>
      </c>
      <c r="J181" s="22" t="n">
        <f aca="false">IF($A181="","",SUMIFS('الحضور والانصراف'!$L$2:$L$3001,'الحضور والانصراف'!$B$2:$B$3001,$A181,'الحضور والانصراف'!$A$2:$A$3001,"&gt;="&amp;$D$3,'الحضور والانصراف'!$A$2:$A$3001,"&lt;="&amp;$F$3))</f>
        <v>0</v>
      </c>
      <c r="K181" s="21" t="n">
        <f aca="false">IF($A181="","",ROUND(SUMIFS('الحضور والانصراف'!$M$2:$M$3001,'الحضور والانصراف'!$B$2:$B$3001,$A181,'الحضور والانصراف'!$A$2:$A$3001,"&gt;="&amp;$D$3,'الحضور والانصراف'!$A$2:$A$3001,"&lt;="&amp;$F$3)/60,2))</f>
        <v>0</v>
      </c>
      <c r="L181" s="21" t="n">
        <f aca="false">IF($A181="","",SUMIFS(المأموريات!$F$2:$F$1001,المأموريات!$A$2:$A$1001,$A181,المأموريات!$C$2:$C$1001,"&gt;="&amp;$D$3,المأموريات!$C$2:$C$1001,"&lt;="&amp;$F$3,المأموريات!$H$2:$H$1001,"موافق"))</f>
        <v>0</v>
      </c>
      <c r="M181" s="24" t="n">
        <f aca="false">IF($A181="","",N(الموظفين!K177))</f>
        <v>3000</v>
      </c>
      <c r="N181" s="24" t="n">
        <f aca="false">IF($A181="","",SUMIFS('الحضور والانصراف'!$S$2:$S$3001,'الحضور والانصراف'!$B$2:$B$3001,$A181,'الحضور والانصراف'!$A$2:$A$3001,"&gt;="&amp;$D$3,'الحضور والانصراف'!$A$2:$A$3001,"&lt;="&amp;$F$3))</f>
        <v>0</v>
      </c>
      <c r="O181" s="24" t="n">
        <f aca="false">IF($A181="","",SUMIFS('الحضور والانصراف'!$Q$2:$Q$3001,'الحضور والانصراف'!$B$2:$B$3001,$A181,'الحضور والانصراف'!$A$2:$A$3001,"&gt;="&amp;$D$3,'الحضور والانصراف'!$A$2:$A$3001,"&lt;="&amp;$F$3))</f>
        <v>0</v>
      </c>
      <c r="P181" s="24" t="n">
        <f aca="false">IF($A181="","",SUMIFS('الحضور والانصراف'!$R$2:$R$3001,'الحضور والانصراف'!$B$2:$B$3001,$A181,'الحضور والانصراف'!$A$2:$A$3001,"&gt;="&amp;$D$3,'الحضور والانصراف'!$A$2:$A$3001,"&lt;="&amp;$F$3))</f>
        <v>0</v>
      </c>
      <c r="Q181" s="24" t="n">
        <f aca="false">IF($A181="","",M181+N181-O181-P181)</f>
        <v>3000</v>
      </c>
    </row>
    <row r="182" customFormat="false" ht="15" hidden="false" customHeight="false" outlineLevel="0" collapsed="false">
      <c r="A182" s="18" t="str">
        <f aca="false">IF(الموظفين!A178="","",الموظفين!A178)</f>
        <v>EMP177</v>
      </c>
      <c r="B182" s="18" t="str">
        <f aca="false">IF($A182="","",الموظفين!B178)</f>
        <v>الموظف 177</v>
      </c>
      <c r="C182" s="18" t="str">
        <f aca="false">IF($A182="","",IF(الموظفين!C178="","",الموظفين!C178))</f>
        <v/>
      </c>
      <c r="D182" s="22" t="n">
        <f aca="false">IF($A182="","",COUNTIFS('الحضور والانصراف'!$B$2:$B$3001,$A182,'الحضور والانصراف'!$P$2:$P$3001,"حاضر",'الحضور والانصراف'!$A$2:$A$3001,"&gt;="&amp;$D$3,'الحضور والانصراف'!$A$2:$A$3001,"&lt;="&amp;$F$3)+COUNTIFS('الحضور والانصراف'!$B$2:$B$3001,$A182,'الحضور والانصراف'!$P$2:$P$3001,"متأخر",'الحضور والانصراف'!$A$2:$A$3001,"&gt;="&amp;$D$3,'الحضور والانصراف'!$A$2:$A$3001,"&lt;="&amp;$F$3)+COUNTIFS('الحضور والانصراف'!$B$2:$B$3001,$A182,'الحضور والانصراف'!$P$2:$P$3001,"بدون انصراف",'الحضور والانصراف'!$A$2:$A$3001,"&gt;="&amp;$D$3,'الحضور والانصراف'!$A$2:$A$3001,"&lt;="&amp;$F$3))</f>
        <v>0</v>
      </c>
      <c r="E182" s="22" t="n">
        <f aca="false">IF($A182="","",COUNTIFS('الحضور والانصراف'!$B$2:$B$3001,$A182,'الحضور والانصراف'!$P$2:$P$3001,"متأخر",'الحضور والانصراف'!$A$2:$A$3001,"&gt;="&amp;$D$3,'الحضور والانصراف'!$A$2:$A$3001,"&lt;="&amp;$F$3))</f>
        <v>0</v>
      </c>
      <c r="F182" s="22" t="n">
        <f aca="false">IF($A182="","",COUNTIFS('الحضور والانصراف'!$B$2:$B$3001,$A182,'الحضور والانصراف'!$P$2:$P$3001,"غائب",'الحضور والانصراف'!$A$2:$A$3001,"&gt;="&amp;$D$3,'الحضور والانصراف'!$A$2:$A$3001,"&lt;="&amp;$F$3)+COUNTIFS('الحضور والانصراف'!$B$2:$B$3001,$A182,'الحضور والانصراف'!$P$2:$P$3001,"غياب",'الحضور والانصراف'!$A$2:$A$3001,"&gt;="&amp;$D$3,'الحضور والانصراف'!$A$2:$A$3001,"&lt;="&amp;$F$3))</f>
        <v>0</v>
      </c>
      <c r="G182" s="22" t="n">
        <f aca="false">IF($A182="","",SUMIFS(الإجازات!$I$2:$I$1001,الإجازات!$A$2:$A$1001,$A182,الإجازات!$G$2:$G$1001,"مقبولة"))</f>
        <v>0</v>
      </c>
      <c r="H182" s="21" t="n">
        <f aca="false">IF($A182="","",SUMIFS('الحضور والانصراف'!$J$2:$J$3001,'الحضور والانصراف'!$B$2:$B$3001,$A182,'الحضور والانصراف'!$A$2:$A$3001,"&gt;="&amp;$D$3,'الحضور والانصراف'!$A$2:$A$3001,"&lt;="&amp;$F$3))</f>
        <v>0</v>
      </c>
      <c r="I182" s="22" t="n">
        <f aca="false">IF($A182="","",SUMIFS('الحضور والانصراف'!$K$2:$K$3001,'الحضور والانصراف'!$B$2:$B$3001,$A182,'الحضور والانصراف'!$A$2:$A$3001,"&gt;="&amp;$D$3,'الحضور والانصراف'!$A$2:$A$3001,"&lt;="&amp;$F$3))</f>
        <v>0</v>
      </c>
      <c r="J182" s="22" t="n">
        <f aca="false">IF($A182="","",SUMIFS('الحضور والانصراف'!$L$2:$L$3001,'الحضور والانصراف'!$B$2:$B$3001,$A182,'الحضور والانصراف'!$A$2:$A$3001,"&gt;="&amp;$D$3,'الحضور والانصراف'!$A$2:$A$3001,"&lt;="&amp;$F$3))</f>
        <v>0</v>
      </c>
      <c r="K182" s="21" t="n">
        <f aca="false">IF($A182="","",ROUND(SUMIFS('الحضور والانصراف'!$M$2:$M$3001,'الحضور والانصراف'!$B$2:$B$3001,$A182,'الحضور والانصراف'!$A$2:$A$3001,"&gt;="&amp;$D$3,'الحضور والانصراف'!$A$2:$A$3001,"&lt;="&amp;$F$3)/60,2))</f>
        <v>0</v>
      </c>
      <c r="L182" s="21" t="n">
        <f aca="false">IF($A182="","",SUMIFS(المأموريات!$F$2:$F$1001,المأموريات!$A$2:$A$1001,$A182,المأموريات!$C$2:$C$1001,"&gt;="&amp;$D$3,المأموريات!$C$2:$C$1001,"&lt;="&amp;$F$3,المأموريات!$H$2:$H$1001,"موافق"))</f>
        <v>0</v>
      </c>
      <c r="M182" s="24" t="n">
        <f aca="false">IF($A182="","",N(الموظفين!K178))</f>
        <v>3000</v>
      </c>
      <c r="N182" s="24" t="n">
        <f aca="false">IF($A182="","",SUMIFS('الحضور والانصراف'!$S$2:$S$3001,'الحضور والانصراف'!$B$2:$B$3001,$A182,'الحضور والانصراف'!$A$2:$A$3001,"&gt;="&amp;$D$3,'الحضور والانصراف'!$A$2:$A$3001,"&lt;="&amp;$F$3))</f>
        <v>0</v>
      </c>
      <c r="O182" s="24" t="n">
        <f aca="false">IF($A182="","",SUMIFS('الحضور والانصراف'!$Q$2:$Q$3001,'الحضور والانصراف'!$B$2:$B$3001,$A182,'الحضور والانصراف'!$A$2:$A$3001,"&gt;="&amp;$D$3,'الحضور والانصراف'!$A$2:$A$3001,"&lt;="&amp;$F$3))</f>
        <v>0</v>
      </c>
      <c r="P182" s="24" t="n">
        <f aca="false">IF($A182="","",SUMIFS('الحضور والانصراف'!$R$2:$R$3001,'الحضور والانصراف'!$B$2:$B$3001,$A182,'الحضور والانصراف'!$A$2:$A$3001,"&gt;="&amp;$D$3,'الحضور والانصراف'!$A$2:$A$3001,"&lt;="&amp;$F$3))</f>
        <v>0</v>
      </c>
      <c r="Q182" s="24" t="n">
        <f aca="false">IF($A182="","",M182+N182-O182-P182)</f>
        <v>3000</v>
      </c>
    </row>
    <row r="183" customFormat="false" ht="15" hidden="false" customHeight="false" outlineLevel="0" collapsed="false">
      <c r="A183" s="18" t="str">
        <f aca="false">IF(الموظفين!A179="","",الموظفين!A179)</f>
        <v>EMP178</v>
      </c>
      <c r="B183" s="18" t="str">
        <f aca="false">IF($A183="","",الموظفين!B179)</f>
        <v>الموظف 178</v>
      </c>
      <c r="C183" s="18" t="str">
        <f aca="false">IF($A183="","",IF(الموظفين!C179="","",الموظفين!C179))</f>
        <v/>
      </c>
      <c r="D183" s="22" t="n">
        <f aca="false">IF($A183="","",COUNTIFS('الحضور والانصراف'!$B$2:$B$3001,$A183,'الحضور والانصراف'!$P$2:$P$3001,"حاضر",'الحضور والانصراف'!$A$2:$A$3001,"&gt;="&amp;$D$3,'الحضور والانصراف'!$A$2:$A$3001,"&lt;="&amp;$F$3)+COUNTIFS('الحضور والانصراف'!$B$2:$B$3001,$A183,'الحضور والانصراف'!$P$2:$P$3001,"متأخر",'الحضور والانصراف'!$A$2:$A$3001,"&gt;="&amp;$D$3,'الحضور والانصراف'!$A$2:$A$3001,"&lt;="&amp;$F$3)+COUNTIFS('الحضور والانصراف'!$B$2:$B$3001,$A183,'الحضور والانصراف'!$P$2:$P$3001,"بدون انصراف",'الحضور والانصراف'!$A$2:$A$3001,"&gt;="&amp;$D$3,'الحضور والانصراف'!$A$2:$A$3001,"&lt;="&amp;$F$3))</f>
        <v>0</v>
      </c>
      <c r="E183" s="22" t="n">
        <f aca="false">IF($A183="","",COUNTIFS('الحضور والانصراف'!$B$2:$B$3001,$A183,'الحضور والانصراف'!$P$2:$P$3001,"متأخر",'الحضور والانصراف'!$A$2:$A$3001,"&gt;="&amp;$D$3,'الحضور والانصراف'!$A$2:$A$3001,"&lt;="&amp;$F$3))</f>
        <v>0</v>
      </c>
      <c r="F183" s="22" t="n">
        <f aca="false">IF($A183="","",COUNTIFS('الحضور والانصراف'!$B$2:$B$3001,$A183,'الحضور والانصراف'!$P$2:$P$3001,"غائب",'الحضور والانصراف'!$A$2:$A$3001,"&gt;="&amp;$D$3,'الحضور والانصراف'!$A$2:$A$3001,"&lt;="&amp;$F$3)+COUNTIFS('الحضور والانصراف'!$B$2:$B$3001,$A183,'الحضور والانصراف'!$P$2:$P$3001,"غياب",'الحضور والانصراف'!$A$2:$A$3001,"&gt;="&amp;$D$3,'الحضور والانصراف'!$A$2:$A$3001,"&lt;="&amp;$F$3))</f>
        <v>0</v>
      </c>
      <c r="G183" s="22" t="n">
        <f aca="false">IF($A183="","",SUMIFS(الإجازات!$I$2:$I$1001,الإجازات!$A$2:$A$1001,$A183,الإجازات!$G$2:$G$1001,"مقبولة"))</f>
        <v>0</v>
      </c>
      <c r="H183" s="21" t="n">
        <f aca="false">IF($A183="","",SUMIFS('الحضور والانصراف'!$J$2:$J$3001,'الحضور والانصراف'!$B$2:$B$3001,$A183,'الحضور والانصراف'!$A$2:$A$3001,"&gt;="&amp;$D$3,'الحضور والانصراف'!$A$2:$A$3001,"&lt;="&amp;$F$3))</f>
        <v>0</v>
      </c>
      <c r="I183" s="22" t="n">
        <f aca="false">IF($A183="","",SUMIFS('الحضور والانصراف'!$K$2:$K$3001,'الحضور والانصراف'!$B$2:$B$3001,$A183,'الحضور والانصراف'!$A$2:$A$3001,"&gt;="&amp;$D$3,'الحضور والانصراف'!$A$2:$A$3001,"&lt;="&amp;$F$3))</f>
        <v>0</v>
      </c>
      <c r="J183" s="22" t="n">
        <f aca="false">IF($A183="","",SUMIFS('الحضور والانصراف'!$L$2:$L$3001,'الحضور والانصراف'!$B$2:$B$3001,$A183,'الحضور والانصراف'!$A$2:$A$3001,"&gt;="&amp;$D$3,'الحضور والانصراف'!$A$2:$A$3001,"&lt;="&amp;$F$3))</f>
        <v>0</v>
      </c>
      <c r="K183" s="21" t="n">
        <f aca="false">IF($A183="","",ROUND(SUMIFS('الحضور والانصراف'!$M$2:$M$3001,'الحضور والانصراف'!$B$2:$B$3001,$A183,'الحضور والانصراف'!$A$2:$A$3001,"&gt;="&amp;$D$3,'الحضور والانصراف'!$A$2:$A$3001,"&lt;="&amp;$F$3)/60,2))</f>
        <v>0</v>
      </c>
      <c r="L183" s="21" t="n">
        <f aca="false">IF($A183="","",SUMIFS(المأموريات!$F$2:$F$1001,المأموريات!$A$2:$A$1001,$A183,المأموريات!$C$2:$C$1001,"&gt;="&amp;$D$3,المأموريات!$C$2:$C$1001,"&lt;="&amp;$F$3,المأموريات!$H$2:$H$1001,"موافق"))</f>
        <v>0</v>
      </c>
      <c r="M183" s="24" t="n">
        <f aca="false">IF($A183="","",N(الموظفين!K179))</f>
        <v>3000</v>
      </c>
      <c r="N183" s="24" t="n">
        <f aca="false">IF($A183="","",SUMIFS('الحضور والانصراف'!$S$2:$S$3001,'الحضور والانصراف'!$B$2:$B$3001,$A183,'الحضور والانصراف'!$A$2:$A$3001,"&gt;="&amp;$D$3,'الحضور والانصراف'!$A$2:$A$3001,"&lt;="&amp;$F$3))</f>
        <v>0</v>
      </c>
      <c r="O183" s="24" t="n">
        <f aca="false">IF($A183="","",SUMIFS('الحضور والانصراف'!$Q$2:$Q$3001,'الحضور والانصراف'!$B$2:$B$3001,$A183,'الحضور والانصراف'!$A$2:$A$3001,"&gt;="&amp;$D$3,'الحضور والانصراف'!$A$2:$A$3001,"&lt;="&amp;$F$3))</f>
        <v>0</v>
      </c>
      <c r="P183" s="24" t="n">
        <f aca="false">IF($A183="","",SUMIFS('الحضور والانصراف'!$R$2:$R$3001,'الحضور والانصراف'!$B$2:$B$3001,$A183,'الحضور والانصراف'!$A$2:$A$3001,"&gt;="&amp;$D$3,'الحضور والانصراف'!$A$2:$A$3001,"&lt;="&amp;$F$3))</f>
        <v>0</v>
      </c>
      <c r="Q183" s="24" t="n">
        <f aca="false">IF($A183="","",M183+N183-O183-P183)</f>
        <v>3000</v>
      </c>
    </row>
    <row r="184" customFormat="false" ht="15" hidden="false" customHeight="false" outlineLevel="0" collapsed="false">
      <c r="A184" s="18" t="str">
        <f aca="false">IF(الموظفين!A180="","",الموظفين!A180)</f>
        <v>EMP179</v>
      </c>
      <c r="B184" s="18" t="str">
        <f aca="false">IF($A184="","",الموظفين!B180)</f>
        <v>الموظف 179</v>
      </c>
      <c r="C184" s="18" t="str">
        <f aca="false">IF($A184="","",IF(الموظفين!C180="","",الموظفين!C180))</f>
        <v/>
      </c>
      <c r="D184" s="22" t="n">
        <f aca="false">IF($A184="","",COUNTIFS('الحضور والانصراف'!$B$2:$B$3001,$A184,'الحضور والانصراف'!$P$2:$P$3001,"حاضر",'الحضور والانصراف'!$A$2:$A$3001,"&gt;="&amp;$D$3,'الحضور والانصراف'!$A$2:$A$3001,"&lt;="&amp;$F$3)+COUNTIFS('الحضور والانصراف'!$B$2:$B$3001,$A184,'الحضور والانصراف'!$P$2:$P$3001,"متأخر",'الحضور والانصراف'!$A$2:$A$3001,"&gt;="&amp;$D$3,'الحضور والانصراف'!$A$2:$A$3001,"&lt;="&amp;$F$3)+COUNTIFS('الحضور والانصراف'!$B$2:$B$3001,$A184,'الحضور والانصراف'!$P$2:$P$3001,"بدون انصراف",'الحضور والانصراف'!$A$2:$A$3001,"&gt;="&amp;$D$3,'الحضور والانصراف'!$A$2:$A$3001,"&lt;="&amp;$F$3))</f>
        <v>0</v>
      </c>
      <c r="E184" s="22" t="n">
        <f aca="false">IF($A184="","",COUNTIFS('الحضور والانصراف'!$B$2:$B$3001,$A184,'الحضور والانصراف'!$P$2:$P$3001,"متأخر",'الحضور والانصراف'!$A$2:$A$3001,"&gt;="&amp;$D$3,'الحضور والانصراف'!$A$2:$A$3001,"&lt;="&amp;$F$3))</f>
        <v>0</v>
      </c>
      <c r="F184" s="22" t="n">
        <f aca="false">IF($A184="","",COUNTIFS('الحضور والانصراف'!$B$2:$B$3001,$A184,'الحضور والانصراف'!$P$2:$P$3001,"غائب",'الحضور والانصراف'!$A$2:$A$3001,"&gt;="&amp;$D$3,'الحضور والانصراف'!$A$2:$A$3001,"&lt;="&amp;$F$3)+COUNTIFS('الحضور والانصراف'!$B$2:$B$3001,$A184,'الحضور والانصراف'!$P$2:$P$3001,"غياب",'الحضور والانصراف'!$A$2:$A$3001,"&gt;="&amp;$D$3,'الحضور والانصراف'!$A$2:$A$3001,"&lt;="&amp;$F$3))</f>
        <v>0</v>
      </c>
      <c r="G184" s="22" t="n">
        <f aca="false">IF($A184="","",SUMIFS(الإجازات!$I$2:$I$1001,الإجازات!$A$2:$A$1001,$A184,الإجازات!$G$2:$G$1001,"مقبولة"))</f>
        <v>0</v>
      </c>
      <c r="H184" s="21" t="n">
        <f aca="false">IF($A184="","",SUMIFS('الحضور والانصراف'!$J$2:$J$3001,'الحضور والانصراف'!$B$2:$B$3001,$A184,'الحضور والانصراف'!$A$2:$A$3001,"&gt;="&amp;$D$3,'الحضور والانصراف'!$A$2:$A$3001,"&lt;="&amp;$F$3))</f>
        <v>0</v>
      </c>
      <c r="I184" s="22" t="n">
        <f aca="false">IF($A184="","",SUMIFS('الحضور والانصراف'!$K$2:$K$3001,'الحضور والانصراف'!$B$2:$B$3001,$A184,'الحضور والانصراف'!$A$2:$A$3001,"&gt;="&amp;$D$3,'الحضور والانصراف'!$A$2:$A$3001,"&lt;="&amp;$F$3))</f>
        <v>0</v>
      </c>
      <c r="J184" s="22" t="n">
        <f aca="false">IF($A184="","",SUMIFS('الحضور والانصراف'!$L$2:$L$3001,'الحضور والانصراف'!$B$2:$B$3001,$A184,'الحضور والانصراف'!$A$2:$A$3001,"&gt;="&amp;$D$3,'الحضور والانصراف'!$A$2:$A$3001,"&lt;="&amp;$F$3))</f>
        <v>0</v>
      </c>
      <c r="K184" s="21" t="n">
        <f aca="false">IF($A184="","",ROUND(SUMIFS('الحضور والانصراف'!$M$2:$M$3001,'الحضور والانصراف'!$B$2:$B$3001,$A184,'الحضور والانصراف'!$A$2:$A$3001,"&gt;="&amp;$D$3,'الحضور والانصراف'!$A$2:$A$3001,"&lt;="&amp;$F$3)/60,2))</f>
        <v>0</v>
      </c>
      <c r="L184" s="21" t="n">
        <f aca="false">IF($A184="","",SUMIFS(المأموريات!$F$2:$F$1001,المأموريات!$A$2:$A$1001,$A184,المأموريات!$C$2:$C$1001,"&gt;="&amp;$D$3,المأموريات!$C$2:$C$1001,"&lt;="&amp;$F$3,المأموريات!$H$2:$H$1001,"موافق"))</f>
        <v>0</v>
      </c>
      <c r="M184" s="24" t="n">
        <f aca="false">IF($A184="","",N(الموظفين!K180))</f>
        <v>3000</v>
      </c>
      <c r="N184" s="24" t="n">
        <f aca="false">IF($A184="","",SUMIFS('الحضور والانصراف'!$S$2:$S$3001,'الحضور والانصراف'!$B$2:$B$3001,$A184,'الحضور والانصراف'!$A$2:$A$3001,"&gt;="&amp;$D$3,'الحضور والانصراف'!$A$2:$A$3001,"&lt;="&amp;$F$3))</f>
        <v>0</v>
      </c>
      <c r="O184" s="24" t="n">
        <f aca="false">IF($A184="","",SUMIFS('الحضور والانصراف'!$Q$2:$Q$3001,'الحضور والانصراف'!$B$2:$B$3001,$A184,'الحضور والانصراف'!$A$2:$A$3001,"&gt;="&amp;$D$3,'الحضور والانصراف'!$A$2:$A$3001,"&lt;="&amp;$F$3))</f>
        <v>0</v>
      </c>
      <c r="P184" s="24" t="n">
        <f aca="false">IF($A184="","",SUMIFS('الحضور والانصراف'!$R$2:$R$3001,'الحضور والانصراف'!$B$2:$B$3001,$A184,'الحضور والانصراف'!$A$2:$A$3001,"&gt;="&amp;$D$3,'الحضور والانصراف'!$A$2:$A$3001,"&lt;="&amp;$F$3))</f>
        <v>0</v>
      </c>
      <c r="Q184" s="24" t="n">
        <f aca="false">IF($A184="","",M184+N184-O184-P184)</f>
        <v>3000</v>
      </c>
    </row>
    <row r="185" customFormat="false" ht="15" hidden="false" customHeight="false" outlineLevel="0" collapsed="false">
      <c r="A185" s="18" t="str">
        <f aca="false">IF(الموظفين!A181="","",الموظفين!A181)</f>
        <v>EMP180</v>
      </c>
      <c r="B185" s="18" t="str">
        <f aca="false">IF($A185="","",الموظفين!B181)</f>
        <v>الموظف 180</v>
      </c>
      <c r="C185" s="18" t="str">
        <f aca="false">IF($A185="","",IF(الموظفين!C181="","",الموظفين!C181))</f>
        <v/>
      </c>
      <c r="D185" s="22" t="n">
        <f aca="false">IF($A185="","",COUNTIFS('الحضور والانصراف'!$B$2:$B$3001,$A185,'الحضور والانصراف'!$P$2:$P$3001,"حاضر",'الحضور والانصراف'!$A$2:$A$3001,"&gt;="&amp;$D$3,'الحضور والانصراف'!$A$2:$A$3001,"&lt;="&amp;$F$3)+COUNTIFS('الحضور والانصراف'!$B$2:$B$3001,$A185,'الحضور والانصراف'!$P$2:$P$3001,"متأخر",'الحضور والانصراف'!$A$2:$A$3001,"&gt;="&amp;$D$3,'الحضور والانصراف'!$A$2:$A$3001,"&lt;="&amp;$F$3)+COUNTIFS('الحضور والانصراف'!$B$2:$B$3001,$A185,'الحضور والانصراف'!$P$2:$P$3001,"بدون انصراف",'الحضور والانصراف'!$A$2:$A$3001,"&gt;="&amp;$D$3,'الحضور والانصراف'!$A$2:$A$3001,"&lt;="&amp;$F$3))</f>
        <v>0</v>
      </c>
      <c r="E185" s="22" t="n">
        <f aca="false">IF($A185="","",COUNTIFS('الحضور والانصراف'!$B$2:$B$3001,$A185,'الحضور والانصراف'!$P$2:$P$3001,"متأخر",'الحضور والانصراف'!$A$2:$A$3001,"&gt;="&amp;$D$3,'الحضور والانصراف'!$A$2:$A$3001,"&lt;="&amp;$F$3))</f>
        <v>0</v>
      </c>
      <c r="F185" s="22" t="n">
        <f aca="false">IF($A185="","",COUNTIFS('الحضور والانصراف'!$B$2:$B$3001,$A185,'الحضور والانصراف'!$P$2:$P$3001,"غائب",'الحضور والانصراف'!$A$2:$A$3001,"&gt;="&amp;$D$3,'الحضور والانصراف'!$A$2:$A$3001,"&lt;="&amp;$F$3)+COUNTIFS('الحضور والانصراف'!$B$2:$B$3001,$A185,'الحضور والانصراف'!$P$2:$P$3001,"غياب",'الحضور والانصراف'!$A$2:$A$3001,"&gt;="&amp;$D$3,'الحضور والانصراف'!$A$2:$A$3001,"&lt;="&amp;$F$3))</f>
        <v>0</v>
      </c>
      <c r="G185" s="22" t="n">
        <f aca="false">IF($A185="","",SUMIFS(الإجازات!$I$2:$I$1001,الإجازات!$A$2:$A$1001,$A185,الإجازات!$G$2:$G$1001,"مقبولة"))</f>
        <v>0</v>
      </c>
      <c r="H185" s="21" t="n">
        <f aca="false">IF($A185="","",SUMIFS('الحضور والانصراف'!$J$2:$J$3001,'الحضور والانصراف'!$B$2:$B$3001,$A185,'الحضور والانصراف'!$A$2:$A$3001,"&gt;="&amp;$D$3,'الحضور والانصراف'!$A$2:$A$3001,"&lt;="&amp;$F$3))</f>
        <v>0</v>
      </c>
      <c r="I185" s="22" t="n">
        <f aca="false">IF($A185="","",SUMIFS('الحضور والانصراف'!$K$2:$K$3001,'الحضور والانصراف'!$B$2:$B$3001,$A185,'الحضور والانصراف'!$A$2:$A$3001,"&gt;="&amp;$D$3,'الحضور والانصراف'!$A$2:$A$3001,"&lt;="&amp;$F$3))</f>
        <v>0</v>
      </c>
      <c r="J185" s="22" t="n">
        <f aca="false">IF($A185="","",SUMIFS('الحضور والانصراف'!$L$2:$L$3001,'الحضور والانصراف'!$B$2:$B$3001,$A185,'الحضور والانصراف'!$A$2:$A$3001,"&gt;="&amp;$D$3,'الحضور والانصراف'!$A$2:$A$3001,"&lt;="&amp;$F$3))</f>
        <v>0</v>
      </c>
      <c r="K185" s="21" t="n">
        <f aca="false">IF($A185="","",ROUND(SUMIFS('الحضور والانصراف'!$M$2:$M$3001,'الحضور والانصراف'!$B$2:$B$3001,$A185,'الحضور والانصراف'!$A$2:$A$3001,"&gt;="&amp;$D$3,'الحضور والانصراف'!$A$2:$A$3001,"&lt;="&amp;$F$3)/60,2))</f>
        <v>0</v>
      </c>
      <c r="L185" s="21" t="n">
        <f aca="false">IF($A185="","",SUMIFS(المأموريات!$F$2:$F$1001,المأموريات!$A$2:$A$1001,$A185,المأموريات!$C$2:$C$1001,"&gt;="&amp;$D$3,المأموريات!$C$2:$C$1001,"&lt;="&amp;$F$3,المأموريات!$H$2:$H$1001,"موافق"))</f>
        <v>0</v>
      </c>
      <c r="M185" s="24" t="n">
        <f aca="false">IF($A185="","",N(الموظفين!K181))</f>
        <v>3000</v>
      </c>
      <c r="N185" s="24" t="n">
        <f aca="false">IF($A185="","",SUMIFS('الحضور والانصراف'!$S$2:$S$3001,'الحضور والانصراف'!$B$2:$B$3001,$A185,'الحضور والانصراف'!$A$2:$A$3001,"&gt;="&amp;$D$3,'الحضور والانصراف'!$A$2:$A$3001,"&lt;="&amp;$F$3))</f>
        <v>0</v>
      </c>
      <c r="O185" s="24" t="n">
        <f aca="false">IF($A185="","",SUMIFS('الحضور والانصراف'!$Q$2:$Q$3001,'الحضور والانصراف'!$B$2:$B$3001,$A185,'الحضور والانصراف'!$A$2:$A$3001,"&gt;="&amp;$D$3,'الحضور والانصراف'!$A$2:$A$3001,"&lt;="&amp;$F$3))</f>
        <v>0</v>
      </c>
      <c r="P185" s="24" t="n">
        <f aca="false">IF($A185="","",SUMIFS('الحضور والانصراف'!$R$2:$R$3001,'الحضور والانصراف'!$B$2:$B$3001,$A185,'الحضور والانصراف'!$A$2:$A$3001,"&gt;="&amp;$D$3,'الحضور والانصراف'!$A$2:$A$3001,"&lt;="&amp;$F$3))</f>
        <v>0</v>
      </c>
      <c r="Q185" s="24" t="n">
        <f aca="false">IF($A185="","",M185+N185-O185-P185)</f>
        <v>3000</v>
      </c>
    </row>
    <row r="186" customFormat="false" ht="15" hidden="false" customHeight="false" outlineLevel="0" collapsed="false">
      <c r="A186" s="18" t="str">
        <f aca="false">IF(الموظفين!A182="","",الموظفين!A182)</f>
        <v>EMP181</v>
      </c>
      <c r="B186" s="18" t="str">
        <f aca="false">IF($A186="","",الموظفين!B182)</f>
        <v>الموظف 181</v>
      </c>
      <c r="C186" s="18" t="str">
        <f aca="false">IF($A186="","",IF(الموظفين!C182="","",الموظفين!C182))</f>
        <v/>
      </c>
      <c r="D186" s="22" t="n">
        <f aca="false">IF($A186="","",COUNTIFS('الحضور والانصراف'!$B$2:$B$3001,$A186,'الحضور والانصراف'!$P$2:$P$3001,"حاضر",'الحضور والانصراف'!$A$2:$A$3001,"&gt;="&amp;$D$3,'الحضور والانصراف'!$A$2:$A$3001,"&lt;="&amp;$F$3)+COUNTIFS('الحضور والانصراف'!$B$2:$B$3001,$A186,'الحضور والانصراف'!$P$2:$P$3001,"متأخر",'الحضور والانصراف'!$A$2:$A$3001,"&gt;="&amp;$D$3,'الحضور والانصراف'!$A$2:$A$3001,"&lt;="&amp;$F$3)+COUNTIFS('الحضور والانصراف'!$B$2:$B$3001,$A186,'الحضور والانصراف'!$P$2:$P$3001,"بدون انصراف",'الحضور والانصراف'!$A$2:$A$3001,"&gt;="&amp;$D$3,'الحضور والانصراف'!$A$2:$A$3001,"&lt;="&amp;$F$3))</f>
        <v>0</v>
      </c>
      <c r="E186" s="22" t="n">
        <f aca="false">IF($A186="","",COUNTIFS('الحضور والانصراف'!$B$2:$B$3001,$A186,'الحضور والانصراف'!$P$2:$P$3001,"متأخر",'الحضور والانصراف'!$A$2:$A$3001,"&gt;="&amp;$D$3,'الحضور والانصراف'!$A$2:$A$3001,"&lt;="&amp;$F$3))</f>
        <v>0</v>
      </c>
      <c r="F186" s="22" t="n">
        <f aca="false">IF($A186="","",COUNTIFS('الحضور والانصراف'!$B$2:$B$3001,$A186,'الحضور والانصراف'!$P$2:$P$3001,"غائب",'الحضور والانصراف'!$A$2:$A$3001,"&gt;="&amp;$D$3,'الحضور والانصراف'!$A$2:$A$3001,"&lt;="&amp;$F$3)+COUNTIFS('الحضور والانصراف'!$B$2:$B$3001,$A186,'الحضور والانصراف'!$P$2:$P$3001,"غياب",'الحضور والانصراف'!$A$2:$A$3001,"&gt;="&amp;$D$3,'الحضور والانصراف'!$A$2:$A$3001,"&lt;="&amp;$F$3))</f>
        <v>0</v>
      </c>
      <c r="G186" s="22" t="n">
        <f aca="false">IF($A186="","",SUMIFS(الإجازات!$I$2:$I$1001,الإجازات!$A$2:$A$1001,$A186,الإجازات!$G$2:$G$1001,"مقبولة"))</f>
        <v>0</v>
      </c>
      <c r="H186" s="21" t="n">
        <f aca="false">IF($A186="","",SUMIFS('الحضور والانصراف'!$J$2:$J$3001,'الحضور والانصراف'!$B$2:$B$3001,$A186,'الحضور والانصراف'!$A$2:$A$3001,"&gt;="&amp;$D$3,'الحضور والانصراف'!$A$2:$A$3001,"&lt;="&amp;$F$3))</f>
        <v>0</v>
      </c>
      <c r="I186" s="22" t="n">
        <f aca="false">IF($A186="","",SUMIFS('الحضور والانصراف'!$K$2:$K$3001,'الحضور والانصراف'!$B$2:$B$3001,$A186,'الحضور والانصراف'!$A$2:$A$3001,"&gt;="&amp;$D$3,'الحضور والانصراف'!$A$2:$A$3001,"&lt;="&amp;$F$3))</f>
        <v>0</v>
      </c>
      <c r="J186" s="22" t="n">
        <f aca="false">IF($A186="","",SUMIFS('الحضور والانصراف'!$L$2:$L$3001,'الحضور والانصراف'!$B$2:$B$3001,$A186,'الحضور والانصراف'!$A$2:$A$3001,"&gt;="&amp;$D$3,'الحضور والانصراف'!$A$2:$A$3001,"&lt;="&amp;$F$3))</f>
        <v>0</v>
      </c>
      <c r="K186" s="21" t="n">
        <f aca="false">IF($A186="","",ROUND(SUMIFS('الحضور والانصراف'!$M$2:$M$3001,'الحضور والانصراف'!$B$2:$B$3001,$A186,'الحضور والانصراف'!$A$2:$A$3001,"&gt;="&amp;$D$3,'الحضور والانصراف'!$A$2:$A$3001,"&lt;="&amp;$F$3)/60,2))</f>
        <v>0</v>
      </c>
      <c r="L186" s="21" t="n">
        <f aca="false">IF($A186="","",SUMIFS(المأموريات!$F$2:$F$1001,المأموريات!$A$2:$A$1001,$A186,المأموريات!$C$2:$C$1001,"&gt;="&amp;$D$3,المأموريات!$C$2:$C$1001,"&lt;="&amp;$F$3,المأموريات!$H$2:$H$1001,"موافق"))</f>
        <v>0</v>
      </c>
      <c r="M186" s="24" t="n">
        <f aca="false">IF($A186="","",N(الموظفين!K182))</f>
        <v>3000</v>
      </c>
      <c r="N186" s="24" t="n">
        <f aca="false">IF($A186="","",SUMIFS('الحضور والانصراف'!$S$2:$S$3001,'الحضور والانصراف'!$B$2:$B$3001,$A186,'الحضور والانصراف'!$A$2:$A$3001,"&gt;="&amp;$D$3,'الحضور والانصراف'!$A$2:$A$3001,"&lt;="&amp;$F$3))</f>
        <v>0</v>
      </c>
      <c r="O186" s="24" t="n">
        <f aca="false">IF($A186="","",SUMIFS('الحضور والانصراف'!$Q$2:$Q$3001,'الحضور والانصراف'!$B$2:$B$3001,$A186,'الحضور والانصراف'!$A$2:$A$3001,"&gt;="&amp;$D$3,'الحضور والانصراف'!$A$2:$A$3001,"&lt;="&amp;$F$3))</f>
        <v>0</v>
      </c>
      <c r="P186" s="24" t="n">
        <f aca="false">IF($A186="","",SUMIFS('الحضور والانصراف'!$R$2:$R$3001,'الحضور والانصراف'!$B$2:$B$3001,$A186,'الحضور والانصراف'!$A$2:$A$3001,"&gt;="&amp;$D$3,'الحضور والانصراف'!$A$2:$A$3001,"&lt;="&amp;$F$3))</f>
        <v>0</v>
      </c>
      <c r="Q186" s="24" t="n">
        <f aca="false">IF($A186="","",M186+N186-O186-P186)</f>
        <v>3000</v>
      </c>
    </row>
    <row r="187" customFormat="false" ht="15" hidden="false" customHeight="false" outlineLevel="0" collapsed="false">
      <c r="A187" s="18" t="str">
        <f aca="false">IF(الموظفين!A183="","",الموظفين!A183)</f>
        <v>EMP182</v>
      </c>
      <c r="B187" s="18" t="str">
        <f aca="false">IF($A187="","",الموظفين!B183)</f>
        <v>الموظف 182</v>
      </c>
      <c r="C187" s="18" t="str">
        <f aca="false">IF($A187="","",IF(الموظفين!C183="","",الموظفين!C183))</f>
        <v/>
      </c>
      <c r="D187" s="22" t="n">
        <f aca="false">IF($A187="","",COUNTIFS('الحضور والانصراف'!$B$2:$B$3001,$A187,'الحضور والانصراف'!$P$2:$P$3001,"حاضر",'الحضور والانصراف'!$A$2:$A$3001,"&gt;="&amp;$D$3,'الحضور والانصراف'!$A$2:$A$3001,"&lt;="&amp;$F$3)+COUNTIFS('الحضور والانصراف'!$B$2:$B$3001,$A187,'الحضور والانصراف'!$P$2:$P$3001,"متأخر",'الحضور والانصراف'!$A$2:$A$3001,"&gt;="&amp;$D$3,'الحضور والانصراف'!$A$2:$A$3001,"&lt;="&amp;$F$3)+COUNTIFS('الحضور والانصراف'!$B$2:$B$3001,$A187,'الحضور والانصراف'!$P$2:$P$3001,"بدون انصراف",'الحضور والانصراف'!$A$2:$A$3001,"&gt;="&amp;$D$3,'الحضور والانصراف'!$A$2:$A$3001,"&lt;="&amp;$F$3))</f>
        <v>0</v>
      </c>
      <c r="E187" s="22" t="n">
        <f aca="false">IF($A187="","",COUNTIFS('الحضور والانصراف'!$B$2:$B$3001,$A187,'الحضور والانصراف'!$P$2:$P$3001,"متأخر",'الحضور والانصراف'!$A$2:$A$3001,"&gt;="&amp;$D$3,'الحضور والانصراف'!$A$2:$A$3001,"&lt;="&amp;$F$3))</f>
        <v>0</v>
      </c>
      <c r="F187" s="22" t="n">
        <f aca="false">IF($A187="","",COUNTIFS('الحضور والانصراف'!$B$2:$B$3001,$A187,'الحضور والانصراف'!$P$2:$P$3001,"غائب",'الحضور والانصراف'!$A$2:$A$3001,"&gt;="&amp;$D$3,'الحضور والانصراف'!$A$2:$A$3001,"&lt;="&amp;$F$3)+COUNTIFS('الحضور والانصراف'!$B$2:$B$3001,$A187,'الحضور والانصراف'!$P$2:$P$3001,"غياب",'الحضور والانصراف'!$A$2:$A$3001,"&gt;="&amp;$D$3,'الحضور والانصراف'!$A$2:$A$3001,"&lt;="&amp;$F$3))</f>
        <v>0</v>
      </c>
      <c r="G187" s="22" t="n">
        <f aca="false">IF($A187="","",SUMIFS(الإجازات!$I$2:$I$1001,الإجازات!$A$2:$A$1001,$A187,الإجازات!$G$2:$G$1001,"مقبولة"))</f>
        <v>0</v>
      </c>
      <c r="H187" s="21" t="n">
        <f aca="false">IF($A187="","",SUMIFS('الحضور والانصراف'!$J$2:$J$3001,'الحضور والانصراف'!$B$2:$B$3001,$A187,'الحضور والانصراف'!$A$2:$A$3001,"&gt;="&amp;$D$3,'الحضور والانصراف'!$A$2:$A$3001,"&lt;="&amp;$F$3))</f>
        <v>0</v>
      </c>
      <c r="I187" s="22" t="n">
        <f aca="false">IF($A187="","",SUMIFS('الحضور والانصراف'!$K$2:$K$3001,'الحضور والانصراف'!$B$2:$B$3001,$A187,'الحضور والانصراف'!$A$2:$A$3001,"&gt;="&amp;$D$3,'الحضور والانصراف'!$A$2:$A$3001,"&lt;="&amp;$F$3))</f>
        <v>0</v>
      </c>
      <c r="J187" s="22" t="n">
        <f aca="false">IF($A187="","",SUMIFS('الحضور والانصراف'!$L$2:$L$3001,'الحضور والانصراف'!$B$2:$B$3001,$A187,'الحضور والانصراف'!$A$2:$A$3001,"&gt;="&amp;$D$3,'الحضور والانصراف'!$A$2:$A$3001,"&lt;="&amp;$F$3))</f>
        <v>0</v>
      </c>
      <c r="K187" s="21" t="n">
        <f aca="false">IF($A187="","",ROUND(SUMIFS('الحضور والانصراف'!$M$2:$M$3001,'الحضور والانصراف'!$B$2:$B$3001,$A187,'الحضور والانصراف'!$A$2:$A$3001,"&gt;="&amp;$D$3,'الحضور والانصراف'!$A$2:$A$3001,"&lt;="&amp;$F$3)/60,2))</f>
        <v>0</v>
      </c>
      <c r="L187" s="21" t="n">
        <f aca="false">IF($A187="","",SUMIFS(المأموريات!$F$2:$F$1001,المأموريات!$A$2:$A$1001,$A187,المأموريات!$C$2:$C$1001,"&gt;="&amp;$D$3,المأموريات!$C$2:$C$1001,"&lt;="&amp;$F$3,المأموريات!$H$2:$H$1001,"موافق"))</f>
        <v>0</v>
      </c>
      <c r="M187" s="24" t="n">
        <f aca="false">IF($A187="","",N(الموظفين!K183))</f>
        <v>3000</v>
      </c>
      <c r="N187" s="24" t="n">
        <f aca="false">IF($A187="","",SUMIFS('الحضور والانصراف'!$S$2:$S$3001,'الحضور والانصراف'!$B$2:$B$3001,$A187,'الحضور والانصراف'!$A$2:$A$3001,"&gt;="&amp;$D$3,'الحضور والانصراف'!$A$2:$A$3001,"&lt;="&amp;$F$3))</f>
        <v>0</v>
      </c>
      <c r="O187" s="24" t="n">
        <f aca="false">IF($A187="","",SUMIFS('الحضور والانصراف'!$Q$2:$Q$3001,'الحضور والانصراف'!$B$2:$B$3001,$A187,'الحضور والانصراف'!$A$2:$A$3001,"&gt;="&amp;$D$3,'الحضور والانصراف'!$A$2:$A$3001,"&lt;="&amp;$F$3))</f>
        <v>0</v>
      </c>
      <c r="P187" s="24" t="n">
        <f aca="false">IF($A187="","",SUMIFS('الحضور والانصراف'!$R$2:$R$3001,'الحضور والانصراف'!$B$2:$B$3001,$A187,'الحضور والانصراف'!$A$2:$A$3001,"&gt;="&amp;$D$3,'الحضور والانصراف'!$A$2:$A$3001,"&lt;="&amp;$F$3))</f>
        <v>0</v>
      </c>
      <c r="Q187" s="24" t="n">
        <f aca="false">IF($A187="","",M187+N187-O187-P187)</f>
        <v>3000</v>
      </c>
    </row>
    <row r="188" customFormat="false" ht="15" hidden="false" customHeight="false" outlineLevel="0" collapsed="false">
      <c r="A188" s="18" t="str">
        <f aca="false">IF(الموظفين!A184="","",الموظفين!A184)</f>
        <v>EMP183</v>
      </c>
      <c r="B188" s="18" t="str">
        <f aca="false">IF($A188="","",الموظفين!B184)</f>
        <v>الموظف 183</v>
      </c>
      <c r="C188" s="18" t="str">
        <f aca="false">IF($A188="","",IF(الموظفين!C184="","",الموظفين!C184))</f>
        <v/>
      </c>
      <c r="D188" s="22" t="n">
        <f aca="false">IF($A188="","",COUNTIFS('الحضور والانصراف'!$B$2:$B$3001,$A188,'الحضور والانصراف'!$P$2:$P$3001,"حاضر",'الحضور والانصراف'!$A$2:$A$3001,"&gt;="&amp;$D$3,'الحضور والانصراف'!$A$2:$A$3001,"&lt;="&amp;$F$3)+COUNTIFS('الحضور والانصراف'!$B$2:$B$3001,$A188,'الحضور والانصراف'!$P$2:$P$3001,"متأخر",'الحضور والانصراف'!$A$2:$A$3001,"&gt;="&amp;$D$3,'الحضور والانصراف'!$A$2:$A$3001,"&lt;="&amp;$F$3)+COUNTIFS('الحضور والانصراف'!$B$2:$B$3001,$A188,'الحضور والانصراف'!$P$2:$P$3001,"بدون انصراف",'الحضور والانصراف'!$A$2:$A$3001,"&gt;="&amp;$D$3,'الحضور والانصراف'!$A$2:$A$3001,"&lt;="&amp;$F$3))</f>
        <v>0</v>
      </c>
      <c r="E188" s="22" t="n">
        <f aca="false">IF($A188="","",COUNTIFS('الحضور والانصراف'!$B$2:$B$3001,$A188,'الحضور والانصراف'!$P$2:$P$3001,"متأخر",'الحضور والانصراف'!$A$2:$A$3001,"&gt;="&amp;$D$3,'الحضور والانصراف'!$A$2:$A$3001,"&lt;="&amp;$F$3))</f>
        <v>0</v>
      </c>
      <c r="F188" s="22" t="n">
        <f aca="false">IF($A188="","",COUNTIFS('الحضور والانصراف'!$B$2:$B$3001,$A188,'الحضور والانصراف'!$P$2:$P$3001,"غائب",'الحضور والانصراف'!$A$2:$A$3001,"&gt;="&amp;$D$3,'الحضور والانصراف'!$A$2:$A$3001,"&lt;="&amp;$F$3)+COUNTIFS('الحضور والانصراف'!$B$2:$B$3001,$A188,'الحضور والانصراف'!$P$2:$P$3001,"غياب",'الحضور والانصراف'!$A$2:$A$3001,"&gt;="&amp;$D$3,'الحضور والانصراف'!$A$2:$A$3001,"&lt;="&amp;$F$3))</f>
        <v>0</v>
      </c>
      <c r="G188" s="22" t="n">
        <f aca="false">IF($A188="","",SUMIFS(الإجازات!$I$2:$I$1001,الإجازات!$A$2:$A$1001,$A188,الإجازات!$G$2:$G$1001,"مقبولة"))</f>
        <v>0</v>
      </c>
      <c r="H188" s="21" t="n">
        <f aca="false">IF($A188="","",SUMIFS('الحضور والانصراف'!$J$2:$J$3001,'الحضور والانصراف'!$B$2:$B$3001,$A188,'الحضور والانصراف'!$A$2:$A$3001,"&gt;="&amp;$D$3,'الحضور والانصراف'!$A$2:$A$3001,"&lt;="&amp;$F$3))</f>
        <v>0</v>
      </c>
      <c r="I188" s="22" t="n">
        <f aca="false">IF($A188="","",SUMIFS('الحضور والانصراف'!$K$2:$K$3001,'الحضور والانصراف'!$B$2:$B$3001,$A188,'الحضور والانصراف'!$A$2:$A$3001,"&gt;="&amp;$D$3,'الحضور والانصراف'!$A$2:$A$3001,"&lt;="&amp;$F$3))</f>
        <v>0</v>
      </c>
      <c r="J188" s="22" t="n">
        <f aca="false">IF($A188="","",SUMIFS('الحضور والانصراف'!$L$2:$L$3001,'الحضور والانصراف'!$B$2:$B$3001,$A188,'الحضور والانصراف'!$A$2:$A$3001,"&gt;="&amp;$D$3,'الحضور والانصراف'!$A$2:$A$3001,"&lt;="&amp;$F$3))</f>
        <v>0</v>
      </c>
      <c r="K188" s="21" t="n">
        <f aca="false">IF($A188="","",ROUND(SUMIFS('الحضور والانصراف'!$M$2:$M$3001,'الحضور والانصراف'!$B$2:$B$3001,$A188,'الحضور والانصراف'!$A$2:$A$3001,"&gt;="&amp;$D$3,'الحضور والانصراف'!$A$2:$A$3001,"&lt;="&amp;$F$3)/60,2))</f>
        <v>0</v>
      </c>
      <c r="L188" s="21" t="n">
        <f aca="false">IF($A188="","",SUMIFS(المأموريات!$F$2:$F$1001,المأموريات!$A$2:$A$1001,$A188,المأموريات!$C$2:$C$1001,"&gt;="&amp;$D$3,المأموريات!$C$2:$C$1001,"&lt;="&amp;$F$3,المأموريات!$H$2:$H$1001,"موافق"))</f>
        <v>0</v>
      </c>
      <c r="M188" s="24" t="n">
        <f aca="false">IF($A188="","",N(الموظفين!K184))</f>
        <v>3000</v>
      </c>
      <c r="N188" s="24" t="n">
        <f aca="false">IF($A188="","",SUMIFS('الحضور والانصراف'!$S$2:$S$3001,'الحضور والانصراف'!$B$2:$B$3001,$A188,'الحضور والانصراف'!$A$2:$A$3001,"&gt;="&amp;$D$3,'الحضور والانصراف'!$A$2:$A$3001,"&lt;="&amp;$F$3))</f>
        <v>0</v>
      </c>
      <c r="O188" s="24" t="n">
        <f aca="false">IF($A188="","",SUMIFS('الحضور والانصراف'!$Q$2:$Q$3001,'الحضور والانصراف'!$B$2:$B$3001,$A188,'الحضور والانصراف'!$A$2:$A$3001,"&gt;="&amp;$D$3,'الحضور والانصراف'!$A$2:$A$3001,"&lt;="&amp;$F$3))</f>
        <v>0</v>
      </c>
      <c r="P188" s="24" t="n">
        <f aca="false">IF($A188="","",SUMIFS('الحضور والانصراف'!$R$2:$R$3001,'الحضور والانصراف'!$B$2:$B$3001,$A188,'الحضور والانصراف'!$A$2:$A$3001,"&gt;="&amp;$D$3,'الحضور والانصراف'!$A$2:$A$3001,"&lt;="&amp;$F$3))</f>
        <v>0</v>
      </c>
      <c r="Q188" s="24" t="n">
        <f aca="false">IF($A188="","",M188+N188-O188-P188)</f>
        <v>3000</v>
      </c>
    </row>
    <row r="189" customFormat="false" ht="15" hidden="false" customHeight="false" outlineLevel="0" collapsed="false">
      <c r="A189" s="18" t="str">
        <f aca="false">IF(الموظفين!A185="","",الموظفين!A185)</f>
        <v>EMP184</v>
      </c>
      <c r="B189" s="18" t="str">
        <f aca="false">IF($A189="","",الموظفين!B185)</f>
        <v>الموظف 184</v>
      </c>
      <c r="C189" s="18" t="str">
        <f aca="false">IF($A189="","",IF(الموظفين!C185="","",الموظفين!C185))</f>
        <v/>
      </c>
      <c r="D189" s="22" t="n">
        <f aca="false">IF($A189="","",COUNTIFS('الحضور والانصراف'!$B$2:$B$3001,$A189,'الحضور والانصراف'!$P$2:$P$3001,"حاضر",'الحضور والانصراف'!$A$2:$A$3001,"&gt;="&amp;$D$3,'الحضور والانصراف'!$A$2:$A$3001,"&lt;="&amp;$F$3)+COUNTIFS('الحضور والانصراف'!$B$2:$B$3001,$A189,'الحضور والانصراف'!$P$2:$P$3001,"متأخر",'الحضور والانصراف'!$A$2:$A$3001,"&gt;="&amp;$D$3,'الحضور والانصراف'!$A$2:$A$3001,"&lt;="&amp;$F$3)+COUNTIFS('الحضور والانصراف'!$B$2:$B$3001,$A189,'الحضور والانصراف'!$P$2:$P$3001,"بدون انصراف",'الحضور والانصراف'!$A$2:$A$3001,"&gt;="&amp;$D$3,'الحضور والانصراف'!$A$2:$A$3001,"&lt;="&amp;$F$3))</f>
        <v>0</v>
      </c>
      <c r="E189" s="22" t="n">
        <f aca="false">IF($A189="","",COUNTIFS('الحضور والانصراف'!$B$2:$B$3001,$A189,'الحضور والانصراف'!$P$2:$P$3001,"متأخر",'الحضور والانصراف'!$A$2:$A$3001,"&gt;="&amp;$D$3,'الحضور والانصراف'!$A$2:$A$3001,"&lt;="&amp;$F$3))</f>
        <v>0</v>
      </c>
      <c r="F189" s="22" t="n">
        <f aca="false">IF($A189="","",COUNTIFS('الحضور والانصراف'!$B$2:$B$3001,$A189,'الحضور والانصراف'!$P$2:$P$3001,"غائب",'الحضور والانصراف'!$A$2:$A$3001,"&gt;="&amp;$D$3,'الحضور والانصراف'!$A$2:$A$3001,"&lt;="&amp;$F$3)+COUNTIFS('الحضور والانصراف'!$B$2:$B$3001,$A189,'الحضور والانصراف'!$P$2:$P$3001,"غياب",'الحضور والانصراف'!$A$2:$A$3001,"&gt;="&amp;$D$3,'الحضور والانصراف'!$A$2:$A$3001,"&lt;="&amp;$F$3))</f>
        <v>0</v>
      </c>
      <c r="G189" s="22" t="n">
        <f aca="false">IF($A189="","",SUMIFS(الإجازات!$I$2:$I$1001,الإجازات!$A$2:$A$1001,$A189,الإجازات!$G$2:$G$1001,"مقبولة"))</f>
        <v>0</v>
      </c>
      <c r="H189" s="21" t="n">
        <f aca="false">IF($A189="","",SUMIFS('الحضور والانصراف'!$J$2:$J$3001,'الحضور والانصراف'!$B$2:$B$3001,$A189,'الحضور والانصراف'!$A$2:$A$3001,"&gt;="&amp;$D$3,'الحضور والانصراف'!$A$2:$A$3001,"&lt;="&amp;$F$3))</f>
        <v>0</v>
      </c>
      <c r="I189" s="22" t="n">
        <f aca="false">IF($A189="","",SUMIFS('الحضور والانصراف'!$K$2:$K$3001,'الحضور والانصراف'!$B$2:$B$3001,$A189,'الحضور والانصراف'!$A$2:$A$3001,"&gt;="&amp;$D$3,'الحضور والانصراف'!$A$2:$A$3001,"&lt;="&amp;$F$3))</f>
        <v>0</v>
      </c>
      <c r="J189" s="22" t="n">
        <f aca="false">IF($A189="","",SUMIFS('الحضور والانصراف'!$L$2:$L$3001,'الحضور والانصراف'!$B$2:$B$3001,$A189,'الحضور والانصراف'!$A$2:$A$3001,"&gt;="&amp;$D$3,'الحضور والانصراف'!$A$2:$A$3001,"&lt;="&amp;$F$3))</f>
        <v>0</v>
      </c>
      <c r="K189" s="21" t="n">
        <f aca="false">IF($A189="","",ROUND(SUMIFS('الحضور والانصراف'!$M$2:$M$3001,'الحضور والانصراف'!$B$2:$B$3001,$A189,'الحضور والانصراف'!$A$2:$A$3001,"&gt;="&amp;$D$3,'الحضور والانصراف'!$A$2:$A$3001,"&lt;="&amp;$F$3)/60,2))</f>
        <v>0</v>
      </c>
      <c r="L189" s="21" t="n">
        <f aca="false">IF($A189="","",SUMIFS(المأموريات!$F$2:$F$1001,المأموريات!$A$2:$A$1001,$A189,المأموريات!$C$2:$C$1001,"&gt;="&amp;$D$3,المأموريات!$C$2:$C$1001,"&lt;="&amp;$F$3,المأموريات!$H$2:$H$1001,"موافق"))</f>
        <v>0</v>
      </c>
      <c r="M189" s="24" t="n">
        <f aca="false">IF($A189="","",N(الموظفين!K185))</f>
        <v>3000</v>
      </c>
      <c r="N189" s="24" t="n">
        <f aca="false">IF($A189="","",SUMIFS('الحضور والانصراف'!$S$2:$S$3001,'الحضور والانصراف'!$B$2:$B$3001,$A189,'الحضور والانصراف'!$A$2:$A$3001,"&gt;="&amp;$D$3,'الحضور والانصراف'!$A$2:$A$3001,"&lt;="&amp;$F$3))</f>
        <v>0</v>
      </c>
      <c r="O189" s="24" t="n">
        <f aca="false">IF($A189="","",SUMIFS('الحضور والانصراف'!$Q$2:$Q$3001,'الحضور والانصراف'!$B$2:$B$3001,$A189,'الحضور والانصراف'!$A$2:$A$3001,"&gt;="&amp;$D$3,'الحضور والانصراف'!$A$2:$A$3001,"&lt;="&amp;$F$3))</f>
        <v>0</v>
      </c>
      <c r="P189" s="24" t="n">
        <f aca="false">IF($A189="","",SUMIFS('الحضور والانصراف'!$R$2:$R$3001,'الحضور والانصراف'!$B$2:$B$3001,$A189,'الحضور والانصراف'!$A$2:$A$3001,"&gt;="&amp;$D$3,'الحضور والانصراف'!$A$2:$A$3001,"&lt;="&amp;$F$3))</f>
        <v>0</v>
      </c>
      <c r="Q189" s="24" t="n">
        <f aca="false">IF($A189="","",M189+N189-O189-P189)</f>
        <v>3000</v>
      </c>
    </row>
    <row r="190" customFormat="false" ht="15" hidden="false" customHeight="false" outlineLevel="0" collapsed="false">
      <c r="A190" s="18" t="str">
        <f aca="false">IF(الموظفين!A186="","",الموظفين!A186)</f>
        <v>EMP185</v>
      </c>
      <c r="B190" s="18" t="str">
        <f aca="false">IF($A190="","",الموظفين!B186)</f>
        <v>الموظف 185</v>
      </c>
      <c r="C190" s="18" t="str">
        <f aca="false">IF($A190="","",IF(الموظفين!C186="","",الموظفين!C186))</f>
        <v/>
      </c>
      <c r="D190" s="22" t="n">
        <f aca="false">IF($A190="","",COUNTIFS('الحضور والانصراف'!$B$2:$B$3001,$A190,'الحضور والانصراف'!$P$2:$P$3001,"حاضر",'الحضور والانصراف'!$A$2:$A$3001,"&gt;="&amp;$D$3,'الحضور والانصراف'!$A$2:$A$3001,"&lt;="&amp;$F$3)+COUNTIFS('الحضور والانصراف'!$B$2:$B$3001,$A190,'الحضور والانصراف'!$P$2:$P$3001,"متأخر",'الحضور والانصراف'!$A$2:$A$3001,"&gt;="&amp;$D$3,'الحضور والانصراف'!$A$2:$A$3001,"&lt;="&amp;$F$3)+COUNTIFS('الحضور والانصراف'!$B$2:$B$3001,$A190,'الحضور والانصراف'!$P$2:$P$3001,"بدون انصراف",'الحضور والانصراف'!$A$2:$A$3001,"&gt;="&amp;$D$3,'الحضور والانصراف'!$A$2:$A$3001,"&lt;="&amp;$F$3))</f>
        <v>0</v>
      </c>
      <c r="E190" s="22" t="n">
        <f aca="false">IF($A190="","",COUNTIFS('الحضور والانصراف'!$B$2:$B$3001,$A190,'الحضور والانصراف'!$P$2:$P$3001,"متأخر",'الحضور والانصراف'!$A$2:$A$3001,"&gt;="&amp;$D$3,'الحضور والانصراف'!$A$2:$A$3001,"&lt;="&amp;$F$3))</f>
        <v>0</v>
      </c>
      <c r="F190" s="22" t="n">
        <f aca="false">IF($A190="","",COUNTIFS('الحضور والانصراف'!$B$2:$B$3001,$A190,'الحضور والانصراف'!$P$2:$P$3001,"غائب",'الحضور والانصراف'!$A$2:$A$3001,"&gt;="&amp;$D$3,'الحضور والانصراف'!$A$2:$A$3001,"&lt;="&amp;$F$3)+COUNTIFS('الحضور والانصراف'!$B$2:$B$3001,$A190,'الحضور والانصراف'!$P$2:$P$3001,"غياب",'الحضور والانصراف'!$A$2:$A$3001,"&gt;="&amp;$D$3,'الحضور والانصراف'!$A$2:$A$3001,"&lt;="&amp;$F$3))</f>
        <v>0</v>
      </c>
      <c r="G190" s="22" t="n">
        <f aca="false">IF($A190="","",SUMIFS(الإجازات!$I$2:$I$1001,الإجازات!$A$2:$A$1001,$A190,الإجازات!$G$2:$G$1001,"مقبولة"))</f>
        <v>0</v>
      </c>
      <c r="H190" s="21" t="n">
        <f aca="false">IF($A190="","",SUMIFS('الحضور والانصراف'!$J$2:$J$3001,'الحضور والانصراف'!$B$2:$B$3001,$A190,'الحضور والانصراف'!$A$2:$A$3001,"&gt;="&amp;$D$3,'الحضور والانصراف'!$A$2:$A$3001,"&lt;="&amp;$F$3))</f>
        <v>0</v>
      </c>
      <c r="I190" s="22" t="n">
        <f aca="false">IF($A190="","",SUMIFS('الحضور والانصراف'!$K$2:$K$3001,'الحضور والانصراف'!$B$2:$B$3001,$A190,'الحضور والانصراف'!$A$2:$A$3001,"&gt;="&amp;$D$3,'الحضور والانصراف'!$A$2:$A$3001,"&lt;="&amp;$F$3))</f>
        <v>0</v>
      </c>
      <c r="J190" s="22" t="n">
        <f aca="false">IF($A190="","",SUMIFS('الحضور والانصراف'!$L$2:$L$3001,'الحضور والانصراف'!$B$2:$B$3001,$A190,'الحضور والانصراف'!$A$2:$A$3001,"&gt;="&amp;$D$3,'الحضور والانصراف'!$A$2:$A$3001,"&lt;="&amp;$F$3))</f>
        <v>0</v>
      </c>
      <c r="K190" s="21" t="n">
        <f aca="false">IF($A190="","",ROUND(SUMIFS('الحضور والانصراف'!$M$2:$M$3001,'الحضور والانصراف'!$B$2:$B$3001,$A190,'الحضور والانصراف'!$A$2:$A$3001,"&gt;="&amp;$D$3,'الحضور والانصراف'!$A$2:$A$3001,"&lt;="&amp;$F$3)/60,2))</f>
        <v>0</v>
      </c>
      <c r="L190" s="21" t="n">
        <f aca="false">IF($A190="","",SUMIFS(المأموريات!$F$2:$F$1001,المأموريات!$A$2:$A$1001,$A190,المأموريات!$C$2:$C$1001,"&gt;="&amp;$D$3,المأموريات!$C$2:$C$1001,"&lt;="&amp;$F$3,المأموريات!$H$2:$H$1001,"موافق"))</f>
        <v>0</v>
      </c>
      <c r="M190" s="24" t="n">
        <f aca="false">IF($A190="","",N(الموظفين!K186))</f>
        <v>3000</v>
      </c>
      <c r="N190" s="24" t="n">
        <f aca="false">IF($A190="","",SUMIFS('الحضور والانصراف'!$S$2:$S$3001,'الحضور والانصراف'!$B$2:$B$3001,$A190,'الحضور والانصراف'!$A$2:$A$3001,"&gt;="&amp;$D$3,'الحضور والانصراف'!$A$2:$A$3001,"&lt;="&amp;$F$3))</f>
        <v>0</v>
      </c>
      <c r="O190" s="24" t="n">
        <f aca="false">IF($A190="","",SUMIFS('الحضور والانصراف'!$Q$2:$Q$3001,'الحضور والانصراف'!$B$2:$B$3001,$A190,'الحضور والانصراف'!$A$2:$A$3001,"&gt;="&amp;$D$3,'الحضور والانصراف'!$A$2:$A$3001,"&lt;="&amp;$F$3))</f>
        <v>0</v>
      </c>
      <c r="P190" s="24" t="n">
        <f aca="false">IF($A190="","",SUMIFS('الحضور والانصراف'!$R$2:$R$3001,'الحضور والانصراف'!$B$2:$B$3001,$A190,'الحضور والانصراف'!$A$2:$A$3001,"&gt;="&amp;$D$3,'الحضور والانصراف'!$A$2:$A$3001,"&lt;="&amp;$F$3))</f>
        <v>0</v>
      </c>
      <c r="Q190" s="24" t="n">
        <f aca="false">IF($A190="","",M190+N190-O190-P190)</f>
        <v>3000</v>
      </c>
    </row>
    <row r="191" customFormat="false" ht="15" hidden="false" customHeight="false" outlineLevel="0" collapsed="false">
      <c r="A191" s="18" t="str">
        <f aca="false">IF(الموظفين!A187="","",الموظفين!A187)</f>
        <v>EMP186</v>
      </c>
      <c r="B191" s="18" t="str">
        <f aca="false">IF($A191="","",الموظفين!B187)</f>
        <v>الموظف 186</v>
      </c>
      <c r="C191" s="18" t="str">
        <f aca="false">IF($A191="","",IF(الموظفين!C187="","",الموظفين!C187))</f>
        <v/>
      </c>
      <c r="D191" s="22" t="n">
        <f aca="false">IF($A191="","",COUNTIFS('الحضور والانصراف'!$B$2:$B$3001,$A191,'الحضور والانصراف'!$P$2:$P$3001,"حاضر",'الحضور والانصراف'!$A$2:$A$3001,"&gt;="&amp;$D$3,'الحضور والانصراف'!$A$2:$A$3001,"&lt;="&amp;$F$3)+COUNTIFS('الحضور والانصراف'!$B$2:$B$3001,$A191,'الحضور والانصراف'!$P$2:$P$3001,"متأخر",'الحضور والانصراف'!$A$2:$A$3001,"&gt;="&amp;$D$3,'الحضور والانصراف'!$A$2:$A$3001,"&lt;="&amp;$F$3)+COUNTIFS('الحضور والانصراف'!$B$2:$B$3001,$A191,'الحضور والانصراف'!$P$2:$P$3001,"بدون انصراف",'الحضور والانصراف'!$A$2:$A$3001,"&gt;="&amp;$D$3,'الحضور والانصراف'!$A$2:$A$3001,"&lt;="&amp;$F$3))</f>
        <v>0</v>
      </c>
      <c r="E191" s="22" t="n">
        <f aca="false">IF($A191="","",COUNTIFS('الحضور والانصراف'!$B$2:$B$3001,$A191,'الحضور والانصراف'!$P$2:$P$3001,"متأخر",'الحضور والانصراف'!$A$2:$A$3001,"&gt;="&amp;$D$3,'الحضور والانصراف'!$A$2:$A$3001,"&lt;="&amp;$F$3))</f>
        <v>0</v>
      </c>
      <c r="F191" s="22" t="n">
        <f aca="false">IF($A191="","",COUNTIFS('الحضور والانصراف'!$B$2:$B$3001,$A191,'الحضور والانصراف'!$P$2:$P$3001,"غائب",'الحضور والانصراف'!$A$2:$A$3001,"&gt;="&amp;$D$3,'الحضور والانصراف'!$A$2:$A$3001,"&lt;="&amp;$F$3)+COUNTIFS('الحضور والانصراف'!$B$2:$B$3001,$A191,'الحضور والانصراف'!$P$2:$P$3001,"غياب",'الحضور والانصراف'!$A$2:$A$3001,"&gt;="&amp;$D$3,'الحضور والانصراف'!$A$2:$A$3001,"&lt;="&amp;$F$3))</f>
        <v>0</v>
      </c>
      <c r="G191" s="22" t="n">
        <f aca="false">IF($A191="","",SUMIFS(الإجازات!$I$2:$I$1001,الإجازات!$A$2:$A$1001,$A191,الإجازات!$G$2:$G$1001,"مقبولة"))</f>
        <v>0</v>
      </c>
      <c r="H191" s="21" t="n">
        <f aca="false">IF($A191="","",SUMIFS('الحضور والانصراف'!$J$2:$J$3001,'الحضور والانصراف'!$B$2:$B$3001,$A191,'الحضور والانصراف'!$A$2:$A$3001,"&gt;="&amp;$D$3,'الحضور والانصراف'!$A$2:$A$3001,"&lt;="&amp;$F$3))</f>
        <v>0</v>
      </c>
      <c r="I191" s="22" t="n">
        <f aca="false">IF($A191="","",SUMIFS('الحضور والانصراف'!$K$2:$K$3001,'الحضور والانصراف'!$B$2:$B$3001,$A191,'الحضور والانصراف'!$A$2:$A$3001,"&gt;="&amp;$D$3,'الحضور والانصراف'!$A$2:$A$3001,"&lt;="&amp;$F$3))</f>
        <v>0</v>
      </c>
      <c r="J191" s="22" t="n">
        <f aca="false">IF($A191="","",SUMIFS('الحضور والانصراف'!$L$2:$L$3001,'الحضور والانصراف'!$B$2:$B$3001,$A191,'الحضور والانصراف'!$A$2:$A$3001,"&gt;="&amp;$D$3,'الحضور والانصراف'!$A$2:$A$3001,"&lt;="&amp;$F$3))</f>
        <v>0</v>
      </c>
      <c r="K191" s="21" t="n">
        <f aca="false">IF($A191="","",ROUND(SUMIFS('الحضور والانصراف'!$M$2:$M$3001,'الحضور والانصراف'!$B$2:$B$3001,$A191,'الحضور والانصراف'!$A$2:$A$3001,"&gt;="&amp;$D$3,'الحضور والانصراف'!$A$2:$A$3001,"&lt;="&amp;$F$3)/60,2))</f>
        <v>0</v>
      </c>
      <c r="L191" s="21" t="n">
        <f aca="false">IF($A191="","",SUMIFS(المأموريات!$F$2:$F$1001,المأموريات!$A$2:$A$1001,$A191,المأموريات!$C$2:$C$1001,"&gt;="&amp;$D$3,المأموريات!$C$2:$C$1001,"&lt;="&amp;$F$3,المأموريات!$H$2:$H$1001,"موافق"))</f>
        <v>0</v>
      </c>
      <c r="M191" s="24" t="n">
        <f aca="false">IF($A191="","",N(الموظفين!K187))</f>
        <v>3000</v>
      </c>
      <c r="N191" s="24" t="n">
        <f aca="false">IF($A191="","",SUMIFS('الحضور والانصراف'!$S$2:$S$3001,'الحضور والانصراف'!$B$2:$B$3001,$A191,'الحضور والانصراف'!$A$2:$A$3001,"&gt;="&amp;$D$3,'الحضور والانصراف'!$A$2:$A$3001,"&lt;="&amp;$F$3))</f>
        <v>0</v>
      </c>
      <c r="O191" s="24" t="n">
        <f aca="false">IF($A191="","",SUMIFS('الحضور والانصراف'!$Q$2:$Q$3001,'الحضور والانصراف'!$B$2:$B$3001,$A191,'الحضور والانصراف'!$A$2:$A$3001,"&gt;="&amp;$D$3,'الحضور والانصراف'!$A$2:$A$3001,"&lt;="&amp;$F$3))</f>
        <v>0</v>
      </c>
      <c r="P191" s="24" t="n">
        <f aca="false">IF($A191="","",SUMIFS('الحضور والانصراف'!$R$2:$R$3001,'الحضور والانصراف'!$B$2:$B$3001,$A191,'الحضور والانصراف'!$A$2:$A$3001,"&gt;="&amp;$D$3,'الحضور والانصراف'!$A$2:$A$3001,"&lt;="&amp;$F$3))</f>
        <v>0</v>
      </c>
      <c r="Q191" s="24" t="n">
        <f aca="false">IF($A191="","",M191+N191-O191-P191)</f>
        <v>3000</v>
      </c>
    </row>
    <row r="192" customFormat="false" ht="15" hidden="false" customHeight="false" outlineLevel="0" collapsed="false">
      <c r="A192" s="18" t="str">
        <f aca="false">IF(الموظفين!A188="","",الموظفين!A188)</f>
        <v>EMP187</v>
      </c>
      <c r="B192" s="18" t="str">
        <f aca="false">IF($A192="","",الموظفين!B188)</f>
        <v>الموظف 187</v>
      </c>
      <c r="C192" s="18" t="str">
        <f aca="false">IF($A192="","",IF(الموظفين!C188="","",الموظفين!C188))</f>
        <v/>
      </c>
      <c r="D192" s="22" t="n">
        <f aca="false">IF($A192="","",COUNTIFS('الحضور والانصراف'!$B$2:$B$3001,$A192,'الحضور والانصراف'!$P$2:$P$3001,"حاضر",'الحضور والانصراف'!$A$2:$A$3001,"&gt;="&amp;$D$3,'الحضور والانصراف'!$A$2:$A$3001,"&lt;="&amp;$F$3)+COUNTIFS('الحضور والانصراف'!$B$2:$B$3001,$A192,'الحضور والانصراف'!$P$2:$P$3001,"متأخر",'الحضور والانصراف'!$A$2:$A$3001,"&gt;="&amp;$D$3,'الحضور والانصراف'!$A$2:$A$3001,"&lt;="&amp;$F$3)+COUNTIFS('الحضور والانصراف'!$B$2:$B$3001,$A192,'الحضور والانصراف'!$P$2:$P$3001,"بدون انصراف",'الحضور والانصراف'!$A$2:$A$3001,"&gt;="&amp;$D$3,'الحضور والانصراف'!$A$2:$A$3001,"&lt;="&amp;$F$3))</f>
        <v>0</v>
      </c>
      <c r="E192" s="22" t="n">
        <f aca="false">IF($A192="","",COUNTIFS('الحضور والانصراف'!$B$2:$B$3001,$A192,'الحضور والانصراف'!$P$2:$P$3001,"متأخر",'الحضور والانصراف'!$A$2:$A$3001,"&gt;="&amp;$D$3,'الحضور والانصراف'!$A$2:$A$3001,"&lt;="&amp;$F$3))</f>
        <v>0</v>
      </c>
      <c r="F192" s="22" t="n">
        <f aca="false">IF($A192="","",COUNTIFS('الحضور والانصراف'!$B$2:$B$3001,$A192,'الحضور والانصراف'!$P$2:$P$3001,"غائب",'الحضور والانصراف'!$A$2:$A$3001,"&gt;="&amp;$D$3,'الحضور والانصراف'!$A$2:$A$3001,"&lt;="&amp;$F$3)+COUNTIFS('الحضور والانصراف'!$B$2:$B$3001,$A192,'الحضور والانصراف'!$P$2:$P$3001,"غياب",'الحضور والانصراف'!$A$2:$A$3001,"&gt;="&amp;$D$3,'الحضور والانصراف'!$A$2:$A$3001,"&lt;="&amp;$F$3))</f>
        <v>0</v>
      </c>
      <c r="G192" s="22" t="n">
        <f aca="false">IF($A192="","",SUMIFS(الإجازات!$I$2:$I$1001,الإجازات!$A$2:$A$1001,$A192,الإجازات!$G$2:$G$1001,"مقبولة"))</f>
        <v>0</v>
      </c>
      <c r="H192" s="21" t="n">
        <f aca="false">IF($A192="","",SUMIFS('الحضور والانصراف'!$J$2:$J$3001,'الحضور والانصراف'!$B$2:$B$3001,$A192,'الحضور والانصراف'!$A$2:$A$3001,"&gt;="&amp;$D$3,'الحضور والانصراف'!$A$2:$A$3001,"&lt;="&amp;$F$3))</f>
        <v>0</v>
      </c>
      <c r="I192" s="22" t="n">
        <f aca="false">IF($A192="","",SUMIFS('الحضور والانصراف'!$K$2:$K$3001,'الحضور والانصراف'!$B$2:$B$3001,$A192,'الحضور والانصراف'!$A$2:$A$3001,"&gt;="&amp;$D$3,'الحضور والانصراف'!$A$2:$A$3001,"&lt;="&amp;$F$3))</f>
        <v>0</v>
      </c>
      <c r="J192" s="22" t="n">
        <f aca="false">IF($A192="","",SUMIFS('الحضور والانصراف'!$L$2:$L$3001,'الحضور والانصراف'!$B$2:$B$3001,$A192,'الحضور والانصراف'!$A$2:$A$3001,"&gt;="&amp;$D$3,'الحضور والانصراف'!$A$2:$A$3001,"&lt;="&amp;$F$3))</f>
        <v>0</v>
      </c>
      <c r="K192" s="21" t="n">
        <f aca="false">IF($A192="","",ROUND(SUMIFS('الحضور والانصراف'!$M$2:$M$3001,'الحضور والانصراف'!$B$2:$B$3001,$A192,'الحضور والانصراف'!$A$2:$A$3001,"&gt;="&amp;$D$3,'الحضور والانصراف'!$A$2:$A$3001,"&lt;="&amp;$F$3)/60,2))</f>
        <v>0</v>
      </c>
      <c r="L192" s="21" t="n">
        <f aca="false">IF($A192="","",SUMIFS(المأموريات!$F$2:$F$1001,المأموريات!$A$2:$A$1001,$A192,المأموريات!$C$2:$C$1001,"&gt;="&amp;$D$3,المأموريات!$C$2:$C$1001,"&lt;="&amp;$F$3,المأموريات!$H$2:$H$1001,"موافق"))</f>
        <v>0</v>
      </c>
      <c r="M192" s="24" t="n">
        <f aca="false">IF($A192="","",N(الموظفين!K188))</f>
        <v>3000</v>
      </c>
      <c r="N192" s="24" t="n">
        <f aca="false">IF($A192="","",SUMIFS('الحضور والانصراف'!$S$2:$S$3001,'الحضور والانصراف'!$B$2:$B$3001,$A192,'الحضور والانصراف'!$A$2:$A$3001,"&gt;="&amp;$D$3,'الحضور والانصراف'!$A$2:$A$3001,"&lt;="&amp;$F$3))</f>
        <v>0</v>
      </c>
      <c r="O192" s="24" t="n">
        <f aca="false">IF($A192="","",SUMIFS('الحضور والانصراف'!$Q$2:$Q$3001,'الحضور والانصراف'!$B$2:$B$3001,$A192,'الحضور والانصراف'!$A$2:$A$3001,"&gt;="&amp;$D$3,'الحضور والانصراف'!$A$2:$A$3001,"&lt;="&amp;$F$3))</f>
        <v>0</v>
      </c>
      <c r="P192" s="24" t="n">
        <f aca="false">IF($A192="","",SUMIFS('الحضور والانصراف'!$R$2:$R$3001,'الحضور والانصراف'!$B$2:$B$3001,$A192,'الحضور والانصراف'!$A$2:$A$3001,"&gt;="&amp;$D$3,'الحضور والانصراف'!$A$2:$A$3001,"&lt;="&amp;$F$3))</f>
        <v>0</v>
      </c>
      <c r="Q192" s="24" t="n">
        <f aca="false">IF($A192="","",M192+N192-O192-P192)</f>
        <v>3000</v>
      </c>
    </row>
    <row r="193" customFormat="false" ht="15" hidden="false" customHeight="false" outlineLevel="0" collapsed="false">
      <c r="A193" s="18" t="str">
        <f aca="false">IF(الموظفين!A189="","",الموظفين!A189)</f>
        <v>EMP188</v>
      </c>
      <c r="B193" s="18" t="str">
        <f aca="false">IF($A193="","",الموظفين!B189)</f>
        <v>الموظف 188</v>
      </c>
      <c r="C193" s="18" t="str">
        <f aca="false">IF($A193="","",IF(الموظفين!C189="","",الموظفين!C189))</f>
        <v/>
      </c>
      <c r="D193" s="22" t="n">
        <f aca="false">IF($A193="","",COUNTIFS('الحضور والانصراف'!$B$2:$B$3001,$A193,'الحضور والانصراف'!$P$2:$P$3001,"حاضر",'الحضور والانصراف'!$A$2:$A$3001,"&gt;="&amp;$D$3,'الحضور والانصراف'!$A$2:$A$3001,"&lt;="&amp;$F$3)+COUNTIFS('الحضور والانصراف'!$B$2:$B$3001,$A193,'الحضور والانصراف'!$P$2:$P$3001,"متأخر",'الحضور والانصراف'!$A$2:$A$3001,"&gt;="&amp;$D$3,'الحضور والانصراف'!$A$2:$A$3001,"&lt;="&amp;$F$3)+COUNTIFS('الحضور والانصراف'!$B$2:$B$3001,$A193,'الحضور والانصراف'!$P$2:$P$3001,"بدون انصراف",'الحضور والانصراف'!$A$2:$A$3001,"&gt;="&amp;$D$3,'الحضور والانصراف'!$A$2:$A$3001,"&lt;="&amp;$F$3))</f>
        <v>0</v>
      </c>
      <c r="E193" s="22" t="n">
        <f aca="false">IF($A193="","",COUNTIFS('الحضور والانصراف'!$B$2:$B$3001,$A193,'الحضور والانصراف'!$P$2:$P$3001,"متأخر",'الحضور والانصراف'!$A$2:$A$3001,"&gt;="&amp;$D$3,'الحضور والانصراف'!$A$2:$A$3001,"&lt;="&amp;$F$3))</f>
        <v>0</v>
      </c>
      <c r="F193" s="22" t="n">
        <f aca="false">IF($A193="","",COUNTIFS('الحضور والانصراف'!$B$2:$B$3001,$A193,'الحضور والانصراف'!$P$2:$P$3001,"غائب",'الحضور والانصراف'!$A$2:$A$3001,"&gt;="&amp;$D$3,'الحضور والانصراف'!$A$2:$A$3001,"&lt;="&amp;$F$3)+COUNTIFS('الحضور والانصراف'!$B$2:$B$3001,$A193,'الحضور والانصراف'!$P$2:$P$3001,"غياب",'الحضور والانصراف'!$A$2:$A$3001,"&gt;="&amp;$D$3,'الحضور والانصراف'!$A$2:$A$3001,"&lt;="&amp;$F$3))</f>
        <v>0</v>
      </c>
      <c r="G193" s="22" t="n">
        <f aca="false">IF($A193="","",SUMIFS(الإجازات!$I$2:$I$1001,الإجازات!$A$2:$A$1001,$A193,الإجازات!$G$2:$G$1001,"مقبولة"))</f>
        <v>0</v>
      </c>
      <c r="H193" s="21" t="n">
        <f aca="false">IF($A193="","",SUMIFS('الحضور والانصراف'!$J$2:$J$3001,'الحضور والانصراف'!$B$2:$B$3001,$A193,'الحضور والانصراف'!$A$2:$A$3001,"&gt;="&amp;$D$3,'الحضور والانصراف'!$A$2:$A$3001,"&lt;="&amp;$F$3))</f>
        <v>0</v>
      </c>
      <c r="I193" s="22" t="n">
        <f aca="false">IF($A193="","",SUMIFS('الحضور والانصراف'!$K$2:$K$3001,'الحضور والانصراف'!$B$2:$B$3001,$A193,'الحضور والانصراف'!$A$2:$A$3001,"&gt;="&amp;$D$3,'الحضور والانصراف'!$A$2:$A$3001,"&lt;="&amp;$F$3))</f>
        <v>0</v>
      </c>
      <c r="J193" s="22" t="n">
        <f aca="false">IF($A193="","",SUMIFS('الحضور والانصراف'!$L$2:$L$3001,'الحضور والانصراف'!$B$2:$B$3001,$A193,'الحضور والانصراف'!$A$2:$A$3001,"&gt;="&amp;$D$3,'الحضور والانصراف'!$A$2:$A$3001,"&lt;="&amp;$F$3))</f>
        <v>0</v>
      </c>
      <c r="K193" s="21" t="n">
        <f aca="false">IF($A193="","",ROUND(SUMIFS('الحضور والانصراف'!$M$2:$M$3001,'الحضور والانصراف'!$B$2:$B$3001,$A193,'الحضور والانصراف'!$A$2:$A$3001,"&gt;="&amp;$D$3,'الحضور والانصراف'!$A$2:$A$3001,"&lt;="&amp;$F$3)/60,2))</f>
        <v>0</v>
      </c>
      <c r="L193" s="21" t="n">
        <f aca="false">IF($A193="","",SUMIFS(المأموريات!$F$2:$F$1001,المأموريات!$A$2:$A$1001,$A193,المأموريات!$C$2:$C$1001,"&gt;="&amp;$D$3,المأموريات!$C$2:$C$1001,"&lt;="&amp;$F$3,المأموريات!$H$2:$H$1001,"موافق"))</f>
        <v>0</v>
      </c>
      <c r="M193" s="24" t="n">
        <f aca="false">IF($A193="","",N(الموظفين!K189))</f>
        <v>3000</v>
      </c>
      <c r="N193" s="24" t="n">
        <f aca="false">IF($A193="","",SUMIFS('الحضور والانصراف'!$S$2:$S$3001,'الحضور والانصراف'!$B$2:$B$3001,$A193,'الحضور والانصراف'!$A$2:$A$3001,"&gt;="&amp;$D$3,'الحضور والانصراف'!$A$2:$A$3001,"&lt;="&amp;$F$3))</f>
        <v>0</v>
      </c>
      <c r="O193" s="24" t="n">
        <f aca="false">IF($A193="","",SUMIFS('الحضور والانصراف'!$Q$2:$Q$3001,'الحضور والانصراف'!$B$2:$B$3001,$A193,'الحضور والانصراف'!$A$2:$A$3001,"&gt;="&amp;$D$3,'الحضور والانصراف'!$A$2:$A$3001,"&lt;="&amp;$F$3))</f>
        <v>0</v>
      </c>
      <c r="P193" s="24" t="n">
        <f aca="false">IF($A193="","",SUMIFS('الحضور والانصراف'!$R$2:$R$3001,'الحضور والانصراف'!$B$2:$B$3001,$A193,'الحضور والانصراف'!$A$2:$A$3001,"&gt;="&amp;$D$3,'الحضور والانصراف'!$A$2:$A$3001,"&lt;="&amp;$F$3))</f>
        <v>0</v>
      </c>
      <c r="Q193" s="24" t="n">
        <f aca="false">IF($A193="","",M193+N193-O193-P193)</f>
        <v>3000</v>
      </c>
    </row>
    <row r="194" customFormat="false" ht="15" hidden="false" customHeight="false" outlineLevel="0" collapsed="false">
      <c r="A194" s="18" t="str">
        <f aca="false">IF(الموظفين!A190="","",الموظفين!A190)</f>
        <v>EMP189</v>
      </c>
      <c r="B194" s="18" t="str">
        <f aca="false">IF($A194="","",الموظفين!B190)</f>
        <v>الموظف 189</v>
      </c>
      <c r="C194" s="18" t="str">
        <f aca="false">IF($A194="","",IF(الموظفين!C190="","",الموظفين!C190))</f>
        <v/>
      </c>
      <c r="D194" s="22" t="n">
        <f aca="false">IF($A194="","",COUNTIFS('الحضور والانصراف'!$B$2:$B$3001,$A194,'الحضور والانصراف'!$P$2:$P$3001,"حاضر",'الحضور والانصراف'!$A$2:$A$3001,"&gt;="&amp;$D$3,'الحضور والانصراف'!$A$2:$A$3001,"&lt;="&amp;$F$3)+COUNTIFS('الحضور والانصراف'!$B$2:$B$3001,$A194,'الحضور والانصراف'!$P$2:$P$3001,"متأخر",'الحضور والانصراف'!$A$2:$A$3001,"&gt;="&amp;$D$3,'الحضور والانصراف'!$A$2:$A$3001,"&lt;="&amp;$F$3)+COUNTIFS('الحضور والانصراف'!$B$2:$B$3001,$A194,'الحضور والانصراف'!$P$2:$P$3001,"بدون انصراف",'الحضور والانصراف'!$A$2:$A$3001,"&gt;="&amp;$D$3,'الحضور والانصراف'!$A$2:$A$3001,"&lt;="&amp;$F$3))</f>
        <v>0</v>
      </c>
      <c r="E194" s="22" t="n">
        <f aca="false">IF($A194="","",COUNTIFS('الحضور والانصراف'!$B$2:$B$3001,$A194,'الحضور والانصراف'!$P$2:$P$3001,"متأخر",'الحضور والانصراف'!$A$2:$A$3001,"&gt;="&amp;$D$3,'الحضور والانصراف'!$A$2:$A$3001,"&lt;="&amp;$F$3))</f>
        <v>0</v>
      </c>
      <c r="F194" s="22" t="n">
        <f aca="false">IF($A194="","",COUNTIFS('الحضور والانصراف'!$B$2:$B$3001,$A194,'الحضور والانصراف'!$P$2:$P$3001,"غائب",'الحضور والانصراف'!$A$2:$A$3001,"&gt;="&amp;$D$3,'الحضور والانصراف'!$A$2:$A$3001,"&lt;="&amp;$F$3)+COUNTIFS('الحضور والانصراف'!$B$2:$B$3001,$A194,'الحضور والانصراف'!$P$2:$P$3001,"غياب",'الحضور والانصراف'!$A$2:$A$3001,"&gt;="&amp;$D$3,'الحضور والانصراف'!$A$2:$A$3001,"&lt;="&amp;$F$3))</f>
        <v>0</v>
      </c>
      <c r="G194" s="22" t="n">
        <f aca="false">IF($A194="","",SUMIFS(الإجازات!$I$2:$I$1001,الإجازات!$A$2:$A$1001,$A194,الإجازات!$G$2:$G$1001,"مقبولة"))</f>
        <v>0</v>
      </c>
      <c r="H194" s="21" t="n">
        <f aca="false">IF($A194="","",SUMIFS('الحضور والانصراف'!$J$2:$J$3001,'الحضور والانصراف'!$B$2:$B$3001,$A194,'الحضور والانصراف'!$A$2:$A$3001,"&gt;="&amp;$D$3,'الحضور والانصراف'!$A$2:$A$3001,"&lt;="&amp;$F$3))</f>
        <v>0</v>
      </c>
      <c r="I194" s="22" t="n">
        <f aca="false">IF($A194="","",SUMIFS('الحضور والانصراف'!$K$2:$K$3001,'الحضور والانصراف'!$B$2:$B$3001,$A194,'الحضور والانصراف'!$A$2:$A$3001,"&gt;="&amp;$D$3,'الحضور والانصراف'!$A$2:$A$3001,"&lt;="&amp;$F$3))</f>
        <v>0</v>
      </c>
      <c r="J194" s="22" t="n">
        <f aca="false">IF($A194="","",SUMIFS('الحضور والانصراف'!$L$2:$L$3001,'الحضور والانصراف'!$B$2:$B$3001,$A194,'الحضور والانصراف'!$A$2:$A$3001,"&gt;="&amp;$D$3,'الحضور والانصراف'!$A$2:$A$3001,"&lt;="&amp;$F$3))</f>
        <v>0</v>
      </c>
      <c r="K194" s="21" t="n">
        <f aca="false">IF($A194="","",ROUND(SUMIFS('الحضور والانصراف'!$M$2:$M$3001,'الحضور والانصراف'!$B$2:$B$3001,$A194,'الحضور والانصراف'!$A$2:$A$3001,"&gt;="&amp;$D$3,'الحضور والانصراف'!$A$2:$A$3001,"&lt;="&amp;$F$3)/60,2))</f>
        <v>0</v>
      </c>
      <c r="L194" s="21" t="n">
        <f aca="false">IF($A194="","",SUMIFS(المأموريات!$F$2:$F$1001,المأموريات!$A$2:$A$1001,$A194,المأموريات!$C$2:$C$1001,"&gt;="&amp;$D$3,المأموريات!$C$2:$C$1001,"&lt;="&amp;$F$3,المأموريات!$H$2:$H$1001,"موافق"))</f>
        <v>0</v>
      </c>
      <c r="M194" s="24" t="n">
        <f aca="false">IF($A194="","",N(الموظفين!K190))</f>
        <v>3000</v>
      </c>
      <c r="N194" s="24" t="n">
        <f aca="false">IF($A194="","",SUMIFS('الحضور والانصراف'!$S$2:$S$3001,'الحضور والانصراف'!$B$2:$B$3001,$A194,'الحضور والانصراف'!$A$2:$A$3001,"&gt;="&amp;$D$3,'الحضور والانصراف'!$A$2:$A$3001,"&lt;="&amp;$F$3))</f>
        <v>0</v>
      </c>
      <c r="O194" s="24" t="n">
        <f aca="false">IF($A194="","",SUMIFS('الحضور والانصراف'!$Q$2:$Q$3001,'الحضور والانصراف'!$B$2:$B$3001,$A194,'الحضور والانصراف'!$A$2:$A$3001,"&gt;="&amp;$D$3,'الحضور والانصراف'!$A$2:$A$3001,"&lt;="&amp;$F$3))</f>
        <v>0</v>
      </c>
      <c r="P194" s="24" t="n">
        <f aca="false">IF($A194="","",SUMIFS('الحضور والانصراف'!$R$2:$R$3001,'الحضور والانصراف'!$B$2:$B$3001,$A194,'الحضور والانصراف'!$A$2:$A$3001,"&gt;="&amp;$D$3,'الحضور والانصراف'!$A$2:$A$3001,"&lt;="&amp;$F$3))</f>
        <v>0</v>
      </c>
      <c r="Q194" s="24" t="n">
        <f aca="false">IF($A194="","",M194+N194-O194-P194)</f>
        <v>3000</v>
      </c>
    </row>
    <row r="195" customFormat="false" ht="15" hidden="false" customHeight="false" outlineLevel="0" collapsed="false">
      <c r="A195" s="18" t="str">
        <f aca="false">IF(الموظفين!A191="","",الموظفين!A191)</f>
        <v>EMP190</v>
      </c>
      <c r="B195" s="18" t="str">
        <f aca="false">IF($A195="","",الموظفين!B191)</f>
        <v>الموظف 190</v>
      </c>
      <c r="C195" s="18" t="str">
        <f aca="false">IF($A195="","",IF(الموظفين!C191="","",الموظفين!C191))</f>
        <v/>
      </c>
      <c r="D195" s="22" t="n">
        <f aca="false">IF($A195="","",COUNTIFS('الحضور والانصراف'!$B$2:$B$3001,$A195,'الحضور والانصراف'!$P$2:$P$3001,"حاضر",'الحضور والانصراف'!$A$2:$A$3001,"&gt;="&amp;$D$3,'الحضور والانصراف'!$A$2:$A$3001,"&lt;="&amp;$F$3)+COUNTIFS('الحضور والانصراف'!$B$2:$B$3001,$A195,'الحضور والانصراف'!$P$2:$P$3001,"متأخر",'الحضور والانصراف'!$A$2:$A$3001,"&gt;="&amp;$D$3,'الحضور والانصراف'!$A$2:$A$3001,"&lt;="&amp;$F$3)+COUNTIFS('الحضور والانصراف'!$B$2:$B$3001,$A195,'الحضور والانصراف'!$P$2:$P$3001,"بدون انصراف",'الحضور والانصراف'!$A$2:$A$3001,"&gt;="&amp;$D$3,'الحضور والانصراف'!$A$2:$A$3001,"&lt;="&amp;$F$3))</f>
        <v>0</v>
      </c>
      <c r="E195" s="22" t="n">
        <f aca="false">IF($A195="","",COUNTIFS('الحضور والانصراف'!$B$2:$B$3001,$A195,'الحضور والانصراف'!$P$2:$P$3001,"متأخر",'الحضور والانصراف'!$A$2:$A$3001,"&gt;="&amp;$D$3,'الحضور والانصراف'!$A$2:$A$3001,"&lt;="&amp;$F$3))</f>
        <v>0</v>
      </c>
      <c r="F195" s="22" t="n">
        <f aca="false">IF($A195="","",COUNTIFS('الحضور والانصراف'!$B$2:$B$3001,$A195,'الحضور والانصراف'!$P$2:$P$3001,"غائب",'الحضور والانصراف'!$A$2:$A$3001,"&gt;="&amp;$D$3,'الحضور والانصراف'!$A$2:$A$3001,"&lt;="&amp;$F$3)+COUNTIFS('الحضور والانصراف'!$B$2:$B$3001,$A195,'الحضور والانصراف'!$P$2:$P$3001,"غياب",'الحضور والانصراف'!$A$2:$A$3001,"&gt;="&amp;$D$3,'الحضور والانصراف'!$A$2:$A$3001,"&lt;="&amp;$F$3))</f>
        <v>0</v>
      </c>
      <c r="G195" s="22" t="n">
        <f aca="false">IF($A195="","",SUMIFS(الإجازات!$I$2:$I$1001,الإجازات!$A$2:$A$1001,$A195,الإجازات!$G$2:$G$1001,"مقبولة"))</f>
        <v>0</v>
      </c>
      <c r="H195" s="21" t="n">
        <f aca="false">IF($A195="","",SUMIFS('الحضور والانصراف'!$J$2:$J$3001,'الحضور والانصراف'!$B$2:$B$3001,$A195,'الحضور والانصراف'!$A$2:$A$3001,"&gt;="&amp;$D$3,'الحضور والانصراف'!$A$2:$A$3001,"&lt;="&amp;$F$3))</f>
        <v>0</v>
      </c>
      <c r="I195" s="22" t="n">
        <f aca="false">IF($A195="","",SUMIFS('الحضور والانصراف'!$K$2:$K$3001,'الحضور والانصراف'!$B$2:$B$3001,$A195,'الحضور والانصراف'!$A$2:$A$3001,"&gt;="&amp;$D$3,'الحضور والانصراف'!$A$2:$A$3001,"&lt;="&amp;$F$3))</f>
        <v>0</v>
      </c>
      <c r="J195" s="22" t="n">
        <f aca="false">IF($A195="","",SUMIFS('الحضور والانصراف'!$L$2:$L$3001,'الحضور والانصراف'!$B$2:$B$3001,$A195,'الحضور والانصراف'!$A$2:$A$3001,"&gt;="&amp;$D$3,'الحضور والانصراف'!$A$2:$A$3001,"&lt;="&amp;$F$3))</f>
        <v>0</v>
      </c>
      <c r="K195" s="21" t="n">
        <f aca="false">IF($A195="","",ROUND(SUMIFS('الحضور والانصراف'!$M$2:$M$3001,'الحضور والانصراف'!$B$2:$B$3001,$A195,'الحضور والانصراف'!$A$2:$A$3001,"&gt;="&amp;$D$3,'الحضور والانصراف'!$A$2:$A$3001,"&lt;="&amp;$F$3)/60,2))</f>
        <v>0</v>
      </c>
      <c r="L195" s="21" t="n">
        <f aca="false">IF($A195="","",SUMIFS(المأموريات!$F$2:$F$1001,المأموريات!$A$2:$A$1001,$A195,المأموريات!$C$2:$C$1001,"&gt;="&amp;$D$3,المأموريات!$C$2:$C$1001,"&lt;="&amp;$F$3,المأموريات!$H$2:$H$1001,"موافق"))</f>
        <v>0</v>
      </c>
      <c r="M195" s="24" t="n">
        <f aca="false">IF($A195="","",N(الموظفين!K191))</f>
        <v>3000</v>
      </c>
      <c r="N195" s="24" t="n">
        <f aca="false">IF($A195="","",SUMIFS('الحضور والانصراف'!$S$2:$S$3001,'الحضور والانصراف'!$B$2:$B$3001,$A195,'الحضور والانصراف'!$A$2:$A$3001,"&gt;="&amp;$D$3,'الحضور والانصراف'!$A$2:$A$3001,"&lt;="&amp;$F$3))</f>
        <v>0</v>
      </c>
      <c r="O195" s="24" t="n">
        <f aca="false">IF($A195="","",SUMIFS('الحضور والانصراف'!$Q$2:$Q$3001,'الحضور والانصراف'!$B$2:$B$3001,$A195,'الحضور والانصراف'!$A$2:$A$3001,"&gt;="&amp;$D$3,'الحضور والانصراف'!$A$2:$A$3001,"&lt;="&amp;$F$3))</f>
        <v>0</v>
      </c>
      <c r="P195" s="24" t="n">
        <f aca="false">IF($A195="","",SUMIFS('الحضور والانصراف'!$R$2:$R$3001,'الحضور والانصراف'!$B$2:$B$3001,$A195,'الحضور والانصراف'!$A$2:$A$3001,"&gt;="&amp;$D$3,'الحضور والانصراف'!$A$2:$A$3001,"&lt;="&amp;$F$3))</f>
        <v>0</v>
      </c>
      <c r="Q195" s="24" t="n">
        <f aca="false">IF($A195="","",M195+N195-O195-P195)</f>
        <v>3000</v>
      </c>
    </row>
    <row r="196" customFormat="false" ht="15" hidden="false" customHeight="false" outlineLevel="0" collapsed="false">
      <c r="A196" s="18" t="str">
        <f aca="false">IF(الموظفين!A192="","",الموظفين!A192)</f>
        <v>EMP191</v>
      </c>
      <c r="B196" s="18" t="str">
        <f aca="false">IF($A196="","",الموظفين!B192)</f>
        <v>الموظف 191</v>
      </c>
      <c r="C196" s="18" t="str">
        <f aca="false">IF($A196="","",IF(الموظفين!C192="","",الموظفين!C192))</f>
        <v/>
      </c>
      <c r="D196" s="22" t="n">
        <f aca="false">IF($A196="","",COUNTIFS('الحضور والانصراف'!$B$2:$B$3001,$A196,'الحضور والانصراف'!$P$2:$P$3001,"حاضر",'الحضور والانصراف'!$A$2:$A$3001,"&gt;="&amp;$D$3,'الحضور والانصراف'!$A$2:$A$3001,"&lt;="&amp;$F$3)+COUNTIFS('الحضور والانصراف'!$B$2:$B$3001,$A196,'الحضور والانصراف'!$P$2:$P$3001,"متأخر",'الحضور والانصراف'!$A$2:$A$3001,"&gt;="&amp;$D$3,'الحضور والانصراف'!$A$2:$A$3001,"&lt;="&amp;$F$3)+COUNTIFS('الحضور والانصراف'!$B$2:$B$3001,$A196,'الحضور والانصراف'!$P$2:$P$3001,"بدون انصراف",'الحضور والانصراف'!$A$2:$A$3001,"&gt;="&amp;$D$3,'الحضور والانصراف'!$A$2:$A$3001,"&lt;="&amp;$F$3))</f>
        <v>0</v>
      </c>
      <c r="E196" s="22" t="n">
        <f aca="false">IF($A196="","",COUNTIFS('الحضور والانصراف'!$B$2:$B$3001,$A196,'الحضور والانصراف'!$P$2:$P$3001,"متأخر",'الحضور والانصراف'!$A$2:$A$3001,"&gt;="&amp;$D$3,'الحضور والانصراف'!$A$2:$A$3001,"&lt;="&amp;$F$3))</f>
        <v>0</v>
      </c>
      <c r="F196" s="22" t="n">
        <f aca="false">IF($A196="","",COUNTIFS('الحضور والانصراف'!$B$2:$B$3001,$A196,'الحضور والانصراف'!$P$2:$P$3001,"غائب",'الحضور والانصراف'!$A$2:$A$3001,"&gt;="&amp;$D$3,'الحضور والانصراف'!$A$2:$A$3001,"&lt;="&amp;$F$3)+COUNTIFS('الحضور والانصراف'!$B$2:$B$3001,$A196,'الحضور والانصراف'!$P$2:$P$3001,"غياب",'الحضور والانصراف'!$A$2:$A$3001,"&gt;="&amp;$D$3,'الحضور والانصراف'!$A$2:$A$3001,"&lt;="&amp;$F$3))</f>
        <v>0</v>
      </c>
      <c r="G196" s="22" t="n">
        <f aca="false">IF($A196="","",SUMIFS(الإجازات!$I$2:$I$1001,الإجازات!$A$2:$A$1001,$A196,الإجازات!$G$2:$G$1001,"مقبولة"))</f>
        <v>0</v>
      </c>
      <c r="H196" s="21" t="n">
        <f aca="false">IF($A196="","",SUMIFS('الحضور والانصراف'!$J$2:$J$3001,'الحضور والانصراف'!$B$2:$B$3001,$A196,'الحضور والانصراف'!$A$2:$A$3001,"&gt;="&amp;$D$3,'الحضور والانصراف'!$A$2:$A$3001,"&lt;="&amp;$F$3))</f>
        <v>0</v>
      </c>
      <c r="I196" s="22" t="n">
        <f aca="false">IF($A196="","",SUMIFS('الحضور والانصراف'!$K$2:$K$3001,'الحضور والانصراف'!$B$2:$B$3001,$A196,'الحضور والانصراف'!$A$2:$A$3001,"&gt;="&amp;$D$3,'الحضور والانصراف'!$A$2:$A$3001,"&lt;="&amp;$F$3))</f>
        <v>0</v>
      </c>
      <c r="J196" s="22" t="n">
        <f aca="false">IF($A196="","",SUMIFS('الحضور والانصراف'!$L$2:$L$3001,'الحضور والانصراف'!$B$2:$B$3001,$A196,'الحضور والانصراف'!$A$2:$A$3001,"&gt;="&amp;$D$3,'الحضور والانصراف'!$A$2:$A$3001,"&lt;="&amp;$F$3))</f>
        <v>0</v>
      </c>
      <c r="K196" s="21" t="n">
        <f aca="false">IF($A196="","",ROUND(SUMIFS('الحضور والانصراف'!$M$2:$M$3001,'الحضور والانصراف'!$B$2:$B$3001,$A196,'الحضور والانصراف'!$A$2:$A$3001,"&gt;="&amp;$D$3,'الحضور والانصراف'!$A$2:$A$3001,"&lt;="&amp;$F$3)/60,2))</f>
        <v>0</v>
      </c>
      <c r="L196" s="21" t="n">
        <f aca="false">IF($A196="","",SUMIFS(المأموريات!$F$2:$F$1001,المأموريات!$A$2:$A$1001,$A196,المأموريات!$C$2:$C$1001,"&gt;="&amp;$D$3,المأموريات!$C$2:$C$1001,"&lt;="&amp;$F$3,المأموريات!$H$2:$H$1001,"موافق"))</f>
        <v>0</v>
      </c>
      <c r="M196" s="24" t="n">
        <f aca="false">IF($A196="","",N(الموظفين!K192))</f>
        <v>3000</v>
      </c>
      <c r="N196" s="24" t="n">
        <f aca="false">IF($A196="","",SUMIFS('الحضور والانصراف'!$S$2:$S$3001,'الحضور والانصراف'!$B$2:$B$3001,$A196,'الحضور والانصراف'!$A$2:$A$3001,"&gt;="&amp;$D$3,'الحضور والانصراف'!$A$2:$A$3001,"&lt;="&amp;$F$3))</f>
        <v>0</v>
      </c>
      <c r="O196" s="24" t="n">
        <f aca="false">IF($A196="","",SUMIFS('الحضور والانصراف'!$Q$2:$Q$3001,'الحضور والانصراف'!$B$2:$B$3001,$A196,'الحضور والانصراف'!$A$2:$A$3001,"&gt;="&amp;$D$3,'الحضور والانصراف'!$A$2:$A$3001,"&lt;="&amp;$F$3))</f>
        <v>0</v>
      </c>
      <c r="P196" s="24" t="n">
        <f aca="false">IF($A196="","",SUMIFS('الحضور والانصراف'!$R$2:$R$3001,'الحضور والانصراف'!$B$2:$B$3001,$A196,'الحضور والانصراف'!$A$2:$A$3001,"&gt;="&amp;$D$3,'الحضور والانصراف'!$A$2:$A$3001,"&lt;="&amp;$F$3))</f>
        <v>0</v>
      </c>
      <c r="Q196" s="24" t="n">
        <f aca="false">IF($A196="","",M196+N196-O196-P196)</f>
        <v>3000</v>
      </c>
    </row>
    <row r="197" customFormat="false" ht="15" hidden="false" customHeight="false" outlineLevel="0" collapsed="false">
      <c r="A197" s="18" t="str">
        <f aca="false">IF(الموظفين!A193="","",الموظفين!A193)</f>
        <v>EMP192</v>
      </c>
      <c r="B197" s="18" t="str">
        <f aca="false">IF($A197="","",الموظفين!B193)</f>
        <v>الموظف 192</v>
      </c>
      <c r="C197" s="18" t="str">
        <f aca="false">IF($A197="","",IF(الموظفين!C193="","",الموظفين!C193))</f>
        <v/>
      </c>
      <c r="D197" s="22" t="n">
        <f aca="false">IF($A197="","",COUNTIFS('الحضور والانصراف'!$B$2:$B$3001,$A197,'الحضور والانصراف'!$P$2:$P$3001,"حاضر",'الحضور والانصراف'!$A$2:$A$3001,"&gt;="&amp;$D$3,'الحضور والانصراف'!$A$2:$A$3001,"&lt;="&amp;$F$3)+COUNTIFS('الحضور والانصراف'!$B$2:$B$3001,$A197,'الحضور والانصراف'!$P$2:$P$3001,"متأخر",'الحضور والانصراف'!$A$2:$A$3001,"&gt;="&amp;$D$3,'الحضور والانصراف'!$A$2:$A$3001,"&lt;="&amp;$F$3)+COUNTIFS('الحضور والانصراف'!$B$2:$B$3001,$A197,'الحضور والانصراف'!$P$2:$P$3001,"بدون انصراف",'الحضور والانصراف'!$A$2:$A$3001,"&gt;="&amp;$D$3,'الحضور والانصراف'!$A$2:$A$3001,"&lt;="&amp;$F$3))</f>
        <v>0</v>
      </c>
      <c r="E197" s="22" t="n">
        <f aca="false">IF($A197="","",COUNTIFS('الحضور والانصراف'!$B$2:$B$3001,$A197,'الحضور والانصراف'!$P$2:$P$3001,"متأخر",'الحضور والانصراف'!$A$2:$A$3001,"&gt;="&amp;$D$3,'الحضور والانصراف'!$A$2:$A$3001,"&lt;="&amp;$F$3))</f>
        <v>0</v>
      </c>
      <c r="F197" s="22" t="n">
        <f aca="false">IF($A197="","",COUNTIFS('الحضور والانصراف'!$B$2:$B$3001,$A197,'الحضور والانصراف'!$P$2:$P$3001,"غائب",'الحضور والانصراف'!$A$2:$A$3001,"&gt;="&amp;$D$3,'الحضور والانصراف'!$A$2:$A$3001,"&lt;="&amp;$F$3)+COUNTIFS('الحضور والانصراف'!$B$2:$B$3001,$A197,'الحضور والانصراف'!$P$2:$P$3001,"غياب",'الحضور والانصراف'!$A$2:$A$3001,"&gt;="&amp;$D$3,'الحضور والانصراف'!$A$2:$A$3001,"&lt;="&amp;$F$3))</f>
        <v>0</v>
      </c>
      <c r="G197" s="22" t="n">
        <f aca="false">IF($A197="","",SUMIFS(الإجازات!$I$2:$I$1001,الإجازات!$A$2:$A$1001,$A197,الإجازات!$G$2:$G$1001,"مقبولة"))</f>
        <v>0</v>
      </c>
      <c r="H197" s="21" t="n">
        <f aca="false">IF($A197="","",SUMIFS('الحضور والانصراف'!$J$2:$J$3001,'الحضور والانصراف'!$B$2:$B$3001,$A197,'الحضور والانصراف'!$A$2:$A$3001,"&gt;="&amp;$D$3,'الحضور والانصراف'!$A$2:$A$3001,"&lt;="&amp;$F$3))</f>
        <v>0</v>
      </c>
      <c r="I197" s="22" t="n">
        <f aca="false">IF($A197="","",SUMIFS('الحضور والانصراف'!$K$2:$K$3001,'الحضور والانصراف'!$B$2:$B$3001,$A197,'الحضور والانصراف'!$A$2:$A$3001,"&gt;="&amp;$D$3,'الحضور والانصراف'!$A$2:$A$3001,"&lt;="&amp;$F$3))</f>
        <v>0</v>
      </c>
      <c r="J197" s="22" t="n">
        <f aca="false">IF($A197="","",SUMIFS('الحضور والانصراف'!$L$2:$L$3001,'الحضور والانصراف'!$B$2:$B$3001,$A197,'الحضور والانصراف'!$A$2:$A$3001,"&gt;="&amp;$D$3,'الحضور والانصراف'!$A$2:$A$3001,"&lt;="&amp;$F$3))</f>
        <v>0</v>
      </c>
      <c r="K197" s="21" t="n">
        <f aca="false">IF($A197="","",ROUND(SUMIFS('الحضور والانصراف'!$M$2:$M$3001,'الحضور والانصراف'!$B$2:$B$3001,$A197,'الحضور والانصراف'!$A$2:$A$3001,"&gt;="&amp;$D$3,'الحضور والانصراف'!$A$2:$A$3001,"&lt;="&amp;$F$3)/60,2))</f>
        <v>0</v>
      </c>
      <c r="L197" s="21" t="n">
        <f aca="false">IF($A197="","",SUMIFS(المأموريات!$F$2:$F$1001,المأموريات!$A$2:$A$1001,$A197,المأموريات!$C$2:$C$1001,"&gt;="&amp;$D$3,المأموريات!$C$2:$C$1001,"&lt;="&amp;$F$3,المأموريات!$H$2:$H$1001,"موافق"))</f>
        <v>0</v>
      </c>
      <c r="M197" s="24" t="n">
        <f aca="false">IF($A197="","",N(الموظفين!K193))</f>
        <v>3000</v>
      </c>
      <c r="N197" s="24" t="n">
        <f aca="false">IF($A197="","",SUMIFS('الحضور والانصراف'!$S$2:$S$3001,'الحضور والانصراف'!$B$2:$B$3001,$A197,'الحضور والانصراف'!$A$2:$A$3001,"&gt;="&amp;$D$3,'الحضور والانصراف'!$A$2:$A$3001,"&lt;="&amp;$F$3))</f>
        <v>0</v>
      </c>
      <c r="O197" s="24" t="n">
        <f aca="false">IF($A197="","",SUMIFS('الحضور والانصراف'!$Q$2:$Q$3001,'الحضور والانصراف'!$B$2:$B$3001,$A197,'الحضور والانصراف'!$A$2:$A$3001,"&gt;="&amp;$D$3,'الحضور والانصراف'!$A$2:$A$3001,"&lt;="&amp;$F$3))</f>
        <v>0</v>
      </c>
      <c r="P197" s="24" t="n">
        <f aca="false">IF($A197="","",SUMIFS('الحضور والانصراف'!$R$2:$R$3001,'الحضور والانصراف'!$B$2:$B$3001,$A197,'الحضور والانصراف'!$A$2:$A$3001,"&gt;="&amp;$D$3,'الحضور والانصراف'!$A$2:$A$3001,"&lt;="&amp;$F$3))</f>
        <v>0</v>
      </c>
      <c r="Q197" s="24" t="n">
        <f aca="false">IF($A197="","",M197+N197-O197-P197)</f>
        <v>3000</v>
      </c>
    </row>
    <row r="198" customFormat="false" ht="15" hidden="false" customHeight="false" outlineLevel="0" collapsed="false">
      <c r="A198" s="18" t="str">
        <f aca="false">IF(الموظفين!A194="","",الموظفين!A194)</f>
        <v>EMP193</v>
      </c>
      <c r="B198" s="18" t="str">
        <f aca="false">IF($A198="","",الموظفين!B194)</f>
        <v>الموظف 193</v>
      </c>
      <c r="C198" s="18" t="str">
        <f aca="false">IF($A198="","",IF(الموظفين!C194="","",الموظفين!C194))</f>
        <v/>
      </c>
      <c r="D198" s="22" t="n">
        <f aca="false">IF($A198="","",COUNTIFS('الحضور والانصراف'!$B$2:$B$3001,$A198,'الحضور والانصراف'!$P$2:$P$3001,"حاضر",'الحضور والانصراف'!$A$2:$A$3001,"&gt;="&amp;$D$3,'الحضور والانصراف'!$A$2:$A$3001,"&lt;="&amp;$F$3)+COUNTIFS('الحضور والانصراف'!$B$2:$B$3001,$A198,'الحضور والانصراف'!$P$2:$P$3001,"متأخر",'الحضور والانصراف'!$A$2:$A$3001,"&gt;="&amp;$D$3,'الحضور والانصراف'!$A$2:$A$3001,"&lt;="&amp;$F$3)+COUNTIFS('الحضور والانصراف'!$B$2:$B$3001,$A198,'الحضور والانصراف'!$P$2:$P$3001,"بدون انصراف",'الحضور والانصراف'!$A$2:$A$3001,"&gt;="&amp;$D$3,'الحضور والانصراف'!$A$2:$A$3001,"&lt;="&amp;$F$3))</f>
        <v>0</v>
      </c>
      <c r="E198" s="22" t="n">
        <f aca="false">IF($A198="","",COUNTIFS('الحضور والانصراف'!$B$2:$B$3001,$A198,'الحضور والانصراف'!$P$2:$P$3001,"متأخر",'الحضور والانصراف'!$A$2:$A$3001,"&gt;="&amp;$D$3,'الحضور والانصراف'!$A$2:$A$3001,"&lt;="&amp;$F$3))</f>
        <v>0</v>
      </c>
      <c r="F198" s="22" t="n">
        <f aca="false">IF($A198="","",COUNTIFS('الحضور والانصراف'!$B$2:$B$3001,$A198,'الحضور والانصراف'!$P$2:$P$3001,"غائب",'الحضور والانصراف'!$A$2:$A$3001,"&gt;="&amp;$D$3,'الحضور والانصراف'!$A$2:$A$3001,"&lt;="&amp;$F$3)+COUNTIFS('الحضور والانصراف'!$B$2:$B$3001,$A198,'الحضور والانصراف'!$P$2:$P$3001,"غياب",'الحضور والانصراف'!$A$2:$A$3001,"&gt;="&amp;$D$3,'الحضور والانصراف'!$A$2:$A$3001,"&lt;="&amp;$F$3))</f>
        <v>0</v>
      </c>
      <c r="G198" s="22" t="n">
        <f aca="false">IF($A198="","",SUMIFS(الإجازات!$I$2:$I$1001,الإجازات!$A$2:$A$1001,$A198,الإجازات!$G$2:$G$1001,"مقبولة"))</f>
        <v>0</v>
      </c>
      <c r="H198" s="21" t="n">
        <f aca="false">IF($A198="","",SUMIFS('الحضور والانصراف'!$J$2:$J$3001,'الحضور والانصراف'!$B$2:$B$3001,$A198,'الحضور والانصراف'!$A$2:$A$3001,"&gt;="&amp;$D$3,'الحضور والانصراف'!$A$2:$A$3001,"&lt;="&amp;$F$3))</f>
        <v>0</v>
      </c>
      <c r="I198" s="22" t="n">
        <f aca="false">IF($A198="","",SUMIFS('الحضور والانصراف'!$K$2:$K$3001,'الحضور والانصراف'!$B$2:$B$3001,$A198,'الحضور والانصراف'!$A$2:$A$3001,"&gt;="&amp;$D$3,'الحضور والانصراف'!$A$2:$A$3001,"&lt;="&amp;$F$3))</f>
        <v>0</v>
      </c>
      <c r="J198" s="22" t="n">
        <f aca="false">IF($A198="","",SUMIFS('الحضور والانصراف'!$L$2:$L$3001,'الحضور والانصراف'!$B$2:$B$3001,$A198,'الحضور والانصراف'!$A$2:$A$3001,"&gt;="&amp;$D$3,'الحضور والانصراف'!$A$2:$A$3001,"&lt;="&amp;$F$3))</f>
        <v>0</v>
      </c>
      <c r="K198" s="21" t="n">
        <f aca="false">IF($A198="","",ROUND(SUMIFS('الحضور والانصراف'!$M$2:$M$3001,'الحضور والانصراف'!$B$2:$B$3001,$A198,'الحضور والانصراف'!$A$2:$A$3001,"&gt;="&amp;$D$3,'الحضور والانصراف'!$A$2:$A$3001,"&lt;="&amp;$F$3)/60,2))</f>
        <v>0</v>
      </c>
      <c r="L198" s="21" t="n">
        <f aca="false">IF($A198="","",SUMIFS(المأموريات!$F$2:$F$1001,المأموريات!$A$2:$A$1001,$A198,المأموريات!$C$2:$C$1001,"&gt;="&amp;$D$3,المأموريات!$C$2:$C$1001,"&lt;="&amp;$F$3,المأموريات!$H$2:$H$1001,"موافق"))</f>
        <v>0</v>
      </c>
      <c r="M198" s="24" t="n">
        <f aca="false">IF($A198="","",N(الموظفين!K194))</f>
        <v>3000</v>
      </c>
      <c r="N198" s="24" t="n">
        <f aca="false">IF($A198="","",SUMIFS('الحضور والانصراف'!$S$2:$S$3001,'الحضور والانصراف'!$B$2:$B$3001,$A198,'الحضور والانصراف'!$A$2:$A$3001,"&gt;="&amp;$D$3,'الحضور والانصراف'!$A$2:$A$3001,"&lt;="&amp;$F$3))</f>
        <v>0</v>
      </c>
      <c r="O198" s="24" t="n">
        <f aca="false">IF($A198="","",SUMIFS('الحضور والانصراف'!$Q$2:$Q$3001,'الحضور والانصراف'!$B$2:$B$3001,$A198,'الحضور والانصراف'!$A$2:$A$3001,"&gt;="&amp;$D$3,'الحضور والانصراف'!$A$2:$A$3001,"&lt;="&amp;$F$3))</f>
        <v>0</v>
      </c>
      <c r="P198" s="24" t="n">
        <f aca="false">IF($A198="","",SUMIFS('الحضور والانصراف'!$R$2:$R$3001,'الحضور والانصراف'!$B$2:$B$3001,$A198,'الحضور والانصراف'!$A$2:$A$3001,"&gt;="&amp;$D$3,'الحضور والانصراف'!$A$2:$A$3001,"&lt;="&amp;$F$3))</f>
        <v>0</v>
      </c>
      <c r="Q198" s="24" t="n">
        <f aca="false">IF($A198="","",M198+N198-O198-P198)</f>
        <v>3000</v>
      </c>
    </row>
    <row r="199" customFormat="false" ht="15" hidden="false" customHeight="false" outlineLevel="0" collapsed="false">
      <c r="A199" s="18" t="str">
        <f aca="false">IF(الموظفين!A195="","",الموظفين!A195)</f>
        <v>EMP194</v>
      </c>
      <c r="B199" s="18" t="str">
        <f aca="false">IF($A199="","",الموظفين!B195)</f>
        <v>الموظف 194</v>
      </c>
      <c r="C199" s="18" t="str">
        <f aca="false">IF($A199="","",IF(الموظفين!C195="","",الموظفين!C195))</f>
        <v/>
      </c>
      <c r="D199" s="22" t="n">
        <f aca="false">IF($A199="","",COUNTIFS('الحضور والانصراف'!$B$2:$B$3001,$A199,'الحضور والانصراف'!$P$2:$P$3001,"حاضر",'الحضور والانصراف'!$A$2:$A$3001,"&gt;="&amp;$D$3,'الحضور والانصراف'!$A$2:$A$3001,"&lt;="&amp;$F$3)+COUNTIFS('الحضور والانصراف'!$B$2:$B$3001,$A199,'الحضور والانصراف'!$P$2:$P$3001,"متأخر",'الحضور والانصراف'!$A$2:$A$3001,"&gt;="&amp;$D$3,'الحضور والانصراف'!$A$2:$A$3001,"&lt;="&amp;$F$3)+COUNTIFS('الحضور والانصراف'!$B$2:$B$3001,$A199,'الحضور والانصراف'!$P$2:$P$3001,"بدون انصراف",'الحضور والانصراف'!$A$2:$A$3001,"&gt;="&amp;$D$3,'الحضور والانصراف'!$A$2:$A$3001,"&lt;="&amp;$F$3))</f>
        <v>0</v>
      </c>
      <c r="E199" s="22" t="n">
        <f aca="false">IF($A199="","",COUNTIFS('الحضور والانصراف'!$B$2:$B$3001,$A199,'الحضور والانصراف'!$P$2:$P$3001,"متأخر",'الحضور والانصراف'!$A$2:$A$3001,"&gt;="&amp;$D$3,'الحضور والانصراف'!$A$2:$A$3001,"&lt;="&amp;$F$3))</f>
        <v>0</v>
      </c>
      <c r="F199" s="22" t="n">
        <f aca="false">IF($A199="","",COUNTIFS('الحضور والانصراف'!$B$2:$B$3001,$A199,'الحضور والانصراف'!$P$2:$P$3001,"غائب",'الحضور والانصراف'!$A$2:$A$3001,"&gt;="&amp;$D$3,'الحضور والانصراف'!$A$2:$A$3001,"&lt;="&amp;$F$3)+COUNTIFS('الحضور والانصراف'!$B$2:$B$3001,$A199,'الحضور والانصراف'!$P$2:$P$3001,"غياب",'الحضور والانصراف'!$A$2:$A$3001,"&gt;="&amp;$D$3,'الحضور والانصراف'!$A$2:$A$3001,"&lt;="&amp;$F$3))</f>
        <v>0</v>
      </c>
      <c r="G199" s="22" t="n">
        <f aca="false">IF($A199="","",SUMIFS(الإجازات!$I$2:$I$1001,الإجازات!$A$2:$A$1001,$A199,الإجازات!$G$2:$G$1001,"مقبولة"))</f>
        <v>0</v>
      </c>
      <c r="H199" s="21" t="n">
        <f aca="false">IF($A199="","",SUMIFS('الحضور والانصراف'!$J$2:$J$3001,'الحضور والانصراف'!$B$2:$B$3001,$A199,'الحضور والانصراف'!$A$2:$A$3001,"&gt;="&amp;$D$3,'الحضور والانصراف'!$A$2:$A$3001,"&lt;="&amp;$F$3))</f>
        <v>0</v>
      </c>
      <c r="I199" s="22" t="n">
        <f aca="false">IF($A199="","",SUMIFS('الحضور والانصراف'!$K$2:$K$3001,'الحضور والانصراف'!$B$2:$B$3001,$A199,'الحضور والانصراف'!$A$2:$A$3001,"&gt;="&amp;$D$3,'الحضور والانصراف'!$A$2:$A$3001,"&lt;="&amp;$F$3))</f>
        <v>0</v>
      </c>
      <c r="J199" s="22" t="n">
        <f aca="false">IF($A199="","",SUMIFS('الحضور والانصراف'!$L$2:$L$3001,'الحضور والانصراف'!$B$2:$B$3001,$A199,'الحضور والانصراف'!$A$2:$A$3001,"&gt;="&amp;$D$3,'الحضور والانصراف'!$A$2:$A$3001,"&lt;="&amp;$F$3))</f>
        <v>0</v>
      </c>
      <c r="K199" s="21" t="n">
        <f aca="false">IF($A199="","",ROUND(SUMIFS('الحضور والانصراف'!$M$2:$M$3001,'الحضور والانصراف'!$B$2:$B$3001,$A199,'الحضور والانصراف'!$A$2:$A$3001,"&gt;="&amp;$D$3,'الحضور والانصراف'!$A$2:$A$3001,"&lt;="&amp;$F$3)/60,2))</f>
        <v>0</v>
      </c>
      <c r="L199" s="21" t="n">
        <f aca="false">IF($A199="","",SUMIFS(المأموريات!$F$2:$F$1001,المأموريات!$A$2:$A$1001,$A199,المأموريات!$C$2:$C$1001,"&gt;="&amp;$D$3,المأموريات!$C$2:$C$1001,"&lt;="&amp;$F$3,المأموريات!$H$2:$H$1001,"موافق"))</f>
        <v>0</v>
      </c>
      <c r="M199" s="24" t="n">
        <f aca="false">IF($A199="","",N(الموظفين!K195))</f>
        <v>3000</v>
      </c>
      <c r="N199" s="24" t="n">
        <f aca="false">IF($A199="","",SUMIFS('الحضور والانصراف'!$S$2:$S$3001,'الحضور والانصراف'!$B$2:$B$3001,$A199,'الحضور والانصراف'!$A$2:$A$3001,"&gt;="&amp;$D$3,'الحضور والانصراف'!$A$2:$A$3001,"&lt;="&amp;$F$3))</f>
        <v>0</v>
      </c>
      <c r="O199" s="24" t="n">
        <f aca="false">IF($A199="","",SUMIFS('الحضور والانصراف'!$Q$2:$Q$3001,'الحضور والانصراف'!$B$2:$B$3001,$A199,'الحضور والانصراف'!$A$2:$A$3001,"&gt;="&amp;$D$3,'الحضور والانصراف'!$A$2:$A$3001,"&lt;="&amp;$F$3))</f>
        <v>0</v>
      </c>
      <c r="P199" s="24" t="n">
        <f aca="false">IF($A199="","",SUMIFS('الحضور والانصراف'!$R$2:$R$3001,'الحضور والانصراف'!$B$2:$B$3001,$A199,'الحضور والانصراف'!$A$2:$A$3001,"&gt;="&amp;$D$3,'الحضور والانصراف'!$A$2:$A$3001,"&lt;="&amp;$F$3))</f>
        <v>0</v>
      </c>
      <c r="Q199" s="24" t="n">
        <f aca="false">IF($A199="","",M199+N199-O199-P199)</f>
        <v>3000</v>
      </c>
    </row>
    <row r="200" customFormat="false" ht="15" hidden="false" customHeight="false" outlineLevel="0" collapsed="false">
      <c r="A200" s="18" t="str">
        <f aca="false">IF(الموظفين!A196="","",الموظفين!A196)</f>
        <v>EMP195</v>
      </c>
      <c r="B200" s="18" t="str">
        <f aca="false">IF($A200="","",الموظفين!B196)</f>
        <v>الموظف 195</v>
      </c>
      <c r="C200" s="18" t="str">
        <f aca="false">IF($A200="","",IF(الموظفين!C196="","",الموظفين!C196))</f>
        <v/>
      </c>
      <c r="D200" s="22" t="n">
        <f aca="false">IF($A200="","",COUNTIFS('الحضور والانصراف'!$B$2:$B$3001,$A200,'الحضور والانصراف'!$P$2:$P$3001,"حاضر",'الحضور والانصراف'!$A$2:$A$3001,"&gt;="&amp;$D$3,'الحضور والانصراف'!$A$2:$A$3001,"&lt;="&amp;$F$3)+COUNTIFS('الحضور والانصراف'!$B$2:$B$3001,$A200,'الحضور والانصراف'!$P$2:$P$3001,"متأخر",'الحضور والانصراف'!$A$2:$A$3001,"&gt;="&amp;$D$3,'الحضور والانصراف'!$A$2:$A$3001,"&lt;="&amp;$F$3)+COUNTIFS('الحضور والانصراف'!$B$2:$B$3001,$A200,'الحضور والانصراف'!$P$2:$P$3001,"بدون انصراف",'الحضور والانصراف'!$A$2:$A$3001,"&gt;="&amp;$D$3,'الحضور والانصراف'!$A$2:$A$3001,"&lt;="&amp;$F$3))</f>
        <v>0</v>
      </c>
      <c r="E200" s="22" t="n">
        <f aca="false">IF($A200="","",COUNTIFS('الحضور والانصراف'!$B$2:$B$3001,$A200,'الحضور والانصراف'!$P$2:$P$3001,"متأخر",'الحضور والانصراف'!$A$2:$A$3001,"&gt;="&amp;$D$3,'الحضور والانصراف'!$A$2:$A$3001,"&lt;="&amp;$F$3))</f>
        <v>0</v>
      </c>
      <c r="F200" s="22" t="n">
        <f aca="false">IF($A200="","",COUNTIFS('الحضور والانصراف'!$B$2:$B$3001,$A200,'الحضور والانصراف'!$P$2:$P$3001,"غائب",'الحضور والانصراف'!$A$2:$A$3001,"&gt;="&amp;$D$3,'الحضور والانصراف'!$A$2:$A$3001,"&lt;="&amp;$F$3)+COUNTIFS('الحضور والانصراف'!$B$2:$B$3001,$A200,'الحضور والانصراف'!$P$2:$P$3001,"غياب",'الحضور والانصراف'!$A$2:$A$3001,"&gt;="&amp;$D$3,'الحضور والانصراف'!$A$2:$A$3001,"&lt;="&amp;$F$3))</f>
        <v>0</v>
      </c>
      <c r="G200" s="22" t="n">
        <f aca="false">IF($A200="","",SUMIFS(الإجازات!$I$2:$I$1001,الإجازات!$A$2:$A$1001,$A200,الإجازات!$G$2:$G$1001,"مقبولة"))</f>
        <v>0</v>
      </c>
      <c r="H200" s="21" t="n">
        <f aca="false">IF($A200="","",SUMIFS('الحضور والانصراف'!$J$2:$J$3001,'الحضور والانصراف'!$B$2:$B$3001,$A200,'الحضور والانصراف'!$A$2:$A$3001,"&gt;="&amp;$D$3,'الحضور والانصراف'!$A$2:$A$3001,"&lt;="&amp;$F$3))</f>
        <v>0</v>
      </c>
      <c r="I200" s="22" t="n">
        <f aca="false">IF($A200="","",SUMIFS('الحضور والانصراف'!$K$2:$K$3001,'الحضور والانصراف'!$B$2:$B$3001,$A200,'الحضور والانصراف'!$A$2:$A$3001,"&gt;="&amp;$D$3,'الحضور والانصراف'!$A$2:$A$3001,"&lt;="&amp;$F$3))</f>
        <v>0</v>
      </c>
      <c r="J200" s="22" t="n">
        <f aca="false">IF($A200="","",SUMIFS('الحضور والانصراف'!$L$2:$L$3001,'الحضور والانصراف'!$B$2:$B$3001,$A200,'الحضور والانصراف'!$A$2:$A$3001,"&gt;="&amp;$D$3,'الحضور والانصراف'!$A$2:$A$3001,"&lt;="&amp;$F$3))</f>
        <v>0</v>
      </c>
      <c r="K200" s="21" t="n">
        <f aca="false">IF($A200="","",ROUND(SUMIFS('الحضور والانصراف'!$M$2:$M$3001,'الحضور والانصراف'!$B$2:$B$3001,$A200,'الحضور والانصراف'!$A$2:$A$3001,"&gt;="&amp;$D$3,'الحضور والانصراف'!$A$2:$A$3001,"&lt;="&amp;$F$3)/60,2))</f>
        <v>0</v>
      </c>
      <c r="L200" s="21" t="n">
        <f aca="false">IF($A200="","",SUMIFS(المأموريات!$F$2:$F$1001,المأموريات!$A$2:$A$1001,$A200,المأموريات!$C$2:$C$1001,"&gt;="&amp;$D$3,المأموريات!$C$2:$C$1001,"&lt;="&amp;$F$3,المأموريات!$H$2:$H$1001,"موافق"))</f>
        <v>0</v>
      </c>
      <c r="M200" s="24" t="n">
        <f aca="false">IF($A200="","",N(الموظفين!K196))</f>
        <v>3000</v>
      </c>
      <c r="N200" s="24" t="n">
        <f aca="false">IF($A200="","",SUMIFS('الحضور والانصراف'!$S$2:$S$3001,'الحضور والانصراف'!$B$2:$B$3001,$A200,'الحضور والانصراف'!$A$2:$A$3001,"&gt;="&amp;$D$3,'الحضور والانصراف'!$A$2:$A$3001,"&lt;="&amp;$F$3))</f>
        <v>0</v>
      </c>
      <c r="O200" s="24" t="n">
        <f aca="false">IF($A200="","",SUMIFS('الحضور والانصراف'!$Q$2:$Q$3001,'الحضور والانصراف'!$B$2:$B$3001,$A200,'الحضور والانصراف'!$A$2:$A$3001,"&gt;="&amp;$D$3,'الحضور والانصراف'!$A$2:$A$3001,"&lt;="&amp;$F$3))</f>
        <v>0</v>
      </c>
      <c r="P200" s="24" t="n">
        <f aca="false">IF($A200="","",SUMIFS('الحضور والانصراف'!$R$2:$R$3001,'الحضور والانصراف'!$B$2:$B$3001,$A200,'الحضور والانصراف'!$A$2:$A$3001,"&gt;="&amp;$D$3,'الحضور والانصراف'!$A$2:$A$3001,"&lt;="&amp;$F$3))</f>
        <v>0</v>
      </c>
      <c r="Q200" s="24" t="n">
        <f aca="false">IF($A200="","",M200+N200-O200-P200)</f>
        <v>3000</v>
      </c>
    </row>
    <row r="201" customFormat="false" ht="15" hidden="false" customHeight="false" outlineLevel="0" collapsed="false">
      <c r="A201" s="18" t="str">
        <f aca="false">IF(الموظفين!A197="","",الموظفين!A197)</f>
        <v>EMP196</v>
      </c>
      <c r="B201" s="18" t="str">
        <f aca="false">IF($A201="","",الموظفين!B197)</f>
        <v>الموظف 196</v>
      </c>
      <c r="C201" s="18" t="str">
        <f aca="false">IF($A201="","",IF(الموظفين!C197="","",الموظفين!C197))</f>
        <v/>
      </c>
      <c r="D201" s="22" t="n">
        <f aca="false">IF($A201="","",COUNTIFS('الحضور والانصراف'!$B$2:$B$3001,$A201,'الحضور والانصراف'!$P$2:$P$3001,"حاضر",'الحضور والانصراف'!$A$2:$A$3001,"&gt;="&amp;$D$3,'الحضور والانصراف'!$A$2:$A$3001,"&lt;="&amp;$F$3)+COUNTIFS('الحضور والانصراف'!$B$2:$B$3001,$A201,'الحضور والانصراف'!$P$2:$P$3001,"متأخر",'الحضور والانصراف'!$A$2:$A$3001,"&gt;="&amp;$D$3,'الحضور والانصراف'!$A$2:$A$3001,"&lt;="&amp;$F$3)+COUNTIFS('الحضور والانصراف'!$B$2:$B$3001,$A201,'الحضور والانصراف'!$P$2:$P$3001,"بدون انصراف",'الحضور والانصراف'!$A$2:$A$3001,"&gt;="&amp;$D$3,'الحضور والانصراف'!$A$2:$A$3001,"&lt;="&amp;$F$3))</f>
        <v>0</v>
      </c>
      <c r="E201" s="22" t="n">
        <f aca="false">IF($A201="","",COUNTIFS('الحضور والانصراف'!$B$2:$B$3001,$A201,'الحضور والانصراف'!$P$2:$P$3001,"متأخر",'الحضور والانصراف'!$A$2:$A$3001,"&gt;="&amp;$D$3,'الحضور والانصراف'!$A$2:$A$3001,"&lt;="&amp;$F$3))</f>
        <v>0</v>
      </c>
      <c r="F201" s="22" t="n">
        <f aca="false">IF($A201="","",COUNTIFS('الحضور والانصراف'!$B$2:$B$3001,$A201,'الحضور والانصراف'!$P$2:$P$3001,"غائب",'الحضور والانصراف'!$A$2:$A$3001,"&gt;="&amp;$D$3,'الحضور والانصراف'!$A$2:$A$3001,"&lt;="&amp;$F$3)+COUNTIFS('الحضور والانصراف'!$B$2:$B$3001,$A201,'الحضور والانصراف'!$P$2:$P$3001,"غياب",'الحضور والانصراف'!$A$2:$A$3001,"&gt;="&amp;$D$3,'الحضور والانصراف'!$A$2:$A$3001,"&lt;="&amp;$F$3))</f>
        <v>0</v>
      </c>
      <c r="G201" s="22" t="n">
        <f aca="false">IF($A201="","",SUMIFS(الإجازات!$I$2:$I$1001,الإجازات!$A$2:$A$1001,$A201,الإجازات!$G$2:$G$1001,"مقبولة"))</f>
        <v>0</v>
      </c>
      <c r="H201" s="21" t="n">
        <f aca="false">IF($A201="","",SUMIFS('الحضور والانصراف'!$J$2:$J$3001,'الحضور والانصراف'!$B$2:$B$3001,$A201,'الحضور والانصراف'!$A$2:$A$3001,"&gt;="&amp;$D$3,'الحضور والانصراف'!$A$2:$A$3001,"&lt;="&amp;$F$3))</f>
        <v>0</v>
      </c>
      <c r="I201" s="22" t="n">
        <f aca="false">IF($A201="","",SUMIFS('الحضور والانصراف'!$K$2:$K$3001,'الحضور والانصراف'!$B$2:$B$3001,$A201,'الحضور والانصراف'!$A$2:$A$3001,"&gt;="&amp;$D$3,'الحضور والانصراف'!$A$2:$A$3001,"&lt;="&amp;$F$3))</f>
        <v>0</v>
      </c>
      <c r="J201" s="22" t="n">
        <f aca="false">IF($A201="","",SUMIFS('الحضور والانصراف'!$L$2:$L$3001,'الحضور والانصراف'!$B$2:$B$3001,$A201,'الحضور والانصراف'!$A$2:$A$3001,"&gt;="&amp;$D$3,'الحضور والانصراف'!$A$2:$A$3001,"&lt;="&amp;$F$3))</f>
        <v>0</v>
      </c>
      <c r="K201" s="21" t="n">
        <f aca="false">IF($A201="","",ROUND(SUMIFS('الحضور والانصراف'!$M$2:$M$3001,'الحضور والانصراف'!$B$2:$B$3001,$A201,'الحضور والانصراف'!$A$2:$A$3001,"&gt;="&amp;$D$3,'الحضور والانصراف'!$A$2:$A$3001,"&lt;="&amp;$F$3)/60,2))</f>
        <v>0</v>
      </c>
      <c r="L201" s="21" t="n">
        <f aca="false">IF($A201="","",SUMIFS(المأموريات!$F$2:$F$1001,المأموريات!$A$2:$A$1001,$A201,المأموريات!$C$2:$C$1001,"&gt;="&amp;$D$3,المأموريات!$C$2:$C$1001,"&lt;="&amp;$F$3,المأموريات!$H$2:$H$1001,"موافق"))</f>
        <v>0</v>
      </c>
      <c r="M201" s="24" t="n">
        <f aca="false">IF($A201="","",N(الموظفين!K197))</f>
        <v>3000</v>
      </c>
      <c r="N201" s="24" t="n">
        <f aca="false">IF($A201="","",SUMIFS('الحضور والانصراف'!$S$2:$S$3001,'الحضور والانصراف'!$B$2:$B$3001,$A201,'الحضور والانصراف'!$A$2:$A$3001,"&gt;="&amp;$D$3,'الحضور والانصراف'!$A$2:$A$3001,"&lt;="&amp;$F$3))</f>
        <v>0</v>
      </c>
      <c r="O201" s="24" t="n">
        <f aca="false">IF($A201="","",SUMIFS('الحضور والانصراف'!$Q$2:$Q$3001,'الحضور والانصراف'!$B$2:$B$3001,$A201,'الحضور والانصراف'!$A$2:$A$3001,"&gt;="&amp;$D$3,'الحضور والانصراف'!$A$2:$A$3001,"&lt;="&amp;$F$3))</f>
        <v>0</v>
      </c>
      <c r="P201" s="24" t="n">
        <f aca="false">IF($A201="","",SUMIFS('الحضور والانصراف'!$R$2:$R$3001,'الحضور والانصراف'!$B$2:$B$3001,$A201,'الحضور والانصراف'!$A$2:$A$3001,"&gt;="&amp;$D$3,'الحضور والانصراف'!$A$2:$A$3001,"&lt;="&amp;$F$3))</f>
        <v>0</v>
      </c>
      <c r="Q201" s="24" t="n">
        <f aca="false">IF($A201="","",M201+N201-O201-P201)</f>
        <v>3000</v>
      </c>
    </row>
    <row r="202" customFormat="false" ht="15" hidden="false" customHeight="false" outlineLevel="0" collapsed="false">
      <c r="A202" s="18" t="str">
        <f aca="false">IF(الموظفين!A198="","",الموظفين!A198)</f>
        <v>EMP197</v>
      </c>
      <c r="B202" s="18" t="str">
        <f aca="false">IF($A202="","",الموظفين!B198)</f>
        <v>الموظف 197</v>
      </c>
      <c r="C202" s="18" t="str">
        <f aca="false">IF($A202="","",IF(الموظفين!C198="","",الموظفين!C198))</f>
        <v/>
      </c>
      <c r="D202" s="22" t="n">
        <f aca="false">IF($A202="","",COUNTIFS('الحضور والانصراف'!$B$2:$B$3001,$A202,'الحضور والانصراف'!$P$2:$P$3001,"حاضر",'الحضور والانصراف'!$A$2:$A$3001,"&gt;="&amp;$D$3,'الحضور والانصراف'!$A$2:$A$3001,"&lt;="&amp;$F$3)+COUNTIFS('الحضور والانصراف'!$B$2:$B$3001,$A202,'الحضور والانصراف'!$P$2:$P$3001,"متأخر",'الحضور والانصراف'!$A$2:$A$3001,"&gt;="&amp;$D$3,'الحضور والانصراف'!$A$2:$A$3001,"&lt;="&amp;$F$3)+COUNTIFS('الحضور والانصراف'!$B$2:$B$3001,$A202,'الحضور والانصراف'!$P$2:$P$3001,"بدون انصراف",'الحضور والانصراف'!$A$2:$A$3001,"&gt;="&amp;$D$3,'الحضور والانصراف'!$A$2:$A$3001,"&lt;="&amp;$F$3))</f>
        <v>0</v>
      </c>
      <c r="E202" s="22" t="n">
        <f aca="false">IF($A202="","",COUNTIFS('الحضور والانصراف'!$B$2:$B$3001,$A202,'الحضور والانصراف'!$P$2:$P$3001,"متأخر",'الحضور والانصراف'!$A$2:$A$3001,"&gt;="&amp;$D$3,'الحضور والانصراف'!$A$2:$A$3001,"&lt;="&amp;$F$3))</f>
        <v>0</v>
      </c>
      <c r="F202" s="22" t="n">
        <f aca="false">IF($A202="","",COUNTIFS('الحضور والانصراف'!$B$2:$B$3001,$A202,'الحضور والانصراف'!$P$2:$P$3001,"غائب",'الحضور والانصراف'!$A$2:$A$3001,"&gt;="&amp;$D$3,'الحضور والانصراف'!$A$2:$A$3001,"&lt;="&amp;$F$3)+COUNTIFS('الحضور والانصراف'!$B$2:$B$3001,$A202,'الحضور والانصراف'!$P$2:$P$3001,"غياب",'الحضور والانصراف'!$A$2:$A$3001,"&gt;="&amp;$D$3,'الحضور والانصراف'!$A$2:$A$3001,"&lt;="&amp;$F$3))</f>
        <v>0</v>
      </c>
      <c r="G202" s="22" t="n">
        <f aca="false">IF($A202="","",SUMIFS(الإجازات!$I$2:$I$1001,الإجازات!$A$2:$A$1001,$A202,الإجازات!$G$2:$G$1001,"مقبولة"))</f>
        <v>0</v>
      </c>
      <c r="H202" s="21" t="n">
        <f aca="false">IF($A202="","",SUMIFS('الحضور والانصراف'!$J$2:$J$3001,'الحضور والانصراف'!$B$2:$B$3001,$A202,'الحضور والانصراف'!$A$2:$A$3001,"&gt;="&amp;$D$3,'الحضور والانصراف'!$A$2:$A$3001,"&lt;="&amp;$F$3))</f>
        <v>0</v>
      </c>
      <c r="I202" s="22" t="n">
        <f aca="false">IF($A202="","",SUMIFS('الحضور والانصراف'!$K$2:$K$3001,'الحضور والانصراف'!$B$2:$B$3001,$A202,'الحضور والانصراف'!$A$2:$A$3001,"&gt;="&amp;$D$3,'الحضور والانصراف'!$A$2:$A$3001,"&lt;="&amp;$F$3))</f>
        <v>0</v>
      </c>
      <c r="J202" s="22" t="n">
        <f aca="false">IF($A202="","",SUMIFS('الحضور والانصراف'!$L$2:$L$3001,'الحضور والانصراف'!$B$2:$B$3001,$A202,'الحضور والانصراف'!$A$2:$A$3001,"&gt;="&amp;$D$3,'الحضور والانصراف'!$A$2:$A$3001,"&lt;="&amp;$F$3))</f>
        <v>0</v>
      </c>
      <c r="K202" s="21" t="n">
        <f aca="false">IF($A202="","",ROUND(SUMIFS('الحضور والانصراف'!$M$2:$M$3001,'الحضور والانصراف'!$B$2:$B$3001,$A202,'الحضور والانصراف'!$A$2:$A$3001,"&gt;="&amp;$D$3,'الحضور والانصراف'!$A$2:$A$3001,"&lt;="&amp;$F$3)/60,2))</f>
        <v>0</v>
      </c>
      <c r="L202" s="21" t="n">
        <f aca="false">IF($A202="","",SUMIFS(المأموريات!$F$2:$F$1001,المأموريات!$A$2:$A$1001,$A202,المأموريات!$C$2:$C$1001,"&gt;="&amp;$D$3,المأموريات!$C$2:$C$1001,"&lt;="&amp;$F$3,المأموريات!$H$2:$H$1001,"موافق"))</f>
        <v>0</v>
      </c>
      <c r="M202" s="24" t="n">
        <f aca="false">IF($A202="","",N(الموظفين!K198))</f>
        <v>3000</v>
      </c>
      <c r="N202" s="24" t="n">
        <f aca="false">IF($A202="","",SUMIFS('الحضور والانصراف'!$S$2:$S$3001,'الحضور والانصراف'!$B$2:$B$3001,$A202,'الحضور والانصراف'!$A$2:$A$3001,"&gt;="&amp;$D$3,'الحضور والانصراف'!$A$2:$A$3001,"&lt;="&amp;$F$3))</f>
        <v>0</v>
      </c>
      <c r="O202" s="24" t="n">
        <f aca="false">IF($A202="","",SUMIFS('الحضور والانصراف'!$Q$2:$Q$3001,'الحضور والانصراف'!$B$2:$B$3001,$A202,'الحضور والانصراف'!$A$2:$A$3001,"&gt;="&amp;$D$3,'الحضور والانصراف'!$A$2:$A$3001,"&lt;="&amp;$F$3))</f>
        <v>0</v>
      </c>
      <c r="P202" s="24" t="n">
        <f aca="false">IF($A202="","",SUMIFS('الحضور والانصراف'!$R$2:$R$3001,'الحضور والانصراف'!$B$2:$B$3001,$A202,'الحضور والانصراف'!$A$2:$A$3001,"&gt;="&amp;$D$3,'الحضور والانصراف'!$A$2:$A$3001,"&lt;="&amp;$F$3))</f>
        <v>0</v>
      </c>
      <c r="Q202" s="24" t="n">
        <f aca="false">IF($A202="","",M202+N202-O202-P202)</f>
        <v>3000</v>
      </c>
    </row>
    <row r="203" customFormat="false" ht="15" hidden="false" customHeight="false" outlineLevel="0" collapsed="false">
      <c r="A203" s="18" t="str">
        <f aca="false">IF(الموظفين!A199="","",الموظفين!A199)</f>
        <v>EMP198</v>
      </c>
      <c r="B203" s="18" t="str">
        <f aca="false">IF($A203="","",الموظفين!B199)</f>
        <v>الموظف 198</v>
      </c>
      <c r="C203" s="18" t="str">
        <f aca="false">IF($A203="","",IF(الموظفين!C199="","",الموظفين!C199))</f>
        <v/>
      </c>
      <c r="D203" s="22" t="n">
        <f aca="false">IF($A203="","",COUNTIFS('الحضور والانصراف'!$B$2:$B$3001,$A203,'الحضور والانصراف'!$P$2:$P$3001,"حاضر",'الحضور والانصراف'!$A$2:$A$3001,"&gt;="&amp;$D$3,'الحضور والانصراف'!$A$2:$A$3001,"&lt;="&amp;$F$3)+COUNTIFS('الحضور والانصراف'!$B$2:$B$3001,$A203,'الحضور والانصراف'!$P$2:$P$3001,"متأخر",'الحضور والانصراف'!$A$2:$A$3001,"&gt;="&amp;$D$3,'الحضور والانصراف'!$A$2:$A$3001,"&lt;="&amp;$F$3)+COUNTIFS('الحضور والانصراف'!$B$2:$B$3001,$A203,'الحضور والانصراف'!$P$2:$P$3001,"بدون انصراف",'الحضور والانصراف'!$A$2:$A$3001,"&gt;="&amp;$D$3,'الحضور والانصراف'!$A$2:$A$3001,"&lt;="&amp;$F$3))</f>
        <v>0</v>
      </c>
      <c r="E203" s="22" t="n">
        <f aca="false">IF($A203="","",COUNTIFS('الحضور والانصراف'!$B$2:$B$3001,$A203,'الحضور والانصراف'!$P$2:$P$3001,"متأخر",'الحضور والانصراف'!$A$2:$A$3001,"&gt;="&amp;$D$3,'الحضور والانصراف'!$A$2:$A$3001,"&lt;="&amp;$F$3))</f>
        <v>0</v>
      </c>
      <c r="F203" s="22" t="n">
        <f aca="false">IF($A203="","",COUNTIFS('الحضور والانصراف'!$B$2:$B$3001,$A203,'الحضور والانصراف'!$P$2:$P$3001,"غائب",'الحضور والانصراف'!$A$2:$A$3001,"&gt;="&amp;$D$3,'الحضور والانصراف'!$A$2:$A$3001,"&lt;="&amp;$F$3)+COUNTIFS('الحضور والانصراف'!$B$2:$B$3001,$A203,'الحضور والانصراف'!$P$2:$P$3001,"غياب",'الحضور والانصراف'!$A$2:$A$3001,"&gt;="&amp;$D$3,'الحضور والانصراف'!$A$2:$A$3001,"&lt;="&amp;$F$3))</f>
        <v>0</v>
      </c>
      <c r="G203" s="22" t="n">
        <f aca="false">IF($A203="","",SUMIFS(الإجازات!$I$2:$I$1001,الإجازات!$A$2:$A$1001,$A203,الإجازات!$G$2:$G$1001,"مقبولة"))</f>
        <v>0</v>
      </c>
      <c r="H203" s="21" t="n">
        <f aca="false">IF($A203="","",SUMIFS('الحضور والانصراف'!$J$2:$J$3001,'الحضور والانصراف'!$B$2:$B$3001,$A203,'الحضور والانصراف'!$A$2:$A$3001,"&gt;="&amp;$D$3,'الحضور والانصراف'!$A$2:$A$3001,"&lt;="&amp;$F$3))</f>
        <v>0</v>
      </c>
      <c r="I203" s="22" t="n">
        <f aca="false">IF($A203="","",SUMIFS('الحضور والانصراف'!$K$2:$K$3001,'الحضور والانصراف'!$B$2:$B$3001,$A203,'الحضور والانصراف'!$A$2:$A$3001,"&gt;="&amp;$D$3,'الحضور والانصراف'!$A$2:$A$3001,"&lt;="&amp;$F$3))</f>
        <v>0</v>
      </c>
      <c r="J203" s="22" t="n">
        <f aca="false">IF($A203="","",SUMIFS('الحضور والانصراف'!$L$2:$L$3001,'الحضور والانصراف'!$B$2:$B$3001,$A203,'الحضور والانصراف'!$A$2:$A$3001,"&gt;="&amp;$D$3,'الحضور والانصراف'!$A$2:$A$3001,"&lt;="&amp;$F$3))</f>
        <v>0</v>
      </c>
      <c r="K203" s="21" t="n">
        <f aca="false">IF($A203="","",ROUND(SUMIFS('الحضور والانصراف'!$M$2:$M$3001,'الحضور والانصراف'!$B$2:$B$3001,$A203,'الحضور والانصراف'!$A$2:$A$3001,"&gt;="&amp;$D$3,'الحضور والانصراف'!$A$2:$A$3001,"&lt;="&amp;$F$3)/60,2))</f>
        <v>0</v>
      </c>
      <c r="L203" s="21" t="n">
        <f aca="false">IF($A203="","",SUMIFS(المأموريات!$F$2:$F$1001,المأموريات!$A$2:$A$1001,$A203,المأموريات!$C$2:$C$1001,"&gt;="&amp;$D$3,المأموريات!$C$2:$C$1001,"&lt;="&amp;$F$3,المأموريات!$H$2:$H$1001,"موافق"))</f>
        <v>0</v>
      </c>
      <c r="M203" s="24" t="n">
        <f aca="false">IF($A203="","",N(الموظفين!K199))</f>
        <v>3000</v>
      </c>
      <c r="N203" s="24" t="n">
        <f aca="false">IF($A203="","",SUMIFS('الحضور والانصراف'!$S$2:$S$3001,'الحضور والانصراف'!$B$2:$B$3001,$A203,'الحضور والانصراف'!$A$2:$A$3001,"&gt;="&amp;$D$3,'الحضور والانصراف'!$A$2:$A$3001,"&lt;="&amp;$F$3))</f>
        <v>0</v>
      </c>
      <c r="O203" s="24" t="n">
        <f aca="false">IF($A203="","",SUMIFS('الحضور والانصراف'!$Q$2:$Q$3001,'الحضور والانصراف'!$B$2:$B$3001,$A203,'الحضور والانصراف'!$A$2:$A$3001,"&gt;="&amp;$D$3,'الحضور والانصراف'!$A$2:$A$3001,"&lt;="&amp;$F$3))</f>
        <v>0</v>
      </c>
      <c r="P203" s="24" t="n">
        <f aca="false">IF($A203="","",SUMIFS('الحضور والانصراف'!$R$2:$R$3001,'الحضور والانصراف'!$B$2:$B$3001,$A203,'الحضور والانصراف'!$A$2:$A$3001,"&gt;="&amp;$D$3,'الحضور والانصراف'!$A$2:$A$3001,"&lt;="&amp;$F$3))</f>
        <v>0</v>
      </c>
      <c r="Q203" s="24" t="n">
        <f aca="false">IF($A203="","",M203+N203-O203-P203)</f>
        <v>3000</v>
      </c>
    </row>
    <row r="204" customFormat="false" ht="15" hidden="false" customHeight="false" outlineLevel="0" collapsed="false">
      <c r="A204" s="18" t="str">
        <f aca="false">IF(الموظفين!A200="","",الموظفين!A200)</f>
        <v>EMP199</v>
      </c>
      <c r="B204" s="18" t="str">
        <f aca="false">IF($A204="","",الموظفين!B200)</f>
        <v>الموظف 199</v>
      </c>
      <c r="C204" s="18" t="str">
        <f aca="false">IF($A204="","",IF(الموظفين!C200="","",الموظفين!C200))</f>
        <v/>
      </c>
      <c r="D204" s="22" t="n">
        <f aca="false">IF($A204="","",COUNTIFS('الحضور والانصراف'!$B$2:$B$3001,$A204,'الحضور والانصراف'!$P$2:$P$3001,"حاضر",'الحضور والانصراف'!$A$2:$A$3001,"&gt;="&amp;$D$3,'الحضور والانصراف'!$A$2:$A$3001,"&lt;="&amp;$F$3)+COUNTIFS('الحضور والانصراف'!$B$2:$B$3001,$A204,'الحضور والانصراف'!$P$2:$P$3001,"متأخر",'الحضور والانصراف'!$A$2:$A$3001,"&gt;="&amp;$D$3,'الحضور والانصراف'!$A$2:$A$3001,"&lt;="&amp;$F$3)+COUNTIFS('الحضور والانصراف'!$B$2:$B$3001,$A204,'الحضور والانصراف'!$P$2:$P$3001,"بدون انصراف",'الحضور والانصراف'!$A$2:$A$3001,"&gt;="&amp;$D$3,'الحضور والانصراف'!$A$2:$A$3001,"&lt;="&amp;$F$3))</f>
        <v>0</v>
      </c>
      <c r="E204" s="22" t="n">
        <f aca="false">IF($A204="","",COUNTIFS('الحضور والانصراف'!$B$2:$B$3001,$A204,'الحضور والانصراف'!$P$2:$P$3001,"متأخر",'الحضور والانصراف'!$A$2:$A$3001,"&gt;="&amp;$D$3,'الحضور والانصراف'!$A$2:$A$3001,"&lt;="&amp;$F$3))</f>
        <v>0</v>
      </c>
      <c r="F204" s="22" t="n">
        <f aca="false">IF($A204="","",COUNTIFS('الحضور والانصراف'!$B$2:$B$3001,$A204,'الحضور والانصراف'!$P$2:$P$3001,"غائب",'الحضور والانصراف'!$A$2:$A$3001,"&gt;="&amp;$D$3,'الحضور والانصراف'!$A$2:$A$3001,"&lt;="&amp;$F$3)+COUNTIFS('الحضور والانصراف'!$B$2:$B$3001,$A204,'الحضور والانصراف'!$P$2:$P$3001,"غياب",'الحضور والانصراف'!$A$2:$A$3001,"&gt;="&amp;$D$3,'الحضور والانصراف'!$A$2:$A$3001,"&lt;="&amp;$F$3))</f>
        <v>0</v>
      </c>
      <c r="G204" s="22" t="n">
        <f aca="false">IF($A204="","",SUMIFS(الإجازات!$I$2:$I$1001,الإجازات!$A$2:$A$1001,$A204,الإجازات!$G$2:$G$1001,"مقبولة"))</f>
        <v>0</v>
      </c>
      <c r="H204" s="21" t="n">
        <f aca="false">IF($A204="","",SUMIFS('الحضور والانصراف'!$J$2:$J$3001,'الحضور والانصراف'!$B$2:$B$3001,$A204,'الحضور والانصراف'!$A$2:$A$3001,"&gt;="&amp;$D$3,'الحضور والانصراف'!$A$2:$A$3001,"&lt;="&amp;$F$3))</f>
        <v>0</v>
      </c>
      <c r="I204" s="22" t="n">
        <f aca="false">IF($A204="","",SUMIFS('الحضور والانصراف'!$K$2:$K$3001,'الحضور والانصراف'!$B$2:$B$3001,$A204,'الحضور والانصراف'!$A$2:$A$3001,"&gt;="&amp;$D$3,'الحضور والانصراف'!$A$2:$A$3001,"&lt;="&amp;$F$3))</f>
        <v>0</v>
      </c>
      <c r="J204" s="22" t="n">
        <f aca="false">IF($A204="","",SUMIFS('الحضور والانصراف'!$L$2:$L$3001,'الحضور والانصراف'!$B$2:$B$3001,$A204,'الحضور والانصراف'!$A$2:$A$3001,"&gt;="&amp;$D$3,'الحضور والانصراف'!$A$2:$A$3001,"&lt;="&amp;$F$3))</f>
        <v>0</v>
      </c>
      <c r="K204" s="21" t="n">
        <f aca="false">IF($A204="","",ROUND(SUMIFS('الحضور والانصراف'!$M$2:$M$3001,'الحضور والانصراف'!$B$2:$B$3001,$A204,'الحضور والانصراف'!$A$2:$A$3001,"&gt;="&amp;$D$3,'الحضور والانصراف'!$A$2:$A$3001,"&lt;="&amp;$F$3)/60,2))</f>
        <v>0</v>
      </c>
      <c r="L204" s="21" t="n">
        <f aca="false">IF($A204="","",SUMIFS(المأموريات!$F$2:$F$1001,المأموريات!$A$2:$A$1001,$A204,المأموريات!$C$2:$C$1001,"&gt;="&amp;$D$3,المأموريات!$C$2:$C$1001,"&lt;="&amp;$F$3,المأموريات!$H$2:$H$1001,"موافق"))</f>
        <v>0</v>
      </c>
      <c r="M204" s="24" t="n">
        <f aca="false">IF($A204="","",N(الموظفين!K200))</f>
        <v>3000</v>
      </c>
      <c r="N204" s="24" t="n">
        <f aca="false">IF($A204="","",SUMIFS('الحضور والانصراف'!$S$2:$S$3001,'الحضور والانصراف'!$B$2:$B$3001,$A204,'الحضور والانصراف'!$A$2:$A$3001,"&gt;="&amp;$D$3,'الحضور والانصراف'!$A$2:$A$3001,"&lt;="&amp;$F$3))</f>
        <v>0</v>
      </c>
      <c r="O204" s="24" t="n">
        <f aca="false">IF($A204="","",SUMIFS('الحضور والانصراف'!$Q$2:$Q$3001,'الحضور والانصراف'!$B$2:$B$3001,$A204,'الحضور والانصراف'!$A$2:$A$3001,"&gt;="&amp;$D$3,'الحضور والانصراف'!$A$2:$A$3001,"&lt;="&amp;$F$3))</f>
        <v>0</v>
      </c>
      <c r="P204" s="24" t="n">
        <f aca="false">IF($A204="","",SUMIFS('الحضور والانصراف'!$R$2:$R$3001,'الحضور والانصراف'!$B$2:$B$3001,$A204,'الحضور والانصراف'!$A$2:$A$3001,"&gt;="&amp;$D$3,'الحضور والانصراف'!$A$2:$A$3001,"&lt;="&amp;$F$3))</f>
        <v>0</v>
      </c>
      <c r="Q204" s="24" t="n">
        <f aca="false">IF($A204="","",M204+N204-O204-P204)</f>
        <v>3000</v>
      </c>
    </row>
    <row r="205" customFormat="false" ht="15" hidden="false" customHeight="false" outlineLevel="0" collapsed="false">
      <c r="A205" s="18" t="str">
        <f aca="false">IF(الموظفين!A201="","",الموظفين!A201)</f>
        <v>EMP200</v>
      </c>
      <c r="B205" s="18" t="str">
        <f aca="false">IF($A205="","",الموظفين!B201)</f>
        <v>الموظف 200</v>
      </c>
      <c r="C205" s="18" t="str">
        <f aca="false">IF($A205="","",IF(الموظفين!C201="","",الموظفين!C201))</f>
        <v/>
      </c>
      <c r="D205" s="22" t="n">
        <f aca="false">IF($A205="","",COUNTIFS('الحضور والانصراف'!$B$2:$B$3001,$A205,'الحضور والانصراف'!$P$2:$P$3001,"حاضر",'الحضور والانصراف'!$A$2:$A$3001,"&gt;="&amp;$D$3,'الحضور والانصراف'!$A$2:$A$3001,"&lt;="&amp;$F$3)+COUNTIFS('الحضور والانصراف'!$B$2:$B$3001,$A205,'الحضور والانصراف'!$P$2:$P$3001,"متأخر",'الحضور والانصراف'!$A$2:$A$3001,"&gt;="&amp;$D$3,'الحضور والانصراف'!$A$2:$A$3001,"&lt;="&amp;$F$3)+COUNTIFS('الحضور والانصراف'!$B$2:$B$3001,$A205,'الحضور والانصراف'!$P$2:$P$3001,"بدون انصراف",'الحضور والانصراف'!$A$2:$A$3001,"&gt;="&amp;$D$3,'الحضور والانصراف'!$A$2:$A$3001,"&lt;="&amp;$F$3))</f>
        <v>0</v>
      </c>
      <c r="E205" s="22" t="n">
        <f aca="false">IF($A205="","",COUNTIFS('الحضور والانصراف'!$B$2:$B$3001,$A205,'الحضور والانصراف'!$P$2:$P$3001,"متأخر",'الحضور والانصراف'!$A$2:$A$3001,"&gt;="&amp;$D$3,'الحضور والانصراف'!$A$2:$A$3001,"&lt;="&amp;$F$3))</f>
        <v>0</v>
      </c>
      <c r="F205" s="22" t="n">
        <f aca="false">IF($A205="","",COUNTIFS('الحضور والانصراف'!$B$2:$B$3001,$A205,'الحضور والانصراف'!$P$2:$P$3001,"غائب",'الحضور والانصراف'!$A$2:$A$3001,"&gt;="&amp;$D$3,'الحضور والانصراف'!$A$2:$A$3001,"&lt;="&amp;$F$3)+COUNTIFS('الحضور والانصراف'!$B$2:$B$3001,$A205,'الحضور والانصراف'!$P$2:$P$3001,"غياب",'الحضور والانصراف'!$A$2:$A$3001,"&gt;="&amp;$D$3,'الحضور والانصراف'!$A$2:$A$3001,"&lt;="&amp;$F$3))</f>
        <v>0</v>
      </c>
      <c r="G205" s="22" t="n">
        <f aca="false">IF($A205="","",SUMIFS(الإجازات!$I$2:$I$1001,الإجازات!$A$2:$A$1001,$A205,الإجازات!$G$2:$G$1001,"مقبولة"))</f>
        <v>0</v>
      </c>
      <c r="H205" s="21" t="n">
        <f aca="false">IF($A205="","",SUMIFS('الحضور والانصراف'!$J$2:$J$3001,'الحضور والانصراف'!$B$2:$B$3001,$A205,'الحضور والانصراف'!$A$2:$A$3001,"&gt;="&amp;$D$3,'الحضور والانصراف'!$A$2:$A$3001,"&lt;="&amp;$F$3))</f>
        <v>0</v>
      </c>
      <c r="I205" s="22" t="n">
        <f aca="false">IF($A205="","",SUMIFS('الحضور والانصراف'!$K$2:$K$3001,'الحضور والانصراف'!$B$2:$B$3001,$A205,'الحضور والانصراف'!$A$2:$A$3001,"&gt;="&amp;$D$3,'الحضور والانصراف'!$A$2:$A$3001,"&lt;="&amp;$F$3))</f>
        <v>0</v>
      </c>
      <c r="J205" s="22" t="n">
        <f aca="false">IF($A205="","",SUMIFS('الحضور والانصراف'!$L$2:$L$3001,'الحضور والانصراف'!$B$2:$B$3001,$A205,'الحضور والانصراف'!$A$2:$A$3001,"&gt;="&amp;$D$3,'الحضور والانصراف'!$A$2:$A$3001,"&lt;="&amp;$F$3))</f>
        <v>0</v>
      </c>
      <c r="K205" s="21" t="n">
        <f aca="false">IF($A205="","",ROUND(SUMIFS('الحضور والانصراف'!$M$2:$M$3001,'الحضور والانصراف'!$B$2:$B$3001,$A205,'الحضور والانصراف'!$A$2:$A$3001,"&gt;="&amp;$D$3,'الحضور والانصراف'!$A$2:$A$3001,"&lt;="&amp;$F$3)/60,2))</f>
        <v>0</v>
      </c>
      <c r="L205" s="21" t="n">
        <f aca="false">IF($A205="","",SUMIFS(المأموريات!$F$2:$F$1001,المأموريات!$A$2:$A$1001,$A205,المأموريات!$C$2:$C$1001,"&gt;="&amp;$D$3,المأموريات!$C$2:$C$1001,"&lt;="&amp;$F$3,المأموريات!$H$2:$H$1001,"موافق"))</f>
        <v>0</v>
      </c>
      <c r="M205" s="24" t="n">
        <f aca="false">IF($A205="","",N(الموظفين!K201))</f>
        <v>3000</v>
      </c>
      <c r="N205" s="24" t="n">
        <f aca="false">IF($A205="","",SUMIFS('الحضور والانصراف'!$S$2:$S$3001,'الحضور والانصراف'!$B$2:$B$3001,$A205,'الحضور والانصراف'!$A$2:$A$3001,"&gt;="&amp;$D$3,'الحضور والانصراف'!$A$2:$A$3001,"&lt;="&amp;$F$3))</f>
        <v>0</v>
      </c>
      <c r="O205" s="24" t="n">
        <f aca="false">IF($A205="","",SUMIFS('الحضور والانصراف'!$Q$2:$Q$3001,'الحضور والانصراف'!$B$2:$B$3001,$A205,'الحضور والانصراف'!$A$2:$A$3001,"&gt;="&amp;$D$3,'الحضور والانصراف'!$A$2:$A$3001,"&lt;="&amp;$F$3))</f>
        <v>0</v>
      </c>
      <c r="P205" s="24" t="n">
        <f aca="false">IF($A205="","",SUMIFS('الحضور والانصراف'!$R$2:$R$3001,'الحضور والانصراف'!$B$2:$B$3001,$A205,'الحضور والانصراف'!$A$2:$A$3001,"&gt;="&amp;$D$3,'الحضور والانصراف'!$A$2:$A$3001,"&lt;="&amp;$F$3))</f>
        <v>0</v>
      </c>
      <c r="Q205" s="24" t="n">
        <f aca="false">IF($A205="","",M205+N205-O205-P205)</f>
        <v>3000</v>
      </c>
    </row>
    <row r="206" customFormat="false" ht="15" hidden="false" customHeight="false" outlineLevel="0" collapsed="false">
      <c r="A206" s="18" t="str">
        <f aca="false">IF(الموظفين!A202="","",الموظفين!A202)</f>
        <v/>
      </c>
      <c r="B206" s="18" t="str">
        <f aca="false">IF($A206="","",الموظفين!B202)</f>
        <v/>
      </c>
      <c r="C206" s="18" t="str">
        <f aca="false">IF($A206="","",IF(الموظفين!C202="","",الموظفين!C202))</f>
        <v/>
      </c>
      <c r="D206" s="22" t="str">
        <f aca="false">IF($A206="","",COUNTIFS('الحضور والانصراف'!$B$2:$B$3001,$A206,'الحضور والانصراف'!$P$2:$P$3001,"حاضر",'الحضور والانصراف'!$A$2:$A$3001,"&gt;="&amp;$D$3,'الحضور والانصراف'!$A$2:$A$3001,"&lt;="&amp;$F$3)+COUNTIFS('الحضور والانصراف'!$B$2:$B$3001,$A206,'الحضور والانصراف'!$P$2:$P$3001,"متأخر",'الحضور والانصراف'!$A$2:$A$3001,"&gt;="&amp;$D$3,'الحضور والانصراف'!$A$2:$A$3001,"&lt;="&amp;$F$3)+COUNTIFS('الحضور والانصراف'!$B$2:$B$3001,$A206,'الحضور والانصراف'!$P$2:$P$3001,"بدون انصراف",'الحضور والانصراف'!$A$2:$A$3001,"&gt;="&amp;$D$3,'الحضور والانصراف'!$A$2:$A$3001,"&lt;="&amp;$F$3))</f>
        <v/>
      </c>
      <c r="E206" s="22" t="str">
        <f aca="false">IF($A206="","",COUNTIFS('الحضور والانصراف'!$B$2:$B$3001,$A206,'الحضور والانصراف'!$P$2:$P$3001,"متأخر",'الحضور والانصراف'!$A$2:$A$3001,"&gt;="&amp;$D$3,'الحضور والانصراف'!$A$2:$A$3001,"&lt;="&amp;$F$3))</f>
        <v/>
      </c>
      <c r="F206" s="22" t="str">
        <f aca="false">IF($A206="","",COUNTIFS('الحضور والانصراف'!$B$2:$B$3001,$A206,'الحضور والانصراف'!$P$2:$P$3001,"غائب",'الحضور والانصراف'!$A$2:$A$3001,"&gt;="&amp;$D$3,'الحضور والانصراف'!$A$2:$A$3001,"&lt;="&amp;$F$3)+COUNTIFS('الحضور والانصراف'!$B$2:$B$3001,$A206,'الحضور والانصراف'!$P$2:$P$3001,"غياب",'الحضور والانصراف'!$A$2:$A$3001,"&gt;="&amp;$D$3,'الحضور والانصراف'!$A$2:$A$3001,"&lt;="&amp;$F$3))</f>
        <v/>
      </c>
      <c r="G206" s="22" t="str">
        <f aca="false">IF($A206="","",SUMIFS(الإجازات!$I$2:$I$1001,الإجازات!$A$2:$A$1001,$A206,الإجازات!$G$2:$G$1001,"مقبولة"))</f>
        <v/>
      </c>
      <c r="H206" s="21" t="str">
        <f aca="false">IF($A206="","",SUMIFS('الحضور والانصراف'!$J$2:$J$3001,'الحضور والانصراف'!$B$2:$B$3001,$A206,'الحضور والانصراف'!$A$2:$A$3001,"&gt;="&amp;$D$3,'الحضور والانصراف'!$A$2:$A$3001,"&lt;="&amp;$F$3))</f>
        <v/>
      </c>
      <c r="I206" s="22" t="str">
        <f aca="false">IF($A206="","",SUMIFS('الحضور والانصراف'!$K$2:$K$3001,'الحضور والانصراف'!$B$2:$B$3001,$A206,'الحضور والانصراف'!$A$2:$A$3001,"&gt;="&amp;$D$3,'الحضور والانصراف'!$A$2:$A$3001,"&lt;="&amp;$F$3))</f>
        <v/>
      </c>
      <c r="J206" s="22" t="str">
        <f aca="false">IF($A206="","",SUMIFS('الحضور والانصراف'!$L$2:$L$3001,'الحضور والانصراف'!$B$2:$B$3001,$A206,'الحضور والانصراف'!$A$2:$A$3001,"&gt;="&amp;$D$3,'الحضور والانصراف'!$A$2:$A$3001,"&lt;="&amp;$F$3))</f>
        <v/>
      </c>
      <c r="K206" s="21" t="str">
        <f aca="false">IF($A206="","",ROUND(SUMIFS('الحضور والانصراف'!$M$2:$M$3001,'الحضور والانصراف'!$B$2:$B$3001,$A206,'الحضور والانصراف'!$A$2:$A$3001,"&gt;="&amp;$D$3,'الحضور والانصراف'!$A$2:$A$3001,"&lt;="&amp;$F$3)/60,2))</f>
        <v/>
      </c>
      <c r="L206" s="21" t="str">
        <f aca="false">IF($A206="","",SUMIFS(المأموريات!$F$2:$F$1001,المأموريات!$A$2:$A$1001,$A206,المأموريات!$C$2:$C$1001,"&gt;="&amp;$D$3,المأموريات!$C$2:$C$1001,"&lt;="&amp;$F$3,المأموريات!$H$2:$H$1001,"موافق"))</f>
        <v/>
      </c>
      <c r="M206" s="24" t="str">
        <f aca="false">IF($A206="","",N(الموظفين!K202))</f>
        <v/>
      </c>
      <c r="N206" s="24" t="str">
        <f aca="false">IF($A206="","",SUMIFS('الحضور والانصراف'!$S$2:$S$3001,'الحضور والانصراف'!$B$2:$B$3001,$A206,'الحضور والانصراف'!$A$2:$A$3001,"&gt;="&amp;$D$3,'الحضور والانصراف'!$A$2:$A$3001,"&lt;="&amp;$F$3))</f>
        <v/>
      </c>
      <c r="O206" s="24" t="str">
        <f aca="false">IF($A206="","",SUMIFS('الحضور والانصراف'!$Q$2:$Q$3001,'الحضور والانصراف'!$B$2:$B$3001,$A206,'الحضور والانصراف'!$A$2:$A$3001,"&gt;="&amp;$D$3,'الحضور والانصراف'!$A$2:$A$3001,"&lt;="&amp;$F$3))</f>
        <v/>
      </c>
      <c r="P206" s="24" t="str">
        <f aca="false">IF($A206="","",SUMIFS('الحضور والانصراف'!$R$2:$R$3001,'الحضور والانصراف'!$B$2:$B$3001,$A206,'الحضور والانصراف'!$A$2:$A$3001,"&gt;="&amp;$D$3,'الحضور والانصراف'!$A$2:$A$3001,"&lt;="&amp;$F$3))</f>
        <v/>
      </c>
      <c r="Q206" s="24" t="str">
        <f aca="false">IF($A206="","",M206+N206-O206-P206)</f>
        <v/>
      </c>
    </row>
    <row r="207" customFormat="false" ht="15" hidden="false" customHeight="false" outlineLevel="0" collapsed="false">
      <c r="A207" s="18" t="str">
        <f aca="false">IF(الموظفين!A203="","",الموظفين!A203)</f>
        <v/>
      </c>
      <c r="B207" s="18" t="str">
        <f aca="false">IF($A207="","",الموظفين!B203)</f>
        <v/>
      </c>
      <c r="C207" s="18" t="str">
        <f aca="false">IF($A207="","",IF(الموظفين!C203="","",الموظفين!C203))</f>
        <v/>
      </c>
      <c r="D207" s="22" t="str">
        <f aca="false">IF($A207="","",COUNTIFS('الحضور والانصراف'!$B$2:$B$3001,$A207,'الحضور والانصراف'!$P$2:$P$3001,"حاضر",'الحضور والانصراف'!$A$2:$A$3001,"&gt;="&amp;$D$3,'الحضور والانصراف'!$A$2:$A$3001,"&lt;="&amp;$F$3)+COUNTIFS('الحضور والانصراف'!$B$2:$B$3001,$A207,'الحضور والانصراف'!$P$2:$P$3001,"متأخر",'الحضور والانصراف'!$A$2:$A$3001,"&gt;="&amp;$D$3,'الحضور والانصراف'!$A$2:$A$3001,"&lt;="&amp;$F$3)+COUNTIFS('الحضور والانصراف'!$B$2:$B$3001,$A207,'الحضور والانصراف'!$P$2:$P$3001,"بدون انصراف",'الحضور والانصراف'!$A$2:$A$3001,"&gt;="&amp;$D$3,'الحضور والانصراف'!$A$2:$A$3001,"&lt;="&amp;$F$3))</f>
        <v/>
      </c>
      <c r="E207" s="22" t="str">
        <f aca="false">IF($A207="","",COUNTIFS('الحضور والانصراف'!$B$2:$B$3001,$A207,'الحضور والانصراف'!$P$2:$P$3001,"متأخر",'الحضور والانصراف'!$A$2:$A$3001,"&gt;="&amp;$D$3,'الحضور والانصراف'!$A$2:$A$3001,"&lt;="&amp;$F$3))</f>
        <v/>
      </c>
      <c r="F207" s="22" t="str">
        <f aca="false">IF($A207="","",COUNTIFS('الحضور والانصراف'!$B$2:$B$3001,$A207,'الحضور والانصراف'!$P$2:$P$3001,"غائب",'الحضور والانصراف'!$A$2:$A$3001,"&gt;="&amp;$D$3,'الحضور والانصراف'!$A$2:$A$3001,"&lt;="&amp;$F$3)+COUNTIFS('الحضور والانصراف'!$B$2:$B$3001,$A207,'الحضور والانصراف'!$P$2:$P$3001,"غياب",'الحضور والانصراف'!$A$2:$A$3001,"&gt;="&amp;$D$3,'الحضور والانصراف'!$A$2:$A$3001,"&lt;="&amp;$F$3))</f>
        <v/>
      </c>
      <c r="G207" s="22" t="str">
        <f aca="false">IF($A207="","",SUMIFS(الإجازات!$I$2:$I$1001,الإجازات!$A$2:$A$1001,$A207,الإجازات!$G$2:$G$1001,"مقبولة"))</f>
        <v/>
      </c>
      <c r="H207" s="21" t="str">
        <f aca="false">IF($A207="","",SUMIFS('الحضور والانصراف'!$J$2:$J$3001,'الحضور والانصراف'!$B$2:$B$3001,$A207,'الحضور والانصراف'!$A$2:$A$3001,"&gt;="&amp;$D$3,'الحضور والانصراف'!$A$2:$A$3001,"&lt;="&amp;$F$3))</f>
        <v/>
      </c>
      <c r="I207" s="22" t="str">
        <f aca="false">IF($A207="","",SUMIFS('الحضور والانصراف'!$K$2:$K$3001,'الحضور والانصراف'!$B$2:$B$3001,$A207,'الحضور والانصراف'!$A$2:$A$3001,"&gt;="&amp;$D$3,'الحضور والانصراف'!$A$2:$A$3001,"&lt;="&amp;$F$3))</f>
        <v/>
      </c>
      <c r="J207" s="22" t="str">
        <f aca="false">IF($A207="","",SUMIFS('الحضور والانصراف'!$L$2:$L$3001,'الحضور والانصراف'!$B$2:$B$3001,$A207,'الحضور والانصراف'!$A$2:$A$3001,"&gt;="&amp;$D$3,'الحضور والانصراف'!$A$2:$A$3001,"&lt;="&amp;$F$3))</f>
        <v/>
      </c>
      <c r="K207" s="21" t="str">
        <f aca="false">IF($A207="","",ROUND(SUMIFS('الحضور والانصراف'!$M$2:$M$3001,'الحضور والانصراف'!$B$2:$B$3001,$A207,'الحضور والانصراف'!$A$2:$A$3001,"&gt;="&amp;$D$3,'الحضور والانصراف'!$A$2:$A$3001,"&lt;="&amp;$F$3)/60,2))</f>
        <v/>
      </c>
      <c r="L207" s="21" t="str">
        <f aca="false">IF($A207="","",SUMIFS(المأموريات!$F$2:$F$1001,المأموريات!$A$2:$A$1001,$A207,المأموريات!$C$2:$C$1001,"&gt;="&amp;$D$3,المأموريات!$C$2:$C$1001,"&lt;="&amp;$F$3,المأموريات!$H$2:$H$1001,"موافق"))</f>
        <v/>
      </c>
      <c r="M207" s="24" t="str">
        <f aca="false">IF($A207="","",N(الموظفين!K203))</f>
        <v/>
      </c>
      <c r="N207" s="24" t="str">
        <f aca="false">IF($A207="","",SUMIFS('الحضور والانصراف'!$S$2:$S$3001,'الحضور والانصراف'!$B$2:$B$3001,$A207,'الحضور والانصراف'!$A$2:$A$3001,"&gt;="&amp;$D$3,'الحضور والانصراف'!$A$2:$A$3001,"&lt;="&amp;$F$3))</f>
        <v/>
      </c>
      <c r="O207" s="24" t="str">
        <f aca="false">IF($A207="","",SUMIFS('الحضور والانصراف'!$Q$2:$Q$3001,'الحضور والانصراف'!$B$2:$B$3001,$A207,'الحضور والانصراف'!$A$2:$A$3001,"&gt;="&amp;$D$3,'الحضور والانصراف'!$A$2:$A$3001,"&lt;="&amp;$F$3))</f>
        <v/>
      </c>
      <c r="P207" s="24" t="str">
        <f aca="false">IF($A207="","",SUMIFS('الحضور والانصراف'!$R$2:$R$3001,'الحضور والانصراف'!$B$2:$B$3001,$A207,'الحضور والانصراف'!$A$2:$A$3001,"&gt;="&amp;$D$3,'الحضور والانصراف'!$A$2:$A$3001,"&lt;="&amp;$F$3))</f>
        <v/>
      </c>
      <c r="Q207" s="24" t="str">
        <f aca="false">IF($A207="","",M207+N207-O207-P207)</f>
        <v/>
      </c>
    </row>
    <row r="208" customFormat="false" ht="15" hidden="false" customHeight="false" outlineLevel="0" collapsed="false">
      <c r="A208" s="18" t="str">
        <f aca="false">IF(الموظفين!A204="","",الموظفين!A204)</f>
        <v/>
      </c>
      <c r="B208" s="18" t="str">
        <f aca="false">IF($A208="","",الموظفين!B204)</f>
        <v/>
      </c>
      <c r="C208" s="18" t="str">
        <f aca="false">IF($A208="","",IF(الموظفين!C204="","",الموظفين!C204))</f>
        <v/>
      </c>
      <c r="D208" s="22" t="str">
        <f aca="false">IF($A208="","",COUNTIFS('الحضور والانصراف'!$B$2:$B$3001,$A208,'الحضور والانصراف'!$P$2:$P$3001,"حاضر",'الحضور والانصراف'!$A$2:$A$3001,"&gt;="&amp;$D$3,'الحضور والانصراف'!$A$2:$A$3001,"&lt;="&amp;$F$3)+COUNTIFS('الحضور والانصراف'!$B$2:$B$3001,$A208,'الحضور والانصراف'!$P$2:$P$3001,"متأخر",'الحضور والانصراف'!$A$2:$A$3001,"&gt;="&amp;$D$3,'الحضور والانصراف'!$A$2:$A$3001,"&lt;="&amp;$F$3)+COUNTIFS('الحضور والانصراف'!$B$2:$B$3001,$A208,'الحضور والانصراف'!$P$2:$P$3001,"بدون انصراف",'الحضور والانصراف'!$A$2:$A$3001,"&gt;="&amp;$D$3,'الحضور والانصراف'!$A$2:$A$3001,"&lt;="&amp;$F$3))</f>
        <v/>
      </c>
      <c r="E208" s="22" t="str">
        <f aca="false">IF($A208="","",COUNTIFS('الحضور والانصراف'!$B$2:$B$3001,$A208,'الحضور والانصراف'!$P$2:$P$3001,"متأخر",'الحضور والانصراف'!$A$2:$A$3001,"&gt;="&amp;$D$3,'الحضور والانصراف'!$A$2:$A$3001,"&lt;="&amp;$F$3))</f>
        <v/>
      </c>
      <c r="F208" s="22" t="str">
        <f aca="false">IF($A208="","",COUNTIFS('الحضور والانصراف'!$B$2:$B$3001,$A208,'الحضور والانصراف'!$P$2:$P$3001,"غائب",'الحضور والانصراف'!$A$2:$A$3001,"&gt;="&amp;$D$3,'الحضور والانصراف'!$A$2:$A$3001,"&lt;="&amp;$F$3)+COUNTIFS('الحضور والانصراف'!$B$2:$B$3001,$A208,'الحضور والانصراف'!$P$2:$P$3001,"غياب",'الحضور والانصراف'!$A$2:$A$3001,"&gt;="&amp;$D$3,'الحضور والانصراف'!$A$2:$A$3001,"&lt;="&amp;$F$3))</f>
        <v/>
      </c>
      <c r="G208" s="22" t="str">
        <f aca="false">IF($A208="","",SUMIFS(الإجازات!$I$2:$I$1001,الإجازات!$A$2:$A$1001,$A208,الإجازات!$G$2:$G$1001,"مقبولة"))</f>
        <v/>
      </c>
      <c r="H208" s="21" t="str">
        <f aca="false">IF($A208="","",SUMIFS('الحضور والانصراف'!$J$2:$J$3001,'الحضور والانصراف'!$B$2:$B$3001,$A208,'الحضور والانصراف'!$A$2:$A$3001,"&gt;="&amp;$D$3,'الحضور والانصراف'!$A$2:$A$3001,"&lt;="&amp;$F$3))</f>
        <v/>
      </c>
      <c r="I208" s="22" t="str">
        <f aca="false">IF($A208="","",SUMIFS('الحضور والانصراف'!$K$2:$K$3001,'الحضور والانصراف'!$B$2:$B$3001,$A208,'الحضور والانصراف'!$A$2:$A$3001,"&gt;="&amp;$D$3,'الحضور والانصراف'!$A$2:$A$3001,"&lt;="&amp;$F$3))</f>
        <v/>
      </c>
      <c r="J208" s="22" t="str">
        <f aca="false">IF($A208="","",SUMIFS('الحضور والانصراف'!$L$2:$L$3001,'الحضور والانصراف'!$B$2:$B$3001,$A208,'الحضور والانصراف'!$A$2:$A$3001,"&gt;="&amp;$D$3,'الحضور والانصراف'!$A$2:$A$3001,"&lt;="&amp;$F$3))</f>
        <v/>
      </c>
      <c r="K208" s="21" t="str">
        <f aca="false">IF($A208="","",ROUND(SUMIFS('الحضور والانصراف'!$M$2:$M$3001,'الحضور والانصراف'!$B$2:$B$3001,$A208,'الحضور والانصراف'!$A$2:$A$3001,"&gt;="&amp;$D$3,'الحضور والانصراف'!$A$2:$A$3001,"&lt;="&amp;$F$3)/60,2))</f>
        <v/>
      </c>
      <c r="L208" s="21" t="str">
        <f aca="false">IF($A208="","",SUMIFS(المأموريات!$F$2:$F$1001,المأموريات!$A$2:$A$1001,$A208,المأموريات!$C$2:$C$1001,"&gt;="&amp;$D$3,المأموريات!$C$2:$C$1001,"&lt;="&amp;$F$3,المأموريات!$H$2:$H$1001,"موافق"))</f>
        <v/>
      </c>
      <c r="M208" s="24" t="str">
        <f aca="false">IF($A208="","",N(الموظفين!K204))</f>
        <v/>
      </c>
      <c r="N208" s="24" t="str">
        <f aca="false">IF($A208="","",SUMIFS('الحضور والانصراف'!$S$2:$S$3001,'الحضور والانصراف'!$B$2:$B$3001,$A208,'الحضور والانصراف'!$A$2:$A$3001,"&gt;="&amp;$D$3,'الحضور والانصراف'!$A$2:$A$3001,"&lt;="&amp;$F$3))</f>
        <v/>
      </c>
      <c r="O208" s="24" t="str">
        <f aca="false">IF($A208="","",SUMIFS('الحضور والانصراف'!$Q$2:$Q$3001,'الحضور والانصراف'!$B$2:$B$3001,$A208,'الحضور والانصراف'!$A$2:$A$3001,"&gt;="&amp;$D$3,'الحضور والانصراف'!$A$2:$A$3001,"&lt;="&amp;$F$3))</f>
        <v/>
      </c>
      <c r="P208" s="24" t="str">
        <f aca="false">IF($A208="","",SUMIFS('الحضور والانصراف'!$R$2:$R$3001,'الحضور والانصراف'!$B$2:$B$3001,$A208,'الحضور والانصراف'!$A$2:$A$3001,"&gt;="&amp;$D$3,'الحضور والانصراف'!$A$2:$A$3001,"&lt;="&amp;$F$3))</f>
        <v/>
      </c>
      <c r="Q208" s="24" t="str">
        <f aca="false">IF($A208="","",M208+N208-O208-P208)</f>
        <v/>
      </c>
    </row>
    <row r="209" customFormat="false" ht="15" hidden="false" customHeight="false" outlineLevel="0" collapsed="false">
      <c r="A209" s="18" t="str">
        <f aca="false">IF(الموظفين!A205="","",الموظفين!A205)</f>
        <v/>
      </c>
      <c r="B209" s="18" t="str">
        <f aca="false">IF($A209="","",الموظفين!B205)</f>
        <v/>
      </c>
      <c r="C209" s="18" t="str">
        <f aca="false">IF($A209="","",IF(الموظفين!C205="","",الموظفين!C205))</f>
        <v/>
      </c>
      <c r="D209" s="22" t="str">
        <f aca="false">IF($A209="","",COUNTIFS('الحضور والانصراف'!$B$2:$B$3001,$A209,'الحضور والانصراف'!$P$2:$P$3001,"حاضر",'الحضور والانصراف'!$A$2:$A$3001,"&gt;="&amp;$D$3,'الحضور والانصراف'!$A$2:$A$3001,"&lt;="&amp;$F$3)+COUNTIFS('الحضور والانصراف'!$B$2:$B$3001,$A209,'الحضور والانصراف'!$P$2:$P$3001,"متأخر",'الحضور والانصراف'!$A$2:$A$3001,"&gt;="&amp;$D$3,'الحضور والانصراف'!$A$2:$A$3001,"&lt;="&amp;$F$3)+COUNTIFS('الحضور والانصراف'!$B$2:$B$3001,$A209,'الحضور والانصراف'!$P$2:$P$3001,"بدون انصراف",'الحضور والانصراف'!$A$2:$A$3001,"&gt;="&amp;$D$3,'الحضور والانصراف'!$A$2:$A$3001,"&lt;="&amp;$F$3))</f>
        <v/>
      </c>
      <c r="E209" s="22" t="str">
        <f aca="false">IF($A209="","",COUNTIFS('الحضور والانصراف'!$B$2:$B$3001,$A209,'الحضور والانصراف'!$P$2:$P$3001,"متأخر",'الحضور والانصراف'!$A$2:$A$3001,"&gt;="&amp;$D$3,'الحضور والانصراف'!$A$2:$A$3001,"&lt;="&amp;$F$3))</f>
        <v/>
      </c>
      <c r="F209" s="22" t="str">
        <f aca="false">IF($A209="","",COUNTIFS('الحضور والانصراف'!$B$2:$B$3001,$A209,'الحضور والانصراف'!$P$2:$P$3001,"غائب",'الحضور والانصراف'!$A$2:$A$3001,"&gt;="&amp;$D$3,'الحضور والانصراف'!$A$2:$A$3001,"&lt;="&amp;$F$3)+COUNTIFS('الحضور والانصراف'!$B$2:$B$3001,$A209,'الحضور والانصراف'!$P$2:$P$3001,"غياب",'الحضور والانصراف'!$A$2:$A$3001,"&gt;="&amp;$D$3,'الحضور والانصراف'!$A$2:$A$3001,"&lt;="&amp;$F$3))</f>
        <v/>
      </c>
      <c r="G209" s="22" t="str">
        <f aca="false">IF($A209="","",SUMIFS(الإجازات!$I$2:$I$1001,الإجازات!$A$2:$A$1001,$A209,الإجازات!$G$2:$G$1001,"مقبولة"))</f>
        <v/>
      </c>
      <c r="H209" s="21" t="str">
        <f aca="false">IF($A209="","",SUMIFS('الحضور والانصراف'!$J$2:$J$3001,'الحضور والانصراف'!$B$2:$B$3001,$A209,'الحضور والانصراف'!$A$2:$A$3001,"&gt;="&amp;$D$3,'الحضور والانصراف'!$A$2:$A$3001,"&lt;="&amp;$F$3))</f>
        <v/>
      </c>
      <c r="I209" s="22" t="str">
        <f aca="false">IF($A209="","",SUMIFS('الحضور والانصراف'!$K$2:$K$3001,'الحضور والانصراف'!$B$2:$B$3001,$A209,'الحضور والانصراف'!$A$2:$A$3001,"&gt;="&amp;$D$3,'الحضور والانصراف'!$A$2:$A$3001,"&lt;="&amp;$F$3))</f>
        <v/>
      </c>
      <c r="J209" s="22" t="str">
        <f aca="false">IF($A209="","",SUMIFS('الحضور والانصراف'!$L$2:$L$3001,'الحضور والانصراف'!$B$2:$B$3001,$A209,'الحضور والانصراف'!$A$2:$A$3001,"&gt;="&amp;$D$3,'الحضور والانصراف'!$A$2:$A$3001,"&lt;="&amp;$F$3))</f>
        <v/>
      </c>
      <c r="K209" s="21" t="str">
        <f aca="false">IF($A209="","",ROUND(SUMIFS('الحضور والانصراف'!$M$2:$M$3001,'الحضور والانصراف'!$B$2:$B$3001,$A209,'الحضور والانصراف'!$A$2:$A$3001,"&gt;="&amp;$D$3,'الحضور والانصراف'!$A$2:$A$3001,"&lt;="&amp;$F$3)/60,2))</f>
        <v/>
      </c>
      <c r="L209" s="21" t="str">
        <f aca="false">IF($A209="","",SUMIFS(المأموريات!$F$2:$F$1001,المأموريات!$A$2:$A$1001,$A209,المأموريات!$C$2:$C$1001,"&gt;="&amp;$D$3,المأموريات!$C$2:$C$1001,"&lt;="&amp;$F$3,المأموريات!$H$2:$H$1001,"موافق"))</f>
        <v/>
      </c>
      <c r="M209" s="24" t="str">
        <f aca="false">IF($A209="","",N(الموظفين!K205))</f>
        <v/>
      </c>
      <c r="N209" s="24" t="str">
        <f aca="false">IF($A209="","",SUMIFS('الحضور والانصراف'!$S$2:$S$3001,'الحضور والانصراف'!$B$2:$B$3001,$A209,'الحضور والانصراف'!$A$2:$A$3001,"&gt;="&amp;$D$3,'الحضور والانصراف'!$A$2:$A$3001,"&lt;="&amp;$F$3))</f>
        <v/>
      </c>
      <c r="O209" s="24" t="str">
        <f aca="false">IF($A209="","",SUMIFS('الحضور والانصراف'!$Q$2:$Q$3001,'الحضور والانصراف'!$B$2:$B$3001,$A209,'الحضور والانصراف'!$A$2:$A$3001,"&gt;="&amp;$D$3,'الحضور والانصراف'!$A$2:$A$3001,"&lt;="&amp;$F$3))</f>
        <v/>
      </c>
      <c r="P209" s="24" t="str">
        <f aca="false">IF($A209="","",SUMIFS('الحضور والانصراف'!$R$2:$R$3001,'الحضور والانصراف'!$B$2:$B$3001,$A209,'الحضور والانصراف'!$A$2:$A$3001,"&gt;="&amp;$D$3,'الحضور والانصراف'!$A$2:$A$3001,"&lt;="&amp;$F$3))</f>
        <v/>
      </c>
      <c r="Q209" s="24" t="str">
        <f aca="false">IF($A209="","",M209+N209-O209-P209)</f>
        <v/>
      </c>
    </row>
    <row r="210" customFormat="false" ht="15" hidden="false" customHeight="false" outlineLevel="0" collapsed="false">
      <c r="A210" s="18" t="str">
        <f aca="false">IF(الموظفين!A206="","",الموظفين!A206)</f>
        <v/>
      </c>
      <c r="B210" s="18" t="str">
        <f aca="false">IF($A210="","",الموظفين!B206)</f>
        <v/>
      </c>
      <c r="C210" s="18" t="str">
        <f aca="false">IF($A210="","",IF(الموظفين!C206="","",الموظفين!C206))</f>
        <v/>
      </c>
      <c r="D210" s="22" t="str">
        <f aca="false">IF($A210="","",COUNTIFS('الحضور والانصراف'!$B$2:$B$3001,$A210,'الحضور والانصراف'!$P$2:$P$3001,"حاضر",'الحضور والانصراف'!$A$2:$A$3001,"&gt;="&amp;$D$3,'الحضور والانصراف'!$A$2:$A$3001,"&lt;="&amp;$F$3)+COUNTIFS('الحضور والانصراف'!$B$2:$B$3001,$A210,'الحضور والانصراف'!$P$2:$P$3001,"متأخر",'الحضور والانصراف'!$A$2:$A$3001,"&gt;="&amp;$D$3,'الحضور والانصراف'!$A$2:$A$3001,"&lt;="&amp;$F$3)+COUNTIFS('الحضور والانصراف'!$B$2:$B$3001,$A210,'الحضور والانصراف'!$P$2:$P$3001,"بدون انصراف",'الحضور والانصراف'!$A$2:$A$3001,"&gt;="&amp;$D$3,'الحضور والانصراف'!$A$2:$A$3001,"&lt;="&amp;$F$3))</f>
        <v/>
      </c>
      <c r="E210" s="22" t="str">
        <f aca="false">IF($A210="","",COUNTIFS('الحضور والانصراف'!$B$2:$B$3001,$A210,'الحضور والانصراف'!$P$2:$P$3001,"متأخر",'الحضور والانصراف'!$A$2:$A$3001,"&gt;="&amp;$D$3,'الحضور والانصراف'!$A$2:$A$3001,"&lt;="&amp;$F$3))</f>
        <v/>
      </c>
      <c r="F210" s="22" t="str">
        <f aca="false">IF($A210="","",COUNTIFS('الحضور والانصراف'!$B$2:$B$3001,$A210,'الحضور والانصراف'!$P$2:$P$3001,"غائب",'الحضور والانصراف'!$A$2:$A$3001,"&gt;="&amp;$D$3,'الحضور والانصراف'!$A$2:$A$3001,"&lt;="&amp;$F$3)+COUNTIFS('الحضور والانصراف'!$B$2:$B$3001,$A210,'الحضور والانصراف'!$P$2:$P$3001,"غياب",'الحضور والانصراف'!$A$2:$A$3001,"&gt;="&amp;$D$3,'الحضور والانصراف'!$A$2:$A$3001,"&lt;="&amp;$F$3))</f>
        <v/>
      </c>
      <c r="G210" s="22" t="str">
        <f aca="false">IF($A210="","",SUMIFS(الإجازات!$I$2:$I$1001,الإجازات!$A$2:$A$1001,$A210,الإجازات!$G$2:$G$1001,"مقبولة"))</f>
        <v/>
      </c>
      <c r="H210" s="21" t="str">
        <f aca="false">IF($A210="","",SUMIFS('الحضور والانصراف'!$J$2:$J$3001,'الحضور والانصراف'!$B$2:$B$3001,$A210,'الحضور والانصراف'!$A$2:$A$3001,"&gt;="&amp;$D$3,'الحضور والانصراف'!$A$2:$A$3001,"&lt;="&amp;$F$3))</f>
        <v/>
      </c>
      <c r="I210" s="22" t="str">
        <f aca="false">IF($A210="","",SUMIFS('الحضور والانصراف'!$K$2:$K$3001,'الحضور والانصراف'!$B$2:$B$3001,$A210,'الحضور والانصراف'!$A$2:$A$3001,"&gt;="&amp;$D$3,'الحضور والانصراف'!$A$2:$A$3001,"&lt;="&amp;$F$3))</f>
        <v/>
      </c>
      <c r="J210" s="22" t="str">
        <f aca="false">IF($A210="","",SUMIFS('الحضور والانصراف'!$L$2:$L$3001,'الحضور والانصراف'!$B$2:$B$3001,$A210,'الحضور والانصراف'!$A$2:$A$3001,"&gt;="&amp;$D$3,'الحضور والانصراف'!$A$2:$A$3001,"&lt;="&amp;$F$3))</f>
        <v/>
      </c>
      <c r="K210" s="21" t="str">
        <f aca="false">IF($A210="","",ROUND(SUMIFS('الحضور والانصراف'!$M$2:$M$3001,'الحضور والانصراف'!$B$2:$B$3001,$A210,'الحضور والانصراف'!$A$2:$A$3001,"&gt;="&amp;$D$3,'الحضور والانصراف'!$A$2:$A$3001,"&lt;="&amp;$F$3)/60,2))</f>
        <v/>
      </c>
      <c r="L210" s="21" t="str">
        <f aca="false">IF($A210="","",SUMIFS(المأموريات!$F$2:$F$1001,المأموريات!$A$2:$A$1001,$A210,المأموريات!$C$2:$C$1001,"&gt;="&amp;$D$3,المأموريات!$C$2:$C$1001,"&lt;="&amp;$F$3,المأموريات!$H$2:$H$1001,"موافق"))</f>
        <v/>
      </c>
      <c r="M210" s="24" t="str">
        <f aca="false">IF($A210="","",N(الموظفين!K206))</f>
        <v/>
      </c>
      <c r="N210" s="24" t="str">
        <f aca="false">IF($A210="","",SUMIFS('الحضور والانصراف'!$S$2:$S$3001,'الحضور والانصراف'!$B$2:$B$3001,$A210,'الحضور والانصراف'!$A$2:$A$3001,"&gt;="&amp;$D$3,'الحضور والانصراف'!$A$2:$A$3001,"&lt;="&amp;$F$3))</f>
        <v/>
      </c>
      <c r="O210" s="24" t="str">
        <f aca="false">IF($A210="","",SUMIFS('الحضور والانصراف'!$Q$2:$Q$3001,'الحضور والانصراف'!$B$2:$B$3001,$A210,'الحضور والانصراف'!$A$2:$A$3001,"&gt;="&amp;$D$3,'الحضور والانصراف'!$A$2:$A$3001,"&lt;="&amp;$F$3))</f>
        <v/>
      </c>
      <c r="P210" s="24" t="str">
        <f aca="false">IF($A210="","",SUMIFS('الحضور والانصراف'!$R$2:$R$3001,'الحضور والانصراف'!$B$2:$B$3001,$A210,'الحضور والانصراف'!$A$2:$A$3001,"&gt;="&amp;$D$3,'الحضور والانصراف'!$A$2:$A$3001,"&lt;="&amp;$F$3))</f>
        <v/>
      </c>
      <c r="Q210" s="24" t="str">
        <f aca="false">IF($A210="","",M210+N210-O210-P210)</f>
        <v/>
      </c>
    </row>
    <row r="211" customFormat="false" ht="15" hidden="false" customHeight="false" outlineLevel="0" collapsed="false">
      <c r="A211" s="18" t="str">
        <f aca="false">IF(الموظفين!A207="","",الموظفين!A207)</f>
        <v/>
      </c>
      <c r="B211" s="18" t="str">
        <f aca="false">IF($A211="","",الموظفين!B207)</f>
        <v/>
      </c>
      <c r="C211" s="18" t="str">
        <f aca="false">IF($A211="","",IF(الموظفين!C207="","",الموظفين!C207))</f>
        <v/>
      </c>
      <c r="D211" s="22" t="str">
        <f aca="false">IF($A211="","",COUNTIFS('الحضور والانصراف'!$B$2:$B$3001,$A211,'الحضور والانصراف'!$P$2:$P$3001,"حاضر",'الحضور والانصراف'!$A$2:$A$3001,"&gt;="&amp;$D$3,'الحضور والانصراف'!$A$2:$A$3001,"&lt;="&amp;$F$3)+COUNTIFS('الحضور والانصراف'!$B$2:$B$3001,$A211,'الحضور والانصراف'!$P$2:$P$3001,"متأخر",'الحضور والانصراف'!$A$2:$A$3001,"&gt;="&amp;$D$3,'الحضور والانصراف'!$A$2:$A$3001,"&lt;="&amp;$F$3)+COUNTIFS('الحضور والانصراف'!$B$2:$B$3001,$A211,'الحضور والانصراف'!$P$2:$P$3001,"بدون انصراف",'الحضور والانصراف'!$A$2:$A$3001,"&gt;="&amp;$D$3,'الحضور والانصراف'!$A$2:$A$3001,"&lt;="&amp;$F$3))</f>
        <v/>
      </c>
      <c r="E211" s="22" t="str">
        <f aca="false">IF($A211="","",COUNTIFS('الحضور والانصراف'!$B$2:$B$3001,$A211,'الحضور والانصراف'!$P$2:$P$3001,"متأخر",'الحضور والانصراف'!$A$2:$A$3001,"&gt;="&amp;$D$3,'الحضور والانصراف'!$A$2:$A$3001,"&lt;="&amp;$F$3))</f>
        <v/>
      </c>
      <c r="F211" s="22" t="str">
        <f aca="false">IF($A211="","",COUNTIFS('الحضور والانصراف'!$B$2:$B$3001,$A211,'الحضور والانصراف'!$P$2:$P$3001,"غائب",'الحضور والانصراف'!$A$2:$A$3001,"&gt;="&amp;$D$3,'الحضور والانصراف'!$A$2:$A$3001,"&lt;="&amp;$F$3)+COUNTIFS('الحضور والانصراف'!$B$2:$B$3001,$A211,'الحضور والانصراف'!$P$2:$P$3001,"غياب",'الحضور والانصراف'!$A$2:$A$3001,"&gt;="&amp;$D$3,'الحضور والانصراف'!$A$2:$A$3001,"&lt;="&amp;$F$3))</f>
        <v/>
      </c>
      <c r="G211" s="22" t="str">
        <f aca="false">IF($A211="","",SUMIFS(الإجازات!$I$2:$I$1001,الإجازات!$A$2:$A$1001,$A211,الإجازات!$G$2:$G$1001,"مقبولة"))</f>
        <v/>
      </c>
      <c r="H211" s="21" t="str">
        <f aca="false">IF($A211="","",SUMIFS('الحضور والانصراف'!$J$2:$J$3001,'الحضور والانصراف'!$B$2:$B$3001,$A211,'الحضور والانصراف'!$A$2:$A$3001,"&gt;="&amp;$D$3,'الحضور والانصراف'!$A$2:$A$3001,"&lt;="&amp;$F$3))</f>
        <v/>
      </c>
      <c r="I211" s="22" t="str">
        <f aca="false">IF($A211="","",SUMIFS('الحضور والانصراف'!$K$2:$K$3001,'الحضور والانصراف'!$B$2:$B$3001,$A211,'الحضور والانصراف'!$A$2:$A$3001,"&gt;="&amp;$D$3,'الحضور والانصراف'!$A$2:$A$3001,"&lt;="&amp;$F$3))</f>
        <v/>
      </c>
      <c r="J211" s="22" t="str">
        <f aca="false">IF($A211="","",SUMIFS('الحضور والانصراف'!$L$2:$L$3001,'الحضور والانصراف'!$B$2:$B$3001,$A211,'الحضور والانصراف'!$A$2:$A$3001,"&gt;="&amp;$D$3,'الحضور والانصراف'!$A$2:$A$3001,"&lt;="&amp;$F$3))</f>
        <v/>
      </c>
      <c r="K211" s="21" t="str">
        <f aca="false">IF($A211="","",ROUND(SUMIFS('الحضور والانصراف'!$M$2:$M$3001,'الحضور والانصراف'!$B$2:$B$3001,$A211,'الحضور والانصراف'!$A$2:$A$3001,"&gt;="&amp;$D$3,'الحضور والانصراف'!$A$2:$A$3001,"&lt;="&amp;$F$3)/60,2))</f>
        <v/>
      </c>
      <c r="L211" s="21" t="str">
        <f aca="false">IF($A211="","",SUMIFS(المأموريات!$F$2:$F$1001,المأموريات!$A$2:$A$1001,$A211,المأموريات!$C$2:$C$1001,"&gt;="&amp;$D$3,المأموريات!$C$2:$C$1001,"&lt;="&amp;$F$3,المأموريات!$H$2:$H$1001,"موافق"))</f>
        <v/>
      </c>
      <c r="M211" s="24" t="str">
        <f aca="false">IF($A211="","",N(الموظفين!K207))</f>
        <v/>
      </c>
      <c r="N211" s="24" t="str">
        <f aca="false">IF($A211="","",SUMIFS('الحضور والانصراف'!$S$2:$S$3001,'الحضور والانصراف'!$B$2:$B$3001,$A211,'الحضور والانصراف'!$A$2:$A$3001,"&gt;="&amp;$D$3,'الحضور والانصراف'!$A$2:$A$3001,"&lt;="&amp;$F$3))</f>
        <v/>
      </c>
      <c r="O211" s="24" t="str">
        <f aca="false">IF($A211="","",SUMIFS('الحضور والانصراف'!$Q$2:$Q$3001,'الحضور والانصراف'!$B$2:$B$3001,$A211,'الحضور والانصراف'!$A$2:$A$3001,"&gt;="&amp;$D$3,'الحضور والانصراف'!$A$2:$A$3001,"&lt;="&amp;$F$3))</f>
        <v/>
      </c>
      <c r="P211" s="24" t="str">
        <f aca="false">IF($A211="","",SUMIFS('الحضور والانصراف'!$R$2:$R$3001,'الحضور والانصراف'!$B$2:$B$3001,$A211,'الحضور والانصراف'!$A$2:$A$3001,"&gt;="&amp;$D$3,'الحضور والانصراف'!$A$2:$A$3001,"&lt;="&amp;$F$3))</f>
        <v/>
      </c>
      <c r="Q211" s="24" t="str">
        <f aca="false">IF($A211="","",M211+N211-O211-P211)</f>
        <v/>
      </c>
    </row>
    <row r="212" customFormat="false" ht="15" hidden="false" customHeight="false" outlineLevel="0" collapsed="false">
      <c r="A212" s="18" t="str">
        <f aca="false">IF(الموظفين!A208="","",الموظفين!A208)</f>
        <v/>
      </c>
      <c r="B212" s="18" t="str">
        <f aca="false">IF($A212="","",الموظفين!B208)</f>
        <v/>
      </c>
      <c r="C212" s="18" t="str">
        <f aca="false">IF($A212="","",IF(الموظفين!C208="","",الموظفين!C208))</f>
        <v/>
      </c>
      <c r="D212" s="22" t="str">
        <f aca="false">IF($A212="","",COUNTIFS('الحضور والانصراف'!$B$2:$B$3001,$A212,'الحضور والانصراف'!$P$2:$P$3001,"حاضر",'الحضور والانصراف'!$A$2:$A$3001,"&gt;="&amp;$D$3,'الحضور والانصراف'!$A$2:$A$3001,"&lt;="&amp;$F$3)+COUNTIFS('الحضور والانصراف'!$B$2:$B$3001,$A212,'الحضور والانصراف'!$P$2:$P$3001,"متأخر",'الحضور والانصراف'!$A$2:$A$3001,"&gt;="&amp;$D$3,'الحضور والانصراف'!$A$2:$A$3001,"&lt;="&amp;$F$3)+COUNTIFS('الحضور والانصراف'!$B$2:$B$3001,$A212,'الحضور والانصراف'!$P$2:$P$3001,"بدون انصراف",'الحضور والانصراف'!$A$2:$A$3001,"&gt;="&amp;$D$3,'الحضور والانصراف'!$A$2:$A$3001,"&lt;="&amp;$F$3))</f>
        <v/>
      </c>
      <c r="E212" s="22" t="str">
        <f aca="false">IF($A212="","",COUNTIFS('الحضور والانصراف'!$B$2:$B$3001,$A212,'الحضور والانصراف'!$P$2:$P$3001,"متأخر",'الحضور والانصراف'!$A$2:$A$3001,"&gt;="&amp;$D$3,'الحضور والانصراف'!$A$2:$A$3001,"&lt;="&amp;$F$3))</f>
        <v/>
      </c>
      <c r="F212" s="22" t="str">
        <f aca="false">IF($A212="","",COUNTIFS('الحضور والانصراف'!$B$2:$B$3001,$A212,'الحضور والانصراف'!$P$2:$P$3001,"غائب",'الحضور والانصراف'!$A$2:$A$3001,"&gt;="&amp;$D$3,'الحضور والانصراف'!$A$2:$A$3001,"&lt;="&amp;$F$3)+COUNTIFS('الحضور والانصراف'!$B$2:$B$3001,$A212,'الحضور والانصراف'!$P$2:$P$3001,"غياب",'الحضور والانصراف'!$A$2:$A$3001,"&gt;="&amp;$D$3,'الحضور والانصراف'!$A$2:$A$3001,"&lt;="&amp;$F$3))</f>
        <v/>
      </c>
      <c r="G212" s="22" t="str">
        <f aca="false">IF($A212="","",SUMIFS(الإجازات!$I$2:$I$1001,الإجازات!$A$2:$A$1001,$A212,الإجازات!$G$2:$G$1001,"مقبولة"))</f>
        <v/>
      </c>
      <c r="H212" s="21" t="str">
        <f aca="false">IF($A212="","",SUMIFS('الحضور والانصراف'!$J$2:$J$3001,'الحضور والانصراف'!$B$2:$B$3001,$A212,'الحضور والانصراف'!$A$2:$A$3001,"&gt;="&amp;$D$3,'الحضور والانصراف'!$A$2:$A$3001,"&lt;="&amp;$F$3))</f>
        <v/>
      </c>
      <c r="I212" s="22" t="str">
        <f aca="false">IF($A212="","",SUMIFS('الحضور والانصراف'!$K$2:$K$3001,'الحضور والانصراف'!$B$2:$B$3001,$A212,'الحضور والانصراف'!$A$2:$A$3001,"&gt;="&amp;$D$3,'الحضور والانصراف'!$A$2:$A$3001,"&lt;="&amp;$F$3))</f>
        <v/>
      </c>
      <c r="J212" s="22" t="str">
        <f aca="false">IF($A212="","",SUMIFS('الحضور والانصراف'!$L$2:$L$3001,'الحضور والانصراف'!$B$2:$B$3001,$A212,'الحضور والانصراف'!$A$2:$A$3001,"&gt;="&amp;$D$3,'الحضور والانصراف'!$A$2:$A$3001,"&lt;="&amp;$F$3))</f>
        <v/>
      </c>
      <c r="K212" s="21" t="str">
        <f aca="false">IF($A212="","",ROUND(SUMIFS('الحضور والانصراف'!$M$2:$M$3001,'الحضور والانصراف'!$B$2:$B$3001,$A212,'الحضور والانصراف'!$A$2:$A$3001,"&gt;="&amp;$D$3,'الحضور والانصراف'!$A$2:$A$3001,"&lt;="&amp;$F$3)/60,2))</f>
        <v/>
      </c>
      <c r="L212" s="21" t="str">
        <f aca="false">IF($A212="","",SUMIFS(المأموريات!$F$2:$F$1001,المأموريات!$A$2:$A$1001,$A212,المأموريات!$C$2:$C$1001,"&gt;="&amp;$D$3,المأموريات!$C$2:$C$1001,"&lt;="&amp;$F$3,المأموريات!$H$2:$H$1001,"موافق"))</f>
        <v/>
      </c>
      <c r="M212" s="24" t="str">
        <f aca="false">IF($A212="","",N(الموظفين!K208))</f>
        <v/>
      </c>
      <c r="N212" s="24" t="str">
        <f aca="false">IF($A212="","",SUMIFS('الحضور والانصراف'!$S$2:$S$3001,'الحضور والانصراف'!$B$2:$B$3001,$A212,'الحضور والانصراف'!$A$2:$A$3001,"&gt;="&amp;$D$3,'الحضور والانصراف'!$A$2:$A$3001,"&lt;="&amp;$F$3))</f>
        <v/>
      </c>
      <c r="O212" s="24" t="str">
        <f aca="false">IF($A212="","",SUMIFS('الحضور والانصراف'!$Q$2:$Q$3001,'الحضور والانصراف'!$B$2:$B$3001,$A212,'الحضور والانصراف'!$A$2:$A$3001,"&gt;="&amp;$D$3,'الحضور والانصراف'!$A$2:$A$3001,"&lt;="&amp;$F$3))</f>
        <v/>
      </c>
      <c r="P212" s="24" t="str">
        <f aca="false">IF($A212="","",SUMIFS('الحضور والانصراف'!$R$2:$R$3001,'الحضور والانصراف'!$B$2:$B$3001,$A212,'الحضور والانصراف'!$A$2:$A$3001,"&gt;="&amp;$D$3,'الحضور والانصراف'!$A$2:$A$3001,"&lt;="&amp;$F$3))</f>
        <v/>
      </c>
      <c r="Q212" s="24" t="str">
        <f aca="false">IF($A212="","",M212+N212-O212-P212)</f>
        <v/>
      </c>
    </row>
    <row r="213" customFormat="false" ht="15" hidden="false" customHeight="false" outlineLevel="0" collapsed="false">
      <c r="A213" s="18" t="str">
        <f aca="false">IF(الموظفين!A209="","",الموظفين!A209)</f>
        <v/>
      </c>
      <c r="B213" s="18" t="str">
        <f aca="false">IF($A213="","",الموظفين!B209)</f>
        <v/>
      </c>
      <c r="C213" s="18" t="str">
        <f aca="false">IF($A213="","",IF(الموظفين!C209="","",الموظفين!C209))</f>
        <v/>
      </c>
      <c r="D213" s="22" t="str">
        <f aca="false">IF($A213="","",COUNTIFS('الحضور والانصراف'!$B$2:$B$3001,$A213,'الحضور والانصراف'!$P$2:$P$3001,"حاضر",'الحضور والانصراف'!$A$2:$A$3001,"&gt;="&amp;$D$3,'الحضور والانصراف'!$A$2:$A$3001,"&lt;="&amp;$F$3)+COUNTIFS('الحضور والانصراف'!$B$2:$B$3001,$A213,'الحضور والانصراف'!$P$2:$P$3001,"متأخر",'الحضور والانصراف'!$A$2:$A$3001,"&gt;="&amp;$D$3,'الحضور والانصراف'!$A$2:$A$3001,"&lt;="&amp;$F$3)+COUNTIFS('الحضور والانصراف'!$B$2:$B$3001,$A213,'الحضور والانصراف'!$P$2:$P$3001,"بدون انصراف",'الحضور والانصراف'!$A$2:$A$3001,"&gt;="&amp;$D$3,'الحضور والانصراف'!$A$2:$A$3001,"&lt;="&amp;$F$3))</f>
        <v/>
      </c>
      <c r="E213" s="22" t="str">
        <f aca="false">IF($A213="","",COUNTIFS('الحضور والانصراف'!$B$2:$B$3001,$A213,'الحضور والانصراف'!$P$2:$P$3001,"متأخر",'الحضور والانصراف'!$A$2:$A$3001,"&gt;="&amp;$D$3,'الحضور والانصراف'!$A$2:$A$3001,"&lt;="&amp;$F$3))</f>
        <v/>
      </c>
      <c r="F213" s="22" t="str">
        <f aca="false">IF($A213="","",COUNTIFS('الحضور والانصراف'!$B$2:$B$3001,$A213,'الحضور والانصراف'!$P$2:$P$3001,"غائب",'الحضور والانصراف'!$A$2:$A$3001,"&gt;="&amp;$D$3,'الحضور والانصراف'!$A$2:$A$3001,"&lt;="&amp;$F$3)+COUNTIFS('الحضور والانصراف'!$B$2:$B$3001,$A213,'الحضور والانصراف'!$P$2:$P$3001,"غياب",'الحضور والانصراف'!$A$2:$A$3001,"&gt;="&amp;$D$3,'الحضور والانصراف'!$A$2:$A$3001,"&lt;="&amp;$F$3))</f>
        <v/>
      </c>
      <c r="G213" s="22" t="str">
        <f aca="false">IF($A213="","",SUMIFS(الإجازات!$I$2:$I$1001,الإجازات!$A$2:$A$1001,$A213,الإجازات!$G$2:$G$1001,"مقبولة"))</f>
        <v/>
      </c>
      <c r="H213" s="21" t="str">
        <f aca="false">IF($A213="","",SUMIFS('الحضور والانصراف'!$J$2:$J$3001,'الحضور والانصراف'!$B$2:$B$3001,$A213,'الحضور والانصراف'!$A$2:$A$3001,"&gt;="&amp;$D$3,'الحضور والانصراف'!$A$2:$A$3001,"&lt;="&amp;$F$3))</f>
        <v/>
      </c>
      <c r="I213" s="22" t="str">
        <f aca="false">IF($A213="","",SUMIFS('الحضور والانصراف'!$K$2:$K$3001,'الحضور والانصراف'!$B$2:$B$3001,$A213,'الحضور والانصراف'!$A$2:$A$3001,"&gt;="&amp;$D$3,'الحضور والانصراف'!$A$2:$A$3001,"&lt;="&amp;$F$3))</f>
        <v/>
      </c>
      <c r="J213" s="22" t="str">
        <f aca="false">IF($A213="","",SUMIFS('الحضور والانصراف'!$L$2:$L$3001,'الحضور والانصراف'!$B$2:$B$3001,$A213,'الحضور والانصراف'!$A$2:$A$3001,"&gt;="&amp;$D$3,'الحضور والانصراف'!$A$2:$A$3001,"&lt;="&amp;$F$3))</f>
        <v/>
      </c>
      <c r="K213" s="21" t="str">
        <f aca="false">IF($A213="","",ROUND(SUMIFS('الحضور والانصراف'!$M$2:$M$3001,'الحضور والانصراف'!$B$2:$B$3001,$A213,'الحضور والانصراف'!$A$2:$A$3001,"&gt;="&amp;$D$3,'الحضور والانصراف'!$A$2:$A$3001,"&lt;="&amp;$F$3)/60,2))</f>
        <v/>
      </c>
      <c r="L213" s="21" t="str">
        <f aca="false">IF($A213="","",SUMIFS(المأموريات!$F$2:$F$1001,المأموريات!$A$2:$A$1001,$A213,المأموريات!$C$2:$C$1001,"&gt;="&amp;$D$3,المأموريات!$C$2:$C$1001,"&lt;="&amp;$F$3,المأموريات!$H$2:$H$1001,"موافق"))</f>
        <v/>
      </c>
      <c r="M213" s="24" t="str">
        <f aca="false">IF($A213="","",N(الموظفين!K209))</f>
        <v/>
      </c>
      <c r="N213" s="24" t="str">
        <f aca="false">IF($A213="","",SUMIFS('الحضور والانصراف'!$S$2:$S$3001,'الحضور والانصراف'!$B$2:$B$3001,$A213,'الحضور والانصراف'!$A$2:$A$3001,"&gt;="&amp;$D$3,'الحضور والانصراف'!$A$2:$A$3001,"&lt;="&amp;$F$3))</f>
        <v/>
      </c>
      <c r="O213" s="24" t="str">
        <f aca="false">IF($A213="","",SUMIFS('الحضور والانصراف'!$Q$2:$Q$3001,'الحضور والانصراف'!$B$2:$B$3001,$A213,'الحضور والانصراف'!$A$2:$A$3001,"&gt;="&amp;$D$3,'الحضور والانصراف'!$A$2:$A$3001,"&lt;="&amp;$F$3))</f>
        <v/>
      </c>
      <c r="P213" s="24" t="str">
        <f aca="false">IF($A213="","",SUMIFS('الحضور والانصراف'!$R$2:$R$3001,'الحضور والانصراف'!$B$2:$B$3001,$A213,'الحضور والانصراف'!$A$2:$A$3001,"&gt;="&amp;$D$3,'الحضور والانصراف'!$A$2:$A$3001,"&lt;="&amp;$F$3))</f>
        <v/>
      </c>
      <c r="Q213" s="24" t="str">
        <f aca="false">IF($A213="","",M213+N213-O213-P213)</f>
        <v/>
      </c>
    </row>
    <row r="214" customFormat="false" ht="15" hidden="false" customHeight="false" outlineLevel="0" collapsed="false">
      <c r="A214" s="18" t="str">
        <f aca="false">IF(الموظفين!A210="","",الموظفين!A210)</f>
        <v/>
      </c>
      <c r="B214" s="18" t="str">
        <f aca="false">IF($A214="","",الموظفين!B210)</f>
        <v/>
      </c>
      <c r="C214" s="18" t="str">
        <f aca="false">IF($A214="","",IF(الموظفين!C210="","",الموظفين!C210))</f>
        <v/>
      </c>
      <c r="D214" s="22" t="str">
        <f aca="false">IF($A214="","",COUNTIFS('الحضور والانصراف'!$B$2:$B$3001,$A214,'الحضور والانصراف'!$P$2:$P$3001,"حاضر",'الحضور والانصراف'!$A$2:$A$3001,"&gt;="&amp;$D$3,'الحضور والانصراف'!$A$2:$A$3001,"&lt;="&amp;$F$3)+COUNTIFS('الحضور والانصراف'!$B$2:$B$3001,$A214,'الحضور والانصراف'!$P$2:$P$3001,"متأخر",'الحضور والانصراف'!$A$2:$A$3001,"&gt;="&amp;$D$3,'الحضور والانصراف'!$A$2:$A$3001,"&lt;="&amp;$F$3)+COUNTIFS('الحضور والانصراف'!$B$2:$B$3001,$A214,'الحضور والانصراف'!$P$2:$P$3001,"بدون انصراف",'الحضور والانصراف'!$A$2:$A$3001,"&gt;="&amp;$D$3,'الحضور والانصراف'!$A$2:$A$3001,"&lt;="&amp;$F$3))</f>
        <v/>
      </c>
      <c r="E214" s="22" t="str">
        <f aca="false">IF($A214="","",COUNTIFS('الحضور والانصراف'!$B$2:$B$3001,$A214,'الحضور والانصراف'!$P$2:$P$3001,"متأخر",'الحضور والانصراف'!$A$2:$A$3001,"&gt;="&amp;$D$3,'الحضور والانصراف'!$A$2:$A$3001,"&lt;="&amp;$F$3))</f>
        <v/>
      </c>
      <c r="F214" s="22" t="str">
        <f aca="false">IF($A214="","",COUNTIFS('الحضور والانصراف'!$B$2:$B$3001,$A214,'الحضور والانصراف'!$P$2:$P$3001,"غائب",'الحضور والانصراف'!$A$2:$A$3001,"&gt;="&amp;$D$3,'الحضور والانصراف'!$A$2:$A$3001,"&lt;="&amp;$F$3)+COUNTIFS('الحضور والانصراف'!$B$2:$B$3001,$A214,'الحضور والانصراف'!$P$2:$P$3001,"غياب",'الحضور والانصراف'!$A$2:$A$3001,"&gt;="&amp;$D$3,'الحضور والانصراف'!$A$2:$A$3001,"&lt;="&amp;$F$3))</f>
        <v/>
      </c>
      <c r="G214" s="22" t="str">
        <f aca="false">IF($A214="","",SUMIFS(الإجازات!$I$2:$I$1001,الإجازات!$A$2:$A$1001,$A214,الإجازات!$G$2:$G$1001,"مقبولة"))</f>
        <v/>
      </c>
      <c r="H214" s="21" t="str">
        <f aca="false">IF($A214="","",SUMIFS('الحضور والانصراف'!$J$2:$J$3001,'الحضور والانصراف'!$B$2:$B$3001,$A214,'الحضور والانصراف'!$A$2:$A$3001,"&gt;="&amp;$D$3,'الحضور والانصراف'!$A$2:$A$3001,"&lt;="&amp;$F$3))</f>
        <v/>
      </c>
      <c r="I214" s="22" t="str">
        <f aca="false">IF($A214="","",SUMIFS('الحضور والانصراف'!$K$2:$K$3001,'الحضور والانصراف'!$B$2:$B$3001,$A214,'الحضور والانصراف'!$A$2:$A$3001,"&gt;="&amp;$D$3,'الحضور والانصراف'!$A$2:$A$3001,"&lt;="&amp;$F$3))</f>
        <v/>
      </c>
      <c r="J214" s="22" t="str">
        <f aca="false">IF($A214="","",SUMIFS('الحضور والانصراف'!$L$2:$L$3001,'الحضور والانصراف'!$B$2:$B$3001,$A214,'الحضور والانصراف'!$A$2:$A$3001,"&gt;="&amp;$D$3,'الحضور والانصراف'!$A$2:$A$3001,"&lt;="&amp;$F$3))</f>
        <v/>
      </c>
      <c r="K214" s="21" t="str">
        <f aca="false">IF($A214="","",ROUND(SUMIFS('الحضور والانصراف'!$M$2:$M$3001,'الحضور والانصراف'!$B$2:$B$3001,$A214,'الحضور والانصراف'!$A$2:$A$3001,"&gt;="&amp;$D$3,'الحضور والانصراف'!$A$2:$A$3001,"&lt;="&amp;$F$3)/60,2))</f>
        <v/>
      </c>
      <c r="L214" s="21" t="str">
        <f aca="false">IF($A214="","",SUMIFS(المأموريات!$F$2:$F$1001,المأموريات!$A$2:$A$1001,$A214,المأموريات!$C$2:$C$1001,"&gt;="&amp;$D$3,المأموريات!$C$2:$C$1001,"&lt;="&amp;$F$3,المأموريات!$H$2:$H$1001,"موافق"))</f>
        <v/>
      </c>
      <c r="M214" s="24" t="str">
        <f aca="false">IF($A214="","",N(الموظفين!K210))</f>
        <v/>
      </c>
      <c r="N214" s="24" t="str">
        <f aca="false">IF($A214="","",SUMIFS('الحضور والانصراف'!$S$2:$S$3001,'الحضور والانصراف'!$B$2:$B$3001,$A214,'الحضور والانصراف'!$A$2:$A$3001,"&gt;="&amp;$D$3,'الحضور والانصراف'!$A$2:$A$3001,"&lt;="&amp;$F$3))</f>
        <v/>
      </c>
      <c r="O214" s="24" t="str">
        <f aca="false">IF($A214="","",SUMIFS('الحضور والانصراف'!$Q$2:$Q$3001,'الحضور والانصراف'!$B$2:$B$3001,$A214,'الحضور والانصراف'!$A$2:$A$3001,"&gt;="&amp;$D$3,'الحضور والانصراف'!$A$2:$A$3001,"&lt;="&amp;$F$3))</f>
        <v/>
      </c>
      <c r="P214" s="24" t="str">
        <f aca="false">IF($A214="","",SUMIFS('الحضور والانصراف'!$R$2:$R$3001,'الحضور والانصراف'!$B$2:$B$3001,$A214,'الحضور والانصراف'!$A$2:$A$3001,"&gt;="&amp;$D$3,'الحضور والانصراف'!$A$2:$A$3001,"&lt;="&amp;$F$3))</f>
        <v/>
      </c>
      <c r="Q214" s="24" t="str">
        <f aca="false">IF($A214="","",M214+N214-O214-P214)</f>
        <v/>
      </c>
    </row>
    <row r="215" customFormat="false" ht="15" hidden="false" customHeight="false" outlineLevel="0" collapsed="false">
      <c r="A215" s="18" t="str">
        <f aca="false">IF(الموظفين!A211="","",الموظفين!A211)</f>
        <v/>
      </c>
      <c r="B215" s="18" t="str">
        <f aca="false">IF($A215="","",الموظفين!B211)</f>
        <v/>
      </c>
      <c r="C215" s="18" t="str">
        <f aca="false">IF($A215="","",IF(الموظفين!C211="","",الموظفين!C211))</f>
        <v/>
      </c>
      <c r="D215" s="22" t="str">
        <f aca="false">IF($A215="","",COUNTIFS('الحضور والانصراف'!$B$2:$B$3001,$A215,'الحضور والانصراف'!$P$2:$P$3001,"حاضر",'الحضور والانصراف'!$A$2:$A$3001,"&gt;="&amp;$D$3,'الحضور والانصراف'!$A$2:$A$3001,"&lt;="&amp;$F$3)+COUNTIFS('الحضور والانصراف'!$B$2:$B$3001,$A215,'الحضور والانصراف'!$P$2:$P$3001,"متأخر",'الحضور والانصراف'!$A$2:$A$3001,"&gt;="&amp;$D$3,'الحضور والانصراف'!$A$2:$A$3001,"&lt;="&amp;$F$3)+COUNTIFS('الحضور والانصراف'!$B$2:$B$3001,$A215,'الحضور والانصراف'!$P$2:$P$3001,"بدون انصراف",'الحضور والانصراف'!$A$2:$A$3001,"&gt;="&amp;$D$3,'الحضور والانصراف'!$A$2:$A$3001,"&lt;="&amp;$F$3))</f>
        <v/>
      </c>
      <c r="E215" s="22" t="str">
        <f aca="false">IF($A215="","",COUNTIFS('الحضور والانصراف'!$B$2:$B$3001,$A215,'الحضور والانصراف'!$P$2:$P$3001,"متأخر",'الحضور والانصراف'!$A$2:$A$3001,"&gt;="&amp;$D$3,'الحضور والانصراف'!$A$2:$A$3001,"&lt;="&amp;$F$3))</f>
        <v/>
      </c>
      <c r="F215" s="22" t="str">
        <f aca="false">IF($A215="","",COUNTIFS('الحضور والانصراف'!$B$2:$B$3001,$A215,'الحضور والانصراف'!$P$2:$P$3001,"غائب",'الحضور والانصراف'!$A$2:$A$3001,"&gt;="&amp;$D$3,'الحضور والانصراف'!$A$2:$A$3001,"&lt;="&amp;$F$3)+COUNTIFS('الحضور والانصراف'!$B$2:$B$3001,$A215,'الحضور والانصراف'!$P$2:$P$3001,"غياب",'الحضور والانصراف'!$A$2:$A$3001,"&gt;="&amp;$D$3,'الحضور والانصراف'!$A$2:$A$3001,"&lt;="&amp;$F$3))</f>
        <v/>
      </c>
      <c r="G215" s="22" t="str">
        <f aca="false">IF($A215="","",SUMIFS(الإجازات!$I$2:$I$1001,الإجازات!$A$2:$A$1001,$A215,الإجازات!$G$2:$G$1001,"مقبولة"))</f>
        <v/>
      </c>
      <c r="H215" s="21" t="str">
        <f aca="false">IF($A215="","",SUMIFS('الحضور والانصراف'!$J$2:$J$3001,'الحضور والانصراف'!$B$2:$B$3001,$A215,'الحضور والانصراف'!$A$2:$A$3001,"&gt;="&amp;$D$3,'الحضور والانصراف'!$A$2:$A$3001,"&lt;="&amp;$F$3))</f>
        <v/>
      </c>
      <c r="I215" s="22" t="str">
        <f aca="false">IF($A215="","",SUMIFS('الحضور والانصراف'!$K$2:$K$3001,'الحضور والانصراف'!$B$2:$B$3001,$A215,'الحضور والانصراف'!$A$2:$A$3001,"&gt;="&amp;$D$3,'الحضور والانصراف'!$A$2:$A$3001,"&lt;="&amp;$F$3))</f>
        <v/>
      </c>
      <c r="J215" s="22" t="str">
        <f aca="false">IF($A215="","",SUMIFS('الحضور والانصراف'!$L$2:$L$3001,'الحضور والانصراف'!$B$2:$B$3001,$A215,'الحضور والانصراف'!$A$2:$A$3001,"&gt;="&amp;$D$3,'الحضور والانصراف'!$A$2:$A$3001,"&lt;="&amp;$F$3))</f>
        <v/>
      </c>
      <c r="K215" s="21" t="str">
        <f aca="false">IF($A215="","",ROUND(SUMIFS('الحضور والانصراف'!$M$2:$M$3001,'الحضور والانصراف'!$B$2:$B$3001,$A215,'الحضور والانصراف'!$A$2:$A$3001,"&gt;="&amp;$D$3,'الحضور والانصراف'!$A$2:$A$3001,"&lt;="&amp;$F$3)/60,2))</f>
        <v/>
      </c>
      <c r="L215" s="21" t="str">
        <f aca="false">IF($A215="","",SUMIFS(المأموريات!$F$2:$F$1001,المأموريات!$A$2:$A$1001,$A215,المأموريات!$C$2:$C$1001,"&gt;="&amp;$D$3,المأموريات!$C$2:$C$1001,"&lt;="&amp;$F$3,المأموريات!$H$2:$H$1001,"موافق"))</f>
        <v/>
      </c>
      <c r="M215" s="24" t="str">
        <f aca="false">IF($A215="","",N(الموظفين!K211))</f>
        <v/>
      </c>
      <c r="N215" s="24" t="str">
        <f aca="false">IF($A215="","",SUMIFS('الحضور والانصراف'!$S$2:$S$3001,'الحضور والانصراف'!$B$2:$B$3001,$A215,'الحضور والانصراف'!$A$2:$A$3001,"&gt;="&amp;$D$3,'الحضور والانصراف'!$A$2:$A$3001,"&lt;="&amp;$F$3))</f>
        <v/>
      </c>
      <c r="O215" s="24" t="str">
        <f aca="false">IF($A215="","",SUMIFS('الحضور والانصراف'!$Q$2:$Q$3001,'الحضور والانصراف'!$B$2:$B$3001,$A215,'الحضور والانصراف'!$A$2:$A$3001,"&gt;="&amp;$D$3,'الحضور والانصراف'!$A$2:$A$3001,"&lt;="&amp;$F$3))</f>
        <v/>
      </c>
      <c r="P215" s="24" t="str">
        <f aca="false">IF($A215="","",SUMIFS('الحضور والانصراف'!$R$2:$R$3001,'الحضور والانصراف'!$B$2:$B$3001,$A215,'الحضور والانصراف'!$A$2:$A$3001,"&gt;="&amp;$D$3,'الحضور والانصراف'!$A$2:$A$3001,"&lt;="&amp;$F$3))</f>
        <v/>
      </c>
      <c r="Q215" s="24" t="str">
        <f aca="false">IF($A215="","",M215+N215-O215-P215)</f>
        <v/>
      </c>
    </row>
    <row r="216" customFormat="false" ht="15" hidden="false" customHeight="false" outlineLevel="0" collapsed="false">
      <c r="A216" s="18" t="str">
        <f aca="false">IF(الموظفين!A212="","",الموظفين!A212)</f>
        <v/>
      </c>
      <c r="B216" s="18" t="str">
        <f aca="false">IF($A216="","",الموظفين!B212)</f>
        <v/>
      </c>
      <c r="C216" s="18" t="str">
        <f aca="false">IF($A216="","",IF(الموظفين!C212="","",الموظفين!C212))</f>
        <v/>
      </c>
      <c r="D216" s="22" t="str">
        <f aca="false">IF($A216="","",COUNTIFS('الحضور والانصراف'!$B$2:$B$3001,$A216,'الحضور والانصراف'!$P$2:$P$3001,"حاضر",'الحضور والانصراف'!$A$2:$A$3001,"&gt;="&amp;$D$3,'الحضور والانصراف'!$A$2:$A$3001,"&lt;="&amp;$F$3)+COUNTIFS('الحضور والانصراف'!$B$2:$B$3001,$A216,'الحضور والانصراف'!$P$2:$P$3001,"متأخر",'الحضور والانصراف'!$A$2:$A$3001,"&gt;="&amp;$D$3,'الحضور والانصراف'!$A$2:$A$3001,"&lt;="&amp;$F$3)+COUNTIFS('الحضور والانصراف'!$B$2:$B$3001,$A216,'الحضور والانصراف'!$P$2:$P$3001,"بدون انصراف",'الحضور والانصراف'!$A$2:$A$3001,"&gt;="&amp;$D$3,'الحضور والانصراف'!$A$2:$A$3001,"&lt;="&amp;$F$3))</f>
        <v/>
      </c>
      <c r="E216" s="22" t="str">
        <f aca="false">IF($A216="","",COUNTIFS('الحضور والانصراف'!$B$2:$B$3001,$A216,'الحضور والانصراف'!$P$2:$P$3001,"متأخر",'الحضور والانصراف'!$A$2:$A$3001,"&gt;="&amp;$D$3,'الحضور والانصراف'!$A$2:$A$3001,"&lt;="&amp;$F$3))</f>
        <v/>
      </c>
      <c r="F216" s="22" t="str">
        <f aca="false">IF($A216="","",COUNTIFS('الحضور والانصراف'!$B$2:$B$3001,$A216,'الحضور والانصراف'!$P$2:$P$3001,"غائب",'الحضور والانصراف'!$A$2:$A$3001,"&gt;="&amp;$D$3,'الحضور والانصراف'!$A$2:$A$3001,"&lt;="&amp;$F$3)+COUNTIFS('الحضور والانصراف'!$B$2:$B$3001,$A216,'الحضور والانصراف'!$P$2:$P$3001,"غياب",'الحضور والانصراف'!$A$2:$A$3001,"&gt;="&amp;$D$3,'الحضور والانصراف'!$A$2:$A$3001,"&lt;="&amp;$F$3))</f>
        <v/>
      </c>
      <c r="G216" s="22" t="str">
        <f aca="false">IF($A216="","",SUMIFS(الإجازات!$I$2:$I$1001,الإجازات!$A$2:$A$1001,$A216,الإجازات!$G$2:$G$1001,"مقبولة"))</f>
        <v/>
      </c>
      <c r="H216" s="21" t="str">
        <f aca="false">IF($A216="","",SUMIFS('الحضور والانصراف'!$J$2:$J$3001,'الحضور والانصراف'!$B$2:$B$3001,$A216,'الحضور والانصراف'!$A$2:$A$3001,"&gt;="&amp;$D$3,'الحضور والانصراف'!$A$2:$A$3001,"&lt;="&amp;$F$3))</f>
        <v/>
      </c>
      <c r="I216" s="22" t="str">
        <f aca="false">IF($A216="","",SUMIFS('الحضور والانصراف'!$K$2:$K$3001,'الحضور والانصراف'!$B$2:$B$3001,$A216,'الحضور والانصراف'!$A$2:$A$3001,"&gt;="&amp;$D$3,'الحضور والانصراف'!$A$2:$A$3001,"&lt;="&amp;$F$3))</f>
        <v/>
      </c>
      <c r="J216" s="22" t="str">
        <f aca="false">IF($A216="","",SUMIFS('الحضور والانصراف'!$L$2:$L$3001,'الحضور والانصراف'!$B$2:$B$3001,$A216,'الحضور والانصراف'!$A$2:$A$3001,"&gt;="&amp;$D$3,'الحضور والانصراف'!$A$2:$A$3001,"&lt;="&amp;$F$3))</f>
        <v/>
      </c>
      <c r="K216" s="21" t="str">
        <f aca="false">IF($A216="","",ROUND(SUMIFS('الحضور والانصراف'!$M$2:$M$3001,'الحضور والانصراف'!$B$2:$B$3001,$A216,'الحضور والانصراف'!$A$2:$A$3001,"&gt;="&amp;$D$3,'الحضور والانصراف'!$A$2:$A$3001,"&lt;="&amp;$F$3)/60,2))</f>
        <v/>
      </c>
      <c r="L216" s="21" t="str">
        <f aca="false">IF($A216="","",SUMIFS(المأموريات!$F$2:$F$1001,المأموريات!$A$2:$A$1001,$A216,المأموريات!$C$2:$C$1001,"&gt;="&amp;$D$3,المأموريات!$C$2:$C$1001,"&lt;="&amp;$F$3,المأموريات!$H$2:$H$1001,"موافق"))</f>
        <v/>
      </c>
      <c r="M216" s="24" t="str">
        <f aca="false">IF($A216="","",N(الموظفين!K212))</f>
        <v/>
      </c>
      <c r="N216" s="24" t="str">
        <f aca="false">IF($A216="","",SUMIFS('الحضور والانصراف'!$S$2:$S$3001,'الحضور والانصراف'!$B$2:$B$3001,$A216,'الحضور والانصراف'!$A$2:$A$3001,"&gt;="&amp;$D$3,'الحضور والانصراف'!$A$2:$A$3001,"&lt;="&amp;$F$3))</f>
        <v/>
      </c>
      <c r="O216" s="24" t="str">
        <f aca="false">IF($A216="","",SUMIFS('الحضور والانصراف'!$Q$2:$Q$3001,'الحضور والانصراف'!$B$2:$B$3001,$A216,'الحضور والانصراف'!$A$2:$A$3001,"&gt;="&amp;$D$3,'الحضور والانصراف'!$A$2:$A$3001,"&lt;="&amp;$F$3))</f>
        <v/>
      </c>
      <c r="P216" s="24" t="str">
        <f aca="false">IF($A216="","",SUMIFS('الحضور والانصراف'!$R$2:$R$3001,'الحضور والانصراف'!$B$2:$B$3001,$A216,'الحضور والانصراف'!$A$2:$A$3001,"&gt;="&amp;$D$3,'الحضور والانصراف'!$A$2:$A$3001,"&lt;="&amp;$F$3))</f>
        <v/>
      </c>
      <c r="Q216" s="24" t="str">
        <f aca="false">IF($A216="","",M216+N216-O216-P216)</f>
        <v/>
      </c>
    </row>
    <row r="217" customFormat="false" ht="15" hidden="false" customHeight="false" outlineLevel="0" collapsed="false">
      <c r="A217" s="18" t="str">
        <f aca="false">IF(الموظفين!A213="","",الموظفين!A213)</f>
        <v/>
      </c>
      <c r="B217" s="18" t="str">
        <f aca="false">IF($A217="","",الموظفين!B213)</f>
        <v/>
      </c>
      <c r="C217" s="18" t="str">
        <f aca="false">IF($A217="","",IF(الموظفين!C213="","",الموظفين!C213))</f>
        <v/>
      </c>
      <c r="D217" s="22" t="str">
        <f aca="false">IF($A217="","",COUNTIFS('الحضور والانصراف'!$B$2:$B$3001,$A217,'الحضور والانصراف'!$P$2:$P$3001,"حاضر",'الحضور والانصراف'!$A$2:$A$3001,"&gt;="&amp;$D$3,'الحضور والانصراف'!$A$2:$A$3001,"&lt;="&amp;$F$3)+COUNTIFS('الحضور والانصراف'!$B$2:$B$3001,$A217,'الحضور والانصراف'!$P$2:$P$3001,"متأخر",'الحضور والانصراف'!$A$2:$A$3001,"&gt;="&amp;$D$3,'الحضور والانصراف'!$A$2:$A$3001,"&lt;="&amp;$F$3)+COUNTIFS('الحضور والانصراف'!$B$2:$B$3001,$A217,'الحضور والانصراف'!$P$2:$P$3001,"بدون انصراف",'الحضور والانصراف'!$A$2:$A$3001,"&gt;="&amp;$D$3,'الحضور والانصراف'!$A$2:$A$3001,"&lt;="&amp;$F$3))</f>
        <v/>
      </c>
      <c r="E217" s="22" t="str">
        <f aca="false">IF($A217="","",COUNTIFS('الحضور والانصراف'!$B$2:$B$3001,$A217,'الحضور والانصراف'!$P$2:$P$3001,"متأخر",'الحضور والانصراف'!$A$2:$A$3001,"&gt;="&amp;$D$3,'الحضور والانصراف'!$A$2:$A$3001,"&lt;="&amp;$F$3))</f>
        <v/>
      </c>
      <c r="F217" s="22" t="str">
        <f aca="false">IF($A217="","",COUNTIFS('الحضور والانصراف'!$B$2:$B$3001,$A217,'الحضور والانصراف'!$P$2:$P$3001,"غائب",'الحضور والانصراف'!$A$2:$A$3001,"&gt;="&amp;$D$3,'الحضور والانصراف'!$A$2:$A$3001,"&lt;="&amp;$F$3)+COUNTIFS('الحضور والانصراف'!$B$2:$B$3001,$A217,'الحضور والانصراف'!$P$2:$P$3001,"غياب",'الحضور والانصراف'!$A$2:$A$3001,"&gt;="&amp;$D$3,'الحضور والانصراف'!$A$2:$A$3001,"&lt;="&amp;$F$3))</f>
        <v/>
      </c>
      <c r="G217" s="22" t="str">
        <f aca="false">IF($A217="","",SUMIFS(الإجازات!$I$2:$I$1001,الإجازات!$A$2:$A$1001,$A217,الإجازات!$G$2:$G$1001,"مقبولة"))</f>
        <v/>
      </c>
      <c r="H217" s="21" t="str">
        <f aca="false">IF($A217="","",SUMIFS('الحضور والانصراف'!$J$2:$J$3001,'الحضور والانصراف'!$B$2:$B$3001,$A217,'الحضور والانصراف'!$A$2:$A$3001,"&gt;="&amp;$D$3,'الحضور والانصراف'!$A$2:$A$3001,"&lt;="&amp;$F$3))</f>
        <v/>
      </c>
      <c r="I217" s="22" t="str">
        <f aca="false">IF($A217="","",SUMIFS('الحضور والانصراف'!$K$2:$K$3001,'الحضور والانصراف'!$B$2:$B$3001,$A217,'الحضور والانصراف'!$A$2:$A$3001,"&gt;="&amp;$D$3,'الحضور والانصراف'!$A$2:$A$3001,"&lt;="&amp;$F$3))</f>
        <v/>
      </c>
      <c r="J217" s="22" t="str">
        <f aca="false">IF($A217="","",SUMIFS('الحضور والانصراف'!$L$2:$L$3001,'الحضور والانصراف'!$B$2:$B$3001,$A217,'الحضور والانصراف'!$A$2:$A$3001,"&gt;="&amp;$D$3,'الحضور والانصراف'!$A$2:$A$3001,"&lt;="&amp;$F$3))</f>
        <v/>
      </c>
      <c r="K217" s="21" t="str">
        <f aca="false">IF($A217="","",ROUND(SUMIFS('الحضور والانصراف'!$M$2:$M$3001,'الحضور والانصراف'!$B$2:$B$3001,$A217,'الحضور والانصراف'!$A$2:$A$3001,"&gt;="&amp;$D$3,'الحضور والانصراف'!$A$2:$A$3001,"&lt;="&amp;$F$3)/60,2))</f>
        <v/>
      </c>
      <c r="L217" s="21" t="str">
        <f aca="false">IF($A217="","",SUMIFS(المأموريات!$F$2:$F$1001,المأموريات!$A$2:$A$1001,$A217,المأموريات!$C$2:$C$1001,"&gt;="&amp;$D$3,المأموريات!$C$2:$C$1001,"&lt;="&amp;$F$3,المأموريات!$H$2:$H$1001,"موافق"))</f>
        <v/>
      </c>
      <c r="M217" s="24" t="str">
        <f aca="false">IF($A217="","",N(الموظفين!K213))</f>
        <v/>
      </c>
      <c r="N217" s="24" t="str">
        <f aca="false">IF($A217="","",SUMIFS('الحضور والانصراف'!$S$2:$S$3001,'الحضور والانصراف'!$B$2:$B$3001,$A217,'الحضور والانصراف'!$A$2:$A$3001,"&gt;="&amp;$D$3,'الحضور والانصراف'!$A$2:$A$3001,"&lt;="&amp;$F$3))</f>
        <v/>
      </c>
      <c r="O217" s="24" t="str">
        <f aca="false">IF($A217="","",SUMIFS('الحضور والانصراف'!$Q$2:$Q$3001,'الحضور والانصراف'!$B$2:$B$3001,$A217,'الحضور والانصراف'!$A$2:$A$3001,"&gt;="&amp;$D$3,'الحضور والانصراف'!$A$2:$A$3001,"&lt;="&amp;$F$3))</f>
        <v/>
      </c>
      <c r="P217" s="24" t="str">
        <f aca="false">IF($A217="","",SUMIFS('الحضور والانصراف'!$R$2:$R$3001,'الحضور والانصراف'!$B$2:$B$3001,$A217,'الحضور والانصراف'!$A$2:$A$3001,"&gt;="&amp;$D$3,'الحضور والانصراف'!$A$2:$A$3001,"&lt;="&amp;$F$3))</f>
        <v/>
      </c>
      <c r="Q217" s="24" t="str">
        <f aca="false">IF($A217="","",M217+N217-O217-P217)</f>
        <v/>
      </c>
    </row>
    <row r="218" customFormat="false" ht="15" hidden="false" customHeight="false" outlineLevel="0" collapsed="false">
      <c r="A218" s="18" t="str">
        <f aca="false">IF(الموظفين!A214="","",الموظفين!A214)</f>
        <v/>
      </c>
      <c r="B218" s="18" t="str">
        <f aca="false">IF($A218="","",الموظفين!B214)</f>
        <v/>
      </c>
      <c r="C218" s="18" t="str">
        <f aca="false">IF($A218="","",IF(الموظفين!C214="","",الموظفين!C214))</f>
        <v/>
      </c>
      <c r="D218" s="22" t="str">
        <f aca="false">IF($A218="","",COUNTIFS('الحضور والانصراف'!$B$2:$B$3001,$A218,'الحضور والانصراف'!$P$2:$P$3001,"حاضر",'الحضور والانصراف'!$A$2:$A$3001,"&gt;="&amp;$D$3,'الحضور والانصراف'!$A$2:$A$3001,"&lt;="&amp;$F$3)+COUNTIFS('الحضور والانصراف'!$B$2:$B$3001,$A218,'الحضور والانصراف'!$P$2:$P$3001,"متأخر",'الحضور والانصراف'!$A$2:$A$3001,"&gt;="&amp;$D$3,'الحضور والانصراف'!$A$2:$A$3001,"&lt;="&amp;$F$3)+COUNTIFS('الحضور والانصراف'!$B$2:$B$3001,$A218,'الحضور والانصراف'!$P$2:$P$3001,"بدون انصراف",'الحضور والانصراف'!$A$2:$A$3001,"&gt;="&amp;$D$3,'الحضور والانصراف'!$A$2:$A$3001,"&lt;="&amp;$F$3))</f>
        <v/>
      </c>
      <c r="E218" s="22" t="str">
        <f aca="false">IF($A218="","",COUNTIFS('الحضور والانصراف'!$B$2:$B$3001,$A218,'الحضور والانصراف'!$P$2:$P$3001,"متأخر",'الحضور والانصراف'!$A$2:$A$3001,"&gt;="&amp;$D$3,'الحضور والانصراف'!$A$2:$A$3001,"&lt;="&amp;$F$3))</f>
        <v/>
      </c>
      <c r="F218" s="22" t="str">
        <f aca="false">IF($A218="","",COUNTIFS('الحضور والانصراف'!$B$2:$B$3001,$A218,'الحضور والانصراف'!$P$2:$P$3001,"غائب",'الحضور والانصراف'!$A$2:$A$3001,"&gt;="&amp;$D$3,'الحضور والانصراف'!$A$2:$A$3001,"&lt;="&amp;$F$3)+COUNTIFS('الحضور والانصراف'!$B$2:$B$3001,$A218,'الحضور والانصراف'!$P$2:$P$3001,"غياب",'الحضور والانصراف'!$A$2:$A$3001,"&gt;="&amp;$D$3,'الحضور والانصراف'!$A$2:$A$3001,"&lt;="&amp;$F$3))</f>
        <v/>
      </c>
      <c r="G218" s="22" t="str">
        <f aca="false">IF($A218="","",SUMIFS(الإجازات!$I$2:$I$1001,الإجازات!$A$2:$A$1001,$A218,الإجازات!$G$2:$G$1001,"مقبولة"))</f>
        <v/>
      </c>
      <c r="H218" s="21" t="str">
        <f aca="false">IF($A218="","",SUMIFS('الحضور والانصراف'!$J$2:$J$3001,'الحضور والانصراف'!$B$2:$B$3001,$A218,'الحضور والانصراف'!$A$2:$A$3001,"&gt;="&amp;$D$3,'الحضور والانصراف'!$A$2:$A$3001,"&lt;="&amp;$F$3))</f>
        <v/>
      </c>
      <c r="I218" s="22" t="str">
        <f aca="false">IF($A218="","",SUMIFS('الحضور والانصراف'!$K$2:$K$3001,'الحضور والانصراف'!$B$2:$B$3001,$A218,'الحضور والانصراف'!$A$2:$A$3001,"&gt;="&amp;$D$3,'الحضور والانصراف'!$A$2:$A$3001,"&lt;="&amp;$F$3))</f>
        <v/>
      </c>
      <c r="J218" s="22" t="str">
        <f aca="false">IF($A218="","",SUMIFS('الحضور والانصراف'!$L$2:$L$3001,'الحضور والانصراف'!$B$2:$B$3001,$A218,'الحضور والانصراف'!$A$2:$A$3001,"&gt;="&amp;$D$3,'الحضور والانصراف'!$A$2:$A$3001,"&lt;="&amp;$F$3))</f>
        <v/>
      </c>
      <c r="K218" s="21" t="str">
        <f aca="false">IF($A218="","",ROUND(SUMIFS('الحضور والانصراف'!$M$2:$M$3001,'الحضور والانصراف'!$B$2:$B$3001,$A218,'الحضور والانصراف'!$A$2:$A$3001,"&gt;="&amp;$D$3,'الحضور والانصراف'!$A$2:$A$3001,"&lt;="&amp;$F$3)/60,2))</f>
        <v/>
      </c>
      <c r="L218" s="21" t="str">
        <f aca="false">IF($A218="","",SUMIFS(المأموريات!$F$2:$F$1001,المأموريات!$A$2:$A$1001,$A218,المأموريات!$C$2:$C$1001,"&gt;="&amp;$D$3,المأموريات!$C$2:$C$1001,"&lt;="&amp;$F$3,المأموريات!$H$2:$H$1001,"موافق"))</f>
        <v/>
      </c>
      <c r="M218" s="24" t="str">
        <f aca="false">IF($A218="","",N(الموظفين!K214))</f>
        <v/>
      </c>
      <c r="N218" s="24" t="str">
        <f aca="false">IF($A218="","",SUMIFS('الحضور والانصراف'!$S$2:$S$3001,'الحضور والانصراف'!$B$2:$B$3001,$A218,'الحضور والانصراف'!$A$2:$A$3001,"&gt;="&amp;$D$3,'الحضور والانصراف'!$A$2:$A$3001,"&lt;="&amp;$F$3))</f>
        <v/>
      </c>
      <c r="O218" s="24" t="str">
        <f aca="false">IF($A218="","",SUMIFS('الحضور والانصراف'!$Q$2:$Q$3001,'الحضور والانصراف'!$B$2:$B$3001,$A218,'الحضور والانصراف'!$A$2:$A$3001,"&gt;="&amp;$D$3,'الحضور والانصراف'!$A$2:$A$3001,"&lt;="&amp;$F$3))</f>
        <v/>
      </c>
      <c r="P218" s="24" t="str">
        <f aca="false">IF($A218="","",SUMIFS('الحضور والانصراف'!$R$2:$R$3001,'الحضور والانصراف'!$B$2:$B$3001,$A218,'الحضور والانصراف'!$A$2:$A$3001,"&gt;="&amp;$D$3,'الحضور والانصراف'!$A$2:$A$3001,"&lt;="&amp;$F$3))</f>
        <v/>
      </c>
      <c r="Q218" s="24" t="str">
        <f aca="false">IF($A218="","",M218+N218-O218-P218)</f>
        <v/>
      </c>
    </row>
    <row r="219" customFormat="false" ht="15" hidden="false" customHeight="false" outlineLevel="0" collapsed="false">
      <c r="A219" s="18" t="str">
        <f aca="false">IF(الموظفين!A215="","",الموظفين!A215)</f>
        <v/>
      </c>
      <c r="B219" s="18" t="str">
        <f aca="false">IF($A219="","",الموظفين!B215)</f>
        <v/>
      </c>
      <c r="C219" s="18" t="str">
        <f aca="false">IF($A219="","",IF(الموظفين!C215="","",الموظفين!C215))</f>
        <v/>
      </c>
      <c r="D219" s="22" t="str">
        <f aca="false">IF($A219="","",COUNTIFS('الحضور والانصراف'!$B$2:$B$3001,$A219,'الحضور والانصراف'!$P$2:$P$3001,"حاضر",'الحضور والانصراف'!$A$2:$A$3001,"&gt;="&amp;$D$3,'الحضور والانصراف'!$A$2:$A$3001,"&lt;="&amp;$F$3)+COUNTIFS('الحضور والانصراف'!$B$2:$B$3001,$A219,'الحضور والانصراف'!$P$2:$P$3001,"متأخر",'الحضور والانصراف'!$A$2:$A$3001,"&gt;="&amp;$D$3,'الحضور والانصراف'!$A$2:$A$3001,"&lt;="&amp;$F$3)+COUNTIFS('الحضور والانصراف'!$B$2:$B$3001,$A219,'الحضور والانصراف'!$P$2:$P$3001,"بدون انصراف",'الحضور والانصراف'!$A$2:$A$3001,"&gt;="&amp;$D$3,'الحضور والانصراف'!$A$2:$A$3001,"&lt;="&amp;$F$3))</f>
        <v/>
      </c>
      <c r="E219" s="22" t="str">
        <f aca="false">IF($A219="","",COUNTIFS('الحضور والانصراف'!$B$2:$B$3001,$A219,'الحضور والانصراف'!$P$2:$P$3001,"متأخر",'الحضور والانصراف'!$A$2:$A$3001,"&gt;="&amp;$D$3,'الحضور والانصراف'!$A$2:$A$3001,"&lt;="&amp;$F$3))</f>
        <v/>
      </c>
      <c r="F219" s="22" t="str">
        <f aca="false">IF($A219="","",COUNTIFS('الحضور والانصراف'!$B$2:$B$3001,$A219,'الحضور والانصراف'!$P$2:$P$3001,"غائب",'الحضور والانصراف'!$A$2:$A$3001,"&gt;="&amp;$D$3,'الحضور والانصراف'!$A$2:$A$3001,"&lt;="&amp;$F$3)+COUNTIFS('الحضور والانصراف'!$B$2:$B$3001,$A219,'الحضور والانصراف'!$P$2:$P$3001,"غياب",'الحضور والانصراف'!$A$2:$A$3001,"&gt;="&amp;$D$3,'الحضور والانصراف'!$A$2:$A$3001,"&lt;="&amp;$F$3))</f>
        <v/>
      </c>
      <c r="G219" s="22" t="str">
        <f aca="false">IF($A219="","",SUMIFS(الإجازات!$I$2:$I$1001,الإجازات!$A$2:$A$1001,$A219,الإجازات!$G$2:$G$1001,"مقبولة"))</f>
        <v/>
      </c>
      <c r="H219" s="21" t="str">
        <f aca="false">IF($A219="","",SUMIFS('الحضور والانصراف'!$J$2:$J$3001,'الحضور والانصراف'!$B$2:$B$3001,$A219,'الحضور والانصراف'!$A$2:$A$3001,"&gt;="&amp;$D$3,'الحضور والانصراف'!$A$2:$A$3001,"&lt;="&amp;$F$3))</f>
        <v/>
      </c>
      <c r="I219" s="22" t="str">
        <f aca="false">IF($A219="","",SUMIFS('الحضور والانصراف'!$K$2:$K$3001,'الحضور والانصراف'!$B$2:$B$3001,$A219,'الحضور والانصراف'!$A$2:$A$3001,"&gt;="&amp;$D$3,'الحضور والانصراف'!$A$2:$A$3001,"&lt;="&amp;$F$3))</f>
        <v/>
      </c>
      <c r="J219" s="22" t="str">
        <f aca="false">IF($A219="","",SUMIFS('الحضور والانصراف'!$L$2:$L$3001,'الحضور والانصراف'!$B$2:$B$3001,$A219,'الحضور والانصراف'!$A$2:$A$3001,"&gt;="&amp;$D$3,'الحضور والانصراف'!$A$2:$A$3001,"&lt;="&amp;$F$3))</f>
        <v/>
      </c>
      <c r="K219" s="21" t="str">
        <f aca="false">IF($A219="","",ROUND(SUMIFS('الحضور والانصراف'!$M$2:$M$3001,'الحضور والانصراف'!$B$2:$B$3001,$A219,'الحضور والانصراف'!$A$2:$A$3001,"&gt;="&amp;$D$3,'الحضور والانصراف'!$A$2:$A$3001,"&lt;="&amp;$F$3)/60,2))</f>
        <v/>
      </c>
      <c r="L219" s="21" t="str">
        <f aca="false">IF($A219="","",SUMIFS(المأموريات!$F$2:$F$1001,المأموريات!$A$2:$A$1001,$A219,المأموريات!$C$2:$C$1001,"&gt;="&amp;$D$3,المأموريات!$C$2:$C$1001,"&lt;="&amp;$F$3,المأموريات!$H$2:$H$1001,"موافق"))</f>
        <v/>
      </c>
      <c r="M219" s="24" t="str">
        <f aca="false">IF($A219="","",N(الموظفين!K215))</f>
        <v/>
      </c>
      <c r="N219" s="24" t="str">
        <f aca="false">IF($A219="","",SUMIFS('الحضور والانصراف'!$S$2:$S$3001,'الحضور والانصراف'!$B$2:$B$3001,$A219,'الحضور والانصراف'!$A$2:$A$3001,"&gt;="&amp;$D$3,'الحضور والانصراف'!$A$2:$A$3001,"&lt;="&amp;$F$3))</f>
        <v/>
      </c>
      <c r="O219" s="24" t="str">
        <f aca="false">IF($A219="","",SUMIFS('الحضور والانصراف'!$Q$2:$Q$3001,'الحضور والانصراف'!$B$2:$B$3001,$A219,'الحضور والانصراف'!$A$2:$A$3001,"&gt;="&amp;$D$3,'الحضور والانصراف'!$A$2:$A$3001,"&lt;="&amp;$F$3))</f>
        <v/>
      </c>
      <c r="P219" s="24" t="str">
        <f aca="false">IF($A219="","",SUMIFS('الحضور والانصراف'!$R$2:$R$3001,'الحضور والانصراف'!$B$2:$B$3001,$A219,'الحضور والانصراف'!$A$2:$A$3001,"&gt;="&amp;$D$3,'الحضور والانصراف'!$A$2:$A$3001,"&lt;="&amp;$F$3))</f>
        <v/>
      </c>
      <c r="Q219" s="24" t="str">
        <f aca="false">IF($A219="","",M219+N219-O219-P219)</f>
        <v/>
      </c>
    </row>
    <row r="220" customFormat="false" ht="15" hidden="false" customHeight="false" outlineLevel="0" collapsed="false">
      <c r="A220" s="18" t="str">
        <f aca="false">IF(الموظفين!A216="","",الموظفين!A216)</f>
        <v/>
      </c>
      <c r="B220" s="18" t="str">
        <f aca="false">IF($A220="","",الموظفين!B216)</f>
        <v/>
      </c>
      <c r="C220" s="18" t="str">
        <f aca="false">IF($A220="","",IF(الموظفين!C216="","",الموظفين!C216))</f>
        <v/>
      </c>
      <c r="D220" s="22" t="str">
        <f aca="false">IF($A220="","",COUNTIFS('الحضور والانصراف'!$B$2:$B$3001,$A220,'الحضور والانصراف'!$P$2:$P$3001,"حاضر",'الحضور والانصراف'!$A$2:$A$3001,"&gt;="&amp;$D$3,'الحضور والانصراف'!$A$2:$A$3001,"&lt;="&amp;$F$3)+COUNTIFS('الحضور والانصراف'!$B$2:$B$3001,$A220,'الحضور والانصراف'!$P$2:$P$3001,"متأخر",'الحضور والانصراف'!$A$2:$A$3001,"&gt;="&amp;$D$3,'الحضور والانصراف'!$A$2:$A$3001,"&lt;="&amp;$F$3)+COUNTIFS('الحضور والانصراف'!$B$2:$B$3001,$A220,'الحضور والانصراف'!$P$2:$P$3001,"بدون انصراف",'الحضور والانصراف'!$A$2:$A$3001,"&gt;="&amp;$D$3,'الحضور والانصراف'!$A$2:$A$3001,"&lt;="&amp;$F$3))</f>
        <v/>
      </c>
      <c r="E220" s="22" t="str">
        <f aca="false">IF($A220="","",COUNTIFS('الحضور والانصراف'!$B$2:$B$3001,$A220,'الحضور والانصراف'!$P$2:$P$3001,"متأخر",'الحضور والانصراف'!$A$2:$A$3001,"&gt;="&amp;$D$3,'الحضور والانصراف'!$A$2:$A$3001,"&lt;="&amp;$F$3))</f>
        <v/>
      </c>
      <c r="F220" s="22" t="str">
        <f aca="false">IF($A220="","",COUNTIFS('الحضور والانصراف'!$B$2:$B$3001,$A220,'الحضور والانصراف'!$P$2:$P$3001,"غائب",'الحضور والانصراف'!$A$2:$A$3001,"&gt;="&amp;$D$3,'الحضور والانصراف'!$A$2:$A$3001,"&lt;="&amp;$F$3)+COUNTIFS('الحضور والانصراف'!$B$2:$B$3001,$A220,'الحضور والانصراف'!$P$2:$P$3001,"غياب",'الحضور والانصراف'!$A$2:$A$3001,"&gt;="&amp;$D$3,'الحضور والانصراف'!$A$2:$A$3001,"&lt;="&amp;$F$3))</f>
        <v/>
      </c>
      <c r="G220" s="22" t="str">
        <f aca="false">IF($A220="","",SUMIFS(الإجازات!$I$2:$I$1001,الإجازات!$A$2:$A$1001,$A220,الإجازات!$G$2:$G$1001,"مقبولة"))</f>
        <v/>
      </c>
      <c r="H220" s="21" t="str">
        <f aca="false">IF($A220="","",SUMIFS('الحضور والانصراف'!$J$2:$J$3001,'الحضور والانصراف'!$B$2:$B$3001,$A220,'الحضور والانصراف'!$A$2:$A$3001,"&gt;="&amp;$D$3,'الحضور والانصراف'!$A$2:$A$3001,"&lt;="&amp;$F$3))</f>
        <v/>
      </c>
      <c r="I220" s="22" t="str">
        <f aca="false">IF($A220="","",SUMIFS('الحضور والانصراف'!$K$2:$K$3001,'الحضور والانصراف'!$B$2:$B$3001,$A220,'الحضور والانصراف'!$A$2:$A$3001,"&gt;="&amp;$D$3,'الحضور والانصراف'!$A$2:$A$3001,"&lt;="&amp;$F$3))</f>
        <v/>
      </c>
      <c r="J220" s="22" t="str">
        <f aca="false">IF($A220="","",SUMIFS('الحضور والانصراف'!$L$2:$L$3001,'الحضور والانصراف'!$B$2:$B$3001,$A220,'الحضور والانصراف'!$A$2:$A$3001,"&gt;="&amp;$D$3,'الحضور والانصراف'!$A$2:$A$3001,"&lt;="&amp;$F$3))</f>
        <v/>
      </c>
      <c r="K220" s="21" t="str">
        <f aca="false">IF($A220="","",ROUND(SUMIFS('الحضور والانصراف'!$M$2:$M$3001,'الحضور والانصراف'!$B$2:$B$3001,$A220,'الحضور والانصراف'!$A$2:$A$3001,"&gt;="&amp;$D$3,'الحضور والانصراف'!$A$2:$A$3001,"&lt;="&amp;$F$3)/60,2))</f>
        <v/>
      </c>
      <c r="L220" s="21" t="str">
        <f aca="false">IF($A220="","",SUMIFS(المأموريات!$F$2:$F$1001,المأموريات!$A$2:$A$1001,$A220,المأموريات!$C$2:$C$1001,"&gt;="&amp;$D$3,المأموريات!$C$2:$C$1001,"&lt;="&amp;$F$3,المأموريات!$H$2:$H$1001,"موافق"))</f>
        <v/>
      </c>
      <c r="M220" s="24" t="str">
        <f aca="false">IF($A220="","",N(الموظفين!K216))</f>
        <v/>
      </c>
      <c r="N220" s="24" t="str">
        <f aca="false">IF($A220="","",SUMIFS('الحضور والانصراف'!$S$2:$S$3001,'الحضور والانصراف'!$B$2:$B$3001,$A220,'الحضور والانصراف'!$A$2:$A$3001,"&gt;="&amp;$D$3,'الحضور والانصراف'!$A$2:$A$3001,"&lt;="&amp;$F$3))</f>
        <v/>
      </c>
      <c r="O220" s="24" t="str">
        <f aca="false">IF($A220="","",SUMIFS('الحضور والانصراف'!$Q$2:$Q$3001,'الحضور والانصراف'!$B$2:$B$3001,$A220,'الحضور والانصراف'!$A$2:$A$3001,"&gt;="&amp;$D$3,'الحضور والانصراف'!$A$2:$A$3001,"&lt;="&amp;$F$3))</f>
        <v/>
      </c>
      <c r="P220" s="24" t="str">
        <f aca="false">IF($A220="","",SUMIFS('الحضور والانصراف'!$R$2:$R$3001,'الحضور والانصراف'!$B$2:$B$3001,$A220,'الحضور والانصراف'!$A$2:$A$3001,"&gt;="&amp;$D$3,'الحضور والانصراف'!$A$2:$A$3001,"&lt;="&amp;$F$3))</f>
        <v/>
      </c>
      <c r="Q220" s="24" t="str">
        <f aca="false">IF($A220="","",M220+N220-O220-P220)</f>
        <v/>
      </c>
    </row>
    <row r="221" customFormat="false" ht="15" hidden="false" customHeight="false" outlineLevel="0" collapsed="false">
      <c r="A221" s="18" t="str">
        <f aca="false">IF(الموظفين!A217="","",الموظفين!A217)</f>
        <v/>
      </c>
      <c r="B221" s="18" t="str">
        <f aca="false">IF($A221="","",الموظفين!B217)</f>
        <v/>
      </c>
      <c r="C221" s="18" t="str">
        <f aca="false">IF($A221="","",IF(الموظفين!C217="","",الموظفين!C217))</f>
        <v/>
      </c>
      <c r="D221" s="22" t="str">
        <f aca="false">IF($A221="","",COUNTIFS('الحضور والانصراف'!$B$2:$B$3001,$A221,'الحضور والانصراف'!$P$2:$P$3001,"حاضر",'الحضور والانصراف'!$A$2:$A$3001,"&gt;="&amp;$D$3,'الحضور والانصراف'!$A$2:$A$3001,"&lt;="&amp;$F$3)+COUNTIFS('الحضور والانصراف'!$B$2:$B$3001,$A221,'الحضور والانصراف'!$P$2:$P$3001,"متأخر",'الحضور والانصراف'!$A$2:$A$3001,"&gt;="&amp;$D$3,'الحضور والانصراف'!$A$2:$A$3001,"&lt;="&amp;$F$3)+COUNTIFS('الحضور والانصراف'!$B$2:$B$3001,$A221,'الحضور والانصراف'!$P$2:$P$3001,"بدون انصراف",'الحضور والانصراف'!$A$2:$A$3001,"&gt;="&amp;$D$3,'الحضور والانصراف'!$A$2:$A$3001,"&lt;="&amp;$F$3))</f>
        <v/>
      </c>
      <c r="E221" s="22" t="str">
        <f aca="false">IF($A221="","",COUNTIFS('الحضور والانصراف'!$B$2:$B$3001,$A221,'الحضور والانصراف'!$P$2:$P$3001,"متأخر",'الحضور والانصراف'!$A$2:$A$3001,"&gt;="&amp;$D$3,'الحضور والانصراف'!$A$2:$A$3001,"&lt;="&amp;$F$3))</f>
        <v/>
      </c>
      <c r="F221" s="22" t="str">
        <f aca="false">IF($A221="","",COUNTIFS('الحضور والانصراف'!$B$2:$B$3001,$A221,'الحضور والانصراف'!$P$2:$P$3001,"غائب",'الحضور والانصراف'!$A$2:$A$3001,"&gt;="&amp;$D$3,'الحضور والانصراف'!$A$2:$A$3001,"&lt;="&amp;$F$3)+COUNTIFS('الحضور والانصراف'!$B$2:$B$3001,$A221,'الحضور والانصراف'!$P$2:$P$3001,"غياب",'الحضور والانصراف'!$A$2:$A$3001,"&gt;="&amp;$D$3,'الحضور والانصراف'!$A$2:$A$3001,"&lt;="&amp;$F$3))</f>
        <v/>
      </c>
      <c r="G221" s="22" t="str">
        <f aca="false">IF($A221="","",SUMIFS(الإجازات!$I$2:$I$1001,الإجازات!$A$2:$A$1001,$A221,الإجازات!$G$2:$G$1001,"مقبولة"))</f>
        <v/>
      </c>
      <c r="H221" s="21" t="str">
        <f aca="false">IF($A221="","",SUMIFS('الحضور والانصراف'!$J$2:$J$3001,'الحضور والانصراف'!$B$2:$B$3001,$A221,'الحضور والانصراف'!$A$2:$A$3001,"&gt;="&amp;$D$3,'الحضور والانصراف'!$A$2:$A$3001,"&lt;="&amp;$F$3))</f>
        <v/>
      </c>
      <c r="I221" s="22" t="str">
        <f aca="false">IF($A221="","",SUMIFS('الحضور والانصراف'!$K$2:$K$3001,'الحضور والانصراف'!$B$2:$B$3001,$A221,'الحضور والانصراف'!$A$2:$A$3001,"&gt;="&amp;$D$3,'الحضور والانصراف'!$A$2:$A$3001,"&lt;="&amp;$F$3))</f>
        <v/>
      </c>
      <c r="J221" s="22" t="str">
        <f aca="false">IF($A221="","",SUMIFS('الحضور والانصراف'!$L$2:$L$3001,'الحضور والانصراف'!$B$2:$B$3001,$A221,'الحضور والانصراف'!$A$2:$A$3001,"&gt;="&amp;$D$3,'الحضور والانصراف'!$A$2:$A$3001,"&lt;="&amp;$F$3))</f>
        <v/>
      </c>
      <c r="K221" s="21" t="str">
        <f aca="false">IF($A221="","",ROUND(SUMIFS('الحضور والانصراف'!$M$2:$M$3001,'الحضور والانصراف'!$B$2:$B$3001,$A221,'الحضور والانصراف'!$A$2:$A$3001,"&gt;="&amp;$D$3,'الحضور والانصراف'!$A$2:$A$3001,"&lt;="&amp;$F$3)/60,2))</f>
        <v/>
      </c>
      <c r="L221" s="21" t="str">
        <f aca="false">IF($A221="","",SUMIFS(المأموريات!$F$2:$F$1001,المأموريات!$A$2:$A$1001,$A221,المأموريات!$C$2:$C$1001,"&gt;="&amp;$D$3,المأموريات!$C$2:$C$1001,"&lt;="&amp;$F$3,المأموريات!$H$2:$H$1001,"موافق"))</f>
        <v/>
      </c>
      <c r="M221" s="24" t="str">
        <f aca="false">IF($A221="","",N(الموظفين!K217))</f>
        <v/>
      </c>
      <c r="N221" s="24" t="str">
        <f aca="false">IF($A221="","",SUMIFS('الحضور والانصراف'!$S$2:$S$3001,'الحضور والانصراف'!$B$2:$B$3001,$A221,'الحضور والانصراف'!$A$2:$A$3001,"&gt;="&amp;$D$3,'الحضور والانصراف'!$A$2:$A$3001,"&lt;="&amp;$F$3))</f>
        <v/>
      </c>
      <c r="O221" s="24" t="str">
        <f aca="false">IF($A221="","",SUMIFS('الحضور والانصراف'!$Q$2:$Q$3001,'الحضور والانصراف'!$B$2:$B$3001,$A221,'الحضور والانصراف'!$A$2:$A$3001,"&gt;="&amp;$D$3,'الحضور والانصراف'!$A$2:$A$3001,"&lt;="&amp;$F$3))</f>
        <v/>
      </c>
      <c r="P221" s="24" t="str">
        <f aca="false">IF($A221="","",SUMIFS('الحضور والانصراف'!$R$2:$R$3001,'الحضور والانصراف'!$B$2:$B$3001,$A221,'الحضور والانصراف'!$A$2:$A$3001,"&gt;="&amp;$D$3,'الحضور والانصراف'!$A$2:$A$3001,"&lt;="&amp;$F$3))</f>
        <v/>
      </c>
      <c r="Q221" s="24" t="str">
        <f aca="false">IF($A221="","",M221+N221-O221-P221)</f>
        <v/>
      </c>
    </row>
    <row r="222" customFormat="false" ht="15" hidden="false" customHeight="false" outlineLevel="0" collapsed="false">
      <c r="A222" s="18" t="str">
        <f aca="false">IF(الموظفين!A218="","",الموظفين!A218)</f>
        <v/>
      </c>
      <c r="B222" s="18" t="str">
        <f aca="false">IF($A222="","",الموظفين!B218)</f>
        <v/>
      </c>
      <c r="C222" s="18" t="str">
        <f aca="false">IF($A222="","",IF(الموظفين!C218="","",الموظفين!C218))</f>
        <v/>
      </c>
      <c r="D222" s="22" t="str">
        <f aca="false">IF($A222="","",COUNTIFS('الحضور والانصراف'!$B$2:$B$3001,$A222,'الحضور والانصراف'!$P$2:$P$3001,"حاضر",'الحضور والانصراف'!$A$2:$A$3001,"&gt;="&amp;$D$3,'الحضور والانصراف'!$A$2:$A$3001,"&lt;="&amp;$F$3)+COUNTIFS('الحضور والانصراف'!$B$2:$B$3001,$A222,'الحضور والانصراف'!$P$2:$P$3001,"متأخر",'الحضور والانصراف'!$A$2:$A$3001,"&gt;="&amp;$D$3,'الحضور والانصراف'!$A$2:$A$3001,"&lt;="&amp;$F$3)+COUNTIFS('الحضور والانصراف'!$B$2:$B$3001,$A222,'الحضور والانصراف'!$P$2:$P$3001,"بدون انصراف",'الحضور والانصراف'!$A$2:$A$3001,"&gt;="&amp;$D$3,'الحضور والانصراف'!$A$2:$A$3001,"&lt;="&amp;$F$3))</f>
        <v/>
      </c>
      <c r="E222" s="22" t="str">
        <f aca="false">IF($A222="","",COUNTIFS('الحضور والانصراف'!$B$2:$B$3001,$A222,'الحضور والانصراف'!$P$2:$P$3001,"متأخر",'الحضور والانصراف'!$A$2:$A$3001,"&gt;="&amp;$D$3,'الحضور والانصراف'!$A$2:$A$3001,"&lt;="&amp;$F$3))</f>
        <v/>
      </c>
      <c r="F222" s="22" t="str">
        <f aca="false">IF($A222="","",COUNTIFS('الحضور والانصراف'!$B$2:$B$3001,$A222,'الحضور والانصراف'!$P$2:$P$3001,"غائب",'الحضور والانصراف'!$A$2:$A$3001,"&gt;="&amp;$D$3,'الحضور والانصراف'!$A$2:$A$3001,"&lt;="&amp;$F$3)+COUNTIFS('الحضور والانصراف'!$B$2:$B$3001,$A222,'الحضور والانصراف'!$P$2:$P$3001,"غياب",'الحضور والانصراف'!$A$2:$A$3001,"&gt;="&amp;$D$3,'الحضور والانصراف'!$A$2:$A$3001,"&lt;="&amp;$F$3))</f>
        <v/>
      </c>
      <c r="G222" s="22" t="str">
        <f aca="false">IF($A222="","",SUMIFS(الإجازات!$I$2:$I$1001,الإجازات!$A$2:$A$1001,$A222,الإجازات!$G$2:$G$1001,"مقبولة"))</f>
        <v/>
      </c>
      <c r="H222" s="21" t="str">
        <f aca="false">IF($A222="","",SUMIFS('الحضور والانصراف'!$J$2:$J$3001,'الحضور والانصراف'!$B$2:$B$3001,$A222,'الحضور والانصراف'!$A$2:$A$3001,"&gt;="&amp;$D$3,'الحضور والانصراف'!$A$2:$A$3001,"&lt;="&amp;$F$3))</f>
        <v/>
      </c>
      <c r="I222" s="22" t="str">
        <f aca="false">IF($A222="","",SUMIFS('الحضور والانصراف'!$K$2:$K$3001,'الحضور والانصراف'!$B$2:$B$3001,$A222,'الحضور والانصراف'!$A$2:$A$3001,"&gt;="&amp;$D$3,'الحضور والانصراف'!$A$2:$A$3001,"&lt;="&amp;$F$3))</f>
        <v/>
      </c>
      <c r="J222" s="22" t="str">
        <f aca="false">IF($A222="","",SUMIFS('الحضور والانصراف'!$L$2:$L$3001,'الحضور والانصراف'!$B$2:$B$3001,$A222,'الحضور والانصراف'!$A$2:$A$3001,"&gt;="&amp;$D$3,'الحضور والانصراف'!$A$2:$A$3001,"&lt;="&amp;$F$3))</f>
        <v/>
      </c>
      <c r="K222" s="21" t="str">
        <f aca="false">IF($A222="","",ROUND(SUMIFS('الحضور والانصراف'!$M$2:$M$3001,'الحضور والانصراف'!$B$2:$B$3001,$A222,'الحضور والانصراف'!$A$2:$A$3001,"&gt;="&amp;$D$3,'الحضور والانصراف'!$A$2:$A$3001,"&lt;="&amp;$F$3)/60,2))</f>
        <v/>
      </c>
      <c r="L222" s="21" t="str">
        <f aca="false">IF($A222="","",SUMIFS(المأموريات!$F$2:$F$1001,المأموريات!$A$2:$A$1001,$A222,المأموريات!$C$2:$C$1001,"&gt;="&amp;$D$3,المأموريات!$C$2:$C$1001,"&lt;="&amp;$F$3,المأموريات!$H$2:$H$1001,"موافق"))</f>
        <v/>
      </c>
      <c r="M222" s="24" t="str">
        <f aca="false">IF($A222="","",N(الموظفين!K218))</f>
        <v/>
      </c>
      <c r="N222" s="24" t="str">
        <f aca="false">IF($A222="","",SUMIFS('الحضور والانصراف'!$S$2:$S$3001,'الحضور والانصراف'!$B$2:$B$3001,$A222,'الحضور والانصراف'!$A$2:$A$3001,"&gt;="&amp;$D$3,'الحضور والانصراف'!$A$2:$A$3001,"&lt;="&amp;$F$3))</f>
        <v/>
      </c>
      <c r="O222" s="24" t="str">
        <f aca="false">IF($A222="","",SUMIFS('الحضور والانصراف'!$Q$2:$Q$3001,'الحضور والانصراف'!$B$2:$B$3001,$A222,'الحضور والانصراف'!$A$2:$A$3001,"&gt;="&amp;$D$3,'الحضور والانصراف'!$A$2:$A$3001,"&lt;="&amp;$F$3))</f>
        <v/>
      </c>
      <c r="P222" s="24" t="str">
        <f aca="false">IF($A222="","",SUMIFS('الحضور والانصراف'!$R$2:$R$3001,'الحضور والانصراف'!$B$2:$B$3001,$A222,'الحضور والانصراف'!$A$2:$A$3001,"&gt;="&amp;$D$3,'الحضور والانصراف'!$A$2:$A$3001,"&lt;="&amp;$F$3))</f>
        <v/>
      </c>
      <c r="Q222" s="24" t="str">
        <f aca="false">IF($A222="","",M222+N222-O222-P222)</f>
        <v/>
      </c>
    </row>
    <row r="223" customFormat="false" ht="15" hidden="false" customHeight="false" outlineLevel="0" collapsed="false">
      <c r="A223" s="18" t="str">
        <f aca="false">IF(الموظفين!A219="","",الموظفين!A219)</f>
        <v/>
      </c>
      <c r="B223" s="18" t="str">
        <f aca="false">IF($A223="","",الموظفين!B219)</f>
        <v/>
      </c>
      <c r="C223" s="18" t="str">
        <f aca="false">IF($A223="","",IF(الموظفين!C219="","",الموظفين!C219))</f>
        <v/>
      </c>
      <c r="D223" s="22" t="str">
        <f aca="false">IF($A223="","",COUNTIFS('الحضور والانصراف'!$B$2:$B$3001,$A223,'الحضور والانصراف'!$P$2:$P$3001,"حاضر",'الحضور والانصراف'!$A$2:$A$3001,"&gt;="&amp;$D$3,'الحضور والانصراف'!$A$2:$A$3001,"&lt;="&amp;$F$3)+COUNTIFS('الحضور والانصراف'!$B$2:$B$3001,$A223,'الحضور والانصراف'!$P$2:$P$3001,"متأخر",'الحضور والانصراف'!$A$2:$A$3001,"&gt;="&amp;$D$3,'الحضور والانصراف'!$A$2:$A$3001,"&lt;="&amp;$F$3)+COUNTIFS('الحضور والانصراف'!$B$2:$B$3001,$A223,'الحضور والانصراف'!$P$2:$P$3001,"بدون انصراف",'الحضور والانصراف'!$A$2:$A$3001,"&gt;="&amp;$D$3,'الحضور والانصراف'!$A$2:$A$3001,"&lt;="&amp;$F$3))</f>
        <v/>
      </c>
      <c r="E223" s="22" t="str">
        <f aca="false">IF($A223="","",COUNTIFS('الحضور والانصراف'!$B$2:$B$3001,$A223,'الحضور والانصراف'!$P$2:$P$3001,"متأخر",'الحضور والانصراف'!$A$2:$A$3001,"&gt;="&amp;$D$3,'الحضور والانصراف'!$A$2:$A$3001,"&lt;="&amp;$F$3))</f>
        <v/>
      </c>
      <c r="F223" s="22" t="str">
        <f aca="false">IF($A223="","",COUNTIFS('الحضور والانصراف'!$B$2:$B$3001,$A223,'الحضور والانصراف'!$P$2:$P$3001,"غائب",'الحضور والانصراف'!$A$2:$A$3001,"&gt;="&amp;$D$3,'الحضور والانصراف'!$A$2:$A$3001,"&lt;="&amp;$F$3)+COUNTIFS('الحضور والانصراف'!$B$2:$B$3001,$A223,'الحضور والانصراف'!$P$2:$P$3001,"غياب",'الحضور والانصراف'!$A$2:$A$3001,"&gt;="&amp;$D$3,'الحضور والانصراف'!$A$2:$A$3001,"&lt;="&amp;$F$3))</f>
        <v/>
      </c>
      <c r="G223" s="22" t="str">
        <f aca="false">IF($A223="","",SUMIFS(الإجازات!$I$2:$I$1001,الإجازات!$A$2:$A$1001,$A223,الإجازات!$G$2:$G$1001,"مقبولة"))</f>
        <v/>
      </c>
      <c r="H223" s="21" t="str">
        <f aca="false">IF($A223="","",SUMIFS('الحضور والانصراف'!$J$2:$J$3001,'الحضور والانصراف'!$B$2:$B$3001,$A223,'الحضور والانصراف'!$A$2:$A$3001,"&gt;="&amp;$D$3,'الحضور والانصراف'!$A$2:$A$3001,"&lt;="&amp;$F$3))</f>
        <v/>
      </c>
      <c r="I223" s="22" t="str">
        <f aca="false">IF($A223="","",SUMIFS('الحضور والانصراف'!$K$2:$K$3001,'الحضور والانصراف'!$B$2:$B$3001,$A223,'الحضور والانصراف'!$A$2:$A$3001,"&gt;="&amp;$D$3,'الحضور والانصراف'!$A$2:$A$3001,"&lt;="&amp;$F$3))</f>
        <v/>
      </c>
      <c r="J223" s="22" t="str">
        <f aca="false">IF($A223="","",SUMIFS('الحضور والانصراف'!$L$2:$L$3001,'الحضور والانصراف'!$B$2:$B$3001,$A223,'الحضور والانصراف'!$A$2:$A$3001,"&gt;="&amp;$D$3,'الحضور والانصراف'!$A$2:$A$3001,"&lt;="&amp;$F$3))</f>
        <v/>
      </c>
      <c r="K223" s="21" t="str">
        <f aca="false">IF($A223="","",ROUND(SUMIFS('الحضور والانصراف'!$M$2:$M$3001,'الحضور والانصراف'!$B$2:$B$3001,$A223,'الحضور والانصراف'!$A$2:$A$3001,"&gt;="&amp;$D$3,'الحضور والانصراف'!$A$2:$A$3001,"&lt;="&amp;$F$3)/60,2))</f>
        <v/>
      </c>
      <c r="L223" s="21" t="str">
        <f aca="false">IF($A223="","",SUMIFS(المأموريات!$F$2:$F$1001,المأموريات!$A$2:$A$1001,$A223,المأموريات!$C$2:$C$1001,"&gt;="&amp;$D$3,المأموريات!$C$2:$C$1001,"&lt;="&amp;$F$3,المأموريات!$H$2:$H$1001,"موافق"))</f>
        <v/>
      </c>
      <c r="M223" s="24" t="str">
        <f aca="false">IF($A223="","",N(الموظفين!K219))</f>
        <v/>
      </c>
      <c r="N223" s="24" t="str">
        <f aca="false">IF($A223="","",SUMIFS('الحضور والانصراف'!$S$2:$S$3001,'الحضور والانصراف'!$B$2:$B$3001,$A223,'الحضور والانصراف'!$A$2:$A$3001,"&gt;="&amp;$D$3,'الحضور والانصراف'!$A$2:$A$3001,"&lt;="&amp;$F$3))</f>
        <v/>
      </c>
      <c r="O223" s="24" t="str">
        <f aca="false">IF($A223="","",SUMIFS('الحضور والانصراف'!$Q$2:$Q$3001,'الحضور والانصراف'!$B$2:$B$3001,$A223,'الحضور والانصراف'!$A$2:$A$3001,"&gt;="&amp;$D$3,'الحضور والانصراف'!$A$2:$A$3001,"&lt;="&amp;$F$3))</f>
        <v/>
      </c>
      <c r="P223" s="24" t="str">
        <f aca="false">IF($A223="","",SUMIFS('الحضور والانصراف'!$R$2:$R$3001,'الحضور والانصراف'!$B$2:$B$3001,$A223,'الحضور والانصراف'!$A$2:$A$3001,"&gt;="&amp;$D$3,'الحضور والانصراف'!$A$2:$A$3001,"&lt;="&amp;$F$3))</f>
        <v/>
      </c>
      <c r="Q223" s="24" t="str">
        <f aca="false">IF($A223="","",M223+N223-O223-P223)</f>
        <v/>
      </c>
    </row>
    <row r="224" customFormat="false" ht="15" hidden="false" customHeight="false" outlineLevel="0" collapsed="false">
      <c r="A224" s="18" t="str">
        <f aca="false">IF(الموظفين!A220="","",الموظفين!A220)</f>
        <v/>
      </c>
      <c r="B224" s="18" t="str">
        <f aca="false">IF($A224="","",الموظفين!B220)</f>
        <v/>
      </c>
      <c r="C224" s="18" t="str">
        <f aca="false">IF($A224="","",IF(الموظفين!C220="","",الموظفين!C220))</f>
        <v/>
      </c>
      <c r="D224" s="22" t="str">
        <f aca="false">IF($A224="","",COUNTIFS('الحضور والانصراف'!$B$2:$B$3001,$A224,'الحضور والانصراف'!$P$2:$P$3001,"حاضر",'الحضور والانصراف'!$A$2:$A$3001,"&gt;="&amp;$D$3,'الحضور والانصراف'!$A$2:$A$3001,"&lt;="&amp;$F$3)+COUNTIFS('الحضور والانصراف'!$B$2:$B$3001,$A224,'الحضور والانصراف'!$P$2:$P$3001,"متأخر",'الحضور والانصراف'!$A$2:$A$3001,"&gt;="&amp;$D$3,'الحضور والانصراف'!$A$2:$A$3001,"&lt;="&amp;$F$3)+COUNTIFS('الحضور والانصراف'!$B$2:$B$3001,$A224,'الحضور والانصراف'!$P$2:$P$3001,"بدون انصراف",'الحضور والانصراف'!$A$2:$A$3001,"&gt;="&amp;$D$3,'الحضور والانصراف'!$A$2:$A$3001,"&lt;="&amp;$F$3))</f>
        <v/>
      </c>
      <c r="E224" s="22" t="str">
        <f aca="false">IF($A224="","",COUNTIFS('الحضور والانصراف'!$B$2:$B$3001,$A224,'الحضور والانصراف'!$P$2:$P$3001,"متأخر",'الحضور والانصراف'!$A$2:$A$3001,"&gt;="&amp;$D$3,'الحضور والانصراف'!$A$2:$A$3001,"&lt;="&amp;$F$3))</f>
        <v/>
      </c>
      <c r="F224" s="22" t="str">
        <f aca="false">IF($A224="","",COUNTIFS('الحضور والانصراف'!$B$2:$B$3001,$A224,'الحضور والانصراف'!$P$2:$P$3001,"غائب",'الحضور والانصراف'!$A$2:$A$3001,"&gt;="&amp;$D$3,'الحضور والانصراف'!$A$2:$A$3001,"&lt;="&amp;$F$3)+COUNTIFS('الحضور والانصراف'!$B$2:$B$3001,$A224,'الحضور والانصراف'!$P$2:$P$3001,"غياب",'الحضور والانصراف'!$A$2:$A$3001,"&gt;="&amp;$D$3,'الحضور والانصراف'!$A$2:$A$3001,"&lt;="&amp;$F$3))</f>
        <v/>
      </c>
      <c r="G224" s="22" t="str">
        <f aca="false">IF($A224="","",SUMIFS(الإجازات!$I$2:$I$1001,الإجازات!$A$2:$A$1001,$A224,الإجازات!$G$2:$G$1001,"مقبولة"))</f>
        <v/>
      </c>
      <c r="H224" s="21" t="str">
        <f aca="false">IF($A224="","",SUMIFS('الحضور والانصراف'!$J$2:$J$3001,'الحضور والانصراف'!$B$2:$B$3001,$A224,'الحضور والانصراف'!$A$2:$A$3001,"&gt;="&amp;$D$3,'الحضور والانصراف'!$A$2:$A$3001,"&lt;="&amp;$F$3))</f>
        <v/>
      </c>
      <c r="I224" s="22" t="str">
        <f aca="false">IF($A224="","",SUMIFS('الحضور والانصراف'!$K$2:$K$3001,'الحضور والانصراف'!$B$2:$B$3001,$A224,'الحضور والانصراف'!$A$2:$A$3001,"&gt;="&amp;$D$3,'الحضور والانصراف'!$A$2:$A$3001,"&lt;="&amp;$F$3))</f>
        <v/>
      </c>
      <c r="J224" s="22" t="str">
        <f aca="false">IF($A224="","",SUMIFS('الحضور والانصراف'!$L$2:$L$3001,'الحضور والانصراف'!$B$2:$B$3001,$A224,'الحضور والانصراف'!$A$2:$A$3001,"&gt;="&amp;$D$3,'الحضور والانصراف'!$A$2:$A$3001,"&lt;="&amp;$F$3))</f>
        <v/>
      </c>
      <c r="K224" s="21" t="str">
        <f aca="false">IF($A224="","",ROUND(SUMIFS('الحضور والانصراف'!$M$2:$M$3001,'الحضور والانصراف'!$B$2:$B$3001,$A224,'الحضور والانصراف'!$A$2:$A$3001,"&gt;="&amp;$D$3,'الحضور والانصراف'!$A$2:$A$3001,"&lt;="&amp;$F$3)/60,2))</f>
        <v/>
      </c>
      <c r="L224" s="21" t="str">
        <f aca="false">IF($A224="","",SUMIFS(المأموريات!$F$2:$F$1001,المأموريات!$A$2:$A$1001,$A224,المأموريات!$C$2:$C$1001,"&gt;="&amp;$D$3,المأموريات!$C$2:$C$1001,"&lt;="&amp;$F$3,المأموريات!$H$2:$H$1001,"موافق"))</f>
        <v/>
      </c>
      <c r="M224" s="24" t="str">
        <f aca="false">IF($A224="","",N(الموظفين!K220))</f>
        <v/>
      </c>
      <c r="N224" s="24" t="str">
        <f aca="false">IF($A224="","",SUMIFS('الحضور والانصراف'!$S$2:$S$3001,'الحضور والانصراف'!$B$2:$B$3001,$A224,'الحضور والانصراف'!$A$2:$A$3001,"&gt;="&amp;$D$3,'الحضور والانصراف'!$A$2:$A$3001,"&lt;="&amp;$F$3))</f>
        <v/>
      </c>
      <c r="O224" s="24" t="str">
        <f aca="false">IF($A224="","",SUMIFS('الحضور والانصراف'!$Q$2:$Q$3001,'الحضور والانصراف'!$B$2:$B$3001,$A224,'الحضور والانصراف'!$A$2:$A$3001,"&gt;="&amp;$D$3,'الحضور والانصراف'!$A$2:$A$3001,"&lt;="&amp;$F$3))</f>
        <v/>
      </c>
      <c r="P224" s="24" t="str">
        <f aca="false">IF($A224="","",SUMIFS('الحضور والانصراف'!$R$2:$R$3001,'الحضور والانصراف'!$B$2:$B$3001,$A224,'الحضور والانصراف'!$A$2:$A$3001,"&gt;="&amp;$D$3,'الحضور والانصراف'!$A$2:$A$3001,"&lt;="&amp;$F$3))</f>
        <v/>
      </c>
      <c r="Q224" s="24" t="str">
        <f aca="false">IF($A224="","",M224+N224-O224-P224)</f>
        <v/>
      </c>
    </row>
    <row r="225" customFormat="false" ht="15" hidden="false" customHeight="false" outlineLevel="0" collapsed="false">
      <c r="A225" s="18" t="str">
        <f aca="false">IF(الموظفين!A221="","",الموظفين!A221)</f>
        <v/>
      </c>
      <c r="B225" s="18" t="str">
        <f aca="false">IF($A225="","",الموظفين!B221)</f>
        <v/>
      </c>
      <c r="C225" s="18" t="str">
        <f aca="false">IF($A225="","",IF(الموظفين!C221="","",الموظفين!C221))</f>
        <v/>
      </c>
      <c r="D225" s="22" t="str">
        <f aca="false">IF($A225="","",COUNTIFS('الحضور والانصراف'!$B$2:$B$3001,$A225,'الحضور والانصراف'!$P$2:$P$3001,"حاضر",'الحضور والانصراف'!$A$2:$A$3001,"&gt;="&amp;$D$3,'الحضور والانصراف'!$A$2:$A$3001,"&lt;="&amp;$F$3)+COUNTIFS('الحضور والانصراف'!$B$2:$B$3001,$A225,'الحضور والانصراف'!$P$2:$P$3001,"متأخر",'الحضور والانصراف'!$A$2:$A$3001,"&gt;="&amp;$D$3,'الحضور والانصراف'!$A$2:$A$3001,"&lt;="&amp;$F$3)+COUNTIFS('الحضور والانصراف'!$B$2:$B$3001,$A225,'الحضور والانصراف'!$P$2:$P$3001,"بدون انصراف",'الحضور والانصراف'!$A$2:$A$3001,"&gt;="&amp;$D$3,'الحضور والانصراف'!$A$2:$A$3001,"&lt;="&amp;$F$3))</f>
        <v/>
      </c>
      <c r="E225" s="22" t="str">
        <f aca="false">IF($A225="","",COUNTIFS('الحضور والانصراف'!$B$2:$B$3001,$A225,'الحضور والانصراف'!$P$2:$P$3001,"متأخر",'الحضور والانصراف'!$A$2:$A$3001,"&gt;="&amp;$D$3,'الحضور والانصراف'!$A$2:$A$3001,"&lt;="&amp;$F$3))</f>
        <v/>
      </c>
      <c r="F225" s="22" t="str">
        <f aca="false">IF($A225="","",COUNTIFS('الحضور والانصراف'!$B$2:$B$3001,$A225,'الحضور والانصراف'!$P$2:$P$3001,"غائب",'الحضور والانصراف'!$A$2:$A$3001,"&gt;="&amp;$D$3,'الحضور والانصراف'!$A$2:$A$3001,"&lt;="&amp;$F$3)+COUNTIFS('الحضور والانصراف'!$B$2:$B$3001,$A225,'الحضور والانصراف'!$P$2:$P$3001,"غياب",'الحضور والانصراف'!$A$2:$A$3001,"&gt;="&amp;$D$3,'الحضور والانصراف'!$A$2:$A$3001,"&lt;="&amp;$F$3))</f>
        <v/>
      </c>
      <c r="G225" s="22" t="str">
        <f aca="false">IF($A225="","",SUMIFS(الإجازات!$I$2:$I$1001,الإجازات!$A$2:$A$1001,$A225,الإجازات!$G$2:$G$1001,"مقبولة"))</f>
        <v/>
      </c>
      <c r="H225" s="21" t="str">
        <f aca="false">IF($A225="","",SUMIFS('الحضور والانصراف'!$J$2:$J$3001,'الحضور والانصراف'!$B$2:$B$3001,$A225,'الحضور والانصراف'!$A$2:$A$3001,"&gt;="&amp;$D$3,'الحضور والانصراف'!$A$2:$A$3001,"&lt;="&amp;$F$3))</f>
        <v/>
      </c>
      <c r="I225" s="22" t="str">
        <f aca="false">IF($A225="","",SUMIFS('الحضور والانصراف'!$K$2:$K$3001,'الحضور والانصراف'!$B$2:$B$3001,$A225,'الحضور والانصراف'!$A$2:$A$3001,"&gt;="&amp;$D$3,'الحضور والانصراف'!$A$2:$A$3001,"&lt;="&amp;$F$3))</f>
        <v/>
      </c>
      <c r="J225" s="22" t="str">
        <f aca="false">IF($A225="","",SUMIFS('الحضور والانصراف'!$L$2:$L$3001,'الحضور والانصراف'!$B$2:$B$3001,$A225,'الحضور والانصراف'!$A$2:$A$3001,"&gt;="&amp;$D$3,'الحضور والانصراف'!$A$2:$A$3001,"&lt;="&amp;$F$3))</f>
        <v/>
      </c>
      <c r="K225" s="21" t="str">
        <f aca="false">IF($A225="","",ROUND(SUMIFS('الحضور والانصراف'!$M$2:$M$3001,'الحضور والانصراف'!$B$2:$B$3001,$A225,'الحضور والانصراف'!$A$2:$A$3001,"&gt;="&amp;$D$3,'الحضور والانصراف'!$A$2:$A$3001,"&lt;="&amp;$F$3)/60,2))</f>
        <v/>
      </c>
      <c r="L225" s="21" t="str">
        <f aca="false">IF($A225="","",SUMIFS(المأموريات!$F$2:$F$1001,المأموريات!$A$2:$A$1001,$A225,المأموريات!$C$2:$C$1001,"&gt;="&amp;$D$3,المأموريات!$C$2:$C$1001,"&lt;="&amp;$F$3,المأموريات!$H$2:$H$1001,"موافق"))</f>
        <v/>
      </c>
      <c r="M225" s="24" t="str">
        <f aca="false">IF($A225="","",N(الموظفين!K221))</f>
        <v/>
      </c>
      <c r="N225" s="24" t="str">
        <f aca="false">IF($A225="","",SUMIFS('الحضور والانصراف'!$S$2:$S$3001,'الحضور والانصراف'!$B$2:$B$3001,$A225,'الحضور والانصراف'!$A$2:$A$3001,"&gt;="&amp;$D$3,'الحضور والانصراف'!$A$2:$A$3001,"&lt;="&amp;$F$3))</f>
        <v/>
      </c>
      <c r="O225" s="24" t="str">
        <f aca="false">IF($A225="","",SUMIFS('الحضور والانصراف'!$Q$2:$Q$3001,'الحضور والانصراف'!$B$2:$B$3001,$A225,'الحضور والانصراف'!$A$2:$A$3001,"&gt;="&amp;$D$3,'الحضور والانصراف'!$A$2:$A$3001,"&lt;="&amp;$F$3))</f>
        <v/>
      </c>
      <c r="P225" s="24" t="str">
        <f aca="false">IF($A225="","",SUMIFS('الحضور والانصراف'!$R$2:$R$3001,'الحضور والانصراف'!$B$2:$B$3001,$A225,'الحضور والانصراف'!$A$2:$A$3001,"&gt;="&amp;$D$3,'الحضور والانصراف'!$A$2:$A$3001,"&lt;="&amp;$F$3))</f>
        <v/>
      </c>
      <c r="Q225" s="24" t="str">
        <f aca="false">IF($A225="","",M225+N225-O225-P225)</f>
        <v/>
      </c>
    </row>
    <row r="226" customFormat="false" ht="15" hidden="false" customHeight="false" outlineLevel="0" collapsed="false">
      <c r="A226" s="18" t="str">
        <f aca="false">IF(الموظفين!A222="","",الموظفين!A222)</f>
        <v/>
      </c>
      <c r="B226" s="18" t="str">
        <f aca="false">IF($A226="","",الموظفين!B222)</f>
        <v/>
      </c>
      <c r="C226" s="18" t="str">
        <f aca="false">IF($A226="","",IF(الموظفين!C222="","",الموظفين!C222))</f>
        <v/>
      </c>
      <c r="D226" s="22" t="str">
        <f aca="false">IF($A226="","",COUNTIFS('الحضور والانصراف'!$B$2:$B$3001,$A226,'الحضور والانصراف'!$P$2:$P$3001,"حاضر",'الحضور والانصراف'!$A$2:$A$3001,"&gt;="&amp;$D$3,'الحضور والانصراف'!$A$2:$A$3001,"&lt;="&amp;$F$3)+COUNTIFS('الحضور والانصراف'!$B$2:$B$3001,$A226,'الحضور والانصراف'!$P$2:$P$3001,"متأخر",'الحضور والانصراف'!$A$2:$A$3001,"&gt;="&amp;$D$3,'الحضور والانصراف'!$A$2:$A$3001,"&lt;="&amp;$F$3)+COUNTIFS('الحضور والانصراف'!$B$2:$B$3001,$A226,'الحضور والانصراف'!$P$2:$P$3001,"بدون انصراف",'الحضور والانصراف'!$A$2:$A$3001,"&gt;="&amp;$D$3,'الحضور والانصراف'!$A$2:$A$3001,"&lt;="&amp;$F$3))</f>
        <v/>
      </c>
      <c r="E226" s="22" t="str">
        <f aca="false">IF($A226="","",COUNTIFS('الحضور والانصراف'!$B$2:$B$3001,$A226,'الحضور والانصراف'!$P$2:$P$3001,"متأخر",'الحضور والانصراف'!$A$2:$A$3001,"&gt;="&amp;$D$3,'الحضور والانصراف'!$A$2:$A$3001,"&lt;="&amp;$F$3))</f>
        <v/>
      </c>
      <c r="F226" s="22" t="str">
        <f aca="false">IF($A226="","",COUNTIFS('الحضور والانصراف'!$B$2:$B$3001,$A226,'الحضور والانصراف'!$P$2:$P$3001,"غائب",'الحضور والانصراف'!$A$2:$A$3001,"&gt;="&amp;$D$3,'الحضور والانصراف'!$A$2:$A$3001,"&lt;="&amp;$F$3)+COUNTIFS('الحضور والانصراف'!$B$2:$B$3001,$A226,'الحضور والانصراف'!$P$2:$P$3001,"غياب",'الحضور والانصراف'!$A$2:$A$3001,"&gt;="&amp;$D$3,'الحضور والانصراف'!$A$2:$A$3001,"&lt;="&amp;$F$3))</f>
        <v/>
      </c>
      <c r="G226" s="22" t="str">
        <f aca="false">IF($A226="","",SUMIFS(الإجازات!$I$2:$I$1001,الإجازات!$A$2:$A$1001,$A226,الإجازات!$G$2:$G$1001,"مقبولة"))</f>
        <v/>
      </c>
      <c r="H226" s="21" t="str">
        <f aca="false">IF($A226="","",SUMIFS('الحضور والانصراف'!$J$2:$J$3001,'الحضور والانصراف'!$B$2:$B$3001,$A226,'الحضور والانصراف'!$A$2:$A$3001,"&gt;="&amp;$D$3,'الحضور والانصراف'!$A$2:$A$3001,"&lt;="&amp;$F$3))</f>
        <v/>
      </c>
      <c r="I226" s="22" t="str">
        <f aca="false">IF($A226="","",SUMIFS('الحضور والانصراف'!$K$2:$K$3001,'الحضور والانصراف'!$B$2:$B$3001,$A226,'الحضور والانصراف'!$A$2:$A$3001,"&gt;="&amp;$D$3,'الحضور والانصراف'!$A$2:$A$3001,"&lt;="&amp;$F$3))</f>
        <v/>
      </c>
      <c r="J226" s="22" t="str">
        <f aca="false">IF($A226="","",SUMIFS('الحضور والانصراف'!$L$2:$L$3001,'الحضور والانصراف'!$B$2:$B$3001,$A226,'الحضور والانصراف'!$A$2:$A$3001,"&gt;="&amp;$D$3,'الحضور والانصراف'!$A$2:$A$3001,"&lt;="&amp;$F$3))</f>
        <v/>
      </c>
      <c r="K226" s="21" t="str">
        <f aca="false">IF($A226="","",ROUND(SUMIFS('الحضور والانصراف'!$M$2:$M$3001,'الحضور والانصراف'!$B$2:$B$3001,$A226,'الحضور والانصراف'!$A$2:$A$3001,"&gt;="&amp;$D$3,'الحضور والانصراف'!$A$2:$A$3001,"&lt;="&amp;$F$3)/60,2))</f>
        <v/>
      </c>
      <c r="L226" s="21" t="str">
        <f aca="false">IF($A226="","",SUMIFS(المأموريات!$F$2:$F$1001,المأموريات!$A$2:$A$1001,$A226,المأموريات!$C$2:$C$1001,"&gt;="&amp;$D$3,المأموريات!$C$2:$C$1001,"&lt;="&amp;$F$3,المأموريات!$H$2:$H$1001,"موافق"))</f>
        <v/>
      </c>
      <c r="M226" s="24" t="str">
        <f aca="false">IF($A226="","",N(الموظفين!K222))</f>
        <v/>
      </c>
      <c r="N226" s="24" t="str">
        <f aca="false">IF($A226="","",SUMIFS('الحضور والانصراف'!$S$2:$S$3001,'الحضور والانصراف'!$B$2:$B$3001,$A226,'الحضور والانصراف'!$A$2:$A$3001,"&gt;="&amp;$D$3,'الحضور والانصراف'!$A$2:$A$3001,"&lt;="&amp;$F$3))</f>
        <v/>
      </c>
      <c r="O226" s="24" t="str">
        <f aca="false">IF($A226="","",SUMIFS('الحضور والانصراف'!$Q$2:$Q$3001,'الحضور والانصراف'!$B$2:$B$3001,$A226,'الحضور والانصراف'!$A$2:$A$3001,"&gt;="&amp;$D$3,'الحضور والانصراف'!$A$2:$A$3001,"&lt;="&amp;$F$3))</f>
        <v/>
      </c>
      <c r="P226" s="24" t="str">
        <f aca="false">IF($A226="","",SUMIFS('الحضور والانصراف'!$R$2:$R$3001,'الحضور والانصراف'!$B$2:$B$3001,$A226,'الحضور والانصراف'!$A$2:$A$3001,"&gt;="&amp;$D$3,'الحضور والانصراف'!$A$2:$A$3001,"&lt;="&amp;$F$3))</f>
        <v/>
      </c>
      <c r="Q226" s="24" t="str">
        <f aca="false">IF($A226="","",M226+N226-O226-P226)</f>
        <v/>
      </c>
    </row>
    <row r="227" customFormat="false" ht="15" hidden="false" customHeight="false" outlineLevel="0" collapsed="false">
      <c r="A227" s="18" t="str">
        <f aca="false">IF(الموظفين!A223="","",الموظفين!A223)</f>
        <v/>
      </c>
      <c r="B227" s="18" t="str">
        <f aca="false">IF($A227="","",الموظفين!B223)</f>
        <v/>
      </c>
      <c r="C227" s="18" t="str">
        <f aca="false">IF($A227="","",IF(الموظفين!C223="","",الموظفين!C223))</f>
        <v/>
      </c>
      <c r="D227" s="22" t="str">
        <f aca="false">IF($A227="","",COUNTIFS('الحضور والانصراف'!$B$2:$B$3001,$A227,'الحضور والانصراف'!$P$2:$P$3001,"حاضر",'الحضور والانصراف'!$A$2:$A$3001,"&gt;="&amp;$D$3,'الحضور والانصراف'!$A$2:$A$3001,"&lt;="&amp;$F$3)+COUNTIFS('الحضور والانصراف'!$B$2:$B$3001,$A227,'الحضور والانصراف'!$P$2:$P$3001,"متأخر",'الحضور والانصراف'!$A$2:$A$3001,"&gt;="&amp;$D$3,'الحضور والانصراف'!$A$2:$A$3001,"&lt;="&amp;$F$3)+COUNTIFS('الحضور والانصراف'!$B$2:$B$3001,$A227,'الحضور والانصراف'!$P$2:$P$3001,"بدون انصراف",'الحضور والانصراف'!$A$2:$A$3001,"&gt;="&amp;$D$3,'الحضور والانصراف'!$A$2:$A$3001,"&lt;="&amp;$F$3))</f>
        <v/>
      </c>
      <c r="E227" s="22" t="str">
        <f aca="false">IF($A227="","",COUNTIFS('الحضور والانصراف'!$B$2:$B$3001,$A227,'الحضور والانصراف'!$P$2:$P$3001,"متأخر",'الحضور والانصراف'!$A$2:$A$3001,"&gt;="&amp;$D$3,'الحضور والانصراف'!$A$2:$A$3001,"&lt;="&amp;$F$3))</f>
        <v/>
      </c>
      <c r="F227" s="22" t="str">
        <f aca="false">IF($A227="","",COUNTIFS('الحضور والانصراف'!$B$2:$B$3001,$A227,'الحضور والانصراف'!$P$2:$P$3001,"غائب",'الحضور والانصراف'!$A$2:$A$3001,"&gt;="&amp;$D$3,'الحضور والانصراف'!$A$2:$A$3001,"&lt;="&amp;$F$3)+COUNTIFS('الحضور والانصراف'!$B$2:$B$3001,$A227,'الحضور والانصراف'!$P$2:$P$3001,"غياب",'الحضور والانصراف'!$A$2:$A$3001,"&gt;="&amp;$D$3,'الحضور والانصراف'!$A$2:$A$3001,"&lt;="&amp;$F$3))</f>
        <v/>
      </c>
      <c r="G227" s="22" t="str">
        <f aca="false">IF($A227="","",SUMIFS(الإجازات!$I$2:$I$1001,الإجازات!$A$2:$A$1001,$A227,الإجازات!$G$2:$G$1001,"مقبولة"))</f>
        <v/>
      </c>
      <c r="H227" s="21" t="str">
        <f aca="false">IF($A227="","",SUMIFS('الحضور والانصراف'!$J$2:$J$3001,'الحضور والانصراف'!$B$2:$B$3001,$A227,'الحضور والانصراف'!$A$2:$A$3001,"&gt;="&amp;$D$3,'الحضور والانصراف'!$A$2:$A$3001,"&lt;="&amp;$F$3))</f>
        <v/>
      </c>
      <c r="I227" s="22" t="str">
        <f aca="false">IF($A227="","",SUMIFS('الحضور والانصراف'!$K$2:$K$3001,'الحضور والانصراف'!$B$2:$B$3001,$A227,'الحضور والانصراف'!$A$2:$A$3001,"&gt;="&amp;$D$3,'الحضور والانصراف'!$A$2:$A$3001,"&lt;="&amp;$F$3))</f>
        <v/>
      </c>
      <c r="J227" s="22" t="str">
        <f aca="false">IF($A227="","",SUMIFS('الحضور والانصراف'!$L$2:$L$3001,'الحضور والانصراف'!$B$2:$B$3001,$A227,'الحضور والانصراف'!$A$2:$A$3001,"&gt;="&amp;$D$3,'الحضور والانصراف'!$A$2:$A$3001,"&lt;="&amp;$F$3))</f>
        <v/>
      </c>
      <c r="K227" s="21" t="str">
        <f aca="false">IF($A227="","",ROUND(SUMIFS('الحضور والانصراف'!$M$2:$M$3001,'الحضور والانصراف'!$B$2:$B$3001,$A227,'الحضور والانصراف'!$A$2:$A$3001,"&gt;="&amp;$D$3,'الحضور والانصراف'!$A$2:$A$3001,"&lt;="&amp;$F$3)/60,2))</f>
        <v/>
      </c>
      <c r="L227" s="21" t="str">
        <f aca="false">IF($A227="","",SUMIFS(المأموريات!$F$2:$F$1001,المأموريات!$A$2:$A$1001,$A227,المأموريات!$C$2:$C$1001,"&gt;="&amp;$D$3,المأموريات!$C$2:$C$1001,"&lt;="&amp;$F$3,المأموريات!$H$2:$H$1001,"موافق"))</f>
        <v/>
      </c>
      <c r="M227" s="24" t="str">
        <f aca="false">IF($A227="","",N(الموظفين!K223))</f>
        <v/>
      </c>
      <c r="N227" s="24" t="str">
        <f aca="false">IF($A227="","",SUMIFS('الحضور والانصراف'!$S$2:$S$3001,'الحضور والانصراف'!$B$2:$B$3001,$A227,'الحضور والانصراف'!$A$2:$A$3001,"&gt;="&amp;$D$3,'الحضور والانصراف'!$A$2:$A$3001,"&lt;="&amp;$F$3))</f>
        <v/>
      </c>
      <c r="O227" s="24" t="str">
        <f aca="false">IF($A227="","",SUMIFS('الحضور والانصراف'!$Q$2:$Q$3001,'الحضور والانصراف'!$B$2:$B$3001,$A227,'الحضور والانصراف'!$A$2:$A$3001,"&gt;="&amp;$D$3,'الحضور والانصراف'!$A$2:$A$3001,"&lt;="&amp;$F$3))</f>
        <v/>
      </c>
      <c r="P227" s="24" t="str">
        <f aca="false">IF($A227="","",SUMIFS('الحضور والانصراف'!$R$2:$R$3001,'الحضور والانصراف'!$B$2:$B$3001,$A227,'الحضور والانصراف'!$A$2:$A$3001,"&gt;="&amp;$D$3,'الحضور والانصراف'!$A$2:$A$3001,"&lt;="&amp;$F$3))</f>
        <v/>
      </c>
      <c r="Q227" s="24" t="str">
        <f aca="false">IF($A227="","",M227+N227-O227-P227)</f>
        <v/>
      </c>
    </row>
    <row r="228" customFormat="false" ht="15" hidden="false" customHeight="false" outlineLevel="0" collapsed="false">
      <c r="A228" s="18" t="str">
        <f aca="false">IF(الموظفين!A224="","",الموظفين!A224)</f>
        <v/>
      </c>
      <c r="B228" s="18" t="str">
        <f aca="false">IF($A228="","",الموظفين!B224)</f>
        <v/>
      </c>
      <c r="C228" s="18" t="str">
        <f aca="false">IF($A228="","",IF(الموظفين!C224="","",الموظفين!C224))</f>
        <v/>
      </c>
      <c r="D228" s="22" t="str">
        <f aca="false">IF($A228="","",COUNTIFS('الحضور والانصراف'!$B$2:$B$3001,$A228,'الحضور والانصراف'!$P$2:$P$3001,"حاضر",'الحضور والانصراف'!$A$2:$A$3001,"&gt;="&amp;$D$3,'الحضور والانصراف'!$A$2:$A$3001,"&lt;="&amp;$F$3)+COUNTIFS('الحضور والانصراف'!$B$2:$B$3001,$A228,'الحضور والانصراف'!$P$2:$P$3001,"متأخر",'الحضور والانصراف'!$A$2:$A$3001,"&gt;="&amp;$D$3,'الحضور والانصراف'!$A$2:$A$3001,"&lt;="&amp;$F$3)+COUNTIFS('الحضور والانصراف'!$B$2:$B$3001,$A228,'الحضور والانصراف'!$P$2:$P$3001,"بدون انصراف",'الحضور والانصراف'!$A$2:$A$3001,"&gt;="&amp;$D$3,'الحضور والانصراف'!$A$2:$A$3001,"&lt;="&amp;$F$3))</f>
        <v/>
      </c>
      <c r="E228" s="22" t="str">
        <f aca="false">IF($A228="","",COUNTIFS('الحضور والانصراف'!$B$2:$B$3001,$A228,'الحضور والانصراف'!$P$2:$P$3001,"متأخر",'الحضور والانصراف'!$A$2:$A$3001,"&gt;="&amp;$D$3,'الحضور والانصراف'!$A$2:$A$3001,"&lt;="&amp;$F$3))</f>
        <v/>
      </c>
      <c r="F228" s="22" t="str">
        <f aca="false">IF($A228="","",COUNTIFS('الحضور والانصراف'!$B$2:$B$3001,$A228,'الحضور والانصراف'!$P$2:$P$3001,"غائب",'الحضور والانصراف'!$A$2:$A$3001,"&gt;="&amp;$D$3,'الحضور والانصراف'!$A$2:$A$3001,"&lt;="&amp;$F$3)+COUNTIFS('الحضور والانصراف'!$B$2:$B$3001,$A228,'الحضور والانصراف'!$P$2:$P$3001,"غياب",'الحضور والانصراف'!$A$2:$A$3001,"&gt;="&amp;$D$3,'الحضور والانصراف'!$A$2:$A$3001,"&lt;="&amp;$F$3))</f>
        <v/>
      </c>
      <c r="G228" s="22" t="str">
        <f aca="false">IF($A228="","",SUMIFS(الإجازات!$I$2:$I$1001,الإجازات!$A$2:$A$1001,$A228,الإجازات!$G$2:$G$1001,"مقبولة"))</f>
        <v/>
      </c>
      <c r="H228" s="21" t="str">
        <f aca="false">IF($A228="","",SUMIFS('الحضور والانصراف'!$J$2:$J$3001,'الحضور والانصراف'!$B$2:$B$3001,$A228,'الحضور والانصراف'!$A$2:$A$3001,"&gt;="&amp;$D$3,'الحضور والانصراف'!$A$2:$A$3001,"&lt;="&amp;$F$3))</f>
        <v/>
      </c>
      <c r="I228" s="22" t="str">
        <f aca="false">IF($A228="","",SUMIFS('الحضور والانصراف'!$K$2:$K$3001,'الحضور والانصراف'!$B$2:$B$3001,$A228,'الحضور والانصراف'!$A$2:$A$3001,"&gt;="&amp;$D$3,'الحضور والانصراف'!$A$2:$A$3001,"&lt;="&amp;$F$3))</f>
        <v/>
      </c>
      <c r="J228" s="22" t="str">
        <f aca="false">IF($A228="","",SUMIFS('الحضور والانصراف'!$L$2:$L$3001,'الحضور والانصراف'!$B$2:$B$3001,$A228,'الحضور والانصراف'!$A$2:$A$3001,"&gt;="&amp;$D$3,'الحضور والانصراف'!$A$2:$A$3001,"&lt;="&amp;$F$3))</f>
        <v/>
      </c>
      <c r="K228" s="21" t="str">
        <f aca="false">IF($A228="","",ROUND(SUMIFS('الحضور والانصراف'!$M$2:$M$3001,'الحضور والانصراف'!$B$2:$B$3001,$A228,'الحضور والانصراف'!$A$2:$A$3001,"&gt;="&amp;$D$3,'الحضور والانصراف'!$A$2:$A$3001,"&lt;="&amp;$F$3)/60,2))</f>
        <v/>
      </c>
      <c r="L228" s="21" t="str">
        <f aca="false">IF($A228="","",SUMIFS(المأموريات!$F$2:$F$1001,المأموريات!$A$2:$A$1001,$A228,المأموريات!$C$2:$C$1001,"&gt;="&amp;$D$3,المأموريات!$C$2:$C$1001,"&lt;="&amp;$F$3,المأموريات!$H$2:$H$1001,"موافق"))</f>
        <v/>
      </c>
      <c r="M228" s="24" t="str">
        <f aca="false">IF($A228="","",N(الموظفين!K224))</f>
        <v/>
      </c>
      <c r="N228" s="24" t="str">
        <f aca="false">IF($A228="","",SUMIFS('الحضور والانصراف'!$S$2:$S$3001,'الحضور والانصراف'!$B$2:$B$3001,$A228,'الحضور والانصراف'!$A$2:$A$3001,"&gt;="&amp;$D$3,'الحضور والانصراف'!$A$2:$A$3001,"&lt;="&amp;$F$3))</f>
        <v/>
      </c>
      <c r="O228" s="24" t="str">
        <f aca="false">IF($A228="","",SUMIFS('الحضور والانصراف'!$Q$2:$Q$3001,'الحضور والانصراف'!$B$2:$B$3001,$A228,'الحضور والانصراف'!$A$2:$A$3001,"&gt;="&amp;$D$3,'الحضور والانصراف'!$A$2:$A$3001,"&lt;="&amp;$F$3))</f>
        <v/>
      </c>
      <c r="P228" s="24" t="str">
        <f aca="false">IF($A228="","",SUMIFS('الحضور والانصراف'!$R$2:$R$3001,'الحضور والانصراف'!$B$2:$B$3001,$A228,'الحضور والانصراف'!$A$2:$A$3001,"&gt;="&amp;$D$3,'الحضور والانصراف'!$A$2:$A$3001,"&lt;="&amp;$F$3))</f>
        <v/>
      </c>
      <c r="Q228" s="24" t="str">
        <f aca="false">IF($A228="","",M228+N228-O228-P228)</f>
        <v/>
      </c>
    </row>
    <row r="229" customFormat="false" ht="15" hidden="false" customHeight="false" outlineLevel="0" collapsed="false">
      <c r="A229" s="18" t="str">
        <f aca="false">IF(الموظفين!A225="","",الموظفين!A225)</f>
        <v/>
      </c>
      <c r="B229" s="18" t="str">
        <f aca="false">IF($A229="","",الموظفين!B225)</f>
        <v/>
      </c>
      <c r="C229" s="18" t="str">
        <f aca="false">IF($A229="","",IF(الموظفين!C225="","",الموظفين!C225))</f>
        <v/>
      </c>
      <c r="D229" s="22" t="str">
        <f aca="false">IF($A229="","",COUNTIFS('الحضور والانصراف'!$B$2:$B$3001,$A229,'الحضور والانصراف'!$P$2:$P$3001,"حاضر",'الحضور والانصراف'!$A$2:$A$3001,"&gt;="&amp;$D$3,'الحضور والانصراف'!$A$2:$A$3001,"&lt;="&amp;$F$3)+COUNTIFS('الحضور والانصراف'!$B$2:$B$3001,$A229,'الحضور والانصراف'!$P$2:$P$3001,"متأخر",'الحضور والانصراف'!$A$2:$A$3001,"&gt;="&amp;$D$3,'الحضور والانصراف'!$A$2:$A$3001,"&lt;="&amp;$F$3)+COUNTIFS('الحضور والانصراف'!$B$2:$B$3001,$A229,'الحضور والانصراف'!$P$2:$P$3001,"بدون انصراف",'الحضور والانصراف'!$A$2:$A$3001,"&gt;="&amp;$D$3,'الحضور والانصراف'!$A$2:$A$3001,"&lt;="&amp;$F$3))</f>
        <v/>
      </c>
      <c r="E229" s="22" t="str">
        <f aca="false">IF($A229="","",COUNTIFS('الحضور والانصراف'!$B$2:$B$3001,$A229,'الحضور والانصراف'!$P$2:$P$3001,"متأخر",'الحضور والانصراف'!$A$2:$A$3001,"&gt;="&amp;$D$3,'الحضور والانصراف'!$A$2:$A$3001,"&lt;="&amp;$F$3))</f>
        <v/>
      </c>
      <c r="F229" s="22" t="str">
        <f aca="false">IF($A229="","",COUNTIFS('الحضور والانصراف'!$B$2:$B$3001,$A229,'الحضور والانصراف'!$P$2:$P$3001,"غائب",'الحضور والانصراف'!$A$2:$A$3001,"&gt;="&amp;$D$3,'الحضور والانصراف'!$A$2:$A$3001,"&lt;="&amp;$F$3)+COUNTIFS('الحضور والانصراف'!$B$2:$B$3001,$A229,'الحضور والانصراف'!$P$2:$P$3001,"غياب",'الحضور والانصراف'!$A$2:$A$3001,"&gt;="&amp;$D$3,'الحضور والانصراف'!$A$2:$A$3001,"&lt;="&amp;$F$3))</f>
        <v/>
      </c>
      <c r="G229" s="22" t="str">
        <f aca="false">IF($A229="","",SUMIFS(الإجازات!$I$2:$I$1001,الإجازات!$A$2:$A$1001,$A229,الإجازات!$G$2:$G$1001,"مقبولة"))</f>
        <v/>
      </c>
      <c r="H229" s="21" t="str">
        <f aca="false">IF($A229="","",SUMIFS('الحضور والانصراف'!$J$2:$J$3001,'الحضور والانصراف'!$B$2:$B$3001,$A229,'الحضور والانصراف'!$A$2:$A$3001,"&gt;="&amp;$D$3,'الحضور والانصراف'!$A$2:$A$3001,"&lt;="&amp;$F$3))</f>
        <v/>
      </c>
      <c r="I229" s="22" t="str">
        <f aca="false">IF($A229="","",SUMIFS('الحضور والانصراف'!$K$2:$K$3001,'الحضور والانصراف'!$B$2:$B$3001,$A229,'الحضور والانصراف'!$A$2:$A$3001,"&gt;="&amp;$D$3,'الحضور والانصراف'!$A$2:$A$3001,"&lt;="&amp;$F$3))</f>
        <v/>
      </c>
      <c r="J229" s="22" t="str">
        <f aca="false">IF($A229="","",SUMIFS('الحضور والانصراف'!$L$2:$L$3001,'الحضور والانصراف'!$B$2:$B$3001,$A229,'الحضور والانصراف'!$A$2:$A$3001,"&gt;="&amp;$D$3,'الحضور والانصراف'!$A$2:$A$3001,"&lt;="&amp;$F$3))</f>
        <v/>
      </c>
      <c r="K229" s="21" t="str">
        <f aca="false">IF($A229="","",ROUND(SUMIFS('الحضور والانصراف'!$M$2:$M$3001,'الحضور والانصراف'!$B$2:$B$3001,$A229,'الحضور والانصراف'!$A$2:$A$3001,"&gt;="&amp;$D$3,'الحضور والانصراف'!$A$2:$A$3001,"&lt;="&amp;$F$3)/60,2))</f>
        <v/>
      </c>
      <c r="L229" s="21" t="str">
        <f aca="false">IF($A229="","",SUMIFS(المأموريات!$F$2:$F$1001,المأموريات!$A$2:$A$1001,$A229,المأموريات!$C$2:$C$1001,"&gt;="&amp;$D$3,المأموريات!$C$2:$C$1001,"&lt;="&amp;$F$3,المأموريات!$H$2:$H$1001,"موافق"))</f>
        <v/>
      </c>
      <c r="M229" s="24" t="str">
        <f aca="false">IF($A229="","",N(الموظفين!K225))</f>
        <v/>
      </c>
      <c r="N229" s="24" t="str">
        <f aca="false">IF($A229="","",SUMIFS('الحضور والانصراف'!$S$2:$S$3001,'الحضور والانصراف'!$B$2:$B$3001,$A229,'الحضور والانصراف'!$A$2:$A$3001,"&gt;="&amp;$D$3,'الحضور والانصراف'!$A$2:$A$3001,"&lt;="&amp;$F$3))</f>
        <v/>
      </c>
      <c r="O229" s="24" t="str">
        <f aca="false">IF($A229="","",SUMIFS('الحضور والانصراف'!$Q$2:$Q$3001,'الحضور والانصراف'!$B$2:$B$3001,$A229,'الحضور والانصراف'!$A$2:$A$3001,"&gt;="&amp;$D$3,'الحضور والانصراف'!$A$2:$A$3001,"&lt;="&amp;$F$3))</f>
        <v/>
      </c>
      <c r="P229" s="24" t="str">
        <f aca="false">IF($A229="","",SUMIFS('الحضور والانصراف'!$R$2:$R$3001,'الحضور والانصراف'!$B$2:$B$3001,$A229,'الحضور والانصراف'!$A$2:$A$3001,"&gt;="&amp;$D$3,'الحضور والانصراف'!$A$2:$A$3001,"&lt;="&amp;$F$3))</f>
        <v/>
      </c>
      <c r="Q229" s="24" t="str">
        <f aca="false">IF($A229="","",M229+N229-O229-P229)</f>
        <v/>
      </c>
    </row>
    <row r="230" customFormat="false" ht="15" hidden="false" customHeight="false" outlineLevel="0" collapsed="false">
      <c r="A230" s="18" t="str">
        <f aca="false">IF(الموظفين!A226="","",الموظفين!A226)</f>
        <v/>
      </c>
      <c r="B230" s="18" t="str">
        <f aca="false">IF($A230="","",الموظفين!B226)</f>
        <v/>
      </c>
      <c r="C230" s="18" t="str">
        <f aca="false">IF($A230="","",IF(الموظفين!C226="","",الموظفين!C226))</f>
        <v/>
      </c>
      <c r="D230" s="22" t="str">
        <f aca="false">IF($A230="","",COUNTIFS('الحضور والانصراف'!$B$2:$B$3001,$A230,'الحضور والانصراف'!$P$2:$P$3001,"حاضر",'الحضور والانصراف'!$A$2:$A$3001,"&gt;="&amp;$D$3,'الحضور والانصراف'!$A$2:$A$3001,"&lt;="&amp;$F$3)+COUNTIFS('الحضور والانصراف'!$B$2:$B$3001,$A230,'الحضور والانصراف'!$P$2:$P$3001,"متأخر",'الحضور والانصراف'!$A$2:$A$3001,"&gt;="&amp;$D$3,'الحضور والانصراف'!$A$2:$A$3001,"&lt;="&amp;$F$3)+COUNTIFS('الحضور والانصراف'!$B$2:$B$3001,$A230,'الحضور والانصراف'!$P$2:$P$3001,"بدون انصراف",'الحضور والانصراف'!$A$2:$A$3001,"&gt;="&amp;$D$3,'الحضور والانصراف'!$A$2:$A$3001,"&lt;="&amp;$F$3))</f>
        <v/>
      </c>
      <c r="E230" s="22" t="str">
        <f aca="false">IF($A230="","",COUNTIFS('الحضور والانصراف'!$B$2:$B$3001,$A230,'الحضور والانصراف'!$P$2:$P$3001,"متأخر",'الحضور والانصراف'!$A$2:$A$3001,"&gt;="&amp;$D$3,'الحضور والانصراف'!$A$2:$A$3001,"&lt;="&amp;$F$3))</f>
        <v/>
      </c>
      <c r="F230" s="22" t="str">
        <f aca="false">IF($A230="","",COUNTIFS('الحضور والانصراف'!$B$2:$B$3001,$A230,'الحضور والانصراف'!$P$2:$P$3001,"غائب",'الحضور والانصراف'!$A$2:$A$3001,"&gt;="&amp;$D$3,'الحضور والانصراف'!$A$2:$A$3001,"&lt;="&amp;$F$3)+COUNTIFS('الحضور والانصراف'!$B$2:$B$3001,$A230,'الحضور والانصراف'!$P$2:$P$3001,"غياب",'الحضور والانصراف'!$A$2:$A$3001,"&gt;="&amp;$D$3,'الحضور والانصراف'!$A$2:$A$3001,"&lt;="&amp;$F$3))</f>
        <v/>
      </c>
      <c r="G230" s="22" t="str">
        <f aca="false">IF($A230="","",SUMIFS(الإجازات!$I$2:$I$1001,الإجازات!$A$2:$A$1001,$A230,الإجازات!$G$2:$G$1001,"مقبولة"))</f>
        <v/>
      </c>
      <c r="H230" s="21" t="str">
        <f aca="false">IF($A230="","",SUMIFS('الحضور والانصراف'!$J$2:$J$3001,'الحضور والانصراف'!$B$2:$B$3001,$A230,'الحضور والانصراف'!$A$2:$A$3001,"&gt;="&amp;$D$3,'الحضور والانصراف'!$A$2:$A$3001,"&lt;="&amp;$F$3))</f>
        <v/>
      </c>
      <c r="I230" s="22" t="str">
        <f aca="false">IF($A230="","",SUMIFS('الحضور والانصراف'!$K$2:$K$3001,'الحضور والانصراف'!$B$2:$B$3001,$A230,'الحضور والانصراف'!$A$2:$A$3001,"&gt;="&amp;$D$3,'الحضور والانصراف'!$A$2:$A$3001,"&lt;="&amp;$F$3))</f>
        <v/>
      </c>
      <c r="J230" s="22" t="str">
        <f aca="false">IF($A230="","",SUMIFS('الحضور والانصراف'!$L$2:$L$3001,'الحضور والانصراف'!$B$2:$B$3001,$A230,'الحضور والانصراف'!$A$2:$A$3001,"&gt;="&amp;$D$3,'الحضور والانصراف'!$A$2:$A$3001,"&lt;="&amp;$F$3))</f>
        <v/>
      </c>
      <c r="K230" s="21" t="str">
        <f aca="false">IF($A230="","",ROUND(SUMIFS('الحضور والانصراف'!$M$2:$M$3001,'الحضور والانصراف'!$B$2:$B$3001,$A230,'الحضور والانصراف'!$A$2:$A$3001,"&gt;="&amp;$D$3,'الحضور والانصراف'!$A$2:$A$3001,"&lt;="&amp;$F$3)/60,2))</f>
        <v/>
      </c>
      <c r="L230" s="21" t="str">
        <f aca="false">IF($A230="","",SUMIFS(المأموريات!$F$2:$F$1001,المأموريات!$A$2:$A$1001,$A230,المأموريات!$C$2:$C$1001,"&gt;="&amp;$D$3,المأموريات!$C$2:$C$1001,"&lt;="&amp;$F$3,المأموريات!$H$2:$H$1001,"موافق"))</f>
        <v/>
      </c>
      <c r="M230" s="24" t="str">
        <f aca="false">IF($A230="","",N(الموظفين!K226))</f>
        <v/>
      </c>
      <c r="N230" s="24" t="str">
        <f aca="false">IF($A230="","",SUMIFS('الحضور والانصراف'!$S$2:$S$3001,'الحضور والانصراف'!$B$2:$B$3001,$A230,'الحضور والانصراف'!$A$2:$A$3001,"&gt;="&amp;$D$3,'الحضور والانصراف'!$A$2:$A$3001,"&lt;="&amp;$F$3))</f>
        <v/>
      </c>
      <c r="O230" s="24" t="str">
        <f aca="false">IF($A230="","",SUMIFS('الحضور والانصراف'!$Q$2:$Q$3001,'الحضور والانصراف'!$B$2:$B$3001,$A230,'الحضور والانصراف'!$A$2:$A$3001,"&gt;="&amp;$D$3,'الحضور والانصراف'!$A$2:$A$3001,"&lt;="&amp;$F$3))</f>
        <v/>
      </c>
      <c r="P230" s="24" t="str">
        <f aca="false">IF($A230="","",SUMIFS('الحضور والانصراف'!$R$2:$R$3001,'الحضور والانصراف'!$B$2:$B$3001,$A230,'الحضور والانصراف'!$A$2:$A$3001,"&gt;="&amp;$D$3,'الحضور والانصراف'!$A$2:$A$3001,"&lt;="&amp;$F$3))</f>
        <v/>
      </c>
      <c r="Q230" s="24" t="str">
        <f aca="false">IF($A230="","",M230+N230-O230-P230)</f>
        <v/>
      </c>
    </row>
    <row r="231" customFormat="false" ht="15" hidden="false" customHeight="false" outlineLevel="0" collapsed="false">
      <c r="A231" s="18" t="str">
        <f aca="false">IF(الموظفين!A227="","",الموظفين!A227)</f>
        <v/>
      </c>
      <c r="B231" s="18" t="str">
        <f aca="false">IF($A231="","",الموظفين!B227)</f>
        <v/>
      </c>
      <c r="C231" s="18" t="str">
        <f aca="false">IF($A231="","",IF(الموظفين!C227="","",الموظفين!C227))</f>
        <v/>
      </c>
      <c r="D231" s="22" t="str">
        <f aca="false">IF($A231="","",COUNTIFS('الحضور والانصراف'!$B$2:$B$3001,$A231,'الحضور والانصراف'!$P$2:$P$3001,"حاضر",'الحضور والانصراف'!$A$2:$A$3001,"&gt;="&amp;$D$3,'الحضور والانصراف'!$A$2:$A$3001,"&lt;="&amp;$F$3)+COUNTIFS('الحضور والانصراف'!$B$2:$B$3001,$A231,'الحضور والانصراف'!$P$2:$P$3001,"متأخر",'الحضور والانصراف'!$A$2:$A$3001,"&gt;="&amp;$D$3,'الحضور والانصراف'!$A$2:$A$3001,"&lt;="&amp;$F$3)+COUNTIFS('الحضور والانصراف'!$B$2:$B$3001,$A231,'الحضور والانصراف'!$P$2:$P$3001,"بدون انصراف",'الحضور والانصراف'!$A$2:$A$3001,"&gt;="&amp;$D$3,'الحضور والانصراف'!$A$2:$A$3001,"&lt;="&amp;$F$3))</f>
        <v/>
      </c>
      <c r="E231" s="22" t="str">
        <f aca="false">IF($A231="","",COUNTIFS('الحضور والانصراف'!$B$2:$B$3001,$A231,'الحضور والانصراف'!$P$2:$P$3001,"متأخر",'الحضور والانصراف'!$A$2:$A$3001,"&gt;="&amp;$D$3,'الحضور والانصراف'!$A$2:$A$3001,"&lt;="&amp;$F$3))</f>
        <v/>
      </c>
      <c r="F231" s="22" t="str">
        <f aca="false">IF($A231="","",COUNTIFS('الحضور والانصراف'!$B$2:$B$3001,$A231,'الحضور والانصراف'!$P$2:$P$3001,"غائب",'الحضور والانصراف'!$A$2:$A$3001,"&gt;="&amp;$D$3,'الحضور والانصراف'!$A$2:$A$3001,"&lt;="&amp;$F$3)+COUNTIFS('الحضور والانصراف'!$B$2:$B$3001,$A231,'الحضور والانصراف'!$P$2:$P$3001,"غياب",'الحضور والانصراف'!$A$2:$A$3001,"&gt;="&amp;$D$3,'الحضور والانصراف'!$A$2:$A$3001,"&lt;="&amp;$F$3))</f>
        <v/>
      </c>
      <c r="G231" s="22" t="str">
        <f aca="false">IF($A231="","",SUMIFS(الإجازات!$I$2:$I$1001,الإجازات!$A$2:$A$1001,$A231,الإجازات!$G$2:$G$1001,"مقبولة"))</f>
        <v/>
      </c>
      <c r="H231" s="21" t="str">
        <f aca="false">IF($A231="","",SUMIFS('الحضور والانصراف'!$J$2:$J$3001,'الحضور والانصراف'!$B$2:$B$3001,$A231,'الحضور والانصراف'!$A$2:$A$3001,"&gt;="&amp;$D$3,'الحضور والانصراف'!$A$2:$A$3001,"&lt;="&amp;$F$3))</f>
        <v/>
      </c>
      <c r="I231" s="22" t="str">
        <f aca="false">IF($A231="","",SUMIFS('الحضور والانصراف'!$K$2:$K$3001,'الحضور والانصراف'!$B$2:$B$3001,$A231,'الحضور والانصراف'!$A$2:$A$3001,"&gt;="&amp;$D$3,'الحضور والانصراف'!$A$2:$A$3001,"&lt;="&amp;$F$3))</f>
        <v/>
      </c>
      <c r="J231" s="22" t="str">
        <f aca="false">IF($A231="","",SUMIFS('الحضور والانصراف'!$L$2:$L$3001,'الحضور والانصراف'!$B$2:$B$3001,$A231,'الحضور والانصراف'!$A$2:$A$3001,"&gt;="&amp;$D$3,'الحضور والانصراف'!$A$2:$A$3001,"&lt;="&amp;$F$3))</f>
        <v/>
      </c>
      <c r="K231" s="21" t="str">
        <f aca="false">IF($A231="","",ROUND(SUMIFS('الحضور والانصراف'!$M$2:$M$3001,'الحضور والانصراف'!$B$2:$B$3001,$A231,'الحضور والانصراف'!$A$2:$A$3001,"&gt;="&amp;$D$3,'الحضور والانصراف'!$A$2:$A$3001,"&lt;="&amp;$F$3)/60,2))</f>
        <v/>
      </c>
      <c r="L231" s="21" t="str">
        <f aca="false">IF($A231="","",SUMIFS(المأموريات!$F$2:$F$1001,المأموريات!$A$2:$A$1001,$A231,المأموريات!$C$2:$C$1001,"&gt;="&amp;$D$3,المأموريات!$C$2:$C$1001,"&lt;="&amp;$F$3,المأموريات!$H$2:$H$1001,"موافق"))</f>
        <v/>
      </c>
      <c r="M231" s="24" t="str">
        <f aca="false">IF($A231="","",N(الموظفين!K227))</f>
        <v/>
      </c>
      <c r="N231" s="24" t="str">
        <f aca="false">IF($A231="","",SUMIFS('الحضور والانصراف'!$S$2:$S$3001,'الحضور والانصراف'!$B$2:$B$3001,$A231,'الحضور والانصراف'!$A$2:$A$3001,"&gt;="&amp;$D$3,'الحضور والانصراف'!$A$2:$A$3001,"&lt;="&amp;$F$3))</f>
        <v/>
      </c>
      <c r="O231" s="24" t="str">
        <f aca="false">IF($A231="","",SUMIFS('الحضور والانصراف'!$Q$2:$Q$3001,'الحضور والانصراف'!$B$2:$B$3001,$A231,'الحضور والانصراف'!$A$2:$A$3001,"&gt;="&amp;$D$3,'الحضور والانصراف'!$A$2:$A$3001,"&lt;="&amp;$F$3))</f>
        <v/>
      </c>
      <c r="P231" s="24" t="str">
        <f aca="false">IF($A231="","",SUMIFS('الحضور والانصراف'!$R$2:$R$3001,'الحضور والانصراف'!$B$2:$B$3001,$A231,'الحضور والانصراف'!$A$2:$A$3001,"&gt;="&amp;$D$3,'الحضور والانصراف'!$A$2:$A$3001,"&lt;="&amp;$F$3))</f>
        <v/>
      </c>
      <c r="Q231" s="24" t="str">
        <f aca="false">IF($A231="","",M231+N231-O231-P231)</f>
        <v/>
      </c>
    </row>
    <row r="232" customFormat="false" ht="15" hidden="false" customHeight="false" outlineLevel="0" collapsed="false">
      <c r="A232" s="18" t="str">
        <f aca="false">IF(الموظفين!A228="","",الموظفين!A228)</f>
        <v/>
      </c>
      <c r="B232" s="18" t="str">
        <f aca="false">IF($A232="","",الموظفين!B228)</f>
        <v/>
      </c>
      <c r="C232" s="18" t="str">
        <f aca="false">IF($A232="","",IF(الموظفين!C228="","",الموظفين!C228))</f>
        <v/>
      </c>
      <c r="D232" s="22" t="str">
        <f aca="false">IF($A232="","",COUNTIFS('الحضور والانصراف'!$B$2:$B$3001,$A232,'الحضور والانصراف'!$P$2:$P$3001,"حاضر",'الحضور والانصراف'!$A$2:$A$3001,"&gt;="&amp;$D$3,'الحضور والانصراف'!$A$2:$A$3001,"&lt;="&amp;$F$3)+COUNTIFS('الحضور والانصراف'!$B$2:$B$3001,$A232,'الحضور والانصراف'!$P$2:$P$3001,"متأخر",'الحضور والانصراف'!$A$2:$A$3001,"&gt;="&amp;$D$3,'الحضور والانصراف'!$A$2:$A$3001,"&lt;="&amp;$F$3)+COUNTIFS('الحضور والانصراف'!$B$2:$B$3001,$A232,'الحضور والانصراف'!$P$2:$P$3001,"بدون انصراف",'الحضور والانصراف'!$A$2:$A$3001,"&gt;="&amp;$D$3,'الحضور والانصراف'!$A$2:$A$3001,"&lt;="&amp;$F$3))</f>
        <v/>
      </c>
      <c r="E232" s="22" t="str">
        <f aca="false">IF($A232="","",COUNTIFS('الحضور والانصراف'!$B$2:$B$3001,$A232,'الحضور والانصراف'!$P$2:$P$3001,"متأخر",'الحضور والانصراف'!$A$2:$A$3001,"&gt;="&amp;$D$3,'الحضور والانصراف'!$A$2:$A$3001,"&lt;="&amp;$F$3))</f>
        <v/>
      </c>
      <c r="F232" s="22" t="str">
        <f aca="false">IF($A232="","",COUNTIFS('الحضور والانصراف'!$B$2:$B$3001,$A232,'الحضور والانصراف'!$P$2:$P$3001,"غائب",'الحضور والانصراف'!$A$2:$A$3001,"&gt;="&amp;$D$3,'الحضور والانصراف'!$A$2:$A$3001,"&lt;="&amp;$F$3)+COUNTIFS('الحضور والانصراف'!$B$2:$B$3001,$A232,'الحضور والانصراف'!$P$2:$P$3001,"غياب",'الحضور والانصراف'!$A$2:$A$3001,"&gt;="&amp;$D$3,'الحضور والانصراف'!$A$2:$A$3001,"&lt;="&amp;$F$3))</f>
        <v/>
      </c>
      <c r="G232" s="22" t="str">
        <f aca="false">IF($A232="","",SUMIFS(الإجازات!$I$2:$I$1001,الإجازات!$A$2:$A$1001,$A232,الإجازات!$G$2:$G$1001,"مقبولة"))</f>
        <v/>
      </c>
      <c r="H232" s="21" t="str">
        <f aca="false">IF($A232="","",SUMIFS('الحضور والانصراف'!$J$2:$J$3001,'الحضور والانصراف'!$B$2:$B$3001,$A232,'الحضور والانصراف'!$A$2:$A$3001,"&gt;="&amp;$D$3,'الحضور والانصراف'!$A$2:$A$3001,"&lt;="&amp;$F$3))</f>
        <v/>
      </c>
      <c r="I232" s="22" t="str">
        <f aca="false">IF($A232="","",SUMIFS('الحضور والانصراف'!$K$2:$K$3001,'الحضور والانصراف'!$B$2:$B$3001,$A232,'الحضور والانصراف'!$A$2:$A$3001,"&gt;="&amp;$D$3,'الحضور والانصراف'!$A$2:$A$3001,"&lt;="&amp;$F$3))</f>
        <v/>
      </c>
      <c r="J232" s="22" t="str">
        <f aca="false">IF($A232="","",SUMIFS('الحضور والانصراف'!$L$2:$L$3001,'الحضور والانصراف'!$B$2:$B$3001,$A232,'الحضور والانصراف'!$A$2:$A$3001,"&gt;="&amp;$D$3,'الحضور والانصراف'!$A$2:$A$3001,"&lt;="&amp;$F$3))</f>
        <v/>
      </c>
      <c r="K232" s="21" t="str">
        <f aca="false">IF($A232="","",ROUND(SUMIFS('الحضور والانصراف'!$M$2:$M$3001,'الحضور والانصراف'!$B$2:$B$3001,$A232,'الحضور والانصراف'!$A$2:$A$3001,"&gt;="&amp;$D$3,'الحضور والانصراف'!$A$2:$A$3001,"&lt;="&amp;$F$3)/60,2))</f>
        <v/>
      </c>
      <c r="L232" s="21" t="str">
        <f aca="false">IF($A232="","",SUMIFS(المأموريات!$F$2:$F$1001,المأموريات!$A$2:$A$1001,$A232,المأموريات!$C$2:$C$1001,"&gt;="&amp;$D$3,المأموريات!$C$2:$C$1001,"&lt;="&amp;$F$3,المأموريات!$H$2:$H$1001,"موافق"))</f>
        <v/>
      </c>
      <c r="M232" s="24" t="str">
        <f aca="false">IF($A232="","",N(الموظفين!K228))</f>
        <v/>
      </c>
      <c r="N232" s="24" t="str">
        <f aca="false">IF($A232="","",SUMIFS('الحضور والانصراف'!$S$2:$S$3001,'الحضور والانصراف'!$B$2:$B$3001,$A232,'الحضور والانصراف'!$A$2:$A$3001,"&gt;="&amp;$D$3,'الحضور والانصراف'!$A$2:$A$3001,"&lt;="&amp;$F$3))</f>
        <v/>
      </c>
      <c r="O232" s="24" t="str">
        <f aca="false">IF($A232="","",SUMIFS('الحضور والانصراف'!$Q$2:$Q$3001,'الحضور والانصراف'!$B$2:$B$3001,$A232,'الحضور والانصراف'!$A$2:$A$3001,"&gt;="&amp;$D$3,'الحضور والانصراف'!$A$2:$A$3001,"&lt;="&amp;$F$3))</f>
        <v/>
      </c>
      <c r="P232" s="24" t="str">
        <f aca="false">IF($A232="","",SUMIFS('الحضور والانصراف'!$R$2:$R$3001,'الحضور والانصراف'!$B$2:$B$3001,$A232,'الحضور والانصراف'!$A$2:$A$3001,"&gt;="&amp;$D$3,'الحضور والانصراف'!$A$2:$A$3001,"&lt;="&amp;$F$3))</f>
        <v/>
      </c>
      <c r="Q232" s="24" t="str">
        <f aca="false">IF($A232="","",M232+N232-O232-P232)</f>
        <v/>
      </c>
    </row>
    <row r="233" customFormat="false" ht="15" hidden="false" customHeight="false" outlineLevel="0" collapsed="false">
      <c r="A233" s="18" t="str">
        <f aca="false">IF(الموظفين!A229="","",الموظفين!A229)</f>
        <v/>
      </c>
      <c r="B233" s="18" t="str">
        <f aca="false">IF($A233="","",الموظفين!B229)</f>
        <v/>
      </c>
      <c r="C233" s="18" t="str">
        <f aca="false">IF($A233="","",IF(الموظفين!C229="","",الموظفين!C229))</f>
        <v/>
      </c>
      <c r="D233" s="22" t="str">
        <f aca="false">IF($A233="","",COUNTIFS('الحضور والانصراف'!$B$2:$B$3001,$A233,'الحضور والانصراف'!$P$2:$P$3001,"حاضر",'الحضور والانصراف'!$A$2:$A$3001,"&gt;="&amp;$D$3,'الحضور والانصراف'!$A$2:$A$3001,"&lt;="&amp;$F$3)+COUNTIFS('الحضور والانصراف'!$B$2:$B$3001,$A233,'الحضور والانصراف'!$P$2:$P$3001,"متأخر",'الحضور والانصراف'!$A$2:$A$3001,"&gt;="&amp;$D$3,'الحضور والانصراف'!$A$2:$A$3001,"&lt;="&amp;$F$3)+COUNTIFS('الحضور والانصراف'!$B$2:$B$3001,$A233,'الحضور والانصراف'!$P$2:$P$3001,"بدون انصراف",'الحضور والانصراف'!$A$2:$A$3001,"&gt;="&amp;$D$3,'الحضور والانصراف'!$A$2:$A$3001,"&lt;="&amp;$F$3))</f>
        <v/>
      </c>
      <c r="E233" s="22" t="str">
        <f aca="false">IF($A233="","",COUNTIFS('الحضور والانصراف'!$B$2:$B$3001,$A233,'الحضور والانصراف'!$P$2:$P$3001,"متأخر",'الحضور والانصراف'!$A$2:$A$3001,"&gt;="&amp;$D$3,'الحضور والانصراف'!$A$2:$A$3001,"&lt;="&amp;$F$3))</f>
        <v/>
      </c>
      <c r="F233" s="22" t="str">
        <f aca="false">IF($A233="","",COUNTIFS('الحضور والانصراف'!$B$2:$B$3001,$A233,'الحضور والانصراف'!$P$2:$P$3001,"غائب",'الحضور والانصراف'!$A$2:$A$3001,"&gt;="&amp;$D$3,'الحضور والانصراف'!$A$2:$A$3001,"&lt;="&amp;$F$3)+COUNTIFS('الحضور والانصراف'!$B$2:$B$3001,$A233,'الحضور والانصراف'!$P$2:$P$3001,"غياب",'الحضور والانصراف'!$A$2:$A$3001,"&gt;="&amp;$D$3,'الحضور والانصراف'!$A$2:$A$3001,"&lt;="&amp;$F$3))</f>
        <v/>
      </c>
      <c r="G233" s="22" t="str">
        <f aca="false">IF($A233="","",SUMIFS(الإجازات!$I$2:$I$1001,الإجازات!$A$2:$A$1001,$A233,الإجازات!$G$2:$G$1001,"مقبولة"))</f>
        <v/>
      </c>
      <c r="H233" s="21" t="str">
        <f aca="false">IF($A233="","",SUMIFS('الحضور والانصراف'!$J$2:$J$3001,'الحضور والانصراف'!$B$2:$B$3001,$A233,'الحضور والانصراف'!$A$2:$A$3001,"&gt;="&amp;$D$3,'الحضور والانصراف'!$A$2:$A$3001,"&lt;="&amp;$F$3))</f>
        <v/>
      </c>
      <c r="I233" s="22" t="str">
        <f aca="false">IF($A233="","",SUMIFS('الحضور والانصراف'!$K$2:$K$3001,'الحضور والانصراف'!$B$2:$B$3001,$A233,'الحضور والانصراف'!$A$2:$A$3001,"&gt;="&amp;$D$3,'الحضور والانصراف'!$A$2:$A$3001,"&lt;="&amp;$F$3))</f>
        <v/>
      </c>
      <c r="J233" s="22" t="str">
        <f aca="false">IF($A233="","",SUMIFS('الحضور والانصراف'!$L$2:$L$3001,'الحضور والانصراف'!$B$2:$B$3001,$A233,'الحضور والانصراف'!$A$2:$A$3001,"&gt;="&amp;$D$3,'الحضور والانصراف'!$A$2:$A$3001,"&lt;="&amp;$F$3))</f>
        <v/>
      </c>
      <c r="K233" s="21" t="str">
        <f aca="false">IF($A233="","",ROUND(SUMIFS('الحضور والانصراف'!$M$2:$M$3001,'الحضور والانصراف'!$B$2:$B$3001,$A233,'الحضور والانصراف'!$A$2:$A$3001,"&gt;="&amp;$D$3,'الحضور والانصراف'!$A$2:$A$3001,"&lt;="&amp;$F$3)/60,2))</f>
        <v/>
      </c>
      <c r="L233" s="21" t="str">
        <f aca="false">IF($A233="","",SUMIFS(المأموريات!$F$2:$F$1001,المأموريات!$A$2:$A$1001,$A233,المأموريات!$C$2:$C$1001,"&gt;="&amp;$D$3,المأموريات!$C$2:$C$1001,"&lt;="&amp;$F$3,المأموريات!$H$2:$H$1001,"موافق"))</f>
        <v/>
      </c>
      <c r="M233" s="24" t="str">
        <f aca="false">IF($A233="","",N(الموظفين!K229))</f>
        <v/>
      </c>
      <c r="N233" s="24" t="str">
        <f aca="false">IF($A233="","",SUMIFS('الحضور والانصراف'!$S$2:$S$3001,'الحضور والانصراف'!$B$2:$B$3001,$A233,'الحضور والانصراف'!$A$2:$A$3001,"&gt;="&amp;$D$3,'الحضور والانصراف'!$A$2:$A$3001,"&lt;="&amp;$F$3))</f>
        <v/>
      </c>
      <c r="O233" s="24" t="str">
        <f aca="false">IF($A233="","",SUMIFS('الحضور والانصراف'!$Q$2:$Q$3001,'الحضور والانصراف'!$B$2:$B$3001,$A233,'الحضور والانصراف'!$A$2:$A$3001,"&gt;="&amp;$D$3,'الحضور والانصراف'!$A$2:$A$3001,"&lt;="&amp;$F$3))</f>
        <v/>
      </c>
      <c r="P233" s="24" t="str">
        <f aca="false">IF($A233="","",SUMIFS('الحضور والانصراف'!$R$2:$R$3001,'الحضور والانصراف'!$B$2:$B$3001,$A233,'الحضور والانصراف'!$A$2:$A$3001,"&gt;="&amp;$D$3,'الحضور والانصراف'!$A$2:$A$3001,"&lt;="&amp;$F$3))</f>
        <v/>
      </c>
      <c r="Q233" s="24" t="str">
        <f aca="false">IF($A233="","",M233+N233-O233-P233)</f>
        <v/>
      </c>
    </row>
    <row r="234" customFormat="false" ht="15" hidden="false" customHeight="false" outlineLevel="0" collapsed="false">
      <c r="A234" s="18" t="str">
        <f aca="false">IF(الموظفين!A230="","",الموظفين!A230)</f>
        <v/>
      </c>
      <c r="B234" s="18" t="str">
        <f aca="false">IF($A234="","",الموظفين!B230)</f>
        <v/>
      </c>
      <c r="C234" s="18" t="str">
        <f aca="false">IF($A234="","",IF(الموظفين!C230="","",الموظفين!C230))</f>
        <v/>
      </c>
      <c r="D234" s="22" t="str">
        <f aca="false">IF($A234="","",COUNTIFS('الحضور والانصراف'!$B$2:$B$3001,$A234,'الحضور والانصراف'!$P$2:$P$3001,"حاضر",'الحضور والانصراف'!$A$2:$A$3001,"&gt;="&amp;$D$3,'الحضور والانصراف'!$A$2:$A$3001,"&lt;="&amp;$F$3)+COUNTIFS('الحضور والانصراف'!$B$2:$B$3001,$A234,'الحضور والانصراف'!$P$2:$P$3001,"متأخر",'الحضور والانصراف'!$A$2:$A$3001,"&gt;="&amp;$D$3,'الحضور والانصراف'!$A$2:$A$3001,"&lt;="&amp;$F$3)+COUNTIFS('الحضور والانصراف'!$B$2:$B$3001,$A234,'الحضور والانصراف'!$P$2:$P$3001,"بدون انصراف",'الحضور والانصراف'!$A$2:$A$3001,"&gt;="&amp;$D$3,'الحضور والانصراف'!$A$2:$A$3001,"&lt;="&amp;$F$3))</f>
        <v/>
      </c>
      <c r="E234" s="22" t="str">
        <f aca="false">IF($A234="","",COUNTIFS('الحضور والانصراف'!$B$2:$B$3001,$A234,'الحضور والانصراف'!$P$2:$P$3001,"متأخر",'الحضور والانصراف'!$A$2:$A$3001,"&gt;="&amp;$D$3,'الحضور والانصراف'!$A$2:$A$3001,"&lt;="&amp;$F$3))</f>
        <v/>
      </c>
      <c r="F234" s="22" t="str">
        <f aca="false">IF($A234="","",COUNTIFS('الحضور والانصراف'!$B$2:$B$3001,$A234,'الحضور والانصراف'!$P$2:$P$3001,"غائب",'الحضور والانصراف'!$A$2:$A$3001,"&gt;="&amp;$D$3,'الحضور والانصراف'!$A$2:$A$3001,"&lt;="&amp;$F$3)+COUNTIFS('الحضور والانصراف'!$B$2:$B$3001,$A234,'الحضور والانصراف'!$P$2:$P$3001,"غياب",'الحضور والانصراف'!$A$2:$A$3001,"&gt;="&amp;$D$3,'الحضور والانصراف'!$A$2:$A$3001,"&lt;="&amp;$F$3))</f>
        <v/>
      </c>
      <c r="G234" s="22" t="str">
        <f aca="false">IF($A234="","",SUMIFS(الإجازات!$I$2:$I$1001,الإجازات!$A$2:$A$1001,$A234,الإجازات!$G$2:$G$1001,"مقبولة"))</f>
        <v/>
      </c>
      <c r="H234" s="21" t="str">
        <f aca="false">IF($A234="","",SUMIFS('الحضور والانصراف'!$J$2:$J$3001,'الحضور والانصراف'!$B$2:$B$3001,$A234,'الحضور والانصراف'!$A$2:$A$3001,"&gt;="&amp;$D$3,'الحضور والانصراف'!$A$2:$A$3001,"&lt;="&amp;$F$3))</f>
        <v/>
      </c>
      <c r="I234" s="22" t="str">
        <f aca="false">IF($A234="","",SUMIFS('الحضور والانصراف'!$K$2:$K$3001,'الحضور والانصراف'!$B$2:$B$3001,$A234,'الحضور والانصراف'!$A$2:$A$3001,"&gt;="&amp;$D$3,'الحضور والانصراف'!$A$2:$A$3001,"&lt;="&amp;$F$3))</f>
        <v/>
      </c>
      <c r="J234" s="22" t="str">
        <f aca="false">IF($A234="","",SUMIFS('الحضور والانصراف'!$L$2:$L$3001,'الحضور والانصراف'!$B$2:$B$3001,$A234,'الحضور والانصراف'!$A$2:$A$3001,"&gt;="&amp;$D$3,'الحضور والانصراف'!$A$2:$A$3001,"&lt;="&amp;$F$3))</f>
        <v/>
      </c>
      <c r="K234" s="21" t="str">
        <f aca="false">IF($A234="","",ROUND(SUMIFS('الحضور والانصراف'!$M$2:$M$3001,'الحضور والانصراف'!$B$2:$B$3001,$A234,'الحضور والانصراف'!$A$2:$A$3001,"&gt;="&amp;$D$3,'الحضور والانصراف'!$A$2:$A$3001,"&lt;="&amp;$F$3)/60,2))</f>
        <v/>
      </c>
      <c r="L234" s="21" t="str">
        <f aca="false">IF($A234="","",SUMIFS(المأموريات!$F$2:$F$1001,المأموريات!$A$2:$A$1001,$A234,المأموريات!$C$2:$C$1001,"&gt;="&amp;$D$3,المأموريات!$C$2:$C$1001,"&lt;="&amp;$F$3,المأموريات!$H$2:$H$1001,"موافق"))</f>
        <v/>
      </c>
      <c r="M234" s="24" t="str">
        <f aca="false">IF($A234="","",N(الموظفين!K230))</f>
        <v/>
      </c>
      <c r="N234" s="24" t="str">
        <f aca="false">IF($A234="","",SUMIFS('الحضور والانصراف'!$S$2:$S$3001,'الحضور والانصراف'!$B$2:$B$3001,$A234,'الحضور والانصراف'!$A$2:$A$3001,"&gt;="&amp;$D$3,'الحضور والانصراف'!$A$2:$A$3001,"&lt;="&amp;$F$3))</f>
        <v/>
      </c>
      <c r="O234" s="24" t="str">
        <f aca="false">IF($A234="","",SUMIFS('الحضور والانصراف'!$Q$2:$Q$3001,'الحضور والانصراف'!$B$2:$B$3001,$A234,'الحضور والانصراف'!$A$2:$A$3001,"&gt;="&amp;$D$3,'الحضور والانصراف'!$A$2:$A$3001,"&lt;="&amp;$F$3))</f>
        <v/>
      </c>
      <c r="P234" s="24" t="str">
        <f aca="false">IF($A234="","",SUMIFS('الحضور والانصراف'!$R$2:$R$3001,'الحضور والانصراف'!$B$2:$B$3001,$A234,'الحضور والانصراف'!$A$2:$A$3001,"&gt;="&amp;$D$3,'الحضور والانصراف'!$A$2:$A$3001,"&lt;="&amp;$F$3))</f>
        <v/>
      </c>
      <c r="Q234" s="24" t="str">
        <f aca="false">IF($A234="","",M234+N234-O234-P234)</f>
        <v/>
      </c>
    </row>
    <row r="235" customFormat="false" ht="15" hidden="false" customHeight="false" outlineLevel="0" collapsed="false">
      <c r="A235" s="18" t="str">
        <f aca="false">IF(الموظفين!A231="","",الموظفين!A231)</f>
        <v/>
      </c>
      <c r="B235" s="18" t="str">
        <f aca="false">IF($A235="","",الموظفين!B231)</f>
        <v/>
      </c>
      <c r="C235" s="18" t="str">
        <f aca="false">IF($A235="","",IF(الموظفين!C231="","",الموظفين!C231))</f>
        <v/>
      </c>
      <c r="D235" s="22" t="str">
        <f aca="false">IF($A235="","",COUNTIFS('الحضور والانصراف'!$B$2:$B$3001,$A235,'الحضور والانصراف'!$P$2:$P$3001,"حاضر",'الحضور والانصراف'!$A$2:$A$3001,"&gt;="&amp;$D$3,'الحضور والانصراف'!$A$2:$A$3001,"&lt;="&amp;$F$3)+COUNTIFS('الحضور والانصراف'!$B$2:$B$3001,$A235,'الحضور والانصراف'!$P$2:$P$3001,"متأخر",'الحضور والانصراف'!$A$2:$A$3001,"&gt;="&amp;$D$3,'الحضور والانصراف'!$A$2:$A$3001,"&lt;="&amp;$F$3)+COUNTIFS('الحضور والانصراف'!$B$2:$B$3001,$A235,'الحضور والانصراف'!$P$2:$P$3001,"بدون انصراف",'الحضور والانصراف'!$A$2:$A$3001,"&gt;="&amp;$D$3,'الحضور والانصراف'!$A$2:$A$3001,"&lt;="&amp;$F$3))</f>
        <v/>
      </c>
      <c r="E235" s="22" t="str">
        <f aca="false">IF($A235="","",COUNTIFS('الحضور والانصراف'!$B$2:$B$3001,$A235,'الحضور والانصراف'!$P$2:$P$3001,"متأخر",'الحضور والانصراف'!$A$2:$A$3001,"&gt;="&amp;$D$3,'الحضور والانصراف'!$A$2:$A$3001,"&lt;="&amp;$F$3))</f>
        <v/>
      </c>
      <c r="F235" s="22" t="str">
        <f aca="false">IF($A235="","",COUNTIFS('الحضور والانصراف'!$B$2:$B$3001,$A235,'الحضور والانصراف'!$P$2:$P$3001,"غائب",'الحضور والانصراف'!$A$2:$A$3001,"&gt;="&amp;$D$3,'الحضور والانصراف'!$A$2:$A$3001,"&lt;="&amp;$F$3)+COUNTIFS('الحضور والانصراف'!$B$2:$B$3001,$A235,'الحضور والانصراف'!$P$2:$P$3001,"غياب",'الحضور والانصراف'!$A$2:$A$3001,"&gt;="&amp;$D$3,'الحضور والانصراف'!$A$2:$A$3001,"&lt;="&amp;$F$3))</f>
        <v/>
      </c>
      <c r="G235" s="22" t="str">
        <f aca="false">IF($A235="","",SUMIFS(الإجازات!$I$2:$I$1001,الإجازات!$A$2:$A$1001,$A235,الإجازات!$G$2:$G$1001,"مقبولة"))</f>
        <v/>
      </c>
      <c r="H235" s="21" t="str">
        <f aca="false">IF($A235="","",SUMIFS('الحضور والانصراف'!$J$2:$J$3001,'الحضور والانصراف'!$B$2:$B$3001,$A235,'الحضور والانصراف'!$A$2:$A$3001,"&gt;="&amp;$D$3,'الحضور والانصراف'!$A$2:$A$3001,"&lt;="&amp;$F$3))</f>
        <v/>
      </c>
      <c r="I235" s="22" t="str">
        <f aca="false">IF($A235="","",SUMIFS('الحضور والانصراف'!$K$2:$K$3001,'الحضور والانصراف'!$B$2:$B$3001,$A235,'الحضور والانصراف'!$A$2:$A$3001,"&gt;="&amp;$D$3,'الحضور والانصراف'!$A$2:$A$3001,"&lt;="&amp;$F$3))</f>
        <v/>
      </c>
      <c r="J235" s="22" t="str">
        <f aca="false">IF($A235="","",SUMIFS('الحضور والانصراف'!$L$2:$L$3001,'الحضور والانصراف'!$B$2:$B$3001,$A235,'الحضور والانصراف'!$A$2:$A$3001,"&gt;="&amp;$D$3,'الحضور والانصراف'!$A$2:$A$3001,"&lt;="&amp;$F$3))</f>
        <v/>
      </c>
      <c r="K235" s="21" t="str">
        <f aca="false">IF($A235="","",ROUND(SUMIFS('الحضور والانصراف'!$M$2:$M$3001,'الحضور والانصراف'!$B$2:$B$3001,$A235,'الحضور والانصراف'!$A$2:$A$3001,"&gt;="&amp;$D$3,'الحضور والانصراف'!$A$2:$A$3001,"&lt;="&amp;$F$3)/60,2))</f>
        <v/>
      </c>
      <c r="L235" s="21" t="str">
        <f aca="false">IF($A235="","",SUMIFS(المأموريات!$F$2:$F$1001,المأموريات!$A$2:$A$1001,$A235,المأموريات!$C$2:$C$1001,"&gt;="&amp;$D$3,المأموريات!$C$2:$C$1001,"&lt;="&amp;$F$3,المأموريات!$H$2:$H$1001,"موافق"))</f>
        <v/>
      </c>
      <c r="M235" s="24" t="str">
        <f aca="false">IF($A235="","",N(الموظفين!K231))</f>
        <v/>
      </c>
      <c r="N235" s="24" t="str">
        <f aca="false">IF($A235="","",SUMIFS('الحضور والانصراف'!$S$2:$S$3001,'الحضور والانصراف'!$B$2:$B$3001,$A235,'الحضور والانصراف'!$A$2:$A$3001,"&gt;="&amp;$D$3,'الحضور والانصراف'!$A$2:$A$3001,"&lt;="&amp;$F$3))</f>
        <v/>
      </c>
      <c r="O235" s="24" t="str">
        <f aca="false">IF($A235="","",SUMIFS('الحضور والانصراف'!$Q$2:$Q$3001,'الحضور والانصراف'!$B$2:$B$3001,$A235,'الحضور والانصراف'!$A$2:$A$3001,"&gt;="&amp;$D$3,'الحضور والانصراف'!$A$2:$A$3001,"&lt;="&amp;$F$3))</f>
        <v/>
      </c>
      <c r="P235" s="24" t="str">
        <f aca="false">IF($A235="","",SUMIFS('الحضور والانصراف'!$R$2:$R$3001,'الحضور والانصراف'!$B$2:$B$3001,$A235,'الحضور والانصراف'!$A$2:$A$3001,"&gt;="&amp;$D$3,'الحضور والانصراف'!$A$2:$A$3001,"&lt;="&amp;$F$3))</f>
        <v/>
      </c>
      <c r="Q235" s="24" t="str">
        <f aca="false">IF($A235="","",M235+N235-O235-P235)</f>
        <v/>
      </c>
    </row>
    <row r="236" customFormat="false" ht="15" hidden="false" customHeight="false" outlineLevel="0" collapsed="false">
      <c r="A236" s="18" t="str">
        <f aca="false">IF(الموظفين!A232="","",الموظفين!A232)</f>
        <v/>
      </c>
      <c r="B236" s="18" t="str">
        <f aca="false">IF($A236="","",الموظفين!B232)</f>
        <v/>
      </c>
      <c r="C236" s="18" t="str">
        <f aca="false">IF($A236="","",IF(الموظفين!C232="","",الموظفين!C232))</f>
        <v/>
      </c>
      <c r="D236" s="22" t="str">
        <f aca="false">IF($A236="","",COUNTIFS('الحضور والانصراف'!$B$2:$B$3001,$A236,'الحضور والانصراف'!$P$2:$P$3001,"حاضر",'الحضور والانصراف'!$A$2:$A$3001,"&gt;="&amp;$D$3,'الحضور والانصراف'!$A$2:$A$3001,"&lt;="&amp;$F$3)+COUNTIFS('الحضور والانصراف'!$B$2:$B$3001,$A236,'الحضور والانصراف'!$P$2:$P$3001,"متأخر",'الحضور والانصراف'!$A$2:$A$3001,"&gt;="&amp;$D$3,'الحضور والانصراف'!$A$2:$A$3001,"&lt;="&amp;$F$3)+COUNTIFS('الحضور والانصراف'!$B$2:$B$3001,$A236,'الحضور والانصراف'!$P$2:$P$3001,"بدون انصراف",'الحضور والانصراف'!$A$2:$A$3001,"&gt;="&amp;$D$3,'الحضور والانصراف'!$A$2:$A$3001,"&lt;="&amp;$F$3))</f>
        <v/>
      </c>
      <c r="E236" s="22" t="str">
        <f aca="false">IF($A236="","",COUNTIFS('الحضور والانصراف'!$B$2:$B$3001,$A236,'الحضور والانصراف'!$P$2:$P$3001,"متأخر",'الحضور والانصراف'!$A$2:$A$3001,"&gt;="&amp;$D$3,'الحضور والانصراف'!$A$2:$A$3001,"&lt;="&amp;$F$3))</f>
        <v/>
      </c>
      <c r="F236" s="22" t="str">
        <f aca="false">IF($A236="","",COUNTIFS('الحضور والانصراف'!$B$2:$B$3001,$A236,'الحضور والانصراف'!$P$2:$P$3001,"غائب",'الحضور والانصراف'!$A$2:$A$3001,"&gt;="&amp;$D$3,'الحضور والانصراف'!$A$2:$A$3001,"&lt;="&amp;$F$3)+COUNTIFS('الحضور والانصراف'!$B$2:$B$3001,$A236,'الحضور والانصراف'!$P$2:$P$3001,"غياب",'الحضور والانصراف'!$A$2:$A$3001,"&gt;="&amp;$D$3,'الحضور والانصراف'!$A$2:$A$3001,"&lt;="&amp;$F$3))</f>
        <v/>
      </c>
      <c r="G236" s="22" t="str">
        <f aca="false">IF($A236="","",SUMIFS(الإجازات!$I$2:$I$1001,الإجازات!$A$2:$A$1001,$A236,الإجازات!$G$2:$G$1001,"مقبولة"))</f>
        <v/>
      </c>
      <c r="H236" s="21" t="str">
        <f aca="false">IF($A236="","",SUMIFS('الحضور والانصراف'!$J$2:$J$3001,'الحضور والانصراف'!$B$2:$B$3001,$A236,'الحضور والانصراف'!$A$2:$A$3001,"&gt;="&amp;$D$3,'الحضور والانصراف'!$A$2:$A$3001,"&lt;="&amp;$F$3))</f>
        <v/>
      </c>
      <c r="I236" s="22" t="str">
        <f aca="false">IF($A236="","",SUMIFS('الحضور والانصراف'!$K$2:$K$3001,'الحضور والانصراف'!$B$2:$B$3001,$A236,'الحضور والانصراف'!$A$2:$A$3001,"&gt;="&amp;$D$3,'الحضور والانصراف'!$A$2:$A$3001,"&lt;="&amp;$F$3))</f>
        <v/>
      </c>
      <c r="J236" s="22" t="str">
        <f aca="false">IF($A236="","",SUMIFS('الحضور والانصراف'!$L$2:$L$3001,'الحضور والانصراف'!$B$2:$B$3001,$A236,'الحضور والانصراف'!$A$2:$A$3001,"&gt;="&amp;$D$3,'الحضور والانصراف'!$A$2:$A$3001,"&lt;="&amp;$F$3))</f>
        <v/>
      </c>
      <c r="K236" s="21" t="str">
        <f aca="false">IF($A236="","",ROUND(SUMIFS('الحضور والانصراف'!$M$2:$M$3001,'الحضور والانصراف'!$B$2:$B$3001,$A236,'الحضور والانصراف'!$A$2:$A$3001,"&gt;="&amp;$D$3,'الحضور والانصراف'!$A$2:$A$3001,"&lt;="&amp;$F$3)/60,2))</f>
        <v/>
      </c>
      <c r="L236" s="21" t="str">
        <f aca="false">IF($A236="","",SUMIFS(المأموريات!$F$2:$F$1001,المأموريات!$A$2:$A$1001,$A236,المأموريات!$C$2:$C$1001,"&gt;="&amp;$D$3,المأموريات!$C$2:$C$1001,"&lt;="&amp;$F$3,المأموريات!$H$2:$H$1001,"موافق"))</f>
        <v/>
      </c>
      <c r="M236" s="24" t="str">
        <f aca="false">IF($A236="","",N(الموظفين!K232))</f>
        <v/>
      </c>
      <c r="N236" s="24" t="str">
        <f aca="false">IF($A236="","",SUMIFS('الحضور والانصراف'!$S$2:$S$3001,'الحضور والانصراف'!$B$2:$B$3001,$A236,'الحضور والانصراف'!$A$2:$A$3001,"&gt;="&amp;$D$3,'الحضور والانصراف'!$A$2:$A$3001,"&lt;="&amp;$F$3))</f>
        <v/>
      </c>
      <c r="O236" s="24" t="str">
        <f aca="false">IF($A236="","",SUMIFS('الحضور والانصراف'!$Q$2:$Q$3001,'الحضور والانصراف'!$B$2:$B$3001,$A236,'الحضور والانصراف'!$A$2:$A$3001,"&gt;="&amp;$D$3,'الحضور والانصراف'!$A$2:$A$3001,"&lt;="&amp;$F$3))</f>
        <v/>
      </c>
      <c r="P236" s="24" t="str">
        <f aca="false">IF($A236="","",SUMIFS('الحضور والانصراف'!$R$2:$R$3001,'الحضور والانصراف'!$B$2:$B$3001,$A236,'الحضور والانصراف'!$A$2:$A$3001,"&gt;="&amp;$D$3,'الحضور والانصراف'!$A$2:$A$3001,"&lt;="&amp;$F$3))</f>
        <v/>
      </c>
      <c r="Q236" s="24" t="str">
        <f aca="false">IF($A236="","",M236+N236-O236-P236)</f>
        <v/>
      </c>
    </row>
    <row r="237" customFormat="false" ht="15" hidden="false" customHeight="false" outlineLevel="0" collapsed="false">
      <c r="A237" s="18" t="str">
        <f aca="false">IF(الموظفين!A233="","",الموظفين!A233)</f>
        <v/>
      </c>
      <c r="B237" s="18" t="str">
        <f aca="false">IF($A237="","",الموظفين!B233)</f>
        <v/>
      </c>
      <c r="C237" s="18" t="str">
        <f aca="false">IF($A237="","",IF(الموظفين!C233="","",الموظفين!C233))</f>
        <v/>
      </c>
      <c r="D237" s="22" t="str">
        <f aca="false">IF($A237="","",COUNTIFS('الحضور والانصراف'!$B$2:$B$3001,$A237,'الحضور والانصراف'!$P$2:$P$3001,"حاضر",'الحضور والانصراف'!$A$2:$A$3001,"&gt;="&amp;$D$3,'الحضور والانصراف'!$A$2:$A$3001,"&lt;="&amp;$F$3)+COUNTIFS('الحضور والانصراف'!$B$2:$B$3001,$A237,'الحضور والانصراف'!$P$2:$P$3001,"متأخر",'الحضور والانصراف'!$A$2:$A$3001,"&gt;="&amp;$D$3,'الحضور والانصراف'!$A$2:$A$3001,"&lt;="&amp;$F$3)+COUNTIFS('الحضور والانصراف'!$B$2:$B$3001,$A237,'الحضور والانصراف'!$P$2:$P$3001,"بدون انصراف",'الحضور والانصراف'!$A$2:$A$3001,"&gt;="&amp;$D$3,'الحضور والانصراف'!$A$2:$A$3001,"&lt;="&amp;$F$3))</f>
        <v/>
      </c>
      <c r="E237" s="22" t="str">
        <f aca="false">IF($A237="","",COUNTIFS('الحضور والانصراف'!$B$2:$B$3001,$A237,'الحضور والانصراف'!$P$2:$P$3001,"متأخر",'الحضور والانصراف'!$A$2:$A$3001,"&gt;="&amp;$D$3,'الحضور والانصراف'!$A$2:$A$3001,"&lt;="&amp;$F$3))</f>
        <v/>
      </c>
      <c r="F237" s="22" t="str">
        <f aca="false">IF($A237="","",COUNTIFS('الحضور والانصراف'!$B$2:$B$3001,$A237,'الحضور والانصراف'!$P$2:$P$3001,"غائب",'الحضور والانصراف'!$A$2:$A$3001,"&gt;="&amp;$D$3,'الحضور والانصراف'!$A$2:$A$3001,"&lt;="&amp;$F$3)+COUNTIFS('الحضور والانصراف'!$B$2:$B$3001,$A237,'الحضور والانصراف'!$P$2:$P$3001,"غياب",'الحضور والانصراف'!$A$2:$A$3001,"&gt;="&amp;$D$3,'الحضور والانصراف'!$A$2:$A$3001,"&lt;="&amp;$F$3))</f>
        <v/>
      </c>
      <c r="G237" s="22" t="str">
        <f aca="false">IF($A237="","",SUMIFS(الإجازات!$I$2:$I$1001,الإجازات!$A$2:$A$1001,$A237,الإجازات!$G$2:$G$1001,"مقبولة"))</f>
        <v/>
      </c>
      <c r="H237" s="21" t="str">
        <f aca="false">IF($A237="","",SUMIFS('الحضور والانصراف'!$J$2:$J$3001,'الحضور والانصراف'!$B$2:$B$3001,$A237,'الحضور والانصراف'!$A$2:$A$3001,"&gt;="&amp;$D$3,'الحضور والانصراف'!$A$2:$A$3001,"&lt;="&amp;$F$3))</f>
        <v/>
      </c>
      <c r="I237" s="22" t="str">
        <f aca="false">IF($A237="","",SUMIFS('الحضور والانصراف'!$K$2:$K$3001,'الحضور والانصراف'!$B$2:$B$3001,$A237,'الحضور والانصراف'!$A$2:$A$3001,"&gt;="&amp;$D$3,'الحضور والانصراف'!$A$2:$A$3001,"&lt;="&amp;$F$3))</f>
        <v/>
      </c>
      <c r="J237" s="22" t="str">
        <f aca="false">IF($A237="","",SUMIFS('الحضور والانصراف'!$L$2:$L$3001,'الحضور والانصراف'!$B$2:$B$3001,$A237,'الحضور والانصراف'!$A$2:$A$3001,"&gt;="&amp;$D$3,'الحضور والانصراف'!$A$2:$A$3001,"&lt;="&amp;$F$3))</f>
        <v/>
      </c>
      <c r="K237" s="21" t="str">
        <f aca="false">IF($A237="","",ROUND(SUMIFS('الحضور والانصراف'!$M$2:$M$3001,'الحضور والانصراف'!$B$2:$B$3001,$A237,'الحضور والانصراف'!$A$2:$A$3001,"&gt;="&amp;$D$3,'الحضور والانصراف'!$A$2:$A$3001,"&lt;="&amp;$F$3)/60,2))</f>
        <v/>
      </c>
      <c r="L237" s="21" t="str">
        <f aca="false">IF($A237="","",SUMIFS(المأموريات!$F$2:$F$1001,المأموريات!$A$2:$A$1001,$A237,المأموريات!$C$2:$C$1001,"&gt;="&amp;$D$3,المأموريات!$C$2:$C$1001,"&lt;="&amp;$F$3,المأموريات!$H$2:$H$1001,"موافق"))</f>
        <v/>
      </c>
      <c r="M237" s="24" t="str">
        <f aca="false">IF($A237="","",N(الموظفين!K233))</f>
        <v/>
      </c>
      <c r="N237" s="24" t="str">
        <f aca="false">IF($A237="","",SUMIFS('الحضور والانصراف'!$S$2:$S$3001,'الحضور والانصراف'!$B$2:$B$3001,$A237,'الحضور والانصراف'!$A$2:$A$3001,"&gt;="&amp;$D$3,'الحضور والانصراف'!$A$2:$A$3001,"&lt;="&amp;$F$3))</f>
        <v/>
      </c>
      <c r="O237" s="24" t="str">
        <f aca="false">IF($A237="","",SUMIFS('الحضور والانصراف'!$Q$2:$Q$3001,'الحضور والانصراف'!$B$2:$B$3001,$A237,'الحضور والانصراف'!$A$2:$A$3001,"&gt;="&amp;$D$3,'الحضور والانصراف'!$A$2:$A$3001,"&lt;="&amp;$F$3))</f>
        <v/>
      </c>
      <c r="P237" s="24" t="str">
        <f aca="false">IF($A237="","",SUMIFS('الحضور والانصراف'!$R$2:$R$3001,'الحضور والانصراف'!$B$2:$B$3001,$A237,'الحضور والانصراف'!$A$2:$A$3001,"&gt;="&amp;$D$3,'الحضور والانصراف'!$A$2:$A$3001,"&lt;="&amp;$F$3))</f>
        <v/>
      </c>
      <c r="Q237" s="24" t="str">
        <f aca="false">IF($A237="","",M237+N237-O237-P237)</f>
        <v/>
      </c>
    </row>
    <row r="238" customFormat="false" ht="15" hidden="false" customHeight="false" outlineLevel="0" collapsed="false">
      <c r="A238" s="18" t="str">
        <f aca="false">IF(الموظفين!A234="","",الموظفين!A234)</f>
        <v/>
      </c>
      <c r="B238" s="18" t="str">
        <f aca="false">IF($A238="","",الموظفين!B234)</f>
        <v/>
      </c>
      <c r="C238" s="18" t="str">
        <f aca="false">IF($A238="","",IF(الموظفين!C234="","",الموظفين!C234))</f>
        <v/>
      </c>
      <c r="D238" s="22" t="str">
        <f aca="false">IF($A238="","",COUNTIFS('الحضور والانصراف'!$B$2:$B$3001,$A238,'الحضور والانصراف'!$P$2:$P$3001,"حاضر",'الحضور والانصراف'!$A$2:$A$3001,"&gt;="&amp;$D$3,'الحضور والانصراف'!$A$2:$A$3001,"&lt;="&amp;$F$3)+COUNTIFS('الحضور والانصراف'!$B$2:$B$3001,$A238,'الحضور والانصراف'!$P$2:$P$3001,"متأخر",'الحضور والانصراف'!$A$2:$A$3001,"&gt;="&amp;$D$3,'الحضور والانصراف'!$A$2:$A$3001,"&lt;="&amp;$F$3)+COUNTIFS('الحضور والانصراف'!$B$2:$B$3001,$A238,'الحضور والانصراف'!$P$2:$P$3001,"بدون انصراف",'الحضور والانصراف'!$A$2:$A$3001,"&gt;="&amp;$D$3,'الحضور والانصراف'!$A$2:$A$3001,"&lt;="&amp;$F$3))</f>
        <v/>
      </c>
      <c r="E238" s="22" t="str">
        <f aca="false">IF($A238="","",COUNTIFS('الحضور والانصراف'!$B$2:$B$3001,$A238,'الحضور والانصراف'!$P$2:$P$3001,"متأخر",'الحضور والانصراف'!$A$2:$A$3001,"&gt;="&amp;$D$3,'الحضور والانصراف'!$A$2:$A$3001,"&lt;="&amp;$F$3))</f>
        <v/>
      </c>
      <c r="F238" s="22" t="str">
        <f aca="false">IF($A238="","",COUNTIFS('الحضور والانصراف'!$B$2:$B$3001,$A238,'الحضور والانصراف'!$P$2:$P$3001,"غائب",'الحضور والانصراف'!$A$2:$A$3001,"&gt;="&amp;$D$3,'الحضور والانصراف'!$A$2:$A$3001,"&lt;="&amp;$F$3)+COUNTIFS('الحضور والانصراف'!$B$2:$B$3001,$A238,'الحضور والانصراف'!$P$2:$P$3001,"غياب",'الحضور والانصراف'!$A$2:$A$3001,"&gt;="&amp;$D$3,'الحضور والانصراف'!$A$2:$A$3001,"&lt;="&amp;$F$3))</f>
        <v/>
      </c>
      <c r="G238" s="22" t="str">
        <f aca="false">IF($A238="","",SUMIFS(الإجازات!$I$2:$I$1001,الإجازات!$A$2:$A$1001,$A238,الإجازات!$G$2:$G$1001,"مقبولة"))</f>
        <v/>
      </c>
      <c r="H238" s="21" t="str">
        <f aca="false">IF($A238="","",SUMIFS('الحضور والانصراف'!$J$2:$J$3001,'الحضور والانصراف'!$B$2:$B$3001,$A238,'الحضور والانصراف'!$A$2:$A$3001,"&gt;="&amp;$D$3,'الحضور والانصراف'!$A$2:$A$3001,"&lt;="&amp;$F$3))</f>
        <v/>
      </c>
      <c r="I238" s="22" t="str">
        <f aca="false">IF($A238="","",SUMIFS('الحضور والانصراف'!$K$2:$K$3001,'الحضور والانصراف'!$B$2:$B$3001,$A238,'الحضور والانصراف'!$A$2:$A$3001,"&gt;="&amp;$D$3,'الحضور والانصراف'!$A$2:$A$3001,"&lt;="&amp;$F$3))</f>
        <v/>
      </c>
      <c r="J238" s="22" t="str">
        <f aca="false">IF($A238="","",SUMIFS('الحضور والانصراف'!$L$2:$L$3001,'الحضور والانصراف'!$B$2:$B$3001,$A238,'الحضور والانصراف'!$A$2:$A$3001,"&gt;="&amp;$D$3,'الحضور والانصراف'!$A$2:$A$3001,"&lt;="&amp;$F$3))</f>
        <v/>
      </c>
      <c r="K238" s="21" t="str">
        <f aca="false">IF($A238="","",ROUND(SUMIFS('الحضور والانصراف'!$M$2:$M$3001,'الحضور والانصراف'!$B$2:$B$3001,$A238,'الحضور والانصراف'!$A$2:$A$3001,"&gt;="&amp;$D$3,'الحضور والانصراف'!$A$2:$A$3001,"&lt;="&amp;$F$3)/60,2))</f>
        <v/>
      </c>
      <c r="L238" s="21" t="str">
        <f aca="false">IF($A238="","",SUMIFS(المأموريات!$F$2:$F$1001,المأموريات!$A$2:$A$1001,$A238,المأموريات!$C$2:$C$1001,"&gt;="&amp;$D$3,المأموريات!$C$2:$C$1001,"&lt;="&amp;$F$3,المأموريات!$H$2:$H$1001,"موافق"))</f>
        <v/>
      </c>
      <c r="M238" s="24" t="str">
        <f aca="false">IF($A238="","",N(الموظفين!K234))</f>
        <v/>
      </c>
      <c r="N238" s="24" t="str">
        <f aca="false">IF($A238="","",SUMIFS('الحضور والانصراف'!$S$2:$S$3001,'الحضور والانصراف'!$B$2:$B$3001,$A238,'الحضور والانصراف'!$A$2:$A$3001,"&gt;="&amp;$D$3,'الحضور والانصراف'!$A$2:$A$3001,"&lt;="&amp;$F$3))</f>
        <v/>
      </c>
      <c r="O238" s="24" t="str">
        <f aca="false">IF($A238="","",SUMIFS('الحضور والانصراف'!$Q$2:$Q$3001,'الحضور والانصراف'!$B$2:$B$3001,$A238,'الحضور والانصراف'!$A$2:$A$3001,"&gt;="&amp;$D$3,'الحضور والانصراف'!$A$2:$A$3001,"&lt;="&amp;$F$3))</f>
        <v/>
      </c>
      <c r="P238" s="24" t="str">
        <f aca="false">IF($A238="","",SUMIFS('الحضور والانصراف'!$R$2:$R$3001,'الحضور والانصراف'!$B$2:$B$3001,$A238,'الحضور والانصراف'!$A$2:$A$3001,"&gt;="&amp;$D$3,'الحضور والانصراف'!$A$2:$A$3001,"&lt;="&amp;$F$3))</f>
        <v/>
      </c>
      <c r="Q238" s="24" t="str">
        <f aca="false">IF($A238="","",M238+N238-O238-P238)</f>
        <v/>
      </c>
    </row>
    <row r="239" customFormat="false" ht="15" hidden="false" customHeight="false" outlineLevel="0" collapsed="false">
      <c r="A239" s="18" t="str">
        <f aca="false">IF(الموظفين!A235="","",الموظفين!A235)</f>
        <v/>
      </c>
      <c r="B239" s="18" t="str">
        <f aca="false">IF($A239="","",الموظفين!B235)</f>
        <v/>
      </c>
      <c r="C239" s="18" t="str">
        <f aca="false">IF($A239="","",IF(الموظفين!C235="","",الموظفين!C235))</f>
        <v/>
      </c>
      <c r="D239" s="22" t="str">
        <f aca="false">IF($A239="","",COUNTIFS('الحضور والانصراف'!$B$2:$B$3001,$A239,'الحضور والانصراف'!$P$2:$P$3001,"حاضر",'الحضور والانصراف'!$A$2:$A$3001,"&gt;="&amp;$D$3,'الحضور والانصراف'!$A$2:$A$3001,"&lt;="&amp;$F$3)+COUNTIFS('الحضور والانصراف'!$B$2:$B$3001,$A239,'الحضور والانصراف'!$P$2:$P$3001,"متأخر",'الحضور والانصراف'!$A$2:$A$3001,"&gt;="&amp;$D$3,'الحضور والانصراف'!$A$2:$A$3001,"&lt;="&amp;$F$3)+COUNTIFS('الحضور والانصراف'!$B$2:$B$3001,$A239,'الحضور والانصراف'!$P$2:$P$3001,"بدون انصراف",'الحضور والانصراف'!$A$2:$A$3001,"&gt;="&amp;$D$3,'الحضور والانصراف'!$A$2:$A$3001,"&lt;="&amp;$F$3))</f>
        <v/>
      </c>
      <c r="E239" s="22" t="str">
        <f aca="false">IF($A239="","",COUNTIFS('الحضور والانصراف'!$B$2:$B$3001,$A239,'الحضور والانصراف'!$P$2:$P$3001,"متأخر",'الحضور والانصراف'!$A$2:$A$3001,"&gt;="&amp;$D$3,'الحضور والانصراف'!$A$2:$A$3001,"&lt;="&amp;$F$3))</f>
        <v/>
      </c>
      <c r="F239" s="22" t="str">
        <f aca="false">IF($A239="","",COUNTIFS('الحضور والانصراف'!$B$2:$B$3001,$A239,'الحضور والانصراف'!$P$2:$P$3001,"غائب",'الحضور والانصراف'!$A$2:$A$3001,"&gt;="&amp;$D$3,'الحضور والانصراف'!$A$2:$A$3001,"&lt;="&amp;$F$3)+COUNTIFS('الحضور والانصراف'!$B$2:$B$3001,$A239,'الحضور والانصراف'!$P$2:$P$3001,"غياب",'الحضور والانصراف'!$A$2:$A$3001,"&gt;="&amp;$D$3,'الحضور والانصراف'!$A$2:$A$3001,"&lt;="&amp;$F$3))</f>
        <v/>
      </c>
      <c r="G239" s="22" t="str">
        <f aca="false">IF($A239="","",SUMIFS(الإجازات!$I$2:$I$1001,الإجازات!$A$2:$A$1001,$A239,الإجازات!$G$2:$G$1001,"مقبولة"))</f>
        <v/>
      </c>
      <c r="H239" s="21" t="str">
        <f aca="false">IF($A239="","",SUMIFS('الحضور والانصراف'!$J$2:$J$3001,'الحضور والانصراف'!$B$2:$B$3001,$A239,'الحضور والانصراف'!$A$2:$A$3001,"&gt;="&amp;$D$3,'الحضور والانصراف'!$A$2:$A$3001,"&lt;="&amp;$F$3))</f>
        <v/>
      </c>
      <c r="I239" s="22" t="str">
        <f aca="false">IF($A239="","",SUMIFS('الحضور والانصراف'!$K$2:$K$3001,'الحضور والانصراف'!$B$2:$B$3001,$A239,'الحضور والانصراف'!$A$2:$A$3001,"&gt;="&amp;$D$3,'الحضور والانصراف'!$A$2:$A$3001,"&lt;="&amp;$F$3))</f>
        <v/>
      </c>
      <c r="J239" s="22" t="str">
        <f aca="false">IF($A239="","",SUMIFS('الحضور والانصراف'!$L$2:$L$3001,'الحضور والانصراف'!$B$2:$B$3001,$A239,'الحضور والانصراف'!$A$2:$A$3001,"&gt;="&amp;$D$3,'الحضور والانصراف'!$A$2:$A$3001,"&lt;="&amp;$F$3))</f>
        <v/>
      </c>
      <c r="K239" s="21" t="str">
        <f aca="false">IF($A239="","",ROUND(SUMIFS('الحضور والانصراف'!$M$2:$M$3001,'الحضور والانصراف'!$B$2:$B$3001,$A239,'الحضور والانصراف'!$A$2:$A$3001,"&gt;="&amp;$D$3,'الحضور والانصراف'!$A$2:$A$3001,"&lt;="&amp;$F$3)/60,2))</f>
        <v/>
      </c>
      <c r="L239" s="21" t="str">
        <f aca="false">IF($A239="","",SUMIFS(المأموريات!$F$2:$F$1001,المأموريات!$A$2:$A$1001,$A239,المأموريات!$C$2:$C$1001,"&gt;="&amp;$D$3,المأموريات!$C$2:$C$1001,"&lt;="&amp;$F$3,المأموريات!$H$2:$H$1001,"موافق"))</f>
        <v/>
      </c>
      <c r="M239" s="24" t="str">
        <f aca="false">IF($A239="","",N(الموظفين!K235))</f>
        <v/>
      </c>
      <c r="N239" s="24" t="str">
        <f aca="false">IF($A239="","",SUMIFS('الحضور والانصراف'!$S$2:$S$3001,'الحضور والانصراف'!$B$2:$B$3001,$A239,'الحضور والانصراف'!$A$2:$A$3001,"&gt;="&amp;$D$3,'الحضور والانصراف'!$A$2:$A$3001,"&lt;="&amp;$F$3))</f>
        <v/>
      </c>
      <c r="O239" s="24" t="str">
        <f aca="false">IF($A239="","",SUMIFS('الحضور والانصراف'!$Q$2:$Q$3001,'الحضور والانصراف'!$B$2:$B$3001,$A239,'الحضور والانصراف'!$A$2:$A$3001,"&gt;="&amp;$D$3,'الحضور والانصراف'!$A$2:$A$3001,"&lt;="&amp;$F$3))</f>
        <v/>
      </c>
      <c r="P239" s="24" t="str">
        <f aca="false">IF($A239="","",SUMIFS('الحضور والانصراف'!$R$2:$R$3001,'الحضور والانصراف'!$B$2:$B$3001,$A239,'الحضور والانصراف'!$A$2:$A$3001,"&gt;="&amp;$D$3,'الحضور والانصراف'!$A$2:$A$3001,"&lt;="&amp;$F$3))</f>
        <v/>
      </c>
      <c r="Q239" s="24" t="str">
        <f aca="false">IF($A239="","",M239+N239-O239-P239)</f>
        <v/>
      </c>
    </row>
    <row r="240" customFormat="false" ht="15" hidden="false" customHeight="false" outlineLevel="0" collapsed="false">
      <c r="A240" s="18" t="str">
        <f aca="false">IF(الموظفين!A236="","",الموظفين!A236)</f>
        <v/>
      </c>
      <c r="B240" s="18" t="str">
        <f aca="false">IF($A240="","",الموظفين!B236)</f>
        <v/>
      </c>
      <c r="C240" s="18" t="str">
        <f aca="false">IF($A240="","",IF(الموظفين!C236="","",الموظفين!C236))</f>
        <v/>
      </c>
      <c r="D240" s="22" t="str">
        <f aca="false">IF($A240="","",COUNTIFS('الحضور والانصراف'!$B$2:$B$3001,$A240,'الحضور والانصراف'!$P$2:$P$3001,"حاضر",'الحضور والانصراف'!$A$2:$A$3001,"&gt;="&amp;$D$3,'الحضور والانصراف'!$A$2:$A$3001,"&lt;="&amp;$F$3)+COUNTIFS('الحضور والانصراف'!$B$2:$B$3001,$A240,'الحضور والانصراف'!$P$2:$P$3001,"متأخر",'الحضور والانصراف'!$A$2:$A$3001,"&gt;="&amp;$D$3,'الحضور والانصراف'!$A$2:$A$3001,"&lt;="&amp;$F$3)+COUNTIFS('الحضور والانصراف'!$B$2:$B$3001,$A240,'الحضور والانصراف'!$P$2:$P$3001,"بدون انصراف",'الحضور والانصراف'!$A$2:$A$3001,"&gt;="&amp;$D$3,'الحضور والانصراف'!$A$2:$A$3001,"&lt;="&amp;$F$3))</f>
        <v/>
      </c>
      <c r="E240" s="22" t="str">
        <f aca="false">IF($A240="","",COUNTIFS('الحضور والانصراف'!$B$2:$B$3001,$A240,'الحضور والانصراف'!$P$2:$P$3001,"متأخر",'الحضور والانصراف'!$A$2:$A$3001,"&gt;="&amp;$D$3,'الحضور والانصراف'!$A$2:$A$3001,"&lt;="&amp;$F$3))</f>
        <v/>
      </c>
      <c r="F240" s="22" t="str">
        <f aca="false">IF($A240="","",COUNTIFS('الحضور والانصراف'!$B$2:$B$3001,$A240,'الحضور والانصراف'!$P$2:$P$3001,"غائب",'الحضور والانصراف'!$A$2:$A$3001,"&gt;="&amp;$D$3,'الحضور والانصراف'!$A$2:$A$3001,"&lt;="&amp;$F$3)+COUNTIFS('الحضور والانصراف'!$B$2:$B$3001,$A240,'الحضور والانصراف'!$P$2:$P$3001,"غياب",'الحضور والانصراف'!$A$2:$A$3001,"&gt;="&amp;$D$3,'الحضور والانصراف'!$A$2:$A$3001,"&lt;="&amp;$F$3))</f>
        <v/>
      </c>
      <c r="G240" s="22" t="str">
        <f aca="false">IF($A240="","",SUMIFS(الإجازات!$I$2:$I$1001,الإجازات!$A$2:$A$1001,$A240,الإجازات!$G$2:$G$1001,"مقبولة"))</f>
        <v/>
      </c>
      <c r="H240" s="21" t="str">
        <f aca="false">IF($A240="","",SUMIFS('الحضور والانصراف'!$J$2:$J$3001,'الحضور والانصراف'!$B$2:$B$3001,$A240,'الحضور والانصراف'!$A$2:$A$3001,"&gt;="&amp;$D$3,'الحضور والانصراف'!$A$2:$A$3001,"&lt;="&amp;$F$3))</f>
        <v/>
      </c>
      <c r="I240" s="22" t="str">
        <f aca="false">IF($A240="","",SUMIFS('الحضور والانصراف'!$K$2:$K$3001,'الحضور والانصراف'!$B$2:$B$3001,$A240,'الحضور والانصراف'!$A$2:$A$3001,"&gt;="&amp;$D$3,'الحضور والانصراف'!$A$2:$A$3001,"&lt;="&amp;$F$3))</f>
        <v/>
      </c>
      <c r="J240" s="22" t="str">
        <f aca="false">IF($A240="","",SUMIFS('الحضور والانصراف'!$L$2:$L$3001,'الحضور والانصراف'!$B$2:$B$3001,$A240,'الحضور والانصراف'!$A$2:$A$3001,"&gt;="&amp;$D$3,'الحضور والانصراف'!$A$2:$A$3001,"&lt;="&amp;$F$3))</f>
        <v/>
      </c>
      <c r="K240" s="21" t="str">
        <f aca="false">IF($A240="","",ROUND(SUMIFS('الحضور والانصراف'!$M$2:$M$3001,'الحضور والانصراف'!$B$2:$B$3001,$A240,'الحضور والانصراف'!$A$2:$A$3001,"&gt;="&amp;$D$3,'الحضور والانصراف'!$A$2:$A$3001,"&lt;="&amp;$F$3)/60,2))</f>
        <v/>
      </c>
      <c r="L240" s="21" t="str">
        <f aca="false">IF($A240="","",SUMIFS(المأموريات!$F$2:$F$1001,المأموريات!$A$2:$A$1001,$A240,المأموريات!$C$2:$C$1001,"&gt;="&amp;$D$3,المأموريات!$C$2:$C$1001,"&lt;="&amp;$F$3,المأموريات!$H$2:$H$1001,"موافق"))</f>
        <v/>
      </c>
      <c r="M240" s="24" t="str">
        <f aca="false">IF($A240="","",N(الموظفين!K236))</f>
        <v/>
      </c>
      <c r="N240" s="24" t="str">
        <f aca="false">IF($A240="","",SUMIFS('الحضور والانصراف'!$S$2:$S$3001,'الحضور والانصراف'!$B$2:$B$3001,$A240,'الحضور والانصراف'!$A$2:$A$3001,"&gt;="&amp;$D$3,'الحضور والانصراف'!$A$2:$A$3001,"&lt;="&amp;$F$3))</f>
        <v/>
      </c>
      <c r="O240" s="24" t="str">
        <f aca="false">IF($A240="","",SUMIFS('الحضور والانصراف'!$Q$2:$Q$3001,'الحضور والانصراف'!$B$2:$B$3001,$A240,'الحضور والانصراف'!$A$2:$A$3001,"&gt;="&amp;$D$3,'الحضور والانصراف'!$A$2:$A$3001,"&lt;="&amp;$F$3))</f>
        <v/>
      </c>
      <c r="P240" s="24" t="str">
        <f aca="false">IF($A240="","",SUMIFS('الحضور والانصراف'!$R$2:$R$3001,'الحضور والانصراف'!$B$2:$B$3001,$A240,'الحضور والانصراف'!$A$2:$A$3001,"&gt;="&amp;$D$3,'الحضور والانصراف'!$A$2:$A$3001,"&lt;="&amp;$F$3))</f>
        <v/>
      </c>
      <c r="Q240" s="24" t="str">
        <f aca="false">IF($A240="","",M240+N240-O240-P240)</f>
        <v/>
      </c>
    </row>
    <row r="241" customFormat="false" ht="15" hidden="false" customHeight="false" outlineLevel="0" collapsed="false">
      <c r="A241" s="18" t="str">
        <f aca="false">IF(الموظفين!A237="","",الموظفين!A237)</f>
        <v/>
      </c>
      <c r="B241" s="18" t="str">
        <f aca="false">IF($A241="","",الموظفين!B237)</f>
        <v/>
      </c>
      <c r="C241" s="18" t="str">
        <f aca="false">IF($A241="","",IF(الموظفين!C237="","",الموظفين!C237))</f>
        <v/>
      </c>
      <c r="D241" s="22" t="str">
        <f aca="false">IF($A241="","",COUNTIFS('الحضور والانصراف'!$B$2:$B$3001,$A241,'الحضور والانصراف'!$P$2:$P$3001,"حاضر",'الحضور والانصراف'!$A$2:$A$3001,"&gt;="&amp;$D$3,'الحضور والانصراف'!$A$2:$A$3001,"&lt;="&amp;$F$3)+COUNTIFS('الحضور والانصراف'!$B$2:$B$3001,$A241,'الحضور والانصراف'!$P$2:$P$3001,"متأخر",'الحضور والانصراف'!$A$2:$A$3001,"&gt;="&amp;$D$3,'الحضور والانصراف'!$A$2:$A$3001,"&lt;="&amp;$F$3)+COUNTIFS('الحضور والانصراف'!$B$2:$B$3001,$A241,'الحضور والانصراف'!$P$2:$P$3001,"بدون انصراف",'الحضور والانصراف'!$A$2:$A$3001,"&gt;="&amp;$D$3,'الحضور والانصراف'!$A$2:$A$3001,"&lt;="&amp;$F$3))</f>
        <v/>
      </c>
      <c r="E241" s="22" t="str">
        <f aca="false">IF($A241="","",COUNTIFS('الحضور والانصراف'!$B$2:$B$3001,$A241,'الحضور والانصراف'!$P$2:$P$3001,"متأخر",'الحضور والانصراف'!$A$2:$A$3001,"&gt;="&amp;$D$3,'الحضور والانصراف'!$A$2:$A$3001,"&lt;="&amp;$F$3))</f>
        <v/>
      </c>
      <c r="F241" s="22" t="str">
        <f aca="false">IF($A241="","",COUNTIFS('الحضور والانصراف'!$B$2:$B$3001,$A241,'الحضور والانصراف'!$P$2:$P$3001,"غائب",'الحضور والانصراف'!$A$2:$A$3001,"&gt;="&amp;$D$3,'الحضور والانصراف'!$A$2:$A$3001,"&lt;="&amp;$F$3)+COUNTIFS('الحضور والانصراف'!$B$2:$B$3001,$A241,'الحضور والانصراف'!$P$2:$P$3001,"غياب",'الحضور والانصراف'!$A$2:$A$3001,"&gt;="&amp;$D$3,'الحضور والانصراف'!$A$2:$A$3001,"&lt;="&amp;$F$3))</f>
        <v/>
      </c>
      <c r="G241" s="22" t="str">
        <f aca="false">IF($A241="","",SUMIFS(الإجازات!$I$2:$I$1001,الإجازات!$A$2:$A$1001,$A241,الإجازات!$G$2:$G$1001,"مقبولة"))</f>
        <v/>
      </c>
      <c r="H241" s="21" t="str">
        <f aca="false">IF($A241="","",SUMIFS('الحضور والانصراف'!$J$2:$J$3001,'الحضور والانصراف'!$B$2:$B$3001,$A241,'الحضور والانصراف'!$A$2:$A$3001,"&gt;="&amp;$D$3,'الحضور والانصراف'!$A$2:$A$3001,"&lt;="&amp;$F$3))</f>
        <v/>
      </c>
      <c r="I241" s="22" t="str">
        <f aca="false">IF($A241="","",SUMIFS('الحضور والانصراف'!$K$2:$K$3001,'الحضور والانصراف'!$B$2:$B$3001,$A241,'الحضور والانصراف'!$A$2:$A$3001,"&gt;="&amp;$D$3,'الحضور والانصراف'!$A$2:$A$3001,"&lt;="&amp;$F$3))</f>
        <v/>
      </c>
      <c r="J241" s="22" t="str">
        <f aca="false">IF($A241="","",SUMIFS('الحضور والانصراف'!$L$2:$L$3001,'الحضور والانصراف'!$B$2:$B$3001,$A241,'الحضور والانصراف'!$A$2:$A$3001,"&gt;="&amp;$D$3,'الحضور والانصراف'!$A$2:$A$3001,"&lt;="&amp;$F$3))</f>
        <v/>
      </c>
      <c r="K241" s="21" t="str">
        <f aca="false">IF($A241="","",ROUND(SUMIFS('الحضور والانصراف'!$M$2:$M$3001,'الحضور والانصراف'!$B$2:$B$3001,$A241,'الحضور والانصراف'!$A$2:$A$3001,"&gt;="&amp;$D$3,'الحضور والانصراف'!$A$2:$A$3001,"&lt;="&amp;$F$3)/60,2))</f>
        <v/>
      </c>
      <c r="L241" s="21" t="str">
        <f aca="false">IF($A241="","",SUMIFS(المأموريات!$F$2:$F$1001,المأموريات!$A$2:$A$1001,$A241,المأموريات!$C$2:$C$1001,"&gt;="&amp;$D$3,المأموريات!$C$2:$C$1001,"&lt;="&amp;$F$3,المأموريات!$H$2:$H$1001,"موافق"))</f>
        <v/>
      </c>
      <c r="M241" s="24" t="str">
        <f aca="false">IF($A241="","",N(الموظفين!K237))</f>
        <v/>
      </c>
      <c r="N241" s="24" t="str">
        <f aca="false">IF($A241="","",SUMIFS('الحضور والانصراف'!$S$2:$S$3001,'الحضور والانصراف'!$B$2:$B$3001,$A241,'الحضور والانصراف'!$A$2:$A$3001,"&gt;="&amp;$D$3,'الحضور والانصراف'!$A$2:$A$3001,"&lt;="&amp;$F$3))</f>
        <v/>
      </c>
      <c r="O241" s="24" t="str">
        <f aca="false">IF($A241="","",SUMIFS('الحضور والانصراف'!$Q$2:$Q$3001,'الحضور والانصراف'!$B$2:$B$3001,$A241,'الحضور والانصراف'!$A$2:$A$3001,"&gt;="&amp;$D$3,'الحضور والانصراف'!$A$2:$A$3001,"&lt;="&amp;$F$3))</f>
        <v/>
      </c>
      <c r="P241" s="24" t="str">
        <f aca="false">IF($A241="","",SUMIFS('الحضور والانصراف'!$R$2:$R$3001,'الحضور والانصراف'!$B$2:$B$3001,$A241,'الحضور والانصراف'!$A$2:$A$3001,"&gt;="&amp;$D$3,'الحضور والانصراف'!$A$2:$A$3001,"&lt;="&amp;$F$3))</f>
        <v/>
      </c>
      <c r="Q241" s="24" t="str">
        <f aca="false">IF($A241="","",M241+N241-O241-P241)</f>
        <v/>
      </c>
    </row>
    <row r="242" customFormat="false" ht="15" hidden="false" customHeight="false" outlineLevel="0" collapsed="false">
      <c r="A242" s="18" t="str">
        <f aca="false">IF(الموظفين!A238="","",الموظفين!A238)</f>
        <v/>
      </c>
      <c r="B242" s="18" t="str">
        <f aca="false">IF($A242="","",الموظفين!B238)</f>
        <v/>
      </c>
      <c r="C242" s="18" t="str">
        <f aca="false">IF($A242="","",IF(الموظفين!C238="","",الموظفين!C238))</f>
        <v/>
      </c>
      <c r="D242" s="22" t="str">
        <f aca="false">IF($A242="","",COUNTIFS('الحضور والانصراف'!$B$2:$B$3001,$A242,'الحضور والانصراف'!$P$2:$P$3001,"حاضر",'الحضور والانصراف'!$A$2:$A$3001,"&gt;="&amp;$D$3,'الحضور والانصراف'!$A$2:$A$3001,"&lt;="&amp;$F$3)+COUNTIFS('الحضور والانصراف'!$B$2:$B$3001,$A242,'الحضور والانصراف'!$P$2:$P$3001,"متأخر",'الحضور والانصراف'!$A$2:$A$3001,"&gt;="&amp;$D$3,'الحضور والانصراف'!$A$2:$A$3001,"&lt;="&amp;$F$3)+COUNTIFS('الحضور والانصراف'!$B$2:$B$3001,$A242,'الحضور والانصراف'!$P$2:$P$3001,"بدون انصراف",'الحضور والانصراف'!$A$2:$A$3001,"&gt;="&amp;$D$3,'الحضور والانصراف'!$A$2:$A$3001,"&lt;="&amp;$F$3))</f>
        <v/>
      </c>
      <c r="E242" s="22" t="str">
        <f aca="false">IF($A242="","",COUNTIFS('الحضور والانصراف'!$B$2:$B$3001,$A242,'الحضور والانصراف'!$P$2:$P$3001,"متأخر",'الحضور والانصراف'!$A$2:$A$3001,"&gt;="&amp;$D$3,'الحضور والانصراف'!$A$2:$A$3001,"&lt;="&amp;$F$3))</f>
        <v/>
      </c>
      <c r="F242" s="22" t="str">
        <f aca="false">IF($A242="","",COUNTIFS('الحضور والانصراف'!$B$2:$B$3001,$A242,'الحضور والانصراف'!$P$2:$P$3001,"غائب",'الحضور والانصراف'!$A$2:$A$3001,"&gt;="&amp;$D$3,'الحضور والانصراف'!$A$2:$A$3001,"&lt;="&amp;$F$3)+COUNTIFS('الحضور والانصراف'!$B$2:$B$3001,$A242,'الحضور والانصراف'!$P$2:$P$3001,"غياب",'الحضور والانصراف'!$A$2:$A$3001,"&gt;="&amp;$D$3,'الحضور والانصراف'!$A$2:$A$3001,"&lt;="&amp;$F$3))</f>
        <v/>
      </c>
      <c r="G242" s="22" t="str">
        <f aca="false">IF($A242="","",SUMIFS(الإجازات!$I$2:$I$1001,الإجازات!$A$2:$A$1001,$A242,الإجازات!$G$2:$G$1001,"مقبولة"))</f>
        <v/>
      </c>
      <c r="H242" s="21" t="str">
        <f aca="false">IF($A242="","",SUMIFS('الحضور والانصراف'!$J$2:$J$3001,'الحضور والانصراف'!$B$2:$B$3001,$A242,'الحضور والانصراف'!$A$2:$A$3001,"&gt;="&amp;$D$3,'الحضور والانصراف'!$A$2:$A$3001,"&lt;="&amp;$F$3))</f>
        <v/>
      </c>
      <c r="I242" s="22" t="str">
        <f aca="false">IF($A242="","",SUMIFS('الحضور والانصراف'!$K$2:$K$3001,'الحضور والانصراف'!$B$2:$B$3001,$A242,'الحضور والانصراف'!$A$2:$A$3001,"&gt;="&amp;$D$3,'الحضور والانصراف'!$A$2:$A$3001,"&lt;="&amp;$F$3))</f>
        <v/>
      </c>
      <c r="J242" s="22" t="str">
        <f aca="false">IF($A242="","",SUMIFS('الحضور والانصراف'!$L$2:$L$3001,'الحضور والانصراف'!$B$2:$B$3001,$A242,'الحضور والانصراف'!$A$2:$A$3001,"&gt;="&amp;$D$3,'الحضور والانصراف'!$A$2:$A$3001,"&lt;="&amp;$F$3))</f>
        <v/>
      </c>
      <c r="K242" s="21" t="str">
        <f aca="false">IF($A242="","",ROUND(SUMIFS('الحضور والانصراف'!$M$2:$M$3001,'الحضور والانصراف'!$B$2:$B$3001,$A242,'الحضور والانصراف'!$A$2:$A$3001,"&gt;="&amp;$D$3,'الحضور والانصراف'!$A$2:$A$3001,"&lt;="&amp;$F$3)/60,2))</f>
        <v/>
      </c>
      <c r="L242" s="21" t="str">
        <f aca="false">IF($A242="","",SUMIFS(المأموريات!$F$2:$F$1001,المأموريات!$A$2:$A$1001,$A242,المأموريات!$C$2:$C$1001,"&gt;="&amp;$D$3,المأموريات!$C$2:$C$1001,"&lt;="&amp;$F$3,المأموريات!$H$2:$H$1001,"موافق"))</f>
        <v/>
      </c>
      <c r="M242" s="24" t="str">
        <f aca="false">IF($A242="","",N(الموظفين!K238))</f>
        <v/>
      </c>
      <c r="N242" s="24" t="str">
        <f aca="false">IF($A242="","",SUMIFS('الحضور والانصراف'!$S$2:$S$3001,'الحضور والانصراف'!$B$2:$B$3001,$A242,'الحضور والانصراف'!$A$2:$A$3001,"&gt;="&amp;$D$3,'الحضور والانصراف'!$A$2:$A$3001,"&lt;="&amp;$F$3))</f>
        <v/>
      </c>
      <c r="O242" s="24" t="str">
        <f aca="false">IF($A242="","",SUMIFS('الحضور والانصراف'!$Q$2:$Q$3001,'الحضور والانصراف'!$B$2:$B$3001,$A242,'الحضور والانصراف'!$A$2:$A$3001,"&gt;="&amp;$D$3,'الحضور والانصراف'!$A$2:$A$3001,"&lt;="&amp;$F$3))</f>
        <v/>
      </c>
      <c r="P242" s="24" t="str">
        <f aca="false">IF($A242="","",SUMIFS('الحضور والانصراف'!$R$2:$R$3001,'الحضور والانصراف'!$B$2:$B$3001,$A242,'الحضور والانصراف'!$A$2:$A$3001,"&gt;="&amp;$D$3,'الحضور والانصراف'!$A$2:$A$3001,"&lt;="&amp;$F$3))</f>
        <v/>
      </c>
      <c r="Q242" s="24" t="str">
        <f aca="false">IF($A242="","",M242+N242-O242-P242)</f>
        <v/>
      </c>
    </row>
    <row r="243" customFormat="false" ht="15" hidden="false" customHeight="false" outlineLevel="0" collapsed="false">
      <c r="A243" s="18" t="str">
        <f aca="false">IF(الموظفين!A239="","",الموظفين!A239)</f>
        <v/>
      </c>
      <c r="B243" s="18" t="str">
        <f aca="false">IF($A243="","",الموظفين!B239)</f>
        <v/>
      </c>
      <c r="C243" s="18" t="str">
        <f aca="false">IF($A243="","",IF(الموظفين!C239="","",الموظفين!C239))</f>
        <v/>
      </c>
      <c r="D243" s="22" t="str">
        <f aca="false">IF($A243="","",COUNTIFS('الحضور والانصراف'!$B$2:$B$3001,$A243,'الحضور والانصراف'!$P$2:$P$3001,"حاضر",'الحضور والانصراف'!$A$2:$A$3001,"&gt;="&amp;$D$3,'الحضور والانصراف'!$A$2:$A$3001,"&lt;="&amp;$F$3)+COUNTIFS('الحضور والانصراف'!$B$2:$B$3001,$A243,'الحضور والانصراف'!$P$2:$P$3001,"متأخر",'الحضور والانصراف'!$A$2:$A$3001,"&gt;="&amp;$D$3,'الحضور والانصراف'!$A$2:$A$3001,"&lt;="&amp;$F$3)+COUNTIFS('الحضور والانصراف'!$B$2:$B$3001,$A243,'الحضور والانصراف'!$P$2:$P$3001,"بدون انصراف",'الحضور والانصراف'!$A$2:$A$3001,"&gt;="&amp;$D$3,'الحضور والانصراف'!$A$2:$A$3001,"&lt;="&amp;$F$3))</f>
        <v/>
      </c>
      <c r="E243" s="22" t="str">
        <f aca="false">IF($A243="","",COUNTIFS('الحضور والانصراف'!$B$2:$B$3001,$A243,'الحضور والانصراف'!$P$2:$P$3001,"متأخر",'الحضور والانصراف'!$A$2:$A$3001,"&gt;="&amp;$D$3,'الحضور والانصراف'!$A$2:$A$3001,"&lt;="&amp;$F$3))</f>
        <v/>
      </c>
      <c r="F243" s="22" t="str">
        <f aca="false">IF($A243="","",COUNTIFS('الحضور والانصراف'!$B$2:$B$3001,$A243,'الحضور والانصراف'!$P$2:$P$3001,"غائب",'الحضور والانصراف'!$A$2:$A$3001,"&gt;="&amp;$D$3,'الحضور والانصراف'!$A$2:$A$3001,"&lt;="&amp;$F$3)+COUNTIFS('الحضور والانصراف'!$B$2:$B$3001,$A243,'الحضور والانصراف'!$P$2:$P$3001,"غياب",'الحضور والانصراف'!$A$2:$A$3001,"&gt;="&amp;$D$3,'الحضور والانصراف'!$A$2:$A$3001,"&lt;="&amp;$F$3))</f>
        <v/>
      </c>
      <c r="G243" s="22" t="str">
        <f aca="false">IF($A243="","",SUMIFS(الإجازات!$I$2:$I$1001,الإجازات!$A$2:$A$1001,$A243,الإجازات!$G$2:$G$1001,"مقبولة"))</f>
        <v/>
      </c>
      <c r="H243" s="21" t="str">
        <f aca="false">IF($A243="","",SUMIFS('الحضور والانصراف'!$J$2:$J$3001,'الحضور والانصراف'!$B$2:$B$3001,$A243,'الحضور والانصراف'!$A$2:$A$3001,"&gt;="&amp;$D$3,'الحضور والانصراف'!$A$2:$A$3001,"&lt;="&amp;$F$3))</f>
        <v/>
      </c>
      <c r="I243" s="22" t="str">
        <f aca="false">IF($A243="","",SUMIFS('الحضور والانصراف'!$K$2:$K$3001,'الحضور والانصراف'!$B$2:$B$3001,$A243,'الحضور والانصراف'!$A$2:$A$3001,"&gt;="&amp;$D$3,'الحضور والانصراف'!$A$2:$A$3001,"&lt;="&amp;$F$3))</f>
        <v/>
      </c>
      <c r="J243" s="22" t="str">
        <f aca="false">IF($A243="","",SUMIFS('الحضور والانصراف'!$L$2:$L$3001,'الحضور والانصراف'!$B$2:$B$3001,$A243,'الحضور والانصراف'!$A$2:$A$3001,"&gt;="&amp;$D$3,'الحضور والانصراف'!$A$2:$A$3001,"&lt;="&amp;$F$3))</f>
        <v/>
      </c>
      <c r="K243" s="21" t="str">
        <f aca="false">IF($A243="","",ROUND(SUMIFS('الحضور والانصراف'!$M$2:$M$3001,'الحضور والانصراف'!$B$2:$B$3001,$A243,'الحضور والانصراف'!$A$2:$A$3001,"&gt;="&amp;$D$3,'الحضور والانصراف'!$A$2:$A$3001,"&lt;="&amp;$F$3)/60,2))</f>
        <v/>
      </c>
      <c r="L243" s="21" t="str">
        <f aca="false">IF($A243="","",SUMIFS(المأموريات!$F$2:$F$1001,المأموريات!$A$2:$A$1001,$A243,المأموريات!$C$2:$C$1001,"&gt;="&amp;$D$3,المأموريات!$C$2:$C$1001,"&lt;="&amp;$F$3,المأموريات!$H$2:$H$1001,"موافق"))</f>
        <v/>
      </c>
      <c r="M243" s="24" t="str">
        <f aca="false">IF($A243="","",N(الموظفين!K239))</f>
        <v/>
      </c>
      <c r="N243" s="24" t="str">
        <f aca="false">IF($A243="","",SUMIFS('الحضور والانصراف'!$S$2:$S$3001,'الحضور والانصراف'!$B$2:$B$3001,$A243,'الحضور والانصراف'!$A$2:$A$3001,"&gt;="&amp;$D$3,'الحضور والانصراف'!$A$2:$A$3001,"&lt;="&amp;$F$3))</f>
        <v/>
      </c>
      <c r="O243" s="24" t="str">
        <f aca="false">IF($A243="","",SUMIFS('الحضور والانصراف'!$Q$2:$Q$3001,'الحضور والانصراف'!$B$2:$B$3001,$A243,'الحضور والانصراف'!$A$2:$A$3001,"&gt;="&amp;$D$3,'الحضور والانصراف'!$A$2:$A$3001,"&lt;="&amp;$F$3))</f>
        <v/>
      </c>
      <c r="P243" s="24" t="str">
        <f aca="false">IF($A243="","",SUMIFS('الحضور والانصراف'!$R$2:$R$3001,'الحضور والانصراف'!$B$2:$B$3001,$A243,'الحضور والانصراف'!$A$2:$A$3001,"&gt;="&amp;$D$3,'الحضور والانصراف'!$A$2:$A$3001,"&lt;="&amp;$F$3))</f>
        <v/>
      </c>
      <c r="Q243" s="24" t="str">
        <f aca="false">IF($A243="","",M243+N243-O243-P243)</f>
        <v/>
      </c>
    </row>
    <row r="244" customFormat="false" ht="15" hidden="false" customHeight="false" outlineLevel="0" collapsed="false">
      <c r="A244" s="18" t="str">
        <f aca="false">IF(الموظفين!A240="","",الموظفين!A240)</f>
        <v/>
      </c>
      <c r="B244" s="18" t="str">
        <f aca="false">IF($A244="","",الموظفين!B240)</f>
        <v/>
      </c>
      <c r="C244" s="18" t="str">
        <f aca="false">IF($A244="","",IF(الموظفين!C240="","",الموظفين!C240))</f>
        <v/>
      </c>
      <c r="D244" s="22" t="str">
        <f aca="false">IF($A244="","",COUNTIFS('الحضور والانصراف'!$B$2:$B$3001,$A244,'الحضور والانصراف'!$P$2:$P$3001,"حاضر",'الحضور والانصراف'!$A$2:$A$3001,"&gt;="&amp;$D$3,'الحضور والانصراف'!$A$2:$A$3001,"&lt;="&amp;$F$3)+COUNTIFS('الحضور والانصراف'!$B$2:$B$3001,$A244,'الحضور والانصراف'!$P$2:$P$3001,"متأخر",'الحضور والانصراف'!$A$2:$A$3001,"&gt;="&amp;$D$3,'الحضور والانصراف'!$A$2:$A$3001,"&lt;="&amp;$F$3)+COUNTIFS('الحضور والانصراف'!$B$2:$B$3001,$A244,'الحضور والانصراف'!$P$2:$P$3001,"بدون انصراف",'الحضور والانصراف'!$A$2:$A$3001,"&gt;="&amp;$D$3,'الحضور والانصراف'!$A$2:$A$3001,"&lt;="&amp;$F$3))</f>
        <v/>
      </c>
      <c r="E244" s="22" t="str">
        <f aca="false">IF($A244="","",COUNTIFS('الحضور والانصراف'!$B$2:$B$3001,$A244,'الحضور والانصراف'!$P$2:$P$3001,"متأخر",'الحضور والانصراف'!$A$2:$A$3001,"&gt;="&amp;$D$3,'الحضور والانصراف'!$A$2:$A$3001,"&lt;="&amp;$F$3))</f>
        <v/>
      </c>
      <c r="F244" s="22" t="str">
        <f aca="false">IF($A244="","",COUNTIFS('الحضور والانصراف'!$B$2:$B$3001,$A244,'الحضور والانصراف'!$P$2:$P$3001,"غائب",'الحضور والانصراف'!$A$2:$A$3001,"&gt;="&amp;$D$3,'الحضور والانصراف'!$A$2:$A$3001,"&lt;="&amp;$F$3)+COUNTIFS('الحضور والانصراف'!$B$2:$B$3001,$A244,'الحضور والانصراف'!$P$2:$P$3001,"غياب",'الحضور والانصراف'!$A$2:$A$3001,"&gt;="&amp;$D$3,'الحضور والانصراف'!$A$2:$A$3001,"&lt;="&amp;$F$3))</f>
        <v/>
      </c>
      <c r="G244" s="22" t="str">
        <f aca="false">IF($A244="","",SUMIFS(الإجازات!$I$2:$I$1001,الإجازات!$A$2:$A$1001,$A244,الإجازات!$G$2:$G$1001,"مقبولة"))</f>
        <v/>
      </c>
      <c r="H244" s="21" t="str">
        <f aca="false">IF($A244="","",SUMIFS('الحضور والانصراف'!$J$2:$J$3001,'الحضور والانصراف'!$B$2:$B$3001,$A244,'الحضور والانصراف'!$A$2:$A$3001,"&gt;="&amp;$D$3,'الحضور والانصراف'!$A$2:$A$3001,"&lt;="&amp;$F$3))</f>
        <v/>
      </c>
      <c r="I244" s="22" t="str">
        <f aca="false">IF($A244="","",SUMIFS('الحضور والانصراف'!$K$2:$K$3001,'الحضور والانصراف'!$B$2:$B$3001,$A244,'الحضور والانصراف'!$A$2:$A$3001,"&gt;="&amp;$D$3,'الحضور والانصراف'!$A$2:$A$3001,"&lt;="&amp;$F$3))</f>
        <v/>
      </c>
      <c r="J244" s="22" t="str">
        <f aca="false">IF($A244="","",SUMIFS('الحضور والانصراف'!$L$2:$L$3001,'الحضور والانصراف'!$B$2:$B$3001,$A244,'الحضور والانصراف'!$A$2:$A$3001,"&gt;="&amp;$D$3,'الحضور والانصراف'!$A$2:$A$3001,"&lt;="&amp;$F$3))</f>
        <v/>
      </c>
      <c r="K244" s="21" t="str">
        <f aca="false">IF($A244="","",ROUND(SUMIFS('الحضور والانصراف'!$M$2:$M$3001,'الحضور والانصراف'!$B$2:$B$3001,$A244,'الحضور والانصراف'!$A$2:$A$3001,"&gt;="&amp;$D$3,'الحضور والانصراف'!$A$2:$A$3001,"&lt;="&amp;$F$3)/60,2))</f>
        <v/>
      </c>
      <c r="L244" s="21" t="str">
        <f aca="false">IF($A244="","",SUMIFS(المأموريات!$F$2:$F$1001,المأموريات!$A$2:$A$1001,$A244,المأموريات!$C$2:$C$1001,"&gt;="&amp;$D$3,المأموريات!$C$2:$C$1001,"&lt;="&amp;$F$3,المأموريات!$H$2:$H$1001,"موافق"))</f>
        <v/>
      </c>
      <c r="M244" s="24" t="str">
        <f aca="false">IF($A244="","",N(الموظفين!K240))</f>
        <v/>
      </c>
      <c r="N244" s="24" t="str">
        <f aca="false">IF($A244="","",SUMIFS('الحضور والانصراف'!$S$2:$S$3001,'الحضور والانصراف'!$B$2:$B$3001,$A244,'الحضور والانصراف'!$A$2:$A$3001,"&gt;="&amp;$D$3,'الحضور والانصراف'!$A$2:$A$3001,"&lt;="&amp;$F$3))</f>
        <v/>
      </c>
      <c r="O244" s="24" t="str">
        <f aca="false">IF($A244="","",SUMIFS('الحضور والانصراف'!$Q$2:$Q$3001,'الحضور والانصراف'!$B$2:$B$3001,$A244,'الحضور والانصراف'!$A$2:$A$3001,"&gt;="&amp;$D$3,'الحضور والانصراف'!$A$2:$A$3001,"&lt;="&amp;$F$3))</f>
        <v/>
      </c>
      <c r="P244" s="24" t="str">
        <f aca="false">IF($A244="","",SUMIFS('الحضور والانصراف'!$R$2:$R$3001,'الحضور والانصراف'!$B$2:$B$3001,$A244,'الحضور والانصراف'!$A$2:$A$3001,"&gt;="&amp;$D$3,'الحضور والانصراف'!$A$2:$A$3001,"&lt;="&amp;$F$3))</f>
        <v/>
      </c>
      <c r="Q244" s="24" t="str">
        <f aca="false">IF($A244="","",M244+N244-O244-P244)</f>
        <v/>
      </c>
    </row>
    <row r="245" customFormat="false" ht="15" hidden="false" customHeight="false" outlineLevel="0" collapsed="false">
      <c r="A245" s="18" t="str">
        <f aca="false">IF(الموظفين!A241="","",الموظفين!A241)</f>
        <v/>
      </c>
      <c r="B245" s="18" t="str">
        <f aca="false">IF($A245="","",الموظفين!B241)</f>
        <v/>
      </c>
      <c r="C245" s="18" t="str">
        <f aca="false">IF($A245="","",IF(الموظفين!C241="","",الموظفين!C241))</f>
        <v/>
      </c>
      <c r="D245" s="22" t="str">
        <f aca="false">IF($A245="","",COUNTIFS('الحضور والانصراف'!$B$2:$B$3001,$A245,'الحضور والانصراف'!$P$2:$P$3001,"حاضر",'الحضور والانصراف'!$A$2:$A$3001,"&gt;="&amp;$D$3,'الحضور والانصراف'!$A$2:$A$3001,"&lt;="&amp;$F$3)+COUNTIFS('الحضور والانصراف'!$B$2:$B$3001,$A245,'الحضور والانصراف'!$P$2:$P$3001,"متأخر",'الحضور والانصراف'!$A$2:$A$3001,"&gt;="&amp;$D$3,'الحضور والانصراف'!$A$2:$A$3001,"&lt;="&amp;$F$3)+COUNTIFS('الحضور والانصراف'!$B$2:$B$3001,$A245,'الحضور والانصراف'!$P$2:$P$3001,"بدون انصراف",'الحضور والانصراف'!$A$2:$A$3001,"&gt;="&amp;$D$3,'الحضور والانصراف'!$A$2:$A$3001,"&lt;="&amp;$F$3))</f>
        <v/>
      </c>
      <c r="E245" s="22" t="str">
        <f aca="false">IF($A245="","",COUNTIFS('الحضور والانصراف'!$B$2:$B$3001,$A245,'الحضور والانصراف'!$P$2:$P$3001,"متأخر",'الحضور والانصراف'!$A$2:$A$3001,"&gt;="&amp;$D$3,'الحضور والانصراف'!$A$2:$A$3001,"&lt;="&amp;$F$3))</f>
        <v/>
      </c>
      <c r="F245" s="22" t="str">
        <f aca="false">IF($A245="","",COUNTIFS('الحضور والانصراف'!$B$2:$B$3001,$A245,'الحضور والانصراف'!$P$2:$P$3001,"غائب",'الحضور والانصراف'!$A$2:$A$3001,"&gt;="&amp;$D$3,'الحضور والانصراف'!$A$2:$A$3001,"&lt;="&amp;$F$3)+COUNTIFS('الحضور والانصراف'!$B$2:$B$3001,$A245,'الحضور والانصراف'!$P$2:$P$3001,"غياب",'الحضور والانصراف'!$A$2:$A$3001,"&gt;="&amp;$D$3,'الحضور والانصراف'!$A$2:$A$3001,"&lt;="&amp;$F$3))</f>
        <v/>
      </c>
      <c r="G245" s="22" t="str">
        <f aca="false">IF($A245="","",SUMIFS(الإجازات!$I$2:$I$1001,الإجازات!$A$2:$A$1001,$A245,الإجازات!$G$2:$G$1001,"مقبولة"))</f>
        <v/>
      </c>
      <c r="H245" s="21" t="str">
        <f aca="false">IF($A245="","",SUMIFS('الحضور والانصراف'!$J$2:$J$3001,'الحضور والانصراف'!$B$2:$B$3001,$A245,'الحضور والانصراف'!$A$2:$A$3001,"&gt;="&amp;$D$3,'الحضور والانصراف'!$A$2:$A$3001,"&lt;="&amp;$F$3))</f>
        <v/>
      </c>
      <c r="I245" s="22" t="str">
        <f aca="false">IF($A245="","",SUMIFS('الحضور والانصراف'!$K$2:$K$3001,'الحضور والانصراف'!$B$2:$B$3001,$A245,'الحضور والانصراف'!$A$2:$A$3001,"&gt;="&amp;$D$3,'الحضور والانصراف'!$A$2:$A$3001,"&lt;="&amp;$F$3))</f>
        <v/>
      </c>
      <c r="J245" s="22" t="str">
        <f aca="false">IF($A245="","",SUMIFS('الحضور والانصراف'!$L$2:$L$3001,'الحضور والانصراف'!$B$2:$B$3001,$A245,'الحضور والانصراف'!$A$2:$A$3001,"&gt;="&amp;$D$3,'الحضور والانصراف'!$A$2:$A$3001,"&lt;="&amp;$F$3))</f>
        <v/>
      </c>
      <c r="K245" s="21" t="str">
        <f aca="false">IF($A245="","",ROUND(SUMIFS('الحضور والانصراف'!$M$2:$M$3001,'الحضور والانصراف'!$B$2:$B$3001,$A245,'الحضور والانصراف'!$A$2:$A$3001,"&gt;="&amp;$D$3,'الحضور والانصراف'!$A$2:$A$3001,"&lt;="&amp;$F$3)/60,2))</f>
        <v/>
      </c>
      <c r="L245" s="21" t="str">
        <f aca="false">IF($A245="","",SUMIFS(المأموريات!$F$2:$F$1001,المأموريات!$A$2:$A$1001,$A245,المأموريات!$C$2:$C$1001,"&gt;="&amp;$D$3,المأموريات!$C$2:$C$1001,"&lt;="&amp;$F$3,المأموريات!$H$2:$H$1001,"موافق"))</f>
        <v/>
      </c>
      <c r="M245" s="24" t="str">
        <f aca="false">IF($A245="","",N(الموظفين!K241))</f>
        <v/>
      </c>
      <c r="N245" s="24" t="str">
        <f aca="false">IF($A245="","",SUMIFS('الحضور والانصراف'!$S$2:$S$3001,'الحضور والانصراف'!$B$2:$B$3001,$A245,'الحضور والانصراف'!$A$2:$A$3001,"&gt;="&amp;$D$3,'الحضور والانصراف'!$A$2:$A$3001,"&lt;="&amp;$F$3))</f>
        <v/>
      </c>
      <c r="O245" s="24" t="str">
        <f aca="false">IF($A245="","",SUMIFS('الحضور والانصراف'!$Q$2:$Q$3001,'الحضور والانصراف'!$B$2:$B$3001,$A245,'الحضور والانصراف'!$A$2:$A$3001,"&gt;="&amp;$D$3,'الحضور والانصراف'!$A$2:$A$3001,"&lt;="&amp;$F$3))</f>
        <v/>
      </c>
      <c r="P245" s="24" t="str">
        <f aca="false">IF($A245="","",SUMIFS('الحضور والانصراف'!$R$2:$R$3001,'الحضور والانصراف'!$B$2:$B$3001,$A245,'الحضور والانصراف'!$A$2:$A$3001,"&gt;="&amp;$D$3,'الحضور والانصراف'!$A$2:$A$3001,"&lt;="&amp;$F$3))</f>
        <v/>
      </c>
      <c r="Q245" s="24" t="str">
        <f aca="false">IF($A245="","",M245+N245-O245-P245)</f>
        <v/>
      </c>
    </row>
    <row r="246" customFormat="false" ht="15" hidden="false" customHeight="false" outlineLevel="0" collapsed="false">
      <c r="A246" s="18" t="str">
        <f aca="false">IF(الموظفين!A242="","",الموظفين!A242)</f>
        <v/>
      </c>
      <c r="B246" s="18" t="str">
        <f aca="false">IF($A246="","",الموظفين!B242)</f>
        <v/>
      </c>
      <c r="C246" s="18" t="str">
        <f aca="false">IF($A246="","",IF(الموظفين!C242="","",الموظفين!C242))</f>
        <v/>
      </c>
      <c r="D246" s="22" t="str">
        <f aca="false">IF($A246="","",COUNTIFS('الحضور والانصراف'!$B$2:$B$3001,$A246,'الحضور والانصراف'!$P$2:$P$3001,"حاضر",'الحضور والانصراف'!$A$2:$A$3001,"&gt;="&amp;$D$3,'الحضور والانصراف'!$A$2:$A$3001,"&lt;="&amp;$F$3)+COUNTIFS('الحضور والانصراف'!$B$2:$B$3001,$A246,'الحضور والانصراف'!$P$2:$P$3001,"متأخر",'الحضور والانصراف'!$A$2:$A$3001,"&gt;="&amp;$D$3,'الحضور والانصراف'!$A$2:$A$3001,"&lt;="&amp;$F$3)+COUNTIFS('الحضور والانصراف'!$B$2:$B$3001,$A246,'الحضور والانصراف'!$P$2:$P$3001,"بدون انصراف",'الحضور والانصراف'!$A$2:$A$3001,"&gt;="&amp;$D$3,'الحضور والانصراف'!$A$2:$A$3001,"&lt;="&amp;$F$3))</f>
        <v/>
      </c>
      <c r="E246" s="22" t="str">
        <f aca="false">IF($A246="","",COUNTIFS('الحضور والانصراف'!$B$2:$B$3001,$A246,'الحضور والانصراف'!$P$2:$P$3001,"متأخر",'الحضور والانصراف'!$A$2:$A$3001,"&gt;="&amp;$D$3,'الحضور والانصراف'!$A$2:$A$3001,"&lt;="&amp;$F$3))</f>
        <v/>
      </c>
      <c r="F246" s="22" t="str">
        <f aca="false">IF($A246="","",COUNTIFS('الحضور والانصراف'!$B$2:$B$3001,$A246,'الحضور والانصراف'!$P$2:$P$3001,"غائب",'الحضور والانصراف'!$A$2:$A$3001,"&gt;="&amp;$D$3,'الحضور والانصراف'!$A$2:$A$3001,"&lt;="&amp;$F$3)+COUNTIFS('الحضور والانصراف'!$B$2:$B$3001,$A246,'الحضور والانصراف'!$P$2:$P$3001,"غياب",'الحضور والانصراف'!$A$2:$A$3001,"&gt;="&amp;$D$3,'الحضور والانصراف'!$A$2:$A$3001,"&lt;="&amp;$F$3))</f>
        <v/>
      </c>
      <c r="G246" s="22" t="str">
        <f aca="false">IF($A246="","",SUMIFS(الإجازات!$I$2:$I$1001,الإجازات!$A$2:$A$1001,$A246,الإجازات!$G$2:$G$1001,"مقبولة"))</f>
        <v/>
      </c>
      <c r="H246" s="21" t="str">
        <f aca="false">IF($A246="","",SUMIFS('الحضور والانصراف'!$J$2:$J$3001,'الحضور والانصراف'!$B$2:$B$3001,$A246,'الحضور والانصراف'!$A$2:$A$3001,"&gt;="&amp;$D$3,'الحضور والانصراف'!$A$2:$A$3001,"&lt;="&amp;$F$3))</f>
        <v/>
      </c>
      <c r="I246" s="22" t="str">
        <f aca="false">IF($A246="","",SUMIFS('الحضور والانصراف'!$K$2:$K$3001,'الحضور والانصراف'!$B$2:$B$3001,$A246,'الحضور والانصراف'!$A$2:$A$3001,"&gt;="&amp;$D$3,'الحضور والانصراف'!$A$2:$A$3001,"&lt;="&amp;$F$3))</f>
        <v/>
      </c>
      <c r="J246" s="22" t="str">
        <f aca="false">IF($A246="","",SUMIFS('الحضور والانصراف'!$L$2:$L$3001,'الحضور والانصراف'!$B$2:$B$3001,$A246,'الحضور والانصراف'!$A$2:$A$3001,"&gt;="&amp;$D$3,'الحضور والانصراف'!$A$2:$A$3001,"&lt;="&amp;$F$3))</f>
        <v/>
      </c>
      <c r="K246" s="21" t="str">
        <f aca="false">IF($A246="","",ROUND(SUMIFS('الحضور والانصراف'!$M$2:$M$3001,'الحضور والانصراف'!$B$2:$B$3001,$A246,'الحضور والانصراف'!$A$2:$A$3001,"&gt;="&amp;$D$3,'الحضور والانصراف'!$A$2:$A$3001,"&lt;="&amp;$F$3)/60,2))</f>
        <v/>
      </c>
      <c r="L246" s="21" t="str">
        <f aca="false">IF($A246="","",SUMIFS(المأموريات!$F$2:$F$1001,المأموريات!$A$2:$A$1001,$A246,المأموريات!$C$2:$C$1001,"&gt;="&amp;$D$3,المأموريات!$C$2:$C$1001,"&lt;="&amp;$F$3,المأموريات!$H$2:$H$1001,"موافق"))</f>
        <v/>
      </c>
      <c r="M246" s="24" t="str">
        <f aca="false">IF($A246="","",N(الموظفين!K242))</f>
        <v/>
      </c>
      <c r="N246" s="24" t="str">
        <f aca="false">IF($A246="","",SUMIFS('الحضور والانصراف'!$S$2:$S$3001,'الحضور والانصراف'!$B$2:$B$3001,$A246,'الحضور والانصراف'!$A$2:$A$3001,"&gt;="&amp;$D$3,'الحضور والانصراف'!$A$2:$A$3001,"&lt;="&amp;$F$3))</f>
        <v/>
      </c>
      <c r="O246" s="24" t="str">
        <f aca="false">IF($A246="","",SUMIFS('الحضور والانصراف'!$Q$2:$Q$3001,'الحضور والانصراف'!$B$2:$B$3001,$A246,'الحضور والانصراف'!$A$2:$A$3001,"&gt;="&amp;$D$3,'الحضور والانصراف'!$A$2:$A$3001,"&lt;="&amp;$F$3))</f>
        <v/>
      </c>
      <c r="P246" s="24" t="str">
        <f aca="false">IF($A246="","",SUMIFS('الحضور والانصراف'!$R$2:$R$3001,'الحضور والانصراف'!$B$2:$B$3001,$A246,'الحضور والانصراف'!$A$2:$A$3001,"&gt;="&amp;$D$3,'الحضور والانصراف'!$A$2:$A$3001,"&lt;="&amp;$F$3))</f>
        <v/>
      </c>
      <c r="Q246" s="24" t="str">
        <f aca="false">IF($A246="","",M246+N246-O246-P246)</f>
        <v/>
      </c>
    </row>
    <row r="247" customFormat="false" ht="15" hidden="false" customHeight="false" outlineLevel="0" collapsed="false">
      <c r="A247" s="18" t="str">
        <f aca="false">IF(الموظفين!A243="","",الموظفين!A243)</f>
        <v/>
      </c>
      <c r="B247" s="18" t="str">
        <f aca="false">IF($A247="","",الموظفين!B243)</f>
        <v/>
      </c>
      <c r="C247" s="18" t="str">
        <f aca="false">IF($A247="","",IF(الموظفين!C243="","",الموظفين!C243))</f>
        <v/>
      </c>
      <c r="D247" s="22" t="str">
        <f aca="false">IF($A247="","",COUNTIFS('الحضور والانصراف'!$B$2:$B$3001,$A247,'الحضور والانصراف'!$P$2:$P$3001,"حاضر",'الحضور والانصراف'!$A$2:$A$3001,"&gt;="&amp;$D$3,'الحضور والانصراف'!$A$2:$A$3001,"&lt;="&amp;$F$3)+COUNTIFS('الحضور والانصراف'!$B$2:$B$3001,$A247,'الحضور والانصراف'!$P$2:$P$3001,"متأخر",'الحضور والانصراف'!$A$2:$A$3001,"&gt;="&amp;$D$3,'الحضور والانصراف'!$A$2:$A$3001,"&lt;="&amp;$F$3)+COUNTIFS('الحضور والانصراف'!$B$2:$B$3001,$A247,'الحضور والانصراف'!$P$2:$P$3001,"بدون انصراف",'الحضور والانصراف'!$A$2:$A$3001,"&gt;="&amp;$D$3,'الحضور والانصراف'!$A$2:$A$3001,"&lt;="&amp;$F$3))</f>
        <v/>
      </c>
      <c r="E247" s="22" t="str">
        <f aca="false">IF($A247="","",COUNTIFS('الحضور والانصراف'!$B$2:$B$3001,$A247,'الحضور والانصراف'!$P$2:$P$3001,"متأخر",'الحضور والانصراف'!$A$2:$A$3001,"&gt;="&amp;$D$3,'الحضور والانصراف'!$A$2:$A$3001,"&lt;="&amp;$F$3))</f>
        <v/>
      </c>
      <c r="F247" s="22" t="str">
        <f aca="false">IF($A247="","",COUNTIFS('الحضور والانصراف'!$B$2:$B$3001,$A247,'الحضور والانصراف'!$P$2:$P$3001,"غائب",'الحضور والانصراف'!$A$2:$A$3001,"&gt;="&amp;$D$3,'الحضور والانصراف'!$A$2:$A$3001,"&lt;="&amp;$F$3)+COUNTIFS('الحضور والانصراف'!$B$2:$B$3001,$A247,'الحضور والانصراف'!$P$2:$P$3001,"غياب",'الحضور والانصراف'!$A$2:$A$3001,"&gt;="&amp;$D$3,'الحضور والانصراف'!$A$2:$A$3001,"&lt;="&amp;$F$3))</f>
        <v/>
      </c>
      <c r="G247" s="22" t="str">
        <f aca="false">IF($A247="","",SUMIFS(الإجازات!$I$2:$I$1001,الإجازات!$A$2:$A$1001,$A247,الإجازات!$G$2:$G$1001,"مقبولة"))</f>
        <v/>
      </c>
      <c r="H247" s="21" t="str">
        <f aca="false">IF($A247="","",SUMIFS('الحضور والانصراف'!$J$2:$J$3001,'الحضور والانصراف'!$B$2:$B$3001,$A247,'الحضور والانصراف'!$A$2:$A$3001,"&gt;="&amp;$D$3,'الحضور والانصراف'!$A$2:$A$3001,"&lt;="&amp;$F$3))</f>
        <v/>
      </c>
      <c r="I247" s="22" t="str">
        <f aca="false">IF($A247="","",SUMIFS('الحضور والانصراف'!$K$2:$K$3001,'الحضور والانصراف'!$B$2:$B$3001,$A247,'الحضور والانصراف'!$A$2:$A$3001,"&gt;="&amp;$D$3,'الحضور والانصراف'!$A$2:$A$3001,"&lt;="&amp;$F$3))</f>
        <v/>
      </c>
      <c r="J247" s="22" t="str">
        <f aca="false">IF($A247="","",SUMIFS('الحضور والانصراف'!$L$2:$L$3001,'الحضور والانصراف'!$B$2:$B$3001,$A247,'الحضور والانصراف'!$A$2:$A$3001,"&gt;="&amp;$D$3,'الحضور والانصراف'!$A$2:$A$3001,"&lt;="&amp;$F$3))</f>
        <v/>
      </c>
      <c r="K247" s="21" t="str">
        <f aca="false">IF($A247="","",ROUND(SUMIFS('الحضور والانصراف'!$M$2:$M$3001,'الحضور والانصراف'!$B$2:$B$3001,$A247,'الحضور والانصراف'!$A$2:$A$3001,"&gt;="&amp;$D$3,'الحضور والانصراف'!$A$2:$A$3001,"&lt;="&amp;$F$3)/60,2))</f>
        <v/>
      </c>
      <c r="L247" s="21" t="str">
        <f aca="false">IF($A247="","",SUMIFS(المأموريات!$F$2:$F$1001,المأموريات!$A$2:$A$1001,$A247,المأموريات!$C$2:$C$1001,"&gt;="&amp;$D$3,المأموريات!$C$2:$C$1001,"&lt;="&amp;$F$3,المأموريات!$H$2:$H$1001,"موافق"))</f>
        <v/>
      </c>
      <c r="M247" s="24" t="str">
        <f aca="false">IF($A247="","",N(الموظفين!K243))</f>
        <v/>
      </c>
      <c r="N247" s="24" t="str">
        <f aca="false">IF($A247="","",SUMIFS('الحضور والانصراف'!$S$2:$S$3001,'الحضور والانصراف'!$B$2:$B$3001,$A247,'الحضور والانصراف'!$A$2:$A$3001,"&gt;="&amp;$D$3,'الحضور والانصراف'!$A$2:$A$3001,"&lt;="&amp;$F$3))</f>
        <v/>
      </c>
      <c r="O247" s="24" t="str">
        <f aca="false">IF($A247="","",SUMIFS('الحضور والانصراف'!$Q$2:$Q$3001,'الحضور والانصراف'!$B$2:$B$3001,$A247,'الحضور والانصراف'!$A$2:$A$3001,"&gt;="&amp;$D$3,'الحضور والانصراف'!$A$2:$A$3001,"&lt;="&amp;$F$3))</f>
        <v/>
      </c>
      <c r="P247" s="24" t="str">
        <f aca="false">IF($A247="","",SUMIFS('الحضور والانصراف'!$R$2:$R$3001,'الحضور والانصراف'!$B$2:$B$3001,$A247,'الحضور والانصراف'!$A$2:$A$3001,"&gt;="&amp;$D$3,'الحضور والانصراف'!$A$2:$A$3001,"&lt;="&amp;$F$3))</f>
        <v/>
      </c>
      <c r="Q247" s="24" t="str">
        <f aca="false">IF($A247="","",M247+N247-O247-P247)</f>
        <v/>
      </c>
    </row>
    <row r="248" customFormat="false" ht="15" hidden="false" customHeight="false" outlineLevel="0" collapsed="false">
      <c r="A248" s="18" t="str">
        <f aca="false">IF(الموظفين!A244="","",الموظفين!A244)</f>
        <v/>
      </c>
      <c r="B248" s="18" t="str">
        <f aca="false">IF($A248="","",الموظفين!B244)</f>
        <v/>
      </c>
      <c r="C248" s="18" t="str">
        <f aca="false">IF($A248="","",IF(الموظفين!C244="","",الموظفين!C244))</f>
        <v/>
      </c>
      <c r="D248" s="22" t="str">
        <f aca="false">IF($A248="","",COUNTIFS('الحضور والانصراف'!$B$2:$B$3001,$A248,'الحضور والانصراف'!$P$2:$P$3001,"حاضر",'الحضور والانصراف'!$A$2:$A$3001,"&gt;="&amp;$D$3,'الحضور والانصراف'!$A$2:$A$3001,"&lt;="&amp;$F$3)+COUNTIFS('الحضور والانصراف'!$B$2:$B$3001,$A248,'الحضور والانصراف'!$P$2:$P$3001,"متأخر",'الحضور والانصراف'!$A$2:$A$3001,"&gt;="&amp;$D$3,'الحضور والانصراف'!$A$2:$A$3001,"&lt;="&amp;$F$3)+COUNTIFS('الحضور والانصراف'!$B$2:$B$3001,$A248,'الحضور والانصراف'!$P$2:$P$3001,"بدون انصراف",'الحضور والانصراف'!$A$2:$A$3001,"&gt;="&amp;$D$3,'الحضور والانصراف'!$A$2:$A$3001,"&lt;="&amp;$F$3))</f>
        <v/>
      </c>
      <c r="E248" s="22" t="str">
        <f aca="false">IF($A248="","",COUNTIFS('الحضور والانصراف'!$B$2:$B$3001,$A248,'الحضور والانصراف'!$P$2:$P$3001,"متأخر",'الحضور والانصراف'!$A$2:$A$3001,"&gt;="&amp;$D$3,'الحضور والانصراف'!$A$2:$A$3001,"&lt;="&amp;$F$3))</f>
        <v/>
      </c>
      <c r="F248" s="22" t="str">
        <f aca="false">IF($A248="","",COUNTIFS('الحضور والانصراف'!$B$2:$B$3001,$A248,'الحضور والانصراف'!$P$2:$P$3001,"غائب",'الحضور والانصراف'!$A$2:$A$3001,"&gt;="&amp;$D$3,'الحضور والانصراف'!$A$2:$A$3001,"&lt;="&amp;$F$3)+COUNTIFS('الحضور والانصراف'!$B$2:$B$3001,$A248,'الحضور والانصراف'!$P$2:$P$3001,"غياب",'الحضور والانصراف'!$A$2:$A$3001,"&gt;="&amp;$D$3,'الحضور والانصراف'!$A$2:$A$3001,"&lt;="&amp;$F$3))</f>
        <v/>
      </c>
      <c r="G248" s="22" t="str">
        <f aca="false">IF($A248="","",SUMIFS(الإجازات!$I$2:$I$1001,الإجازات!$A$2:$A$1001,$A248,الإجازات!$G$2:$G$1001,"مقبولة"))</f>
        <v/>
      </c>
      <c r="H248" s="21" t="str">
        <f aca="false">IF($A248="","",SUMIFS('الحضور والانصراف'!$J$2:$J$3001,'الحضور والانصراف'!$B$2:$B$3001,$A248,'الحضور والانصراف'!$A$2:$A$3001,"&gt;="&amp;$D$3,'الحضور والانصراف'!$A$2:$A$3001,"&lt;="&amp;$F$3))</f>
        <v/>
      </c>
      <c r="I248" s="22" t="str">
        <f aca="false">IF($A248="","",SUMIFS('الحضور والانصراف'!$K$2:$K$3001,'الحضور والانصراف'!$B$2:$B$3001,$A248,'الحضور والانصراف'!$A$2:$A$3001,"&gt;="&amp;$D$3,'الحضور والانصراف'!$A$2:$A$3001,"&lt;="&amp;$F$3))</f>
        <v/>
      </c>
      <c r="J248" s="22" t="str">
        <f aca="false">IF($A248="","",SUMIFS('الحضور والانصراف'!$L$2:$L$3001,'الحضور والانصراف'!$B$2:$B$3001,$A248,'الحضور والانصراف'!$A$2:$A$3001,"&gt;="&amp;$D$3,'الحضور والانصراف'!$A$2:$A$3001,"&lt;="&amp;$F$3))</f>
        <v/>
      </c>
      <c r="K248" s="21" t="str">
        <f aca="false">IF($A248="","",ROUND(SUMIFS('الحضور والانصراف'!$M$2:$M$3001,'الحضور والانصراف'!$B$2:$B$3001,$A248,'الحضور والانصراف'!$A$2:$A$3001,"&gt;="&amp;$D$3,'الحضور والانصراف'!$A$2:$A$3001,"&lt;="&amp;$F$3)/60,2))</f>
        <v/>
      </c>
      <c r="L248" s="21" t="str">
        <f aca="false">IF($A248="","",SUMIFS(المأموريات!$F$2:$F$1001,المأموريات!$A$2:$A$1001,$A248,المأموريات!$C$2:$C$1001,"&gt;="&amp;$D$3,المأموريات!$C$2:$C$1001,"&lt;="&amp;$F$3,المأموريات!$H$2:$H$1001,"موافق"))</f>
        <v/>
      </c>
      <c r="M248" s="24" t="str">
        <f aca="false">IF($A248="","",N(الموظفين!K244))</f>
        <v/>
      </c>
      <c r="N248" s="24" t="str">
        <f aca="false">IF($A248="","",SUMIFS('الحضور والانصراف'!$S$2:$S$3001,'الحضور والانصراف'!$B$2:$B$3001,$A248,'الحضور والانصراف'!$A$2:$A$3001,"&gt;="&amp;$D$3,'الحضور والانصراف'!$A$2:$A$3001,"&lt;="&amp;$F$3))</f>
        <v/>
      </c>
      <c r="O248" s="24" t="str">
        <f aca="false">IF($A248="","",SUMIFS('الحضور والانصراف'!$Q$2:$Q$3001,'الحضور والانصراف'!$B$2:$B$3001,$A248,'الحضور والانصراف'!$A$2:$A$3001,"&gt;="&amp;$D$3,'الحضور والانصراف'!$A$2:$A$3001,"&lt;="&amp;$F$3))</f>
        <v/>
      </c>
      <c r="P248" s="24" t="str">
        <f aca="false">IF($A248="","",SUMIFS('الحضور والانصراف'!$R$2:$R$3001,'الحضور والانصراف'!$B$2:$B$3001,$A248,'الحضور والانصراف'!$A$2:$A$3001,"&gt;="&amp;$D$3,'الحضور والانصراف'!$A$2:$A$3001,"&lt;="&amp;$F$3))</f>
        <v/>
      </c>
      <c r="Q248" s="24" t="str">
        <f aca="false">IF($A248="","",M248+N248-O248-P248)</f>
        <v/>
      </c>
    </row>
    <row r="249" customFormat="false" ht="15" hidden="false" customHeight="false" outlineLevel="0" collapsed="false">
      <c r="A249" s="18" t="str">
        <f aca="false">IF(الموظفين!A245="","",الموظفين!A245)</f>
        <v/>
      </c>
      <c r="B249" s="18" t="str">
        <f aca="false">IF($A249="","",الموظفين!B245)</f>
        <v/>
      </c>
      <c r="C249" s="18" t="str">
        <f aca="false">IF($A249="","",IF(الموظفين!C245="","",الموظفين!C245))</f>
        <v/>
      </c>
      <c r="D249" s="22" t="str">
        <f aca="false">IF($A249="","",COUNTIFS('الحضور والانصراف'!$B$2:$B$3001,$A249,'الحضور والانصراف'!$P$2:$P$3001,"حاضر",'الحضور والانصراف'!$A$2:$A$3001,"&gt;="&amp;$D$3,'الحضور والانصراف'!$A$2:$A$3001,"&lt;="&amp;$F$3)+COUNTIFS('الحضور والانصراف'!$B$2:$B$3001,$A249,'الحضور والانصراف'!$P$2:$P$3001,"متأخر",'الحضور والانصراف'!$A$2:$A$3001,"&gt;="&amp;$D$3,'الحضور والانصراف'!$A$2:$A$3001,"&lt;="&amp;$F$3)+COUNTIFS('الحضور والانصراف'!$B$2:$B$3001,$A249,'الحضور والانصراف'!$P$2:$P$3001,"بدون انصراف",'الحضور والانصراف'!$A$2:$A$3001,"&gt;="&amp;$D$3,'الحضور والانصراف'!$A$2:$A$3001,"&lt;="&amp;$F$3))</f>
        <v/>
      </c>
      <c r="E249" s="22" t="str">
        <f aca="false">IF($A249="","",COUNTIFS('الحضور والانصراف'!$B$2:$B$3001,$A249,'الحضور والانصراف'!$P$2:$P$3001,"متأخر",'الحضور والانصراف'!$A$2:$A$3001,"&gt;="&amp;$D$3,'الحضور والانصراف'!$A$2:$A$3001,"&lt;="&amp;$F$3))</f>
        <v/>
      </c>
      <c r="F249" s="22" t="str">
        <f aca="false">IF($A249="","",COUNTIFS('الحضور والانصراف'!$B$2:$B$3001,$A249,'الحضور والانصراف'!$P$2:$P$3001,"غائب",'الحضور والانصراف'!$A$2:$A$3001,"&gt;="&amp;$D$3,'الحضور والانصراف'!$A$2:$A$3001,"&lt;="&amp;$F$3)+COUNTIFS('الحضور والانصراف'!$B$2:$B$3001,$A249,'الحضور والانصراف'!$P$2:$P$3001,"غياب",'الحضور والانصراف'!$A$2:$A$3001,"&gt;="&amp;$D$3,'الحضور والانصراف'!$A$2:$A$3001,"&lt;="&amp;$F$3))</f>
        <v/>
      </c>
      <c r="G249" s="22" t="str">
        <f aca="false">IF($A249="","",SUMIFS(الإجازات!$I$2:$I$1001,الإجازات!$A$2:$A$1001,$A249,الإجازات!$G$2:$G$1001,"مقبولة"))</f>
        <v/>
      </c>
      <c r="H249" s="21" t="str">
        <f aca="false">IF($A249="","",SUMIFS('الحضور والانصراف'!$J$2:$J$3001,'الحضور والانصراف'!$B$2:$B$3001,$A249,'الحضور والانصراف'!$A$2:$A$3001,"&gt;="&amp;$D$3,'الحضور والانصراف'!$A$2:$A$3001,"&lt;="&amp;$F$3))</f>
        <v/>
      </c>
      <c r="I249" s="22" t="str">
        <f aca="false">IF($A249="","",SUMIFS('الحضور والانصراف'!$K$2:$K$3001,'الحضور والانصراف'!$B$2:$B$3001,$A249,'الحضور والانصراف'!$A$2:$A$3001,"&gt;="&amp;$D$3,'الحضور والانصراف'!$A$2:$A$3001,"&lt;="&amp;$F$3))</f>
        <v/>
      </c>
      <c r="J249" s="22" t="str">
        <f aca="false">IF($A249="","",SUMIFS('الحضور والانصراف'!$L$2:$L$3001,'الحضور والانصراف'!$B$2:$B$3001,$A249,'الحضور والانصراف'!$A$2:$A$3001,"&gt;="&amp;$D$3,'الحضور والانصراف'!$A$2:$A$3001,"&lt;="&amp;$F$3))</f>
        <v/>
      </c>
      <c r="K249" s="21" t="str">
        <f aca="false">IF($A249="","",ROUND(SUMIFS('الحضور والانصراف'!$M$2:$M$3001,'الحضور والانصراف'!$B$2:$B$3001,$A249,'الحضور والانصراف'!$A$2:$A$3001,"&gt;="&amp;$D$3,'الحضور والانصراف'!$A$2:$A$3001,"&lt;="&amp;$F$3)/60,2))</f>
        <v/>
      </c>
      <c r="L249" s="21" t="str">
        <f aca="false">IF($A249="","",SUMIFS(المأموريات!$F$2:$F$1001,المأموريات!$A$2:$A$1001,$A249,المأموريات!$C$2:$C$1001,"&gt;="&amp;$D$3,المأموريات!$C$2:$C$1001,"&lt;="&amp;$F$3,المأموريات!$H$2:$H$1001,"موافق"))</f>
        <v/>
      </c>
      <c r="M249" s="24" t="str">
        <f aca="false">IF($A249="","",N(الموظفين!K245))</f>
        <v/>
      </c>
      <c r="N249" s="24" t="str">
        <f aca="false">IF($A249="","",SUMIFS('الحضور والانصراف'!$S$2:$S$3001,'الحضور والانصراف'!$B$2:$B$3001,$A249,'الحضور والانصراف'!$A$2:$A$3001,"&gt;="&amp;$D$3,'الحضور والانصراف'!$A$2:$A$3001,"&lt;="&amp;$F$3))</f>
        <v/>
      </c>
      <c r="O249" s="24" t="str">
        <f aca="false">IF($A249="","",SUMIFS('الحضور والانصراف'!$Q$2:$Q$3001,'الحضور والانصراف'!$B$2:$B$3001,$A249,'الحضور والانصراف'!$A$2:$A$3001,"&gt;="&amp;$D$3,'الحضور والانصراف'!$A$2:$A$3001,"&lt;="&amp;$F$3))</f>
        <v/>
      </c>
      <c r="P249" s="24" t="str">
        <f aca="false">IF($A249="","",SUMIFS('الحضور والانصراف'!$R$2:$R$3001,'الحضور والانصراف'!$B$2:$B$3001,$A249,'الحضور والانصراف'!$A$2:$A$3001,"&gt;="&amp;$D$3,'الحضور والانصراف'!$A$2:$A$3001,"&lt;="&amp;$F$3))</f>
        <v/>
      </c>
      <c r="Q249" s="24" t="str">
        <f aca="false">IF($A249="","",M249+N249-O249-P249)</f>
        <v/>
      </c>
    </row>
    <row r="250" customFormat="false" ht="15" hidden="false" customHeight="false" outlineLevel="0" collapsed="false">
      <c r="A250" s="18" t="str">
        <f aca="false">IF(الموظفين!A246="","",الموظفين!A246)</f>
        <v/>
      </c>
      <c r="B250" s="18" t="str">
        <f aca="false">IF($A250="","",الموظفين!B246)</f>
        <v/>
      </c>
      <c r="C250" s="18" t="str">
        <f aca="false">IF($A250="","",IF(الموظفين!C246="","",الموظفين!C246))</f>
        <v/>
      </c>
      <c r="D250" s="22" t="str">
        <f aca="false">IF($A250="","",COUNTIFS('الحضور والانصراف'!$B$2:$B$3001,$A250,'الحضور والانصراف'!$P$2:$P$3001,"حاضر",'الحضور والانصراف'!$A$2:$A$3001,"&gt;="&amp;$D$3,'الحضور والانصراف'!$A$2:$A$3001,"&lt;="&amp;$F$3)+COUNTIFS('الحضور والانصراف'!$B$2:$B$3001,$A250,'الحضور والانصراف'!$P$2:$P$3001,"متأخر",'الحضور والانصراف'!$A$2:$A$3001,"&gt;="&amp;$D$3,'الحضور والانصراف'!$A$2:$A$3001,"&lt;="&amp;$F$3)+COUNTIFS('الحضور والانصراف'!$B$2:$B$3001,$A250,'الحضور والانصراف'!$P$2:$P$3001,"بدون انصراف",'الحضور والانصراف'!$A$2:$A$3001,"&gt;="&amp;$D$3,'الحضور والانصراف'!$A$2:$A$3001,"&lt;="&amp;$F$3))</f>
        <v/>
      </c>
      <c r="E250" s="22" t="str">
        <f aca="false">IF($A250="","",COUNTIFS('الحضور والانصراف'!$B$2:$B$3001,$A250,'الحضور والانصراف'!$P$2:$P$3001,"متأخر",'الحضور والانصراف'!$A$2:$A$3001,"&gt;="&amp;$D$3,'الحضور والانصراف'!$A$2:$A$3001,"&lt;="&amp;$F$3))</f>
        <v/>
      </c>
      <c r="F250" s="22" t="str">
        <f aca="false">IF($A250="","",COUNTIFS('الحضور والانصراف'!$B$2:$B$3001,$A250,'الحضور والانصراف'!$P$2:$P$3001,"غائب",'الحضور والانصراف'!$A$2:$A$3001,"&gt;="&amp;$D$3,'الحضور والانصراف'!$A$2:$A$3001,"&lt;="&amp;$F$3)+COUNTIFS('الحضور والانصراف'!$B$2:$B$3001,$A250,'الحضور والانصراف'!$P$2:$P$3001,"غياب",'الحضور والانصراف'!$A$2:$A$3001,"&gt;="&amp;$D$3,'الحضور والانصراف'!$A$2:$A$3001,"&lt;="&amp;$F$3))</f>
        <v/>
      </c>
      <c r="G250" s="22" t="str">
        <f aca="false">IF($A250="","",SUMIFS(الإجازات!$I$2:$I$1001,الإجازات!$A$2:$A$1001,$A250,الإجازات!$G$2:$G$1001,"مقبولة"))</f>
        <v/>
      </c>
      <c r="H250" s="21" t="str">
        <f aca="false">IF($A250="","",SUMIFS('الحضور والانصراف'!$J$2:$J$3001,'الحضور والانصراف'!$B$2:$B$3001,$A250,'الحضور والانصراف'!$A$2:$A$3001,"&gt;="&amp;$D$3,'الحضور والانصراف'!$A$2:$A$3001,"&lt;="&amp;$F$3))</f>
        <v/>
      </c>
      <c r="I250" s="22" t="str">
        <f aca="false">IF($A250="","",SUMIFS('الحضور والانصراف'!$K$2:$K$3001,'الحضور والانصراف'!$B$2:$B$3001,$A250,'الحضور والانصراف'!$A$2:$A$3001,"&gt;="&amp;$D$3,'الحضور والانصراف'!$A$2:$A$3001,"&lt;="&amp;$F$3))</f>
        <v/>
      </c>
      <c r="J250" s="22" t="str">
        <f aca="false">IF($A250="","",SUMIFS('الحضور والانصراف'!$L$2:$L$3001,'الحضور والانصراف'!$B$2:$B$3001,$A250,'الحضور والانصراف'!$A$2:$A$3001,"&gt;="&amp;$D$3,'الحضور والانصراف'!$A$2:$A$3001,"&lt;="&amp;$F$3))</f>
        <v/>
      </c>
      <c r="K250" s="21" t="str">
        <f aca="false">IF($A250="","",ROUND(SUMIFS('الحضور والانصراف'!$M$2:$M$3001,'الحضور والانصراف'!$B$2:$B$3001,$A250,'الحضور والانصراف'!$A$2:$A$3001,"&gt;="&amp;$D$3,'الحضور والانصراف'!$A$2:$A$3001,"&lt;="&amp;$F$3)/60,2))</f>
        <v/>
      </c>
      <c r="L250" s="21" t="str">
        <f aca="false">IF($A250="","",SUMIFS(المأموريات!$F$2:$F$1001,المأموريات!$A$2:$A$1001,$A250,المأموريات!$C$2:$C$1001,"&gt;="&amp;$D$3,المأموريات!$C$2:$C$1001,"&lt;="&amp;$F$3,المأموريات!$H$2:$H$1001,"موافق"))</f>
        <v/>
      </c>
      <c r="M250" s="24" t="str">
        <f aca="false">IF($A250="","",N(الموظفين!K246))</f>
        <v/>
      </c>
      <c r="N250" s="24" t="str">
        <f aca="false">IF($A250="","",SUMIFS('الحضور والانصراف'!$S$2:$S$3001,'الحضور والانصراف'!$B$2:$B$3001,$A250,'الحضور والانصراف'!$A$2:$A$3001,"&gt;="&amp;$D$3,'الحضور والانصراف'!$A$2:$A$3001,"&lt;="&amp;$F$3))</f>
        <v/>
      </c>
      <c r="O250" s="24" t="str">
        <f aca="false">IF($A250="","",SUMIFS('الحضور والانصراف'!$Q$2:$Q$3001,'الحضور والانصراف'!$B$2:$B$3001,$A250,'الحضور والانصراف'!$A$2:$A$3001,"&gt;="&amp;$D$3,'الحضور والانصراف'!$A$2:$A$3001,"&lt;="&amp;$F$3))</f>
        <v/>
      </c>
      <c r="P250" s="24" t="str">
        <f aca="false">IF($A250="","",SUMIFS('الحضور والانصراف'!$R$2:$R$3001,'الحضور والانصراف'!$B$2:$B$3001,$A250,'الحضور والانصراف'!$A$2:$A$3001,"&gt;="&amp;$D$3,'الحضور والانصراف'!$A$2:$A$3001,"&lt;="&amp;$F$3))</f>
        <v/>
      </c>
      <c r="Q250" s="24" t="str">
        <f aca="false">IF($A250="","",M250+N250-O250-P250)</f>
        <v/>
      </c>
    </row>
    <row r="251" customFormat="false" ht="15" hidden="false" customHeight="false" outlineLevel="0" collapsed="false">
      <c r="A251" s="18" t="str">
        <f aca="false">IF(الموظفين!A247="","",الموظفين!A247)</f>
        <v/>
      </c>
      <c r="B251" s="18" t="str">
        <f aca="false">IF($A251="","",الموظفين!B247)</f>
        <v/>
      </c>
      <c r="C251" s="18" t="str">
        <f aca="false">IF($A251="","",IF(الموظفين!C247="","",الموظفين!C247))</f>
        <v/>
      </c>
      <c r="D251" s="22" t="str">
        <f aca="false">IF($A251="","",COUNTIFS('الحضور والانصراف'!$B$2:$B$3001,$A251,'الحضور والانصراف'!$P$2:$P$3001,"حاضر",'الحضور والانصراف'!$A$2:$A$3001,"&gt;="&amp;$D$3,'الحضور والانصراف'!$A$2:$A$3001,"&lt;="&amp;$F$3)+COUNTIFS('الحضور والانصراف'!$B$2:$B$3001,$A251,'الحضور والانصراف'!$P$2:$P$3001,"متأخر",'الحضور والانصراف'!$A$2:$A$3001,"&gt;="&amp;$D$3,'الحضور والانصراف'!$A$2:$A$3001,"&lt;="&amp;$F$3)+COUNTIFS('الحضور والانصراف'!$B$2:$B$3001,$A251,'الحضور والانصراف'!$P$2:$P$3001,"بدون انصراف",'الحضور والانصراف'!$A$2:$A$3001,"&gt;="&amp;$D$3,'الحضور والانصراف'!$A$2:$A$3001,"&lt;="&amp;$F$3))</f>
        <v/>
      </c>
      <c r="E251" s="22" t="str">
        <f aca="false">IF($A251="","",COUNTIFS('الحضور والانصراف'!$B$2:$B$3001,$A251,'الحضور والانصراف'!$P$2:$P$3001,"متأخر",'الحضور والانصراف'!$A$2:$A$3001,"&gt;="&amp;$D$3,'الحضور والانصراف'!$A$2:$A$3001,"&lt;="&amp;$F$3))</f>
        <v/>
      </c>
      <c r="F251" s="22" t="str">
        <f aca="false">IF($A251="","",COUNTIFS('الحضور والانصراف'!$B$2:$B$3001,$A251,'الحضور والانصراف'!$P$2:$P$3001,"غائب",'الحضور والانصراف'!$A$2:$A$3001,"&gt;="&amp;$D$3,'الحضور والانصراف'!$A$2:$A$3001,"&lt;="&amp;$F$3)+COUNTIFS('الحضور والانصراف'!$B$2:$B$3001,$A251,'الحضور والانصراف'!$P$2:$P$3001,"غياب",'الحضور والانصراف'!$A$2:$A$3001,"&gt;="&amp;$D$3,'الحضور والانصراف'!$A$2:$A$3001,"&lt;="&amp;$F$3))</f>
        <v/>
      </c>
      <c r="G251" s="22" t="str">
        <f aca="false">IF($A251="","",SUMIFS(الإجازات!$I$2:$I$1001,الإجازات!$A$2:$A$1001,$A251,الإجازات!$G$2:$G$1001,"مقبولة"))</f>
        <v/>
      </c>
      <c r="H251" s="21" t="str">
        <f aca="false">IF($A251="","",SUMIFS('الحضور والانصراف'!$J$2:$J$3001,'الحضور والانصراف'!$B$2:$B$3001,$A251,'الحضور والانصراف'!$A$2:$A$3001,"&gt;="&amp;$D$3,'الحضور والانصراف'!$A$2:$A$3001,"&lt;="&amp;$F$3))</f>
        <v/>
      </c>
      <c r="I251" s="22" t="str">
        <f aca="false">IF($A251="","",SUMIFS('الحضور والانصراف'!$K$2:$K$3001,'الحضور والانصراف'!$B$2:$B$3001,$A251,'الحضور والانصراف'!$A$2:$A$3001,"&gt;="&amp;$D$3,'الحضور والانصراف'!$A$2:$A$3001,"&lt;="&amp;$F$3))</f>
        <v/>
      </c>
      <c r="J251" s="22" t="str">
        <f aca="false">IF($A251="","",SUMIFS('الحضور والانصراف'!$L$2:$L$3001,'الحضور والانصراف'!$B$2:$B$3001,$A251,'الحضور والانصراف'!$A$2:$A$3001,"&gt;="&amp;$D$3,'الحضور والانصراف'!$A$2:$A$3001,"&lt;="&amp;$F$3))</f>
        <v/>
      </c>
      <c r="K251" s="21" t="str">
        <f aca="false">IF($A251="","",ROUND(SUMIFS('الحضور والانصراف'!$M$2:$M$3001,'الحضور والانصراف'!$B$2:$B$3001,$A251,'الحضور والانصراف'!$A$2:$A$3001,"&gt;="&amp;$D$3,'الحضور والانصراف'!$A$2:$A$3001,"&lt;="&amp;$F$3)/60,2))</f>
        <v/>
      </c>
      <c r="L251" s="21" t="str">
        <f aca="false">IF($A251="","",SUMIFS(المأموريات!$F$2:$F$1001,المأموريات!$A$2:$A$1001,$A251,المأموريات!$C$2:$C$1001,"&gt;="&amp;$D$3,المأموريات!$C$2:$C$1001,"&lt;="&amp;$F$3,المأموريات!$H$2:$H$1001,"موافق"))</f>
        <v/>
      </c>
      <c r="M251" s="24" t="str">
        <f aca="false">IF($A251="","",N(الموظفين!K247))</f>
        <v/>
      </c>
      <c r="N251" s="24" t="str">
        <f aca="false">IF($A251="","",SUMIFS('الحضور والانصراف'!$S$2:$S$3001,'الحضور والانصراف'!$B$2:$B$3001,$A251,'الحضور والانصراف'!$A$2:$A$3001,"&gt;="&amp;$D$3,'الحضور والانصراف'!$A$2:$A$3001,"&lt;="&amp;$F$3))</f>
        <v/>
      </c>
      <c r="O251" s="24" t="str">
        <f aca="false">IF($A251="","",SUMIFS('الحضور والانصراف'!$Q$2:$Q$3001,'الحضور والانصراف'!$B$2:$B$3001,$A251,'الحضور والانصراف'!$A$2:$A$3001,"&gt;="&amp;$D$3,'الحضور والانصراف'!$A$2:$A$3001,"&lt;="&amp;$F$3))</f>
        <v/>
      </c>
      <c r="P251" s="24" t="str">
        <f aca="false">IF($A251="","",SUMIFS('الحضور والانصراف'!$R$2:$R$3001,'الحضور والانصراف'!$B$2:$B$3001,$A251,'الحضور والانصراف'!$A$2:$A$3001,"&gt;="&amp;$D$3,'الحضور والانصراف'!$A$2:$A$3001,"&lt;="&amp;$F$3))</f>
        <v/>
      </c>
      <c r="Q251" s="24" t="str">
        <f aca="false">IF($A251="","",M251+N251-O251-P251)</f>
        <v/>
      </c>
    </row>
    <row r="252" customFormat="false" ht="15" hidden="false" customHeight="false" outlineLevel="0" collapsed="false">
      <c r="A252" s="18" t="str">
        <f aca="false">IF(الموظفين!A248="","",الموظفين!A248)</f>
        <v/>
      </c>
      <c r="B252" s="18" t="str">
        <f aca="false">IF($A252="","",الموظفين!B248)</f>
        <v/>
      </c>
      <c r="C252" s="18" t="str">
        <f aca="false">IF($A252="","",IF(الموظفين!C248="","",الموظفين!C248))</f>
        <v/>
      </c>
      <c r="D252" s="22" t="str">
        <f aca="false">IF($A252="","",COUNTIFS('الحضور والانصراف'!$B$2:$B$3001,$A252,'الحضور والانصراف'!$P$2:$P$3001,"حاضر",'الحضور والانصراف'!$A$2:$A$3001,"&gt;="&amp;$D$3,'الحضور والانصراف'!$A$2:$A$3001,"&lt;="&amp;$F$3)+COUNTIFS('الحضور والانصراف'!$B$2:$B$3001,$A252,'الحضور والانصراف'!$P$2:$P$3001,"متأخر",'الحضور والانصراف'!$A$2:$A$3001,"&gt;="&amp;$D$3,'الحضور والانصراف'!$A$2:$A$3001,"&lt;="&amp;$F$3)+COUNTIFS('الحضور والانصراف'!$B$2:$B$3001,$A252,'الحضور والانصراف'!$P$2:$P$3001,"بدون انصراف",'الحضور والانصراف'!$A$2:$A$3001,"&gt;="&amp;$D$3,'الحضور والانصراف'!$A$2:$A$3001,"&lt;="&amp;$F$3))</f>
        <v/>
      </c>
      <c r="E252" s="22" t="str">
        <f aca="false">IF($A252="","",COUNTIFS('الحضور والانصراف'!$B$2:$B$3001,$A252,'الحضور والانصراف'!$P$2:$P$3001,"متأخر",'الحضور والانصراف'!$A$2:$A$3001,"&gt;="&amp;$D$3,'الحضور والانصراف'!$A$2:$A$3001,"&lt;="&amp;$F$3))</f>
        <v/>
      </c>
      <c r="F252" s="22" t="str">
        <f aca="false">IF($A252="","",COUNTIFS('الحضور والانصراف'!$B$2:$B$3001,$A252,'الحضور والانصراف'!$P$2:$P$3001,"غائب",'الحضور والانصراف'!$A$2:$A$3001,"&gt;="&amp;$D$3,'الحضور والانصراف'!$A$2:$A$3001,"&lt;="&amp;$F$3)+COUNTIFS('الحضور والانصراف'!$B$2:$B$3001,$A252,'الحضور والانصراف'!$P$2:$P$3001,"غياب",'الحضور والانصراف'!$A$2:$A$3001,"&gt;="&amp;$D$3,'الحضور والانصراف'!$A$2:$A$3001,"&lt;="&amp;$F$3))</f>
        <v/>
      </c>
      <c r="G252" s="22" t="str">
        <f aca="false">IF($A252="","",SUMIFS(الإجازات!$I$2:$I$1001,الإجازات!$A$2:$A$1001,$A252,الإجازات!$G$2:$G$1001,"مقبولة"))</f>
        <v/>
      </c>
      <c r="H252" s="21" t="str">
        <f aca="false">IF($A252="","",SUMIFS('الحضور والانصراف'!$J$2:$J$3001,'الحضور والانصراف'!$B$2:$B$3001,$A252,'الحضور والانصراف'!$A$2:$A$3001,"&gt;="&amp;$D$3,'الحضور والانصراف'!$A$2:$A$3001,"&lt;="&amp;$F$3))</f>
        <v/>
      </c>
      <c r="I252" s="22" t="str">
        <f aca="false">IF($A252="","",SUMIFS('الحضور والانصراف'!$K$2:$K$3001,'الحضور والانصراف'!$B$2:$B$3001,$A252,'الحضور والانصراف'!$A$2:$A$3001,"&gt;="&amp;$D$3,'الحضور والانصراف'!$A$2:$A$3001,"&lt;="&amp;$F$3))</f>
        <v/>
      </c>
      <c r="J252" s="22" t="str">
        <f aca="false">IF($A252="","",SUMIFS('الحضور والانصراف'!$L$2:$L$3001,'الحضور والانصراف'!$B$2:$B$3001,$A252,'الحضور والانصراف'!$A$2:$A$3001,"&gt;="&amp;$D$3,'الحضور والانصراف'!$A$2:$A$3001,"&lt;="&amp;$F$3))</f>
        <v/>
      </c>
      <c r="K252" s="21" t="str">
        <f aca="false">IF($A252="","",ROUND(SUMIFS('الحضور والانصراف'!$M$2:$M$3001,'الحضور والانصراف'!$B$2:$B$3001,$A252,'الحضور والانصراف'!$A$2:$A$3001,"&gt;="&amp;$D$3,'الحضور والانصراف'!$A$2:$A$3001,"&lt;="&amp;$F$3)/60,2))</f>
        <v/>
      </c>
      <c r="L252" s="21" t="str">
        <f aca="false">IF($A252="","",SUMIFS(المأموريات!$F$2:$F$1001,المأموريات!$A$2:$A$1001,$A252,المأموريات!$C$2:$C$1001,"&gt;="&amp;$D$3,المأموريات!$C$2:$C$1001,"&lt;="&amp;$F$3,المأموريات!$H$2:$H$1001,"موافق"))</f>
        <v/>
      </c>
      <c r="M252" s="24" t="str">
        <f aca="false">IF($A252="","",N(الموظفين!K248))</f>
        <v/>
      </c>
      <c r="N252" s="24" t="str">
        <f aca="false">IF($A252="","",SUMIFS('الحضور والانصراف'!$S$2:$S$3001,'الحضور والانصراف'!$B$2:$B$3001,$A252,'الحضور والانصراف'!$A$2:$A$3001,"&gt;="&amp;$D$3,'الحضور والانصراف'!$A$2:$A$3001,"&lt;="&amp;$F$3))</f>
        <v/>
      </c>
      <c r="O252" s="24" t="str">
        <f aca="false">IF($A252="","",SUMIFS('الحضور والانصراف'!$Q$2:$Q$3001,'الحضور والانصراف'!$B$2:$B$3001,$A252,'الحضور والانصراف'!$A$2:$A$3001,"&gt;="&amp;$D$3,'الحضور والانصراف'!$A$2:$A$3001,"&lt;="&amp;$F$3))</f>
        <v/>
      </c>
      <c r="P252" s="24" t="str">
        <f aca="false">IF($A252="","",SUMIFS('الحضور والانصراف'!$R$2:$R$3001,'الحضور والانصراف'!$B$2:$B$3001,$A252,'الحضور والانصراف'!$A$2:$A$3001,"&gt;="&amp;$D$3,'الحضور والانصراف'!$A$2:$A$3001,"&lt;="&amp;$F$3))</f>
        <v/>
      </c>
      <c r="Q252" s="24" t="str">
        <f aca="false">IF($A252="","",M252+N252-O252-P252)</f>
        <v/>
      </c>
    </row>
    <row r="253" customFormat="false" ht="15" hidden="false" customHeight="false" outlineLevel="0" collapsed="false">
      <c r="A253" s="18" t="str">
        <f aca="false">IF(الموظفين!A249="","",الموظفين!A249)</f>
        <v/>
      </c>
      <c r="B253" s="18" t="str">
        <f aca="false">IF($A253="","",الموظفين!B249)</f>
        <v/>
      </c>
      <c r="C253" s="18" t="str">
        <f aca="false">IF($A253="","",IF(الموظفين!C249="","",الموظفين!C249))</f>
        <v/>
      </c>
      <c r="D253" s="22" t="str">
        <f aca="false">IF($A253="","",COUNTIFS('الحضور والانصراف'!$B$2:$B$3001,$A253,'الحضور والانصراف'!$P$2:$P$3001,"حاضر",'الحضور والانصراف'!$A$2:$A$3001,"&gt;="&amp;$D$3,'الحضور والانصراف'!$A$2:$A$3001,"&lt;="&amp;$F$3)+COUNTIFS('الحضور والانصراف'!$B$2:$B$3001,$A253,'الحضور والانصراف'!$P$2:$P$3001,"متأخر",'الحضور والانصراف'!$A$2:$A$3001,"&gt;="&amp;$D$3,'الحضور والانصراف'!$A$2:$A$3001,"&lt;="&amp;$F$3)+COUNTIFS('الحضور والانصراف'!$B$2:$B$3001,$A253,'الحضور والانصراف'!$P$2:$P$3001,"بدون انصراف",'الحضور والانصراف'!$A$2:$A$3001,"&gt;="&amp;$D$3,'الحضور والانصراف'!$A$2:$A$3001,"&lt;="&amp;$F$3))</f>
        <v/>
      </c>
      <c r="E253" s="22" t="str">
        <f aca="false">IF($A253="","",COUNTIFS('الحضور والانصراف'!$B$2:$B$3001,$A253,'الحضور والانصراف'!$P$2:$P$3001,"متأخر",'الحضور والانصراف'!$A$2:$A$3001,"&gt;="&amp;$D$3,'الحضور والانصراف'!$A$2:$A$3001,"&lt;="&amp;$F$3))</f>
        <v/>
      </c>
      <c r="F253" s="22" t="str">
        <f aca="false">IF($A253="","",COUNTIFS('الحضور والانصراف'!$B$2:$B$3001,$A253,'الحضور والانصراف'!$P$2:$P$3001,"غائب",'الحضور والانصراف'!$A$2:$A$3001,"&gt;="&amp;$D$3,'الحضور والانصراف'!$A$2:$A$3001,"&lt;="&amp;$F$3)+COUNTIFS('الحضور والانصراف'!$B$2:$B$3001,$A253,'الحضور والانصراف'!$P$2:$P$3001,"غياب",'الحضور والانصراف'!$A$2:$A$3001,"&gt;="&amp;$D$3,'الحضور والانصراف'!$A$2:$A$3001,"&lt;="&amp;$F$3))</f>
        <v/>
      </c>
      <c r="G253" s="22" t="str">
        <f aca="false">IF($A253="","",SUMIFS(الإجازات!$I$2:$I$1001,الإجازات!$A$2:$A$1001,$A253,الإجازات!$G$2:$G$1001,"مقبولة"))</f>
        <v/>
      </c>
      <c r="H253" s="21" t="str">
        <f aca="false">IF($A253="","",SUMIFS('الحضور والانصراف'!$J$2:$J$3001,'الحضور والانصراف'!$B$2:$B$3001,$A253,'الحضور والانصراف'!$A$2:$A$3001,"&gt;="&amp;$D$3,'الحضور والانصراف'!$A$2:$A$3001,"&lt;="&amp;$F$3))</f>
        <v/>
      </c>
      <c r="I253" s="22" t="str">
        <f aca="false">IF($A253="","",SUMIFS('الحضور والانصراف'!$K$2:$K$3001,'الحضور والانصراف'!$B$2:$B$3001,$A253,'الحضور والانصراف'!$A$2:$A$3001,"&gt;="&amp;$D$3,'الحضور والانصراف'!$A$2:$A$3001,"&lt;="&amp;$F$3))</f>
        <v/>
      </c>
      <c r="J253" s="22" t="str">
        <f aca="false">IF($A253="","",SUMIFS('الحضور والانصراف'!$L$2:$L$3001,'الحضور والانصراف'!$B$2:$B$3001,$A253,'الحضور والانصراف'!$A$2:$A$3001,"&gt;="&amp;$D$3,'الحضور والانصراف'!$A$2:$A$3001,"&lt;="&amp;$F$3))</f>
        <v/>
      </c>
      <c r="K253" s="21" t="str">
        <f aca="false">IF($A253="","",ROUND(SUMIFS('الحضور والانصراف'!$M$2:$M$3001,'الحضور والانصراف'!$B$2:$B$3001,$A253,'الحضور والانصراف'!$A$2:$A$3001,"&gt;="&amp;$D$3,'الحضور والانصراف'!$A$2:$A$3001,"&lt;="&amp;$F$3)/60,2))</f>
        <v/>
      </c>
      <c r="L253" s="21" t="str">
        <f aca="false">IF($A253="","",SUMIFS(المأموريات!$F$2:$F$1001,المأموريات!$A$2:$A$1001,$A253,المأموريات!$C$2:$C$1001,"&gt;="&amp;$D$3,المأموريات!$C$2:$C$1001,"&lt;="&amp;$F$3,المأموريات!$H$2:$H$1001,"موافق"))</f>
        <v/>
      </c>
      <c r="M253" s="24" t="str">
        <f aca="false">IF($A253="","",N(الموظفين!K249))</f>
        <v/>
      </c>
      <c r="N253" s="24" t="str">
        <f aca="false">IF($A253="","",SUMIFS('الحضور والانصراف'!$S$2:$S$3001,'الحضور والانصراف'!$B$2:$B$3001,$A253,'الحضور والانصراف'!$A$2:$A$3001,"&gt;="&amp;$D$3,'الحضور والانصراف'!$A$2:$A$3001,"&lt;="&amp;$F$3))</f>
        <v/>
      </c>
      <c r="O253" s="24" t="str">
        <f aca="false">IF($A253="","",SUMIFS('الحضور والانصراف'!$Q$2:$Q$3001,'الحضور والانصراف'!$B$2:$B$3001,$A253,'الحضور والانصراف'!$A$2:$A$3001,"&gt;="&amp;$D$3,'الحضور والانصراف'!$A$2:$A$3001,"&lt;="&amp;$F$3))</f>
        <v/>
      </c>
      <c r="P253" s="24" t="str">
        <f aca="false">IF($A253="","",SUMIFS('الحضور والانصراف'!$R$2:$R$3001,'الحضور والانصراف'!$B$2:$B$3001,$A253,'الحضور والانصراف'!$A$2:$A$3001,"&gt;="&amp;$D$3,'الحضور والانصراف'!$A$2:$A$3001,"&lt;="&amp;$F$3))</f>
        <v/>
      </c>
      <c r="Q253" s="24" t="str">
        <f aca="false">IF($A253="","",M253+N253-O253-P253)</f>
        <v/>
      </c>
    </row>
    <row r="254" customFormat="false" ht="15" hidden="false" customHeight="false" outlineLevel="0" collapsed="false">
      <c r="A254" s="18" t="str">
        <f aca="false">IF(الموظفين!A250="","",الموظفين!A250)</f>
        <v/>
      </c>
      <c r="B254" s="18" t="str">
        <f aca="false">IF($A254="","",الموظفين!B250)</f>
        <v/>
      </c>
      <c r="C254" s="18" t="str">
        <f aca="false">IF($A254="","",IF(الموظفين!C250="","",الموظفين!C250))</f>
        <v/>
      </c>
      <c r="D254" s="22" t="str">
        <f aca="false">IF($A254="","",COUNTIFS('الحضور والانصراف'!$B$2:$B$3001,$A254,'الحضور والانصراف'!$P$2:$P$3001,"حاضر",'الحضور والانصراف'!$A$2:$A$3001,"&gt;="&amp;$D$3,'الحضور والانصراف'!$A$2:$A$3001,"&lt;="&amp;$F$3)+COUNTIFS('الحضور والانصراف'!$B$2:$B$3001,$A254,'الحضور والانصراف'!$P$2:$P$3001,"متأخر",'الحضور والانصراف'!$A$2:$A$3001,"&gt;="&amp;$D$3,'الحضور والانصراف'!$A$2:$A$3001,"&lt;="&amp;$F$3)+COUNTIFS('الحضور والانصراف'!$B$2:$B$3001,$A254,'الحضور والانصراف'!$P$2:$P$3001,"بدون انصراف",'الحضور والانصراف'!$A$2:$A$3001,"&gt;="&amp;$D$3,'الحضور والانصراف'!$A$2:$A$3001,"&lt;="&amp;$F$3))</f>
        <v/>
      </c>
      <c r="E254" s="22" t="str">
        <f aca="false">IF($A254="","",COUNTIFS('الحضور والانصراف'!$B$2:$B$3001,$A254,'الحضور والانصراف'!$P$2:$P$3001,"متأخر",'الحضور والانصراف'!$A$2:$A$3001,"&gt;="&amp;$D$3,'الحضور والانصراف'!$A$2:$A$3001,"&lt;="&amp;$F$3))</f>
        <v/>
      </c>
      <c r="F254" s="22" t="str">
        <f aca="false">IF($A254="","",COUNTIFS('الحضور والانصراف'!$B$2:$B$3001,$A254,'الحضور والانصراف'!$P$2:$P$3001,"غائب",'الحضور والانصراف'!$A$2:$A$3001,"&gt;="&amp;$D$3,'الحضور والانصراف'!$A$2:$A$3001,"&lt;="&amp;$F$3)+COUNTIFS('الحضور والانصراف'!$B$2:$B$3001,$A254,'الحضور والانصراف'!$P$2:$P$3001,"غياب",'الحضور والانصراف'!$A$2:$A$3001,"&gt;="&amp;$D$3,'الحضور والانصراف'!$A$2:$A$3001,"&lt;="&amp;$F$3))</f>
        <v/>
      </c>
      <c r="G254" s="22" t="str">
        <f aca="false">IF($A254="","",SUMIFS(الإجازات!$I$2:$I$1001,الإجازات!$A$2:$A$1001,$A254,الإجازات!$G$2:$G$1001,"مقبولة"))</f>
        <v/>
      </c>
      <c r="H254" s="21" t="str">
        <f aca="false">IF($A254="","",SUMIFS('الحضور والانصراف'!$J$2:$J$3001,'الحضور والانصراف'!$B$2:$B$3001,$A254,'الحضور والانصراف'!$A$2:$A$3001,"&gt;="&amp;$D$3,'الحضور والانصراف'!$A$2:$A$3001,"&lt;="&amp;$F$3))</f>
        <v/>
      </c>
      <c r="I254" s="22" t="str">
        <f aca="false">IF($A254="","",SUMIFS('الحضور والانصراف'!$K$2:$K$3001,'الحضور والانصراف'!$B$2:$B$3001,$A254,'الحضور والانصراف'!$A$2:$A$3001,"&gt;="&amp;$D$3,'الحضور والانصراف'!$A$2:$A$3001,"&lt;="&amp;$F$3))</f>
        <v/>
      </c>
      <c r="J254" s="22" t="str">
        <f aca="false">IF($A254="","",SUMIFS('الحضور والانصراف'!$L$2:$L$3001,'الحضور والانصراف'!$B$2:$B$3001,$A254,'الحضور والانصراف'!$A$2:$A$3001,"&gt;="&amp;$D$3,'الحضور والانصراف'!$A$2:$A$3001,"&lt;="&amp;$F$3))</f>
        <v/>
      </c>
      <c r="K254" s="21" t="str">
        <f aca="false">IF($A254="","",ROUND(SUMIFS('الحضور والانصراف'!$M$2:$M$3001,'الحضور والانصراف'!$B$2:$B$3001,$A254,'الحضور والانصراف'!$A$2:$A$3001,"&gt;="&amp;$D$3,'الحضور والانصراف'!$A$2:$A$3001,"&lt;="&amp;$F$3)/60,2))</f>
        <v/>
      </c>
      <c r="L254" s="21" t="str">
        <f aca="false">IF($A254="","",SUMIFS(المأموريات!$F$2:$F$1001,المأموريات!$A$2:$A$1001,$A254,المأموريات!$C$2:$C$1001,"&gt;="&amp;$D$3,المأموريات!$C$2:$C$1001,"&lt;="&amp;$F$3,المأموريات!$H$2:$H$1001,"موافق"))</f>
        <v/>
      </c>
      <c r="M254" s="24" t="str">
        <f aca="false">IF($A254="","",N(الموظفين!K250))</f>
        <v/>
      </c>
      <c r="N254" s="24" t="str">
        <f aca="false">IF($A254="","",SUMIFS('الحضور والانصراف'!$S$2:$S$3001,'الحضور والانصراف'!$B$2:$B$3001,$A254,'الحضور والانصراف'!$A$2:$A$3001,"&gt;="&amp;$D$3,'الحضور والانصراف'!$A$2:$A$3001,"&lt;="&amp;$F$3))</f>
        <v/>
      </c>
      <c r="O254" s="24" t="str">
        <f aca="false">IF($A254="","",SUMIFS('الحضور والانصراف'!$Q$2:$Q$3001,'الحضور والانصراف'!$B$2:$B$3001,$A254,'الحضور والانصراف'!$A$2:$A$3001,"&gt;="&amp;$D$3,'الحضور والانصراف'!$A$2:$A$3001,"&lt;="&amp;$F$3))</f>
        <v/>
      </c>
      <c r="P254" s="24" t="str">
        <f aca="false">IF($A254="","",SUMIFS('الحضور والانصراف'!$R$2:$R$3001,'الحضور والانصراف'!$B$2:$B$3001,$A254,'الحضور والانصراف'!$A$2:$A$3001,"&gt;="&amp;$D$3,'الحضور والانصراف'!$A$2:$A$3001,"&lt;="&amp;$F$3))</f>
        <v/>
      </c>
      <c r="Q254" s="24" t="str">
        <f aca="false">IF($A254="","",M254+N254-O254-P254)</f>
        <v/>
      </c>
    </row>
    <row r="255" customFormat="false" ht="15" hidden="false" customHeight="false" outlineLevel="0" collapsed="false">
      <c r="A255" s="18" t="str">
        <f aca="false">IF(الموظفين!A251="","",الموظفين!A251)</f>
        <v/>
      </c>
      <c r="B255" s="18" t="str">
        <f aca="false">IF($A255="","",الموظفين!B251)</f>
        <v/>
      </c>
      <c r="C255" s="18" t="str">
        <f aca="false">IF($A255="","",IF(الموظفين!C251="","",الموظفين!C251))</f>
        <v/>
      </c>
      <c r="D255" s="22" t="str">
        <f aca="false">IF($A255="","",COUNTIFS('الحضور والانصراف'!$B$2:$B$3001,$A255,'الحضور والانصراف'!$P$2:$P$3001,"حاضر",'الحضور والانصراف'!$A$2:$A$3001,"&gt;="&amp;$D$3,'الحضور والانصراف'!$A$2:$A$3001,"&lt;="&amp;$F$3)+COUNTIFS('الحضور والانصراف'!$B$2:$B$3001,$A255,'الحضور والانصراف'!$P$2:$P$3001,"متأخر",'الحضور والانصراف'!$A$2:$A$3001,"&gt;="&amp;$D$3,'الحضور والانصراف'!$A$2:$A$3001,"&lt;="&amp;$F$3)+COUNTIFS('الحضور والانصراف'!$B$2:$B$3001,$A255,'الحضور والانصراف'!$P$2:$P$3001,"بدون انصراف",'الحضور والانصراف'!$A$2:$A$3001,"&gt;="&amp;$D$3,'الحضور والانصراف'!$A$2:$A$3001,"&lt;="&amp;$F$3))</f>
        <v/>
      </c>
      <c r="E255" s="22" t="str">
        <f aca="false">IF($A255="","",COUNTIFS('الحضور والانصراف'!$B$2:$B$3001,$A255,'الحضور والانصراف'!$P$2:$P$3001,"متأخر",'الحضور والانصراف'!$A$2:$A$3001,"&gt;="&amp;$D$3,'الحضور والانصراف'!$A$2:$A$3001,"&lt;="&amp;$F$3))</f>
        <v/>
      </c>
      <c r="F255" s="22" t="str">
        <f aca="false">IF($A255="","",COUNTIFS('الحضور والانصراف'!$B$2:$B$3001,$A255,'الحضور والانصراف'!$P$2:$P$3001,"غائب",'الحضور والانصراف'!$A$2:$A$3001,"&gt;="&amp;$D$3,'الحضور والانصراف'!$A$2:$A$3001,"&lt;="&amp;$F$3)+COUNTIFS('الحضور والانصراف'!$B$2:$B$3001,$A255,'الحضور والانصراف'!$P$2:$P$3001,"غياب",'الحضور والانصراف'!$A$2:$A$3001,"&gt;="&amp;$D$3,'الحضور والانصراف'!$A$2:$A$3001,"&lt;="&amp;$F$3))</f>
        <v/>
      </c>
      <c r="G255" s="22" t="str">
        <f aca="false">IF($A255="","",SUMIFS(الإجازات!$I$2:$I$1001,الإجازات!$A$2:$A$1001,$A255,الإجازات!$G$2:$G$1001,"مقبولة"))</f>
        <v/>
      </c>
      <c r="H255" s="21" t="str">
        <f aca="false">IF($A255="","",SUMIFS('الحضور والانصراف'!$J$2:$J$3001,'الحضور والانصراف'!$B$2:$B$3001,$A255,'الحضور والانصراف'!$A$2:$A$3001,"&gt;="&amp;$D$3,'الحضور والانصراف'!$A$2:$A$3001,"&lt;="&amp;$F$3))</f>
        <v/>
      </c>
      <c r="I255" s="22" t="str">
        <f aca="false">IF($A255="","",SUMIFS('الحضور والانصراف'!$K$2:$K$3001,'الحضور والانصراف'!$B$2:$B$3001,$A255,'الحضور والانصراف'!$A$2:$A$3001,"&gt;="&amp;$D$3,'الحضور والانصراف'!$A$2:$A$3001,"&lt;="&amp;$F$3))</f>
        <v/>
      </c>
      <c r="J255" s="22" t="str">
        <f aca="false">IF($A255="","",SUMIFS('الحضور والانصراف'!$L$2:$L$3001,'الحضور والانصراف'!$B$2:$B$3001,$A255,'الحضور والانصراف'!$A$2:$A$3001,"&gt;="&amp;$D$3,'الحضور والانصراف'!$A$2:$A$3001,"&lt;="&amp;$F$3))</f>
        <v/>
      </c>
      <c r="K255" s="21" t="str">
        <f aca="false">IF($A255="","",ROUND(SUMIFS('الحضور والانصراف'!$M$2:$M$3001,'الحضور والانصراف'!$B$2:$B$3001,$A255,'الحضور والانصراف'!$A$2:$A$3001,"&gt;="&amp;$D$3,'الحضور والانصراف'!$A$2:$A$3001,"&lt;="&amp;$F$3)/60,2))</f>
        <v/>
      </c>
      <c r="L255" s="21" t="str">
        <f aca="false">IF($A255="","",SUMIFS(المأموريات!$F$2:$F$1001,المأموريات!$A$2:$A$1001,$A255,المأموريات!$C$2:$C$1001,"&gt;="&amp;$D$3,المأموريات!$C$2:$C$1001,"&lt;="&amp;$F$3,المأموريات!$H$2:$H$1001,"موافق"))</f>
        <v/>
      </c>
      <c r="M255" s="24" t="str">
        <f aca="false">IF($A255="","",N(الموظفين!K251))</f>
        <v/>
      </c>
      <c r="N255" s="24" t="str">
        <f aca="false">IF($A255="","",SUMIFS('الحضور والانصراف'!$S$2:$S$3001,'الحضور والانصراف'!$B$2:$B$3001,$A255,'الحضور والانصراف'!$A$2:$A$3001,"&gt;="&amp;$D$3,'الحضور والانصراف'!$A$2:$A$3001,"&lt;="&amp;$F$3))</f>
        <v/>
      </c>
      <c r="O255" s="24" t="str">
        <f aca="false">IF($A255="","",SUMIFS('الحضور والانصراف'!$Q$2:$Q$3001,'الحضور والانصراف'!$B$2:$B$3001,$A255,'الحضور والانصراف'!$A$2:$A$3001,"&gt;="&amp;$D$3,'الحضور والانصراف'!$A$2:$A$3001,"&lt;="&amp;$F$3))</f>
        <v/>
      </c>
      <c r="P255" s="24" t="str">
        <f aca="false">IF($A255="","",SUMIFS('الحضور والانصراف'!$R$2:$R$3001,'الحضور والانصراف'!$B$2:$B$3001,$A255,'الحضور والانصراف'!$A$2:$A$3001,"&gt;="&amp;$D$3,'الحضور والانصراف'!$A$2:$A$3001,"&lt;="&amp;$F$3))</f>
        <v/>
      </c>
      <c r="Q255" s="24" t="str">
        <f aca="false">IF($A255="","",M255+N255-O255-P255)</f>
        <v/>
      </c>
    </row>
    <row r="256" customFormat="false" ht="15" hidden="false" customHeight="false" outlineLevel="0" collapsed="false">
      <c r="A256" s="18" t="str">
        <f aca="false">IF(الموظفين!A252="","",الموظفين!A252)</f>
        <v/>
      </c>
      <c r="B256" s="18" t="str">
        <f aca="false">IF($A256="","",الموظفين!B252)</f>
        <v/>
      </c>
      <c r="C256" s="18" t="str">
        <f aca="false">IF($A256="","",IF(الموظفين!C252="","",الموظفين!C252))</f>
        <v/>
      </c>
      <c r="D256" s="22" t="str">
        <f aca="false">IF($A256="","",COUNTIFS('الحضور والانصراف'!$B$2:$B$3001,$A256,'الحضور والانصراف'!$P$2:$P$3001,"حاضر",'الحضور والانصراف'!$A$2:$A$3001,"&gt;="&amp;$D$3,'الحضور والانصراف'!$A$2:$A$3001,"&lt;="&amp;$F$3)+COUNTIFS('الحضور والانصراف'!$B$2:$B$3001,$A256,'الحضور والانصراف'!$P$2:$P$3001,"متأخر",'الحضور والانصراف'!$A$2:$A$3001,"&gt;="&amp;$D$3,'الحضور والانصراف'!$A$2:$A$3001,"&lt;="&amp;$F$3)+COUNTIFS('الحضور والانصراف'!$B$2:$B$3001,$A256,'الحضور والانصراف'!$P$2:$P$3001,"بدون انصراف",'الحضور والانصراف'!$A$2:$A$3001,"&gt;="&amp;$D$3,'الحضور والانصراف'!$A$2:$A$3001,"&lt;="&amp;$F$3))</f>
        <v/>
      </c>
      <c r="E256" s="22" t="str">
        <f aca="false">IF($A256="","",COUNTIFS('الحضور والانصراف'!$B$2:$B$3001,$A256,'الحضور والانصراف'!$P$2:$P$3001,"متأخر",'الحضور والانصراف'!$A$2:$A$3001,"&gt;="&amp;$D$3,'الحضور والانصراف'!$A$2:$A$3001,"&lt;="&amp;$F$3))</f>
        <v/>
      </c>
      <c r="F256" s="22" t="str">
        <f aca="false">IF($A256="","",COUNTIFS('الحضور والانصراف'!$B$2:$B$3001,$A256,'الحضور والانصراف'!$P$2:$P$3001,"غائب",'الحضور والانصراف'!$A$2:$A$3001,"&gt;="&amp;$D$3,'الحضور والانصراف'!$A$2:$A$3001,"&lt;="&amp;$F$3)+COUNTIFS('الحضور والانصراف'!$B$2:$B$3001,$A256,'الحضور والانصراف'!$P$2:$P$3001,"غياب",'الحضور والانصراف'!$A$2:$A$3001,"&gt;="&amp;$D$3,'الحضور والانصراف'!$A$2:$A$3001,"&lt;="&amp;$F$3))</f>
        <v/>
      </c>
      <c r="G256" s="22" t="str">
        <f aca="false">IF($A256="","",SUMIFS(الإجازات!$I$2:$I$1001,الإجازات!$A$2:$A$1001,$A256,الإجازات!$G$2:$G$1001,"مقبولة"))</f>
        <v/>
      </c>
      <c r="H256" s="21" t="str">
        <f aca="false">IF($A256="","",SUMIFS('الحضور والانصراف'!$J$2:$J$3001,'الحضور والانصراف'!$B$2:$B$3001,$A256,'الحضور والانصراف'!$A$2:$A$3001,"&gt;="&amp;$D$3,'الحضور والانصراف'!$A$2:$A$3001,"&lt;="&amp;$F$3))</f>
        <v/>
      </c>
      <c r="I256" s="22" t="str">
        <f aca="false">IF($A256="","",SUMIFS('الحضور والانصراف'!$K$2:$K$3001,'الحضور والانصراف'!$B$2:$B$3001,$A256,'الحضور والانصراف'!$A$2:$A$3001,"&gt;="&amp;$D$3,'الحضور والانصراف'!$A$2:$A$3001,"&lt;="&amp;$F$3))</f>
        <v/>
      </c>
      <c r="J256" s="22" t="str">
        <f aca="false">IF($A256="","",SUMIFS('الحضور والانصراف'!$L$2:$L$3001,'الحضور والانصراف'!$B$2:$B$3001,$A256,'الحضور والانصراف'!$A$2:$A$3001,"&gt;="&amp;$D$3,'الحضور والانصراف'!$A$2:$A$3001,"&lt;="&amp;$F$3))</f>
        <v/>
      </c>
      <c r="K256" s="21" t="str">
        <f aca="false">IF($A256="","",ROUND(SUMIFS('الحضور والانصراف'!$M$2:$M$3001,'الحضور والانصراف'!$B$2:$B$3001,$A256,'الحضور والانصراف'!$A$2:$A$3001,"&gt;="&amp;$D$3,'الحضور والانصراف'!$A$2:$A$3001,"&lt;="&amp;$F$3)/60,2))</f>
        <v/>
      </c>
      <c r="L256" s="21" t="str">
        <f aca="false">IF($A256="","",SUMIFS(المأموريات!$F$2:$F$1001,المأموريات!$A$2:$A$1001,$A256,المأموريات!$C$2:$C$1001,"&gt;="&amp;$D$3,المأموريات!$C$2:$C$1001,"&lt;="&amp;$F$3,المأموريات!$H$2:$H$1001,"موافق"))</f>
        <v/>
      </c>
      <c r="M256" s="24" t="str">
        <f aca="false">IF($A256="","",N(الموظفين!K252))</f>
        <v/>
      </c>
      <c r="N256" s="24" t="str">
        <f aca="false">IF($A256="","",SUMIFS('الحضور والانصراف'!$S$2:$S$3001,'الحضور والانصراف'!$B$2:$B$3001,$A256,'الحضور والانصراف'!$A$2:$A$3001,"&gt;="&amp;$D$3,'الحضور والانصراف'!$A$2:$A$3001,"&lt;="&amp;$F$3))</f>
        <v/>
      </c>
      <c r="O256" s="24" t="str">
        <f aca="false">IF($A256="","",SUMIFS('الحضور والانصراف'!$Q$2:$Q$3001,'الحضور والانصراف'!$B$2:$B$3001,$A256,'الحضور والانصراف'!$A$2:$A$3001,"&gt;="&amp;$D$3,'الحضور والانصراف'!$A$2:$A$3001,"&lt;="&amp;$F$3))</f>
        <v/>
      </c>
      <c r="P256" s="24" t="str">
        <f aca="false">IF($A256="","",SUMIFS('الحضور والانصراف'!$R$2:$R$3001,'الحضور والانصراف'!$B$2:$B$3001,$A256,'الحضور والانصراف'!$A$2:$A$3001,"&gt;="&amp;$D$3,'الحضور والانصراف'!$A$2:$A$3001,"&lt;="&amp;$F$3))</f>
        <v/>
      </c>
      <c r="Q256" s="24" t="str">
        <f aca="false">IF($A256="","",M256+N256-O256-P256)</f>
        <v/>
      </c>
    </row>
    <row r="257" customFormat="false" ht="15" hidden="false" customHeight="false" outlineLevel="0" collapsed="false">
      <c r="A257" s="18" t="str">
        <f aca="false">IF(الموظفين!A253="","",الموظفين!A253)</f>
        <v/>
      </c>
      <c r="B257" s="18" t="str">
        <f aca="false">IF($A257="","",الموظفين!B253)</f>
        <v/>
      </c>
      <c r="C257" s="18" t="str">
        <f aca="false">IF($A257="","",IF(الموظفين!C253="","",الموظفين!C253))</f>
        <v/>
      </c>
      <c r="D257" s="22" t="str">
        <f aca="false">IF($A257="","",COUNTIFS('الحضور والانصراف'!$B$2:$B$3001,$A257,'الحضور والانصراف'!$P$2:$P$3001,"حاضر",'الحضور والانصراف'!$A$2:$A$3001,"&gt;="&amp;$D$3,'الحضور والانصراف'!$A$2:$A$3001,"&lt;="&amp;$F$3)+COUNTIFS('الحضور والانصراف'!$B$2:$B$3001,$A257,'الحضور والانصراف'!$P$2:$P$3001,"متأخر",'الحضور والانصراف'!$A$2:$A$3001,"&gt;="&amp;$D$3,'الحضور والانصراف'!$A$2:$A$3001,"&lt;="&amp;$F$3)+COUNTIFS('الحضور والانصراف'!$B$2:$B$3001,$A257,'الحضور والانصراف'!$P$2:$P$3001,"بدون انصراف",'الحضور والانصراف'!$A$2:$A$3001,"&gt;="&amp;$D$3,'الحضور والانصراف'!$A$2:$A$3001,"&lt;="&amp;$F$3))</f>
        <v/>
      </c>
      <c r="E257" s="22" t="str">
        <f aca="false">IF($A257="","",COUNTIFS('الحضور والانصراف'!$B$2:$B$3001,$A257,'الحضور والانصراف'!$P$2:$P$3001,"متأخر",'الحضور والانصراف'!$A$2:$A$3001,"&gt;="&amp;$D$3,'الحضور والانصراف'!$A$2:$A$3001,"&lt;="&amp;$F$3))</f>
        <v/>
      </c>
      <c r="F257" s="22" t="str">
        <f aca="false">IF($A257="","",COUNTIFS('الحضور والانصراف'!$B$2:$B$3001,$A257,'الحضور والانصراف'!$P$2:$P$3001,"غائب",'الحضور والانصراف'!$A$2:$A$3001,"&gt;="&amp;$D$3,'الحضور والانصراف'!$A$2:$A$3001,"&lt;="&amp;$F$3)+COUNTIFS('الحضور والانصراف'!$B$2:$B$3001,$A257,'الحضور والانصراف'!$P$2:$P$3001,"غياب",'الحضور والانصراف'!$A$2:$A$3001,"&gt;="&amp;$D$3,'الحضور والانصراف'!$A$2:$A$3001,"&lt;="&amp;$F$3))</f>
        <v/>
      </c>
      <c r="G257" s="22" t="str">
        <f aca="false">IF($A257="","",SUMIFS(الإجازات!$I$2:$I$1001,الإجازات!$A$2:$A$1001,$A257,الإجازات!$G$2:$G$1001,"مقبولة"))</f>
        <v/>
      </c>
      <c r="H257" s="21" t="str">
        <f aca="false">IF($A257="","",SUMIFS('الحضور والانصراف'!$J$2:$J$3001,'الحضور والانصراف'!$B$2:$B$3001,$A257,'الحضور والانصراف'!$A$2:$A$3001,"&gt;="&amp;$D$3,'الحضور والانصراف'!$A$2:$A$3001,"&lt;="&amp;$F$3))</f>
        <v/>
      </c>
      <c r="I257" s="22" t="str">
        <f aca="false">IF($A257="","",SUMIFS('الحضور والانصراف'!$K$2:$K$3001,'الحضور والانصراف'!$B$2:$B$3001,$A257,'الحضور والانصراف'!$A$2:$A$3001,"&gt;="&amp;$D$3,'الحضور والانصراف'!$A$2:$A$3001,"&lt;="&amp;$F$3))</f>
        <v/>
      </c>
      <c r="J257" s="22" t="str">
        <f aca="false">IF($A257="","",SUMIFS('الحضور والانصراف'!$L$2:$L$3001,'الحضور والانصراف'!$B$2:$B$3001,$A257,'الحضور والانصراف'!$A$2:$A$3001,"&gt;="&amp;$D$3,'الحضور والانصراف'!$A$2:$A$3001,"&lt;="&amp;$F$3))</f>
        <v/>
      </c>
      <c r="K257" s="21" t="str">
        <f aca="false">IF($A257="","",ROUND(SUMIFS('الحضور والانصراف'!$M$2:$M$3001,'الحضور والانصراف'!$B$2:$B$3001,$A257,'الحضور والانصراف'!$A$2:$A$3001,"&gt;="&amp;$D$3,'الحضور والانصراف'!$A$2:$A$3001,"&lt;="&amp;$F$3)/60,2))</f>
        <v/>
      </c>
      <c r="L257" s="21" t="str">
        <f aca="false">IF($A257="","",SUMIFS(المأموريات!$F$2:$F$1001,المأموريات!$A$2:$A$1001,$A257,المأموريات!$C$2:$C$1001,"&gt;="&amp;$D$3,المأموريات!$C$2:$C$1001,"&lt;="&amp;$F$3,المأموريات!$H$2:$H$1001,"موافق"))</f>
        <v/>
      </c>
      <c r="M257" s="24" t="str">
        <f aca="false">IF($A257="","",N(الموظفين!K253))</f>
        <v/>
      </c>
      <c r="N257" s="24" t="str">
        <f aca="false">IF($A257="","",SUMIFS('الحضور والانصراف'!$S$2:$S$3001,'الحضور والانصراف'!$B$2:$B$3001,$A257,'الحضور والانصراف'!$A$2:$A$3001,"&gt;="&amp;$D$3,'الحضور والانصراف'!$A$2:$A$3001,"&lt;="&amp;$F$3))</f>
        <v/>
      </c>
      <c r="O257" s="24" t="str">
        <f aca="false">IF($A257="","",SUMIFS('الحضور والانصراف'!$Q$2:$Q$3001,'الحضور والانصراف'!$B$2:$B$3001,$A257,'الحضور والانصراف'!$A$2:$A$3001,"&gt;="&amp;$D$3,'الحضور والانصراف'!$A$2:$A$3001,"&lt;="&amp;$F$3))</f>
        <v/>
      </c>
      <c r="P257" s="24" t="str">
        <f aca="false">IF($A257="","",SUMIFS('الحضور والانصراف'!$R$2:$R$3001,'الحضور والانصراف'!$B$2:$B$3001,$A257,'الحضور والانصراف'!$A$2:$A$3001,"&gt;="&amp;$D$3,'الحضور والانصراف'!$A$2:$A$3001,"&lt;="&amp;$F$3))</f>
        <v/>
      </c>
      <c r="Q257" s="24" t="str">
        <f aca="false">IF($A257="","",M257+N257-O257-P257)</f>
        <v/>
      </c>
    </row>
    <row r="258" customFormat="false" ht="15" hidden="false" customHeight="false" outlineLevel="0" collapsed="false">
      <c r="A258" s="18" t="str">
        <f aca="false">IF(الموظفين!A254="","",الموظفين!A254)</f>
        <v/>
      </c>
      <c r="B258" s="18" t="str">
        <f aca="false">IF($A258="","",الموظفين!B254)</f>
        <v/>
      </c>
      <c r="C258" s="18" t="str">
        <f aca="false">IF($A258="","",IF(الموظفين!C254="","",الموظفين!C254))</f>
        <v/>
      </c>
      <c r="D258" s="22" t="str">
        <f aca="false">IF($A258="","",COUNTIFS('الحضور والانصراف'!$B$2:$B$3001,$A258,'الحضور والانصراف'!$P$2:$P$3001,"حاضر",'الحضور والانصراف'!$A$2:$A$3001,"&gt;="&amp;$D$3,'الحضور والانصراف'!$A$2:$A$3001,"&lt;="&amp;$F$3)+COUNTIFS('الحضور والانصراف'!$B$2:$B$3001,$A258,'الحضور والانصراف'!$P$2:$P$3001,"متأخر",'الحضور والانصراف'!$A$2:$A$3001,"&gt;="&amp;$D$3,'الحضور والانصراف'!$A$2:$A$3001,"&lt;="&amp;$F$3)+COUNTIFS('الحضور والانصراف'!$B$2:$B$3001,$A258,'الحضور والانصراف'!$P$2:$P$3001,"بدون انصراف",'الحضور والانصراف'!$A$2:$A$3001,"&gt;="&amp;$D$3,'الحضور والانصراف'!$A$2:$A$3001,"&lt;="&amp;$F$3))</f>
        <v/>
      </c>
      <c r="E258" s="22" t="str">
        <f aca="false">IF($A258="","",COUNTIFS('الحضور والانصراف'!$B$2:$B$3001,$A258,'الحضور والانصراف'!$P$2:$P$3001,"متأخر",'الحضور والانصراف'!$A$2:$A$3001,"&gt;="&amp;$D$3,'الحضور والانصراف'!$A$2:$A$3001,"&lt;="&amp;$F$3))</f>
        <v/>
      </c>
      <c r="F258" s="22" t="str">
        <f aca="false">IF($A258="","",COUNTIFS('الحضور والانصراف'!$B$2:$B$3001,$A258,'الحضور والانصراف'!$P$2:$P$3001,"غائب",'الحضور والانصراف'!$A$2:$A$3001,"&gt;="&amp;$D$3,'الحضور والانصراف'!$A$2:$A$3001,"&lt;="&amp;$F$3)+COUNTIFS('الحضور والانصراف'!$B$2:$B$3001,$A258,'الحضور والانصراف'!$P$2:$P$3001,"غياب",'الحضور والانصراف'!$A$2:$A$3001,"&gt;="&amp;$D$3,'الحضور والانصراف'!$A$2:$A$3001,"&lt;="&amp;$F$3))</f>
        <v/>
      </c>
      <c r="G258" s="22" t="str">
        <f aca="false">IF($A258="","",SUMIFS(الإجازات!$I$2:$I$1001,الإجازات!$A$2:$A$1001,$A258,الإجازات!$G$2:$G$1001,"مقبولة"))</f>
        <v/>
      </c>
      <c r="H258" s="21" t="str">
        <f aca="false">IF($A258="","",SUMIFS('الحضور والانصراف'!$J$2:$J$3001,'الحضور والانصراف'!$B$2:$B$3001,$A258,'الحضور والانصراف'!$A$2:$A$3001,"&gt;="&amp;$D$3,'الحضور والانصراف'!$A$2:$A$3001,"&lt;="&amp;$F$3))</f>
        <v/>
      </c>
      <c r="I258" s="22" t="str">
        <f aca="false">IF($A258="","",SUMIFS('الحضور والانصراف'!$K$2:$K$3001,'الحضور والانصراف'!$B$2:$B$3001,$A258,'الحضور والانصراف'!$A$2:$A$3001,"&gt;="&amp;$D$3,'الحضور والانصراف'!$A$2:$A$3001,"&lt;="&amp;$F$3))</f>
        <v/>
      </c>
      <c r="J258" s="22" t="str">
        <f aca="false">IF($A258="","",SUMIFS('الحضور والانصراف'!$L$2:$L$3001,'الحضور والانصراف'!$B$2:$B$3001,$A258,'الحضور والانصراف'!$A$2:$A$3001,"&gt;="&amp;$D$3,'الحضور والانصراف'!$A$2:$A$3001,"&lt;="&amp;$F$3))</f>
        <v/>
      </c>
      <c r="K258" s="21" t="str">
        <f aca="false">IF($A258="","",ROUND(SUMIFS('الحضور والانصراف'!$M$2:$M$3001,'الحضور والانصراف'!$B$2:$B$3001,$A258,'الحضور والانصراف'!$A$2:$A$3001,"&gt;="&amp;$D$3,'الحضور والانصراف'!$A$2:$A$3001,"&lt;="&amp;$F$3)/60,2))</f>
        <v/>
      </c>
      <c r="L258" s="21" t="str">
        <f aca="false">IF($A258="","",SUMIFS(المأموريات!$F$2:$F$1001,المأموريات!$A$2:$A$1001,$A258,المأموريات!$C$2:$C$1001,"&gt;="&amp;$D$3,المأموريات!$C$2:$C$1001,"&lt;="&amp;$F$3,المأموريات!$H$2:$H$1001,"موافق"))</f>
        <v/>
      </c>
      <c r="M258" s="24" t="str">
        <f aca="false">IF($A258="","",N(الموظفين!K254))</f>
        <v/>
      </c>
      <c r="N258" s="24" t="str">
        <f aca="false">IF($A258="","",SUMIFS('الحضور والانصراف'!$S$2:$S$3001,'الحضور والانصراف'!$B$2:$B$3001,$A258,'الحضور والانصراف'!$A$2:$A$3001,"&gt;="&amp;$D$3,'الحضور والانصراف'!$A$2:$A$3001,"&lt;="&amp;$F$3))</f>
        <v/>
      </c>
      <c r="O258" s="24" t="str">
        <f aca="false">IF($A258="","",SUMIFS('الحضور والانصراف'!$Q$2:$Q$3001,'الحضور والانصراف'!$B$2:$B$3001,$A258,'الحضور والانصراف'!$A$2:$A$3001,"&gt;="&amp;$D$3,'الحضور والانصراف'!$A$2:$A$3001,"&lt;="&amp;$F$3))</f>
        <v/>
      </c>
      <c r="P258" s="24" t="str">
        <f aca="false">IF($A258="","",SUMIFS('الحضور والانصراف'!$R$2:$R$3001,'الحضور والانصراف'!$B$2:$B$3001,$A258,'الحضور والانصراف'!$A$2:$A$3001,"&gt;="&amp;$D$3,'الحضور والانصراف'!$A$2:$A$3001,"&lt;="&amp;$F$3))</f>
        <v/>
      </c>
      <c r="Q258" s="24" t="str">
        <f aca="false">IF($A258="","",M258+N258-O258-P258)</f>
        <v/>
      </c>
    </row>
    <row r="259" customFormat="false" ht="15" hidden="false" customHeight="false" outlineLevel="0" collapsed="false">
      <c r="A259" s="18" t="str">
        <f aca="false">IF(الموظفين!A255="","",الموظفين!A255)</f>
        <v/>
      </c>
      <c r="B259" s="18" t="str">
        <f aca="false">IF($A259="","",الموظفين!B255)</f>
        <v/>
      </c>
      <c r="C259" s="18" t="str">
        <f aca="false">IF($A259="","",IF(الموظفين!C255="","",الموظفين!C255))</f>
        <v/>
      </c>
      <c r="D259" s="22" t="str">
        <f aca="false">IF($A259="","",COUNTIFS('الحضور والانصراف'!$B$2:$B$3001,$A259,'الحضور والانصراف'!$P$2:$P$3001,"حاضر",'الحضور والانصراف'!$A$2:$A$3001,"&gt;="&amp;$D$3,'الحضور والانصراف'!$A$2:$A$3001,"&lt;="&amp;$F$3)+COUNTIFS('الحضور والانصراف'!$B$2:$B$3001,$A259,'الحضور والانصراف'!$P$2:$P$3001,"متأخر",'الحضور والانصراف'!$A$2:$A$3001,"&gt;="&amp;$D$3,'الحضور والانصراف'!$A$2:$A$3001,"&lt;="&amp;$F$3)+COUNTIFS('الحضور والانصراف'!$B$2:$B$3001,$A259,'الحضور والانصراف'!$P$2:$P$3001,"بدون انصراف",'الحضور والانصراف'!$A$2:$A$3001,"&gt;="&amp;$D$3,'الحضور والانصراف'!$A$2:$A$3001,"&lt;="&amp;$F$3))</f>
        <v/>
      </c>
      <c r="E259" s="22" t="str">
        <f aca="false">IF($A259="","",COUNTIFS('الحضور والانصراف'!$B$2:$B$3001,$A259,'الحضور والانصراف'!$P$2:$P$3001,"متأخر",'الحضور والانصراف'!$A$2:$A$3001,"&gt;="&amp;$D$3,'الحضور والانصراف'!$A$2:$A$3001,"&lt;="&amp;$F$3))</f>
        <v/>
      </c>
      <c r="F259" s="22" t="str">
        <f aca="false">IF($A259="","",COUNTIFS('الحضور والانصراف'!$B$2:$B$3001,$A259,'الحضور والانصراف'!$P$2:$P$3001,"غائب",'الحضور والانصراف'!$A$2:$A$3001,"&gt;="&amp;$D$3,'الحضور والانصراف'!$A$2:$A$3001,"&lt;="&amp;$F$3)+COUNTIFS('الحضور والانصراف'!$B$2:$B$3001,$A259,'الحضور والانصراف'!$P$2:$P$3001,"غياب",'الحضور والانصراف'!$A$2:$A$3001,"&gt;="&amp;$D$3,'الحضور والانصراف'!$A$2:$A$3001,"&lt;="&amp;$F$3))</f>
        <v/>
      </c>
      <c r="G259" s="22" t="str">
        <f aca="false">IF($A259="","",SUMIFS(الإجازات!$I$2:$I$1001,الإجازات!$A$2:$A$1001,$A259,الإجازات!$G$2:$G$1001,"مقبولة"))</f>
        <v/>
      </c>
      <c r="H259" s="21" t="str">
        <f aca="false">IF($A259="","",SUMIFS('الحضور والانصراف'!$J$2:$J$3001,'الحضور والانصراف'!$B$2:$B$3001,$A259,'الحضور والانصراف'!$A$2:$A$3001,"&gt;="&amp;$D$3,'الحضور والانصراف'!$A$2:$A$3001,"&lt;="&amp;$F$3))</f>
        <v/>
      </c>
      <c r="I259" s="22" t="str">
        <f aca="false">IF($A259="","",SUMIFS('الحضور والانصراف'!$K$2:$K$3001,'الحضور والانصراف'!$B$2:$B$3001,$A259,'الحضور والانصراف'!$A$2:$A$3001,"&gt;="&amp;$D$3,'الحضور والانصراف'!$A$2:$A$3001,"&lt;="&amp;$F$3))</f>
        <v/>
      </c>
      <c r="J259" s="22" t="str">
        <f aca="false">IF($A259="","",SUMIFS('الحضور والانصراف'!$L$2:$L$3001,'الحضور والانصراف'!$B$2:$B$3001,$A259,'الحضور والانصراف'!$A$2:$A$3001,"&gt;="&amp;$D$3,'الحضور والانصراف'!$A$2:$A$3001,"&lt;="&amp;$F$3))</f>
        <v/>
      </c>
      <c r="K259" s="21" t="str">
        <f aca="false">IF($A259="","",ROUND(SUMIFS('الحضور والانصراف'!$M$2:$M$3001,'الحضور والانصراف'!$B$2:$B$3001,$A259,'الحضور والانصراف'!$A$2:$A$3001,"&gt;="&amp;$D$3,'الحضور والانصراف'!$A$2:$A$3001,"&lt;="&amp;$F$3)/60,2))</f>
        <v/>
      </c>
      <c r="L259" s="21" t="str">
        <f aca="false">IF($A259="","",SUMIFS(المأموريات!$F$2:$F$1001,المأموريات!$A$2:$A$1001,$A259,المأموريات!$C$2:$C$1001,"&gt;="&amp;$D$3,المأموريات!$C$2:$C$1001,"&lt;="&amp;$F$3,المأموريات!$H$2:$H$1001,"موافق"))</f>
        <v/>
      </c>
      <c r="M259" s="24" t="str">
        <f aca="false">IF($A259="","",N(الموظفين!K255))</f>
        <v/>
      </c>
      <c r="N259" s="24" t="str">
        <f aca="false">IF($A259="","",SUMIFS('الحضور والانصراف'!$S$2:$S$3001,'الحضور والانصراف'!$B$2:$B$3001,$A259,'الحضور والانصراف'!$A$2:$A$3001,"&gt;="&amp;$D$3,'الحضور والانصراف'!$A$2:$A$3001,"&lt;="&amp;$F$3))</f>
        <v/>
      </c>
      <c r="O259" s="24" t="str">
        <f aca="false">IF($A259="","",SUMIFS('الحضور والانصراف'!$Q$2:$Q$3001,'الحضور والانصراف'!$B$2:$B$3001,$A259,'الحضور والانصراف'!$A$2:$A$3001,"&gt;="&amp;$D$3,'الحضور والانصراف'!$A$2:$A$3001,"&lt;="&amp;$F$3))</f>
        <v/>
      </c>
      <c r="P259" s="24" t="str">
        <f aca="false">IF($A259="","",SUMIFS('الحضور والانصراف'!$R$2:$R$3001,'الحضور والانصراف'!$B$2:$B$3001,$A259,'الحضور والانصراف'!$A$2:$A$3001,"&gt;="&amp;$D$3,'الحضور والانصراف'!$A$2:$A$3001,"&lt;="&amp;$F$3))</f>
        <v/>
      </c>
      <c r="Q259" s="24" t="str">
        <f aca="false">IF($A259="","",M259+N259-O259-P259)</f>
        <v/>
      </c>
    </row>
    <row r="260" customFormat="false" ht="15" hidden="false" customHeight="false" outlineLevel="0" collapsed="false">
      <c r="A260" s="18" t="str">
        <f aca="false">IF(الموظفين!A256="","",الموظفين!A256)</f>
        <v/>
      </c>
      <c r="B260" s="18" t="str">
        <f aca="false">IF($A260="","",الموظفين!B256)</f>
        <v/>
      </c>
      <c r="C260" s="18" t="str">
        <f aca="false">IF($A260="","",IF(الموظفين!C256="","",الموظفين!C256))</f>
        <v/>
      </c>
      <c r="D260" s="22" t="str">
        <f aca="false">IF($A260="","",COUNTIFS('الحضور والانصراف'!$B$2:$B$3001,$A260,'الحضور والانصراف'!$P$2:$P$3001,"حاضر",'الحضور والانصراف'!$A$2:$A$3001,"&gt;="&amp;$D$3,'الحضور والانصراف'!$A$2:$A$3001,"&lt;="&amp;$F$3)+COUNTIFS('الحضور والانصراف'!$B$2:$B$3001,$A260,'الحضور والانصراف'!$P$2:$P$3001,"متأخر",'الحضور والانصراف'!$A$2:$A$3001,"&gt;="&amp;$D$3,'الحضور والانصراف'!$A$2:$A$3001,"&lt;="&amp;$F$3)+COUNTIFS('الحضور والانصراف'!$B$2:$B$3001,$A260,'الحضور والانصراف'!$P$2:$P$3001,"بدون انصراف",'الحضور والانصراف'!$A$2:$A$3001,"&gt;="&amp;$D$3,'الحضور والانصراف'!$A$2:$A$3001,"&lt;="&amp;$F$3))</f>
        <v/>
      </c>
      <c r="E260" s="22" t="str">
        <f aca="false">IF($A260="","",COUNTIFS('الحضور والانصراف'!$B$2:$B$3001,$A260,'الحضور والانصراف'!$P$2:$P$3001,"متأخر",'الحضور والانصراف'!$A$2:$A$3001,"&gt;="&amp;$D$3,'الحضور والانصراف'!$A$2:$A$3001,"&lt;="&amp;$F$3))</f>
        <v/>
      </c>
      <c r="F260" s="22" t="str">
        <f aca="false">IF($A260="","",COUNTIFS('الحضور والانصراف'!$B$2:$B$3001,$A260,'الحضور والانصراف'!$P$2:$P$3001,"غائب",'الحضور والانصراف'!$A$2:$A$3001,"&gt;="&amp;$D$3,'الحضور والانصراف'!$A$2:$A$3001,"&lt;="&amp;$F$3)+COUNTIFS('الحضور والانصراف'!$B$2:$B$3001,$A260,'الحضور والانصراف'!$P$2:$P$3001,"غياب",'الحضور والانصراف'!$A$2:$A$3001,"&gt;="&amp;$D$3,'الحضور والانصراف'!$A$2:$A$3001,"&lt;="&amp;$F$3))</f>
        <v/>
      </c>
      <c r="G260" s="22" t="str">
        <f aca="false">IF($A260="","",SUMIFS(الإجازات!$I$2:$I$1001,الإجازات!$A$2:$A$1001,$A260,الإجازات!$G$2:$G$1001,"مقبولة"))</f>
        <v/>
      </c>
      <c r="H260" s="21" t="str">
        <f aca="false">IF($A260="","",SUMIFS('الحضور والانصراف'!$J$2:$J$3001,'الحضور والانصراف'!$B$2:$B$3001,$A260,'الحضور والانصراف'!$A$2:$A$3001,"&gt;="&amp;$D$3,'الحضور والانصراف'!$A$2:$A$3001,"&lt;="&amp;$F$3))</f>
        <v/>
      </c>
      <c r="I260" s="22" t="str">
        <f aca="false">IF($A260="","",SUMIFS('الحضور والانصراف'!$K$2:$K$3001,'الحضور والانصراف'!$B$2:$B$3001,$A260,'الحضور والانصراف'!$A$2:$A$3001,"&gt;="&amp;$D$3,'الحضور والانصراف'!$A$2:$A$3001,"&lt;="&amp;$F$3))</f>
        <v/>
      </c>
      <c r="J260" s="22" t="str">
        <f aca="false">IF($A260="","",SUMIFS('الحضور والانصراف'!$L$2:$L$3001,'الحضور والانصراف'!$B$2:$B$3001,$A260,'الحضور والانصراف'!$A$2:$A$3001,"&gt;="&amp;$D$3,'الحضور والانصراف'!$A$2:$A$3001,"&lt;="&amp;$F$3))</f>
        <v/>
      </c>
      <c r="K260" s="21" t="str">
        <f aca="false">IF($A260="","",ROUND(SUMIFS('الحضور والانصراف'!$M$2:$M$3001,'الحضور والانصراف'!$B$2:$B$3001,$A260,'الحضور والانصراف'!$A$2:$A$3001,"&gt;="&amp;$D$3,'الحضور والانصراف'!$A$2:$A$3001,"&lt;="&amp;$F$3)/60,2))</f>
        <v/>
      </c>
      <c r="L260" s="21" t="str">
        <f aca="false">IF($A260="","",SUMIFS(المأموريات!$F$2:$F$1001,المأموريات!$A$2:$A$1001,$A260,المأموريات!$C$2:$C$1001,"&gt;="&amp;$D$3,المأموريات!$C$2:$C$1001,"&lt;="&amp;$F$3,المأموريات!$H$2:$H$1001,"موافق"))</f>
        <v/>
      </c>
      <c r="M260" s="24" t="str">
        <f aca="false">IF($A260="","",N(الموظفين!K256))</f>
        <v/>
      </c>
      <c r="N260" s="24" t="str">
        <f aca="false">IF($A260="","",SUMIFS('الحضور والانصراف'!$S$2:$S$3001,'الحضور والانصراف'!$B$2:$B$3001,$A260,'الحضور والانصراف'!$A$2:$A$3001,"&gt;="&amp;$D$3,'الحضور والانصراف'!$A$2:$A$3001,"&lt;="&amp;$F$3))</f>
        <v/>
      </c>
      <c r="O260" s="24" t="str">
        <f aca="false">IF($A260="","",SUMIFS('الحضور والانصراف'!$Q$2:$Q$3001,'الحضور والانصراف'!$B$2:$B$3001,$A260,'الحضور والانصراف'!$A$2:$A$3001,"&gt;="&amp;$D$3,'الحضور والانصراف'!$A$2:$A$3001,"&lt;="&amp;$F$3))</f>
        <v/>
      </c>
      <c r="P260" s="24" t="str">
        <f aca="false">IF($A260="","",SUMIFS('الحضور والانصراف'!$R$2:$R$3001,'الحضور والانصراف'!$B$2:$B$3001,$A260,'الحضور والانصراف'!$A$2:$A$3001,"&gt;="&amp;$D$3,'الحضور والانصراف'!$A$2:$A$3001,"&lt;="&amp;$F$3))</f>
        <v/>
      </c>
      <c r="Q260" s="24" t="str">
        <f aca="false">IF($A260="","",M260+N260-O260-P260)</f>
        <v/>
      </c>
    </row>
    <row r="261" customFormat="false" ht="15" hidden="false" customHeight="false" outlineLevel="0" collapsed="false">
      <c r="A261" s="18" t="str">
        <f aca="false">IF(الموظفين!A257="","",الموظفين!A257)</f>
        <v/>
      </c>
      <c r="B261" s="18" t="str">
        <f aca="false">IF($A261="","",الموظفين!B257)</f>
        <v/>
      </c>
      <c r="C261" s="18" t="str">
        <f aca="false">IF($A261="","",IF(الموظفين!C257="","",الموظفين!C257))</f>
        <v/>
      </c>
      <c r="D261" s="22" t="str">
        <f aca="false">IF($A261="","",COUNTIFS('الحضور والانصراف'!$B$2:$B$3001,$A261,'الحضور والانصراف'!$P$2:$P$3001,"حاضر",'الحضور والانصراف'!$A$2:$A$3001,"&gt;="&amp;$D$3,'الحضور والانصراف'!$A$2:$A$3001,"&lt;="&amp;$F$3)+COUNTIFS('الحضور والانصراف'!$B$2:$B$3001,$A261,'الحضور والانصراف'!$P$2:$P$3001,"متأخر",'الحضور والانصراف'!$A$2:$A$3001,"&gt;="&amp;$D$3,'الحضور والانصراف'!$A$2:$A$3001,"&lt;="&amp;$F$3)+COUNTIFS('الحضور والانصراف'!$B$2:$B$3001,$A261,'الحضور والانصراف'!$P$2:$P$3001,"بدون انصراف",'الحضور والانصراف'!$A$2:$A$3001,"&gt;="&amp;$D$3,'الحضور والانصراف'!$A$2:$A$3001,"&lt;="&amp;$F$3))</f>
        <v/>
      </c>
      <c r="E261" s="22" t="str">
        <f aca="false">IF($A261="","",COUNTIFS('الحضور والانصراف'!$B$2:$B$3001,$A261,'الحضور والانصراف'!$P$2:$P$3001,"متأخر",'الحضور والانصراف'!$A$2:$A$3001,"&gt;="&amp;$D$3,'الحضور والانصراف'!$A$2:$A$3001,"&lt;="&amp;$F$3))</f>
        <v/>
      </c>
      <c r="F261" s="22" t="str">
        <f aca="false">IF($A261="","",COUNTIFS('الحضور والانصراف'!$B$2:$B$3001,$A261,'الحضور والانصراف'!$P$2:$P$3001,"غائب",'الحضور والانصراف'!$A$2:$A$3001,"&gt;="&amp;$D$3,'الحضور والانصراف'!$A$2:$A$3001,"&lt;="&amp;$F$3)+COUNTIFS('الحضور والانصراف'!$B$2:$B$3001,$A261,'الحضور والانصراف'!$P$2:$P$3001,"غياب",'الحضور والانصراف'!$A$2:$A$3001,"&gt;="&amp;$D$3,'الحضور والانصراف'!$A$2:$A$3001,"&lt;="&amp;$F$3))</f>
        <v/>
      </c>
      <c r="G261" s="22" t="str">
        <f aca="false">IF($A261="","",SUMIFS(الإجازات!$I$2:$I$1001,الإجازات!$A$2:$A$1001,$A261,الإجازات!$G$2:$G$1001,"مقبولة"))</f>
        <v/>
      </c>
      <c r="H261" s="21" t="str">
        <f aca="false">IF($A261="","",SUMIFS('الحضور والانصراف'!$J$2:$J$3001,'الحضور والانصراف'!$B$2:$B$3001,$A261,'الحضور والانصراف'!$A$2:$A$3001,"&gt;="&amp;$D$3,'الحضور والانصراف'!$A$2:$A$3001,"&lt;="&amp;$F$3))</f>
        <v/>
      </c>
      <c r="I261" s="22" t="str">
        <f aca="false">IF($A261="","",SUMIFS('الحضور والانصراف'!$K$2:$K$3001,'الحضور والانصراف'!$B$2:$B$3001,$A261,'الحضور والانصراف'!$A$2:$A$3001,"&gt;="&amp;$D$3,'الحضور والانصراف'!$A$2:$A$3001,"&lt;="&amp;$F$3))</f>
        <v/>
      </c>
      <c r="J261" s="22" t="str">
        <f aca="false">IF($A261="","",SUMIFS('الحضور والانصراف'!$L$2:$L$3001,'الحضور والانصراف'!$B$2:$B$3001,$A261,'الحضور والانصراف'!$A$2:$A$3001,"&gt;="&amp;$D$3,'الحضور والانصراف'!$A$2:$A$3001,"&lt;="&amp;$F$3))</f>
        <v/>
      </c>
      <c r="K261" s="21" t="str">
        <f aca="false">IF($A261="","",ROUND(SUMIFS('الحضور والانصراف'!$M$2:$M$3001,'الحضور والانصراف'!$B$2:$B$3001,$A261,'الحضور والانصراف'!$A$2:$A$3001,"&gt;="&amp;$D$3,'الحضور والانصراف'!$A$2:$A$3001,"&lt;="&amp;$F$3)/60,2))</f>
        <v/>
      </c>
      <c r="L261" s="21" t="str">
        <f aca="false">IF($A261="","",SUMIFS(المأموريات!$F$2:$F$1001,المأموريات!$A$2:$A$1001,$A261,المأموريات!$C$2:$C$1001,"&gt;="&amp;$D$3,المأموريات!$C$2:$C$1001,"&lt;="&amp;$F$3,المأموريات!$H$2:$H$1001,"موافق"))</f>
        <v/>
      </c>
      <c r="M261" s="24" t="str">
        <f aca="false">IF($A261="","",N(الموظفين!K257))</f>
        <v/>
      </c>
      <c r="N261" s="24" t="str">
        <f aca="false">IF($A261="","",SUMIFS('الحضور والانصراف'!$S$2:$S$3001,'الحضور والانصراف'!$B$2:$B$3001,$A261,'الحضور والانصراف'!$A$2:$A$3001,"&gt;="&amp;$D$3,'الحضور والانصراف'!$A$2:$A$3001,"&lt;="&amp;$F$3))</f>
        <v/>
      </c>
      <c r="O261" s="24" t="str">
        <f aca="false">IF($A261="","",SUMIFS('الحضور والانصراف'!$Q$2:$Q$3001,'الحضور والانصراف'!$B$2:$B$3001,$A261,'الحضور والانصراف'!$A$2:$A$3001,"&gt;="&amp;$D$3,'الحضور والانصراف'!$A$2:$A$3001,"&lt;="&amp;$F$3))</f>
        <v/>
      </c>
      <c r="P261" s="24" t="str">
        <f aca="false">IF($A261="","",SUMIFS('الحضور والانصراف'!$R$2:$R$3001,'الحضور والانصراف'!$B$2:$B$3001,$A261,'الحضور والانصراف'!$A$2:$A$3001,"&gt;="&amp;$D$3,'الحضور والانصراف'!$A$2:$A$3001,"&lt;="&amp;$F$3))</f>
        <v/>
      </c>
      <c r="Q261" s="24" t="str">
        <f aca="false">IF($A261="","",M261+N261-O261-P261)</f>
        <v/>
      </c>
    </row>
    <row r="262" customFormat="false" ht="15" hidden="false" customHeight="false" outlineLevel="0" collapsed="false">
      <c r="A262" s="18" t="str">
        <f aca="false">IF(الموظفين!A258="","",الموظفين!A258)</f>
        <v/>
      </c>
      <c r="B262" s="18" t="str">
        <f aca="false">IF($A262="","",الموظفين!B258)</f>
        <v/>
      </c>
      <c r="C262" s="18" t="str">
        <f aca="false">IF($A262="","",IF(الموظفين!C258="","",الموظفين!C258))</f>
        <v/>
      </c>
      <c r="D262" s="22" t="str">
        <f aca="false">IF($A262="","",COUNTIFS('الحضور والانصراف'!$B$2:$B$3001,$A262,'الحضور والانصراف'!$P$2:$P$3001,"حاضر",'الحضور والانصراف'!$A$2:$A$3001,"&gt;="&amp;$D$3,'الحضور والانصراف'!$A$2:$A$3001,"&lt;="&amp;$F$3)+COUNTIFS('الحضور والانصراف'!$B$2:$B$3001,$A262,'الحضور والانصراف'!$P$2:$P$3001,"متأخر",'الحضور والانصراف'!$A$2:$A$3001,"&gt;="&amp;$D$3,'الحضور والانصراف'!$A$2:$A$3001,"&lt;="&amp;$F$3)+COUNTIFS('الحضور والانصراف'!$B$2:$B$3001,$A262,'الحضور والانصراف'!$P$2:$P$3001,"بدون انصراف",'الحضور والانصراف'!$A$2:$A$3001,"&gt;="&amp;$D$3,'الحضور والانصراف'!$A$2:$A$3001,"&lt;="&amp;$F$3))</f>
        <v/>
      </c>
      <c r="E262" s="22" t="str">
        <f aca="false">IF($A262="","",COUNTIFS('الحضور والانصراف'!$B$2:$B$3001,$A262,'الحضور والانصراف'!$P$2:$P$3001,"متأخر",'الحضور والانصراف'!$A$2:$A$3001,"&gt;="&amp;$D$3,'الحضور والانصراف'!$A$2:$A$3001,"&lt;="&amp;$F$3))</f>
        <v/>
      </c>
      <c r="F262" s="22" t="str">
        <f aca="false">IF($A262="","",COUNTIFS('الحضور والانصراف'!$B$2:$B$3001,$A262,'الحضور والانصراف'!$P$2:$P$3001,"غائب",'الحضور والانصراف'!$A$2:$A$3001,"&gt;="&amp;$D$3,'الحضور والانصراف'!$A$2:$A$3001,"&lt;="&amp;$F$3)+COUNTIFS('الحضور والانصراف'!$B$2:$B$3001,$A262,'الحضور والانصراف'!$P$2:$P$3001,"غياب",'الحضور والانصراف'!$A$2:$A$3001,"&gt;="&amp;$D$3,'الحضور والانصراف'!$A$2:$A$3001,"&lt;="&amp;$F$3))</f>
        <v/>
      </c>
      <c r="G262" s="22" t="str">
        <f aca="false">IF($A262="","",SUMIFS(الإجازات!$I$2:$I$1001,الإجازات!$A$2:$A$1001,$A262,الإجازات!$G$2:$G$1001,"مقبولة"))</f>
        <v/>
      </c>
      <c r="H262" s="21" t="str">
        <f aca="false">IF($A262="","",SUMIFS('الحضور والانصراف'!$J$2:$J$3001,'الحضور والانصراف'!$B$2:$B$3001,$A262,'الحضور والانصراف'!$A$2:$A$3001,"&gt;="&amp;$D$3,'الحضور والانصراف'!$A$2:$A$3001,"&lt;="&amp;$F$3))</f>
        <v/>
      </c>
      <c r="I262" s="22" t="str">
        <f aca="false">IF($A262="","",SUMIFS('الحضور والانصراف'!$K$2:$K$3001,'الحضور والانصراف'!$B$2:$B$3001,$A262,'الحضور والانصراف'!$A$2:$A$3001,"&gt;="&amp;$D$3,'الحضور والانصراف'!$A$2:$A$3001,"&lt;="&amp;$F$3))</f>
        <v/>
      </c>
      <c r="J262" s="22" t="str">
        <f aca="false">IF($A262="","",SUMIFS('الحضور والانصراف'!$L$2:$L$3001,'الحضور والانصراف'!$B$2:$B$3001,$A262,'الحضور والانصراف'!$A$2:$A$3001,"&gt;="&amp;$D$3,'الحضور والانصراف'!$A$2:$A$3001,"&lt;="&amp;$F$3))</f>
        <v/>
      </c>
      <c r="K262" s="21" t="str">
        <f aca="false">IF($A262="","",ROUND(SUMIFS('الحضور والانصراف'!$M$2:$M$3001,'الحضور والانصراف'!$B$2:$B$3001,$A262,'الحضور والانصراف'!$A$2:$A$3001,"&gt;="&amp;$D$3,'الحضور والانصراف'!$A$2:$A$3001,"&lt;="&amp;$F$3)/60,2))</f>
        <v/>
      </c>
      <c r="L262" s="21" t="str">
        <f aca="false">IF($A262="","",SUMIFS(المأموريات!$F$2:$F$1001,المأموريات!$A$2:$A$1001,$A262,المأموريات!$C$2:$C$1001,"&gt;="&amp;$D$3,المأموريات!$C$2:$C$1001,"&lt;="&amp;$F$3,المأموريات!$H$2:$H$1001,"موافق"))</f>
        <v/>
      </c>
      <c r="M262" s="24" t="str">
        <f aca="false">IF($A262="","",N(الموظفين!K258))</f>
        <v/>
      </c>
      <c r="N262" s="24" t="str">
        <f aca="false">IF($A262="","",SUMIFS('الحضور والانصراف'!$S$2:$S$3001,'الحضور والانصراف'!$B$2:$B$3001,$A262,'الحضور والانصراف'!$A$2:$A$3001,"&gt;="&amp;$D$3,'الحضور والانصراف'!$A$2:$A$3001,"&lt;="&amp;$F$3))</f>
        <v/>
      </c>
      <c r="O262" s="24" t="str">
        <f aca="false">IF($A262="","",SUMIFS('الحضور والانصراف'!$Q$2:$Q$3001,'الحضور والانصراف'!$B$2:$B$3001,$A262,'الحضور والانصراف'!$A$2:$A$3001,"&gt;="&amp;$D$3,'الحضور والانصراف'!$A$2:$A$3001,"&lt;="&amp;$F$3))</f>
        <v/>
      </c>
      <c r="P262" s="24" t="str">
        <f aca="false">IF($A262="","",SUMIFS('الحضور والانصراف'!$R$2:$R$3001,'الحضور والانصراف'!$B$2:$B$3001,$A262,'الحضور والانصراف'!$A$2:$A$3001,"&gt;="&amp;$D$3,'الحضور والانصراف'!$A$2:$A$3001,"&lt;="&amp;$F$3))</f>
        <v/>
      </c>
      <c r="Q262" s="24" t="str">
        <f aca="false">IF($A262="","",M262+N262-O262-P262)</f>
        <v/>
      </c>
    </row>
    <row r="263" customFormat="false" ht="15" hidden="false" customHeight="false" outlineLevel="0" collapsed="false">
      <c r="A263" s="18" t="str">
        <f aca="false">IF(الموظفين!A259="","",الموظفين!A259)</f>
        <v/>
      </c>
      <c r="B263" s="18" t="str">
        <f aca="false">IF($A263="","",الموظفين!B259)</f>
        <v/>
      </c>
      <c r="C263" s="18" t="str">
        <f aca="false">IF($A263="","",IF(الموظفين!C259="","",الموظفين!C259))</f>
        <v/>
      </c>
      <c r="D263" s="22" t="str">
        <f aca="false">IF($A263="","",COUNTIFS('الحضور والانصراف'!$B$2:$B$3001,$A263,'الحضور والانصراف'!$P$2:$P$3001,"حاضر",'الحضور والانصراف'!$A$2:$A$3001,"&gt;="&amp;$D$3,'الحضور والانصراف'!$A$2:$A$3001,"&lt;="&amp;$F$3)+COUNTIFS('الحضور والانصراف'!$B$2:$B$3001,$A263,'الحضور والانصراف'!$P$2:$P$3001,"متأخر",'الحضور والانصراف'!$A$2:$A$3001,"&gt;="&amp;$D$3,'الحضور والانصراف'!$A$2:$A$3001,"&lt;="&amp;$F$3)+COUNTIFS('الحضور والانصراف'!$B$2:$B$3001,$A263,'الحضور والانصراف'!$P$2:$P$3001,"بدون انصراف",'الحضور والانصراف'!$A$2:$A$3001,"&gt;="&amp;$D$3,'الحضور والانصراف'!$A$2:$A$3001,"&lt;="&amp;$F$3))</f>
        <v/>
      </c>
      <c r="E263" s="22" t="str">
        <f aca="false">IF($A263="","",COUNTIFS('الحضور والانصراف'!$B$2:$B$3001,$A263,'الحضور والانصراف'!$P$2:$P$3001,"متأخر",'الحضور والانصراف'!$A$2:$A$3001,"&gt;="&amp;$D$3,'الحضور والانصراف'!$A$2:$A$3001,"&lt;="&amp;$F$3))</f>
        <v/>
      </c>
      <c r="F263" s="22" t="str">
        <f aca="false">IF($A263="","",COUNTIFS('الحضور والانصراف'!$B$2:$B$3001,$A263,'الحضور والانصراف'!$P$2:$P$3001,"غائب",'الحضور والانصراف'!$A$2:$A$3001,"&gt;="&amp;$D$3,'الحضور والانصراف'!$A$2:$A$3001,"&lt;="&amp;$F$3)+COUNTIFS('الحضور والانصراف'!$B$2:$B$3001,$A263,'الحضور والانصراف'!$P$2:$P$3001,"غياب",'الحضور والانصراف'!$A$2:$A$3001,"&gt;="&amp;$D$3,'الحضور والانصراف'!$A$2:$A$3001,"&lt;="&amp;$F$3))</f>
        <v/>
      </c>
      <c r="G263" s="22" t="str">
        <f aca="false">IF($A263="","",SUMIFS(الإجازات!$I$2:$I$1001,الإجازات!$A$2:$A$1001,$A263,الإجازات!$G$2:$G$1001,"مقبولة"))</f>
        <v/>
      </c>
      <c r="H263" s="21" t="str">
        <f aca="false">IF($A263="","",SUMIFS('الحضور والانصراف'!$J$2:$J$3001,'الحضور والانصراف'!$B$2:$B$3001,$A263,'الحضور والانصراف'!$A$2:$A$3001,"&gt;="&amp;$D$3,'الحضور والانصراف'!$A$2:$A$3001,"&lt;="&amp;$F$3))</f>
        <v/>
      </c>
      <c r="I263" s="22" t="str">
        <f aca="false">IF($A263="","",SUMIFS('الحضور والانصراف'!$K$2:$K$3001,'الحضور والانصراف'!$B$2:$B$3001,$A263,'الحضور والانصراف'!$A$2:$A$3001,"&gt;="&amp;$D$3,'الحضور والانصراف'!$A$2:$A$3001,"&lt;="&amp;$F$3))</f>
        <v/>
      </c>
      <c r="J263" s="22" t="str">
        <f aca="false">IF($A263="","",SUMIFS('الحضور والانصراف'!$L$2:$L$3001,'الحضور والانصراف'!$B$2:$B$3001,$A263,'الحضور والانصراف'!$A$2:$A$3001,"&gt;="&amp;$D$3,'الحضور والانصراف'!$A$2:$A$3001,"&lt;="&amp;$F$3))</f>
        <v/>
      </c>
      <c r="K263" s="21" t="str">
        <f aca="false">IF($A263="","",ROUND(SUMIFS('الحضور والانصراف'!$M$2:$M$3001,'الحضور والانصراف'!$B$2:$B$3001,$A263,'الحضور والانصراف'!$A$2:$A$3001,"&gt;="&amp;$D$3,'الحضور والانصراف'!$A$2:$A$3001,"&lt;="&amp;$F$3)/60,2))</f>
        <v/>
      </c>
      <c r="L263" s="21" t="str">
        <f aca="false">IF($A263="","",SUMIFS(المأموريات!$F$2:$F$1001,المأموريات!$A$2:$A$1001,$A263,المأموريات!$C$2:$C$1001,"&gt;="&amp;$D$3,المأموريات!$C$2:$C$1001,"&lt;="&amp;$F$3,المأموريات!$H$2:$H$1001,"موافق"))</f>
        <v/>
      </c>
      <c r="M263" s="24" t="str">
        <f aca="false">IF($A263="","",N(الموظفين!K259))</f>
        <v/>
      </c>
      <c r="N263" s="24" t="str">
        <f aca="false">IF($A263="","",SUMIFS('الحضور والانصراف'!$S$2:$S$3001,'الحضور والانصراف'!$B$2:$B$3001,$A263,'الحضور والانصراف'!$A$2:$A$3001,"&gt;="&amp;$D$3,'الحضور والانصراف'!$A$2:$A$3001,"&lt;="&amp;$F$3))</f>
        <v/>
      </c>
      <c r="O263" s="24" t="str">
        <f aca="false">IF($A263="","",SUMIFS('الحضور والانصراف'!$Q$2:$Q$3001,'الحضور والانصراف'!$B$2:$B$3001,$A263,'الحضور والانصراف'!$A$2:$A$3001,"&gt;="&amp;$D$3,'الحضور والانصراف'!$A$2:$A$3001,"&lt;="&amp;$F$3))</f>
        <v/>
      </c>
      <c r="P263" s="24" t="str">
        <f aca="false">IF($A263="","",SUMIFS('الحضور والانصراف'!$R$2:$R$3001,'الحضور والانصراف'!$B$2:$B$3001,$A263,'الحضور والانصراف'!$A$2:$A$3001,"&gt;="&amp;$D$3,'الحضور والانصراف'!$A$2:$A$3001,"&lt;="&amp;$F$3))</f>
        <v/>
      </c>
      <c r="Q263" s="24" t="str">
        <f aca="false">IF($A263="","",M263+N263-O263-P263)</f>
        <v/>
      </c>
    </row>
    <row r="264" customFormat="false" ht="15" hidden="false" customHeight="false" outlineLevel="0" collapsed="false">
      <c r="A264" s="18" t="str">
        <f aca="false">IF(الموظفين!A260="","",الموظفين!A260)</f>
        <v/>
      </c>
      <c r="B264" s="18" t="str">
        <f aca="false">IF($A264="","",الموظفين!B260)</f>
        <v/>
      </c>
      <c r="C264" s="18" t="str">
        <f aca="false">IF($A264="","",IF(الموظفين!C260="","",الموظفين!C260))</f>
        <v/>
      </c>
      <c r="D264" s="22" t="str">
        <f aca="false">IF($A264="","",COUNTIFS('الحضور والانصراف'!$B$2:$B$3001,$A264,'الحضور والانصراف'!$P$2:$P$3001,"حاضر",'الحضور والانصراف'!$A$2:$A$3001,"&gt;="&amp;$D$3,'الحضور والانصراف'!$A$2:$A$3001,"&lt;="&amp;$F$3)+COUNTIFS('الحضور والانصراف'!$B$2:$B$3001,$A264,'الحضور والانصراف'!$P$2:$P$3001,"متأخر",'الحضور والانصراف'!$A$2:$A$3001,"&gt;="&amp;$D$3,'الحضور والانصراف'!$A$2:$A$3001,"&lt;="&amp;$F$3)+COUNTIFS('الحضور والانصراف'!$B$2:$B$3001,$A264,'الحضور والانصراف'!$P$2:$P$3001,"بدون انصراف",'الحضور والانصراف'!$A$2:$A$3001,"&gt;="&amp;$D$3,'الحضور والانصراف'!$A$2:$A$3001,"&lt;="&amp;$F$3))</f>
        <v/>
      </c>
      <c r="E264" s="22" t="str">
        <f aca="false">IF($A264="","",COUNTIFS('الحضور والانصراف'!$B$2:$B$3001,$A264,'الحضور والانصراف'!$P$2:$P$3001,"متأخر",'الحضور والانصراف'!$A$2:$A$3001,"&gt;="&amp;$D$3,'الحضور والانصراف'!$A$2:$A$3001,"&lt;="&amp;$F$3))</f>
        <v/>
      </c>
      <c r="F264" s="22" t="str">
        <f aca="false">IF($A264="","",COUNTIFS('الحضور والانصراف'!$B$2:$B$3001,$A264,'الحضور والانصراف'!$P$2:$P$3001,"غائب",'الحضور والانصراف'!$A$2:$A$3001,"&gt;="&amp;$D$3,'الحضور والانصراف'!$A$2:$A$3001,"&lt;="&amp;$F$3)+COUNTIFS('الحضور والانصراف'!$B$2:$B$3001,$A264,'الحضور والانصراف'!$P$2:$P$3001,"غياب",'الحضور والانصراف'!$A$2:$A$3001,"&gt;="&amp;$D$3,'الحضور والانصراف'!$A$2:$A$3001,"&lt;="&amp;$F$3))</f>
        <v/>
      </c>
      <c r="G264" s="22" t="str">
        <f aca="false">IF($A264="","",SUMIFS(الإجازات!$I$2:$I$1001,الإجازات!$A$2:$A$1001,$A264,الإجازات!$G$2:$G$1001,"مقبولة"))</f>
        <v/>
      </c>
      <c r="H264" s="21" t="str">
        <f aca="false">IF($A264="","",SUMIFS('الحضور والانصراف'!$J$2:$J$3001,'الحضور والانصراف'!$B$2:$B$3001,$A264,'الحضور والانصراف'!$A$2:$A$3001,"&gt;="&amp;$D$3,'الحضور والانصراف'!$A$2:$A$3001,"&lt;="&amp;$F$3))</f>
        <v/>
      </c>
      <c r="I264" s="22" t="str">
        <f aca="false">IF($A264="","",SUMIFS('الحضور والانصراف'!$K$2:$K$3001,'الحضور والانصراف'!$B$2:$B$3001,$A264,'الحضور والانصراف'!$A$2:$A$3001,"&gt;="&amp;$D$3,'الحضور والانصراف'!$A$2:$A$3001,"&lt;="&amp;$F$3))</f>
        <v/>
      </c>
      <c r="J264" s="22" t="str">
        <f aca="false">IF($A264="","",SUMIFS('الحضور والانصراف'!$L$2:$L$3001,'الحضور والانصراف'!$B$2:$B$3001,$A264,'الحضور والانصراف'!$A$2:$A$3001,"&gt;="&amp;$D$3,'الحضور والانصراف'!$A$2:$A$3001,"&lt;="&amp;$F$3))</f>
        <v/>
      </c>
      <c r="K264" s="21" t="str">
        <f aca="false">IF($A264="","",ROUND(SUMIFS('الحضور والانصراف'!$M$2:$M$3001,'الحضور والانصراف'!$B$2:$B$3001,$A264,'الحضور والانصراف'!$A$2:$A$3001,"&gt;="&amp;$D$3,'الحضور والانصراف'!$A$2:$A$3001,"&lt;="&amp;$F$3)/60,2))</f>
        <v/>
      </c>
      <c r="L264" s="21" t="str">
        <f aca="false">IF($A264="","",SUMIFS(المأموريات!$F$2:$F$1001,المأموريات!$A$2:$A$1001,$A264,المأموريات!$C$2:$C$1001,"&gt;="&amp;$D$3,المأموريات!$C$2:$C$1001,"&lt;="&amp;$F$3,المأموريات!$H$2:$H$1001,"موافق"))</f>
        <v/>
      </c>
      <c r="M264" s="24" t="str">
        <f aca="false">IF($A264="","",N(الموظفين!K260))</f>
        <v/>
      </c>
      <c r="N264" s="24" t="str">
        <f aca="false">IF($A264="","",SUMIFS('الحضور والانصراف'!$S$2:$S$3001,'الحضور والانصراف'!$B$2:$B$3001,$A264,'الحضور والانصراف'!$A$2:$A$3001,"&gt;="&amp;$D$3,'الحضور والانصراف'!$A$2:$A$3001,"&lt;="&amp;$F$3))</f>
        <v/>
      </c>
      <c r="O264" s="24" t="str">
        <f aca="false">IF($A264="","",SUMIFS('الحضور والانصراف'!$Q$2:$Q$3001,'الحضور والانصراف'!$B$2:$B$3001,$A264,'الحضور والانصراف'!$A$2:$A$3001,"&gt;="&amp;$D$3,'الحضور والانصراف'!$A$2:$A$3001,"&lt;="&amp;$F$3))</f>
        <v/>
      </c>
      <c r="P264" s="24" t="str">
        <f aca="false">IF($A264="","",SUMIFS('الحضور والانصراف'!$R$2:$R$3001,'الحضور والانصراف'!$B$2:$B$3001,$A264,'الحضور والانصراف'!$A$2:$A$3001,"&gt;="&amp;$D$3,'الحضور والانصراف'!$A$2:$A$3001,"&lt;="&amp;$F$3))</f>
        <v/>
      </c>
      <c r="Q264" s="24" t="str">
        <f aca="false">IF($A264="","",M264+N264-O264-P264)</f>
        <v/>
      </c>
    </row>
    <row r="265" customFormat="false" ht="15" hidden="false" customHeight="false" outlineLevel="0" collapsed="false">
      <c r="A265" s="18" t="str">
        <f aca="false">IF(الموظفين!A261="","",الموظفين!A261)</f>
        <v/>
      </c>
      <c r="B265" s="18" t="str">
        <f aca="false">IF($A265="","",الموظفين!B261)</f>
        <v/>
      </c>
      <c r="C265" s="18" t="str">
        <f aca="false">IF($A265="","",IF(الموظفين!C261="","",الموظفين!C261))</f>
        <v/>
      </c>
      <c r="D265" s="22" t="str">
        <f aca="false">IF($A265="","",COUNTIFS('الحضور والانصراف'!$B$2:$B$3001,$A265,'الحضور والانصراف'!$P$2:$P$3001,"حاضر",'الحضور والانصراف'!$A$2:$A$3001,"&gt;="&amp;$D$3,'الحضور والانصراف'!$A$2:$A$3001,"&lt;="&amp;$F$3)+COUNTIFS('الحضور والانصراف'!$B$2:$B$3001,$A265,'الحضور والانصراف'!$P$2:$P$3001,"متأخر",'الحضور والانصراف'!$A$2:$A$3001,"&gt;="&amp;$D$3,'الحضور والانصراف'!$A$2:$A$3001,"&lt;="&amp;$F$3)+COUNTIFS('الحضور والانصراف'!$B$2:$B$3001,$A265,'الحضور والانصراف'!$P$2:$P$3001,"بدون انصراف",'الحضور والانصراف'!$A$2:$A$3001,"&gt;="&amp;$D$3,'الحضور والانصراف'!$A$2:$A$3001,"&lt;="&amp;$F$3))</f>
        <v/>
      </c>
      <c r="E265" s="22" t="str">
        <f aca="false">IF($A265="","",COUNTIFS('الحضور والانصراف'!$B$2:$B$3001,$A265,'الحضور والانصراف'!$P$2:$P$3001,"متأخر",'الحضور والانصراف'!$A$2:$A$3001,"&gt;="&amp;$D$3,'الحضور والانصراف'!$A$2:$A$3001,"&lt;="&amp;$F$3))</f>
        <v/>
      </c>
      <c r="F265" s="22" t="str">
        <f aca="false">IF($A265="","",COUNTIFS('الحضور والانصراف'!$B$2:$B$3001,$A265,'الحضور والانصراف'!$P$2:$P$3001,"غائب",'الحضور والانصراف'!$A$2:$A$3001,"&gt;="&amp;$D$3,'الحضور والانصراف'!$A$2:$A$3001,"&lt;="&amp;$F$3)+COUNTIFS('الحضور والانصراف'!$B$2:$B$3001,$A265,'الحضور والانصراف'!$P$2:$P$3001,"غياب",'الحضور والانصراف'!$A$2:$A$3001,"&gt;="&amp;$D$3,'الحضور والانصراف'!$A$2:$A$3001,"&lt;="&amp;$F$3))</f>
        <v/>
      </c>
      <c r="G265" s="22" t="str">
        <f aca="false">IF($A265="","",SUMIFS(الإجازات!$I$2:$I$1001,الإجازات!$A$2:$A$1001,$A265,الإجازات!$G$2:$G$1001,"مقبولة"))</f>
        <v/>
      </c>
      <c r="H265" s="21" t="str">
        <f aca="false">IF($A265="","",SUMIFS('الحضور والانصراف'!$J$2:$J$3001,'الحضور والانصراف'!$B$2:$B$3001,$A265,'الحضور والانصراف'!$A$2:$A$3001,"&gt;="&amp;$D$3,'الحضور والانصراف'!$A$2:$A$3001,"&lt;="&amp;$F$3))</f>
        <v/>
      </c>
      <c r="I265" s="22" t="str">
        <f aca="false">IF($A265="","",SUMIFS('الحضور والانصراف'!$K$2:$K$3001,'الحضور والانصراف'!$B$2:$B$3001,$A265,'الحضور والانصراف'!$A$2:$A$3001,"&gt;="&amp;$D$3,'الحضور والانصراف'!$A$2:$A$3001,"&lt;="&amp;$F$3))</f>
        <v/>
      </c>
      <c r="J265" s="22" t="str">
        <f aca="false">IF($A265="","",SUMIFS('الحضور والانصراف'!$L$2:$L$3001,'الحضور والانصراف'!$B$2:$B$3001,$A265,'الحضور والانصراف'!$A$2:$A$3001,"&gt;="&amp;$D$3,'الحضور والانصراف'!$A$2:$A$3001,"&lt;="&amp;$F$3))</f>
        <v/>
      </c>
      <c r="K265" s="21" t="str">
        <f aca="false">IF($A265="","",ROUND(SUMIFS('الحضور والانصراف'!$M$2:$M$3001,'الحضور والانصراف'!$B$2:$B$3001,$A265,'الحضور والانصراف'!$A$2:$A$3001,"&gt;="&amp;$D$3,'الحضور والانصراف'!$A$2:$A$3001,"&lt;="&amp;$F$3)/60,2))</f>
        <v/>
      </c>
      <c r="L265" s="21" t="str">
        <f aca="false">IF($A265="","",SUMIFS(المأموريات!$F$2:$F$1001,المأموريات!$A$2:$A$1001,$A265,المأموريات!$C$2:$C$1001,"&gt;="&amp;$D$3,المأموريات!$C$2:$C$1001,"&lt;="&amp;$F$3,المأموريات!$H$2:$H$1001,"موافق"))</f>
        <v/>
      </c>
      <c r="M265" s="24" t="str">
        <f aca="false">IF($A265="","",N(الموظفين!K261))</f>
        <v/>
      </c>
      <c r="N265" s="24" t="str">
        <f aca="false">IF($A265="","",SUMIFS('الحضور والانصراف'!$S$2:$S$3001,'الحضور والانصراف'!$B$2:$B$3001,$A265,'الحضور والانصراف'!$A$2:$A$3001,"&gt;="&amp;$D$3,'الحضور والانصراف'!$A$2:$A$3001,"&lt;="&amp;$F$3))</f>
        <v/>
      </c>
      <c r="O265" s="24" t="str">
        <f aca="false">IF($A265="","",SUMIFS('الحضور والانصراف'!$Q$2:$Q$3001,'الحضور والانصراف'!$B$2:$B$3001,$A265,'الحضور والانصراف'!$A$2:$A$3001,"&gt;="&amp;$D$3,'الحضور والانصراف'!$A$2:$A$3001,"&lt;="&amp;$F$3))</f>
        <v/>
      </c>
      <c r="P265" s="24" t="str">
        <f aca="false">IF($A265="","",SUMIFS('الحضور والانصراف'!$R$2:$R$3001,'الحضور والانصراف'!$B$2:$B$3001,$A265,'الحضور والانصراف'!$A$2:$A$3001,"&gt;="&amp;$D$3,'الحضور والانصراف'!$A$2:$A$3001,"&lt;="&amp;$F$3))</f>
        <v/>
      </c>
      <c r="Q265" s="24" t="str">
        <f aca="false">IF($A265="","",M265+N265-O265-P265)</f>
        <v/>
      </c>
    </row>
    <row r="266" customFormat="false" ht="15" hidden="false" customHeight="false" outlineLevel="0" collapsed="false">
      <c r="A266" s="18" t="str">
        <f aca="false">IF(الموظفين!A262="","",الموظفين!A262)</f>
        <v/>
      </c>
      <c r="B266" s="18" t="str">
        <f aca="false">IF($A266="","",الموظفين!B262)</f>
        <v/>
      </c>
      <c r="C266" s="18" t="str">
        <f aca="false">IF($A266="","",IF(الموظفين!C262="","",الموظفين!C262))</f>
        <v/>
      </c>
      <c r="D266" s="22" t="str">
        <f aca="false">IF($A266="","",COUNTIFS('الحضور والانصراف'!$B$2:$B$3001,$A266,'الحضور والانصراف'!$P$2:$P$3001,"حاضر",'الحضور والانصراف'!$A$2:$A$3001,"&gt;="&amp;$D$3,'الحضور والانصراف'!$A$2:$A$3001,"&lt;="&amp;$F$3)+COUNTIFS('الحضور والانصراف'!$B$2:$B$3001,$A266,'الحضور والانصراف'!$P$2:$P$3001,"متأخر",'الحضور والانصراف'!$A$2:$A$3001,"&gt;="&amp;$D$3,'الحضور والانصراف'!$A$2:$A$3001,"&lt;="&amp;$F$3)+COUNTIFS('الحضور والانصراف'!$B$2:$B$3001,$A266,'الحضور والانصراف'!$P$2:$P$3001,"بدون انصراف",'الحضور والانصراف'!$A$2:$A$3001,"&gt;="&amp;$D$3,'الحضور والانصراف'!$A$2:$A$3001,"&lt;="&amp;$F$3))</f>
        <v/>
      </c>
      <c r="E266" s="22" t="str">
        <f aca="false">IF($A266="","",COUNTIFS('الحضور والانصراف'!$B$2:$B$3001,$A266,'الحضور والانصراف'!$P$2:$P$3001,"متأخر",'الحضور والانصراف'!$A$2:$A$3001,"&gt;="&amp;$D$3,'الحضور والانصراف'!$A$2:$A$3001,"&lt;="&amp;$F$3))</f>
        <v/>
      </c>
      <c r="F266" s="22" t="str">
        <f aca="false">IF($A266="","",COUNTIFS('الحضور والانصراف'!$B$2:$B$3001,$A266,'الحضور والانصراف'!$P$2:$P$3001,"غائب",'الحضور والانصراف'!$A$2:$A$3001,"&gt;="&amp;$D$3,'الحضور والانصراف'!$A$2:$A$3001,"&lt;="&amp;$F$3)+COUNTIFS('الحضور والانصراف'!$B$2:$B$3001,$A266,'الحضور والانصراف'!$P$2:$P$3001,"غياب",'الحضور والانصراف'!$A$2:$A$3001,"&gt;="&amp;$D$3,'الحضور والانصراف'!$A$2:$A$3001,"&lt;="&amp;$F$3))</f>
        <v/>
      </c>
      <c r="G266" s="22" t="str">
        <f aca="false">IF($A266="","",SUMIFS(الإجازات!$I$2:$I$1001,الإجازات!$A$2:$A$1001,$A266,الإجازات!$G$2:$G$1001,"مقبولة"))</f>
        <v/>
      </c>
      <c r="H266" s="21" t="str">
        <f aca="false">IF($A266="","",SUMIFS('الحضور والانصراف'!$J$2:$J$3001,'الحضور والانصراف'!$B$2:$B$3001,$A266,'الحضور والانصراف'!$A$2:$A$3001,"&gt;="&amp;$D$3,'الحضور والانصراف'!$A$2:$A$3001,"&lt;="&amp;$F$3))</f>
        <v/>
      </c>
      <c r="I266" s="22" t="str">
        <f aca="false">IF($A266="","",SUMIFS('الحضور والانصراف'!$K$2:$K$3001,'الحضور والانصراف'!$B$2:$B$3001,$A266,'الحضور والانصراف'!$A$2:$A$3001,"&gt;="&amp;$D$3,'الحضور والانصراف'!$A$2:$A$3001,"&lt;="&amp;$F$3))</f>
        <v/>
      </c>
      <c r="J266" s="22" t="str">
        <f aca="false">IF($A266="","",SUMIFS('الحضور والانصراف'!$L$2:$L$3001,'الحضور والانصراف'!$B$2:$B$3001,$A266,'الحضور والانصراف'!$A$2:$A$3001,"&gt;="&amp;$D$3,'الحضور والانصراف'!$A$2:$A$3001,"&lt;="&amp;$F$3))</f>
        <v/>
      </c>
      <c r="K266" s="21" t="str">
        <f aca="false">IF($A266="","",ROUND(SUMIFS('الحضور والانصراف'!$M$2:$M$3001,'الحضور والانصراف'!$B$2:$B$3001,$A266,'الحضور والانصراف'!$A$2:$A$3001,"&gt;="&amp;$D$3,'الحضور والانصراف'!$A$2:$A$3001,"&lt;="&amp;$F$3)/60,2))</f>
        <v/>
      </c>
      <c r="L266" s="21" t="str">
        <f aca="false">IF($A266="","",SUMIFS(المأموريات!$F$2:$F$1001,المأموريات!$A$2:$A$1001,$A266,المأموريات!$C$2:$C$1001,"&gt;="&amp;$D$3,المأموريات!$C$2:$C$1001,"&lt;="&amp;$F$3,المأموريات!$H$2:$H$1001,"موافق"))</f>
        <v/>
      </c>
      <c r="M266" s="24" t="str">
        <f aca="false">IF($A266="","",N(الموظفين!K262))</f>
        <v/>
      </c>
      <c r="N266" s="24" t="str">
        <f aca="false">IF($A266="","",SUMIFS('الحضور والانصراف'!$S$2:$S$3001,'الحضور والانصراف'!$B$2:$B$3001,$A266,'الحضور والانصراف'!$A$2:$A$3001,"&gt;="&amp;$D$3,'الحضور والانصراف'!$A$2:$A$3001,"&lt;="&amp;$F$3))</f>
        <v/>
      </c>
      <c r="O266" s="24" t="str">
        <f aca="false">IF($A266="","",SUMIFS('الحضور والانصراف'!$Q$2:$Q$3001,'الحضور والانصراف'!$B$2:$B$3001,$A266,'الحضور والانصراف'!$A$2:$A$3001,"&gt;="&amp;$D$3,'الحضور والانصراف'!$A$2:$A$3001,"&lt;="&amp;$F$3))</f>
        <v/>
      </c>
      <c r="P266" s="24" t="str">
        <f aca="false">IF($A266="","",SUMIFS('الحضور والانصراف'!$R$2:$R$3001,'الحضور والانصراف'!$B$2:$B$3001,$A266,'الحضور والانصراف'!$A$2:$A$3001,"&gt;="&amp;$D$3,'الحضور والانصراف'!$A$2:$A$3001,"&lt;="&amp;$F$3))</f>
        <v/>
      </c>
      <c r="Q266" s="24" t="str">
        <f aca="false">IF($A266="","",M266+N266-O266-P266)</f>
        <v/>
      </c>
    </row>
    <row r="267" customFormat="false" ht="15" hidden="false" customHeight="false" outlineLevel="0" collapsed="false">
      <c r="A267" s="18" t="str">
        <f aca="false">IF(الموظفين!A263="","",الموظفين!A263)</f>
        <v/>
      </c>
      <c r="B267" s="18" t="str">
        <f aca="false">IF($A267="","",الموظفين!B263)</f>
        <v/>
      </c>
      <c r="C267" s="18" t="str">
        <f aca="false">IF($A267="","",IF(الموظفين!C263="","",الموظفين!C263))</f>
        <v/>
      </c>
      <c r="D267" s="22" t="str">
        <f aca="false">IF($A267="","",COUNTIFS('الحضور والانصراف'!$B$2:$B$3001,$A267,'الحضور والانصراف'!$P$2:$P$3001,"حاضر",'الحضور والانصراف'!$A$2:$A$3001,"&gt;="&amp;$D$3,'الحضور والانصراف'!$A$2:$A$3001,"&lt;="&amp;$F$3)+COUNTIFS('الحضور والانصراف'!$B$2:$B$3001,$A267,'الحضور والانصراف'!$P$2:$P$3001,"متأخر",'الحضور والانصراف'!$A$2:$A$3001,"&gt;="&amp;$D$3,'الحضور والانصراف'!$A$2:$A$3001,"&lt;="&amp;$F$3)+COUNTIFS('الحضور والانصراف'!$B$2:$B$3001,$A267,'الحضور والانصراف'!$P$2:$P$3001,"بدون انصراف",'الحضور والانصراف'!$A$2:$A$3001,"&gt;="&amp;$D$3,'الحضور والانصراف'!$A$2:$A$3001,"&lt;="&amp;$F$3))</f>
        <v/>
      </c>
      <c r="E267" s="22" t="str">
        <f aca="false">IF($A267="","",COUNTIFS('الحضور والانصراف'!$B$2:$B$3001,$A267,'الحضور والانصراف'!$P$2:$P$3001,"متأخر",'الحضور والانصراف'!$A$2:$A$3001,"&gt;="&amp;$D$3,'الحضور والانصراف'!$A$2:$A$3001,"&lt;="&amp;$F$3))</f>
        <v/>
      </c>
      <c r="F267" s="22" t="str">
        <f aca="false">IF($A267="","",COUNTIFS('الحضور والانصراف'!$B$2:$B$3001,$A267,'الحضور والانصراف'!$P$2:$P$3001,"غائب",'الحضور والانصراف'!$A$2:$A$3001,"&gt;="&amp;$D$3,'الحضور والانصراف'!$A$2:$A$3001,"&lt;="&amp;$F$3)+COUNTIFS('الحضور والانصراف'!$B$2:$B$3001,$A267,'الحضور والانصراف'!$P$2:$P$3001,"غياب",'الحضور والانصراف'!$A$2:$A$3001,"&gt;="&amp;$D$3,'الحضور والانصراف'!$A$2:$A$3001,"&lt;="&amp;$F$3))</f>
        <v/>
      </c>
      <c r="G267" s="22" t="str">
        <f aca="false">IF($A267="","",SUMIFS(الإجازات!$I$2:$I$1001,الإجازات!$A$2:$A$1001,$A267,الإجازات!$G$2:$G$1001,"مقبولة"))</f>
        <v/>
      </c>
      <c r="H267" s="21" t="str">
        <f aca="false">IF($A267="","",SUMIFS('الحضور والانصراف'!$J$2:$J$3001,'الحضور والانصراف'!$B$2:$B$3001,$A267,'الحضور والانصراف'!$A$2:$A$3001,"&gt;="&amp;$D$3,'الحضور والانصراف'!$A$2:$A$3001,"&lt;="&amp;$F$3))</f>
        <v/>
      </c>
      <c r="I267" s="22" t="str">
        <f aca="false">IF($A267="","",SUMIFS('الحضور والانصراف'!$K$2:$K$3001,'الحضور والانصراف'!$B$2:$B$3001,$A267,'الحضور والانصراف'!$A$2:$A$3001,"&gt;="&amp;$D$3,'الحضور والانصراف'!$A$2:$A$3001,"&lt;="&amp;$F$3))</f>
        <v/>
      </c>
      <c r="J267" s="22" t="str">
        <f aca="false">IF($A267="","",SUMIFS('الحضور والانصراف'!$L$2:$L$3001,'الحضور والانصراف'!$B$2:$B$3001,$A267,'الحضور والانصراف'!$A$2:$A$3001,"&gt;="&amp;$D$3,'الحضور والانصراف'!$A$2:$A$3001,"&lt;="&amp;$F$3))</f>
        <v/>
      </c>
      <c r="K267" s="21" t="str">
        <f aca="false">IF($A267="","",ROUND(SUMIFS('الحضور والانصراف'!$M$2:$M$3001,'الحضور والانصراف'!$B$2:$B$3001,$A267,'الحضور والانصراف'!$A$2:$A$3001,"&gt;="&amp;$D$3,'الحضور والانصراف'!$A$2:$A$3001,"&lt;="&amp;$F$3)/60,2))</f>
        <v/>
      </c>
      <c r="L267" s="21" t="str">
        <f aca="false">IF($A267="","",SUMIFS(المأموريات!$F$2:$F$1001,المأموريات!$A$2:$A$1001,$A267,المأموريات!$C$2:$C$1001,"&gt;="&amp;$D$3,المأموريات!$C$2:$C$1001,"&lt;="&amp;$F$3,المأموريات!$H$2:$H$1001,"موافق"))</f>
        <v/>
      </c>
      <c r="M267" s="24" t="str">
        <f aca="false">IF($A267="","",N(الموظفين!K263))</f>
        <v/>
      </c>
      <c r="N267" s="24" t="str">
        <f aca="false">IF($A267="","",SUMIFS('الحضور والانصراف'!$S$2:$S$3001,'الحضور والانصراف'!$B$2:$B$3001,$A267,'الحضور والانصراف'!$A$2:$A$3001,"&gt;="&amp;$D$3,'الحضور والانصراف'!$A$2:$A$3001,"&lt;="&amp;$F$3))</f>
        <v/>
      </c>
      <c r="O267" s="24" t="str">
        <f aca="false">IF($A267="","",SUMIFS('الحضور والانصراف'!$Q$2:$Q$3001,'الحضور والانصراف'!$B$2:$B$3001,$A267,'الحضور والانصراف'!$A$2:$A$3001,"&gt;="&amp;$D$3,'الحضور والانصراف'!$A$2:$A$3001,"&lt;="&amp;$F$3))</f>
        <v/>
      </c>
      <c r="P267" s="24" t="str">
        <f aca="false">IF($A267="","",SUMIFS('الحضور والانصراف'!$R$2:$R$3001,'الحضور والانصراف'!$B$2:$B$3001,$A267,'الحضور والانصراف'!$A$2:$A$3001,"&gt;="&amp;$D$3,'الحضور والانصراف'!$A$2:$A$3001,"&lt;="&amp;$F$3))</f>
        <v/>
      </c>
      <c r="Q267" s="24" t="str">
        <f aca="false">IF($A267="","",M267+N267-O267-P267)</f>
        <v/>
      </c>
    </row>
    <row r="268" customFormat="false" ht="15" hidden="false" customHeight="false" outlineLevel="0" collapsed="false">
      <c r="A268" s="18" t="str">
        <f aca="false">IF(الموظفين!A264="","",الموظفين!A264)</f>
        <v/>
      </c>
      <c r="B268" s="18" t="str">
        <f aca="false">IF($A268="","",الموظفين!B264)</f>
        <v/>
      </c>
      <c r="C268" s="18" t="str">
        <f aca="false">IF($A268="","",IF(الموظفين!C264="","",الموظفين!C264))</f>
        <v/>
      </c>
      <c r="D268" s="22" t="str">
        <f aca="false">IF($A268="","",COUNTIFS('الحضور والانصراف'!$B$2:$B$3001,$A268,'الحضور والانصراف'!$P$2:$P$3001,"حاضر",'الحضور والانصراف'!$A$2:$A$3001,"&gt;="&amp;$D$3,'الحضور والانصراف'!$A$2:$A$3001,"&lt;="&amp;$F$3)+COUNTIFS('الحضور والانصراف'!$B$2:$B$3001,$A268,'الحضور والانصراف'!$P$2:$P$3001,"متأخر",'الحضور والانصراف'!$A$2:$A$3001,"&gt;="&amp;$D$3,'الحضور والانصراف'!$A$2:$A$3001,"&lt;="&amp;$F$3)+COUNTIFS('الحضور والانصراف'!$B$2:$B$3001,$A268,'الحضور والانصراف'!$P$2:$P$3001,"بدون انصراف",'الحضور والانصراف'!$A$2:$A$3001,"&gt;="&amp;$D$3,'الحضور والانصراف'!$A$2:$A$3001,"&lt;="&amp;$F$3))</f>
        <v/>
      </c>
      <c r="E268" s="22" t="str">
        <f aca="false">IF($A268="","",COUNTIFS('الحضور والانصراف'!$B$2:$B$3001,$A268,'الحضور والانصراف'!$P$2:$P$3001,"متأخر",'الحضور والانصراف'!$A$2:$A$3001,"&gt;="&amp;$D$3,'الحضور والانصراف'!$A$2:$A$3001,"&lt;="&amp;$F$3))</f>
        <v/>
      </c>
      <c r="F268" s="22" t="str">
        <f aca="false">IF($A268="","",COUNTIFS('الحضور والانصراف'!$B$2:$B$3001,$A268,'الحضور والانصراف'!$P$2:$P$3001,"غائب",'الحضور والانصراف'!$A$2:$A$3001,"&gt;="&amp;$D$3,'الحضور والانصراف'!$A$2:$A$3001,"&lt;="&amp;$F$3)+COUNTIFS('الحضور والانصراف'!$B$2:$B$3001,$A268,'الحضور والانصراف'!$P$2:$P$3001,"غياب",'الحضور والانصراف'!$A$2:$A$3001,"&gt;="&amp;$D$3,'الحضور والانصراف'!$A$2:$A$3001,"&lt;="&amp;$F$3))</f>
        <v/>
      </c>
      <c r="G268" s="22" t="str">
        <f aca="false">IF($A268="","",SUMIFS(الإجازات!$I$2:$I$1001,الإجازات!$A$2:$A$1001,$A268,الإجازات!$G$2:$G$1001,"مقبولة"))</f>
        <v/>
      </c>
      <c r="H268" s="21" t="str">
        <f aca="false">IF($A268="","",SUMIFS('الحضور والانصراف'!$J$2:$J$3001,'الحضور والانصراف'!$B$2:$B$3001,$A268,'الحضور والانصراف'!$A$2:$A$3001,"&gt;="&amp;$D$3,'الحضور والانصراف'!$A$2:$A$3001,"&lt;="&amp;$F$3))</f>
        <v/>
      </c>
      <c r="I268" s="22" t="str">
        <f aca="false">IF($A268="","",SUMIFS('الحضور والانصراف'!$K$2:$K$3001,'الحضور والانصراف'!$B$2:$B$3001,$A268,'الحضور والانصراف'!$A$2:$A$3001,"&gt;="&amp;$D$3,'الحضور والانصراف'!$A$2:$A$3001,"&lt;="&amp;$F$3))</f>
        <v/>
      </c>
      <c r="J268" s="22" t="str">
        <f aca="false">IF($A268="","",SUMIFS('الحضور والانصراف'!$L$2:$L$3001,'الحضور والانصراف'!$B$2:$B$3001,$A268,'الحضور والانصراف'!$A$2:$A$3001,"&gt;="&amp;$D$3,'الحضور والانصراف'!$A$2:$A$3001,"&lt;="&amp;$F$3))</f>
        <v/>
      </c>
      <c r="K268" s="21" t="str">
        <f aca="false">IF($A268="","",ROUND(SUMIFS('الحضور والانصراف'!$M$2:$M$3001,'الحضور والانصراف'!$B$2:$B$3001,$A268,'الحضور والانصراف'!$A$2:$A$3001,"&gt;="&amp;$D$3,'الحضور والانصراف'!$A$2:$A$3001,"&lt;="&amp;$F$3)/60,2))</f>
        <v/>
      </c>
      <c r="L268" s="21" t="str">
        <f aca="false">IF($A268="","",SUMIFS(المأموريات!$F$2:$F$1001,المأموريات!$A$2:$A$1001,$A268,المأموريات!$C$2:$C$1001,"&gt;="&amp;$D$3,المأموريات!$C$2:$C$1001,"&lt;="&amp;$F$3,المأموريات!$H$2:$H$1001,"موافق"))</f>
        <v/>
      </c>
      <c r="M268" s="24" t="str">
        <f aca="false">IF($A268="","",N(الموظفين!K264))</f>
        <v/>
      </c>
      <c r="N268" s="24" t="str">
        <f aca="false">IF($A268="","",SUMIFS('الحضور والانصراف'!$S$2:$S$3001,'الحضور والانصراف'!$B$2:$B$3001,$A268,'الحضور والانصراف'!$A$2:$A$3001,"&gt;="&amp;$D$3,'الحضور والانصراف'!$A$2:$A$3001,"&lt;="&amp;$F$3))</f>
        <v/>
      </c>
      <c r="O268" s="24" t="str">
        <f aca="false">IF($A268="","",SUMIFS('الحضور والانصراف'!$Q$2:$Q$3001,'الحضور والانصراف'!$B$2:$B$3001,$A268,'الحضور والانصراف'!$A$2:$A$3001,"&gt;="&amp;$D$3,'الحضور والانصراف'!$A$2:$A$3001,"&lt;="&amp;$F$3))</f>
        <v/>
      </c>
      <c r="P268" s="24" t="str">
        <f aca="false">IF($A268="","",SUMIFS('الحضور والانصراف'!$R$2:$R$3001,'الحضور والانصراف'!$B$2:$B$3001,$A268,'الحضور والانصراف'!$A$2:$A$3001,"&gt;="&amp;$D$3,'الحضور والانصراف'!$A$2:$A$3001,"&lt;="&amp;$F$3))</f>
        <v/>
      </c>
      <c r="Q268" s="24" t="str">
        <f aca="false">IF($A268="","",M268+N268-O268-P268)</f>
        <v/>
      </c>
    </row>
    <row r="269" customFormat="false" ht="15" hidden="false" customHeight="false" outlineLevel="0" collapsed="false">
      <c r="A269" s="18" t="str">
        <f aca="false">IF(الموظفين!A265="","",الموظفين!A265)</f>
        <v/>
      </c>
      <c r="B269" s="18" t="str">
        <f aca="false">IF($A269="","",الموظفين!B265)</f>
        <v/>
      </c>
      <c r="C269" s="18" t="str">
        <f aca="false">IF($A269="","",IF(الموظفين!C265="","",الموظفين!C265))</f>
        <v/>
      </c>
      <c r="D269" s="22" t="str">
        <f aca="false">IF($A269="","",COUNTIFS('الحضور والانصراف'!$B$2:$B$3001,$A269,'الحضور والانصراف'!$P$2:$P$3001,"حاضر",'الحضور والانصراف'!$A$2:$A$3001,"&gt;="&amp;$D$3,'الحضور والانصراف'!$A$2:$A$3001,"&lt;="&amp;$F$3)+COUNTIFS('الحضور والانصراف'!$B$2:$B$3001,$A269,'الحضور والانصراف'!$P$2:$P$3001,"متأخر",'الحضور والانصراف'!$A$2:$A$3001,"&gt;="&amp;$D$3,'الحضور والانصراف'!$A$2:$A$3001,"&lt;="&amp;$F$3)+COUNTIFS('الحضور والانصراف'!$B$2:$B$3001,$A269,'الحضور والانصراف'!$P$2:$P$3001,"بدون انصراف",'الحضور والانصراف'!$A$2:$A$3001,"&gt;="&amp;$D$3,'الحضور والانصراف'!$A$2:$A$3001,"&lt;="&amp;$F$3))</f>
        <v/>
      </c>
      <c r="E269" s="22" t="str">
        <f aca="false">IF($A269="","",COUNTIFS('الحضور والانصراف'!$B$2:$B$3001,$A269,'الحضور والانصراف'!$P$2:$P$3001,"متأخر",'الحضور والانصراف'!$A$2:$A$3001,"&gt;="&amp;$D$3,'الحضور والانصراف'!$A$2:$A$3001,"&lt;="&amp;$F$3))</f>
        <v/>
      </c>
      <c r="F269" s="22" t="str">
        <f aca="false">IF($A269="","",COUNTIFS('الحضور والانصراف'!$B$2:$B$3001,$A269,'الحضور والانصراف'!$P$2:$P$3001,"غائب",'الحضور والانصراف'!$A$2:$A$3001,"&gt;="&amp;$D$3,'الحضور والانصراف'!$A$2:$A$3001,"&lt;="&amp;$F$3)+COUNTIFS('الحضور والانصراف'!$B$2:$B$3001,$A269,'الحضور والانصراف'!$P$2:$P$3001,"غياب",'الحضور والانصراف'!$A$2:$A$3001,"&gt;="&amp;$D$3,'الحضور والانصراف'!$A$2:$A$3001,"&lt;="&amp;$F$3))</f>
        <v/>
      </c>
      <c r="G269" s="22" t="str">
        <f aca="false">IF($A269="","",SUMIFS(الإجازات!$I$2:$I$1001,الإجازات!$A$2:$A$1001,$A269,الإجازات!$G$2:$G$1001,"مقبولة"))</f>
        <v/>
      </c>
      <c r="H269" s="21" t="str">
        <f aca="false">IF($A269="","",SUMIFS('الحضور والانصراف'!$J$2:$J$3001,'الحضور والانصراف'!$B$2:$B$3001,$A269,'الحضور والانصراف'!$A$2:$A$3001,"&gt;="&amp;$D$3,'الحضور والانصراف'!$A$2:$A$3001,"&lt;="&amp;$F$3))</f>
        <v/>
      </c>
      <c r="I269" s="22" t="str">
        <f aca="false">IF($A269="","",SUMIFS('الحضور والانصراف'!$K$2:$K$3001,'الحضور والانصراف'!$B$2:$B$3001,$A269,'الحضور والانصراف'!$A$2:$A$3001,"&gt;="&amp;$D$3,'الحضور والانصراف'!$A$2:$A$3001,"&lt;="&amp;$F$3))</f>
        <v/>
      </c>
      <c r="J269" s="22" t="str">
        <f aca="false">IF($A269="","",SUMIFS('الحضور والانصراف'!$L$2:$L$3001,'الحضور والانصراف'!$B$2:$B$3001,$A269,'الحضور والانصراف'!$A$2:$A$3001,"&gt;="&amp;$D$3,'الحضور والانصراف'!$A$2:$A$3001,"&lt;="&amp;$F$3))</f>
        <v/>
      </c>
      <c r="K269" s="21" t="str">
        <f aca="false">IF($A269="","",ROUND(SUMIFS('الحضور والانصراف'!$M$2:$M$3001,'الحضور والانصراف'!$B$2:$B$3001,$A269,'الحضور والانصراف'!$A$2:$A$3001,"&gt;="&amp;$D$3,'الحضور والانصراف'!$A$2:$A$3001,"&lt;="&amp;$F$3)/60,2))</f>
        <v/>
      </c>
      <c r="L269" s="21" t="str">
        <f aca="false">IF($A269="","",SUMIFS(المأموريات!$F$2:$F$1001,المأموريات!$A$2:$A$1001,$A269,المأموريات!$C$2:$C$1001,"&gt;="&amp;$D$3,المأموريات!$C$2:$C$1001,"&lt;="&amp;$F$3,المأموريات!$H$2:$H$1001,"موافق"))</f>
        <v/>
      </c>
      <c r="M269" s="24" t="str">
        <f aca="false">IF($A269="","",N(الموظفين!K265))</f>
        <v/>
      </c>
      <c r="N269" s="24" t="str">
        <f aca="false">IF($A269="","",SUMIFS('الحضور والانصراف'!$S$2:$S$3001,'الحضور والانصراف'!$B$2:$B$3001,$A269,'الحضور والانصراف'!$A$2:$A$3001,"&gt;="&amp;$D$3,'الحضور والانصراف'!$A$2:$A$3001,"&lt;="&amp;$F$3))</f>
        <v/>
      </c>
      <c r="O269" s="24" t="str">
        <f aca="false">IF($A269="","",SUMIFS('الحضور والانصراف'!$Q$2:$Q$3001,'الحضور والانصراف'!$B$2:$B$3001,$A269,'الحضور والانصراف'!$A$2:$A$3001,"&gt;="&amp;$D$3,'الحضور والانصراف'!$A$2:$A$3001,"&lt;="&amp;$F$3))</f>
        <v/>
      </c>
      <c r="P269" s="24" t="str">
        <f aca="false">IF($A269="","",SUMIFS('الحضور والانصراف'!$R$2:$R$3001,'الحضور والانصراف'!$B$2:$B$3001,$A269,'الحضور والانصراف'!$A$2:$A$3001,"&gt;="&amp;$D$3,'الحضور والانصراف'!$A$2:$A$3001,"&lt;="&amp;$F$3))</f>
        <v/>
      </c>
      <c r="Q269" s="24" t="str">
        <f aca="false">IF($A269="","",M269+N269-O269-P269)</f>
        <v/>
      </c>
    </row>
    <row r="270" customFormat="false" ht="15" hidden="false" customHeight="false" outlineLevel="0" collapsed="false">
      <c r="A270" s="18" t="str">
        <f aca="false">IF(الموظفين!A266="","",الموظفين!A266)</f>
        <v/>
      </c>
      <c r="B270" s="18" t="str">
        <f aca="false">IF($A270="","",الموظفين!B266)</f>
        <v/>
      </c>
      <c r="C270" s="18" t="str">
        <f aca="false">IF($A270="","",IF(الموظفين!C266="","",الموظفين!C266))</f>
        <v/>
      </c>
      <c r="D270" s="22" t="str">
        <f aca="false">IF($A270="","",COUNTIFS('الحضور والانصراف'!$B$2:$B$3001,$A270,'الحضور والانصراف'!$P$2:$P$3001,"حاضر",'الحضور والانصراف'!$A$2:$A$3001,"&gt;="&amp;$D$3,'الحضور والانصراف'!$A$2:$A$3001,"&lt;="&amp;$F$3)+COUNTIFS('الحضور والانصراف'!$B$2:$B$3001,$A270,'الحضور والانصراف'!$P$2:$P$3001,"متأخر",'الحضور والانصراف'!$A$2:$A$3001,"&gt;="&amp;$D$3,'الحضور والانصراف'!$A$2:$A$3001,"&lt;="&amp;$F$3)+COUNTIFS('الحضور والانصراف'!$B$2:$B$3001,$A270,'الحضور والانصراف'!$P$2:$P$3001,"بدون انصراف",'الحضور والانصراف'!$A$2:$A$3001,"&gt;="&amp;$D$3,'الحضور والانصراف'!$A$2:$A$3001,"&lt;="&amp;$F$3))</f>
        <v/>
      </c>
      <c r="E270" s="22" t="str">
        <f aca="false">IF($A270="","",COUNTIFS('الحضور والانصراف'!$B$2:$B$3001,$A270,'الحضور والانصراف'!$P$2:$P$3001,"متأخر",'الحضور والانصراف'!$A$2:$A$3001,"&gt;="&amp;$D$3,'الحضور والانصراف'!$A$2:$A$3001,"&lt;="&amp;$F$3))</f>
        <v/>
      </c>
      <c r="F270" s="22" t="str">
        <f aca="false">IF($A270="","",COUNTIFS('الحضور والانصراف'!$B$2:$B$3001,$A270,'الحضور والانصراف'!$P$2:$P$3001,"غائب",'الحضور والانصراف'!$A$2:$A$3001,"&gt;="&amp;$D$3,'الحضور والانصراف'!$A$2:$A$3001,"&lt;="&amp;$F$3)+COUNTIFS('الحضور والانصراف'!$B$2:$B$3001,$A270,'الحضور والانصراف'!$P$2:$P$3001,"غياب",'الحضور والانصراف'!$A$2:$A$3001,"&gt;="&amp;$D$3,'الحضور والانصراف'!$A$2:$A$3001,"&lt;="&amp;$F$3))</f>
        <v/>
      </c>
      <c r="G270" s="22" t="str">
        <f aca="false">IF($A270="","",SUMIFS(الإجازات!$I$2:$I$1001,الإجازات!$A$2:$A$1001,$A270,الإجازات!$G$2:$G$1001,"مقبولة"))</f>
        <v/>
      </c>
      <c r="H270" s="21" t="str">
        <f aca="false">IF($A270="","",SUMIFS('الحضور والانصراف'!$J$2:$J$3001,'الحضور والانصراف'!$B$2:$B$3001,$A270,'الحضور والانصراف'!$A$2:$A$3001,"&gt;="&amp;$D$3,'الحضور والانصراف'!$A$2:$A$3001,"&lt;="&amp;$F$3))</f>
        <v/>
      </c>
      <c r="I270" s="22" t="str">
        <f aca="false">IF($A270="","",SUMIFS('الحضور والانصراف'!$K$2:$K$3001,'الحضور والانصراف'!$B$2:$B$3001,$A270,'الحضور والانصراف'!$A$2:$A$3001,"&gt;="&amp;$D$3,'الحضور والانصراف'!$A$2:$A$3001,"&lt;="&amp;$F$3))</f>
        <v/>
      </c>
      <c r="J270" s="22" t="str">
        <f aca="false">IF($A270="","",SUMIFS('الحضور والانصراف'!$L$2:$L$3001,'الحضور والانصراف'!$B$2:$B$3001,$A270,'الحضور والانصراف'!$A$2:$A$3001,"&gt;="&amp;$D$3,'الحضور والانصراف'!$A$2:$A$3001,"&lt;="&amp;$F$3))</f>
        <v/>
      </c>
      <c r="K270" s="21" t="str">
        <f aca="false">IF($A270="","",ROUND(SUMIFS('الحضور والانصراف'!$M$2:$M$3001,'الحضور والانصراف'!$B$2:$B$3001,$A270,'الحضور والانصراف'!$A$2:$A$3001,"&gt;="&amp;$D$3,'الحضور والانصراف'!$A$2:$A$3001,"&lt;="&amp;$F$3)/60,2))</f>
        <v/>
      </c>
      <c r="L270" s="21" t="str">
        <f aca="false">IF($A270="","",SUMIFS(المأموريات!$F$2:$F$1001,المأموريات!$A$2:$A$1001,$A270,المأموريات!$C$2:$C$1001,"&gt;="&amp;$D$3,المأموريات!$C$2:$C$1001,"&lt;="&amp;$F$3,المأموريات!$H$2:$H$1001,"موافق"))</f>
        <v/>
      </c>
      <c r="M270" s="24" t="str">
        <f aca="false">IF($A270="","",N(الموظفين!K266))</f>
        <v/>
      </c>
      <c r="N270" s="24" t="str">
        <f aca="false">IF($A270="","",SUMIFS('الحضور والانصراف'!$S$2:$S$3001,'الحضور والانصراف'!$B$2:$B$3001,$A270,'الحضور والانصراف'!$A$2:$A$3001,"&gt;="&amp;$D$3,'الحضور والانصراف'!$A$2:$A$3001,"&lt;="&amp;$F$3))</f>
        <v/>
      </c>
      <c r="O270" s="24" t="str">
        <f aca="false">IF($A270="","",SUMIFS('الحضور والانصراف'!$Q$2:$Q$3001,'الحضور والانصراف'!$B$2:$B$3001,$A270,'الحضور والانصراف'!$A$2:$A$3001,"&gt;="&amp;$D$3,'الحضور والانصراف'!$A$2:$A$3001,"&lt;="&amp;$F$3))</f>
        <v/>
      </c>
      <c r="P270" s="24" t="str">
        <f aca="false">IF($A270="","",SUMIFS('الحضور والانصراف'!$R$2:$R$3001,'الحضور والانصراف'!$B$2:$B$3001,$A270,'الحضور والانصراف'!$A$2:$A$3001,"&gt;="&amp;$D$3,'الحضور والانصراف'!$A$2:$A$3001,"&lt;="&amp;$F$3))</f>
        <v/>
      </c>
      <c r="Q270" s="24" t="str">
        <f aca="false">IF($A270="","",M270+N270-O270-P270)</f>
        <v/>
      </c>
    </row>
    <row r="271" customFormat="false" ht="15" hidden="false" customHeight="false" outlineLevel="0" collapsed="false">
      <c r="A271" s="18" t="str">
        <f aca="false">IF(الموظفين!A267="","",الموظفين!A267)</f>
        <v/>
      </c>
      <c r="B271" s="18" t="str">
        <f aca="false">IF($A271="","",الموظفين!B267)</f>
        <v/>
      </c>
      <c r="C271" s="18" t="str">
        <f aca="false">IF($A271="","",IF(الموظفين!C267="","",الموظفين!C267))</f>
        <v/>
      </c>
      <c r="D271" s="22" t="str">
        <f aca="false">IF($A271="","",COUNTIFS('الحضور والانصراف'!$B$2:$B$3001,$A271,'الحضور والانصراف'!$P$2:$P$3001,"حاضر",'الحضور والانصراف'!$A$2:$A$3001,"&gt;="&amp;$D$3,'الحضور والانصراف'!$A$2:$A$3001,"&lt;="&amp;$F$3)+COUNTIFS('الحضور والانصراف'!$B$2:$B$3001,$A271,'الحضور والانصراف'!$P$2:$P$3001,"متأخر",'الحضور والانصراف'!$A$2:$A$3001,"&gt;="&amp;$D$3,'الحضور والانصراف'!$A$2:$A$3001,"&lt;="&amp;$F$3)+COUNTIFS('الحضور والانصراف'!$B$2:$B$3001,$A271,'الحضور والانصراف'!$P$2:$P$3001,"بدون انصراف",'الحضور والانصراف'!$A$2:$A$3001,"&gt;="&amp;$D$3,'الحضور والانصراف'!$A$2:$A$3001,"&lt;="&amp;$F$3))</f>
        <v/>
      </c>
      <c r="E271" s="22" t="str">
        <f aca="false">IF($A271="","",COUNTIFS('الحضور والانصراف'!$B$2:$B$3001,$A271,'الحضور والانصراف'!$P$2:$P$3001,"متأخر",'الحضور والانصراف'!$A$2:$A$3001,"&gt;="&amp;$D$3,'الحضور والانصراف'!$A$2:$A$3001,"&lt;="&amp;$F$3))</f>
        <v/>
      </c>
      <c r="F271" s="22" t="str">
        <f aca="false">IF($A271="","",COUNTIFS('الحضور والانصراف'!$B$2:$B$3001,$A271,'الحضور والانصراف'!$P$2:$P$3001,"غائب",'الحضور والانصراف'!$A$2:$A$3001,"&gt;="&amp;$D$3,'الحضور والانصراف'!$A$2:$A$3001,"&lt;="&amp;$F$3)+COUNTIFS('الحضور والانصراف'!$B$2:$B$3001,$A271,'الحضور والانصراف'!$P$2:$P$3001,"غياب",'الحضور والانصراف'!$A$2:$A$3001,"&gt;="&amp;$D$3,'الحضور والانصراف'!$A$2:$A$3001,"&lt;="&amp;$F$3))</f>
        <v/>
      </c>
      <c r="G271" s="22" t="str">
        <f aca="false">IF($A271="","",SUMIFS(الإجازات!$I$2:$I$1001,الإجازات!$A$2:$A$1001,$A271,الإجازات!$G$2:$G$1001,"مقبولة"))</f>
        <v/>
      </c>
      <c r="H271" s="21" t="str">
        <f aca="false">IF($A271="","",SUMIFS('الحضور والانصراف'!$J$2:$J$3001,'الحضور والانصراف'!$B$2:$B$3001,$A271,'الحضور والانصراف'!$A$2:$A$3001,"&gt;="&amp;$D$3,'الحضور والانصراف'!$A$2:$A$3001,"&lt;="&amp;$F$3))</f>
        <v/>
      </c>
      <c r="I271" s="22" t="str">
        <f aca="false">IF($A271="","",SUMIFS('الحضور والانصراف'!$K$2:$K$3001,'الحضور والانصراف'!$B$2:$B$3001,$A271,'الحضور والانصراف'!$A$2:$A$3001,"&gt;="&amp;$D$3,'الحضور والانصراف'!$A$2:$A$3001,"&lt;="&amp;$F$3))</f>
        <v/>
      </c>
      <c r="J271" s="22" t="str">
        <f aca="false">IF($A271="","",SUMIFS('الحضور والانصراف'!$L$2:$L$3001,'الحضور والانصراف'!$B$2:$B$3001,$A271,'الحضور والانصراف'!$A$2:$A$3001,"&gt;="&amp;$D$3,'الحضور والانصراف'!$A$2:$A$3001,"&lt;="&amp;$F$3))</f>
        <v/>
      </c>
      <c r="K271" s="21" t="str">
        <f aca="false">IF($A271="","",ROUND(SUMIFS('الحضور والانصراف'!$M$2:$M$3001,'الحضور والانصراف'!$B$2:$B$3001,$A271,'الحضور والانصراف'!$A$2:$A$3001,"&gt;="&amp;$D$3,'الحضور والانصراف'!$A$2:$A$3001,"&lt;="&amp;$F$3)/60,2))</f>
        <v/>
      </c>
      <c r="L271" s="21" t="str">
        <f aca="false">IF($A271="","",SUMIFS(المأموريات!$F$2:$F$1001,المأموريات!$A$2:$A$1001,$A271,المأموريات!$C$2:$C$1001,"&gt;="&amp;$D$3,المأموريات!$C$2:$C$1001,"&lt;="&amp;$F$3,المأموريات!$H$2:$H$1001,"موافق"))</f>
        <v/>
      </c>
      <c r="M271" s="24" t="str">
        <f aca="false">IF($A271="","",N(الموظفين!K267))</f>
        <v/>
      </c>
      <c r="N271" s="24" t="str">
        <f aca="false">IF($A271="","",SUMIFS('الحضور والانصراف'!$S$2:$S$3001,'الحضور والانصراف'!$B$2:$B$3001,$A271,'الحضور والانصراف'!$A$2:$A$3001,"&gt;="&amp;$D$3,'الحضور والانصراف'!$A$2:$A$3001,"&lt;="&amp;$F$3))</f>
        <v/>
      </c>
      <c r="O271" s="24" t="str">
        <f aca="false">IF($A271="","",SUMIFS('الحضور والانصراف'!$Q$2:$Q$3001,'الحضور والانصراف'!$B$2:$B$3001,$A271,'الحضور والانصراف'!$A$2:$A$3001,"&gt;="&amp;$D$3,'الحضور والانصراف'!$A$2:$A$3001,"&lt;="&amp;$F$3))</f>
        <v/>
      </c>
      <c r="P271" s="24" t="str">
        <f aca="false">IF($A271="","",SUMIFS('الحضور والانصراف'!$R$2:$R$3001,'الحضور والانصراف'!$B$2:$B$3001,$A271,'الحضور والانصراف'!$A$2:$A$3001,"&gt;="&amp;$D$3,'الحضور والانصراف'!$A$2:$A$3001,"&lt;="&amp;$F$3))</f>
        <v/>
      </c>
      <c r="Q271" s="24" t="str">
        <f aca="false">IF($A271="","",M271+N271-O271-P271)</f>
        <v/>
      </c>
    </row>
    <row r="272" customFormat="false" ht="15" hidden="false" customHeight="false" outlineLevel="0" collapsed="false">
      <c r="A272" s="18" t="str">
        <f aca="false">IF(الموظفين!A268="","",الموظفين!A268)</f>
        <v/>
      </c>
      <c r="B272" s="18" t="str">
        <f aca="false">IF($A272="","",الموظفين!B268)</f>
        <v/>
      </c>
      <c r="C272" s="18" t="str">
        <f aca="false">IF($A272="","",IF(الموظفين!C268="","",الموظفين!C268))</f>
        <v/>
      </c>
      <c r="D272" s="22" t="str">
        <f aca="false">IF($A272="","",COUNTIFS('الحضور والانصراف'!$B$2:$B$3001,$A272,'الحضور والانصراف'!$P$2:$P$3001,"حاضر",'الحضور والانصراف'!$A$2:$A$3001,"&gt;="&amp;$D$3,'الحضور والانصراف'!$A$2:$A$3001,"&lt;="&amp;$F$3)+COUNTIFS('الحضور والانصراف'!$B$2:$B$3001,$A272,'الحضور والانصراف'!$P$2:$P$3001,"متأخر",'الحضور والانصراف'!$A$2:$A$3001,"&gt;="&amp;$D$3,'الحضور والانصراف'!$A$2:$A$3001,"&lt;="&amp;$F$3)+COUNTIFS('الحضور والانصراف'!$B$2:$B$3001,$A272,'الحضور والانصراف'!$P$2:$P$3001,"بدون انصراف",'الحضور والانصراف'!$A$2:$A$3001,"&gt;="&amp;$D$3,'الحضور والانصراف'!$A$2:$A$3001,"&lt;="&amp;$F$3))</f>
        <v/>
      </c>
      <c r="E272" s="22" t="str">
        <f aca="false">IF($A272="","",COUNTIFS('الحضور والانصراف'!$B$2:$B$3001,$A272,'الحضور والانصراف'!$P$2:$P$3001,"متأخر",'الحضور والانصراف'!$A$2:$A$3001,"&gt;="&amp;$D$3,'الحضور والانصراف'!$A$2:$A$3001,"&lt;="&amp;$F$3))</f>
        <v/>
      </c>
      <c r="F272" s="22" t="str">
        <f aca="false">IF($A272="","",COUNTIFS('الحضور والانصراف'!$B$2:$B$3001,$A272,'الحضور والانصراف'!$P$2:$P$3001,"غائب",'الحضور والانصراف'!$A$2:$A$3001,"&gt;="&amp;$D$3,'الحضور والانصراف'!$A$2:$A$3001,"&lt;="&amp;$F$3)+COUNTIFS('الحضور والانصراف'!$B$2:$B$3001,$A272,'الحضور والانصراف'!$P$2:$P$3001,"غياب",'الحضور والانصراف'!$A$2:$A$3001,"&gt;="&amp;$D$3,'الحضور والانصراف'!$A$2:$A$3001,"&lt;="&amp;$F$3))</f>
        <v/>
      </c>
      <c r="G272" s="22" t="str">
        <f aca="false">IF($A272="","",SUMIFS(الإجازات!$I$2:$I$1001,الإجازات!$A$2:$A$1001,$A272,الإجازات!$G$2:$G$1001,"مقبولة"))</f>
        <v/>
      </c>
      <c r="H272" s="21" t="str">
        <f aca="false">IF($A272="","",SUMIFS('الحضور والانصراف'!$J$2:$J$3001,'الحضور والانصراف'!$B$2:$B$3001,$A272,'الحضور والانصراف'!$A$2:$A$3001,"&gt;="&amp;$D$3,'الحضور والانصراف'!$A$2:$A$3001,"&lt;="&amp;$F$3))</f>
        <v/>
      </c>
      <c r="I272" s="22" t="str">
        <f aca="false">IF($A272="","",SUMIFS('الحضور والانصراف'!$K$2:$K$3001,'الحضور والانصراف'!$B$2:$B$3001,$A272,'الحضور والانصراف'!$A$2:$A$3001,"&gt;="&amp;$D$3,'الحضور والانصراف'!$A$2:$A$3001,"&lt;="&amp;$F$3))</f>
        <v/>
      </c>
      <c r="J272" s="22" t="str">
        <f aca="false">IF($A272="","",SUMIFS('الحضور والانصراف'!$L$2:$L$3001,'الحضور والانصراف'!$B$2:$B$3001,$A272,'الحضور والانصراف'!$A$2:$A$3001,"&gt;="&amp;$D$3,'الحضور والانصراف'!$A$2:$A$3001,"&lt;="&amp;$F$3))</f>
        <v/>
      </c>
      <c r="K272" s="21" t="str">
        <f aca="false">IF($A272="","",ROUND(SUMIFS('الحضور والانصراف'!$M$2:$M$3001,'الحضور والانصراف'!$B$2:$B$3001,$A272,'الحضور والانصراف'!$A$2:$A$3001,"&gt;="&amp;$D$3,'الحضور والانصراف'!$A$2:$A$3001,"&lt;="&amp;$F$3)/60,2))</f>
        <v/>
      </c>
      <c r="L272" s="21" t="str">
        <f aca="false">IF($A272="","",SUMIFS(المأموريات!$F$2:$F$1001,المأموريات!$A$2:$A$1001,$A272,المأموريات!$C$2:$C$1001,"&gt;="&amp;$D$3,المأموريات!$C$2:$C$1001,"&lt;="&amp;$F$3,المأموريات!$H$2:$H$1001,"موافق"))</f>
        <v/>
      </c>
      <c r="M272" s="24" t="str">
        <f aca="false">IF($A272="","",N(الموظفين!K268))</f>
        <v/>
      </c>
      <c r="N272" s="24" t="str">
        <f aca="false">IF($A272="","",SUMIFS('الحضور والانصراف'!$S$2:$S$3001,'الحضور والانصراف'!$B$2:$B$3001,$A272,'الحضور والانصراف'!$A$2:$A$3001,"&gt;="&amp;$D$3,'الحضور والانصراف'!$A$2:$A$3001,"&lt;="&amp;$F$3))</f>
        <v/>
      </c>
      <c r="O272" s="24" t="str">
        <f aca="false">IF($A272="","",SUMIFS('الحضور والانصراف'!$Q$2:$Q$3001,'الحضور والانصراف'!$B$2:$B$3001,$A272,'الحضور والانصراف'!$A$2:$A$3001,"&gt;="&amp;$D$3,'الحضور والانصراف'!$A$2:$A$3001,"&lt;="&amp;$F$3))</f>
        <v/>
      </c>
      <c r="P272" s="24" t="str">
        <f aca="false">IF($A272="","",SUMIFS('الحضور والانصراف'!$R$2:$R$3001,'الحضور والانصراف'!$B$2:$B$3001,$A272,'الحضور والانصراف'!$A$2:$A$3001,"&gt;="&amp;$D$3,'الحضور والانصراف'!$A$2:$A$3001,"&lt;="&amp;$F$3))</f>
        <v/>
      </c>
      <c r="Q272" s="24" t="str">
        <f aca="false">IF($A272="","",M272+N272-O272-P272)</f>
        <v/>
      </c>
    </row>
    <row r="273" customFormat="false" ht="15" hidden="false" customHeight="false" outlineLevel="0" collapsed="false">
      <c r="A273" s="18" t="str">
        <f aca="false">IF(الموظفين!A269="","",الموظفين!A269)</f>
        <v/>
      </c>
      <c r="B273" s="18" t="str">
        <f aca="false">IF($A273="","",الموظفين!B269)</f>
        <v/>
      </c>
      <c r="C273" s="18" t="str">
        <f aca="false">IF($A273="","",IF(الموظفين!C269="","",الموظفين!C269))</f>
        <v/>
      </c>
      <c r="D273" s="22" t="str">
        <f aca="false">IF($A273="","",COUNTIFS('الحضور والانصراف'!$B$2:$B$3001,$A273,'الحضور والانصراف'!$P$2:$P$3001,"حاضر",'الحضور والانصراف'!$A$2:$A$3001,"&gt;="&amp;$D$3,'الحضور والانصراف'!$A$2:$A$3001,"&lt;="&amp;$F$3)+COUNTIFS('الحضور والانصراف'!$B$2:$B$3001,$A273,'الحضور والانصراف'!$P$2:$P$3001,"متأخر",'الحضور والانصراف'!$A$2:$A$3001,"&gt;="&amp;$D$3,'الحضور والانصراف'!$A$2:$A$3001,"&lt;="&amp;$F$3)+COUNTIFS('الحضور والانصراف'!$B$2:$B$3001,$A273,'الحضور والانصراف'!$P$2:$P$3001,"بدون انصراف",'الحضور والانصراف'!$A$2:$A$3001,"&gt;="&amp;$D$3,'الحضور والانصراف'!$A$2:$A$3001,"&lt;="&amp;$F$3))</f>
        <v/>
      </c>
      <c r="E273" s="22" t="str">
        <f aca="false">IF($A273="","",COUNTIFS('الحضور والانصراف'!$B$2:$B$3001,$A273,'الحضور والانصراف'!$P$2:$P$3001,"متأخر",'الحضور والانصراف'!$A$2:$A$3001,"&gt;="&amp;$D$3,'الحضور والانصراف'!$A$2:$A$3001,"&lt;="&amp;$F$3))</f>
        <v/>
      </c>
      <c r="F273" s="22" t="str">
        <f aca="false">IF($A273="","",COUNTIFS('الحضور والانصراف'!$B$2:$B$3001,$A273,'الحضور والانصراف'!$P$2:$P$3001,"غائب",'الحضور والانصراف'!$A$2:$A$3001,"&gt;="&amp;$D$3,'الحضور والانصراف'!$A$2:$A$3001,"&lt;="&amp;$F$3)+COUNTIFS('الحضور والانصراف'!$B$2:$B$3001,$A273,'الحضور والانصراف'!$P$2:$P$3001,"غياب",'الحضور والانصراف'!$A$2:$A$3001,"&gt;="&amp;$D$3,'الحضور والانصراف'!$A$2:$A$3001,"&lt;="&amp;$F$3))</f>
        <v/>
      </c>
      <c r="G273" s="22" t="str">
        <f aca="false">IF($A273="","",SUMIFS(الإجازات!$I$2:$I$1001,الإجازات!$A$2:$A$1001,$A273,الإجازات!$G$2:$G$1001,"مقبولة"))</f>
        <v/>
      </c>
      <c r="H273" s="21" t="str">
        <f aca="false">IF($A273="","",SUMIFS('الحضور والانصراف'!$J$2:$J$3001,'الحضور والانصراف'!$B$2:$B$3001,$A273,'الحضور والانصراف'!$A$2:$A$3001,"&gt;="&amp;$D$3,'الحضور والانصراف'!$A$2:$A$3001,"&lt;="&amp;$F$3))</f>
        <v/>
      </c>
      <c r="I273" s="22" t="str">
        <f aca="false">IF($A273="","",SUMIFS('الحضور والانصراف'!$K$2:$K$3001,'الحضور والانصراف'!$B$2:$B$3001,$A273,'الحضور والانصراف'!$A$2:$A$3001,"&gt;="&amp;$D$3,'الحضور والانصراف'!$A$2:$A$3001,"&lt;="&amp;$F$3))</f>
        <v/>
      </c>
      <c r="J273" s="22" t="str">
        <f aca="false">IF($A273="","",SUMIFS('الحضور والانصراف'!$L$2:$L$3001,'الحضور والانصراف'!$B$2:$B$3001,$A273,'الحضور والانصراف'!$A$2:$A$3001,"&gt;="&amp;$D$3,'الحضور والانصراف'!$A$2:$A$3001,"&lt;="&amp;$F$3))</f>
        <v/>
      </c>
      <c r="K273" s="21" t="str">
        <f aca="false">IF($A273="","",ROUND(SUMIFS('الحضور والانصراف'!$M$2:$M$3001,'الحضور والانصراف'!$B$2:$B$3001,$A273,'الحضور والانصراف'!$A$2:$A$3001,"&gt;="&amp;$D$3,'الحضور والانصراف'!$A$2:$A$3001,"&lt;="&amp;$F$3)/60,2))</f>
        <v/>
      </c>
      <c r="L273" s="21" t="str">
        <f aca="false">IF($A273="","",SUMIFS(المأموريات!$F$2:$F$1001,المأموريات!$A$2:$A$1001,$A273,المأموريات!$C$2:$C$1001,"&gt;="&amp;$D$3,المأموريات!$C$2:$C$1001,"&lt;="&amp;$F$3,المأموريات!$H$2:$H$1001,"موافق"))</f>
        <v/>
      </c>
      <c r="M273" s="24" t="str">
        <f aca="false">IF($A273="","",N(الموظفين!K269))</f>
        <v/>
      </c>
      <c r="N273" s="24" t="str">
        <f aca="false">IF($A273="","",SUMIFS('الحضور والانصراف'!$S$2:$S$3001,'الحضور والانصراف'!$B$2:$B$3001,$A273,'الحضور والانصراف'!$A$2:$A$3001,"&gt;="&amp;$D$3,'الحضور والانصراف'!$A$2:$A$3001,"&lt;="&amp;$F$3))</f>
        <v/>
      </c>
      <c r="O273" s="24" t="str">
        <f aca="false">IF($A273="","",SUMIFS('الحضور والانصراف'!$Q$2:$Q$3001,'الحضور والانصراف'!$B$2:$B$3001,$A273,'الحضور والانصراف'!$A$2:$A$3001,"&gt;="&amp;$D$3,'الحضور والانصراف'!$A$2:$A$3001,"&lt;="&amp;$F$3))</f>
        <v/>
      </c>
      <c r="P273" s="24" t="str">
        <f aca="false">IF($A273="","",SUMIFS('الحضور والانصراف'!$R$2:$R$3001,'الحضور والانصراف'!$B$2:$B$3001,$A273,'الحضور والانصراف'!$A$2:$A$3001,"&gt;="&amp;$D$3,'الحضور والانصراف'!$A$2:$A$3001,"&lt;="&amp;$F$3))</f>
        <v/>
      </c>
      <c r="Q273" s="24" t="str">
        <f aca="false">IF($A273="","",M273+N273-O273-P273)</f>
        <v/>
      </c>
    </row>
    <row r="274" customFormat="false" ht="15" hidden="false" customHeight="false" outlineLevel="0" collapsed="false">
      <c r="A274" s="18" t="str">
        <f aca="false">IF(الموظفين!A270="","",الموظفين!A270)</f>
        <v/>
      </c>
      <c r="B274" s="18" t="str">
        <f aca="false">IF($A274="","",الموظفين!B270)</f>
        <v/>
      </c>
      <c r="C274" s="18" t="str">
        <f aca="false">IF($A274="","",IF(الموظفين!C270="","",الموظفين!C270))</f>
        <v/>
      </c>
      <c r="D274" s="22" t="str">
        <f aca="false">IF($A274="","",COUNTIFS('الحضور والانصراف'!$B$2:$B$3001,$A274,'الحضور والانصراف'!$P$2:$P$3001,"حاضر",'الحضور والانصراف'!$A$2:$A$3001,"&gt;="&amp;$D$3,'الحضور والانصراف'!$A$2:$A$3001,"&lt;="&amp;$F$3)+COUNTIFS('الحضور والانصراف'!$B$2:$B$3001,$A274,'الحضور والانصراف'!$P$2:$P$3001,"متأخر",'الحضور والانصراف'!$A$2:$A$3001,"&gt;="&amp;$D$3,'الحضور والانصراف'!$A$2:$A$3001,"&lt;="&amp;$F$3)+COUNTIFS('الحضور والانصراف'!$B$2:$B$3001,$A274,'الحضور والانصراف'!$P$2:$P$3001,"بدون انصراف",'الحضور والانصراف'!$A$2:$A$3001,"&gt;="&amp;$D$3,'الحضور والانصراف'!$A$2:$A$3001,"&lt;="&amp;$F$3))</f>
        <v/>
      </c>
      <c r="E274" s="22" t="str">
        <f aca="false">IF($A274="","",COUNTIFS('الحضور والانصراف'!$B$2:$B$3001,$A274,'الحضور والانصراف'!$P$2:$P$3001,"متأخر",'الحضور والانصراف'!$A$2:$A$3001,"&gt;="&amp;$D$3,'الحضور والانصراف'!$A$2:$A$3001,"&lt;="&amp;$F$3))</f>
        <v/>
      </c>
      <c r="F274" s="22" t="str">
        <f aca="false">IF($A274="","",COUNTIFS('الحضور والانصراف'!$B$2:$B$3001,$A274,'الحضور والانصراف'!$P$2:$P$3001,"غائب",'الحضور والانصراف'!$A$2:$A$3001,"&gt;="&amp;$D$3,'الحضور والانصراف'!$A$2:$A$3001,"&lt;="&amp;$F$3)+COUNTIFS('الحضور والانصراف'!$B$2:$B$3001,$A274,'الحضور والانصراف'!$P$2:$P$3001,"غياب",'الحضور والانصراف'!$A$2:$A$3001,"&gt;="&amp;$D$3,'الحضور والانصراف'!$A$2:$A$3001,"&lt;="&amp;$F$3))</f>
        <v/>
      </c>
      <c r="G274" s="22" t="str">
        <f aca="false">IF($A274="","",SUMIFS(الإجازات!$I$2:$I$1001,الإجازات!$A$2:$A$1001,$A274,الإجازات!$G$2:$G$1001,"مقبولة"))</f>
        <v/>
      </c>
      <c r="H274" s="21" t="str">
        <f aca="false">IF($A274="","",SUMIFS('الحضور والانصراف'!$J$2:$J$3001,'الحضور والانصراف'!$B$2:$B$3001,$A274,'الحضور والانصراف'!$A$2:$A$3001,"&gt;="&amp;$D$3,'الحضور والانصراف'!$A$2:$A$3001,"&lt;="&amp;$F$3))</f>
        <v/>
      </c>
      <c r="I274" s="22" t="str">
        <f aca="false">IF($A274="","",SUMIFS('الحضور والانصراف'!$K$2:$K$3001,'الحضور والانصراف'!$B$2:$B$3001,$A274,'الحضور والانصراف'!$A$2:$A$3001,"&gt;="&amp;$D$3,'الحضور والانصراف'!$A$2:$A$3001,"&lt;="&amp;$F$3))</f>
        <v/>
      </c>
      <c r="J274" s="22" t="str">
        <f aca="false">IF($A274="","",SUMIFS('الحضور والانصراف'!$L$2:$L$3001,'الحضور والانصراف'!$B$2:$B$3001,$A274,'الحضور والانصراف'!$A$2:$A$3001,"&gt;="&amp;$D$3,'الحضور والانصراف'!$A$2:$A$3001,"&lt;="&amp;$F$3))</f>
        <v/>
      </c>
      <c r="K274" s="21" t="str">
        <f aca="false">IF($A274="","",ROUND(SUMIFS('الحضور والانصراف'!$M$2:$M$3001,'الحضور والانصراف'!$B$2:$B$3001,$A274,'الحضور والانصراف'!$A$2:$A$3001,"&gt;="&amp;$D$3,'الحضور والانصراف'!$A$2:$A$3001,"&lt;="&amp;$F$3)/60,2))</f>
        <v/>
      </c>
      <c r="L274" s="21" t="str">
        <f aca="false">IF($A274="","",SUMIFS(المأموريات!$F$2:$F$1001,المأموريات!$A$2:$A$1001,$A274,المأموريات!$C$2:$C$1001,"&gt;="&amp;$D$3,المأموريات!$C$2:$C$1001,"&lt;="&amp;$F$3,المأموريات!$H$2:$H$1001,"موافق"))</f>
        <v/>
      </c>
      <c r="M274" s="24" t="str">
        <f aca="false">IF($A274="","",N(الموظفين!K270))</f>
        <v/>
      </c>
      <c r="N274" s="24" t="str">
        <f aca="false">IF($A274="","",SUMIFS('الحضور والانصراف'!$S$2:$S$3001,'الحضور والانصراف'!$B$2:$B$3001,$A274,'الحضور والانصراف'!$A$2:$A$3001,"&gt;="&amp;$D$3,'الحضور والانصراف'!$A$2:$A$3001,"&lt;="&amp;$F$3))</f>
        <v/>
      </c>
      <c r="O274" s="24" t="str">
        <f aca="false">IF($A274="","",SUMIFS('الحضور والانصراف'!$Q$2:$Q$3001,'الحضور والانصراف'!$B$2:$B$3001,$A274,'الحضور والانصراف'!$A$2:$A$3001,"&gt;="&amp;$D$3,'الحضور والانصراف'!$A$2:$A$3001,"&lt;="&amp;$F$3))</f>
        <v/>
      </c>
      <c r="P274" s="24" t="str">
        <f aca="false">IF($A274="","",SUMIFS('الحضور والانصراف'!$R$2:$R$3001,'الحضور والانصراف'!$B$2:$B$3001,$A274,'الحضور والانصراف'!$A$2:$A$3001,"&gt;="&amp;$D$3,'الحضور والانصراف'!$A$2:$A$3001,"&lt;="&amp;$F$3))</f>
        <v/>
      </c>
      <c r="Q274" s="24" t="str">
        <f aca="false">IF($A274="","",M274+N274-O274-P274)</f>
        <v/>
      </c>
    </row>
    <row r="275" customFormat="false" ht="15" hidden="false" customHeight="false" outlineLevel="0" collapsed="false">
      <c r="A275" s="18" t="str">
        <f aca="false">IF(الموظفين!A271="","",الموظفين!A271)</f>
        <v/>
      </c>
      <c r="B275" s="18" t="str">
        <f aca="false">IF($A275="","",الموظفين!B271)</f>
        <v/>
      </c>
      <c r="C275" s="18" t="str">
        <f aca="false">IF($A275="","",IF(الموظفين!C271="","",الموظفين!C271))</f>
        <v/>
      </c>
      <c r="D275" s="22" t="str">
        <f aca="false">IF($A275="","",COUNTIFS('الحضور والانصراف'!$B$2:$B$3001,$A275,'الحضور والانصراف'!$P$2:$P$3001,"حاضر",'الحضور والانصراف'!$A$2:$A$3001,"&gt;="&amp;$D$3,'الحضور والانصراف'!$A$2:$A$3001,"&lt;="&amp;$F$3)+COUNTIFS('الحضور والانصراف'!$B$2:$B$3001,$A275,'الحضور والانصراف'!$P$2:$P$3001,"متأخر",'الحضور والانصراف'!$A$2:$A$3001,"&gt;="&amp;$D$3,'الحضور والانصراف'!$A$2:$A$3001,"&lt;="&amp;$F$3)+COUNTIFS('الحضور والانصراف'!$B$2:$B$3001,$A275,'الحضور والانصراف'!$P$2:$P$3001,"بدون انصراف",'الحضور والانصراف'!$A$2:$A$3001,"&gt;="&amp;$D$3,'الحضور والانصراف'!$A$2:$A$3001,"&lt;="&amp;$F$3))</f>
        <v/>
      </c>
      <c r="E275" s="22" t="str">
        <f aca="false">IF($A275="","",COUNTIFS('الحضور والانصراف'!$B$2:$B$3001,$A275,'الحضور والانصراف'!$P$2:$P$3001,"متأخر",'الحضور والانصراف'!$A$2:$A$3001,"&gt;="&amp;$D$3,'الحضور والانصراف'!$A$2:$A$3001,"&lt;="&amp;$F$3))</f>
        <v/>
      </c>
      <c r="F275" s="22" t="str">
        <f aca="false">IF($A275="","",COUNTIFS('الحضور والانصراف'!$B$2:$B$3001,$A275,'الحضور والانصراف'!$P$2:$P$3001,"غائب",'الحضور والانصراف'!$A$2:$A$3001,"&gt;="&amp;$D$3,'الحضور والانصراف'!$A$2:$A$3001,"&lt;="&amp;$F$3)+COUNTIFS('الحضور والانصراف'!$B$2:$B$3001,$A275,'الحضور والانصراف'!$P$2:$P$3001,"غياب",'الحضور والانصراف'!$A$2:$A$3001,"&gt;="&amp;$D$3,'الحضور والانصراف'!$A$2:$A$3001,"&lt;="&amp;$F$3))</f>
        <v/>
      </c>
      <c r="G275" s="22" t="str">
        <f aca="false">IF($A275="","",SUMIFS(الإجازات!$I$2:$I$1001,الإجازات!$A$2:$A$1001,$A275,الإجازات!$G$2:$G$1001,"مقبولة"))</f>
        <v/>
      </c>
      <c r="H275" s="21" t="str">
        <f aca="false">IF($A275="","",SUMIFS('الحضور والانصراف'!$J$2:$J$3001,'الحضور والانصراف'!$B$2:$B$3001,$A275,'الحضور والانصراف'!$A$2:$A$3001,"&gt;="&amp;$D$3,'الحضور والانصراف'!$A$2:$A$3001,"&lt;="&amp;$F$3))</f>
        <v/>
      </c>
      <c r="I275" s="22" t="str">
        <f aca="false">IF($A275="","",SUMIFS('الحضور والانصراف'!$K$2:$K$3001,'الحضور والانصراف'!$B$2:$B$3001,$A275,'الحضور والانصراف'!$A$2:$A$3001,"&gt;="&amp;$D$3,'الحضور والانصراف'!$A$2:$A$3001,"&lt;="&amp;$F$3))</f>
        <v/>
      </c>
      <c r="J275" s="22" t="str">
        <f aca="false">IF($A275="","",SUMIFS('الحضور والانصراف'!$L$2:$L$3001,'الحضور والانصراف'!$B$2:$B$3001,$A275,'الحضور والانصراف'!$A$2:$A$3001,"&gt;="&amp;$D$3,'الحضور والانصراف'!$A$2:$A$3001,"&lt;="&amp;$F$3))</f>
        <v/>
      </c>
      <c r="K275" s="21" t="str">
        <f aca="false">IF($A275="","",ROUND(SUMIFS('الحضور والانصراف'!$M$2:$M$3001,'الحضور والانصراف'!$B$2:$B$3001,$A275,'الحضور والانصراف'!$A$2:$A$3001,"&gt;="&amp;$D$3,'الحضور والانصراف'!$A$2:$A$3001,"&lt;="&amp;$F$3)/60,2))</f>
        <v/>
      </c>
      <c r="L275" s="21" t="str">
        <f aca="false">IF($A275="","",SUMIFS(المأموريات!$F$2:$F$1001,المأموريات!$A$2:$A$1001,$A275,المأموريات!$C$2:$C$1001,"&gt;="&amp;$D$3,المأموريات!$C$2:$C$1001,"&lt;="&amp;$F$3,المأموريات!$H$2:$H$1001,"موافق"))</f>
        <v/>
      </c>
      <c r="M275" s="24" t="str">
        <f aca="false">IF($A275="","",N(الموظفين!K271))</f>
        <v/>
      </c>
      <c r="N275" s="24" t="str">
        <f aca="false">IF($A275="","",SUMIFS('الحضور والانصراف'!$S$2:$S$3001,'الحضور والانصراف'!$B$2:$B$3001,$A275,'الحضور والانصراف'!$A$2:$A$3001,"&gt;="&amp;$D$3,'الحضور والانصراف'!$A$2:$A$3001,"&lt;="&amp;$F$3))</f>
        <v/>
      </c>
      <c r="O275" s="24" t="str">
        <f aca="false">IF($A275="","",SUMIFS('الحضور والانصراف'!$Q$2:$Q$3001,'الحضور والانصراف'!$B$2:$B$3001,$A275,'الحضور والانصراف'!$A$2:$A$3001,"&gt;="&amp;$D$3,'الحضور والانصراف'!$A$2:$A$3001,"&lt;="&amp;$F$3))</f>
        <v/>
      </c>
      <c r="P275" s="24" t="str">
        <f aca="false">IF($A275="","",SUMIFS('الحضور والانصراف'!$R$2:$R$3001,'الحضور والانصراف'!$B$2:$B$3001,$A275,'الحضور والانصراف'!$A$2:$A$3001,"&gt;="&amp;$D$3,'الحضور والانصراف'!$A$2:$A$3001,"&lt;="&amp;$F$3))</f>
        <v/>
      </c>
      <c r="Q275" s="24" t="str">
        <f aca="false">IF($A275="","",M275+N275-O275-P275)</f>
        <v/>
      </c>
    </row>
    <row r="276" customFormat="false" ht="15" hidden="false" customHeight="false" outlineLevel="0" collapsed="false">
      <c r="A276" s="18" t="str">
        <f aca="false">IF(الموظفين!A272="","",الموظفين!A272)</f>
        <v/>
      </c>
      <c r="B276" s="18" t="str">
        <f aca="false">IF($A276="","",الموظفين!B272)</f>
        <v/>
      </c>
      <c r="C276" s="18" t="str">
        <f aca="false">IF($A276="","",IF(الموظفين!C272="","",الموظفين!C272))</f>
        <v/>
      </c>
      <c r="D276" s="22" t="str">
        <f aca="false">IF($A276="","",COUNTIFS('الحضور والانصراف'!$B$2:$B$3001,$A276,'الحضور والانصراف'!$P$2:$P$3001,"حاضر",'الحضور والانصراف'!$A$2:$A$3001,"&gt;="&amp;$D$3,'الحضور والانصراف'!$A$2:$A$3001,"&lt;="&amp;$F$3)+COUNTIFS('الحضور والانصراف'!$B$2:$B$3001,$A276,'الحضور والانصراف'!$P$2:$P$3001,"متأخر",'الحضور والانصراف'!$A$2:$A$3001,"&gt;="&amp;$D$3,'الحضور والانصراف'!$A$2:$A$3001,"&lt;="&amp;$F$3)+COUNTIFS('الحضور والانصراف'!$B$2:$B$3001,$A276,'الحضور والانصراف'!$P$2:$P$3001,"بدون انصراف",'الحضور والانصراف'!$A$2:$A$3001,"&gt;="&amp;$D$3,'الحضور والانصراف'!$A$2:$A$3001,"&lt;="&amp;$F$3))</f>
        <v/>
      </c>
      <c r="E276" s="22" t="str">
        <f aca="false">IF($A276="","",COUNTIFS('الحضور والانصراف'!$B$2:$B$3001,$A276,'الحضور والانصراف'!$P$2:$P$3001,"متأخر",'الحضور والانصراف'!$A$2:$A$3001,"&gt;="&amp;$D$3,'الحضور والانصراف'!$A$2:$A$3001,"&lt;="&amp;$F$3))</f>
        <v/>
      </c>
      <c r="F276" s="22" t="str">
        <f aca="false">IF($A276="","",COUNTIFS('الحضور والانصراف'!$B$2:$B$3001,$A276,'الحضور والانصراف'!$P$2:$P$3001,"غائب",'الحضور والانصراف'!$A$2:$A$3001,"&gt;="&amp;$D$3,'الحضور والانصراف'!$A$2:$A$3001,"&lt;="&amp;$F$3)+COUNTIFS('الحضور والانصراف'!$B$2:$B$3001,$A276,'الحضور والانصراف'!$P$2:$P$3001,"غياب",'الحضور والانصراف'!$A$2:$A$3001,"&gt;="&amp;$D$3,'الحضور والانصراف'!$A$2:$A$3001,"&lt;="&amp;$F$3))</f>
        <v/>
      </c>
      <c r="G276" s="22" t="str">
        <f aca="false">IF($A276="","",SUMIFS(الإجازات!$I$2:$I$1001,الإجازات!$A$2:$A$1001,$A276,الإجازات!$G$2:$G$1001,"مقبولة"))</f>
        <v/>
      </c>
      <c r="H276" s="21" t="str">
        <f aca="false">IF($A276="","",SUMIFS('الحضور والانصراف'!$J$2:$J$3001,'الحضور والانصراف'!$B$2:$B$3001,$A276,'الحضور والانصراف'!$A$2:$A$3001,"&gt;="&amp;$D$3,'الحضور والانصراف'!$A$2:$A$3001,"&lt;="&amp;$F$3))</f>
        <v/>
      </c>
      <c r="I276" s="22" t="str">
        <f aca="false">IF($A276="","",SUMIFS('الحضور والانصراف'!$K$2:$K$3001,'الحضور والانصراف'!$B$2:$B$3001,$A276,'الحضور والانصراف'!$A$2:$A$3001,"&gt;="&amp;$D$3,'الحضور والانصراف'!$A$2:$A$3001,"&lt;="&amp;$F$3))</f>
        <v/>
      </c>
      <c r="J276" s="22" t="str">
        <f aca="false">IF($A276="","",SUMIFS('الحضور والانصراف'!$L$2:$L$3001,'الحضور والانصراف'!$B$2:$B$3001,$A276,'الحضور والانصراف'!$A$2:$A$3001,"&gt;="&amp;$D$3,'الحضور والانصراف'!$A$2:$A$3001,"&lt;="&amp;$F$3))</f>
        <v/>
      </c>
      <c r="K276" s="21" t="str">
        <f aca="false">IF($A276="","",ROUND(SUMIFS('الحضور والانصراف'!$M$2:$M$3001,'الحضور والانصراف'!$B$2:$B$3001,$A276,'الحضور والانصراف'!$A$2:$A$3001,"&gt;="&amp;$D$3,'الحضور والانصراف'!$A$2:$A$3001,"&lt;="&amp;$F$3)/60,2))</f>
        <v/>
      </c>
      <c r="L276" s="21" t="str">
        <f aca="false">IF($A276="","",SUMIFS(المأموريات!$F$2:$F$1001,المأموريات!$A$2:$A$1001,$A276,المأموريات!$C$2:$C$1001,"&gt;="&amp;$D$3,المأموريات!$C$2:$C$1001,"&lt;="&amp;$F$3,المأموريات!$H$2:$H$1001,"موافق"))</f>
        <v/>
      </c>
      <c r="M276" s="24" t="str">
        <f aca="false">IF($A276="","",N(الموظفين!K272))</f>
        <v/>
      </c>
      <c r="N276" s="24" t="str">
        <f aca="false">IF($A276="","",SUMIFS('الحضور والانصراف'!$S$2:$S$3001,'الحضور والانصراف'!$B$2:$B$3001,$A276,'الحضور والانصراف'!$A$2:$A$3001,"&gt;="&amp;$D$3,'الحضور والانصراف'!$A$2:$A$3001,"&lt;="&amp;$F$3))</f>
        <v/>
      </c>
      <c r="O276" s="24" t="str">
        <f aca="false">IF($A276="","",SUMIFS('الحضور والانصراف'!$Q$2:$Q$3001,'الحضور والانصراف'!$B$2:$B$3001,$A276,'الحضور والانصراف'!$A$2:$A$3001,"&gt;="&amp;$D$3,'الحضور والانصراف'!$A$2:$A$3001,"&lt;="&amp;$F$3))</f>
        <v/>
      </c>
      <c r="P276" s="24" t="str">
        <f aca="false">IF($A276="","",SUMIFS('الحضور والانصراف'!$R$2:$R$3001,'الحضور والانصراف'!$B$2:$B$3001,$A276,'الحضور والانصراف'!$A$2:$A$3001,"&gt;="&amp;$D$3,'الحضور والانصراف'!$A$2:$A$3001,"&lt;="&amp;$F$3))</f>
        <v/>
      </c>
      <c r="Q276" s="24" t="str">
        <f aca="false">IF($A276="","",M276+N276-O276-P276)</f>
        <v/>
      </c>
    </row>
    <row r="277" customFormat="false" ht="15" hidden="false" customHeight="false" outlineLevel="0" collapsed="false">
      <c r="A277" s="18" t="str">
        <f aca="false">IF(الموظفين!A273="","",الموظفين!A273)</f>
        <v/>
      </c>
      <c r="B277" s="18" t="str">
        <f aca="false">IF($A277="","",الموظفين!B273)</f>
        <v/>
      </c>
      <c r="C277" s="18" t="str">
        <f aca="false">IF($A277="","",IF(الموظفين!C273="","",الموظفين!C273))</f>
        <v/>
      </c>
      <c r="D277" s="22" t="str">
        <f aca="false">IF($A277="","",COUNTIFS('الحضور والانصراف'!$B$2:$B$3001,$A277,'الحضور والانصراف'!$P$2:$P$3001,"حاضر",'الحضور والانصراف'!$A$2:$A$3001,"&gt;="&amp;$D$3,'الحضور والانصراف'!$A$2:$A$3001,"&lt;="&amp;$F$3)+COUNTIFS('الحضور والانصراف'!$B$2:$B$3001,$A277,'الحضور والانصراف'!$P$2:$P$3001,"متأخر",'الحضور والانصراف'!$A$2:$A$3001,"&gt;="&amp;$D$3,'الحضور والانصراف'!$A$2:$A$3001,"&lt;="&amp;$F$3)+COUNTIFS('الحضور والانصراف'!$B$2:$B$3001,$A277,'الحضور والانصراف'!$P$2:$P$3001,"بدون انصراف",'الحضور والانصراف'!$A$2:$A$3001,"&gt;="&amp;$D$3,'الحضور والانصراف'!$A$2:$A$3001,"&lt;="&amp;$F$3))</f>
        <v/>
      </c>
      <c r="E277" s="22" t="str">
        <f aca="false">IF($A277="","",COUNTIFS('الحضور والانصراف'!$B$2:$B$3001,$A277,'الحضور والانصراف'!$P$2:$P$3001,"متأخر",'الحضور والانصراف'!$A$2:$A$3001,"&gt;="&amp;$D$3,'الحضور والانصراف'!$A$2:$A$3001,"&lt;="&amp;$F$3))</f>
        <v/>
      </c>
      <c r="F277" s="22" t="str">
        <f aca="false">IF($A277="","",COUNTIFS('الحضور والانصراف'!$B$2:$B$3001,$A277,'الحضور والانصراف'!$P$2:$P$3001,"غائب",'الحضور والانصراف'!$A$2:$A$3001,"&gt;="&amp;$D$3,'الحضور والانصراف'!$A$2:$A$3001,"&lt;="&amp;$F$3)+COUNTIFS('الحضور والانصراف'!$B$2:$B$3001,$A277,'الحضور والانصراف'!$P$2:$P$3001,"غياب",'الحضور والانصراف'!$A$2:$A$3001,"&gt;="&amp;$D$3,'الحضور والانصراف'!$A$2:$A$3001,"&lt;="&amp;$F$3))</f>
        <v/>
      </c>
      <c r="G277" s="22" t="str">
        <f aca="false">IF($A277="","",SUMIFS(الإجازات!$I$2:$I$1001,الإجازات!$A$2:$A$1001,$A277,الإجازات!$G$2:$G$1001,"مقبولة"))</f>
        <v/>
      </c>
      <c r="H277" s="21" t="str">
        <f aca="false">IF($A277="","",SUMIFS('الحضور والانصراف'!$J$2:$J$3001,'الحضور والانصراف'!$B$2:$B$3001,$A277,'الحضور والانصراف'!$A$2:$A$3001,"&gt;="&amp;$D$3,'الحضور والانصراف'!$A$2:$A$3001,"&lt;="&amp;$F$3))</f>
        <v/>
      </c>
      <c r="I277" s="22" t="str">
        <f aca="false">IF($A277="","",SUMIFS('الحضور والانصراف'!$K$2:$K$3001,'الحضور والانصراف'!$B$2:$B$3001,$A277,'الحضور والانصراف'!$A$2:$A$3001,"&gt;="&amp;$D$3,'الحضور والانصراف'!$A$2:$A$3001,"&lt;="&amp;$F$3))</f>
        <v/>
      </c>
      <c r="J277" s="22" t="str">
        <f aca="false">IF($A277="","",SUMIFS('الحضور والانصراف'!$L$2:$L$3001,'الحضور والانصراف'!$B$2:$B$3001,$A277,'الحضور والانصراف'!$A$2:$A$3001,"&gt;="&amp;$D$3,'الحضور والانصراف'!$A$2:$A$3001,"&lt;="&amp;$F$3))</f>
        <v/>
      </c>
      <c r="K277" s="21" t="str">
        <f aca="false">IF($A277="","",ROUND(SUMIFS('الحضور والانصراف'!$M$2:$M$3001,'الحضور والانصراف'!$B$2:$B$3001,$A277,'الحضور والانصراف'!$A$2:$A$3001,"&gt;="&amp;$D$3,'الحضور والانصراف'!$A$2:$A$3001,"&lt;="&amp;$F$3)/60,2))</f>
        <v/>
      </c>
      <c r="L277" s="21" t="str">
        <f aca="false">IF($A277="","",SUMIFS(المأموريات!$F$2:$F$1001,المأموريات!$A$2:$A$1001,$A277,المأموريات!$C$2:$C$1001,"&gt;="&amp;$D$3,المأموريات!$C$2:$C$1001,"&lt;="&amp;$F$3,المأموريات!$H$2:$H$1001,"موافق"))</f>
        <v/>
      </c>
      <c r="M277" s="24" t="str">
        <f aca="false">IF($A277="","",N(الموظفين!K273))</f>
        <v/>
      </c>
      <c r="N277" s="24" t="str">
        <f aca="false">IF($A277="","",SUMIFS('الحضور والانصراف'!$S$2:$S$3001,'الحضور والانصراف'!$B$2:$B$3001,$A277,'الحضور والانصراف'!$A$2:$A$3001,"&gt;="&amp;$D$3,'الحضور والانصراف'!$A$2:$A$3001,"&lt;="&amp;$F$3))</f>
        <v/>
      </c>
      <c r="O277" s="24" t="str">
        <f aca="false">IF($A277="","",SUMIFS('الحضور والانصراف'!$Q$2:$Q$3001,'الحضور والانصراف'!$B$2:$B$3001,$A277,'الحضور والانصراف'!$A$2:$A$3001,"&gt;="&amp;$D$3,'الحضور والانصراف'!$A$2:$A$3001,"&lt;="&amp;$F$3))</f>
        <v/>
      </c>
      <c r="P277" s="24" t="str">
        <f aca="false">IF($A277="","",SUMIFS('الحضور والانصراف'!$R$2:$R$3001,'الحضور والانصراف'!$B$2:$B$3001,$A277,'الحضور والانصراف'!$A$2:$A$3001,"&gt;="&amp;$D$3,'الحضور والانصراف'!$A$2:$A$3001,"&lt;="&amp;$F$3))</f>
        <v/>
      </c>
      <c r="Q277" s="24" t="str">
        <f aca="false">IF($A277="","",M277+N277-O277-P277)</f>
        <v/>
      </c>
    </row>
    <row r="278" customFormat="false" ht="15" hidden="false" customHeight="false" outlineLevel="0" collapsed="false">
      <c r="A278" s="18" t="str">
        <f aca="false">IF(الموظفين!A274="","",الموظفين!A274)</f>
        <v/>
      </c>
      <c r="B278" s="18" t="str">
        <f aca="false">IF($A278="","",الموظفين!B274)</f>
        <v/>
      </c>
      <c r="C278" s="18" t="str">
        <f aca="false">IF($A278="","",IF(الموظفين!C274="","",الموظفين!C274))</f>
        <v/>
      </c>
      <c r="D278" s="22" t="str">
        <f aca="false">IF($A278="","",COUNTIFS('الحضور والانصراف'!$B$2:$B$3001,$A278,'الحضور والانصراف'!$P$2:$P$3001,"حاضر",'الحضور والانصراف'!$A$2:$A$3001,"&gt;="&amp;$D$3,'الحضور والانصراف'!$A$2:$A$3001,"&lt;="&amp;$F$3)+COUNTIFS('الحضور والانصراف'!$B$2:$B$3001,$A278,'الحضور والانصراف'!$P$2:$P$3001,"متأخر",'الحضور والانصراف'!$A$2:$A$3001,"&gt;="&amp;$D$3,'الحضور والانصراف'!$A$2:$A$3001,"&lt;="&amp;$F$3)+COUNTIFS('الحضور والانصراف'!$B$2:$B$3001,$A278,'الحضور والانصراف'!$P$2:$P$3001,"بدون انصراف",'الحضور والانصراف'!$A$2:$A$3001,"&gt;="&amp;$D$3,'الحضور والانصراف'!$A$2:$A$3001,"&lt;="&amp;$F$3))</f>
        <v/>
      </c>
      <c r="E278" s="22" t="str">
        <f aca="false">IF($A278="","",COUNTIFS('الحضور والانصراف'!$B$2:$B$3001,$A278,'الحضور والانصراف'!$P$2:$P$3001,"متأخر",'الحضور والانصراف'!$A$2:$A$3001,"&gt;="&amp;$D$3,'الحضور والانصراف'!$A$2:$A$3001,"&lt;="&amp;$F$3))</f>
        <v/>
      </c>
      <c r="F278" s="22" t="str">
        <f aca="false">IF($A278="","",COUNTIFS('الحضور والانصراف'!$B$2:$B$3001,$A278,'الحضور والانصراف'!$P$2:$P$3001,"غائب",'الحضور والانصراف'!$A$2:$A$3001,"&gt;="&amp;$D$3,'الحضور والانصراف'!$A$2:$A$3001,"&lt;="&amp;$F$3)+COUNTIFS('الحضور والانصراف'!$B$2:$B$3001,$A278,'الحضور والانصراف'!$P$2:$P$3001,"غياب",'الحضور والانصراف'!$A$2:$A$3001,"&gt;="&amp;$D$3,'الحضور والانصراف'!$A$2:$A$3001,"&lt;="&amp;$F$3))</f>
        <v/>
      </c>
      <c r="G278" s="22" t="str">
        <f aca="false">IF($A278="","",SUMIFS(الإجازات!$I$2:$I$1001,الإجازات!$A$2:$A$1001,$A278,الإجازات!$G$2:$G$1001,"مقبولة"))</f>
        <v/>
      </c>
      <c r="H278" s="21" t="str">
        <f aca="false">IF($A278="","",SUMIFS('الحضور والانصراف'!$J$2:$J$3001,'الحضور والانصراف'!$B$2:$B$3001,$A278,'الحضور والانصراف'!$A$2:$A$3001,"&gt;="&amp;$D$3,'الحضور والانصراف'!$A$2:$A$3001,"&lt;="&amp;$F$3))</f>
        <v/>
      </c>
      <c r="I278" s="22" t="str">
        <f aca="false">IF($A278="","",SUMIFS('الحضور والانصراف'!$K$2:$K$3001,'الحضور والانصراف'!$B$2:$B$3001,$A278,'الحضور والانصراف'!$A$2:$A$3001,"&gt;="&amp;$D$3,'الحضور والانصراف'!$A$2:$A$3001,"&lt;="&amp;$F$3))</f>
        <v/>
      </c>
      <c r="J278" s="22" t="str">
        <f aca="false">IF($A278="","",SUMIFS('الحضور والانصراف'!$L$2:$L$3001,'الحضور والانصراف'!$B$2:$B$3001,$A278,'الحضور والانصراف'!$A$2:$A$3001,"&gt;="&amp;$D$3,'الحضور والانصراف'!$A$2:$A$3001,"&lt;="&amp;$F$3))</f>
        <v/>
      </c>
      <c r="K278" s="21" t="str">
        <f aca="false">IF($A278="","",ROUND(SUMIFS('الحضور والانصراف'!$M$2:$M$3001,'الحضور والانصراف'!$B$2:$B$3001,$A278,'الحضور والانصراف'!$A$2:$A$3001,"&gt;="&amp;$D$3,'الحضور والانصراف'!$A$2:$A$3001,"&lt;="&amp;$F$3)/60,2))</f>
        <v/>
      </c>
      <c r="L278" s="21" t="str">
        <f aca="false">IF($A278="","",SUMIFS(المأموريات!$F$2:$F$1001,المأموريات!$A$2:$A$1001,$A278,المأموريات!$C$2:$C$1001,"&gt;="&amp;$D$3,المأموريات!$C$2:$C$1001,"&lt;="&amp;$F$3,المأموريات!$H$2:$H$1001,"موافق"))</f>
        <v/>
      </c>
      <c r="M278" s="24" t="str">
        <f aca="false">IF($A278="","",N(الموظفين!K274))</f>
        <v/>
      </c>
      <c r="N278" s="24" t="str">
        <f aca="false">IF($A278="","",SUMIFS('الحضور والانصراف'!$S$2:$S$3001,'الحضور والانصراف'!$B$2:$B$3001,$A278,'الحضور والانصراف'!$A$2:$A$3001,"&gt;="&amp;$D$3,'الحضور والانصراف'!$A$2:$A$3001,"&lt;="&amp;$F$3))</f>
        <v/>
      </c>
      <c r="O278" s="24" t="str">
        <f aca="false">IF($A278="","",SUMIFS('الحضور والانصراف'!$Q$2:$Q$3001,'الحضور والانصراف'!$B$2:$B$3001,$A278,'الحضور والانصراف'!$A$2:$A$3001,"&gt;="&amp;$D$3,'الحضور والانصراف'!$A$2:$A$3001,"&lt;="&amp;$F$3))</f>
        <v/>
      </c>
      <c r="P278" s="24" t="str">
        <f aca="false">IF($A278="","",SUMIFS('الحضور والانصراف'!$R$2:$R$3001,'الحضور والانصراف'!$B$2:$B$3001,$A278,'الحضور والانصراف'!$A$2:$A$3001,"&gt;="&amp;$D$3,'الحضور والانصراف'!$A$2:$A$3001,"&lt;="&amp;$F$3))</f>
        <v/>
      </c>
      <c r="Q278" s="24" t="str">
        <f aca="false">IF($A278="","",M278+N278-O278-P278)</f>
        <v/>
      </c>
    </row>
    <row r="279" customFormat="false" ht="15" hidden="false" customHeight="false" outlineLevel="0" collapsed="false">
      <c r="A279" s="18" t="str">
        <f aca="false">IF(الموظفين!A275="","",الموظفين!A275)</f>
        <v/>
      </c>
      <c r="B279" s="18" t="str">
        <f aca="false">IF($A279="","",الموظفين!B275)</f>
        <v/>
      </c>
      <c r="C279" s="18" t="str">
        <f aca="false">IF($A279="","",IF(الموظفين!C275="","",الموظفين!C275))</f>
        <v/>
      </c>
      <c r="D279" s="22" t="str">
        <f aca="false">IF($A279="","",COUNTIFS('الحضور والانصراف'!$B$2:$B$3001,$A279,'الحضور والانصراف'!$P$2:$P$3001,"حاضر",'الحضور والانصراف'!$A$2:$A$3001,"&gt;="&amp;$D$3,'الحضور والانصراف'!$A$2:$A$3001,"&lt;="&amp;$F$3)+COUNTIFS('الحضور والانصراف'!$B$2:$B$3001,$A279,'الحضور والانصراف'!$P$2:$P$3001,"متأخر",'الحضور والانصراف'!$A$2:$A$3001,"&gt;="&amp;$D$3,'الحضور والانصراف'!$A$2:$A$3001,"&lt;="&amp;$F$3)+COUNTIFS('الحضور والانصراف'!$B$2:$B$3001,$A279,'الحضور والانصراف'!$P$2:$P$3001,"بدون انصراف",'الحضور والانصراف'!$A$2:$A$3001,"&gt;="&amp;$D$3,'الحضور والانصراف'!$A$2:$A$3001,"&lt;="&amp;$F$3))</f>
        <v/>
      </c>
      <c r="E279" s="22" t="str">
        <f aca="false">IF($A279="","",COUNTIFS('الحضور والانصراف'!$B$2:$B$3001,$A279,'الحضور والانصراف'!$P$2:$P$3001,"متأخر",'الحضور والانصراف'!$A$2:$A$3001,"&gt;="&amp;$D$3,'الحضور والانصراف'!$A$2:$A$3001,"&lt;="&amp;$F$3))</f>
        <v/>
      </c>
      <c r="F279" s="22" t="str">
        <f aca="false">IF($A279="","",COUNTIFS('الحضور والانصراف'!$B$2:$B$3001,$A279,'الحضور والانصراف'!$P$2:$P$3001,"غائب",'الحضور والانصراف'!$A$2:$A$3001,"&gt;="&amp;$D$3,'الحضور والانصراف'!$A$2:$A$3001,"&lt;="&amp;$F$3)+COUNTIFS('الحضور والانصراف'!$B$2:$B$3001,$A279,'الحضور والانصراف'!$P$2:$P$3001,"غياب",'الحضور والانصراف'!$A$2:$A$3001,"&gt;="&amp;$D$3,'الحضور والانصراف'!$A$2:$A$3001,"&lt;="&amp;$F$3))</f>
        <v/>
      </c>
      <c r="G279" s="22" t="str">
        <f aca="false">IF($A279="","",SUMIFS(الإجازات!$I$2:$I$1001,الإجازات!$A$2:$A$1001,$A279,الإجازات!$G$2:$G$1001,"مقبولة"))</f>
        <v/>
      </c>
      <c r="H279" s="21" t="str">
        <f aca="false">IF($A279="","",SUMIFS('الحضور والانصراف'!$J$2:$J$3001,'الحضور والانصراف'!$B$2:$B$3001,$A279,'الحضور والانصراف'!$A$2:$A$3001,"&gt;="&amp;$D$3,'الحضور والانصراف'!$A$2:$A$3001,"&lt;="&amp;$F$3))</f>
        <v/>
      </c>
      <c r="I279" s="22" t="str">
        <f aca="false">IF($A279="","",SUMIFS('الحضور والانصراف'!$K$2:$K$3001,'الحضور والانصراف'!$B$2:$B$3001,$A279,'الحضور والانصراف'!$A$2:$A$3001,"&gt;="&amp;$D$3,'الحضور والانصراف'!$A$2:$A$3001,"&lt;="&amp;$F$3))</f>
        <v/>
      </c>
      <c r="J279" s="22" t="str">
        <f aca="false">IF($A279="","",SUMIFS('الحضور والانصراف'!$L$2:$L$3001,'الحضور والانصراف'!$B$2:$B$3001,$A279,'الحضور والانصراف'!$A$2:$A$3001,"&gt;="&amp;$D$3,'الحضور والانصراف'!$A$2:$A$3001,"&lt;="&amp;$F$3))</f>
        <v/>
      </c>
      <c r="K279" s="21" t="str">
        <f aca="false">IF($A279="","",ROUND(SUMIFS('الحضور والانصراف'!$M$2:$M$3001,'الحضور والانصراف'!$B$2:$B$3001,$A279,'الحضور والانصراف'!$A$2:$A$3001,"&gt;="&amp;$D$3,'الحضور والانصراف'!$A$2:$A$3001,"&lt;="&amp;$F$3)/60,2))</f>
        <v/>
      </c>
      <c r="L279" s="21" t="str">
        <f aca="false">IF($A279="","",SUMIFS(المأموريات!$F$2:$F$1001,المأموريات!$A$2:$A$1001,$A279,المأموريات!$C$2:$C$1001,"&gt;="&amp;$D$3,المأموريات!$C$2:$C$1001,"&lt;="&amp;$F$3,المأموريات!$H$2:$H$1001,"موافق"))</f>
        <v/>
      </c>
      <c r="M279" s="24" t="str">
        <f aca="false">IF($A279="","",N(الموظفين!K275))</f>
        <v/>
      </c>
      <c r="N279" s="24" t="str">
        <f aca="false">IF($A279="","",SUMIFS('الحضور والانصراف'!$S$2:$S$3001,'الحضور والانصراف'!$B$2:$B$3001,$A279,'الحضور والانصراف'!$A$2:$A$3001,"&gt;="&amp;$D$3,'الحضور والانصراف'!$A$2:$A$3001,"&lt;="&amp;$F$3))</f>
        <v/>
      </c>
      <c r="O279" s="24" t="str">
        <f aca="false">IF($A279="","",SUMIFS('الحضور والانصراف'!$Q$2:$Q$3001,'الحضور والانصراف'!$B$2:$B$3001,$A279,'الحضور والانصراف'!$A$2:$A$3001,"&gt;="&amp;$D$3,'الحضور والانصراف'!$A$2:$A$3001,"&lt;="&amp;$F$3))</f>
        <v/>
      </c>
      <c r="P279" s="24" t="str">
        <f aca="false">IF($A279="","",SUMIFS('الحضور والانصراف'!$R$2:$R$3001,'الحضور والانصراف'!$B$2:$B$3001,$A279,'الحضور والانصراف'!$A$2:$A$3001,"&gt;="&amp;$D$3,'الحضور والانصراف'!$A$2:$A$3001,"&lt;="&amp;$F$3))</f>
        <v/>
      </c>
      <c r="Q279" s="24" t="str">
        <f aca="false">IF($A279="","",M279+N279-O279-P279)</f>
        <v/>
      </c>
    </row>
    <row r="280" customFormat="false" ht="15" hidden="false" customHeight="false" outlineLevel="0" collapsed="false">
      <c r="A280" s="18" t="str">
        <f aca="false">IF(الموظفين!A276="","",الموظفين!A276)</f>
        <v/>
      </c>
      <c r="B280" s="18" t="str">
        <f aca="false">IF($A280="","",الموظفين!B276)</f>
        <v/>
      </c>
      <c r="C280" s="18" t="str">
        <f aca="false">IF($A280="","",IF(الموظفين!C276="","",الموظفين!C276))</f>
        <v/>
      </c>
      <c r="D280" s="22" t="str">
        <f aca="false">IF($A280="","",COUNTIFS('الحضور والانصراف'!$B$2:$B$3001,$A280,'الحضور والانصراف'!$P$2:$P$3001,"حاضر",'الحضور والانصراف'!$A$2:$A$3001,"&gt;="&amp;$D$3,'الحضور والانصراف'!$A$2:$A$3001,"&lt;="&amp;$F$3)+COUNTIFS('الحضور والانصراف'!$B$2:$B$3001,$A280,'الحضور والانصراف'!$P$2:$P$3001,"متأخر",'الحضور والانصراف'!$A$2:$A$3001,"&gt;="&amp;$D$3,'الحضور والانصراف'!$A$2:$A$3001,"&lt;="&amp;$F$3)+COUNTIFS('الحضور والانصراف'!$B$2:$B$3001,$A280,'الحضور والانصراف'!$P$2:$P$3001,"بدون انصراف",'الحضور والانصراف'!$A$2:$A$3001,"&gt;="&amp;$D$3,'الحضور والانصراف'!$A$2:$A$3001,"&lt;="&amp;$F$3))</f>
        <v/>
      </c>
      <c r="E280" s="22" t="str">
        <f aca="false">IF($A280="","",COUNTIFS('الحضور والانصراف'!$B$2:$B$3001,$A280,'الحضور والانصراف'!$P$2:$P$3001,"متأخر",'الحضور والانصراف'!$A$2:$A$3001,"&gt;="&amp;$D$3,'الحضور والانصراف'!$A$2:$A$3001,"&lt;="&amp;$F$3))</f>
        <v/>
      </c>
      <c r="F280" s="22" t="str">
        <f aca="false">IF($A280="","",COUNTIFS('الحضور والانصراف'!$B$2:$B$3001,$A280,'الحضور والانصراف'!$P$2:$P$3001,"غائب",'الحضور والانصراف'!$A$2:$A$3001,"&gt;="&amp;$D$3,'الحضور والانصراف'!$A$2:$A$3001,"&lt;="&amp;$F$3)+COUNTIFS('الحضور والانصراف'!$B$2:$B$3001,$A280,'الحضور والانصراف'!$P$2:$P$3001,"غياب",'الحضور والانصراف'!$A$2:$A$3001,"&gt;="&amp;$D$3,'الحضور والانصراف'!$A$2:$A$3001,"&lt;="&amp;$F$3))</f>
        <v/>
      </c>
      <c r="G280" s="22" t="str">
        <f aca="false">IF($A280="","",SUMIFS(الإجازات!$I$2:$I$1001,الإجازات!$A$2:$A$1001,$A280,الإجازات!$G$2:$G$1001,"مقبولة"))</f>
        <v/>
      </c>
      <c r="H280" s="21" t="str">
        <f aca="false">IF($A280="","",SUMIFS('الحضور والانصراف'!$J$2:$J$3001,'الحضور والانصراف'!$B$2:$B$3001,$A280,'الحضور والانصراف'!$A$2:$A$3001,"&gt;="&amp;$D$3,'الحضور والانصراف'!$A$2:$A$3001,"&lt;="&amp;$F$3))</f>
        <v/>
      </c>
      <c r="I280" s="22" t="str">
        <f aca="false">IF($A280="","",SUMIFS('الحضور والانصراف'!$K$2:$K$3001,'الحضور والانصراف'!$B$2:$B$3001,$A280,'الحضور والانصراف'!$A$2:$A$3001,"&gt;="&amp;$D$3,'الحضور والانصراف'!$A$2:$A$3001,"&lt;="&amp;$F$3))</f>
        <v/>
      </c>
      <c r="J280" s="22" t="str">
        <f aca="false">IF($A280="","",SUMIFS('الحضور والانصراف'!$L$2:$L$3001,'الحضور والانصراف'!$B$2:$B$3001,$A280,'الحضور والانصراف'!$A$2:$A$3001,"&gt;="&amp;$D$3,'الحضور والانصراف'!$A$2:$A$3001,"&lt;="&amp;$F$3))</f>
        <v/>
      </c>
      <c r="K280" s="21" t="str">
        <f aca="false">IF($A280="","",ROUND(SUMIFS('الحضور والانصراف'!$M$2:$M$3001,'الحضور والانصراف'!$B$2:$B$3001,$A280,'الحضور والانصراف'!$A$2:$A$3001,"&gt;="&amp;$D$3,'الحضور والانصراف'!$A$2:$A$3001,"&lt;="&amp;$F$3)/60,2))</f>
        <v/>
      </c>
      <c r="L280" s="21" t="str">
        <f aca="false">IF($A280="","",SUMIFS(المأموريات!$F$2:$F$1001,المأموريات!$A$2:$A$1001,$A280,المأموريات!$C$2:$C$1001,"&gt;="&amp;$D$3,المأموريات!$C$2:$C$1001,"&lt;="&amp;$F$3,المأموريات!$H$2:$H$1001,"موافق"))</f>
        <v/>
      </c>
      <c r="M280" s="24" t="str">
        <f aca="false">IF($A280="","",N(الموظفين!K276))</f>
        <v/>
      </c>
      <c r="N280" s="24" t="str">
        <f aca="false">IF($A280="","",SUMIFS('الحضور والانصراف'!$S$2:$S$3001,'الحضور والانصراف'!$B$2:$B$3001,$A280,'الحضور والانصراف'!$A$2:$A$3001,"&gt;="&amp;$D$3,'الحضور والانصراف'!$A$2:$A$3001,"&lt;="&amp;$F$3))</f>
        <v/>
      </c>
      <c r="O280" s="24" t="str">
        <f aca="false">IF($A280="","",SUMIFS('الحضور والانصراف'!$Q$2:$Q$3001,'الحضور والانصراف'!$B$2:$B$3001,$A280,'الحضور والانصراف'!$A$2:$A$3001,"&gt;="&amp;$D$3,'الحضور والانصراف'!$A$2:$A$3001,"&lt;="&amp;$F$3))</f>
        <v/>
      </c>
      <c r="P280" s="24" t="str">
        <f aca="false">IF($A280="","",SUMIFS('الحضور والانصراف'!$R$2:$R$3001,'الحضور والانصراف'!$B$2:$B$3001,$A280,'الحضور والانصراف'!$A$2:$A$3001,"&gt;="&amp;$D$3,'الحضور والانصراف'!$A$2:$A$3001,"&lt;="&amp;$F$3))</f>
        <v/>
      </c>
      <c r="Q280" s="24" t="str">
        <f aca="false">IF($A280="","",M280+N280-O280-P280)</f>
        <v/>
      </c>
    </row>
    <row r="281" customFormat="false" ht="15" hidden="false" customHeight="false" outlineLevel="0" collapsed="false">
      <c r="A281" s="18" t="str">
        <f aca="false">IF(الموظفين!A277="","",الموظفين!A277)</f>
        <v/>
      </c>
      <c r="B281" s="18" t="str">
        <f aca="false">IF($A281="","",الموظفين!B277)</f>
        <v/>
      </c>
      <c r="C281" s="18" t="str">
        <f aca="false">IF($A281="","",IF(الموظفين!C277="","",الموظفين!C277))</f>
        <v/>
      </c>
      <c r="D281" s="22" t="str">
        <f aca="false">IF($A281="","",COUNTIFS('الحضور والانصراف'!$B$2:$B$3001,$A281,'الحضور والانصراف'!$P$2:$P$3001,"حاضر",'الحضور والانصراف'!$A$2:$A$3001,"&gt;="&amp;$D$3,'الحضور والانصراف'!$A$2:$A$3001,"&lt;="&amp;$F$3)+COUNTIFS('الحضور والانصراف'!$B$2:$B$3001,$A281,'الحضور والانصراف'!$P$2:$P$3001,"متأخر",'الحضور والانصراف'!$A$2:$A$3001,"&gt;="&amp;$D$3,'الحضور والانصراف'!$A$2:$A$3001,"&lt;="&amp;$F$3)+COUNTIFS('الحضور والانصراف'!$B$2:$B$3001,$A281,'الحضور والانصراف'!$P$2:$P$3001,"بدون انصراف",'الحضور والانصراف'!$A$2:$A$3001,"&gt;="&amp;$D$3,'الحضور والانصراف'!$A$2:$A$3001,"&lt;="&amp;$F$3))</f>
        <v/>
      </c>
      <c r="E281" s="22" t="str">
        <f aca="false">IF($A281="","",COUNTIFS('الحضور والانصراف'!$B$2:$B$3001,$A281,'الحضور والانصراف'!$P$2:$P$3001,"متأخر",'الحضور والانصراف'!$A$2:$A$3001,"&gt;="&amp;$D$3,'الحضور والانصراف'!$A$2:$A$3001,"&lt;="&amp;$F$3))</f>
        <v/>
      </c>
      <c r="F281" s="22" t="str">
        <f aca="false">IF($A281="","",COUNTIFS('الحضور والانصراف'!$B$2:$B$3001,$A281,'الحضور والانصراف'!$P$2:$P$3001,"غائب",'الحضور والانصراف'!$A$2:$A$3001,"&gt;="&amp;$D$3,'الحضور والانصراف'!$A$2:$A$3001,"&lt;="&amp;$F$3)+COUNTIFS('الحضور والانصراف'!$B$2:$B$3001,$A281,'الحضور والانصراف'!$P$2:$P$3001,"غياب",'الحضور والانصراف'!$A$2:$A$3001,"&gt;="&amp;$D$3,'الحضور والانصراف'!$A$2:$A$3001,"&lt;="&amp;$F$3))</f>
        <v/>
      </c>
      <c r="G281" s="22" t="str">
        <f aca="false">IF($A281="","",SUMIFS(الإجازات!$I$2:$I$1001,الإجازات!$A$2:$A$1001,$A281,الإجازات!$G$2:$G$1001,"مقبولة"))</f>
        <v/>
      </c>
      <c r="H281" s="21" t="str">
        <f aca="false">IF($A281="","",SUMIFS('الحضور والانصراف'!$J$2:$J$3001,'الحضور والانصراف'!$B$2:$B$3001,$A281,'الحضور والانصراف'!$A$2:$A$3001,"&gt;="&amp;$D$3,'الحضور والانصراف'!$A$2:$A$3001,"&lt;="&amp;$F$3))</f>
        <v/>
      </c>
      <c r="I281" s="22" t="str">
        <f aca="false">IF($A281="","",SUMIFS('الحضور والانصراف'!$K$2:$K$3001,'الحضور والانصراف'!$B$2:$B$3001,$A281,'الحضور والانصراف'!$A$2:$A$3001,"&gt;="&amp;$D$3,'الحضور والانصراف'!$A$2:$A$3001,"&lt;="&amp;$F$3))</f>
        <v/>
      </c>
      <c r="J281" s="22" t="str">
        <f aca="false">IF($A281="","",SUMIFS('الحضور والانصراف'!$L$2:$L$3001,'الحضور والانصراف'!$B$2:$B$3001,$A281,'الحضور والانصراف'!$A$2:$A$3001,"&gt;="&amp;$D$3,'الحضور والانصراف'!$A$2:$A$3001,"&lt;="&amp;$F$3))</f>
        <v/>
      </c>
      <c r="K281" s="21" t="str">
        <f aca="false">IF($A281="","",ROUND(SUMIFS('الحضور والانصراف'!$M$2:$M$3001,'الحضور والانصراف'!$B$2:$B$3001,$A281,'الحضور والانصراف'!$A$2:$A$3001,"&gt;="&amp;$D$3,'الحضور والانصراف'!$A$2:$A$3001,"&lt;="&amp;$F$3)/60,2))</f>
        <v/>
      </c>
      <c r="L281" s="21" t="str">
        <f aca="false">IF($A281="","",SUMIFS(المأموريات!$F$2:$F$1001,المأموريات!$A$2:$A$1001,$A281,المأموريات!$C$2:$C$1001,"&gt;="&amp;$D$3,المأموريات!$C$2:$C$1001,"&lt;="&amp;$F$3,المأموريات!$H$2:$H$1001,"موافق"))</f>
        <v/>
      </c>
      <c r="M281" s="24" t="str">
        <f aca="false">IF($A281="","",N(الموظفين!K277))</f>
        <v/>
      </c>
      <c r="N281" s="24" t="str">
        <f aca="false">IF($A281="","",SUMIFS('الحضور والانصراف'!$S$2:$S$3001,'الحضور والانصراف'!$B$2:$B$3001,$A281,'الحضور والانصراف'!$A$2:$A$3001,"&gt;="&amp;$D$3,'الحضور والانصراف'!$A$2:$A$3001,"&lt;="&amp;$F$3))</f>
        <v/>
      </c>
      <c r="O281" s="24" t="str">
        <f aca="false">IF($A281="","",SUMIFS('الحضور والانصراف'!$Q$2:$Q$3001,'الحضور والانصراف'!$B$2:$B$3001,$A281,'الحضور والانصراف'!$A$2:$A$3001,"&gt;="&amp;$D$3,'الحضور والانصراف'!$A$2:$A$3001,"&lt;="&amp;$F$3))</f>
        <v/>
      </c>
      <c r="P281" s="24" t="str">
        <f aca="false">IF($A281="","",SUMIFS('الحضور والانصراف'!$R$2:$R$3001,'الحضور والانصراف'!$B$2:$B$3001,$A281,'الحضور والانصراف'!$A$2:$A$3001,"&gt;="&amp;$D$3,'الحضور والانصراف'!$A$2:$A$3001,"&lt;="&amp;$F$3))</f>
        <v/>
      </c>
      <c r="Q281" s="24" t="str">
        <f aca="false">IF($A281="","",M281+N281-O281-P281)</f>
        <v/>
      </c>
    </row>
    <row r="282" customFormat="false" ht="15" hidden="false" customHeight="false" outlineLevel="0" collapsed="false">
      <c r="A282" s="18" t="str">
        <f aca="false">IF(الموظفين!A278="","",الموظفين!A278)</f>
        <v/>
      </c>
      <c r="B282" s="18" t="str">
        <f aca="false">IF($A282="","",الموظفين!B278)</f>
        <v/>
      </c>
      <c r="C282" s="18" t="str">
        <f aca="false">IF($A282="","",IF(الموظفين!C278="","",الموظفين!C278))</f>
        <v/>
      </c>
      <c r="D282" s="22" t="str">
        <f aca="false">IF($A282="","",COUNTIFS('الحضور والانصراف'!$B$2:$B$3001,$A282,'الحضور والانصراف'!$P$2:$P$3001,"حاضر",'الحضور والانصراف'!$A$2:$A$3001,"&gt;="&amp;$D$3,'الحضور والانصراف'!$A$2:$A$3001,"&lt;="&amp;$F$3)+COUNTIFS('الحضور والانصراف'!$B$2:$B$3001,$A282,'الحضور والانصراف'!$P$2:$P$3001,"متأخر",'الحضور والانصراف'!$A$2:$A$3001,"&gt;="&amp;$D$3,'الحضور والانصراف'!$A$2:$A$3001,"&lt;="&amp;$F$3)+COUNTIFS('الحضور والانصراف'!$B$2:$B$3001,$A282,'الحضور والانصراف'!$P$2:$P$3001,"بدون انصراف",'الحضور والانصراف'!$A$2:$A$3001,"&gt;="&amp;$D$3,'الحضور والانصراف'!$A$2:$A$3001,"&lt;="&amp;$F$3))</f>
        <v/>
      </c>
      <c r="E282" s="22" t="str">
        <f aca="false">IF($A282="","",COUNTIFS('الحضور والانصراف'!$B$2:$B$3001,$A282,'الحضور والانصراف'!$P$2:$P$3001,"متأخر",'الحضور والانصراف'!$A$2:$A$3001,"&gt;="&amp;$D$3,'الحضور والانصراف'!$A$2:$A$3001,"&lt;="&amp;$F$3))</f>
        <v/>
      </c>
      <c r="F282" s="22" t="str">
        <f aca="false">IF($A282="","",COUNTIFS('الحضور والانصراف'!$B$2:$B$3001,$A282,'الحضور والانصراف'!$P$2:$P$3001,"غائب",'الحضور والانصراف'!$A$2:$A$3001,"&gt;="&amp;$D$3,'الحضور والانصراف'!$A$2:$A$3001,"&lt;="&amp;$F$3)+COUNTIFS('الحضور والانصراف'!$B$2:$B$3001,$A282,'الحضور والانصراف'!$P$2:$P$3001,"غياب",'الحضور والانصراف'!$A$2:$A$3001,"&gt;="&amp;$D$3,'الحضور والانصراف'!$A$2:$A$3001,"&lt;="&amp;$F$3))</f>
        <v/>
      </c>
      <c r="G282" s="22" t="str">
        <f aca="false">IF($A282="","",SUMIFS(الإجازات!$I$2:$I$1001,الإجازات!$A$2:$A$1001,$A282,الإجازات!$G$2:$G$1001,"مقبولة"))</f>
        <v/>
      </c>
      <c r="H282" s="21" t="str">
        <f aca="false">IF($A282="","",SUMIFS('الحضور والانصراف'!$J$2:$J$3001,'الحضور والانصراف'!$B$2:$B$3001,$A282,'الحضور والانصراف'!$A$2:$A$3001,"&gt;="&amp;$D$3,'الحضور والانصراف'!$A$2:$A$3001,"&lt;="&amp;$F$3))</f>
        <v/>
      </c>
      <c r="I282" s="22" t="str">
        <f aca="false">IF($A282="","",SUMIFS('الحضور والانصراف'!$K$2:$K$3001,'الحضور والانصراف'!$B$2:$B$3001,$A282,'الحضور والانصراف'!$A$2:$A$3001,"&gt;="&amp;$D$3,'الحضور والانصراف'!$A$2:$A$3001,"&lt;="&amp;$F$3))</f>
        <v/>
      </c>
      <c r="J282" s="22" t="str">
        <f aca="false">IF($A282="","",SUMIFS('الحضور والانصراف'!$L$2:$L$3001,'الحضور والانصراف'!$B$2:$B$3001,$A282,'الحضور والانصراف'!$A$2:$A$3001,"&gt;="&amp;$D$3,'الحضور والانصراف'!$A$2:$A$3001,"&lt;="&amp;$F$3))</f>
        <v/>
      </c>
      <c r="K282" s="21" t="str">
        <f aca="false">IF($A282="","",ROUND(SUMIFS('الحضور والانصراف'!$M$2:$M$3001,'الحضور والانصراف'!$B$2:$B$3001,$A282,'الحضور والانصراف'!$A$2:$A$3001,"&gt;="&amp;$D$3,'الحضور والانصراف'!$A$2:$A$3001,"&lt;="&amp;$F$3)/60,2))</f>
        <v/>
      </c>
      <c r="L282" s="21" t="str">
        <f aca="false">IF($A282="","",SUMIFS(المأموريات!$F$2:$F$1001,المأموريات!$A$2:$A$1001,$A282,المأموريات!$C$2:$C$1001,"&gt;="&amp;$D$3,المأموريات!$C$2:$C$1001,"&lt;="&amp;$F$3,المأموريات!$H$2:$H$1001,"موافق"))</f>
        <v/>
      </c>
      <c r="M282" s="24" t="str">
        <f aca="false">IF($A282="","",N(الموظفين!K278))</f>
        <v/>
      </c>
      <c r="N282" s="24" t="str">
        <f aca="false">IF($A282="","",SUMIFS('الحضور والانصراف'!$S$2:$S$3001,'الحضور والانصراف'!$B$2:$B$3001,$A282,'الحضور والانصراف'!$A$2:$A$3001,"&gt;="&amp;$D$3,'الحضور والانصراف'!$A$2:$A$3001,"&lt;="&amp;$F$3))</f>
        <v/>
      </c>
      <c r="O282" s="24" t="str">
        <f aca="false">IF($A282="","",SUMIFS('الحضور والانصراف'!$Q$2:$Q$3001,'الحضور والانصراف'!$B$2:$B$3001,$A282,'الحضور والانصراف'!$A$2:$A$3001,"&gt;="&amp;$D$3,'الحضور والانصراف'!$A$2:$A$3001,"&lt;="&amp;$F$3))</f>
        <v/>
      </c>
      <c r="P282" s="24" t="str">
        <f aca="false">IF($A282="","",SUMIFS('الحضور والانصراف'!$R$2:$R$3001,'الحضور والانصراف'!$B$2:$B$3001,$A282,'الحضور والانصراف'!$A$2:$A$3001,"&gt;="&amp;$D$3,'الحضور والانصراف'!$A$2:$A$3001,"&lt;="&amp;$F$3))</f>
        <v/>
      </c>
      <c r="Q282" s="24" t="str">
        <f aca="false">IF($A282="","",M282+N282-O282-P282)</f>
        <v/>
      </c>
    </row>
    <row r="283" customFormat="false" ht="15" hidden="false" customHeight="false" outlineLevel="0" collapsed="false">
      <c r="A283" s="18" t="str">
        <f aca="false">IF(الموظفين!A279="","",الموظفين!A279)</f>
        <v/>
      </c>
      <c r="B283" s="18" t="str">
        <f aca="false">IF($A283="","",الموظفين!B279)</f>
        <v/>
      </c>
      <c r="C283" s="18" t="str">
        <f aca="false">IF($A283="","",IF(الموظفين!C279="","",الموظفين!C279))</f>
        <v/>
      </c>
      <c r="D283" s="22" t="str">
        <f aca="false">IF($A283="","",COUNTIFS('الحضور والانصراف'!$B$2:$B$3001,$A283,'الحضور والانصراف'!$P$2:$P$3001,"حاضر",'الحضور والانصراف'!$A$2:$A$3001,"&gt;="&amp;$D$3,'الحضور والانصراف'!$A$2:$A$3001,"&lt;="&amp;$F$3)+COUNTIFS('الحضور والانصراف'!$B$2:$B$3001,$A283,'الحضور والانصراف'!$P$2:$P$3001,"متأخر",'الحضور والانصراف'!$A$2:$A$3001,"&gt;="&amp;$D$3,'الحضور والانصراف'!$A$2:$A$3001,"&lt;="&amp;$F$3)+COUNTIFS('الحضور والانصراف'!$B$2:$B$3001,$A283,'الحضور والانصراف'!$P$2:$P$3001,"بدون انصراف",'الحضور والانصراف'!$A$2:$A$3001,"&gt;="&amp;$D$3,'الحضور والانصراف'!$A$2:$A$3001,"&lt;="&amp;$F$3))</f>
        <v/>
      </c>
      <c r="E283" s="22" t="str">
        <f aca="false">IF($A283="","",COUNTIFS('الحضور والانصراف'!$B$2:$B$3001,$A283,'الحضور والانصراف'!$P$2:$P$3001,"متأخر",'الحضور والانصراف'!$A$2:$A$3001,"&gt;="&amp;$D$3,'الحضور والانصراف'!$A$2:$A$3001,"&lt;="&amp;$F$3))</f>
        <v/>
      </c>
      <c r="F283" s="22" t="str">
        <f aca="false">IF($A283="","",COUNTIFS('الحضور والانصراف'!$B$2:$B$3001,$A283,'الحضور والانصراف'!$P$2:$P$3001,"غائب",'الحضور والانصراف'!$A$2:$A$3001,"&gt;="&amp;$D$3,'الحضور والانصراف'!$A$2:$A$3001,"&lt;="&amp;$F$3)+COUNTIFS('الحضور والانصراف'!$B$2:$B$3001,$A283,'الحضور والانصراف'!$P$2:$P$3001,"غياب",'الحضور والانصراف'!$A$2:$A$3001,"&gt;="&amp;$D$3,'الحضور والانصراف'!$A$2:$A$3001,"&lt;="&amp;$F$3))</f>
        <v/>
      </c>
      <c r="G283" s="22" t="str">
        <f aca="false">IF($A283="","",SUMIFS(الإجازات!$I$2:$I$1001,الإجازات!$A$2:$A$1001,$A283,الإجازات!$G$2:$G$1001,"مقبولة"))</f>
        <v/>
      </c>
      <c r="H283" s="21" t="str">
        <f aca="false">IF($A283="","",SUMIFS('الحضور والانصراف'!$J$2:$J$3001,'الحضور والانصراف'!$B$2:$B$3001,$A283,'الحضور والانصراف'!$A$2:$A$3001,"&gt;="&amp;$D$3,'الحضور والانصراف'!$A$2:$A$3001,"&lt;="&amp;$F$3))</f>
        <v/>
      </c>
      <c r="I283" s="22" t="str">
        <f aca="false">IF($A283="","",SUMIFS('الحضور والانصراف'!$K$2:$K$3001,'الحضور والانصراف'!$B$2:$B$3001,$A283,'الحضور والانصراف'!$A$2:$A$3001,"&gt;="&amp;$D$3,'الحضور والانصراف'!$A$2:$A$3001,"&lt;="&amp;$F$3))</f>
        <v/>
      </c>
      <c r="J283" s="22" t="str">
        <f aca="false">IF($A283="","",SUMIFS('الحضور والانصراف'!$L$2:$L$3001,'الحضور والانصراف'!$B$2:$B$3001,$A283,'الحضور والانصراف'!$A$2:$A$3001,"&gt;="&amp;$D$3,'الحضور والانصراف'!$A$2:$A$3001,"&lt;="&amp;$F$3))</f>
        <v/>
      </c>
      <c r="K283" s="21" t="str">
        <f aca="false">IF($A283="","",ROUND(SUMIFS('الحضور والانصراف'!$M$2:$M$3001,'الحضور والانصراف'!$B$2:$B$3001,$A283,'الحضور والانصراف'!$A$2:$A$3001,"&gt;="&amp;$D$3,'الحضور والانصراف'!$A$2:$A$3001,"&lt;="&amp;$F$3)/60,2))</f>
        <v/>
      </c>
      <c r="L283" s="21" t="str">
        <f aca="false">IF($A283="","",SUMIFS(المأموريات!$F$2:$F$1001,المأموريات!$A$2:$A$1001,$A283,المأموريات!$C$2:$C$1001,"&gt;="&amp;$D$3,المأموريات!$C$2:$C$1001,"&lt;="&amp;$F$3,المأموريات!$H$2:$H$1001,"موافق"))</f>
        <v/>
      </c>
      <c r="M283" s="24" t="str">
        <f aca="false">IF($A283="","",N(الموظفين!K279))</f>
        <v/>
      </c>
      <c r="N283" s="24" t="str">
        <f aca="false">IF($A283="","",SUMIFS('الحضور والانصراف'!$S$2:$S$3001,'الحضور والانصراف'!$B$2:$B$3001,$A283,'الحضور والانصراف'!$A$2:$A$3001,"&gt;="&amp;$D$3,'الحضور والانصراف'!$A$2:$A$3001,"&lt;="&amp;$F$3))</f>
        <v/>
      </c>
      <c r="O283" s="24" t="str">
        <f aca="false">IF($A283="","",SUMIFS('الحضور والانصراف'!$Q$2:$Q$3001,'الحضور والانصراف'!$B$2:$B$3001,$A283,'الحضور والانصراف'!$A$2:$A$3001,"&gt;="&amp;$D$3,'الحضور والانصراف'!$A$2:$A$3001,"&lt;="&amp;$F$3))</f>
        <v/>
      </c>
      <c r="P283" s="24" t="str">
        <f aca="false">IF($A283="","",SUMIFS('الحضور والانصراف'!$R$2:$R$3001,'الحضور والانصراف'!$B$2:$B$3001,$A283,'الحضور والانصراف'!$A$2:$A$3001,"&gt;="&amp;$D$3,'الحضور والانصراف'!$A$2:$A$3001,"&lt;="&amp;$F$3))</f>
        <v/>
      </c>
      <c r="Q283" s="24" t="str">
        <f aca="false">IF($A283="","",M283+N283-O283-P283)</f>
        <v/>
      </c>
    </row>
    <row r="284" customFormat="false" ht="15" hidden="false" customHeight="false" outlineLevel="0" collapsed="false">
      <c r="A284" s="18" t="str">
        <f aca="false">IF(الموظفين!A280="","",الموظفين!A280)</f>
        <v/>
      </c>
      <c r="B284" s="18" t="str">
        <f aca="false">IF($A284="","",الموظفين!B280)</f>
        <v/>
      </c>
      <c r="C284" s="18" t="str">
        <f aca="false">IF($A284="","",IF(الموظفين!C280="","",الموظفين!C280))</f>
        <v/>
      </c>
      <c r="D284" s="22" t="str">
        <f aca="false">IF($A284="","",COUNTIFS('الحضور والانصراف'!$B$2:$B$3001,$A284,'الحضور والانصراف'!$P$2:$P$3001,"حاضر",'الحضور والانصراف'!$A$2:$A$3001,"&gt;="&amp;$D$3,'الحضور والانصراف'!$A$2:$A$3001,"&lt;="&amp;$F$3)+COUNTIFS('الحضور والانصراف'!$B$2:$B$3001,$A284,'الحضور والانصراف'!$P$2:$P$3001,"متأخر",'الحضور والانصراف'!$A$2:$A$3001,"&gt;="&amp;$D$3,'الحضور والانصراف'!$A$2:$A$3001,"&lt;="&amp;$F$3)+COUNTIFS('الحضور والانصراف'!$B$2:$B$3001,$A284,'الحضور والانصراف'!$P$2:$P$3001,"بدون انصراف",'الحضور والانصراف'!$A$2:$A$3001,"&gt;="&amp;$D$3,'الحضور والانصراف'!$A$2:$A$3001,"&lt;="&amp;$F$3))</f>
        <v/>
      </c>
      <c r="E284" s="22" t="str">
        <f aca="false">IF($A284="","",COUNTIFS('الحضور والانصراف'!$B$2:$B$3001,$A284,'الحضور والانصراف'!$P$2:$P$3001,"متأخر",'الحضور والانصراف'!$A$2:$A$3001,"&gt;="&amp;$D$3,'الحضور والانصراف'!$A$2:$A$3001,"&lt;="&amp;$F$3))</f>
        <v/>
      </c>
      <c r="F284" s="22" t="str">
        <f aca="false">IF($A284="","",COUNTIFS('الحضور والانصراف'!$B$2:$B$3001,$A284,'الحضور والانصراف'!$P$2:$P$3001,"غائب",'الحضور والانصراف'!$A$2:$A$3001,"&gt;="&amp;$D$3,'الحضور والانصراف'!$A$2:$A$3001,"&lt;="&amp;$F$3)+COUNTIFS('الحضور والانصراف'!$B$2:$B$3001,$A284,'الحضور والانصراف'!$P$2:$P$3001,"غياب",'الحضور والانصراف'!$A$2:$A$3001,"&gt;="&amp;$D$3,'الحضور والانصراف'!$A$2:$A$3001,"&lt;="&amp;$F$3))</f>
        <v/>
      </c>
      <c r="G284" s="22" t="str">
        <f aca="false">IF($A284="","",SUMIFS(الإجازات!$I$2:$I$1001,الإجازات!$A$2:$A$1001,$A284,الإجازات!$G$2:$G$1001,"مقبولة"))</f>
        <v/>
      </c>
      <c r="H284" s="21" t="str">
        <f aca="false">IF($A284="","",SUMIFS('الحضور والانصراف'!$J$2:$J$3001,'الحضور والانصراف'!$B$2:$B$3001,$A284,'الحضور والانصراف'!$A$2:$A$3001,"&gt;="&amp;$D$3,'الحضور والانصراف'!$A$2:$A$3001,"&lt;="&amp;$F$3))</f>
        <v/>
      </c>
      <c r="I284" s="22" t="str">
        <f aca="false">IF($A284="","",SUMIFS('الحضور والانصراف'!$K$2:$K$3001,'الحضور والانصراف'!$B$2:$B$3001,$A284,'الحضور والانصراف'!$A$2:$A$3001,"&gt;="&amp;$D$3,'الحضور والانصراف'!$A$2:$A$3001,"&lt;="&amp;$F$3))</f>
        <v/>
      </c>
      <c r="J284" s="22" t="str">
        <f aca="false">IF($A284="","",SUMIFS('الحضور والانصراف'!$L$2:$L$3001,'الحضور والانصراف'!$B$2:$B$3001,$A284,'الحضور والانصراف'!$A$2:$A$3001,"&gt;="&amp;$D$3,'الحضور والانصراف'!$A$2:$A$3001,"&lt;="&amp;$F$3))</f>
        <v/>
      </c>
      <c r="K284" s="21" t="str">
        <f aca="false">IF($A284="","",ROUND(SUMIFS('الحضور والانصراف'!$M$2:$M$3001,'الحضور والانصراف'!$B$2:$B$3001,$A284,'الحضور والانصراف'!$A$2:$A$3001,"&gt;="&amp;$D$3,'الحضور والانصراف'!$A$2:$A$3001,"&lt;="&amp;$F$3)/60,2))</f>
        <v/>
      </c>
      <c r="L284" s="21" t="str">
        <f aca="false">IF($A284="","",SUMIFS(المأموريات!$F$2:$F$1001,المأموريات!$A$2:$A$1001,$A284,المأموريات!$C$2:$C$1001,"&gt;="&amp;$D$3,المأموريات!$C$2:$C$1001,"&lt;="&amp;$F$3,المأموريات!$H$2:$H$1001,"موافق"))</f>
        <v/>
      </c>
      <c r="M284" s="24" t="str">
        <f aca="false">IF($A284="","",N(الموظفين!K280))</f>
        <v/>
      </c>
      <c r="N284" s="24" t="str">
        <f aca="false">IF($A284="","",SUMIFS('الحضور والانصراف'!$S$2:$S$3001,'الحضور والانصراف'!$B$2:$B$3001,$A284,'الحضور والانصراف'!$A$2:$A$3001,"&gt;="&amp;$D$3,'الحضور والانصراف'!$A$2:$A$3001,"&lt;="&amp;$F$3))</f>
        <v/>
      </c>
      <c r="O284" s="24" t="str">
        <f aca="false">IF($A284="","",SUMIFS('الحضور والانصراف'!$Q$2:$Q$3001,'الحضور والانصراف'!$B$2:$B$3001,$A284,'الحضور والانصراف'!$A$2:$A$3001,"&gt;="&amp;$D$3,'الحضور والانصراف'!$A$2:$A$3001,"&lt;="&amp;$F$3))</f>
        <v/>
      </c>
      <c r="P284" s="24" t="str">
        <f aca="false">IF($A284="","",SUMIFS('الحضور والانصراف'!$R$2:$R$3001,'الحضور والانصراف'!$B$2:$B$3001,$A284,'الحضور والانصراف'!$A$2:$A$3001,"&gt;="&amp;$D$3,'الحضور والانصراف'!$A$2:$A$3001,"&lt;="&amp;$F$3))</f>
        <v/>
      </c>
      <c r="Q284" s="24" t="str">
        <f aca="false">IF($A284="","",M284+N284-O284-P284)</f>
        <v/>
      </c>
    </row>
    <row r="285" customFormat="false" ht="15" hidden="false" customHeight="false" outlineLevel="0" collapsed="false">
      <c r="A285" s="18" t="str">
        <f aca="false">IF(الموظفين!A281="","",الموظفين!A281)</f>
        <v/>
      </c>
      <c r="B285" s="18" t="str">
        <f aca="false">IF($A285="","",الموظفين!B281)</f>
        <v/>
      </c>
      <c r="C285" s="18" t="str">
        <f aca="false">IF($A285="","",IF(الموظفين!C281="","",الموظفين!C281))</f>
        <v/>
      </c>
      <c r="D285" s="22" t="str">
        <f aca="false">IF($A285="","",COUNTIFS('الحضور والانصراف'!$B$2:$B$3001,$A285,'الحضور والانصراف'!$P$2:$P$3001,"حاضر",'الحضور والانصراف'!$A$2:$A$3001,"&gt;="&amp;$D$3,'الحضور والانصراف'!$A$2:$A$3001,"&lt;="&amp;$F$3)+COUNTIFS('الحضور والانصراف'!$B$2:$B$3001,$A285,'الحضور والانصراف'!$P$2:$P$3001,"متأخر",'الحضور والانصراف'!$A$2:$A$3001,"&gt;="&amp;$D$3,'الحضور والانصراف'!$A$2:$A$3001,"&lt;="&amp;$F$3)+COUNTIFS('الحضور والانصراف'!$B$2:$B$3001,$A285,'الحضور والانصراف'!$P$2:$P$3001,"بدون انصراف",'الحضور والانصراف'!$A$2:$A$3001,"&gt;="&amp;$D$3,'الحضور والانصراف'!$A$2:$A$3001,"&lt;="&amp;$F$3))</f>
        <v/>
      </c>
      <c r="E285" s="22" t="str">
        <f aca="false">IF($A285="","",COUNTIFS('الحضور والانصراف'!$B$2:$B$3001,$A285,'الحضور والانصراف'!$P$2:$P$3001,"متأخر",'الحضور والانصراف'!$A$2:$A$3001,"&gt;="&amp;$D$3,'الحضور والانصراف'!$A$2:$A$3001,"&lt;="&amp;$F$3))</f>
        <v/>
      </c>
      <c r="F285" s="22" t="str">
        <f aca="false">IF($A285="","",COUNTIFS('الحضور والانصراف'!$B$2:$B$3001,$A285,'الحضور والانصراف'!$P$2:$P$3001,"غائب",'الحضور والانصراف'!$A$2:$A$3001,"&gt;="&amp;$D$3,'الحضور والانصراف'!$A$2:$A$3001,"&lt;="&amp;$F$3)+COUNTIFS('الحضور والانصراف'!$B$2:$B$3001,$A285,'الحضور والانصراف'!$P$2:$P$3001,"غياب",'الحضور والانصراف'!$A$2:$A$3001,"&gt;="&amp;$D$3,'الحضور والانصراف'!$A$2:$A$3001,"&lt;="&amp;$F$3))</f>
        <v/>
      </c>
      <c r="G285" s="22" t="str">
        <f aca="false">IF($A285="","",SUMIFS(الإجازات!$I$2:$I$1001,الإجازات!$A$2:$A$1001,$A285,الإجازات!$G$2:$G$1001,"مقبولة"))</f>
        <v/>
      </c>
      <c r="H285" s="21" t="str">
        <f aca="false">IF($A285="","",SUMIFS('الحضور والانصراف'!$J$2:$J$3001,'الحضور والانصراف'!$B$2:$B$3001,$A285,'الحضور والانصراف'!$A$2:$A$3001,"&gt;="&amp;$D$3,'الحضور والانصراف'!$A$2:$A$3001,"&lt;="&amp;$F$3))</f>
        <v/>
      </c>
      <c r="I285" s="22" t="str">
        <f aca="false">IF($A285="","",SUMIFS('الحضور والانصراف'!$K$2:$K$3001,'الحضور والانصراف'!$B$2:$B$3001,$A285,'الحضور والانصراف'!$A$2:$A$3001,"&gt;="&amp;$D$3,'الحضور والانصراف'!$A$2:$A$3001,"&lt;="&amp;$F$3))</f>
        <v/>
      </c>
      <c r="J285" s="22" t="str">
        <f aca="false">IF($A285="","",SUMIFS('الحضور والانصراف'!$L$2:$L$3001,'الحضور والانصراف'!$B$2:$B$3001,$A285,'الحضور والانصراف'!$A$2:$A$3001,"&gt;="&amp;$D$3,'الحضور والانصراف'!$A$2:$A$3001,"&lt;="&amp;$F$3))</f>
        <v/>
      </c>
      <c r="K285" s="21" t="str">
        <f aca="false">IF($A285="","",ROUND(SUMIFS('الحضور والانصراف'!$M$2:$M$3001,'الحضور والانصراف'!$B$2:$B$3001,$A285,'الحضور والانصراف'!$A$2:$A$3001,"&gt;="&amp;$D$3,'الحضور والانصراف'!$A$2:$A$3001,"&lt;="&amp;$F$3)/60,2))</f>
        <v/>
      </c>
      <c r="L285" s="21" t="str">
        <f aca="false">IF($A285="","",SUMIFS(المأموريات!$F$2:$F$1001,المأموريات!$A$2:$A$1001,$A285,المأموريات!$C$2:$C$1001,"&gt;="&amp;$D$3,المأموريات!$C$2:$C$1001,"&lt;="&amp;$F$3,المأموريات!$H$2:$H$1001,"موافق"))</f>
        <v/>
      </c>
      <c r="M285" s="24" t="str">
        <f aca="false">IF($A285="","",N(الموظفين!K281))</f>
        <v/>
      </c>
      <c r="N285" s="24" t="str">
        <f aca="false">IF($A285="","",SUMIFS('الحضور والانصراف'!$S$2:$S$3001,'الحضور والانصراف'!$B$2:$B$3001,$A285,'الحضور والانصراف'!$A$2:$A$3001,"&gt;="&amp;$D$3,'الحضور والانصراف'!$A$2:$A$3001,"&lt;="&amp;$F$3))</f>
        <v/>
      </c>
      <c r="O285" s="24" t="str">
        <f aca="false">IF($A285="","",SUMIFS('الحضور والانصراف'!$Q$2:$Q$3001,'الحضور والانصراف'!$B$2:$B$3001,$A285,'الحضور والانصراف'!$A$2:$A$3001,"&gt;="&amp;$D$3,'الحضور والانصراف'!$A$2:$A$3001,"&lt;="&amp;$F$3))</f>
        <v/>
      </c>
      <c r="P285" s="24" t="str">
        <f aca="false">IF($A285="","",SUMIFS('الحضور والانصراف'!$R$2:$R$3001,'الحضور والانصراف'!$B$2:$B$3001,$A285,'الحضور والانصراف'!$A$2:$A$3001,"&gt;="&amp;$D$3,'الحضور والانصراف'!$A$2:$A$3001,"&lt;="&amp;$F$3))</f>
        <v/>
      </c>
      <c r="Q285" s="24" t="str">
        <f aca="false">IF($A285="","",M285+N285-O285-P285)</f>
        <v/>
      </c>
    </row>
    <row r="286" customFormat="false" ht="15" hidden="false" customHeight="false" outlineLevel="0" collapsed="false">
      <c r="A286" s="18" t="str">
        <f aca="false">IF(الموظفين!A282="","",الموظفين!A282)</f>
        <v/>
      </c>
      <c r="B286" s="18" t="str">
        <f aca="false">IF($A286="","",الموظفين!B282)</f>
        <v/>
      </c>
      <c r="C286" s="18" t="str">
        <f aca="false">IF($A286="","",IF(الموظفين!C282="","",الموظفين!C282))</f>
        <v/>
      </c>
      <c r="D286" s="22" t="str">
        <f aca="false">IF($A286="","",COUNTIFS('الحضور والانصراف'!$B$2:$B$3001,$A286,'الحضور والانصراف'!$P$2:$P$3001,"حاضر",'الحضور والانصراف'!$A$2:$A$3001,"&gt;="&amp;$D$3,'الحضور والانصراف'!$A$2:$A$3001,"&lt;="&amp;$F$3)+COUNTIFS('الحضور والانصراف'!$B$2:$B$3001,$A286,'الحضور والانصراف'!$P$2:$P$3001,"متأخر",'الحضور والانصراف'!$A$2:$A$3001,"&gt;="&amp;$D$3,'الحضور والانصراف'!$A$2:$A$3001,"&lt;="&amp;$F$3)+COUNTIFS('الحضور والانصراف'!$B$2:$B$3001,$A286,'الحضور والانصراف'!$P$2:$P$3001,"بدون انصراف",'الحضور والانصراف'!$A$2:$A$3001,"&gt;="&amp;$D$3,'الحضور والانصراف'!$A$2:$A$3001,"&lt;="&amp;$F$3))</f>
        <v/>
      </c>
      <c r="E286" s="22" t="str">
        <f aca="false">IF($A286="","",COUNTIFS('الحضور والانصراف'!$B$2:$B$3001,$A286,'الحضور والانصراف'!$P$2:$P$3001,"متأخر",'الحضور والانصراف'!$A$2:$A$3001,"&gt;="&amp;$D$3,'الحضور والانصراف'!$A$2:$A$3001,"&lt;="&amp;$F$3))</f>
        <v/>
      </c>
      <c r="F286" s="22" t="str">
        <f aca="false">IF($A286="","",COUNTIFS('الحضور والانصراف'!$B$2:$B$3001,$A286,'الحضور والانصراف'!$P$2:$P$3001,"غائب",'الحضور والانصراف'!$A$2:$A$3001,"&gt;="&amp;$D$3,'الحضور والانصراف'!$A$2:$A$3001,"&lt;="&amp;$F$3)+COUNTIFS('الحضور والانصراف'!$B$2:$B$3001,$A286,'الحضور والانصراف'!$P$2:$P$3001,"غياب",'الحضور والانصراف'!$A$2:$A$3001,"&gt;="&amp;$D$3,'الحضور والانصراف'!$A$2:$A$3001,"&lt;="&amp;$F$3))</f>
        <v/>
      </c>
      <c r="G286" s="22" t="str">
        <f aca="false">IF($A286="","",SUMIFS(الإجازات!$I$2:$I$1001,الإجازات!$A$2:$A$1001,$A286,الإجازات!$G$2:$G$1001,"مقبولة"))</f>
        <v/>
      </c>
      <c r="H286" s="21" t="str">
        <f aca="false">IF($A286="","",SUMIFS('الحضور والانصراف'!$J$2:$J$3001,'الحضور والانصراف'!$B$2:$B$3001,$A286,'الحضور والانصراف'!$A$2:$A$3001,"&gt;="&amp;$D$3,'الحضور والانصراف'!$A$2:$A$3001,"&lt;="&amp;$F$3))</f>
        <v/>
      </c>
      <c r="I286" s="22" t="str">
        <f aca="false">IF($A286="","",SUMIFS('الحضور والانصراف'!$K$2:$K$3001,'الحضور والانصراف'!$B$2:$B$3001,$A286,'الحضور والانصراف'!$A$2:$A$3001,"&gt;="&amp;$D$3,'الحضور والانصراف'!$A$2:$A$3001,"&lt;="&amp;$F$3))</f>
        <v/>
      </c>
      <c r="J286" s="22" t="str">
        <f aca="false">IF($A286="","",SUMIFS('الحضور والانصراف'!$L$2:$L$3001,'الحضور والانصراف'!$B$2:$B$3001,$A286,'الحضور والانصراف'!$A$2:$A$3001,"&gt;="&amp;$D$3,'الحضور والانصراف'!$A$2:$A$3001,"&lt;="&amp;$F$3))</f>
        <v/>
      </c>
      <c r="K286" s="21" t="str">
        <f aca="false">IF($A286="","",ROUND(SUMIFS('الحضور والانصراف'!$M$2:$M$3001,'الحضور والانصراف'!$B$2:$B$3001,$A286,'الحضور والانصراف'!$A$2:$A$3001,"&gt;="&amp;$D$3,'الحضور والانصراف'!$A$2:$A$3001,"&lt;="&amp;$F$3)/60,2))</f>
        <v/>
      </c>
      <c r="L286" s="21" t="str">
        <f aca="false">IF($A286="","",SUMIFS(المأموريات!$F$2:$F$1001,المأموريات!$A$2:$A$1001,$A286,المأموريات!$C$2:$C$1001,"&gt;="&amp;$D$3,المأموريات!$C$2:$C$1001,"&lt;="&amp;$F$3,المأموريات!$H$2:$H$1001,"موافق"))</f>
        <v/>
      </c>
      <c r="M286" s="24" t="str">
        <f aca="false">IF($A286="","",N(الموظفين!K282))</f>
        <v/>
      </c>
      <c r="N286" s="24" t="str">
        <f aca="false">IF($A286="","",SUMIFS('الحضور والانصراف'!$S$2:$S$3001,'الحضور والانصراف'!$B$2:$B$3001,$A286,'الحضور والانصراف'!$A$2:$A$3001,"&gt;="&amp;$D$3,'الحضور والانصراف'!$A$2:$A$3001,"&lt;="&amp;$F$3))</f>
        <v/>
      </c>
      <c r="O286" s="24" t="str">
        <f aca="false">IF($A286="","",SUMIFS('الحضور والانصراف'!$Q$2:$Q$3001,'الحضور والانصراف'!$B$2:$B$3001,$A286,'الحضور والانصراف'!$A$2:$A$3001,"&gt;="&amp;$D$3,'الحضور والانصراف'!$A$2:$A$3001,"&lt;="&amp;$F$3))</f>
        <v/>
      </c>
      <c r="P286" s="24" t="str">
        <f aca="false">IF($A286="","",SUMIFS('الحضور والانصراف'!$R$2:$R$3001,'الحضور والانصراف'!$B$2:$B$3001,$A286,'الحضور والانصراف'!$A$2:$A$3001,"&gt;="&amp;$D$3,'الحضور والانصراف'!$A$2:$A$3001,"&lt;="&amp;$F$3))</f>
        <v/>
      </c>
      <c r="Q286" s="24" t="str">
        <f aca="false">IF($A286="","",M286+N286-O286-P286)</f>
        <v/>
      </c>
    </row>
    <row r="287" customFormat="false" ht="15" hidden="false" customHeight="false" outlineLevel="0" collapsed="false">
      <c r="A287" s="18" t="str">
        <f aca="false">IF(الموظفين!A283="","",الموظفين!A283)</f>
        <v/>
      </c>
      <c r="B287" s="18" t="str">
        <f aca="false">IF($A287="","",الموظفين!B283)</f>
        <v/>
      </c>
      <c r="C287" s="18" t="str">
        <f aca="false">IF($A287="","",IF(الموظفين!C283="","",الموظفين!C283))</f>
        <v/>
      </c>
      <c r="D287" s="22" t="str">
        <f aca="false">IF($A287="","",COUNTIFS('الحضور والانصراف'!$B$2:$B$3001,$A287,'الحضور والانصراف'!$P$2:$P$3001,"حاضر",'الحضور والانصراف'!$A$2:$A$3001,"&gt;="&amp;$D$3,'الحضور والانصراف'!$A$2:$A$3001,"&lt;="&amp;$F$3)+COUNTIFS('الحضور والانصراف'!$B$2:$B$3001,$A287,'الحضور والانصراف'!$P$2:$P$3001,"متأخر",'الحضور والانصراف'!$A$2:$A$3001,"&gt;="&amp;$D$3,'الحضور والانصراف'!$A$2:$A$3001,"&lt;="&amp;$F$3)+COUNTIFS('الحضور والانصراف'!$B$2:$B$3001,$A287,'الحضور والانصراف'!$P$2:$P$3001,"بدون انصراف",'الحضور والانصراف'!$A$2:$A$3001,"&gt;="&amp;$D$3,'الحضور والانصراف'!$A$2:$A$3001,"&lt;="&amp;$F$3))</f>
        <v/>
      </c>
      <c r="E287" s="22" t="str">
        <f aca="false">IF($A287="","",COUNTIFS('الحضور والانصراف'!$B$2:$B$3001,$A287,'الحضور والانصراف'!$P$2:$P$3001,"متأخر",'الحضور والانصراف'!$A$2:$A$3001,"&gt;="&amp;$D$3,'الحضور والانصراف'!$A$2:$A$3001,"&lt;="&amp;$F$3))</f>
        <v/>
      </c>
      <c r="F287" s="22" t="str">
        <f aca="false">IF($A287="","",COUNTIFS('الحضور والانصراف'!$B$2:$B$3001,$A287,'الحضور والانصراف'!$P$2:$P$3001,"غائب",'الحضور والانصراف'!$A$2:$A$3001,"&gt;="&amp;$D$3,'الحضور والانصراف'!$A$2:$A$3001,"&lt;="&amp;$F$3)+COUNTIFS('الحضور والانصراف'!$B$2:$B$3001,$A287,'الحضور والانصراف'!$P$2:$P$3001,"غياب",'الحضور والانصراف'!$A$2:$A$3001,"&gt;="&amp;$D$3,'الحضور والانصراف'!$A$2:$A$3001,"&lt;="&amp;$F$3))</f>
        <v/>
      </c>
      <c r="G287" s="22" t="str">
        <f aca="false">IF($A287="","",SUMIFS(الإجازات!$I$2:$I$1001,الإجازات!$A$2:$A$1001,$A287,الإجازات!$G$2:$G$1001,"مقبولة"))</f>
        <v/>
      </c>
      <c r="H287" s="21" t="str">
        <f aca="false">IF($A287="","",SUMIFS('الحضور والانصراف'!$J$2:$J$3001,'الحضور والانصراف'!$B$2:$B$3001,$A287,'الحضور والانصراف'!$A$2:$A$3001,"&gt;="&amp;$D$3,'الحضور والانصراف'!$A$2:$A$3001,"&lt;="&amp;$F$3))</f>
        <v/>
      </c>
      <c r="I287" s="22" t="str">
        <f aca="false">IF($A287="","",SUMIFS('الحضور والانصراف'!$K$2:$K$3001,'الحضور والانصراف'!$B$2:$B$3001,$A287,'الحضور والانصراف'!$A$2:$A$3001,"&gt;="&amp;$D$3,'الحضور والانصراف'!$A$2:$A$3001,"&lt;="&amp;$F$3))</f>
        <v/>
      </c>
      <c r="J287" s="22" t="str">
        <f aca="false">IF($A287="","",SUMIFS('الحضور والانصراف'!$L$2:$L$3001,'الحضور والانصراف'!$B$2:$B$3001,$A287,'الحضور والانصراف'!$A$2:$A$3001,"&gt;="&amp;$D$3,'الحضور والانصراف'!$A$2:$A$3001,"&lt;="&amp;$F$3))</f>
        <v/>
      </c>
      <c r="K287" s="21" t="str">
        <f aca="false">IF($A287="","",ROUND(SUMIFS('الحضور والانصراف'!$M$2:$M$3001,'الحضور والانصراف'!$B$2:$B$3001,$A287,'الحضور والانصراف'!$A$2:$A$3001,"&gt;="&amp;$D$3,'الحضور والانصراف'!$A$2:$A$3001,"&lt;="&amp;$F$3)/60,2))</f>
        <v/>
      </c>
      <c r="L287" s="21" t="str">
        <f aca="false">IF($A287="","",SUMIFS(المأموريات!$F$2:$F$1001,المأموريات!$A$2:$A$1001,$A287,المأموريات!$C$2:$C$1001,"&gt;="&amp;$D$3,المأموريات!$C$2:$C$1001,"&lt;="&amp;$F$3,المأموريات!$H$2:$H$1001,"موافق"))</f>
        <v/>
      </c>
      <c r="M287" s="24" t="str">
        <f aca="false">IF($A287="","",N(الموظفين!K283))</f>
        <v/>
      </c>
      <c r="N287" s="24" t="str">
        <f aca="false">IF($A287="","",SUMIFS('الحضور والانصراف'!$S$2:$S$3001,'الحضور والانصراف'!$B$2:$B$3001,$A287,'الحضور والانصراف'!$A$2:$A$3001,"&gt;="&amp;$D$3,'الحضور والانصراف'!$A$2:$A$3001,"&lt;="&amp;$F$3))</f>
        <v/>
      </c>
      <c r="O287" s="24" t="str">
        <f aca="false">IF($A287="","",SUMIFS('الحضور والانصراف'!$Q$2:$Q$3001,'الحضور والانصراف'!$B$2:$B$3001,$A287,'الحضور والانصراف'!$A$2:$A$3001,"&gt;="&amp;$D$3,'الحضور والانصراف'!$A$2:$A$3001,"&lt;="&amp;$F$3))</f>
        <v/>
      </c>
      <c r="P287" s="24" t="str">
        <f aca="false">IF($A287="","",SUMIFS('الحضور والانصراف'!$R$2:$R$3001,'الحضور والانصراف'!$B$2:$B$3001,$A287,'الحضور والانصراف'!$A$2:$A$3001,"&gt;="&amp;$D$3,'الحضور والانصراف'!$A$2:$A$3001,"&lt;="&amp;$F$3))</f>
        <v/>
      </c>
      <c r="Q287" s="24" t="str">
        <f aca="false">IF($A287="","",M287+N287-O287-P287)</f>
        <v/>
      </c>
    </row>
    <row r="288" customFormat="false" ht="15" hidden="false" customHeight="false" outlineLevel="0" collapsed="false">
      <c r="A288" s="18" t="str">
        <f aca="false">IF(الموظفين!A284="","",الموظفين!A284)</f>
        <v/>
      </c>
      <c r="B288" s="18" t="str">
        <f aca="false">IF($A288="","",الموظفين!B284)</f>
        <v/>
      </c>
      <c r="C288" s="18" t="str">
        <f aca="false">IF($A288="","",IF(الموظفين!C284="","",الموظفين!C284))</f>
        <v/>
      </c>
      <c r="D288" s="22" t="str">
        <f aca="false">IF($A288="","",COUNTIFS('الحضور والانصراف'!$B$2:$B$3001,$A288,'الحضور والانصراف'!$P$2:$P$3001,"حاضر",'الحضور والانصراف'!$A$2:$A$3001,"&gt;="&amp;$D$3,'الحضور والانصراف'!$A$2:$A$3001,"&lt;="&amp;$F$3)+COUNTIFS('الحضور والانصراف'!$B$2:$B$3001,$A288,'الحضور والانصراف'!$P$2:$P$3001,"متأخر",'الحضور والانصراف'!$A$2:$A$3001,"&gt;="&amp;$D$3,'الحضور والانصراف'!$A$2:$A$3001,"&lt;="&amp;$F$3)+COUNTIFS('الحضور والانصراف'!$B$2:$B$3001,$A288,'الحضور والانصراف'!$P$2:$P$3001,"بدون انصراف",'الحضور والانصراف'!$A$2:$A$3001,"&gt;="&amp;$D$3,'الحضور والانصراف'!$A$2:$A$3001,"&lt;="&amp;$F$3))</f>
        <v/>
      </c>
      <c r="E288" s="22" t="str">
        <f aca="false">IF($A288="","",COUNTIFS('الحضور والانصراف'!$B$2:$B$3001,$A288,'الحضور والانصراف'!$P$2:$P$3001,"متأخر",'الحضور والانصراف'!$A$2:$A$3001,"&gt;="&amp;$D$3,'الحضور والانصراف'!$A$2:$A$3001,"&lt;="&amp;$F$3))</f>
        <v/>
      </c>
      <c r="F288" s="22" t="str">
        <f aca="false">IF($A288="","",COUNTIFS('الحضور والانصراف'!$B$2:$B$3001,$A288,'الحضور والانصراف'!$P$2:$P$3001,"غائب",'الحضور والانصراف'!$A$2:$A$3001,"&gt;="&amp;$D$3,'الحضور والانصراف'!$A$2:$A$3001,"&lt;="&amp;$F$3)+COUNTIFS('الحضور والانصراف'!$B$2:$B$3001,$A288,'الحضور والانصراف'!$P$2:$P$3001,"غياب",'الحضور والانصراف'!$A$2:$A$3001,"&gt;="&amp;$D$3,'الحضور والانصراف'!$A$2:$A$3001,"&lt;="&amp;$F$3))</f>
        <v/>
      </c>
      <c r="G288" s="22" t="str">
        <f aca="false">IF($A288="","",SUMIFS(الإجازات!$I$2:$I$1001,الإجازات!$A$2:$A$1001,$A288,الإجازات!$G$2:$G$1001,"مقبولة"))</f>
        <v/>
      </c>
      <c r="H288" s="21" t="str">
        <f aca="false">IF($A288="","",SUMIFS('الحضور والانصراف'!$J$2:$J$3001,'الحضور والانصراف'!$B$2:$B$3001,$A288,'الحضور والانصراف'!$A$2:$A$3001,"&gt;="&amp;$D$3,'الحضور والانصراف'!$A$2:$A$3001,"&lt;="&amp;$F$3))</f>
        <v/>
      </c>
      <c r="I288" s="22" t="str">
        <f aca="false">IF($A288="","",SUMIFS('الحضور والانصراف'!$K$2:$K$3001,'الحضور والانصراف'!$B$2:$B$3001,$A288,'الحضور والانصراف'!$A$2:$A$3001,"&gt;="&amp;$D$3,'الحضور والانصراف'!$A$2:$A$3001,"&lt;="&amp;$F$3))</f>
        <v/>
      </c>
      <c r="J288" s="22" t="str">
        <f aca="false">IF($A288="","",SUMIFS('الحضور والانصراف'!$L$2:$L$3001,'الحضور والانصراف'!$B$2:$B$3001,$A288,'الحضور والانصراف'!$A$2:$A$3001,"&gt;="&amp;$D$3,'الحضور والانصراف'!$A$2:$A$3001,"&lt;="&amp;$F$3))</f>
        <v/>
      </c>
      <c r="K288" s="21" t="str">
        <f aca="false">IF($A288="","",ROUND(SUMIFS('الحضور والانصراف'!$M$2:$M$3001,'الحضور والانصراف'!$B$2:$B$3001,$A288,'الحضور والانصراف'!$A$2:$A$3001,"&gt;="&amp;$D$3,'الحضور والانصراف'!$A$2:$A$3001,"&lt;="&amp;$F$3)/60,2))</f>
        <v/>
      </c>
      <c r="L288" s="21" t="str">
        <f aca="false">IF($A288="","",SUMIFS(المأموريات!$F$2:$F$1001,المأموريات!$A$2:$A$1001,$A288,المأموريات!$C$2:$C$1001,"&gt;="&amp;$D$3,المأموريات!$C$2:$C$1001,"&lt;="&amp;$F$3,المأموريات!$H$2:$H$1001,"موافق"))</f>
        <v/>
      </c>
      <c r="M288" s="24" t="str">
        <f aca="false">IF($A288="","",N(الموظفين!K284))</f>
        <v/>
      </c>
      <c r="N288" s="24" t="str">
        <f aca="false">IF($A288="","",SUMIFS('الحضور والانصراف'!$S$2:$S$3001,'الحضور والانصراف'!$B$2:$B$3001,$A288,'الحضور والانصراف'!$A$2:$A$3001,"&gt;="&amp;$D$3,'الحضور والانصراف'!$A$2:$A$3001,"&lt;="&amp;$F$3))</f>
        <v/>
      </c>
      <c r="O288" s="24" t="str">
        <f aca="false">IF($A288="","",SUMIFS('الحضور والانصراف'!$Q$2:$Q$3001,'الحضور والانصراف'!$B$2:$B$3001,$A288,'الحضور والانصراف'!$A$2:$A$3001,"&gt;="&amp;$D$3,'الحضور والانصراف'!$A$2:$A$3001,"&lt;="&amp;$F$3))</f>
        <v/>
      </c>
      <c r="P288" s="24" t="str">
        <f aca="false">IF($A288="","",SUMIFS('الحضور والانصراف'!$R$2:$R$3001,'الحضور والانصراف'!$B$2:$B$3001,$A288,'الحضور والانصراف'!$A$2:$A$3001,"&gt;="&amp;$D$3,'الحضور والانصراف'!$A$2:$A$3001,"&lt;="&amp;$F$3))</f>
        <v/>
      </c>
      <c r="Q288" s="24" t="str">
        <f aca="false">IF($A288="","",M288+N288-O288-P288)</f>
        <v/>
      </c>
    </row>
    <row r="289" customFormat="false" ht="15" hidden="false" customHeight="false" outlineLevel="0" collapsed="false">
      <c r="A289" s="18" t="str">
        <f aca="false">IF(الموظفين!A285="","",الموظفين!A285)</f>
        <v/>
      </c>
      <c r="B289" s="18" t="str">
        <f aca="false">IF($A289="","",الموظفين!B285)</f>
        <v/>
      </c>
      <c r="C289" s="18" t="str">
        <f aca="false">IF($A289="","",IF(الموظفين!C285="","",الموظفين!C285))</f>
        <v/>
      </c>
      <c r="D289" s="22" t="str">
        <f aca="false">IF($A289="","",COUNTIFS('الحضور والانصراف'!$B$2:$B$3001,$A289,'الحضور والانصراف'!$P$2:$P$3001,"حاضر",'الحضور والانصراف'!$A$2:$A$3001,"&gt;="&amp;$D$3,'الحضور والانصراف'!$A$2:$A$3001,"&lt;="&amp;$F$3)+COUNTIFS('الحضور والانصراف'!$B$2:$B$3001,$A289,'الحضور والانصراف'!$P$2:$P$3001,"متأخر",'الحضور والانصراف'!$A$2:$A$3001,"&gt;="&amp;$D$3,'الحضور والانصراف'!$A$2:$A$3001,"&lt;="&amp;$F$3)+COUNTIFS('الحضور والانصراف'!$B$2:$B$3001,$A289,'الحضور والانصراف'!$P$2:$P$3001,"بدون انصراف",'الحضور والانصراف'!$A$2:$A$3001,"&gt;="&amp;$D$3,'الحضور والانصراف'!$A$2:$A$3001,"&lt;="&amp;$F$3))</f>
        <v/>
      </c>
      <c r="E289" s="22" t="str">
        <f aca="false">IF($A289="","",COUNTIFS('الحضور والانصراف'!$B$2:$B$3001,$A289,'الحضور والانصراف'!$P$2:$P$3001,"متأخر",'الحضور والانصراف'!$A$2:$A$3001,"&gt;="&amp;$D$3,'الحضور والانصراف'!$A$2:$A$3001,"&lt;="&amp;$F$3))</f>
        <v/>
      </c>
      <c r="F289" s="22" t="str">
        <f aca="false">IF($A289="","",COUNTIFS('الحضور والانصراف'!$B$2:$B$3001,$A289,'الحضور والانصراف'!$P$2:$P$3001,"غائب",'الحضور والانصراف'!$A$2:$A$3001,"&gt;="&amp;$D$3,'الحضور والانصراف'!$A$2:$A$3001,"&lt;="&amp;$F$3)+COUNTIFS('الحضور والانصراف'!$B$2:$B$3001,$A289,'الحضور والانصراف'!$P$2:$P$3001,"غياب",'الحضور والانصراف'!$A$2:$A$3001,"&gt;="&amp;$D$3,'الحضور والانصراف'!$A$2:$A$3001,"&lt;="&amp;$F$3))</f>
        <v/>
      </c>
      <c r="G289" s="22" t="str">
        <f aca="false">IF($A289="","",SUMIFS(الإجازات!$I$2:$I$1001,الإجازات!$A$2:$A$1001,$A289,الإجازات!$G$2:$G$1001,"مقبولة"))</f>
        <v/>
      </c>
      <c r="H289" s="21" t="str">
        <f aca="false">IF($A289="","",SUMIFS('الحضور والانصراف'!$J$2:$J$3001,'الحضور والانصراف'!$B$2:$B$3001,$A289,'الحضور والانصراف'!$A$2:$A$3001,"&gt;="&amp;$D$3,'الحضور والانصراف'!$A$2:$A$3001,"&lt;="&amp;$F$3))</f>
        <v/>
      </c>
      <c r="I289" s="22" t="str">
        <f aca="false">IF($A289="","",SUMIFS('الحضور والانصراف'!$K$2:$K$3001,'الحضور والانصراف'!$B$2:$B$3001,$A289,'الحضور والانصراف'!$A$2:$A$3001,"&gt;="&amp;$D$3,'الحضور والانصراف'!$A$2:$A$3001,"&lt;="&amp;$F$3))</f>
        <v/>
      </c>
      <c r="J289" s="22" t="str">
        <f aca="false">IF($A289="","",SUMIFS('الحضور والانصراف'!$L$2:$L$3001,'الحضور والانصراف'!$B$2:$B$3001,$A289,'الحضور والانصراف'!$A$2:$A$3001,"&gt;="&amp;$D$3,'الحضور والانصراف'!$A$2:$A$3001,"&lt;="&amp;$F$3))</f>
        <v/>
      </c>
      <c r="K289" s="21" t="str">
        <f aca="false">IF($A289="","",ROUND(SUMIFS('الحضور والانصراف'!$M$2:$M$3001,'الحضور والانصراف'!$B$2:$B$3001,$A289,'الحضور والانصراف'!$A$2:$A$3001,"&gt;="&amp;$D$3,'الحضور والانصراف'!$A$2:$A$3001,"&lt;="&amp;$F$3)/60,2))</f>
        <v/>
      </c>
      <c r="L289" s="21" t="str">
        <f aca="false">IF($A289="","",SUMIFS(المأموريات!$F$2:$F$1001,المأموريات!$A$2:$A$1001,$A289,المأموريات!$C$2:$C$1001,"&gt;="&amp;$D$3,المأموريات!$C$2:$C$1001,"&lt;="&amp;$F$3,المأموريات!$H$2:$H$1001,"موافق"))</f>
        <v/>
      </c>
      <c r="M289" s="24" t="str">
        <f aca="false">IF($A289="","",N(الموظفين!K285))</f>
        <v/>
      </c>
      <c r="N289" s="24" t="str">
        <f aca="false">IF($A289="","",SUMIFS('الحضور والانصراف'!$S$2:$S$3001,'الحضور والانصراف'!$B$2:$B$3001,$A289,'الحضور والانصراف'!$A$2:$A$3001,"&gt;="&amp;$D$3,'الحضور والانصراف'!$A$2:$A$3001,"&lt;="&amp;$F$3))</f>
        <v/>
      </c>
      <c r="O289" s="24" t="str">
        <f aca="false">IF($A289="","",SUMIFS('الحضور والانصراف'!$Q$2:$Q$3001,'الحضور والانصراف'!$B$2:$B$3001,$A289,'الحضور والانصراف'!$A$2:$A$3001,"&gt;="&amp;$D$3,'الحضور والانصراف'!$A$2:$A$3001,"&lt;="&amp;$F$3))</f>
        <v/>
      </c>
      <c r="P289" s="24" t="str">
        <f aca="false">IF($A289="","",SUMIFS('الحضور والانصراف'!$R$2:$R$3001,'الحضور والانصراف'!$B$2:$B$3001,$A289,'الحضور والانصراف'!$A$2:$A$3001,"&gt;="&amp;$D$3,'الحضور والانصراف'!$A$2:$A$3001,"&lt;="&amp;$F$3))</f>
        <v/>
      </c>
      <c r="Q289" s="24" t="str">
        <f aca="false">IF($A289="","",M289+N289-O289-P289)</f>
        <v/>
      </c>
    </row>
    <row r="290" customFormat="false" ht="15" hidden="false" customHeight="false" outlineLevel="0" collapsed="false">
      <c r="A290" s="18" t="str">
        <f aca="false">IF(الموظفين!A286="","",الموظفين!A286)</f>
        <v/>
      </c>
      <c r="B290" s="18" t="str">
        <f aca="false">IF($A290="","",الموظفين!B286)</f>
        <v/>
      </c>
      <c r="C290" s="18" t="str">
        <f aca="false">IF($A290="","",IF(الموظفين!C286="","",الموظفين!C286))</f>
        <v/>
      </c>
      <c r="D290" s="22" t="str">
        <f aca="false">IF($A290="","",COUNTIFS('الحضور والانصراف'!$B$2:$B$3001,$A290,'الحضور والانصراف'!$P$2:$P$3001,"حاضر",'الحضور والانصراف'!$A$2:$A$3001,"&gt;="&amp;$D$3,'الحضور والانصراف'!$A$2:$A$3001,"&lt;="&amp;$F$3)+COUNTIFS('الحضور والانصراف'!$B$2:$B$3001,$A290,'الحضور والانصراف'!$P$2:$P$3001,"متأخر",'الحضور والانصراف'!$A$2:$A$3001,"&gt;="&amp;$D$3,'الحضور والانصراف'!$A$2:$A$3001,"&lt;="&amp;$F$3)+COUNTIFS('الحضور والانصراف'!$B$2:$B$3001,$A290,'الحضور والانصراف'!$P$2:$P$3001,"بدون انصراف",'الحضور والانصراف'!$A$2:$A$3001,"&gt;="&amp;$D$3,'الحضور والانصراف'!$A$2:$A$3001,"&lt;="&amp;$F$3))</f>
        <v/>
      </c>
      <c r="E290" s="22" t="str">
        <f aca="false">IF($A290="","",COUNTIFS('الحضور والانصراف'!$B$2:$B$3001,$A290,'الحضور والانصراف'!$P$2:$P$3001,"متأخر",'الحضور والانصراف'!$A$2:$A$3001,"&gt;="&amp;$D$3,'الحضور والانصراف'!$A$2:$A$3001,"&lt;="&amp;$F$3))</f>
        <v/>
      </c>
      <c r="F290" s="22" t="str">
        <f aca="false">IF($A290="","",COUNTIFS('الحضور والانصراف'!$B$2:$B$3001,$A290,'الحضور والانصراف'!$P$2:$P$3001,"غائب",'الحضور والانصراف'!$A$2:$A$3001,"&gt;="&amp;$D$3,'الحضور والانصراف'!$A$2:$A$3001,"&lt;="&amp;$F$3)+COUNTIFS('الحضور والانصراف'!$B$2:$B$3001,$A290,'الحضور والانصراف'!$P$2:$P$3001,"غياب",'الحضور والانصراف'!$A$2:$A$3001,"&gt;="&amp;$D$3,'الحضور والانصراف'!$A$2:$A$3001,"&lt;="&amp;$F$3))</f>
        <v/>
      </c>
      <c r="G290" s="22" t="str">
        <f aca="false">IF($A290="","",SUMIFS(الإجازات!$I$2:$I$1001,الإجازات!$A$2:$A$1001,$A290,الإجازات!$G$2:$G$1001,"مقبولة"))</f>
        <v/>
      </c>
      <c r="H290" s="21" t="str">
        <f aca="false">IF($A290="","",SUMIFS('الحضور والانصراف'!$J$2:$J$3001,'الحضور والانصراف'!$B$2:$B$3001,$A290,'الحضور والانصراف'!$A$2:$A$3001,"&gt;="&amp;$D$3,'الحضور والانصراف'!$A$2:$A$3001,"&lt;="&amp;$F$3))</f>
        <v/>
      </c>
      <c r="I290" s="22" t="str">
        <f aca="false">IF($A290="","",SUMIFS('الحضور والانصراف'!$K$2:$K$3001,'الحضور والانصراف'!$B$2:$B$3001,$A290,'الحضور والانصراف'!$A$2:$A$3001,"&gt;="&amp;$D$3,'الحضور والانصراف'!$A$2:$A$3001,"&lt;="&amp;$F$3))</f>
        <v/>
      </c>
      <c r="J290" s="22" t="str">
        <f aca="false">IF($A290="","",SUMIFS('الحضور والانصراف'!$L$2:$L$3001,'الحضور والانصراف'!$B$2:$B$3001,$A290,'الحضور والانصراف'!$A$2:$A$3001,"&gt;="&amp;$D$3,'الحضور والانصراف'!$A$2:$A$3001,"&lt;="&amp;$F$3))</f>
        <v/>
      </c>
      <c r="K290" s="21" t="str">
        <f aca="false">IF($A290="","",ROUND(SUMIFS('الحضور والانصراف'!$M$2:$M$3001,'الحضور والانصراف'!$B$2:$B$3001,$A290,'الحضور والانصراف'!$A$2:$A$3001,"&gt;="&amp;$D$3,'الحضور والانصراف'!$A$2:$A$3001,"&lt;="&amp;$F$3)/60,2))</f>
        <v/>
      </c>
      <c r="L290" s="21" t="str">
        <f aca="false">IF($A290="","",SUMIFS(المأموريات!$F$2:$F$1001,المأموريات!$A$2:$A$1001,$A290,المأموريات!$C$2:$C$1001,"&gt;="&amp;$D$3,المأموريات!$C$2:$C$1001,"&lt;="&amp;$F$3,المأموريات!$H$2:$H$1001,"موافق"))</f>
        <v/>
      </c>
      <c r="M290" s="24" t="str">
        <f aca="false">IF($A290="","",N(الموظفين!K286))</f>
        <v/>
      </c>
      <c r="N290" s="24" t="str">
        <f aca="false">IF($A290="","",SUMIFS('الحضور والانصراف'!$S$2:$S$3001,'الحضور والانصراف'!$B$2:$B$3001,$A290,'الحضور والانصراف'!$A$2:$A$3001,"&gt;="&amp;$D$3,'الحضور والانصراف'!$A$2:$A$3001,"&lt;="&amp;$F$3))</f>
        <v/>
      </c>
      <c r="O290" s="24" t="str">
        <f aca="false">IF($A290="","",SUMIFS('الحضور والانصراف'!$Q$2:$Q$3001,'الحضور والانصراف'!$B$2:$B$3001,$A290,'الحضور والانصراف'!$A$2:$A$3001,"&gt;="&amp;$D$3,'الحضور والانصراف'!$A$2:$A$3001,"&lt;="&amp;$F$3))</f>
        <v/>
      </c>
      <c r="P290" s="24" t="str">
        <f aca="false">IF($A290="","",SUMIFS('الحضور والانصراف'!$R$2:$R$3001,'الحضور والانصراف'!$B$2:$B$3001,$A290,'الحضور والانصراف'!$A$2:$A$3001,"&gt;="&amp;$D$3,'الحضور والانصراف'!$A$2:$A$3001,"&lt;="&amp;$F$3))</f>
        <v/>
      </c>
      <c r="Q290" s="24" t="str">
        <f aca="false">IF($A290="","",M290+N290-O290-P290)</f>
        <v/>
      </c>
    </row>
    <row r="291" customFormat="false" ht="15" hidden="false" customHeight="false" outlineLevel="0" collapsed="false">
      <c r="A291" s="18" t="str">
        <f aca="false">IF(الموظفين!A287="","",الموظفين!A287)</f>
        <v/>
      </c>
      <c r="B291" s="18" t="str">
        <f aca="false">IF($A291="","",الموظفين!B287)</f>
        <v/>
      </c>
      <c r="C291" s="18" t="str">
        <f aca="false">IF($A291="","",IF(الموظفين!C287="","",الموظفين!C287))</f>
        <v/>
      </c>
      <c r="D291" s="22" t="str">
        <f aca="false">IF($A291="","",COUNTIFS('الحضور والانصراف'!$B$2:$B$3001,$A291,'الحضور والانصراف'!$P$2:$P$3001,"حاضر",'الحضور والانصراف'!$A$2:$A$3001,"&gt;="&amp;$D$3,'الحضور والانصراف'!$A$2:$A$3001,"&lt;="&amp;$F$3)+COUNTIFS('الحضور والانصراف'!$B$2:$B$3001,$A291,'الحضور والانصراف'!$P$2:$P$3001,"متأخر",'الحضور والانصراف'!$A$2:$A$3001,"&gt;="&amp;$D$3,'الحضور والانصراف'!$A$2:$A$3001,"&lt;="&amp;$F$3)+COUNTIFS('الحضور والانصراف'!$B$2:$B$3001,$A291,'الحضور والانصراف'!$P$2:$P$3001,"بدون انصراف",'الحضور والانصراف'!$A$2:$A$3001,"&gt;="&amp;$D$3,'الحضور والانصراف'!$A$2:$A$3001,"&lt;="&amp;$F$3))</f>
        <v/>
      </c>
      <c r="E291" s="22" t="str">
        <f aca="false">IF($A291="","",COUNTIFS('الحضور والانصراف'!$B$2:$B$3001,$A291,'الحضور والانصراف'!$P$2:$P$3001,"متأخر",'الحضور والانصراف'!$A$2:$A$3001,"&gt;="&amp;$D$3,'الحضور والانصراف'!$A$2:$A$3001,"&lt;="&amp;$F$3))</f>
        <v/>
      </c>
      <c r="F291" s="22" t="str">
        <f aca="false">IF($A291="","",COUNTIFS('الحضور والانصراف'!$B$2:$B$3001,$A291,'الحضور والانصراف'!$P$2:$P$3001,"غائب",'الحضور والانصراف'!$A$2:$A$3001,"&gt;="&amp;$D$3,'الحضور والانصراف'!$A$2:$A$3001,"&lt;="&amp;$F$3)+COUNTIFS('الحضور والانصراف'!$B$2:$B$3001,$A291,'الحضور والانصراف'!$P$2:$P$3001,"غياب",'الحضور والانصراف'!$A$2:$A$3001,"&gt;="&amp;$D$3,'الحضور والانصراف'!$A$2:$A$3001,"&lt;="&amp;$F$3))</f>
        <v/>
      </c>
      <c r="G291" s="22" t="str">
        <f aca="false">IF($A291="","",SUMIFS(الإجازات!$I$2:$I$1001,الإجازات!$A$2:$A$1001,$A291,الإجازات!$G$2:$G$1001,"مقبولة"))</f>
        <v/>
      </c>
      <c r="H291" s="21" t="str">
        <f aca="false">IF($A291="","",SUMIFS('الحضور والانصراف'!$J$2:$J$3001,'الحضور والانصراف'!$B$2:$B$3001,$A291,'الحضور والانصراف'!$A$2:$A$3001,"&gt;="&amp;$D$3,'الحضور والانصراف'!$A$2:$A$3001,"&lt;="&amp;$F$3))</f>
        <v/>
      </c>
      <c r="I291" s="22" t="str">
        <f aca="false">IF($A291="","",SUMIFS('الحضور والانصراف'!$K$2:$K$3001,'الحضور والانصراف'!$B$2:$B$3001,$A291,'الحضور والانصراف'!$A$2:$A$3001,"&gt;="&amp;$D$3,'الحضور والانصراف'!$A$2:$A$3001,"&lt;="&amp;$F$3))</f>
        <v/>
      </c>
      <c r="J291" s="22" t="str">
        <f aca="false">IF($A291="","",SUMIFS('الحضور والانصراف'!$L$2:$L$3001,'الحضور والانصراف'!$B$2:$B$3001,$A291,'الحضور والانصراف'!$A$2:$A$3001,"&gt;="&amp;$D$3,'الحضور والانصراف'!$A$2:$A$3001,"&lt;="&amp;$F$3))</f>
        <v/>
      </c>
      <c r="K291" s="21" t="str">
        <f aca="false">IF($A291="","",ROUND(SUMIFS('الحضور والانصراف'!$M$2:$M$3001,'الحضور والانصراف'!$B$2:$B$3001,$A291,'الحضور والانصراف'!$A$2:$A$3001,"&gt;="&amp;$D$3,'الحضور والانصراف'!$A$2:$A$3001,"&lt;="&amp;$F$3)/60,2))</f>
        <v/>
      </c>
      <c r="L291" s="21" t="str">
        <f aca="false">IF($A291="","",SUMIFS(المأموريات!$F$2:$F$1001,المأموريات!$A$2:$A$1001,$A291,المأموريات!$C$2:$C$1001,"&gt;="&amp;$D$3,المأموريات!$C$2:$C$1001,"&lt;="&amp;$F$3,المأموريات!$H$2:$H$1001,"موافق"))</f>
        <v/>
      </c>
      <c r="M291" s="24" t="str">
        <f aca="false">IF($A291="","",N(الموظفين!K287))</f>
        <v/>
      </c>
      <c r="N291" s="24" t="str">
        <f aca="false">IF($A291="","",SUMIFS('الحضور والانصراف'!$S$2:$S$3001,'الحضور والانصراف'!$B$2:$B$3001,$A291,'الحضور والانصراف'!$A$2:$A$3001,"&gt;="&amp;$D$3,'الحضور والانصراف'!$A$2:$A$3001,"&lt;="&amp;$F$3))</f>
        <v/>
      </c>
      <c r="O291" s="24" t="str">
        <f aca="false">IF($A291="","",SUMIFS('الحضور والانصراف'!$Q$2:$Q$3001,'الحضور والانصراف'!$B$2:$B$3001,$A291,'الحضور والانصراف'!$A$2:$A$3001,"&gt;="&amp;$D$3,'الحضور والانصراف'!$A$2:$A$3001,"&lt;="&amp;$F$3))</f>
        <v/>
      </c>
      <c r="P291" s="24" t="str">
        <f aca="false">IF($A291="","",SUMIFS('الحضور والانصراف'!$R$2:$R$3001,'الحضور والانصراف'!$B$2:$B$3001,$A291,'الحضور والانصراف'!$A$2:$A$3001,"&gt;="&amp;$D$3,'الحضور والانصراف'!$A$2:$A$3001,"&lt;="&amp;$F$3))</f>
        <v/>
      </c>
      <c r="Q291" s="24" t="str">
        <f aca="false">IF($A291="","",M291+N291-O291-P291)</f>
        <v/>
      </c>
    </row>
    <row r="292" customFormat="false" ht="15" hidden="false" customHeight="false" outlineLevel="0" collapsed="false">
      <c r="A292" s="18" t="str">
        <f aca="false">IF(الموظفين!A288="","",الموظفين!A288)</f>
        <v/>
      </c>
      <c r="B292" s="18" t="str">
        <f aca="false">IF($A292="","",الموظفين!B288)</f>
        <v/>
      </c>
      <c r="C292" s="18" t="str">
        <f aca="false">IF($A292="","",IF(الموظفين!C288="","",الموظفين!C288))</f>
        <v/>
      </c>
      <c r="D292" s="22" t="str">
        <f aca="false">IF($A292="","",COUNTIFS('الحضور والانصراف'!$B$2:$B$3001,$A292,'الحضور والانصراف'!$P$2:$P$3001,"حاضر",'الحضور والانصراف'!$A$2:$A$3001,"&gt;="&amp;$D$3,'الحضور والانصراف'!$A$2:$A$3001,"&lt;="&amp;$F$3)+COUNTIFS('الحضور والانصراف'!$B$2:$B$3001,$A292,'الحضور والانصراف'!$P$2:$P$3001,"متأخر",'الحضور والانصراف'!$A$2:$A$3001,"&gt;="&amp;$D$3,'الحضور والانصراف'!$A$2:$A$3001,"&lt;="&amp;$F$3)+COUNTIFS('الحضور والانصراف'!$B$2:$B$3001,$A292,'الحضور والانصراف'!$P$2:$P$3001,"بدون انصراف",'الحضور والانصراف'!$A$2:$A$3001,"&gt;="&amp;$D$3,'الحضور والانصراف'!$A$2:$A$3001,"&lt;="&amp;$F$3))</f>
        <v/>
      </c>
      <c r="E292" s="22" t="str">
        <f aca="false">IF($A292="","",COUNTIFS('الحضور والانصراف'!$B$2:$B$3001,$A292,'الحضور والانصراف'!$P$2:$P$3001,"متأخر",'الحضور والانصراف'!$A$2:$A$3001,"&gt;="&amp;$D$3,'الحضور والانصراف'!$A$2:$A$3001,"&lt;="&amp;$F$3))</f>
        <v/>
      </c>
      <c r="F292" s="22" t="str">
        <f aca="false">IF($A292="","",COUNTIFS('الحضور والانصراف'!$B$2:$B$3001,$A292,'الحضور والانصراف'!$P$2:$P$3001,"غائب",'الحضور والانصراف'!$A$2:$A$3001,"&gt;="&amp;$D$3,'الحضور والانصراف'!$A$2:$A$3001,"&lt;="&amp;$F$3)+COUNTIFS('الحضور والانصراف'!$B$2:$B$3001,$A292,'الحضور والانصراف'!$P$2:$P$3001,"غياب",'الحضور والانصراف'!$A$2:$A$3001,"&gt;="&amp;$D$3,'الحضور والانصراف'!$A$2:$A$3001,"&lt;="&amp;$F$3))</f>
        <v/>
      </c>
      <c r="G292" s="22" t="str">
        <f aca="false">IF($A292="","",SUMIFS(الإجازات!$I$2:$I$1001,الإجازات!$A$2:$A$1001,$A292,الإجازات!$G$2:$G$1001,"مقبولة"))</f>
        <v/>
      </c>
      <c r="H292" s="21" t="str">
        <f aca="false">IF($A292="","",SUMIFS('الحضور والانصراف'!$J$2:$J$3001,'الحضور والانصراف'!$B$2:$B$3001,$A292,'الحضور والانصراف'!$A$2:$A$3001,"&gt;="&amp;$D$3,'الحضور والانصراف'!$A$2:$A$3001,"&lt;="&amp;$F$3))</f>
        <v/>
      </c>
      <c r="I292" s="22" t="str">
        <f aca="false">IF($A292="","",SUMIFS('الحضور والانصراف'!$K$2:$K$3001,'الحضور والانصراف'!$B$2:$B$3001,$A292,'الحضور والانصراف'!$A$2:$A$3001,"&gt;="&amp;$D$3,'الحضور والانصراف'!$A$2:$A$3001,"&lt;="&amp;$F$3))</f>
        <v/>
      </c>
      <c r="J292" s="22" t="str">
        <f aca="false">IF($A292="","",SUMIFS('الحضور والانصراف'!$L$2:$L$3001,'الحضور والانصراف'!$B$2:$B$3001,$A292,'الحضور والانصراف'!$A$2:$A$3001,"&gt;="&amp;$D$3,'الحضور والانصراف'!$A$2:$A$3001,"&lt;="&amp;$F$3))</f>
        <v/>
      </c>
      <c r="K292" s="21" t="str">
        <f aca="false">IF($A292="","",ROUND(SUMIFS('الحضور والانصراف'!$M$2:$M$3001,'الحضور والانصراف'!$B$2:$B$3001,$A292,'الحضور والانصراف'!$A$2:$A$3001,"&gt;="&amp;$D$3,'الحضور والانصراف'!$A$2:$A$3001,"&lt;="&amp;$F$3)/60,2))</f>
        <v/>
      </c>
      <c r="L292" s="21" t="str">
        <f aca="false">IF($A292="","",SUMIFS(المأموريات!$F$2:$F$1001,المأموريات!$A$2:$A$1001,$A292,المأموريات!$C$2:$C$1001,"&gt;="&amp;$D$3,المأموريات!$C$2:$C$1001,"&lt;="&amp;$F$3,المأموريات!$H$2:$H$1001,"موافق"))</f>
        <v/>
      </c>
      <c r="M292" s="24" t="str">
        <f aca="false">IF($A292="","",N(الموظفين!K288))</f>
        <v/>
      </c>
      <c r="N292" s="24" t="str">
        <f aca="false">IF($A292="","",SUMIFS('الحضور والانصراف'!$S$2:$S$3001,'الحضور والانصراف'!$B$2:$B$3001,$A292,'الحضور والانصراف'!$A$2:$A$3001,"&gt;="&amp;$D$3,'الحضور والانصراف'!$A$2:$A$3001,"&lt;="&amp;$F$3))</f>
        <v/>
      </c>
      <c r="O292" s="24" t="str">
        <f aca="false">IF($A292="","",SUMIFS('الحضور والانصراف'!$Q$2:$Q$3001,'الحضور والانصراف'!$B$2:$B$3001,$A292,'الحضور والانصراف'!$A$2:$A$3001,"&gt;="&amp;$D$3,'الحضور والانصراف'!$A$2:$A$3001,"&lt;="&amp;$F$3))</f>
        <v/>
      </c>
      <c r="P292" s="24" t="str">
        <f aca="false">IF($A292="","",SUMIFS('الحضور والانصراف'!$R$2:$R$3001,'الحضور والانصراف'!$B$2:$B$3001,$A292,'الحضور والانصراف'!$A$2:$A$3001,"&gt;="&amp;$D$3,'الحضور والانصراف'!$A$2:$A$3001,"&lt;="&amp;$F$3))</f>
        <v/>
      </c>
      <c r="Q292" s="24" t="str">
        <f aca="false">IF($A292="","",M292+N292-O292-P292)</f>
        <v/>
      </c>
    </row>
    <row r="293" customFormat="false" ht="15" hidden="false" customHeight="false" outlineLevel="0" collapsed="false">
      <c r="A293" s="18" t="str">
        <f aca="false">IF(الموظفين!A289="","",الموظفين!A289)</f>
        <v/>
      </c>
      <c r="B293" s="18" t="str">
        <f aca="false">IF($A293="","",الموظفين!B289)</f>
        <v/>
      </c>
      <c r="C293" s="18" t="str">
        <f aca="false">IF($A293="","",IF(الموظفين!C289="","",الموظفين!C289))</f>
        <v/>
      </c>
      <c r="D293" s="22" t="str">
        <f aca="false">IF($A293="","",COUNTIFS('الحضور والانصراف'!$B$2:$B$3001,$A293,'الحضور والانصراف'!$P$2:$P$3001,"حاضر",'الحضور والانصراف'!$A$2:$A$3001,"&gt;="&amp;$D$3,'الحضور والانصراف'!$A$2:$A$3001,"&lt;="&amp;$F$3)+COUNTIFS('الحضور والانصراف'!$B$2:$B$3001,$A293,'الحضور والانصراف'!$P$2:$P$3001,"متأخر",'الحضور والانصراف'!$A$2:$A$3001,"&gt;="&amp;$D$3,'الحضور والانصراف'!$A$2:$A$3001,"&lt;="&amp;$F$3)+COUNTIFS('الحضور والانصراف'!$B$2:$B$3001,$A293,'الحضور والانصراف'!$P$2:$P$3001,"بدون انصراف",'الحضور والانصراف'!$A$2:$A$3001,"&gt;="&amp;$D$3,'الحضور والانصراف'!$A$2:$A$3001,"&lt;="&amp;$F$3))</f>
        <v/>
      </c>
      <c r="E293" s="22" t="str">
        <f aca="false">IF($A293="","",COUNTIFS('الحضور والانصراف'!$B$2:$B$3001,$A293,'الحضور والانصراف'!$P$2:$P$3001,"متأخر",'الحضور والانصراف'!$A$2:$A$3001,"&gt;="&amp;$D$3,'الحضور والانصراف'!$A$2:$A$3001,"&lt;="&amp;$F$3))</f>
        <v/>
      </c>
      <c r="F293" s="22" t="str">
        <f aca="false">IF($A293="","",COUNTIFS('الحضور والانصراف'!$B$2:$B$3001,$A293,'الحضور والانصراف'!$P$2:$P$3001,"غائب",'الحضور والانصراف'!$A$2:$A$3001,"&gt;="&amp;$D$3,'الحضور والانصراف'!$A$2:$A$3001,"&lt;="&amp;$F$3)+COUNTIFS('الحضور والانصراف'!$B$2:$B$3001,$A293,'الحضور والانصراف'!$P$2:$P$3001,"غياب",'الحضور والانصراف'!$A$2:$A$3001,"&gt;="&amp;$D$3,'الحضور والانصراف'!$A$2:$A$3001,"&lt;="&amp;$F$3))</f>
        <v/>
      </c>
      <c r="G293" s="22" t="str">
        <f aca="false">IF($A293="","",SUMIFS(الإجازات!$I$2:$I$1001,الإجازات!$A$2:$A$1001,$A293,الإجازات!$G$2:$G$1001,"مقبولة"))</f>
        <v/>
      </c>
      <c r="H293" s="21" t="str">
        <f aca="false">IF($A293="","",SUMIFS('الحضور والانصراف'!$J$2:$J$3001,'الحضور والانصراف'!$B$2:$B$3001,$A293,'الحضور والانصراف'!$A$2:$A$3001,"&gt;="&amp;$D$3,'الحضور والانصراف'!$A$2:$A$3001,"&lt;="&amp;$F$3))</f>
        <v/>
      </c>
      <c r="I293" s="22" t="str">
        <f aca="false">IF($A293="","",SUMIFS('الحضور والانصراف'!$K$2:$K$3001,'الحضور والانصراف'!$B$2:$B$3001,$A293,'الحضور والانصراف'!$A$2:$A$3001,"&gt;="&amp;$D$3,'الحضور والانصراف'!$A$2:$A$3001,"&lt;="&amp;$F$3))</f>
        <v/>
      </c>
      <c r="J293" s="22" t="str">
        <f aca="false">IF($A293="","",SUMIFS('الحضور والانصراف'!$L$2:$L$3001,'الحضور والانصراف'!$B$2:$B$3001,$A293,'الحضور والانصراف'!$A$2:$A$3001,"&gt;="&amp;$D$3,'الحضور والانصراف'!$A$2:$A$3001,"&lt;="&amp;$F$3))</f>
        <v/>
      </c>
      <c r="K293" s="21" t="str">
        <f aca="false">IF($A293="","",ROUND(SUMIFS('الحضور والانصراف'!$M$2:$M$3001,'الحضور والانصراف'!$B$2:$B$3001,$A293,'الحضور والانصراف'!$A$2:$A$3001,"&gt;="&amp;$D$3,'الحضور والانصراف'!$A$2:$A$3001,"&lt;="&amp;$F$3)/60,2))</f>
        <v/>
      </c>
      <c r="L293" s="21" t="str">
        <f aca="false">IF($A293="","",SUMIFS(المأموريات!$F$2:$F$1001,المأموريات!$A$2:$A$1001,$A293,المأموريات!$C$2:$C$1001,"&gt;="&amp;$D$3,المأموريات!$C$2:$C$1001,"&lt;="&amp;$F$3,المأموريات!$H$2:$H$1001,"موافق"))</f>
        <v/>
      </c>
      <c r="M293" s="24" t="str">
        <f aca="false">IF($A293="","",N(الموظفين!K289))</f>
        <v/>
      </c>
      <c r="N293" s="24" t="str">
        <f aca="false">IF($A293="","",SUMIFS('الحضور والانصراف'!$S$2:$S$3001,'الحضور والانصراف'!$B$2:$B$3001,$A293,'الحضور والانصراف'!$A$2:$A$3001,"&gt;="&amp;$D$3,'الحضور والانصراف'!$A$2:$A$3001,"&lt;="&amp;$F$3))</f>
        <v/>
      </c>
      <c r="O293" s="24" t="str">
        <f aca="false">IF($A293="","",SUMIFS('الحضور والانصراف'!$Q$2:$Q$3001,'الحضور والانصراف'!$B$2:$B$3001,$A293,'الحضور والانصراف'!$A$2:$A$3001,"&gt;="&amp;$D$3,'الحضور والانصراف'!$A$2:$A$3001,"&lt;="&amp;$F$3))</f>
        <v/>
      </c>
      <c r="P293" s="24" t="str">
        <f aca="false">IF($A293="","",SUMIFS('الحضور والانصراف'!$R$2:$R$3001,'الحضور والانصراف'!$B$2:$B$3001,$A293,'الحضور والانصراف'!$A$2:$A$3001,"&gt;="&amp;$D$3,'الحضور والانصراف'!$A$2:$A$3001,"&lt;="&amp;$F$3))</f>
        <v/>
      </c>
      <c r="Q293" s="24" t="str">
        <f aca="false">IF($A293="","",M293+N293-O293-P293)</f>
        <v/>
      </c>
    </row>
    <row r="294" customFormat="false" ht="15" hidden="false" customHeight="false" outlineLevel="0" collapsed="false">
      <c r="A294" s="18" t="str">
        <f aca="false">IF(الموظفين!A290="","",الموظفين!A290)</f>
        <v/>
      </c>
      <c r="B294" s="18" t="str">
        <f aca="false">IF($A294="","",الموظفين!B290)</f>
        <v/>
      </c>
      <c r="C294" s="18" t="str">
        <f aca="false">IF($A294="","",IF(الموظفين!C290="","",الموظفين!C290))</f>
        <v/>
      </c>
      <c r="D294" s="22" t="str">
        <f aca="false">IF($A294="","",COUNTIFS('الحضور والانصراف'!$B$2:$B$3001,$A294,'الحضور والانصراف'!$P$2:$P$3001,"حاضر",'الحضور والانصراف'!$A$2:$A$3001,"&gt;="&amp;$D$3,'الحضور والانصراف'!$A$2:$A$3001,"&lt;="&amp;$F$3)+COUNTIFS('الحضور والانصراف'!$B$2:$B$3001,$A294,'الحضور والانصراف'!$P$2:$P$3001,"متأخر",'الحضور والانصراف'!$A$2:$A$3001,"&gt;="&amp;$D$3,'الحضور والانصراف'!$A$2:$A$3001,"&lt;="&amp;$F$3)+COUNTIFS('الحضور والانصراف'!$B$2:$B$3001,$A294,'الحضور والانصراف'!$P$2:$P$3001,"بدون انصراف",'الحضور والانصراف'!$A$2:$A$3001,"&gt;="&amp;$D$3,'الحضور والانصراف'!$A$2:$A$3001,"&lt;="&amp;$F$3))</f>
        <v/>
      </c>
      <c r="E294" s="22" t="str">
        <f aca="false">IF($A294="","",COUNTIFS('الحضور والانصراف'!$B$2:$B$3001,$A294,'الحضور والانصراف'!$P$2:$P$3001,"متأخر",'الحضور والانصراف'!$A$2:$A$3001,"&gt;="&amp;$D$3,'الحضور والانصراف'!$A$2:$A$3001,"&lt;="&amp;$F$3))</f>
        <v/>
      </c>
      <c r="F294" s="22" t="str">
        <f aca="false">IF($A294="","",COUNTIFS('الحضور والانصراف'!$B$2:$B$3001,$A294,'الحضور والانصراف'!$P$2:$P$3001,"غائب",'الحضور والانصراف'!$A$2:$A$3001,"&gt;="&amp;$D$3,'الحضور والانصراف'!$A$2:$A$3001,"&lt;="&amp;$F$3)+COUNTIFS('الحضور والانصراف'!$B$2:$B$3001,$A294,'الحضور والانصراف'!$P$2:$P$3001,"غياب",'الحضور والانصراف'!$A$2:$A$3001,"&gt;="&amp;$D$3,'الحضور والانصراف'!$A$2:$A$3001,"&lt;="&amp;$F$3))</f>
        <v/>
      </c>
      <c r="G294" s="22" t="str">
        <f aca="false">IF($A294="","",SUMIFS(الإجازات!$I$2:$I$1001,الإجازات!$A$2:$A$1001,$A294,الإجازات!$G$2:$G$1001,"مقبولة"))</f>
        <v/>
      </c>
      <c r="H294" s="21" t="str">
        <f aca="false">IF($A294="","",SUMIFS('الحضور والانصراف'!$J$2:$J$3001,'الحضور والانصراف'!$B$2:$B$3001,$A294,'الحضور والانصراف'!$A$2:$A$3001,"&gt;="&amp;$D$3,'الحضور والانصراف'!$A$2:$A$3001,"&lt;="&amp;$F$3))</f>
        <v/>
      </c>
      <c r="I294" s="22" t="str">
        <f aca="false">IF($A294="","",SUMIFS('الحضور والانصراف'!$K$2:$K$3001,'الحضور والانصراف'!$B$2:$B$3001,$A294,'الحضور والانصراف'!$A$2:$A$3001,"&gt;="&amp;$D$3,'الحضور والانصراف'!$A$2:$A$3001,"&lt;="&amp;$F$3))</f>
        <v/>
      </c>
      <c r="J294" s="22" t="str">
        <f aca="false">IF($A294="","",SUMIFS('الحضور والانصراف'!$L$2:$L$3001,'الحضور والانصراف'!$B$2:$B$3001,$A294,'الحضور والانصراف'!$A$2:$A$3001,"&gt;="&amp;$D$3,'الحضور والانصراف'!$A$2:$A$3001,"&lt;="&amp;$F$3))</f>
        <v/>
      </c>
      <c r="K294" s="21" t="str">
        <f aca="false">IF($A294="","",ROUND(SUMIFS('الحضور والانصراف'!$M$2:$M$3001,'الحضور والانصراف'!$B$2:$B$3001,$A294,'الحضور والانصراف'!$A$2:$A$3001,"&gt;="&amp;$D$3,'الحضور والانصراف'!$A$2:$A$3001,"&lt;="&amp;$F$3)/60,2))</f>
        <v/>
      </c>
      <c r="L294" s="21" t="str">
        <f aca="false">IF($A294="","",SUMIFS(المأموريات!$F$2:$F$1001,المأموريات!$A$2:$A$1001,$A294,المأموريات!$C$2:$C$1001,"&gt;="&amp;$D$3,المأموريات!$C$2:$C$1001,"&lt;="&amp;$F$3,المأموريات!$H$2:$H$1001,"موافق"))</f>
        <v/>
      </c>
      <c r="M294" s="24" t="str">
        <f aca="false">IF($A294="","",N(الموظفين!K290))</f>
        <v/>
      </c>
      <c r="N294" s="24" t="str">
        <f aca="false">IF($A294="","",SUMIFS('الحضور والانصراف'!$S$2:$S$3001,'الحضور والانصراف'!$B$2:$B$3001,$A294,'الحضور والانصراف'!$A$2:$A$3001,"&gt;="&amp;$D$3,'الحضور والانصراف'!$A$2:$A$3001,"&lt;="&amp;$F$3))</f>
        <v/>
      </c>
      <c r="O294" s="24" t="str">
        <f aca="false">IF($A294="","",SUMIFS('الحضور والانصراف'!$Q$2:$Q$3001,'الحضور والانصراف'!$B$2:$B$3001,$A294,'الحضور والانصراف'!$A$2:$A$3001,"&gt;="&amp;$D$3,'الحضور والانصراف'!$A$2:$A$3001,"&lt;="&amp;$F$3))</f>
        <v/>
      </c>
      <c r="P294" s="24" t="str">
        <f aca="false">IF($A294="","",SUMIFS('الحضور والانصراف'!$R$2:$R$3001,'الحضور والانصراف'!$B$2:$B$3001,$A294,'الحضور والانصراف'!$A$2:$A$3001,"&gt;="&amp;$D$3,'الحضور والانصراف'!$A$2:$A$3001,"&lt;="&amp;$F$3))</f>
        <v/>
      </c>
      <c r="Q294" s="24" t="str">
        <f aca="false">IF($A294="","",M294+N294-O294-P294)</f>
        <v/>
      </c>
    </row>
    <row r="295" customFormat="false" ht="15" hidden="false" customHeight="false" outlineLevel="0" collapsed="false">
      <c r="A295" s="18" t="str">
        <f aca="false">IF(الموظفين!A291="","",الموظفين!A291)</f>
        <v/>
      </c>
      <c r="B295" s="18" t="str">
        <f aca="false">IF($A295="","",الموظفين!B291)</f>
        <v/>
      </c>
      <c r="C295" s="18" t="str">
        <f aca="false">IF($A295="","",IF(الموظفين!C291="","",الموظفين!C291))</f>
        <v/>
      </c>
      <c r="D295" s="22" t="str">
        <f aca="false">IF($A295="","",COUNTIFS('الحضور والانصراف'!$B$2:$B$3001,$A295,'الحضور والانصراف'!$P$2:$P$3001,"حاضر",'الحضور والانصراف'!$A$2:$A$3001,"&gt;="&amp;$D$3,'الحضور والانصراف'!$A$2:$A$3001,"&lt;="&amp;$F$3)+COUNTIFS('الحضور والانصراف'!$B$2:$B$3001,$A295,'الحضور والانصراف'!$P$2:$P$3001,"متأخر",'الحضور والانصراف'!$A$2:$A$3001,"&gt;="&amp;$D$3,'الحضور والانصراف'!$A$2:$A$3001,"&lt;="&amp;$F$3)+COUNTIFS('الحضور والانصراف'!$B$2:$B$3001,$A295,'الحضور والانصراف'!$P$2:$P$3001,"بدون انصراف",'الحضور والانصراف'!$A$2:$A$3001,"&gt;="&amp;$D$3,'الحضور والانصراف'!$A$2:$A$3001,"&lt;="&amp;$F$3))</f>
        <v/>
      </c>
      <c r="E295" s="22" t="str">
        <f aca="false">IF($A295="","",COUNTIFS('الحضور والانصراف'!$B$2:$B$3001,$A295,'الحضور والانصراف'!$P$2:$P$3001,"متأخر",'الحضور والانصراف'!$A$2:$A$3001,"&gt;="&amp;$D$3,'الحضور والانصراف'!$A$2:$A$3001,"&lt;="&amp;$F$3))</f>
        <v/>
      </c>
      <c r="F295" s="22" t="str">
        <f aca="false">IF($A295="","",COUNTIFS('الحضور والانصراف'!$B$2:$B$3001,$A295,'الحضور والانصراف'!$P$2:$P$3001,"غائب",'الحضور والانصراف'!$A$2:$A$3001,"&gt;="&amp;$D$3,'الحضور والانصراف'!$A$2:$A$3001,"&lt;="&amp;$F$3)+COUNTIFS('الحضور والانصراف'!$B$2:$B$3001,$A295,'الحضور والانصراف'!$P$2:$P$3001,"غياب",'الحضور والانصراف'!$A$2:$A$3001,"&gt;="&amp;$D$3,'الحضور والانصراف'!$A$2:$A$3001,"&lt;="&amp;$F$3))</f>
        <v/>
      </c>
      <c r="G295" s="22" t="str">
        <f aca="false">IF($A295="","",SUMIFS(الإجازات!$I$2:$I$1001,الإجازات!$A$2:$A$1001,$A295,الإجازات!$G$2:$G$1001,"مقبولة"))</f>
        <v/>
      </c>
      <c r="H295" s="21" t="str">
        <f aca="false">IF($A295="","",SUMIFS('الحضور والانصراف'!$J$2:$J$3001,'الحضور والانصراف'!$B$2:$B$3001,$A295,'الحضور والانصراف'!$A$2:$A$3001,"&gt;="&amp;$D$3,'الحضور والانصراف'!$A$2:$A$3001,"&lt;="&amp;$F$3))</f>
        <v/>
      </c>
      <c r="I295" s="22" t="str">
        <f aca="false">IF($A295="","",SUMIFS('الحضور والانصراف'!$K$2:$K$3001,'الحضور والانصراف'!$B$2:$B$3001,$A295,'الحضور والانصراف'!$A$2:$A$3001,"&gt;="&amp;$D$3,'الحضور والانصراف'!$A$2:$A$3001,"&lt;="&amp;$F$3))</f>
        <v/>
      </c>
      <c r="J295" s="22" t="str">
        <f aca="false">IF($A295="","",SUMIFS('الحضور والانصراف'!$L$2:$L$3001,'الحضور والانصراف'!$B$2:$B$3001,$A295,'الحضور والانصراف'!$A$2:$A$3001,"&gt;="&amp;$D$3,'الحضور والانصراف'!$A$2:$A$3001,"&lt;="&amp;$F$3))</f>
        <v/>
      </c>
      <c r="K295" s="21" t="str">
        <f aca="false">IF($A295="","",ROUND(SUMIFS('الحضور والانصراف'!$M$2:$M$3001,'الحضور والانصراف'!$B$2:$B$3001,$A295,'الحضور والانصراف'!$A$2:$A$3001,"&gt;="&amp;$D$3,'الحضور والانصراف'!$A$2:$A$3001,"&lt;="&amp;$F$3)/60,2))</f>
        <v/>
      </c>
      <c r="L295" s="21" t="str">
        <f aca="false">IF($A295="","",SUMIFS(المأموريات!$F$2:$F$1001,المأموريات!$A$2:$A$1001,$A295,المأموريات!$C$2:$C$1001,"&gt;="&amp;$D$3,المأموريات!$C$2:$C$1001,"&lt;="&amp;$F$3,المأموريات!$H$2:$H$1001,"موافق"))</f>
        <v/>
      </c>
      <c r="M295" s="24" t="str">
        <f aca="false">IF($A295="","",N(الموظفين!K291))</f>
        <v/>
      </c>
      <c r="N295" s="24" t="str">
        <f aca="false">IF($A295="","",SUMIFS('الحضور والانصراف'!$S$2:$S$3001,'الحضور والانصراف'!$B$2:$B$3001,$A295,'الحضور والانصراف'!$A$2:$A$3001,"&gt;="&amp;$D$3,'الحضور والانصراف'!$A$2:$A$3001,"&lt;="&amp;$F$3))</f>
        <v/>
      </c>
      <c r="O295" s="24" t="str">
        <f aca="false">IF($A295="","",SUMIFS('الحضور والانصراف'!$Q$2:$Q$3001,'الحضور والانصراف'!$B$2:$B$3001,$A295,'الحضور والانصراف'!$A$2:$A$3001,"&gt;="&amp;$D$3,'الحضور والانصراف'!$A$2:$A$3001,"&lt;="&amp;$F$3))</f>
        <v/>
      </c>
      <c r="P295" s="24" t="str">
        <f aca="false">IF($A295="","",SUMIFS('الحضور والانصراف'!$R$2:$R$3001,'الحضور والانصراف'!$B$2:$B$3001,$A295,'الحضور والانصراف'!$A$2:$A$3001,"&gt;="&amp;$D$3,'الحضور والانصراف'!$A$2:$A$3001,"&lt;="&amp;$F$3))</f>
        <v/>
      </c>
      <c r="Q295" s="24" t="str">
        <f aca="false">IF($A295="","",M295+N295-O295-P295)</f>
        <v/>
      </c>
    </row>
    <row r="296" customFormat="false" ht="15" hidden="false" customHeight="false" outlineLevel="0" collapsed="false">
      <c r="A296" s="18" t="str">
        <f aca="false">IF(الموظفين!A292="","",الموظفين!A292)</f>
        <v/>
      </c>
      <c r="B296" s="18" t="str">
        <f aca="false">IF($A296="","",الموظفين!B292)</f>
        <v/>
      </c>
      <c r="C296" s="18" t="str">
        <f aca="false">IF($A296="","",IF(الموظفين!C292="","",الموظفين!C292))</f>
        <v/>
      </c>
      <c r="D296" s="22" t="str">
        <f aca="false">IF($A296="","",COUNTIFS('الحضور والانصراف'!$B$2:$B$3001,$A296,'الحضور والانصراف'!$P$2:$P$3001,"حاضر",'الحضور والانصراف'!$A$2:$A$3001,"&gt;="&amp;$D$3,'الحضور والانصراف'!$A$2:$A$3001,"&lt;="&amp;$F$3)+COUNTIFS('الحضور والانصراف'!$B$2:$B$3001,$A296,'الحضور والانصراف'!$P$2:$P$3001,"متأخر",'الحضور والانصراف'!$A$2:$A$3001,"&gt;="&amp;$D$3,'الحضور والانصراف'!$A$2:$A$3001,"&lt;="&amp;$F$3)+COUNTIFS('الحضور والانصراف'!$B$2:$B$3001,$A296,'الحضور والانصراف'!$P$2:$P$3001,"بدون انصراف",'الحضور والانصراف'!$A$2:$A$3001,"&gt;="&amp;$D$3,'الحضور والانصراف'!$A$2:$A$3001,"&lt;="&amp;$F$3))</f>
        <v/>
      </c>
      <c r="E296" s="22" t="str">
        <f aca="false">IF($A296="","",COUNTIFS('الحضور والانصراف'!$B$2:$B$3001,$A296,'الحضور والانصراف'!$P$2:$P$3001,"متأخر",'الحضور والانصراف'!$A$2:$A$3001,"&gt;="&amp;$D$3,'الحضور والانصراف'!$A$2:$A$3001,"&lt;="&amp;$F$3))</f>
        <v/>
      </c>
      <c r="F296" s="22" t="str">
        <f aca="false">IF($A296="","",COUNTIFS('الحضور والانصراف'!$B$2:$B$3001,$A296,'الحضور والانصراف'!$P$2:$P$3001,"غائب",'الحضور والانصراف'!$A$2:$A$3001,"&gt;="&amp;$D$3,'الحضور والانصراف'!$A$2:$A$3001,"&lt;="&amp;$F$3)+COUNTIFS('الحضور والانصراف'!$B$2:$B$3001,$A296,'الحضور والانصراف'!$P$2:$P$3001,"غياب",'الحضور والانصراف'!$A$2:$A$3001,"&gt;="&amp;$D$3,'الحضور والانصراف'!$A$2:$A$3001,"&lt;="&amp;$F$3))</f>
        <v/>
      </c>
      <c r="G296" s="22" t="str">
        <f aca="false">IF($A296="","",SUMIFS(الإجازات!$I$2:$I$1001,الإجازات!$A$2:$A$1001,$A296,الإجازات!$G$2:$G$1001,"مقبولة"))</f>
        <v/>
      </c>
      <c r="H296" s="21" t="str">
        <f aca="false">IF($A296="","",SUMIFS('الحضور والانصراف'!$J$2:$J$3001,'الحضور والانصراف'!$B$2:$B$3001,$A296,'الحضور والانصراف'!$A$2:$A$3001,"&gt;="&amp;$D$3,'الحضور والانصراف'!$A$2:$A$3001,"&lt;="&amp;$F$3))</f>
        <v/>
      </c>
      <c r="I296" s="22" t="str">
        <f aca="false">IF($A296="","",SUMIFS('الحضور والانصراف'!$K$2:$K$3001,'الحضور والانصراف'!$B$2:$B$3001,$A296,'الحضور والانصراف'!$A$2:$A$3001,"&gt;="&amp;$D$3,'الحضور والانصراف'!$A$2:$A$3001,"&lt;="&amp;$F$3))</f>
        <v/>
      </c>
      <c r="J296" s="22" t="str">
        <f aca="false">IF($A296="","",SUMIFS('الحضور والانصراف'!$L$2:$L$3001,'الحضور والانصراف'!$B$2:$B$3001,$A296,'الحضور والانصراف'!$A$2:$A$3001,"&gt;="&amp;$D$3,'الحضور والانصراف'!$A$2:$A$3001,"&lt;="&amp;$F$3))</f>
        <v/>
      </c>
      <c r="K296" s="21" t="str">
        <f aca="false">IF($A296="","",ROUND(SUMIFS('الحضور والانصراف'!$M$2:$M$3001,'الحضور والانصراف'!$B$2:$B$3001,$A296,'الحضور والانصراف'!$A$2:$A$3001,"&gt;="&amp;$D$3,'الحضور والانصراف'!$A$2:$A$3001,"&lt;="&amp;$F$3)/60,2))</f>
        <v/>
      </c>
      <c r="L296" s="21" t="str">
        <f aca="false">IF($A296="","",SUMIFS(المأموريات!$F$2:$F$1001,المأموريات!$A$2:$A$1001,$A296,المأموريات!$C$2:$C$1001,"&gt;="&amp;$D$3,المأموريات!$C$2:$C$1001,"&lt;="&amp;$F$3,المأموريات!$H$2:$H$1001,"موافق"))</f>
        <v/>
      </c>
      <c r="M296" s="24" t="str">
        <f aca="false">IF($A296="","",N(الموظفين!K292))</f>
        <v/>
      </c>
      <c r="N296" s="24" t="str">
        <f aca="false">IF($A296="","",SUMIFS('الحضور والانصراف'!$S$2:$S$3001,'الحضور والانصراف'!$B$2:$B$3001,$A296,'الحضور والانصراف'!$A$2:$A$3001,"&gt;="&amp;$D$3,'الحضور والانصراف'!$A$2:$A$3001,"&lt;="&amp;$F$3))</f>
        <v/>
      </c>
      <c r="O296" s="24" t="str">
        <f aca="false">IF($A296="","",SUMIFS('الحضور والانصراف'!$Q$2:$Q$3001,'الحضور والانصراف'!$B$2:$B$3001,$A296,'الحضور والانصراف'!$A$2:$A$3001,"&gt;="&amp;$D$3,'الحضور والانصراف'!$A$2:$A$3001,"&lt;="&amp;$F$3))</f>
        <v/>
      </c>
      <c r="P296" s="24" t="str">
        <f aca="false">IF($A296="","",SUMIFS('الحضور والانصراف'!$R$2:$R$3001,'الحضور والانصراف'!$B$2:$B$3001,$A296,'الحضور والانصراف'!$A$2:$A$3001,"&gt;="&amp;$D$3,'الحضور والانصراف'!$A$2:$A$3001,"&lt;="&amp;$F$3))</f>
        <v/>
      </c>
      <c r="Q296" s="24" t="str">
        <f aca="false">IF($A296="","",M296+N296-O296-P296)</f>
        <v/>
      </c>
    </row>
    <row r="297" customFormat="false" ht="15" hidden="false" customHeight="false" outlineLevel="0" collapsed="false">
      <c r="A297" s="18" t="str">
        <f aca="false">IF(الموظفين!A293="","",الموظفين!A293)</f>
        <v/>
      </c>
      <c r="B297" s="18" t="str">
        <f aca="false">IF($A297="","",الموظفين!B293)</f>
        <v/>
      </c>
      <c r="C297" s="18" t="str">
        <f aca="false">IF($A297="","",IF(الموظفين!C293="","",الموظفين!C293))</f>
        <v/>
      </c>
      <c r="D297" s="22" t="str">
        <f aca="false">IF($A297="","",COUNTIFS('الحضور والانصراف'!$B$2:$B$3001,$A297,'الحضور والانصراف'!$P$2:$P$3001,"حاضر",'الحضور والانصراف'!$A$2:$A$3001,"&gt;="&amp;$D$3,'الحضور والانصراف'!$A$2:$A$3001,"&lt;="&amp;$F$3)+COUNTIFS('الحضور والانصراف'!$B$2:$B$3001,$A297,'الحضور والانصراف'!$P$2:$P$3001,"متأخر",'الحضور والانصراف'!$A$2:$A$3001,"&gt;="&amp;$D$3,'الحضور والانصراف'!$A$2:$A$3001,"&lt;="&amp;$F$3)+COUNTIFS('الحضور والانصراف'!$B$2:$B$3001,$A297,'الحضور والانصراف'!$P$2:$P$3001,"بدون انصراف",'الحضور والانصراف'!$A$2:$A$3001,"&gt;="&amp;$D$3,'الحضور والانصراف'!$A$2:$A$3001,"&lt;="&amp;$F$3))</f>
        <v/>
      </c>
      <c r="E297" s="22" t="str">
        <f aca="false">IF($A297="","",COUNTIFS('الحضور والانصراف'!$B$2:$B$3001,$A297,'الحضور والانصراف'!$P$2:$P$3001,"متأخر",'الحضور والانصراف'!$A$2:$A$3001,"&gt;="&amp;$D$3,'الحضور والانصراف'!$A$2:$A$3001,"&lt;="&amp;$F$3))</f>
        <v/>
      </c>
      <c r="F297" s="22" t="str">
        <f aca="false">IF($A297="","",COUNTIFS('الحضور والانصراف'!$B$2:$B$3001,$A297,'الحضور والانصراف'!$P$2:$P$3001,"غائب",'الحضور والانصراف'!$A$2:$A$3001,"&gt;="&amp;$D$3,'الحضور والانصراف'!$A$2:$A$3001,"&lt;="&amp;$F$3)+COUNTIFS('الحضور والانصراف'!$B$2:$B$3001,$A297,'الحضور والانصراف'!$P$2:$P$3001,"غياب",'الحضور والانصراف'!$A$2:$A$3001,"&gt;="&amp;$D$3,'الحضور والانصراف'!$A$2:$A$3001,"&lt;="&amp;$F$3))</f>
        <v/>
      </c>
      <c r="G297" s="22" t="str">
        <f aca="false">IF($A297="","",SUMIFS(الإجازات!$I$2:$I$1001,الإجازات!$A$2:$A$1001,$A297,الإجازات!$G$2:$G$1001,"مقبولة"))</f>
        <v/>
      </c>
      <c r="H297" s="21" t="str">
        <f aca="false">IF($A297="","",SUMIFS('الحضور والانصراف'!$J$2:$J$3001,'الحضور والانصراف'!$B$2:$B$3001,$A297,'الحضور والانصراف'!$A$2:$A$3001,"&gt;="&amp;$D$3,'الحضور والانصراف'!$A$2:$A$3001,"&lt;="&amp;$F$3))</f>
        <v/>
      </c>
      <c r="I297" s="22" t="str">
        <f aca="false">IF($A297="","",SUMIFS('الحضور والانصراف'!$K$2:$K$3001,'الحضور والانصراف'!$B$2:$B$3001,$A297,'الحضور والانصراف'!$A$2:$A$3001,"&gt;="&amp;$D$3,'الحضور والانصراف'!$A$2:$A$3001,"&lt;="&amp;$F$3))</f>
        <v/>
      </c>
      <c r="J297" s="22" t="str">
        <f aca="false">IF($A297="","",SUMIFS('الحضور والانصراف'!$L$2:$L$3001,'الحضور والانصراف'!$B$2:$B$3001,$A297,'الحضور والانصراف'!$A$2:$A$3001,"&gt;="&amp;$D$3,'الحضور والانصراف'!$A$2:$A$3001,"&lt;="&amp;$F$3))</f>
        <v/>
      </c>
      <c r="K297" s="21" t="str">
        <f aca="false">IF($A297="","",ROUND(SUMIFS('الحضور والانصراف'!$M$2:$M$3001,'الحضور والانصراف'!$B$2:$B$3001,$A297,'الحضور والانصراف'!$A$2:$A$3001,"&gt;="&amp;$D$3,'الحضور والانصراف'!$A$2:$A$3001,"&lt;="&amp;$F$3)/60,2))</f>
        <v/>
      </c>
      <c r="L297" s="21" t="str">
        <f aca="false">IF($A297="","",SUMIFS(المأموريات!$F$2:$F$1001,المأموريات!$A$2:$A$1001,$A297,المأموريات!$C$2:$C$1001,"&gt;="&amp;$D$3,المأموريات!$C$2:$C$1001,"&lt;="&amp;$F$3,المأموريات!$H$2:$H$1001,"موافق"))</f>
        <v/>
      </c>
      <c r="M297" s="24" t="str">
        <f aca="false">IF($A297="","",N(الموظفين!K293))</f>
        <v/>
      </c>
      <c r="N297" s="24" t="str">
        <f aca="false">IF($A297="","",SUMIFS('الحضور والانصراف'!$S$2:$S$3001,'الحضور والانصراف'!$B$2:$B$3001,$A297,'الحضور والانصراف'!$A$2:$A$3001,"&gt;="&amp;$D$3,'الحضور والانصراف'!$A$2:$A$3001,"&lt;="&amp;$F$3))</f>
        <v/>
      </c>
      <c r="O297" s="24" t="str">
        <f aca="false">IF($A297="","",SUMIFS('الحضور والانصراف'!$Q$2:$Q$3001,'الحضور والانصراف'!$B$2:$B$3001,$A297,'الحضور والانصراف'!$A$2:$A$3001,"&gt;="&amp;$D$3,'الحضور والانصراف'!$A$2:$A$3001,"&lt;="&amp;$F$3))</f>
        <v/>
      </c>
      <c r="P297" s="24" t="str">
        <f aca="false">IF($A297="","",SUMIFS('الحضور والانصراف'!$R$2:$R$3001,'الحضور والانصراف'!$B$2:$B$3001,$A297,'الحضور والانصراف'!$A$2:$A$3001,"&gt;="&amp;$D$3,'الحضور والانصراف'!$A$2:$A$3001,"&lt;="&amp;$F$3))</f>
        <v/>
      </c>
      <c r="Q297" s="24" t="str">
        <f aca="false">IF($A297="","",M297+N297-O297-P297)</f>
        <v/>
      </c>
    </row>
    <row r="298" customFormat="false" ht="15" hidden="false" customHeight="false" outlineLevel="0" collapsed="false">
      <c r="A298" s="18" t="str">
        <f aca="false">IF(الموظفين!A294="","",الموظفين!A294)</f>
        <v/>
      </c>
      <c r="B298" s="18" t="str">
        <f aca="false">IF($A298="","",الموظفين!B294)</f>
        <v/>
      </c>
      <c r="C298" s="18" t="str">
        <f aca="false">IF($A298="","",IF(الموظفين!C294="","",الموظفين!C294))</f>
        <v/>
      </c>
      <c r="D298" s="22" t="str">
        <f aca="false">IF($A298="","",COUNTIFS('الحضور والانصراف'!$B$2:$B$3001,$A298,'الحضور والانصراف'!$P$2:$P$3001,"حاضر",'الحضور والانصراف'!$A$2:$A$3001,"&gt;="&amp;$D$3,'الحضور والانصراف'!$A$2:$A$3001,"&lt;="&amp;$F$3)+COUNTIFS('الحضور والانصراف'!$B$2:$B$3001,$A298,'الحضور والانصراف'!$P$2:$P$3001,"متأخر",'الحضور والانصراف'!$A$2:$A$3001,"&gt;="&amp;$D$3,'الحضور والانصراف'!$A$2:$A$3001,"&lt;="&amp;$F$3)+COUNTIFS('الحضور والانصراف'!$B$2:$B$3001,$A298,'الحضور والانصراف'!$P$2:$P$3001,"بدون انصراف",'الحضور والانصراف'!$A$2:$A$3001,"&gt;="&amp;$D$3,'الحضور والانصراف'!$A$2:$A$3001,"&lt;="&amp;$F$3))</f>
        <v/>
      </c>
      <c r="E298" s="22" t="str">
        <f aca="false">IF($A298="","",COUNTIFS('الحضور والانصراف'!$B$2:$B$3001,$A298,'الحضور والانصراف'!$P$2:$P$3001,"متأخر",'الحضور والانصراف'!$A$2:$A$3001,"&gt;="&amp;$D$3,'الحضور والانصراف'!$A$2:$A$3001,"&lt;="&amp;$F$3))</f>
        <v/>
      </c>
      <c r="F298" s="22" t="str">
        <f aca="false">IF($A298="","",COUNTIFS('الحضور والانصراف'!$B$2:$B$3001,$A298,'الحضور والانصراف'!$P$2:$P$3001,"غائب",'الحضور والانصراف'!$A$2:$A$3001,"&gt;="&amp;$D$3,'الحضور والانصراف'!$A$2:$A$3001,"&lt;="&amp;$F$3)+COUNTIFS('الحضور والانصراف'!$B$2:$B$3001,$A298,'الحضور والانصراف'!$P$2:$P$3001,"غياب",'الحضور والانصراف'!$A$2:$A$3001,"&gt;="&amp;$D$3,'الحضور والانصراف'!$A$2:$A$3001,"&lt;="&amp;$F$3))</f>
        <v/>
      </c>
      <c r="G298" s="22" t="str">
        <f aca="false">IF($A298="","",SUMIFS(الإجازات!$I$2:$I$1001,الإجازات!$A$2:$A$1001,$A298,الإجازات!$G$2:$G$1001,"مقبولة"))</f>
        <v/>
      </c>
      <c r="H298" s="21" t="str">
        <f aca="false">IF($A298="","",SUMIFS('الحضور والانصراف'!$J$2:$J$3001,'الحضور والانصراف'!$B$2:$B$3001,$A298,'الحضور والانصراف'!$A$2:$A$3001,"&gt;="&amp;$D$3,'الحضور والانصراف'!$A$2:$A$3001,"&lt;="&amp;$F$3))</f>
        <v/>
      </c>
      <c r="I298" s="22" t="str">
        <f aca="false">IF($A298="","",SUMIFS('الحضور والانصراف'!$K$2:$K$3001,'الحضور والانصراف'!$B$2:$B$3001,$A298,'الحضور والانصراف'!$A$2:$A$3001,"&gt;="&amp;$D$3,'الحضور والانصراف'!$A$2:$A$3001,"&lt;="&amp;$F$3))</f>
        <v/>
      </c>
      <c r="J298" s="22" t="str">
        <f aca="false">IF($A298="","",SUMIFS('الحضور والانصراف'!$L$2:$L$3001,'الحضور والانصراف'!$B$2:$B$3001,$A298,'الحضور والانصراف'!$A$2:$A$3001,"&gt;="&amp;$D$3,'الحضور والانصراف'!$A$2:$A$3001,"&lt;="&amp;$F$3))</f>
        <v/>
      </c>
      <c r="K298" s="21" t="str">
        <f aca="false">IF($A298="","",ROUND(SUMIFS('الحضور والانصراف'!$M$2:$M$3001,'الحضور والانصراف'!$B$2:$B$3001,$A298,'الحضور والانصراف'!$A$2:$A$3001,"&gt;="&amp;$D$3,'الحضور والانصراف'!$A$2:$A$3001,"&lt;="&amp;$F$3)/60,2))</f>
        <v/>
      </c>
      <c r="L298" s="21" t="str">
        <f aca="false">IF($A298="","",SUMIFS(المأموريات!$F$2:$F$1001,المأموريات!$A$2:$A$1001,$A298,المأموريات!$C$2:$C$1001,"&gt;="&amp;$D$3,المأموريات!$C$2:$C$1001,"&lt;="&amp;$F$3,المأموريات!$H$2:$H$1001,"موافق"))</f>
        <v/>
      </c>
      <c r="M298" s="24" t="str">
        <f aca="false">IF($A298="","",N(الموظفين!K294))</f>
        <v/>
      </c>
      <c r="N298" s="24" t="str">
        <f aca="false">IF($A298="","",SUMIFS('الحضور والانصراف'!$S$2:$S$3001,'الحضور والانصراف'!$B$2:$B$3001,$A298,'الحضور والانصراف'!$A$2:$A$3001,"&gt;="&amp;$D$3,'الحضور والانصراف'!$A$2:$A$3001,"&lt;="&amp;$F$3))</f>
        <v/>
      </c>
      <c r="O298" s="24" t="str">
        <f aca="false">IF($A298="","",SUMIFS('الحضور والانصراف'!$Q$2:$Q$3001,'الحضور والانصراف'!$B$2:$B$3001,$A298,'الحضور والانصراف'!$A$2:$A$3001,"&gt;="&amp;$D$3,'الحضور والانصراف'!$A$2:$A$3001,"&lt;="&amp;$F$3))</f>
        <v/>
      </c>
      <c r="P298" s="24" t="str">
        <f aca="false">IF($A298="","",SUMIFS('الحضور والانصراف'!$R$2:$R$3001,'الحضور والانصراف'!$B$2:$B$3001,$A298,'الحضور والانصراف'!$A$2:$A$3001,"&gt;="&amp;$D$3,'الحضور والانصراف'!$A$2:$A$3001,"&lt;="&amp;$F$3))</f>
        <v/>
      </c>
      <c r="Q298" s="24" t="str">
        <f aca="false">IF($A298="","",M298+N298-O298-P298)</f>
        <v/>
      </c>
    </row>
    <row r="299" customFormat="false" ht="15" hidden="false" customHeight="false" outlineLevel="0" collapsed="false">
      <c r="A299" s="18" t="str">
        <f aca="false">IF(الموظفين!A295="","",الموظفين!A295)</f>
        <v/>
      </c>
      <c r="B299" s="18" t="str">
        <f aca="false">IF($A299="","",الموظفين!B295)</f>
        <v/>
      </c>
      <c r="C299" s="18" t="str">
        <f aca="false">IF($A299="","",IF(الموظفين!C295="","",الموظفين!C295))</f>
        <v/>
      </c>
      <c r="D299" s="22" t="str">
        <f aca="false">IF($A299="","",COUNTIFS('الحضور والانصراف'!$B$2:$B$3001,$A299,'الحضور والانصراف'!$P$2:$P$3001,"حاضر",'الحضور والانصراف'!$A$2:$A$3001,"&gt;="&amp;$D$3,'الحضور والانصراف'!$A$2:$A$3001,"&lt;="&amp;$F$3)+COUNTIFS('الحضور والانصراف'!$B$2:$B$3001,$A299,'الحضور والانصراف'!$P$2:$P$3001,"متأخر",'الحضور والانصراف'!$A$2:$A$3001,"&gt;="&amp;$D$3,'الحضور والانصراف'!$A$2:$A$3001,"&lt;="&amp;$F$3)+COUNTIFS('الحضور والانصراف'!$B$2:$B$3001,$A299,'الحضور والانصراف'!$P$2:$P$3001,"بدون انصراف",'الحضور والانصراف'!$A$2:$A$3001,"&gt;="&amp;$D$3,'الحضور والانصراف'!$A$2:$A$3001,"&lt;="&amp;$F$3))</f>
        <v/>
      </c>
      <c r="E299" s="22" t="str">
        <f aca="false">IF($A299="","",COUNTIFS('الحضور والانصراف'!$B$2:$B$3001,$A299,'الحضور والانصراف'!$P$2:$P$3001,"متأخر",'الحضور والانصراف'!$A$2:$A$3001,"&gt;="&amp;$D$3,'الحضور والانصراف'!$A$2:$A$3001,"&lt;="&amp;$F$3))</f>
        <v/>
      </c>
      <c r="F299" s="22" t="str">
        <f aca="false">IF($A299="","",COUNTIFS('الحضور والانصراف'!$B$2:$B$3001,$A299,'الحضور والانصراف'!$P$2:$P$3001,"غائب",'الحضور والانصراف'!$A$2:$A$3001,"&gt;="&amp;$D$3,'الحضور والانصراف'!$A$2:$A$3001,"&lt;="&amp;$F$3)+COUNTIFS('الحضور والانصراف'!$B$2:$B$3001,$A299,'الحضور والانصراف'!$P$2:$P$3001,"غياب",'الحضور والانصراف'!$A$2:$A$3001,"&gt;="&amp;$D$3,'الحضور والانصراف'!$A$2:$A$3001,"&lt;="&amp;$F$3))</f>
        <v/>
      </c>
      <c r="G299" s="22" t="str">
        <f aca="false">IF($A299="","",SUMIFS(الإجازات!$I$2:$I$1001,الإجازات!$A$2:$A$1001,$A299,الإجازات!$G$2:$G$1001,"مقبولة"))</f>
        <v/>
      </c>
      <c r="H299" s="21" t="str">
        <f aca="false">IF($A299="","",SUMIFS('الحضور والانصراف'!$J$2:$J$3001,'الحضور والانصراف'!$B$2:$B$3001,$A299,'الحضور والانصراف'!$A$2:$A$3001,"&gt;="&amp;$D$3,'الحضور والانصراف'!$A$2:$A$3001,"&lt;="&amp;$F$3))</f>
        <v/>
      </c>
      <c r="I299" s="22" t="str">
        <f aca="false">IF($A299="","",SUMIFS('الحضور والانصراف'!$K$2:$K$3001,'الحضور والانصراف'!$B$2:$B$3001,$A299,'الحضور والانصراف'!$A$2:$A$3001,"&gt;="&amp;$D$3,'الحضور والانصراف'!$A$2:$A$3001,"&lt;="&amp;$F$3))</f>
        <v/>
      </c>
      <c r="J299" s="22" t="str">
        <f aca="false">IF($A299="","",SUMIFS('الحضور والانصراف'!$L$2:$L$3001,'الحضور والانصراف'!$B$2:$B$3001,$A299,'الحضور والانصراف'!$A$2:$A$3001,"&gt;="&amp;$D$3,'الحضور والانصراف'!$A$2:$A$3001,"&lt;="&amp;$F$3))</f>
        <v/>
      </c>
      <c r="K299" s="21" t="str">
        <f aca="false">IF($A299="","",ROUND(SUMIFS('الحضور والانصراف'!$M$2:$M$3001,'الحضور والانصراف'!$B$2:$B$3001,$A299,'الحضور والانصراف'!$A$2:$A$3001,"&gt;="&amp;$D$3,'الحضور والانصراف'!$A$2:$A$3001,"&lt;="&amp;$F$3)/60,2))</f>
        <v/>
      </c>
      <c r="L299" s="21" t="str">
        <f aca="false">IF($A299="","",SUMIFS(المأموريات!$F$2:$F$1001,المأموريات!$A$2:$A$1001,$A299,المأموريات!$C$2:$C$1001,"&gt;="&amp;$D$3,المأموريات!$C$2:$C$1001,"&lt;="&amp;$F$3,المأموريات!$H$2:$H$1001,"موافق"))</f>
        <v/>
      </c>
      <c r="M299" s="24" t="str">
        <f aca="false">IF($A299="","",N(الموظفين!K295))</f>
        <v/>
      </c>
      <c r="N299" s="24" t="str">
        <f aca="false">IF($A299="","",SUMIFS('الحضور والانصراف'!$S$2:$S$3001,'الحضور والانصراف'!$B$2:$B$3001,$A299,'الحضور والانصراف'!$A$2:$A$3001,"&gt;="&amp;$D$3,'الحضور والانصراف'!$A$2:$A$3001,"&lt;="&amp;$F$3))</f>
        <v/>
      </c>
      <c r="O299" s="24" t="str">
        <f aca="false">IF($A299="","",SUMIFS('الحضور والانصراف'!$Q$2:$Q$3001,'الحضور والانصراف'!$B$2:$B$3001,$A299,'الحضور والانصراف'!$A$2:$A$3001,"&gt;="&amp;$D$3,'الحضور والانصراف'!$A$2:$A$3001,"&lt;="&amp;$F$3))</f>
        <v/>
      </c>
      <c r="P299" s="24" t="str">
        <f aca="false">IF($A299="","",SUMIFS('الحضور والانصراف'!$R$2:$R$3001,'الحضور والانصراف'!$B$2:$B$3001,$A299,'الحضور والانصراف'!$A$2:$A$3001,"&gt;="&amp;$D$3,'الحضور والانصراف'!$A$2:$A$3001,"&lt;="&amp;$F$3))</f>
        <v/>
      </c>
      <c r="Q299" s="24" t="str">
        <f aca="false">IF($A299="","",M299+N299-O299-P299)</f>
        <v/>
      </c>
    </row>
    <row r="300" customFormat="false" ht="15" hidden="false" customHeight="false" outlineLevel="0" collapsed="false">
      <c r="A300" s="18" t="str">
        <f aca="false">IF(الموظفين!A296="","",الموظفين!A296)</f>
        <v/>
      </c>
      <c r="B300" s="18" t="str">
        <f aca="false">IF($A300="","",الموظفين!B296)</f>
        <v/>
      </c>
      <c r="C300" s="18" t="str">
        <f aca="false">IF($A300="","",IF(الموظفين!C296="","",الموظفين!C296))</f>
        <v/>
      </c>
      <c r="D300" s="22" t="str">
        <f aca="false">IF($A300="","",COUNTIFS('الحضور والانصراف'!$B$2:$B$3001,$A300,'الحضور والانصراف'!$P$2:$P$3001,"حاضر",'الحضور والانصراف'!$A$2:$A$3001,"&gt;="&amp;$D$3,'الحضور والانصراف'!$A$2:$A$3001,"&lt;="&amp;$F$3)+COUNTIFS('الحضور والانصراف'!$B$2:$B$3001,$A300,'الحضور والانصراف'!$P$2:$P$3001,"متأخر",'الحضور والانصراف'!$A$2:$A$3001,"&gt;="&amp;$D$3,'الحضور والانصراف'!$A$2:$A$3001,"&lt;="&amp;$F$3)+COUNTIFS('الحضور والانصراف'!$B$2:$B$3001,$A300,'الحضور والانصراف'!$P$2:$P$3001,"بدون انصراف",'الحضور والانصراف'!$A$2:$A$3001,"&gt;="&amp;$D$3,'الحضور والانصراف'!$A$2:$A$3001,"&lt;="&amp;$F$3))</f>
        <v/>
      </c>
      <c r="E300" s="22" t="str">
        <f aca="false">IF($A300="","",COUNTIFS('الحضور والانصراف'!$B$2:$B$3001,$A300,'الحضور والانصراف'!$P$2:$P$3001,"متأخر",'الحضور والانصراف'!$A$2:$A$3001,"&gt;="&amp;$D$3,'الحضور والانصراف'!$A$2:$A$3001,"&lt;="&amp;$F$3))</f>
        <v/>
      </c>
      <c r="F300" s="22" t="str">
        <f aca="false">IF($A300="","",COUNTIFS('الحضور والانصراف'!$B$2:$B$3001,$A300,'الحضور والانصراف'!$P$2:$P$3001,"غائب",'الحضور والانصراف'!$A$2:$A$3001,"&gt;="&amp;$D$3,'الحضور والانصراف'!$A$2:$A$3001,"&lt;="&amp;$F$3)+COUNTIFS('الحضور والانصراف'!$B$2:$B$3001,$A300,'الحضور والانصراف'!$P$2:$P$3001,"غياب",'الحضور والانصراف'!$A$2:$A$3001,"&gt;="&amp;$D$3,'الحضور والانصراف'!$A$2:$A$3001,"&lt;="&amp;$F$3))</f>
        <v/>
      </c>
      <c r="G300" s="22" t="str">
        <f aca="false">IF($A300="","",SUMIFS(الإجازات!$I$2:$I$1001,الإجازات!$A$2:$A$1001,$A300,الإجازات!$G$2:$G$1001,"مقبولة"))</f>
        <v/>
      </c>
      <c r="H300" s="21" t="str">
        <f aca="false">IF($A300="","",SUMIFS('الحضور والانصراف'!$J$2:$J$3001,'الحضور والانصراف'!$B$2:$B$3001,$A300,'الحضور والانصراف'!$A$2:$A$3001,"&gt;="&amp;$D$3,'الحضور والانصراف'!$A$2:$A$3001,"&lt;="&amp;$F$3))</f>
        <v/>
      </c>
      <c r="I300" s="22" t="str">
        <f aca="false">IF($A300="","",SUMIFS('الحضور والانصراف'!$K$2:$K$3001,'الحضور والانصراف'!$B$2:$B$3001,$A300,'الحضور والانصراف'!$A$2:$A$3001,"&gt;="&amp;$D$3,'الحضور والانصراف'!$A$2:$A$3001,"&lt;="&amp;$F$3))</f>
        <v/>
      </c>
      <c r="J300" s="22" t="str">
        <f aca="false">IF($A300="","",SUMIFS('الحضور والانصراف'!$L$2:$L$3001,'الحضور والانصراف'!$B$2:$B$3001,$A300,'الحضور والانصراف'!$A$2:$A$3001,"&gt;="&amp;$D$3,'الحضور والانصراف'!$A$2:$A$3001,"&lt;="&amp;$F$3))</f>
        <v/>
      </c>
      <c r="K300" s="21" t="str">
        <f aca="false">IF($A300="","",ROUND(SUMIFS('الحضور والانصراف'!$M$2:$M$3001,'الحضور والانصراف'!$B$2:$B$3001,$A300,'الحضور والانصراف'!$A$2:$A$3001,"&gt;="&amp;$D$3,'الحضور والانصراف'!$A$2:$A$3001,"&lt;="&amp;$F$3)/60,2))</f>
        <v/>
      </c>
      <c r="L300" s="21" t="str">
        <f aca="false">IF($A300="","",SUMIFS(المأموريات!$F$2:$F$1001,المأموريات!$A$2:$A$1001,$A300,المأموريات!$C$2:$C$1001,"&gt;="&amp;$D$3,المأموريات!$C$2:$C$1001,"&lt;="&amp;$F$3,المأموريات!$H$2:$H$1001,"موافق"))</f>
        <v/>
      </c>
      <c r="M300" s="24" t="str">
        <f aca="false">IF($A300="","",N(الموظفين!K296))</f>
        <v/>
      </c>
      <c r="N300" s="24" t="str">
        <f aca="false">IF($A300="","",SUMIFS('الحضور والانصراف'!$S$2:$S$3001,'الحضور والانصراف'!$B$2:$B$3001,$A300,'الحضور والانصراف'!$A$2:$A$3001,"&gt;="&amp;$D$3,'الحضور والانصراف'!$A$2:$A$3001,"&lt;="&amp;$F$3))</f>
        <v/>
      </c>
      <c r="O300" s="24" t="str">
        <f aca="false">IF($A300="","",SUMIFS('الحضور والانصراف'!$Q$2:$Q$3001,'الحضور والانصراف'!$B$2:$B$3001,$A300,'الحضور والانصراف'!$A$2:$A$3001,"&gt;="&amp;$D$3,'الحضور والانصراف'!$A$2:$A$3001,"&lt;="&amp;$F$3))</f>
        <v/>
      </c>
      <c r="P300" s="24" t="str">
        <f aca="false">IF($A300="","",SUMIFS('الحضور والانصراف'!$R$2:$R$3001,'الحضور والانصراف'!$B$2:$B$3001,$A300,'الحضور والانصراف'!$A$2:$A$3001,"&gt;="&amp;$D$3,'الحضور والانصراف'!$A$2:$A$3001,"&lt;="&amp;$F$3))</f>
        <v/>
      </c>
      <c r="Q300" s="24" t="str">
        <f aca="false">IF($A300="","",M300+N300-O300-P300)</f>
        <v/>
      </c>
    </row>
    <row r="301" customFormat="false" ht="15" hidden="false" customHeight="false" outlineLevel="0" collapsed="false">
      <c r="A301" s="18" t="str">
        <f aca="false">IF(الموظفين!A297="","",الموظفين!A297)</f>
        <v/>
      </c>
      <c r="B301" s="18" t="str">
        <f aca="false">IF($A301="","",الموظفين!B297)</f>
        <v/>
      </c>
      <c r="C301" s="18" t="str">
        <f aca="false">IF($A301="","",IF(الموظفين!C297="","",الموظفين!C297))</f>
        <v/>
      </c>
      <c r="D301" s="22" t="str">
        <f aca="false">IF($A301="","",COUNTIFS('الحضور والانصراف'!$B$2:$B$3001,$A301,'الحضور والانصراف'!$P$2:$P$3001,"حاضر",'الحضور والانصراف'!$A$2:$A$3001,"&gt;="&amp;$D$3,'الحضور والانصراف'!$A$2:$A$3001,"&lt;="&amp;$F$3)+COUNTIFS('الحضور والانصراف'!$B$2:$B$3001,$A301,'الحضور والانصراف'!$P$2:$P$3001,"متأخر",'الحضور والانصراف'!$A$2:$A$3001,"&gt;="&amp;$D$3,'الحضور والانصراف'!$A$2:$A$3001,"&lt;="&amp;$F$3)+COUNTIFS('الحضور والانصراف'!$B$2:$B$3001,$A301,'الحضور والانصراف'!$P$2:$P$3001,"بدون انصراف",'الحضور والانصراف'!$A$2:$A$3001,"&gt;="&amp;$D$3,'الحضور والانصراف'!$A$2:$A$3001,"&lt;="&amp;$F$3))</f>
        <v/>
      </c>
      <c r="E301" s="22" t="str">
        <f aca="false">IF($A301="","",COUNTIFS('الحضور والانصراف'!$B$2:$B$3001,$A301,'الحضور والانصراف'!$P$2:$P$3001,"متأخر",'الحضور والانصراف'!$A$2:$A$3001,"&gt;="&amp;$D$3,'الحضور والانصراف'!$A$2:$A$3001,"&lt;="&amp;$F$3))</f>
        <v/>
      </c>
      <c r="F301" s="22" t="str">
        <f aca="false">IF($A301="","",COUNTIFS('الحضور والانصراف'!$B$2:$B$3001,$A301,'الحضور والانصراف'!$P$2:$P$3001,"غائب",'الحضور والانصراف'!$A$2:$A$3001,"&gt;="&amp;$D$3,'الحضور والانصراف'!$A$2:$A$3001,"&lt;="&amp;$F$3)+COUNTIFS('الحضور والانصراف'!$B$2:$B$3001,$A301,'الحضور والانصراف'!$P$2:$P$3001,"غياب",'الحضور والانصراف'!$A$2:$A$3001,"&gt;="&amp;$D$3,'الحضور والانصراف'!$A$2:$A$3001,"&lt;="&amp;$F$3))</f>
        <v/>
      </c>
      <c r="G301" s="22" t="str">
        <f aca="false">IF($A301="","",SUMIFS(الإجازات!$I$2:$I$1001,الإجازات!$A$2:$A$1001,$A301,الإجازات!$G$2:$G$1001,"مقبولة"))</f>
        <v/>
      </c>
      <c r="H301" s="21" t="str">
        <f aca="false">IF($A301="","",SUMIFS('الحضور والانصراف'!$J$2:$J$3001,'الحضور والانصراف'!$B$2:$B$3001,$A301,'الحضور والانصراف'!$A$2:$A$3001,"&gt;="&amp;$D$3,'الحضور والانصراف'!$A$2:$A$3001,"&lt;="&amp;$F$3))</f>
        <v/>
      </c>
      <c r="I301" s="22" t="str">
        <f aca="false">IF($A301="","",SUMIFS('الحضور والانصراف'!$K$2:$K$3001,'الحضور والانصراف'!$B$2:$B$3001,$A301,'الحضور والانصراف'!$A$2:$A$3001,"&gt;="&amp;$D$3,'الحضور والانصراف'!$A$2:$A$3001,"&lt;="&amp;$F$3))</f>
        <v/>
      </c>
      <c r="J301" s="22" t="str">
        <f aca="false">IF($A301="","",SUMIFS('الحضور والانصراف'!$L$2:$L$3001,'الحضور والانصراف'!$B$2:$B$3001,$A301,'الحضور والانصراف'!$A$2:$A$3001,"&gt;="&amp;$D$3,'الحضور والانصراف'!$A$2:$A$3001,"&lt;="&amp;$F$3))</f>
        <v/>
      </c>
      <c r="K301" s="21" t="str">
        <f aca="false">IF($A301="","",ROUND(SUMIFS('الحضور والانصراف'!$M$2:$M$3001,'الحضور والانصراف'!$B$2:$B$3001,$A301,'الحضور والانصراف'!$A$2:$A$3001,"&gt;="&amp;$D$3,'الحضور والانصراف'!$A$2:$A$3001,"&lt;="&amp;$F$3)/60,2))</f>
        <v/>
      </c>
      <c r="L301" s="21" t="str">
        <f aca="false">IF($A301="","",SUMIFS(المأموريات!$F$2:$F$1001,المأموريات!$A$2:$A$1001,$A301,المأموريات!$C$2:$C$1001,"&gt;="&amp;$D$3,المأموريات!$C$2:$C$1001,"&lt;="&amp;$F$3,المأموريات!$H$2:$H$1001,"موافق"))</f>
        <v/>
      </c>
      <c r="M301" s="24" t="str">
        <f aca="false">IF($A301="","",N(الموظفين!K297))</f>
        <v/>
      </c>
      <c r="N301" s="24" t="str">
        <f aca="false">IF($A301="","",SUMIFS('الحضور والانصراف'!$S$2:$S$3001,'الحضور والانصراف'!$B$2:$B$3001,$A301,'الحضور والانصراف'!$A$2:$A$3001,"&gt;="&amp;$D$3,'الحضور والانصراف'!$A$2:$A$3001,"&lt;="&amp;$F$3))</f>
        <v/>
      </c>
      <c r="O301" s="24" t="str">
        <f aca="false">IF($A301="","",SUMIFS('الحضور والانصراف'!$Q$2:$Q$3001,'الحضور والانصراف'!$B$2:$B$3001,$A301,'الحضور والانصراف'!$A$2:$A$3001,"&gt;="&amp;$D$3,'الحضور والانصراف'!$A$2:$A$3001,"&lt;="&amp;$F$3))</f>
        <v/>
      </c>
      <c r="P301" s="24" t="str">
        <f aca="false">IF($A301="","",SUMIFS('الحضور والانصراف'!$R$2:$R$3001,'الحضور والانصراف'!$B$2:$B$3001,$A301,'الحضور والانصراف'!$A$2:$A$3001,"&gt;="&amp;$D$3,'الحضور والانصراف'!$A$2:$A$3001,"&lt;="&amp;$F$3))</f>
        <v/>
      </c>
      <c r="Q301" s="24" t="str">
        <f aca="false">IF($A301="","",M301+N301-O301-P301)</f>
        <v/>
      </c>
    </row>
    <row r="302" customFormat="false" ht="15" hidden="false" customHeight="false" outlineLevel="0" collapsed="false">
      <c r="A302" s="18" t="str">
        <f aca="false">IF(الموظفين!A298="","",الموظفين!A298)</f>
        <v/>
      </c>
      <c r="B302" s="18" t="str">
        <f aca="false">IF($A302="","",الموظفين!B298)</f>
        <v/>
      </c>
      <c r="C302" s="18" t="str">
        <f aca="false">IF($A302="","",IF(الموظفين!C298="","",الموظفين!C298))</f>
        <v/>
      </c>
      <c r="D302" s="22" t="str">
        <f aca="false">IF($A302="","",COUNTIFS('الحضور والانصراف'!$B$2:$B$3001,$A302,'الحضور والانصراف'!$P$2:$P$3001,"حاضر",'الحضور والانصراف'!$A$2:$A$3001,"&gt;="&amp;$D$3,'الحضور والانصراف'!$A$2:$A$3001,"&lt;="&amp;$F$3)+COUNTIFS('الحضور والانصراف'!$B$2:$B$3001,$A302,'الحضور والانصراف'!$P$2:$P$3001,"متأخر",'الحضور والانصراف'!$A$2:$A$3001,"&gt;="&amp;$D$3,'الحضور والانصراف'!$A$2:$A$3001,"&lt;="&amp;$F$3)+COUNTIFS('الحضور والانصراف'!$B$2:$B$3001,$A302,'الحضور والانصراف'!$P$2:$P$3001,"بدون انصراف",'الحضور والانصراف'!$A$2:$A$3001,"&gt;="&amp;$D$3,'الحضور والانصراف'!$A$2:$A$3001,"&lt;="&amp;$F$3))</f>
        <v/>
      </c>
      <c r="E302" s="22" t="str">
        <f aca="false">IF($A302="","",COUNTIFS('الحضور والانصراف'!$B$2:$B$3001,$A302,'الحضور والانصراف'!$P$2:$P$3001,"متأخر",'الحضور والانصراف'!$A$2:$A$3001,"&gt;="&amp;$D$3,'الحضور والانصراف'!$A$2:$A$3001,"&lt;="&amp;$F$3))</f>
        <v/>
      </c>
      <c r="F302" s="22" t="str">
        <f aca="false">IF($A302="","",COUNTIFS('الحضور والانصراف'!$B$2:$B$3001,$A302,'الحضور والانصراف'!$P$2:$P$3001,"غائب",'الحضور والانصراف'!$A$2:$A$3001,"&gt;="&amp;$D$3,'الحضور والانصراف'!$A$2:$A$3001,"&lt;="&amp;$F$3)+COUNTIFS('الحضور والانصراف'!$B$2:$B$3001,$A302,'الحضور والانصراف'!$P$2:$P$3001,"غياب",'الحضور والانصراف'!$A$2:$A$3001,"&gt;="&amp;$D$3,'الحضور والانصراف'!$A$2:$A$3001,"&lt;="&amp;$F$3))</f>
        <v/>
      </c>
      <c r="G302" s="22" t="str">
        <f aca="false">IF($A302="","",SUMIFS(الإجازات!$I$2:$I$1001,الإجازات!$A$2:$A$1001,$A302,الإجازات!$G$2:$G$1001,"مقبولة"))</f>
        <v/>
      </c>
      <c r="H302" s="21" t="str">
        <f aca="false">IF($A302="","",SUMIFS('الحضور والانصراف'!$J$2:$J$3001,'الحضور والانصراف'!$B$2:$B$3001,$A302,'الحضور والانصراف'!$A$2:$A$3001,"&gt;="&amp;$D$3,'الحضور والانصراف'!$A$2:$A$3001,"&lt;="&amp;$F$3))</f>
        <v/>
      </c>
      <c r="I302" s="22" t="str">
        <f aca="false">IF($A302="","",SUMIFS('الحضور والانصراف'!$K$2:$K$3001,'الحضور والانصراف'!$B$2:$B$3001,$A302,'الحضور والانصراف'!$A$2:$A$3001,"&gt;="&amp;$D$3,'الحضور والانصراف'!$A$2:$A$3001,"&lt;="&amp;$F$3))</f>
        <v/>
      </c>
      <c r="J302" s="22" t="str">
        <f aca="false">IF($A302="","",SUMIFS('الحضور والانصراف'!$L$2:$L$3001,'الحضور والانصراف'!$B$2:$B$3001,$A302,'الحضور والانصراف'!$A$2:$A$3001,"&gt;="&amp;$D$3,'الحضور والانصراف'!$A$2:$A$3001,"&lt;="&amp;$F$3))</f>
        <v/>
      </c>
      <c r="K302" s="21" t="str">
        <f aca="false">IF($A302="","",ROUND(SUMIFS('الحضور والانصراف'!$M$2:$M$3001,'الحضور والانصراف'!$B$2:$B$3001,$A302,'الحضور والانصراف'!$A$2:$A$3001,"&gt;="&amp;$D$3,'الحضور والانصراف'!$A$2:$A$3001,"&lt;="&amp;$F$3)/60,2))</f>
        <v/>
      </c>
      <c r="L302" s="21" t="str">
        <f aca="false">IF($A302="","",SUMIFS(المأموريات!$F$2:$F$1001,المأموريات!$A$2:$A$1001,$A302,المأموريات!$C$2:$C$1001,"&gt;="&amp;$D$3,المأموريات!$C$2:$C$1001,"&lt;="&amp;$F$3,المأموريات!$H$2:$H$1001,"موافق"))</f>
        <v/>
      </c>
      <c r="M302" s="24" t="str">
        <f aca="false">IF($A302="","",N(الموظفين!K298))</f>
        <v/>
      </c>
      <c r="N302" s="24" t="str">
        <f aca="false">IF($A302="","",SUMIFS('الحضور والانصراف'!$S$2:$S$3001,'الحضور والانصراف'!$B$2:$B$3001,$A302,'الحضور والانصراف'!$A$2:$A$3001,"&gt;="&amp;$D$3,'الحضور والانصراف'!$A$2:$A$3001,"&lt;="&amp;$F$3))</f>
        <v/>
      </c>
      <c r="O302" s="24" t="str">
        <f aca="false">IF($A302="","",SUMIFS('الحضور والانصراف'!$Q$2:$Q$3001,'الحضور والانصراف'!$B$2:$B$3001,$A302,'الحضور والانصراف'!$A$2:$A$3001,"&gt;="&amp;$D$3,'الحضور والانصراف'!$A$2:$A$3001,"&lt;="&amp;$F$3))</f>
        <v/>
      </c>
      <c r="P302" s="24" t="str">
        <f aca="false">IF($A302="","",SUMIFS('الحضور والانصراف'!$R$2:$R$3001,'الحضور والانصراف'!$B$2:$B$3001,$A302,'الحضور والانصراف'!$A$2:$A$3001,"&gt;="&amp;$D$3,'الحضور والانصراف'!$A$2:$A$3001,"&lt;="&amp;$F$3))</f>
        <v/>
      </c>
      <c r="Q302" s="24" t="str">
        <f aca="false">IF($A302="","",M302+N302-O302-P302)</f>
        <v/>
      </c>
    </row>
    <row r="303" customFormat="false" ht="15" hidden="false" customHeight="false" outlineLevel="0" collapsed="false">
      <c r="A303" s="18" t="str">
        <f aca="false">IF(الموظفين!A299="","",الموظفين!A299)</f>
        <v/>
      </c>
      <c r="B303" s="18" t="str">
        <f aca="false">IF($A303="","",الموظفين!B299)</f>
        <v/>
      </c>
      <c r="C303" s="18" t="str">
        <f aca="false">IF($A303="","",IF(الموظفين!C299="","",الموظفين!C299))</f>
        <v/>
      </c>
      <c r="D303" s="22" t="str">
        <f aca="false">IF($A303="","",COUNTIFS('الحضور والانصراف'!$B$2:$B$3001,$A303,'الحضور والانصراف'!$P$2:$P$3001,"حاضر",'الحضور والانصراف'!$A$2:$A$3001,"&gt;="&amp;$D$3,'الحضور والانصراف'!$A$2:$A$3001,"&lt;="&amp;$F$3)+COUNTIFS('الحضور والانصراف'!$B$2:$B$3001,$A303,'الحضور والانصراف'!$P$2:$P$3001,"متأخر",'الحضور والانصراف'!$A$2:$A$3001,"&gt;="&amp;$D$3,'الحضور والانصراف'!$A$2:$A$3001,"&lt;="&amp;$F$3)+COUNTIFS('الحضور والانصراف'!$B$2:$B$3001,$A303,'الحضور والانصراف'!$P$2:$P$3001,"بدون انصراف",'الحضور والانصراف'!$A$2:$A$3001,"&gt;="&amp;$D$3,'الحضور والانصراف'!$A$2:$A$3001,"&lt;="&amp;$F$3))</f>
        <v/>
      </c>
      <c r="E303" s="22" t="str">
        <f aca="false">IF($A303="","",COUNTIFS('الحضور والانصراف'!$B$2:$B$3001,$A303,'الحضور والانصراف'!$P$2:$P$3001,"متأخر",'الحضور والانصراف'!$A$2:$A$3001,"&gt;="&amp;$D$3,'الحضور والانصراف'!$A$2:$A$3001,"&lt;="&amp;$F$3))</f>
        <v/>
      </c>
      <c r="F303" s="22" t="str">
        <f aca="false">IF($A303="","",COUNTIFS('الحضور والانصراف'!$B$2:$B$3001,$A303,'الحضور والانصراف'!$P$2:$P$3001,"غائب",'الحضور والانصراف'!$A$2:$A$3001,"&gt;="&amp;$D$3,'الحضور والانصراف'!$A$2:$A$3001,"&lt;="&amp;$F$3)+COUNTIFS('الحضور والانصراف'!$B$2:$B$3001,$A303,'الحضور والانصراف'!$P$2:$P$3001,"غياب",'الحضور والانصراف'!$A$2:$A$3001,"&gt;="&amp;$D$3,'الحضور والانصراف'!$A$2:$A$3001,"&lt;="&amp;$F$3))</f>
        <v/>
      </c>
      <c r="G303" s="22" t="str">
        <f aca="false">IF($A303="","",SUMIFS(الإجازات!$I$2:$I$1001,الإجازات!$A$2:$A$1001,$A303,الإجازات!$G$2:$G$1001,"مقبولة"))</f>
        <v/>
      </c>
      <c r="H303" s="21" t="str">
        <f aca="false">IF($A303="","",SUMIFS('الحضور والانصراف'!$J$2:$J$3001,'الحضور والانصراف'!$B$2:$B$3001,$A303,'الحضور والانصراف'!$A$2:$A$3001,"&gt;="&amp;$D$3,'الحضور والانصراف'!$A$2:$A$3001,"&lt;="&amp;$F$3))</f>
        <v/>
      </c>
      <c r="I303" s="22" t="str">
        <f aca="false">IF($A303="","",SUMIFS('الحضور والانصراف'!$K$2:$K$3001,'الحضور والانصراف'!$B$2:$B$3001,$A303,'الحضور والانصراف'!$A$2:$A$3001,"&gt;="&amp;$D$3,'الحضور والانصراف'!$A$2:$A$3001,"&lt;="&amp;$F$3))</f>
        <v/>
      </c>
      <c r="J303" s="22" t="str">
        <f aca="false">IF($A303="","",SUMIFS('الحضور والانصراف'!$L$2:$L$3001,'الحضور والانصراف'!$B$2:$B$3001,$A303,'الحضور والانصراف'!$A$2:$A$3001,"&gt;="&amp;$D$3,'الحضور والانصراف'!$A$2:$A$3001,"&lt;="&amp;$F$3))</f>
        <v/>
      </c>
      <c r="K303" s="21" t="str">
        <f aca="false">IF($A303="","",ROUND(SUMIFS('الحضور والانصراف'!$M$2:$M$3001,'الحضور والانصراف'!$B$2:$B$3001,$A303,'الحضور والانصراف'!$A$2:$A$3001,"&gt;="&amp;$D$3,'الحضور والانصراف'!$A$2:$A$3001,"&lt;="&amp;$F$3)/60,2))</f>
        <v/>
      </c>
      <c r="L303" s="21" t="str">
        <f aca="false">IF($A303="","",SUMIFS(المأموريات!$F$2:$F$1001,المأموريات!$A$2:$A$1001,$A303,المأموريات!$C$2:$C$1001,"&gt;="&amp;$D$3,المأموريات!$C$2:$C$1001,"&lt;="&amp;$F$3,المأموريات!$H$2:$H$1001,"موافق"))</f>
        <v/>
      </c>
      <c r="M303" s="24" t="str">
        <f aca="false">IF($A303="","",N(الموظفين!K299))</f>
        <v/>
      </c>
      <c r="N303" s="24" t="str">
        <f aca="false">IF($A303="","",SUMIFS('الحضور والانصراف'!$S$2:$S$3001,'الحضور والانصراف'!$B$2:$B$3001,$A303,'الحضور والانصراف'!$A$2:$A$3001,"&gt;="&amp;$D$3,'الحضور والانصراف'!$A$2:$A$3001,"&lt;="&amp;$F$3))</f>
        <v/>
      </c>
      <c r="O303" s="24" t="str">
        <f aca="false">IF($A303="","",SUMIFS('الحضور والانصراف'!$Q$2:$Q$3001,'الحضور والانصراف'!$B$2:$B$3001,$A303,'الحضور والانصراف'!$A$2:$A$3001,"&gt;="&amp;$D$3,'الحضور والانصراف'!$A$2:$A$3001,"&lt;="&amp;$F$3))</f>
        <v/>
      </c>
      <c r="P303" s="24" t="str">
        <f aca="false">IF($A303="","",SUMIFS('الحضور والانصراف'!$R$2:$R$3001,'الحضور والانصراف'!$B$2:$B$3001,$A303,'الحضور والانصراف'!$A$2:$A$3001,"&gt;="&amp;$D$3,'الحضور والانصراف'!$A$2:$A$3001,"&lt;="&amp;$F$3))</f>
        <v/>
      </c>
      <c r="Q303" s="24" t="str">
        <f aca="false">IF($A303="","",M303+N303-O303-P303)</f>
        <v/>
      </c>
    </row>
    <row r="304" customFormat="false" ht="15" hidden="false" customHeight="false" outlineLevel="0" collapsed="false">
      <c r="A304" s="18" t="str">
        <f aca="false">IF(الموظفين!A300="","",الموظفين!A300)</f>
        <v/>
      </c>
      <c r="B304" s="18" t="str">
        <f aca="false">IF($A304="","",الموظفين!B300)</f>
        <v/>
      </c>
      <c r="C304" s="18" t="str">
        <f aca="false">IF($A304="","",IF(الموظفين!C300="","",الموظفين!C300))</f>
        <v/>
      </c>
      <c r="D304" s="22" t="str">
        <f aca="false">IF($A304="","",COUNTIFS('الحضور والانصراف'!$B$2:$B$3001,$A304,'الحضور والانصراف'!$P$2:$P$3001,"حاضر",'الحضور والانصراف'!$A$2:$A$3001,"&gt;="&amp;$D$3,'الحضور والانصراف'!$A$2:$A$3001,"&lt;="&amp;$F$3)+COUNTIFS('الحضور والانصراف'!$B$2:$B$3001,$A304,'الحضور والانصراف'!$P$2:$P$3001,"متأخر",'الحضور والانصراف'!$A$2:$A$3001,"&gt;="&amp;$D$3,'الحضور والانصراف'!$A$2:$A$3001,"&lt;="&amp;$F$3)+COUNTIFS('الحضور والانصراف'!$B$2:$B$3001,$A304,'الحضور والانصراف'!$P$2:$P$3001,"بدون انصراف",'الحضور والانصراف'!$A$2:$A$3001,"&gt;="&amp;$D$3,'الحضور والانصراف'!$A$2:$A$3001,"&lt;="&amp;$F$3))</f>
        <v/>
      </c>
      <c r="E304" s="22" t="str">
        <f aca="false">IF($A304="","",COUNTIFS('الحضور والانصراف'!$B$2:$B$3001,$A304,'الحضور والانصراف'!$P$2:$P$3001,"متأخر",'الحضور والانصراف'!$A$2:$A$3001,"&gt;="&amp;$D$3,'الحضور والانصراف'!$A$2:$A$3001,"&lt;="&amp;$F$3))</f>
        <v/>
      </c>
      <c r="F304" s="22" t="str">
        <f aca="false">IF($A304="","",COUNTIFS('الحضور والانصراف'!$B$2:$B$3001,$A304,'الحضور والانصراف'!$P$2:$P$3001,"غائب",'الحضور والانصراف'!$A$2:$A$3001,"&gt;="&amp;$D$3,'الحضور والانصراف'!$A$2:$A$3001,"&lt;="&amp;$F$3)+COUNTIFS('الحضور والانصراف'!$B$2:$B$3001,$A304,'الحضور والانصراف'!$P$2:$P$3001,"غياب",'الحضور والانصراف'!$A$2:$A$3001,"&gt;="&amp;$D$3,'الحضور والانصراف'!$A$2:$A$3001,"&lt;="&amp;$F$3))</f>
        <v/>
      </c>
      <c r="G304" s="22" t="str">
        <f aca="false">IF($A304="","",SUMIFS(الإجازات!$I$2:$I$1001,الإجازات!$A$2:$A$1001,$A304,الإجازات!$G$2:$G$1001,"مقبولة"))</f>
        <v/>
      </c>
      <c r="H304" s="21" t="str">
        <f aca="false">IF($A304="","",SUMIFS('الحضور والانصراف'!$J$2:$J$3001,'الحضور والانصراف'!$B$2:$B$3001,$A304,'الحضور والانصراف'!$A$2:$A$3001,"&gt;="&amp;$D$3,'الحضور والانصراف'!$A$2:$A$3001,"&lt;="&amp;$F$3))</f>
        <v/>
      </c>
      <c r="I304" s="22" t="str">
        <f aca="false">IF($A304="","",SUMIFS('الحضور والانصراف'!$K$2:$K$3001,'الحضور والانصراف'!$B$2:$B$3001,$A304,'الحضور والانصراف'!$A$2:$A$3001,"&gt;="&amp;$D$3,'الحضور والانصراف'!$A$2:$A$3001,"&lt;="&amp;$F$3))</f>
        <v/>
      </c>
      <c r="J304" s="22" t="str">
        <f aca="false">IF($A304="","",SUMIFS('الحضور والانصراف'!$L$2:$L$3001,'الحضور والانصراف'!$B$2:$B$3001,$A304,'الحضور والانصراف'!$A$2:$A$3001,"&gt;="&amp;$D$3,'الحضور والانصراف'!$A$2:$A$3001,"&lt;="&amp;$F$3))</f>
        <v/>
      </c>
      <c r="K304" s="21" t="str">
        <f aca="false">IF($A304="","",ROUND(SUMIFS('الحضور والانصراف'!$M$2:$M$3001,'الحضور والانصراف'!$B$2:$B$3001,$A304,'الحضور والانصراف'!$A$2:$A$3001,"&gt;="&amp;$D$3,'الحضور والانصراف'!$A$2:$A$3001,"&lt;="&amp;$F$3)/60,2))</f>
        <v/>
      </c>
      <c r="L304" s="21" t="str">
        <f aca="false">IF($A304="","",SUMIFS(المأموريات!$F$2:$F$1001,المأموريات!$A$2:$A$1001,$A304,المأموريات!$C$2:$C$1001,"&gt;="&amp;$D$3,المأموريات!$C$2:$C$1001,"&lt;="&amp;$F$3,المأموريات!$H$2:$H$1001,"موافق"))</f>
        <v/>
      </c>
      <c r="M304" s="24" t="str">
        <f aca="false">IF($A304="","",N(الموظفين!K300))</f>
        <v/>
      </c>
      <c r="N304" s="24" t="str">
        <f aca="false">IF($A304="","",SUMIFS('الحضور والانصراف'!$S$2:$S$3001,'الحضور والانصراف'!$B$2:$B$3001,$A304,'الحضور والانصراف'!$A$2:$A$3001,"&gt;="&amp;$D$3,'الحضور والانصراف'!$A$2:$A$3001,"&lt;="&amp;$F$3))</f>
        <v/>
      </c>
      <c r="O304" s="24" t="str">
        <f aca="false">IF($A304="","",SUMIFS('الحضور والانصراف'!$Q$2:$Q$3001,'الحضور والانصراف'!$B$2:$B$3001,$A304,'الحضور والانصراف'!$A$2:$A$3001,"&gt;="&amp;$D$3,'الحضور والانصراف'!$A$2:$A$3001,"&lt;="&amp;$F$3))</f>
        <v/>
      </c>
      <c r="P304" s="24" t="str">
        <f aca="false">IF($A304="","",SUMIFS('الحضور والانصراف'!$R$2:$R$3001,'الحضور والانصراف'!$B$2:$B$3001,$A304,'الحضور والانصراف'!$A$2:$A$3001,"&gt;="&amp;$D$3,'الحضور والانصراف'!$A$2:$A$3001,"&lt;="&amp;$F$3))</f>
        <v/>
      </c>
      <c r="Q304" s="24" t="str">
        <f aca="false">IF($A304="","",M304+N304-O304-P304)</f>
        <v/>
      </c>
    </row>
    <row r="305" customFormat="false" ht="15" hidden="false" customHeight="false" outlineLevel="0" collapsed="false">
      <c r="A305" s="18" t="str">
        <f aca="false">IF(الموظفين!A301="","",الموظفين!A301)</f>
        <v/>
      </c>
      <c r="B305" s="18" t="str">
        <f aca="false">IF($A305="","",الموظفين!B301)</f>
        <v/>
      </c>
      <c r="C305" s="18" t="str">
        <f aca="false">IF($A305="","",IF(الموظفين!C301="","",الموظفين!C301))</f>
        <v/>
      </c>
      <c r="D305" s="22" t="str">
        <f aca="false">IF($A305="","",COUNTIFS('الحضور والانصراف'!$B$2:$B$3001,$A305,'الحضور والانصراف'!$P$2:$P$3001,"حاضر",'الحضور والانصراف'!$A$2:$A$3001,"&gt;="&amp;$D$3,'الحضور والانصراف'!$A$2:$A$3001,"&lt;="&amp;$F$3)+COUNTIFS('الحضور والانصراف'!$B$2:$B$3001,$A305,'الحضور والانصراف'!$P$2:$P$3001,"متأخر",'الحضور والانصراف'!$A$2:$A$3001,"&gt;="&amp;$D$3,'الحضور والانصراف'!$A$2:$A$3001,"&lt;="&amp;$F$3)+COUNTIFS('الحضور والانصراف'!$B$2:$B$3001,$A305,'الحضور والانصراف'!$P$2:$P$3001,"بدون انصراف",'الحضور والانصراف'!$A$2:$A$3001,"&gt;="&amp;$D$3,'الحضور والانصراف'!$A$2:$A$3001,"&lt;="&amp;$F$3))</f>
        <v/>
      </c>
      <c r="E305" s="22" t="str">
        <f aca="false">IF($A305="","",COUNTIFS('الحضور والانصراف'!$B$2:$B$3001,$A305,'الحضور والانصراف'!$P$2:$P$3001,"متأخر",'الحضور والانصراف'!$A$2:$A$3001,"&gt;="&amp;$D$3,'الحضور والانصراف'!$A$2:$A$3001,"&lt;="&amp;$F$3))</f>
        <v/>
      </c>
      <c r="F305" s="22" t="str">
        <f aca="false">IF($A305="","",COUNTIFS('الحضور والانصراف'!$B$2:$B$3001,$A305,'الحضور والانصراف'!$P$2:$P$3001,"غائب",'الحضور والانصراف'!$A$2:$A$3001,"&gt;="&amp;$D$3,'الحضور والانصراف'!$A$2:$A$3001,"&lt;="&amp;$F$3)+COUNTIFS('الحضور والانصراف'!$B$2:$B$3001,$A305,'الحضور والانصراف'!$P$2:$P$3001,"غياب",'الحضور والانصراف'!$A$2:$A$3001,"&gt;="&amp;$D$3,'الحضور والانصراف'!$A$2:$A$3001,"&lt;="&amp;$F$3))</f>
        <v/>
      </c>
      <c r="G305" s="22" t="str">
        <f aca="false">IF($A305="","",SUMIFS(الإجازات!$I$2:$I$1001,الإجازات!$A$2:$A$1001,$A305,الإجازات!$G$2:$G$1001,"مقبولة"))</f>
        <v/>
      </c>
      <c r="H305" s="21" t="str">
        <f aca="false">IF($A305="","",SUMIFS('الحضور والانصراف'!$J$2:$J$3001,'الحضور والانصراف'!$B$2:$B$3001,$A305,'الحضور والانصراف'!$A$2:$A$3001,"&gt;="&amp;$D$3,'الحضور والانصراف'!$A$2:$A$3001,"&lt;="&amp;$F$3))</f>
        <v/>
      </c>
      <c r="I305" s="22" t="str">
        <f aca="false">IF($A305="","",SUMIFS('الحضور والانصراف'!$K$2:$K$3001,'الحضور والانصراف'!$B$2:$B$3001,$A305,'الحضور والانصراف'!$A$2:$A$3001,"&gt;="&amp;$D$3,'الحضور والانصراف'!$A$2:$A$3001,"&lt;="&amp;$F$3))</f>
        <v/>
      </c>
      <c r="J305" s="22" t="str">
        <f aca="false">IF($A305="","",SUMIFS('الحضور والانصراف'!$L$2:$L$3001,'الحضور والانصراف'!$B$2:$B$3001,$A305,'الحضور والانصراف'!$A$2:$A$3001,"&gt;="&amp;$D$3,'الحضور والانصراف'!$A$2:$A$3001,"&lt;="&amp;$F$3))</f>
        <v/>
      </c>
      <c r="K305" s="21" t="str">
        <f aca="false">IF($A305="","",ROUND(SUMIFS('الحضور والانصراف'!$M$2:$M$3001,'الحضور والانصراف'!$B$2:$B$3001,$A305,'الحضور والانصراف'!$A$2:$A$3001,"&gt;="&amp;$D$3,'الحضور والانصراف'!$A$2:$A$3001,"&lt;="&amp;$F$3)/60,2))</f>
        <v/>
      </c>
      <c r="L305" s="21" t="str">
        <f aca="false">IF($A305="","",SUMIFS(المأموريات!$F$2:$F$1001,المأموريات!$A$2:$A$1001,$A305,المأموريات!$C$2:$C$1001,"&gt;="&amp;$D$3,المأموريات!$C$2:$C$1001,"&lt;="&amp;$F$3,المأموريات!$H$2:$H$1001,"موافق"))</f>
        <v/>
      </c>
      <c r="M305" s="24" t="str">
        <f aca="false">IF($A305="","",N(الموظفين!K301))</f>
        <v/>
      </c>
      <c r="N305" s="24" t="str">
        <f aca="false">IF($A305="","",SUMIFS('الحضور والانصراف'!$S$2:$S$3001,'الحضور والانصراف'!$B$2:$B$3001,$A305,'الحضور والانصراف'!$A$2:$A$3001,"&gt;="&amp;$D$3,'الحضور والانصراف'!$A$2:$A$3001,"&lt;="&amp;$F$3))</f>
        <v/>
      </c>
      <c r="O305" s="24" t="str">
        <f aca="false">IF($A305="","",SUMIFS('الحضور والانصراف'!$Q$2:$Q$3001,'الحضور والانصراف'!$B$2:$B$3001,$A305,'الحضور والانصراف'!$A$2:$A$3001,"&gt;="&amp;$D$3,'الحضور والانصراف'!$A$2:$A$3001,"&lt;="&amp;$F$3))</f>
        <v/>
      </c>
      <c r="P305" s="24" t="str">
        <f aca="false">IF($A305="","",SUMIFS('الحضور والانصراف'!$R$2:$R$3001,'الحضور والانصراف'!$B$2:$B$3001,$A305,'الحضور والانصراف'!$A$2:$A$3001,"&gt;="&amp;$D$3,'الحضور والانصراف'!$A$2:$A$3001,"&lt;="&amp;$F$3))</f>
        <v/>
      </c>
      <c r="Q305" s="24" t="str">
        <f aca="false">IF($A305="","",M305+N305-O305-P305)</f>
        <v/>
      </c>
    </row>
    <row r="306" customFormat="false" ht="15" hidden="false" customHeight="false" outlineLevel="0" collapsed="false">
      <c r="A306" s="18" t="str">
        <f aca="false">IF(الموظفين!A302="","",الموظفين!A302)</f>
        <v/>
      </c>
      <c r="B306" s="18" t="str">
        <f aca="false">IF($A306="","",الموظفين!B302)</f>
        <v/>
      </c>
      <c r="C306" s="18" t="str">
        <f aca="false">IF($A306="","",IF(الموظفين!C302="","",الموظفين!C302))</f>
        <v/>
      </c>
      <c r="D306" s="22" t="str">
        <f aca="false">IF($A306="","",COUNTIFS('الحضور والانصراف'!$B$2:$B$3001,$A306,'الحضور والانصراف'!$P$2:$P$3001,"حاضر",'الحضور والانصراف'!$A$2:$A$3001,"&gt;="&amp;$D$3,'الحضور والانصراف'!$A$2:$A$3001,"&lt;="&amp;$F$3)+COUNTIFS('الحضور والانصراف'!$B$2:$B$3001,$A306,'الحضور والانصراف'!$P$2:$P$3001,"متأخر",'الحضور والانصراف'!$A$2:$A$3001,"&gt;="&amp;$D$3,'الحضور والانصراف'!$A$2:$A$3001,"&lt;="&amp;$F$3)+COUNTIFS('الحضور والانصراف'!$B$2:$B$3001,$A306,'الحضور والانصراف'!$P$2:$P$3001,"بدون انصراف",'الحضور والانصراف'!$A$2:$A$3001,"&gt;="&amp;$D$3,'الحضور والانصراف'!$A$2:$A$3001,"&lt;="&amp;$F$3))</f>
        <v/>
      </c>
      <c r="E306" s="22" t="str">
        <f aca="false">IF($A306="","",COUNTIFS('الحضور والانصراف'!$B$2:$B$3001,$A306,'الحضور والانصراف'!$P$2:$P$3001,"متأخر",'الحضور والانصراف'!$A$2:$A$3001,"&gt;="&amp;$D$3,'الحضور والانصراف'!$A$2:$A$3001,"&lt;="&amp;$F$3))</f>
        <v/>
      </c>
      <c r="F306" s="22" t="str">
        <f aca="false">IF($A306="","",COUNTIFS('الحضور والانصراف'!$B$2:$B$3001,$A306,'الحضور والانصراف'!$P$2:$P$3001,"غائب",'الحضور والانصراف'!$A$2:$A$3001,"&gt;="&amp;$D$3,'الحضور والانصراف'!$A$2:$A$3001,"&lt;="&amp;$F$3)+COUNTIFS('الحضور والانصراف'!$B$2:$B$3001,$A306,'الحضور والانصراف'!$P$2:$P$3001,"غياب",'الحضور والانصراف'!$A$2:$A$3001,"&gt;="&amp;$D$3,'الحضور والانصراف'!$A$2:$A$3001,"&lt;="&amp;$F$3))</f>
        <v/>
      </c>
      <c r="G306" s="22" t="str">
        <f aca="false">IF($A306="","",SUMIFS(الإجازات!$I$2:$I$1001,الإجازات!$A$2:$A$1001,$A306,الإجازات!$G$2:$G$1001,"مقبولة"))</f>
        <v/>
      </c>
      <c r="H306" s="21" t="str">
        <f aca="false">IF($A306="","",SUMIFS('الحضور والانصراف'!$J$2:$J$3001,'الحضور والانصراف'!$B$2:$B$3001,$A306,'الحضور والانصراف'!$A$2:$A$3001,"&gt;="&amp;$D$3,'الحضور والانصراف'!$A$2:$A$3001,"&lt;="&amp;$F$3))</f>
        <v/>
      </c>
      <c r="I306" s="22" t="str">
        <f aca="false">IF($A306="","",SUMIFS('الحضور والانصراف'!$K$2:$K$3001,'الحضور والانصراف'!$B$2:$B$3001,$A306,'الحضور والانصراف'!$A$2:$A$3001,"&gt;="&amp;$D$3,'الحضور والانصراف'!$A$2:$A$3001,"&lt;="&amp;$F$3))</f>
        <v/>
      </c>
      <c r="J306" s="22" t="str">
        <f aca="false">IF($A306="","",SUMIFS('الحضور والانصراف'!$L$2:$L$3001,'الحضور والانصراف'!$B$2:$B$3001,$A306,'الحضور والانصراف'!$A$2:$A$3001,"&gt;="&amp;$D$3,'الحضور والانصراف'!$A$2:$A$3001,"&lt;="&amp;$F$3))</f>
        <v/>
      </c>
      <c r="K306" s="21" t="str">
        <f aca="false">IF($A306="","",ROUND(SUMIFS('الحضور والانصراف'!$M$2:$M$3001,'الحضور والانصراف'!$B$2:$B$3001,$A306,'الحضور والانصراف'!$A$2:$A$3001,"&gt;="&amp;$D$3,'الحضور والانصراف'!$A$2:$A$3001,"&lt;="&amp;$F$3)/60,2))</f>
        <v/>
      </c>
      <c r="L306" s="21" t="str">
        <f aca="false">IF($A306="","",SUMIFS(المأموريات!$F$2:$F$1001,المأموريات!$A$2:$A$1001,$A306,المأموريات!$C$2:$C$1001,"&gt;="&amp;$D$3,المأموريات!$C$2:$C$1001,"&lt;="&amp;$F$3,المأموريات!$H$2:$H$1001,"موافق"))</f>
        <v/>
      </c>
      <c r="M306" s="24" t="str">
        <f aca="false">IF($A306="","",N(الموظفين!K302))</f>
        <v/>
      </c>
      <c r="N306" s="24" t="str">
        <f aca="false">IF($A306="","",SUMIFS('الحضور والانصراف'!$S$2:$S$3001,'الحضور والانصراف'!$B$2:$B$3001,$A306,'الحضور والانصراف'!$A$2:$A$3001,"&gt;="&amp;$D$3,'الحضور والانصراف'!$A$2:$A$3001,"&lt;="&amp;$F$3))</f>
        <v/>
      </c>
      <c r="O306" s="24" t="str">
        <f aca="false">IF($A306="","",SUMIFS('الحضور والانصراف'!$Q$2:$Q$3001,'الحضور والانصراف'!$B$2:$B$3001,$A306,'الحضور والانصراف'!$A$2:$A$3001,"&gt;="&amp;$D$3,'الحضور والانصراف'!$A$2:$A$3001,"&lt;="&amp;$F$3))</f>
        <v/>
      </c>
      <c r="P306" s="24" t="str">
        <f aca="false">IF($A306="","",SUMIFS('الحضور والانصراف'!$R$2:$R$3001,'الحضور والانصراف'!$B$2:$B$3001,$A306,'الحضور والانصراف'!$A$2:$A$3001,"&gt;="&amp;$D$3,'الحضور والانصراف'!$A$2:$A$3001,"&lt;="&amp;$F$3))</f>
        <v/>
      </c>
      <c r="Q306" s="24" t="str">
        <f aca="false">IF($A306="","",M306+N306-O306-P306)</f>
        <v/>
      </c>
    </row>
    <row r="307" customFormat="false" ht="15" hidden="false" customHeight="false" outlineLevel="0" collapsed="false">
      <c r="A307" s="18" t="str">
        <f aca="false">IF(الموظفين!A303="","",الموظفين!A303)</f>
        <v/>
      </c>
      <c r="B307" s="18" t="str">
        <f aca="false">IF($A307="","",الموظفين!B303)</f>
        <v/>
      </c>
      <c r="C307" s="18" t="str">
        <f aca="false">IF($A307="","",IF(الموظفين!C303="","",الموظفين!C303))</f>
        <v/>
      </c>
      <c r="D307" s="22" t="str">
        <f aca="false">IF($A307="","",COUNTIFS('الحضور والانصراف'!$B$2:$B$3001,$A307,'الحضور والانصراف'!$P$2:$P$3001,"حاضر",'الحضور والانصراف'!$A$2:$A$3001,"&gt;="&amp;$D$3,'الحضور والانصراف'!$A$2:$A$3001,"&lt;="&amp;$F$3)+COUNTIFS('الحضور والانصراف'!$B$2:$B$3001,$A307,'الحضور والانصراف'!$P$2:$P$3001,"متأخر",'الحضور والانصراف'!$A$2:$A$3001,"&gt;="&amp;$D$3,'الحضور والانصراف'!$A$2:$A$3001,"&lt;="&amp;$F$3)+COUNTIFS('الحضور والانصراف'!$B$2:$B$3001,$A307,'الحضور والانصراف'!$P$2:$P$3001,"بدون انصراف",'الحضور والانصراف'!$A$2:$A$3001,"&gt;="&amp;$D$3,'الحضور والانصراف'!$A$2:$A$3001,"&lt;="&amp;$F$3))</f>
        <v/>
      </c>
      <c r="E307" s="22" t="str">
        <f aca="false">IF($A307="","",COUNTIFS('الحضور والانصراف'!$B$2:$B$3001,$A307,'الحضور والانصراف'!$P$2:$P$3001,"متأخر",'الحضور والانصراف'!$A$2:$A$3001,"&gt;="&amp;$D$3,'الحضور والانصراف'!$A$2:$A$3001,"&lt;="&amp;$F$3))</f>
        <v/>
      </c>
      <c r="F307" s="22" t="str">
        <f aca="false">IF($A307="","",COUNTIFS('الحضور والانصراف'!$B$2:$B$3001,$A307,'الحضور والانصراف'!$P$2:$P$3001,"غائب",'الحضور والانصراف'!$A$2:$A$3001,"&gt;="&amp;$D$3,'الحضور والانصراف'!$A$2:$A$3001,"&lt;="&amp;$F$3)+COUNTIFS('الحضور والانصراف'!$B$2:$B$3001,$A307,'الحضور والانصراف'!$P$2:$P$3001,"غياب",'الحضور والانصراف'!$A$2:$A$3001,"&gt;="&amp;$D$3,'الحضور والانصراف'!$A$2:$A$3001,"&lt;="&amp;$F$3))</f>
        <v/>
      </c>
      <c r="G307" s="22" t="str">
        <f aca="false">IF($A307="","",SUMIFS(الإجازات!$I$2:$I$1001,الإجازات!$A$2:$A$1001,$A307,الإجازات!$G$2:$G$1001,"مقبولة"))</f>
        <v/>
      </c>
      <c r="H307" s="21" t="str">
        <f aca="false">IF($A307="","",SUMIFS('الحضور والانصراف'!$J$2:$J$3001,'الحضور والانصراف'!$B$2:$B$3001,$A307,'الحضور والانصراف'!$A$2:$A$3001,"&gt;="&amp;$D$3,'الحضور والانصراف'!$A$2:$A$3001,"&lt;="&amp;$F$3))</f>
        <v/>
      </c>
      <c r="I307" s="22" t="str">
        <f aca="false">IF($A307="","",SUMIFS('الحضور والانصراف'!$K$2:$K$3001,'الحضور والانصراف'!$B$2:$B$3001,$A307,'الحضور والانصراف'!$A$2:$A$3001,"&gt;="&amp;$D$3,'الحضور والانصراف'!$A$2:$A$3001,"&lt;="&amp;$F$3))</f>
        <v/>
      </c>
      <c r="J307" s="22" t="str">
        <f aca="false">IF($A307="","",SUMIFS('الحضور والانصراف'!$L$2:$L$3001,'الحضور والانصراف'!$B$2:$B$3001,$A307,'الحضور والانصراف'!$A$2:$A$3001,"&gt;="&amp;$D$3,'الحضور والانصراف'!$A$2:$A$3001,"&lt;="&amp;$F$3))</f>
        <v/>
      </c>
      <c r="K307" s="21" t="str">
        <f aca="false">IF($A307="","",ROUND(SUMIFS('الحضور والانصراف'!$M$2:$M$3001,'الحضور والانصراف'!$B$2:$B$3001,$A307,'الحضور والانصراف'!$A$2:$A$3001,"&gt;="&amp;$D$3,'الحضور والانصراف'!$A$2:$A$3001,"&lt;="&amp;$F$3)/60,2))</f>
        <v/>
      </c>
      <c r="L307" s="21" t="str">
        <f aca="false">IF($A307="","",SUMIFS(المأموريات!$F$2:$F$1001,المأموريات!$A$2:$A$1001,$A307,المأموريات!$C$2:$C$1001,"&gt;="&amp;$D$3,المأموريات!$C$2:$C$1001,"&lt;="&amp;$F$3,المأموريات!$H$2:$H$1001,"موافق"))</f>
        <v/>
      </c>
      <c r="M307" s="24" t="str">
        <f aca="false">IF($A307="","",N(الموظفين!K303))</f>
        <v/>
      </c>
      <c r="N307" s="24" t="str">
        <f aca="false">IF($A307="","",SUMIFS('الحضور والانصراف'!$S$2:$S$3001,'الحضور والانصراف'!$B$2:$B$3001,$A307,'الحضور والانصراف'!$A$2:$A$3001,"&gt;="&amp;$D$3,'الحضور والانصراف'!$A$2:$A$3001,"&lt;="&amp;$F$3))</f>
        <v/>
      </c>
      <c r="O307" s="24" t="str">
        <f aca="false">IF($A307="","",SUMIFS('الحضور والانصراف'!$Q$2:$Q$3001,'الحضور والانصراف'!$B$2:$B$3001,$A307,'الحضور والانصراف'!$A$2:$A$3001,"&gt;="&amp;$D$3,'الحضور والانصراف'!$A$2:$A$3001,"&lt;="&amp;$F$3))</f>
        <v/>
      </c>
      <c r="P307" s="24" t="str">
        <f aca="false">IF($A307="","",SUMIFS('الحضور والانصراف'!$R$2:$R$3001,'الحضور والانصراف'!$B$2:$B$3001,$A307,'الحضور والانصراف'!$A$2:$A$3001,"&gt;="&amp;$D$3,'الحضور والانصراف'!$A$2:$A$3001,"&lt;="&amp;$F$3))</f>
        <v/>
      </c>
      <c r="Q307" s="24" t="str">
        <f aca="false">IF($A307="","",M307+N307-O307-P307)</f>
        <v/>
      </c>
    </row>
    <row r="308" customFormat="false" ht="15" hidden="false" customHeight="false" outlineLevel="0" collapsed="false">
      <c r="A308" s="18" t="str">
        <f aca="false">IF(الموظفين!A304="","",الموظفين!A304)</f>
        <v/>
      </c>
      <c r="B308" s="18" t="str">
        <f aca="false">IF($A308="","",الموظفين!B304)</f>
        <v/>
      </c>
      <c r="C308" s="18" t="str">
        <f aca="false">IF($A308="","",IF(الموظفين!C304="","",الموظفين!C304))</f>
        <v/>
      </c>
      <c r="D308" s="22" t="str">
        <f aca="false">IF($A308="","",COUNTIFS('الحضور والانصراف'!$B$2:$B$3001,$A308,'الحضور والانصراف'!$P$2:$P$3001,"حاضر",'الحضور والانصراف'!$A$2:$A$3001,"&gt;="&amp;$D$3,'الحضور والانصراف'!$A$2:$A$3001,"&lt;="&amp;$F$3)+COUNTIFS('الحضور والانصراف'!$B$2:$B$3001,$A308,'الحضور والانصراف'!$P$2:$P$3001,"متأخر",'الحضور والانصراف'!$A$2:$A$3001,"&gt;="&amp;$D$3,'الحضور والانصراف'!$A$2:$A$3001,"&lt;="&amp;$F$3)+COUNTIFS('الحضور والانصراف'!$B$2:$B$3001,$A308,'الحضور والانصراف'!$P$2:$P$3001,"بدون انصراف",'الحضور والانصراف'!$A$2:$A$3001,"&gt;="&amp;$D$3,'الحضور والانصراف'!$A$2:$A$3001,"&lt;="&amp;$F$3))</f>
        <v/>
      </c>
      <c r="E308" s="22" t="str">
        <f aca="false">IF($A308="","",COUNTIFS('الحضور والانصراف'!$B$2:$B$3001,$A308,'الحضور والانصراف'!$P$2:$P$3001,"متأخر",'الحضور والانصراف'!$A$2:$A$3001,"&gt;="&amp;$D$3,'الحضور والانصراف'!$A$2:$A$3001,"&lt;="&amp;$F$3))</f>
        <v/>
      </c>
      <c r="F308" s="22" t="str">
        <f aca="false">IF($A308="","",COUNTIFS('الحضور والانصراف'!$B$2:$B$3001,$A308,'الحضور والانصراف'!$P$2:$P$3001,"غائب",'الحضور والانصراف'!$A$2:$A$3001,"&gt;="&amp;$D$3,'الحضور والانصراف'!$A$2:$A$3001,"&lt;="&amp;$F$3)+COUNTIFS('الحضور والانصراف'!$B$2:$B$3001,$A308,'الحضور والانصراف'!$P$2:$P$3001,"غياب",'الحضور والانصراف'!$A$2:$A$3001,"&gt;="&amp;$D$3,'الحضور والانصراف'!$A$2:$A$3001,"&lt;="&amp;$F$3))</f>
        <v/>
      </c>
      <c r="G308" s="22" t="str">
        <f aca="false">IF($A308="","",SUMIFS(الإجازات!$I$2:$I$1001,الإجازات!$A$2:$A$1001,$A308,الإجازات!$G$2:$G$1001,"مقبولة"))</f>
        <v/>
      </c>
      <c r="H308" s="21" t="str">
        <f aca="false">IF($A308="","",SUMIFS('الحضور والانصراف'!$J$2:$J$3001,'الحضور والانصراف'!$B$2:$B$3001,$A308,'الحضور والانصراف'!$A$2:$A$3001,"&gt;="&amp;$D$3,'الحضور والانصراف'!$A$2:$A$3001,"&lt;="&amp;$F$3))</f>
        <v/>
      </c>
      <c r="I308" s="22" t="str">
        <f aca="false">IF($A308="","",SUMIFS('الحضور والانصراف'!$K$2:$K$3001,'الحضور والانصراف'!$B$2:$B$3001,$A308,'الحضور والانصراف'!$A$2:$A$3001,"&gt;="&amp;$D$3,'الحضور والانصراف'!$A$2:$A$3001,"&lt;="&amp;$F$3))</f>
        <v/>
      </c>
      <c r="J308" s="22" t="str">
        <f aca="false">IF($A308="","",SUMIFS('الحضور والانصراف'!$L$2:$L$3001,'الحضور والانصراف'!$B$2:$B$3001,$A308,'الحضور والانصراف'!$A$2:$A$3001,"&gt;="&amp;$D$3,'الحضور والانصراف'!$A$2:$A$3001,"&lt;="&amp;$F$3))</f>
        <v/>
      </c>
      <c r="K308" s="21" t="str">
        <f aca="false">IF($A308="","",ROUND(SUMIFS('الحضور والانصراف'!$M$2:$M$3001,'الحضور والانصراف'!$B$2:$B$3001,$A308,'الحضور والانصراف'!$A$2:$A$3001,"&gt;="&amp;$D$3,'الحضور والانصراف'!$A$2:$A$3001,"&lt;="&amp;$F$3)/60,2))</f>
        <v/>
      </c>
      <c r="L308" s="21" t="str">
        <f aca="false">IF($A308="","",SUMIFS(المأموريات!$F$2:$F$1001,المأموريات!$A$2:$A$1001,$A308,المأموريات!$C$2:$C$1001,"&gt;="&amp;$D$3,المأموريات!$C$2:$C$1001,"&lt;="&amp;$F$3,المأموريات!$H$2:$H$1001,"موافق"))</f>
        <v/>
      </c>
      <c r="M308" s="24" t="str">
        <f aca="false">IF($A308="","",N(الموظفين!K304))</f>
        <v/>
      </c>
      <c r="N308" s="24" t="str">
        <f aca="false">IF($A308="","",SUMIFS('الحضور والانصراف'!$S$2:$S$3001,'الحضور والانصراف'!$B$2:$B$3001,$A308,'الحضور والانصراف'!$A$2:$A$3001,"&gt;="&amp;$D$3,'الحضور والانصراف'!$A$2:$A$3001,"&lt;="&amp;$F$3))</f>
        <v/>
      </c>
      <c r="O308" s="24" t="str">
        <f aca="false">IF($A308="","",SUMIFS('الحضور والانصراف'!$Q$2:$Q$3001,'الحضور والانصراف'!$B$2:$B$3001,$A308,'الحضور والانصراف'!$A$2:$A$3001,"&gt;="&amp;$D$3,'الحضور والانصراف'!$A$2:$A$3001,"&lt;="&amp;$F$3))</f>
        <v/>
      </c>
      <c r="P308" s="24" t="str">
        <f aca="false">IF($A308="","",SUMIFS('الحضور والانصراف'!$R$2:$R$3001,'الحضور والانصراف'!$B$2:$B$3001,$A308,'الحضور والانصراف'!$A$2:$A$3001,"&gt;="&amp;$D$3,'الحضور والانصراف'!$A$2:$A$3001,"&lt;="&amp;$F$3))</f>
        <v/>
      </c>
      <c r="Q308" s="24" t="str">
        <f aca="false">IF($A308="","",M308+N308-O308-P308)</f>
        <v/>
      </c>
    </row>
    <row r="309" customFormat="false" ht="15" hidden="false" customHeight="false" outlineLevel="0" collapsed="false">
      <c r="A309" s="18" t="str">
        <f aca="false">IF(الموظفين!A305="","",الموظفين!A305)</f>
        <v/>
      </c>
      <c r="B309" s="18" t="str">
        <f aca="false">IF($A309="","",الموظفين!B305)</f>
        <v/>
      </c>
      <c r="C309" s="18" t="str">
        <f aca="false">IF($A309="","",IF(الموظفين!C305="","",الموظفين!C305))</f>
        <v/>
      </c>
      <c r="D309" s="22" t="str">
        <f aca="false">IF($A309="","",COUNTIFS('الحضور والانصراف'!$B$2:$B$3001,$A309,'الحضور والانصراف'!$P$2:$P$3001,"حاضر",'الحضور والانصراف'!$A$2:$A$3001,"&gt;="&amp;$D$3,'الحضور والانصراف'!$A$2:$A$3001,"&lt;="&amp;$F$3)+COUNTIFS('الحضور والانصراف'!$B$2:$B$3001,$A309,'الحضور والانصراف'!$P$2:$P$3001,"متأخر",'الحضور والانصراف'!$A$2:$A$3001,"&gt;="&amp;$D$3,'الحضور والانصراف'!$A$2:$A$3001,"&lt;="&amp;$F$3)+COUNTIFS('الحضور والانصراف'!$B$2:$B$3001,$A309,'الحضور والانصراف'!$P$2:$P$3001,"بدون انصراف",'الحضور والانصراف'!$A$2:$A$3001,"&gt;="&amp;$D$3,'الحضور والانصراف'!$A$2:$A$3001,"&lt;="&amp;$F$3))</f>
        <v/>
      </c>
      <c r="E309" s="22" t="str">
        <f aca="false">IF($A309="","",COUNTIFS('الحضور والانصراف'!$B$2:$B$3001,$A309,'الحضور والانصراف'!$P$2:$P$3001,"متأخر",'الحضور والانصراف'!$A$2:$A$3001,"&gt;="&amp;$D$3,'الحضور والانصراف'!$A$2:$A$3001,"&lt;="&amp;$F$3))</f>
        <v/>
      </c>
      <c r="F309" s="22" t="str">
        <f aca="false">IF($A309="","",COUNTIFS('الحضور والانصراف'!$B$2:$B$3001,$A309,'الحضور والانصراف'!$P$2:$P$3001,"غائب",'الحضور والانصراف'!$A$2:$A$3001,"&gt;="&amp;$D$3,'الحضور والانصراف'!$A$2:$A$3001,"&lt;="&amp;$F$3)+COUNTIFS('الحضور والانصراف'!$B$2:$B$3001,$A309,'الحضور والانصراف'!$P$2:$P$3001,"غياب",'الحضور والانصراف'!$A$2:$A$3001,"&gt;="&amp;$D$3,'الحضور والانصراف'!$A$2:$A$3001,"&lt;="&amp;$F$3))</f>
        <v/>
      </c>
      <c r="G309" s="22" t="str">
        <f aca="false">IF($A309="","",SUMIFS(الإجازات!$I$2:$I$1001,الإجازات!$A$2:$A$1001,$A309,الإجازات!$G$2:$G$1001,"مقبولة"))</f>
        <v/>
      </c>
      <c r="H309" s="21" t="str">
        <f aca="false">IF($A309="","",SUMIFS('الحضور والانصراف'!$J$2:$J$3001,'الحضور والانصراف'!$B$2:$B$3001,$A309,'الحضور والانصراف'!$A$2:$A$3001,"&gt;="&amp;$D$3,'الحضور والانصراف'!$A$2:$A$3001,"&lt;="&amp;$F$3))</f>
        <v/>
      </c>
      <c r="I309" s="22" t="str">
        <f aca="false">IF($A309="","",SUMIFS('الحضور والانصراف'!$K$2:$K$3001,'الحضور والانصراف'!$B$2:$B$3001,$A309,'الحضور والانصراف'!$A$2:$A$3001,"&gt;="&amp;$D$3,'الحضور والانصراف'!$A$2:$A$3001,"&lt;="&amp;$F$3))</f>
        <v/>
      </c>
      <c r="J309" s="22" t="str">
        <f aca="false">IF($A309="","",SUMIFS('الحضور والانصراف'!$L$2:$L$3001,'الحضور والانصراف'!$B$2:$B$3001,$A309,'الحضور والانصراف'!$A$2:$A$3001,"&gt;="&amp;$D$3,'الحضور والانصراف'!$A$2:$A$3001,"&lt;="&amp;$F$3))</f>
        <v/>
      </c>
      <c r="K309" s="21" t="str">
        <f aca="false">IF($A309="","",ROUND(SUMIFS('الحضور والانصراف'!$M$2:$M$3001,'الحضور والانصراف'!$B$2:$B$3001,$A309,'الحضور والانصراف'!$A$2:$A$3001,"&gt;="&amp;$D$3,'الحضور والانصراف'!$A$2:$A$3001,"&lt;="&amp;$F$3)/60,2))</f>
        <v/>
      </c>
      <c r="L309" s="21" t="str">
        <f aca="false">IF($A309="","",SUMIFS(المأموريات!$F$2:$F$1001,المأموريات!$A$2:$A$1001,$A309,المأموريات!$C$2:$C$1001,"&gt;="&amp;$D$3,المأموريات!$C$2:$C$1001,"&lt;="&amp;$F$3,المأموريات!$H$2:$H$1001,"موافق"))</f>
        <v/>
      </c>
      <c r="M309" s="24" t="str">
        <f aca="false">IF($A309="","",N(الموظفين!K305))</f>
        <v/>
      </c>
      <c r="N309" s="24" t="str">
        <f aca="false">IF($A309="","",SUMIFS('الحضور والانصراف'!$S$2:$S$3001,'الحضور والانصراف'!$B$2:$B$3001,$A309,'الحضور والانصراف'!$A$2:$A$3001,"&gt;="&amp;$D$3,'الحضور والانصراف'!$A$2:$A$3001,"&lt;="&amp;$F$3))</f>
        <v/>
      </c>
      <c r="O309" s="24" t="str">
        <f aca="false">IF($A309="","",SUMIFS('الحضور والانصراف'!$Q$2:$Q$3001,'الحضور والانصراف'!$B$2:$B$3001,$A309,'الحضور والانصراف'!$A$2:$A$3001,"&gt;="&amp;$D$3,'الحضور والانصراف'!$A$2:$A$3001,"&lt;="&amp;$F$3))</f>
        <v/>
      </c>
      <c r="P309" s="24" t="str">
        <f aca="false">IF($A309="","",SUMIFS('الحضور والانصراف'!$R$2:$R$3001,'الحضور والانصراف'!$B$2:$B$3001,$A309,'الحضور والانصراف'!$A$2:$A$3001,"&gt;="&amp;$D$3,'الحضور والانصراف'!$A$2:$A$3001,"&lt;="&amp;$F$3))</f>
        <v/>
      </c>
      <c r="Q309" s="24" t="str">
        <f aca="false">IF($A309="","",M309+N309-O309-P309)</f>
        <v/>
      </c>
    </row>
    <row r="310" customFormat="false" ht="15" hidden="false" customHeight="false" outlineLevel="0" collapsed="false">
      <c r="A310" s="18" t="str">
        <f aca="false">IF(الموظفين!A306="","",الموظفين!A306)</f>
        <v/>
      </c>
      <c r="B310" s="18" t="str">
        <f aca="false">IF($A310="","",الموظفين!B306)</f>
        <v/>
      </c>
      <c r="C310" s="18" t="str">
        <f aca="false">IF($A310="","",IF(الموظفين!C306="","",الموظفين!C306))</f>
        <v/>
      </c>
      <c r="D310" s="22" t="str">
        <f aca="false">IF($A310="","",COUNTIFS('الحضور والانصراف'!$B$2:$B$3001,$A310,'الحضور والانصراف'!$P$2:$P$3001,"حاضر",'الحضور والانصراف'!$A$2:$A$3001,"&gt;="&amp;$D$3,'الحضور والانصراف'!$A$2:$A$3001,"&lt;="&amp;$F$3)+COUNTIFS('الحضور والانصراف'!$B$2:$B$3001,$A310,'الحضور والانصراف'!$P$2:$P$3001,"متأخر",'الحضور والانصراف'!$A$2:$A$3001,"&gt;="&amp;$D$3,'الحضور والانصراف'!$A$2:$A$3001,"&lt;="&amp;$F$3)+COUNTIFS('الحضور والانصراف'!$B$2:$B$3001,$A310,'الحضور والانصراف'!$P$2:$P$3001,"بدون انصراف",'الحضور والانصراف'!$A$2:$A$3001,"&gt;="&amp;$D$3,'الحضور والانصراف'!$A$2:$A$3001,"&lt;="&amp;$F$3))</f>
        <v/>
      </c>
      <c r="E310" s="22" t="str">
        <f aca="false">IF($A310="","",COUNTIFS('الحضور والانصراف'!$B$2:$B$3001,$A310,'الحضور والانصراف'!$P$2:$P$3001,"متأخر",'الحضور والانصراف'!$A$2:$A$3001,"&gt;="&amp;$D$3,'الحضور والانصراف'!$A$2:$A$3001,"&lt;="&amp;$F$3))</f>
        <v/>
      </c>
      <c r="F310" s="22" t="str">
        <f aca="false">IF($A310="","",COUNTIFS('الحضور والانصراف'!$B$2:$B$3001,$A310,'الحضور والانصراف'!$P$2:$P$3001,"غائب",'الحضور والانصراف'!$A$2:$A$3001,"&gt;="&amp;$D$3,'الحضور والانصراف'!$A$2:$A$3001,"&lt;="&amp;$F$3)+COUNTIFS('الحضور والانصراف'!$B$2:$B$3001,$A310,'الحضور والانصراف'!$P$2:$P$3001,"غياب",'الحضور والانصراف'!$A$2:$A$3001,"&gt;="&amp;$D$3,'الحضور والانصراف'!$A$2:$A$3001,"&lt;="&amp;$F$3))</f>
        <v/>
      </c>
      <c r="G310" s="22" t="str">
        <f aca="false">IF($A310="","",SUMIFS(الإجازات!$I$2:$I$1001,الإجازات!$A$2:$A$1001,$A310,الإجازات!$G$2:$G$1001,"مقبولة"))</f>
        <v/>
      </c>
      <c r="H310" s="21" t="str">
        <f aca="false">IF($A310="","",SUMIFS('الحضور والانصراف'!$J$2:$J$3001,'الحضور والانصراف'!$B$2:$B$3001,$A310,'الحضور والانصراف'!$A$2:$A$3001,"&gt;="&amp;$D$3,'الحضور والانصراف'!$A$2:$A$3001,"&lt;="&amp;$F$3))</f>
        <v/>
      </c>
      <c r="I310" s="22" t="str">
        <f aca="false">IF($A310="","",SUMIFS('الحضور والانصراف'!$K$2:$K$3001,'الحضور والانصراف'!$B$2:$B$3001,$A310,'الحضور والانصراف'!$A$2:$A$3001,"&gt;="&amp;$D$3,'الحضور والانصراف'!$A$2:$A$3001,"&lt;="&amp;$F$3))</f>
        <v/>
      </c>
      <c r="J310" s="22" t="str">
        <f aca="false">IF($A310="","",SUMIFS('الحضور والانصراف'!$L$2:$L$3001,'الحضور والانصراف'!$B$2:$B$3001,$A310,'الحضور والانصراف'!$A$2:$A$3001,"&gt;="&amp;$D$3,'الحضور والانصراف'!$A$2:$A$3001,"&lt;="&amp;$F$3))</f>
        <v/>
      </c>
      <c r="K310" s="21" t="str">
        <f aca="false">IF($A310="","",ROUND(SUMIFS('الحضور والانصراف'!$M$2:$M$3001,'الحضور والانصراف'!$B$2:$B$3001,$A310,'الحضور والانصراف'!$A$2:$A$3001,"&gt;="&amp;$D$3,'الحضور والانصراف'!$A$2:$A$3001,"&lt;="&amp;$F$3)/60,2))</f>
        <v/>
      </c>
      <c r="L310" s="21" t="str">
        <f aca="false">IF($A310="","",SUMIFS(المأموريات!$F$2:$F$1001,المأموريات!$A$2:$A$1001,$A310,المأموريات!$C$2:$C$1001,"&gt;="&amp;$D$3,المأموريات!$C$2:$C$1001,"&lt;="&amp;$F$3,المأموريات!$H$2:$H$1001,"موافق"))</f>
        <v/>
      </c>
      <c r="M310" s="24" t="str">
        <f aca="false">IF($A310="","",N(الموظفين!K306))</f>
        <v/>
      </c>
      <c r="N310" s="24" t="str">
        <f aca="false">IF($A310="","",SUMIFS('الحضور والانصراف'!$S$2:$S$3001,'الحضور والانصراف'!$B$2:$B$3001,$A310,'الحضور والانصراف'!$A$2:$A$3001,"&gt;="&amp;$D$3,'الحضور والانصراف'!$A$2:$A$3001,"&lt;="&amp;$F$3))</f>
        <v/>
      </c>
      <c r="O310" s="24" t="str">
        <f aca="false">IF($A310="","",SUMIFS('الحضور والانصراف'!$Q$2:$Q$3001,'الحضور والانصراف'!$B$2:$B$3001,$A310,'الحضور والانصراف'!$A$2:$A$3001,"&gt;="&amp;$D$3,'الحضور والانصراف'!$A$2:$A$3001,"&lt;="&amp;$F$3))</f>
        <v/>
      </c>
      <c r="P310" s="24" t="str">
        <f aca="false">IF($A310="","",SUMIFS('الحضور والانصراف'!$R$2:$R$3001,'الحضور والانصراف'!$B$2:$B$3001,$A310,'الحضور والانصراف'!$A$2:$A$3001,"&gt;="&amp;$D$3,'الحضور والانصراف'!$A$2:$A$3001,"&lt;="&amp;$F$3))</f>
        <v/>
      </c>
      <c r="Q310" s="24" t="str">
        <f aca="false">IF($A310="","",M310+N310-O310-P310)</f>
        <v/>
      </c>
    </row>
    <row r="311" customFormat="false" ht="15" hidden="false" customHeight="false" outlineLevel="0" collapsed="false">
      <c r="A311" s="18" t="str">
        <f aca="false">IF(الموظفين!A307="","",الموظفين!A307)</f>
        <v/>
      </c>
      <c r="B311" s="18" t="str">
        <f aca="false">IF($A311="","",الموظفين!B307)</f>
        <v/>
      </c>
      <c r="C311" s="18" t="str">
        <f aca="false">IF($A311="","",IF(الموظفين!C307="","",الموظفين!C307))</f>
        <v/>
      </c>
      <c r="D311" s="22" t="str">
        <f aca="false">IF($A311="","",COUNTIFS('الحضور والانصراف'!$B$2:$B$3001,$A311,'الحضور والانصراف'!$P$2:$P$3001,"حاضر",'الحضور والانصراف'!$A$2:$A$3001,"&gt;="&amp;$D$3,'الحضور والانصراف'!$A$2:$A$3001,"&lt;="&amp;$F$3)+COUNTIFS('الحضور والانصراف'!$B$2:$B$3001,$A311,'الحضور والانصراف'!$P$2:$P$3001,"متأخر",'الحضور والانصراف'!$A$2:$A$3001,"&gt;="&amp;$D$3,'الحضور والانصراف'!$A$2:$A$3001,"&lt;="&amp;$F$3)+COUNTIFS('الحضور والانصراف'!$B$2:$B$3001,$A311,'الحضور والانصراف'!$P$2:$P$3001,"بدون انصراف",'الحضور والانصراف'!$A$2:$A$3001,"&gt;="&amp;$D$3,'الحضور والانصراف'!$A$2:$A$3001,"&lt;="&amp;$F$3))</f>
        <v/>
      </c>
      <c r="E311" s="22" t="str">
        <f aca="false">IF($A311="","",COUNTIFS('الحضور والانصراف'!$B$2:$B$3001,$A311,'الحضور والانصراف'!$P$2:$P$3001,"متأخر",'الحضور والانصراف'!$A$2:$A$3001,"&gt;="&amp;$D$3,'الحضور والانصراف'!$A$2:$A$3001,"&lt;="&amp;$F$3))</f>
        <v/>
      </c>
      <c r="F311" s="22" t="str">
        <f aca="false">IF($A311="","",COUNTIFS('الحضور والانصراف'!$B$2:$B$3001,$A311,'الحضور والانصراف'!$P$2:$P$3001,"غائب",'الحضور والانصراف'!$A$2:$A$3001,"&gt;="&amp;$D$3,'الحضور والانصراف'!$A$2:$A$3001,"&lt;="&amp;$F$3)+COUNTIFS('الحضور والانصراف'!$B$2:$B$3001,$A311,'الحضور والانصراف'!$P$2:$P$3001,"غياب",'الحضور والانصراف'!$A$2:$A$3001,"&gt;="&amp;$D$3,'الحضور والانصراف'!$A$2:$A$3001,"&lt;="&amp;$F$3))</f>
        <v/>
      </c>
      <c r="G311" s="22" t="str">
        <f aca="false">IF($A311="","",SUMIFS(الإجازات!$I$2:$I$1001,الإجازات!$A$2:$A$1001,$A311,الإجازات!$G$2:$G$1001,"مقبولة"))</f>
        <v/>
      </c>
      <c r="H311" s="21" t="str">
        <f aca="false">IF($A311="","",SUMIFS('الحضور والانصراف'!$J$2:$J$3001,'الحضور والانصراف'!$B$2:$B$3001,$A311,'الحضور والانصراف'!$A$2:$A$3001,"&gt;="&amp;$D$3,'الحضور والانصراف'!$A$2:$A$3001,"&lt;="&amp;$F$3))</f>
        <v/>
      </c>
      <c r="I311" s="22" t="str">
        <f aca="false">IF($A311="","",SUMIFS('الحضور والانصراف'!$K$2:$K$3001,'الحضور والانصراف'!$B$2:$B$3001,$A311,'الحضور والانصراف'!$A$2:$A$3001,"&gt;="&amp;$D$3,'الحضور والانصراف'!$A$2:$A$3001,"&lt;="&amp;$F$3))</f>
        <v/>
      </c>
      <c r="J311" s="22" t="str">
        <f aca="false">IF($A311="","",SUMIFS('الحضور والانصراف'!$L$2:$L$3001,'الحضور والانصراف'!$B$2:$B$3001,$A311,'الحضور والانصراف'!$A$2:$A$3001,"&gt;="&amp;$D$3,'الحضور والانصراف'!$A$2:$A$3001,"&lt;="&amp;$F$3))</f>
        <v/>
      </c>
      <c r="K311" s="21" t="str">
        <f aca="false">IF($A311="","",ROUND(SUMIFS('الحضور والانصراف'!$M$2:$M$3001,'الحضور والانصراف'!$B$2:$B$3001,$A311,'الحضور والانصراف'!$A$2:$A$3001,"&gt;="&amp;$D$3,'الحضور والانصراف'!$A$2:$A$3001,"&lt;="&amp;$F$3)/60,2))</f>
        <v/>
      </c>
      <c r="L311" s="21" t="str">
        <f aca="false">IF($A311="","",SUMIFS(المأموريات!$F$2:$F$1001,المأموريات!$A$2:$A$1001,$A311,المأموريات!$C$2:$C$1001,"&gt;="&amp;$D$3,المأموريات!$C$2:$C$1001,"&lt;="&amp;$F$3,المأموريات!$H$2:$H$1001,"موافق"))</f>
        <v/>
      </c>
      <c r="M311" s="24" t="str">
        <f aca="false">IF($A311="","",N(الموظفين!K307))</f>
        <v/>
      </c>
      <c r="N311" s="24" t="str">
        <f aca="false">IF($A311="","",SUMIFS('الحضور والانصراف'!$S$2:$S$3001,'الحضور والانصراف'!$B$2:$B$3001,$A311,'الحضور والانصراف'!$A$2:$A$3001,"&gt;="&amp;$D$3,'الحضور والانصراف'!$A$2:$A$3001,"&lt;="&amp;$F$3))</f>
        <v/>
      </c>
      <c r="O311" s="24" t="str">
        <f aca="false">IF($A311="","",SUMIFS('الحضور والانصراف'!$Q$2:$Q$3001,'الحضور والانصراف'!$B$2:$B$3001,$A311,'الحضور والانصراف'!$A$2:$A$3001,"&gt;="&amp;$D$3,'الحضور والانصراف'!$A$2:$A$3001,"&lt;="&amp;$F$3))</f>
        <v/>
      </c>
      <c r="P311" s="24" t="str">
        <f aca="false">IF($A311="","",SUMIFS('الحضور والانصراف'!$R$2:$R$3001,'الحضور والانصراف'!$B$2:$B$3001,$A311,'الحضور والانصراف'!$A$2:$A$3001,"&gt;="&amp;$D$3,'الحضور والانصراف'!$A$2:$A$3001,"&lt;="&amp;$F$3))</f>
        <v/>
      </c>
      <c r="Q311" s="24" t="str">
        <f aca="false">IF($A311="","",M311+N311-O311-P311)</f>
        <v/>
      </c>
    </row>
    <row r="312" customFormat="false" ht="15" hidden="false" customHeight="false" outlineLevel="0" collapsed="false">
      <c r="A312" s="18" t="str">
        <f aca="false">IF(الموظفين!A308="","",الموظفين!A308)</f>
        <v/>
      </c>
      <c r="B312" s="18" t="str">
        <f aca="false">IF($A312="","",الموظفين!B308)</f>
        <v/>
      </c>
      <c r="C312" s="18" t="str">
        <f aca="false">IF($A312="","",IF(الموظفين!C308="","",الموظفين!C308))</f>
        <v/>
      </c>
      <c r="D312" s="22" t="str">
        <f aca="false">IF($A312="","",COUNTIFS('الحضور والانصراف'!$B$2:$B$3001,$A312,'الحضور والانصراف'!$P$2:$P$3001,"حاضر",'الحضور والانصراف'!$A$2:$A$3001,"&gt;="&amp;$D$3,'الحضور والانصراف'!$A$2:$A$3001,"&lt;="&amp;$F$3)+COUNTIFS('الحضور والانصراف'!$B$2:$B$3001,$A312,'الحضور والانصراف'!$P$2:$P$3001,"متأخر",'الحضور والانصراف'!$A$2:$A$3001,"&gt;="&amp;$D$3,'الحضور والانصراف'!$A$2:$A$3001,"&lt;="&amp;$F$3)+COUNTIFS('الحضور والانصراف'!$B$2:$B$3001,$A312,'الحضور والانصراف'!$P$2:$P$3001,"بدون انصراف",'الحضور والانصراف'!$A$2:$A$3001,"&gt;="&amp;$D$3,'الحضور والانصراف'!$A$2:$A$3001,"&lt;="&amp;$F$3))</f>
        <v/>
      </c>
      <c r="E312" s="22" t="str">
        <f aca="false">IF($A312="","",COUNTIFS('الحضور والانصراف'!$B$2:$B$3001,$A312,'الحضور والانصراف'!$P$2:$P$3001,"متأخر",'الحضور والانصراف'!$A$2:$A$3001,"&gt;="&amp;$D$3,'الحضور والانصراف'!$A$2:$A$3001,"&lt;="&amp;$F$3))</f>
        <v/>
      </c>
      <c r="F312" s="22" t="str">
        <f aca="false">IF($A312="","",COUNTIFS('الحضور والانصراف'!$B$2:$B$3001,$A312,'الحضور والانصراف'!$P$2:$P$3001,"غائب",'الحضور والانصراف'!$A$2:$A$3001,"&gt;="&amp;$D$3,'الحضور والانصراف'!$A$2:$A$3001,"&lt;="&amp;$F$3)+COUNTIFS('الحضور والانصراف'!$B$2:$B$3001,$A312,'الحضور والانصراف'!$P$2:$P$3001,"غياب",'الحضور والانصراف'!$A$2:$A$3001,"&gt;="&amp;$D$3,'الحضور والانصراف'!$A$2:$A$3001,"&lt;="&amp;$F$3))</f>
        <v/>
      </c>
      <c r="G312" s="22" t="str">
        <f aca="false">IF($A312="","",SUMIFS(الإجازات!$I$2:$I$1001,الإجازات!$A$2:$A$1001,$A312,الإجازات!$G$2:$G$1001,"مقبولة"))</f>
        <v/>
      </c>
      <c r="H312" s="21" t="str">
        <f aca="false">IF($A312="","",SUMIFS('الحضور والانصراف'!$J$2:$J$3001,'الحضور والانصراف'!$B$2:$B$3001,$A312,'الحضور والانصراف'!$A$2:$A$3001,"&gt;="&amp;$D$3,'الحضور والانصراف'!$A$2:$A$3001,"&lt;="&amp;$F$3))</f>
        <v/>
      </c>
      <c r="I312" s="22" t="str">
        <f aca="false">IF($A312="","",SUMIFS('الحضور والانصراف'!$K$2:$K$3001,'الحضور والانصراف'!$B$2:$B$3001,$A312,'الحضور والانصراف'!$A$2:$A$3001,"&gt;="&amp;$D$3,'الحضور والانصراف'!$A$2:$A$3001,"&lt;="&amp;$F$3))</f>
        <v/>
      </c>
      <c r="J312" s="22" t="str">
        <f aca="false">IF($A312="","",SUMIFS('الحضور والانصراف'!$L$2:$L$3001,'الحضور والانصراف'!$B$2:$B$3001,$A312,'الحضور والانصراف'!$A$2:$A$3001,"&gt;="&amp;$D$3,'الحضور والانصراف'!$A$2:$A$3001,"&lt;="&amp;$F$3))</f>
        <v/>
      </c>
      <c r="K312" s="21" t="str">
        <f aca="false">IF($A312="","",ROUND(SUMIFS('الحضور والانصراف'!$M$2:$M$3001,'الحضور والانصراف'!$B$2:$B$3001,$A312,'الحضور والانصراف'!$A$2:$A$3001,"&gt;="&amp;$D$3,'الحضور والانصراف'!$A$2:$A$3001,"&lt;="&amp;$F$3)/60,2))</f>
        <v/>
      </c>
      <c r="L312" s="21" t="str">
        <f aca="false">IF($A312="","",SUMIFS(المأموريات!$F$2:$F$1001,المأموريات!$A$2:$A$1001,$A312,المأموريات!$C$2:$C$1001,"&gt;="&amp;$D$3,المأموريات!$C$2:$C$1001,"&lt;="&amp;$F$3,المأموريات!$H$2:$H$1001,"موافق"))</f>
        <v/>
      </c>
      <c r="M312" s="24" t="str">
        <f aca="false">IF($A312="","",N(الموظفين!K308))</f>
        <v/>
      </c>
      <c r="N312" s="24" t="str">
        <f aca="false">IF($A312="","",SUMIFS('الحضور والانصراف'!$S$2:$S$3001,'الحضور والانصراف'!$B$2:$B$3001,$A312,'الحضور والانصراف'!$A$2:$A$3001,"&gt;="&amp;$D$3,'الحضور والانصراف'!$A$2:$A$3001,"&lt;="&amp;$F$3))</f>
        <v/>
      </c>
      <c r="O312" s="24" t="str">
        <f aca="false">IF($A312="","",SUMIFS('الحضور والانصراف'!$Q$2:$Q$3001,'الحضور والانصراف'!$B$2:$B$3001,$A312,'الحضور والانصراف'!$A$2:$A$3001,"&gt;="&amp;$D$3,'الحضور والانصراف'!$A$2:$A$3001,"&lt;="&amp;$F$3))</f>
        <v/>
      </c>
      <c r="P312" s="24" t="str">
        <f aca="false">IF($A312="","",SUMIFS('الحضور والانصراف'!$R$2:$R$3001,'الحضور والانصراف'!$B$2:$B$3001,$A312,'الحضور والانصراف'!$A$2:$A$3001,"&gt;="&amp;$D$3,'الحضور والانصراف'!$A$2:$A$3001,"&lt;="&amp;$F$3))</f>
        <v/>
      </c>
      <c r="Q312" s="24" t="str">
        <f aca="false">IF($A312="","",M312+N312-O312-P312)</f>
        <v/>
      </c>
    </row>
    <row r="313" customFormat="false" ht="15" hidden="false" customHeight="false" outlineLevel="0" collapsed="false">
      <c r="A313" s="18" t="str">
        <f aca="false">IF(الموظفين!A309="","",الموظفين!A309)</f>
        <v/>
      </c>
      <c r="B313" s="18" t="str">
        <f aca="false">IF($A313="","",الموظفين!B309)</f>
        <v/>
      </c>
      <c r="C313" s="18" t="str">
        <f aca="false">IF($A313="","",IF(الموظفين!C309="","",الموظفين!C309))</f>
        <v/>
      </c>
      <c r="D313" s="22" t="str">
        <f aca="false">IF($A313="","",COUNTIFS('الحضور والانصراف'!$B$2:$B$3001,$A313,'الحضور والانصراف'!$P$2:$P$3001,"حاضر",'الحضور والانصراف'!$A$2:$A$3001,"&gt;="&amp;$D$3,'الحضور والانصراف'!$A$2:$A$3001,"&lt;="&amp;$F$3)+COUNTIFS('الحضور والانصراف'!$B$2:$B$3001,$A313,'الحضور والانصراف'!$P$2:$P$3001,"متأخر",'الحضور والانصراف'!$A$2:$A$3001,"&gt;="&amp;$D$3,'الحضور والانصراف'!$A$2:$A$3001,"&lt;="&amp;$F$3)+COUNTIFS('الحضور والانصراف'!$B$2:$B$3001,$A313,'الحضور والانصراف'!$P$2:$P$3001,"بدون انصراف",'الحضور والانصراف'!$A$2:$A$3001,"&gt;="&amp;$D$3,'الحضور والانصراف'!$A$2:$A$3001,"&lt;="&amp;$F$3))</f>
        <v/>
      </c>
      <c r="E313" s="22" t="str">
        <f aca="false">IF($A313="","",COUNTIFS('الحضور والانصراف'!$B$2:$B$3001,$A313,'الحضور والانصراف'!$P$2:$P$3001,"متأخر",'الحضور والانصراف'!$A$2:$A$3001,"&gt;="&amp;$D$3,'الحضور والانصراف'!$A$2:$A$3001,"&lt;="&amp;$F$3))</f>
        <v/>
      </c>
      <c r="F313" s="22" t="str">
        <f aca="false">IF($A313="","",COUNTIFS('الحضور والانصراف'!$B$2:$B$3001,$A313,'الحضور والانصراف'!$P$2:$P$3001,"غائب",'الحضور والانصراف'!$A$2:$A$3001,"&gt;="&amp;$D$3,'الحضور والانصراف'!$A$2:$A$3001,"&lt;="&amp;$F$3)+COUNTIFS('الحضور والانصراف'!$B$2:$B$3001,$A313,'الحضور والانصراف'!$P$2:$P$3001,"غياب",'الحضور والانصراف'!$A$2:$A$3001,"&gt;="&amp;$D$3,'الحضور والانصراف'!$A$2:$A$3001,"&lt;="&amp;$F$3))</f>
        <v/>
      </c>
      <c r="G313" s="22" t="str">
        <f aca="false">IF($A313="","",SUMIFS(الإجازات!$I$2:$I$1001,الإجازات!$A$2:$A$1001,$A313,الإجازات!$G$2:$G$1001,"مقبولة"))</f>
        <v/>
      </c>
      <c r="H313" s="21" t="str">
        <f aca="false">IF($A313="","",SUMIFS('الحضور والانصراف'!$J$2:$J$3001,'الحضور والانصراف'!$B$2:$B$3001,$A313,'الحضور والانصراف'!$A$2:$A$3001,"&gt;="&amp;$D$3,'الحضور والانصراف'!$A$2:$A$3001,"&lt;="&amp;$F$3))</f>
        <v/>
      </c>
      <c r="I313" s="22" t="str">
        <f aca="false">IF($A313="","",SUMIFS('الحضور والانصراف'!$K$2:$K$3001,'الحضور والانصراف'!$B$2:$B$3001,$A313,'الحضور والانصراف'!$A$2:$A$3001,"&gt;="&amp;$D$3,'الحضور والانصراف'!$A$2:$A$3001,"&lt;="&amp;$F$3))</f>
        <v/>
      </c>
      <c r="J313" s="22" t="str">
        <f aca="false">IF($A313="","",SUMIFS('الحضور والانصراف'!$L$2:$L$3001,'الحضور والانصراف'!$B$2:$B$3001,$A313,'الحضور والانصراف'!$A$2:$A$3001,"&gt;="&amp;$D$3,'الحضور والانصراف'!$A$2:$A$3001,"&lt;="&amp;$F$3))</f>
        <v/>
      </c>
      <c r="K313" s="21" t="str">
        <f aca="false">IF($A313="","",ROUND(SUMIFS('الحضور والانصراف'!$M$2:$M$3001,'الحضور والانصراف'!$B$2:$B$3001,$A313,'الحضور والانصراف'!$A$2:$A$3001,"&gt;="&amp;$D$3,'الحضور والانصراف'!$A$2:$A$3001,"&lt;="&amp;$F$3)/60,2))</f>
        <v/>
      </c>
      <c r="L313" s="21" t="str">
        <f aca="false">IF($A313="","",SUMIFS(المأموريات!$F$2:$F$1001,المأموريات!$A$2:$A$1001,$A313,المأموريات!$C$2:$C$1001,"&gt;="&amp;$D$3,المأموريات!$C$2:$C$1001,"&lt;="&amp;$F$3,المأموريات!$H$2:$H$1001,"موافق"))</f>
        <v/>
      </c>
      <c r="M313" s="24" t="str">
        <f aca="false">IF($A313="","",N(الموظفين!K309))</f>
        <v/>
      </c>
      <c r="N313" s="24" t="str">
        <f aca="false">IF($A313="","",SUMIFS('الحضور والانصراف'!$S$2:$S$3001,'الحضور والانصراف'!$B$2:$B$3001,$A313,'الحضور والانصراف'!$A$2:$A$3001,"&gt;="&amp;$D$3,'الحضور والانصراف'!$A$2:$A$3001,"&lt;="&amp;$F$3))</f>
        <v/>
      </c>
      <c r="O313" s="24" t="str">
        <f aca="false">IF($A313="","",SUMIFS('الحضور والانصراف'!$Q$2:$Q$3001,'الحضور والانصراف'!$B$2:$B$3001,$A313,'الحضور والانصراف'!$A$2:$A$3001,"&gt;="&amp;$D$3,'الحضور والانصراف'!$A$2:$A$3001,"&lt;="&amp;$F$3))</f>
        <v/>
      </c>
      <c r="P313" s="24" t="str">
        <f aca="false">IF($A313="","",SUMIFS('الحضور والانصراف'!$R$2:$R$3001,'الحضور والانصراف'!$B$2:$B$3001,$A313,'الحضور والانصراف'!$A$2:$A$3001,"&gt;="&amp;$D$3,'الحضور والانصراف'!$A$2:$A$3001,"&lt;="&amp;$F$3))</f>
        <v/>
      </c>
      <c r="Q313" s="24" t="str">
        <f aca="false">IF($A313="","",M313+N313-O313-P313)</f>
        <v/>
      </c>
    </row>
    <row r="314" customFormat="false" ht="15" hidden="false" customHeight="false" outlineLevel="0" collapsed="false">
      <c r="A314" s="18" t="str">
        <f aca="false">IF(الموظفين!A310="","",الموظفين!A310)</f>
        <v/>
      </c>
      <c r="B314" s="18" t="str">
        <f aca="false">IF($A314="","",الموظفين!B310)</f>
        <v/>
      </c>
      <c r="C314" s="18" t="str">
        <f aca="false">IF($A314="","",IF(الموظفين!C310="","",الموظفين!C310))</f>
        <v/>
      </c>
      <c r="D314" s="22" t="str">
        <f aca="false">IF($A314="","",COUNTIFS('الحضور والانصراف'!$B$2:$B$3001,$A314,'الحضور والانصراف'!$P$2:$P$3001,"حاضر",'الحضور والانصراف'!$A$2:$A$3001,"&gt;="&amp;$D$3,'الحضور والانصراف'!$A$2:$A$3001,"&lt;="&amp;$F$3)+COUNTIFS('الحضور والانصراف'!$B$2:$B$3001,$A314,'الحضور والانصراف'!$P$2:$P$3001,"متأخر",'الحضور والانصراف'!$A$2:$A$3001,"&gt;="&amp;$D$3,'الحضور والانصراف'!$A$2:$A$3001,"&lt;="&amp;$F$3)+COUNTIFS('الحضور والانصراف'!$B$2:$B$3001,$A314,'الحضور والانصراف'!$P$2:$P$3001,"بدون انصراف",'الحضور والانصراف'!$A$2:$A$3001,"&gt;="&amp;$D$3,'الحضور والانصراف'!$A$2:$A$3001,"&lt;="&amp;$F$3))</f>
        <v/>
      </c>
      <c r="E314" s="22" t="str">
        <f aca="false">IF($A314="","",COUNTIFS('الحضور والانصراف'!$B$2:$B$3001,$A314,'الحضور والانصراف'!$P$2:$P$3001,"متأخر",'الحضور والانصراف'!$A$2:$A$3001,"&gt;="&amp;$D$3,'الحضور والانصراف'!$A$2:$A$3001,"&lt;="&amp;$F$3))</f>
        <v/>
      </c>
      <c r="F314" s="22" t="str">
        <f aca="false">IF($A314="","",COUNTIFS('الحضور والانصراف'!$B$2:$B$3001,$A314,'الحضور والانصراف'!$P$2:$P$3001,"غائب",'الحضور والانصراف'!$A$2:$A$3001,"&gt;="&amp;$D$3,'الحضور والانصراف'!$A$2:$A$3001,"&lt;="&amp;$F$3)+COUNTIFS('الحضور والانصراف'!$B$2:$B$3001,$A314,'الحضور والانصراف'!$P$2:$P$3001,"غياب",'الحضور والانصراف'!$A$2:$A$3001,"&gt;="&amp;$D$3,'الحضور والانصراف'!$A$2:$A$3001,"&lt;="&amp;$F$3))</f>
        <v/>
      </c>
      <c r="G314" s="22" t="str">
        <f aca="false">IF($A314="","",SUMIFS(الإجازات!$I$2:$I$1001,الإجازات!$A$2:$A$1001,$A314,الإجازات!$G$2:$G$1001,"مقبولة"))</f>
        <v/>
      </c>
      <c r="H314" s="21" t="str">
        <f aca="false">IF($A314="","",SUMIFS('الحضور والانصراف'!$J$2:$J$3001,'الحضور والانصراف'!$B$2:$B$3001,$A314,'الحضور والانصراف'!$A$2:$A$3001,"&gt;="&amp;$D$3,'الحضور والانصراف'!$A$2:$A$3001,"&lt;="&amp;$F$3))</f>
        <v/>
      </c>
      <c r="I314" s="22" t="str">
        <f aca="false">IF($A314="","",SUMIFS('الحضور والانصراف'!$K$2:$K$3001,'الحضور والانصراف'!$B$2:$B$3001,$A314,'الحضور والانصراف'!$A$2:$A$3001,"&gt;="&amp;$D$3,'الحضور والانصراف'!$A$2:$A$3001,"&lt;="&amp;$F$3))</f>
        <v/>
      </c>
      <c r="J314" s="22" t="str">
        <f aca="false">IF($A314="","",SUMIFS('الحضور والانصراف'!$L$2:$L$3001,'الحضور والانصراف'!$B$2:$B$3001,$A314,'الحضور والانصراف'!$A$2:$A$3001,"&gt;="&amp;$D$3,'الحضور والانصراف'!$A$2:$A$3001,"&lt;="&amp;$F$3))</f>
        <v/>
      </c>
      <c r="K314" s="21" t="str">
        <f aca="false">IF($A314="","",ROUND(SUMIFS('الحضور والانصراف'!$M$2:$M$3001,'الحضور والانصراف'!$B$2:$B$3001,$A314,'الحضور والانصراف'!$A$2:$A$3001,"&gt;="&amp;$D$3,'الحضور والانصراف'!$A$2:$A$3001,"&lt;="&amp;$F$3)/60,2))</f>
        <v/>
      </c>
      <c r="L314" s="21" t="str">
        <f aca="false">IF($A314="","",SUMIFS(المأموريات!$F$2:$F$1001,المأموريات!$A$2:$A$1001,$A314,المأموريات!$C$2:$C$1001,"&gt;="&amp;$D$3,المأموريات!$C$2:$C$1001,"&lt;="&amp;$F$3,المأموريات!$H$2:$H$1001,"موافق"))</f>
        <v/>
      </c>
      <c r="M314" s="24" t="str">
        <f aca="false">IF($A314="","",N(الموظفين!K310))</f>
        <v/>
      </c>
      <c r="N314" s="24" t="str">
        <f aca="false">IF($A314="","",SUMIFS('الحضور والانصراف'!$S$2:$S$3001,'الحضور والانصراف'!$B$2:$B$3001,$A314,'الحضور والانصراف'!$A$2:$A$3001,"&gt;="&amp;$D$3,'الحضور والانصراف'!$A$2:$A$3001,"&lt;="&amp;$F$3))</f>
        <v/>
      </c>
      <c r="O314" s="24" t="str">
        <f aca="false">IF($A314="","",SUMIFS('الحضور والانصراف'!$Q$2:$Q$3001,'الحضور والانصراف'!$B$2:$B$3001,$A314,'الحضور والانصراف'!$A$2:$A$3001,"&gt;="&amp;$D$3,'الحضور والانصراف'!$A$2:$A$3001,"&lt;="&amp;$F$3))</f>
        <v/>
      </c>
      <c r="P314" s="24" t="str">
        <f aca="false">IF($A314="","",SUMIFS('الحضور والانصراف'!$R$2:$R$3001,'الحضور والانصراف'!$B$2:$B$3001,$A314,'الحضور والانصراف'!$A$2:$A$3001,"&gt;="&amp;$D$3,'الحضور والانصراف'!$A$2:$A$3001,"&lt;="&amp;$F$3))</f>
        <v/>
      </c>
      <c r="Q314" s="24" t="str">
        <f aca="false">IF($A314="","",M314+N314-O314-P314)</f>
        <v/>
      </c>
    </row>
    <row r="315" customFormat="false" ht="15" hidden="false" customHeight="false" outlineLevel="0" collapsed="false">
      <c r="A315" s="18" t="str">
        <f aca="false">IF(الموظفين!A311="","",الموظفين!A311)</f>
        <v/>
      </c>
      <c r="B315" s="18" t="str">
        <f aca="false">IF($A315="","",الموظفين!B311)</f>
        <v/>
      </c>
      <c r="C315" s="18" t="str">
        <f aca="false">IF($A315="","",IF(الموظفين!C311="","",الموظفين!C311))</f>
        <v/>
      </c>
      <c r="D315" s="22" t="str">
        <f aca="false">IF($A315="","",COUNTIFS('الحضور والانصراف'!$B$2:$B$3001,$A315,'الحضور والانصراف'!$P$2:$P$3001,"حاضر",'الحضور والانصراف'!$A$2:$A$3001,"&gt;="&amp;$D$3,'الحضور والانصراف'!$A$2:$A$3001,"&lt;="&amp;$F$3)+COUNTIFS('الحضور والانصراف'!$B$2:$B$3001,$A315,'الحضور والانصراف'!$P$2:$P$3001,"متأخر",'الحضور والانصراف'!$A$2:$A$3001,"&gt;="&amp;$D$3,'الحضور والانصراف'!$A$2:$A$3001,"&lt;="&amp;$F$3)+COUNTIFS('الحضور والانصراف'!$B$2:$B$3001,$A315,'الحضور والانصراف'!$P$2:$P$3001,"بدون انصراف",'الحضور والانصراف'!$A$2:$A$3001,"&gt;="&amp;$D$3,'الحضور والانصراف'!$A$2:$A$3001,"&lt;="&amp;$F$3))</f>
        <v/>
      </c>
      <c r="E315" s="22" t="str">
        <f aca="false">IF($A315="","",COUNTIFS('الحضور والانصراف'!$B$2:$B$3001,$A315,'الحضور والانصراف'!$P$2:$P$3001,"متأخر",'الحضور والانصراف'!$A$2:$A$3001,"&gt;="&amp;$D$3,'الحضور والانصراف'!$A$2:$A$3001,"&lt;="&amp;$F$3))</f>
        <v/>
      </c>
      <c r="F315" s="22" t="str">
        <f aca="false">IF($A315="","",COUNTIFS('الحضور والانصراف'!$B$2:$B$3001,$A315,'الحضور والانصراف'!$P$2:$P$3001,"غائب",'الحضور والانصراف'!$A$2:$A$3001,"&gt;="&amp;$D$3,'الحضور والانصراف'!$A$2:$A$3001,"&lt;="&amp;$F$3)+COUNTIFS('الحضور والانصراف'!$B$2:$B$3001,$A315,'الحضور والانصراف'!$P$2:$P$3001,"غياب",'الحضور والانصراف'!$A$2:$A$3001,"&gt;="&amp;$D$3,'الحضور والانصراف'!$A$2:$A$3001,"&lt;="&amp;$F$3))</f>
        <v/>
      </c>
      <c r="G315" s="22" t="str">
        <f aca="false">IF($A315="","",SUMIFS(الإجازات!$I$2:$I$1001,الإجازات!$A$2:$A$1001,$A315,الإجازات!$G$2:$G$1001,"مقبولة"))</f>
        <v/>
      </c>
      <c r="H315" s="21" t="str">
        <f aca="false">IF($A315="","",SUMIFS('الحضور والانصراف'!$J$2:$J$3001,'الحضور والانصراف'!$B$2:$B$3001,$A315,'الحضور والانصراف'!$A$2:$A$3001,"&gt;="&amp;$D$3,'الحضور والانصراف'!$A$2:$A$3001,"&lt;="&amp;$F$3))</f>
        <v/>
      </c>
      <c r="I315" s="22" t="str">
        <f aca="false">IF($A315="","",SUMIFS('الحضور والانصراف'!$K$2:$K$3001,'الحضور والانصراف'!$B$2:$B$3001,$A315,'الحضور والانصراف'!$A$2:$A$3001,"&gt;="&amp;$D$3,'الحضور والانصراف'!$A$2:$A$3001,"&lt;="&amp;$F$3))</f>
        <v/>
      </c>
      <c r="J315" s="22" t="str">
        <f aca="false">IF($A315="","",SUMIFS('الحضور والانصراف'!$L$2:$L$3001,'الحضور والانصراف'!$B$2:$B$3001,$A315,'الحضور والانصراف'!$A$2:$A$3001,"&gt;="&amp;$D$3,'الحضور والانصراف'!$A$2:$A$3001,"&lt;="&amp;$F$3))</f>
        <v/>
      </c>
      <c r="K315" s="21" t="str">
        <f aca="false">IF($A315="","",ROUND(SUMIFS('الحضور والانصراف'!$M$2:$M$3001,'الحضور والانصراف'!$B$2:$B$3001,$A315,'الحضور والانصراف'!$A$2:$A$3001,"&gt;="&amp;$D$3,'الحضور والانصراف'!$A$2:$A$3001,"&lt;="&amp;$F$3)/60,2))</f>
        <v/>
      </c>
      <c r="L315" s="21" t="str">
        <f aca="false">IF($A315="","",SUMIFS(المأموريات!$F$2:$F$1001,المأموريات!$A$2:$A$1001,$A315,المأموريات!$C$2:$C$1001,"&gt;="&amp;$D$3,المأموريات!$C$2:$C$1001,"&lt;="&amp;$F$3,المأموريات!$H$2:$H$1001,"موافق"))</f>
        <v/>
      </c>
      <c r="M315" s="24" t="str">
        <f aca="false">IF($A315="","",N(الموظفين!K311))</f>
        <v/>
      </c>
      <c r="N315" s="24" t="str">
        <f aca="false">IF($A315="","",SUMIFS('الحضور والانصراف'!$S$2:$S$3001,'الحضور والانصراف'!$B$2:$B$3001,$A315,'الحضور والانصراف'!$A$2:$A$3001,"&gt;="&amp;$D$3,'الحضور والانصراف'!$A$2:$A$3001,"&lt;="&amp;$F$3))</f>
        <v/>
      </c>
      <c r="O315" s="24" t="str">
        <f aca="false">IF($A315="","",SUMIFS('الحضور والانصراف'!$Q$2:$Q$3001,'الحضور والانصراف'!$B$2:$B$3001,$A315,'الحضور والانصراف'!$A$2:$A$3001,"&gt;="&amp;$D$3,'الحضور والانصراف'!$A$2:$A$3001,"&lt;="&amp;$F$3))</f>
        <v/>
      </c>
      <c r="P315" s="24" t="str">
        <f aca="false">IF($A315="","",SUMIFS('الحضور والانصراف'!$R$2:$R$3001,'الحضور والانصراف'!$B$2:$B$3001,$A315,'الحضور والانصراف'!$A$2:$A$3001,"&gt;="&amp;$D$3,'الحضور والانصراف'!$A$2:$A$3001,"&lt;="&amp;$F$3))</f>
        <v/>
      </c>
      <c r="Q315" s="24" t="str">
        <f aca="false">IF($A315="","",M315+N315-O315-P315)</f>
        <v/>
      </c>
    </row>
    <row r="316" customFormat="false" ht="15" hidden="false" customHeight="false" outlineLevel="0" collapsed="false">
      <c r="A316" s="18" t="str">
        <f aca="false">IF(الموظفين!A312="","",الموظفين!A312)</f>
        <v/>
      </c>
      <c r="B316" s="18" t="str">
        <f aca="false">IF($A316="","",الموظفين!B312)</f>
        <v/>
      </c>
      <c r="C316" s="18" t="str">
        <f aca="false">IF($A316="","",IF(الموظفين!C312="","",الموظفين!C312))</f>
        <v/>
      </c>
      <c r="D316" s="22" t="str">
        <f aca="false">IF($A316="","",COUNTIFS('الحضور والانصراف'!$B$2:$B$3001,$A316,'الحضور والانصراف'!$P$2:$P$3001,"حاضر",'الحضور والانصراف'!$A$2:$A$3001,"&gt;="&amp;$D$3,'الحضور والانصراف'!$A$2:$A$3001,"&lt;="&amp;$F$3)+COUNTIFS('الحضور والانصراف'!$B$2:$B$3001,$A316,'الحضور والانصراف'!$P$2:$P$3001,"متأخر",'الحضور والانصراف'!$A$2:$A$3001,"&gt;="&amp;$D$3,'الحضور والانصراف'!$A$2:$A$3001,"&lt;="&amp;$F$3)+COUNTIFS('الحضور والانصراف'!$B$2:$B$3001,$A316,'الحضور والانصراف'!$P$2:$P$3001,"بدون انصراف",'الحضور والانصراف'!$A$2:$A$3001,"&gt;="&amp;$D$3,'الحضور والانصراف'!$A$2:$A$3001,"&lt;="&amp;$F$3))</f>
        <v/>
      </c>
      <c r="E316" s="22" t="str">
        <f aca="false">IF($A316="","",COUNTIFS('الحضور والانصراف'!$B$2:$B$3001,$A316,'الحضور والانصراف'!$P$2:$P$3001,"متأخر",'الحضور والانصراف'!$A$2:$A$3001,"&gt;="&amp;$D$3,'الحضور والانصراف'!$A$2:$A$3001,"&lt;="&amp;$F$3))</f>
        <v/>
      </c>
      <c r="F316" s="22" t="str">
        <f aca="false">IF($A316="","",COUNTIFS('الحضور والانصراف'!$B$2:$B$3001,$A316,'الحضور والانصراف'!$P$2:$P$3001,"غائب",'الحضور والانصراف'!$A$2:$A$3001,"&gt;="&amp;$D$3,'الحضور والانصراف'!$A$2:$A$3001,"&lt;="&amp;$F$3)+COUNTIFS('الحضور والانصراف'!$B$2:$B$3001,$A316,'الحضور والانصراف'!$P$2:$P$3001,"غياب",'الحضور والانصراف'!$A$2:$A$3001,"&gt;="&amp;$D$3,'الحضور والانصراف'!$A$2:$A$3001,"&lt;="&amp;$F$3))</f>
        <v/>
      </c>
      <c r="G316" s="22" t="str">
        <f aca="false">IF($A316="","",SUMIFS(الإجازات!$I$2:$I$1001,الإجازات!$A$2:$A$1001,$A316,الإجازات!$G$2:$G$1001,"مقبولة"))</f>
        <v/>
      </c>
      <c r="H316" s="21" t="str">
        <f aca="false">IF($A316="","",SUMIFS('الحضور والانصراف'!$J$2:$J$3001,'الحضور والانصراف'!$B$2:$B$3001,$A316,'الحضور والانصراف'!$A$2:$A$3001,"&gt;="&amp;$D$3,'الحضور والانصراف'!$A$2:$A$3001,"&lt;="&amp;$F$3))</f>
        <v/>
      </c>
      <c r="I316" s="22" t="str">
        <f aca="false">IF($A316="","",SUMIFS('الحضور والانصراف'!$K$2:$K$3001,'الحضور والانصراف'!$B$2:$B$3001,$A316,'الحضور والانصراف'!$A$2:$A$3001,"&gt;="&amp;$D$3,'الحضور والانصراف'!$A$2:$A$3001,"&lt;="&amp;$F$3))</f>
        <v/>
      </c>
      <c r="J316" s="22" t="str">
        <f aca="false">IF($A316="","",SUMIFS('الحضور والانصراف'!$L$2:$L$3001,'الحضور والانصراف'!$B$2:$B$3001,$A316,'الحضور والانصراف'!$A$2:$A$3001,"&gt;="&amp;$D$3,'الحضور والانصراف'!$A$2:$A$3001,"&lt;="&amp;$F$3))</f>
        <v/>
      </c>
      <c r="K316" s="21" t="str">
        <f aca="false">IF($A316="","",ROUND(SUMIFS('الحضور والانصراف'!$M$2:$M$3001,'الحضور والانصراف'!$B$2:$B$3001,$A316,'الحضور والانصراف'!$A$2:$A$3001,"&gt;="&amp;$D$3,'الحضور والانصراف'!$A$2:$A$3001,"&lt;="&amp;$F$3)/60,2))</f>
        <v/>
      </c>
      <c r="L316" s="21" t="str">
        <f aca="false">IF($A316="","",SUMIFS(المأموريات!$F$2:$F$1001,المأموريات!$A$2:$A$1001,$A316,المأموريات!$C$2:$C$1001,"&gt;="&amp;$D$3,المأموريات!$C$2:$C$1001,"&lt;="&amp;$F$3,المأموريات!$H$2:$H$1001,"موافق"))</f>
        <v/>
      </c>
      <c r="M316" s="24" t="str">
        <f aca="false">IF($A316="","",N(الموظفين!K312))</f>
        <v/>
      </c>
      <c r="N316" s="24" t="str">
        <f aca="false">IF($A316="","",SUMIFS('الحضور والانصراف'!$S$2:$S$3001,'الحضور والانصراف'!$B$2:$B$3001,$A316,'الحضور والانصراف'!$A$2:$A$3001,"&gt;="&amp;$D$3,'الحضور والانصراف'!$A$2:$A$3001,"&lt;="&amp;$F$3))</f>
        <v/>
      </c>
      <c r="O316" s="24" t="str">
        <f aca="false">IF($A316="","",SUMIFS('الحضور والانصراف'!$Q$2:$Q$3001,'الحضور والانصراف'!$B$2:$B$3001,$A316,'الحضور والانصراف'!$A$2:$A$3001,"&gt;="&amp;$D$3,'الحضور والانصراف'!$A$2:$A$3001,"&lt;="&amp;$F$3))</f>
        <v/>
      </c>
      <c r="P316" s="24" t="str">
        <f aca="false">IF($A316="","",SUMIFS('الحضور والانصراف'!$R$2:$R$3001,'الحضور والانصراف'!$B$2:$B$3001,$A316,'الحضور والانصراف'!$A$2:$A$3001,"&gt;="&amp;$D$3,'الحضور والانصراف'!$A$2:$A$3001,"&lt;="&amp;$F$3))</f>
        <v/>
      </c>
      <c r="Q316" s="24" t="str">
        <f aca="false">IF($A316="","",M316+N316-O316-P316)</f>
        <v/>
      </c>
    </row>
    <row r="317" customFormat="false" ht="15" hidden="false" customHeight="false" outlineLevel="0" collapsed="false">
      <c r="A317" s="18" t="str">
        <f aca="false">IF(الموظفين!A313="","",الموظفين!A313)</f>
        <v/>
      </c>
      <c r="B317" s="18" t="str">
        <f aca="false">IF($A317="","",الموظفين!B313)</f>
        <v/>
      </c>
      <c r="C317" s="18" t="str">
        <f aca="false">IF($A317="","",IF(الموظفين!C313="","",الموظفين!C313))</f>
        <v/>
      </c>
      <c r="D317" s="22" t="str">
        <f aca="false">IF($A317="","",COUNTIFS('الحضور والانصراف'!$B$2:$B$3001,$A317,'الحضور والانصراف'!$P$2:$P$3001,"حاضر",'الحضور والانصراف'!$A$2:$A$3001,"&gt;="&amp;$D$3,'الحضور والانصراف'!$A$2:$A$3001,"&lt;="&amp;$F$3)+COUNTIFS('الحضور والانصراف'!$B$2:$B$3001,$A317,'الحضور والانصراف'!$P$2:$P$3001,"متأخر",'الحضور والانصراف'!$A$2:$A$3001,"&gt;="&amp;$D$3,'الحضور والانصراف'!$A$2:$A$3001,"&lt;="&amp;$F$3)+COUNTIFS('الحضور والانصراف'!$B$2:$B$3001,$A317,'الحضور والانصراف'!$P$2:$P$3001,"بدون انصراف",'الحضور والانصراف'!$A$2:$A$3001,"&gt;="&amp;$D$3,'الحضور والانصراف'!$A$2:$A$3001,"&lt;="&amp;$F$3))</f>
        <v/>
      </c>
      <c r="E317" s="22" t="str">
        <f aca="false">IF($A317="","",COUNTIFS('الحضور والانصراف'!$B$2:$B$3001,$A317,'الحضور والانصراف'!$P$2:$P$3001,"متأخر",'الحضور والانصراف'!$A$2:$A$3001,"&gt;="&amp;$D$3,'الحضور والانصراف'!$A$2:$A$3001,"&lt;="&amp;$F$3))</f>
        <v/>
      </c>
      <c r="F317" s="22" t="str">
        <f aca="false">IF($A317="","",COUNTIFS('الحضور والانصراف'!$B$2:$B$3001,$A317,'الحضور والانصراف'!$P$2:$P$3001,"غائب",'الحضور والانصراف'!$A$2:$A$3001,"&gt;="&amp;$D$3,'الحضور والانصراف'!$A$2:$A$3001,"&lt;="&amp;$F$3)+COUNTIFS('الحضور والانصراف'!$B$2:$B$3001,$A317,'الحضور والانصراف'!$P$2:$P$3001,"غياب",'الحضور والانصراف'!$A$2:$A$3001,"&gt;="&amp;$D$3,'الحضور والانصراف'!$A$2:$A$3001,"&lt;="&amp;$F$3))</f>
        <v/>
      </c>
      <c r="G317" s="22" t="str">
        <f aca="false">IF($A317="","",SUMIFS(الإجازات!$I$2:$I$1001,الإجازات!$A$2:$A$1001,$A317,الإجازات!$G$2:$G$1001,"مقبولة"))</f>
        <v/>
      </c>
      <c r="H317" s="21" t="str">
        <f aca="false">IF($A317="","",SUMIFS('الحضور والانصراف'!$J$2:$J$3001,'الحضور والانصراف'!$B$2:$B$3001,$A317,'الحضور والانصراف'!$A$2:$A$3001,"&gt;="&amp;$D$3,'الحضور والانصراف'!$A$2:$A$3001,"&lt;="&amp;$F$3))</f>
        <v/>
      </c>
      <c r="I317" s="22" t="str">
        <f aca="false">IF($A317="","",SUMIFS('الحضور والانصراف'!$K$2:$K$3001,'الحضور والانصراف'!$B$2:$B$3001,$A317,'الحضور والانصراف'!$A$2:$A$3001,"&gt;="&amp;$D$3,'الحضور والانصراف'!$A$2:$A$3001,"&lt;="&amp;$F$3))</f>
        <v/>
      </c>
      <c r="J317" s="22" t="str">
        <f aca="false">IF($A317="","",SUMIFS('الحضور والانصراف'!$L$2:$L$3001,'الحضور والانصراف'!$B$2:$B$3001,$A317,'الحضور والانصراف'!$A$2:$A$3001,"&gt;="&amp;$D$3,'الحضور والانصراف'!$A$2:$A$3001,"&lt;="&amp;$F$3))</f>
        <v/>
      </c>
      <c r="K317" s="21" t="str">
        <f aca="false">IF($A317="","",ROUND(SUMIFS('الحضور والانصراف'!$M$2:$M$3001,'الحضور والانصراف'!$B$2:$B$3001,$A317,'الحضور والانصراف'!$A$2:$A$3001,"&gt;="&amp;$D$3,'الحضور والانصراف'!$A$2:$A$3001,"&lt;="&amp;$F$3)/60,2))</f>
        <v/>
      </c>
      <c r="L317" s="21" t="str">
        <f aca="false">IF($A317="","",SUMIFS(المأموريات!$F$2:$F$1001,المأموريات!$A$2:$A$1001,$A317,المأموريات!$C$2:$C$1001,"&gt;="&amp;$D$3,المأموريات!$C$2:$C$1001,"&lt;="&amp;$F$3,المأموريات!$H$2:$H$1001,"موافق"))</f>
        <v/>
      </c>
      <c r="M317" s="24" t="str">
        <f aca="false">IF($A317="","",N(الموظفين!K313))</f>
        <v/>
      </c>
      <c r="N317" s="24" t="str">
        <f aca="false">IF($A317="","",SUMIFS('الحضور والانصراف'!$S$2:$S$3001,'الحضور والانصراف'!$B$2:$B$3001,$A317,'الحضور والانصراف'!$A$2:$A$3001,"&gt;="&amp;$D$3,'الحضور والانصراف'!$A$2:$A$3001,"&lt;="&amp;$F$3))</f>
        <v/>
      </c>
      <c r="O317" s="24" t="str">
        <f aca="false">IF($A317="","",SUMIFS('الحضور والانصراف'!$Q$2:$Q$3001,'الحضور والانصراف'!$B$2:$B$3001,$A317,'الحضور والانصراف'!$A$2:$A$3001,"&gt;="&amp;$D$3,'الحضور والانصراف'!$A$2:$A$3001,"&lt;="&amp;$F$3))</f>
        <v/>
      </c>
      <c r="P317" s="24" t="str">
        <f aca="false">IF($A317="","",SUMIFS('الحضور والانصراف'!$R$2:$R$3001,'الحضور والانصراف'!$B$2:$B$3001,$A317,'الحضور والانصراف'!$A$2:$A$3001,"&gt;="&amp;$D$3,'الحضور والانصراف'!$A$2:$A$3001,"&lt;="&amp;$F$3))</f>
        <v/>
      </c>
      <c r="Q317" s="24" t="str">
        <f aca="false">IF($A317="","",M317+N317-O317-P317)</f>
        <v/>
      </c>
    </row>
    <row r="318" customFormat="false" ht="15" hidden="false" customHeight="false" outlineLevel="0" collapsed="false">
      <c r="A318" s="18" t="str">
        <f aca="false">IF(الموظفين!A314="","",الموظفين!A314)</f>
        <v/>
      </c>
      <c r="B318" s="18" t="str">
        <f aca="false">IF($A318="","",الموظفين!B314)</f>
        <v/>
      </c>
      <c r="C318" s="18" t="str">
        <f aca="false">IF($A318="","",IF(الموظفين!C314="","",الموظفين!C314))</f>
        <v/>
      </c>
      <c r="D318" s="22" t="str">
        <f aca="false">IF($A318="","",COUNTIFS('الحضور والانصراف'!$B$2:$B$3001,$A318,'الحضور والانصراف'!$P$2:$P$3001,"حاضر",'الحضور والانصراف'!$A$2:$A$3001,"&gt;="&amp;$D$3,'الحضور والانصراف'!$A$2:$A$3001,"&lt;="&amp;$F$3)+COUNTIFS('الحضور والانصراف'!$B$2:$B$3001,$A318,'الحضور والانصراف'!$P$2:$P$3001,"متأخر",'الحضور والانصراف'!$A$2:$A$3001,"&gt;="&amp;$D$3,'الحضور والانصراف'!$A$2:$A$3001,"&lt;="&amp;$F$3)+COUNTIFS('الحضور والانصراف'!$B$2:$B$3001,$A318,'الحضور والانصراف'!$P$2:$P$3001,"بدون انصراف",'الحضور والانصراف'!$A$2:$A$3001,"&gt;="&amp;$D$3,'الحضور والانصراف'!$A$2:$A$3001,"&lt;="&amp;$F$3))</f>
        <v/>
      </c>
      <c r="E318" s="22" t="str">
        <f aca="false">IF($A318="","",COUNTIFS('الحضور والانصراف'!$B$2:$B$3001,$A318,'الحضور والانصراف'!$P$2:$P$3001,"متأخر",'الحضور والانصراف'!$A$2:$A$3001,"&gt;="&amp;$D$3,'الحضور والانصراف'!$A$2:$A$3001,"&lt;="&amp;$F$3))</f>
        <v/>
      </c>
      <c r="F318" s="22" t="str">
        <f aca="false">IF($A318="","",COUNTIFS('الحضور والانصراف'!$B$2:$B$3001,$A318,'الحضور والانصراف'!$P$2:$P$3001,"غائب",'الحضور والانصراف'!$A$2:$A$3001,"&gt;="&amp;$D$3,'الحضور والانصراف'!$A$2:$A$3001,"&lt;="&amp;$F$3)+COUNTIFS('الحضور والانصراف'!$B$2:$B$3001,$A318,'الحضور والانصراف'!$P$2:$P$3001,"غياب",'الحضور والانصراف'!$A$2:$A$3001,"&gt;="&amp;$D$3,'الحضور والانصراف'!$A$2:$A$3001,"&lt;="&amp;$F$3))</f>
        <v/>
      </c>
      <c r="G318" s="22" t="str">
        <f aca="false">IF($A318="","",SUMIFS(الإجازات!$I$2:$I$1001,الإجازات!$A$2:$A$1001,$A318,الإجازات!$G$2:$G$1001,"مقبولة"))</f>
        <v/>
      </c>
      <c r="H318" s="21" t="str">
        <f aca="false">IF($A318="","",SUMIFS('الحضور والانصراف'!$J$2:$J$3001,'الحضور والانصراف'!$B$2:$B$3001,$A318,'الحضور والانصراف'!$A$2:$A$3001,"&gt;="&amp;$D$3,'الحضور والانصراف'!$A$2:$A$3001,"&lt;="&amp;$F$3))</f>
        <v/>
      </c>
      <c r="I318" s="22" t="str">
        <f aca="false">IF($A318="","",SUMIFS('الحضور والانصراف'!$K$2:$K$3001,'الحضور والانصراف'!$B$2:$B$3001,$A318,'الحضور والانصراف'!$A$2:$A$3001,"&gt;="&amp;$D$3,'الحضور والانصراف'!$A$2:$A$3001,"&lt;="&amp;$F$3))</f>
        <v/>
      </c>
      <c r="J318" s="22" t="str">
        <f aca="false">IF($A318="","",SUMIFS('الحضور والانصراف'!$L$2:$L$3001,'الحضور والانصراف'!$B$2:$B$3001,$A318,'الحضور والانصراف'!$A$2:$A$3001,"&gt;="&amp;$D$3,'الحضور والانصراف'!$A$2:$A$3001,"&lt;="&amp;$F$3))</f>
        <v/>
      </c>
      <c r="K318" s="21" t="str">
        <f aca="false">IF($A318="","",ROUND(SUMIFS('الحضور والانصراف'!$M$2:$M$3001,'الحضور والانصراف'!$B$2:$B$3001,$A318,'الحضور والانصراف'!$A$2:$A$3001,"&gt;="&amp;$D$3,'الحضور والانصراف'!$A$2:$A$3001,"&lt;="&amp;$F$3)/60,2))</f>
        <v/>
      </c>
      <c r="L318" s="21" t="str">
        <f aca="false">IF($A318="","",SUMIFS(المأموريات!$F$2:$F$1001,المأموريات!$A$2:$A$1001,$A318,المأموريات!$C$2:$C$1001,"&gt;="&amp;$D$3,المأموريات!$C$2:$C$1001,"&lt;="&amp;$F$3,المأموريات!$H$2:$H$1001,"موافق"))</f>
        <v/>
      </c>
      <c r="M318" s="24" t="str">
        <f aca="false">IF($A318="","",N(الموظفين!K314))</f>
        <v/>
      </c>
      <c r="N318" s="24" t="str">
        <f aca="false">IF($A318="","",SUMIFS('الحضور والانصراف'!$S$2:$S$3001,'الحضور والانصراف'!$B$2:$B$3001,$A318,'الحضور والانصراف'!$A$2:$A$3001,"&gt;="&amp;$D$3,'الحضور والانصراف'!$A$2:$A$3001,"&lt;="&amp;$F$3))</f>
        <v/>
      </c>
      <c r="O318" s="24" t="str">
        <f aca="false">IF($A318="","",SUMIFS('الحضور والانصراف'!$Q$2:$Q$3001,'الحضور والانصراف'!$B$2:$B$3001,$A318,'الحضور والانصراف'!$A$2:$A$3001,"&gt;="&amp;$D$3,'الحضور والانصراف'!$A$2:$A$3001,"&lt;="&amp;$F$3))</f>
        <v/>
      </c>
      <c r="P318" s="24" t="str">
        <f aca="false">IF($A318="","",SUMIFS('الحضور والانصراف'!$R$2:$R$3001,'الحضور والانصراف'!$B$2:$B$3001,$A318,'الحضور والانصراف'!$A$2:$A$3001,"&gt;="&amp;$D$3,'الحضور والانصراف'!$A$2:$A$3001,"&lt;="&amp;$F$3))</f>
        <v/>
      </c>
      <c r="Q318" s="24" t="str">
        <f aca="false">IF($A318="","",M318+N318-O318-P318)</f>
        <v/>
      </c>
    </row>
    <row r="319" customFormat="false" ht="15" hidden="false" customHeight="false" outlineLevel="0" collapsed="false">
      <c r="A319" s="18" t="str">
        <f aca="false">IF(الموظفين!A315="","",الموظفين!A315)</f>
        <v/>
      </c>
      <c r="B319" s="18" t="str">
        <f aca="false">IF($A319="","",الموظفين!B315)</f>
        <v/>
      </c>
      <c r="C319" s="18" t="str">
        <f aca="false">IF($A319="","",IF(الموظفين!C315="","",الموظفين!C315))</f>
        <v/>
      </c>
      <c r="D319" s="22" t="str">
        <f aca="false">IF($A319="","",COUNTIFS('الحضور والانصراف'!$B$2:$B$3001,$A319,'الحضور والانصراف'!$P$2:$P$3001,"حاضر",'الحضور والانصراف'!$A$2:$A$3001,"&gt;="&amp;$D$3,'الحضور والانصراف'!$A$2:$A$3001,"&lt;="&amp;$F$3)+COUNTIFS('الحضور والانصراف'!$B$2:$B$3001,$A319,'الحضور والانصراف'!$P$2:$P$3001,"متأخر",'الحضور والانصراف'!$A$2:$A$3001,"&gt;="&amp;$D$3,'الحضور والانصراف'!$A$2:$A$3001,"&lt;="&amp;$F$3)+COUNTIFS('الحضور والانصراف'!$B$2:$B$3001,$A319,'الحضور والانصراف'!$P$2:$P$3001,"بدون انصراف",'الحضور والانصراف'!$A$2:$A$3001,"&gt;="&amp;$D$3,'الحضور والانصراف'!$A$2:$A$3001,"&lt;="&amp;$F$3))</f>
        <v/>
      </c>
      <c r="E319" s="22" t="str">
        <f aca="false">IF($A319="","",COUNTIFS('الحضور والانصراف'!$B$2:$B$3001,$A319,'الحضور والانصراف'!$P$2:$P$3001,"متأخر",'الحضور والانصراف'!$A$2:$A$3001,"&gt;="&amp;$D$3,'الحضور والانصراف'!$A$2:$A$3001,"&lt;="&amp;$F$3))</f>
        <v/>
      </c>
      <c r="F319" s="22" t="str">
        <f aca="false">IF($A319="","",COUNTIFS('الحضور والانصراف'!$B$2:$B$3001,$A319,'الحضور والانصراف'!$P$2:$P$3001,"غائب",'الحضور والانصراف'!$A$2:$A$3001,"&gt;="&amp;$D$3,'الحضور والانصراف'!$A$2:$A$3001,"&lt;="&amp;$F$3)+COUNTIFS('الحضور والانصراف'!$B$2:$B$3001,$A319,'الحضور والانصراف'!$P$2:$P$3001,"غياب",'الحضور والانصراف'!$A$2:$A$3001,"&gt;="&amp;$D$3,'الحضور والانصراف'!$A$2:$A$3001,"&lt;="&amp;$F$3))</f>
        <v/>
      </c>
      <c r="G319" s="22" t="str">
        <f aca="false">IF($A319="","",SUMIFS(الإجازات!$I$2:$I$1001,الإجازات!$A$2:$A$1001,$A319,الإجازات!$G$2:$G$1001,"مقبولة"))</f>
        <v/>
      </c>
      <c r="H319" s="21" t="str">
        <f aca="false">IF($A319="","",SUMIFS('الحضور والانصراف'!$J$2:$J$3001,'الحضور والانصراف'!$B$2:$B$3001,$A319,'الحضور والانصراف'!$A$2:$A$3001,"&gt;="&amp;$D$3,'الحضور والانصراف'!$A$2:$A$3001,"&lt;="&amp;$F$3))</f>
        <v/>
      </c>
      <c r="I319" s="22" t="str">
        <f aca="false">IF($A319="","",SUMIFS('الحضور والانصراف'!$K$2:$K$3001,'الحضور والانصراف'!$B$2:$B$3001,$A319,'الحضور والانصراف'!$A$2:$A$3001,"&gt;="&amp;$D$3,'الحضور والانصراف'!$A$2:$A$3001,"&lt;="&amp;$F$3))</f>
        <v/>
      </c>
      <c r="J319" s="22" t="str">
        <f aca="false">IF($A319="","",SUMIFS('الحضور والانصراف'!$L$2:$L$3001,'الحضور والانصراف'!$B$2:$B$3001,$A319,'الحضور والانصراف'!$A$2:$A$3001,"&gt;="&amp;$D$3,'الحضور والانصراف'!$A$2:$A$3001,"&lt;="&amp;$F$3))</f>
        <v/>
      </c>
      <c r="K319" s="21" t="str">
        <f aca="false">IF($A319="","",ROUND(SUMIFS('الحضور والانصراف'!$M$2:$M$3001,'الحضور والانصراف'!$B$2:$B$3001,$A319,'الحضور والانصراف'!$A$2:$A$3001,"&gt;="&amp;$D$3,'الحضور والانصراف'!$A$2:$A$3001,"&lt;="&amp;$F$3)/60,2))</f>
        <v/>
      </c>
      <c r="L319" s="21" t="str">
        <f aca="false">IF($A319="","",SUMIFS(المأموريات!$F$2:$F$1001,المأموريات!$A$2:$A$1001,$A319,المأموريات!$C$2:$C$1001,"&gt;="&amp;$D$3,المأموريات!$C$2:$C$1001,"&lt;="&amp;$F$3,المأموريات!$H$2:$H$1001,"موافق"))</f>
        <v/>
      </c>
      <c r="M319" s="24" t="str">
        <f aca="false">IF($A319="","",N(الموظفين!K315))</f>
        <v/>
      </c>
      <c r="N319" s="24" t="str">
        <f aca="false">IF($A319="","",SUMIFS('الحضور والانصراف'!$S$2:$S$3001,'الحضور والانصراف'!$B$2:$B$3001,$A319,'الحضور والانصراف'!$A$2:$A$3001,"&gt;="&amp;$D$3,'الحضور والانصراف'!$A$2:$A$3001,"&lt;="&amp;$F$3))</f>
        <v/>
      </c>
      <c r="O319" s="24" t="str">
        <f aca="false">IF($A319="","",SUMIFS('الحضور والانصراف'!$Q$2:$Q$3001,'الحضور والانصراف'!$B$2:$B$3001,$A319,'الحضور والانصراف'!$A$2:$A$3001,"&gt;="&amp;$D$3,'الحضور والانصراف'!$A$2:$A$3001,"&lt;="&amp;$F$3))</f>
        <v/>
      </c>
      <c r="P319" s="24" t="str">
        <f aca="false">IF($A319="","",SUMIFS('الحضور والانصراف'!$R$2:$R$3001,'الحضور والانصراف'!$B$2:$B$3001,$A319,'الحضور والانصراف'!$A$2:$A$3001,"&gt;="&amp;$D$3,'الحضور والانصراف'!$A$2:$A$3001,"&lt;="&amp;$F$3))</f>
        <v/>
      </c>
      <c r="Q319" s="24" t="str">
        <f aca="false">IF($A319="","",M319+N319-O319-P319)</f>
        <v/>
      </c>
    </row>
    <row r="320" customFormat="false" ht="15" hidden="false" customHeight="false" outlineLevel="0" collapsed="false">
      <c r="A320" s="18" t="str">
        <f aca="false">IF(الموظفين!A316="","",الموظفين!A316)</f>
        <v/>
      </c>
      <c r="B320" s="18" t="str">
        <f aca="false">IF($A320="","",الموظفين!B316)</f>
        <v/>
      </c>
      <c r="C320" s="18" t="str">
        <f aca="false">IF($A320="","",IF(الموظفين!C316="","",الموظفين!C316))</f>
        <v/>
      </c>
      <c r="D320" s="22" t="str">
        <f aca="false">IF($A320="","",COUNTIFS('الحضور والانصراف'!$B$2:$B$3001,$A320,'الحضور والانصراف'!$P$2:$P$3001,"حاضر",'الحضور والانصراف'!$A$2:$A$3001,"&gt;="&amp;$D$3,'الحضور والانصراف'!$A$2:$A$3001,"&lt;="&amp;$F$3)+COUNTIFS('الحضور والانصراف'!$B$2:$B$3001,$A320,'الحضور والانصراف'!$P$2:$P$3001,"متأخر",'الحضور والانصراف'!$A$2:$A$3001,"&gt;="&amp;$D$3,'الحضور والانصراف'!$A$2:$A$3001,"&lt;="&amp;$F$3)+COUNTIFS('الحضور والانصراف'!$B$2:$B$3001,$A320,'الحضور والانصراف'!$P$2:$P$3001,"بدون انصراف",'الحضور والانصراف'!$A$2:$A$3001,"&gt;="&amp;$D$3,'الحضور والانصراف'!$A$2:$A$3001,"&lt;="&amp;$F$3))</f>
        <v/>
      </c>
      <c r="E320" s="22" t="str">
        <f aca="false">IF($A320="","",COUNTIFS('الحضور والانصراف'!$B$2:$B$3001,$A320,'الحضور والانصراف'!$P$2:$P$3001,"متأخر",'الحضور والانصراف'!$A$2:$A$3001,"&gt;="&amp;$D$3,'الحضور والانصراف'!$A$2:$A$3001,"&lt;="&amp;$F$3))</f>
        <v/>
      </c>
      <c r="F320" s="22" t="str">
        <f aca="false">IF($A320="","",COUNTIFS('الحضور والانصراف'!$B$2:$B$3001,$A320,'الحضور والانصراف'!$P$2:$P$3001,"غائب",'الحضور والانصراف'!$A$2:$A$3001,"&gt;="&amp;$D$3,'الحضور والانصراف'!$A$2:$A$3001,"&lt;="&amp;$F$3)+COUNTIFS('الحضور والانصراف'!$B$2:$B$3001,$A320,'الحضور والانصراف'!$P$2:$P$3001,"غياب",'الحضور والانصراف'!$A$2:$A$3001,"&gt;="&amp;$D$3,'الحضور والانصراف'!$A$2:$A$3001,"&lt;="&amp;$F$3))</f>
        <v/>
      </c>
      <c r="G320" s="22" t="str">
        <f aca="false">IF($A320="","",SUMIFS(الإجازات!$I$2:$I$1001,الإجازات!$A$2:$A$1001,$A320,الإجازات!$G$2:$G$1001,"مقبولة"))</f>
        <v/>
      </c>
      <c r="H320" s="21" t="str">
        <f aca="false">IF($A320="","",SUMIFS('الحضور والانصراف'!$J$2:$J$3001,'الحضور والانصراف'!$B$2:$B$3001,$A320,'الحضور والانصراف'!$A$2:$A$3001,"&gt;="&amp;$D$3,'الحضور والانصراف'!$A$2:$A$3001,"&lt;="&amp;$F$3))</f>
        <v/>
      </c>
      <c r="I320" s="22" t="str">
        <f aca="false">IF($A320="","",SUMIFS('الحضور والانصراف'!$K$2:$K$3001,'الحضور والانصراف'!$B$2:$B$3001,$A320,'الحضور والانصراف'!$A$2:$A$3001,"&gt;="&amp;$D$3,'الحضور والانصراف'!$A$2:$A$3001,"&lt;="&amp;$F$3))</f>
        <v/>
      </c>
      <c r="J320" s="22" t="str">
        <f aca="false">IF($A320="","",SUMIFS('الحضور والانصراف'!$L$2:$L$3001,'الحضور والانصراف'!$B$2:$B$3001,$A320,'الحضور والانصراف'!$A$2:$A$3001,"&gt;="&amp;$D$3,'الحضور والانصراف'!$A$2:$A$3001,"&lt;="&amp;$F$3))</f>
        <v/>
      </c>
      <c r="K320" s="21" t="str">
        <f aca="false">IF($A320="","",ROUND(SUMIFS('الحضور والانصراف'!$M$2:$M$3001,'الحضور والانصراف'!$B$2:$B$3001,$A320,'الحضور والانصراف'!$A$2:$A$3001,"&gt;="&amp;$D$3,'الحضور والانصراف'!$A$2:$A$3001,"&lt;="&amp;$F$3)/60,2))</f>
        <v/>
      </c>
      <c r="L320" s="21" t="str">
        <f aca="false">IF($A320="","",SUMIFS(المأموريات!$F$2:$F$1001,المأموريات!$A$2:$A$1001,$A320,المأموريات!$C$2:$C$1001,"&gt;="&amp;$D$3,المأموريات!$C$2:$C$1001,"&lt;="&amp;$F$3,المأموريات!$H$2:$H$1001,"موافق"))</f>
        <v/>
      </c>
      <c r="M320" s="24" t="str">
        <f aca="false">IF($A320="","",N(الموظفين!K316))</f>
        <v/>
      </c>
      <c r="N320" s="24" t="str">
        <f aca="false">IF($A320="","",SUMIFS('الحضور والانصراف'!$S$2:$S$3001,'الحضور والانصراف'!$B$2:$B$3001,$A320,'الحضور والانصراف'!$A$2:$A$3001,"&gt;="&amp;$D$3,'الحضور والانصراف'!$A$2:$A$3001,"&lt;="&amp;$F$3))</f>
        <v/>
      </c>
      <c r="O320" s="24" t="str">
        <f aca="false">IF($A320="","",SUMIFS('الحضور والانصراف'!$Q$2:$Q$3001,'الحضور والانصراف'!$B$2:$B$3001,$A320,'الحضور والانصراف'!$A$2:$A$3001,"&gt;="&amp;$D$3,'الحضور والانصراف'!$A$2:$A$3001,"&lt;="&amp;$F$3))</f>
        <v/>
      </c>
      <c r="P320" s="24" t="str">
        <f aca="false">IF($A320="","",SUMIFS('الحضور والانصراف'!$R$2:$R$3001,'الحضور والانصراف'!$B$2:$B$3001,$A320,'الحضور والانصراف'!$A$2:$A$3001,"&gt;="&amp;$D$3,'الحضور والانصراف'!$A$2:$A$3001,"&lt;="&amp;$F$3))</f>
        <v/>
      </c>
      <c r="Q320" s="24" t="str">
        <f aca="false">IF($A320="","",M320+N320-O320-P320)</f>
        <v/>
      </c>
    </row>
    <row r="321" customFormat="false" ht="15" hidden="false" customHeight="false" outlineLevel="0" collapsed="false">
      <c r="A321" s="18" t="str">
        <f aca="false">IF(الموظفين!A317="","",الموظفين!A317)</f>
        <v/>
      </c>
      <c r="B321" s="18" t="str">
        <f aca="false">IF($A321="","",الموظفين!B317)</f>
        <v/>
      </c>
      <c r="C321" s="18" t="str">
        <f aca="false">IF($A321="","",IF(الموظفين!C317="","",الموظفين!C317))</f>
        <v/>
      </c>
      <c r="D321" s="22" t="str">
        <f aca="false">IF($A321="","",COUNTIFS('الحضور والانصراف'!$B$2:$B$3001,$A321,'الحضور والانصراف'!$P$2:$P$3001,"حاضر",'الحضور والانصراف'!$A$2:$A$3001,"&gt;="&amp;$D$3,'الحضور والانصراف'!$A$2:$A$3001,"&lt;="&amp;$F$3)+COUNTIFS('الحضور والانصراف'!$B$2:$B$3001,$A321,'الحضور والانصراف'!$P$2:$P$3001,"متأخر",'الحضور والانصراف'!$A$2:$A$3001,"&gt;="&amp;$D$3,'الحضور والانصراف'!$A$2:$A$3001,"&lt;="&amp;$F$3)+COUNTIFS('الحضور والانصراف'!$B$2:$B$3001,$A321,'الحضور والانصراف'!$P$2:$P$3001,"بدون انصراف",'الحضور والانصراف'!$A$2:$A$3001,"&gt;="&amp;$D$3,'الحضور والانصراف'!$A$2:$A$3001,"&lt;="&amp;$F$3))</f>
        <v/>
      </c>
      <c r="E321" s="22" t="str">
        <f aca="false">IF($A321="","",COUNTIFS('الحضور والانصراف'!$B$2:$B$3001,$A321,'الحضور والانصراف'!$P$2:$P$3001,"متأخر",'الحضور والانصراف'!$A$2:$A$3001,"&gt;="&amp;$D$3,'الحضور والانصراف'!$A$2:$A$3001,"&lt;="&amp;$F$3))</f>
        <v/>
      </c>
      <c r="F321" s="22" t="str">
        <f aca="false">IF($A321="","",COUNTIFS('الحضور والانصراف'!$B$2:$B$3001,$A321,'الحضور والانصراف'!$P$2:$P$3001,"غائب",'الحضور والانصراف'!$A$2:$A$3001,"&gt;="&amp;$D$3,'الحضور والانصراف'!$A$2:$A$3001,"&lt;="&amp;$F$3)+COUNTIFS('الحضور والانصراف'!$B$2:$B$3001,$A321,'الحضور والانصراف'!$P$2:$P$3001,"غياب",'الحضور والانصراف'!$A$2:$A$3001,"&gt;="&amp;$D$3,'الحضور والانصراف'!$A$2:$A$3001,"&lt;="&amp;$F$3))</f>
        <v/>
      </c>
      <c r="G321" s="22" t="str">
        <f aca="false">IF($A321="","",SUMIFS(الإجازات!$I$2:$I$1001,الإجازات!$A$2:$A$1001,$A321,الإجازات!$G$2:$G$1001,"مقبولة"))</f>
        <v/>
      </c>
      <c r="H321" s="21" t="str">
        <f aca="false">IF($A321="","",SUMIFS('الحضور والانصراف'!$J$2:$J$3001,'الحضور والانصراف'!$B$2:$B$3001,$A321,'الحضور والانصراف'!$A$2:$A$3001,"&gt;="&amp;$D$3,'الحضور والانصراف'!$A$2:$A$3001,"&lt;="&amp;$F$3))</f>
        <v/>
      </c>
      <c r="I321" s="22" t="str">
        <f aca="false">IF($A321="","",SUMIFS('الحضور والانصراف'!$K$2:$K$3001,'الحضور والانصراف'!$B$2:$B$3001,$A321,'الحضور والانصراف'!$A$2:$A$3001,"&gt;="&amp;$D$3,'الحضور والانصراف'!$A$2:$A$3001,"&lt;="&amp;$F$3))</f>
        <v/>
      </c>
      <c r="J321" s="22" t="str">
        <f aca="false">IF($A321="","",SUMIFS('الحضور والانصراف'!$L$2:$L$3001,'الحضور والانصراف'!$B$2:$B$3001,$A321,'الحضور والانصراف'!$A$2:$A$3001,"&gt;="&amp;$D$3,'الحضور والانصراف'!$A$2:$A$3001,"&lt;="&amp;$F$3))</f>
        <v/>
      </c>
      <c r="K321" s="21" t="str">
        <f aca="false">IF($A321="","",ROUND(SUMIFS('الحضور والانصراف'!$M$2:$M$3001,'الحضور والانصراف'!$B$2:$B$3001,$A321,'الحضور والانصراف'!$A$2:$A$3001,"&gt;="&amp;$D$3,'الحضور والانصراف'!$A$2:$A$3001,"&lt;="&amp;$F$3)/60,2))</f>
        <v/>
      </c>
      <c r="L321" s="21" t="str">
        <f aca="false">IF($A321="","",SUMIFS(المأموريات!$F$2:$F$1001,المأموريات!$A$2:$A$1001,$A321,المأموريات!$C$2:$C$1001,"&gt;="&amp;$D$3,المأموريات!$C$2:$C$1001,"&lt;="&amp;$F$3,المأموريات!$H$2:$H$1001,"موافق"))</f>
        <v/>
      </c>
      <c r="M321" s="24" t="str">
        <f aca="false">IF($A321="","",N(الموظفين!K317))</f>
        <v/>
      </c>
      <c r="N321" s="24" t="str">
        <f aca="false">IF($A321="","",SUMIFS('الحضور والانصراف'!$S$2:$S$3001,'الحضور والانصراف'!$B$2:$B$3001,$A321,'الحضور والانصراف'!$A$2:$A$3001,"&gt;="&amp;$D$3,'الحضور والانصراف'!$A$2:$A$3001,"&lt;="&amp;$F$3))</f>
        <v/>
      </c>
      <c r="O321" s="24" t="str">
        <f aca="false">IF($A321="","",SUMIFS('الحضور والانصراف'!$Q$2:$Q$3001,'الحضور والانصراف'!$B$2:$B$3001,$A321,'الحضور والانصراف'!$A$2:$A$3001,"&gt;="&amp;$D$3,'الحضور والانصراف'!$A$2:$A$3001,"&lt;="&amp;$F$3))</f>
        <v/>
      </c>
      <c r="P321" s="24" t="str">
        <f aca="false">IF($A321="","",SUMIFS('الحضور والانصراف'!$R$2:$R$3001,'الحضور والانصراف'!$B$2:$B$3001,$A321,'الحضور والانصراف'!$A$2:$A$3001,"&gt;="&amp;$D$3,'الحضور والانصراف'!$A$2:$A$3001,"&lt;="&amp;$F$3))</f>
        <v/>
      </c>
      <c r="Q321" s="24" t="str">
        <f aca="false">IF($A321="","",M321+N321-O321-P321)</f>
        <v/>
      </c>
    </row>
    <row r="322" customFormat="false" ht="15" hidden="false" customHeight="false" outlineLevel="0" collapsed="false">
      <c r="A322" s="18" t="str">
        <f aca="false">IF(الموظفين!A318="","",الموظفين!A318)</f>
        <v/>
      </c>
      <c r="B322" s="18" t="str">
        <f aca="false">IF($A322="","",الموظفين!B318)</f>
        <v/>
      </c>
      <c r="C322" s="18" t="str">
        <f aca="false">IF($A322="","",IF(الموظفين!C318="","",الموظفين!C318))</f>
        <v/>
      </c>
      <c r="D322" s="22" t="str">
        <f aca="false">IF($A322="","",COUNTIFS('الحضور والانصراف'!$B$2:$B$3001,$A322,'الحضور والانصراف'!$P$2:$P$3001,"حاضر",'الحضور والانصراف'!$A$2:$A$3001,"&gt;="&amp;$D$3,'الحضور والانصراف'!$A$2:$A$3001,"&lt;="&amp;$F$3)+COUNTIFS('الحضور والانصراف'!$B$2:$B$3001,$A322,'الحضور والانصراف'!$P$2:$P$3001,"متأخر",'الحضور والانصراف'!$A$2:$A$3001,"&gt;="&amp;$D$3,'الحضور والانصراف'!$A$2:$A$3001,"&lt;="&amp;$F$3)+COUNTIFS('الحضور والانصراف'!$B$2:$B$3001,$A322,'الحضور والانصراف'!$P$2:$P$3001,"بدون انصراف",'الحضور والانصراف'!$A$2:$A$3001,"&gt;="&amp;$D$3,'الحضور والانصراف'!$A$2:$A$3001,"&lt;="&amp;$F$3))</f>
        <v/>
      </c>
      <c r="E322" s="22" t="str">
        <f aca="false">IF($A322="","",COUNTIFS('الحضور والانصراف'!$B$2:$B$3001,$A322,'الحضور والانصراف'!$P$2:$P$3001,"متأخر",'الحضور والانصراف'!$A$2:$A$3001,"&gt;="&amp;$D$3,'الحضور والانصراف'!$A$2:$A$3001,"&lt;="&amp;$F$3))</f>
        <v/>
      </c>
      <c r="F322" s="22" t="str">
        <f aca="false">IF($A322="","",COUNTIFS('الحضور والانصراف'!$B$2:$B$3001,$A322,'الحضور والانصراف'!$P$2:$P$3001,"غائب",'الحضور والانصراف'!$A$2:$A$3001,"&gt;="&amp;$D$3,'الحضور والانصراف'!$A$2:$A$3001,"&lt;="&amp;$F$3)+COUNTIFS('الحضور والانصراف'!$B$2:$B$3001,$A322,'الحضور والانصراف'!$P$2:$P$3001,"غياب",'الحضور والانصراف'!$A$2:$A$3001,"&gt;="&amp;$D$3,'الحضور والانصراف'!$A$2:$A$3001,"&lt;="&amp;$F$3))</f>
        <v/>
      </c>
      <c r="G322" s="22" t="str">
        <f aca="false">IF($A322="","",SUMIFS(الإجازات!$I$2:$I$1001,الإجازات!$A$2:$A$1001,$A322,الإجازات!$G$2:$G$1001,"مقبولة"))</f>
        <v/>
      </c>
      <c r="H322" s="21" t="str">
        <f aca="false">IF($A322="","",SUMIFS('الحضور والانصراف'!$J$2:$J$3001,'الحضور والانصراف'!$B$2:$B$3001,$A322,'الحضور والانصراف'!$A$2:$A$3001,"&gt;="&amp;$D$3,'الحضور والانصراف'!$A$2:$A$3001,"&lt;="&amp;$F$3))</f>
        <v/>
      </c>
      <c r="I322" s="22" t="str">
        <f aca="false">IF($A322="","",SUMIFS('الحضور والانصراف'!$K$2:$K$3001,'الحضور والانصراف'!$B$2:$B$3001,$A322,'الحضور والانصراف'!$A$2:$A$3001,"&gt;="&amp;$D$3,'الحضور والانصراف'!$A$2:$A$3001,"&lt;="&amp;$F$3))</f>
        <v/>
      </c>
      <c r="J322" s="22" t="str">
        <f aca="false">IF($A322="","",SUMIFS('الحضور والانصراف'!$L$2:$L$3001,'الحضور والانصراف'!$B$2:$B$3001,$A322,'الحضور والانصراف'!$A$2:$A$3001,"&gt;="&amp;$D$3,'الحضور والانصراف'!$A$2:$A$3001,"&lt;="&amp;$F$3))</f>
        <v/>
      </c>
      <c r="K322" s="21" t="str">
        <f aca="false">IF($A322="","",ROUND(SUMIFS('الحضور والانصراف'!$M$2:$M$3001,'الحضور والانصراف'!$B$2:$B$3001,$A322,'الحضور والانصراف'!$A$2:$A$3001,"&gt;="&amp;$D$3,'الحضور والانصراف'!$A$2:$A$3001,"&lt;="&amp;$F$3)/60,2))</f>
        <v/>
      </c>
      <c r="L322" s="21" t="str">
        <f aca="false">IF($A322="","",SUMIFS(المأموريات!$F$2:$F$1001,المأموريات!$A$2:$A$1001,$A322,المأموريات!$C$2:$C$1001,"&gt;="&amp;$D$3,المأموريات!$C$2:$C$1001,"&lt;="&amp;$F$3,المأموريات!$H$2:$H$1001,"موافق"))</f>
        <v/>
      </c>
      <c r="M322" s="24" t="str">
        <f aca="false">IF($A322="","",N(الموظفين!K318))</f>
        <v/>
      </c>
      <c r="N322" s="24" t="str">
        <f aca="false">IF($A322="","",SUMIFS('الحضور والانصراف'!$S$2:$S$3001,'الحضور والانصراف'!$B$2:$B$3001,$A322,'الحضور والانصراف'!$A$2:$A$3001,"&gt;="&amp;$D$3,'الحضور والانصراف'!$A$2:$A$3001,"&lt;="&amp;$F$3))</f>
        <v/>
      </c>
      <c r="O322" s="24" t="str">
        <f aca="false">IF($A322="","",SUMIFS('الحضور والانصراف'!$Q$2:$Q$3001,'الحضور والانصراف'!$B$2:$B$3001,$A322,'الحضور والانصراف'!$A$2:$A$3001,"&gt;="&amp;$D$3,'الحضور والانصراف'!$A$2:$A$3001,"&lt;="&amp;$F$3))</f>
        <v/>
      </c>
      <c r="P322" s="24" t="str">
        <f aca="false">IF($A322="","",SUMIFS('الحضور والانصراف'!$R$2:$R$3001,'الحضور والانصراف'!$B$2:$B$3001,$A322,'الحضور والانصراف'!$A$2:$A$3001,"&gt;="&amp;$D$3,'الحضور والانصراف'!$A$2:$A$3001,"&lt;="&amp;$F$3))</f>
        <v/>
      </c>
      <c r="Q322" s="24" t="str">
        <f aca="false">IF($A322="","",M322+N322-O322-P322)</f>
        <v/>
      </c>
    </row>
    <row r="323" customFormat="false" ht="15" hidden="false" customHeight="false" outlineLevel="0" collapsed="false">
      <c r="A323" s="18" t="str">
        <f aca="false">IF(الموظفين!A319="","",الموظفين!A319)</f>
        <v/>
      </c>
      <c r="B323" s="18" t="str">
        <f aca="false">IF($A323="","",الموظفين!B319)</f>
        <v/>
      </c>
      <c r="C323" s="18" t="str">
        <f aca="false">IF($A323="","",IF(الموظفين!C319="","",الموظفين!C319))</f>
        <v/>
      </c>
      <c r="D323" s="22" t="str">
        <f aca="false">IF($A323="","",COUNTIFS('الحضور والانصراف'!$B$2:$B$3001,$A323,'الحضور والانصراف'!$P$2:$P$3001,"حاضر",'الحضور والانصراف'!$A$2:$A$3001,"&gt;="&amp;$D$3,'الحضور والانصراف'!$A$2:$A$3001,"&lt;="&amp;$F$3)+COUNTIFS('الحضور والانصراف'!$B$2:$B$3001,$A323,'الحضور والانصراف'!$P$2:$P$3001,"متأخر",'الحضور والانصراف'!$A$2:$A$3001,"&gt;="&amp;$D$3,'الحضور والانصراف'!$A$2:$A$3001,"&lt;="&amp;$F$3)+COUNTIFS('الحضور والانصراف'!$B$2:$B$3001,$A323,'الحضور والانصراف'!$P$2:$P$3001,"بدون انصراف",'الحضور والانصراف'!$A$2:$A$3001,"&gt;="&amp;$D$3,'الحضور والانصراف'!$A$2:$A$3001,"&lt;="&amp;$F$3))</f>
        <v/>
      </c>
      <c r="E323" s="22" t="str">
        <f aca="false">IF($A323="","",COUNTIFS('الحضور والانصراف'!$B$2:$B$3001,$A323,'الحضور والانصراف'!$P$2:$P$3001,"متأخر",'الحضور والانصراف'!$A$2:$A$3001,"&gt;="&amp;$D$3,'الحضور والانصراف'!$A$2:$A$3001,"&lt;="&amp;$F$3))</f>
        <v/>
      </c>
      <c r="F323" s="22" t="str">
        <f aca="false">IF($A323="","",COUNTIFS('الحضور والانصراف'!$B$2:$B$3001,$A323,'الحضور والانصراف'!$P$2:$P$3001,"غائب",'الحضور والانصراف'!$A$2:$A$3001,"&gt;="&amp;$D$3,'الحضور والانصراف'!$A$2:$A$3001,"&lt;="&amp;$F$3)+COUNTIFS('الحضور والانصراف'!$B$2:$B$3001,$A323,'الحضور والانصراف'!$P$2:$P$3001,"غياب",'الحضور والانصراف'!$A$2:$A$3001,"&gt;="&amp;$D$3,'الحضور والانصراف'!$A$2:$A$3001,"&lt;="&amp;$F$3))</f>
        <v/>
      </c>
      <c r="G323" s="22" t="str">
        <f aca="false">IF($A323="","",SUMIFS(الإجازات!$I$2:$I$1001,الإجازات!$A$2:$A$1001,$A323,الإجازات!$G$2:$G$1001,"مقبولة"))</f>
        <v/>
      </c>
      <c r="H323" s="21" t="str">
        <f aca="false">IF($A323="","",SUMIFS('الحضور والانصراف'!$J$2:$J$3001,'الحضور والانصراف'!$B$2:$B$3001,$A323,'الحضور والانصراف'!$A$2:$A$3001,"&gt;="&amp;$D$3,'الحضور والانصراف'!$A$2:$A$3001,"&lt;="&amp;$F$3))</f>
        <v/>
      </c>
      <c r="I323" s="22" t="str">
        <f aca="false">IF($A323="","",SUMIFS('الحضور والانصراف'!$K$2:$K$3001,'الحضور والانصراف'!$B$2:$B$3001,$A323,'الحضور والانصراف'!$A$2:$A$3001,"&gt;="&amp;$D$3,'الحضور والانصراف'!$A$2:$A$3001,"&lt;="&amp;$F$3))</f>
        <v/>
      </c>
      <c r="J323" s="22" t="str">
        <f aca="false">IF($A323="","",SUMIFS('الحضور والانصراف'!$L$2:$L$3001,'الحضور والانصراف'!$B$2:$B$3001,$A323,'الحضور والانصراف'!$A$2:$A$3001,"&gt;="&amp;$D$3,'الحضور والانصراف'!$A$2:$A$3001,"&lt;="&amp;$F$3))</f>
        <v/>
      </c>
      <c r="K323" s="21" t="str">
        <f aca="false">IF($A323="","",ROUND(SUMIFS('الحضور والانصراف'!$M$2:$M$3001,'الحضور والانصراف'!$B$2:$B$3001,$A323,'الحضور والانصراف'!$A$2:$A$3001,"&gt;="&amp;$D$3,'الحضور والانصراف'!$A$2:$A$3001,"&lt;="&amp;$F$3)/60,2))</f>
        <v/>
      </c>
      <c r="L323" s="21" t="str">
        <f aca="false">IF($A323="","",SUMIFS(المأموريات!$F$2:$F$1001,المأموريات!$A$2:$A$1001,$A323,المأموريات!$C$2:$C$1001,"&gt;="&amp;$D$3,المأموريات!$C$2:$C$1001,"&lt;="&amp;$F$3,المأموريات!$H$2:$H$1001,"موافق"))</f>
        <v/>
      </c>
      <c r="M323" s="24" t="str">
        <f aca="false">IF($A323="","",N(الموظفين!K319))</f>
        <v/>
      </c>
      <c r="N323" s="24" t="str">
        <f aca="false">IF($A323="","",SUMIFS('الحضور والانصراف'!$S$2:$S$3001,'الحضور والانصراف'!$B$2:$B$3001,$A323,'الحضور والانصراف'!$A$2:$A$3001,"&gt;="&amp;$D$3,'الحضور والانصراف'!$A$2:$A$3001,"&lt;="&amp;$F$3))</f>
        <v/>
      </c>
      <c r="O323" s="24" t="str">
        <f aca="false">IF($A323="","",SUMIFS('الحضور والانصراف'!$Q$2:$Q$3001,'الحضور والانصراف'!$B$2:$B$3001,$A323,'الحضور والانصراف'!$A$2:$A$3001,"&gt;="&amp;$D$3,'الحضور والانصراف'!$A$2:$A$3001,"&lt;="&amp;$F$3))</f>
        <v/>
      </c>
      <c r="P323" s="24" t="str">
        <f aca="false">IF($A323="","",SUMIFS('الحضور والانصراف'!$R$2:$R$3001,'الحضور والانصراف'!$B$2:$B$3001,$A323,'الحضور والانصراف'!$A$2:$A$3001,"&gt;="&amp;$D$3,'الحضور والانصراف'!$A$2:$A$3001,"&lt;="&amp;$F$3))</f>
        <v/>
      </c>
      <c r="Q323" s="24" t="str">
        <f aca="false">IF($A323="","",M323+N323-O323-P323)</f>
        <v/>
      </c>
    </row>
    <row r="324" customFormat="false" ht="15" hidden="false" customHeight="false" outlineLevel="0" collapsed="false">
      <c r="A324" s="18" t="str">
        <f aca="false">IF(الموظفين!A320="","",الموظفين!A320)</f>
        <v/>
      </c>
      <c r="B324" s="18" t="str">
        <f aca="false">IF($A324="","",الموظفين!B320)</f>
        <v/>
      </c>
      <c r="C324" s="18" t="str">
        <f aca="false">IF($A324="","",IF(الموظفين!C320="","",الموظفين!C320))</f>
        <v/>
      </c>
      <c r="D324" s="22" t="str">
        <f aca="false">IF($A324="","",COUNTIFS('الحضور والانصراف'!$B$2:$B$3001,$A324,'الحضور والانصراف'!$P$2:$P$3001,"حاضر",'الحضور والانصراف'!$A$2:$A$3001,"&gt;="&amp;$D$3,'الحضور والانصراف'!$A$2:$A$3001,"&lt;="&amp;$F$3)+COUNTIFS('الحضور والانصراف'!$B$2:$B$3001,$A324,'الحضور والانصراف'!$P$2:$P$3001,"متأخر",'الحضور والانصراف'!$A$2:$A$3001,"&gt;="&amp;$D$3,'الحضور والانصراف'!$A$2:$A$3001,"&lt;="&amp;$F$3)+COUNTIFS('الحضور والانصراف'!$B$2:$B$3001,$A324,'الحضور والانصراف'!$P$2:$P$3001,"بدون انصراف",'الحضور والانصراف'!$A$2:$A$3001,"&gt;="&amp;$D$3,'الحضور والانصراف'!$A$2:$A$3001,"&lt;="&amp;$F$3))</f>
        <v/>
      </c>
      <c r="E324" s="22" t="str">
        <f aca="false">IF($A324="","",COUNTIFS('الحضور والانصراف'!$B$2:$B$3001,$A324,'الحضور والانصراف'!$P$2:$P$3001,"متأخر",'الحضور والانصراف'!$A$2:$A$3001,"&gt;="&amp;$D$3,'الحضور والانصراف'!$A$2:$A$3001,"&lt;="&amp;$F$3))</f>
        <v/>
      </c>
      <c r="F324" s="22" t="str">
        <f aca="false">IF($A324="","",COUNTIFS('الحضور والانصراف'!$B$2:$B$3001,$A324,'الحضور والانصراف'!$P$2:$P$3001,"غائب",'الحضور والانصراف'!$A$2:$A$3001,"&gt;="&amp;$D$3,'الحضور والانصراف'!$A$2:$A$3001,"&lt;="&amp;$F$3)+COUNTIFS('الحضور والانصراف'!$B$2:$B$3001,$A324,'الحضور والانصراف'!$P$2:$P$3001,"غياب",'الحضور والانصراف'!$A$2:$A$3001,"&gt;="&amp;$D$3,'الحضور والانصراف'!$A$2:$A$3001,"&lt;="&amp;$F$3))</f>
        <v/>
      </c>
      <c r="G324" s="22" t="str">
        <f aca="false">IF($A324="","",SUMIFS(الإجازات!$I$2:$I$1001,الإجازات!$A$2:$A$1001,$A324,الإجازات!$G$2:$G$1001,"مقبولة"))</f>
        <v/>
      </c>
      <c r="H324" s="21" t="str">
        <f aca="false">IF($A324="","",SUMIFS('الحضور والانصراف'!$J$2:$J$3001,'الحضور والانصراف'!$B$2:$B$3001,$A324,'الحضور والانصراف'!$A$2:$A$3001,"&gt;="&amp;$D$3,'الحضور والانصراف'!$A$2:$A$3001,"&lt;="&amp;$F$3))</f>
        <v/>
      </c>
      <c r="I324" s="22" t="str">
        <f aca="false">IF($A324="","",SUMIFS('الحضور والانصراف'!$K$2:$K$3001,'الحضور والانصراف'!$B$2:$B$3001,$A324,'الحضور والانصراف'!$A$2:$A$3001,"&gt;="&amp;$D$3,'الحضور والانصراف'!$A$2:$A$3001,"&lt;="&amp;$F$3))</f>
        <v/>
      </c>
      <c r="J324" s="22" t="str">
        <f aca="false">IF($A324="","",SUMIFS('الحضور والانصراف'!$L$2:$L$3001,'الحضور والانصراف'!$B$2:$B$3001,$A324,'الحضور والانصراف'!$A$2:$A$3001,"&gt;="&amp;$D$3,'الحضور والانصراف'!$A$2:$A$3001,"&lt;="&amp;$F$3))</f>
        <v/>
      </c>
      <c r="K324" s="21" t="str">
        <f aca="false">IF($A324="","",ROUND(SUMIFS('الحضور والانصراف'!$M$2:$M$3001,'الحضور والانصراف'!$B$2:$B$3001,$A324,'الحضور والانصراف'!$A$2:$A$3001,"&gt;="&amp;$D$3,'الحضور والانصراف'!$A$2:$A$3001,"&lt;="&amp;$F$3)/60,2))</f>
        <v/>
      </c>
      <c r="L324" s="21" t="str">
        <f aca="false">IF($A324="","",SUMIFS(المأموريات!$F$2:$F$1001,المأموريات!$A$2:$A$1001,$A324,المأموريات!$C$2:$C$1001,"&gt;="&amp;$D$3,المأموريات!$C$2:$C$1001,"&lt;="&amp;$F$3,المأموريات!$H$2:$H$1001,"موافق"))</f>
        <v/>
      </c>
      <c r="M324" s="24" t="str">
        <f aca="false">IF($A324="","",N(الموظفين!K320))</f>
        <v/>
      </c>
      <c r="N324" s="24" t="str">
        <f aca="false">IF($A324="","",SUMIFS('الحضور والانصراف'!$S$2:$S$3001,'الحضور والانصراف'!$B$2:$B$3001,$A324,'الحضور والانصراف'!$A$2:$A$3001,"&gt;="&amp;$D$3,'الحضور والانصراف'!$A$2:$A$3001,"&lt;="&amp;$F$3))</f>
        <v/>
      </c>
      <c r="O324" s="24" t="str">
        <f aca="false">IF($A324="","",SUMIFS('الحضور والانصراف'!$Q$2:$Q$3001,'الحضور والانصراف'!$B$2:$B$3001,$A324,'الحضور والانصراف'!$A$2:$A$3001,"&gt;="&amp;$D$3,'الحضور والانصراف'!$A$2:$A$3001,"&lt;="&amp;$F$3))</f>
        <v/>
      </c>
      <c r="P324" s="24" t="str">
        <f aca="false">IF($A324="","",SUMIFS('الحضور والانصراف'!$R$2:$R$3001,'الحضور والانصراف'!$B$2:$B$3001,$A324,'الحضور والانصراف'!$A$2:$A$3001,"&gt;="&amp;$D$3,'الحضور والانصراف'!$A$2:$A$3001,"&lt;="&amp;$F$3))</f>
        <v/>
      </c>
      <c r="Q324" s="24" t="str">
        <f aca="false">IF($A324="","",M324+N324-O324-P324)</f>
        <v/>
      </c>
    </row>
    <row r="325" customFormat="false" ht="15" hidden="false" customHeight="false" outlineLevel="0" collapsed="false">
      <c r="A325" s="18" t="str">
        <f aca="false">IF(الموظفين!A321="","",الموظفين!A321)</f>
        <v/>
      </c>
      <c r="B325" s="18" t="str">
        <f aca="false">IF($A325="","",الموظفين!B321)</f>
        <v/>
      </c>
      <c r="C325" s="18" t="str">
        <f aca="false">IF($A325="","",IF(الموظفين!C321="","",الموظفين!C321))</f>
        <v/>
      </c>
      <c r="D325" s="22" t="str">
        <f aca="false">IF($A325="","",COUNTIFS('الحضور والانصراف'!$B$2:$B$3001,$A325,'الحضور والانصراف'!$P$2:$P$3001,"حاضر",'الحضور والانصراف'!$A$2:$A$3001,"&gt;="&amp;$D$3,'الحضور والانصراف'!$A$2:$A$3001,"&lt;="&amp;$F$3)+COUNTIFS('الحضور والانصراف'!$B$2:$B$3001,$A325,'الحضور والانصراف'!$P$2:$P$3001,"متأخر",'الحضور والانصراف'!$A$2:$A$3001,"&gt;="&amp;$D$3,'الحضور والانصراف'!$A$2:$A$3001,"&lt;="&amp;$F$3)+COUNTIFS('الحضور والانصراف'!$B$2:$B$3001,$A325,'الحضور والانصراف'!$P$2:$P$3001,"بدون انصراف",'الحضور والانصراف'!$A$2:$A$3001,"&gt;="&amp;$D$3,'الحضور والانصراف'!$A$2:$A$3001,"&lt;="&amp;$F$3))</f>
        <v/>
      </c>
      <c r="E325" s="22" t="str">
        <f aca="false">IF($A325="","",COUNTIFS('الحضور والانصراف'!$B$2:$B$3001,$A325,'الحضور والانصراف'!$P$2:$P$3001,"متأخر",'الحضور والانصراف'!$A$2:$A$3001,"&gt;="&amp;$D$3,'الحضور والانصراف'!$A$2:$A$3001,"&lt;="&amp;$F$3))</f>
        <v/>
      </c>
      <c r="F325" s="22" t="str">
        <f aca="false">IF($A325="","",COUNTIFS('الحضور والانصراف'!$B$2:$B$3001,$A325,'الحضور والانصراف'!$P$2:$P$3001,"غائب",'الحضور والانصراف'!$A$2:$A$3001,"&gt;="&amp;$D$3,'الحضور والانصراف'!$A$2:$A$3001,"&lt;="&amp;$F$3)+COUNTIFS('الحضور والانصراف'!$B$2:$B$3001,$A325,'الحضور والانصراف'!$P$2:$P$3001,"غياب",'الحضور والانصراف'!$A$2:$A$3001,"&gt;="&amp;$D$3,'الحضور والانصراف'!$A$2:$A$3001,"&lt;="&amp;$F$3))</f>
        <v/>
      </c>
      <c r="G325" s="22" t="str">
        <f aca="false">IF($A325="","",SUMIFS(الإجازات!$I$2:$I$1001,الإجازات!$A$2:$A$1001,$A325,الإجازات!$G$2:$G$1001,"مقبولة"))</f>
        <v/>
      </c>
      <c r="H325" s="21" t="str">
        <f aca="false">IF($A325="","",SUMIFS('الحضور والانصراف'!$J$2:$J$3001,'الحضور والانصراف'!$B$2:$B$3001,$A325,'الحضور والانصراف'!$A$2:$A$3001,"&gt;="&amp;$D$3,'الحضور والانصراف'!$A$2:$A$3001,"&lt;="&amp;$F$3))</f>
        <v/>
      </c>
      <c r="I325" s="22" t="str">
        <f aca="false">IF($A325="","",SUMIFS('الحضور والانصراف'!$K$2:$K$3001,'الحضور والانصراف'!$B$2:$B$3001,$A325,'الحضور والانصراف'!$A$2:$A$3001,"&gt;="&amp;$D$3,'الحضور والانصراف'!$A$2:$A$3001,"&lt;="&amp;$F$3))</f>
        <v/>
      </c>
      <c r="J325" s="22" t="str">
        <f aca="false">IF($A325="","",SUMIFS('الحضور والانصراف'!$L$2:$L$3001,'الحضور والانصراف'!$B$2:$B$3001,$A325,'الحضور والانصراف'!$A$2:$A$3001,"&gt;="&amp;$D$3,'الحضور والانصراف'!$A$2:$A$3001,"&lt;="&amp;$F$3))</f>
        <v/>
      </c>
      <c r="K325" s="21" t="str">
        <f aca="false">IF($A325="","",ROUND(SUMIFS('الحضور والانصراف'!$M$2:$M$3001,'الحضور والانصراف'!$B$2:$B$3001,$A325,'الحضور والانصراف'!$A$2:$A$3001,"&gt;="&amp;$D$3,'الحضور والانصراف'!$A$2:$A$3001,"&lt;="&amp;$F$3)/60,2))</f>
        <v/>
      </c>
      <c r="L325" s="21" t="str">
        <f aca="false">IF($A325="","",SUMIFS(المأموريات!$F$2:$F$1001,المأموريات!$A$2:$A$1001,$A325,المأموريات!$C$2:$C$1001,"&gt;="&amp;$D$3,المأموريات!$C$2:$C$1001,"&lt;="&amp;$F$3,المأموريات!$H$2:$H$1001,"موافق"))</f>
        <v/>
      </c>
      <c r="M325" s="24" t="str">
        <f aca="false">IF($A325="","",N(الموظفين!K321))</f>
        <v/>
      </c>
      <c r="N325" s="24" t="str">
        <f aca="false">IF($A325="","",SUMIFS('الحضور والانصراف'!$S$2:$S$3001,'الحضور والانصراف'!$B$2:$B$3001,$A325,'الحضور والانصراف'!$A$2:$A$3001,"&gt;="&amp;$D$3,'الحضور والانصراف'!$A$2:$A$3001,"&lt;="&amp;$F$3))</f>
        <v/>
      </c>
      <c r="O325" s="24" t="str">
        <f aca="false">IF($A325="","",SUMIFS('الحضور والانصراف'!$Q$2:$Q$3001,'الحضور والانصراف'!$B$2:$B$3001,$A325,'الحضور والانصراف'!$A$2:$A$3001,"&gt;="&amp;$D$3,'الحضور والانصراف'!$A$2:$A$3001,"&lt;="&amp;$F$3))</f>
        <v/>
      </c>
      <c r="P325" s="24" t="str">
        <f aca="false">IF($A325="","",SUMIFS('الحضور والانصراف'!$R$2:$R$3001,'الحضور والانصراف'!$B$2:$B$3001,$A325,'الحضور والانصراف'!$A$2:$A$3001,"&gt;="&amp;$D$3,'الحضور والانصراف'!$A$2:$A$3001,"&lt;="&amp;$F$3))</f>
        <v/>
      </c>
      <c r="Q325" s="24" t="str">
        <f aca="false">IF($A325="","",M325+N325-O325-P325)</f>
        <v/>
      </c>
    </row>
    <row r="326" customFormat="false" ht="15" hidden="false" customHeight="false" outlineLevel="0" collapsed="false">
      <c r="A326" s="18" t="str">
        <f aca="false">IF(الموظفين!A322="","",الموظفين!A322)</f>
        <v/>
      </c>
      <c r="B326" s="18" t="str">
        <f aca="false">IF($A326="","",الموظفين!B322)</f>
        <v/>
      </c>
      <c r="C326" s="18" t="str">
        <f aca="false">IF($A326="","",IF(الموظفين!C322="","",الموظفين!C322))</f>
        <v/>
      </c>
      <c r="D326" s="22" t="str">
        <f aca="false">IF($A326="","",COUNTIFS('الحضور والانصراف'!$B$2:$B$3001,$A326,'الحضور والانصراف'!$P$2:$P$3001,"حاضر",'الحضور والانصراف'!$A$2:$A$3001,"&gt;="&amp;$D$3,'الحضور والانصراف'!$A$2:$A$3001,"&lt;="&amp;$F$3)+COUNTIFS('الحضور والانصراف'!$B$2:$B$3001,$A326,'الحضور والانصراف'!$P$2:$P$3001,"متأخر",'الحضور والانصراف'!$A$2:$A$3001,"&gt;="&amp;$D$3,'الحضور والانصراف'!$A$2:$A$3001,"&lt;="&amp;$F$3)+COUNTIFS('الحضور والانصراف'!$B$2:$B$3001,$A326,'الحضور والانصراف'!$P$2:$P$3001,"بدون انصراف",'الحضور والانصراف'!$A$2:$A$3001,"&gt;="&amp;$D$3,'الحضور والانصراف'!$A$2:$A$3001,"&lt;="&amp;$F$3))</f>
        <v/>
      </c>
      <c r="E326" s="22" t="str">
        <f aca="false">IF($A326="","",COUNTIFS('الحضور والانصراف'!$B$2:$B$3001,$A326,'الحضور والانصراف'!$P$2:$P$3001,"متأخر",'الحضور والانصراف'!$A$2:$A$3001,"&gt;="&amp;$D$3,'الحضور والانصراف'!$A$2:$A$3001,"&lt;="&amp;$F$3))</f>
        <v/>
      </c>
      <c r="F326" s="22" t="str">
        <f aca="false">IF($A326="","",COUNTIFS('الحضور والانصراف'!$B$2:$B$3001,$A326,'الحضور والانصراف'!$P$2:$P$3001,"غائب",'الحضور والانصراف'!$A$2:$A$3001,"&gt;="&amp;$D$3,'الحضور والانصراف'!$A$2:$A$3001,"&lt;="&amp;$F$3)+COUNTIFS('الحضور والانصراف'!$B$2:$B$3001,$A326,'الحضور والانصراف'!$P$2:$P$3001,"غياب",'الحضور والانصراف'!$A$2:$A$3001,"&gt;="&amp;$D$3,'الحضور والانصراف'!$A$2:$A$3001,"&lt;="&amp;$F$3))</f>
        <v/>
      </c>
      <c r="G326" s="22" t="str">
        <f aca="false">IF($A326="","",SUMIFS(الإجازات!$I$2:$I$1001,الإجازات!$A$2:$A$1001,$A326,الإجازات!$G$2:$G$1001,"مقبولة"))</f>
        <v/>
      </c>
      <c r="H326" s="21" t="str">
        <f aca="false">IF($A326="","",SUMIFS('الحضور والانصراف'!$J$2:$J$3001,'الحضور والانصراف'!$B$2:$B$3001,$A326,'الحضور والانصراف'!$A$2:$A$3001,"&gt;="&amp;$D$3,'الحضور والانصراف'!$A$2:$A$3001,"&lt;="&amp;$F$3))</f>
        <v/>
      </c>
      <c r="I326" s="22" t="str">
        <f aca="false">IF($A326="","",SUMIFS('الحضور والانصراف'!$K$2:$K$3001,'الحضور والانصراف'!$B$2:$B$3001,$A326,'الحضور والانصراف'!$A$2:$A$3001,"&gt;="&amp;$D$3,'الحضور والانصراف'!$A$2:$A$3001,"&lt;="&amp;$F$3))</f>
        <v/>
      </c>
      <c r="J326" s="22" t="str">
        <f aca="false">IF($A326="","",SUMIFS('الحضور والانصراف'!$L$2:$L$3001,'الحضور والانصراف'!$B$2:$B$3001,$A326,'الحضور والانصراف'!$A$2:$A$3001,"&gt;="&amp;$D$3,'الحضور والانصراف'!$A$2:$A$3001,"&lt;="&amp;$F$3))</f>
        <v/>
      </c>
      <c r="K326" s="21" t="str">
        <f aca="false">IF($A326="","",ROUND(SUMIFS('الحضور والانصراف'!$M$2:$M$3001,'الحضور والانصراف'!$B$2:$B$3001,$A326,'الحضور والانصراف'!$A$2:$A$3001,"&gt;="&amp;$D$3,'الحضور والانصراف'!$A$2:$A$3001,"&lt;="&amp;$F$3)/60,2))</f>
        <v/>
      </c>
      <c r="L326" s="21" t="str">
        <f aca="false">IF($A326="","",SUMIFS(المأموريات!$F$2:$F$1001,المأموريات!$A$2:$A$1001,$A326,المأموريات!$C$2:$C$1001,"&gt;="&amp;$D$3,المأموريات!$C$2:$C$1001,"&lt;="&amp;$F$3,المأموريات!$H$2:$H$1001,"موافق"))</f>
        <v/>
      </c>
      <c r="M326" s="24" t="str">
        <f aca="false">IF($A326="","",N(الموظفين!K322))</f>
        <v/>
      </c>
      <c r="N326" s="24" t="str">
        <f aca="false">IF($A326="","",SUMIFS('الحضور والانصراف'!$S$2:$S$3001,'الحضور والانصراف'!$B$2:$B$3001,$A326,'الحضور والانصراف'!$A$2:$A$3001,"&gt;="&amp;$D$3,'الحضور والانصراف'!$A$2:$A$3001,"&lt;="&amp;$F$3))</f>
        <v/>
      </c>
      <c r="O326" s="24" t="str">
        <f aca="false">IF($A326="","",SUMIFS('الحضور والانصراف'!$Q$2:$Q$3001,'الحضور والانصراف'!$B$2:$B$3001,$A326,'الحضور والانصراف'!$A$2:$A$3001,"&gt;="&amp;$D$3,'الحضور والانصراف'!$A$2:$A$3001,"&lt;="&amp;$F$3))</f>
        <v/>
      </c>
      <c r="P326" s="24" t="str">
        <f aca="false">IF($A326="","",SUMIFS('الحضور والانصراف'!$R$2:$R$3001,'الحضور والانصراف'!$B$2:$B$3001,$A326,'الحضور والانصراف'!$A$2:$A$3001,"&gt;="&amp;$D$3,'الحضور والانصراف'!$A$2:$A$3001,"&lt;="&amp;$F$3))</f>
        <v/>
      </c>
      <c r="Q326" s="24" t="str">
        <f aca="false">IF($A326="","",M326+N326-O326-P326)</f>
        <v/>
      </c>
    </row>
    <row r="327" customFormat="false" ht="15" hidden="false" customHeight="false" outlineLevel="0" collapsed="false">
      <c r="A327" s="18" t="str">
        <f aca="false">IF(الموظفين!A323="","",الموظفين!A323)</f>
        <v/>
      </c>
      <c r="B327" s="18" t="str">
        <f aca="false">IF($A327="","",الموظفين!B323)</f>
        <v/>
      </c>
      <c r="C327" s="18" t="str">
        <f aca="false">IF($A327="","",IF(الموظفين!C323="","",الموظفين!C323))</f>
        <v/>
      </c>
      <c r="D327" s="22" t="str">
        <f aca="false">IF($A327="","",COUNTIFS('الحضور والانصراف'!$B$2:$B$3001,$A327,'الحضور والانصراف'!$P$2:$P$3001,"حاضر",'الحضور والانصراف'!$A$2:$A$3001,"&gt;="&amp;$D$3,'الحضور والانصراف'!$A$2:$A$3001,"&lt;="&amp;$F$3)+COUNTIFS('الحضور والانصراف'!$B$2:$B$3001,$A327,'الحضور والانصراف'!$P$2:$P$3001,"متأخر",'الحضور والانصراف'!$A$2:$A$3001,"&gt;="&amp;$D$3,'الحضور والانصراف'!$A$2:$A$3001,"&lt;="&amp;$F$3)+COUNTIFS('الحضور والانصراف'!$B$2:$B$3001,$A327,'الحضور والانصراف'!$P$2:$P$3001,"بدون انصراف",'الحضور والانصراف'!$A$2:$A$3001,"&gt;="&amp;$D$3,'الحضور والانصراف'!$A$2:$A$3001,"&lt;="&amp;$F$3))</f>
        <v/>
      </c>
      <c r="E327" s="22" t="str">
        <f aca="false">IF($A327="","",COUNTIFS('الحضور والانصراف'!$B$2:$B$3001,$A327,'الحضور والانصراف'!$P$2:$P$3001,"متأخر",'الحضور والانصراف'!$A$2:$A$3001,"&gt;="&amp;$D$3,'الحضور والانصراف'!$A$2:$A$3001,"&lt;="&amp;$F$3))</f>
        <v/>
      </c>
      <c r="F327" s="22" t="str">
        <f aca="false">IF($A327="","",COUNTIFS('الحضور والانصراف'!$B$2:$B$3001,$A327,'الحضور والانصراف'!$P$2:$P$3001,"غائب",'الحضور والانصراف'!$A$2:$A$3001,"&gt;="&amp;$D$3,'الحضور والانصراف'!$A$2:$A$3001,"&lt;="&amp;$F$3)+COUNTIFS('الحضور والانصراف'!$B$2:$B$3001,$A327,'الحضور والانصراف'!$P$2:$P$3001,"غياب",'الحضور والانصراف'!$A$2:$A$3001,"&gt;="&amp;$D$3,'الحضور والانصراف'!$A$2:$A$3001,"&lt;="&amp;$F$3))</f>
        <v/>
      </c>
      <c r="G327" s="22" t="str">
        <f aca="false">IF($A327="","",SUMIFS(الإجازات!$I$2:$I$1001,الإجازات!$A$2:$A$1001,$A327,الإجازات!$G$2:$G$1001,"مقبولة"))</f>
        <v/>
      </c>
      <c r="H327" s="21" t="str">
        <f aca="false">IF($A327="","",SUMIFS('الحضور والانصراف'!$J$2:$J$3001,'الحضور والانصراف'!$B$2:$B$3001,$A327,'الحضور والانصراف'!$A$2:$A$3001,"&gt;="&amp;$D$3,'الحضور والانصراف'!$A$2:$A$3001,"&lt;="&amp;$F$3))</f>
        <v/>
      </c>
      <c r="I327" s="22" t="str">
        <f aca="false">IF($A327="","",SUMIFS('الحضور والانصراف'!$K$2:$K$3001,'الحضور والانصراف'!$B$2:$B$3001,$A327,'الحضور والانصراف'!$A$2:$A$3001,"&gt;="&amp;$D$3,'الحضور والانصراف'!$A$2:$A$3001,"&lt;="&amp;$F$3))</f>
        <v/>
      </c>
      <c r="J327" s="22" t="str">
        <f aca="false">IF($A327="","",SUMIFS('الحضور والانصراف'!$L$2:$L$3001,'الحضور والانصراف'!$B$2:$B$3001,$A327,'الحضور والانصراف'!$A$2:$A$3001,"&gt;="&amp;$D$3,'الحضور والانصراف'!$A$2:$A$3001,"&lt;="&amp;$F$3))</f>
        <v/>
      </c>
      <c r="K327" s="21" t="str">
        <f aca="false">IF($A327="","",ROUND(SUMIFS('الحضور والانصراف'!$M$2:$M$3001,'الحضور والانصراف'!$B$2:$B$3001,$A327,'الحضور والانصراف'!$A$2:$A$3001,"&gt;="&amp;$D$3,'الحضور والانصراف'!$A$2:$A$3001,"&lt;="&amp;$F$3)/60,2))</f>
        <v/>
      </c>
      <c r="L327" s="21" t="str">
        <f aca="false">IF($A327="","",SUMIFS(المأموريات!$F$2:$F$1001,المأموريات!$A$2:$A$1001,$A327,المأموريات!$C$2:$C$1001,"&gt;="&amp;$D$3,المأموريات!$C$2:$C$1001,"&lt;="&amp;$F$3,المأموريات!$H$2:$H$1001,"موافق"))</f>
        <v/>
      </c>
      <c r="M327" s="24" t="str">
        <f aca="false">IF($A327="","",N(الموظفين!K323))</f>
        <v/>
      </c>
      <c r="N327" s="24" t="str">
        <f aca="false">IF($A327="","",SUMIFS('الحضور والانصراف'!$S$2:$S$3001,'الحضور والانصراف'!$B$2:$B$3001,$A327,'الحضور والانصراف'!$A$2:$A$3001,"&gt;="&amp;$D$3,'الحضور والانصراف'!$A$2:$A$3001,"&lt;="&amp;$F$3))</f>
        <v/>
      </c>
      <c r="O327" s="24" t="str">
        <f aca="false">IF($A327="","",SUMIFS('الحضور والانصراف'!$Q$2:$Q$3001,'الحضور والانصراف'!$B$2:$B$3001,$A327,'الحضور والانصراف'!$A$2:$A$3001,"&gt;="&amp;$D$3,'الحضور والانصراف'!$A$2:$A$3001,"&lt;="&amp;$F$3))</f>
        <v/>
      </c>
      <c r="P327" s="24" t="str">
        <f aca="false">IF($A327="","",SUMIFS('الحضور والانصراف'!$R$2:$R$3001,'الحضور والانصراف'!$B$2:$B$3001,$A327,'الحضور والانصراف'!$A$2:$A$3001,"&gt;="&amp;$D$3,'الحضور والانصراف'!$A$2:$A$3001,"&lt;="&amp;$F$3))</f>
        <v/>
      </c>
      <c r="Q327" s="24" t="str">
        <f aca="false">IF($A327="","",M327+N327-O327-P327)</f>
        <v/>
      </c>
    </row>
    <row r="328" customFormat="false" ht="15" hidden="false" customHeight="false" outlineLevel="0" collapsed="false">
      <c r="A328" s="18" t="str">
        <f aca="false">IF(الموظفين!A324="","",الموظفين!A324)</f>
        <v/>
      </c>
      <c r="B328" s="18" t="str">
        <f aca="false">IF($A328="","",الموظفين!B324)</f>
        <v/>
      </c>
      <c r="C328" s="18" t="str">
        <f aca="false">IF($A328="","",IF(الموظفين!C324="","",الموظفين!C324))</f>
        <v/>
      </c>
      <c r="D328" s="22" t="str">
        <f aca="false">IF($A328="","",COUNTIFS('الحضور والانصراف'!$B$2:$B$3001,$A328,'الحضور والانصراف'!$P$2:$P$3001,"حاضر",'الحضور والانصراف'!$A$2:$A$3001,"&gt;="&amp;$D$3,'الحضور والانصراف'!$A$2:$A$3001,"&lt;="&amp;$F$3)+COUNTIFS('الحضور والانصراف'!$B$2:$B$3001,$A328,'الحضور والانصراف'!$P$2:$P$3001,"متأخر",'الحضور والانصراف'!$A$2:$A$3001,"&gt;="&amp;$D$3,'الحضور والانصراف'!$A$2:$A$3001,"&lt;="&amp;$F$3)+COUNTIFS('الحضور والانصراف'!$B$2:$B$3001,$A328,'الحضور والانصراف'!$P$2:$P$3001,"بدون انصراف",'الحضور والانصراف'!$A$2:$A$3001,"&gt;="&amp;$D$3,'الحضور والانصراف'!$A$2:$A$3001,"&lt;="&amp;$F$3))</f>
        <v/>
      </c>
      <c r="E328" s="22" t="str">
        <f aca="false">IF($A328="","",COUNTIFS('الحضور والانصراف'!$B$2:$B$3001,$A328,'الحضور والانصراف'!$P$2:$P$3001,"متأخر",'الحضور والانصراف'!$A$2:$A$3001,"&gt;="&amp;$D$3,'الحضور والانصراف'!$A$2:$A$3001,"&lt;="&amp;$F$3))</f>
        <v/>
      </c>
      <c r="F328" s="22" t="str">
        <f aca="false">IF($A328="","",COUNTIFS('الحضور والانصراف'!$B$2:$B$3001,$A328,'الحضور والانصراف'!$P$2:$P$3001,"غائب",'الحضور والانصراف'!$A$2:$A$3001,"&gt;="&amp;$D$3,'الحضور والانصراف'!$A$2:$A$3001,"&lt;="&amp;$F$3)+COUNTIFS('الحضور والانصراف'!$B$2:$B$3001,$A328,'الحضور والانصراف'!$P$2:$P$3001,"غياب",'الحضور والانصراف'!$A$2:$A$3001,"&gt;="&amp;$D$3,'الحضور والانصراف'!$A$2:$A$3001,"&lt;="&amp;$F$3))</f>
        <v/>
      </c>
      <c r="G328" s="22" t="str">
        <f aca="false">IF($A328="","",SUMIFS(الإجازات!$I$2:$I$1001,الإجازات!$A$2:$A$1001,$A328,الإجازات!$G$2:$G$1001,"مقبولة"))</f>
        <v/>
      </c>
      <c r="H328" s="21" t="str">
        <f aca="false">IF($A328="","",SUMIFS('الحضور والانصراف'!$J$2:$J$3001,'الحضور والانصراف'!$B$2:$B$3001,$A328,'الحضور والانصراف'!$A$2:$A$3001,"&gt;="&amp;$D$3,'الحضور والانصراف'!$A$2:$A$3001,"&lt;="&amp;$F$3))</f>
        <v/>
      </c>
      <c r="I328" s="22" t="str">
        <f aca="false">IF($A328="","",SUMIFS('الحضور والانصراف'!$K$2:$K$3001,'الحضور والانصراف'!$B$2:$B$3001,$A328,'الحضور والانصراف'!$A$2:$A$3001,"&gt;="&amp;$D$3,'الحضور والانصراف'!$A$2:$A$3001,"&lt;="&amp;$F$3))</f>
        <v/>
      </c>
      <c r="J328" s="22" t="str">
        <f aca="false">IF($A328="","",SUMIFS('الحضور والانصراف'!$L$2:$L$3001,'الحضور والانصراف'!$B$2:$B$3001,$A328,'الحضور والانصراف'!$A$2:$A$3001,"&gt;="&amp;$D$3,'الحضور والانصراف'!$A$2:$A$3001,"&lt;="&amp;$F$3))</f>
        <v/>
      </c>
      <c r="K328" s="21" t="str">
        <f aca="false">IF($A328="","",ROUND(SUMIFS('الحضور والانصراف'!$M$2:$M$3001,'الحضور والانصراف'!$B$2:$B$3001,$A328,'الحضور والانصراف'!$A$2:$A$3001,"&gt;="&amp;$D$3,'الحضور والانصراف'!$A$2:$A$3001,"&lt;="&amp;$F$3)/60,2))</f>
        <v/>
      </c>
      <c r="L328" s="21" t="str">
        <f aca="false">IF($A328="","",SUMIFS(المأموريات!$F$2:$F$1001,المأموريات!$A$2:$A$1001,$A328,المأموريات!$C$2:$C$1001,"&gt;="&amp;$D$3,المأموريات!$C$2:$C$1001,"&lt;="&amp;$F$3,المأموريات!$H$2:$H$1001,"موافق"))</f>
        <v/>
      </c>
      <c r="M328" s="24" t="str">
        <f aca="false">IF($A328="","",N(الموظفين!K324))</f>
        <v/>
      </c>
      <c r="N328" s="24" t="str">
        <f aca="false">IF($A328="","",SUMIFS('الحضور والانصراف'!$S$2:$S$3001,'الحضور والانصراف'!$B$2:$B$3001,$A328,'الحضور والانصراف'!$A$2:$A$3001,"&gt;="&amp;$D$3,'الحضور والانصراف'!$A$2:$A$3001,"&lt;="&amp;$F$3))</f>
        <v/>
      </c>
      <c r="O328" s="24" t="str">
        <f aca="false">IF($A328="","",SUMIFS('الحضور والانصراف'!$Q$2:$Q$3001,'الحضور والانصراف'!$B$2:$B$3001,$A328,'الحضور والانصراف'!$A$2:$A$3001,"&gt;="&amp;$D$3,'الحضور والانصراف'!$A$2:$A$3001,"&lt;="&amp;$F$3))</f>
        <v/>
      </c>
      <c r="P328" s="24" t="str">
        <f aca="false">IF($A328="","",SUMIFS('الحضور والانصراف'!$R$2:$R$3001,'الحضور والانصراف'!$B$2:$B$3001,$A328,'الحضور والانصراف'!$A$2:$A$3001,"&gt;="&amp;$D$3,'الحضور والانصراف'!$A$2:$A$3001,"&lt;="&amp;$F$3))</f>
        <v/>
      </c>
      <c r="Q328" s="24" t="str">
        <f aca="false">IF($A328="","",M328+N328-O328-P328)</f>
        <v/>
      </c>
    </row>
    <row r="329" customFormat="false" ht="15" hidden="false" customHeight="false" outlineLevel="0" collapsed="false">
      <c r="A329" s="18" t="str">
        <f aca="false">IF(الموظفين!A325="","",الموظفين!A325)</f>
        <v/>
      </c>
      <c r="B329" s="18" t="str">
        <f aca="false">IF($A329="","",الموظفين!B325)</f>
        <v/>
      </c>
      <c r="C329" s="18" t="str">
        <f aca="false">IF($A329="","",IF(الموظفين!C325="","",الموظفين!C325))</f>
        <v/>
      </c>
      <c r="D329" s="22" t="str">
        <f aca="false">IF($A329="","",COUNTIFS('الحضور والانصراف'!$B$2:$B$3001,$A329,'الحضور والانصراف'!$P$2:$P$3001,"حاضر",'الحضور والانصراف'!$A$2:$A$3001,"&gt;="&amp;$D$3,'الحضور والانصراف'!$A$2:$A$3001,"&lt;="&amp;$F$3)+COUNTIFS('الحضور والانصراف'!$B$2:$B$3001,$A329,'الحضور والانصراف'!$P$2:$P$3001,"متأخر",'الحضور والانصراف'!$A$2:$A$3001,"&gt;="&amp;$D$3,'الحضور والانصراف'!$A$2:$A$3001,"&lt;="&amp;$F$3)+COUNTIFS('الحضور والانصراف'!$B$2:$B$3001,$A329,'الحضور والانصراف'!$P$2:$P$3001,"بدون انصراف",'الحضور والانصراف'!$A$2:$A$3001,"&gt;="&amp;$D$3,'الحضور والانصراف'!$A$2:$A$3001,"&lt;="&amp;$F$3))</f>
        <v/>
      </c>
      <c r="E329" s="22" t="str">
        <f aca="false">IF($A329="","",COUNTIFS('الحضور والانصراف'!$B$2:$B$3001,$A329,'الحضور والانصراف'!$P$2:$P$3001,"متأخر",'الحضور والانصراف'!$A$2:$A$3001,"&gt;="&amp;$D$3,'الحضور والانصراف'!$A$2:$A$3001,"&lt;="&amp;$F$3))</f>
        <v/>
      </c>
      <c r="F329" s="22" t="str">
        <f aca="false">IF($A329="","",COUNTIFS('الحضور والانصراف'!$B$2:$B$3001,$A329,'الحضور والانصراف'!$P$2:$P$3001,"غائب",'الحضور والانصراف'!$A$2:$A$3001,"&gt;="&amp;$D$3,'الحضور والانصراف'!$A$2:$A$3001,"&lt;="&amp;$F$3)+COUNTIFS('الحضور والانصراف'!$B$2:$B$3001,$A329,'الحضور والانصراف'!$P$2:$P$3001,"غياب",'الحضور والانصراف'!$A$2:$A$3001,"&gt;="&amp;$D$3,'الحضور والانصراف'!$A$2:$A$3001,"&lt;="&amp;$F$3))</f>
        <v/>
      </c>
      <c r="G329" s="22" t="str">
        <f aca="false">IF($A329="","",SUMIFS(الإجازات!$I$2:$I$1001,الإجازات!$A$2:$A$1001,$A329,الإجازات!$G$2:$G$1001,"مقبولة"))</f>
        <v/>
      </c>
      <c r="H329" s="21" t="str">
        <f aca="false">IF($A329="","",SUMIFS('الحضور والانصراف'!$J$2:$J$3001,'الحضور والانصراف'!$B$2:$B$3001,$A329,'الحضور والانصراف'!$A$2:$A$3001,"&gt;="&amp;$D$3,'الحضور والانصراف'!$A$2:$A$3001,"&lt;="&amp;$F$3))</f>
        <v/>
      </c>
      <c r="I329" s="22" t="str">
        <f aca="false">IF($A329="","",SUMIFS('الحضور والانصراف'!$K$2:$K$3001,'الحضور والانصراف'!$B$2:$B$3001,$A329,'الحضور والانصراف'!$A$2:$A$3001,"&gt;="&amp;$D$3,'الحضور والانصراف'!$A$2:$A$3001,"&lt;="&amp;$F$3))</f>
        <v/>
      </c>
      <c r="J329" s="22" t="str">
        <f aca="false">IF($A329="","",SUMIFS('الحضور والانصراف'!$L$2:$L$3001,'الحضور والانصراف'!$B$2:$B$3001,$A329,'الحضور والانصراف'!$A$2:$A$3001,"&gt;="&amp;$D$3,'الحضور والانصراف'!$A$2:$A$3001,"&lt;="&amp;$F$3))</f>
        <v/>
      </c>
      <c r="K329" s="21" t="str">
        <f aca="false">IF($A329="","",ROUND(SUMIFS('الحضور والانصراف'!$M$2:$M$3001,'الحضور والانصراف'!$B$2:$B$3001,$A329,'الحضور والانصراف'!$A$2:$A$3001,"&gt;="&amp;$D$3,'الحضور والانصراف'!$A$2:$A$3001,"&lt;="&amp;$F$3)/60,2))</f>
        <v/>
      </c>
      <c r="L329" s="21" t="str">
        <f aca="false">IF($A329="","",SUMIFS(المأموريات!$F$2:$F$1001,المأموريات!$A$2:$A$1001,$A329,المأموريات!$C$2:$C$1001,"&gt;="&amp;$D$3,المأموريات!$C$2:$C$1001,"&lt;="&amp;$F$3,المأموريات!$H$2:$H$1001,"موافق"))</f>
        <v/>
      </c>
      <c r="M329" s="24" t="str">
        <f aca="false">IF($A329="","",N(الموظفين!K325))</f>
        <v/>
      </c>
      <c r="N329" s="24" t="str">
        <f aca="false">IF($A329="","",SUMIFS('الحضور والانصراف'!$S$2:$S$3001,'الحضور والانصراف'!$B$2:$B$3001,$A329,'الحضور والانصراف'!$A$2:$A$3001,"&gt;="&amp;$D$3,'الحضور والانصراف'!$A$2:$A$3001,"&lt;="&amp;$F$3))</f>
        <v/>
      </c>
      <c r="O329" s="24" t="str">
        <f aca="false">IF($A329="","",SUMIFS('الحضور والانصراف'!$Q$2:$Q$3001,'الحضور والانصراف'!$B$2:$B$3001,$A329,'الحضور والانصراف'!$A$2:$A$3001,"&gt;="&amp;$D$3,'الحضور والانصراف'!$A$2:$A$3001,"&lt;="&amp;$F$3))</f>
        <v/>
      </c>
      <c r="P329" s="24" t="str">
        <f aca="false">IF($A329="","",SUMIFS('الحضور والانصراف'!$R$2:$R$3001,'الحضور والانصراف'!$B$2:$B$3001,$A329,'الحضور والانصراف'!$A$2:$A$3001,"&gt;="&amp;$D$3,'الحضور والانصراف'!$A$2:$A$3001,"&lt;="&amp;$F$3))</f>
        <v/>
      </c>
      <c r="Q329" s="24" t="str">
        <f aca="false">IF($A329="","",M329+N329-O329-P329)</f>
        <v/>
      </c>
    </row>
    <row r="330" customFormat="false" ht="15" hidden="false" customHeight="false" outlineLevel="0" collapsed="false">
      <c r="A330" s="18" t="str">
        <f aca="false">IF(الموظفين!A326="","",الموظفين!A326)</f>
        <v/>
      </c>
      <c r="B330" s="18" t="str">
        <f aca="false">IF($A330="","",الموظفين!B326)</f>
        <v/>
      </c>
      <c r="C330" s="18" t="str">
        <f aca="false">IF($A330="","",IF(الموظفين!C326="","",الموظفين!C326))</f>
        <v/>
      </c>
      <c r="D330" s="22" t="str">
        <f aca="false">IF($A330="","",COUNTIFS('الحضور والانصراف'!$B$2:$B$3001,$A330,'الحضور والانصراف'!$P$2:$P$3001,"حاضر",'الحضور والانصراف'!$A$2:$A$3001,"&gt;="&amp;$D$3,'الحضور والانصراف'!$A$2:$A$3001,"&lt;="&amp;$F$3)+COUNTIFS('الحضور والانصراف'!$B$2:$B$3001,$A330,'الحضور والانصراف'!$P$2:$P$3001,"متأخر",'الحضور والانصراف'!$A$2:$A$3001,"&gt;="&amp;$D$3,'الحضور والانصراف'!$A$2:$A$3001,"&lt;="&amp;$F$3)+COUNTIFS('الحضور والانصراف'!$B$2:$B$3001,$A330,'الحضور والانصراف'!$P$2:$P$3001,"بدون انصراف",'الحضور والانصراف'!$A$2:$A$3001,"&gt;="&amp;$D$3,'الحضور والانصراف'!$A$2:$A$3001,"&lt;="&amp;$F$3))</f>
        <v/>
      </c>
      <c r="E330" s="22" t="str">
        <f aca="false">IF($A330="","",COUNTIFS('الحضور والانصراف'!$B$2:$B$3001,$A330,'الحضور والانصراف'!$P$2:$P$3001,"متأخر",'الحضور والانصراف'!$A$2:$A$3001,"&gt;="&amp;$D$3,'الحضور والانصراف'!$A$2:$A$3001,"&lt;="&amp;$F$3))</f>
        <v/>
      </c>
      <c r="F330" s="22" t="str">
        <f aca="false">IF($A330="","",COUNTIFS('الحضور والانصراف'!$B$2:$B$3001,$A330,'الحضور والانصراف'!$P$2:$P$3001,"غائب",'الحضور والانصراف'!$A$2:$A$3001,"&gt;="&amp;$D$3,'الحضور والانصراف'!$A$2:$A$3001,"&lt;="&amp;$F$3)+COUNTIFS('الحضور والانصراف'!$B$2:$B$3001,$A330,'الحضور والانصراف'!$P$2:$P$3001,"غياب",'الحضور والانصراف'!$A$2:$A$3001,"&gt;="&amp;$D$3,'الحضور والانصراف'!$A$2:$A$3001,"&lt;="&amp;$F$3))</f>
        <v/>
      </c>
      <c r="G330" s="22" t="str">
        <f aca="false">IF($A330="","",SUMIFS(الإجازات!$I$2:$I$1001,الإجازات!$A$2:$A$1001,$A330,الإجازات!$G$2:$G$1001,"مقبولة"))</f>
        <v/>
      </c>
      <c r="H330" s="21" t="str">
        <f aca="false">IF($A330="","",SUMIFS('الحضور والانصراف'!$J$2:$J$3001,'الحضور والانصراف'!$B$2:$B$3001,$A330,'الحضور والانصراف'!$A$2:$A$3001,"&gt;="&amp;$D$3,'الحضور والانصراف'!$A$2:$A$3001,"&lt;="&amp;$F$3))</f>
        <v/>
      </c>
      <c r="I330" s="22" t="str">
        <f aca="false">IF($A330="","",SUMIFS('الحضور والانصراف'!$K$2:$K$3001,'الحضور والانصراف'!$B$2:$B$3001,$A330,'الحضور والانصراف'!$A$2:$A$3001,"&gt;="&amp;$D$3,'الحضور والانصراف'!$A$2:$A$3001,"&lt;="&amp;$F$3))</f>
        <v/>
      </c>
      <c r="J330" s="22" t="str">
        <f aca="false">IF($A330="","",SUMIFS('الحضور والانصراف'!$L$2:$L$3001,'الحضور والانصراف'!$B$2:$B$3001,$A330,'الحضور والانصراف'!$A$2:$A$3001,"&gt;="&amp;$D$3,'الحضور والانصراف'!$A$2:$A$3001,"&lt;="&amp;$F$3))</f>
        <v/>
      </c>
      <c r="K330" s="21" t="str">
        <f aca="false">IF($A330="","",ROUND(SUMIFS('الحضور والانصراف'!$M$2:$M$3001,'الحضور والانصراف'!$B$2:$B$3001,$A330,'الحضور والانصراف'!$A$2:$A$3001,"&gt;="&amp;$D$3,'الحضور والانصراف'!$A$2:$A$3001,"&lt;="&amp;$F$3)/60,2))</f>
        <v/>
      </c>
      <c r="L330" s="21" t="str">
        <f aca="false">IF($A330="","",SUMIFS(المأموريات!$F$2:$F$1001,المأموريات!$A$2:$A$1001,$A330,المأموريات!$C$2:$C$1001,"&gt;="&amp;$D$3,المأموريات!$C$2:$C$1001,"&lt;="&amp;$F$3,المأموريات!$H$2:$H$1001,"موافق"))</f>
        <v/>
      </c>
      <c r="M330" s="24" t="str">
        <f aca="false">IF($A330="","",N(الموظفين!K326))</f>
        <v/>
      </c>
      <c r="N330" s="24" t="str">
        <f aca="false">IF($A330="","",SUMIFS('الحضور والانصراف'!$S$2:$S$3001,'الحضور والانصراف'!$B$2:$B$3001,$A330,'الحضور والانصراف'!$A$2:$A$3001,"&gt;="&amp;$D$3,'الحضور والانصراف'!$A$2:$A$3001,"&lt;="&amp;$F$3))</f>
        <v/>
      </c>
      <c r="O330" s="24" t="str">
        <f aca="false">IF($A330="","",SUMIFS('الحضور والانصراف'!$Q$2:$Q$3001,'الحضور والانصراف'!$B$2:$B$3001,$A330,'الحضور والانصراف'!$A$2:$A$3001,"&gt;="&amp;$D$3,'الحضور والانصراف'!$A$2:$A$3001,"&lt;="&amp;$F$3))</f>
        <v/>
      </c>
      <c r="P330" s="24" t="str">
        <f aca="false">IF($A330="","",SUMIFS('الحضور والانصراف'!$R$2:$R$3001,'الحضور والانصراف'!$B$2:$B$3001,$A330,'الحضور والانصراف'!$A$2:$A$3001,"&gt;="&amp;$D$3,'الحضور والانصراف'!$A$2:$A$3001,"&lt;="&amp;$F$3))</f>
        <v/>
      </c>
      <c r="Q330" s="24" t="str">
        <f aca="false">IF($A330="","",M330+N330-O330-P330)</f>
        <v/>
      </c>
    </row>
    <row r="331" customFormat="false" ht="15" hidden="false" customHeight="false" outlineLevel="0" collapsed="false">
      <c r="A331" s="18" t="str">
        <f aca="false">IF(الموظفين!A327="","",الموظفين!A327)</f>
        <v/>
      </c>
      <c r="B331" s="18" t="str">
        <f aca="false">IF($A331="","",الموظفين!B327)</f>
        <v/>
      </c>
      <c r="C331" s="18" t="str">
        <f aca="false">IF($A331="","",IF(الموظفين!C327="","",الموظفين!C327))</f>
        <v/>
      </c>
      <c r="D331" s="22" t="str">
        <f aca="false">IF($A331="","",COUNTIFS('الحضور والانصراف'!$B$2:$B$3001,$A331,'الحضور والانصراف'!$P$2:$P$3001,"حاضر",'الحضور والانصراف'!$A$2:$A$3001,"&gt;="&amp;$D$3,'الحضور والانصراف'!$A$2:$A$3001,"&lt;="&amp;$F$3)+COUNTIFS('الحضور والانصراف'!$B$2:$B$3001,$A331,'الحضور والانصراف'!$P$2:$P$3001,"متأخر",'الحضور والانصراف'!$A$2:$A$3001,"&gt;="&amp;$D$3,'الحضور والانصراف'!$A$2:$A$3001,"&lt;="&amp;$F$3)+COUNTIFS('الحضور والانصراف'!$B$2:$B$3001,$A331,'الحضور والانصراف'!$P$2:$P$3001,"بدون انصراف",'الحضور والانصراف'!$A$2:$A$3001,"&gt;="&amp;$D$3,'الحضور والانصراف'!$A$2:$A$3001,"&lt;="&amp;$F$3))</f>
        <v/>
      </c>
      <c r="E331" s="22" t="str">
        <f aca="false">IF($A331="","",COUNTIFS('الحضور والانصراف'!$B$2:$B$3001,$A331,'الحضور والانصراف'!$P$2:$P$3001,"متأخر",'الحضور والانصراف'!$A$2:$A$3001,"&gt;="&amp;$D$3,'الحضور والانصراف'!$A$2:$A$3001,"&lt;="&amp;$F$3))</f>
        <v/>
      </c>
      <c r="F331" s="22" t="str">
        <f aca="false">IF($A331="","",COUNTIFS('الحضور والانصراف'!$B$2:$B$3001,$A331,'الحضور والانصراف'!$P$2:$P$3001,"غائب",'الحضور والانصراف'!$A$2:$A$3001,"&gt;="&amp;$D$3,'الحضور والانصراف'!$A$2:$A$3001,"&lt;="&amp;$F$3)+COUNTIFS('الحضور والانصراف'!$B$2:$B$3001,$A331,'الحضور والانصراف'!$P$2:$P$3001,"غياب",'الحضور والانصراف'!$A$2:$A$3001,"&gt;="&amp;$D$3,'الحضور والانصراف'!$A$2:$A$3001,"&lt;="&amp;$F$3))</f>
        <v/>
      </c>
      <c r="G331" s="22" t="str">
        <f aca="false">IF($A331="","",SUMIFS(الإجازات!$I$2:$I$1001,الإجازات!$A$2:$A$1001,$A331,الإجازات!$G$2:$G$1001,"مقبولة"))</f>
        <v/>
      </c>
      <c r="H331" s="21" t="str">
        <f aca="false">IF($A331="","",SUMIFS('الحضور والانصراف'!$J$2:$J$3001,'الحضور والانصراف'!$B$2:$B$3001,$A331,'الحضور والانصراف'!$A$2:$A$3001,"&gt;="&amp;$D$3,'الحضور والانصراف'!$A$2:$A$3001,"&lt;="&amp;$F$3))</f>
        <v/>
      </c>
      <c r="I331" s="22" t="str">
        <f aca="false">IF($A331="","",SUMIFS('الحضور والانصراف'!$K$2:$K$3001,'الحضور والانصراف'!$B$2:$B$3001,$A331,'الحضور والانصراف'!$A$2:$A$3001,"&gt;="&amp;$D$3,'الحضور والانصراف'!$A$2:$A$3001,"&lt;="&amp;$F$3))</f>
        <v/>
      </c>
      <c r="J331" s="22" t="str">
        <f aca="false">IF($A331="","",SUMIFS('الحضور والانصراف'!$L$2:$L$3001,'الحضور والانصراف'!$B$2:$B$3001,$A331,'الحضور والانصراف'!$A$2:$A$3001,"&gt;="&amp;$D$3,'الحضور والانصراف'!$A$2:$A$3001,"&lt;="&amp;$F$3))</f>
        <v/>
      </c>
      <c r="K331" s="21" t="str">
        <f aca="false">IF($A331="","",ROUND(SUMIFS('الحضور والانصراف'!$M$2:$M$3001,'الحضور والانصراف'!$B$2:$B$3001,$A331,'الحضور والانصراف'!$A$2:$A$3001,"&gt;="&amp;$D$3,'الحضور والانصراف'!$A$2:$A$3001,"&lt;="&amp;$F$3)/60,2))</f>
        <v/>
      </c>
      <c r="L331" s="21" t="str">
        <f aca="false">IF($A331="","",SUMIFS(المأموريات!$F$2:$F$1001,المأموريات!$A$2:$A$1001,$A331,المأموريات!$C$2:$C$1001,"&gt;="&amp;$D$3,المأموريات!$C$2:$C$1001,"&lt;="&amp;$F$3,المأموريات!$H$2:$H$1001,"موافق"))</f>
        <v/>
      </c>
      <c r="M331" s="24" t="str">
        <f aca="false">IF($A331="","",N(الموظفين!K327))</f>
        <v/>
      </c>
      <c r="N331" s="24" t="str">
        <f aca="false">IF($A331="","",SUMIFS('الحضور والانصراف'!$S$2:$S$3001,'الحضور والانصراف'!$B$2:$B$3001,$A331,'الحضور والانصراف'!$A$2:$A$3001,"&gt;="&amp;$D$3,'الحضور والانصراف'!$A$2:$A$3001,"&lt;="&amp;$F$3))</f>
        <v/>
      </c>
      <c r="O331" s="24" t="str">
        <f aca="false">IF($A331="","",SUMIFS('الحضور والانصراف'!$Q$2:$Q$3001,'الحضور والانصراف'!$B$2:$B$3001,$A331,'الحضور والانصراف'!$A$2:$A$3001,"&gt;="&amp;$D$3,'الحضور والانصراف'!$A$2:$A$3001,"&lt;="&amp;$F$3))</f>
        <v/>
      </c>
      <c r="P331" s="24" t="str">
        <f aca="false">IF($A331="","",SUMIFS('الحضور والانصراف'!$R$2:$R$3001,'الحضور والانصراف'!$B$2:$B$3001,$A331,'الحضور والانصراف'!$A$2:$A$3001,"&gt;="&amp;$D$3,'الحضور والانصراف'!$A$2:$A$3001,"&lt;="&amp;$F$3))</f>
        <v/>
      </c>
      <c r="Q331" s="24" t="str">
        <f aca="false">IF($A331="","",M331+N331-O331-P331)</f>
        <v/>
      </c>
    </row>
    <row r="332" customFormat="false" ht="15" hidden="false" customHeight="false" outlineLevel="0" collapsed="false">
      <c r="A332" s="18" t="str">
        <f aca="false">IF(الموظفين!A328="","",الموظفين!A328)</f>
        <v/>
      </c>
      <c r="B332" s="18" t="str">
        <f aca="false">IF($A332="","",الموظفين!B328)</f>
        <v/>
      </c>
      <c r="C332" s="18" t="str">
        <f aca="false">IF($A332="","",IF(الموظفين!C328="","",الموظفين!C328))</f>
        <v/>
      </c>
      <c r="D332" s="22" t="str">
        <f aca="false">IF($A332="","",COUNTIFS('الحضور والانصراف'!$B$2:$B$3001,$A332,'الحضور والانصراف'!$P$2:$P$3001,"حاضر",'الحضور والانصراف'!$A$2:$A$3001,"&gt;="&amp;$D$3,'الحضور والانصراف'!$A$2:$A$3001,"&lt;="&amp;$F$3)+COUNTIFS('الحضور والانصراف'!$B$2:$B$3001,$A332,'الحضور والانصراف'!$P$2:$P$3001,"متأخر",'الحضور والانصراف'!$A$2:$A$3001,"&gt;="&amp;$D$3,'الحضور والانصراف'!$A$2:$A$3001,"&lt;="&amp;$F$3)+COUNTIFS('الحضور والانصراف'!$B$2:$B$3001,$A332,'الحضور والانصراف'!$P$2:$P$3001,"بدون انصراف",'الحضور والانصراف'!$A$2:$A$3001,"&gt;="&amp;$D$3,'الحضور والانصراف'!$A$2:$A$3001,"&lt;="&amp;$F$3))</f>
        <v/>
      </c>
      <c r="E332" s="22" t="str">
        <f aca="false">IF($A332="","",COUNTIFS('الحضور والانصراف'!$B$2:$B$3001,$A332,'الحضور والانصراف'!$P$2:$P$3001,"متأخر",'الحضور والانصراف'!$A$2:$A$3001,"&gt;="&amp;$D$3,'الحضور والانصراف'!$A$2:$A$3001,"&lt;="&amp;$F$3))</f>
        <v/>
      </c>
      <c r="F332" s="22" t="str">
        <f aca="false">IF($A332="","",COUNTIFS('الحضور والانصراف'!$B$2:$B$3001,$A332,'الحضور والانصراف'!$P$2:$P$3001,"غائب",'الحضور والانصراف'!$A$2:$A$3001,"&gt;="&amp;$D$3,'الحضور والانصراف'!$A$2:$A$3001,"&lt;="&amp;$F$3)+COUNTIFS('الحضور والانصراف'!$B$2:$B$3001,$A332,'الحضور والانصراف'!$P$2:$P$3001,"غياب",'الحضور والانصراف'!$A$2:$A$3001,"&gt;="&amp;$D$3,'الحضور والانصراف'!$A$2:$A$3001,"&lt;="&amp;$F$3))</f>
        <v/>
      </c>
      <c r="G332" s="22" t="str">
        <f aca="false">IF($A332="","",SUMIFS(الإجازات!$I$2:$I$1001,الإجازات!$A$2:$A$1001,$A332,الإجازات!$G$2:$G$1001,"مقبولة"))</f>
        <v/>
      </c>
      <c r="H332" s="21" t="str">
        <f aca="false">IF($A332="","",SUMIFS('الحضور والانصراف'!$J$2:$J$3001,'الحضور والانصراف'!$B$2:$B$3001,$A332,'الحضور والانصراف'!$A$2:$A$3001,"&gt;="&amp;$D$3,'الحضور والانصراف'!$A$2:$A$3001,"&lt;="&amp;$F$3))</f>
        <v/>
      </c>
      <c r="I332" s="22" t="str">
        <f aca="false">IF($A332="","",SUMIFS('الحضور والانصراف'!$K$2:$K$3001,'الحضور والانصراف'!$B$2:$B$3001,$A332,'الحضور والانصراف'!$A$2:$A$3001,"&gt;="&amp;$D$3,'الحضور والانصراف'!$A$2:$A$3001,"&lt;="&amp;$F$3))</f>
        <v/>
      </c>
      <c r="J332" s="22" t="str">
        <f aca="false">IF($A332="","",SUMIFS('الحضور والانصراف'!$L$2:$L$3001,'الحضور والانصراف'!$B$2:$B$3001,$A332,'الحضور والانصراف'!$A$2:$A$3001,"&gt;="&amp;$D$3,'الحضور والانصراف'!$A$2:$A$3001,"&lt;="&amp;$F$3))</f>
        <v/>
      </c>
      <c r="K332" s="21" t="str">
        <f aca="false">IF($A332="","",ROUND(SUMIFS('الحضور والانصراف'!$M$2:$M$3001,'الحضور والانصراف'!$B$2:$B$3001,$A332,'الحضور والانصراف'!$A$2:$A$3001,"&gt;="&amp;$D$3,'الحضور والانصراف'!$A$2:$A$3001,"&lt;="&amp;$F$3)/60,2))</f>
        <v/>
      </c>
      <c r="L332" s="21" t="str">
        <f aca="false">IF($A332="","",SUMIFS(المأموريات!$F$2:$F$1001,المأموريات!$A$2:$A$1001,$A332,المأموريات!$C$2:$C$1001,"&gt;="&amp;$D$3,المأموريات!$C$2:$C$1001,"&lt;="&amp;$F$3,المأموريات!$H$2:$H$1001,"موافق"))</f>
        <v/>
      </c>
      <c r="M332" s="24" t="str">
        <f aca="false">IF($A332="","",N(الموظفين!K328))</f>
        <v/>
      </c>
      <c r="N332" s="24" t="str">
        <f aca="false">IF($A332="","",SUMIFS('الحضور والانصراف'!$S$2:$S$3001,'الحضور والانصراف'!$B$2:$B$3001,$A332,'الحضور والانصراف'!$A$2:$A$3001,"&gt;="&amp;$D$3,'الحضور والانصراف'!$A$2:$A$3001,"&lt;="&amp;$F$3))</f>
        <v/>
      </c>
      <c r="O332" s="24" t="str">
        <f aca="false">IF($A332="","",SUMIFS('الحضور والانصراف'!$Q$2:$Q$3001,'الحضور والانصراف'!$B$2:$B$3001,$A332,'الحضور والانصراف'!$A$2:$A$3001,"&gt;="&amp;$D$3,'الحضور والانصراف'!$A$2:$A$3001,"&lt;="&amp;$F$3))</f>
        <v/>
      </c>
      <c r="P332" s="24" t="str">
        <f aca="false">IF($A332="","",SUMIFS('الحضور والانصراف'!$R$2:$R$3001,'الحضور والانصراف'!$B$2:$B$3001,$A332,'الحضور والانصراف'!$A$2:$A$3001,"&gt;="&amp;$D$3,'الحضور والانصراف'!$A$2:$A$3001,"&lt;="&amp;$F$3))</f>
        <v/>
      </c>
      <c r="Q332" s="24" t="str">
        <f aca="false">IF($A332="","",M332+N332-O332-P332)</f>
        <v/>
      </c>
    </row>
    <row r="333" customFormat="false" ht="15" hidden="false" customHeight="false" outlineLevel="0" collapsed="false">
      <c r="A333" s="18" t="str">
        <f aca="false">IF(الموظفين!A329="","",الموظفين!A329)</f>
        <v/>
      </c>
      <c r="B333" s="18" t="str">
        <f aca="false">IF($A333="","",الموظفين!B329)</f>
        <v/>
      </c>
      <c r="C333" s="18" t="str">
        <f aca="false">IF($A333="","",IF(الموظفين!C329="","",الموظفين!C329))</f>
        <v/>
      </c>
      <c r="D333" s="22" t="str">
        <f aca="false">IF($A333="","",COUNTIFS('الحضور والانصراف'!$B$2:$B$3001,$A333,'الحضور والانصراف'!$P$2:$P$3001,"حاضر",'الحضور والانصراف'!$A$2:$A$3001,"&gt;="&amp;$D$3,'الحضور والانصراف'!$A$2:$A$3001,"&lt;="&amp;$F$3)+COUNTIFS('الحضور والانصراف'!$B$2:$B$3001,$A333,'الحضور والانصراف'!$P$2:$P$3001,"متأخر",'الحضور والانصراف'!$A$2:$A$3001,"&gt;="&amp;$D$3,'الحضور والانصراف'!$A$2:$A$3001,"&lt;="&amp;$F$3)+COUNTIFS('الحضور والانصراف'!$B$2:$B$3001,$A333,'الحضور والانصراف'!$P$2:$P$3001,"بدون انصراف",'الحضور والانصراف'!$A$2:$A$3001,"&gt;="&amp;$D$3,'الحضور والانصراف'!$A$2:$A$3001,"&lt;="&amp;$F$3))</f>
        <v/>
      </c>
      <c r="E333" s="22" t="str">
        <f aca="false">IF($A333="","",COUNTIFS('الحضور والانصراف'!$B$2:$B$3001,$A333,'الحضور والانصراف'!$P$2:$P$3001,"متأخر",'الحضور والانصراف'!$A$2:$A$3001,"&gt;="&amp;$D$3,'الحضور والانصراف'!$A$2:$A$3001,"&lt;="&amp;$F$3))</f>
        <v/>
      </c>
      <c r="F333" s="22" t="str">
        <f aca="false">IF($A333="","",COUNTIFS('الحضور والانصراف'!$B$2:$B$3001,$A333,'الحضور والانصراف'!$P$2:$P$3001,"غائب",'الحضور والانصراف'!$A$2:$A$3001,"&gt;="&amp;$D$3,'الحضور والانصراف'!$A$2:$A$3001,"&lt;="&amp;$F$3)+COUNTIFS('الحضور والانصراف'!$B$2:$B$3001,$A333,'الحضور والانصراف'!$P$2:$P$3001,"غياب",'الحضور والانصراف'!$A$2:$A$3001,"&gt;="&amp;$D$3,'الحضور والانصراف'!$A$2:$A$3001,"&lt;="&amp;$F$3))</f>
        <v/>
      </c>
      <c r="G333" s="22" t="str">
        <f aca="false">IF($A333="","",SUMIFS(الإجازات!$I$2:$I$1001,الإجازات!$A$2:$A$1001,$A333,الإجازات!$G$2:$G$1001,"مقبولة"))</f>
        <v/>
      </c>
      <c r="H333" s="21" t="str">
        <f aca="false">IF($A333="","",SUMIFS('الحضور والانصراف'!$J$2:$J$3001,'الحضور والانصراف'!$B$2:$B$3001,$A333,'الحضور والانصراف'!$A$2:$A$3001,"&gt;="&amp;$D$3,'الحضور والانصراف'!$A$2:$A$3001,"&lt;="&amp;$F$3))</f>
        <v/>
      </c>
      <c r="I333" s="22" t="str">
        <f aca="false">IF($A333="","",SUMIFS('الحضور والانصراف'!$K$2:$K$3001,'الحضور والانصراف'!$B$2:$B$3001,$A333,'الحضور والانصراف'!$A$2:$A$3001,"&gt;="&amp;$D$3,'الحضور والانصراف'!$A$2:$A$3001,"&lt;="&amp;$F$3))</f>
        <v/>
      </c>
      <c r="J333" s="22" t="str">
        <f aca="false">IF($A333="","",SUMIFS('الحضور والانصراف'!$L$2:$L$3001,'الحضور والانصراف'!$B$2:$B$3001,$A333,'الحضور والانصراف'!$A$2:$A$3001,"&gt;="&amp;$D$3,'الحضور والانصراف'!$A$2:$A$3001,"&lt;="&amp;$F$3))</f>
        <v/>
      </c>
      <c r="K333" s="21" t="str">
        <f aca="false">IF($A333="","",ROUND(SUMIFS('الحضور والانصراف'!$M$2:$M$3001,'الحضور والانصراف'!$B$2:$B$3001,$A333,'الحضور والانصراف'!$A$2:$A$3001,"&gt;="&amp;$D$3,'الحضور والانصراف'!$A$2:$A$3001,"&lt;="&amp;$F$3)/60,2))</f>
        <v/>
      </c>
      <c r="L333" s="21" t="str">
        <f aca="false">IF($A333="","",SUMIFS(المأموريات!$F$2:$F$1001,المأموريات!$A$2:$A$1001,$A333,المأموريات!$C$2:$C$1001,"&gt;="&amp;$D$3,المأموريات!$C$2:$C$1001,"&lt;="&amp;$F$3,المأموريات!$H$2:$H$1001,"موافق"))</f>
        <v/>
      </c>
      <c r="M333" s="24" t="str">
        <f aca="false">IF($A333="","",N(الموظفين!K329))</f>
        <v/>
      </c>
      <c r="N333" s="24" t="str">
        <f aca="false">IF($A333="","",SUMIFS('الحضور والانصراف'!$S$2:$S$3001,'الحضور والانصراف'!$B$2:$B$3001,$A333,'الحضور والانصراف'!$A$2:$A$3001,"&gt;="&amp;$D$3,'الحضور والانصراف'!$A$2:$A$3001,"&lt;="&amp;$F$3))</f>
        <v/>
      </c>
      <c r="O333" s="24" t="str">
        <f aca="false">IF($A333="","",SUMIFS('الحضور والانصراف'!$Q$2:$Q$3001,'الحضور والانصراف'!$B$2:$B$3001,$A333,'الحضور والانصراف'!$A$2:$A$3001,"&gt;="&amp;$D$3,'الحضور والانصراف'!$A$2:$A$3001,"&lt;="&amp;$F$3))</f>
        <v/>
      </c>
      <c r="P333" s="24" t="str">
        <f aca="false">IF($A333="","",SUMIFS('الحضور والانصراف'!$R$2:$R$3001,'الحضور والانصراف'!$B$2:$B$3001,$A333,'الحضور والانصراف'!$A$2:$A$3001,"&gt;="&amp;$D$3,'الحضور والانصراف'!$A$2:$A$3001,"&lt;="&amp;$F$3))</f>
        <v/>
      </c>
      <c r="Q333" s="24" t="str">
        <f aca="false">IF($A333="","",M333+N333-O333-P333)</f>
        <v/>
      </c>
    </row>
    <row r="334" customFormat="false" ht="15" hidden="false" customHeight="false" outlineLevel="0" collapsed="false">
      <c r="A334" s="18" t="str">
        <f aca="false">IF(الموظفين!A330="","",الموظفين!A330)</f>
        <v/>
      </c>
      <c r="B334" s="18" t="str">
        <f aca="false">IF($A334="","",الموظفين!B330)</f>
        <v/>
      </c>
      <c r="C334" s="18" t="str">
        <f aca="false">IF($A334="","",IF(الموظفين!C330="","",الموظفين!C330))</f>
        <v/>
      </c>
      <c r="D334" s="22" t="str">
        <f aca="false">IF($A334="","",COUNTIFS('الحضور والانصراف'!$B$2:$B$3001,$A334,'الحضور والانصراف'!$P$2:$P$3001,"حاضر",'الحضور والانصراف'!$A$2:$A$3001,"&gt;="&amp;$D$3,'الحضور والانصراف'!$A$2:$A$3001,"&lt;="&amp;$F$3)+COUNTIFS('الحضور والانصراف'!$B$2:$B$3001,$A334,'الحضور والانصراف'!$P$2:$P$3001,"متأخر",'الحضور والانصراف'!$A$2:$A$3001,"&gt;="&amp;$D$3,'الحضور والانصراف'!$A$2:$A$3001,"&lt;="&amp;$F$3)+COUNTIFS('الحضور والانصراف'!$B$2:$B$3001,$A334,'الحضور والانصراف'!$P$2:$P$3001,"بدون انصراف",'الحضور والانصراف'!$A$2:$A$3001,"&gt;="&amp;$D$3,'الحضور والانصراف'!$A$2:$A$3001,"&lt;="&amp;$F$3))</f>
        <v/>
      </c>
      <c r="E334" s="22" t="str">
        <f aca="false">IF($A334="","",COUNTIFS('الحضور والانصراف'!$B$2:$B$3001,$A334,'الحضور والانصراف'!$P$2:$P$3001,"متأخر",'الحضور والانصراف'!$A$2:$A$3001,"&gt;="&amp;$D$3,'الحضور والانصراف'!$A$2:$A$3001,"&lt;="&amp;$F$3))</f>
        <v/>
      </c>
      <c r="F334" s="22" t="str">
        <f aca="false">IF($A334="","",COUNTIFS('الحضور والانصراف'!$B$2:$B$3001,$A334,'الحضور والانصراف'!$P$2:$P$3001,"غائب",'الحضور والانصراف'!$A$2:$A$3001,"&gt;="&amp;$D$3,'الحضور والانصراف'!$A$2:$A$3001,"&lt;="&amp;$F$3)+COUNTIFS('الحضور والانصراف'!$B$2:$B$3001,$A334,'الحضور والانصراف'!$P$2:$P$3001,"غياب",'الحضور والانصراف'!$A$2:$A$3001,"&gt;="&amp;$D$3,'الحضور والانصراف'!$A$2:$A$3001,"&lt;="&amp;$F$3))</f>
        <v/>
      </c>
      <c r="G334" s="22" t="str">
        <f aca="false">IF($A334="","",SUMIFS(الإجازات!$I$2:$I$1001,الإجازات!$A$2:$A$1001,$A334,الإجازات!$G$2:$G$1001,"مقبولة"))</f>
        <v/>
      </c>
      <c r="H334" s="21" t="str">
        <f aca="false">IF($A334="","",SUMIFS('الحضور والانصراف'!$J$2:$J$3001,'الحضور والانصراف'!$B$2:$B$3001,$A334,'الحضور والانصراف'!$A$2:$A$3001,"&gt;="&amp;$D$3,'الحضور والانصراف'!$A$2:$A$3001,"&lt;="&amp;$F$3))</f>
        <v/>
      </c>
      <c r="I334" s="22" t="str">
        <f aca="false">IF($A334="","",SUMIFS('الحضور والانصراف'!$K$2:$K$3001,'الحضور والانصراف'!$B$2:$B$3001,$A334,'الحضور والانصراف'!$A$2:$A$3001,"&gt;="&amp;$D$3,'الحضور والانصراف'!$A$2:$A$3001,"&lt;="&amp;$F$3))</f>
        <v/>
      </c>
      <c r="J334" s="22" t="str">
        <f aca="false">IF($A334="","",SUMIFS('الحضور والانصراف'!$L$2:$L$3001,'الحضور والانصراف'!$B$2:$B$3001,$A334,'الحضور والانصراف'!$A$2:$A$3001,"&gt;="&amp;$D$3,'الحضور والانصراف'!$A$2:$A$3001,"&lt;="&amp;$F$3))</f>
        <v/>
      </c>
      <c r="K334" s="21" t="str">
        <f aca="false">IF($A334="","",ROUND(SUMIFS('الحضور والانصراف'!$M$2:$M$3001,'الحضور والانصراف'!$B$2:$B$3001,$A334,'الحضور والانصراف'!$A$2:$A$3001,"&gt;="&amp;$D$3,'الحضور والانصراف'!$A$2:$A$3001,"&lt;="&amp;$F$3)/60,2))</f>
        <v/>
      </c>
      <c r="L334" s="21" t="str">
        <f aca="false">IF($A334="","",SUMIFS(المأموريات!$F$2:$F$1001,المأموريات!$A$2:$A$1001,$A334,المأموريات!$C$2:$C$1001,"&gt;="&amp;$D$3,المأموريات!$C$2:$C$1001,"&lt;="&amp;$F$3,المأموريات!$H$2:$H$1001,"موافق"))</f>
        <v/>
      </c>
      <c r="M334" s="24" t="str">
        <f aca="false">IF($A334="","",N(الموظفين!K330))</f>
        <v/>
      </c>
      <c r="N334" s="24" t="str">
        <f aca="false">IF($A334="","",SUMIFS('الحضور والانصراف'!$S$2:$S$3001,'الحضور والانصراف'!$B$2:$B$3001,$A334,'الحضور والانصراف'!$A$2:$A$3001,"&gt;="&amp;$D$3,'الحضور والانصراف'!$A$2:$A$3001,"&lt;="&amp;$F$3))</f>
        <v/>
      </c>
      <c r="O334" s="24" t="str">
        <f aca="false">IF($A334="","",SUMIFS('الحضور والانصراف'!$Q$2:$Q$3001,'الحضور والانصراف'!$B$2:$B$3001,$A334,'الحضور والانصراف'!$A$2:$A$3001,"&gt;="&amp;$D$3,'الحضور والانصراف'!$A$2:$A$3001,"&lt;="&amp;$F$3))</f>
        <v/>
      </c>
      <c r="P334" s="24" t="str">
        <f aca="false">IF($A334="","",SUMIFS('الحضور والانصراف'!$R$2:$R$3001,'الحضور والانصراف'!$B$2:$B$3001,$A334,'الحضور والانصراف'!$A$2:$A$3001,"&gt;="&amp;$D$3,'الحضور والانصراف'!$A$2:$A$3001,"&lt;="&amp;$F$3))</f>
        <v/>
      </c>
      <c r="Q334" s="24" t="str">
        <f aca="false">IF($A334="","",M334+N334-O334-P334)</f>
        <v/>
      </c>
    </row>
    <row r="335" customFormat="false" ht="15" hidden="false" customHeight="false" outlineLevel="0" collapsed="false">
      <c r="A335" s="18" t="str">
        <f aca="false">IF(الموظفين!A331="","",الموظفين!A331)</f>
        <v/>
      </c>
      <c r="B335" s="18" t="str">
        <f aca="false">IF($A335="","",الموظفين!B331)</f>
        <v/>
      </c>
      <c r="C335" s="18" t="str">
        <f aca="false">IF($A335="","",IF(الموظفين!C331="","",الموظفين!C331))</f>
        <v/>
      </c>
      <c r="D335" s="22" t="str">
        <f aca="false">IF($A335="","",COUNTIFS('الحضور والانصراف'!$B$2:$B$3001,$A335,'الحضور والانصراف'!$P$2:$P$3001,"حاضر",'الحضور والانصراف'!$A$2:$A$3001,"&gt;="&amp;$D$3,'الحضور والانصراف'!$A$2:$A$3001,"&lt;="&amp;$F$3)+COUNTIFS('الحضور والانصراف'!$B$2:$B$3001,$A335,'الحضور والانصراف'!$P$2:$P$3001,"متأخر",'الحضور والانصراف'!$A$2:$A$3001,"&gt;="&amp;$D$3,'الحضور والانصراف'!$A$2:$A$3001,"&lt;="&amp;$F$3)+COUNTIFS('الحضور والانصراف'!$B$2:$B$3001,$A335,'الحضور والانصراف'!$P$2:$P$3001,"بدون انصراف",'الحضور والانصراف'!$A$2:$A$3001,"&gt;="&amp;$D$3,'الحضور والانصراف'!$A$2:$A$3001,"&lt;="&amp;$F$3))</f>
        <v/>
      </c>
      <c r="E335" s="22" t="str">
        <f aca="false">IF($A335="","",COUNTIFS('الحضور والانصراف'!$B$2:$B$3001,$A335,'الحضور والانصراف'!$P$2:$P$3001,"متأخر",'الحضور والانصراف'!$A$2:$A$3001,"&gt;="&amp;$D$3,'الحضور والانصراف'!$A$2:$A$3001,"&lt;="&amp;$F$3))</f>
        <v/>
      </c>
      <c r="F335" s="22" t="str">
        <f aca="false">IF($A335="","",COUNTIFS('الحضور والانصراف'!$B$2:$B$3001,$A335,'الحضور والانصراف'!$P$2:$P$3001,"غائب",'الحضور والانصراف'!$A$2:$A$3001,"&gt;="&amp;$D$3,'الحضور والانصراف'!$A$2:$A$3001,"&lt;="&amp;$F$3)+COUNTIFS('الحضور والانصراف'!$B$2:$B$3001,$A335,'الحضور والانصراف'!$P$2:$P$3001,"غياب",'الحضور والانصراف'!$A$2:$A$3001,"&gt;="&amp;$D$3,'الحضور والانصراف'!$A$2:$A$3001,"&lt;="&amp;$F$3))</f>
        <v/>
      </c>
      <c r="G335" s="22" t="str">
        <f aca="false">IF($A335="","",SUMIFS(الإجازات!$I$2:$I$1001,الإجازات!$A$2:$A$1001,$A335,الإجازات!$G$2:$G$1001,"مقبولة"))</f>
        <v/>
      </c>
      <c r="H335" s="21" t="str">
        <f aca="false">IF($A335="","",SUMIFS('الحضور والانصراف'!$J$2:$J$3001,'الحضور والانصراف'!$B$2:$B$3001,$A335,'الحضور والانصراف'!$A$2:$A$3001,"&gt;="&amp;$D$3,'الحضور والانصراف'!$A$2:$A$3001,"&lt;="&amp;$F$3))</f>
        <v/>
      </c>
      <c r="I335" s="22" t="str">
        <f aca="false">IF($A335="","",SUMIFS('الحضور والانصراف'!$K$2:$K$3001,'الحضور والانصراف'!$B$2:$B$3001,$A335,'الحضور والانصراف'!$A$2:$A$3001,"&gt;="&amp;$D$3,'الحضور والانصراف'!$A$2:$A$3001,"&lt;="&amp;$F$3))</f>
        <v/>
      </c>
      <c r="J335" s="22" t="str">
        <f aca="false">IF($A335="","",SUMIFS('الحضور والانصراف'!$L$2:$L$3001,'الحضور والانصراف'!$B$2:$B$3001,$A335,'الحضور والانصراف'!$A$2:$A$3001,"&gt;="&amp;$D$3,'الحضور والانصراف'!$A$2:$A$3001,"&lt;="&amp;$F$3))</f>
        <v/>
      </c>
      <c r="K335" s="21" t="str">
        <f aca="false">IF($A335="","",ROUND(SUMIFS('الحضور والانصراف'!$M$2:$M$3001,'الحضور والانصراف'!$B$2:$B$3001,$A335,'الحضور والانصراف'!$A$2:$A$3001,"&gt;="&amp;$D$3,'الحضور والانصراف'!$A$2:$A$3001,"&lt;="&amp;$F$3)/60,2))</f>
        <v/>
      </c>
      <c r="L335" s="21" t="str">
        <f aca="false">IF($A335="","",SUMIFS(المأموريات!$F$2:$F$1001,المأموريات!$A$2:$A$1001,$A335,المأموريات!$C$2:$C$1001,"&gt;="&amp;$D$3,المأموريات!$C$2:$C$1001,"&lt;="&amp;$F$3,المأموريات!$H$2:$H$1001,"موافق"))</f>
        <v/>
      </c>
      <c r="M335" s="24" t="str">
        <f aca="false">IF($A335="","",N(الموظفين!K331))</f>
        <v/>
      </c>
      <c r="N335" s="24" t="str">
        <f aca="false">IF($A335="","",SUMIFS('الحضور والانصراف'!$S$2:$S$3001,'الحضور والانصراف'!$B$2:$B$3001,$A335,'الحضور والانصراف'!$A$2:$A$3001,"&gt;="&amp;$D$3,'الحضور والانصراف'!$A$2:$A$3001,"&lt;="&amp;$F$3))</f>
        <v/>
      </c>
      <c r="O335" s="24" t="str">
        <f aca="false">IF($A335="","",SUMIFS('الحضور والانصراف'!$Q$2:$Q$3001,'الحضور والانصراف'!$B$2:$B$3001,$A335,'الحضور والانصراف'!$A$2:$A$3001,"&gt;="&amp;$D$3,'الحضور والانصراف'!$A$2:$A$3001,"&lt;="&amp;$F$3))</f>
        <v/>
      </c>
      <c r="P335" s="24" t="str">
        <f aca="false">IF($A335="","",SUMIFS('الحضور والانصراف'!$R$2:$R$3001,'الحضور والانصراف'!$B$2:$B$3001,$A335,'الحضور والانصراف'!$A$2:$A$3001,"&gt;="&amp;$D$3,'الحضور والانصراف'!$A$2:$A$3001,"&lt;="&amp;$F$3))</f>
        <v/>
      </c>
      <c r="Q335" s="24" t="str">
        <f aca="false">IF($A335="","",M335+N335-O335-P335)</f>
        <v/>
      </c>
    </row>
    <row r="336" customFormat="false" ht="15" hidden="false" customHeight="false" outlineLevel="0" collapsed="false">
      <c r="A336" s="18" t="str">
        <f aca="false">IF(الموظفين!A332="","",الموظفين!A332)</f>
        <v/>
      </c>
      <c r="B336" s="18" t="str">
        <f aca="false">IF($A336="","",الموظفين!B332)</f>
        <v/>
      </c>
      <c r="C336" s="18" t="str">
        <f aca="false">IF($A336="","",IF(الموظفين!C332="","",الموظفين!C332))</f>
        <v/>
      </c>
      <c r="D336" s="22" t="str">
        <f aca="false">IF($A336="","",COUNTIFS('الحضور والانصراف'!$B$2:$B$3001,$A336,'الحضور والانصراف'!$P$2:$P$3001,"حاضر",'الحضور والانصراف'!$A$2:$A$3001,"&gt;="&amp;$D$3,'الحضور والانصراف'!$A$2:$A$3001,"&lt;="&amp;$F$3)+COUNTIFS('الحضور والانصراف'!$B$2:$B$3001,$A336,'الحضور والانصراف'!$P$2:$P$3001,"متأخر",'الحضور والانصراف'!$A$2:$A$3001,"&gt;="&amp;$D$3,'الحضور والانصراف'!$A$2:$A$3001,"&lt;="&amp;$F$3)+COUNTIFS('الحضور والانصراف'!$B$2:$B$3001,$A336,'الحضور والانصراف'!$P$2:$P$3001,"بدون انصراف",'الحضور والانصراف'!$A$2:$A$3001,"&gt;="&amp;$D$3,'الحضور والانصراف'!$A$2:$A$3001,"&lt;="&amp;$F$3))</f>
        <v/>
      </c>
      <c r="E336" s="22" t="str">
        <f aca="false">IF($A336="","",COUNTIFS('الحضور والانصراف'!$B$2:$B$3001,$A336,'الحضور والانصراف'!$P$2:$P$3001,"متأخر",'الحضور والانصراف'!$A$2:$A$3001,"&gt;="&amp;$D$3,'الحضور والانصراف'!$A$2:$A$3001,"&lt;="&amp;$F$3))</f>
        <v/>
      </c>
      <c r="F336" s="22" t="str">
        <f aca="false">IF($A336="","",COUNTIFS('الحضور والانصراف'!$B$2:$B$3001,$A336,'الحضور والانصراف'!$P$2:$P$3001,"غائب",'الحضور والانصراف'!$A$2:$A$3001,"&gt;="&amp;$D$3,'الحضور والانصراف'!$A$2:$A$3001,"&lt;="&amp;$F$3)+COUNTIFS('الحضور والانصراف'!$B$2:$B$3001,$A336,'الحضور والانصراف'!$P$2:$P$3001,"غياب",'الحضور والانصراف'!$A$2:$A$3001,"&gt;="&amp;$D$3,'الحضور والانصراف'!$A$2:$A$3001,"&lt;="&amp;$F$3))</f>
        <v/>
      </c>
      <c r="G336" s="22" t="str">
        <f aca="false">IF($A336="","",SUMIFS(الإجازات!$I$2:$I$1001,الإجازات!$A$2:$A$1001,$A336,الإجازات!$G$2:$G$1001,"مقبولة"))</f>
        <v/>
      </c>
      <c r="H336" s="21" t="str">
        <f aca="false">IF($A336="","",SUMIFS('الحضور والانصراف'!$J$2:$J$3001,'الحضور والانصراف'!$B$2:$B$3001,$A336,'الحضور والانصراف'!$A$2:$A$3001,"&gt;="&amp;$D$3,'الحضور والانصراف'!$A$2:$A$3001,"&lt;="&amp;$F$3))</f>
        <v/>
      </c>
      <c r="I336" s="22" t="str">
        <f aca="false">IF($A336="","",SUMIFS('الحضور والانصراف'!$K$2:$K$3001,'الحضور والانصراف'!$B$2:$B$3001,$A336,'الحضور والانصراف'!$A$2:$A$3001,"&gt;="&amp;$D$3,'الحضور والانصراف'!$A$2:$A$3001,"&lt;="&amp;$F$3))</f>
        <v/>
      </c>
      <c r="J336" s="22" t="str">
        <f aca="false">IF($A336="","",SUMIFS('الحضور والانصراف'!$L$2:$L$3001,'الحضور والانصراف'!$B$2:$B$3001,$A336,'الحضور والانصراف'!$A$2:$A$3001,"&gt;="&amp;$D$3,'الحضور والانصراف'!$A$2:$A$3001,"&lt;="&amp;$F$3))</f>
        <v/>
      </c>
      <c r="K336" s="21" t="str">
        <f aca="false">IF($A336="","",ROUND(SUMIFS('الحضور والانصراف'!$M$2:$M$3001,'الحضور والانصراف'!$B$2:$B$3001,$A336,'الحضور والانصراف'!$A$2:$A$3001,"&gt;="&amp;$D$3,'الحضور والانصراف'!$A$2:$A$3001,"&lt;="&amp;$F$3)/60,2))</f>
        <v/>
      </c>
      <c r="L336" s="21" t="str">
        <f aca="false">IF($A336="","",SUMIFS(المأموريات!$F$2:$F$1001,المأموريات!$A$2:$A$1001,$A336,المأموريات!$C$2:$C$1001,"&gt;="&amp;$D$3,المأموريات!$C$2:$C$1001,"&lt;="&amp;$F$3,المأموريات!$H$2:$H$1001,"موافق"))</f>
        <v/>
      </c>
      <c r="M336" s="24" t="str">
        <f aca="false">IF($A336="","",N(الموظفين!K332))</f>
        <v/>
      </c>
      <c r="N336" s="24" t="str">
        <f aca="false">IF($A336="","",SUMIFS('الحضور والانصراف'!$S$2:$S$3001,'الحضور والانصراف'!$B$2:$B$3001,$A336,'الحضور والانصراف'!$A$2:$A$3001,"&gt;="&amp;$D$3,'الحضور والانصراف'!$A$2:$A$3001,"&lt;="&amp;$F$3))</f>
        <v/>
      </c>
      <c r="O336" s="24" t="str">
        <f aca="false">IF($A336="","",SUMIFS('الحضور والانصراف'!$Q$2:$Q$3001,'الحضور والانصراف'!$B$2:$B$3001,$A336,'الحضور والانصراف'!$A$2:$A$3001,"&gt;="&amp;$D$3,'الحضور والانصراف'!$A$2:$A$3001,"&lt;="&amp;$F$3))</f>
        <v/>
      </c>
      <c r="P336" s="24" t="str">
        <f aca="false">IF($A336="","",SUMIFS('الحضور والانصراف'!$R$2:$R$3001,'الحضور والانصراف'!$B$2:$B$3001,$A336,'الحضور والانصراف'!$A$2:$A$3001,"&gt;="&amp;$D$3,'الحضور والانصراف'!$A$2:$A$3001,"&lt;="&amp;$F$3))</f>
        <v/>
      </c>
      <c r="Q336" s="24" t="str">
        <f aca="false">IF($A336="","",M336+N336-O336-P336)</f>
        <v/>
      </c>
    </row>
    <row r="337" customFormat="false" ht="15" hidden="false" customHeight="false" outlineLevel="0" collapsed="false">
      <c r="A337" s="18" t="str">
        <f aca="false">IF(الموظفين!A333="","",الموظفين!A333)</f>
        <v/>
      </c>
      <c r="B337" s="18" t="str">
        <f aca="false">IF($A337="","",الموظفين!B333)</f>
        <v/>
      </c>
      <c r="C337" s="18" t="str">
        <f aca="false">IF($A337="","",IF(الموظفين!C333="","",الموظفين!C333))</f>
        <v/>
      </c>
      <c r="D337" s="22" t="str">
        <f aca="false">IF($A337="","",COUNTIFS('الحضور والانصراف'!$B$2:$B$3001,$A337,'الحضور والانصراف'!$P$2:$P$3001,"حاضر",'الحضور والانصراف'!$A$2:$A$3001,"&gt;="&amp;$D$3,'الحضور والانصراف'!$A$2:$A$3001,"&lt;="&amp;$F$3)+COUNTIFS('الحضور والانصراف'!$B$2:$B$3001,$A337,'الحضور والانصراف'!$P$2:$P$3001,"متأخر",'الحضور والانصراف'!$A$2:$A$3001,"&gt;="&amp;$D$3,'الحضور والانصراف'!$A$2:$A$3001,"&lt;="&amp;$F$3)+COUNTIFS('الحضور والانصراف'!$B$2:$B$3001,$A337,'الحضور والانصراف'!$P$2:$P$3001,"بدون انصراف",'الحضور والانصراف'!$A$2:$A$3001,"&gt;="&amp;$D$3,'الحضور والانصراف'!$A$2:$A$3001,"&lt;="&amp;$F$3))</f>
        <v/>
      </c>
      <c r="E337" s="22" t="str">
        <f aca="false">IF($A337="","",COUNTIFS('الحضور والانصراف'!$B$2:$B$3001,$A337,'الحضور والانصراف'!$P$2:$P$3001,"متأخر",'الحضور والانصراف'!$A$2:$A$3001,"&gt;="&amp;$D$3,'الحضور والانصراف'!$A$2:$A$3001,"&lt;="&amp;$F$3))</f>
        <v/>
      </c>
      <c r="F337" s="22" t="str">
        <f aca="false">IF($A337="","",COUNTIFS('الحضور والانصراف'!$B$2:$B$3001,$A337,'الحضور والانصراف'!$P$2:$P$3001,"غائب",'الحضور والانصراف'!$A$2:$A$3001,"&gt;="&amp;$D$3,'الحضور والانصراف'!$A$2:$A$3001,"&lt;="&amp;$F$3)+COUNTIFS('الحضور والانصراف'!$B$2:$B$3001,$A337,'الحضور والانصراف'!$P$2:$P$3001,"غياب",'الحضور والانصراف'!$A$2:$A$3001,"&gt;="&amp;$D$3,'الحضور والانصراف'!$A$2:$A$3001,"&lt;="&amp;$F$3))</f>
        <v/>
      </c>
      <c r="G337" s="22" t="str">
        <f aca="false">IF($A337="","",SUMIFS(الإجازات!$I$2:$I$1001,الإجازات!$A$2:$A$1001,$A337,الإجازات!$G$2:$G$1001,"مقبولة"))</f>
        <v/>
      </c>
      <c r="H337" s="21" t="str">
        <f aca="false">IF($A337="","",SUMIFS('الحضور والانصراف'!$J$2:$J$3001,'الحضور والانصراف'!$B$2:$B$3001,$A337,'الحضور والانصراف'!$A$2:$A$3001,"&gt;="&amp;$D$3,'الحضور والانصراف'!$A$2:$A$3001,"&lt;="&amp;$F$3))</f>
        <v/>
      </c>
      <c r="I337" s="22" t="str">
        <f aca="false">IF($A337="","",SUMIFS('الحضور والانصراف'!$K$2:$K$3001,'الحضور والانصراف'!$B$2:$B$3001,$A337,'الحضور والانصراف'!$A$2:$A$3001,"&gt;="&amp;$D$3,'الحضور والانصراف'!$A$2:$A$3001,"&lt;="&amp;$F$3))</f>
        <v/>
      </c>
      <c r="J337" s="22" t="str">
        <f aca="false">IF($A337="","",SUMIFS('الحضور والانصراف'!$L$2:$L$3001,'الحضور والانصراف'!$B$2:$B$3001,$A337,'الحضور والانصراف'!$A$2:$A$3001,"&gt;="&amp;$D$3,'الحضور والانصراف'!$A$2:$A$3001,"&lt;="&amp;$F$3))</f>
        <v/>
      </c>
      <c r="K337" s="21" t="str">
        <f aca="false">IF($A337="","",ROUND(SUMIFS('الحضور والانصراف'!$M$2:$M$3001,'الحضور والانصراف'!$B$2:$B$3001,$A337,'الحضور والانصراف'!$A$2:$A$3001,"&gt;="&amp;$D$3,'الحضور والانصراف'!$A$2:$A$3001,"&lt;="&amp;$F$3)/60,2))</f>
        <v/>
      </c>
      <c r="L337" s="21" t="str">
        <f aca="false">IF($A337="","",SUMIFS(المأموريات!$F$2:$F$1001,المأموريات!$A$2:$A$1001,$A337,المأموريات!$C$2:$C$1001,"&gt;="&amp;$D$3,المأموريات!$C$2:$C$1001,"&lt;="&amp;$F$3,المأموريات!$H$2:$H$1001,"موافق"))</f>
        <v/>
      </c>
      <c r="M337" s="24" t="str">
        <f aca="false">IF($A337="","",N(الموظفين!K333))</f>
        <v/>
      </c>
      <c r="N337" s="24" t="str">
        <f aca="false">IF($A337="","",SUMIFS('الحضور والانصراف'!$S$2:$S$3001,'الحضور والانصراف'!$B$2:$B$3001,$A337,'الحضور والانصراف'!$A$2:$A$3001,"&gt;="&amp;$D$3,'الحضور والانصراف'!$A$2:$A$3001,"&lt;="&amp;$F$3))</f>
        <v/>
      </c>
      <c r="O337" s="24" t="str">
        <f aca="false">IF($A337="","",SUMIFS('الحضور والانصراف'!$Q$2:$Q$3001,'الحضور والانصراف'!$B$2:$B$3001,$A337,'الحضور والانصراف'!$A$2:$A$3001,"&gt;="&amp;$D$3,'الحضور والانصراف'!$A$2:$A$3001,"&lt;="&amp;$F$3))</f>
        <v/>
      </c>
      <c r="P337" s="24" t="str">
        <f aca="false">IF($A337="","",SUMIFS('الحضور والانصراف'!$R$2:$R$3001,'الحضور والانصراف'!$B$2:$B$3001,$A337,'الحضور والانصراف'!$A$2:$A$3001,"&gt;="&amp;$D$3,'الحضور والانصراف'!$A$2:$A$3001,"&lt;="&amp;$F$3))</f>
        <v/>
      </c>
      <c r="Q337" s="24" t="str">
        <f aca="false">IF($A337="","",M337+N337-O337-P337)</f>
        <v/>
      </c>
    </row>
    <row r="338" customFormat="false" ht="15" hidden="false" customHeight="false" outlineLevel="0" collapsed="false">
      <c r="A338" s="18" t="str">
        <f aca="false">IF(الموظفين!A334="","",الموظفين!A334)</f>
        <v/>
      </c>
      <c r="B338" s="18" t="str">
        <f aca="false">IF($A338="","",الموظفين!B334)</f>
        <v/>
      </c>
      <c r="C338" s="18" t="str">
        <f aca="false">IF($A338="","",IF(الموظفين!C334="","",الموظفين!C334))</f>
        <v/>
      </c>
      <c r="D338" s="22" t="str">
        <f aca="false">IF($A338="","",COUNTIFS('الحضور والانصراف'!$B$2:$B$3001,$A338,'الحضور والانصراف'!$P$2:$P$3001,"حاضر",'الحضور والانصراف'!$A$2:$A$3001,"&gt;="&amp;$D$3,'الحضور والانصراف'!$A$2:$A$3001,"&lt;="&amp;$F$3)+COUNTIFS('الحضور والانصراف'!$B$2:$B$3001,$A338,'الحضور والانصراف'!$P$2:$P$3001,"متأخر",'الحضور والانصراف'!$A$2:$A$3001,"&gt;="&amp;$D$3,'الحضور والانصراف'!$A$2:$A$3001,"&lt;="&amp;$F$3)+COUNTIFS('الحضور والانصراف'!$B$2:$B$3001,$A338,'الحضور والانصراف'!$P$2:$P$3001,"بدون انصراف",'الحضور والانصراف'!$A$2:$A$3001,"&gt;="&amp;$D$3,'الحضور والانصراف'!$A$2:$A$3001,"&lt;="&amp;$F$3))</f>
        <v/>
      </c>
      <c r="E338" s="22" t="str">
        <f aca="false">IF($A338="","",COUNTIFS('الحضور والانصراف'!$B$2:$B$3001,$A338,'الحضور والانصراف'!$P$2:$P$3001,"متأخر",'الحضور والانصراف'!$A$2:$A$3001,"&gt;="&amp;$D$3,'الحضور والانصراف'!$A$2:$A$3001,"&lt;="&amp;$F$3))</f>
        <v/>
      </c>
      <c r="F338" s="22" t="str">
        <f aca="false">IF($A338="","",COUNTIFS('الحضور والانصراف'!$B$2:$B$3001,$A338,'الحضور والانصراف'!$P$2:$P$3001,"غائب",'الحضور والانصراف'!$A$2:$A$3001,"&gt;="&amp;$D$3,'الحضور والانصراف'!$A$2:$A$3001,"&lt;="&amp;$F$3)+COUNTIFS('الحضور والانصراف'!$B$2:$B$3001,$A338,'الحضور والانصراف'!$P$2:$P$3001,"غياب",'الحضور والانصراف'!$A$2:$A$3001,"&gt;="&amp;$D$3,'الحضور والانصراف'!$A$2:$A$3001,"&lt;="&amp;$F$3))</f>
        <v/>
      </c>
      <c r="G338" s="22" t="str">
        <f aca="false">IF($A338="","",SUMIFS(الإجازات!$I$2:$I$1001,الإجازات!$A$2:$A$1001,$A338,الإجازات!$G$2:$G$1001,"مقبولة"))</f>
        <v/>
      </c>
      <c r="H338" s="21" t="str">
        <f aca="false">IF($A338="","",SUMIFS('الحضور والانصراف'!$J$2:$J$3001,'الحضور والانصراف'!$B$2:$B$3001,$A338,'الحضور والانصراف'!$A$2:$A$3001,"&gt;="&amp;$D$3,'الحضور والانصراف'!$A$2:$A$3001,"&lt;="&amp;$F$3))</f>
        <v/>
      </c>
      <c r="I338" s="22" t="str">
        <f aca="false">IF($A338="","",SUMIFS('الحضور والانصراف'!$K$2:$K$3001,'الحضور والانصراف'!$B$2:$B$3001,$A338,'الحضور والانصراف'!$A$2:$A$3001,"&gt;="&amp;$D$3,'الحضور والانصراف'!$A$2:$A$3001,"&lt;="&amp;$F$3))</f>
        <v/>
      </c>
      <c r="J338" s="22" t="str">
        <f aca="false">IF($A338="","",SUMIFS('الحضور والانصراف'!$L$2:$L$3001,'الحضور والانصراف'!$B$2:$B$3001,$A338,'الحضور والانصراف'!$A$2:$A$3001,"&gt;="&amp;$D$3,'الحضور والانصراف'!$A$2:$A$3001,"&lt;="&amp;$F$3))</f>
        <v/>
      </c>
      <c r="K338" s="21" t="str">
        <f aca="false">IF($A338="","",ROUND(SUMIFS('الحضور والانصراف'!$M$2:$M$3001,'الحضور والانصراف'!$B$2:$B$3001,$A338,'الحضور والانصراف'!$A$2:$A$3001,"&gt;="&amp;$D$3,'الحضور والانصراف'!$A$2:$A$3001,"&lt;="&amp;$F$3)/60,2))</f>
        <v/>
      </c>
      <c r="L338" s="21" t="str">
        <f aca="false">IF($A338="","",SUMIFS(المأموريات!$F$2:$F$1001,المأموريات!$A$2:$A$1001,$A338,المأموريات!$C$2:$C$1001,"&gt;="&amp;$D$3,المأموريات!$C$2:$C$1001,"&lt;="&amp;$F$3,المأموريات!$H$2:$H$1001,"موافق"))</f>
        <v/>
      </c>
      <c r="M338" s="24" t="str">
        <f aca="false">IF($A338="","",N(الموظفين!K334))</f>
        <v/>
      </c>
      <c r="N338" s="24" t="str">
        <f aca="false">IF($A338="","",SUMIFS('الحضور والانصراف'!$S$2:$S$3001,'الحضور والانصراف'!$B$2:$B$3001,$A338,'الحضور والانصراف'!$A$2:$A$3001,"&gt;="&amp;$D$3,'الحضور والانصراف'!$A$2:$A$3001,"&lt;="&amp;$F$3))</f>
        <v/>
      </c>
      <c r="O338" s="24" t="str">
        <f aca="false">IF($A338="","",SUMIFS('الحضور والانصراف'!$Q$2:$Q$3001,'الحضور والانصراف'!$B$2:$B$3001,$A338,'الحضور والانصراف'!$A$2:$A$3001,"&gt;="&amp;$D$3,'الحضور والانصراف'!$A$2:$A$3001,"&lt;="&amp;$F$3))</f>
        <v/>
      </c>
      <c r="P338" s="24" t="str">
        <f aca="false">IF($A338="","",SUMIFS('الحضور والانصراف'!$R$2:$R$3001,'الحضور والانصراف'!$B$2:$B$3001,$A338,'الحضور والانصراف'!$A$2:$A$3001,"&gt;="&amp;$D$3,'الحضور والانصراف'!$A$2:$A$3001,"&lt;="&amp;$F$3))</f>
        <v/>
      </c>
      <c r="Q338" s="24" t="str">
        <f aca="false">IF($A338="","",M338+N338-O338-P338)</f>
        <v/>
      </c>
    </row>
    <row r="339" customFormat="false" ht="15" hidden="false" customHeight="false" outlineLevel="0" collapsed="false">
      <c r="A339" s="18" t="str">
        <f aca="false">IF(الموظفين!A335="","",الموظفين!A335)</f>
        <v/>
      </c>
      <c r="B339" s="18" t="str">
        <f aca="false">IF($A339="","",الموظفين!B335)</f>
        <v/>
      </c>
      <c r="C339" s="18" t="str">
        <f aca="false">IF($A339="","",IF(الموظفين!C335="","",الموظفين!C335))</f>
        <v/>
      </c>
      <c r="D339" s="22" t="str">
        <f aca="false">IF($A339="","",COUNTIFS('الحضور والانصراف'!$B$2:$B$3001,$A339,'الحضور والانصراف'!$P$2:$P$3001,"حاضر",'الحضور والانصراف'!$A$2:$A$3001,"&gt;="&amp;$D$3,'الحضور والانصراف'!$A$2:$A$3001,"&lt;="&amp;$F$3)+COUNTIFS('الحضور والانصراف'!$B$2:$B$3001,$A339,'الحضور والانصراف'!$P$2:$P$3001,"متأخر",'الحضور والانصراف'!$A$2:$A$3001,"&gt;="&amp;$D$3,'الحضور والانصراف'!$A$2:$A$3001,"&lt;="&amp;$F$3)+COUNTIFS('الحضور والانصراف'!$B$2:$B$3001,$A339,'الحضور والانصراف'!$P$2:$P$3001,"بدون انصراف",'الحضور والانصراف'!$A$2:$A$3001,"&gt;="&amp;$D$3,'الحضور والانصراف'!$A$2:$A$3001,"&lt;="&amp;$F$3))</f>
        <v/>
      </c>
      <c r="E339" s="22" t="str">
        <f aca="false">IF($A339="","",COUNTIFS('الحضور والانصراف'!$B$2:$B$3001,$A339,'الحضور والانصراف'!$P$2:$P$3001,"متأخر",'الحضور والانصراف'!$A$2:$A$3001,"&gt;="&amp;$D$3,'الحضور والانصراف'!$A$2:$A$3001,"&lt;="&amp;$F$3))</f>
        <v/>
      </c>
      <c r="F339" s="22" t="str">
        <f aca="false">IF($A339="","",COUNTIFS('الحضور والانصراف'!$B$2:$B$3001,$A339,'الحضور والانصراف'!$P$2:$P$3001,"غائب",'الحضور والانصراف'!$A$2:$A$3001,"&gt;="&amp;$D$3,'الحضور والانصراف'!$A$2:$A$3001,"&lt;="&amp;$F$3)+COUNTIFS('الحضور والانصراف'!$B$2:$B$3001,$A339,'الحضور والانصراف'!$P$2:$P$3001,"غياب",'الحضور والانصراف'!$A$2:$A$3001,"&gt;="&amp;$D$3,'الحضور والانصراف'!$A$2:$A$3001,"&lt;="&amp;$F$3))</f>
        <v/>
      </c>
      <c r="G339" s="22" t="str">
        <f aca="false">IF($A339="","",SUMIFS(الإجازات!$I$2:$I$1001,الإجازات!$A$2:$A$1001,$A339,الإجازات!$G$2:$G$1001,"مقبولة"))</f>
        <v/>
      </c>
      <c r="H339" s="21" t="str">
        <f aca="false">IF($A339="","",SUMIFS('الحضور والانصراف'!$J$2:$J$3001,'الحضور والانصراف'!$B$2:$B$3001,$A339,'الحضور والانصراف'!$A$2:$A$3001,"&gt;="&amp;$D$3,'الحضور والانصراف'!$A$2:$A$3001,"&lt;="&amp;$F$3))</f>
        <v/>
      </c>
      <c r="I339" s="22" t="str">
        <f aca="false">IF($A339="","",SUMIFS('الحضور والانصراف'!$K$2:$K$3001,'الحضور والانصراف'!$B$2:$B$3001,$A339,'الحضور والانصراف'!$A$2:$A$3001,"&gt;="&amp;$D$3,'الحضور والانصراف'!$A$2:$A$3001,"&lt;="&amp;$F$3))</f>
        <v/>
      </c>
      <c r="J339" s="22" t="str">
        <f aca="false">IF($A339="","",SUMIFS('الحضور والانصراف'!$L$2:$L$3001,'الحضور والانصراف'!$B$2:$B$3001,$A339,'الحضور والانصراف'!$A$2:$A$3001,"&gt;="&amp;$D$3,'الحضور والانصراف'!$A$2:$A$3001,"&lt;="&amp;$F$3))</f>
        <v/>
      </c>
      <c r="K339" s="21" t="str">
        <f aca="false">IF($A339="","",ROUND(SUMIFS('الحضور والانصراف'!$M$2:$M$3001,'الحضور والانصراف'!$B$2:$B$3001,$A339,'الحضور والانصراف'!$A$2:$A$3001,"&gt;="&amp;$D$3,'الحضور والانصراف'!$A$2:$A$3001,"&lt;="&amp;$F$3)/60,2))</f>
        <v/>
      </c>
      <c r="L339" s="21" t="str">
        <f aca="false">IF($A339="","",SUMIFS(المأموريات!$F$2:$F$1001,المأموريات!$A$2:$A$1001,$A339,المأموريات!$C$2:$C$1001,"&gt;="&amp;$D$3,المأموريات!$C$2:$C$1001,"&lt;="&amp;$F$3,المأموريات!$H$2:$H$1001,"موافق"))</f>
        <v/>
      </c>
      <c r="M339" s="24" t="str">
        <f aca="false">IF($A339="","",N(الموظفين!K335))</f>
        <v/>
      </c>
      <c r="N339" s="24" t="str">
        <f aca="false">IF($A339="","",SUMIFS('الحضور والانصراف'!$S$2:$S$3001,'الحضور والانصراف'!$B$2:$B$3001,$A339,'الحضور والانصراف'!$A$2:$A$3001,"&gt;="&amp;$D$3,'الحضور والانصراف'!$A$2:$A$3001,"&lt;="&amp;$F$3))</f>
        <v/>
      </c>
      <c r="O339" s="24" t="str">
        <f aca="false">IF($A339="","",SUMIFS('الحضور والانصراف'!$Q$2:$Q$3001,'الحضور والانصراف'!$B$2:$B$3001,$A339,'الحضور والانصراف'!$A$2:$A$3001,"&gt;="&amp;$D$3,'الحضور والانصراف'!$A$2:$A$3001,"&lt;="&amp;$F$3))</f>
        <v/>
      </c>
      <c r="P339" s="24" t="str">
        <f aca="false">IF($A339="","",SUMIFS('الحضور والانصراف'!$R$2:$R$3001,'الحضور والانصراف'!$B$2:$B$3001,$A339,'الحضور والانصراف'!$A$2:$A$3001,"&gt;="&amp;$D$3,'الحضور والانصراف'!$A$2:$A$3001,"&lt;="&amp;$F$3))</f>
        <v/>
      </c>
      <c r="Q339" s="24" t="str">
        <f aca="false">IF($A339="","",M339+N339-O339-P339)</f>
        <v/>
      </c>
    </row>
    <row r="340" customFormat="false" ht="15" hidden="false" customHeight="false" outlineLevel="0" collapsed="false">
      <c r="A340" s="18" t="str">
        <f aca="false">IF(الموظفين!A336="","",الموظفين!A336)</f>
        <v/>
      </c>
      <c r="B340" s="18" t="str">
        <f aca="false">IF($A340="","",الموظفين!B336)</f>
        <v/>
      </c>
      <c r="C340" s="18" t="str">
        <f aca="false">IF($A340="","",IF(الموظفين!C336="","",الموظفين!C336))</f>
        <v/>
      </c>
      <c r="D340" s="22" t="str">
        <f aca="false">IF($A340="","",COUNTIFS('الحضور والانصراف'!$B$2:$B$3001,$A340,'الحضور والانصراف'!$P$2:$P$3001,"حاضر",'الحضور والانصراف'!$A$2:$A$3001,"&gt;="&amp;$D$3,'الحضور والانصراف'!$A$2:$A$3001,"&lt;="&amp;$F$3)+COUNTIFS('الحضور والانصراف'!$B$2:$B$3001,$A340,'الحضور والانصراف'!$P$2:$P$3001,"متأخر",'الحضور والانصراف'!$A$2:$A$3001,"&gt;="&amp;$D$3,'الحضور والانصراف'!$A$2:$A$3001,"&lt;="&amp;$F$3)+COUNTIFS('الحضور والانصراف'!$B$2:$B$3001,$A340,'الحضور والانصراف'!$P$2:$P$3001,"بدون انصراف",'الحضور والانصراف'!$A$2:$A$3001,"&gt;="&amp;$D$3,'الحضور والانصراف'!$A$2:$A$3001,"&lt;="&amp;$F$3))</f>
        <v/>
      </c>
      <c r="E340" s="22" t="str">
        <f aca="false">IF($A340="","",COUNTIFS('الحضور والانصراف'!$B$2:$B$3001,$A340,'الحضور والانصراف'!$P$2:$P$3001,"متأخر",'الحضور والانصراف'!$A$2:$A$3001,"&gt;="&amp;$D$3,'الحضور والانصراف'!$A$2:$A$3001,"&lt;="&amp;$F$3))</f>
        <v/>
      </c>
      <c r="F340" s="22" t="str">
        <f aca="false">IF($A340="","",COUNTIFS('الحضور والانصراف'!$B$2:$B$3001,$A340,'الحضور والانصراف'!$P$2:$P$3001,"غائب",'الحضور والانصراف'!$A$2:$A$3001,"&gt;="&amp;$D$3,'الحضور والانصراف'!$A$2:$A$3001,"&lt;="&amp;$F$3)+COUNTIFS('الحضور والانصراف'!$B$2:$B$3001,$A340,'الحضور والانصراف'!$P$2:$P$3001,"غياب",'الحضور والانصراف'!$A$2:$A$3001,"&gt;="&amp;$D$3,'الحضور والانصراف'!$A$2:$A$3001,"&lt;="&amp;$F$3))</f>
        <v/>
      </c>
      <c r="G340" s="22" t="str">
        <f aca="false">IF($A340="","",SUMIFS(الإجازات!$I$2:$I$1001,الإجازات!$A$2:$A$1001,$A340,الإجازات!$G$2:$G$1001,"مقبولة"))</f>
        <v/>
      </c>
      <c r="H340" s="21" t="str">
        <f aca="false">IF($A340="","",SUMIFS('الحضور والانصراف'!$J$2:$J$3001,'الحضور والانصراف'!$B$2:$B$3001,$A340,'الحضور والانصراف'!$A$2:$A$3001,"&gt;="&amp;$D$3,'الحضور والانصراف'!$A$2:$A$3001,"&lt;="&amp;$F$3))</f>
        <v/>
      </c>
      <c r="I340" s="22" t="str">
        <f aca="false">IF($A340="","",SUMIFS('الحضور والانصراف'!$K$2:$K$3001,'الحضور والانصراف'!$B$2:$B$3001,$A340,'الحضور والانصراف'!$A$2:$A$3001,"&gt;="&amp;$D$3,'الحضور والانصراف'!$A$2:$A$3001,"&lt;="&amp;$F$3))</f>
        <v/>
      </c>
      <c r="J340" s="22" t="str">
        <f aca="false">IF($A340="","",SUMIFS('الحضور والانصراف'!$L$2:$L$3001,'الحضور والانصراف'!$B$2:$B$3001,$A340,'الحضور والانصراف'!$A$2:$A$3001,"&gt;="&amp;$D$3,'الحضور والانصراف'!$A$2:$A$3001,"&lt;="&amp;$F$3))</f>
        <v/>
      </c>
      <c r="K340" s="21" t="str">
        <f aca="false">IF($A340="","",ROUND(SUMIFS('الحضور والانصراف'!$M$2:$M$3001,'الحضور والانصراف'!$B$2:$B$3001,$A340,'الحضور والانصراف'!$A$2:$A$3001,"&gt;="&amp;$D$3,'الحضور والانصراف'!$A$2:$A$3001,"&lt;="&amp;$F$3)/60,2))</f>
        <v/>
      </c>
      <c r="L340" s="21" t="str">
        <f aca="false">IF($A340="","",SUMIFS(المأموريات!$F$2:$F$1001,المأموريات!$A$2:$A$1001,$A340,المأموريات!$C$2:$C$1001,"&gt;="&amp;$D$3,المأموريات!$C$2:$C$1001,"&lt;="&amp;$F$3,المأموريات!$H$2:$H$1001,"موافق"))</f>
        <v/>
      </c>
      <c r="M340" s="24" t="str">
        <f aca="false">IF($A340="","",N(الموظفين!K336))</f>
        <v/>
      </c>
      <c r="N340" s="24" t="str">
        <f aca="false">IF($A340="","",SUMIFS('الحضور والانصراف'!$S$2:$S$3001,'الحضور والانصراف'!$B$2:$B$3001,$A340,'الحضور والانصراف'!$A$2:$A$3001,"&gt;="&amp;$D$3,'الحضور والانصراف'!$A$2:$A$3001,"&lt;="&amp;$F$3))</f>
        <v/>
      </c>
      <c r="O340" s="24" t="str">
        <f aca="false">IF($A340="","",SUMIFS('الحضور والانصراف'!$Q$2:$Q$3001,'الحضور والانصراف'!$B$2:$B$3001,$A340,'الحضور والانصراف'!$A$2:$A$3001,"&gt;="&amp;$D$3,'الحضور والانصراف'!$A$2:$A$3001,"&lt;="&amp;$F$3))</f>
        <v/>
      </c>
      <c r="P340" s="24" t="str">
        <f aca="false">IF($A340="","",SUMIFS('الحضور والانصراف'!$R$2:$R$3001,'الحضور والانصراف'!$B$2:$B$3001,$A340,'الحضور والانصراف'!$A$2:$A$3001,"&gt;="&amp;$D$3,'الحضور والانصراف'!$A$2:$A$3001,"&lt;="&amp;$F$3))</f>
        <v/>
      </c>
      <c r="Q340" s="24" t="str">
        <f aca="false">IF($A340="","",M340+N340-O340-P340)</f>
        <v/>
      </c>
    </row>
    <row r="341" customFormat="false" ht="15" hidden="false" customHeight="false" outlineLevel="0" collapsed="false">
      <c r="A341" s="18" t="str">
        <f aca="false">IF(الموظفين!A337="","",الموظفين!A337)</f>
        <v/>
      </c>
      <c r="B341" s="18" t="str">
        <f aca="false">IF($A341="","",الموظفين!B337)</f>
        <v/>
      </c>
      <c r="C341" s="18" t="str">
        <f aca="false">IF($A341="","",IF(الموظفين!C337="","",الموظفين!C337))</f>
        <v/>
      </c>
      <c r="D341" s="22" t="str">
        <f aca="false">IF($A341="","",COUNTIFS('الحضور والانصراف'!$B$2:$B$3001,$A341,'الحضور والانصراف'!$P$2:$P$3001,"حاضر",'الحضور والانصراف'!$A$2:$A$3001,"&gt;="&amp;$D$3,'الحضور والانصراف'!$A$2:$A$3001,"&lt;="&amp;$F$3)+COUNTIFS('الحضور والانصراف'!$B$2:$B$3001,$A341,'الحضور والانصراف'!$P$2:$P$3001,"متأخر",'الحضور والانصراف'!$A$2:$A$3001,"&gt;="&amp;$D$3,'الحضور والانصراف'!$A$2:$A$3001,"&lt;="&amp;$F$3)+COUNTIFS('الحضور والانصراف'!$B$2:$B$3001,$A341,'الحضور والانصراف'!$P$2:$P$3001,"بدون انصراف",'الحضور والانصراف'!$A$2:$A$3001,"&gt;="&amp;$D$3,'الحضور والانصراف'!$A$2:$A$3001,"&lt;="&amp;$F$3))</f>
        <v/>
      </c>
      <c r="E341" s="22" t="str">
        <f aca="false">IF($A341="","",COUNTIFS('الحضور والانصراف'!$B$2:$B$3001,$A341,'الحضور والانصراف'!$P$2:$P$3001,"متأخر",'الحضور والانصراف'!$A$2:$A$3001,"&gt;="&amp;$D$3,'الحضور والانصراف'!$A$2:$A$3001,"&lt;="&amp;$F$3))</f>
        <v/>
      </c>
      <c r="F341" s="22" t="str">
        <f aca="false">IF($A341="","",COUNTIFS('الحضور والانصراف'!$B$2:$B$3001,$A341,'الحضور والانصراف'!$P$2:$P$3001,"غائب",'الحضور والانصراف'!$A$2:$A$3001,"&gt;="&amp;$D$3,'الحضور والانصراف'!$A$2:$A$3001,"&lt;="&amp;$F$3)+COUNTIFS('الحضور والانصراف'!$B$2:$B$3001,$A341,'الحضور والانصراف'!$P$2:$P$3001,"غياب",'الحضور والانصراف'!$A$2:$A$3001,"&gt;="&amp;$D$3,'الحضور والانصراف'!$A$2:$A$3001,"&lt;="&amp;$F$3))</f>
        <v/>
      </c>
      <c r="G341" s="22" t="str">
        <f aca="false">IF($A341="","",SUMIFS(الإجازات!$I$2:$I$1001,الإجازات!$A$2:$A$1001,$A341,الإجازات!$G$2:$G$1001,"مقبولة"))</f>
        <v/>
      </c>
      <c r="H341" s="21" t="str">
        <f aca="false">IF($A341="","",SUMIFS('الحضور والانصراف'!$J$2:$J$3001,'الحضور والانصراف'!$B$2:$B$3001,$A341,'الحضور والانصراف'!$A$2:$A$3001,"&gt;="&amp;$D$3,'الحضور والانصراف'!$A$2:$A$3001,"&lt;="&amp;$F$3))</f>
        <v/>
      </c>
      <c r="I341" s="22" t="str">
        <f aca="false">IF($A341="","",SUMIFS('الحضور والانصراف'!$K$2:$K$3001,'الحضور والانصراف'!$B$2:$B$3001,$A341,'الحضور والانصراف'!$A$2:$A$3001,"&gt;="&amp;$D$3,'الحضور والانصراف'!$A$2:$A$3001,"&lt;="&amp;$F$3))</f>
        <v/>
      </c>
      <c r="J341" s="22" t="str">
        <f aca="false">IF($A341="","",SUMIFS('الحضور والانصراف'!$L$2:$L$3001,'الحضور والانصراف'!$B$2:$B$3001,$A341,'الحضور والانصراف'!$A$2:$A$3001,"&gt;="&amp;$D$3,'الحضور والانصراف'!$A$2:$A$3001,"&lt;="&amp;$F$3))</f>
        <v/>
      </c>
      <c r="K341" s="21" t="str">
        <f aca="false">IF($A341="","",ROUND(SUMIFS('الحضور والانصراف'!$M$2:$M$3001,'الحضور والانصراف'!$B$2:$B$3001,$A341,'الحضور والانصراف'!$A$2:$A$3001,"&gt;="&amp;$D$3,'الحضور والانصراف'!$A$2:$A$3001,"&lt;="&amp;$F$3)/60,2))</f>
        <v/>
      </c>
      <c r="L341" s="21" t="str">
        <f aca="false">IF($A341="","",SUMIFS(المأموريات!$F$2:$F$1001,المأموريات!$A$2:$A$1001,$A341,المأموريات!$C$2:$C$1001,"&gt;="&amp;$D$3,المأموريات!$C$2:$C$1001,"&lt;="&amp;$F$3,المأموريات!$H$2:$H$1001,"موافق"))</f>
        <v/>
      </c>
      <c r="M341" s="24" t="str">
        <f aca="false">IF($A341="","",N(الموظفين!K337))</f>
        <v/>
      </c>
      <c r="N341" s="24" t="str">
        <f aca="false">IF($A341="","",SUMIFS('الحضور والانصراف'!$S$2:$S$3001,'الحضور والانصراف'!$B$2:$B$3001,$A341,'الحضور والانصراف'!$A$2:$A$3001,"&gt;="&amp;$D$3,'الحضور والانصراف'!$A$2:$A$3001,"&lt;="&amp;$F$3))</f>
        <v/>
      </c>
      <c r="O341" s="24" t="str">
        <f aca="false">IF($A341="","",SUMIFS('الحضور والانصراف'!$Q$2:$Q$3001,'الحضور والانصراف'!$B$2:$B$3001,$A341,'الحضور والانصراف'!$A$2:$A$3001,"&gt;="&amp;$D$3,'الحضور والانصراف'!$A$2:$A$3001,"&lt;="&amp;$F$3))</f>
        <v/>
      </c>
      <c r="P341" s="24" t="str">
        <f aca="false">IF($A341="","",SUMIFS('الحضور والانصراف'!$R$2:$R$3001,'الحضور والانصراف'!$B$2:$B$3001,$A341,'الحضور والانصراف'!$A$2:$A$3001,"&gt;="&amp;$D$3,'الحضور والانصراف'!$A$2:$A$3001,"&lt;="&amp;$F$3))</f>
        <v/>
      </c>
      <c r="Q341" s="24" t="str">
        <f aca="false">IF($A341="","",M341+N341-O341-P341)</f>
        <v/>
      </c>
    </row>
    <row r="342" customFormat="false" ht="15" hidden="false" customHeight="false" outlineLevel="0" collapsed="false">
      <c r="A342" s="18" t="str">
        <f aca="false">IF(الموظفين!A338="","",الموظفين!A338)</f>
        <v/>
      </c>
      <c r="B342" s="18" t="str">
        <f aca="false">IF($A342="","",الموظفين!B338)</f>
        <v/>
      </c>
      <c r="C342" s="18" t="str">
        <f aca="false">IF($A342="","",IF(الموظفين!C338="","",الموظفين!C338))</f>
        <v/>
      </c>
      <c r="D342" s="22" t="str">
        <f aca="false">IF($A342="","",COUNTIFS('الحضور والانصراف'!$B$2:$B$3001,$A342,'الحضور والانصراف'!$P$2:$P$3001,"حاضر",'الحضور والانصراف'!$A$2:$A$3001,"&gt;="&amp;$D$3,'الحضور والانصراف'!$A$2:$A$3001,"&lt;="&amp;$F$3)+COUNTIFS('الحضور والانصراف'!$B$2:$B$3001,$A342,'الحضور والانصراف'!$P$2:$P$3001,"متأخر",'الحضور والانصراف'!$A$2:$A$3001,"&gt;="&amp;$D$3,'الحضور والانصراف'!$A$2:$A$3001,"&lt;="&amp;$F$3)+COUNTIFS('الحضور والانصراف'!$B$2:$B$3001,$A342,'الحضور والانصراف'!$P$2:$P$3001,"بدون انصراف",'الحضور والانصراف'!$A$2:$A$3001,"&gt;="&amp;$D$3,'الحضور والانصراف'!$A$2:$A$3001,"&lt;="&amp;$F$3))</f>
        <v/>
      </c>
      <c r="E342" s="22" t="str">
        <f aca="false">IF($A342="","",COUNTIFS('الحضور والانصراف'!$B$2:$B$3001,$A342,'الحضور والانصراف'!$P$2:$P$3001,"متأخر",'الحضور والانصراف'!$A$2:$A$3001,"&gt;="&amp;$D$3,'الحضور والانصراف'!$A$2:$A$3001,"&lt;="&amp;$F$3))</f>
        <v/>
      </c>
      <c r="F342" s="22" t="str">
        <f aca="false">IF($A342="","",COUNTIFS('الحضور والانصراف'!$B$2:$B$3001,$A342,'الحضور والانصراف'!$P$2:$P$3001,"غائب",'الحضور والانصراف'!$A$2:$A$3001,"&gt;="&amp;$D$3,'الحضور والانصراف'!$A$2:$A$3001,"&lt;="&amp;$F$3)+COUNTIFS('الحضور والانصراف'!$B$2:$B$3001,$A342,'الحضور والانصراف'!$P$2:$P$3001,"غياب",'الحضور والانصراف'!$A$2:$A$3001,"&gt;="&amp;$D$3,'الحضور والانصراف'!$A$2:$A$3001,"&lt;="&amp;$F$3))</f>
        <v/>
      </c>
      <c r="G342" s="22" t="str">
        <f aca="false">IF($A342="","",SUMIFS(الإجازات!$I$2:$I$1001,الإجازات!$A$2:$A$1001,$A342,الإجازات!$G$2:$G$1001,"مقبولة"))</f>
        <v/>
      </c>
      <c r="H342" s="21" t="str">
        <f aca="false">IF($A342="","",SUMIFS('الحضور والانصراف'!$J$2:$J$3001,'الحضور والانصراف'!$B$2:$B$3001,$A342,'الحضور والانصراف'!$A$2:$A$3001,"&gt;="&amp;$D$3,'الحضور والانصراف'!$A$2:$A$3001,"&lt;="&amp;$F$3))</f>
        <v/>
      </c>
      <c r="I342" s="22" t="str">
        <f aca="false">IF($A342="","",SUMIFS('الحضور والانصراف'!$K$2:$K$3001,'الحضور والانصراف'!$B$2:$B$3001,$A342,'الحضور والانصراف'!$A$2:$A$3001,"&gt;="&amp;$D$3,'الحضور والانصراف'!$A$2:$A$3001,"&lt;="&amp;$F$3))</f>
        <v/>
      </c>
      <c r="J342" s="22" t="str">
        <f aca="false">IF($A342="","",SUMIFS('الحضور والانصراف'!$L$2:$L$3001,'الحضور والانصراف'!$B$2:$B$3001,$A342,'الحضور والانصراف'!$A$2:$A$3001,"&gt;="&amp;$D$3,'الحضور والانصراف'!$A$2:$A$3001,"&lt;="&amp;$F$3))</f>
        <v/>
      </c>
      <c r="K342" s="21" t="str">
        <f aca="false">IF($A342="","",ROUND(SUMIFS('الحضور والانصراف'!$M$2:$M$3001,'الحضور والانصراف'!$B$2:$B$3001,$A342,'الحضور والانصراف'!$A$2:$A$3001,"&gt;="&amp;$D$3,'الحضور والانصراف'!$A$2:$A$3001,"&lt;="&amp;$F$3)/60,2))</f>
        <v/>
      </c>
      <c r="L342" s="21" t="str">
        <f aca="false">IF($A342="","",SUMIFS(المأموريات!$F$2:$F$1001,المأموريات!$A$2:$A$1001,$A342,المأموريات!$C$2:$C$1001,"&gt;="&amp;$D$3,المأموريات!$C$2:$C$1001,"&lt;="&amp;$F$3,المأموريات!$H$2:$H$1001,"موافق"))</f>
        <v/>
      </c>
      <c r="M342" s="24" t="str">
        <f aca="false">IF($A342="","",N(الموظفين!K338))</f>
        <v/>
      </c>
      <c r="N342" s="24" t="str">
        <f aca="false">IF($A342="","",SUMIFS('الحضور والانصراف'!$S$2:$S$3001,'الحضور والانصراف'!$B$2:$B$3001,$A342,'الحضور والانصراف'!$A$2:$A$3001,"&gt;="&amp;$D$3,'الحضور والانصراف'!$A$2:$A$3001,"&lt;="&amp;$F$3))</f>
        <v/>
      </c>
      <c r="O342" s="24" t="str">
        <f aca="false">IF($A342="","",SUMIFS('الحضور والانصراف'!$Q$2:$Q$3001,'الحضور والانصراف'!$B$2:$B$3001,$A342,'الحضور والانصراف'!$A$2:$A$3001,"&gt;="&amp;$D$3,'الحضور والانصراف'!$A$2:$A$3001,"&lt;="&amp;$F$3))</f>
        <v/>
      </c>
      <c r="P342" s="24" t="str">
        <f aca="false">IF($A342="","",SUMIFS('الحضور والانصراف'!$R$2:$R$3001,'الحضور والانصراف'!$B$2:$B$3001,$A342,'الحضور والانصراف'!$A$2:$A$3001,"&gt;="&amp;$D$3,'الحضور والانصراف'!$A$2:$A$3001,"&lt;="&amp;$F$3))</f>
        <v/>
      </c>
      <c r="Q342" s="24" t="str">
        <f aca="false">IF($A342="","",M342+N342-O342-P342)</f>
        <v/>
      </c>
    </row>
    <row r="343" customFormat="false" ht="15" hidden="false" customHeight="false" outlineLevel="0" collapsed="false">
      <c r="A343" s="18" t="str">
        <f aca="false">IF(الموظفين!A339="","",الموظفين!A339)</f>
        <v/>
      </c>
      <c r="B343" s="18" t="str">
        <f aca="false">IF($A343="","",الموظفين!B339)</f>
        <v/>
      </c>
      <c r="C343" s="18" t="str">
        <f aca="false">IF($A343="","",IF(الموظفين!C339="","",الموظفين!C339))</f>
        <v/>
      </c>
      <c r="D343" s="22" t="str">
        <f aca="false">IF($A343="","",COUNTIFS('الحضور والانصراف'!$B$2:$B$3001,$A343,'الحضور والانصراف'!$P$2:$P$3001,"حاضر",'الحضور والانصراف'!$A$2:$A$3001,"&gt;="&amp;$D$3,'الحضور والانصراف'!$A$2:$A$3001,"&lt;="&amp;$F$3)+COUNTIFS('الحضور والانصراف'!$B$2:$B$3001,$A343,'الحضور والانصراف'!$P$2:$P$3001,"متأخر",'الحضور والانصراف'!$A$2:$A$3001,"&gt;="&amp;$D$3,'الحضور والانصراف'!$A$2:$A$3001,"&lt;="&amp;$F$3)+COUNTIFS('الحضور والانصراف'!$B$2:$B$3001,$A343,'الحضور والانصراف'!$P$2:$P$3001,"بدون انصراف",'الحضور والانصراف'!$A$2:$A$3001,"&gt;="&amp;$D$3,'الحضور والانصراف'!$A$2:$A$3001,"&lt;="&amp;$F$3))</f>
        <v/>
      </c>
      <c r="E343" s="22" t="str">
        <f aca="false">IF($A343="","",COUNTIFS('الحضور والانصراف'!$B$2:$B$3001,$A343,'الحضور والانصراف'!$P$2:$P$3001,"متأخر",'الحضور والانصراف'!$A$2:$A$3001,"&gt;="&amp;$D$3,'الحضور والانصراف'!$A$2:$A$3001,"&lt;="&amp;$F$3))</f>
        <v/>
      </c>
      <c r="F343" s="22" t="str">
        <f aca="false">IF($A343="","",COUNTIFS('الحضور والانصراف'!$B$2:$B$3001,$A343,'الحضور والانصراف'!$P$2:$P$3001,"غائب",'الحضور والانصراف'!$A$2:$A$3001,"&gt;="&amp;$D$3,'الحضور والانصراف'!$A$2:$A$3001,"&lt;="&amp;$F$3)+COUNTIFS('الحضور والانصراف'!$B$2:$B$3001,$A343,'الحضور والانصراف'!$P$2:$P$3001,"غياب",'الحضور والانصراف'!$A$2:$A$3001,"&gt;="&amp;$D$3,'الحضور والانصراف'!$A$2:$A$3001,"&lt;="&amp;$F$3))</f>
        <v/>
      </c>
      <c r="G343" s="22" t="str">
        <f aca="false">IF($A343="","",SUMIFS(الإجازات!$I$2:$I$1001,الإجازات!$A$2:$A$1001,$A343,الإجازات!$G$2:$G$1001,"مقبولة"))</f>
        <v/>
      </c>
      <c r="H343" s="21" t="str">
        <f aca="false">IF($A343="","",SUMIFS('الحضور والانصراف'!$J$2:$J$3001,'الحضور والانصراف'!$B$2:$B$3001,$A343,'الحضور والانصراف'!$A$2:$A$3001,"&gt;="&amp;$D$3,'الحضور والانصراف'!$A$2:$A$3001,"&lt;="&amp;$F$3))</f>
        <v/>
      </c>
      <c r="I343" s="22" t="str">
        <f aca="false">IF($A343="","",SUMIFS('الحضور والانصراف'!$K$2:$K$3001,'الحضور والانصراف'!$B$2:$B$3001,$A343,'الحضور والانصراف'!$A$2:$A$3001,"&gt;="&amp;$D$3,'الحضور والانصراف'!$A$2:$A$3001,"&lt;="&amp;$F$3))</f>
        <v/>
      </c>
      <c r="J343" s="22" t="str">
        <f aca="false">IF($A343="","",SUMIFS('الحضور والانصراف'!$L$2:$L$3001,'الحضور والانصراف'!$B$2:$B$3001,$A343,'الحضور والانصراف'!$A$2:$A$3001,"&gt;="&amp;$D$3,'الحضور والانصراف'!$A$2:$A$3001,"&lt;="&amp;$F$3))</f>
        <v/>
      </c>
      <c r="K343" s="21" t="str">
        <f aca="false">IF($A343="","",ROUND(SUMIFS('الحضور والانصراف'!$M$2:$M$3001,'الحضور والانصراف'!$B$2:$B$3001,$A343,'الحضور والانصراف'!$A$2:$A$3001,"&gt;="&amp;$D$3,'الحضور والانصراف'!$A$2:$A$3001,"&lt;="&amp;$F$3)/60,2))</f>
        <v/>
      </c>
      <c r="L343" s="21" t="str">
        <f aca="false">IF($A343="","",SUMIFS(المأموريات!$F$2:$F$1001,المأموريات!$A$2:$A$1001,$A343,المأموريات!$C$2:$C$1001,"&gt;="&amp;$D$3,المأموريات!$C$2:$C$1001,"&lt;="&amp;$F$3,المأموريات!$H$2:$H$1001,"موافق"))</f>
        <v/>
      </c>
      <c r="M343" s="24" t="str">
        <f aca="false">IF($A343="","",N(الموظفين!K339))</f>
        <v/>
      </c>
      <c r="N343" s="24" t="str">
        <f aca="false">IF($A343="","",SUMIFS('الحضور والانصراف'!$S$2:$S$3001,'الحضور والانصراف'!$B$2:$B$3001,$A343,'الحضور والانصراف'!$A$2:$A$3001,"&gt;="&amp;$D$3,'الحضور والانصراف'!$A$2:$A$3001,"&lt;="&amp;$F$3))</f>
        <v/>
      </c>
      <c r="O343" s="24" t="str">
        <f aca="false">IF($A343="","",SUMIFS('الحضور والانصراف'!$Q$2:$Q$3001,'الحضور والانصراف'!$B$2:$B$3001,$A343,'الحضور والانصراف'!$A$2:$A$3001,"&gt;="&amp;$D$3,'الحضور والانصراف'!$A$2:$A$3001,"&lt;="&amp;$F$3))</f>
        <v/>
      </c>
      <c r="P343" s="24" t="str">
        <f aca="false">IF($A343="","",SUMIFS('الحضور والانصراف'!$R$2:$R$3001,'الحضور والانصراف'!$B$2:$B$3001,$A343,'الحضور والانصراف'!$A$2:$A$3001,"&gt;="&amp;$D$3,'الحضور والانصراف'!$A$2:$A$3001,"&lt;="&amp;$F$3))</f>
        <v/>
      </c>
      <c r="Q343" s="24" t="str">
        <f aca="false">IF($A343="","",M343+N343-O343-P343)</f>
        <v/>
      </c>
    </row>
    <row r="344" customFormat="false" ht="15" hidden="false" customHeight="false" outlineLevel="0" collapsed="false">
      <c r="A344" s="18" t="str">
        <f aca="false">IF(الموظفين!A340="","",الموظفين!A340)</f>
        <v/>
      </c>
      <c r="B344" s="18" t="str">
        <f aca="false">IF($A344="","",الموظفين!B340)</f>
        <v/>
      </c>
      <c r="C344" s="18" t="str">
        <f aca="false">IF($A344="","",IF(الموظفين!C340="","",الموظفين!C340))</f>
        <v/>
      </c>
      <c r="D344" s="22" t="str">
        <f aca="false">IF($A344="","",COUNTIFS('الحضور والانصراف'!$B$2:$B$3001,$A344,'الحضور والانصراف'!$P$2:$P$3001,"حاضر",'الحضور والانصراف'!$A$2:$A$3001,"&gt;="&amp;$D$3,'الحضور والانصراف'!$A$2:$A$3001,"&lt;="&amp;$F$3)+COUNTIFS('الحضور والانصراف'!$B$2:$B$3001,$A344,'الحضور والانصراف'!$P$2:$P$3001,"متأخر",'الحضور والانصراف'!$A$2:$A$3001,"&gt;="&amp;$D$3,'الحضور والانصراف'!$A$2:$A$3001,"&lt;="&amp;$F$3)+COUNTIFS('الحضور والانصراف'!$B$2:$B$3001,$A344,'الحضور والانصراف'!$P$2:$P$3001,"بدون انصراف",'الحضور والانصراف'!$A$2:$A$3001,"&gt;="&amp;$D$3,'الحضور والانصراف'!$A$2:$A$3001,"&lt;="&amp;$F$3))</f>
        <v/>
      </c>
      <c r="E344" s="22" t="str">
        <f aca="false">IF($A344="","",COUNTIFS('الحضور والانصراف'!$B$2:$B$3001,$A344,'الحضور والانصراف'!$P$2:$P$3001,"متأخر",'الحضور والانصراف'!$A$2:$A$3001,"&gt;="&amp;$D$3,'الحضور والانصراف'!$A$2:$A$3001,"&lt;="&amp;$F$3))</f>
        <v/>
      </c>
      <c r="F344" s="22" t="str">
        <f aca="false">IF($A344="","",COUNTIFS('الحضور والانصراف'!$B$2:$B$3001,$A344,'الحضور والانصراف'!$P$2:$P$3001,"غائب",'الحضور والانصراف'!$A$2:$A$3001,"&gt;="&amp;$D$3,'الحضور والانصراف'!$A$2:$A$3001,"&lt;="&amp;$F$3)+COUNTIFS('الحضور والانصراف'!$B$2:$B$3001,$A344,'الحضور والانصراف'!$P$2:$P$3001,"غياب",'الحضور والانصراف'!$A$2:$A$3001,"&gt;="&amp;$D$3,'الحضور والانصراف'!$A$2:$A$3001,"&lt;="&amp;$F$3))</f>
        <v/>
      </c>
      <c r="G344" s="22" t="str">
        <f aca="false">IF($A344="","",SUMIFS(الإجازات!$I$2:$I$1001,الإجازات!$A$2:$A$1001,$A344,الإجازات!$G$2:$G$1001,"مقبولة"))</f>
        <v/>
      </c>
      <c r="H344" s="21" t="str">
        <f aca="false">IF($A344="","",SUMIFS('الحضور والانصراف'!$J$2:$J$3001,'الحضور والانصراف'!$B$2:$B$3001,$A344,'الحضور والانصراف'!$A$2:$A$3001,"&gt;="&amp;$D$3,'الحضور والانصراف'!$A$2:$A$3001,"&lt;="&amp;$F$3))</f>
        <v/>
      </c>
      <c r="I344" s="22" t="str">
        <f aca="false">IF($A344="","",SUMIFS('الحضور والانصراف'!$K$2:$K$3001,'الحضور والانصراف'!$B$2:$B$3001,$A344,'الحضور والانصراف'!$A$2:$A$3001,"&gt;="&amp;$D$3,'الحضور والانصراف'!$A$2:$A$3001,"&lt;="&amp;$F$3))</f>
        <v/>
      </c>
      <c r="J344" s="22" t="str">
        <f aca="false">IF($A344="","",SUMIFS('الحضور والانصراف'!$L$2:$L$3001,'الحضور والانصراف'!$B$2:$B$3001,$A344,'الحضور والانصراف'!$A$2:$A$3001,"&gt;="&amp;$D$3,'الحضور والانصراف'!$A$2:$A$3001,"&lt;="&amp;$F$3))</f>
        <v/>
      </c>
      <c r="K344" s="21" t="str">
        <f aca="false">IF($A344="","",ROUND(SUMIFS('الحضور والانصراف'!$M$2:$M$3001,'الحضور والانصراف'!$B$2:$B$3001,$A344,'الحضور والانصراف'!$A$2:$A$3001,"&gt;="&amp;$D$3,'الحضور والانصراف'!$A$2:$A$3001,"&lt;="&amp;$F$3)/60,2))</f>
        <v/>
      </c>
      <c r="L344" s="21" t="str">
        <f aca="false">IF($A344="","",SUMIFS(المأموريات!$F$2:$F$1001,المأموريات!$A$2:$A$1001,$A344,المأموريات!$C$2:$C$1001,"&gt;="&amp;$D$3,المأموريات!$C$2:$C$1001,"&lt;="&amp;$F$3,المأموريات!$H$2:$H$1001,"موافق"))</f>
        <v/>
      </c>
      <c r="M344" s="24" t="str">
        <f aca="false">IF($A344="","",N(الموظفين!K340))</f>
        <v/>
      </c>
      <c r="N344" s="24" t="str">
        <f aca="false">IF($A344="","",SUMIFS('الحضور والانصراف'!$S$2:$S$3001,'الحضور والانصراف'!$B$2:$B$3001,$A344,'الحضور والانصراف'!$A$2:$A$3001,"&gt;="&amp;$D$3,'الحضور والانصراف'!$A$2:$A$3001,"&lt;="&amp;$F$3))</f>
        <v/>
      </c>
      <c r="O344" s="24" t="str">
        <f aca="false">IF($A344="","",SUMIFS('الحضور والانصراف'!$Q$2:$Q$3001,'الحضور والانصراف'!$B$2:$B$3001,$A344,'الحضور والانصراف'!$A$2:$A$3001,"&gt;="&amp;$D$3,'الحضور والانصراف'!$A$2:$A$3001,"&lt;="&amp;$F$3))</f>
        <v/>
      </c>
      <c r="P344" s="24" t="str">
        <f aca="false">IF($A344="","",SUMIFS('الحضور والانصراف'!$R$2:$R$3001,'الحضور والانصراف'!$B$2:$B$3001,$A344,'الحضور والانصراف'!$A$2:$A$3001,"&gt;="&amp;$D$3,'الحضور والانصراف'!$A$2:$A$3001,"&lt;="&amp;$F$3))</f>
        <v/>
      </c>
      <c r="Q344" s="24" t="str">
        <f aca="false">IF($A344="","",M344+N344-O344-P344)</f>
        <v/>
      </c>
    </row>
    <row r="345" customFormat="false" ht="15" hidden="false" customHeight="false" outlineLevel="0" collapsed="false">
      <c r="A345" s="18" t="str">
        <f aca="false">IF(الموظفين!A341="","",الموظفين!A341)</f>
        <v/>
      </c>
      <c r="B345" s="18" t="str">
        <f aca="false">IF($A345="","",الموظفين!B341)</f>
        <v/>
      </c>
      <c r="C345" s="18" t="str">
        <f aca="false">IF($A345="","",IF(الموظفين!C341="","",الموظفين!C341))</f>
        <v/>
      </c>
      <c r="D345" s="22" t="str">
        <f aca="false">IF($A345="","",COUNTIFS('الحضور والانصراف'!$B$2:$B$3001,$A345,'الحضور والانصراف'!$P$2:$P$3001,"حاضر",'الحضور والانصراف'!$A$2:$A$3001,"&gt;="&amp;$D$3,'الحضور والانصراف'!$A$2:$A$3001,"&lt;="&amp;$F$3)+COUNTIFS('الحضور والانصراف'!$B$2:$B$3001,$A345,'الحضور والانصراف'!$P$2:$P$3001,"متأخر",'الحضور والانصراف'!$A$2:$A$3001,"&gt;="&amp;$D$3,'الحضور والانصراف'!$A$2:$A$3001,"&lt;="&amp;$F$3)+COUNTIFS('الحضور والانصراف'!$B$2:$B$3001,$A345,'الحضور والانصراف'!$P$2:$P$3001,"بدون انصراف",'الحضور والانصراف'!$A$2:$A$3001,"&gt;="&amp;$D$3,'الحضور والانصراف'!$A$2:$A$3001,"&lt;="&amp;$F$3))</f>
        <v/>
      </c>
      <c r="E345" s="22" t="str">
        <f aca="false">IF($A345="","",COUNTIFS('الحضور والانصراف'!$B$2:$B$3001,$A345,'الحضور والانصراف'!$P$2:$P$3001,"متأخر",'الحضور والانصراف'!$A$2:$A$3001,"&gt;="&amp;$D$3,'الحضور والانصراف'!$A$2:$A$3001,"&lt;="&amp;$F$3))</f>
        <v/>
      </c>
      <c r="F345" s="22" t="str">
        <f aca="false">IF($A345="","",COUNTIFS('الحضور والانصراف'!$B$2:$B$3001,$A345,'الحضور والانصراف'!$P$2:$P$3001,"غائب",'الحضور والانصراف'!$A$2:$A$3001,"&gt;="&amp;$D$3,'الحضور والانصراف'!$A$2:$A$3001,"&lt;="&amp;$F$3)+COUNTIFS('الحضور والانصراف'!$B$2:$B$3001,$A345,'الحضور والانصراف'!$P$2:$P$3001,"غياب",'الحضور والانصراف'!$A$2:$A$3001,"&gt;="&amp;$D$3,'الحضور والانصراف'!$A$2:$A$3001,"&lt;="&amp;$F$3))</f>
        <v/>
      </c>
      <c r="G345" s="22" t="str">
        <f aca="false">IF($A345="","",SUMIFS(الإجازات!$I$2:$I$1001,الإجازات!$A$2:$A$1001,$A345,الإجازات!$G$2:$G$1001,"مقبولة"))</f>
        <v/>
      </c>
      <c r="H345" s="21" t="str">
        <f aca="false">IF($A345="","",SUMIFS('الحضور والانصراف'!$J$2:$J$3001,'الحضور والانصراف'!$B$2:$B$3001,$A345,'الحضور والانصراف'!$A$2:$A$3001,"&gt;="&amp;$D$3,'الحضور والانصراف'!$A$2:$A$3001,"&lt;="&amp;$F$3))</f>
        <v/>
      </c>
      <c r="I345" s="22" t="str">
        <f aca="false">IF($A345="","",SUMIFS('الحضور والانصراف'!$K$2:$K$3001,'الحضور والانصراف'!$B$2:$B$3001,$A345,'الحضور والانصراف'!$A$2:$A$3001,"&gt;="&amp;$D$3,'الحضور والانصراف'!$A$2:$A$3001,"&lt;="&amp;$F$3))</f>
        <v/>
      </c>
      <c r="J345" s="22" t="str">
        <f aca="false">IF($A345="","",SUMIFS('الحضور والانصراف'!$L$2:$L$3001,'الحضور والانصراف'!$B$2:$B$3001,$A345,'الحضور والانصراف'!$A$2:$A$3001,"&gt;="&amp;$D$3,'الحضور والانصراف'!$A$2:$A$3001,"&lt;="&amp;$F$3))</f>
        <v/>
      </c>
      <c r="K345" s="21" t="str">
        <f aca="false">IF($A345="","",ROUND(SUMIFS('الحضور والانصراف'!$M$2:$M$3001,'الحضور والانصراف'!$B$2:$B$3001,$A345,'الحضور والانصراف'!$A$2:$A$3001,"&gt;="&amp;$D$3,'الحضور والانصراف'!$A$2:$A$3001,"&lt;="&amp;$F$3)/60,2))</f>
        <v/>
      </c>
      <c r="L345" s="21" t="str">
        <f aca="false">IF($A345="","",SUMIFS(المأموريات!$F$2:$F$1001,المأموريات!$A$2:$A$1001,$A345,المأموريات!$C$2:$C$1001,"&gt;="&amp;$D$3,المأموريات!$C$2:$C$1001,"&lt;="&amp;$F$3,المأموريات!$H$2:$H$1001,"موافق"))</f>
        <v/>
      </c>
      <c r="M345" s="24" t="str">
        <f aca="false">IF($A345="","",N(الموظفين!K341))</f>
        <v/>
      </c>
      <c r="N345" s="24" t="str">
        <f aca="false">IF($A345="","",SUMIFS('الحضور والانصراف'!$S$2:$S$3001,'الحضور والانصراف'!$B$2:$B$3001,$A345,'الحضور والانصراف'!$A$2:$A$3001,"&gt;="&amp;$D$3,'الحضور والانصراف'!$A$2:$A$3001,"&lt;="&amp;$F$3))</f>
        <v/>
      </c>
      <c r="O345" s="24" t="str">
        <f aca="false">IF($A345="","",SUMIFS('الحضور والانصراف'!$Q$2:$Q$3001,'الحضور والانصراف'!$B$2:$B$3001,$A345,'الحضور والانصراف'!$A$2:$A$3001,"&gt;="&amp;$D$3,'الحضور والانصراف'!$A$2:$A$3001,"&lt;="&amp;$F$3))</f>
        <v/>
      </c>
      <c r="P345" s="24" t="str">
        <f aca="false">IF($A345="","",SUMIFS('الحضور والانصراف'!$R$2:$R$3001,'الحضور والانصراف'!$B$2:$B$3001,$A345,'الحضور والانصراف'!$A$2:$A$3001,"&gt;="&amp;$D$3,'الحضور والانصراف'!$A$2:$A$3001,"&lt;="&amp;$F$3))</f>
        <v/>
      </c>
      <c r="Q345" s="24" t="str">
        <f aca="false">IF($A345="","",M345+N345-O345-P345)</f>
        <v/>
      </c>
    </row>
    <row r="346" customFormat="false" ht="15" hidden="false" customHeight="false" outlineLevel="0" collapsed="false">
      <c r="A346" s="18" t="str">
        <f aca="false">IF(الموظفين!A342="","",الموظفين!A342)</f>
        <v/>
      </c>
      <c r="B346" s="18" t="str">
        <f aca="false">IF($A346="","",الموظفين!B342)</f>
        <v/>
      </c>
      <c r="C346" s="18" t="str">
        <f aca="false">IF($A346="","",IF(الموظفين!C342="","",الموظفين!C342))</f>
        <v/>
      </c>
      <c r="D346" s="22" t="str">
        <f aca="false">IF($A346="","",COUNTIFS('الحضور والانصراف'!$B$2:$B$3001,$A346,'الحضور والانصراف'!$P$2:$P$3001,"حاضر",'الحضور والانصراف'!$A$2:$A$3001,"&gt;="&amp;$D$3,'الحضور والانصراف'!$A$2:$A$3001,"&lt;="&amp;$F$3)+COUNTIFS('الحضور والانصراف'!$B$2:$B$3001,$A346,'الحضور والانصراف'!$P$2:$P$3001,"متأخر",'الحضور والانصراف'!$A$2:$A$3001,"&gt;="&amp;$D$3,'الحضور والانصراف'!$A$2:$A$3001,"&lt;="&amp;$F$3)+COUNTIFS('الحضور والانصراف'!$B$2:$B$3001,$A346,'الحضور والانصراف'!$P$2:$P$3001,"بدون انصراف",'الحضور والانصراف'!$A$2:$A$3001,"&gt;="&amp;$D$3,'الحضور والانصراف'!$A$2:$A$3001,"&lt;="&amp;$F$3))</f>
        <v/>
      </c>
      <c r="E346" s="22" t="str">
        <f aca="false">IF($A346="","",COUNTIFS('الحضور والانصراف'!$B$2:$B$3001,$A346,'الحضور والانصراف'!$P$2:$P$3001,"متأخر",'الحضور والانصراف'!$A$2:$A$3001,"&gt;="&amp;$D$3,'الحضور والانصراف'!$A$2:$A$3001,"&lt;="&amp;$F$3))</f>
        <v/>
      </c>
      <c r="F346" s="22" t="str">
        <f aca="false">IF($A346="","",COUNTIFS('الحضور والانصراف'!$B$2:$B$3001,$A346,'الحضور والانصراف'!$P$2:$P$3001,"غائب",'الحضور والانصراف'!$A$2:$A$3001,"&gt;="&amp;$D$3,'الحضور والانصراف'!$A$2:$A$3001,"&lt;="&amp;$F$3)+COUNTIFS('الحضور والانصراف'!$B$2:$B$3001,$A346,'الحضور والانصراف'!$P$2:$P$3001,"غياب",'الحضور والانصراف'!$A$2:$A$3001,"&gt;="&amp;$D$3,'الحضور والانصراف'!$A$2:$A$3001,"&lt;="&amp;$F$3))</f>
        <v/>
      </c>
      <c r="G346" s="22" t="str">
        <f aca="false">IF($A346="","",SUMIFS(الإجازات!$I$2:$I$1001,الإجازات!$A$2:$A$1001,$A346,الإجازات!$G$2:$G$1001,"مقبولة"))</f>
        <v/>
      </c>
      <c r="H346" s="21" t="str">
        <f aca="false">IF($A346="","",SUMIFS('الحضور والانصراف'!$J$2:$J$3001,'الحضور والانصراف'!$B$2:$B$3001,$A346,'الحضور والانصراف'!$A$2:$A$3001,"&gt;="&amp;$D$3,'الحضور والانصراف'!$A$2:$A$3001,"&lt;="&amp;$F$3))</f>
        <v/>
      </c>
      <c r="I346" s="22" t="str">
        <f aca="false">IF($A346="","",SUMIFS('الحضور والانصراف'!$K$2:$K$3001,'الحضور والانصراف'!$B$2:$B$3001,$A346,'الحضور والانصراف'!$A$2:$A$3001,"&gt;="&amp;$D$3,'الحضور والانصراف'!$A$2:$A$3001,"&lt;="&amp;$F$3))</f>
        <v/>
      </c>
      <c r="J346" s="22" t="str">
        <f aca="false">IF($A346="","",SUMIFS('الحضور والانصراف'!$L$2:$L$3001,'الحضور والانصراف'!$B$2:$B$3001,$A346,'الحضور والانصراف'!$A$2:$A$3001,"&gt;="&amp;$D$3,'الحضور والانصراف'!$A$2:$A$3001,"&lt;="&amp;$F$3))</f>
        <v/>
      </c>
      <c r="K346" s="21" t="str">
        <f aca="false">IF($A346="","",ROUND(SUMIFS('الحضور والانصراف'!$M$2:$M$3001,'الحضور والانصراف'!$B$2:$B$3001,$A346,'الحضور والانصراف'!$A$2:$A$3001,"&gt;="&amp;$D$3,'الحضور والانصراف'!$A$2:$A$3001,"&lt;="&amp;$F$3)/60,2))</f>
        <v/>
      </c>
      <c r="L346" s="21" t="str">
        <f aca="false">IF($A346="","",SUMIFS(المأموريات!$F$2:$F$1001,المأموريات!$A$2:$A$1001,$A346,المأموريات!$C$2:$C$1001,"&gt;="&amp;$D$3,المأموريات!$C$2:$C$1001,"&lt;="&amp;$F$3,المأموريات!$H$2:$H$1001,"موافق"))</f>
        <v/>
      </c>
      <c r="M346" s="24" t="str">
        <f aca="false">IF($A346="","",N(الموظفين!K342))</f>
        <v/>
      </c>
      <c r="N346" s="24" t="str">
        <f aca="false">IF($A346="","",SUMIFS('الحضور والانصراف'!$S$2:$S$3001,'الحضور والانصراف'!$B$2:$B$3001,$A346,'الحضور والانصراف'!$A$2:$A$3001,"&gt;="&amp;$D$3,'الحضور والانصراف'!$A$2:$A$3001,"&lt;="&amp;$F$3))</f>
        <v/>
      </c>
      <c r="O346" s="24" t="str">
        <f aca="false">IF($A346="","",SUMIFS('الحضور والانصراف'!$Q$2:$Q$3001,'الحضور والانصراف'!$B$2:$B$3001,$A346,'الحضور والانصراف'!$A$2:$A$3001,"&gt;="&amp;$D$3,'الحضور والانصراف'!$A$2:$A$3001,"&lt;="&amp;$F$3))</f>
        <v/>
      </c>
      <c r="P346" s="24" t="str">
        <f aca="false">IF($A346="","",SUMIFS('الحضور والانصراف'!$R$2:$R$3001,'الحضور والانصراف'!$B$2:$B$3001,$A346,'الحضور والانصراف'!$A$2:$A$3001,"&gt;="&amp;$D$3,'الحضور والانصراف'!$A$2:$A$3001,"&lt;="&amp;$F$3))</f>
        <v/>
      </c>
      <c r="Q346" s="24" t="str">
        <f aca="false">IF($A346="","",M346+N346-O346-P346)</f>
        <v/>
      </c>
    </row>
    <row r="347" customFormat="false" ht="15" hidden="false" customHeight="false" outlineLevel="0" collapsed="false">
      <c r="A347" s="18" t="str">
        <f aca="false">IF(الموظفين!A343="","",الموظفين!A343)</f>
        <v/>
      </c>
      <c r="B347" s="18" t="str">
        <f aca="false">IF($A347="","",الموظفين!B343)</f>
        <v/>
      </c>
      <c r="C347" s="18" t="str">
        <f aca="false">IF($A347="","",IF(الموظفين!C343="","",الموظفين!C343))</f>
        <v/>
      </c>
      <c r="D347" s="22" t="str">
        <f aca="false">IF($A347="","",COUNTIFS('الحضور والانصراف'!$B$2:$B$3001,$A347,'الحضور والانصراف'!$P$2:$P$3001,"حاضر",'الحضور والانصراف'!$A$2:$A$3001,"&gt;="&amp;$D$3,'الحضور والانصراف'!$A$2:$A$3001,"&lt;="&amp;$F$3)+COUNTIFS('الحضور والانصراف'!$B$2:$B$3001,$A347,'الحضور والانصراف'!$P$2:$P$3001,"متأخر",'الحضور والانصراف'!$A$2:$A$3001,"&gt;="&amp;$D$3,'الحضور والانصراف'!$A$2:$A$3001,"&lt;="&amp;$F$3)+COUNTIFS('الحضور والانصراف'!$B$2:$B$3001,$A347,'الحضور والانصراف'!$P$2:$P$3001,"بدون انصراف",'الحضور والانصراف'!$A$2:$A$3001,"&gt;="&amp;$D$3,'الحضور والانصراف'!$A$2:$A$3001,"&lt;="&amp;$F$3))</f>
        <v/>
      </c>
      <c r="E347" s="22" t="str">
        <f aca="false">IF($A347="","",COUNTIFS('الحضور والانصراف'!$B$2:$B$3001,$A347,'الحضور والانصراف'!$P$2:$P$3001,"متأخر",'الحضور والانصراف'!$A$2:$A$3001,"&gt;="&amp;$D$3,'الحضور والانصراف'!$A$2:$A$3001,"&lt;="&amp;$F$3))</f>
        <v/>
      </c>
      <c r="F347" s="22" t="str">
        <f aca="false">IF($A347="","",COUNTIFS('الحضور والانصراف'!$B$2:$B$3001,$A347,'الحضور والانصراف'!$P$2:$P$3001,"غائب",'الحضور والانصراف'!$A$2:$A$3001,"&gt;="&amp;$D$3,'الحضور والانصراف'!$A$2:$A$3001,"&lt;="&amp;$F$3)+COUNTIFS('الحضور والانصراف'!$B$2:$B$3001,$A347,'الحضور والانصراف'!$P$2:$P$3001,"غياب",'الحضور والانصراف'!$A$2:$A$3001,"&gt;="&amp;$D$3,'الحضور والانصراف'!$A$2:$A$3001,"&lt;="&amp;$F$3))</f>
        <v/>
      </c>
      <c r="G347" s="22" t="str">
        <f aca="false">IF($A347="","",SUMIFS(الإجازات!$I$2:$I$1001,الإجازات!$A$2:$A$1001,$A347,الإجازات!$G$2:$G$1001,"مقبولة"))</f>
        <v/>
      </c>
      <c r="H347" s="21" t="str">
        <f aca="false">IF($A347="","",SUMIFS('الحضور والانصراف'!$J$2:$J$3001,'الحضور والانصراف'!$B$2:$B$3001,$A347,'الحضور والانصراف'!$A$2:$A$3001,"&gt;="&amp;$D$3,'الحضور والانصراف'!$A$2:$A$3001,"&lt;="&amp;$F$3))</f>
        <v/>
      </c>
      <c r="I347" s="22" t="str">
        <f aca="false">IF($A347="","",SUMIFS('الحضور والانصراف'!$K$2:$K$3001,'الحضور والانصراف'!$B$2:$B$3001,$A347,'الحضور والانصراف'!$A$2:$A$3001,"&gt;="&amp;$D$3,'الحضور والانصراف'!$A$2:$A$3001,"&lt;="&amp;$F$3))</f>
        <v/>
      </c>
      <c r="J347" s="22" t="str">
        <f aca="false">IF($A347="","",SUMIFS('الحضور والانصراف'!$L$2:$L$3001,'الحضور والانصراف'!$B$2:$B$3001,$A347,'الحضور والانصراف'!$A$2:$A$3001,"&gt;="&amp;$D$3,'الحضور والانصراف'!$A$2:$A$3001,"&lt;="&amp;$F$3))</f>
        <v/>
      </c>
      <c r="K347" s="21" t="str">
        <f aca="false">IF($A347="","",ROUND(SUMIFS('الحضور والانصراف'!$M$2:$M$3001,'الحضور والانصراف'!$B$2:$B$3001,$A347,'الحضور والانصراف'!$A$2:$A$3001,"&gt;="&amp;$D$3,'الحضور والانصراف'!$A$2:$A$3001,"&lt;="&amp;$F$3)/60,2))</f>
        <v/>
      </c>
      <c r="L347" s="21" t="str">
        <f aca="false">IF($A347="","",SUMIFS(المأموريات!$F$2:$F$1001,المأموريات!$A$2:$A$1001,$A347,المأموريات!$C$2:$C$1001,"&gt;="&amp;$D$3,المأموريات!$C$2:$C$1001,"&lt;="&amp;$F$3,المأموريات!$H$2:$H$1001,"موافق"))</f>
        <v/>
      </c>
      <c r="M347" s="24" t="str">
        <f aca="false">IF($A347="","",N(الموظفين!K343))</f>
        <v/>
      </c>
      <c r="N347" s="24" t="str">
        <f aca="false">IF($A347="","",SUMIFS('الحضور والانصراف'!$S$2:$S$3001,'الحضور والانصراف'!$B$2:$B$3001,$A347,'الحضور والانصراف'!$A$2:$A$3001,"&gt;="&amp;$D$3,'الحضور والانصراف'!$A$2:$A$3001,"&lt;="&amp;$F$3))</f>
        <v/>
      </c>
      <c r="O347" s="24" t="str">
        <f aca="false">IF($A347="","",SUMIFS('الحضور والانصراف'!$Q$2:$Q$3001,'الحضور والانصراف'!$B$2:$B$3001,$A347,'الحضور والانصراف'!$A$2:$A$3001,"&gt;="&amp;$D$3,'الحضور والانصراف'!$A$2:$A$3001,"&lt;="&amp;$F$3))</f>
        <v/>
      </c>
      <c r="P347" s="24" t="str">
        <f aca="false">IF($A347="","",SUMIFS('الحضور والانصراف'!$R$2:$R$3001,'الحضور والانصراف'!$B$2:$B$3001,$A347,'الحضور والانصراف'!$A$2:$A$3001,"&gt;="&amp;$D$3,'الحضور والانصراف'!$A$2:$A$3001,"&lt;="&amp;$F$3))</f>
        <v/>
      </c>
      <c r="Q347" s="24" t="str">
        <f aca="false">IF($A347="","",M347+N347-O347-P347)</f>
        <v/>
      </c>
    </row>
    <row r="348" customFormat="false" ht="15" hidden="false" customHeight="false" outlineLevel="0" collapsed="false">
      <c r="A348" s="18" t="str">
        <f aca="false">IF(الموظفين!A344="","",الموظفين!A344)</f>
        <v/>
      </c>
      <c r="B348" s="18" t="str">
        <f aca="false">IF($A348="","",الموظفين!B344)</f>
        <v/>
      </c>
      <c r="C348" s="18" t="str">
        <f aca="false">IF($A348="","",IF(الموظفين!C344="","",الموظفين!C344))</f>
        <v/>
      </c>
      <c r="D348" s="22" t="str">
        <f aca="false">IF($A348="","",COUNTIFS('الحضور والانصراف'!$B$2:$B$3001,$A348,'الحضور والانصراف'!$P$2:$P$3001,"حاضر",'الحضور والانصراف'!$A$2:$A$3001,"&gt;="&amp;$D$3,'الحضور والانصراف'!$A$2:$A$3001,"&lt;="&amp;$F$3)+COUNTIFS('الحضور والانصراف'!$B$2:$B$3001,$A348,'الحضور والانصراف'!$P$2:$P$3001,"متأخر",'الحضور والانصراف'!$A$2:$A$3001,"&gt;="&amp;$D$3,'الحضور والانصراف'!$A$2:$A$3001,"&lt;="&amp;$F$3)+COUNTIFS('الحضور والانصراف'!$B$2:$B$3001,$A348,'الحضور والانصراف'!$P$2:$P$3001,"بدون انصراف",'الحضور والانصراف'!$A$2:$A$3001,"&gt;="&amp;$D$3,'الحضور والانصراف'!$A$2:$A$3001,"&lt;="&amp;$F$3))</f>
        <v/>
      </c>
      <c r="E348" s="22" t="str">
        <f aca="false">IF($A348="","",COUNTIFS('الحضور والانصراف'!$B$2:$B$3001,$A348,'الحضور والانصراف'!$P$2:$P$3001,"متأخر",'الحضور والانصراف'!$A$2:$A$3001,"&gt;="&amp;$D$3,'الحضور والانصراف'!$A$2:$A$3001,"&lt;="&amp;$F$3))</f>
        <v/>
      </c>
      <c r="F348" s="22" t="str">
        <f aca="false">IF($A348="","",COUNTIFS('الحضور والانصراف'!$B$2:$B$3001,$A348,'الحضور والانصراف'!$P$2:$P$3001,"غائب",'الحضور والانصراف'!$A$2:$A$3001,"&gt;="&amp;$D$3,'الحضور والانصراف'!$A$2:$A$3001,"&lt;="&amp;$F$3)+COUNTIFS('الحضور والانصراف'!$B$2:$B$3001,$A348,'الحضور والانصراف'!$P$2:$P$3001,"غياب",'الحضور والانصراف'!$A$2:$A$3001,"&gt;="&amp;$D$3,'الحضور والانصراف'!$A$2:$A$3001,"&lt;="&amp;$F$3))</f>
        <v/>
      </c>
      <c r="G348" s="22" t="str">
        <f aca="false">IF($A348="","",SUMIFS(الإجازات!$I$2:$I$1001,الإجازات!$A$2:$A$1001,$A348,الإجازات!$G$2:$G$1001,"مقبولة"))</f>
        <v/>
      </c>
      <c r="H348" s="21" t="str">
        <f aca="false">IF($A348="","",SUMIFS('الحضور والانصراف'!$J$2:$J$3001,'الحضور والانصراف'!$B$2:$B$3001,$A348,'الحضور والانصراف'!$A$2:$A$3001,"&gt;="&amp;$D$3,'الحضور والانصراف'!$A$2:$A$3001,"&lt;="&amp;$F$3))</f>
        <v/>
      </c>
      <c r="I348" s="22" t="str">
        <f aca="false">IF($A348="","",SUMIFS('الحضور والانصراف'!$K$2:$K$3001,'الحضور والانصراف'!$B$2:$B$3001,$A348,'الحضور والانصراف'!$A$2:$A$3001,"&gt;="&amp;$D$3,'الحضور والانصراف'!$A$2:$A$3001,"&lt;="&amp;$F$3))</f>
        <v/>
      </c>
      <c r="J348" s="22" t="str">
        <f aca="false">IF($A348="","",SUMIFS('الحضور والانصراف'!$L$2:$L$3001,'الحضور والانصراف'!$B$2:$B$3001,$A348,'الحضور والانصراف'!$A$2:$A$3001,"&gt;="&amp;$D$3,'الحضور والانصراف'!$A$2:$A$3001,"&lt;="&amp;$F$3))</f>
        <v/>
      </c>
      <c r="K348" s="21" t="str">
        <f aca="false">IF($A348="","",ROUND(SUMIFS('الحضور والانصراف'!$M$2:$M$3001,'الحضور والانصراف'!$B$2:$B$3001,$A348,'الحضور والانصراف'!$A$2:$A$3001,"&gt;="&amp;$D$3,'الحضور والانصراف'!$A$2:$A$3001,"&lt;="&amp;$F$3)/60,2))</f>
        <v/>
      </c>
      <c r="L348" s="21" t="str">
        <f aca="false">IF($A348="","",SUMIFS(المأموريات!$F$2:$F$1001,المأموريات!$A$2:$A$1001,$A348,المأموريات!$C$2:$C$1001,"&gt;="&amp;$D$3,المأموريات!$C$2:$C$1001,"&lt;="&amp;$F$3,المأموريات!$H$2:$H$1001,"موافق"))</f>
        <v/>
      </c>
      <c r="M348" s="24" t="str">
        <f aca="false">IF($A348="","",N(الموظفين!K344))</f>
        <v/>
      </c>
      <c r="N348" s="24" t="str">
        <f aca="false">IF($A348="","",SUMIFS('الحضور والانصراف'!$S$2:$S$3001,'الحضور والانصراف'!$B$2:$B$3001,$A348,'الحضور والانصراف'!$A$2:$A$3001,"&gt;="&amp;$D$3,'الحضور والانصراف'!$A$2:$A$3001,"&lt;="&amp;$F$3))</f>
        <v/>
      </c>
      <c r="O348" s="24" t="str">
        <f aca="false">IF($A348="","",SUMIFS('الحضور والانصراف'!$Q$2:$Q$3001,'الحضور والانصراف'!$B$2:$B$3001,$A348,'الحضور والانصراف'!$A$2:$A$3001,"&gt;="&amp;$D$3,'الحضور والانصراف'!$A$2:$A$3001,"&lt;="&amp;$F$3))</f>
        <v/>
      </c>
      <c r="P348" s="24" t="str">
        <f aca="false">IF($A348="","",SUMIFS('الحضور والانصراف'!$R$2:$R$3001,'الحضور والانصراف'!$B$2:$B$3001,$A348,'الحضور والانصراف'!$A$2:$A$3001,"&gt;="&amp;$D$3,'الحضور والانصراف'!$A$2:$A$3001,"&lt;="&amp;$F$3))</f>
        <v/>
      </c>
      <c r="Q348" s="24" t="str">
        <f aca="false">IF($A348="","",M348+N348-O348-P348)</f>
        <v/>
      </c>
    </row>
    <row r="349" customFormat="false" ht="15" hidden="false" customHeight="false" outlineLevel="0" collapsed="false">
      <c r="A349" s="18" t="str">
        <f aca="false">IF(الموظفين!A345="","",الموظفين!A345)</f>
        <v/>
      </c>
      <c r="B349" s="18" t="str">
        <f aca="false">IF($A349="","",الموظفين!B345)</f>
        <v/>
      </c>
      <c r="C349" s="18" t="str">
        <f aca="false">IF($A349="","",IF(الموظفين!C345="","",الموظفين!C345))</f>
        <v/>
      </c>
      <c r="D349" s="22" t="str">
        <f aca="false">IF($A349="","",COUNTIFS('الحضور والانصراف'!$B$2:$B$3001,$A349,'الحضور والانصراف'!$P$2:$P$3001,"حاضر",'الحضور والانصراف'!$A$2:$A$3001,"&gt;="&amp;$D$3,'الحضور والانصراف'!$A$2:$A$3001,"&lt;="&amp;$F$3)+COUNTIFS('الحضور والانصراف'!$B$2:$B$3001,$A349,'الحضور والانصراف'!$P$2:$P$3001,"متأخر",'الحضور والانصراف'!$A$2:$A$3001,"&gt;="&amp;$D$3,'الحضور والانصراف'!$A$2:$A$3001,"&lt;="&amp;$F$3)+COUNTIFS('الحضور والانصراف'!$B$2:$B$3001,$A349,'الحضور والانصراف'!$P$2:$P$3001,"بدون انصراف",'الحضور والانصراف'!$A$2:$A$3001,"&gt;="&amp;$D$3,'الحضور والانصراف'!$A$2:$A$3001,"&lt;="&amp;$F$3))</f>
        <v/>
      </c>
      <c r="E349" s="22" t="str">
        <f aca="false">IF($A349="","",COUNTIFS('الحضور والانصراف'!$B$2:$B$3001,$A349,'الحضور والانصراف'!$P$2:$P$3001,"متأخر",'الحضور والانصراف'!$A$2:$A$3001,"&gt;="&amp;$D$3,'الحضور والانصراف'!$A$2:$A$3001,"&lt;="&amp;$F$3))</f>
        <v/>
      </c>
      <c r="F349" s="22" t="str">
        <f aca="false">IF($A349="","",COUNTIFS('الحضور والانصراف'!$B$2:$B$3001,$A349,'الحضور والانصراف'!$P$2:$P$3001,"غائب",'الحضور والانصراف'!$A$2:$A$3001,"&gt;="&amp;$D$3,'الحضور والانصراف'!$A$2:$A$3001,"&lt;="&amp;$F$3)+COUNTIFS('الحضور والانصراف'!$B$2:$B$3001,$A349,'الحضور والانصراف'!$P$2:$P$3001,"غياب",'الحضور والانصراف'!$A$2:$A$3001,"&gt;="&amp;$D$3,'الحضور والانصراف'!$A$2:$A$3001,"&lt;="&amp;$F$3))</f>
        <v/>
      </c>
      <c r="G349" s="22" t="str">
        <f aca="false">IF($A349="","",SUMIFS(الإجازات!$I$2:$I$1001,الإجازات!$A$2:$A$1001,$A349,الإجازات!$G$2:$G$1001,"مقبولة"))</f>
        <v/>
      </c>
      <c r="H349" s="21" t="str">
        <f aca="false">IF($A349="","",SUMIFS('الحضور والانصراف'!$J$2:$J$3001,'الحضور والانصراف'!$B$2:$B$3001,$A349,'الحضور والانصراف'!$A$2:$A$3001,"&gt;="&amp;$D$3,'الحضور والانصراف'!$A$2:$A$3001,"&lt;="&amp;$F$3))</f>
        <v/>
      </c>
      <c r="I349" s="22" t="str">
        <f aca="false">IF($A349="","",SUMIFS('الحضور والانصراف'!$K$2:$K$3001,'الحضور والانصراف'!$B$2:$B$3001,$A349,'الحضور والانصراف'!$A$2:$A$3001,"&gt;="&amp;$D$3,'الحضور والانصراف'!$A$2:$A$3001,"&lt;="&amp;$F$3))</f>
        <v/>
      </c>
      <c r="J349" s="22" t="str">
        <f aca="false">IF($A349="","",SUMIFS('الحضور والانصراف'!$L$2:$L$3001,'الحضور والانصراف'!$B$2:$B$3001,$A349,'الحضور والانصراف'!$A$2:$A$3001,"&gt;="&amp;$D$3,'الحضور والانصراف'!$A$2:$A$3001,"&lt;="&amp;$F$3))</f>
        <v/>
      </c>
      <c r="K349" s="21" t="str">
        <f aca="false">IF($A349="","",ROUND(SUMIFS('الحضور والانصراف'!$M$2:$M$3001,'الحضور والانصراف'!$B$2:$B$3001,$A349,'الحضور والانصراف'!$A$2:$A$3001,"&gt;="&amp;$D$3,'الحضور والانصراف'!$A$2:$A$3001,"&lt;="&amp;$F$3)/60,2))</f>
        <v/>
      </c>
      <c r="L349" s="21" t="str">
        <f aca="false">IF($A349="","",SUMIFS(المأموريات!$F$2:$F$1001,المأموريات!$A$2:$A$1001,$A349,المأموريات!$C$2:$C$1001,"&gt;="&amp;$D$3,المأموريات!$C$2:$C$1001,"&lt;="&amp;$F$3,المأموريات!$H$2:$H$1001,"موافق"))</f>
        <v/>
      </c>
      <c r="M349" s="24" t="str">
        <f aca="false">IF($A349="","",N(الموظفين!K345))</f>
        <v/>
      </c>
      <c r="N349" s="24" t="str">
        <f aca="false">IF($A349="","",SUMIFS('الحضور والانصراف'!$S$2:$S$3001,'الحضور والانصراف'!$B$2:$B$3001,$A349,'الحضور والانصراف'!$A$2:$A$3001,"&gt;="&amp;$D$3,'الحضور والانصراف'!$A$2:$A$3001,"&lt;="&amp;$F$3))</f>
        <v/>
      </c>
      <c r="O349" s="24" t="str">
        <f aca="false">IF($A349="","",SUMIFS('الحضور والانصراف'!$Q$2:$Q$3001,'الحضور والانصراف'!$B$2:$B$3001,$A349,'الحضور والانصراف'!$A$2:$A$3001,"&gt;="&amp;$D$3,'الحضور والانصراف'!$A$2:$A$3001,"&lt;="&amp;$F$3))</f>
        <v/>
      </c>
      <c r="P349" s="24" t="str">
        <f aca="false">IF($A349="","",SUMIFS('الحضور والانصراف'!$R$2:$R$3001,'الحضور والانصراف'!$B$2:$B$3001,$A349,'الحضور والانصراف'!$A$2:$A$3001,"&gt;="&amp;$D$3,'الحضور والانصراف'!$A$2:$A$3001,"&lt;="&amp;$F$3))</f>
        <v/>
      </c>
      <c r="Q349" s="24" t="str">
        <f aca="false">IF($A349="","",M349+N349-O349-P349)</f>
        <v/>
      </c>
    </row>
    <row r="350" customFormat="false" ht="15" hidden="false" customHeight="false" outlineLevel="0" collapsed="false">
      <c r="A350" s="18" t="str">
        <f aca="false">IF(الموظفين!A346="","",الموظفين!A346)</f>
        <v/>
      </c>
      <c r="B350" s="18" t="str">
        <f aca="false">IF($A350="","",الموظفين!B346)</f>
        <v/>
      </c>
      <c r="C350" s="18" t="str">
        <f aca="false">IF($A350="","",IF(الموظفين!C346="","",الموظفين!C346))</f>
        <v/>
      </c>
      <c r="D350" s="22" t="str">
        <f aca="false">IF($A350="","",COUNTIFS('الحضور والانصراف'!$B$2:$B$3001,$A350,'الحضور والانصراف'!$P$2:$P$3001,"حاضر",'الحضور والانصراف'!$A$2:$A$3001,"&gt;="&amp;$D$3,'الحضور والانصراف'!$A$2:$A$3001,"&lt;="&amp;$F$3)+COUNTIFS('الحضور والانصراف'!$B$2:$B$3001,$A350,'الحضور والانصراف'!$P$2:$P$3001,"متأخر",'الحضور والانصراف'!$A$2:$A$3001,"&gt;="&amp;$D$3,'الحضور والانصراف'!$A$2:$A$3001,"&lt;="&amp;$F$3)+COUNTIFS('الحضور والانصراف'!$B$2:$B$3001,$A350,'الحضور والانصراف'!$P$2:$P$3001,"بدون انصراف",'الحضور والانصراف'!$A$2:$A$3001,"&gt;="&amp;$D$3,'الحضور والانصراف'!$A$2:$A$3001,"&lt;="&amp;$F$3))</f>
        <v/>
      </c>
      <c r="E350" s="22" t="str">
        <f aca="false">IF($A350="","",COUNTIFS('الحضور والانصراف'!$B$2:$B$3001,$A350,'الحضور والانصراف'!$P$2:$P$3001,"متأخر",'الحضور والانصراف'!$A$2:$A$3001,"&gt;="&amp;$D$3,'الحضور والانصراف'!$A$2:$A$3001,"&lt;="&amp;$F$3))</f>
        <v/>
      </c>
      <c r="F350" s="22" t="str">
        <f aca="false">IF($A350="","",COUNTIFS('الحضور والانصراف'!$B$2:$B$3001,$A350,'الحضور والانصراف'!$P$2:$P$3001,"غائب",'الحضور والانصراف'!$A$2:$A$3001,"&gt;="&amp;$D$3,'الحضور والانصراف'!$A$2:$A$3001,"&lt;="&amp;$F$3)+COUNTIFS('الحضور والانصراف'!$B$2:$B$3001,$A350,'الحضور والانصراف'!$P$2:$P$3001,"غياب",'الحضور والانصراف'!$A$2:$A$3001,"&gt;="&amp;$D$3,'الحضور والانصراف'!$A$2:$A$3001,"&lt;="&amp;$F$3))</f>
        <v/>
      </c>
      <c r="G350" s="22" t="str">
        <f aca="false">IF($A350="","",SUMIFS(الإجازات!$I$2:$I$1001,الإجازات!$A$2:$A$1001,$A350,الإجازات!$G$2:$G$1001,"مقبولة"))</f>
        <v/>
      </c>
      <c r="H350" s="21" t="str">
        <f aca="false">IF($A350="","",SUMIFS('الحضور والانصراف'!$J$2:$J$3001,'الحضور والانصراف'!$B$2:$B$3001,$A350,'الحضور والانصراف'!$A$2:$A$3001,"&gt;="&amp;$D$3,'الحضور والانصراف'!$A$2:$A$3001,"&lt;="&amp;$F$3))</f>
        <v/>
      </c>
      <c r="I350" s="22" t="str">
        <f aca="false">IF($A350="","",SUMIFS('الحضور والانصراف'!$K$2:$K$3001,'الحضور والانصراف'!$B$2:$B$3001,$A350,'الحضور والانصراف'!$A$2:$A$3001,"&gt;="&amp;$D$3,'الحضور والانصراف'!$A$2:$A$3001,"&lt;="&amp;$F$3))</f>
        <v/>
      </c>
      <c r="J350" s="22" t="str">
        <f aca="false">IF($A350="","",SUMIFS('الحضور والانصراف'!$L$2:$L$3001,'الحضور والانصراف'!$B$2:$B$3001,$A350,'الحضور والانصراف'!$A$2:$A$3001,"&gt;="&amp;$D$3,'الحضور والانصراف'!$A$2:$A$3001,"&lt;="&amp;$F$3))</f>
        <v/>
      </c>
      <c r="K350" s="21" t="str">
        <f aca="false">IF($A350="","",ROUND(SUMIFS('الحضور والانصراف'!$M$2:$M$3001,'الحضور والانصراف'!$B$2:$B$3001,$A350,'الحضور والانصراف'!$A$2:$A$3001,"&gt;="&amp;$D$3,'الحضور والانصراف'!$A$2:$A$3001,"&lt;="&amp;$F$3)/60,2))</f>
        <v/>
      </c>
      <c r="L350" s="21" t="str">
        <f aca="false">IF($A350="","",SUMIFS(المأموريات!$F$2:$F$1001,المأموريات!$A$2:$A$1001,$A350,المأموريات!$C$2:$C$1001,"&gt;="&amp;$D$3,المأموريات!$C$2:$C$1001,"&lt;="&amp;$F$3,المأموريات!$H$2:$H$1001,"موافق"))</f>
        <v/>
      </c>
      <c r="M350" s="24" t="str">
        <f aca="false">IF($A350="","",N(الموظفين!K346))</f>
        <v/>
      </c>
      <c r="N350" s="24" t="str">
        <f aca="false">IF($A350="","",SUMIFS('الحضور والانصراف'!$S$2:$S$3001,'الحضور والانصراف'!$B$2:$B$3001,$A350,'الحضور والانصراف'!$A$2:$A$3001,"&gt;="&amp;$D$3,'الحضور والانصراف'!$A$2:$A$3001,"&lt;="&amp;$F$3))</f>
        <v/>
      </c>
      <c r="O350" s="24" t="str">
        <f aca="false">IF($A350="","",SUMIFS('الحضور والانصراف'!$Q$2:$Q$3001,'الحضور والانصراف'!$B$2:$B$3001,$A350,'الحضور والانصراف'!$A$2:$A$3001,"&gt;="&amp;$D$3,'الحضور والانصراف'!$A$2:$A$3001,"&lt;="&amp;$F$3))</f>
        <v/>
      </c>
      <c r="P350" s="24" t="str">
        <f aca="false">IF($A350="","",SUMIFS('الحضور والانصراف'!$R$2:$R$3001,'الحضور والانصراف'!$B$2:$B$3001,$A350,'الحضور والانصراف'!$A$2:$A$3001,"&gt;="&amp;$D$3,'الحضور والانصراف'!$A$2:$A$3001,"&lt;="&amp;$F$3))</f>
        <v/>
      </c>
      <c r="Q350" s="24" t="str">
        <f aca="false">IF($A350="","",M350+N350-O350-P350)</f>
        <v/>
      </c>
    </row>
    <row r="351" customFormat="false" ht="15" hidden="false" customHeight="false" outlineLevel="0" collapsed="false">
      <c r="A351" s="18" t="str">
        <f aca="false">IF(الموظفين!A347="","",الموظفين!A347)</f>
        <v/>
      </c>
      <c r="B351" s="18" t="str">
        <f aca="false">IF($A351="","",الموظفين!B347)</f>
        <v/>
      </c>
      <c r="C351" s="18" t="str">
        <f aca="false">IF($A351="","",IF(الموظفين!C347="","",الموظفين!C347))</f>
        <v/>
      </c>
      <c r="D351" s="22" t="str">
        <f aca="false">IF($A351="","",COUNTIFS('الحضور والانصراف'!$B$2:$B$3001,$A351,'الحضور والانصراف'!$P$2:$P$3001,"حاضر",'الحضور والانصراف'!$A$2:$A$3001,"&gt;="&amp;$D$3,'الحضور والانصراف'!$A$2:$A$3001,"&lt;="&amp;$F$3)+COUNTIFS('الحضور والانصراف'!$B$2:$B$3001,$A351,'الحضور والانصراف'!$P$2:$P$3001,"متأخر",'الحضور والانصراف'!$A$2:$A$3001,"&gt;="&amp;$D$3,'الحضور والانصراف'!$A$2:$A$3001,"&lt;="&amp;$F$3)+COUNTIFS('الحضور والانصراف'!$B$2:$B$3001,$A351,'الحضور والانصراف'!$P$2:$P$3001,"بدون انصراف",'الحضور والانصراف'!$A$2:$A$3001,"&gt;="&amp;$D$3,'الحضور والانصراف'!$A$2:$A$3001,"&lt;="&amp;$F$3))</f>
        <v/>
      </c>
      <c r="E351" s="22" t="str">
        <f aca="false">IF($A351="","",COUNTIFS('الحضور والانصراف'!$B$2:$B$3001,$A351,'الحضور والانصراف'!$P$2:$P$3001,"متأخر",'الحضور والانصراف'!$A$2:$A$3001,"&gt;="&amp;$D$3,'الحضور والانصراف'!$A$2:$A$3001,"&lt;="&amp;$F$3))</f>
        <v/>
      </c>
      <c r="F351" s="22" t="str">
        <f aca="false">IF($A351="","",COUNTIFS('الحضور والانصراف'!$B$2:$B$3001,$A351,'الحضور والانصراف'!$P$2:$P$3001,"غائب",'الحضور والانصراف'!$A$2:$A$3001,"&gt;="&amp;$D$3,'الحضور والانصراف'!$A$2:$A$3001,"&lt;="&amp;$F$3)+COUNTIFS('الحضور والانصراف'!$B$2:$B$3001,$A351,'الحضور والانصراف'!$P$2:$P$3001,"غياب",'الحضور والانصراف'!$A$2:$A$3001,"&gt;="&amp;$D$3,'الحضور والانصراف'!$A$2:$A$3001,"&lt;="&amp;$F$3))</f>
        <v/>
      </c>
      <c r="G351" s="22" t="str">
        <f aca="false">IF($A351="","",SUMIFS(الإجازات!$I$2:$I$1001,الإجازات!$A$2:$A$1001,$A351,الإجازات!$G$2:$G$1001,"مقبولة"))</f>
        <v/>
      </c>
      <c r="H351" s="21" t="str">
        <f aca="false">IF($A351="","",SUMIFS('الحضور والانصراف'!$J$2:$J$3001,'الحضور والانصراف'!$B$2:$B$3001,$A351,'الحضور والانصراف'!$A$2:$A$3001,"&gt;="&amp;$D$3,'الحضور والانصراف'!$A$2:$A$3001,"&lt;="&amp;$F$3))</f>
        <v/>
      </c>
      <c r="I351" s="22" t="str">
        <f aca="false">IF($A351="","",SUMIFS('الحضور والانصراف'!$K$2:$K$3001,'الحضور والانصراف'!$B$2:$B$3001,$A351,'الحضور والانصراف'!$A$2:$A$3001,"&gt;="&amp;$D$3,'الحضور والانصراف'!$A$2:$A$3001,"&lt;="&amp;$F$3))</f>
        <v/>
      </c>
      <c r="J351" s="22" t="str">
        <f aca="false">IF($A351="","",SUMIFS('الحضور والانصراف'!$L$2:$L$3001,'الحضور والانصراف'!$B$2:$B$3001,$A351,'الحضور والانصراف'!$A$2:$A$3001,"&gt;="&amp;$D$3,'الحضور والانصراف'!$A$2:$A$3001,"&lt;="&amp;$F$3))</f>
        <v/>
      </c>
      <c r="K351" s="21" t="str">
        <f aca="false">IF($A351="","",ROUND(SUMIFS('الحضور والانصراف'!$M$2:$M$3001,'الحضور والانصراف'!$B$2:$B$3001,$A351,'الحضور والانصراف'!$A$2:$A$3001,"&gt;="&amp;$D$3,'الحضور والانصراف'!$A$2:$A$3001,"&lt;="&amp;$F$3)/60,2))</f>
        <v/>
      </c>
      <c r="L351" s="21" t="str">
        <f aca="false">IF($A351="","",SUMIFS(المأموريات!$F$2:$F$1001,المأموريات!$A$2:$A$1001,$A351,المأموريات!$C$2:$C$1001,"&gt;="&amp;$D$3,المأموريات!$C$2:$C$1001,"&lt;="&amp;$F$3,المأموريات!$H$2:$H$1001,"موافق"))</f>
        <v/>
      </c>
      <c r="M351" s="24" t="str">
        <f aca="false">IF($A351="","",N(الموظفين!K347))</f>
        <v/>
      </c>
      <c r="N351" s="24" t="str">
        <f aca="false">IF($A351="","",SUMIFS('الحضور والانصراف'!$S$2:$S$3001,'الحضور والانصراف'!$B$2:$B$3001,$A351,'الحضور والانصراف'!$A$2:$A$3001,"&gt;="&amp;$D$3,'الحضور والانصراف'!$A$2:$A$3001,"&lt;="&amp;$F$3))</f>
        <v/>
      </c>
      <c r="O351" s="24" t="str">
        <f aca="false">IF($A351="","",SUMIFS('الحضور والانصراف'!$Q$2:$Q$3001,'الحضور والانصراف'!$B$2:$B$3001,$A351,'الحضور والانصراف'!$A$2:$A$3001,"&gt;="&amp;$D$3,'الحضور والانصراف'!$A$2:$A$3001,"&lt;="&amp;$F$3))</f>
        <v/>
      </c>
      <c r="P351" s="24" t="str">
        <f aca="false">IF($A351="","",SUMIFS('الحضور والانصراف'!$R$2:$R$3001,'الحضور والانصراف'!$B$2:$B$3001,$A351,'الحضور والانصراف'!$A$2:$A$3001,"&gt;="&amp;$D$3,'الحضور والانصراف'!$A$2:$A$3001,"&lt;="&amp;$F$3))</f>
        <v/>
      </c>
      <c r="Q351" s="24" t="str">
        <f aca="false">IF($A351="","",M351+N351-O351-P351)</f>
        <v/>
      </c>
    </row>
    <row r="352" customFormat="false" ht="15" hidden="false" customHeight="false" outlineLevel="0" collapsed="false">
      <c r="A352" s="18" t="str">
        <f aca="false">IF(الموظفين!A348="","",الموظفين!A348)</f>
        <v/>
      </c>
      <c r="B352" s="18" t="str">
        <f aca="false">IF($A352="","",الموظفين!B348)</f>
        <v/>
      </c>
      <c r="C352" s="18" t="str">
        <f aca="false">IF($A352="","",IF(الموظفين!C348="","",الموظفين!C348))</f>
        <v/>
      </c>
      <c r="D352" s="22" t="str">
        <f aca="false">IF($A352="","",COUNTIFS('الحضور والانصراف'!$B$2:$B$3001,$A352,'الحضور والانصراف'!$P$2:$P$3001,"حاضر",'الحضور والانصراف'!$A$2:$A$3001,"&gt;="&amp;$D$3,'الحضور والانصراف'!$A$2:$A$3001,"&lt;="&amp;$F$3)+COUNTIFS('الحضور والانصراف'!$B$2:$B$3001,$A352,'الحضور والانصراف'!$P$2:$P$3001,"متأخر",'الحضور والانصراف'!$A$2:$A$3001,"&gt;="&amp;$D$3,'الحضور والانصراف'!$A$2:$A$3001,"&lt;="&amp;$F$3)+COUNTIFS('الحضور والانصراف'!$B$2:$B$3001,$A352,'الحضور والانصراف'!$P$2:$P$3001,"بدون انصراف",'الحضور والانصراف'!$A$2:$A$3001,"&gt;="&amp;$D$3,'الحضور والانصراف'!$A$2:$A$3001,"&lt;="&amp;$F$3))</f>
        <v/>
      </c>
      <c r="E352" s="22" t="str">
        <f aca="false">IF($A352="","",COUNTIFS('الحضور والانصراف'!$B$2:$B$3001,$A352,'الحضور والانصراف'!$P$2:$P$3001,"متأخر",'الحضور والانصراف'!$A$2:$A$3001,"&gt;="&amp;$D$3,'الحضور والانصراف'!$A$2:$A$3001,"&lt;="&amp;$F$3))</f>
        <v/>
      </c>
      <c r="F352" s="22" t="str">
        <f aca="false">IF($A352="","",COUNTIFS('الحضور والانصراف'!$B$2:$B$3001,$A352,'الحضور والانصراف'!$P$2:$P$3001,"غائب",'الحضور والانصراف'!$A$2:$A$3001,"&gt;="&amp;$D$3,'الحضور والانصراف'!$A$2:$A$3001,"&lt;="&amp;$F$3)+COUNTIFS('الحضور والانصراف'!$B$2:$B$3001,$A352,'الحضور والانصراف'!$P$2:$P$3001,"غياب",'الحضور والانصراف'!$A$2:$A$3001,"&gt;="&amp;$D$3,'الحضور والانصراف'!$A$2:$A$3001,"&lt;="&amp;$F$3))</f>
        <v/>
      </c>
      <c r="G352" s="22" t="str">
        <f aca="false">IF($A352="","",SUMIFS(الإجازات!$I$2:$I$1001,الإجازات!$A$2:$A$1001,$A352,الإجازات!$G$2:$G$1001,"مقبولة"))</f>
        <v/>
      </c>
      <c r="H352" s="21" t="str">
        <f aca="false">IF($A352="","",SUMIFS('الحضور والانصراف'!$J$2:$J$3001,'الحضور والانصراف'!$B$2:$B$3001,$A352,'الحضور والانصراف'!$A$2:$A$3001,"&gt;="&amp;$D$3,'الحضور والانصراف'!$A$2:$A$3001,"&lt;="&amp;$F$3))</f>
        <v/>
      </c>
      <c r="I352" s="22" t="str">
        <f aca="false">IF($A352="","",SUMIFS('الحضور والانصراف'!$K$2:$K$3001,'الحضور والانصراف'!$B$2:$B$3001,$A352,'الحضور والانصراف'!$A$2:$A$3001,"&gt;="&amp;$D$3,'الحضور والانصراف'!$A$2:$A$3001,"&lt;="&amp;$F$3))</f>
        <v/>
      </c>
      <c r="J352" s="22" t="str">
        <f aca="false">IF($A352="","",SUMIFS('الحضور والانصراف'!$L$2:$L$3001,'الحضور والانصراف'!$B$2:$B$3001,$A352,'الحضور والانصراف'!$A$2:$A$3001,"&gt;="&amp;$D$3,'الحضور والانصراف'!$A$2:$A$3001,"&lt;="&amp;$F$3))</f>
        <v/>
      </c>
      <c r="K352" s="21" t="str">
        <f aca="false">IF($A352="","",ROUND(SUMIFS('الحضور والانصراف'!$M$2:$M$3001,'الحضور والانصراف'!$B$2:$B$3001,$A352,'الحضور والانصراف'!$A$2:$A$3001,"&gt;="&amp;$D$3,'الحضور والانصراف'!$A$2:$A$3001,"&lt;="&amp;$F$3)/60,2))</f>
        <v/>
      </c>
      <c r="L352" s="21" t="str">
        <f aca="false">IF($A352="","",SUMIFS(المأموريات!$F$2:$F$1001,المأموريات!$A$2:$A$1001,$A352,المأموريات!$C$2:$C$1001,"&gt;="&amp;$D$3,المأموريات!$C$2:$C$1001,"&lt;="&amp;$F$3,المأموريات!$H$2:$H$1001,"موافق"))</f>
        <v/>
      </c>
      <c r="M352" s="24" t="str">
        <f aca="false">IF($A352="","",N(الموظفين!K348))</f>
        <v/>
      </c>
      <c r="N352" s="24" t="str">
        <f aca="false">IF($A352="","",SUMIFS('الحضور والانصراف'!$S$2:$S$3001,'الحضور والانصراف'!$B$2:$B$3001,$A352,'الحضور والانصراف'!$A$2:$A$3001,"&gt;="&amp;$D$3,'الحضور والانصراف'!$A$2:$A$3001,"&lt;="&amp;$F$3))</f>
        <v/>
      </c>
      <c r="O352" s="24" t="str">
        <f aca="false">IF($A352="","",SUMIFS('الحضور والانصراف'!$Q$2:$Q$3001,'الحضور والانصراف'!$B$2:$B$3001,$A352,'الحضور والانصراف'!$A$2:$A$3001,"&gt;="&amp;$D$3,'الحضور والانصراف'!$A$2:$A$3001,"&lt;="&amp;$F$3))</f>
        <v/>
      </c>
      <c r="P352" s="24" t="str">
        <f aca="false">IF($A352="","",SUMIFS('الحضور والانصراف'!$R$2:$R$3001,'الحضور والانصراف'!$B$2:$B$3001,$A352,'الحضور والانصراف'!$A$2:$A$3001,"&gt;="&amp;$D$3,'الحضور والانصراف'!$A$2:$A$3001,"&lt;="&amp;$F$3))</f>
        <v/>
      </c>
      <c r="Q352" s="24" t="str">
        <f aca="false">IF($A352="","",M352+N352-O352-P352)</f>
        <v/>
      </c>
    </row>
    <row r="353" customFormat="false" ht="15" hidden="false" customHeight="false" outlineLevel="0" collapsed="false">
      <c r="A353" s="18" t="str">
        <f aca="false">IF(الموظفين!A349="","",الموظفين!A349)</f>
        <v/>
      </c>
      <c r="B353" s="18" t="str">
        <f aca="false">IF($A353="","",الموظفين!B349)</f>
        <v/>
      </c>
      <c r="C353" s="18" t="str">
        <f aca="false">IF($A353="","",IF(الموظفين!C349="","",الموظفين!C349))</f>
        <v/>
      </c>
      <c r="D353" s="22" t="str">
        <f aca="false">IF($A353="","",COUNTIFS('الحضور والانصراف'!$B$2:$B$3001,$A353,'الحضور والانصراف'!$P$2:$P$3001,"حاضر",'الحضور والانصراف'!$A$2:$A$3001,"&gt;="&amp;$D$3,'الحضور والانصراف'!$A$2:$A$3001,"&lt;="&amp;$F$3)+COUNTIFS('الحضور والانصراف'!$B$2:$B$3001,$A353,'الحضور والانصراف'!$P$2:$P$3001,"متأخر",'الحضور والانصراف'!$A$2:$A$3001,"&gt;="&amp;$D$3,'الحضور والانصراف'!$A$2:$A$3001,"&lt;="&amp;$F$3)+COUNTIFS('الحضور والانصراف'!$B$2:$B$3001,$A353,'الحضور والانصراف'!$P$2:$P$3001,"بدون انصراف",'الحضور والانصراف'!$A$2:$A$3001,"&gt;="&amp;$D$3,'الحضور والانصراف'!$A$2:$A$3001,"&lt;="&amp;$F$3))</f>
        <v/>
      </c>
      <c r="E353" s="22" t="str">
        <f aca="false">IF($A353="","",COUNTIFS('الحضور والانصراف'!$B$2:$B$3001,$A353,'الحضور والانصراف'!$P$2:$P$3001,"متأخر",'الحضور والانصراف'!$A$2:$A$3001,"&gt;="&amp;$D$3,'الحضور والانصراف'!$A$2:$A$3001,"&lt;="&amp;$F$3))</f>
        <v/>
      </c>
      <c r="F353" s="22" t="str">
        <f aca="false">IF($A353="","",COUNTIFS('الحضور والانصراف'!$B$2:$B$3001,$A353,'الحضور والانصراف'!$P$2:$P$3001,"غائب",'الحضور والانصراف'!$A$2:$A$3001,"&gt;="&amp;$D$3,'الحضور والانصراف'!$A$2:$A$3001,"&lt;="&amp;$F$3)+COUNTIFS('الحضور والانصراف'!$B$2:$B$3001,$A353,'الحضور والانصراف'!$P$2:$P$3001,"غياب",'الحضور والانصراف'!$A$2:$A$3001,"&gt;="&amp;$D$3,'الحضور والانصراف'!$A$2:$A$3001,"&lt;="&amp;$F$3))</f>
        <v/>
      </c>
      <c r="G353" s="22" t="str">
        <f aca="false">IF($A353="","",SUMIFS(الإجازات!$I$2:$I$1001,الإجازات!$A$2:$A$1001,$A353,الإجازات!$G$2:$G$1001,"مقبولة"))</f>
        <v/>
      </c>
      <c r="H353" s="21" t="str">
        <f aca="false">IF($A353="","",SUMIFS('الحضور والانصراف'!$J$2:$J$3001,'الحضور والانصراف'!$B$2:$B$3001,$A353,'الحضور والانصراف'!$A$2:$A$3001,"&gt;="&amp;$D$3,'الحضور والانصراف'!$A$2:$A$3001,"&lt;="&amp;$F$3))</f>
        <v/>
      </c>
      <c r="I353" s="22" t="str">
        <f aca="false">IF($A353="","",SUMIFS('الحضور والانصراف'!$K$2:$K$3001,'الحضور والانصراف'!$B$2:$B$3001,$A353,'الحضور والانصراف'!$A$2:$A$3001,"&gt;="&amp;$D$3,'الحضور والانصراف'!$A$2:$A$3001,"&lt;="&amp;$F$3))</f>
        <v/>
      </c>
      <c r="J353" s="22" t="str">
        <f aca="false">IF($A353="","",SUMIFS('الحضور والانصراف'!$L$2:$L$3001,'الحضور والانصراف'!$B$2:$B$3001,$A353,'الحضور والانصراف'!$A$2:$A$3001,"&gt;="&amp;$D$3,'الحضور والانصراف'!$A$2:$A$3001,"&lt;="&amp;$F$3))</f>
        <v/>
      </c>
      <c r="K353" s="21" t="str">
        <f aca="false">IF($A353="","",ROUND(SUMIFS('الحضور والانصراف'!$M$2:$M$3001,'الحضور والانصراف'!$B$2:$B$3001,$A353,'الحضور والانصراف'!$A$2:$A$3001,"&gt;="&amp;$D$3,'الحضور والانصراف'!$A$2:$A$3001,"&lt;="&amp;$F$3)/60,2))</f>
        <v/>
      </c>
      <c r="L353" s="21" t="str">
        <f aca="false">IF($A353="","",SUMIFS(المأموريات!$F$2:$F$1001,المأموريات!$A$2:$A$1001,$A353,المأموريات!$C$2:$C$1001,"&gt;="&amp;$D$3,المأموريات!$C$2:$C$1001,"&lt;="&amp;$F$3,المأموريات!$H$2:$H$1001,"موافق"))</f>
        <v/>
      </c>
      <c r="M353" s="24" t="str">
        <f aca="false">IF($A353="","",N(الموظفين!K349))</f>
        <v/>
      </c>
      <c r="N353" s="24" t="str">
        <f aca="false">IF($A353="","",SUMIFS('الحضور والانصراف'!$S$2:$S$3001,'الحضور والانصراف'!$B$2:$B$3001,$A353,'الحضور والانصراف'!$A$2:$A$3001,"&gt;="&amp;$D$3,'الحضور والانصراف'!$A$2:$A$3001,"&lt;="&amp;$F$3))</f>
        <v/>
      </c>
      <c r="O353" s="24" t="str">
        <f aca="false">IF($A353="","",SUMIFS('الحضور والانصراف'!$Q$2:$Q$3001,'الحضور والانصراف'!$B$2:$B$3001,$A353,'الحضور والانصراف'!$A$2:$A$3001,"&gt;="&amp;$D$3,'الحضور والانصراف'!$A$2:$A$3001,"&lt;="&amp;$F$3))</f>
        <v/>
      </c>
      <c r="P353" s="24" t="str">
        <f aca="false">IF($A353="","",SUMIFS('الحضور والانصراف'!$R$2:$R$3001,'الحضور والانصراف'!$B$2:$B$3001,$A353,'الحضور والانصراف'!$A$2:$A$3001,"&gt;="&amp;$D$3,'الحضور والانصراف'!$A$2:$A$3001,"&lt;="&amp;$F$3))</f>
        <v/>
      </c>
      <c r="Q353" s="24" t="str">
        <f aca="false">IF($A353="","",M353+N353-O353-P353)</f>
        <v/>
      </c>
    </row>
    <row r="354" customFormat="false" ht="15" hidden="false" customHeight="false" outlineLevel="0" collapsed="false">
      <c r="A354" s="18" t="str">
        <f aca="false">IF(الموظفين!A350="","",الموظفين!A350)</f>
        <v/>
      </c>
      <c r="B354" s="18" t="str">
        <f aca="false">IF($A354="","",الموظفين!B350)</f>
        <v/>
      </c>
      <c r="C354" s="18" t="str">
        <f aca="false">IF($A354="","",IF(الموظفين!C350="","",الموظفين!C350))</f>
        <v/>
      </c>
      <c r="D354" s="22" t="str">
        <f aca="false">IF($A354="","",COUNTIFS('الحضور والانصراف'!$B$2:$B$3001,$A354,'الحضور والانصراف'!$P$2:$P$3001,"حاضر",'الحضور والانصراف'!$A$2:$A$3001,"&gt;="&amp;$D$3,'الحضور والانصراف'!$A$2:$A$3001,"&lt;="&amp;$F$3)+COUNTIFS('الحضور والانصراف'!$B$2:$B$3001,$A354,'الحضور والانصراف'!$P$2:$P$3001,"متأخر",'الحضور والانصراف'!$A$2:$A$3001,"&gt;="&amp;$D$3,'الحضور والانصراف'!$A$2:$A$3001,"&lt;="&amp;$F$3)+COUNTIFS('الحضور والانصراف'!$B$2:$B$3001,$A354,'الحضور والانصراف'!$P$2:$P$3001,"بدون انصراف",'الحضور والانصراف'!$A$2:$A$3001,"&gt;="&amp;$D$3,'الحضور والانصراف'!$A$2:$A$3001,"&lt;="&amp;$F$3))</f>
        <v/>
      </c>
      <c r="E354" s="22" t="str">
        <f aca="false">IF($A354="","",COUNTIFS('الحضور والانصراف'!$B$2:$B$3001,$A354,'الحضور والانصراف'!$P$2:$P$3001,"متأخر",'الحضور والانصراف'!$A$2:$A$3001,"&gt;="&amp;$D$3,'الحضور والانصراف'!$A$2:$A$3001,"&lt;="&amp;$F$3))</f>
        <v/>
      </c>
      <c r="F354" s="22" t="str">
        <f aca="false">IF($A354="","",COUNTIFS('الحضور والانصراف'!$B$2:$B$3001,$A354,'الحضور والانصراف'!$P$2:$P$3001,"غائب",'الحضور والانصراف'!$A$2:$A$3001,"&gt;="&amp;$D$3,'الحضور والانصراف'!$A$2:$A$3001,"&lt;="&amp;$F$3)+COUNTIFS('الحضور والانصراف'!$B$2:$B$3001,$A354,'الحضور والانصراف'!$P$2:$P$3001,"غياب",'الحضور والانصراف'!$A$2:$A$3001,"&gt;="&amp;$D$3,'الحضور والانصراف'!$A$2:$A$3001,"&lt;="&amp;$F$3))</f>
        <v/>
      </c>
      <c r="G354" s="22" t="str">
        <f aca="false">IF($A354="","",SUMIFS(الإجازات!$I$2:$I$1001,الإجازات!$A$2:$A$1001,$A354,الإجازات!$G$2:$G$1001,"مقبولة"))</f>
        <v/>
      </c>
      <c r="H354" s="21" t="str">
        <f aca="false">IF($A354="","",SUMIFS('الحضور والانصراف'!$J$2:$J$3001,'الحضور والانصراف'!$B$2:$B$3001,$A354,'الحضور والانصراف'!$A$2:$A$3001,"&gt;="&amp;$D$3,'الحضور والانصراف'!$A$2:$A$3001,"&lt;="&amp;$F$3))</f>
        <v/>
      </c>
      <c r="I354" s="22" t="str">
        <f aca="false">IF($A354="","",SUMIFS('الحضور والانصراف'!$K$2:$K$3001,'الحضور والانصراف'!$B$2:$B$3001,$A354,'الحضور والانصراف'!$A$2:$A$3001,"&gt;="&amp;$D$3,'الحضور والانصراف'!$A$2:$A$3001,"&lt;="&amp;$F$3))</f>
        <v/>
      </c>
      <c r="J354" s="22" t="str">
        <f aca="false">IF($A354="","",SUMIFS('الحضور والانصراف'!$L$2:$L$3001,'الحضور والانصراف'!$B$2:$B$3001,$A354,'الحضور والانصراف'!$A$2:$A$3001,"&gt;="&amp;$D$3,'الحضور والانصراف'!$A$2:$A$3001,"&lt;="&amp;$F$3))</f>
        <v/>
      </c>
      <c r="K354" s="21" t="str">
        <f aca="false">IF($A354="","",ROUND(SUMIFS('الحضور والانصراف'!$M$2:$M$3001,'الحضور والانصراف'!$B$2:$B$3001,$A354,'الحضور والانصراف'!$A$2:$A$3001,"&gt;="&amp;$D$3,'الحضور والانصراف'!$A$2:$A$3001,"&lt;="&amp;$F$3)/60,2))</f>
        <v/>
      </c>
      <c r="L354" s="21" t="str">
        <f aca="false">IF($A354="","",SUMIFS(المأموريات!$F$2:$F$1001,المأموريات!$A$2:$A$1001,$A354,المأموريات!$C$2:$C$1001,"&gt;="&amp;$D$3,المأموريات!$C$2:$C$1001,"&lt;="&amp;$F$3,المأموريات!$H$2:$H$1001,"موافق"))</f>
        <v/>
      </c>
      <c r="M354" s="24" t="str">
        <f aca="false">IF($A354="","",N(الموظفين!K350))</f>
        <v/>
      </c>
      <c r="N354" s="24" t="str">
        <f aca="false">IF($A354="","",SUMIFS('الحضور والانصراف'!$S$2:$S$3001,'الحضور والانصراف'!$B$2:$B$3001,$A354,'الحضور والانصراف'!$A$2:$A$3001,"&gt;="&amp;$D$3,'الحضور والانصراف'!$A$2:$A$3001,"&lt;="&amp;$F$3))</f>
        <v/>
      </c>
      <c r="O354" s="24" t="str">
        <f aca="false">IF($A354="","",SUMIFS('الحضور والانصراف'!$Q$2:$Q$3001,'الحضور والانصراف'!$B$2:$B$3001,$A354,'الحضور والانصراف'!$A$2:$A$3001,"&gt;="&amp;$D$3,'الحضور والانصراف'!$A$2:$A$3001,"&lt;="&amp;$F$3))</f>
        <v/>
      </c>
      <c r="P354" s="24" t="str">
        <f aca="false">IF($A354="","",SUMIFS('الحضور والانصراف'!$R$2:$R$3001,'الحضور والانصراف'!$B$2:$B$3001,$A354,'الحضور والانصراف'!$A$2:$A$3001,"&gt;="&amp;$D$3,'الحضور والانصراف'!$A$2:$A$3001,"&lt;="&amp;$F$3))</f>
        <v/>
      </c>
      <c r="Q354" s="24" t="str">
        <f aca="false">IF($A354="","",M354+N354-O354-P354)</f>
        <v/>
      </c>
    </row>
    <row r="355" customFormat="false" ht="15" hidden="false" customHeight="false" outlineLevel="0" collapsed="false">
      <c r="A355" s="18" t="str">
        <f aca="false">IF(الموظفين!A351="","",الموظفين!A351)</f>
        <v/>
      </c>
      <c r="B355" s="18" t="str">
        <f aca="false">IF($A355="","",الموظفين!B351)</f>
        <v/>
      </c>
      <c r="C355" s="18" t="str">
        <f aca="false">IF($A355="","",IF(الموظفين!C351="","",الموظفين!C351))</f>
        <v/>
      </c>
      <c r="D355" s="22" t="str">
        <f aca="false">IF($A355="","",COUNTIFS('الحضور والانصراف'!$B$2:$B$3001,$A355,'الحضور والانصراف'!$P$2:$P$3001,"حاضر",'الحضور والانصراف'!$A$2:$A$3001,"&gt;="&amp;$D$3,'الحضور والانصراف'!$A$2:$A$3001,"&lt;="&amp;$F$3)+COUNTIFS('الحضور والانصراف'!$B$2:$B$3001,$A355,'الحضور والانصراف'!$P$2:$P$3001,"متأخر",'الحضور والانصراف'!$A$2:$A$3001,"&gt;="&amp;$D$3,'الحضور والانصراف'!$A$2:$A$3001,"&lt;="&amp;$F$3)+COUNTIFS('الحضور والانصراف'!$B$2:$B$3001,$A355,'الحضور والانصراف'!$P$2:$P$3001,"بدون انصراف",'الحضور والانصراف'!$A$2:$A$3001,"&gt;="&amp;$D$3,'الحضور والانصراف'!$A$2:$A$3001,"&lt;="&amp;$F$3))</f>
        <v/>
      </c>
      <c r="E355" s="22" t="str">
        <f aca="false">IF($A355="","",COUNTIFS('الحضور والانصراف'!$B$2:$B$3001,$A355,'الحضور والانصراف'!$P$2:$P$3001,"متأخر",'الحضور والانصراف'!$A$2:$A$3001,"&gt;="&amp;$D$3,'الحضور والانصراف'!$A$2:$A$3001,"&lt;="&amp;$F$3))</f>
        <v/>
      </c>
      <c r="F355" s="22" t="str">
        <f aca="false">IF($A355="","",COUNTIFS('الحضور والانصراف'!$B$2:$B$3001,$A355,'الحضور والانصراف'!$P$2:$P$3001,"غائب",'الحضور والانصراف'!$A$2:$A$3001,"&gt;="&amp;$D$3,'الحضور والانصراف'!$A$2:$A$3001,"&lt;="&amp;$F$3)+COUNTIFS('الحضور والانصراف'!$B$2:$B$3001,$A355,'الحضور والانصراف'!$P$2:$P$3001,"غياب",'الحضور والانصراف'!$A$2:$A$3001,"&gt;="&amp;$D$3,'الحضور والانصراف'!$A$2:$A$3001,"&lt;="&amp;$F$3))</f>
        <v/>
      </c>
      <c r="G355" s="22" t="str">
        <f aca="false">IF($A355="","",SUMIFS(الإجازات!$I$2:$I$1001,الإجازات!$A$2:$A$1001,$A355,الإجازات!$G$2:$G$1001,"مقبولة"))</f>
        <v/>
      </c>
      <c r="H355" s="21" t="str">
        <f aca="false">IF($A355="","",SUMIFS('الحضور والانصراف'!$J$2:$J$3001,'الحضور والانصراف'!$B$2:$B$3001,$A355,'الحضور والانصراف'!$A$2:$A$3001,"&gt;="&amp;$D$3,'الحضور والانصراف'!$A$2:$A$3001,"&lt;="&amp;$F$3))</f>
        <v/>
      </c>
      <c r="I355" s="22" t="str">
        <f aca="false">IF($A355="","",SUMIFS('الحضور والانصراف'!$K$2:$K$3001,'الحضور والانصراف'!$B$2:$B$3001,$A355,'الحضور والانصراف'!$A$2:$A$3001,"&gt;="&amp;$D$3,'الحضور والانصراف'!$A$2:$A$3001,"&lt;="&amp;$F$3))</f>
        <v/>
      </c>
      <c r="J355" s="22" t="str">
        <f aca="false">IF($A355="","",SUMIFS('الحضور والانصراف'!$L$2:$L$3001,'الحضور والانصراف'!$B$2:$B$3001,$A355,'الحضور والانصراف'!$A$2:$A$3001,"&gt;="&amp;$D$3,'الحضور والانصراف'!$A$2:$A$3001,"&lt;="&amp;$F$3))</f>
        <v/>
      </c>
      <c r="K355" s="21" t="str">
        <f aca="false">IF($A355="","",ROUND(SUMIFS('الحضور والانصراف'!$M$2:$M$3001,'الحضور والانصراف'!$B$2:$B$3001,$A355,'الحضور والانصراف'!$A$2:$A$3001,"&gt;="&amp;$D$3,'الحضور والانصراف'!$A$2:$A$3001,"&lt;="&amp;$F$3)/60,2))</f>
        <v/>
      </c>
      <c r="L355" s="21" t="str">
        <f aca="false">IF($A355="","",SUMIFS(المأموريات!$F$2:$F$1001,المأموريات!$A$2:$A$1001,$A355,المأموريات!$C$2:$C$1001,"&gt;="&amp;$D$3,المأموريات!$C$2:$C$1001,"&lt;="&amp;$F$3,المأموريات!$H$2:$H$1001,"موافق"))</f>
        <v/>
      </c>
      <c r="M355" s="24" t="str">
        <f aca="false">IF($A355="","",N(الموظفين!K351))</f>
        <v/>
      </c>
      <c r="N355" s="24" t="str">
        <f aca="false">IF($A355="","",SUMIFS('الحضور والانصراف'!$S$2:$S$3001,'الحضور والانصراف'!$B$2:$B$3001,$A355,'الحضور والانصراف'!$A$2:$A$3001,"&gt;="&amp;$D$3,'الحضور والانصراف'!$A$2:$A$3001,"&lt;="&amp;$F$3))</f>
        <v/>
      </c>
      <c r="O355" s="24" t="str">
        <f aca="false">IF($A355="","",SUMIFS('الحضور والانصراف'!$Q$2:$Q$3001,'الحضور والانصراف'!$B$2:$B$3001,$A355,'الحضور والانصراف'!$A$2:$A$3001,"&gt;="&amp;$D$3,'الحضور والانصراف'!$A$2:$A$3001,"&lt;="&amp;$F$3))</f>
        <v/>
      </c>
      <c r="P355" s="24" t="str">
        <f aca="false">IF($A355="","",SUMIFS('الحضور والانصراف'!$R$2:$R$3001,'الحضور والانصراف'!$B$2:$B$3001,$A355,'الحضور والانصراف'!$A$2:$A$3001,"&gt;="&amp;$D$3,'الحضور والانصراف'!$A$2:$A$3001,"&lt;="&amp;$F$3))</f>
        <v/>
      </c>
      <c r="Q355" s="24" t="str">
        <f aca="false">IF($A355="","",M355+N355-O355-P355)</f>
        <v/>
      </c>
    </row>
    <row r="356" customFormat="false" ht="15" hidden="false" customHeight="false" outlineLevel="0" collapsed="false">
      <c r="A356" s="18" t="str">
        <f aca="false">IF(الموظفين!A352="","",الموظفين!A352)</f>
        <v/>
      </c>
      <c r="B356" s="18" t="str">
        <f aca="false">IF($A356="","",الموظفين!B352)</f>
        <v/>
      </c>
      <c r="C356" s="18" t="str">
        <f aca="false">IF($A356="","",IF(الموظفين!C352="","",الموظفين!C352))</f>
        <v/>
      </c>
      <c r="D356" s="22" t="str">
        <f aca="false">IF($A356="","",COUNTIFS('الحضور والانصراف'!$B$2:$B$3001,$A356,'الحضور والانصراف'!$P$2:$P$3001,"حاضر",'الحضور والانصراف'!$A$2:$A$3001,"&gt;="&amp;$D$3,'الحضور والانصراف'!$A$2:$A$3001,"&lt;="&amp;$F$3)+COUNTIFS('الحضور والانصراف'!$B$2:$B$3001,$A356,'الحضور والانصراف'!$P$2:$P$3001,"متأخر",'الحضور والانصراف'!$A$2:$A$3001,"&gt;="&amp;$D$3,'الحضور والانصراف'!$A$2:$A$3001,"&lt;="&amp;$F$3)+COUNTIFS('الحضور والانصراف'!$B$2:$B$3001,$A356,'الحضور والانصراف'!$P$2:$P$3001,"بدون انصراف",'الحضور والانصراف'!$A$2:$A$3001,"&gt;="&amp;$D$3,'الحضور والانصراف'!$A$2:$A$3001,"&lt;="&amp;$F$3))</f>
        <v/>
      </c>
      <c r="E356" s="22" t="str">
        <f aca="false">IF($A356="","",COUNTIFS('الحضور والانصراف'!$B$2:$B$3001,$A356,'الحضور والانصراف'!$P$2:$P$3001,"متأخر",'الحضور والانصراف'!$A$2:$A$3001,"&gt;="&amp;$D$3,'الحضور والانصراف'!$A$2:$A$3001,"&lt;="&amp;$F$3))</f>
        <v/>
      </c>
      <c r="F356" s="22" t="str">
        <f aca="false">IF($A356="","",COUNTIFS('الحضور والانصراف'!$B$2:$B$3001,$A356,'الحضور والانصراف'!$P$2:$P$3001,"غائب",'الحضور والانصراف'!$A$2:$A$3001,"&gt;="&amp;$D$3,'الحضور والانصراف'!$A$2:$A$3001,"&lt;="&amp;$F$3)+COUNTIFS('الحضور والانصراف'!$B$2:$B$3001,$A356,'الحضور والانصراف'!$P$2:$P$3001,"غياب",'الحضور والانصراف'!$A$2:$A$3001,"&gt;="&amp;$D$3,'الحضور والانصراف'!$A$2:$A$3001,"&lt;="&amp;$F$3))</f>
        <v/>
      </c>
      <c r="G356" s="22" t="str">
        <f aca="false">IF($A356="","",SUMIFS(الإجازات!$I$2:$I$1001,الإجازات!$A$2:$A$1001,$A356,الإجازات!$G$2:$G$1001,"مقبولة"))</f>
        <v/>
      </c>
      <c r="H356" s="21" t="str">
        <f aca="false">IF($A356="","",SUMIFS('الحضور والانصراف'!$J$2:$J$3001,'الحضور والانصراف'!$B$2:$B$3001,$A356,'الحضور والانصراف'!$A$2:$A$3001,"&gt;="&amp;$D$3,'الحضور والانصراف'!$A$2:$A$3001,"&lt;="&amp;$F$3))</f>
        <v/>
      </c>
      <c r="I356" s="22" t="str">
        <f aca="false">IF($A356="","",SUMIFS('الحضور والانصراف'!$K$2:$K$3001,'الحضور والانصراف'!$B$2:$B$3001,$A356,'الحضور والانصراف'!$A$2:$A$3001,"&gt;="&amp;$D$3,'الحضور والانصراف'!$A$2:$A$3001,"&lt;="&amp;$F$3))</f>
        <v/>
      </c>
      <c r="J356" s="22" t="str">
        <f aca="false">IF($A356="","",SUMIFS('الحضور والانصراف'!$L$2:$L$3001,'الحضور والانصراف'!$B$2:$B$3001,$A356,'الحضور والانصراف'!$A$2:$A$3001,"&gt;="&amp;$D$3,'الحضور والانصراف'!$A$2:$A$3001,"&lt;="&amp;$F$3))</f>
        <v/>
      </c>
      <c r="K356" s="21" t="str">
        <f aca="false">IF($A356="","",ROUND(SUMIFS('الحضور والانصراف'!$M$2:$M$3001,'الحضور والانصراف'!$B$2:$B$3001,$A356,'الحضور والانصراف'!$A$2:$A$3001,"&gt;="&amp;$D$3,'الحضور والانصراف'!$A$2:$A$3001,"&lt;="&amp;$F$3)/60,2))</f>
        <v/>
      </c>
      <c r="L356" s="21" t="str">
        <f aca="false">IF($A356="","",SUMIFS(المأموريات!$F$2:$F$1001,المأموريات!$A$2:$A$1001,$A356,المأموريات!$C$2:$C$1001,"&gt;="&amp;$D$3,المأموريات!$C$2:$C$1001,"&lt;="&amp;$F$3,المأموريات!$H$2:$H$1001,"موافق"))</f>
        <v/>
      </c>
      <c r="M356" s="24" t="str">
        <f aca="false">IF($A356="","",N(الموظفين!K352))</f>
        <v/>
      </c>
      <c r="N356" s="24" t="str">
        <f aca="false">IF($A356="","",SUMIFS('الحضور والانصراف'!$S$2:$S$3001,'الحضور والانصراف'!$B$2:$B$3001,$A356,'الحضور والانصراف'!$A$2:$A$3001,"&gt;="&amp;$D$3,'الحضور والانصراف'!$A$2:$A$3001,"&lt;="&amp;$F$3))</f>
        <v/>
      </c>
      <c r="O356" s="24" t="str">
        <f aca="false">IF($A356="","",SUMIFS('الحضور والانصراف'!$Q$2:$Q$3001,'الحضور والانصراف'!$B$2:$B$3001,$A356,'الحضور والانصراف'!$A$2:$A$3001,"&gt;="&amp;$D$3,'الحضور والانصراف'!$A$2:$A$3001,"&lt;="&amp;$F$3))</f>
        <v/>
      </c>
      <c r="P356" s="24" t="str">
        <f aca="false">IF($A356="","",SUMIFS('الحضور والانصراف'!$R$2:$R$3001,'الحضور والانصراف'!$B$2:$B$3001,$A356,'الحضور والانصراف'!$A$2:$A$3001,"&gt;="&amp;$D$3,'الحضور والانصراف'!$A$2:$A$3001,"&lt;="&amp;$F$3))</f>
        <v/>
      </c>
      <c r="Q356" s="24" t="str">
        <f aca="false">IF($A356="","",M356+N356-O356-P356)</f>
        <v/>
      </c>
    </row>
    <row r="357" customFormat="false" ht="15" hidden="false" customHeight="false" outlineLevel="0" collapsed="false">
      <c r="A357" s="18" t="str">
        <f aca="false">IF(الموظفين!A353="","",الموظفين!A353)</f>
        <v/>
      </c>
      <c r="B357" s="18" t="str">
        <f aca="false">IF($A357="","",الموظفين!B353)</f>
        <v/>
      </c>
      <c r="C357" s="18" t="str">
        <f aca="false">IF($A357="","",IF(الموظفين!C353="","",الموظفين!C353))</f>
        <v/>
      </c>
      <c r="D357" s="22" t="str">
        <f aca="false">IF($A357="","",COUNTIFS('الحضور والانصراف'!$B$2:$B$3001,$A357,'الحضور والانصراف'!$P$2:$P$3001,"حاضر",'الحضور والانصراف'!$A$2:$A$3001,"&gt;="&amp;$D$3,'الحضور والانصراف'!$A$2:$A$3001,"&lt;="&amp;$F$3)+COUNTIFS('الحضور والانصراف'!$B$2:$B$3001,$A357,'الحضور والانصراف'!$P$2:$P$3001,"متأخر",'الحضور والانصراف'!$A$2:$A$3001,"&gt;="&amp;$D$3,'الحضور والانصراف'!$A$2:$A$3001,"&lt;="&amp;$F$3)+COUNTIFS('الحضور والانصراف'!$B$2:$B$3001,$A357,'الحضور والانصراف'!$P$2:$P$3001,"بدون انصراف",'الحضور والانصراف'!$A$2:$A$3001,"&gt;="&amp;$D$3,'الحضور والانصراف'!$A$2:$A$3001,"&lt;="&amp;$F$3))</f>
        <v/>
      </c>
      <c r="E357" s="22" t="str">
        <f aca="false">IF($A357="","",COUNTIFS('الحضور والانصراف'!$B$2:$B$3001,$A357,'الحضور والانصراف'!$P$2:$P$3001,"متأخر",'الحضور والانصراف'!$A$2:$A$3001,"&gt;="&amp;$D$3,'الحضور والانصراف'!$A$2:$A$3001,"&lt;="&amp;$F$3))</f>
        <v/>
      </c>
      <c r="F357" s="22" t="str">
        <f aca="false">IF($A357="","",COUNTIFS('الحضور والانصراف'!$B$2:$B$3001,$A357,'الحضور والانصراف'!$P$2:$P$3001,"غائب",'الحضور والانصراف'!$A$2:$A$3001,"&gt;="&amp;$D$3,'الحضور والانصراف'!$A$2:$A$3001,"&lt;="&amp;$F$3)+COUNTIFS('الحضور والانصراف'!$B$2:$B$3001,$A357,'الحضور والانصراف'!$P$2:$P$3001,"غياب",'الحضور والانصراف'!$A$2:$A$3001,"&gt;="&amp;$D$3,'الحضور والانصراف'!$A$2:$A$3001,"&lt;="&amp;$F$3))</f>
        <v/>
      </c>
      <c r="G357" s="22" t="str">
        <f aca="false">IF($A357="","",SUMIFS(الإجازات!$I$2:$I$1001,الإجازات!$A$2:$A$1001,$A357,الإجازات!$G$2:$G$1001,"مقبولة"))</f>
        <v/>
      </c>
      <c r="H357" s="21" t="str">
        <f aca="false">IF($A357="","",SUMIFS('الحضور والانصراف'!$J$2:$J$3001,'الحضور والانصراف'!$B$2:$B$3001,$A357,'الحضور والانصراف'!$A$2:$A$3001,"&gt;="&amp;$D$3,'الحضور والانصراف'!$A$2:$A$3001,"&lt;="&amp;$F$3))</f>
        <v/>
      </c>
      <c r="I357" s="22" t="str">
        <f aca="false">IF($A357="","",SUMIFS('الحضور والانصراف'!$K$2:$K$3001,'الحضور والانصراف'!$B$2:$B$3001,$A357,'الحضور والانصراف'!$A$2:$A$3001,"&gt;="&amp;$D$3,'الحضور والانصراف'!$A$2:$A$3001,"&lt;="&amp;$F$3))</f>
        <v/>
      </c>
      <c r="J357" s="22" t="str">
        <f aca="false">IF($A357="","",SUMIFS('الحضور والانصراف'!$L$2:$L$3001,'الحضور والانصراف'!$B$2:$B$3001,$A357,'الحضور والانصراف'!$A$2:$A$3001,"&gt;="&amp;$D$3,'الحضور والانصراف'!$A$2:$A$3001,"&lt;="&amp;$F$3))</f>
        <v/>
      </c>
      <c r="K357" s="21" t="str">
        <f aca="false">IF($A357="","",ROUND(SUMIFS('الحضور والانصراف'!$M$2:$M$3001,'الحضور والانصراف'!$B$2:$B$3001,$A357,'الحضور والانصراف'!$A$2:$A$3001,"&gt;="&amp;$D$3,'الحضور والانصراف'!$A$2:$A$3001,"&lt;="&amp;$F$3)/60,2))</f>
        <v/>
      </c>
      <c r="L357" s="21" t="str">
        <f aca="false">IF($A357="","",SUMIFS(المأموريات!$F$2:$F$1001,المأموريات!$A$2:$A$1001,$A357,المأموريات!$C$2:$C$1001,"&gt;="&amp;$D$3,المأموريات!$C$2:$C$1001,"&lt;="&amp;$F$3,المأموريات!$H$2:$H$1001,"موافق"))</f>
        <v/>
      </c>
      <c r="M357" s="24" t="str">
        <f aca="false">IF($A357="","",N(الموظفين!K353))</f>
        <v/>
      </c>
      <c r="N357" s="24" t="str">
        <f aca="false">IF($A357="","",SUMIFS('الحضور والانصراف'!$S$2:$S$3001,'الحضور والانصراف'!$B$2:$B$3001,$A357,'الحضور والانصراف'!$A$2:$A$3001,"&gt;="&amp;$D$3,'الحضور والانصراف'!$A$2:$A$3001,"&lt;="&amp;$F$3))</f>
        <v/>
      </c>
      <c r="O357" s="24" t="str">
        <f aca="false">IF($A357="","",SUMIFS('الحضور والانصراف'!$Q$2:$Q$3001,'الحضور والانصراف'!$B$2:$B$3001,$A357,'الحضور والانصراف'!$A$2:$A$3001,"&gt;="&amp;$D$3,'الحضور والانصراف'!$A$2:$A$3001,"&lt;="&amp;$F$3))</f>
        <v/>
      </c>
      <c r="P357" s="24" t="str">
        <f aca="false">IF($A357="","",SUMIFS('الحضور والانصراف'!$R$2:$R$3001,'الحضور والانصراف'!$B$2:$B$3001,$A357,'الحضور والانصراف'!$A$2:$A$3001,"&gt;="&amp;$D$3,'الحضور والانصراف'!$A$2:$A$3001,"&lt;="&amp;$F$3))</f>
        <v/>
      </c>
      <c r="Q357" s="24" t="str">
        <f aca="false">IF($A357="","",M357+N357-O357-P357)</f>
        <v/>
      </c>
    </row>
    <row r="358" customFormat="false" ht="15" hidden="false" customHeight="false" outlineLevel="0" collapsed="false">
      <c r="A358" s="18" t="str">
        <f aca="false">IF(الموظفين!A354="","",الموظفين!A354)</f>
        <v/>
      </c>
      <c r="B358" s="18" t="str">
        <f aca="false">IF($A358="","",الموظفين!B354)</f>
        <v/>
      </c>
      <c r="C358" s="18" t="str">
        <f aca="false">IF($A358="","",IF(الموظفين!C354="","",الموظفين!C354))</f>
        <v/>
      </c>
      <c r="D358" s="22" t="str">
        <f aca="false">IF($A358="","",COUNTIFS('الحضور والانصراف'!$B$2:$B$3001,$A358,'الحضور والانصراف'!$P$2:$P$3001,"حاضر",'الحضور والانصراف'!$A$2:$A$3001,"&gt;="&amp;$D$3,'الحضور والانصراف'!$A$2:$A$3001,"&lt;="&amp;$F$3)+COUNTIFS('الحضور والانصراف'!$B$2:$B$3001,$A358,'الحضور والانصراف'!$P$2:$P$3001,"متأخر",'الحضور والانصراف'!$A$2:$A$3001,"&gt;="&amp;$D$3,'الحضور والانصراف'!$A$2:$A$3001,"&lt;="&amp;$F$3)+COUNTIFS('الحضور والانصراف'!$B$2:$B$3001,$A358,'الحضور والانصراف'!$P$2:$P$3001,"بدون انصراف",'الحضور والانصراف'!$A$2:$A$3001,"&gt;="&amp;$D$3,'الحضور والانصراف'!$A$2:$A$3001,"&lt;="&amp;$F$3))</f>
        <v/>
      </c>
      <c r="E358" s="22" t="str">
        <f aca="false">IF($A358="","",COUNTIFS('الحضور والانصراف'!$B$2:$B$3001,$A358,'الحضور والانصراف'!$P$2:$P$3001,"متأخر",'الحضور والانصراف'!$A$2:$A$3001,"&gt;="&amp;$D$3,'الحضور والانصراف'!$A$2:$A$3001,"&lt;="&amp;$F$3))</f>
        <v/>
      </c>
      <c r="F358" s="22" t="str">
        <f aca="false">IF($A358="","",COUNTIFS('الحضور والانصراف'!$B$2:$B$3001,$A358,'الحضور والانصراف'!$P$2:$P$3001,"غائب",'الحضور والانصراف'!$A$2:$A$3001,"&gt;="&amp;$D$3,'الحضور والانصراف'!$A$2:$A$3001,"&lt;="&amp;$F$3)+COUNTIFS('الحضور والانصراف'!$B$2:$B$3001,$A358,'الحضور والانصراف'!$P$2:$P$3001,"غياب",'الحضور والانصراف'!$A$2:$A$3001,"&gt;="&amp;$D$3,'الحضور والانصراف'!$A$2:$A$3001,"&lt;="&amp;$F$3))</f>
        <v/>
      </c>
      <c r="G358" s="22" t="str">
        <f aca="false">IF($A358="","",SUMIFS(الإجازات!$I$2:$I$1001,الإجازات!$A$2:$A$1001,$A358,الإجازات!$G$2:$G$1001,"مقبولة"))</f>
        <v/>
      </c>
      <c r="H358" s="21" t="str">
        <f aca="false">IF($A358="","",SUMIFS('الحضور والانصراف'!$J$2:$J$3001,'الحضور والانصراف'!$B$2:$B$3001,$A358,'الحضور والانصراف'!$A$2:$A$3001,"&gt;="&amp;$D$3,'الحضور والانصراف'!$A$2:$A$3001,"&lt;="&amp;$F$3))</f>
        <v/>
      </c>
      <c r="I358" s="22" t="str">
        <f aca="false">IF($A358="","",SUMIFS('الحضور والانصراف'!$K$2:$K$3001,'الحضور والانصراف'!$B$2:$B$3001,$A358,'الحضور والانصراف'!$A$2:$A$3001,"&gt;="&amp;$D$3,'الحضور والانصراف'!$A$2:$A$3001,"&lt;="&amp;$F$3))</f>
        <v/>
      </c>
      <c r="J358" s="22" t="str">
        <f aca="false">IF($A358="","",SUMIFS('الحضور والانصراف'!$L$2:$L$3001,'الحضور والانصراف'!$B$2:$B$3001,$A358,'الحضور والانصراف'!$A$2:$A$3001,"&gt;="&amp;$D$3,'الحضور والانصراف'!$A$2:$A$3001,"&lt;="&amp;$F$3))</f>
        <v/>
      </c>
      <c r="K358" s="21" t="str">
        <f aca="false">IF($A358="","",ROUND(SUMIFS('الحضور والانصراف'!$M$2:$M$3001,'الحضور والانصراف'!$B$2:$B$3001,$A358,'الحضور والانصراف'!$A$2:$A$3001,"&gt;="&amp;$D$3,'الحضور والانصراف'!$A$2:$A$3001,"&lt;="&amp;$F$3)/60,2))</f>
        <v/>
      </c>
      <c r="L358" s="21" t="str">
        <f aca="false">IF($A358="","",SUMIFS(المأموريات!$F$2:$F$1001,المأموريات!$A$2:$A$1001,$A358,المأموريات!$C$2:$C$1001,"&gt;="&amp;$D$3,المأموريات!$C$2:$C$1001,"&lt;="&amp;$F$3,المأموريات!$H$2:$H$1001,"موافق"))</f>
        <v/>
      </c>
      <c r="M358" s="24" t="str">
        <f aca="false">IF($A358="","",N(الموظفين!K354))</f>
        <v/>
      </c>
      <c r="N358" s="24" t="str">
        <f aca="false">IF($A358="","",SUMIFS('الحضور والانصراف'!$S$2:$S$3001,'الحضور والانصراف'!$B$2:$B$3001,$A358,'الحضور والانصراف'!$A$2:$A$3001,"&gt;="&amp;$D$3,'الحضور والانصراف'!$A$2:$A$3001,"&lt;="&amp;$F$3))</f>
        <v/>
      </c>
      <c r="O358" s="24" t="str">
        <f aca="false">IF($A358="","",SUMIFS('الحضور والانصراف'!$Q$2:$Q$3001,'الحضور والانصراف'!$B$2:$B$3001,$A358,'الحضور والانصراف'!$A$2:$A$3001,"&gt;="&amp;$D$3,'الحضور والانصراف'!$A$2:$A$3001,"&lt;="&amp;$F$3))</f>
        <v/>
      </c>
      <c r="P358" s="24" t="str">
        <f aca="false">IF($A358="","",SUMIFS('الحضور والانصراف'!$R$2:$R$3001,'الحضور والانصراف'!$B$2:$B$3001,$A358,'الحضور والانصراف'!$A$2:$A$3001,"&gt;="&amp;$D$3,'الحضور والانصراف'!$A$2:$A$3001,"&lt;="&amp;$F$3))</f>
        <v/>
      </c>
      <c r="Q358" s="24" t="str">
        <f aca="false">IF($A358="","",M358+N358-O358-P358)</f>
        <v/>
      </c>
    </row>
    <row r="359" customFormat="false" ht="15" hidden="false" customHeight="false" outlineLevel="0" collapsed="false">
      <c r="A359" s="18" t="str">
        <f aca="false">IF(الموظفين!A355="","",الموظفين!A355)</f>
        <v/>
      </c>
      <c r="B359" s="18" t="str">
        <f aca="false">IF($A359="","",الموظفين!B355)</f>
        <v/>
      </c>
      <c r="C359" s="18" t="str">
        <f aca="false">IF($A359="","",IF(الموظفين!C355="","",الموظفين!C355))</f>
        <v/>
      </c>
      <c r="D359" s="22" t="str">
        <f aca="false">IF($A359="","",COUNTIFS('الحضور والانصراف'!$B$2:$B$3001,$A359,'الحضور والانصراف'!$P$2:$P$3001,"حاضر",'الحضور والانصراف'!$A$2:$A$3001,"&gt;="&amp;$D$3,'الحضور والانصراف'!$A$2:$A$3001,"&lt;="&amp;$F$3)+COUNTIFS('الحضور والانصراف'!$B$2:$B$3001,$A359,'الحضور والانصراف'!$P$2:$P$3001,"متأخر",'الحضور والانصراف'!$A$2:$A$3001,"&gt;="&amp;$D$3,'الحضور والانصراف'!$A$2:$A$3001,"&lt;="&amp;$F$3)+COUNTIFS('الحضور والانصراف'!$B$2:$B$3001,$A359,'الحضور والانصراف'!$P$2:$P$3001,"بدون انصراف",'الحضور والانصراف'!$A$2:$A$3001,"&gt;="&amp;$D$3,'الحضور والانصراف'!$A$2:$A$3001,"&lt;="&amp;$F$3))</f>
        <v/>
      </c>
      <c r="E359" s="22" t="str">
        <f aca="false">IF($A359="","",COUNTIFS('الحضور والانصراف'!$B$2:$B$3001,$A359,'الحضور والانصراف'!$P$2:$P$3001,"متأخر",'الحضور والانصراف'!$A$2:$A$3001,"&gt;="&amp;$D$3,'الحضور والانصراف'!$A$2:$A$3001,"&lt;="&amp;$F$3))</f>
        <v/>
      </c>
      <c r="F359" s="22" t="str">
        <f aca="false">IF($A359="","",COUNTIFS('الحضور والانصراف'!$B$2:$B$3001,$A359,'الحضور والانصراف'!$P$2:$P$3001,"غائب",'الحضور والانصراف'!$A$2:$A$3001,"&gt;="&amp;$D$3,'الحضور والانصراف'!$A$2:$A$3001,"&lt;="&amp;$F$3)+COUNTIFS('الحضور والانصراف'!$B$2:$B$3001,$A359,'الحضور والانصراف'!$P$2:$P$3001,"غياب",'الحضور والانصراف'!$A$2:$A$3001,"&gt;="&amp;$D$3,'الحضور والانصراف'!$A$2:$A$3001,"&lt;="&amp;$F$3))</f>
        <v/>
      </c>
      <c r="G359" s="22" t="str">
        <f aca="false">IF($A359="","",SUMIFS(الإجازات!$I$2:$I$1001,الإجازات!$A$2:$A$1001,$A359,الإجازات!$G$2:$G$1001,"مقبولة"))</f>
        <v/>
      </c>
      <c r="H359" s="21" t="str">
        <f aca="false">IF($A359="","",SUMIFS('الحضور والانصراف'!$J$2:$J$3001,'الحضور والانصراف'!$B$2:$B$3001,$A359,'الحضور والانصراف'!$A$2:$A$3001,"&gt;="&amp;$D$3,'الحضور والانصراف'!$A$2:$A$3001,"&lt;="&amp;$F$3))</f>
        <v/>
      </c>
      <c r="I359" s="22" t="str">
        <f aca="false">IF($A359="","",SUMIFS('الحضور والانصراف'!$K$2:$K$3001,'الحضور والانصراف'!$B$2:$B$3001,$A359,'الحضور والانصراف'!$A$2:$A$3001,"&gt;="&amp;$D$3,'الحضور والانصراف'!$A$2:$A$3001,"&lt;="&amp;$F$3))</f>
        <v/>
      </c>
      <c r="J359" s="22" t="str">
        <f aca="false">IF($A359="","",SUMIFS('الحضور والانصراف'!$L$2:$L$3001,'الحضور والانصراف'!$B$2:$B$3001,$A359,'الحضور والانصراف'!$A$2:$A$3001,"&gt;="&amp;$D$3,'الحضور والانصراف'!$A$2:$A$3001,"&lt;="&amp;$F$3))</f>
        <v/>
      </c>
      <c r="K359" s="21" t="str">
        <f aca="false">IF($A359="","",ROUND(SUMIFS('الحضور والانصراف'!$M$2:$M$3001,'الحضور والانصراف'!$B$2:$B$3001,$A359,'الحضور والانصراف'!$A$2:$A$3001,"&gt;="&amp;$D$3,'الحضور والانصراف'!$A$2:$A$3001,"&lt;="&amp;$F$3)/60,2))</f>
        <v/>
      </c>
      <c r="L359" s="21" t="str">
        <f aca="false">IF($A359="","",SUMIFS(المأموريات!$F$2:$F$1001,المأموريات!$A$2:$A$1001,$A359,المأموريات!$C$2:$C$1001,"&gt;="&amp;$D$3,المأموريات!$C$2:$C$1001,"&lt;="&amp;$F$3,المأموريات!$H$2:$H$1001,"موافق"))</f>
        <v/>
      </c>
      <c r="M359" s="24" t="str">
        <f aca="false">IF($A359="","",N(الموظفين!K355))</f>
        <v/>
      </c>
      <c r="N359" s="24" t="str">
        <f aca="false">IF($A359="","",SUMIFS('الحضور والانصراف'!$S$2:$S$3001,'الحضور والانصراف'!$B$2:$B$3001,$A359,'الحضور والانصراف'!$A$2:$A$3001,"&gt;="&amp;$D$3,'الحضور والانصراف'!$A$2:$A$3001,"&lt;="&amp;$F$3))</f>
        <v/>
      </c>
      <c r="O359" s="24" t="str">
        <f aca="false">IF($A359="","",SUMIFS('الحضور والانصراف'!$Q$2:$Q$3001,'الحضور والانصراف'!$B$2:$B$3001,$A359,'الحضور والانصراف'!$A$2:$A$3001,"&gt;="&amp;$D$3,'الحضور والانصراف'!$A$2:$A$3001,"&lt;="&amp;$F$3))</f>
        <v/>
      </c>
      <c r="P359" s="24" t="str">
        <f aca="false">IF($A359="","",SUMIFS('الحضور والانصراف'!$R$2:$R$3001,'الحضور والانصراف'!$B$2:$B$3001,$A359,'الحضور والانصراف'!$A$2:$A$3001,"&gt;="&amp;$D$3,'الحضور والانصراف'!$A$2:$A$3001,"&lt;="&amp;$F$3))</f>
        <v/>
      </c>
      <c r="Q359" s="24" t="str">
        <f aca="false">IF($A359="","",M359+N359-O359-P359)</f>
        <v/>
      </c>
    </row>
    <row r="360" customFormat="false" ht="15" hidden="false" customHeight="false" outlineLevel="0" collapsed="false">
      <c r="A360" s="18" t="str">
        <f aca="false">IF(الموظفين!A356="","",الموظفين!A356)</f>
        <v/>
      </c>
      <c r="B360" s="18" t="str">
        <f aca="false">IF($A360="","",الموظفين!B356)</f>
        <v/>
      </c>
      <c r="C360" s="18" t="str">
        <f aca="false">IF($A360="","",IF(الموظفين!C356="","",الموظفين!C356))</f>
        <v/>
      </c>
      <c r="D360" s="22" t="str">
        <f aca="false">IF($A360="","",COUNTIFS('الحضور والانصراف'!$B$2:$B$3001,$A360,'الحضور والانصراف'!$P$2:$P$3001,"حاضر",'الحضور والانصراف'!$A$2:$A$3001,"&gt;="&amp;$D$3,'الحضور والانصراف'!$A$2:$A$3001,"&lt;="&amp;$F$3)+COUNTIFS('الحضور والانصراف'!$B$2:$B$3001,$A360,'الحضور والانصراف'!$P$2:$P$3001,"متأخر",'الحضور والانصراف'!$A$2:$A$3001,"&gt;="&amp;$D$3,'الحضور والانصراف'!$A$2:$A$3001,"&lt;="&amp;$F$3)+COUNTIFS('الحضور والانصراف'!$B$2:$B$3001,$A360,'الحضور والانصراف'!$P$2:$P$3001,"بدون انصراف",'الحضور والانصراف'!$A$2:$A$3001,"&gt;="&amp;$D$3,'الحضور والانصراف'!$A$2:$A$3001,"&lt;="&amp;$F$3))</f>
        <v/>
      </c>
      <c r="E360" s="22" t="str">
        <f aca="false">IF($A360="","",COUNTIFS('الحضور والانصراف'!$B$2:$B$3001,$A360,'الحضور والانصراف'!$P$2:$P$3001,"متأخر",'الحضور والانصراف'!$A$2:$A$3001,"&gt;="&amp;$D$3,'الحضور والانصراف'!$A$2:$A$3001,"&lt;="&amp;$F$3))</f>
        <v/>
      </c>
      <c r="F360" s="22" t="str">
        <f aca="false">IF($A360="","",COUNTIFS('الحضور والانصراف'!$B$2:$B$3001,$A360,'الحضور والانصراف'!$P$2:$P$3001,"غائب",'الحضور والانصراف'!$A$2:$A$3001,"&gt;="&amp;$D$3,'الحضور والانصراف'!$A$2:$A$3001,"&lt;="&amp;$F$3)+COUNTIFS('الحضور والانصراف'!$B$2:$B$3001,$A360,'الحضور والانصراف'!$P$2:$P$3001,"غياب",'الحضور والانصراف'!$A$2:$A$3001,"&gt;="&amp;$D$3,'الحضور والانصراف'!$A$2:$A$3001,"&lt;="&amp;$F$3))</f>
        <v/>
      </c>
      <c r="G360" s="22" t="str">
        <f aca="false">IF($A360="","",SUMIFS(الإجازات!$I$2:$I$1001,الإجازات!$A$2:$A$1001,$A360,الإجازات!$G$2:$G$1001,"مقبولة"))</f>
        <v/>
      </c>
      <c r="H360" s="21" t="str">
        <f aca="false">IF($A360="","",SUMIFS('الحضور والانصراف'!$J$2:$J$3001,'الحضور والانصراف'!$B$2:$B$3001,$A360,'الحضور والانصراف'!$A$2:$A$3001,"&gt;="&amp;$D$3,'الحضور والانصراف'!$A$2:$A$3001,"&lt;="&amp;$F$3))</f>
        <v/>
      </c>
      <c r="I360" s="22" t="str">
        <f aca="false">IF($A360="","",SUMIFS('الحضور والانصراف'!$K$2:$K$3001,'الحضور والانصراف'!$B$2:$B$3001,$A360,'الحضور والانصراف'!$A$2:$A$3001,"&gt;="&amp;$D$3,'الحضور والانصراف'!$A$2:$A$3001,"&lt;="&amp;$F$3))</f>
        <v/>
      </c>
      <c r="J360" s="22" t="str">
        <f aca="false">IF($A360="","",SUMIFS('الحضور والانصراف'!$L$2:$L$3001,'الحضور والانصراف'!$B$2:$B$3001,$A360,'الحضور والانصراف'!$A$2:$A$3001,"&gt;="&amp;$D$3,'الحضور والانصراف'!$A$2:$A$3001,"&lt;="&amp;$F$3))</f>
        <v/>
      </c>
      <c r="K360" s="21" t="str">
        <f aca="false">IF($A360="","",ROUND(SUMIFS('الحضور والانصراف'!$M$2:$M$3001,'الحضور والانصراف'!$B$2:$B$3001,$A360,'الحضور والانصراف'!$A$2:$A$3001,"&gt;="&amp;$D$3,'الحضور والانصراف'!$A$2:$A$3001,"&lt;="&amp;$F$3)/60,2))</f>
        <v/>
      </c>
      <c r="L360" s="21" t="str">
        <f aca="false">IF($A360="","",SUMIFS(المأموريات!$F$2:$F$1001,المأموريات!$A$2:$A$1001,$A360,المأموريات!$C$2:$C$1001,"&gt;="&amp;$D$3,المأموريات!$C$2:$C$1001,"&lt;="&amp;$F$3,المأموريات!$H$2:$H$1001,"موافق"))</f>
        <v/>
      </c>
      <c r="M360" s="24" t="str">
        <f aca="false">IF($A360="","",N(الموظفين!K356))</f>
        <v/>
      </c>
      <c r="N360" s="24" t="str">
        <f aca="false">IF($A360="","",SUMIFS('الحضور والانصراف'!$S$2:$S$3001,'الحضور والانصراف'!$B$2:$B$3001,$A360,'الحضور والانصراف'!$A$2:$A$3001,"&gt;="&amp;$D$3,'الحضور والانصراف'!$A$2:$A$3001,"&lt;="&amp;$F$3))</f>
        <v/>
      </c>
      <c r="O360" s="24" t="str">
        <f aca="false">IF($A360="","",SUMIFS('الحضور والانصراف'!$Q$2:$Q$3001,'الحضور والانصراف'!$B$2:$B$3001,$A360,'الحضور والانصراف'!$A$2:$A$3001,"&gt;="&amp;$D$3,'الحضور والانصراف'!$A$2:$A$3001,"&lt;="&amp;$F$3))</f>
        <v/>
      </c>
      <c r="P360" s="24" t="str">
        <f aca="false">IF($A360="","",SUMIFS('الحضور والانصراف'!$R$2:$R$3001,'الحضور والانصراف'!$B$2:$B$3001,$A360,'الحضور والانصراف'!$A$2:$A$3001,"&gt;="&amp;$D$3,'الحضور والانصراف'!$A$2:$A$3001,"&lt;="&amp;$F$3))</f>
        <v/>
      </c>
      <c r="Q360" s="24" t="str">
        <f aca="false">IF($A360="","",M360+N360-O360-P360)</f>
        <v/>
      </c>
    </row>
    <row r="361" customFormat="false" ht="15" hidden="false" customHeight="false" outlineLevel="0" collapsed="false">
      <c r="A361" s="18" t="str">
        <f aca="false">IF(الموظفين!A357="","",الموظفين!A357)</f>
        <v/>
      </c>
      <c r="B361" s="18" t="str">
        <f aca="false">IF($A361="","",الموظفين!B357)</f>
        <v/>
      </c>
      <c r="C361" s="18" t="str">
        <f aca="false">IF($A361="","",IF(الموظفين!C357="","",الموظفين!C357))</f>
        <v/>
      </c>
      <c r="D361" s="22" t="str">
        <f aca="false">IF($A361="","",COUNTIFS('الحضور والانصراف'!$B$2:$B$3001,$A361,'الحضور والانصراف'!$P$2:$P$3001,"حاضر",'الحضور والانصراف'!$A$2:$A$3001,"&gt;="&amp;$D$3,'الحضور والانصراف'!$A$2:$A$3001,"&lt;="&amp;$F$3)+COUNTIFS('الحضور والانصراف'!$B$2:$B$3001,$A361,'الحضور والانصراف'!$P$2:$P$3001,"متأخر",'الحضور والانصراف'!$A$2:$A$3001,"&gt;="&amp;$D$3,'الحضور والانصراف'!$A$2:$A$3001,"&lt;="&amp;$F$3)+COUNTIFS('الحضور والانصراف'!$B$2:$B$3001,$A361,'الحضور والانصراف'!$P$2:$P$3001,"بدون انصراف",'الحضور والانصراف'!$A$2:$A$3001,"&gt;="&amp;$D$3,'الحضور والانصراف'!$A$2:$A$3001,"&lt;="&amp;$F$3))</f>
        <v/>
      </c>
      <c r="E361" s="22" t="str">
        <f aca="false">IF($A361="","",COUNTIFS('الحضور والانصراف'!$B$2:$B$3001,$A361,'الحضور والانصراف'!$P$2:$P$3001,"متأخر",'الحضور والانصراف'!$A$2:$A$3001,"&gt;="&amp;$D$3,'الحضور والانصراف'!$A$2:$A$3001,"&lt;="&amp;$F$3))</f>
        <v/>
      </c>
      <c r="F361" s="22" t="str">
        <f aca="false">IF($A361="","",COUNTIFS('الحضور والانصراف'!$B$2:$B$3001,$A361,'الحضور والانصراف'!$P$2:$P$3001,"غائب",'الحضور والانصراف'!$A$2:$A$3001,"&gt;="&amp;$D$3,'الحضور والانصراف'!$A$2:$A$3001,"&lt;="&amp;$F$3)+COUNTIFS('الحضور والانصراف'!$B$2:$B$3001,$A361,'الحضور والانصراف'!$P$2:$P$3001,"غياب",'الحضور والانصراف'!$A$2:$A$3001,"&gt;="&amp;$D$3,'الحضور والانصراف'!$A$2:$A$3001,"&lt;="&amp;$F$3))</f>
        <v/>
      </c>
      <c r="G361" s="22" t="str">
        <f aca="false">IF($A361="","",SUMIFS(الإجازات!$I$2:$I$1001,الإجازات!$A$2:$A$1001,$A361,الإجازات!$G$2:$G$1001,"مقبولة"))</f>
        <v/>
      </c>
      <c r="H361" s="21" t="str">
        <f aca="false">IF($A361="","",SUMIFS('الحضور والانصراف'!$J$2:$J$3001,'الحضور والانصراف'!$B$2:$B$3001,$A361,'الحضور والانصراف'!$A$2:$A$3001,"&gt;="&amp;$D$3,'الحضور والانصراف'!$A$2:$A$3001,"&lt;="&amp;$F$3))</f>
        <v/>
      </c>
      <c r="I361" s="22" t="str">
        <f aca="false">IF($A361="","",SUMIFS('الحضور والانصراف'!$K$2:$K$3001,'الحضور والانصراف'!$B$2:$B$3001,$A361,'الحضور والانصراف'!$A$2:$A$3001,"&gt;="&amp;$D$3,'الحضور والانصراف'!$A$2:$A$3001,"&lt;="&amp;$F$3))</f>
        <v/>
      </c>
      <c r="J361" s="22" t="str">
        <f aca="false">IF($A361="","",SUMIFS('الحضور والانصراف'!$L$2:$L$3001,'الحضور والانصراف'!$B$2:$B$3001,$A361,'الحضور والانصراف'!$A$2:$A$3001,"&gt;="&amp;$D$3,'الحضور والانصراف'!$A$2:$A$3001,"&lt;="&amp;$F$3))</f>
        <v/>
      </c>
      <c r="K361" s="21" t="str">
        <f aca="false">IF($A361="","",ROUND(SUMIFS('الحضور والانصراف'!$M$2:$M$3001,'الحضور والانصراف'!$B$2:$B$3001,$A361,'الحضور والانصراف'!$A$2:$A$3001,"&gt;="&amp;$D$3,'الحضور والانصراف'!$A$2:$A$3001,"&lt;="&amp;$F$3)/60,2))</f>
        <v/>
      </c>
      <c r="L361" s="21" t="str">
        <f aca="false">IF($A361="","",SUMIFS(المأموريات!$F$2:$F$1001,المأموريات!$A$2:$A$1001,$A361,المأموريات!$C$2:$C$1001,"&gt;="&amp;$D$3,المأموريات!$C$2:$C$1001,"&lt;="&amp;$F$3,المأموريات!$H$2:$H$1001,"موافق"))</f>
        <v/>
      </c>
      <c r="M361" s="24" t="str">
        <f aca="false">IF($A361="","",N(الموظفين!K357))</f>
        <v/>
      </c>
      <c r="N361" s="24" t="str">
        <f aca="false">IF($A361="","",SUMIFS('الحضور والانصراف'!$S$2:$S$3001,'الحضور والانصراف'!$B$2:$B$3001,$A361,'الحضور والانصراف'!$A$2:$A$3001,"&gt;="&amp;$D$3,'الحضور والانصراف'!$A$2:$A$3001,"&lt;="&amp;$F$3))</f>
        <v/>
      </c>
      <c r="O361" s="24" t="str">
        <f aca="false">IF($A361="","",SUMIFS('الحضور والانصراف'!$Q$2:$Q$3001,'الحضور والانصراف'!$B$2:$B$3001,$A361,'الحضور والانصراف'!$A$2:$A$3001,"&gt;="&amp;$D$3,'الحضور والانصراف'!$A$2:$A$3001,"&lt;="&amp;$F$3))</f>
        <v/>
      </c>
      <c r="P361" s="24" t="str">
        <f aca="false">IF($A361="","",SUMIFS('الحضور والانصراف'!$R$2:$R$3001,'الحضور والانصراف'!$B$2:$B$3001,$A361,'الحضور والانصراف'!$A$2:$A$3001,"&gt;="&amp;$D$3,'الحضور والانصراف'!$A$2:$A$3001,"&lt;="&amp;$F$3))</f>
        <v/>
      </c>
      <c r="Q361" s="24" t="str">
        <f aca="false">IF($A361="","",M361+N361-O361-P361)</f>
        <v/>
      </c>
    </row>
    <row r="362" customFormat="false" ht="15" hidden="false" customHeight="false" outlineLevel="0" collapsed="false">
      <c r="A362" s="18" t="str">
        <f aca="false">IF(الموظفين!A358="","",الموظفين!A358)</f>
        <v/>
      </c>
      <c r="B362" s="18" t="str">
        <f aca="false">IF($A362="","",الموظفين!B358)</f>
        <v/>
      </c>
      <c r="C362" s="18" t="str">
        <f aca="false">IF($A362="","",IF(الموظفين!C358="","",الموظفين!C358))</f>
        <v/>
      </c>
      <c r="D362" s="22" t="str">
        <f aca="false">IF($A362="","",COUNTIFS('الحضور والانصراف'!$B$2:$B$3001,$A362,'الحضور والانصراف'!$P$2:$P$3001,"حاضر",'الحضور والانصراف'!$A$2:$A$3001,"&gt;="&amp;$D$3,'الحضور والانصراف'!$A$2:$A$3001,"&lt;="&amp;$F$3)+COUNTIFS('الحضور والانصراف'!$B$2:$B$3001,$A362,'الحضور والانصراف'!$P$2:$P$3001,"متأخر",'الحضور والانصراف'!$A$2:$A$3001,"&gt;="&amp;$D$3,'الحضور والانصراف'!$A$2:$A$3001,"&lt;="&amp;$F$3)+COUNTIFS('الحضور والانصراف'!$B$2:$B$3001,$A362,'الحضور والانصراف'!$P$2:$P$3001,"بدون انصراف",'الحضور والانصراف'!$A$2:$A$3001,"&gt;="&amp;$D$3,'الحضور والانصراف'!$A$2:$A$3001,"&lt;="&amp;$F$3))</f>
        <v/>
      </c>
      <c r="E362" s="22" t="str">
        <f aca="false">IF($A362="","",COUNTIFS('الحضور والانصراف'!$B$2:$B$3001,$A362,'الحضور والانصراف'!$P$2:$P$3001,"متأخر",'الحضور والانصراف'!$A$2:$A$3001,"&gt;="&amp;$D$3,'الحضور والانصراف'!$A$2:$A$3001,"&lt;="&amp;$F$3))</f>
        <v/>
      </c>
      <c r="F362" s="22" t="str">
        <f aca="false">IF($A362="","",COUNTIFS('الحضور والانصراف'!$B$2:$B$3001,$A362,'الحضور والانصراف'!$P$2:$P$3001,"غائب",'الحضور والانصراف'!$A$2:$A$3001,"&gt;="&amp;$D$3,'الحضور والانصراف'!$A$2:$A$3001,"&lt;="&amp;$F$3)+COUNTIFS('الحضور والانصراف'!$B$2:$B$3001,$A362,'الحضور والانصراف'!$P$2:$P$3001,"غياب",'الحضور والانصراف'!$A$2:$A$3001,"&gt;="&amp;$D$3,'الحضور والانصراف'!$A$2:$A$3001,"&lt;="&amp;$F$3))</f>
        <v/>
      </c>
      <c r="G362" s="22" t="str">
        <f aca="false">IF($A362="","",SUMIFS(الإجازات!$I$2:$I$1001,الإجازات!$A$2:$A$1001,$A362,الإجازات!$G$2:$G$1001,"مقبولة"))</f>
        <v/>
      </c>
      <c r="H362" s="21" t="str">
        <f aca="false">IF($A362="","",SUMIFS('الحضور والانصراف'!$J$2:$J$3001,'الحضور والانصراف'!$B$2:$B$3001,$A362,'الحضور والانصراف'!$A$2:$A$3001,"&gt;="&amp;$D$3,'الحضور والانصراف'!$A$2:$A$3001,"&lt;="&amp;$F$3))</f>
        <v/>
      </c>
      <c r="I362" s="22" t="str">
        <f aca="false">IF($A362="","",SUMIFS('الحضور والانصراف'!$K$2:$K$3001,'الحضور والانصراف'!$B$2:$B$3001,$A362,'الحضور والانصراف'!$A$2:$A$3001,"&gt;="&amp;$D$3,'الحضور والانصراف'!$A$2:$A$3001,"&lt;="&amp;$F$3))</f>
        <v/>
      </c>
      <c r="J362" s="22" t="str">
        <f aca="false">IF($A362="","",SUMIFS('الحضور والانصراف'!$L$2:$L$3001,'الحضور والانصراف'!$B$2:$B$3001,$A362,'الحضور والانصراف'!$A$2:$A$3001,"&gt;="&amp;$D$3,'الحضور والانصراف'!$A$2:$A$3001,"&lt;="&amp;$F$3))</f>
        <v/>
      </c>
      <c r="K362" s="21" t="str">
        <f aca="false">IF($A362="","",ROUND(SUMIFS('الحضور والانصراف'!$M$2:$M$3001,'الحضور والانصراف'!$B$2:$B$3001,$A362,'الحضور والانصراف'!$A$2:$A$3001,"&gt;="&amp;$D$3,'الحضور والانصراف'!$A$2:$A$3001,"&lt;="&amp;$F$3)/60,2))</f>
        <v/>
      </c>
      <c r="L362" s="21" t="str">
        <f aca="false">IF($A362="","",SUMIFS(المأموريات!$F$2:$F$1001,المأموريات!$A$2:$A$1001,$A362,المأموريات!$C$2:$C$1001,"&gt;="&amp;$D$3,المأموريات!$C$2:$C$1001,"&lt;="&amp;$F$3,المأموريات!$H$2:$H$1001,"موافق"))</f>
        <v/>
      </c>
      <c r="M362" s="24" t="str">
        <f aca="false">IF($A362="","",N(الموظفين!K358))</f>
        <v/>
      </c>
      <c r="N362" s="24" t="str">
        <f aca="false">IF($A362="","",SUMIFS('الحضور والانصراف'!$S$2:$S$3001,'الحضور والانصراف'!$B$2:$B$3001,$A362,'الحضور والانصراف'!$A$2:$A$3001,"&gt;="&amp;$D$3,'الحضور والانصراف'!$A$2:$A$3001,"&lt;="&amp;$F$3))</f>
        <v/>
      </c>
      <c r="O362" s="24" t="str">
        <f aca="false">IF($A362="","",SUMIFS('الحضور والانصراف'!$Q$2:$Q$3001,'الحضور والانصراف'!$B$2:$B$3001,$A362,'الحضور والانصراف'!$A$2:$A$3001,"&gt;="&amp;$D$3,'الحضور والانصراف'!$A$2:$A$3001,"&lt;="&amp;$F$3))</f>
        <v/>
      </c>
      <c r="P362" s="24" t="str">
        <f aca="false">IF($A362="","",SUMIFS('الحضور والانصراف'!$R$2:$R$3001,'الحضور والانصراف'!$B$2:$B$3001,$A362,'الحضور والانصراف'!$A$2:$A$3001,"&gt;="&amp;$D$3,'الحضور والانصراف'!$A$2:$A$3001,"&lt;="&amp;$F$3))</f>
        <v/>
      </c>
      <c r="Q362" s="24" t="str">
        <f aca="false">IF($A362="","",M362+N362-O362-P362)</f>
        <v/>
      </c>
    </row>
    <row r="363" customFormat="false" ht="15" hidden="false" customHeight="false" outlineLevel="0" collapsed="false">
      <c r="A363" s="18" t="str">
        <f aca="false">IF(الموظفين!A359="","",الموظفين!A359)</f>
        <v/>
      </c>
      <c r="B363" s="18" t="str">
        <f aca="false">IF($A363="","",الموظفين!B359)</f>
        <v/>
      </c>
      <c r="C363" s="18" t="str">
        <f aca="false">IF($A363="","",IF(الموظفين!C359="","",الموظفين!C359))</f>
        <v/>
      </c>
      <c r="D363" s="22" t="str">
        <f aca="false">IF($A363="","",COUNTIFS('الحضور والانصراف'!$B$2:$B$3001,$A363,'الحضور والانصراف'!$P$2:$P$3001,"حاضر",'الحضور والانصراف'!$A$2:$A$3001,"&gt;="&amp;$D$3,'الحضور والانصراف'!$A$2:$A$3001,"&lt;="&amp;$F$3)+COUNTIFS('الحضور والانصراف'!$B$2:$B$3001,$A363,'الحضور والانصراف'!$P$2:$P$3001,"متأخر",'الحضور والانصراف'!$A$2:$A$3001,"&gt;="&amp;$D$3,'الحضور والانصراف'!$A$2:$A$3001,"&lt;="&amp;$F$3)+COUNTIFS('الحضور والانصراف'!$B$2:$B$3001,$A363,'الحضور والانصراف'!$P$2:$P$3001,"بدون انصراف",'الحضور والانصراف'!$A$2:$A$3001,"&gt;="&amp;$D$3,'الحضور والانصراف'!$A$2:$A$3001,"&lt;="&amp;$F$3))</f>
        <v/>
      </c>
      <c r="E363" s="22" t="str">
        <f aca="false">IF($A363="","",COUNTIFS('الحضور والانصراف'!$B$2:$B$3001,$A363,'الحضور والانصراف'!$P$2:$P$3001,"متأخر",'الحضور والانصراف'!$A$2:$A$3001,"&gt;="&amp;$D$3,'الحضور والانصراف'!$A$2:$A$3001,"&lt;="&amp;$F$3))</f>
        <v/>
      </c>
      <c r="F363" s="22" t="str">
        <f aca="false">IF($A363="","",COUNTIFS('الحضور والانصراف'!$B$2:$B$3001,$A363,'الحضور والانصراف'!$P$2:$P$3001,"غائب",'الحضور والانصراف'!$A$2:$A$3001,"&gt;="&amp;$D$3,'الحضور والانصراف'!$A$2:$A$3001,"&lt;="&amp;$F$3)+COUNTIFS('الحضور والانصراف'!$B$2:$B$3001,$A363,'الحضور والانصراف'!$P$2:$P$3001,"غياب",'الحضور والانصراف'!$A$2:$A$3001,"&gt;="&amp;$D$3,'الحضور والانصراف'!$A$2:$A$3001,"&lt;="&amp;$F$3))</f>
        <v/>
      </c>
      <c r="G363" s="22" t="str">
        <f aca="false">IF($A363="","",SUMIFS(الإجازات!$I$2:$I$1001,الإجازات!$A$2:$A$1001,$A363,الإجازات!$G$2:$G$1001,"مقبولة"))</f>
        <v/>
      </c>
      <c r="H363" s="21" t="str">
        <f aca="false">IF($A363="","",SUMIFS('الحضور والانصراف'!$J$2:$J$3001,'الحضور والانصراف'!$B$2:$B$3001,$A363,'الحضور والانصراف'!$A$2:$A$3001,"&gt;="&amp;$D$3,'الحضور والانصراف'!$A$2:$A$3001,"&lt;="&amp;$F$3))</f>
        <v/>
      </c>
      <c r="I363" s="22" t="str">
        <f aca="false">IF($A363="","",SUMIFS('الحضور والانصراف'!$K$2:$K$3001,'الحضور والانصراف'!$B$2:$B$3001,$A363,'الحضور والانصراف'!$A$2:$A$3001,"&gt;="&amp;$D$3,'الحضور والانصراف'!$A$2:$A$3001,"&lt;="&amp;$F$3))</f>
        <v/>
      </c>
      <c r="J363" s="22" t="str">
        <f aca="false">IF($A363="","",SUMIFS('الحضور والانصراف'!$L$2:$L$3001,'الحضور والانصراف'!$B$2:$B$3001,$A363,'الحضور والانصراف'!$A$2:$A$3001,"&gt;="&amp;$D$3,'الحضور والانصراف'!$A$2:$A$3001,"&lt;="&amp;$F$3))</f>
        <v/>
      </c>
      <c r="K363" s="21" t="str">
        <f aca="false">IF($A363="","",ROUND(SUMIFS('الحضور والانصراف'!$M$2:$M$3001,'الحضور والانصراف'!$B$2:$B$3001,$A363,'الحضور والانصراف'!$A$2:$A$3001,"&gt;="&amp;$D$3,'الحضور والانصراف'!$A$2:$A$3001,"&lt;="&amp;$F$3)/60,2))</f>
        <v/>
      </c>
      <c r="L363" s="21" t="str">
        <f aca="false">IF($A363="","",SUMIFS(المأموريات!$F$2:$F$1001,المأموريات!$A$2:$A$1001,$A363,المأموريات!$C$2:$C$1001,"&gt;="&amp;$D$3,المأموريات!$C$2:$C$1001,"&lt;="&amp;$F$3,المأموريات!$H$2:$H$1001,"موافق"))</f>
        <v/>
      </c>
      <c r="M363" s="24" t="str">
        <f aca="false">IF($A363="","",N(الموظفين!K359))</f>
        <v/>
      </c>
      <c r="N363" s="24" t="str">
        <f aca="false">IF($A363="","",SUMIFS('الحضور والانصراف'!$S$2:$S$3001,'الحضور والانصراف'!$B$2:$B$3001,$A363,'الحضور والانصراف'!$A$2:$A$3001,"&gt;="&amp;$D$3,'الحضور والانصراف'!$A$2:$A$3001,"&lt;="&amp;$F$3))</f>
        <v/>
      </c>
      <c r="O363" s="24" t="str">
        <f aca="false">IF($A363="","",SUMIFS('الحضور والانصراف'!$Q$2:$Q$3001,'الحضور والانصراف'!$B$2:$B$3001,$A363,'الحضور والانصراف'!$A$2:$A$3001,"&gt;="&amp;$D$3,'الحضور والانصراف'!$A$2:$A$3001,"&lt;="&amp;$F$3))</f>
        <v/>
      </c>
      <c r="P363" s="24" t="str">
        <f aca="false">IF($A363="","",SUMIFS('الحضور والانصراف'!$R$2:$R$3001,'الحضور والانصراف'!$B$2:$B$3001,$A363,'الحضور والانصراف'!$A$2:$A$3001,"&gt;="&amp;$D$3,'الحضور والانصراف'!$A$2:$A$3001,"&lt;="&amp;$F$3))</f>
        <v/>
      </c>
      <c r="Q363" s="24" t="str">
        <f aca="false">IF($A363="","",M363+N363-O363-P363)</f>
        <v/>
      </c>
    </row>
    <row r="364" customFormat="false" ht="15" hidden="false" customHeight="false" outlineLevel="0" collapsed="false">
      <c r="A364" s="18" t="str">
        <f aca="false">IF(الموظفين!A360="","",الموظفين!A360)</f>
        <v/>
      </c>
      <c r="B364" s="18" t="str">
        <f aca="false">IF($A364="","",الموظفين!B360)</f>
        <v/>
      </c>
      <c r="C364" s="18" t="str">
        <f aca="false">IF($A364="","",IF(الموظفين!C360="","",الموظفين!C360))</f>
        <v/>
      </c>
      <c r="D364" s="22" t="str">
        <f aca="false">IF($A364="","",COUNTIFS('الحضور والانصراف'!$B$2:$B$3001,$A364,'الحضور والانصراف'!$P$2:$P$3001,"حاضر",'الحضور والانصراف'!$A$2:$A$3001,"&gt;="&amp;$D$3,'الحضور والانصراف'!$A$2:$A$3001,"&lt;="&amp;$F$3)+COUNTIFS('الحضور والانصراف'!$B$2:$B$3001,$A364,'الحضور والانصراف'!$P$2:$P$3001,"متأخر",'الحضور والانصراف'!$A$2:$A$3001,"&gt;="&amp;$D$3,'الحضور والانصراف'!$A$2:$A$3001,"&lt;="&amp;$F$3)+COUNTIFS('الحضور والانصراف'!$B$2:$B$3001,$A364,'الحضور والانصراف'!$P$2:$P$3001,"بدون انصراف",'الحضور والانصراف'!$A$2:$A$3001,"&gt;="&amp;$D$3,'الحضور والانصراف'!$A$2:$A$3001,"&lt;="&amp;$F$3))</f>
        <v/>
      </c>
      <c r="E364" s="22" t="str">
        <f aca="false">IF($A364="","",COUNTIFS('الحضور والانصراف'!$B$2:$B$3001,$A364,'الحضور والانصراف'!$P$2:$P$3001,"متأخر",'الحضور والانصراف'!$A$2:$A$3001,"&gt;="&amp;$D$3,'الحضور والانصراف'!$A$2:$A$3001,"&lt;="&amp;$F$3))</f>
        <v/>
      </c>
      <c r="F364" s="22" t="str">
        <f aca="false">IF($A364="","",COUNTIFS('الحضور والانصراف'!$B$2:$B$3001,$A364,'الحضور والانصراف'!$P$2:$P$3001,"غائب",'الحضور والانصراف'!$A$2:$A$3001,"&gt;="&amp;$D$3,'الحضور والانصراف'!$A$2:$A$3001,"&lt;="&amp;$F$3)+COUNTIFS('الحضور والانصراف'!$B$2:$B$3001,$A364,'الحضور والانصراف'!$P$2:$P$3001,"غياب",'الحضور والانصراف'!$A$2:$A$3001,"&gt;="&amp;$D$3,'الحضور والانصراف'!$A$2:$A$3001,"&lt;="&amp;$F$3))</f>
        <v/>
      </c>
      <c r="G364" s="22" t="str">
        <f aca="false">IF($A364="","",SUMIFS(الإجازات!$I$2:$I$1001,الإجازات!$A$2:$A$1001,$A364,الإجازات!$G$2:$G$1001,"مقبولة"))</f>
        <v/>
      </c>
      <c r="H364" s="21" t="str">
        <f aca="false">IF($A364="","",SUMIFS('الحضور والانصراف'!$J$2:$J$3001,'الحضور والانصراف'!$B$2:$B$3001,$A364,'الحضور والانصراف'!$A$2:$A$3001,"&gt;="&amp;$D$3,'الحضور والانصراف'!$A$2:$A$3001,"&lt;="&amp;$F$3))</f>
        <v/>
      </c>
      <c r="I364" s="22" t="str">
        <f aca="false">IF($A364="","",SUMIFS('الحضور والانصراف'!$K$2:$K$3001,'الحضور والانصراف'!$B$2:$B$3001,$A364,'الحضور والانصراف'!$A$2:$A$3001,"&gt;="&amp;$D$3,'الحضور والانصراف'!$A$2:$A$3001,"&lt;="&amp;$F$3))</f>
        <v/>
      </c>
      <c r="J364" s="22" t="str">
        <f aca="false">IF($A364="","",SUMIFS('الحضور والانصراف'!$L$2:$L$3001,'الحضور والانصراف'!$B$2:$B$3001,$A364,'الحضور والانصراف'!$A$2:$A$3001,"&gt;="&amp;$D$3,'الحضور والانصراف'!$A$2:$A$3001,"&lt;="&amp;$F$3))</f>
        <v/>
      </c>
      <c r="K364" s="21" t="str">
        <f aca="false">IF($A364="","",ROUND(SUMIFS('الحضور والانصراف'!$M$2:$M$3001,'الحضور والانصراف'!$B$2:$B$3001,$A364,'الحضور والانصراف'!$A$2:$A$3001,"&gt;="&amp;$D$3,'الحضور والانصراف'!$A$2:$A$3001,"&lt;="&amp;$F$3)/60,2))</f>
        <v/>
      </c>
      <c r="L364" s="21" t="str">
        <f aca="false">IF($A364="","",SUMIFS(المأموريات!$F$2:$F$1001,المأموريات!$A$2:$A$1001,$A364,المأموريات!$C$2:$C$1001,"&gt;="&amp;$D$3,المأموريات!$C$2:$C$1001,"&lt;="&amp;$F$3,المأموريات!$H$2:$H$1001,"موافق"))</f>
        <v/>
      </c>
      <c r="M364" s="24" t="str">
        <f aca="false">IF($A364="","",N(الموظفين!K360))</f>
        <v/>
      </c>
      <c r="N364" s="24" t="str">
        <f aca="false">IF($A364="","",SUMIFS('الحضور والانصراف'!$S$2:$S$3001,'الحضور والانصراف'!$B$2:$B$3001,$A364,'الحضور والانصراف'!$A$2:$A$3001,"&gt;="&amp;$D$3,'الحضور والانصراف'!$A$2:$A$3001,"&lt;="&amp;$F$3))</f>
        <v/>
      </c>
      <c r="O364" s="24" t="str">
        <f aca="false">IF($A364="","",SUMIFS('الحضور والانصراف'!$Q$2:$Q$3001,'الحضور والانصراف'!$B$2:$B$3001,$A364,'الحضور والانصراف'!$A$2:$A$3001,"&gt;="&amp;$D$3,'الحضور والانصراف'!$A$2:$A$3001,"&lt;="&amp;$F$3))</f>
        <v/>
      </c>
      <c r="P364" s="24" t="str">
        <f aca="false">IF($A364="","",SUMIFS('الحضور والانصراف'!$R$2:$R$3001,'الحضور والانصراف'!$B$2:$B$3001,$A364,'الحضور والانصراف'!$A$2:$A$3001,"&gt;="&amp;$D$3,'الحضور والانصراف'!$A$2:$A$3001,"&lt;="&amp;$F$3))</f>
        <v/>
      </c>
      <c r="Q364" s="24" t="str">
        <f aca="false">IF($A364="","",M364+N364-O364-P364)</f>
        <v/>
      </c>
    </row>
    <row r="365" customFormat="false" ht="15" hidden="false" customHeight="false" outlineLevel="0" collapsed="false">
      <c r="A365" s="18" t="str">
        <f aca="false">IF(الموظفين!A361="","",الموظفين!A361)</f>
        <v/>
      </c>
      <c r="B365" s="18" t="str">
        <f aca="false">IF($A365="","",الموظفين!B361)</f>
        <v/>
      </c>
      <c r="C365" s="18" t="str">
        <f aca="false">IF($A365="","",IF(الموظفين!C361="","",الموظفين!C361))</f>
        <v/>
      </c>
      <c r="D365" s="22" t="str">
        <f aca="false">IF($A365="","",COUNTIFS('الحضور والانصراف'!$B$2:$B$3001,$A365,'الحضور والانصراف'!$P$2:$P$3001,"حاضر",'الحضور والانصراف'!$A$2:$A$3001,"&gt;="&amp;$D$3,'الحضور والانصراف'!$A$2:$A$3001,"&lt;="&amp;$F$3)+COUNTIFS('الحضور والانصراف'!$B$2:$B$3001,$A365,'الحضور والانصراف'!$P$2:$P$3001,"متأخر",'الحضور والانصراف'!$A$2:$A$3001,"&gt;="&amp;$D$3,'الحضور والانصراف'!$A$2:$A$3001,"&lt;="&amp;$F$3)+COUNTIFS('الحضور والانصراف'!$B$2:$B$3001,$A365,'الحضور والانصراف'!$P$2:$P$3001,"بدون انصراف",'الحضور والانصراف'!$A$2:$A$3001,"&gt;="&amp;$D$3,'الحضور والانصراف'!$A$2:$A$3001,"&lt;="&amp;$F$3))</f>
        <v/>
      </c>
      <c r="E365" s="22" t="str">
        <f aca="false">IF($A365="","",COUNTIFS('الحضور والانصراف'!$B$2:$B$3001,$A365,'الحضور والانصراف'!$P$2:$P$3001,"متأخر",'الحضور والانصراف'!$A$2:$A$3001,"&gt;="&amp;$D$3,'الحضور والانصراف'!$A$2:$A$3001,"&lt;="&amp;$F$3))</f>
        <v/>
      </c>
      <c r="F365" s="22" t="str">
        <f aca="false">IF($A365="","",COUNTIFS('الحضور والانصراف'!$B$2:$B$3001,$A365,'الحضور والانصراف'!$P$2:$P$3001,"غائب",'الحضور والانصراف'!$A$2:$A$3001,"&gt;="&amp;$D$3,'الحضور والانصراف'!$A$2:$A$3001,"&lt;="&amp;$F$3)+COUNTIFS('الحضور والانصراف'!$B$2:$B$3001,$A365,'الحضور والانصراف'!$P$2:$P$3001,"غياب",'الحضور والانصراف'!$A$2:$A$3001,"&gt;="&amp;$D$3,'الحضور والانصراف'!$A$2:$A$3001,"&lt;="&amp;$F$3))</f>
        <v/>
      </c>
      <c r="G365" s="22" t="str">
        <f aca="false">IF($A365="","",SUMIFS(الإجازات!$I$2:$I$1001,الإجازات!$A$2:$A$1001,$A365,الإجازات!$G$2:$G$1001,"مقبولة"))</f>
        <v/>
      </c>
      <c r="H365" s="21" t="str">
        <f aca="false">IF($A365="","",SUMIFS('الحضور والانصراف'!$J$2:$J$3001,'الحضور والانصراف'!$B$2:$B$3001,$A365,'الحضور والانصراف'!$A$2:$A$3001,"&gt;="&amp;$D$3,'الحضور والانصراف'!$A$2:$A$3001,"&lt;="&amp;$F$3))</f>
        <v/>
      </c>
      <c r="I365" s="22" t="str">
        <f aca="false">IF($A365="","",SUMIFS('الحضور والانصراف'!$K$2:$K$3001,'الحضور والانصراف'!$B$2:$B$3001,$A365,'الحضور والانصراف'!$A$2:$A$3001,"&gt;="&amp;$D$3,'الحضور والانصراف'!$A$2:$A$3001,"&lt;="&amp;$F$3))</f>
        <v/>
      </c>
      <c r="J365" s="22" t="str">
        <f aca="false">IF($A365="","",SUMIFS('الحضور والانصراف'!$L$2:$L$3001,'الحضور والانصراف'!$B$2:$B$3001,$A365,'الحضور والانصراف'!$A$2:$A$3001,"&gt;="&amp;$D$3,'الحضور والانصراف'!$A$2:$A$3001,"&lt;="&amp;$F$3))</f>
        <v/>
      </c>
      <c r="K365" s="21" t="str">
        <f aca="false">IF($A365="","",ROUND(SUMIFS('الحضور والانصراف'!$M$2:$M$3001,'الحضور والانصراف'!$B$2:$B$3001,$A365,'الحضور والانصراف'!$A$2:$A$3001,"&gt;="&amp;$D$3,'الحضور والانصراف'!$A$2:$A$3001,"&lt;="&amp;$F$3)/60,2))</f>
        <v/>
      </c>
      <c r="L365" s="21" t="str">
        <f aca="false">IF($A365="","",SUMIFS(المأموريات!$F$2:$F$1001,المأموريات!$A$2:$A$1001,$A365,المأموريات!$C$2:$C$1001,"&gt;="&amp;$D$3,المأموريات!$C$2:$C$1001,"&lt;="&amp;$F$3,المأموريات!$H$2:$H$1001,"موافق"))</f>
        <v/>
      </c>
      <c r="M365" s="24" t="str">
        <f aca="false">IF($A365="","",N(الموظفين!K361))</f>
        <v/>
      </c>
      <c r="N365" s="24" t="str">
        <f aca="false">IF($A365="","",SUMIFS('الحضور والانصراف'!$S$2:$S$3001,'الحضور والانصراف'!$B$2:$B$3001,$A365,'الحضور والانصراف'!$A$2:$A$3001,"&gt;="&amp;$D$3,'الحضور والانصراف'!$A$2:$A$3001,"&lt;="&amp;$F$3))</f>
        <v/>
      </c>
      <c r="O365" s="24" t="str">
        <f aca="false">IF($A365="","",SUMIFS('الحضور والانصراف'!$Q$2:$Q$3001,'الحضور والانصراف'!$B$2:$B$3001,$A365,'الحضور والانصراف'!$A$2:$A$3001,"&gt;="&amp;$D$3,'الحضور والانصراف'!$A$2:$A$3001,"&lt;="&amp;$F$3))</f>
        <v/>
      </c>
      <c r="P365" s="24" t="str">
        <f aca="false">IF($A365="","",SUMIFS('الحضور والانصراف'!$R$2:$R$3001,'الحضور والانصراف'!$B$2:$B$3001,$A365,'الحضور والانصراف'!$A$2:$A$3001,"&gt;="&amp;$D$3,'الحضور والانصراف'!$A$2:$A$3001,"&lt;="&amp;$F$3))</f>
        <v/>
      </c>
      <c r="Q365" s="24" t="str">
        <f aca="false">IF($A365="","",M365+N365-O365-P365)</f>
        <v/>
      </c>
    </row>
    <row r="366" customFormat="false" ht="15" hidden="false" customHeight="false" outlineLevel="0" collapsed="false">
      <c r="A366" s="18" t="str">
        <f aca="false">IF(الموظفين!A362="","",الموظفين!A362)</f>
        <v/>
      </c>
      <c r="B366" s="18" t="str">
        <f aca="false">IF($A366="","",الموظفين!B362)</f>
        <v/>
      </c>
      <c r="C366" s="18" t="str">
        <f aca="false">IF($A366="","",IF(الموظفين!C362="","",الموظفين!C362))</f>
        <v/>
      </c>
      <c r="D366" s="22" t="str">
        <f aca="false">IF($A366="","",COUNTIFS('الحضور والانصراف'!$B$2:$B$3001,$A366,'الحضور والانصراف'!$P$2:$P$3001,"حاضر",'الحضور والانصراف'!$A$2:$A$3001,"&gt;="&amp;$D$3,'الحضور والانصراف'!$A$2:$A$3001,"&lt;="&amp;$F$3)+COUNTIFS('الحضور والانصراف'!$B$2:$B$3001,$A366,'الحضور والانصراف'!$P$2:$P$3001,"متأخر",'الحضور والانصراف'!$A$2:$A$3001,"&gt;="&amp;$D$3,'الحضور والانصراف'!$A$2:$A$3001,"&lt;="&amp;$F$3)+COUNTIFS('الحضور والانصراف'!$B$2:$B$3001,$A366,'الحضور والانصراف'!$P$2:$P$3001,"بدون انصراف",'الحضور والانصراف'!$A$2:$A$3001,"&gt;="&amp;$D$3,'الحضور والانصراف'!$A$2:$A$3001,"&lt;="&amp;$F$3))</f>
        <v/>
      </c>
      <c r="E366" s="22" t="str">
        <f aca="false">IF($A366="","",COUNTIFS('الحضور والانصراف'!$B$2:$B$3001,$A366,'الحضور والانصراف'!$P$2:$P$3001,"متأخر",'الحضور والانصراف'!$A$2:$A$3001,"&gt;="&amp;$D$3,'الحضور والانصراف'!$A$2:$A$3001,"&lt;="&amp;$F$3))</f>
        <v/>
      </c>
      <c r="F366" s="22" t="str">
        <f aca="false">IF($A366="","",COUNTIFS('الحضور والانصراف'!$B$2:$B$3001,$A366,'الحضور والانصراف'!$P$2:$P$3001,"غائب",'الحضور والانصراف'!$A$2:$A$3001,"&gt;="&amp;$D$3,'الحضور والانصراف'!$A$2:$A$3001,"&lt;="&amp;$F$3)+COUNTIFS('الحضور والانصراف'!$B$2:$B$3001,$A366,'الحضور والانصراف'!$P$2:$P$3001,"غياب",'الحضور والانصراف'!$A$2:$A$3001,"&gt;="&amp;$D$3,'الحضور والانصراف'!$A$2:$A$3001,"&lt;="&amp;$F$3))</f>
        <v/>
      </c>
      <c r="G366" s="22" t="str">
        <f aca="false">IF($A366="","",SUMIFS(الإجازات!$I$2:$I$1001,الإجازات!$A$2:$A$1001,$A366,الإجازات!$G$2:$G$1001,"مقبولة"))</f>
        <v/>
      </c>
      <c r="H366" s="21" t="str">
        <f aca="false">IF($A366="","",SUMIFS('الحضور والانصراف'!$J$2:$J$3001,'الحضور والانصراف'!$B$2:$B$3001,$A366,'الحضور والانصراف'!$A$2:$A$3001,"&gt;="&amp;$D$3,'الحضور والانصراف'!$A$2:$A$3001,"&lt;="&amp;$F$3))</f>
        <v/>
      </c>
      <c r="I366" s="22" t="str">
        <f aca="false">IF($A366="","",SUMIFS('الحضور والانصراف'!$K$2:$K$3001,'الحضور والانصراف'!$B$2:$B$3001,$A366,'الحضور والانصراف'!$A$2:$A$3001,"&gt;="&amp;$D$3,'الحضور والانصراف'!$A$2:$A$3001,"&lt;="&amp;$F$3))</f>
        <v/>
      </c>
      <c r="J366" s="22" t="str">
        <f aca="false">IF($A366="","",SUMIFS('الحضور والانصراف'!$L$2:$L$3001,'الحضور والانصراف'!$B$2:$B$3001,$A366,'الحضور والانصراف'!$A$2:$A$3001,"&gt;="&amp;$D$3,'الحضور والانصراف'!$A$2:$A$3001,"&lt;="&amp;$F$3))</f>
        <v/>
      </c>
      <c r="K366" s="21" t="str">
        <f aca="false">IF($A366="","",ROUND(SUMIFS('الحضور والانصراف'!$M$2:$M$3001,'الحضور والانصراف'!$B$2:$B$3001,$A366,'الحضور والانصراف'!$A$2:$A$3001,"&gt;="&amp;$D$3,'الحضور والانصراف'!$A$2:$A$3001,"&lt;="&amp;$F$3)/60,2))</f>
        <v/>
      </c>
      <c r="L366" s="21" t="str">
        <f aca="false">IF($A366="","",SUMIFS(المأموريات!$F$2:$F$1001,المأموريات!$A$2:$A$1001,$A366,المأموريات!$C$2:$C$1001,"&gt;="&amp;$D$3,المأموريات!$C$2:$C$1001,"&lt;="&amp;$F$3,المأموريات!$H$2:$H$1001,"موافق"))</f>
        <v/>
      </c>
      <c r="M366" s="24" t="str">
        <f aca="false">IF($A366="","",N(الموظفين!K362))</f>
        <v/>
      </c>
      <c r="N366" s="24" t="str">
        <f aca="false">IF($A366="","",SUMIFS('الحضور والانصراف'!$S$2:$S$3001,'الحضور والانصراف'!$B$2:$B$3001,$A366,'الحضور والانصراف'!$A$2:$A$3001,"&gt;="&amp;$D$3,'الحضور والانصراف'!$A$2:$A$3001,"&lt;="&amp;$F$3))</f>
        <v/>
      </c>
      <c r="O366" s="24" t="str">
        <f aca="false">IF($A366="","",SUMIFS('الحضور والانصراف'!$Q$2:$Q$3001,'الحضور والانصراف'!$B$2:$B$3001,$A366,'الحضور والانصراف'!$A$2:$A$3001,"&gt;="&amp;$D$3,'الحضور والانصراف'!$A$2:$A$3001,"&lt;="&amp;$F$3))</f>
        <v/>
      </c>
      <c r="P366" s="24" t="str">
        <f aca="false">IF($A366="","",SUMIFS('الحضور والانصراف'!$R$2:$R$3001,'الحضور والانصراف'!$B$2:$B$3001,$A366,'الحضور والانصراف'!$A$2:$A$3001,"&gt;="&amp;$D$3,'الحضور والانصراف'!$A$2:$A$3001,"&lt;="&amp;$F$3))</f>
        <v/>
      </c>
      <c r="Q366" s="24" t="str">
        <f aca="false">IF($A366="","",M366+N366-O366-P366)</f>
        <v/>
      </c>
    </row>
    <row r="367" customFormat="false" ht="15" hidden="false" customHeight="false" outlineLevel="0" collapsed="false">
      <c r="A367" s="18" t="str">
        <f aca="false">IF(الموظفين!A363="","",الموظفين!A363)</f>
        <v/>
      </c>
      <c r="B367" s="18" t="str">
        <f aca="false">IF($A367="","",الموظفين!B363)</f>
        <v/>
      </c>
      <c r="C367" s="18" t="str">
        <f aca="false">IF($A367="","",IF(الموظفين!C363="","",الموظفين!C363))</f>
        <v/>
      </c>
      <c r="D367" s="22" t="str">
        <f aca="false">IF($A367="","",COUNTIFS('الحضور والانصراف'!$B$2:$B$3001,$A367,'الحضور والانصراف'!$P$2:$P$3001,"حاضر",'الحضور والانصراف'!$A$2:$A$3001,"&gt;="&amp;$D$3,'الحضور والانصراف'!$A$2:$A$3001,"&lt;="&amp;$F$3)+COUNTIFS('الحضور والانصراف'!$B$2:$B$3001,$A367,'الحضور والانصراف'!$P$2:$P$3001,"متأخر",'الحضور والانصراف'!$A$2:$A$3001,"&gt;="&amp;$D$3,'الحضور والانصراف'!$A$2:$A$3001,"&lt;="&amp;$F$3)+COUNTIFS('الحضور والانصراف'!$B$2:$B$3001,$A367,'الحضور والانصراف'!$P$2:$P$3001,"بدون انصراف",'الحضور والانصراف'!$A$2:$A$3001,"&gt;="&amp;$D$3,'الحضور والانصراف'!$A$2:$A$3001,"&lt;="&amp;$F$3))</f>
        <v/>
      </c>
      <c r="E367" s="22" t="str">
        <f aca="false">IF($A367="","",COUNTIFS('الحضور والانصراف'!$B$2:$B$3001,$A367,'الحضور والانصراف'!$P$2:$P$3001,"متأخر",'الحضور والانصراف'!$A$2:$A$3001,"&gt;="&amp;$D$3,'الحضور والانصراف'!$A$2:$A$3001,"&lt;="&amp;$F$3))</f>
        <v/>
      </c>
      <c r="F367" s="22" t="str">
        <f aca="false">IF($A367="","",COUNTIFS('الحضور والانصراف'!$B$2:$B$3001,$A367,'الحضور والانصراف'!$P$2:$P$3001,"غائب",'الحضور والانصراف'!$A$2:$A$3001,"&gt;="&amp;$D$3,'الحضور والانصراف'!$A$2:$A$3001,"&lt;="&amp;$F$3)+COUNTIFS('الحضور والانصراف'!$B$2:$B$3001,$A367,'الحضور والانصراف'!$P$2:$P$3001,"غياب",'الحضور والانصراف'!$A$2:$A$3001,"&gt;="&amp;$D$3,'الحضور والانصراف'!$A$2:$A$3001,"&lt;="&amp;$F$3))</f>
        <v/>
      </c>
      <c r="G367" s="22" t="str">
        <f aca="false">IF($A367="","",SUMIFS(الإجازات!$I$2:$I$1001,الإجازات!$A$2:$A$1001,$A367,الإجازات!$G$2:$G$1001,"مقبولة"))</f>
        <v/>
      </c>
      <c r="H367" s="21" t="str">
        <f aca="false">IF($A367="","",SUMIFS('الحضور والانصراف'!$J$2:$J$3001,'الحضور والانصراف'!$B$2:$B$3001,$A367,'الحضور والانصراف'!$A$2:$A$3001,"&gt;="&amp;$D$3,'الحضور والانصراف'!$A$2:$A$3001,"&lt;="&amp;$F$3))</f>
        <v/>
      </c>
      <c r="I367" s="22" t="str">
        <f aca="false">IF($A367="","",SUMIFS('الحضور والانصراف'!$K$2:$K$3001,'الحضور والانصراف'!$B$2:$B$3001,$A367,'الحضور والانصراف'!$A$2:$A$3001,"&gt;="&amp;$D$3,'الحضور والانصراف'!$A$2:$A$3001,"&lt;="&amp;$F$3))</f>
        <v/>
      </c>
      <c r="J367" s="22" t="str">
        <f aca="false">IF($A367="","",SUMIFS('الحضور والانصراف'!$L$2:$L$3001,'الحضور والانصراف'!$B$2:$B$3001,$A367,'الحضور والانصراف'!$A$2:$A$3001,"&gt;="&amp;$D$3,'الحضور والانصراف'!$A$2:$A$3001,"&lt;="&amp;$F$3))</f>
        <v/>
      </c>
      <c r="K367" s="21" t="str">
        <f aca="false">IF($A367="","",ROUND(SUMIFS('الحضور والانصراف'!$M$2:$M$3001,'الحضور والانصراف'!$B$2:$B$3001,$A367,'الحضور والانصراف'!$A$2:$A$3001,"&gt;="&amp;$D$3,'الحضور والانصراف'!$A$2:$A$3001,"&lt;="&amp;$F$3)/60,2))</f>
        <v/>
      </c>
      <c r="L367" s="21" t="str">
        <f aca="false">IF($A367="","",SUMIFS(المأموريات!$F$2:$F$1001,المأموريات!$A$2:$A$1001,$A367,المأموريات!$C$2:$C$1001,"&gt;="&amp;$D$3,المأموريات!$C$2:$C$1001,"&lt;="&amp;$F$3,المأموريات!$H$2:$H$1001,"موافق"))</f>
        <v/>
      </c>
      <c r="M367" s="24" t="str">
        <f aca="false">IF($A367="","",N(الموظفين!K363))</f>
        <v/>
      </c>
      <c r="N367" s="24" t="str">
        <f aca="false">IF($A367="","",SUMIFS('الحضور والانصراف'!$S$2:$S$3001,'الحضور والانصراف'!$B$2:$B$3001,$A367,'الحضور والانصراف'!$A$2:$A$3001,"&gt;="&amp;$D$3,'الحضور والانصراف'!$A$2:$A$3001,"&lt;="&amp;$F$3))</f>
        <v/>
      </c>
      <c r="O367" s="24" t="str">
        <f aca="false">IF($A367="","",SUMIFS('الحضور والانصراف'!$Q$2:$Q$3001,'الحضور والانصراف'!$B$2:$B$3001,$A367,'الحضور والانصراف'!$A$2:$A$3001,"&gt;="&amp;$D$3,'الحضور والانصراف'!$A$2:$A$3001,"&lt;="&amp;$F$3))</f>
        <v/>
      </c>
      <c r="P367" s="24" t="str">
        <f aca="false">IF($A367="","",SUMIFS('الحضور والانصراف'!$R$2:$R$3001,'الحضور والانصراف'!$B$2:$B$3001,$A367,'الحضور والانصراف'!$A$2:$A$3001,"&gt;="&amp;$D$3,'الحضور والانصراف'!$A$2:$A$3001,"&lt;="&amp;$F$3))</f>
        <v/>
      </c>
      <c r="Q367" s="24" t="str">
        <f aca="false">IF($A367="","",M367+N367-O367-P367)</f>
        <v/>
      </c>
    </row>
    <row r="368" customFormat="false" ht="15" hidden="false" customHeight="false" outlineLevel="0" collapsed="false">
      <c r="A368" s="18" t="str">
        <f aca="false">IF(الموظفين!A364="","",الموظفين!A364)</f>
        <v/>
      </c>
      <c r="B368" s="18" t="str">
        <f aca="false">IF($A368="","",الموظفين!B364)</f>
        <v/>
      </c>
      <c r="C368" s="18" t="str">
        <f aca="false">IF($A368="","",IF(الموظفين!C364="","",الموظفين!C364))</f>
        <v/>
      </c>
      <c r="D368" s="22" t="str">
        <f aca="false">IF($A368="","",COUNTIFS('الحضور والانصراف'!$B$2:$B$3001,$A368,'الحضور والانصراف'!$P$2:$P$3001,"حاضر",'الحضور والانصراف'!$A$2:$A$3001,"&gt;="&amp;$D$3,'الحضور والانصراف'!$A$2:$A$3001,"&lt;="&amp;$F$3)+COUNTIFS('الحضور والانصراف'!$B$2:$B$3001,$A368,'الحضور والانصراف'!$P$2:$P$3001,"متأخر",'الحضور والانصراف'!$A$2:$A$3001,"&gt;="&amp;$D$3,'الحضور والانصراف'!$A$2:$A$3001,"&lt;="&amp;$F$3)+COUNTIFS('الحضور والانصراف'!$B$2:$B$3001,$A368,'الحضور والانصراف'!$P$2:$P$3001,"بدون انصراف",'الحضور والانصراف'!$A$2:$A$3001,"&gt;="&amp;$D$3,'الحضور والانصراف'!$A$2:$A$3001,"&lt;="&amp;$F$3))</f>
        <v/>
      </c>
      <c r="E368" s="22" t="str">
        <f aca="false">IF($A368="","",COUNTIFS('الحضور والانصراف'!$B$2:$B$3001,$A368,'الحضور والانصراف'!$P$2:$P$3001,"متأخر",'الحضور والانصراف'!$A$2:$A$3001,"&gt;="&amp;$D$3,'الحضور والانصراف'!$A$2:$A$3001,"&lt;="&amp;$F$3))</f>
        <v/>
      </c>
      <c r="F368" s="22" t="str">
        <f aca="false">IF($A368="","",COUNTIFS('الحضور والانصراف'!$B$2:$B$3001,$A368,'الحضور والانصراف'!$P$2:$P$3001,"غائب",'الحضور والانصراف'!$A$2:$A$3001,"&gt;="&amp;$D$3,'الحضور والانصراف'!$A$2:$A$3001,"&lt;="&amp;$F$3)+COUNTIFS('الحضور والانصراف'!$B$2:$B$3001,$A368,'الحضور والانصراف'!$P$2:$P$3001,"غياب",'الحضور والانصراف'!$A$2:$A$3001,"&gt;="&amp;$D$3,'الحضور والانصراف'!$A$2:$A$3001,"&lt;="&amp;$F$3))</f>
        <v/>
      </c>
      <c r="G368" s="22" t="str">
        <f aca="false">IF($A368="","",SUMIFS(الإجازات!$I$2:$I$1001,الإجازات!$A$2:$A$1001,$A368,الإجازات!$G$2:$G$1001,"مقبولة"))</f>
        <v/>
      </c>
      <c r="H368" s="21" t="str">
        <f aca="false">IF($A368="","",SUMIFS('الحضور والانصراف'!$J$2:$J$3001,'الحضور والانصراف'!$B$2:$B$3001,$A368,'الحضور والانصراف'!$A$2:$A$3001,"&gt;="&amp;$D$3,'الحضور والانصراف'!$A$2:$A$3001,"&lt;="&amp;$F$3))</f>
        <v/>
      </c>
      <c r="I368" s="22" t="str">
        <f aca="false">IF($A368="","",SUMIFS('الحضور والانصراف'!$K$2:$K$3001,'الحضور والانصراف'!$B$2:$B$3001,$A368,'الحضور والانصراف'!$A$2:$A$3001,"&gt;="&amp;$D$3,'الحضور والانصراف'!$A$2:$A$3001,"&lt;="&amp;$F$3))</f>
        <v/>
      </c>
      <c r="J368" s="22" t="str">
        <f aca="false">IF($A368="","",SUMIFS('الحضور والانصراف'!$L$2:$L$3001,'الحضور والانصراف'!$B$2:$B$3001,$A368,'الحضور والانصراف'!$A$2:$A$3001,"&gt;="&amp;$D$3,'الحضور والانصراف'!$A$2:$A$3001,"&lt;="&amp;$F$3))</f>
        <v/>
      </c>
      <c r="K368" s="21" t="str">
        <f aca="false">IF($A368="","",ROUND(SUMIFS('الحضور والانصراف'!$M$2:$M$3001,'الحضور والانصراف'!$B$2:$B$3001,$A368,'الحضور والانصراف'!$A$2:$A$3001,"&gt;="&amp;$D$3,'الحضور والانصراف'!$A$2:$A$3001,"&lt;="&amp;$F$3)/60,2))</f>
        <v/>
      </c>
      <c r="L368" s="21" t="str">
        <f aca="false">IF($A368="","",SUMIFS(المأموريات!$F$2:$F$1001,المأموريات!$A$2:$A$1001,$A368,المأموريات!$C$2:$C$1001,"&gt;="&amp;$D$3,المأموريات!$C$2:$C$1001,"&lt;="&amp;$F$3,المأموريات!$H$2:$H$1001,"موافق"))</f>
        <v/>
      </c>
      <c r="M368" s="24" t="str">
        <f aca="false">IF($A368="","",N(الموظفين!K364))</f>
        <v/>
      </c>
      <c r="N368" s="24" t="str">
        <f aca="false">IF($A368="","",SUMIFS('الحضور والانصراف'!$S$2:$S$3001,'الحضور والانصراف'!$B$2:$B$3001,$A368,'الحضور والانصراف'!$A$2:$A$3001,"&gt;="&amp;$D$3,'الحضور والانصراف'!$A$2:$A$3001,"&lt;="&amp;$F$3))</f>
        <v/>
      </c>
      <c r="O368" s="24" t="str">
        <f aca="false">IF($A368="","",SUMIFS('الحضور والانصراف'!$Q$2:$Q$3001,'الحضور والانصراف'!$B$2:$B$3001,$A368,'الحضور والانصراف'!$A$2:$A$3001,"&gt;="&amp;$D$3,'الحضور والانصراف'!$A$2:$A$3001,"&lt;="&amp;$F$3))</f>
        <v/>
      </c>
      <c r="P368" s="24" t="str">
        <f aca="false">IF($A368="","",SUMIFS('الحضور والانصراف'!$R$2:$R$3001,'الحضور والانصراف'!$B$2:$B$3001,$A368,'الحضور والانصراف'!$A$2:$A$3001,"&gt;="&amp;$D$3,'الحضور والانصراف'!$A$2:$A$3001,"&lt;="&amp;$F$3))</f>
        <v/>
      </c>
      <c r="Q368" s="24" t="str">
        <f aca="false">IF($A368="","",M368+N368-O368-P368)</f>
        <v/>
      </c>
    </row>
    <row r="369" customFormat="false" ht="15" hidden="false" customHeight="false" outlineLevel="0" collapsed="false">
      <c r="A369" s="18" t="str">
        <f aca="false">IF(الموظفين!A365="","",الموظفين!A365)</f>
        <v/>
      </c>
      <c r="B369" s="18" t="str">
        <f aca="false">IF($A369="","",الموظفين!B365)</f>
        <v/>
      </c>
      <c r="C369" s="18" t="str">
        <f aca="false">IF($A369="","",IF(الموظفين!C365="","",الموظفين!C365))</f>
        <v/>
      </c>
      <c r="D369" s="22" t="str">
        <f aca="false">IF($A369="","",COUNTIFS('الحضور والانصراف'!$B$2:$B$3001,$A369,'الحضور والانصراف'!$P$2:$P$3001,"حاضر",'الحضور والانصراف'!$A$2:$A$3001,"&gt;="&amp;$D$3,'الحضور والانصراف'!$A$2:$A$3001,"&lt;="&amp;$F$3)+COUNTIFS('الحضور والانصراف'!$B$2:$B$3001,$A369,'الحضور والانصراف'!$P$2:$P$3001,"متأخر",'الحضور والانصراف'!$A$2:$A$3001,"&gt;="&amp;$D$3,'الحضور والانصراف'!$A$2:$A$3001,"&lt;="&amp;$F$3)+COUNTIFS('الحضور والانصراف'!$B$2:$B$3001,$A369,'الحضور والانصراف'!$P$2:$P$3001,"بدون انصراف",'الحضور والانصراف'!$A$2:$A$3001,"&gt;="&amp;$D$3,'الحضور والانصراف'!$A$2:$A$3001,"&lt;="&amp;$F$3))</f>
        <v/>
      </c>
      <c r="E369" s="22" t="str">
        <f aca="false">IF($A369="","",COUNTIFS('الحضور والانصراف'!$B$2:$B$3001,$A369,'الحضور والانصراف'!$P$2:$P$3001,"متأخر",'الحضور والانصراف'!$A$2:$A$3001,"&gt;="&amp;$D$3,'الحضور والانصراف'!$A$2:$A$3001,"&lt;="&amp;$F$3))</f>
        <v/>
      </c>
      <c r="F369" s="22" t="str">
        <f aca="false">IF($A369="","",COUNTIFS('الحضور والانصراف'!$B$2:$B$3001,$A369,'الحضور والانصراف'!$P$2:$P$3001,"غائب",'الحضور والانصراف'!$A$2:$A$3001,"&gt;="&amp;$D$3,'الحضور والانصراف'!$A$2:$A$3001,"&lt;="&amp;$F$3)+COUNTIFS('الحضور والانصراف'!$B$2:$B$3001,$A369,'الحضور والانصراف'!$P$2:$P$3001,"غياب",'الحضور والانصراف'!$A$2:$A$3001,"&gt;="&amp;$D$3,'الحضور والانصراف'!$A$2:$A$3001,"&lt;="&amp;$F$3))</f>
        <v/>
      </c>
      <c r="G369" s="22" t="str">
        <f aca="false">IF($A369="","",SUMIFS(الإجازات!$I$2:$I$1001,الإجازات!$A$2:$A$1001,$A369,الإجازات!$G$2:$G$1001,"مقبولة"))</f>
        <v/>
      </c>
      <c r="H369" s="21" t="str">
        <f aca="false">IF($A369="","",SUMIFS('الحضور والانصراف'!$J$2:$J$3001,'الحضور والانصراف'!$B$2:$B$3001,$A369,'الحضور والانصراف'!$A$2:$A$3001,"&gt;="&amp;$D$3,'الحضور والانصراف'!$A$2:$A$3001,"&lt;="&amp;$F$3))</f>
        <v/>
      </c>
      <c r="I369" s="22" t="str">
        <f aca="false">IF($A369="","",SUMIFS('الحضور والانصراف'!$K$2:$K$3001,'الحضور والانصراف'!$B$2:$B$3001,$A369,'الحضور والانصراف'!$A$2:$A$3001,"&gt;="&amp;$D$3,'الحضور والانصراف'!$A$2:$A$3001,"&lt;="&amp;$F$3))</f>
        <v/>
      </c>
      <c r="J369" s="22" t="str">
        <f aca="false">IF($A369="","",SUMIFS('الحضور والانصراف'!$L$2:$L$3001,'الحضور والانصراف'!$B$2:$B$3001,$A369,'الحضور والانصراف'!$A$2:$A$3001,"&gt;="&amp;$D$3,'الحضور والانصراف'!$A$2:$A$3001,"&lt;="&amp;$F$3))</f>
        <v/>
      </c>
      <c r="K369" s="21" t="str">
        <f aca="false">IF($A369="","",ROUND(SUMIFS('الحضور والانصراف'!$M$2:$M$3001,'الحضور والانصراف'!$B$2:$B$3001,$A369,'الحضور والانصراف'!$A$2:$A$3001,"&gt;="&amp;$D$3,'الحضور والانصراف'!$A$2:$A$3001,"&lt;="&amp;$F$3)/60,2))</f>
        <v/>
      </c>
      <c r="L369" s="21" t="str">
        <f aca="false">IF($A369="","",SUMIFS(المأموريات!$F$2:$F$1001,المأموريات!$A$2:$A$1001,$A369,المأموريات!$C$2:$C$1001,"&gt;="&amp;$D$3,المأموريات!$C$2:$C$1001,"&lt;="&amp;$F$3,المأموريات!$H$2:$H$1001,"موافق"))</f>
        <v/>
      </c>
      <c r="M369" s="24" t="str">
        <f aca="false">IF($A369="","",N(الموظفين!K365))</f>
        <v/>
      </c>
      <c r="N369" s="24" t="str">
        <f aca="false">IF($A369="","",SUMIFS('الحضور والانصراف'!$S$2:$S$3001,'الحضور والانصراف'!$B$2:$B$3001,$A369,'الحضور والانصراف'!$A$2:$A$3001,"&gt;="&amp;$D$3,'الحضور والانصراف'!$A$2:$A$3001,"&lt;="&amp;$F$3))</f>
        <v/>
      </c>
      <c r="O369" s="24" t="str">
        <f aca="false">IF($A369="","",SUMIFS('الحضور والانصراف'!$Q$2:$Q$3001,'الحضور والانصراف'!$B$2:$B$3001,$A369,'الحضور والانصراف'!$A$2:$A$3001,"&gt;="&amp;$D$3,'الحضور والانصراف'!$A$2:$A$3001,"&lt;="&amp;$F$3))</f>
        <v/>
      </c>
      <c r="P369" s="24" t="str">
        <f aca="false">IF($A369="","",SUMIFS('الحضور والانصراف'!$R$2:$R$3001,'الحضور والانصراف'!$B$2:$B$3001,$A369,'الحضور والانصراف'!$A$2:$A$3001,"&gt;="&amp;$D$3,'الحضور والانصراف'!$A$2:$A$3001,"&lt;="&amp;$F$3))</f>
        <v/>
      </c>
      <c r="Q369" s="24" t="str">
        <f aca="false">IF($A369="","",M369+N369-O369-P369)</f>
        <v/>
      </c>
    </row>
    <row r="370" customFormat="false" ht="15" hidden="false" customHeight="false" outlineLevel="0" collapsed="false">
      <c r="A370" s="18" t="str">
        <f aca="false">IF(الموظفين!A366="","",الموظفين!A366)</f>
        <v/>
      </c>
      <c r="B370" s="18" t="str">
        <f aca="false">IF($A370="","",الموظفين!B366)</f>
        <v/>
      </c>
      <c r="C370" s="18" t="str">
        <f aca="false">IF($A370="","",IF(الموظفين!C366="","",الموظفين!C366))</f>
        <v/>
      </c>
      <c r="D370" s="22" t="str">
        <f aca="false">IF($A370="","",COUNTIFS('الحضور والانصراف'!$B$2:$B$3001,$A370,'الحضور والانصراف'!$P$2:$P$3001,"حاضر",'الحضور والانصراف'!$A$2:$A$3001,"&gt;="&amp;$D$3,'الحضور والانصراف'!$A$2:$A$3001,"&lt;="&amp;$F$3)+COUNTIFS('الحضور والانصراف'!$B$2:$B$3001,$A370,'الحضور والانصراف'!$P$2:$P$3001,"متأخر",'الحضور والانصراف'!$A$2:$A$3001,"&gt;="&amp;$D$3,'الحضور والانصراف'!$A$2:$A$3001,"&lt;="&amp;$F$3)+COUNTIFS('الحضور والانصراف'!$B$2:$B$3001,$A370,'الحضور والانصراف'!$P$2:$P$3001,"بدون انصراف",'الحضور والانصراف'!$A$2:$A$3001,"&gt;="&amp;$D$3,'الحضور والانصراف'!$A$2:$A$3001,"&lt;="&amp;$F$3))</f>
        <v/>
      </c>
      <c r="E370" s="22" t="str">
        <f aca="false">IF($A370="","",COUNTIFS('الحضور والانصراف'!$B$2:$B$3001,$A370,'الحضور والانصراف'!$P$2:$P$3001,"متأخر",'الحضور والانصراف'!$A$2:$A$3001,"&gt;="&amp;$D$3,'الحضور والانصراف'!$A$2:$A$3001,"&lt;="&amp;$F$3))</f>
        <v/>
      </c>
      <c r="F370" s="22" t="str">
        <f aca="false">IF($A370="","",COUNTIFS('الحضور والانصراف'!$B$2:$B$3001,$A370,'الحضور والانصراف'!$P$2:$P$3001,"غائب",'الحضور والانصراف'!$A$2:$A$3001,"&gt;="&amp;$D$3,'الحضور والانصراف'!$A$2:$A$3001,"&lt;="&amp;$F$3)+COUNTIFS('الحضور والانصراف'!$B$2:$B$3001,$A370,'الحضور والانصراف'!$P$2:$P$3001,"غياب",'الحضور والانصراف'!$A$2:$A$3001,"&gt;="&amp;$D$3,'الحضور والانصراف'!$A$2:$A$3001,"&lt;="&amp;$F$3))</f>
        <v/>
      </c>
      <c r="G370" s="22" t="str">
        <f aca="false">IF($A370="","",SUMIFS(الإجازات!$I$2:$I$1001,الإجازات!$A$2:$A$1001,$A370,الإجازات!$G$2:$G$1001,"مقبولة"))</f>
        <v/>
      </c>
      <c r="H370" s="21" t="str">
        <f aca="false">IF($A370="","",SUMIFS('الحضور والانصراف'!$J$2:$J$3001,'الحضور والانصراف'!$B$2:$B$3001,$A370,'الحضور والانصراف'!$A$2:$A$3001,"&gt;="&amp;$D$3,'الحضور والانصراف'!$A$2:$A$3001,"&lt;="&amp;$F$3))</f>
        <v/>
      </c>
      <c r="I370" s="22" t="str">
        <f aca="false">IF($A370="","",SUMIFS('الحضور والانصراف'!$K$2:$K$3001,'الحضور والانصراف'!$B$2:$B$3001,$A370,'الحضور والانصراف'!$A$2:$A$3001,"&gt;="&amp;$D$3,'الحضور والانصراف'!$A$2:$A$3001,"&lt;="&amp;$F$3))</f>
        <v/>
      </c>
      <c r="J370" s="22" t="str">
        <f aca="false">IF($A370="","",SUMIFS('الحضور والانصراف'!$L$2:$L$3001,'الحضور والانصراف'!$B$2:$B$3001,$A370,'الحضور والانصراف'!$A$2:$A$3001,"&gt;="&amp;$D$3,'الحضور والانصراف'!$A$2:$A$3001,"&lt;="&amp;$F$3))</f>
        <v/>
      </c>
      <c r="K370" s="21" t="str">
        <f aca="false">IF($A370="","",ROUND(SUMIFS('الحضور والانصراف'!$M$2:$M$3001,'الحضور والانصراف'!$B$2:$B$3001,$A370,'الحضور والانصراف'!$A$2:$A$3001,"&gt;="&amp;$D$3,'الحضور والانصراف'!$A$2:$A$3001,"&lt;="&amp;$F$3)/60,2))</f>
        <v/>
      </c>
      <c r="L370" s="21" t="str">
        <f aca="false">IF($A370="","",SUMIFS(المأموريات!$F$2:$F$1001,المأموريات!$A$2:$A$1001,$A370,المأموريات!$C$2:$C$1001,"&gt;="&amp;$D$3,المأموريات!$C$2:$C$1001,"&lt;="&amp;$F$3,المأموريات!$H$2:$H$1001,"موافق"))</f>
        <v/>
      </c>
      <c r="M370" s="24" t="str">
        <f aca="false">IF($A370="","",N(الموظفين!K366))</f>
        <v/>
      </c>
      <c r="N370" s="24" t="str">
        <f aca="false">IF($A370="","",SUMIFS('الحضور والانصراف'!$S$2:$S$3001,'الحضور والانصراف'!$B$2:$B$3001,$A370,'الحضور والانصراف'!$A$2:$A$3001,"&gt;="&amp;$D$3,'الحضور والانصراف'!$A$2:$A$3001,"&lt;="&amp;$F$3))</f>
        <v/>
      </c>
      <c r="O370" s="24" t="str">
        <f aca="false">IF($A370="","",SUMIFS('الحضور والانصراف'!$Q$2:$Q$3001,'الحضور والانصراف'!$B$2:$B$3001,$A370,'الحضور والانصراف'!$A$2:$A$3001,"&gt;="&amp;$D$3,'الحضور والانصراف'!$A$2:$A$3001,"&lt;="&amp;$F$3))</f>
        <v/>
      </c>
      <c r="P370" s="24" t="str">
        <f aca="false">IF($A370="","",SUMIFS('الحضور والانصراف'!$R$2:$R$3001,'الحضور والانصراف'!$B$2:$B$3001,$A370,'الحضور والانصراف'!$A$2:$A$3001,"&gt;="&amp;$D$3,'الحضور والانصراف'!$A$2:$A$3001,"&lt;="&amp;$F$3))</f>
        <v/>
      </c>
      <c r="Q370" s="24" t="str">
        <f aca="false">IF($A370="","",M370+N370-O370-P370)</f>
        <v/>
      </c>
    </row>
    <row r="371" customFormat="false" ht="15" hidden="false" customHeight="false" outlineLevel="0" collapsed="false">
      <c r="A371" s="18" t="str">
        <f aca="false">IF(الموظفين!A367="","",الموظفين!A367)</f>
        <v/>
      </c>
      <c r="B371" s="18" t="str">
        <f aca="false">IF($A371="","",الموظفين!B367)</f>
        <v/>
      </c>
      <c r="C371" s="18" t="str">
        <f aca="false">IF($A371="","",IF(الموظفين!C367="","",الموظفين!C367))</f>
        <v/>
      </c>
      <c r="D371" s="22" t="str">
        <f aca="false">IF($A371="","",COUNTIFS('الحضور والانصراف'!$B$2:$B$3001,$A371,'الحضور والانصراف'!$P$2:$P$3001,"حاضر",'الحضور والانصراف'!$A$2:$A$3001,"&gt;="&amp;$D$3,'الحضور والانصراف'!$A$2:$A$3001,"&lt;="&amp;$F$3)+COUNTIFS('الحضور والانصراف'!$B$2:$B$3001,$A371,'الحضور والانصراف'!$P$2:$P$3001,"متأخر",'الحضور والانصراف'!$A$2:$A$3001,"&gt;="&amp;$D$3,'الحضور والانصراف'!$A$2:$A$3001,"&lt;="&amp;$F$3)+COUNTIFS('الحضور والانصراف'!$B$2:$B$3001,$A371,'الحضور والانصراف'!$P$2:$P$3001,"بدون انصراف",'الحضور والانصراف'!$A$2:$A$3001,"&gt;="&amp;$D$3,'الحضور والانصراف'!$A$2:$A$3001,"&lt;="&amp;$F$3))</f>
        <v/>
      </c>
      <c r="E371" s="22" t="str">
        <f aca="false">IF($A371="","",COUNTIFS('الحضور والانصراف'!$B$2:$B$3001,$A371,'الحضور والانصراف'!$P$2:$P$3001,"متأخر",'الحضور والانصراف'!$A$2:$A$3001,"&gt;="&amp;$D$3,'الحضور والانصراف'!$A$2:$A$3001,"&lt;="&amp;$F$3))</f>
        <v/>
      </c>
      <c r="F371" s="22" t="str">
        <f aca="false">IF($A371="","",COUNTIFS('الحضور والانصراف'!$B$2:$B$3001,$A371,'الحضور والانصراف'!$P$2:$P$3001,"غائب",'الحضور والانصراف'!$A$2:$A$3001,"&gt;="&amp;$D$3,'الحضور والانصراف'!$A$2:$A$3001,"&lt;="&amp;$F$3)+COUNTIFS('الحضور والانصراف'!$B$2:$B$3001,$A371,'الحضور والانصراف'!$P$2:$P$3001,"غياب",'الحضور والانصراف'!$A$2:$A$3001,"&gt;="&amp;$D$3,'الحضور والانصراف'!$A$2:$A$3001,"&lt;="&amp;$F$3))</f>
        <v/>
      </c>
      <c r="G371" s="22" t="str">
        <f aca="false">IF($A371="","",SUMIFS(الإجازات!$I$2:$I$1001,الإجازات!$A$2:$A$1001,$A371,الإجازات!$G$2:$G$1001,"مقبولة"))</f>
        <v/>
      </c>
      <c r="H371" s="21" t="str">
        <f aca="false">IF($A371="","",SUMIFS('الحضور والانصراف'!$J$2:$J$3001,'الحضور والانصراف'!$B$2:$B$3001,$A371,'الحضور والانصراف'!$A$2:$A$3001,"&gt;="&amp;$D$3,'الحضور والانصراف'!$A$2:$A$3001,"&lt;="&amp;$F$3))</f>
        <v/>
      </c>
      <c r="I371" s="22" t="str">
        <f aca="false">IF($A371="","",SUMIFS('الحضور والانصراف'!$K$2:$K$3001,'الحضور والانصراف'!$B$2:$B$3001,$A371,'الحضور والانصراف'!$A$2:$A$3001,"&gt;="&amp;$D$3,'الحضور والانصراف'!$A$2:$A$3001,"&lt;="&amp;$F$3))</f>
        <v/>
      </c>
      <c r="J371" s="22" t="str">
        <f aca="false">IF($A371="","",SUMIFS('الحضور والانصراف'!$L$2:$L$3001,'الحضور والانصراف'!$B$2:$B$3001,$A371,'الحضور والانصراف'!$A$2:$A$3001,"&gt;="&amp;$D$3,'الحضور والانصراف'!$A$2:$A$3001,"&lt;="&amp;$F$3))</f>
        <v/>
      </c>
      <c r="K371" s="21" t="str">
        <f aca="false">IF($A371="","",ROUND(SUMIFS('الحضور والانصراف'!$M$2:$M$3001,'الحضور والانصراف'!$B$2:$B$3001,$A371,'الحضور والانصراف'!$A$2:$A$3001,"&gt;="&amp;$D$3,'الحضور والانصراف'!$A$2:$A$3001,"&lt;="&amp;$F$3)/60,2))</f>
        <v/>
      </c>
      <c r="L371" s="21" t="str">
        <f aca="false">IF($A371="","",SUMIFS(المأموريات!$F$2:$F$1001,المأموريات!$A$2:$A$1001,$A371,المأموريات!$C$2:$C$1001,"&gt;="&amp;$D$3,المأموريات!$C$2:$C$1001,"&lt;="&amp;$F$3,المأموريات!$H$2:$H$1001,"موافق"))</f>
        <v/>
      </c>
      <c r="M371" s="24" t="str">
        <f aca="false">IF($A371="","",N(الموظفين!K367))</f>
        <v/>
      </c>
      <c r="N371" s="24" t="str">
        <f aca="false">IF($A371="","",SUMIFS('الحضور والانصراف'!$S$2:$S$3001,'الحضور والانصراف'!$B$2:$B$3001,$A371,'الحضور والانصراف'!$A$2:$A$3001,"&gt;="&amp;$D$3,'الحضور والانصراف'!$A$2:$A$3001,"&lt;="&amp;$F$3))</f>
        <v/>
      </c>
      <c r="O371" s="24" t="str">
        <f aca="false">IF($A371="","",SUMIFS('الحضور والانصراف'!$Q$2:$Q$3001,'الحضور والانصراف'!$B$2:$B$3001,$A371,'الحضور والانصراف'!$A$2:$A$3001,"&gt;="&amp;$D$3,'الحضور والانصراف'!$A$2:$A$3001,"&lt;="&amp;$F$3))</f>
        <v/>
      </c>
      <c r="P371" s="24" t="str">
        <f aca="false">IF($A371="","",SUMIFS('الحضور والانصراف'!$R$2:$R$3001,'الحضور والانصراف'!$B$2:$B$3001,$A371,'الحضور والانصراف'!$A$2:$A$3001,"&gt;="&amp;$D$3,'الحضور والانصراف'!$A$2:$A$3001,"&lt;="&amp;$F$3))</f>
        <v/>
      </c>
      <c r="Q371" s="24" t="str">
        <f aca="false">IF($A371="","",M371+N371-O371-P371)</f>
        <v/>
      </c>
    </row>
    <row r="372" customFormat="false" ht="15" hidden="false" customHeight="false" outlineLevel="0" collapsed="false">
      <c r="A372" s="18" t="str">
        <f aca="false">IF(الموظفين!A368="","",الموظفين!A368)</f>
        <v/>
      </c>
      <c r="B372" s="18" t="str">
        <f aca="false">IF($A372="","",الموظفين!B368)</f>
        <v/>
      </c>
      <c r="C372" s="18" t="str">
        <f aca="false">IF($A372="","",IF(الموظفين!C368="","",الموظفين!C368))</f>
        <v/>
      </c>
      <c r="D372" s="22" t="str">
        <f aca="false">IF($A372="","",COUNTIFS('الحضور والانصراف'!$B$2:$B$3001,$A372,'الحضور والانصراف'!$P$2:$P$3001,"حاضر",'الحضور والانصراف'!$A$2:$A$3001,"&gt;="&amp;$D$3,'الحضور والانصراف'!$A$2:$A$3001,"&lt;="&amp;$F$3)+COUNTIFS('الحضور والانصراف'!$B$2:$B$3001,$A372,'الحضور والانصراف'!$P$2:$P$3001,"متأخر",'الحضور والانصراف'!$A$2:$A$3001,"&gt;="&amp;$D$3,'الحضور والانصراف'!$A$2:$A$3001,"&lt;="&amp;$F$3)+COUNTIFS('الحضور والانصراف'!$B$2:$B$3001,$A372,'الحضور والانصراف'!$P$2:$P$3001,"بدون انصراف",'الحضور والانصراف'!$A$2:$A$3001,"&gt;="&amp;$D$3,'الحضور والانصراف'!$A$2:$A$3001,"&lt;="&amp;$F$3))</f>
        <v/>
      </c>
      <c r="E372" s="22" t="str">
        <f aca="false">IF($A372="","",COUNTIFS('الحضور والانصراف'!$B$2:$B$3001,$A372,'الحضور والانصراف'!$P$2:$P$3001,"متأخر",'الحضور والانصراف'!$A$2:$A$3001,"&gt;="&amp;$D$3,'الحضور والانصراف'!$A$2:$A$3001,"&lt;="&amp;$F$3))</f>
        <v/>
      </c>
      <c r="F372" s="22" t="str">
        <f aca="false">IF($A372="","",COUNTIFS('الحضور والانصراف'!$B$2:$B$3001,$A372,'الحضور والانصراف'!$P$2:$P$3001,"غائب",'الحضور والانصراف'!$A$2:$A$3001,"&gt;="&amp;$D$3,'الحضور والانصراف'!$A$2:$A$3001,"&lt;="&amp;$F$3)+COUNTIFS('الحضور والانصراف'!$B$2:$B$3001,$A372,'الحضور والانصراف'!$P$2:$P$3001,"غياب",'الحضور والانصراف'!$A$2:$A$3001,"&gt;="&amp;$D$3,'الحضور والانصراف'!$A$2:$A$3001,"&lt;="&amp;$F$3))</f>
        <v/>
      </c>
      <c r="G372" s="22" t="str">
        <f aca="false">IF($A372="","",SUMIFS(الإجازات!$I$2:$I$1001,الإجازات!$A$2:$A$1001,$A372,الإجازات!$G$2:$G$1001,"مقبولة"))</f>
        <v/>
      </c>
      <c r="H372" s="21" t="str">
        <f aca="false">IF($A372="","",SUMIFS('الحضور والانصراف'!$J$2:$J$3001,'الحضور والانصراف'!$B$2:$B$3001,$A372,'الحضور والانصراف'!$A$2:$A$3001,"&gt;="&amp;$D$3,'الحضور والانصراف'!$A$2:$A$3001,"&lt;="&amp;$F$3))</f>
        <v/>
      </c>
      <c r="I372" s="22" t="str">
        <f aca="false">IF($A372="","",SUMIFS('الحضور والانصراف'!$K$2:$K$3001,'الحضور والانصراف'!$B$2:$B$3001,$A372,'الحضور والانصراف'!$A$2:$A$3001,"&gt;="&amp;$D$3,'الحضور والانصراف'!$A$2:$A$3001,"&lt;="&amp;$F$3))</f>
        <v/>
      </c>
      <c r="J372" s="22" t="str">
        <f aca="false">IF($A372="","",SUMIFS('الحضور والانصراف'!$L$2:$L$3001,'الحضور والانصراف'!$B$2:$B$3001,$A372,'الحضور والانصراف'!$A$2:$A$3001,"&gt;="&amp;$D$3,'الحضور والانصراف'!$A$2:$A$3001,"&lt;="&amp;$F$3))</f>
        <v/>
      </c>
      <c r="K372" s="21" t="str">
        <f aca="false">IF($A372="","",ROUND(SUMIFS('الحضور والانصراف'!$M$2:$M$3001,'الحضور والانصراف'!$B$2:$B$3001,$A372,'الحضور والانصراف'!$A$2:$A$3001,"&gt;="&amp;$D$3,'الحضور والانصراف'!$A$2:$A$3001,"&lt;="&amp;$F$3)/60,2))</f>
        <v/>
      </c>
      <c r="L372" s="21" t="str">
        <f aca="false">IF($A372="","",SUMIFS(المأموريات!$F$2:$F$1001,المأموريات!$A$2:$A$1001,$A372,المأموريات!$C$2:$C$1001,"&gt;="&amp;$D$3,المأموريات!$C$2:$C$1001,"&lt;="&amp;$F$3,المأموريات!$H$2:$H$1001,"موافق"))</f>
        <v/>
      </c>
      <c r="M372" s="24" t="str">
        <f aca="false">IF($A372="","",N(الموظفين!K368))</f>
        <v/>
      </c>
      <c r="N372" s="24" t="str">
        <f aca="false">IF($A372="","",SUMIFS('الحضور والانصراف'!$S$2:$S$3001,'الحضور والانصراف'!$B$2:$B$3001,$A372,'الحضور والانصراف'!$A$2:$A$3001,"&gt;="&amp;$D$3,'الحضور والانصراف'!$A$2:$A$3001,"&lt;="&amp;$F$3))</f>
        <v/>
      </c>
      <c r="O372" s="24" t="str">
        <f aca="false">IF($A372="","",SUMIFS('الحضور والانصراف'!$Q$2:$Q$3001,'الحضور والانصراف'!$B$2:$B$3001,$A372,'الحضور والانصراف'!$A$2:$A$3001,"&gt;="&amp;$D$3,'الحضور والانصراف'!$A$2:$A$3001,"&lt;="&amp;$F$3))</f>
        <v/>
      </c>
      <c r="P372" s="24" t="str">
        <f aca="false">IF($A372="","",SUMIFS('الحضور والانصراف'!$R$2:$R$3001,'الحضور والانصراف'!$B$2:$B$3001,$A372,'الحضور والانصراف'!$A$2:$A$3001,"&gt;="&amp;$D$3,'الحضور والانصراف'!$A$2:$A$3001,"&lt;="&amp;$F$3))</f>
        <v/>
      </c>
      <c r="Q372" s="24" t="str">
        <f aca="false">IF($A372="","",M372+N372-O372-P372)</f>
        <v/>
      </c>
    </row>
    <row r="373" customFormat="false" ht="15" hidden="false" customHeight="false" outlineLevel="0" collapsed="false">
      <c r="A373" s="18" t="str">
        <f aca="false">IF(الموظفين!A369="","",الموظفين!A369)</f>
        <v/>
      </c>
      <c r="B373" s="18" t="str">
        <f aca="false">IF($A373="","",الموظفين!B369)</f>
        <v/>
      </c>
      <c r="C373" s="18" t="str">
        <f aca="false">IF($A373="","",IF(الموظفين!C369="","",الموظفين!C369))</f>
        <v/>
      </c>
      <c r="D373" s="22" t="str">
        <f aca="false">IF($A373="","",COUNTIFS('الحضور والانصراف'!$B$2:$B$3001,$A373,'الحضور والانصراف'!$P$2:$P$3001,"حاضر",'الحضور والانصراف'!$A$2:$A$3001,"&gt;="&amp;$D$3,'الحضور والانصراف'!$A$2:$A$3001,"&lt;="&amp;$F$3)+COUNTIFS('الحضور والانصراف'!$B$2:$B$3001,$A373,'الحضور والانصراف'!$P$2:$P$3001,"متأخر",'الحضور والانصراف'!$A$2:$A$3001,"&gt;="&amp;$D$3,'الحضور والانصراف'!$A$2:$A$3001,"&lt;="&amp;$F$3)+COUNTIFS('الحضور والانصراف'!$B$2:$B$3001,$A373,'الحضور والانصراف'!$P$2:$P$3001,"بدون انصراف",'الحضور والانصراف'!$A$2:$A$3001,"&gt;="&amp;$D$3,'الحضور والانصراف'!$A$2:$A$3001,"&lt;="&amp;$F$3))</f>
        <v/>
      </c>
      <c r="E373" s="22" t="str">
        <f aca="false">IF($A373="","",COUNTIFS('الحضور والانصراف'!$B$2:$B$3001,$A373,'الحضور والانصراف'!$P$2:$P$3001,"متأخر",'الحضور والانصراف'!$A$2:$A$3001,"&gt;="&amp;$D$3,'الحضور والانصراف'!$A$2:$A$3001,"&lt;="&amp;$F$3))</f>
        <v/>
      </c>
      <c r="F373" s="22" t="str">
        <f aca="false">IF($A373="","",COUNTIFS('الحضور والانصراف'!$B$2:$B$3001,$A373,'الحضور والانصراف'!$P$2:$P$3001,"غائب",'الحضور والانصراف'!$A$2:$A$3001,"&gt;="&amp;$D$3,'الحضور والانصراف'!$A$2:$A$3001,"&lt;="&amp;$F$3)+COUNTIFS('الحضور والانصراف'!$B$2:$B$3001,$A373,'الحضور والانصراف'!$P$2:$P$3001,"غياب",'الحضور والانصراف'!$A$2:$A$3001,"&gt;="&amp;$D$3,'الحضور والانصراف'!$A$2:$A$3001,"&lt;="&amp;$F$3))</f>
        <v/>
      </c>
      <c r="G373" s="22" t="str">
        <f aca="false">IF($A373="","",SUMIFS(الإجازات!$I$2:$I$1001,الإجازات!$A$2:$A$1001,$A373,الإجازات!$G$2:$G$1001,"مقبولة"))</f>
        <v/>
      </c>
      <c r="H373" s="21" t="str">
        <f aca="false">IF($A373="","",SUMIFS('الحضور والانصراف'!$J$2:$J$3001,'الحضور والانصراف'!$B$2:$B$3001,$A373,'الحضور والانصراف'!$A$2:$A$3001,"&gt;="&amp;$D$3,'الحضور والانصراف'!$A$2:$A$3001,"&lt;="&amp;$F$3))</f>
        <v/>
      </c>
      <c r="I373" s="22" t="str">
        <f aca="false">IF($A373="","",SUMIFS('الحضور والانصراف'!$K$2:$K$3001,'الحضور والانصراف'!$B$2:$B$3001,$A373,'الحضور والانصراف'!$A$2:$A$3001,"&gt;="&amp;$D$3,'الحضور والانصراف'!$A$2:$A$3001,"&lt;="&amp;$F$3))</f>
        <v/>
      </c>
      <c r="J373" s="22" t="str">
        <f aca="false">IF($A373="","",SUMIFS('الحضور والانصراف'!$L$2:$L$3001,'الحضور والانصراف'!$B$2:$B$3001,$A373,'الحضور والانصراف'!$A$2:$A$3001,"&gt;="&amp;$D$3,'الحضور والانصراف'!$A$2:$A$3001,"&lt;="&amp;$F$3))</f>
        <v/>
      </c>
      <c r="K373" s="21" t="str">
        <f aca="false">IF($A373="","",ROUND(SUMIFS('الحضور والانصراف'!$M$2:$M$3001,'الحضور والانصراف'!$B$2:$B$3001,$A373,'الحضور والانصراف'!$A$2:$A$3001,"&gt;="&amp;$D$3,'الحضور والانصراف'!$A$2:$A$3001,"&lt;="&amp;$F$3)/60,2))</f>
        <v/>
      </c>
      <c r="L373" s="21" t="str">
        <f aca="false">IF($A373="","",SUMIFS(المأموريات!$F$2:$F$1001,المأموريات!$A$2:$A$1001,$A373,المأموريات!$C$2:$C$1001,"&gt;="&amp;$D$3,المأموريات!$C$2:$C$1001,"&lt;="&amp;$F$3,المأموريات!$H$2:$H$1001,"موافق"))</f>
        <v/>
      </c>
      <c r="M373" s="24" t="str">
        <f aca="false">IF($A373="","",N(الموظفين!K369))</f>
        <v/>
      </c>
      <c r="N373" s="24" t="str">
        <f aca="false">IF($A373="","",SUMIFS('الحضور والانصراف'!$S$2:$S$3001,'الحضور والانصراف'!$B$2:$B$3001,$A373,'الحضور والانصراف'!$A$2:$A$3001,"&gt;="&amp;$D$3,'الحضور والانصراف'!$A$2:$A$3001,"&lt;="&amp;$F$3))</f>
        <v/>
      </c>
      <c r="O373" s="24" t="str">
        <f aca="false">IF($A373="","",SUMIFS('الحضور والانصراف'!$Q$2:$Q$3001,'الحضور والانصراف'!$B$2:$B$3001,$A373,'الحضور والانصراف'!$A$2:$A$3001,"&gt;="&amp;$D$3,'الحضور والانصراف'!$A$2:$A$3001,"&lt;="&amp;$F$3))</f>
        <v/>
      </c>
      <c r="P373" s="24" t="str">
        <f aca="false">IF($A373="","",SUMIFS('الحضور والانصراف'!$R$2:$R$3001,'الحضور والانصراف'!$B$2:$B$3001,$A373,'الحضور والانصراف'!$A$2:$A$3001,"&gt;="&amp;$D$3,'الحضور والانصراف'!$A$2:$A$3001,"&lt;="&amp;$F$3))</f>
        <v/>
      </c>
      <c r="Q373" s="24" t="str">
        <f aca="false">IF($A373="","",M373+N373-O373-P373)</f>
        <v/>
      </c>
    </row>
    <row r="374" customFormat="false" ht="15" hidden="false" customHeight="false" outlineLevel="0" collapsed="false">
      <c r="A374" s="18" t="str">
        <f aca="false">IF(الموظفين!A370="","",الموظفين!A370)</f>
        <v/>
      </c>
      <c r="B374" s="18" t="str">
        <f aca="false">IF($A374="","",الموظفين!B370)</f>
        <v/>
      </c>
      <c r="C374" s="18" t="str">
        <f aca="false">IF($A374="","",IF(الموظفين!C370="","",الموظفين!C370))</f>
        <v/>
      </c>
      <c r="D374" s="22" t="str">
        <f aca="false">IF($A374="","",COUNTIFS('الحضور والانصراف'!$B$2:$B$3001,$A374,'الحضور والانصراف'!$P$2:$P$3001,"حاضر",'الحضور والانصراف'!$A$2:$A$3001,"&gt;="&amp;$D$3,'الحضور والانصراف'!$A$2:$A$3001,"&lt;="&amp;$F$3)+COUNTIFS('الحضور والانصراف'!$B$2:$B$3001,$A374,'الحضور والانصراف'!$P$2:$P$3001,"متأخر",'الحضور والانصراف'!$A$2:$A$3001,"&gt;="&amp;$D$3,'الحضور والانصراف'!$A$2:$A$3001,"&lt;="&amp;$F$3)+COUNTIFS('الحضور والانصراف'!$B$2:$B$3001,$A374,'الحضور والانصراف'!$P$2:$P$3001,"بدون انصراف",'الحضور والانصراف'!$A$2:$A$3001,"&gt;="&amp;$D$3,'الحضور والانصراف'!$A$2:$A$3001,"&lt;="&amp;$F$3))</f>
        <v/>
      </c>
      <c r="E374" s="22" t="str">
        <f aca="false">IF($A374="","",COUNTIFS('الحضور والانصراف'!$B$2:$B$3001,$A374,'الحضور والانصراف'!$P$2:$P$3001,"متأخر",'الحضور والانصراف'!$A$2:$A$3001,"&gt;="&amp;$D$3,'الحضور والانصراف'!$A$2:$A$3001,"&lt;="&amp;$F$3))</f>
        <v/>
      </c>
      <c r="F374" s="22" t="str">
        <f aca="false">IF($A374="","",COUNTIFS('الحضور والانصراف'!$B$2:$B$3001,$A374,'الحضور والانصراف'!$P$2:$P$3001,"غائب",'الحضور والانصراف'!$A$2:$A$3001,"&gt;="&amp;$D$3,'الحضور والانصراف'!$A$2:$A$3001,"&lt;="&amp;$F$3)+COUNTIFS('الحضور والانصراف'!$B$2:$B$3001,$A374,'الحضور والانصراف'!$P$2:$P$3001,"غياب",'الحضور والانصراف'!$A$2:$A$3001,"&gt;="&amp;$D$3,'الحضور والانصراف'!$A$2:$A$3001,"&lt;="&amp;$F$3))</f>
        <v/>
      </c>
      <c r="G374" s="22" t="str">
        <f aca="false">IF($A374="","",SUMIFS(الإجازات!$I$2:$I$1001,الإجازات!$A$2:$A$1001,$A374,الإجازات!$G$2:$G$1001,"مقبولة"))</f>
        <v/>
      </c>
      <c r="H374" s="21" t="str">
        <f aca="false">IF($A374="","",SUMIFS('الحضور والانصراف'!$J$2:$J$3001,'الحضور والانصراف'!$B$2:$B$3001,$A374,'الحضور والانصراف'!$A$2:$A$3001,"&gt;="&amp;$D$3,'الحضور والانصراف'!$A$2:$A$3001,"&lt;="&amp;$F$3))</f>
        <v/>
      </c>
      <c r="I374" s="22" t="str">
        <f aca="false">IF($A374="","",SUMIFS('الحضور والانصراف'!$K$2:$K$3001,'الحضور والانصراف'!$B$2:$B$3001,$A374,'الحضور والانصراف'!$A$2:$A$3001,"&gt;="&amp;$D$3,'الحضور والانصراف'!$A$2:$A$3001,"&lt;="&amp;$F$3))</f>
        <v/>
      </c>
      <c r="J374" s="22" t="str">
        <f aca="false">IF($A374="","",SUMIFS('الحضور والانصراف'!$L$2:$L$3001,'الحضور والانصراف'!$B$2:$B$3001,$A374,'الحضور والانصراف'!$A$2:$A$3001,"&gt;="&amp;$D$3,'الحضور والانصراف'!$A$2:$A$3001,"&lt;="&amp;$F$3))</f>
        <v/>
      </c>
      <c r="K374" s="21" t="str">
        <f aca="false">IF($A374="","",ROUND(SUMIFS('الحضور والانصراف'!$M$2:$M$3001,'الحضور والانصراف'!$B$2:$B$3001,$A374,'الحضور والانصراف'!$A$2:$A$3001,"&gt;="&amp;$D$3,'الحضور والانصراف'!$A$2:$A$3001,"&lt;="&amp;$F$3)/60,2))</f>
        <v/>
      </c>
      <c r="L374" s="21" t="str">
        <f aca="false">IF($A374="","",SUMIFS(المأموريات!$F$2:$F$1001,المأموريات!$A$2:$A$1001,$A374,المأموريات!$C$2:$C$1001,"&gt;="&amp;$D$3,المأموريات!$C$2:$C$1001,"&lt;="&amp;$F$3,المأموريات!$H$2:$H$1001,"موافق"))</f>
        <v/>
      </c>
      <c r="M374" s="24" t="str">
        <f aca="false">IF($A374="","",N(الموظفين!K370))</f>
        <v/>
      </c>
      <c r="N374" s="24" t="str">
        <f aca="false">IF($A374="","",SUMIFS('الحضور والانصراف'!$S$2:$S$3001,'الحضور والانصراف'!$B$2:$B$3001,$A374,'الحضور والانصراف'!$A$2:$A$3001,"&gt;="&amp;$D$3,'الحضور والانصراف'!$A$2:$A$3001,"&lt;="&amp;$F$3))</f>
        <v/>
      </c>
      <c r="O374" s="24" t="str">
        <f aca="false">IF($A374="","",SUMIFS('الحضور والانصراف'!$Q$2:$Q$3001,'الحضور والانصراف'!$B$2:$B$3001,$A374,'الحضور والانصراف'!$A$2:$A$3001,"&gt;="&amp;$D$3,'الحضور والانصراف'!$A$2:$A$3001,"&lt;="&amp;$F$3))</f>
        <v/>
      </c>
      <c r="P374" s="24" t="str">
        <f aca="false">IF($A374="","",SUMIFS('الحضور والانصراف'!$R$2:$R$3001,'الحضور والانصراف'!$B$2:$B$3001,$A374,'الحضور والانصراف'!$A$2:$A$3001,"&gt;="&amp;$D$3,'الحضور والانصراف'!$A$2:$A$3001,"&lt;="&amp;$F$3))</f>
        <v/>
      </c>
      <c r="Q374" s="24" t="str">
        <f aca="false">IF($A374="","",M374+N374-O374-P374)</f>
        <v/>
      </c>
    </row>
    <row r="375" customFormat="false" ht="15" hidden="false" customHeight="false" outlineLevel="0" collapsed="false">
      <c r="A375" s="18" t="str">
        <f aca="false">IF(الموظفين!A371="","",الموظفين!A371)</f>
        <v/>
      </c>
      <c r="B375" s="18" t="str">
        <f aca="false">IF($A375="","",الموظفين!B371)</f>
        <v/>
      </c>
      <c r="C375" s="18" t="str">
        <f aca="false">IF($A375="","",IF(الموظفين!C371="","",الموظفين!C371))</f>
        <v/>
      </c>
      <c r="D375" s="22" t="str">
        <f aca="false">IF($A375="","",COUNTIFS('الحضور والانصراف'!$B$2:$B$3001,$A375,'الحضور والانصراف'!$P$2:$P$3001,"حاضر",'الحضور والانصراف'!$A$2:$A$3001,"&gt;="&amp;$D$3,'الحضور والانصراف'!$A$2:$A$3001,"&lt;="&amp;$F$3)+COUNTIFS('الحضور والانصراف'!$B$2:$B$3001,$A375,'الحضور والانصراف'!$P$2:$P$3001,"متأخر",'الحضور والانصراف'!$A$2:$A$3001,"&gt;="&amp;$D$3,'الحضور والانصراف'!$A$2:$A$3001,"&lt;="&amp;$F$3)+COUNTIFS('الحضور والانصراف'!$B$2:$B$3001,$A375,'الحضور والانصراف'!$P$2:$P$3001,"بدون انصراف",'الحضور والانصراف'!$A$2:$A$3001,"&gt;="&amp;$D$3,'الحضور والانصراف'!$A$2:$A$3001,"&lt;="&amp;$F$3))</f>
        <v/>
      </c>
      <c r="E375" s="22" t="str">
        <f aca="false">IF($A375="","",COUNTIFS('الحضور والانصراف'!$B$2:$B$3001,$A375,'الحضور والانصراف'!$P$2:$P$3001,"متأخر",'الحضور والانصراف'!$A$2:$A$3001,"&gt;="&amp;$D$3,'الحضور والانصراف'!$A$2:$A$3001,"&lt;="&amp;$F$3))</f>
        <v/>
      </c>
      <c r="F375" s="22" t="str">
        <f aca="false">IF($A375="","",COUNTIFS('الحضور والانصراف'!$B$2:$B$3001,$A375,'الحضور والانصراف'!$P$2:$P$3001,"غائب",'الحضور والانصراف'!$A$2:$A$3001,"&gt;="&amp;$D$3,'الحضور والانصراف'!$A$2:$A$3001,"&lt;="&amp;$F$3)+COUNTIFS('الحضور والانصراف'!$B$2:$B$3001,$A375,'الحضور والانصراف'!$P$2:$P$3001,"غياب",'الحضور والانصراف'!$A$2:$A$3001,"&gt;="&amp;$D$3,'الحضور والانصراف'!$A$2:$A$3001,"&lt;="&amp;$F$3))</f>
        <v/>
      </c>
      <c r="G375" s="22" t="str">
        <f aca="false">IF($A375="","",SUMIFS(الإجازات!$I$2:$I$1001,الإجازات!$A$2:$A$1001,$A375,الإجازات!$G$2:$G$1001,"مقبولة"))</f>
        <v/>
      </c>
      <c r="H375" s="21" t="str">
        <f aca="false">IF($A375="","",SUMIFS('الحضور والانصراف'!$J$2:$J$3001,'الحضور والانصراف'!$B$2:$B$3001,$A375,'الحضور والانصراف'!$A$2:$A$3001,"&gt;="&amp;$D$3,'الحضور والانصراف'!$A$2:$A$3001,"&lt;="&amp;$F$3))</f>
        <v/>
      </c>
      <c r="I375" s="22" t="str">
        <f aca="false">IF($A375="","",SUMIFS('الحضور والانصراف'!$K$2:$K$3001,'الحضور والانصراف'!$B$2:$B$3001,$A375,'الحضور والانصراف'!$A$2:$A$3001,"&gt;="&amp;$D$3,'الحضور والانصراف'!$A$2:$A$3001,"&lt;="&amp;$F$3))</f>
        <v/>
      </c>
      <c r="J375" s="22" t="str">
        <f aca="false">IF($A375="","",SUMIFS('الحضور والانصراف'!$L$2:$L$3001,'الحضور والانصراف'!$B$2:$B$3001,$A375,'الحضور والانصراف'!$A$2:$A$3001,"&gt;="&amp;$D$3,'الحضور والانصراف'!$A$2:$A$3001,"&lt;="&amp;$F$3))</f>
        <v/>
      </c>
      <c r="K375" s="21" t="str">
        <f aca="false">IF($A375="","",ROUND(SUMIFS('الحضور والانصراف'!$M$2:$M$3001,'الحضور والانصراف'!$B$2:$B$3001,$A375,'الحضور والانصراف'!$A$2:$A$3001,"&gt;="&amp;$D$3,'الحضور والانصراف'!$A$2:$A$3001,"&lt;="&amp;$F$3)/60,2))</f>
        <v/>
      </c>
      <c r="L375" s="21" t="str">
        <f aca="false">IF($A375="","",SUMIFS(المأموريات!$F$2:$F$1001,المأموريات!$A$2:$A$1001,$A375,المأموريات!$C$2:$C$1001,"&gt;="&amp;$D$3,المأموريات!$C$2:$C$1001,"&lt;="&amp;$F$3,المأموريات!$H$2:$H$1001,"موافق"))</f>
        <v/>
      </c>
      <c r="M375" s="24" t="str">
        <f aca="false">IF($A375="","",N(الموظفين!K371))</f>
        <v/>
      </c>
      <c r="N375" s="24" t="str">
        <f aca="false">IF($A375="","",SUMIFS('الحضور والانصراف'!$S$2:$S$3001,'الحضور والانصراف'!$B$2:$B$3001,$A375,'الحضور والانصراف'!$A$2:$A$3001,"&gt;="&amp;$D$3,'الحضور والانصراف'!$A$2:$A$3001,"&lt;="&amp;$F$3))</f>
        <v/>
      </c>
      <c r="O375" s="24" t="str">
        <f aca="false">IF($A375="","",SUMIFS('الحضور والانصراف'!$Q$2:$Q$3001,'الحضور والانصراف'!$B$2:$B$3001,$A375,'الحضور والانصراف'!$A$2:$A$3001,"&gt;="&amp;$D$3,'الحضور والانصراف'!$A$2:$A$3001,"&lt;="&amp;$F$3))</f>
        <v/>
      </c>
      <c r="P375" s="24" t="str">
        <f aca="false">IF($A375="","",SUMIFS('الحضور والانصراف'!$R$2:$R$3001,'الحضور والانصراف'!$B$2:$B$3001,$A375,'الحضور والانصراف'!$A$2:$A$3001,"&gt;="&amp;$D$3,'الحضور والانصراف'!$A$2:$A$3001,"&lt;="&amp;$F$3))</f>
        <v/>
      </c>
      <c r="Q375" s="24" t="str">
        <f aca="false">IF($A375="","",M375+N375-O375-P375)</f>
        <v/>
      </c>
    </row>
    <row r="376" customFormat="false" ht="15" hidden="false" customHeight="false" outlineLevel="0" collapsed="false">
      <c r="A376" s="18" t="str">
        <f aca="false">IF(الموظفين!A372="","",الموظفين!A372)</f>
        <v/>
      </c>
      <c r="B376" s="18" t="str">
        <f aca="false">IF($A376="","",الموظفين!B372)</f>
        <v/>
      </c>
      <c r="C376" s="18" t="str">
        <f aca="false">IF($A376="","",IF(الموظفين!C372="","",الموظفين!C372))</f>
        <v/>
      </c>
      <c r="D376" s="22" t="str">
        <f aca="false">IF($A376="","",COUNTIFS('الحضور والانصراف'!$B$2:$B$3001,$A376,'الحضور والانصراف'!$P$2:$P$3001,"حاضر",'الحضور والانصراف'!$A$2:$A$3001,"&gt;="&amp;$D$3,'الحضور والانصراف'!$A$2:$A$3001,"&lt;="&amp;$F$3)+COUNTIFS('الحضور والانصراف'!$B$2:$B$3001,$A376,'الحضور والانصراف'!$P$2:$P$3001,"متأخر",'الحضور والانصراف'!$A$2:$A$3001,"&gt;="&amp;$D$3,'الحضور والانصراف'!$A$2:$A$3001,"&lt;="&amp;$F$3)+COUNTIFS('الحضور والانصراف'!$B$2:$B$3001,$A376,'الحضور والانصراف'!$P$2:$P$3001,"بدون انصراف",'الحضور والانصراف'!$A$2:$A$3001,"&gt;="&amp;$D$3,'الحضور والانصراف'!$A$2:$A$3001,"&lt;="&amp;$F$3))</f>
        <v/>
      </c>
      <c r="E376" s="22" t="str">
        <f aca="false">IF($A376="","",COUNTIFS('الحضور والانصراف'!$B$2:$B$3001,$A376,'الحضور والانصراف'!$P$2:$P$3001,"متأخر",'الحضور والانصراف'!$A$2:$A$3001,"&gt;="&amp;$D$3,'الحضور والانصراف'!$A$2:$A$3001,"&lt;="&amp;$F$3))</f>
        <v/>
      </c>
      <c r="F376" s="22" t="str">
        <f aca="false">IF($A376="","",COUNTIFS('الحضور والانصراف'!$B$2:$B$3001,$A376,'الحضور والانصراف'!$P$2:$P$3001,"غائب",'الحضور والانصراف'!$A$2:$A$3001,"&gt;="&amp;$D$3,'الحضور والانصراف'!$A$2:$A$3001,"&lt;="&amp;$F$3)+COUNTIFS('الحضور والانصراف'!$B$2:$B$3001,$A376,'الحضور والانصراف'!$P$2:$P$3001,"غياب",'الحضور والانصراف'!$A$2:$A$3001,"&gt;="&amp;$D$3,'الحضور والانصراف'!$A$2:$A$3001,"&lt;="&amp;$F$3))</f>
        <v/>
      </c>
      <c r="G376" s="22" t="str">
        <f aca="false">IF($A376="","",SUMIFS(الإجازات!$I$2:$I$1001,الإجازات!$A$2:$A$1001,$A376,الإجازات!$G$2:$G$1001,"مقبولة"))</f>
        <v/>
      </c>
      <c r="H376" s="21" t="str">
        <f aca="false">IF($A376="","",SUMIFS('الحضور والانصراف'!$J$2:$J$3001,'الحضور والانصراف'!$B$2:$B$3001,$A376,'الحضور والانصراف'!$A$2:$A$3001,"&gt;="&amp;$D$3,'الحضور والانصراف'!$A$2:$A$3001,"&lt;="&amp;$F$3))</f>
        <v/>
      </c>
      <c r="I376" s="22" t="str">
        <f aca="false">IF($A376="","",SUMIFS('الحضور والانصراف'!$K$2:$K$3001,'الحضور والانصراف'!$B$2:$B$3001,$A376,'الحضور والانصراف'!$A$2:$A$3001,"&gt;="&amp;$D$3,'الحضور والانصراف'!$A$2:$A$3001,"&lt;="&amp;$F$3))</f>
        <v/>
      </c>
      <c r="J376" s="22" t="str">
        <f aca="false">IF($A376="","",SUMIFS('الحضور والانصراف'!$L$2:$L$3001,'الحضور والانصراف'!$B$2:$B$3001,$A376,'الحضور والانصراف'!$A$2:$A$3001,"&gt;="&amp;$D$3,'الحضور والانصراف'!$A$2:$A$3001,"&lt;="&amp;$F$3))</f>
        <v/>
      </c>
      <c r="K376" s="21" t="str">
        <f aca="false">IF($A376="","",ROUND(SUMIFS('الحضور والانصراف'!$M$2:$M$3001,'الحضور والانصراف'!$B$2:$B$3001,$A376,'الحضور والانصراف'!$A$2:$A$3001,"&gt;="&amp;$D$3,'الحضور والانصراف'!$A$2:$A$3001,"&lt;="&amp;$F$3)/60,2))</f>
        <v/>
      </c>
      <c r="L376" s="21" t="str">
        <f aca="false">IF($A376="","",SUMIFS(المأموريات!$F$2:$F$1001,المأموريات!$A$2:$A$1001,$A376,المأموريات!$C$2:$C$1001,"&gt;="&amp;$D$3,المأموريات!$C$2:$C$1001,"&lt;="&amp;$F$3,المأموريات!$H$2:$H$1001,"موافق"))</f>
        <v/>
      </c>
      <c r="M376" s="24" t="str">
        <f aca="false">IF($A376="","",N(الموظفين!K372))</f>
        <v/>
      </c>
      <c r="N376" s="24" t="str">
        <f aca="false">IF($A376="","",SUMIFS('الحضور والانصراف'!$S$2:$S$3001,'الحضور والانصراف'!$B$2:$B$3001,$A376,'الحضور والانصراف'!$A$2:$A$3001,"&gt;="&amp;$D$3,'الحضور والانصراف'!$A$2:$A$3001,"&lt;="&amp;$F$3))</f>
        <v/>
      </c>
      <c r="O376" s="24" t="str">
        <f aca="false">IF($A376="","",SUMIFS('الحضور والانصراف'!$Q$2:$Q$3001,'الحضور والانصراف'!$B$2:$B$3001,$A376,'الحضور والانصراف'!$A$2:$A$3001,"&gt;="&amp;$D$3,'الحضور والانصراف'!$A$2:$A$3001,"&lt;="&amp;$F$3))</f>
        <v/>
      </c>
      <c r="P376" s="24" t="str">
        <f aca="false">IF($A376="","",SUMIFS('الحضور والانصراف'!$R$2:$R$3001,'الحضور والانصراف'!$B$2:$B$3001,$A376,'الحضور والانصراف'!$A$2:$A$3001,"&gt;="&amp;$D$3,'الحضور والانصراف'!$A$2:$A$3001,"&lt;="&amp;$F$3))</f>
        <v/>
      </c>
      <c r="Q376" s="24" t="str">
        <f aca="false">IF($A376="","",M376+N376-O376-P376)</f>
        <v/>
      </c>
    </row>
    <row r="377" customFormat="false" ht="15" hidden="false" customHeight="false" outlineLevel="0" collapsed="false">
      <c r="A377" s="18" t="str">
        <f aca="false">IF(الموظفين!A373="","",الموظفين!A373)</f>
        <v/>
      </c>
      <c r="B377" s="18" t="str">
        <f aca="false">IF($A377="","",الموظفين!B373)</f>
        <v/>
      </c>
      <c r="C377" s="18" t="str">
        <f aca="false">IF($A377="","",IF(الموظفين!C373="","",الموظفين!C373))</f>
        <v/>
      </c>
      <c r="D377" s="22" t="str">
        <f aca="false">IF($A377="","",COUNTIFS('الحضور والانصراف'!$B$2:$B$3001,$A377,'الحضور والانصراف'!$P$2:$P$3001,"حاضر",'الحضور والانصراف'!$A$2:$A$3001,"&gt;="&amp;$D$3,'الحضور والانصراف'!$A$2:$A$3001,"&lt;="&amp;$F$3)+COUNTIFS('الحضور والانصراف'!$B$2:$B$3001,$A377,'الحضور والانصراف'!$P$2:$P$3001,"متأخر",'الحضور والانصراف'!$A$2:$A$3001,"&gt;="&amp;$D$3,'الحضور والانصراف'!$A$2:$A$3001,"&lt;="&amp;$F$3)+COUNTIFS('الحضور والانصراف'!$B$2:$B$3001,$A377,'الحضور والانصراف'!$P$2:$P$3001,"بدون انصراف",'الحضور والانصراف'!$A$2:$A$3001,"&gt;="&amp;$D$3,'الحضور والانصراف'!$A$2:$A$3001,"&lt;="&amp;$F$3))</f>
        <v/>
      </c>
      <c r="E377" s="22" t="str">
        <f aca="false">IF($A377="","",COUNTIFS('الحضور والانصراف'!$B$2:$B$3001,$A377,'الحضور والانصراف'!$P$2:$P$3001,"متأخر",'الحضور والانصراف'!$A$2:$A$3001,"&gt;="&amp;$D$3,'الحضور والانصراف'!$A$2:$A$3001,"&lt;="&amp;$F$3))</f>
        <v/>
      </c>
      <c r="F377" s="22" t="str">
        <f aca="false">IF($A377="","",COUNTIFS('الحضور والانصراف'!$B$2:$B$3001,$A377,'الحضور والانصراف'!$P$2:$P$3001,"غائب",'الحضور والانصراف'!$A$2:$A$3001,"&gt;="&amp;$D$3,'الحضور والانصراف'!$A$2:$A$3001,"&lt;="&amp;$F$3)+COUNTIFS('الحضور والانصراف'!$B$2:$B$3001,$A377,'الحضور والانصراف'!$P$2:$P$3001,"غياب",'الحضور والانصراف'!$A$2:$A$3001,"&gt;="&amp;$D$3,'الحضور والانصراف'!$A$2:$A$3001,"&lt;="&amp;$F$3))</f>
        <v/>
      </c>
      <c r="G377" s="22" t="str">
        <f aca="false">IF($A377="","",SUMIFS(الإجازات!$I$2:$I$1001,الإجازات!$A$2:$A$1001,$A377,الإجازات!$G$2:$G$1001,"مقبولة"))</f>
        <v/>
      </c>
      <c r="H377" s="21" t="str">
        <f aca="false">IF($A377="","",SUMIFS('الحضور والانصراف'!$J$2:$J$3001,'الحضور والانصراف'!$B$2:$B$3001,$A377,'الحضور والانصراف'!$A$2:$A$3001,"&gt;="&amp;$D$3,'الحضور والانصراف'!$A$2:$A$3001,"&lt;="&amp;$F$3))</f>
        <v/>
      </c>
      <c r="I377" s="22" t="str">
        <f aca="false">IF($A377="","",SUMIFS('الحضور والانصراف'!$K$2:$K$3001,'الحضور والانصراف'!$B$2:$B$3001,$A377,'الحضور والانصراف'!$A$2:$A$3001,"&gt;="&amp;$D$3,'الحضور والانصراف'!$A$2:$A$3001,"&lt;="&amp;$F$3))</f>
        <v/>
      </c>
      <c r="J377" s="22" t="str">
        <f aca="false">IF($A377="","",SUMIFS('الحضور والانصراف'!$L$2:$L$3001,'الحضور والانصراف'!$B$2:$B$3001,$A377,'الحضور والانصراف'!$A$2:$A$3001,"&gt;="&amp;$D$3,'الحضور والانصراف'!$A$2:$A$3001,"&lt;="&amp;$F$3))</f>
        <v/>
      </c>
      <c r="K377" s="21" t="str">
        <f aca="false">IF($A377="","",ROUND(SUMIFS('الحضور والانصراف'!$M$2:$M$3001,'الحضور والانصراف'!$B$2:$B$3001,$A377,'الحضور والانصراف'!$A$2:$A$3001,"&gt;="&amp;$D$3,'الحضور والانصراف'!$A$2:$A$3001,"&lt;="&amp;$F$3)/60,2))</f>
        <v/>
      </c>
      <c r="L377" s="21" t="str">
        <f aca="false">IF($A377="","",SUMIFS(المأموريات!$F$2:$F$1001,المأموريات!$A$2:$A$1001,$A377,المأموريات!$C$2:$C$1001,"&gt;="&amp;$D$3,المأموريات!$C$2:$C$1001,"&lt;="&amp;$F$3,المأموريات!$H$2:$H$1001,"موافق"))</f>
        <v/>
      </c>
      <c r="M377" s="24" t="str">
        <f aca="false">IF($A377="","",N(الموظفين!K373))</f>
        <v/>
      </c>
      <c r="N377" s="24" t="str">
        <f aca="false">IF($A377="","",SUMIFS('الحضور والانصراف'!$S$2:$S$3001,'الحضور والانصراف'!$B$2:$B$3001,$A377,'الحضور والانصراف'!$A$2:$A$3001,"&gt;="&amp;$D$3,'الحضور والانصراف'!$A$2:$A$3001,"&lt;="&amp;$F$3))</f>
        <v/>
      </c>
      <c r="O377" s="24" t="str">
        <f aca="false">IF($A377="","",SUMIFS('الحضور والانصراف'!$Q$2:$Q$3001,'الحضور والانصراف'!$B$2:$B$3001,$A377,'الحضور والانصراف'!$A$2:$A$3001,"&gt;="&amp;$D$3,'الحضور والانصراف'!$A$2:$A$3001,"&lt;="&amp;$F$3))</f>
        <v/>
      </c>
      <c r="P377" s="24" t="str">
        <f aca="false">IF($A377="","",SUMIFS('الحضور والانصراف'!$R$2:$R$3001,'الحضور والانصراف'!$B$2:$B$3001,$A377,'الحضور والانصراف'!$A$2:$A$3001,"&gt;="&amp;$D$3,'الحضور والانصراف'!$A$2:$A$3001,"&lt;="&amp;$F$3))</f>
        <v/>
      </c>
      <c r="Q377" s="24" t="str">
        <f aca="false">IF($A377="","",M377+N377-O377-P377)</f>
        <v/>
      </c>
    </row>
    <row r="378" customFormat="false" ht="15" hidden="false" customHeight="false" outlineLevel="0" collapsed="false">
      <c r="A378" s="18" t="str">
        <f aca="false">IF(الموظفين!A374="","",الموظفين!A374)</f>
        <v/>
      </c>
      <c r="B378" s="18" t="str">
        <f aca="false">IF($A378="","",الموظفين!B374)</f>
        <v/>
      </c>
      <c r="C378" s="18" t="str">
        <f aca="false">IF($A378="","",IF(الموظفين!C374="","",الموظفين!C374))</f>
        <v/>
      </c>
      <c r="D378" s="22" t="str">
        <f aca="false">IF($A378="","",COUNTIFS('الحضور والانصراف'!$B$2:$B$3001,$A378,'الحضور والانصراف'!$P$2:$P$3001,"حاضر",'الحضور والانصراف'!$A$2:$A$3001,"&gt;="&amp;$D$3,'الحضور والانصراف'!$A$2:$A$3001,"&lt;="&amp;$F$3)+COUNTIFS('الحضور والانصراف'!$B$2:$B$3001,$A378,'الحضور والانصراف'!$P$2:$P$3001,"متأخر",'الحضور والانصراف'!$A$2:$A$3001,"&gt;="&amp;$D$3,'الحضور والانصراف'!$A$2:$A$3001,"&lt;="&amp;$F$3)+COUNTIFS('الحضور والانصراف'!$B$2:$B$3001,$A378,'الحضور والانصراف'!$P$2:$P$3001,"بدون انصراف",'الحضور والانصراف'!$A$2:$A$3001,"&gt;="&amp;$D$3,'الحضور والانصراف'!$A$2:$A$3001,"&lt;="&amp;$F$3))</f>
        <v/>
      </c>
      <c r="E378" s="22" t="str">
        <f aca="false">IF($A378="","",COUNTIFS('الحضور والانصراف'!$B$2:$B$3001,$A378,'الحضور والانصراف'!$P$2:$P$3001,"متأخر",'الحضور والانصراف'!$A$2:$A$3001,"&gt;="&amp;$D$3,'الحضور والانصراف'!$A$2:$A$3001,"&lt;="&amp;$F$3))</f>
        <v/>
      </c>
      <c r="F378" s="22" t="str">
        <f aca="false">IF($A378="","",COUNTIFS('الحضور والانصراف'!$B$2:$B$3001,$A378,'الحضور والانصراف'!$P$2:$P$3001,"غائب",'الحضور والانصراف'!$A$2:$A$3001,"&gt;="&amp;$D$3,'الحضور والانصراف'!$A$2:$A$3001,"&lt;="&amp;$F$3)+COUNTIFS('الحضور والانصراف'!$B$2:$B$3001,$A378,'الحضور والانصراف'!$P$2:$P$3001,"غياب",'الحضور والانصراف'!$A$2:$A$3001,"&gt;="&amp;$D$3,'الحضور والانصراف'!$A$2:$A$3001,"&lt;="&amp;$F$3))</f>
        <v/>
      </c>
      <c r="G378" s="22" t="str">
        <f aca="false">IF($A378="","",SUMIFS(الإجازات!$I$2:$I$1001,الإجازات!$A$2:$A$1001,$A378,الإجازات!$G$2:$G$1001,"مقبولة"))</f>
        <v/>
      </c>
      <c r="H378" s="21" t="str">
        <f aca="false">IF($A378="","",SUMIFS('الحضور والانصراف'!$J$2:$J$3001,'الحضور والانصراف'!$B$2:$B$3001,$A378,'الحضور والانصراف'!$A$2:$A$3001,"&gt;="&amp;$D$3,'الحضور والانصراف'!$A$2:$A$3001,"&lt;="&amp;$F$3))</f>
        <v/>
      </c>
      <c r="I378" s="22" t="str">
        <f aca="false">IF($A378="","",SUMIFS('الحضور والانصراف'!$K$2:$K$3001,'الحضور والانصراف'!$B$2:$B$3001,$A378,'الحضور والانصراف'!$A$2:$A$3001,"&gt;="&amp;$D$3,'الحضور والانصراف'!$A$2:$A$3001,"&lt;="&amp;$F$3))</f>
        <v/>
      </c>
      <c r="J378" s="22" t="str">
        <f aca="false">IF($A378="","",SUMIFS('الحضور والانصراف'!$L$2:$L$3001,'الحضور والانصراف'!$B$2:$B$3001,$A378,'الحضور والانصراف'!$A$2:$A$3001,"&gt;="&amp;$D$3,'الحضور والانصراف'!$A$2:$A$3001,"&lt;="&amp;$F$3))</f>
        <v/>
      </c>
      <c r="K378" s="21" t="str">
        <f aca="false">IF($A378="","",ROUND(SUMIFS('الحضور والانصراف'!$M$2:$M$3001,'الحضور والانصراف'!$B$2:$B$3001,$A378,'الحضور والانصراف'!$A$2:$A$3001,"&gt;="&amp;$D$3,'الحضور والانصراف'!$A$2:$A$3001,"&lt;="&amp;$F$3)/60,2))</f>
        <v/>
      </c>
      <c r="L378" s="21" t="str">
        <f aca="false">IF($A378="","",SUMIFS(المأموريات!$F$2:$F$1001,المأموريات!$A$2:$A$1001,$A378,المأموريات!$C$2:$C$1001,"&gt;="&amp;$D$3,المأموريات!$C$2:$C$1001,"&lt;="&amp;$F$3,المأموريات!$H$2:$H$1001,"موافق"))</f>
        <v/>
      </c>
      <c r="M378" s="24" t="str">
        <f aca="false">IF($A378="","",N(الموظفين!K374))</f>
        <v/>
      </c>
      <c r="N378" s="24" t="str">
        <f aca="false">IF($A378="","",SUMIFS('الحضور والانصراف'!$S$2:$S$3001,'الحضور والانصراف'!$B$2:$B$3001,$A378,'الحضور والانصراف'!$A$2:$A$3001,"&gt;="&amp;$D$3,'الحضور والانصراف'!$A$2:$A$3001,"&lt;="&amp;$F$3))</f>
        <v/>
      </c>
      <c r="O378" s="24" t="str">
        <f aca="false">IF($A378="","",SUMIFS('الحضور والانصراف'!$Q$2:$Q$3001,'الحضور والانصراف'!$B$2:$B$3001,$A378,'الحضور والانصراف'!$A$2:$A$3001,"&gt;="&amp;$D$3,'الحضور والانصراف'!$A$2:$A$3001,"&lt;="&amp;$F$3))</f>
        <v/>
      </c>
      <c r="P378" s="24" t="str">
        <f aca="false">IF($A378="","",SUMIFS('الحضور والانصراف'!$R$2:$R$3001,'الحضور والانصراف'!$B$2:$B$3001,$A378,'الحضور والانصراف'!$A$2:$A$3001,"&gt;="&amp;$D$3,'الحضور والانصراف'!$A$2:$A$3001,"&lt;="&amp;$F$3))</f>
        <v/>
      </c>
      <c r="Q378" s="24" t="str">
        <f aca="false">IF($A378="","",M378+N378-O378-P378)</f>
        <v/>
      </c>
    </row>
    <row r="379" customFormat="false" ht="15" hidden="false" customHeight="false" outlineLevel="0" collapsed="false">
      <c r="A379" s="18" t="str">
        <f aca="false">IF(الموظفين!A375="","",الموظفين!A375)</f>
        <v/>
      </c>
      <c r="B379" s="18" t="str">
        <f aca="false">IF($A379="","",الموظفين!B375)</f>
        <v/>
      </c>
      <c r="C379" s="18" t="str">
        <f aca="false">IF($A379="","",IF(الموظفين!C375="","",الموظفين!C375))</f>
        <v/>
      </c>
      <c r="D379" s="22" t="str">
        <f aca="false">IF($A379="","",COUNTIFS('الحضور والانصراف'!$B$2:$B$3001,$A379,'الحضور والانصراف'!$P$2:$P$3001,"حاضر",'الحضور والانصراف'!$A$2:$A$3001,"&gt;="&amp;$D$3,'الحضور والانصراف'!$A$2:$A$3001,"&lt;="&amp;$F$3)+COUNTIFS('الحضور والانصراف'!$B$2:$B$3001,$A379,'الحضور والانصراف'!$P$2:$P$3001,"متأخر",'الحضور والانصراف'!$A$2:$A$3001,"&gt;="&amp;$D$3,'الحضور والانصراف'!$A$2:$A$3001,"&lt;="&amp;$F$3)+COUNTIFS('الحضور والانصراف'!$B$2:$B$3001,$A379,'الحضور والانصراف'!$P$2:$P$3001,"بدون انصراف",'الحضور والانصراف'!$A$2:$A$3001,"&gt;="&amp;$D$3,'الحضور والانصراف'!$A$2:$A$3001,"&lt;="&amp;$F$3))</f>
        <v/>
      </c>
      <c r="E379" s="22" t="str">
        <f aca="false">IF($A379="","",COUNTIFS('الحضور والانصراف'!$B$2:$B$3001,$A379,'الحضور والانصراف'!$P$2:$P$3001,"متأخر",'الحضور والانصراف'!$A$2:$A$3001,"&gt;="&amp;$D$3,'الحضور والانصراف'!$A$2:$A$3001,"&lt;="&amp;$F$3))</f>
        <v/>
      </c>
      <c r="F379" s="22" t="str">
        <f aca="false">IF($A379="","",COUNTIFS('الحضور والانصراف'!$B$2:$B$3001,$A379,'الحضور والانصراف'!$P$2:$P$3001,"غائب",'الحضور والانصراف'!$A$2:$A$3001,"&gt;="&amp;$D$3,'الحضور والانصراف'!$A$2:$A$3001,"&lt;="&amp;$F$3)+COUNTIFS('الحضور والانصراف'!$B$2:$B$3001,$A379,'الحضور والانصراف'!$P$2:$P$3001,"غياب",'الحضور والانصراف'!$A$2:$A$3001,"&gt;="&amp;$D$3,'الحضور والانصراف'!$A$2:$A$3001,"&lt;="&amp;$F$3))</f>
        <v/>
      </c>
      <c r="G379" s="22" t="str">
        <f aca="false">IF($A379="","",SUMIFS(الإجازات!$I$2:$I$1001,الإجازات!$A$2:$A$1001,$A379,الإجازات!$G$2:$G$1001,"مقبولة"))</f>
        <v/>
      </c>
      <c r="H379" s="21" t="str">
        <f aca="false">IF($A379="","",SUMIFS('الحضور والانصراف'!$J$2:$J$3001,'الحضور والانصراف'!$B$2:$B$3001,$A379,'الحضور والانصراف'!$A$2:$A$3001,"&gt;="&amp;$D$3,'الحضور والانصراف'!$A$2:$A$3001,"&lt;="&amp;$F$3))</f>
        <v/>
      </c>
      <c r="I379" s="22" t="str">
        <f aca="false">IF($A379="","",SUMIFS('الحضور والانصراف'!$K$2:$K$3001,'الحضور والانصراف'!$B$2:$B$3001,$A379,'الحضور والانصراف'!$A$2:$A$3001,"&gt;="&amp;$D$3,'الحضور والانصراف'!$A$2:$A$3001,"&lt;="&amp;$F$3))</f>
        <v/>
      </c>
      <c r="J379" s="22" t="str">
        <f aca="false">IF($A379="","",SUMIFS('الحضور والانصراف'!$L$2:$L$3001,'الحضور والانصراف'!$B$2:$B$3001,$A379,'الحضور والانصراف'!$A$2:$A$3001,"&gt;="&amp;$D$3,'الحضور والانصراف'!$A$2:$A$3001,"&lt;="&amp;$F$3))</f>
        <v/>
      </c>
      <c r="K379" s="21" t="str">
        <f aca="false">IF($A379="","",ROUND(SUMIFS('الحضور والانصراف'!$M$2:$M$3001,'الحضور والانصراف'!$B$2:$B$3001,$A379,'الحضور والانصراف'!$A$2:$A$3001,"&gt;="&amp;$D$3,'الحضور والانصراف'!$A$2:$A$3001,"&lt;="&amp;$F$3)/60,2))</f>
        <v/>
      </c>
      <c r="L379" s="21" t="str">
        <f aca="false">IF($A379="","",SUMIFS(المأموريات!$F$2:$F$1001,المأموريات!$A$2:$A$1001,$A379,المأموريات!$C$2:$C$1001,"&gt;="&amp;$D$3,المأموريات!$C$2:$C$1001,"&lt;="&amp;$F$3,المأموريات!$H$2:$H$1001,"موافق"))</f>
        <v/>
      </c>
      <c r="M379" s="24" t="str">
        <f aca="false">IF($A379="","",N(الموظفين!K375))</f>
        <v/>
      </c>
      <c r="N379" s="24" t="str">
        <f aca="false">IF($A379="","",SUMIFS('الحضور والانصراف'!$S$2:$S$3001,'الحضور والانصراف'!$B$2:$B$3001,$A379,'الحضور والانصراف'!$A$2:$A$3001,"&gt;="&amp;$D$3,'الحضور والانصراف'!$A$2:$A$3001,"&lt;="&amp;$F$3))</f>
        <v/>
      </c>
      <c r="O379" s="24" t="str">
        <f aca="false">IF($A379="","",SUMIFS('الحضور والانصراف'!$Q$2:$Q$3001,'الحضور والانصراف'!$B$2:$B$3001,$A379,'الحضور والانصراف'!$A$2:$A$3001,"&gt;="&amp;$D$3,'الحضور والانصراف'!$A$2:$A$3001,"&lt;="&amp;$F$3))</f>
        <v/>
      </c>
      <c r="P379" s="24" t="str">
        <f aca="false">IF($A379="","",SUMIFS('الحضور والانصراف'!$R$2:$R$3001,'الحضور والانصراف'!$B$2:$B$3001,$A379,'الحضور والانصراف'!$A$2:$A$3001,"&gt;="&amp;$D$3,'الحضور والانصراف'!$A$2:$A$3001,"&lt;="&amp;$F$3))</f>
        <v/>
      </c>
      <c r="Q379" s="24" t="str">
        <f aca="false">IF($A379="","",M379+N379-O379-P379)</f>
        <v/>
      </c>
    </row>
    <row r="380" customFormat="false" ht="15" hidden="false" customHeight="false" outlineLevel="0" collapsed="false">
      <c r="A380" s="18" t="str">
        <f aca="false">IF(الموظفين!A376="","",الموظفين!A376)</f>
        <v/>
      </c>
      <c r="B380" s="18" t="str">
        <f aca="false">IF($A380="","",الموظفين!B376)</f>
        <v/>
      </c>
      <c r="C380" s="18" t="str">
        <f aca="false">IF($A380="","",IF(الموظفين!C376="","",الموظفين!C376))</f>
        <v/>
      </c>
      <c r="D380" s="22" t="str">
        <f aca="false">IF($A380="","",COUNTIFS('الحضور والانصراف'!$B$2:$B$3001,$A380,'الحضور والانصراف'!$P$2:$P$3001,"حاضر",'الحضور والانصراف'!$A$2:$A$3001,"&gt;="&amp;$D$3,'الحضور والانصراف'!$A$2:$A$3001,"&lt;="&amp;$F$3)+COUNTIFS('الحضور والانصراف'!$B$2:$B$3001,$A380,'الحضور والانصراف'!$P$2:$P$3001,"متأخر",'الحضور والانصراف'!$A$2:$A$3001,"&gt;="&amp;$D$3,'الحضور والانصراف'!$A$2:$A$3001,"&lt;="&amp;$F$3)+COUNTIFS('الحضور والانصراف'!$B$2:$B$3001,$A380,'الحضور والانصراف'!$P$2:$P$3001,"بدون انصراف",'الحضور والانصراف'!$A$2:$A$3001,"&gt;="&amp;$D$3,'الحضور والانصراف'!$A$2:$A$3001,"&lt;="&amp;$F$3))</f>
        <v/>
      </c>
      <c r="E380" s="22" t="str">
        <f aca="false">IF($A380="","",COUNTIFS('الحضور والانصراف'!$B$2:$B$3001,$A380,'الحضور والانصراف'!$P$2:$P$3001,"متأخر",'الحضور والانصراف'!$A$2:$A$3001,"&gt;="&amp;$D$3,'الحضور والانصراف'!$A$2:$A$3001,"&lt;="&amp;$F$3))</f>
        <v/>
      </c>
      <c r="F380" s="22" t="str">
        <f aca="false">IF($A380="","",COUNTIFS('الحضور والانصراف'!$B$2:$B$3001,$A380,'الحضور والانصراف'!$P$2:$P$3001,"غائب",'الحضور والانصراف'!$A$2:$A$3001,"&gt;="&amp;$D$3,'الحضور والانصراف'!$A$2:$A$3001,"&lt;="&amp;$F$3)+COUNTIFS('الحضور والانصراف'!$B$2:$B$3001,$A380,'الحضور والانصراف'!$P$2:$P$3001,"غياب",'الحضور والانصراف'!$A$2:$A$3001,"&gt;="&amp;$D$3,'الحضور والانصراف'!$A$2:$A$3001,"&lt;="&amp;$F$3))</f>
        <v/>
      </c>
      <c r="G380" s="22" t="str">
        <f aca="false">IF($A380="","",SUMIFS(الإجازات!$I$2:$I$1001,الإجازات!$A$2:$A$1001,$A380,الإجازات!$G$2:$G$1001,"مقبولة"))</f>
        <v/>
      </c>
      <c r="H380" s="21" t="str">
        <f aca="false">IF($A380="","",SUMIFS('الحضور والانصراف'!$J$2:$J$3001,'الحضور والانصراف'!$B$2:$B$3001,$A380,'الحضور والانصراف'!$A$2:$A$3001,"&gt;="&amp;$D$3,'الحضور والانصراف'!$A$2:$A$3001,"&lt;="&amp;$F$3))</f>
        <v/>
      </c>
      <c r="I380" s="22" t="str">
        <f aca="false">IF($A380="","",SUMIFS('الحضور والانصراف'!$K$2:$K$3001,'الحضور والانصراف'!$B$2:$B$3001,$A380,'الحضور والانصراف'!$A$2:$A$3001,"&gt;="&amp;$D$3,'الحضور والانصراف'!$A$2:$A$3001,"&lt;="&amp;$F$3))</f>
        <v/>
      </c>
      <c r="J380" s="22" t="str">
        <f aca="false">IF($A380="","",SUMIFS('الحضور والانصراف'!$L$2:$L$3001,'الحضور والانصراف'!$B$2:$B$3001,$A380,'الحضور والانصراف'!$A$2:$A$3001,"&gt;="&amp;$D$3,'الحضور والانصراف'!$A$2:$A$3001,"&lt;="&amp;$F$3))</f>
        <v/>
      </c>
      <c r="K380" s="21" t="str">
        <f aca="false">IF($A380="","",ROUND(SUMIFS('الحضور والانصراف'!$M$2:$M$3001,'الحضور والانصراف'!$B$2:$B$3001,$A380,'الحضور والانصراف'!$A$2:$A$3001,"&gt;="&amp;$D$3,'الحضور والانصراف'!$A$2:$A$3001,"&lt;="&amp;$F$3)/60,2))</f>
        <v/>
      </c>
      <c r="L380" s="21" t="str">
        <f aca="false">IF($A380="","",SUMIFS(المأموريات!$F$2:$F$1001,المأموريات!$A$2:$A$1001,$A380,المأموريات!$C$2:$C$1001,"&gt;="&amp;$D$3,المأموريات!$C$2:$C$1001,"&lt;="&amp;$F$3,المأموريات!$H$2:$H$1001,"موافق"))</f>
        <v/>
      </c>
      <c r="M380" s="24" t="str">
        <f aca="false">IF($A380="","",N(الموظفين!K376))</f>
        <v/>
      </c>
      <c r="N380" s="24" t="str">
        <f aca="false">IF($A380="","",SUMIFS('الحضور والانصراف'!$S$2:$S$3001,'الحضور والانصراف'!$B$2:$B$3001,$A380,'الحضور والانصراف'!$A$2:$A$3001,"&gt;="&amp;$D$3,'الحضور والانصراف'!$A$2:$A$3001,"&lt;="&amp;$F$3))</f>
        <v/>
      </c>
      <c r="O380" s="24" t="str">
        <f aca="false">IF($A380="","",SUMIFS('الحضور والانصراف'!$Q$2:$Q$3001,'الحضور والانصراف'!$B$2:$B$3001,$A380,'الحضور والانصراف'!$A$2:$A$3001,"&gt;="&amp;$D$3,'الحضور والانصراف'!$A$2:$A$3001,"&lt;="&amp;$F$3))</f>
        <v/>
      </c>
      <c r="P380" s="24" t="str">
        <f aca="false">IF($A380="","",SUMIFS('الحضور والانصراف'!$R$2:$R$3001,'الحضور والانصراف'!$B$2:$B$3001,$A380,'الحضور والانصراف'!$A$2:$A$3001,"&gt;="&amp;$D$3,'الحضور والانصراف'!$A$2:$A$3001,"&lt;="&amp;$F$3))</f>
        <v/>
      </c>
      <c r="Q380" s="24" t="str">
        <f aca="false">IF($A380="","",M380+N380-O380-P380)</f>
        <v/>
      </c>
    </row>
    <row r="381" customFormat="false" ht="15" hidden="false" customHeight="false" outlineLevel="0" collapsed="false">
      <c r="A381" s="18" t="str">
        <f aca="false">IF(الموظفين!A377="","",الموظفين!A377)</f>
        <v/>
      </c>
      <c r="B381" s="18" t="str">
        <f aca="false">IF($A381="","",الموظفين!B377)</f>
        <v/>
      </c>
      <c r="C381" s="18" t="str">
        <f aca="false">IF($A381="","",IF(الموظفين!C377="","",الموظفين!C377))</f>
        <v/>
      </c>
      <c r="D381" s="22" t="str">
        <f aca="false">IF($A381="","",COUNTIFS('الحضور والانصراف'!$B$2:$B$3001,$A381,'الحضور والانصراف'!$P$2:$P$3001,"حاضر",'الحضور والانصراف'!$A$2:$A$3001,"&gt;="&amp;$D$3,'الحضور والانصراف'!$A$2:$A$3001,"&lt;="&amp;$F$3)+COUNTIFS('الحضور والانصراف'!$B$2:$B$3001,$A381,'الحضور والانصراف'!$P$2:$P$3001,"متأخر",'الحضور والانصراف'!$A$2:$A$3001,"&gt;="&amp;$D$3,'الحضور والانصراف'!$A$2:$A$3001,"&lt;="&amp;$F$3)+COUNTIFS('الحضور والانصراف'!$B$2:$B$3001,$A381,'الحضور والانصراف'!$P$2:$P$3001,"بدون انصراف",'الحضور والانصراف'!$A$2:$A$3001,"&gt;="&amp;$D$3,'الحضور والانصراف'!$A$2:$A$3001,"&lt;="&amp;$F$3))</f>
        <v/>
      </c>
      <c r="E381" s="22" t="str">
        <f aca="false">IF($A381="","",COUNTIFS('الحضور والانصراف'!$B$2:$B$3001,$A381,'الحضور والانصراف'!$P$2:$P$3001,"متأخر",'الحضور والانصراف'!$A$2:$A$3001,"&gt;="&amp;$D$3,'الحضور والانصراف'!$A$2:$A$3001,"&lt;="&amp;$F$3))</f>
        <v/>
      </c>
      <c r="F381" s="22" t="str">
        <f aca="false">IF($A381="","",COUNTIFS('الحضور والانصراف'!$B$2:$B$3001,$A381,'الحضور والانصراف'!$P$2:$P$3001,"غائب",'الحضور والانصراف'!$A$2:$A$3001,"&gt;="&amp;$D$3,'الحضور والانصراف'!$A$2:$A$3001,"&lt;="&amp;$F$3)+COUNTIFS('الحضور والانصراف'!$B$2:$B$3001,$A381,'الحضور والانصراف'!$P$2:$P$3001,"غياب",'الحضور والانصراف'!$A$2:$A$3001,"&gt;="&amp;$D$3,'الحضور والانصراف'!$A$2:$A$3001,"&lt;="&amp;$F$3))</f>
        <v/>
      </c>
      <c r="G381" s="22" t="str">
        <f aca="false">IF($A381="","",SUMIFS(الإجازات!$I$2:$I$1001,الإجازات!$A$2:$A$1001,$A381,الإجازات!$G$2:$G$1001,"مقبولة"))</f>
        <v/>
      </c>
      <c r="H381" s="21" t="str">
        <f aca="false">IF($A381="","",SUMIFS('الحضور والانصراف'!$J$2:$J$3001,'الحضور والانصراف'!$B$2:$B$3001,$A381,'الحضور والانصراف'!$A$2:$A$3001,"&gt;="&amp;$D$3,'الحضور والانصراف'!$A$2:$A$3001,"&lt;="&amp;$F$3))</f>
        <v/>
      </c>
      <c r="I381" s="22" t="str">
        <f aca="false">IF($A381="","",SUMIFS('الحضور والانصراف'!$K$2:$K$3001,'الحضور والانصراف'!$B$2:$B$3001,$A381,'الحضور والانصراف'!$A$2:$A$3001,"&gt;="&amp;$D$3,'الحضور والانصراف'!$A$2:$A$3001,"&lt;="&amp;$F$3))</f>
        <v/>
      </c>
      <c r="J381" s="22" t="str">
        <f aca="false">IF($A381="","",SUMIFS('الحضور والانصراف'!$L$2:$L$3001,'الحضور والانصراف'!$B$2:$B$3001,$A381,'الحضور والانصراف'!$A$2:$A$3001,"&gt;="&amp;$D$3,'الحضور والانصراف'!$A$2:$A$3001,"&lt;="&amp;$F$3))</f>
        <v/>
      </c>
      <c r="K381" s="21" t="str">
        <f aca="false">IF($A381="","",ROUND(SUMIFS('الحضور والانصراف'!$M$2:$M$3001,'الحضور والانصراف'!$B$2:$B$3001,$A381,'الحضور والانصراف'!$A$2:$A$3001,"&gt;="&amp;$D$3,'الحضور والانصراف'!$A$2:$A$3001,"&lt;="&amp;$F$3)/60,2))</f>
        <v/>
      </c>
      <c r="L381" s="21" t="str">
        <f aca="false">IF($A381="","",SUMIFS(المأموريات!$F$2:$F$1001,المأموريات!$A$2:$A$1001,$A381,المأموريات!$C$2:$C$1001,"&gt;="&amp;$D$3,المأموريات!$C$2:$C$1001,"&lt;="&amp;$F$3,المأموريات!$H$2:$H$1001,"موافق"))</f>
        <v/>
      </c>
      <c r="M381" s="24" t="str">
        <f aca="false">IF($A381="","",N(الموظفين!K377))</f>
        <v/>
      </c>
      <c r="N381" s="24" t="str">
        <f aca="false">IF($A381="","",SUMIFS('الحضور والانصراف'!$S$2:$S$3001,'الحضور والانصراف'!$B$2:$B$3001,$A381,'الحضور والانصراف'!$A$2:$A$3001,"&gt;="&amp;$D$3,'الحضور والانصراف'!$A$2:$A$3001,"&lt;="&amp;$F$3))</f>
        <v/>
      </c>
      <c r="O381" s="24" t="str">
        <f aca="false">IF($A381="","",SUMIFS('الحضور والانصراف'!$Q$2:$Q$3001,'الحضور والانصراف'!$B$2:$B$3001,$A381,'الحضور والانصراف'!$A$2:$A$3001,"&gt;="&amp;$D$3,'الحضور والانصراف'!$A$2:$A$3001,"&lt;="&amp;$F$3))</f>
        <v/>
      </c>
      <c r="P381" s="24" t="str">
        <f aca="false">IF($A381="","",SUMIFS('الحضور والانصراف'!$R$2:$R$3001,'الحضور والانصراف'!$B$2:$B$3001,$A381,'الحضور والانصراف'!$A$2:$A$3001,"&gt;="&amp;$D$3,'الحضور والانصراف'!$A$2:$A$3001,"&lt;="&amp;$F$3))</f>
        <v/>
      </c>
      <c r="Q381" s="24" t="str">
        <f aca="false">IF($A381="","",M381+N381-O381-P381)</f>
        <v/>
      </c>
    </row>
    <row r="382" customFormat="false" ht="15" hidden="false" customHeight="false" outlineLevel="0" collapsed="false">
      <c r="A382" s="18" t="str">
        <f aca="false">IF(الموظفين!A378="","",الموظفين!A378)</f>
        <v/>
      </c>
      <c r="B382" s="18" t="str">
        <f aca="false">IF($A382="","",الموظفين!B378)</f>
        <v/>
      </c>
      <c r="C382" s="18" t="str">
        <f aca="false">IF($A382="","",IF(الموظفين!C378="","",الموظفين!C378))</f>
        <v/>
      </c>
      <c r="D382" s="22" t="str">
        <f aca="false">IF($A382="","",COUNTIFS('الحضور والانصراف'!$B$2:$B$3001,$A382,'الحضور والانصراف'!$P$2:$P$3001,"حاضر",'الحضور والانصراف'!$A$2:$A$3001,"&gt;="&amp;$D$3,'الحضور والانصراف'!$A$2:$A$3001,"&lt;="&amp;$F$3)+COUNTIFS('الحضور والانصراف'!$B$2:$B$3001,$A382,'الحضور والانصراف'!$P$2:$P$3001,"متأخر",'الحضور والانصراف'!$A$2:$A$3001,"&gt;="&amp;$D$3,'الحضور والانصراف'!$A$2:$A$3001,"&lt;="&amp;$F$3)+COUNTIFS('الحضور والانصراف'!$B$2:$B$3001,$A382,'الحضور والانصراف'!$P$2:$P$3001,"بدون انصراف",'الحضور والانصراف'!$A$2:$A$3001,"&gt;="&amp;$D$3,'الحضور والانصراف'!$A$2:$A$3001,"&lt;="&amp;$F$3))</f>
        <v/>
      </c>
      <c r="E382" s="22" t="str">
        <f aca="false">IF($A382="","",COUNTIFS('الحضور والانصراف'!$B$2:$B$3001,$A382,'الحضور والانصراف'!$P$2:$P$3001,"متأخر",'الحضور والانصراف'!$A$2:$A$3001,"&gt;="&amp;$D$3,'الحضور والانصراف'!$A$2:$A$3001,"&lt;="&amp;$F$3))</f>
        <v/>
      </c>
      <c r="F382" s="22" t="str">
        <f aca="false">IF($A382="","",COUNTIFS('الحضور والانصراف'!$B$2:$B$3001,$A382,'الحضور والانصراف'!$P$2:$P$3001,"غائب",'الحضور والانصراف'!$A$2:$A$3001,"&gt;="&amp;$D$3,'الحضور والانصراف'!$A$2:$A$3001,"&lt;="&amp;$F$3)+COUNTIFS('الحضور والانصراف'!$B$2:$B$3001,$A382,'الحضور والانصراف'!$P$2:$P$3001,"غياب",'الحضور والانصراف'!$A$2:$A$3001,"&gt;="&amp;$D$3,'الحضور والانصراف'!$A$2:$A$3001,"&lt;="&amp;$F$3))</f>
        <v/>
      </c>
      <c r="G382" s="22" t="str">
        <f aca="false">IF($A382="","",SUMIFS(الإجازات!$I$2:$I$1001,الإجازات!$A$2:$A$1001,$A382,الإجازات!$G$2:$G$1001,"مقبولة"))</f>
        <v/>
      </c>
      <c r="H382" s="21" t="str">
        <f aca="false">IF($A382="","",SUMIFS('الحضور والانصراف'!$J$2:$J$3001,'الحضور والانصراف'!$B$2:$B$3001,$A382,'الحضور والانصراف'!$A$2:$A$3001,"&gt;="&amp;$D$3,'الحضور والانصراف'!$A$2:$A$3001,"&lt;="&amp;$F$3))</f>
        <v/>
      </c>
      <c r="I382" s="22" t="str">
        <f aca="false">IF($A382="","",SUMIFS('الحضور والانصراف'!$K$2:$K$3001,'الحضور والانصراف'!$B$2:$B$3001,$A382,'الحضور والانصراف'!$A$2:$A$3001,"&gt;="&amp;$D$3,'الحضور والانصراف'!$A$2:$A$3001,"&lt;="&amp;$F$3))</f>
        <v/>
      </c>
      <c r="J382" s="22" t="str">
        <f aca="false">IF($A382="","",SUMIFS('الحضور والانصراف'!$L$2:$L$3001,'الحضور والانصراف'!$B$2:$B$3001,$A382,'الحضور والانصراف'!$A$2:$A$3001,"&gt;="&amp;$D$3,'الحضور والانصراف'!$A$2:$A$3001,"&lt;="&amp;$F$3))</f>
        <v/>
      </c>
      <c r="K382" s="21" t="str">
        <f aca="false">IF($A382="","",ROUND(SUMIFS('الحضور والانصراف'!$M$2:$M$3001,'الحضور والانصراف'!$B$2:$B$3001,$A382,'الحضور والانصراف'!$A$2:$A$3001,"&gt;="&amp;$D$3,'الحضور والانصراف'!$A$2:$A$3001,"&lt;="&amp;$F$3)/60,2))</f>
        <v/>
      </c>
      <c r="L382" s="21" t="str">
        <f aca="false">IF($A382="","",SUMIFS(المأموريات!$F$2:$F$1001,المأموريات!$A$2:$A$1001,$A382,المأموريات!$C$2:$C$1001,"&gt;="&amp;$D$3,المأموريات!$C$2:$C$1001,"&lt;="&amp;$F$3,المأموريات!$H$2:$H$1001,"موافق"))</f>
        <v/>
      </c>
      <c r="M382" s="24" t="str">
        <f aca="false">IF($A382="","",N(الموظفين!K378))</f>
        <v/>
      </c>
      <c r="N382" s="24" t="str">
        <f aca="false">IF($A382="","",SUMIFS('الحضور والانصراف'!$S$2:$S$3001,'الحضور والانصراف'!$B$2:$B$3001,$A382,'الحضور والانصراف'!$A$2:$A$3001,"&gt;="&amp;$D$3,'الحضور والانصراف'!$A$2:$A$3001,"&lt;="&amp;$F$3))</f>
        <v/>
      </c>
      <c r="O382" s="24" t="str">
        <f aca="false">IF($A382="","",SUMIFS('الحضور والانصراف'!$Q$2:$Q$3001,'الحضور والانصراف'!$B$2:$B$3001,$A382,'الحضور والانصراف'!$A$2:$A$3001,"&gt;="&amp;$D$3,'الحضور والانصراف'!$A$2:$A$3001,"&lt;="&amp;$F$3))</f>
        <v/>
      </c>
      <c r="P382" s="24" t="str">
        <f aca="false">IF($A382="","",SUMIFS('الحضور والانصراف'!$R$2:$R$3001,'الحضور والانصراف'!$B$2:$B$3001,$A382,'الحضور والانصراف'!$A$2:$A$3001,"&gt;="&amp;$D$3,'الحضور والانصراف'!$A$2:$A$3001,"&lt;="&amp;$F$3))</f>
        <v/>
      </c>
      <c r="Q382" s="24" t="str">
        <f aca="false">IF($A382="","",M382+N382-O382-P382)</f>
        <v/>
      </c>
    </row>
    <row r="383" customFormat="false" ht="15" hidden="false" customHeight="false" outlineLevel="0" collapsed="false">
      <c r="A383" s="18" t="str">
        <f aca="false">IF(الموظفين!A379="","",الموظفين!A379)</f>
        <v/>
      </c>
      <c r="B383" s="18" t="str">
        <f aca="false">IF($A383="","",الموظفين!B379)</f>
        <v/>
      </c>
      <c r="C383" s="18" t="str">
        <f aca="false">IF($A383="","",IF(الموظفين!C379="","",الموظفين!C379))</f>
        <v/>
      </c>
      <c r="D383" s="22" t="str">
        <f aca="false">IF($A383="","",COUNTIFS('الحضور والانصراف'!$B$2:$B$3001,$A383,'الحضور والانصراف'!$P$2:$P$3001,"حاضر",'الحضور والانصراف'!$A$2:$A$3001,"&gt;="&amp;$D$3,'الحضور والانصراف'!$A$2:$A$3001,"&lt;="&amp;$F$3)+COUNTIFS('الحضور والانصراف'!$B$2:$B$3001,$A383,'الحضور والانصراف'!$P$2:$P$3001,"متأخر",'الحضور والانصراف'!$A$2:$A$3001,"&gt;="&amp;$D$3,'الحضور والانصراف'!$A$2:$A$3001,"&lt;="&amp;$F$3)+COUNTIFS('الحضور والانصراف'!$B$2:$B$3001,$A383,'الحضور والانصراف'!$P$2:$P$3001,"بدون انصراف",'الحضور والانصراف'!$A$2:$A$3001,"&gt;="&amp;$D$3,'الحضور والانصراف'!$A$2:$A$3001,"&lt;="&amp;$F$3))</f>
        <v/>
      </c>
      <c r="E383" s="22" t="str">
        <f aca="false">IF($A383="","",COUNTIFS('الحضور والانصراف'!$B$2:$B$3001,$A383,'الحضور والانصراف'!$P$2:$P$3001,"متأخر",'الحضور والانصراف'!$A$2:$A$3001,"&gt;="&amp;$D$3,'الحضور والانصراف'!$A$2:$A$3001,"&lt;="&amp;$F$3))</f>
        <v/>
      </c>
      <c r="F383" s="22" t="str">
        <f aca="false">IF($A383="","",COUNTIFS('الحضور والانصراف'!$B$2:$B$3001,$A383,'الحضور والانصراف'!$P$2:$P$3001,"غائب",'الحضور والانصراف'!$A$2:$A$3001,"&gt;="&amp;$D$3,'الحضور والانصراف'!$A$2:$A$3001,"&lt;="&amp;$F$3)+COUNTIFS('الحضور والانصراف'!$B$2:$B$3001,$A383,'الحضور والانصراف'!$P$2:$P$3001,"غياب",'الحضور والانصراف'!$A$2:$A$3001,"&gt;="&amp;$D$3,'الحضور والانصراف'!$A$2:$A$3001,"&lt;="&amp;$F$3))</f>
        <v/>
      </c>
      <c r="G383" s="22" t="str">
        <f aca="false">IF($A383="","",SUMIFS(الإجازات!$I$2:$I$1001,الإجازات!$A$2:$A$1001,$A383,الإجازات!$G$2:$G$1001,"مقبولة"))</f>
        <v/>
      </c>
      <c r="H383" s="21" t="str">
        <f aca="false">IF($A383="","",SUMIFS('الحضور والانصراف'!$J$2:$J$3001,'الحضور والانصراف'!$B$2:$B$3001,$A383,'الحضور والانصراف'!$A$2:$A$3001,"&gt;="&amp;$D$3,'الحضور والانصراف'!$A$2:$A$3001,"&lt;="&amp;$F$3))</f>
        <v/>
      </c>
      <c r="I383" s="22" t="str">
        <f aca="false">IF($A383="","",SUMIFS('الحضور والانصراف'!$K$2:$K$3001,'الحضور والانصراف'!$B$2:$B$3001,$A383,'الحضور والانصراف'!$A$2:$A$3001,"&gt;="&amp;$D$3,'الحضور والانصراف'!$A$2:$A$3001,"&lt;="&amp;$F$3))</f>
        <v/>
      </c>
      <c r="J383" s="22" t="str">
        <f aca="false">IF($A383="","",SUMIFS('الحضور والانصراف'!$L$2:$L$3001,'الحضور والانصراف'!$B$2:$B$3001,$A383,'الحضور والانصراف'!$A$2:$A$3001,"&gt;="&amp;$D$3,'الحضور والانصراف'!$A$2:$A$3001,"&lt;="&amp;$F$3))</f>
        <v/>
      </c>
      <c r="K383" s="21" t="str">
        <f aca="false">IF($A383="","",ROUND(SUMIFS('الحضور والانصراف'!$M$2:$M$3001,'الحضور والانصراف'!$B$2:$B$3001,$A383,'الحضور والانصراف'!$A$2:$A$3001,"&gt;="&amp;$D$3,'الحضور والانصراف'!$A$2:$A$3001,"&lt;="&amp;$F$3)/60,2))</f>
        <v/>
      </c>
      <c r="L383" s="21" t="str">
        <f aca="false">IF($A383="","",SUMIFS(المأموريات!$F$2:$F$1001,المأموريات!$A$2:$A$1001,$A383,المأموريات!$C$2:$C$1001,"&gt;="&amp;$D$3,المأموريات!$C$2:$C$1001,"&lt;="&amp;$F$3,المأموريات!$H$2:$H$1001,"موافق"))</f>
        <v/>
      </c>
      <c r="M383" s="24" t="str">
        <f aca="false">IF($A383="","",N(الموظفين!K379))</f>
        <v/>
      </c>
      <c r="N383" s="24" t="str">
        <f aca="false">IF($A383="","",SUMIFS('الحضور والانصراف'!$S$2:$S$3001,'الحضور والانصراف'!$B$2:$B$3001,$A383,'الحضور والانصراف'!$A$2:$A$3001,"&gt;="&amp;$D$3,'الحضور والانصراف'!$A$2:$A$3001,"&lt;="&amp;$F$3))</f>
        <v/>
      </c>
      <c r="O383" s="24" t="str">
        <f aca="false">IF($A383="","",SUMIFS('الحضور والانصراف'!$Q$2:$Q$3001,'الحضور والانصراف'!$B$2:$B$3001,$A383,'الحضور والانصراف'!$A$2:$A$3001,"&gt;="&amp;$D$3,'الحضور والانصراف'!$A$2:$A$3001,"&lt;="&amp;$F$3))</f>
        <v/>
      </c>
      <c r="P383" s="24" t="str">
        <f aca="false">IF($A383="","",SUMIFS('الحضور والانصراف'!$R$2:$R$3001,'الحضور والانصراف'!$B$2:$B$3001,$A383,'الحضور والانصراف'!$A$2:$A$3001,"&gt;="&amp;$D$3,'الحضور والانصراف'!$A$2:$A$3001,"&lt;="&amp;$F$3))</f>
        <v/>
      </c>
      <c r="Q383" s="24" t="str">
        <f aca="false">IF($A383="","",M383+N383-O383-P383)</f>
        <v/>
      </c>
    </row>
    <row r="384" customFormat="false" ht="15" hidden="false" customHeight="false" outlineLevel="0" collapsed="false">
      <c r="A384" s="18" t="str">
        <f aca="false">IF(الموظفين!A380="","",الموظفين!A380)</f>
        <v/>
      </c>
      <c r="B384" s="18" t="str">
        <f aca="false">IF($A384="","",الموظفين!B380)</f>
        <v/>
      </c>
      <c r="C384" s="18" t="str">
        <f aca="false">IF($A384="","",IF(الموظفين!C380="","",الموظفين!C380))</f>
        <v/>
      </c>
      <c r="D384" s="22" t="str">
        <f aca="false">IF($A384="","",COUNTIFS('الحضور والانصراف'!$B$2:$B$3001,$A384,'الحضور والانصراف'!$P$2:$P$3001,"حاضر",'الحضور والانصراف'!$A$2:$A$3001,"&gt;="&amp;$D$3,'الحضور والانصراف'!$A$2:$A$3001,"&lt;="&amp;$F$3)+COUNTIFS('الحضور والانصراف'!$B$2:$B$3001,$A384,'الحضور والانصراف'!$P$2:$P$3001,"متأخر",'الحضور والانصراف'!$A$2:$A$3001,"&gt;="&amp;$D$3,'الحضور والانصراف'!$A$2:$A$3001,"&lt;="&amp;$F$3)+COUNTIFS('الحضور والانصراف'!$B$2:$B$3001,$A384,'الحضور والانصراف'!$P$2:$P$3001,"بدون انصراف",'الحضور والانصراف'!$A$2:$A$3001,"&gt;="&amp;$D$3,'الحضور والانصراف'!$A$2:$A$3001,"&lt;="&amp;$F$3))</f>
        <v/>
      </c>
      <c r="E384" s="22" t="str">
        <f aca="false">IF($A384="","",COUNTIFS('الحضور والانصراف'!$B$2:$B$3001,$A384,'الحضور والانصراف'!$P$2:$P$3001,"متأخر",'الحضور والانصراف'!$A$2:$A$3001,"&gt;="&amp;$D$3,'الحضور والانصراف'!$A$2:$A$3001,"&lt;="&amp;$F$3))</f>
        <v/>
      </c>
      <c r="F384" s="22" t="str">
        <f aca="false">IF($A384="","",COUNTIFS('الحضور والانصراف'!$B$2:$B$3001,$A384,'الحضور والانصراف'!$P$2:$P$3001,"غائب",'الحضور والانصراف'!$A$2:$A$3001,"&gt;="&amp;$D$3,'الحضور والانصراف'!$A$2:$A$3001,"&lt;="&amp;$F$3)+COUNTIFS('الحضور والانصراف'!$B$2:$B$3001,$A384,'الحضور والانصراف'!$P$2:$P$3001,"غياب",'الحضور والانصراف'!$A$2:$A$3001,"&gt;="&amp;$D$3,'الحضور والانصراف'!$A$2:$A$3001,"&lt;="&amp;$F$3))</f>
        <v/>
      </c>
      <c r="G384" s="22" t="str">
        <f aca="false">IF($A384="","",SUMIFS(الإجازات!$I$2:$I$1001,الإجازات!$A$2:$A$1001,$A384,الإجازات!$G$2:$G$1001,"مقبولة"))</f>
        <v/>
      </c>
      <c r="H384" s="21" t="str">
        <f aca="false">IF($A384="","",SUMIFS('الحضور والانصراف'!$J$2:$J$3001,'الحضور والانصراف'!$B$2:$B$3001,$A384,'الحضور والانصراف'!$A$2:$A$3001,"&gt;="&amp;$D$3,'الحضور والانصراف'!$A$2:$A$3001,"&lt;="&amp;$F$3))</f>
        <v/>
      </c>
      <c r="I384" s="22" t="str">
        <f aca="false">IF($A384="","",SUMIFS('الحضور والانصراف'!$K$2:$K$3001,'الحضور والانصراف'!$B$2:$B$3001,$A384,'الحضور والانصراف'!$A$2:$A$3001,"&gt;="&amp;$D$3,'الحضور والانصراف'!$A$2:$A$3001,"&lt;="&amp;$F$3))</f>
        <v/>
      </c>
      <c r="J384" s="22" t="str">
        <f aca="false">IF($A384="","",SUMIFS('الحضور والانصراف'!$L$2:$L$3001,'الحضور والانصراف'!$B$2:$B$3001,$A384,'الحضور والانصراف'!$A$2:$A$3001,"&gt;="&amp;$D$3,'الحضور والانصراف'!$A$2:$A$3001,"&lt;="&amp;$F$3))</f>
        <v/>
      </c>
      <c r="K384" s="21" t="str">
        <f aca="false">IF($A384="","",ROUND(SUMIFS('الحضور والانصراف'!$M$2:$M$3001,'الحضور والانصراف'!$B$2:$B$3001,$A384,'الحضور والانصراف'!$A$2:$A$3001,"&gt;="&amp;$D$3,'الحضور والانصراف'!$A$2:$A$3001,"&lt;="&amp;$F$3)/60,2))</f>
        <v/>
      </c>
      <c r="L384" s="21" t="str">
        <f aca="false">IF($A384="","",SUMIFS(المأموريات!$F$2:$F$1001,المأموريات!$A$2:$A$1001,$A384,المأموريات!$C$2:$C$1001,"&gt;="&amp;$D$3,المأموريات!$C$2:$C$1001,"&lt;="&amp;$F$3,المأموريات!$H$2:$H$1001,"موافق"))</f>
        <v/>
      </c>
      <c r="M384" s="24" t="str">
        <f aca="false">IF($A384="","",N(الموظفين!K380))</f>
        <v/>
      </c>
      <c r="N384" s="24" t="str">
        <f aca="false">IF($A384="","",SUMIFS('الحضور والانصراف'!$S$2:$S$3001,'الحضور والانصراف'!$B$2:$B$3001,$A384,'الحضور والانصراف'!$A$2:$A$3001,"&gt;="&amp;$D$3,'الحضور والانصراف'!$A$2:$A$3001,"&lt;="&amp;$F$3))</f>
        <v/>
      </c>
      <c r="O384" s="24" t="str">
        <f aca="false">IF($A384="","",SUMIFS('الحضور والانصراف'!$Q$2:$Q$3001,'الحضور والانصراف'!$B$2:$B$3001,$A384,'الحضور والانصراف'!$A$2:$A$3001,"&gt;="&amp;$D$3,'الحضور والانصراف'!$A$2:$A$3001,"&lt;="&amp;$F$3))</f>
        <v/>
      </c>
      <c r="P384" s="24" t="str">
        <f aca="false">IF($A384="","",SUMIFS('الحضور والانصراف'!$R$2:$R$3001,'الحضور والانصراف'!$B$2:$B$3001,$A384,'الحضور والانصراف'!$A$2:$A$3001,"&gt;="&amp;$D$3,'الحضور والانصراف'!$A$2:$A$3001,"&lt;="&amp;$F$3))</f>
        <v/>
      </c>
      <c r="Q384" s="24" t="str">
        <f aca="false">IF($A384="","",M384+N384-O384-P384)</f>
        <v/>
      </c>
    </row>
    <row r="385" customFormat="false" ht="15" hidden="false" customHeight="false" outlineLevel="0" collapsed="false">
      <c r="A385" s="18" t="str">
        <f aca="false">IF(الموظفين!A381="","",الموظفين!A381)</f>
        <v/>
      </c>
      <c r="B385" s="18" t="str">
        <f aca="false">IF($A385="","",الموظفين!B381)</f>
        <v/>
      </c>
      <c r="C385" s="18" t="str">
        <f aca="false">IF($A385="","",IF(الموظفين!C381="","",الموظفين!C381))</f>
        <v/>
      </c>
      <c r="D385" s="22" t="str">
        <f aca="false">IF($A385="","",COUNTIFS('الحضور والانصراف'!$B$2:$B$3001,$A385,'الحضور والانصراف'!$P$2:$P$3001,"حاضر",'الحضور والانصراف'!$A$2:$A$3001,"&gt;="&amp;$D$3,'الحضور والانصراف'!$A$2:$A$3001,"&lt;="&amp;$F$3)+COUNTIFS('الحضور والانصراف'!$B$2:$B$3001,$A385,'الحضور والانصراف'!$P$2:$P$3001,"متأخر",'الحضور والانصراف'!$A$2:$A$3001,"&gt;="&amp;$D$3,'الحضور والانصراف'!$A$2:$A$3001,"&lt;="&amp;$F$3)+COUNTIFS('الحضور والانصراف'!$B$2:$B$3001,$A385,'الحضور والانصراف'!$P$2:$P$3001,"بدون انصراف",'الحضور والانصراف'!$A$2:$A$3001,"&gt;="&amp;$D$3,'الحضور والانصراف'!$A$2:$A$3001,"&lt;="&amp;$F$3))</f>
        <v/>
      </c>
      <c r="E385" s="22" t="str">
        <f aca="false">IF($A385="","",COUNTIFS('الحضور والانصراف'!$B$2:$B$3001,$A385,'الحضور والانصراف'!$P$2:$P$3001,"متأخر",'الحضور والانصراف'!$A$2:$A$3001,"&gt;="&amp;$D$3,'الحضور والانصراف'!$A$2:$A$3001,"&lt;="&amp;$F$3))</f>
        <v/>
      </c>
      <c r="F385" s="22" t="str">
        <f aca="false">IF($A385="","",COUNTIFS('الحضور والانصراف'!$B$2:$B$3001,$A385,'الحضور والانصراف'!$P$2:$P$3001,"غائب",'الحضور والانصراف'!$A$2:$A$3001,"&gt;="&amp;$D$3,'الحضور والانصراف'!$A$2:$A$3001,"&lt;="&amp;$F$3)+COUNTIFS('الحضور والانصراف'!$B$2:$B$3001,$A385,'الحضور والانصراف'!$P$2:$P$3001,"غياب",'الحضور والانصراف'!$A$2:$A$3001,"&gt;="&amp;$D$3,'الحضور والانصراف'!$A$2:$A$3001,"&lt;="&amp;$F$3))</f>
        <v/>
      </c>
      <c r="G385" s="22" t="str">
        <f aca="false">IF($A385="","",SUMIFS(الإجازات!$I$2:$I$1001,الإجازات!$A$2:$A$1001,$A385,الإجازات!$G$2:$G$1001,"مقبولة"))</f>
        <v/>
      </c>
      <c r="H385" s="21" t="str">
        <f aca="false">IF($A385="","",SUMIFS('الحضور والانصراف'!$J$2:$J$3001,'الحضور والانصراف'!$B$2:$B$3001,$A385,'الحضور والانصراف'!$A$2:$A$3001,"&gt;="&amp;$D$3,'الحضور والانصراف'!$A$2:$A$3001,"&lt;="&amp;$F$3))</f>
        <v/>
      </c>
      <c r="I385" s="22" t="str">
        <f aca="false">IF($A385="","",SUMIFS('الحضور والانصراف'!$K$2:$K$3001,'الحضور والانصراف'!$B$2:$B$3001,$A385,'الحضور والانصراف'!$A$2:$A$3001,"&gt;="&amp;$D$3,'الحضور والانصراف'!$A$2:$A$3001,"&lt;="&amp;$F$3))</f>
        <v/>
      </c>
      <c r="J385" s="22" t="str">
        <f aca="false">IF($A385="","",SUMIFS('الحضور والانصراف'!$L$2:$L$3001,'الحضور والانصراف'!$B$2:$B$3001,$A385,'الحضور والانصراف'!$A$2:$A$3001,"&gt;="&amp;$D$3,'الحضور والانصراف'!$A$2:$A$3001,"&lt;="&amp;$F$3))</f>
        <v/>
      </c>
      <c r="K385" s="21" t="str">
        <f aca="false">IF($A385="","",ROUND(SUMIFS('الحضور والانصراف'!$M$2:$M$3001,'الحضور والانصراف'!$B$2:$B$3001,$A385,'الحضور والانصراف'!$A$2:$A$3001,"&gt;="&amp;$D$3,'الحضور والانصراف'!$A$2:$A$3001,"&lt;="&amp;$F$3)/60,2))</f>
        <v/>
      </c>
      <c r="L385" s="21" t="str">
        <f aca="false">IF($A385="","",SUMIFS(المأموريات!$F$2:$F$1001,المأموريات!$A$2:$A$1001,$A385,المأموريات!$C$2:$C$1001,"&gt;="&amp;$D$3,المأموريات!$C$2:$C$1001,"&lt;="&amp;$F$3,المأموريات!$H$2:$H$1001,"موافق"))</f>
        <v/>
      </c>
      <c r="M385" s="24" t="str">
        <f aca="false">IF($A385="","",N(الموظفين!K381))</f>
        <v/>
      </c>
      <c r="N385" s="24" t="str">
        <f aca="false">IF($A385="","",SUMIFS('الحضور والانصراف'!$S$2:$S$3001,'الحضور والانصراف'!$B$2:$B$3001,$A385,'الحضور والانصراف'!$A$2:$A$3001,"&gt;="&amp;$D$3,'الحضور والانصراف'!$A$2:$A$3001,"&lt;="&amp;$F$3))</f>
        <v/>
      </c>
      <c r="O385" s="24" t="str">
        <f aca="false">IF($A385="","",SUMIFS('الحضور والانصراف'!$Q$2:$Q$3001,'الحضور والانصراف'!$B$2:$B$3001,$A385,'الحضور والانصراف'!$A$2:$A$3001,"&gt;="&amp;$D$3,'الحضور والانصراف'!$A$2:$A$3001,"&lt;="&amp;$F$3))</f>
        <v/>
      </c>
      <c r="P385" s="24" t="str">
        <f aca="false">IF($A385="","",SUMIFS('الحضور والانصراف'!$R$2:$R$3001,'الحضور والانصراف'!$B$2:$B$3001,$A385,'الحضور والانصراف'!$A$2:$A$3001,"&gt;="&amp;$D$3,'الحضور والانصراف'!$A$2:$A$3001,"&lt;="&amp;$F$3))</f>
        <v/>
      </c>
      <c r="Q385" s="24" t="str">
        <f aca="false">IF($A385="","",M385+N385-O385-P385)</f>
        <v/>
      </c>
    </row>
    <row r="386" customFormat="false" ht="15" hidden="false" customHeight="false" outlineLevel="0" collapsed="false">
      <c r="A386" s="18" t="str">
        <f aca="false">IF(الموظفين!A382="","",الموظفين!A382)</f>
        <v/>
      </c>
      <c r="B386" s="18" t="str">
        <f aca="false">IF($A386="","",الموظفين!B382)</f>
        <v/>
      </c>
      <c r="C386" s="18" t="str">
        <f aca="false">IF($A386="","",IF(الموظفين!C382="","",الموظفين!C382))</f>
        <v/>
      </c>
      <c r="D386" s="22" t="str">
        <f aca="false">IF($A386="","",COUNTIFS('الحضور والانصراف'!$B$2:$B$3001,$A386,'الحضور والانصراف'!$P$2:$P$3001,"حاضر",'الحضور والانصراف'!$A$2:$A$3001,"&gt;="&amp;$D$3,'الحضور والانصراف'!$A$2:$A$3001,"&lt;="&amp;$F$3)+COUNTIFS('الحضور والانصراف'!$B$2:$B$3001,$A386,'الحضور والانصراف'!$P$2:$P$3001,"متأخر",'الحضور والانصراف'!$A$2:$A$3001,"&gt;="&amp;$D$3,'الحضور والانصراف'!$A$2:$A$3001,"&lt;="&amp;$F$3)+COUNTIFS('الحضور والانصراف'!$B$2:$B$3001,$A386,'الحضور والانصراف'!$P$2:$P$3001,"بدون انصراف",'الحضور والانصراف'!$A$2:$A$3001,"&gt;="&amp;$D$3,'الحضور والانصراف'!$A$2:$A$3001,"&lt;="&amp;$F$3))</f>
        <v/>
      </c>
      <c r="E386" s="22" t="str">
        <f aca="false">IF($A386="","",COUNTIFS('الحضور والانصراف'!$B$2:$B$3001,$A386,'الحضور والانصراف'!$P$2:$P$3001,"متأخر",'الحضور والانصراف'!$A$2:$A$3001,"&gt;="&amp;$D$3,'الحضور والانصراف'!$A$2:$A$3001,"&lt;="&amp;$F$3))</f>
        <v/>
      </c>
      <c r="F386" s="22" t="str">
        <f aca="false">IF($A386="","",COUNTIFS('الحضور والانصراف'!$B$2:$B$3001,$A386,'الحضور والانصراف'!$P$2:$P$3001,"غائب",'الحضور والانصراف'!$A$2:$A$3001,"&gt;="&amp;$D$3,'الحضور والانصراف'!$A$2:$A$3001,"&lt;="&amp;$F$3)+COUNTIFS('الحضور والانصراف'!$B$2:$B$3001,$A386,'الحضور والانصراف'!$P$2:$P$3001,"غياب",'الحضور والانصراف'!$A$2:$A$3001,"&gt;="&amp;$D$3,'الحضور والانصراف'!$A$2:$A$3001,"&lt;="&amp;$F$3))</f>
        <v/>
      </c>
      <c r="G386" s="22" t="str">
        <f aca="false">IF($A386="","",SUMIFS(الإجازات!$I$2:$I$1001,الإجازات!$A$2:$A$1001,$A386,الإجازات!$G$2:$G$1001,"مقبولة"))</f>
        <v/>
      </c>
      <c r="H386" s="21" t="str">
        <f aca="false">IF($A386="","",SUMIFS('الحضور والانصراف'!$J$2:$J$3001,'الحضور والانصراف'!$B$2:$B$3001,$A386,'الحضور والانصراف'!$A$2:$A$3001,"&gt;="&amp;$D$3,'الحضور والانصراف'!$A$2:$A$3001,"&lt;="&amp;$F$3))</f>
        <v/>
      </c>
      <c r="I386" s="22" t="str">
        <f aca="false">IF($A386="","",SUMIFS('الحضور والانصراف'!$K$2:$K$3001,'الحضور والانصراف'!$B$2:$B$3001,$A386,'الحضور والانصراف'!$A$2:$A$3001,"&gt;="&amp;$D$3,'الحضور والانصراف'!$A$2:$A$3001,"&lt;="&amp;$F$3))</f>
        <v/>
      </c>
      <c r="J386" s="22" t="str">
        <f aca="false">IF($A386="","",SUMIFS('الحضور والانصراف'!$L$2:$L$3001,'الحضور والانصراف'!$B$2:$B$3001,$A386,'الحضور والانصراف'!$A$2:$A$3001,"&gt;="&amp;$D$3,'الحضور والانصراف'!$A$2:$A$3001,"&lt;="&amp;$F$3))</f>
        <v/>
      </c>
      <c r="K386" s="21" t="str">
        <f aca="false">IF($A386="","",ROUND(SUMIFS('الحضور والانصراف'!$M$2:$M$3001,'الحضور والانصراف'!$B$2:$B$3001,$A386,'الحضور والانصراف'!$A$2:$A$3001,"&gt;="&amp;$D$3,'الحضور والانصراف'!$A$2:$A$3001,"&lt;="&amp;$F$3)/60,2))</f>
        <v/>
      </c>
      <c r="L386" s="21" t="str">
        <f aca="false">IF($A386="","",SUMIFS(المأموريات!$F$2:$F$1001,المأموريات!$A$2:$A$1001,$A386,المأموريات!$C$2:$C$1001,"&gt;="&amp;$D$3,المأموريات!$C$2:$C$1001,"&lt;="&amp;$F$3,المأموريات!$H$2:$H$1001,"موافق"))</f>
        <v/>
      </c>
      <c r="M386" s="24" t="str">
        <f aca="false">IF($A386="","",N(الموظفين!K382))</f>
        <v/>
      </c>
      <c r="N386" s="24" t="str">
        <f aca="false">IF($A386="","",SUMIFS('الحضور والانصراف'!$S$2:$S$3001,'الحضور والانصراف'!$B$2:$B$3001,$A386,'الحضور والانصراف'!$A$2:$A$3001,"&gt;="&amp;$D$3,'الحضور والانصراف'!$A$2:$A$3001,"&lt;="&amp;$F$3))</f>
        <v/>
      </c>
      <c r="O386" s="24" t="str">
        <f aca="false">IF($A386="","",SUMIFS('الحضور والانصراف'!$Q$2:$Q$3001,'الحضور والانصراف'!$B$2:$B$3001,$A386,'الحضور والانصراف'!$A$2:$A$3001,"&gt;="&amp;$D$3,'الحضور والانصراف'!$A$2:$A$3001,"&lt;="&amp;$F$3))</f>
        <v/>
      </c>
      <c r="P386" s="24" t="str">
        <f aca="false">IF($A386="","",SUMIFS('الحضور والانصراف'!$R$2:$R$3001,'الحضور والانصراف'!$B$2:$B$3001,$A386,'الحضور والانصراف'!$A$2:$A$3001,"&gt;="&amp;$D$3,'الحضور والانصراف'!$A$2:$A$3001,"&lt;="&amp;$F$3))</f>
        <v/>
      </c>
      <c r="Q386" s="24" t="str">
        <f aca="false">IF($A386="","",M386+N386-O386-P386)</f>
        <v/>
      </c>
    </row>
    <row r="387" customFormat="false" ht="15" hidden="false" customHeight="false" outlineLevel="0" collapsed="false">
      <c r="A387" s="18" t="str">
        <f aca="false">IF(الموظفين!A383="","",الموظفين!A383)</f>
        <v/>
      </c>
      <c r="B387" s="18" t="str">
        <f aca="false">IF($A387="","",الموظفين!B383)</f>
        <v/>
      </c>
      <c r="C387" s="18" t="str">
        <f aca="false">IF($A387="","",IF(الموظفين!C383="","",الموظفين!C383))</f>
        <v/>
      </c>
      <c r="D387" s="22" t="str">
        <f aca="false">IF($A387="","",COUNTIFS('الحضور والانصراف'!$B$2:$B$3001,$A387,'الحضور والانصراف'!$P$2:$P$3001,"حاضر",'الحضور والانصراف'!$A$2:$A$3001,"&gt;="&amp;$D$3,'الحضور والانصراف'!$A$2:$A$3001,"&lt;="&amp;$F$3)+COUNTIFS('الحضور والانصراف'!$B$2:$B$3001,$A387,'الحضور والانصراف'!$P$2:$P$3001,"متأخر",'الحضور والانصراف'!$A$2:$A$3001,"&gt;="&amp;$D$3,'الحضور والانصراف'!$A$2:$A$3001,"&lt;="&amp;$F$3)+COUNTIFS('الحضور والانصراف'!$B$2:$B$3001,$A387,'الحضور والانصراف'!$P$2:$P$3001,"بدون انصراف",'الحضور والانصراف'!$A$2:$A$3001,"&gt;="&amp;$D$3,'الحضور والانصراف'!$A$2:$A$3001,"&lt;="&amp;$F$3))</f>
        <v/>
      </c>
      <c r="E387" s="22" t="str">
        <f aca="false">IF($A387="","",COUNTIFS('الحضور والانصراف'!$B$2:$B$3001,$A387,'الحضور والانصراف'!$P$2:$P$3001,"متأخر",'الحضور والانصراف'!$A$2:$A$3001,"&gt;="&amp;$D$3,'الحضور والانصراف'!$A$2:$A$3001,"&lt;="&amp;$F$3))</f>
        <v/>
      </c>
      <c r="F387" s="22" t="str">
        <f aca="false">IF($A387="","",COUNTIFS('الحضور والانصراف'!$B$2:$B$3001,$A387,'الحضور والانصراف'!$P$2:$P$3001,"غائب",'الحضور والانصراف'!$A$2:$A$3001,"&gt;="&amp;$D$3,'الحضور والانصراف'!$A$2:$A$3001,"&lt;="&amp;$F$3)+COUNTIFS('الحضور والانصراف'!$B$2:$B$3001,$A387,'الحضور والانصراف'!$P$2:$P$3001,"غياب",'الحضور والانصراف'!$A$2:$A$3001,"&gt;="&amp;$D$3,'الحضور والانصراف'!$A$2:$A$3001,"&lt;="&amp;$F$3))</f>
        <v/>
      </c>
      <c r="G387" s="22" t="str">
        <f aca="false">IF($A387="","",SUMIFS(الإجازات!$I$2:$I$1001,الإجازات!$A$2:$A$1001,$A387,الإجازات!$G$2:$G$1001,"مقبولة"))</f>
        <v/>
      </c>
      <c r="H387" s="21" t="str">
        <f aca="false">IF($A387="","",SUMIFS('الحضور والانصراف'!$J$2:$J$3001,'الحضور والانصراف'!$B$2:$B$3001,$A387,'الحضور والانصراف'!$A$2:$A$3001,"&gt;="&amp;$D$3,'الحضور والانصراف'!$A$2:$A$3001,"&lt;="&amp;$F$3))</f>
        <v/>
      </c>
      <c r="I387" s="22" t="str">
        <f aca="false">IF($A387="","",SUMIFS('الحضور والانصراف'!$K$2:$K$3001,'الحضور والانصراف'!$B$2:$B$3001,$A387,'الحضور والانصراف'!$A$2:$A$3001,"&gt;="&amp;$D$3,'الحضور والانصراف'!$A$2:$A$3001,"&lt;="&amp;$F$3))</f>
        <v/>
      </c>
      <c r="J387" s="22" t="str">
        <f aca="false">IF($A387="","",SUMIFS('الحضور والانصراف'!$L$2:$L$3001,'الحضور والانصراف'!$B$2:$B$3001,$A387,'الحضور والانصراف'!$A$2:$A$3001,"&gt;="&amp;$D$3,'الحضور والانصراف'!$A$2:$A$3001,"&lt;="&amp;$F$3))</f>
        <v/>
      </c>
      <c r="K387" s="21" t="str">
        <f aca="false">IF($A387="","",ROUND(SUMIFS('الحضور والانصراف'!$M$2:$M$3001,'الحضور والانصراف'!$B$2:$B$3001,$A387,'الحضور والانصراف'!$A$2:$A$3001,"&gt;="&amp;$D$3,'الحضور والانصراف'!$A$2:$A$3001,"&lt;="&amp;$F$3)/60,2))</f>
        <v/>
      </c>
      <c r="L387" s="21" t="str">
        <f aca="false">IF($A387="","",SUMIFS(المأموريات!$F$2:$F$1001,المأموريات!$A$2:$A$1001,$A387,المأموريات!$C$2:$C$1001,"&gt;="&amp;$D$3,المأموريات!$C$2:$C$1001,"&lt;="&amp;$F$3,المأموريات!$H$2:$H$1001,"موافق"))</f>
        <v/>
      </c>
      <c r="M387" s="24" t="str">
        <f aca="false">IF($A387="","",N(الموظفين!K383))</f>
        <v/>
      </c>
      <c r="N387" s="24" t="str">
        <f aca="false">IF($A387="","",SUMIFS('الحضور والانصراف'!$S$2:$S$3001,'الحضور والانصراف'!$B$2:$B$3001,$A387,'الحضور والانصراف'!$A$2:$A$3001,"&gt;="&amp;$D$3,'الحضور والانصراف'!$A$2:$A$3001,"&lt;="&amp;$F$3))</f>
        <v/>
      </c>
      <c r="O387" s="24" t="str">
        <f aca="false">IF($A387="","",SUMIFS('الحضور والانصراف'!$Q$2:$Q$3001,'الحضور والانصراف'!$B$2:$B$3001,$A387,'الحضور والانصراف'!$A$2:$A$3001,"&gt;="&amp;$D$3,'الحضور والانصراف'!$A$2:$A$3001,"&lt;="&amp;$F$3))</f>
        <v/>
      </c>
      <c r="P387" s="24" t="str">
        <f aca="false">IF($A387="","",SUMIFS('الحضور والانصراف'!$R$2:$R$3001,'الحضور والانصراف'!$B$2:$B$3001,$A387,'الحضور والانصراف'!$A$2:$A$3001,"&gt;="&amp;$D$3,'الحضور والانصراف'!$A$2:$A$3001,"&lt;="&amp;$F$3))</f>
        <v/>
      </c>
      <c r="Q387" s="24" t="str">
        <f aca="false">IF($A387="","",M387+N387-O387-P387)</f>
        <v/>
      </c>
    </row>
    <row r="388" customFormat="false" ht="15" hidden="false" customHeight="false" outlineLevel="0" collapsed="false">
      <c r="A388" s="18" t="str">
        <f aca="false">IF(الموظفين!A384="","",الموظفين!A384)</f>
        <v/>
      </c>
      <c r="B388" s="18" t="str">
        <f aca="false">IF($A388="","",الموظفين!B384)</f>
        <v/>
      </c>
      <c r="C388" s="18" t="str">
        <f aca="false">IF($A388="","",IF(الموظفين!C384="","",الموظفين!C384))</f>
        <v/>
      </c>
      <c r="D388" s="22" t="str">
        <f aca="false">IF($A388="","",COUNTIFS('الحضور والانصراف'!$B$2:$B$3001,$A388,'الحضور والانصراف'!$P$2:$P$3001,"حاضر",'الحضور والانصراف'!$A$2:$A$3001,"&gt;="&amp;$D$3,'الحضور والانصراف'!$A$2:$A$3001,"&lt;="&amp;$F$3)+COUNTIFS('الحضور والانصراف'!$B$2:$B$3001,$A388,'الحضور والانصراف'!$P$2:$P$3001,"متأخر",'الحضور والانصراف'!$A$2:$A$3001,"&gt;="&amp;$D$3,'الحضور والانصراف'!$A$2:$A$3001,"&lt;="&amp;$F$3)+COUNTIFS('الحضور والانصراف'!$B$2:$B$3001,$A388,'الحضور والانصراف'!$P$2:$P$3001,"بدون انصراف",'الحضور والانصراف'!$A$2:$A$3001,"&gt;="&amp;$D$3,'الحضور والانصراف'!$A$2:$A$3001,"&lt;="&amp;$F$3))</f>
        <v/>
      </c>
      <c r="E388" s="22" t="str">
        <f aca="false">IF($A388="","",COUNTIFS('الحضور والانصراف'!$B$2:$B$3001,$A388,'الحضور والانصراف'!$P$2:$P$3001,"متأخر",'الحضور والانصراف'!$A$2:$A$3001,"&gt;="&amp;$D$3,'الحضور والانصراف'!$A$2:$A$3001,"&lt;="&amp;$F$3))</f>
        <v/>
      </c>
      <c r="F388" s="22" t="str">
        <f aca="false">IF($A388="","",COUNTIFS('الحضور والانصراف'!$B$2:$B$3001,$A388,'الحضور والانصراف'!$P$2:$P$3001,"غائب",'الحضور والانصراف'!$A$2:$A$3001,"&gt;="&amp;$D$3,'الحضور والانصراف'!$A$2:$A$3001,"&lt;="&amp;$F$3)+COUNTIFS('الحضور والانصراف'!$B$2:$B$3001,$A388,'الحضور والانصراف'!$P$2:$P$3001,"غياب",'الحضور والانصراف'!$A$2:$A$3001,"&gt;="&amp;$D$3,'الحضور والانصراف'!$A$2:$A$3001,"&lt;="&amp;$F$3))</f>
        <v/>
      </c>
      <c r="G388" s="22" t="str">
        <f aca="false">IF($A388="","",SUMIFS(الإجازات!$I$2:$I$1001,الإجازات!$A$2:$A$1001,$A388,الإجازات!$G$2:$G$1001,"مقبولة"))</f>
        <v/>
      </c>
      <c r="H388" s="21" t="str">
        <f aca="false">IF($A388="","",SUMIFS('الحضور والانصراف'!$J$2:$J$3001,'الحضور والانصراف'!$B$2:$B$3001,$A388,'الحضور والانصراف'!$A$2:$A$3001,"&gt;="&amp;$D$3,'الحضور والانصراف'!$A$2:$A$3001,"&lt;="&amp;$F$3))</f>
        <v/>
      </c>
      <c r="I388" s="22" t="str">
        <f aca="false">IF($A388="","",SUMIFS('الحضور والانصراف'!$K$2:$K$3001,'الحضور والانصراف'!$B$2:$B$3001,$A388,'الحضور والانصراف'!$A$2:$A$3001,"&gt;="&amp;$D$3,'الحضور والانصراف'!$A$2:$A$3001,"&lt;="&amp;$F$3))</f>
        <v/>
      </c>
      <c r="J388" s="22" t="str">
        <f aca="false">IF($A388="","",SUMIFS('الحضور والانصراف'!$L$2:$L$3001,'الحضور والانصراف'!$B$2:$B$3001,$A388,'الحضور والانصراف'!$A$2:$A$3001,"&gt;="&amp;$D$3,'الحضور والانصراف'!$A$2:$A$3001,"&lt;="&amp;$F$3))</f>
        <v/>
      </c>
      <c r="K388" s="21" t="str">
        <f aca="false">IF($A388="","",ROUND(SUMIFS('الحضور والانصراف'!$M$2:$M$3001,'الحضور والانصراف'!$B$2:$B$3001,$A388,'الحضور والانصراف'!$A$2:$A$3001,"&gt;="&amp;$D$3,'الحضور والانصراف'!$A$2:$A$3001,"&lt;="&amp;$F$3)/60,2))</f>
        <v/>
      </c>
      <c r="L388" s="21" t="str">
        <f aca="false">IF($A388="","",SUMIFS(المأموريات!$F$2:$F$1001,المأموريات!$A$2:$A$1001,$A388,المأموريات!$C$2:$C$1001,"&gt;="&amp;$D$3,المأموريات!$C$2:$C$1001,"&lt;="&amp;$F$3,المأموريات!$H$2:$H$1001,"موافق"))</f>
        <v/>
      </c>
      <c r="M388" s="24" t="str">
        <f aca="false">IF($A388="","",N(الموظفين!K384))</f>
        <v/>
      </c>
      <c r="N388" s="24" t="str">
        <f aca="false">IF($A388="","",SUMIFS('الحضور والانصراف'!$S$2:$S$3001,'الحضور والانصراف'!$B$2:$B$3001,$A388,'الحضور والانصراف'!$A$2:$A$3001,"&gt;="&amp;$D$3,'الحضور والانصراف'!$A$2:$A$3001,"&lt;="&amp;$F$3))</f>
        <v/>
      </c>
      <c r="O388" s="24" t="str">
        <f aca="false">IF($A388="","",SUMIFS('الحضور والانصراف'!$Q$2:$Q$3001,'الحضور والانصراف'!$B$2:$B$3001,$A388,'الحضور والانصراف'!$A$2:$A$3001,"&gt;="&amp;$D$3,'الحضور والانصراف'!$A$2:$A$3001,"&lt;="&amp;$F$3))</f>
        <v/>
      </c>
      <c r="P388" s="24" t="str">
        <f aca="false">IF($A388="","",SUMIFS('الحضور والانصراف'!$R$2:$R$3001,'الحضور والانصراف'!$B$2:$B$3001,$A388,'الحضور والانصراف'!$A$2:$A$3001,"&gt;="&amp;$D$3,'الحضور والانصراف'!$A$2:$A$3001,"&lt;="&amp;$F$3))</f>
        <v/>
      </c>
      <c r="Q388" s="24" t="str">
        <f aca="false">IF($A388="","",M388+N388-O388-P388)</f>
        <v/>
      </c>
    </row>
    <row r="389" customFormat="false" ht="15" hidden="false" customHeight="false" outlineLevel="0" collapsed="false">
      <c r="A389" s="18" t="str">
        <f aca="false">IF(الموظفين!A385="","",الموظفين!A385)</f>
        <v/>
      </c>
      <c r="B389" s="18" t="str">
        <f aca="false">IF($A389="","",الموظفين!B385)</f>
        <v/>
      </c>
      <c r="C389" s="18" t="str">
        <f aca="false">IF($A389="","",IF(الموظفين!C385="","",الموظفين!C385))</f>
        <v/>
      </c>
      <c r="D389" s="22" t="str">
        <f aca="false">IF($A389="","",COUNTIFS('الحضور والانصراف'!$B$2:$B$3001,$A389,'الحضور والانصراف'!$P$2:$P$3001,"حاضر",'الحضور والانصراف'!$A$2:$A$3001,"&gt;="&amp;$D$3,'الحضور والانصراف'!$A$2:$A$3001,"&lt;="&amp;$F$3)+COUNTIFS('الحضور والانصراف'!$B$2:$B$3001,$A389,'الحضور والانصراف'!$P$2:$P$3001,"متأخر",'الحضور والانصراف'!$A$2:$A$3001,"&gt;="&amp;$D$3,'الحضور والانصراف'!$A$2:$A$3001,"&lt;="&amp;$F$3)+COUNTIFS('الحضور والانصراف'!$B$2:$B$3001,$A389,'الحضور والانصراف'!$P$2:$P$3001,"بدون انصراف",'الحضور والانصراف'!$A$2:$A$3001,"&gt;="&amp;$D$3,'الحضور والانصراف'!$A$2:$A$3001,"&lt;="&amp;$F$3))</f>
        <v/>
      </c>
      <c r="E389" s="22" t="str">
        <f aca="false">IF($A389="","",COUNTIFS('الحضور والانصراف'!$B$2:$B$3001,$A389,'الحضور والانصراف'!$P$2:$P$3001,"متأخر",'الحضور والانصراف'!$A$2:$A$3001,"&gt;="&amp;$D$3,'الحضور والانصراف'!$A$2:$A$3001,"&lt;="&amp;$F$3))</f>
        <v/>
      </c>
      <c r="F389" s="22" t="str">
        <f aca="false">IF($A389="","",COUNTIFS('الحضور والانصراف'!$B$2:$B$3001,$A389,'الحضور والانصراف'!$P$2:$P$3001,"غائب",'الحضور والانصراف'!$A$2:$A$3001,"&gt;="&amp;$D$3,'الحضور والانصراف'!$A$2:$A$3001,"&lt;="&amp;$F$3)+COUNTIFS('الحضور والانصراف'!$B$2:$B$3001,$A389,'الحضور والانصراف'!$P$2:$P$3001,"غياب",'الحضور والانصراف'!$A$2:$A$3001,"&gt;="&amp;$D$3,'الحضور والانصراف'!$A$2:$A$3001,"&lt;="&amp;$F$3))</f>
        <v/>
      </c>
      <c r="G389" s="22" t="str">
        <f aca="false">IF($A389="","",SUMIFS(الإجازات!$I$2:$I$1001,الإجازات!$A$2:$A$1001,$A389,الإجازات!$G$2:$G$1001,"مقبولة"))</f>
        <v/>
      </c>
      <c r="H389" s="21" t="str">
        <f aca="false">IF($A389="","",SUMIFS('الحضور والانصراف'!$J$2:$J$3001,'الحضور والانصراف'!$B$2:$B$3001,$A389,'الحضور والانصراف'!$A$2:$A$3001,"&gt;="&amp;$D$3,'الحضور والانصراف'!$A$2:$A$3001,"&lt;="&amp;$F$3))</f>
        <v/>
      </c>
      <c r="I389" s="22" t="str">
        <f aca="false">IF($A389="","",SUMIFS('الحضور والانصراف'!$K$2:$K$3001,'الحضور والانصراف'!$B$2:$B$3001,$A389,'الحضور والانصراف'!$A$2:$A$3001,"&gt;="&amp;$D$3,'الحضور والانصراف'!$A$2:$A$3001,"&lt;="&amp;$F$3))</f>
        <v/>
      </c>
      <c r="J389" s="22" t="str">
        <f aca="false">IF($A389="","",SUMIFS('الحضور والانصراف'!$L$2:$L$3001,'الحضور والانصراف'!$B$2:$B$3001,$A389,'الحضور والانصراف'!$A$2:$A$3001,"&gt;="&amp;$D$3,'الحضور والانصراف'!$A$2:$A$3001,"&lt;="&amp;$F$3))</f>
        <v/>
      </c>
      <c r="K389" s="21" t="str">
        <f aca="false">IF($A389="","",ROUND(SUMIFS('الحضور والانصراف'!$M$2:$M$3001,'الحضور والانصراف'!$B$2:$B$3001,$A389,'الحضور والانصراف'!$A$2:$A$3001,"&gt;="&amp;$D$3,'الحضور والانصراف'!$A$2:$A$3001,"&lt;="&amp;$F$3)/60,2))</f>
        <v/>
      </c>
      <c r="L389" s="21" t="str">
        <f aca="false">IF($A389="","",SUMIFS(المأموريات!$F$2:$F$1001,المأموريات!$A$2:$A$1001,$A389,المأموريات!$C$2:$C$1001,"&gt;="&amp;$D$3,المأموريات!$C$2:$C$1001,"&lt;="&amp;$F$3,المأموريات!$H$2:$H$1001,"موافق"))</f>
        <v/>
      </c>
      <c r="M389" s="24" t="str">
        <f aca="false">IF($A389="","",N(الموظفين!K385))</f>
        <v/>
      </c>
      <c r="N389" s="24" t="str">
        <f aca="false">IF($A389="","",SUMIFS('الحضور والانصراف'!$S$2:$S$3001,'الحضور والانصراف'!$B$2:$B$3001,$A389,'الحضور والانصراف'!$A$2:$A$3001,"&gt;="&amp;$D$3,'الحضور والانصراف'!$A$2:$A$3001,"&lt;="&amp;$F$3))</f>
        <v/>
      </c>
      <c r="O389" s="24" t="str">
        <f aca="false">IF($A389="","",SUMIFS('الحضور والانصراف'!$Q$2:$Q$3001,'الحضور والانصراف'!$B$2:$B$3001,$A389,'الحضور والانصراف'!$A$2:$A$3001,"&gt;="&amp;$D$3,'الحضور والانصراف'!$A$2:$A$3001,"&lt;="&amp;$F$3))</f>
        <v/>
      </c>
      <c r="P389" s="24" t="str">
        <f aca="false">IF($A389="","",SUMIFS('الحضور والانصراف'!$R$2:$R$3001,'الحضور والانصراف'!$B$2:$B$3001,$A389,'الحضور والانصراف'!$A$2:$A$3001,"&gt;="&amp;$D$3,'الحضور والانصراف'!$A$2:$A$3001,"&lt;="&amp;$F$3))</f>
        <v/>
      </c>
      <c r="Q389" s="24" t="str">
        <f aca="false">IF($A389="","",M389+N389-O389-P389)</f>
        <v/>
      </c>
    </row>
    <row r="390" customFormat="false" ht="15" hidden="false" customHeight="false" outlineLevel="0" collapsed="false">
      <c r="A390" s="18" t="str">
        <f aca="false">IF(الموظفين!A386="","",الموظفين!A386)</f>
        <v/>
      </c>
      <c r="B390" s="18" t="str">
        <f aca="false">IF($A390="","",الموظفين!B386)</f>
        <v/>
      </c>
      <c r="C390" s="18" t="str">
        <f aca="false">IF($A390="","",IF(الموظفين!C386="","",الموظفين!C386))</f>
        <v/>
      </c>
      <c r="D390" s="22" t="str">
        <f aca="false">IF($A390="","",COUNTIFS('الحضور والانصراف'!$B$2:$B$3001,$A390,'الحضور والانصراف'!$P$2:$P$3001,"حاضر",'الحضور والانصراف'!$A$2:$A$3001,"&gt;="&amp;$D$3,'الحضور والانصراف'!$A$2:$A$3001,"&lt;="&amp;$F$3)+COUNTIFS('الحضور والانصراف'!$B$2:$B$3001,$A390,'الحضور والانصراف'!$P$2:$P$3001,"متأخر",'الحضور والانصراف'!$A$2:$A$3001,"&gt;="&amp;$D$3,'الحضور والانصراف'!$A$2:$A$3001,"&lt;="&amp;$F$3)+COUNTIFS('الحضور والانصراف'!$B$2:$B$3001,$A390,'الحضور والانصراف'!$P$2:$P$3001,"بدون انصراف",'الحضور والانصراف'!$A$2:$A$3001,"&gt;="&amp;$D$3,'الحضور والانصراف'!$A$2:$A$3001,"&lt;="&amp;$F$3))</f>
        <v/>
      </c>
      <c r="E390" s="22" t="str">
        <f aca="false">IF($A390="","",COUNTIFS('الحضور والانصراف'!$B$2:$B$3001,$A390,'الحضور والانصراف'!$P$2:$P$3001,"متأخر",'الحضور والانصراف'!$A$2:$A$3001,"&gt;="&amp;$D$3,'الحضور والانصراف'!$A$2:$A$3001,"&lt;="&amp;$F$3))</f>
        <v/>
      </c>
      <c r="F390" s="22" t="str">
        <f aca="false">IF($A390="","",COUNTIFS('الحضور والانصراف'!$B$2:$B$3001,$A390,'الحضور والانصراف'!$P$2:$P$3001,"غائب",'الحضور والانصراف'!$A$2:$A$3001,"&gt;="&amp;$D$3,'الحضور والانصراف'!$A$2:$A$3001,"&lt;="&amp;$F$3)+COUNTIFS('الحضور والانصراف'!$B$2:$B$3001,$A390,'الحضور والانصراف'!$P$2:$P$3001,"غياب",'الحضور والانصراف'!$A$2:$A$3001,"&gt;="&amp;$D$3,'الحضور والانصراف'!$A$2:$A$3001,"&lt;="&amp;$F$3))</f>
        <v/>
      </c>
      <c r="G390" s="22" t="str">
        <f aca="false">IF($A390="","",SUMIFS(الإجازات!$I$2:$I$1001,الإجازات!$A$2:$A$1001,$A390,الإجازات!$G$2:$G$1001,"مقبولة"))</f>
        <v/>
      </c>
      <c r="H390" s="21" t="str">
        <f aca="false">IF($A390="","",SUMIFS('الحضور والانصراف'!$J$2:$J$3001,'الحضور والانصراف'!$B$2:$B$3001,$A390,'الحضور والانصراف'!$A$2:$A$3001,"&gt;="&amp;$D$3,'الحضور والانصراف'!$A$2:$A$3001,"&lt;="&amp;$F$3))</f>
        <v/>
      </c>
      <c r="I390" s="22" t="str">
        <f aca="false">IF($A390="","",SUMIFS('الحضور والانصراف'!$K$2:$K$3001,'الحضور والانصراف'!$B$2:$B$3001,$A390,'الحضور والانصراف'!$A$2:$A$3001,"&gt;="&amp;$D$3,'الحضور والانصراف'!$A$2:$A$3001,"&lt;="&amp;$F$3))</f>
        <v/>
      </c>
      <c r="J390" s="22" t="str">
        <f aca="false">IF($A390="","",SUMIFS('الحضور والانصراف'!$L$2:$L$3001,'الحضور والانصراف'!$B$2:$B$3001,$A390,'الحضور والانصراف'!$A$2:$A$3001,"&gt;="&amp;$D$3,'الحضور والانصراف'!$A$2:$A$3001,"&lt;="&amp;$F$3))</f>
        <v/>
      </c>
      <c r="K390" s="21" t="str">
        <f aca="false">IF($A390="","",ROUND(SUMIFS('الحضور والانصراف'!$M$2:$M$3001,'الحضور والانصراف'!$B$2:$B$3001,$A390,'الحضور والانصراف'!$A$2:$A$3001,"&gt;="&amp;$D$3,'الحضور والانصراف'!$A$2:$A$3001,"&lt;="&amp;$F$3)/60,2))</f>
        <v/>
      </c>
      <c r="L390" s="21" t="str">
        <f aca="false">IF($A390="","",SUMIFS(المأموريات!$F$2:$F$1001,المأموريات!$A$2:$A$1001,$A390,المأموريات!$C$2:$C$1001,"&gt;="&amp;$D$3,المأموريات!$C$2:$C$1001,"&lt;="&amp;$F$3,المأموريات!$H$2:$H$1001,"موافق"))</f>
        <v/>
      </c>
      <c r="M390" s="24" t="str">
        <f aca="false">IF($A390="","",N(الموظفين!K386))</f>
        <v/>
      </c>
      <c r="N390" s="24" t="str">
        <f aca="false">IF($A390="","",SUMIFS('الحضور والانصراف'!$S$2:$S$3001,'الحضور والانصراف'!$B$2:$B$3001,$A390,'الحضور والانصراف'!$A$2:$A$3001,"&gt;="&amp;$D$3,'الحضور والانصراف'!$A$2:$A$3001,"&lt;="&amp;$F$3))</f>
        <v/>
      </c>
      <c r="O390" s="24" t="str">
        <f aca="false">IF($A390="","",SUMIFS('الحضور والانصراف'!$Q$2:$Q$3001,'الحضور والانصراف'!$B$2:$B$3001,$A390,'الحضور والانصراف'!$A$2:$A$3001,"&gt;="&amp;$D$3,'الحضور والانصراف'!$A$2:$A$3001,"&lt;="&amp;$F$3))</f>
        <v/>
      </c>
      <c r="P390" s="24" t="str">
        <f aca="false">IF($A390="","",SUMIFS('الحضور والانصراف'!$R$2:$R$3001,'الحضور والانصراف'!$B$2:$B$3001,$A390,'الحضور والانصراف'!$A$2:$A$3001,"&gt;="&amp;$D$3,'الحضور والانصراف'!$A$2:$A$3001,"&lt;="&amp;$F$3))</f>
        <v/>
      </c>
      <c r="Q390" s="24" t="str">
        <f aca="false">IF($A390="","",M390+N390-O390-P390)</f>
        <v/>
      </c>
    </row>
    <row r="391" customFormat="false" ht="15" hidden="false" customHeight="false" outlineLevel="0" collapsed="false">
      <c r="A391" s="18" t="str">
        <f aca="false">IF(الموظفين!A387="","",الموظفين!A387)</f>
        <v/>
      </c>
      <c r="B391" s="18" t="str">
        <f aca="false">IF($A391="","",الموظفين!B387)</f>
        <v/>
      </c>
      <c r="C391" s="18" t="str">
        <f aca="false">IF($A391="","",IF(الموظفين!C387="","",الموظفين!C387))</f>
        <v/>
      </c>
      <c r="D391" s="22" t="str">
        <f aca="false">IF($A391="","",COUNTIFS('الحضور والانصراف'!$B$2:$B$3001,$A391,'الحضور والانصراف'!$P$2:$P$3001,"حاضر",'الحضور والانصراف'!$A$2:$A$3001,"&gt;="&amp;$D$3,'الحضور والانصراف'!$A$2:$A$3001,"&lt;="&amp;$F$3)+COUNTIFS('الحضور والانصراف'!$B$2:$B$3001,$A391,'الحضور والانصراف'!$P$2:$P$3001,"متأخر",'الحضور والانصراف'!$A$2:$A$3001,"&gt;="&amp;$D$3,'الحضور والانصراف'!$A$2:$A$3001,"&lt;="&amp;$F$3)+COUNTIFS('الحضور والانصراف'!$B$2:$B$3001,$A391,'الحضور والانصراف'!$P$2:$P$3001,"بدون انصراف",'الحضور والانصراف'!$A$2:$A$3001,"&gt;="&amp;$D$3,'الحضور والانصراف'!$A$2:$A$3001,"&lt;="&amp;$F$3))</f>
        <v/>
      </c>
      <c r="E391" s="22" t="str">
        <f aca="false">IF($A391="","",COUNTIFS('الحضور والانصراف'!$B$2:$B$3001,$A391,'الحضور والانصراف'!$P$2:$P$3001,"متأخر",'الحضور والانصراف'!$A$2:$A$3001,"&gt;="&amp;$D$3,'الحضور والانصراف'!$A$2:$A$3001,"&lt;="&amp;$F$3))</f>
        <v/>
      </c>
      <c r="F391" s="22" t="str">
        <f aca="false">IF($A391="","",COUNTIFS('الحضور والانصراف'!$B$2:$B$3001,$A391,'الحضور والانصراف'!$P$2:$P$3001,"غائب",'الحضور والانصراف'!$A$2:$A$3001,"&gt;="&amp;$D$3,'الحضور والانصراف'!$A$2:$A$3001,"&lt;="&amp;$F$3)+COUNTIFS('الحضور والانصراف'!$B$2:$B$3001,$A391,'الحضور والانصراف'!$P$2:$P$3001,"غياب",'الحضور والانصراف'!$A$2:$A$3001,"&gt;="&amp;$D$3,'الحضور والانصراف'!$A$2:$A$3001,"&lt;="&amp;$F$3))</f>
        <v/>
      </c>
      <c r="G391" s="22" t="str">
        <f aca="false">IF($A391="","",SUMIFS(الإجازات!$I$2:$I$1001,الإجازات!$A$2:$A$1001,$A391,الإجازات!$G$2:$G$1001,"مقبولة"))</f>
        <v/>
      </c>
      <c r="H391" s="21" t="str">
        <f aca="false">IF($A391="","",SUMIFS('الحضور والانصراف'!$J$2:$J$3001,'الحضور والانصراف'!$B$2:$B$3001,$A391,'الحضور والانصراف'!$A$2:$A$3001,"&gt;="&amp;$D$3,'الحضور والانصراف'!$A$2:$A$3001,"&lt;="&amp;$F$3))</f>
        <v/>
      </c>
      <c r="I391" s="22" t="str">
        <f aca="false">IF($A391="","",SUMIFS('الحضور والانصراف'!$K$2:$K$3001,'الحضور والانصراف'!$B$2:$B$3001,$A391,'الحضور والانصراف'!$A$2:$A$3001,"&gt;="&amp;$D$3,'الحضور والانصراف'!$A$2:$A$3001,"&lt;="&amp;$F$3))</f>
        <v/>
      </c>
      <c r="J391" s="22" t="str">
        <f aca="false">IF($A391="","",SUMIFS('الحضور والانصراف'!$L$2:$L$3001,'الحضور والانصراف'!$B$2:$B$3001,$A391,'الحضور والانصراف'!$A$2:$A$3001,"&gt;="&amp;$D$3,'الحضور والانصراف'!$A$2:$A$3001,"&lt;="&amp;$F$3))</f>
        <v/>
      </c>
      <c r="K391" s="21" t="str">
        <f aca="false">IF($A391="","",ROUND(SUMIFS('الحضور والانصراف'!$M$2:$M$3001,'الحضور والانصراف'!$B$2:$B$3001,$A391,'الحضور والانصراف'!$A$2:$A$3001,"&gt;="&amp;$D$3,'الحضور والانصراف'!$A$2:$A$3001,"&lt;="&amp;$F$3)/60,2))</f>
        <v/>
      </c>
      <c r="L391" s="21" t="str">
        <f aca="false">IF($A391="","",SUMIFS(المأموريات!$F$2:$F$1001,المأموريات!$A$2:$A$1001,$A391,المأموريات!$C$2:$C$1001,"&gt;="&amp;$D$3,المأموريات!$C$2:$C$1001,"&lt;="&amp;$F$3,المأموريات!$H$2:$H$1001,"موافق"))</f>
        <v/>
      </c>
      <c r="M391" s="24" t="str">
        <f aca="false">IF($A391="","",N(الموظفين!K387))</f>
        <v/>
      </c>
      <c r="N391" s="24" t="str">
        <f aca="false">IF($A391="","",SUMIFS('الحضور والانصراف'!$S$2:$S$3001,'الحضور والانصراف'!$B$2:$B$3001,$A391,'الحضور والانصراف'!$A$2:$A$3001,"&gt;="&amp;$D$3,'الحضور والانصراف'!$A$2:$A$3001,"&lt;="&amp;$F$3))</f>
        <v/>
      </c>
      <c r="O391" s="24" t="str">
        <f aca="false">IF($A391="","",SUMIFS('الحضور والانصراف'!$Q$2:$Q$3001,'الحضور والانصراف'!$B$2:$B$3001,$A391,'الحضور والانصراف'!$A$2:$A$3001,"&gt;="&amp;$D$3,'الحضور والانصراف'!$A$2:$A$3001,"&lt;="&amp;$F$3))</f>
        <v/>
      </c>
      <c r="P391" s="24" t="str">
        <f aca="false">IF($A391="","",SUMIFS('الحضور والانصراف'!$R$2:$R$3001,'الحضور والانصراف'!$B$2:$B$3001,$A391,'الحضور والانصراف'!$A$2:$A$3001,"&gt;="&amp;$D$3,'الحضور والانصراف'!$A$2:$A$3001,"&lt;="&amp;$F$3))</f>
        <v/>
      </c>
      <c r="Q391" s="24" t="str">
        <f aca="false">IF($A391="","",M391+N391-O391-P391)</f>
        <v/>
      </c>
    </row>
    <row r="392" customFormat="false" ht="15" hidden="false" customHeight="false" outlineLevel="0" collapsed="false">
      <c r="A392" s="18" t="str">
        <f aca="false">IF(الموظفين!A388="","",الموظفين!A388)</f>
        <v/>
      </c>
      <c r="B392" s="18" t="str">
        <f aca="false">IF($A392="","",الموظفين!B388)</f>
        <v/>
      </c>
      <c r="C392" s="18" t="str">
        <f aca="false">IF($A392="","",IF(الموظفين!C388="","",الموظفين!C388))</f>
        <v/>
      </c>
      <c r="D392" s="22" t="str">
        <f aca="false">IF($A392="","",COUNTIFS('الحضور والانصراف'!$B$2:$B$3001,$A392,'الحضور والانصراف'!$P$2:$P$3001,"حاضر",'الحضور والانصراف'!$A$2:$A$3001,"&gt;="&amp;$D$3,'الحضور والانصراف'!$A$2:$A$3001,"&lt;="&amp;$F$3)+COUNTIFS('الحضور والانصراف'!$B$2:$B$3001,$A392,'الحضور والانصراف'!$P$2:$P$3001,"متأخر",'الحضور والانصراف'!$A$2:$A$3001,"&gt;="&amp;$D$3,'الحضور والانصراف'!$A$2:$A$3001,"&lt;="&amp;$F$3)+COUNTIFS('الحضور والانصراف'!$B$2:$B$3001,$A392,'الحضور والانصراف'!$P$2:$P$3001,"بدون انصراف",'الحضور والانصراف'!$A$2:$A$3001,"&gt;="&amp;$D$3,'الحضور والانصراف'!$A$2:$A$3001,"&lt;="&amp;$F$3))</f>
        <v/>
      </c>
      <c r="E392" s="22" t="str">
        <f aca="false">IF($A392="","",COUNTIFS('الحضور والانصراف'!$B$2:$B$3001,$A392,'الحضور والانصراف'!$P$2:$P$3001,"متأخر",'الحضور والانصراف'!$A$2:$A$3001,"&gt;="&amp;$D$3,'الحضور والانصراف'!$A$2:$A$3001,"&lt;="&amp;$F$3))</f>
        <v/>
      </c>
      <c r="F392" s="22" t="str">
        <f aca="false">IF($A392="","",COUNTIFS('الحضور والانصراف'!$B$2:$B$3001,$A392,'الحضور والانصراف'!$P$2:$P$3001,"غائب",'الحضور والانصراف'!$A$2:$A$3001,"&gt;="&amp;$D$3,'الحضور والانصراف'!$A$2:$A$3001,"&lt;="&amp;$F$3)+COUNTIFS('الحضور والانصراف'!$B$2:$B$3001,$A392,'الحضور والانصراف'!$P$2:$P$3001,"غياب",'الحضور والانصراف'!$A$2:$A$3001,"&gt;="&amp;$D$3,'الحضور والانصراف'!$A$2:$A$3001,"&lt;="&amp;$F$3))</f>
        <v/>
      </c>
      <c r="G392" s="22" t="str">
        <f aca="false">IF($A392="","",SUMIFS(الإجازات!$I$2:$I$1001,الإجازات!$A$2:$A$1001,$A392,الإجازات!$G$2:$G$1001,"مقبولة"))</f>
        <v/>
      </c>
      <c r="H392" s="21" t="str">
        <f aca="false">IF($A392="","",SUMIFS('الحضور والانصراف'!$J$2:$J$3001,'الحضور والانصراف'!$B$2:$B$3001,$A392,'الحضور والانصراف'!$A$2:$A$3001,"&gt;="&amp;$D$3,'الحضور والانصراف'!$A$2:$A$3001,"&lt;="&amp;$F$3))</f>
        <v/>
      </c>
      <c r="I392" s="22" t="str">
        <f aca="false">IF($A392="","",SUMIFS('الحضور والانصراف'!$K$2:$K$3001,'الحضور والانصراف'!$B$2:$B$3001,$A392,'الحضور والانصراف'!$A$2:$A$3001,"&gt;="&amp;$D$3,'الحضور والانصراف'!$A$2:$A$3001,"&lt;="&amp;$F$3))</f>
        <v/>
      </c>
      <c r="J392" s="22" t="str">
        <f aca="false">IF($A392="","",SUMIFS('الحضور والانصراف'!$L$2:$L$3001,'الحضور والانصراف'!$B$2:$B$3001,$A392,'الحضور والانصراف'!$A$2:$A$3001,"&gt;="&amp;$D$3,'الحضور والانصراف'!$A$2:$A$3001,"&lt;="&amp;$F$3))</f>
        <v/>
      </c>
      <c r="K392" s="21" t="str">
        <f aca="false">IF($A392="","",ROUND(SUMIFS('الحضور والانصراف'!$M$2:$M$3001,'الحضور والانصراف'!$B$2:$B$3001,$A392,'الحضور والانصراف'!$A$2:$A$3001,"&gt;="&amp;$D$3,'الحضور والانصراف'!$A$2:$A$3001,"&lt;="&amp;$F$3)/60,2))</f>
        <v/>
      </c>
      <c r="L392" s="21" t="str">
        <f aca="false">IF($A392="","",SUMIFS(المأموريات!$F$2:$F$1001,المأموريات!$A$2:$A$1001,$A392,المأموريات!$C$2:$C$1001,"&gt;="&amp;$D$3,المأموريات!$C$2:$C$1001,"&lt;="&amp;$F$3,المأموريات!$H$2:$H$1001,"موافق"))</f>
        <v/>
      </c>
      <c r="M392" s="24" t="str">
        <f aca="false">IF($A392="","",N(الموظفين!K388))</f>
        <v/>
      </c>
      <c r="N392" s="24" t="str">
        <f aca="false">IF($A392="","",SUMIFS('الحضور والانصراف'!$S$2:$S$3001,'الحضور والانصراف'!$B$2:$B$3001,$A392,'الحضور والانصراف'!$A$2:$A$3001,"&gt;="&amp;$D$3,'الحضور والانصراف'!$A$2:$A$3001,"&lt;="&amp;$F$3))</f>
        <v/>
      </c>
      <c r="O392" s="24" t="str">
        <f aca="false">IF($A392="","",SUMIFS('الحضور والانصراف'!$Q$2:$Q$3001,'الحضور والانصراف'!$B$2:$B$3001,$A392,'الحضور والانصراف'!$A$2:$A$3001,"&gt;="&amp;$D$3,'الحضور والانصراف'!$A$2:$A$3001,"&lt;="&amp;$F$3))</f>
        <v/>
      </c>
      <c r="P392" s="24" t="str">
        <f aca="false">IF($A392="","",SUMIFS('الحضور والانصراف'!$R$2:$R$3001,'الحضور والانصراف'!$B$2:$B$3001,$A392,'الحضور والانصراف'!$A$2:$A$3001,"&gt;="&amp;$D$3,'الحضور والانصراف'!$A$2:$A$3001,"&lt;="&amp;$F$3))</f>
        <v/>
      </c>
      <c r="Q392" s="24" t="str">
        <f aca="false">IF($A392="","",M392+N392-O392-P392)</f>
        <v/>
      </c>
    </row>
    <row r="393" customFormat="false" ht="15" hidden="false" customHeight="false" outlineLevel="0" collapsed="false">
      <c r="A393" s="18" t="str">
        <f aca="false">IF(الموظفين!A389="","",الموظفين!A389)</f>
        <v/>
      </c>
      <c r="B393" s="18" t="str">
        <f aca="false">IF($A393="","",الموظفين!B389)</f>
        <v/>
      </c>
      <c r="C393" s="18" t="str">
        <f aca="false">IF($A393="","",IF(الموظفين!C389="","",الموظفين!C389))</f>
        <v/>
      </c>
      <c r="D393" s="22" t="str">
        <f aca="false">IF($A393="","",COUNTIFS('الحضور والانصراف'!$B$2:$B$3001,$A393,'الحضور والانصراف'!$P$2:$P$3001,"حاضر",'الحضور والانصراف'!$A$2:$A$3001,"&gt;="&amp;$D$3,'الحضور والانصراف'!$A$2:$A$3001,"&lt;="&amp;$F$3)+COUNTIFS('الحضور والانصراف'!$B$2:$B$3001,$A393,'الحضور والانصراف'!$P$2:$P$3001,"متأخر",'الحضور والانصراف'!$A$2:$A$3001,"&gt;="&amp;$D$3,'الحضور والانصراف'!$A$2:$A$3001,"&lt;="&amp;$F$3)+COUNTIFS('الحضور والانصراف'!$B$2:$B$3001,$A393,'الحضور والانصراف'!$P$2:$P$3001,"بدون انصراف",'الحضور والانصراف'!$A$2:$A$3001,"&gt;="&amp;$D$3,'الحضور والانصراف'!$A$2:$A$3001,"&lt;="&amp;$F$3))</f>
        <v/>
      </c>
      <c r="E393" s="22" t="str">
        <f aca="false">IF($A393="","",COUNTIFS('الحضور والانصراف'!$B$2:$B$3001,$A393,'الحضور والانصراف'!$P$2:$P$3001,"متأخر",'الحضور والانصراف'!$A$2:$A$3001,"&gt;="&amp;$D$3,'الحضور والانصراف'!$A$2:$A$3001,"&lt;="&amp;$F$3))</f>
        <v/>
      </c>
      <c r="F393" s="22" t="str">
        <f aca="false">IF($A393="","",COUNTIFS('الحضور والانصراف'!$B$2:$B$3001,$A393,'الحضور والانصراف'!$P$2:$P$3001,"غائب",'الحضور والانصراف'!$A$2:$A$3001,"&gt;="&amp;$D$3,'الحضور والانصراف'!$A$2:$A$3001,"&lt;="&amp;$F$3)+COUNTIFS('الحضور والانصراف'!$B$2:$B$3001,$A393,'الحضور والانصراف'!$P$2:$P$3001,"غياب",'الحضور والانصراف'!$A$2:$A$3001,"&gt;="&amp;$D$3,'الحضور والانصراف'!$A$2:$A$3001,"&lt;="&amp;$F$3))</f>
        <v/>
      </c>
      <c r="G393" s="22" t="str">
        <f aca="false">IF($A393="","",SUMIFS(الإجازات!$I$2:$I$1001,الإجازات!$A$2:$A$1001,$A393,الإجازات!$G$2:$G$1001,"مقبولة"))</f>
        <v/>
      </c>
      <c r="H393" s="21" t="str">
        <f aca="false">IF($A393="","",SUMIFS('الحضور والانصراف'!$J$2:$J$3001,'الحضور والانصراف'!$B$2:$B$3001,$A393,'الحضور والانصراف'!$A$2:$A$3001,"&gt;="&amp;$D$3,'الحضور والانصراف'!$A$2:$A$3001,"&lt;="&amp;$F$3))</f>
        <v/>
      </c>
      <c r="I393" s="22" t="str">
        <f aca="false">IF($A393="","",SUMIFS('الحضور والانصراف'!$K$2:$K$3001,'الحضور والانصراف'!$B$2:$B$3001,$A393,'الحضور والانصراف'!$A$2:$A$3001,"&gt;="&amp;$D$3,'الحضور والانصراف'!$A$2:$A$3001,"&lt;="&amp;$F$3))</f>
        <v/>
      </c>
      <c r="J393" s="22" t="str">
        <f aca="false">IF($A393="","",SUMIFS('الحضور والانصراف'!$L$2:$L$3001,'الحضور والانصراف'!$B$2:$B$3001,$A393,'الحضور والانصراف'!$A$2:$A$3001,"&gt;="&amp;$D$3,'الحضور والانصراف'!$A$2:$A$3001,"&lt;="&amp;$F$3))</f>
        <v/>
      </c>
      <c r="K393" s="21" t="str">
        <f aca="false">IF($A393="","",ROUND(SUMIFS('الحضور والانصراف'!$M$2:$M$3001,'الحضور والانصراف'!$B$2:$B$3001,$A393,'الحضور والانصراف'!$A$2:$A$3001,"&gt;="&amp;$D$3,'الحضور والانصراف'!$A$2:$A$3001,"&lt;="&amp;$F$3)/60,2))</f>
        <v/>
      </c>
      <c r="L393" s="21" t="str">
        <f aca="false">IF($A393="","",SUMIFS(المأموريات!$F$2:$F$1001,المأموريات!$A$2:$A$1001,$A393,المأموريات!$C$2:$C$1001,"&gt;="&amp;$D$3,المأموريات!$C$2:$C$1001,"&lt;="&amp;$F$3,المأموريات!$H$2:$H$1001,"موافق"))</f>
        <v/>
      </c>
      <c r="M393" s="24" t="str">
        <f aca="false">IF($A393="","",N(الموظفين!K389))</f>
        <v/>
      </c>
      <c r="N393" s="24" t="str">
        <f aca="false">IF($A393="","",SUMIFS('الحضور والانصراف'!$S$2:$S$3001,'الحضور والانصراف'!$B$2:$B$3001,$A393,'الحضور والانصراف'!$A$2:$A$3001,"&gt;="&amp;$D$3,'الحضور والانصراف'!$A$2:$A$3001,"&lt;="&amp;$F$3))</f>
        <v/>
      </c>
      <c r="O393" s="24" t="str">
        <f aca="false">IF($A393="","",SUMIFS('الحضور والانصراف'!$Q$2:$Q$3001,'الحضور والانصراف'!$B$2:$B$3001,$A393,'الحضور والانصراف'!$A$2:$A$3001,"&gt;="&amp;$D$3,'الحضور والانصراف'!$A$2:$A$3001,"&lt;="&amp;$F$3))</f>
        <v/>
      </c>
      <c r="P393" s="24" t="str">
        <f aca="false">IF($A393="","",SUMIFS('الحضور والانصراف'!$R$2:$R$3001,'الحضور والانصراف'!$B$2:$B$3001,$A393,'الحضور والانصراف'!$A$2:$A$3001,"&gt;="&amp;$D$3,'الحضور والانصراف'!$A$2:$A$3001,"&lt;="&amp;$F$3))</f>
        <v/>
      </c>
      <c r="Q393" s="24" t="str">
        <f aca="false">IF($A393="","",M393+N393-O393-P393)</f>
        <v/>
      </c>
    </row>
    <row r="394" customFormat="false" ht="15" hidden="false" customHeight="false" outlineLevel="0" collapsed="false">
      <c r="A394" s="18" t="str">
        <f aca="false">IF(الموظفين!A390="","",الموظفين!A390)</f>
        <v/>
      </c>
      <c r="B394" s="18" t="str">
        <f aca="false">IF($A394="","",الموظفين!B390)</f>
        <v/>
      </c>
      <c r="C394" s="18" t="str">
        <f aca="false">IF($A394="","",IF(الموظفين!C390="","",الموظفين!C390))</f>
        <v/>
      </c>
      <c r="D394" s="22" t="str">
        <f aca="false">IF($A394="","",COUNTIFS('الحضور والانصراف'!$B$2:$B$3001,$A394,'الحضور والانصراف'!$P$2:$P$3001,"حاضر",'الحضور والانصراف'!$A$2:$A$3001,"&gt;="&amp;$D$3,'الحضور والانصراف'!$A$2:$A$3001,"&lt;="&amp;$F$3)+COUNTIFS('الحضور والانصراف'!$B$2:$B$3001,$A394,'الحضور والانصراف'!$P$2:$P$3001,"متأخر",'الحضور والانصراف'!$A$2:$A$3001,"&gt;="&amp;$D$3,'الحضور والانصراف'!$A$2:$A$3001,"&lt;="&amp;$F$3)+COUNTIFS('الحضور والانصراف'!$B$2:$B$3001,$A394,'الحضور والانصراف'!$P$2:$P$3001,"بدون انصراف",'الحضور والانصراف'!$A$2:$A$3001,"&gt;="&amp;$D$3,'الحضور والانصراف'!$A$2:$A$3001,"&lt;="&amp;$F$3))</f>
        <v/>
      </c>
      <c r="E394" s="22" t="str">
        <f aca="false">IF($A394="","",COUNTIFS('الحضور والانصراف'!$B$2:$B$3001,$A394,'الحضور والانصراف'!$P$2:$P$3001,"متأخر",'الحضور والانصراف'!$A$2:$A$3001,"&gt;="&amp;$D$3,'الحضور والانصراف'!$A$2:$A$3001,"&lt;="&amp;$F$3))</f>
        <v/>
      </c>
      <c r="F394" s="22" t="str">
        <f aca="false">IF($A394="","",COUNTIFS('الحضور والانصراف'!$B$2:$B$3001,$A394,'الحضور والانصراف'!$P$2:$P$3001,"غائب",'الحضور والانصراف'!$A$2:$A$3001,"&gt;="&amp;$D$3,'الحضور والانصراف'!$A$2:$A$3001,"&lt;="&amp;$F$3)+COUNTIFS('الحضور والانصراف'!$B$2:$B$3001,$A394,'الحضور والانصراف'!$P$2:$P$3001,"غياب",'الحضور والانصراف'!$A$2:$A$3001,"&gt;="&amp;$D$3,'الحضور والانصراف'!$A$2:$A$3001,"&lt;="&amp;$F$3))</f>
        <v/>
      </c>
      <c r="G394" s="22" t="str">
        <f aca="false">IF($A394="","",SUMIFS(الإجازات!$I$2:$I$1001,الإجازات!$A$2:$A$1001,$A394,الإجازات!$G$2:$G$1001,"مقبولة"))</f>
        <v/>
      </c>
      <c r="H394" s="21" t="str">
        <f aca="false">IF($A394="","",SUMIFS('الحضور والانصراف'!$J$2:$J$3001,'الحضور والانصراف'!$B$2:$B$3001,$A394,'الحضور والانصراف'!$A$2:$A$3001,"&gt;="&amp;$D$3,'الحضور والانصراف'!$A$2:$A$3001,"&lt;="&amp;$F$3))</f>
        <v/>
      </c>
      <c r="I394" s="22" t="str">
        <f aca="false">IF($A394="","",SUMIFS('الحضور والانصراف'!$K$2:$K$3001,'الحضور والانصراف'!$B$2:$B$3001,$A394,'الحضور والانصراف'!$A$2:$A$3001,"&gt;="&amp;$D$3,'الحضور والانصراف'!$A$2:$A$3001,"&lt;="&amp;$F$3))</f>
        <v/>
      </c>
      <c r="J394" s="22" t="str">
        <f aca="false">IF($A394="","",SUMIFS('الحضور والانصراف'!$L$2:$L$3001,'الحضور والانصراف'!$B$2:$B$3001,$A394,'الحضور والانصراف'!$A$2:$A$3001,"&gt;="&amp;$D$3,'الحضور والانصراف'!$A$2:$A$3001,"&lt;="&amp;$F$3))</f>
        <v/>
      </c>
      <c r="K394" s="21" t="str">
        <f aca="false">IF($A394="","",ROUND(SUMIFS('الحضور والانصراف'!$M$2:$M$3001,'الحضور والانصراف'!$B$2:$B$3001,$A394,'الحضور والانصراف'!$A$2:$A$3001,"&gt;="&amp;$D$3,'الحضور والانصراف'!$A$2:$A$3001,"&lt;="&amp;$F$3)/60,2))</f>
        <v/>
      </c>
      <c r="L394" s="21" t="str">
        <f aca="false">IF($A394="","",SUMIFS(المأموريات!$F$2:$F$1001,المأموريات!$A$2:$A$1001,$A394,المأموريات!$C$2:$C$1001,"&gt;="&amp;$D$3,المأموريات!$C$2:$C$1001,"&lt;="&amp;$F$3,المأموريات!$H$2:$H$1001,"موافق"))</f>
        <v/>
      </c>
      <c r="M394" s="24" t="str">
        <f aca="false">IF($A394="","",N(الموظفين!K390))</f>
        <v/>
      </c>
      <c r="N394" s="24" t="str">
        <f aca="false">IF($A394="","",SUMIFS('الحضور والانصراف'!$S$2:$S$3001,'الحضور والانصراف'!$B$2:$B$3001,$A394,'الحضور والانصراف'!$A$2:$A$3001,"&gt;="&amp;$D$3,'الحضور والانصراف'!$A$2:$A$3001,"&lt;="&amp;$F$3))</f>
        <v/>
      </c>
      <c r="O394" s="24" t="str">
        <f aca="false">IF($A394="","",SUMIFS('الحضور والانصراف'!$Q$2:$Q$3001,'الحضور والانصراف'!$B$2:$B$3001,$A394,'الحضور والانصراف'!$A$2:$A$3001,"&gt;="&amp;$D$3,'الحضور والانصراف'!$A$2:$A$3001,"&lt;="&amp;$F$3))</f>
        <v/>
      </c>
      <c r="P394" s="24" t="str">
        <f aca="false">IF($A394="","",SUMIFS('الحضور والانصراف'!$R$2:$R$3001,'الحضور والانصراف'!$B$2:$B$3001,$A394,'الحضور والانصراف'!$A$2:$A$3001,"&gt;="&amp;$D$3,'الحضور والانصراف'!$A$2:$A$3001,"&lt;="&amp;$F$3))</f>
        <v/>
      </c>
      <c r="Q394" s="24" t="str">
        <f aca="false">IF($A394="","",M394+N394-O394-P394)</f>
        <v/>
      </c>
    </row>
    <row r="395" customFormat="false" ht="15" hidden="false" customHeight="false" outlineLevel="0" collapsed="false">
      <c r="A395" s="18" t="str">
        <f aca="false">IF(الموظفين!A391="","",الموظفين!A391)</f>
        <v/>
      </c>
      <c r="B395" s="18" t="str">
        <f aca="false">IF($A395="","",الموظفين!B391)</f>
        <v/>
      </c>
      <c r="C395" s="18" t="str">
        <f aca="false">IF($A395="","",IF(الموظفين!C391="","",الموظفين!C391))</f>
        <v/>
      </c>
      <c r="D395" s="22" t="str">
        <f aca="false">IF($A395="","",COUNTIFS('الحضور والانصراف'!$B$2:$B$3001,$A395,'الحضور والانصراف'!$P$2:$P$3001,"حاضر",'الحضور والانصراف'!$A$2:$A$3001,"&gt;="&amp;$D$3,'الحضور والانصراف'!$A$2:$A$3001,"&lt;="&amp;$F$3)+COUNTIFS('الحضور والانصراف'!$B$2:$B$3001,$A395,'الحضور والانصراف'!$P$2:$P$3001,"متأخر",'الحضور والانصراف'!$A$2:$A$3001,"&gt;="&amp;$D$3,'الحضور والانصراف'!$A$2:$A$3001,"&lt;="&amp;$F$3)+COUNTIFS('الحضور والانصراف'!$B$2:$B$3001,$A395,'الحضور والانصراف'!$P$2:$P$3001,"بدون انصراف",'الحضور والانصراف'!$A$2:$A$3001,"&gt;="&amp;$D$3,'الحضور والانصراف'!$A$2:$A$3001,"&lt;="&amp;$F$3))</f>
        <v/>
      </c>
      <c r="E395" s="22" t="str">
        <f aca="false">IF($A395="","",COUNTIFS('الحضور والانصراف'!$B$2:$B$3001,$A395,'الحضور والانصراف'!$P$2:$P$3001,"متأخر",'الحضور والانصراف'!$A$2:$A$3001,"&gt;="&amp;$D$3,'الحضور والانصراف'!$A$2:$A$3001,"&lt;="&amp;$F$3))</f>
        <v/>
      </c>
      <c r="F395" s="22" t="str">
        <f aca="false">IF($A395="","",COUNTIFS('الحضور والانصراف'!$B$2:$B$3001,$A395,'الحضور والانصراف'!$P$2:$P$3001,"غائب",'الحضور والانصراف'!$A$2:$A$3001,"&gt;="&amp;$D$3,'الحضور والانصراف'!$A$2:$A$3001,"&lt;="&amp;$F$3)+COUNTIFS('الحضور والانصراف'!$B$2:$B$3001,$A395,'الحضور والانصراف'!$P$2:$P$3001,"غياب",'الحضور والانصراف'!$A$2:$A$3001,"&gt;="&amp;$D$3,'الحضور والانصراف'!$A$2:$A$3001,"&lt;="&amp;$F$3))</f>
        <v/>
      </c>
      <c r="G395" s="22" t="str">
        <f aca="false">IF($A395="","",SUMIFS(الإجازات!$I$2:$I$1001,الإجازات!$A$2:$A$1001,$A395,الإجازات!$G$2:$G$1001,"مقبولة"))</f>
        <v/>
      </c>
      <c r="H395" s="21" t="str">
        <f aca="false">IF($A395="","",SUMIFS('الحضور والانصراف'!$J$2:$J$3001,'الحضور والانصراف'!$B$2:$B$3001,$A395,'الحضور والانصراف'!$A$2:$A$3001,"&gt;="&amp;$D$3,'الحضور والانصراف'!$A$2:$A$3001,"&lt;="&amp;$F$3))</f>
        <v/>
      </c>
      <c r="I395" s="22" t="str">
        <f aca="false">IF($A395="","",SUMIFS('الحضور والانصراف'!$K$2:$K$3001,'الحضور والانصراف'!$B$2:$B$3001,$A395,'الحضور والانصراف'!$A$2:$A$3001,"&gt;="&amp;$D$3,'الحضور والانصراف'!$A$2:$A$3001,"&lt;="&amp;$F$3))</f>
        <v/>
      </c>
      <c r="J395" s="22" t="str">
        <f aca="false">IF($A395="","",SUMIFS('الحضور والانصراف'!$L$2:$L$3001,'الحضور والانصراف'!$B$2:$B$3001,$A395,'الحضور والانصراف'!$A$2:$A$3001,"&gt;="&amp;$D$3,'الحضور والانصراف'!$A$2:$A$3001,"&lt;="&amp;$F$3))</f>
        <v/>
      </c>
      <c r="K395" s="21" t="str">
        <f aca="false">IF($A395="","",ROUND(SUMIFS('الحضور والانصراف'!$M$2:$M$3001,'الحضور والانصراف'!$B$2:$B$3001,$A395,'الحضور والانصراف'!$A$2:$A$3001,"&gt;="&amp;$D$3,'الحضور والانصراف'!$A$2:$A$3001,"&lt;="&amp;$F$3)/60,2))</f>
        <v/>
      </c>
      <c r="L395" s="21" t="str">
        <f aca="false">IF($A395="","",SUMIFS(المأموريات!$F$2:$F$1001,المأموريات!$A$2:$A$1001,$A395,المأموريات!$C$2:$C$1001,"&gt;="&amp;$D$3,المأموريات!$C$2:$C$1001,"&lt;="&amp;$F$3,المأموريات!$H$2:$H$1001,"موافق"))</f>
        <v/>
      </c>
      <c r="M395" s="24" t="str">
        <f aca="false">IF($A395="","",N(الموظفين!K391))</f>
        <v/>
      </c>
      <c r="N395" s="24" t="str">
        <f aca="false">IF($A395="","",SUMIFS('الحضور والانصراف'!$S$2:$S$3001,'الحضور والانصراف'!$B$2:$B$3001,$A395,'الحضور والانصراف'!$A$2:$A$3001,"&gt;="&amp;$D$3,'الحضور والانصراف'!$A$2:$A$3001,"&lt;="&amp;$F$3))</f>
        <v/>
      </c>
      <c r="O395" s="24" t="str">
        <f aca="false">IF($A395="","",SUMIFS('الحضور والانصراف'!$Q$2:$Q$3001,'الحضور والانصراف'!$B$2:$B$3001,$A395,'الحضور والانصراف'!$A$2:$A$3001,"&gt;="&amp;$D$3,'الحضور والانصراف'!$A$2:$A$3001,"&lt;="&amp;$F$3))</f>
        <v/>
      </c>
      <c r="P395" s="24" t="str">
        <f aca="false">IF($A395="","",SUMIFS('الحضور والانصراف'!$R$2:$R$3001,'الحضور والانصراف'!$B$2:$B$3001,$A395,'الحضور والانصراف'!$A$2:$A$3001,"&gt;="&amp;$D$3,'الحضور والانصراف'!$A$2:$A$3001,"&lt;="&amp;$F$3))</f>
        <v/>
      </c>
      <c r="Q395" s="24" t="str">
        <f aca="false">IF($A395="","",M395+N395-O395-P395)</f>
        <v/>
      </c>
    </row>
    <row r="396" customFormat="false" ht="15" hidden="false" customHeight="false" outlineLevel="0" collapsed="false">
      <c r="A396" s="18" t="str">
        <f aca="false">IF(الموظفين!A392="","",الموظفين!A392)</f>
        <v/>
      </c>
      <c r="B396" s="18" t="str">
        <f aca="false">IF($A396="","",الموظفين!B392)</f>
        <v/>
      </c>
      <c r="C396" s="18" t="str">
        <f aca="false">IF($A396="","",IF(الموظفين!C392="","",الموظفين!C392))</f>
        <v/>
      </c>
      <c r="D396" s="22" t="str">
        <f aca="false">IF($A396="","",COUNTIFS('الحضور والانصراف'!$B$2:$B$3001,$A396,'الحضور والانصراف'!$P$2:$P$3001,"حاضر",'الحضور والانصراف'!$A$2:$A$3001,"&gt;="&amp;$D$3,'الحضور والانصراف'!$A$2:$A$3001,"&lt;="&amp;$F$3)+COUNTIFS('الحضور والانصراف'!$B$2:$B$3001,$A396,'الحضور والانصراف'!$P$2:$P$3001,"متأخر",'الحضور والانصراف'!$A$2:$A$3001,"&gt;="&amp;$D$3,'الحضور والانصراف'!$A$2:$A$3001,"&lt;="&amp;$F$3)+COUNTIFS('الحضور والانصراف'!$B$2:$B$3001,$A396,'الحضور والانصراف'!$P$2:$P$3001,"بدون انصراف",'الحضور والانصراف'!$A$2:$A$3001,"&gt;="&amp;$D$3,'الحضور والانصراف'!$A$2:$A$3001,"&lt;="&amp;$F$3))</f>
        <v/>
      </c>
      <c r="E396" s="22" t="str">
        <f aca="false">IF($A396="","",COUNTIFS('الحضور والانصراف'!$B$2:$B$3001,$A396,'الحضور والانصراف'!$P$2:$P$3001,"متأخر",'الحضور والانصراف'!$A$2:$A$3001,"&gt;="&amp;$D$3,'الحضور والانصراف'!$A$2:$A$3001,"&lt;="&amp;$F$3))</f>
        <v/>
      </c>
      <c r="F396" s="22" t="str">
        <f aca="false">IF($A396="","",COUNTIFS('الحضور والانصراف'!$B$2:$B$3001,$A396,'الحضور والانصراف'!$P$2:$P$3001,"غائب",'الحضور والانصراف'!$A$2:$A$3001,"&gt;="&amp;$D$3,'الحضور والانصراف'!$A$2:$A$3001,"&lt;="&amp;$F$3)+COUNTIFS('الحضور والانصراف'!$B$2:$B$3001,$A396,'الحضور والانصراف'!$P$2:$P$3001,"غياب",'الحضور والانصراف'!$A$2:$A$3001,"&gt;="&amp;$D$3,'الحضور والانصراف'!$A$2:$A$3001,"&lt;="&amp;$F$3))</f>
        <v/>
      </c>
      <c r="G396" s="22" t="str">
        <f aca="false">IF($A396="","",SUMIFS(الإجازات!$I$2:$I$1001,الإجازات!$A$2:$A$1001,$A396,الإجازات!$G$2:$G$1001,"مقبولة"))</f>
        <v/>
      </c>
      <c r="H396" s="21" t="str">
        <f aca="false">IF($A396="","",SUMIFS('الحضور والانصراف'!$J$2:$J$3001,'الحضور والانصراف'!$B$2:$B$3001,$A396,'الحضور والانصراف'!$A$2:$A$3001,"&gt;="&amp;$D$3,'الحضور والانصراف'!$A$2:$A$3001,"&lt;="&amp;$F$3))</f>
        <v/>
      </c>
      <c r="I396" s="22" t="str">
        <f aca="false">IF($A396="","",SUMIFS('الحضور والانصراف'!$K$2:$K$3001,'الحضور والانصراف'!$B$2:$B$3001,$A396,'الحضور والانصراف'!$A$2:$A$3001,"&gt;="&amp;$D$3,'الحضور والانصراف'!$A$2:$A$3001,"&lt;="&amp;$F$3))</f>
        <v/>
      </c>
      <c r="J396" s="22" t="str">
        <f aca="false">IF($A396="","",SUMIFS('الحضور والانصراف'!$L$2:$L$3001,'الحضور والانصراف'!$B$2:$B$3001,$A396,'الحضور والانصراف'!$A$2:$A$3001,"&gt;="&amp;$D$3,'الحضور والانصراف'!$A$2:$A$3001,"&lt;="&amp;$F$3))</f>
        <v/>
      </c>
      <c r="K396" s="21" t="str">
        <f aca="false">IF($A396="","",ROUND(SUMIFS('الحضور والانصراف'!$M$2:$M$3001,'الحضور والانصراف'!$B$2:$B$3001,$A396,'الحضور والانصراف'!$A$2:$A$3001,"&gt;="&amp;$D$3,'الحضور والانصراف'!$A$2:$A$3001,"&lt;="&amp;$F$3)/60,2))</f>
        <v/>
      </c>
      <c r="L396" s="21" t="str">
        <f aca="false">IF($A396="","",SUMIFS(المأموريات!$F$2:$F$1001,المأموريات!$A$2:$A$1001,$A396,المأموريات!$C$2:$C$1001,"&gt;="&amp;$D$3,المأموريات!$C$2:$C$1001,"&lt;="&amp;$F$3,المأموريات!$H$2:$H$1001,"موافق"))</f>
        <v/>
      </c>
      <c r="M396" s="24" t="str">
        <f aca="false">IF($A396="","",N(الموظفين!K392))</f>
        <v/>
      </c>
      <c r="N396" s="24" t="str">
        <f aca="false">IF($A396="","",SUMIFS('الحضور والانصراف'!$S$2:$S$3001,'الحضور والانصراف'!$B$2:$B$3001,$A396,'الحضور والانصراف'!$A$2:$A$3001,"&gt;="&amp;$D$3,'الحضور والانصراف'!$A$2:$A$3001,"&lt;="&amp;$F$3))</f>
        <v/>
      </c>
      <c r="O396" s="24" t="str">
        <f aca="false">IF($A396="","",SUMIFS('الحضور والانصراف'!$Q$2:$Q$3001,'الحضور والانصراف'!$B$2:$B$3001,$A396,'الحضور والانصراف'!$A$2:$A$3001,"&gt;="&amp;$D$3,'الحضور والانصراف'!$A$2:$A$3001,"&lt;="&amp;$F$3))</f>
        <v/>
      </c>
      <c r="P396" s="24" t="str">
        <f aca="false">IF($A396="","",SUMIFS('الحضور والانصراف'!$R$2:$R$3001,'الحضور والانصراف'!$B$2:$B$3001,$A396,'الحضور والانصراف'!$A$2:$A$3001,"&gt;="&amp;$D$3,'الحضور والانصراف'!$A$2:$A$3001,"&lt;="&amp;$F$3))</f>
        <v/>
      </c>
      <c r="Q396" s="24" t="str">
        <f aca="false">IF($A396="","",M396+N396-O396-P396)</f>
        <v/>
      </c>
    </row>
    <row r="397" customFormat="false" ht="15" hidden="false" customHeight="false" outlineLevel="0" collapsed="false">
      <c r="A397" s="18" t="str">
        <f aca="false">IF(الموظفين!A393="","",الموظفين!A393)</f>
        <v/>
      </c>
      <c r="B397" s="18" t="str">
        <f aca="false">IF($A397="","",الموظفين!B393)</f>
        <v/>
      </c>
      <c r="C397" s="18" t="str">
        <f aca="false">IF($A397="","",IF(الموظفين!C393="","",الموظفين!C393))</f>
        <v/>
      </c>
      <c r="D397" s="22" t="str">
        <f aca="false">IF($A397="","",COUNTIFS('الحضور والانصراف'!$B$2:$B$3001,$A397,'الحضور والانصراف'!$P$2:$P$3001,"حاضر",'الحضور والانصراف'!$A$2:$A$3001,"&gt;="&amp;$D$3,'الحضور والانصراف'!$A$2:$A$3001,"&lt;="&amp;$F$3)+COUNTIFS('الحضور والانصراف'!$B$2:$B$3001,$A397,'الحضور والانصراف'!$P$2:$P$3001,"متأخر",'الحضور والانصراف'!$A$2:$A$3001,"&gt;="&amp;$D$3,'الحضور والانصراف'!$A$2:$A$3001,"&lt;="&amp;$F$3)+COUNTIFS('الحضور والانصراف'!$B$2:$B$3001,$A397,'الحضور والانصراف'!$P$2:$P$3001,"بدون انصراف",'الحضور والانصراف'!$A$2:$A$3001,"&gt;="&amp;$D$3,'الحضور والانصراف'!$A$2:$A$3001,"&lt;="&amp;$F$3))</f>
        <v/>
      </c>
      <c r="E397" s="22" t="str">
        <f aca="false">IF($A397="","",COUNTIFS('الحضور والانصراف'!$B$2:$B$3001,$A397,'الحضور والانصراف'!$P$2:$P$3001,"متأخر",'الحضور والانصراف'!$A$2:$A$3001,"&gt;="&amp;$D$3,'الحضور والانصراف'!$A$2:$A$3001,"&lt;="&amp;$F$3))</f>
        <v/>
      </c>
      <c r="F397" s="22" t="str">
        <f aca="false">IF($A397="","",COUNTIFS('الحضور والانصراف'!$B$2:$B$3001,$A397,'الحضور والانصراف'!$P$2:$P$3001,"غائب",'الحضور والانصراف'!$A$2:$A$3001,"&gt;="&amp;$D$3,'الحضور والانصراف'!$A$2:$A$3001,"&lt;="&amp;$F$3)+COUNTIFS('الحضور والانصراف'!$B$2:$B$3001,$A397,'الحضور والانصراف'!$P$2:$P$3001,"غياب",'الحضور والانصراف'!$A$2:$A$3001,"&gt;="&amp;$D$3,'الحضور والانصراف'!$A$2:$A$3001,"&lt;="&amp;$F$3))</f>
        <v/>
      </c>
      <c r="G397" s="22" t="str">
        <f aca="false">IF($A397="","",SUMIFS(الإجازات!$I$2:$I$1001,الإجازات!$A$2:$A$1001,$A397,الإجازات!$G$2:$G$1001,"مقبولة"))</f>
        <v/>
      </c>
      <c r="H397" s="21" t="str">
        <f aca="false">IF($A397="","",SUMIFS('الحضور والانصراف'!$J$2:$J$3001,'الحضور والانصراف'!$B$2:$B$3001,$A397,'الحضور والانصراف'!$A$2:$A$3001,"&gt;="&amp;$D$3,'الحضور والانصراف'!$A$2:$A$3001,"&lt;="&amp;$F$3))</f>
        <v/>
      </c>
      <c r="I397" s="22" t="str">
        <f aca="false">IF($A397="","",SUMIFS('الحضور والانصراف'!$K$2:$K$3001,'الحضور والانصراف'!$B$2:$B$3001,$A397,'الحضور والانصراف'!$A$2:$A$3001,"&gt;="&amp;$D$3,'الحضور والانصراف'!$A$2:$A$3001,"&lt;="&amp;$F$3))</f>
        <v/>
      </c>
      <c r="J397" s="22" t="str">
        <f aca="false">IF($A397="","",SUMIFS('الحضور والانصراف'!$L$2:$L$3001,'الحضور والانصراف'!$B$2:$B$3001,$A397,'الحضور والانصراف'!$A$2:$A$3001,"&gt;="&amp;$D$3,'الحضور والانصراف'!$A$2:$A$3001,"&lt;="&amp;$F$3))</f>
        <v/>
      </c>
      <c r="K397" s="21" t="str">
        <f aca="false">IF($A397="","",ROUND(SUMIFS('الحضور والانصراف'!$M$2:$M$3001,'الحضور والانصراف'!$B$2:$B$3001,$A397,'الحضور والانصراف'!$A$2:$A$3001,"&gt;="&amp;$D$3,'الحضور والانصراف'!$A$2:$A$3001,"&lt;="&amp;$F$3)/60,2))</f>
        <v/>
      </c>
      <c r="L397" s="21" t="str">
        <f aca="false">IF($A397="","",SUMIFS(المأموريات!$F$2:$F$1001,المأموريات!$A$2:$A$1001,$A397,المأموريات!$C$2:$C$1001,"&gt;="&amp;$D$3,المأموريات!$C$2:$C$1001,"&lt;="&amp;$F$3,المأموريات!$H$2:$H$1001,"موافق"))</f>
        <v/>
      </c>
      <c r="M397" s="24" t="str">
        <f aca="false">IF($A397="","",N(الموظفين!K393))</f>
        <v/>
      </c>
      <c r="N397" s="24" t="str">
        <f aca="false">IF($A397="","",SUMIFS('الحضور والانصراف'!$S$2:$S$3001,'الحضور والانصراف'!$B$2:$B$3001,$A397,'الحضور والانصراف'!$A$2:$A$3001,"&gt;="&amp;$D$3,'الحضور والانصراف'!$A$2:$A$3001,"&lt;="&amp;$F$3))</f>
        <v/>
      </c>
      <c r="O397" s="24" t="str">
        <f aca="false">IF($A397="","",SUMIFS('الحضور والانصراف'!$Q$2:$Q$3001,'الحضور والانصراف'!$B$2:$B$3001,$A397,'الحضور والانصراف'!$A$2:$A$3001,"&gt;="&amp;$D$3,'الحضور والانصراف'!$A$2:$A$3001,"&lt;="&amp;$F$3))</f>
        <v/>
      </c>
      <c r="P397" s="24" t="str">
        <f aca="false">IF($A397="","",SUMIFS('الحضور والانصراف'!$R$2:$R$3001,'الحضور والانصراف'!$B$2:$B$3001,$A397,'الحضور والانصراف'!$A$2:$A$3001,"&gt;="&amp;$D$3,'الحضور والانصراف'!$A$2:$A$3001,"&lt;="&amp;$F$3))</f>
        <v/>
      </c>
      <c r="Q397" s="24" t="str">
        <f aca="false">IF($A397="","",M397+N397-O397-P397)</f>
        <v/>
      </c>
    </row>
    <row r="398" customFormat="false" ht="15" hidden="false" customHeight="false" outlineLevel="0" collapsed="false">
      <c r="A398" s="18" t="str">
        <f aca="false">IF(الموظفين!A394="","",الموظفين!A394)</f>
        <v/>
      </c>
      <c r="B398" s="18" t="str">
        <f aca="false">IF($A398="","",الموظفين!B394)</f>
        <v/>
      </c>
      <c r="C398" s="18" t="str">
        <f aca="false">IF($A398="","",IF(الموظفين!C394="","",الموظفين!C394))</f>
        <v/>
      </c>
      <c r="D398" s="22" t="str">
        <f aca="false">IF($A398="","",COUNTIFS('الحضور والانصراف'!$B$2:$B$3001,$A398,'الحضور والانصراف'!$P$2:$P$3001,"حاضر",'الحضور والانصراف'!$A$2:$A$3001,"&gt;="&amp;$D$3,'الحضور والانصراف'!$A$2:$A$3001,"&lt;="&amp;$F$3)+COUNTIFS('الحضور والانصراف'!$B$2:$B$3001,$A398,'الحضور والانصراف'!$P$2:$P$3001,"متأخر",'الحضور والانصراف'!$A$2:$A$3001,"&gt;="&amp;$D$3,'الحضور والانصراف'!$A$2:$A$3001,"&lt;="&amp;$F$3)+COUNTIFS('الحضور والانصراف'!$B$2:$B$3001,$A398,'الحضور والانصراف'!$P$2:$P$3001,"بدون انصراف",'الحضور والانصراف'!$A$2:$A$3001,"&gt;="&amp;$D$3,'الحضور والانصراف'!$A$2:$A$3001,"&lt;="&amp;$F$3))</f>
        <v/>
      </c>
      <c r="E398" s="22" t="str">
        <f aca="false">IF($A398="","",COUNTIFS('الحضور والانصراف'!$B$2:$B$3001,$A398,'الحضور والانصراف'!$P$2:$P$3001,"متأخر",'الحضور والانصراف'!$A$2:$A$3001,"&gt;="&amp;$D$3,'الحضور والانصراف'!$A$2:$A$3001,"&lt;="&amp;$F$3))</f>
        <v/>
      </c>
      <c r="F398" s="22" t="str">
        <f aca="false">IF($A398="","",COUNTIFS('الحضور والانصراف'!$B$2:$B$3001,$A398,'الحضور والانصراف'!$P$2:$P$3001,"غائب",'الحضور والانصراف'!$A$2:$A$3001,"&gt;="&amp;$D$3,'الحضور والانصراف'!$A$2:$A$3001,"&lt;="&amp;$F$3)+COUNTIFS('الحضور والانصراف'!$B$2:$B$3001,$A398,'الحضور والانصراف'!$P$2:$P$3001,"غياب",'الحضور والانصراف'!$A$2:$A$3001,"&gt;="&amp;$D$3,'الحضور والانصراف'!$A$2:$A$3001,"&lt;="&amp;$F$3))</f>
        <v/>
      </c>
      <c r="G398" s="22" t="str">
        <f aca="false">IF($A398="","",SUMIFS(الإجازات!$I$2:$I$1001,الإجازات!$A$2:$A$1001,$A398,الإجازات!$G$2:$G$1001,"مقبولة"))</f>
        <v/>
      </c>
      <c r="H398" s="21" t="str">
        <f aca="false">IF($A398="","",SUMIFS('الحضور والانصراف'!$J$2:$J$3001,'الحضور والانصراف'!$B$2:$B$3001,$A398,'الحضور والانصراف'!$A$2:$A$3001,"&gt;="&amp;$D$3,'الحضور والانصراف'!$A$2:$A$3001,"&lt;="&amp;$F$3))</f>
        <v/>
      </c>
      <c r="I398" s="22" t="str">
        <f aca="false">IF($A398="","",SUMIFS('الحضور والانصراف'!$K$2:$K$3001,'الحضور والانصراف'!$B$2:$B$3001,$A398,'الحضور والانصراف'!$A$2:$A$3001,"&gt;="&amp;$D$3,'الحضور والانصراف'!$A$2:$A$3001,"&lt;="&amp;$F$3))</f>
        <v/>
      </c>
      <c r="J398" s="22" t="str">
        <f aca="false">IF($A398="","",SUMIFS('الحضور والانصراف'!$L$2:$L$3001,'الحضور والانصراف'!$B$2:$B$3001,$A398,'الحضور والانصراف'!$A$2:$A$3001,"&gt;="&amp;$D$3,'الحضور والانصراف'!$A$2:$A$3001,"&lt;="&amp;$F$3))</f>
        <v/>
      </c>
      <c r="K398" s="21" t="str">
        <f aca="false">IF($A398="","",ROUND(SUMIFS('الحضور والانصراف'!$M$2:$M$3001,'الحضور والانصراف'!$B$2:$B$3001,$A398,'الحضور والانصراف'!$A$2:$A$3001,"&gt;="&amp;$D$3,'الحضور والانصراف'!$A$2:$A$3001,"&lt;="&amp;$F$3)/60,2))</f>
        <v/>
      </c>
      <c r="L398" s="21" t="str">
        <f aca="false">IF($A398="","",SUMIFS(المأموريات!$F$2:$F$1001,المأموريات!$A$2:$A$1001,$A398,المأموريات!$C$2:$C$1001,"&gt;="&amp;$D$3,المأموريات!$C$2:$C$1001,"&lt;="&amp;$F$3,المأموريات!$H$2:$H$1001,"موافق"))</f>
        <v/>
      </c>
      <c r="M398" s="24" t="str">
        <f aca="false">IF($A398="","",N(الموظفين!K394))</f>
        <v/>
      </c>
      <c r="N398" s="24" t="str">
        <f aca="false">IF($A398="","",SUMIFS('الحضور والانصراف'!$S$2:$S$3001,'الحضور والانصراف'!$B$2:$B$3001,$A398,'الحضور والانصراف'!$A$2:$A$3001,"&gt;="&amp;$D$3,'الحضور والانصراف'!$A$2:$A$3001,"&lt;="&amp;$F$3))</f>
        <v/>
      </c>
      <c r="O398" s="24" t="str">
        <f aca="false">IF($A398="","",SUMIFS('الحضور والانصراف'!$Q$2:$Q$3001,'الحضور والانصراف'!$B$2:$B$3001,$A398,'الحضور والانصراف'!$A$2:$A$3001,"&gt;="&amp;$D$3,'الحضور والانصراف'!$A$2:$A$3001,"&lt;="&amp;$F$3))</f>
        <v/>
      </c>
      <c r="P398" s="24" t="str">
        <f aca="false">IF($A398="","",SUMIFS('الحضور والانصراف'!$R$2:$R$3001,'الحضور والانصراف'!$B$2:$B$3001,$A398,'الحضور والانصراف'!$A$2:$A$3001,"&gt;="&amp;$D$3,'الحضور والانصراف'!$A$2:$A$3001,"&lt;="&amp;$F$3))</f>
        <v/>
      </c>
      <c r="Q398" s="24" t="str">
        <f aca="false">IF($A398="","",M398+N398-O398-P398)</f>
        <v/>
      </c>
    </row>
    <row r="399" customFormat="false" ht="15" hidden="false" customHeight="false" outlineLevel="0" collapsed="false">
      <c r="A399" s="18" t="str">
        <f aca="false">IF(الموظفين!A395="","",الموظفين!A395)</f>
        <v/>
      </c>
      <c r="B399" s="18" t="str">
        <f aca="false">IF($A399="","",الموظفين!B395)</f>
        <v/>
      </c>
      <c r="C399" s="18" t="str">
        <f aca="false">IF($A399="","",IF(الموظفين!C395="","",الموظفين!C395))</f>
        <v/>
      </c>
      <c r="D399" s="22" t="str">
        <f aca="false">IF($A399="","",COUNTIFS('الحضور والانصراف'!$B$2:$B$3001,$A399,'الحضور والانصراف'!$P$2:$P$3001,"حاضر",'الحضور والانصراف'!$A$2:$A$3001,"&gt;="&amp;$D$3,'الحضور والانصراف'!$A$2:$A$3001,"&lt;="&amp;$F$3)+COUNTIFS('الحضور والانصراف'!$B$2:$B$3001,$A399,'الحضور والانصراف'!$P$2:$P$3001,"متأخر",'الحضور والانصراف'!$A$2:$A$3001,"&gt;="&amp;$D$3,'الحضور والانصراف'!$A$2:$A$3001,"&lt;="&amp;$F$3)+COUNTIFS('الحضور والانصراف'!$B$2:$B$3001,$A399,'الحضور والانصراف'!$P$2:$P$3001,"بدون انصراف",'الحضور والانصراف'!$A$2:$A$3001,"&gt;="&amp;$D$3,'الحضور والانصراف'!$A$2:$A$3001,"&lt;="&amp;$F$3))</f>
        <v/>
      </c>
      <c r="E399" s="22" t="str">
        <f aca="false">IF($A399="","",COUNTIFS('الحضور والانصراف'!$B$2:$B$3001,$A399,'الحضور والانصراف'!$P$2:$P$3001,"متأخر",'الحضور والانصراف'!$A$2:$A$3001,"&gt;="&amp;$D$3,'الحضور والانصراف'!$A$2:$A$3001,"&lt;="&amp;$F$3))</f>
        <v/>
      </c>
      <c r="F399" s="22" t="str">
        <f aca="false">IF($A399="","",COUNTIFS('الحضور والانصراف'!$B$2:$B$3001,$A399,'الحضور والانصراف'!$P$2:$P$3001,"غائب",'الحضور والانصراف'!$A$2:$A$3001,"&gt;="&amp;$D$3,'الحضور والانصراف'!$A$2:$A$3001,"&lt;="&amp;$F$3)+COUNTIFS('الحضور والانصراف'!$B$2:$B$3001,$A399,'الحضور والانصراف'!$P$2:$P$3001,"غياب",'الحضور والانصراف'!$A$2:$A$3001,"&gt;="&amp;$D$3,'الحضور والانصراف'!$A$2:$A$3001,"&lt;="&amp;$F$3))</f>
        <v/>
      </c>
      <c r="G399" s="22" t="str">
        <f aca="false">IF($A399="","",SUMIFS(الإجازات!$I$2:$I$1001,الإجازات!$A$2:$A$1001,$A399,الإجازات!$G$2:$G$1001,"مقبولة"))</f>
        <v/>
      </c>
      <c r="H399" s="21" t="str">
        <f aca="false">IF($A399="","",SUMIFS('الحضور والانصراف'!$J$2:$J$3001,'الحضور والانصراف'!$B$2:$B$3001,$A399,'الحضور والانصراف'!$A$2:$A$3001,"&gt;="&amp;$D$3,'الحضور والانصراف'!$A$2:$A$3001,"&lt;="&amp;$F$3))</f>
        <v/>
      </c>
      <c r="I399" s="22" t="str">
        <f aca="false">IF($A399="","",SUMIFS('الحضور والانصراف'!$K$2:$K$3001,'الحضور والانصراف'!$B$2:$B$3001,$A399,'الحضور والانصراف'!$A$2:$A$3001,"&gt;="&amp;$D$3,'الحضور والانصراف'!$A$2:$A$3001,"&lt;="&amp;$F$3))</f>
        <v/>
      </c>
      <c r="J399" s="22" t="str">
        <f aca="false">IF($A399="","",SUMIFS('الحضور والانصراف'!$L$2:$L$3001,'الحضور والانصراف'!$B$2:$B$3001,$A399,'الحضور والانصراف'!$A$2:$A$3001,"&gt;="&amp;$D$3,'الحضور والانصراف'!$A$2:$A$3001,"&lt;="&amp;$F$3))</f>
        <v/>
      </c>
      <c r="K399" s="21" t="str">
        <f aca="false">IF($A399="","",ROUND(SUMIFS('الحضور والانصراف'!$M$2:$M$3001,'الحضور والانصراف'!$B$2:$B$3001,$A399,'الحضور والانصراف'!$A$2:$A$3001,"&gt;="&amp;$D$3,'الحضور والانصراف'!$A$2:$A$3001,"&lt;="&amp;$F$3)/60,2))</f>
        <v/>
      </c>
      <c r="L399" s="21" t="str">
        <f aca="false">IF($A399="","",SUMIFS(المأموريات!$F$2:$F$1001,المأموريات!$A$2:$A$1001,$A399,المأموريات!$C$2:$C$1001,"&gt;="&amp;$D$3,المأموريات!$C$2:$C$1001,"&lt;="&amp;$F$3,المأموريات!$H$2:$H$1001,"موافق"))</f>
        <v/>
      </c>
      <c r="M399" s="24" t="str">
        <f aca="false">IF($A399="","",N(الموظفين!K395))</f>
        <v/>
      </c>
      <c r="N399" s="24" t="str">
        <f aca="false">IF($A399="","",SUMIFS('الحضور والانصراف'!$S$2:$S$3001,'الحضور والانصراف'!$B$2:$B$3001,$A399,'الحضور والانصراف'!$A$2:$A$3001,"&gt;="&amp;$D$3,'الحضور والانصراف'!$A$2:$A$3001,"&lt;="&amp;$F$3))</f>
        <v/>
      </c>
      <c r="O399" s="24" t="str">
        <f aca="false">IF($A399="","",SUMIFS('الحضور والانصراف'!$Q$2:$Q$3001,'الحضور والانصراف'!$B$2:$B$3001,$A399,'الحضور والانصراف'!$A$2:$A$3001,"&gt;="&amp;$D$3,'الحضور والانصراف'!$A$2:$A$3001,"&lt;="&amp;$F$3))</f>
        <v/>
      </c>
      <c r="P399" s="24" t="str">
        <f aca="false">IF($A399="","",SUMIFS('الحضور والانصراف'!$R$2:$R$3001,'الحضور والانصراف'!$B$2:$B$3001,$A399,'الحضور والانصراف'!$A$2:$A$3001,"&gt;="&amp;$D$3,'الحضور والانصراف'!$A$2:$A$3001,"&lt;="&amp;$F$3))</f>
        <v/>
      </c>
      <c r="Q399" s="24" t="str">
        <f aca="false">IF($A399="","",M399+N399-O399-P399)</f>
        <v/>
      </c>
    </row>
    <row r="400" customFormat="false" ht="15" hidden="false" customHeight="false" outlineLevel="0" collapsed="false">
      <c r="A400" s="18" t="str">
        <f aca="false">IF(الموظفين!A396="","",الموظفين!A396)</f>
        <v/>
      </c>
      <c r="B400" s="18" t="str">
        <f aca="false">IF($A400="","",الموظفين!B396)</f>
        <v/>
      </c>
      <c r="C400" s="18" t="str">
        <f aca="false">IF($A400="","",IF(الموظفين!C396="","",الموظفين!C396))</f>
        <v/>
      </c>
      <c r="D400" s="22" t="str">
        <f aca="false">IF($A400="","",COUNTIFS('الحضور والانصراف'!$B$2:$B$3001,$A400,'الحضور والانصراف'!$P$2:$P$3001,"حاضر",'الحضور والانصراف'!$A$2:$A$3001,"&gt;="&amp;$D$3,'الحضور والانصراف'!$A$2:$A$3001,"&lt;="&amp;$F$3)+COUNTIFS('الحضور والانصراف'!$B$2:$B$3001,$A400,'الحضور والانصراف'!$P$2:$P$3001,"متأخر",'الحضور والانصراف'!$A$2:$A$3001,"&gt;="&amp;$D$3,'الحضور والانصراف'!$A$2:$A$3001,"&lt;="&amp;$F$3)+COUNTIFS('الحضور والانصراف'!$B$2:$B$3001,$A400,'الحضور والانصراف'!$P$2:$P$3001,"بدون انصراف",'الحضور والانصراف'!$A$2:$A$3001,"&gt;="&amp;$D$3,'الحضور والانصراف'!$A$2:$A$3001,"&lt;="&amp;$F$3))</f>
        <v/>
      </c>
      <c r="E400" s="22" t="str">
        <f aca="false">IF($A400="","",COUNTIFS('الحضور والانصراف'!$B$2:$B$3001,$A400,'الحضور والانصراف'!$P$2:$P$3001,"متأخر",'الحضور والانصراف'!$A$2:$A$3001,"&gt;="&amp;$D$3,'الحضور والانصراف'!$A$2:$A$3001,"&lt;="&amp;$F$3))</f>
        <v/>
      </c>
      <c r="F400" s="22" t="str">
        <f aca="false">IF($A400="","",COUNTIFS('الحضور والانصراف'!$B$2:$B$3001,$A400,'الحضور والانصراف'!$P$2:$P$3001,"غائب",'الحضور والانصراف'!$A$2:$A$3001,"&gt;="&amp;$D$3,'الحضور والانصراف'!$A$2:$A$3001,"&lt;="&amp;$F$3)+COUNTIFS('الحضور والانصراف'!$B$2:$B$3001,$A400,'الحضور والانصراف'!$P$2:$P$3001,"غياب",'الحضور والانصراف'!$A$2:$A$3001,"&gt;="&amp;$D$3,'الحضور والانصراف'!$A$2:$A$3001,"&lt;="&amp;$F$3))</f>
        <v/>
      </c>
      <c r="G400" s="22" t="str">
        <f aca="false">IF($A400="","",SUMIFS(الإجازات!$I$2:$I$1001,الإجازات!$A$2:$A$1001,$A400,الإجازات!$G$2:$G$1001,"مقبولة"))</f>
        <v/>
      </c>
      <c r="H400" s="21" t="str">
        <f aca="false">IF($A400="","",SUMIFS('الحضور والانصراف'!$J$2:$J$3001,'الحضور والانصراف'!$B$2:$B$3001,$A400,'الحضور والانصراف'!$A$2:$A$3001,"&gt;="&amp;$D$3,'الحضور والانصراف'!$A$2:$A$3001,"&lt;="&amp;$F$3))</f>
        <v/>
      </c>
      <c r="I400" s="22" t="str">
        <f aca="false">IF($A400="","",SUMIFS('الحضور والانصراف'!$K$2:$K$3001,'الحضور والانصراف'!$B$2:$B$3001,$A400,'الحضور والانصراف'!$A$2:$A$3001,"&gt;="&amp;$D$3,'الحضور والانصراف'!$A$2:$A$3001,"&lt;="&amp;$F$3))</f>
        <v/>
      </c>
      <c r="J400" s="22" t="str">
        <f aca="false">IF($A400="","",SUMIFS('الحضور والانصراف'!$L$2:$L$3001,'الحضور والانصراف'!$B$2:$B$3001,$A400,'الحضور والانصراف'!$A$2:$A$3001,"&gt;="&amp;$D$3,'الحضور والانصراف'!$A$2:$A$3001,"&lt;="&amp;$F$3))</f>
        <v/>
      </c>
      <c r="K400" s="21" t="str">
        <f aca="false">IF($A400="","",ROUND(SUMIFS('الحضور والانصراف'!$M$2:$M$3001,'الحضور والانصراف'!$B$2:$B$3001,$A400,'الحضور والانصراف'!$A$2:$A$3001,"&gt;="&amp;$D$3,'الحضور والانصراف'!$A$2:$A$3001,"&lt;="&amp;$F$3)/60,2))</f>
        <v/>
      </c>
      <c r="L400" s="21" t="str">
        <f aca="false">IF($A400="","",SUMIFS(المأموريات!$F$2:$F$1001,المأموريات!$A$2:$A$1001,$A400,المأموريات!$C$2:$C$1001,"&gt;="&amp;$D$3,المأموريات!$C$2:$C$1001,"&lt;="&amp;$F$3,المأموريات!$H$2:$H$1001,"موافق"))</f>
        <v/>
      </c>
      <c r="M400" s="24" t="str">
        <f aca="false">IF($A400="","",N(الموظفين!K396))</f>
        <v/>
      </c>
      <c r="N400" s="24" t="str">
        <f aca="false">IF($A400="","",SUMIFS('الحضور والانصراف'!$S$2:$S$3001,'الحضور والانصراف'!$B$2:$B$3001,$A400,'الحضور والانصراف'!$A$2:$A$3001,"&gt;="&amp;$D$3,'الحضور والانصراف'!$A$2:$A$3001,"&lt;="&amp;$F$3))</f>
        <v/>
      </c>
      <c r="O400" s="24" t="str">
        <f aca="false">IF($A400="","",SUMIFS('الحضور والانصراف'!$Q$2:$Q$3001,'الحضور والانصراف'!$B$2:$B$3001,$A400,'الحضور والانصراف'!$A$2:$A$3001,"&gt;="&amp;$D$3,'الحضور والانصراف'!$A$2:$A$3001,"&lt;="&amp;$F$3))</f>
        <v/>
      </c>
      <c r="P400" s="24" t="str">
        <f aca="false">IF($A400="","",SUMIFS('الحضور والانصراف'!$R$2:$R$3001,'الحضور والانصراف'!$B$2:$B$3001,$A400,'الحضور والانصراف'!$A$2:$A$3001,"&gt;="&amp;$D$3,'الحضور والانصراف'!$A$2:$A$3001,"&lt;="&amp;$F$3))</f>
        <v/>
      </c>
      <c r="Q400" s="24" t="str">
        <f aca="false">IF($A400="","",M400+N400-O400-P400)</f>
        <v/>
      </c>
    </row>
    <row r="401" customFormat="false" ht="15" hidden="false" customHeight="false" outlineLevel="0" collapsed="false">
      <c r="A401" s="18" t="str">
        <f aca="false">IF(الموظفين!A397="","",الموظفين!A397)</f>
        <v/>
      </c>
      <c r="B401" s="18" t="str">
        <f aca="false">IF($A401="","",الموظفين!B397)</f>
        <v/>
      </c>
      <c r="C401" s="18" t="str">
        <f aca="false">IF($A401="","",IF(الموظفين!C397="","",الموظفين!C397))</f>
        <v/>
      </c>
      <c r="D401" s="22" t="str">
        <f aca="false">IF($A401="","",COUNTIFS('الحضور والانصراف'!$B$2:$B$3001,$A401,'الحضور والانصراف'!$P$2:$P$3001,"حاضر",'الحضور والانصراف'!$A$2:$A$3001,"&gt;="&amp;$D$3,'الحضور والانصراف'!$A$2:$A$3001,"&lt;="&amp;$F$3)+COUNTIFS('الحضور والانصراف'!$B$2:$B$3001,$A401,'الحضور والانصراف'!$P$2:$P$3001,"متأخر",'الحضور والانصراف'!$A$2:$A$3001,"&gt;="&amp;$D$3,'الحضور والانصراف'!$A$2:$A$3001,"&lt;="&amp;$F$3)+COUNTIFS('الحضور والانصراف'!$B$2:$B$3001,$A401,'الحضور والانصراف'!$P$2:$P$3001,"بدون انصراف",'الحضور والانصراف'!$A$2:$A$3001,"&gt;="&amp;$D$3,'الحضور والانصراف'!$A$2:$A$3001,"&lt;="&amp;$F$3))</f>
        <v/>
      </c>
      <c r="E401" s="22" t="str">
        <f aca="false">IF($A401="","",COUNTIFS('الحضور والانصراف'!$B$2:$B$3001,$A401,'الحضور والانصراف'!$P$2:$P$3001,"متأخر",'الحضور والانصراف'!$A$2:$A$3001,"&gt;="&amp;$D$3,'الحضور والانصراف'!$A$2:$A$3001,"&lt;="&amp;$F$3))</f>
        <v/>
      </c>
      <c r="F401" s="22" t="str">
        <f aca="false">IF($A401="","",COUNTIFS('الحضور والانصراف'!$B$2:$B$3001,$A401,'الحضور والانصراف'!$P$2:$P$3001,"غائب",'الحضور والانصراف'!$A$2:$A$3001,"&gt;="&amp;$D$3,'الحضور والانصراف'!$A$2:$A$3001,"&lt;="&amp;$F$3)+COUNTIFS('الحضور والانصراف'!$B$2:$B$3001,$A401,'الحضور والانصراف'!$P$2:$P$3001,"غياب",'الحضور والانصراف'!$A$2:$A$3001,"&gt;="&amp;$D$3,'الحضور والانصراف'!$A$2:$A$3001,"&lt;="&amp;$F$3))</f>
        <v/>
      </c>
      <c r="G401" s="22" t="str">
        <f aca="false">IF($A401="","",SUMIFS(الإجازات!$I$2:$I$1001,الإجازات!$A$2:$A$1001,$A401,الإجازات!$G$2:$G$1001,"مقبولة"))</f>
        <v/>
      </c>
      <c r="H401" s="21" t="str">
        <f aca="false">IF($A401="","",SUMIFS('الحضور والانصراف'!$J$2:$J$3001,'الحضور والانصراف'!$B$2:$B$3001,$A401,'الحضور والانصراف'!$A$2:$A$3001,"&gt;="&amp;$D$3,'الحضور والانصراف'!$A$2:$A$3001,"&lt;="&amp;$F$3))</f>
        <v/>
      </c>
      <c r="I401" s="22" t="str">
        <f aca="false">IF($A401="","",SUMIFS('الحضور والانصراف'!$K$2:$K$3001,'الحضور والانصراف'!$B$2:$B$3001,$A401,'الحضور والانصراف'!$A$2:$A$3001,"&gt;="&amp;$D$3,'الحضور والانصراف'!$A$2:$A$3001,"&lt;="&amp;$F$3))</f>
        <v/>
      </c>
      <c r="J401" s="22" t="str">
        <f aca="false">IF($A401="","",SUMIFS('الحضور والانصراف'!$L$2:$L$3001,'الحضور والانصراف'!$B$2:$B$3001,$A401,'الحضور والانصراف'!$A$2:$A$3001,"&gt;="&amp;$D$3,'الحضور والانصراف'!$A$2:$A$3001,"&lt;="&amp;$F$3))</f>
        <v/>
      </c>
      <c r="K401" s="21" t="str">
        <f aca="false">IF($A401="","",ROUND(SUMIFS('الحضور والانصراف'!$M$2:$M$3001,'الحضور والانصراف'!$B$2:$B$3001,$A401,'الحضور والانصراف'!$A$2:$A$3001,"&gt;="&amp;$D$3,'الحضور والانصراف'!$A$2:$A$3001,"&lt;="&amp;$F$3)/60,2))</f>
        <v/>
      </c>
      <c r="L401" s="21" t="str">
        <f aca="false">IF($A401="","",SUMIFS(المأموريات!$F$2:$F$1001,المأموريات!$A$2:$A$1001,$A401,المأموريات!$C$2:$C$1001,"&gt;="&amp;$D$3,المأموريات!$C$2:$C$1001,"&lt;="&amp;$F$3,المأموريات!$H$2:$H$1001,"موافق"))</f>
        <v/>
      </c>
      <c r="M401" s="24" t="str">
        <f aca="false">IF($A401="","",N(الموظفين!K397))</f>
        <v/>
      </c>
      <c r="N401" s="24" t="str">
        <f aca="false">IF($A401="","",SUMIFS('الحضور والانصراف'!$S$2:$S$3001,'الحضور والانصراف'!$B$2:$B$3001,$A401,'الحضور والانصراف'!$A$2:$A$3001,"&gt;="&amp;$D$3,'الحضور والانصراف'!$A$2:$A$3001,"&lt;="&amp;$F$3))</f>
        <v/>
      </c>
      <c r="O401" s="24" t="str">
        <f aca="false">IF($A401="","",SUMIFS('الحضور والانصراف'!$Q$2:$Q$3001,'الحضور والانصراف'!$B$2:$B$3001,$A401,'الحضور والانصراف'!$A$2:$A$3001,"&gt;="&amp;$D$3,'الحضور والانصراف'!$A$2:$A$3001,"&lt;="&amp;$F$3))</f>
        <v/>
      </c>
      <c r="P401" s="24" t="str">
        <f aca="false">IF($A401="","",SUMIFS('الحضور والانصراف'!$R$2:$R$3001,'الحضور والانصراف'!$B$2:$B$3001,$A401,'الحضور والانصراف'!$A$2:$A$3001,"&gt;="&amp;$D$3,'الحضور والانصراف'!$A$2:$A$3001,"&lt;="&amp;$F$3))</f>
        <v/>
      </c>
      <c r="Q401" s="24" t="str">
        <f aca="false">IF($A401="","",M401+N401-O401-P401)</f>
        <v/>
      </c>
    </row>
    <row r="402" customFormat="false" ht="15" hidden="false" customHeight="false" outlineLevel="0" collapsed="false">
      <c r="A402" s="18" t="str">
        <f aca="false">IF(الموظفين!A398="","",الموظفين!A398)</f>
        <v/>
      </c>
      <c r="B402" s="18" t="str">
        <f aca="false">IF($A402="","",الموظفين!B398)</f>
        <v/>
      </c>
      <c r="C402" s="18" t="str">
        <f aca="false">IF($A402="","",IF(الموظفين!C398="","",الموظفين!C398))</f>
        <v/>
      </c>
      <c r="D402" s="22" t="str">
        <f aca="false">IF($A402="","",COUNTIFS('الحضور والانصراف'!$B$2:$B$3001,$A402,'الحضور والانصراف'!$P$2:$P$3001,"حاضر",'الحضور والانصراف'!$A$2:$A$3001,"&gt;="&amp;$D$3,'الحضور والانصراف'!$A$2:$A$3001,"&lt;="&amp;$F$3)+COUNTIFS('الحضور والانصراف'!$B$2:$B$3001,$A402,'الحضور والانصراف'!$P$2:$P$3001,"متأخر",'الحضور والانصراف'!$A$2:$A$3001,"&gt;="&amp;$D$3,'الحضور والانصراف'!$A$2:$A$3001,"&lt;="&amp;$F$3)+COUNTIFS('الحضور والانصراف'!$B$2:$B$3001,$A402,'الحضور والانصراف'!$P$2:$P$3001,"بدون انصراف",'الحضور والانصراف'!$A$2:$A$3001,"&gt;="&amp;$D$3,'الحضور والانصراف'!$A$2:$A$3001,"&lt;="&amp;$F$3))</f>
        <v/>
      </c>
      <c r="E402" s="22" t="str">
        <f aca="false">IF($A402="","",COUNTIFS('الحضور والانصراف'!$B$2:$B$3001,$A402,'الحضور والانصراف'!$P$2:$P$3001,"متأخر",'الحضور والانصراف'!$A$2:$A$3001,"&gt;="&amp;$D$3,'الحضور والانصراف'!$A$2:$A$3001,"&lt;="&amp;$F$3))</f>
        <v/>
      </c>
      <c r="F402" s="22" t="str">
        <f aca="false">IF($A402="","",COUNTIFS('الحضور والانصراف'!$B$2:$B$3001,$A402,'الحضور والانصراف'!$P$2:$P$3001,"غائب",'الحضور والانصراف'!$A$2:$A$3001,"&gt;="&amp;$D$3,'الحضور والانصراف'!$A$2:$A$3001,"&lt;="&amp;$F$3)+COUNTIFS('الحضور والانصراف'!$B$2:$B$3001,$A402,'الحضور والانصراف'!$P$2:$P$3001,"غياب",'الحضور والانصراف'!$A$2:$A$3001,"&gt;="&amp;$D$3,'الحضور والانصراف'!$A$2:$A$3001,"&lt;="&amp;$F$3))</f>
        <v/>
      </c>
      <c r="G402" s="22" t="str">
        <f aca="false">IF($A402="","",SUMIFS(الإجازات!$I$2:$I$1001,الإجازات!$A$2:$A$1001,$A402,الإجازات!$G$2:$G$1001,"مقبولة"))</f>
        <v/>
      </c>
      <c r="H402" s="21" t="str">
        <f aca="false">IF($A402="","",SUMIFS('الحضور والانصراف'!$J$2:$J$3001,'الحضور والانصراف'!$B$2:$B$3001,$A402,'الحضور والانصراف'!$A$2:$A$3001,"&gt;="&amp;$D$3,'الحضور والانصراف'!$A$2:$A$3001,"&lt;="&amp;$F$3))</f>
        <v/>
      </c>
      <c r="I402" s="22" t="str">
        <f aca="false">IF($A402="","",SUMIFS('الحضور والانصراف'!$K$2:$K$3001,'الحضور والانصراف'!$B$2:$B$3001,$A402,'الحضور والانصراف'!$A$2:$A$3001,"&gt;="&amp;$D$3,'الحضور والانصراف'!$A$2:$A$3001,"&lt;="&amp;$F$3))</f>
        <v/>
      </c>
      <c r="J402" s="22" t="str">
        <f aca="false">IF($A402="","",SUMIFS('الحضور والانصراف'!$L$2:$L$3001,'الحضور والانصراف'!$B$2:$B$3001,$A402,'الحضور والانصراف'!$A$2:$A$3001,"&gt;="&amp;$D$3,'الحضور والانصراف'!$A$2:$A$3001,"&lt;="&amp;$F$3))</f>
        <v/>
      </c>
      <c r="K402" s="21" t="str">
        <f aca="false">IF($A402="","",ROUND(SUMIFS('الحضور والانصراف'!$M$2:$M$3001,'الحضور والانصراف'!$B$2:$B$3001,$A402,'الحضور والانصراف'!$A$2:$A$3001,"&gt;="&amp;$D$3,'الحضور والانصراف'!$A$2:$A$3001,"&lt;="&amp;$F$3)/60,2))</f>
        <v/>
      </c>
      <c r="L402" s="21" t="str">
        <f aca="false">IF($A402="","",SUMIFS(المأموريات!$F$2:$F$1001,المأموريات!$A$2:$A$1001,$A402,المأموريات!$C$2:$C$1001,"&gt;="&amp;$D$3,المأموريات!$C$2:$C$1001,"&lt;="&amp;$F$3,المأموريات!$H$2:$H$1001,"موافق"))</f>
        <v/>
      </c>
      <c r="M402" s="24" t="str">
        <f aca="false">IF($A402="","",N(الموظفين!K398))</f>
        <v/>
      </c>
      <c r="N402" s="24" t="str">
        <f aca="false">IF($A402="","",SUMIFS('الحضور والانصراف'!$S$2:$S$3001,'الحضور والانصراف'!$B$2:$B$3001,$A402,'الحضور والانصراف'!$A$2:$A$3001,"&gt;="&amp;$D$3,'الحضور والانصراف'!$A$2:$A$3001,"&lt;="&amp;$F$3))</f>
        <v/>
      </c>
      <c r="O402" s="24" t="str">
        <f aca="false">IF($A402="","",SUMIFS('الحضور والانصراف'!$Q$2:$Q$3001,'الحضور والانصراف'!$B$2:$B$3001,$A402,'الحضور والانصراف'!$A$2:$A$3001,"&gt;="&amp;$D$3,'الحضور والانصراف'!$A$2:$A$3001,"&lt;="&amp;$F$3))</f>
        <v/>
      </c>
      <c r="P402" s="24" t="str">
        <f aca="false">IF($A402="","",SUMIFS('الحضور والانصراف'!$R$2:$R$3001,'الحضور والانصراف'!$B$2:$B$3001,$A402,'الحضور والانصراف'!$A$2:$A$3001,"&gt;="&amp;$D$3,'الحضور والانصراف'!$A$2:$A$3001,"&lt;="&amp;$F$3))</f>
        <v/>
      </c>
      <c r="Q402" s="24" t="str">
        <f aca="false">IF($A402="","",M402+N402-O402-P402)</f>
        <v/>
      </c>
    </row>
    <row r="403" customFormat="false" ht="15" hidden="false" customHeight="false" outlineLevel="0" collapsed="false">
      <c r="A403" s="18" t="str">
        <f aca="false">IF(الموظفين!A399="","",الموظفين!A399)</f>
        <v/>
      </c>
      <c r="B403" s="18" t="str">
        <f aca="false">IF($A403="","",الموظفين!B399)</f>
        <v/>
      </c>
      <c r="C403" s="18" t="str">
        <f aca="false">IF($A403="","",IF(الموظفين!C399="","",الموظفين!C399))</f>
        <v/>
      </c>
      <c r="D403" s="22" t="str">
        <f aca="false">IF($A403="","",COUNTIFS('الحضور والانصراف'!$B$2:$B$3001,$A403,'الحضور والانصراف'!$P$2:$P$3001,"حاضر",'الحضور والانصراف'!$A$2:$A$3001,"&gt;="&amp;$D$3,'الحضور والانصراف'!$A$2:$A$3001,"&lt;="&amp;$F$3)+COUNTIFS('الحضور والانصراف'!$B$2:$B$3001,$A403,'الحضور والانصراف'!$P$2:$P$3001,"متأخر",'الحضور والانصراف'!$A$2:$A$3001,"&gt;="&amp;$D$3,'الحضور والانصراف'!$A$2:$A$3001,"&lt;="&amp;$F$3)+COUNTIFS('الحضور والانصراف'!$B$2:$B$3001,$A403,'الحضور والانصراف'!$P$2:$P$3001,"بدون انصراف",'الحضور والانصراف'!$A$2:$A$3001,"&gt;="&amp;$D$3,'الحضور والانصراف'!$A$2:$A$3001,"&lt;="&amp;$F$3))</f>
        <v/>
      </c>
      <c r="E403" s="22" t="str">
        <f aca="false">IF($A403="","",COUNTIFS('الحضور والانصراف'!$B$2:$B$3001,$A403,'الحضور والانصراف'!$P$2:$P$3001,"متأخر",'الحضور والانصراف'!$A$2:$A$3001,"&gt;="&amp;$D$3,'الحضور والانصراف'!$A$2:$A$3001,"&lt;="&amp;$F$3))</f>
        <v/>
      </c>
      <c r="F403" s="22" t="str">
        <f aca="false">IF($A403="","",COUNTIFS('الحضور والانصراف'!$B$2:$B$3001,$A403,'الحضور والانصراف'!$P$2:$P$3001,"غائب",'الحضور والانصراف'!$A$2:$A$3001,"&gt;="&amp;$D$3,'الحضور والانصراف'!$A$2:$A$3001,"&lt;="&amp;$F$3)+COUNTIFS('الحضور والانصراف'!$B$2:$B$3001,$A403,'الحضور والانصراف'!$P$2:$P$3001,"غياب",'الحضور والانصراف'!$A$2:$A$3001,"&gt;="&amp;$D$3,'الحضور والانصراف'!$A$2:$A$3001,"&lt;="&amp;$F$3))</f>
        <v/>
      </c>
      <c r="G403" s="22" t="str">
        <f aca="false">IF($A403="","",SUMIFS(الإجازات!$I$2:$I$1001,الإجازات!$A$2:$A$1001,$A403,الإجازات!$G$2:$G$1001,"مقبولة"))</f>
        <v/>
      </c>
      <c r="H403" s="21" t="str">
        <f aca="false">IF($A403="","",SUMIFS('الحضور والانصراف'!$J$2:$J$3001,'الحضور والانصراف'!$B$2:$B$3001,$A403,'الحضور والانصراف'!$A$2:$A$3001,"&gt;="&amp;$D$3,'الحضور والانصراف'!$A$2:$A$3001,"&lt;="&amp;$F$3))</f>
        <v/>
      </c>
      <c r="I403" s="22" t="str">
        <f aca="false">IF($A403="","",SUMIFS('الحضور والانصراف'!$K$2:$K$3001,'الحضور والانصراف'!$B$2:$B$3001,$A403,'الحضور والانصراف'!$A$2:$A$3001,"&gt;="&amp;$D$3,'الحضور والانصراف'!$A$2:$A$3001,"&lt;="&amp;$F$3))</f>
        <v/>
      </c>
      <c r="J403" s="22" t="str">
        <f aca="false">IF($A403="","",SUMIFS('الحضور والانصراف'!$L$2:$L$3001,'الحضور والانصراف'!$B$2:$B$3001,$A403,'الحضور والانصراف'!$A$2:$A$3001,"&gt;="&amp;$D$3,'الحضور والانصراف'!$A$2:$A$3001,"&lt;="&amp;$F$3))</f>
        <v/>
      </c>
      <c r="K403" s="21" t="str">
        <f aca="false">IF($A403="","",ROUND(SUMIFS('الحضور والانصراف'!$M$2:$M$3001,'الحضور والانصراف'!$B$2:$B$3001,$A403,'الحضور والانصراف'!$A$2:$A$3001,"&gt;="&amp;$D$3,'الحضور والانصراف'!$A$2:$A$3001,"&lt;="&amp;$F$3)/60,2))</f>
        <v/>
      </c>
      <c r="L403" s="21" t="str">
        <f aca="false">IF($A403="","",SUMIFS(المأموريات!$F$2:$F$1001,المأموريات!$A$2:$A$1001,$A403,المأموريات!$C$2:$C$1001,"&gt;="&amp;$D$3,المأموريات!$C$2:$C$1001,"&lt;="&amp;$F$3,المأموريات!$H$2:$H$1001,"موافق"))</f>
        <v/>
      </c>
      <c r="M403" s="24" t="str">
        <f aca="false">IF($A403="","",N(الموظفين!K399))</f>
        <v/>
      </c>
      <c r="N403" s="24" t="str">
        <f aca="false">IF($A403="","",SUMIFS('الحضور والانصراف'!$S$2:$S$3001,'الحضور والانصراف'!$B$2:$B$3001,$A403,'الحضور والانصراف'!$A$2:$A$3001,"&gt;="&amp;$D$3,'الحضور والانصراف'!$A$2:$A$3001,"&lt;="&amp;$F$3))</f>
        <v/>
      </c>
      <c r="O403" s="24" t="str">
        <f aca="false">IF($A403="","",SUMIFS('الحضور والانصراف'!$Q$2:$Q$3001,'الحضور والانصراف'!$B$2:$B$3001,$A403,'الحضور والانصراف'!$A$2:$A$3001,"&gt;="&amp;$D$3,'الحضور والانصراف'!$A$2:$A$3001,"&lt;="&amp;$F$3))</f>
        <v/>
      </c>
      <c r="P403" s="24" t="str">
        <f aca="false">IF($A403="","",SUMIFS('الحضور والانصراف'!$R$2:$R$3001,'الحضور والانصراف'!$B$2:$B$3001,$A403,'الحضور والانصراف'!$A$2:$A$3001,"&gt;="&amp;$D$3,'الحضور والانصراف'!$A$2:$A$3001,"&lt;="&amp;$F$3))</f>
        <v/>
      </c>
      <c r="Q403" s="24" t="str">
        <f aca="false">IF($A403="","",M403+N403-O403-P403)</f>
        <v/>
      </c>
    </row>
    <row r="404" customFormat="false" ht="15" hidden="false" customHeight="false" outlineLevel="0" collapsed="false">
      <c r="A404" s="18" t="str">
        <f aca="false">IF(الموظفين!A400="","",الموظفين!A400)</f>
        <v/>
      </c>
      <c r="B404" s="18" t="str">
        <f aca="false">IF($A404="","",الموظفين!B400)</f>
        <v/>
      </c>
      <c r="C404" s="18" t="str">
        <f aca="false">IF($A404="","",IF(الموظفين!C400="","",الموظفين!C400))</f>
        <v/>
      </c>
      <c r="D404" s="22" t="str">
        <f aca="false">IF($A404="","",COUNTIFS('الحضور والانصراف'!$B$2:$B$3001,$A404,'الحضور والانصراف'!$P$2:$P$3001,"حاضر",'الحضور والانصراف'!$A$2:$A$3001,"&gt;="&amp;$D$3,'الحضور والانصراف'!$A$2:$A$3001,"&lt;="&amp;$F$3)+COUNTIFS('الحضور والانصراف'!$B$2:$B$3001,$A404,'الحضور والانصراف'!$P$2:$P$3001,"متأخر",'الحضور والانصراف'!$A$2:$A$3001,"&gt;="&amp;$D$3,'الحضور والانصراف'!$A$2:$A$3001,"&lt;="&amp;$F$3)+COUNTIFS('الحضور والانصراف'!$B$2:$B$3001,$A404,'الحضور والانصراف'!$P$2:$P$3001,"بدون انصراف",'الحضور والانصراف'!$A$2:$A$3001,"&gt;="&amp;$D$3,'الحضور والانصراف'!$A$2:$A$3001,"&lt;="&amp;$F$3))</f>
        <v/>
      </c>
      <c r="E404" s="22" t="str">
        <f aca="false">IF($A404="","",COUNTIFS('الحضور والانصراف'!$B$2:$B$3001,$A404,'الحضور والانصراف'!$P$2:$P$3001,"متأخر",'الحضور والانصراف'!$A$2:$A$3001,"&gt;="&amp;$D$3,'الحضور والانصراف'!$A$2:$A$3001,"&lt;="&amp;$F$3))</f>
        <v/>
      </c>
      <c r="F404" s="22" t="str">
        <f aca="false">IF($A404="","",COUNTIFS('الحضور والانصراف'!$B$2:$B$3001,$A404,'الحضور والانصراف'!$P$2:$P$3001,"غائب",'الحضور والانصراف'!$A$2:$A$3001,"&gt;="&amp;$D$3,'الحضور والانصراف'!$A$2:$A$3001,"&lt;="&amp;$F$3)+COUNTIFS('الحضور والانصراف'!$B$2:$B$3001,$A404,'الحضور والانصراف'!$P$2:$P$3001,"غياب",'الحضور والانصراف'!$A$2:$A$3001,"&gt;="&amp;$D$3,'الحضور والانصراف'!$A$2:$A$3001,"&lt;="&amp;$F$3))</f>
        <v/>
      </c>
      <c r="G404" s="22" t="str">
        <f aca="false">IF($A404="","",SUMIFS(الإجازات!$I$2:$I$1001,الإجازات!$A$2:$A$1001,$A404,الإجازات!$G$2:$G$1001,"مقبولة"))</f>
        <v/>
      </c>
      <c r="H404" s="21" t="str">
        <f aca="false">IF($A404="","",SUMIFS('الحضور والانصراف'!$J$2:$J$3001,'الحضور والانصراف'!$B$2:$B$3001,$A404,'الحضور والانصراف'!$A$2:$A$3001,"&gt;="&amp;$D$3,'الحضور والانصراف'!$A$2:$A$3001,"&lt;="&amp;$F$3))</f>
        <v/>
      </c>
      <c r="I404" s="22" t="str">
        <f aca="false">IF($A404="","",SUMIFS('الحضور والانصراف'!$K$2:$K$3001,'الحضور والانصراف'!$B$2:$B$3001,$A404,'الحضور والانصراف'!$A$2:$A$3001,"&gt;="&amp;$D$3,'الحضور والانصراف'!$A$2:$A$3001,"&lt;="&amp;$F$3))</f>
        <v/>
      </c>
      <c r="J404" s="22" t="str">
        <f aca="false">IF($A404="","",SUMIFS('الحضور والانصراف'!$L$2:$L$3001,'الحضور والانصراف'!$B$2:$B$3001,$A404,'الحضور والانصراف'!$A$2:$A$3001,"&gt;="&amp;$D$3,'الحضور والانصراف'!$A$2:$A$3001,"&lt;="&amp;$F$3))</f>
        <v/>
      </c>
      <c r="K404" s="21" t="str">
        <f aca="false">IF($A404="","",ROUND(SUMIFS('الحضور والانصراف'!$M$2:$M$3001,'الحضور والانصراف'!$B$2:$B$3001,$A404,'الحضور والانصراف'!$A$2:$A$3001,"&gt;="&amp;$D$3,'الحضور والانصراف'!$A$2:$A$3001,"&lt;="&amp;$F$3)/60,2))</f>
        <v/>
      </c>
      <c r="L404" s="21" t="str">
        <f aca="false">IF($A404="","",SUMIFS(المأموريات!$F$2:$F$1001,المأموريات!$A$2:$A$1001,$A404,المأموريات!$C$2:$C$1001,"&gt;="&amp;$D$3,المأموريات!$C$2:$C$1001,"&lt;="&amp;$F$3,المأموريات!$H$2:$H$1001,"موافق"))</f>
        <v/>
      </c>
      <c r="M404" s="24" t="str">
        <f aca="false">IF($A404="","",N(الموظفين!K400))</f>
        <v/>
      </c>
      <c r="N404" s="24" t="str">
        <f aca="false">IF($A404="","",SUMIFS('الحضور والانصراف'!$S$2:$S$3001,'الحضور والانصراف'!$B$2:$B$3001,$A404,'الحضور والانصراف'!$A$2:$A$3001,"&gt;="&amp;$D$3,'الحضور والانصراف'!$A$2:$A$3001,"&lt;="&amp;$F$3))</f>
        <v/>
      </c>
      <c r="O404" s="24" t="str">
        <f aca="false">IF($A404="","",SUMIFS('الحضور والانصراف'!$Q$2:$Q$3001,'الحضور والانصراف'!$B$2:$B$3001,$A404,'الحضور والانصراف'!$A$2:$A$3001,"&gt;="&amp;$D$3,'الحضور والانصراف'!$A$2:$A$3001,"&lt;="&amp;$F$3))</f>
        <v/>
      </c>
      <c r="P404" s="24" t="str">
        <f aca="false">IF($A404="","",SUMIFS('الحضور والانصراف'!$R$2:$R$3001,'الحضور والانصراف'!$B$2:$B$3001,$A404,'الحضور والانصراف'!$A$2:$A$3001,"&gt;="&amp;$D$3,'الحضور والانصراف'!$A$2:$A$3001,"&lt;="&amp;$F$3))</f>
        <v/>
      </c>
      <c r="Q404" s="24" t="str">
        <f aca="false">IF($A404="","",M404+N404-O404-P404)</f>
        <v/>
      </c>
    </row>
    <row r="405" customFormat="false" ht="15" hidden="false" customHeight="false" outlineLevel="0" collapsed="false">
      <c r="A405" s="18" t="str">
        <f aca="false">IF(الموظفين!A401="","",الموظفين!A401)</f>
        <v/>
      </c>
      <c r="B405" s="18" t="str">
        <f aca="false">IF($A405="","",الموظفين!B401)</f>
        <v/>
      </c>
      <c r="C405" s="18" t="str">
        <f aca="false">IF($A405="","",IF(الموظفين!C401="","",الموظفين!C401))</f>
        <v/>
      </c>
      <c r="D405" s="22" t="str">
        <f aca="false">IF($A405="","",COUNTIFS('الحضور والانصراف'!$B$2:$B$3001,$A405,'الحضور والانصراف'!$P$2:$P$3001,"حاضر",'الحضور والانصراف'!$A$2:$A$3001,"&gt;="&amp;$D$3,'الحضور والانصراف'!$A$2:$A$3001,"&lt;="&amp;$F$3)+COUNTIFS('الحضور والانصراف'!$B$2:$B$3001,$A405,'الحضور والانصراف'!$P$2:$P$3001,"متأخر",'الحضور والانصراف'!$A$2:$A$3001,"&gt;="&amp;$D$3,'الحضور والانصراف'!$A$2:$A$3001,"&lt;="&amp;$F$3)+COUNTIFS('الحضور والانصراف'!$B$2:$B$3001,$A405,'الحضور والانصراف'!$P$2:$P$3001,"بدون انصراف",'الحضور والانصراف'!$A$2:$A$3001,"&gt;="&amp;$D$3,'الحضور والانصراف'!$A$2:$A$3001,"&lt;="&amp;$F$3))</f>
        <v/>
      </c>
      <c r="E405" s="22" t="str">
        <f aca="false">IF($A405="","",COUNTIFS('الحضور والانصراف'!$B$2:$B$3001,$A405,'الحضور والانصراف'!$P$2:$P$3001,"متأخر",'الحضور والانصراف'!$A$2:$A$3001,"&gt;="&amp;$D$3,'الحضور والانصراف'!$A$2:$A$3001,"&lt;="&amp;$F$3))</f>
        <v/>
      </c>
      <c r="F405" s="22" t="str">
        <f aca="false">IF($A405="","",COUNTIFS('الحضور والانصراف'!$B$2:$B$3001,$A405,'الحضور والانصراف'!$P$2:$P$3001,"غائب",'الحضور والانصراف'!$A$2:$A$3001,"&gt;="&amp;$D$3,'الحضور والانصراف'!$A$2:$A$3001,"&lt;="&amp;$F$3)+COUNTIFS('الحضور والانصراف'!$B$2:$B$3001,$A405,'الحضور والانصراف'!$P$2:$P$3001,"غياب",'الحضور والانصراف'!$A$2:$A$3001,"&gt;="&amp;$D$3,'الحضور والانصراف'!$A$2:$A$3001,"&lt;="&amp;$F$3))</f>
        <v/>
      </c>
      <c r="G405" s="22" t="str">
        <f aca="false">IF($A405="","",SUMIFS(الإجازات!$I$2:$I$1001,الإجازات!$A$2:$A$1001,$A405,الإجازات!$G$2:$G$1001,"مقبولة"))</f>
        <v/>
      </c>
      <c r="H405" s="21" t="str">
        <f aca="false">IF($A405="","",SUMIFS('الحضور والانصراف'!$J$2:$J$3001,'الحضور والانصراف'!$B$2:$B$3001,$A405,'الحضور والانصراف'!$A$2:$A$3001,"&gt;="&amp;$D$3,'الحضور والانصراف'!$A$2:$A$3001,"&lt;="&amp;$F$3))</f>
        <v/>
      </c>
      <c r="I405" s="22" t="str">
        <f aca="false">IF($A405="","",SUMIFS('الحضور والانصراف'!$K$2:$K$3001,'الحضور والانصراف'!$B$2:$B$3001,$A405,'الحضور والانصراف'!$A$2:$A$3001,"&gt;="&amp;$D$3,'الحضور والانصراف'!$A$2:$A$3001,"&lt;="&amp;$F$3))</f>
        <v/>
      </c>
      <c r="J405" s="22" t="str">
        <f aca="false">IF($A405="","",SUMIFS('الحضور والانصراف'!$L$2:$L$3001,'الحضور والانصراف'!$B$2:$B$3001,$A405,'الحضور والانصراف'!$A$2:$A$3001,"&gt;="&amp;$D$3,'الحضور والانصراف'!$A$2:$A$3001,"&lt;="&amp;$F$3))</f>
        <v/>
      </c>
      <c r="K405" s="21" t="str">
        <f aca="false">IF($A405="","",ROUND(SUMIFS('الحضور والانصراف'!$M$2:$M$3001,'الحضور والانصراف'!$B$2:$B$3001,$A405,'الحضور والانصراف'!$A$2:$A$3001,"&gt;="&amp;$D$3,'الحضور والانصراف'!$A$2:$A$3001,"&lt;="&amp;$F$3)/60,2))</f>
        <v/>
      </c>
      <c r="L405" s="21" t="str">
        <f aca="false">IF($A405="","",SUMIFS(المأموريات!$F$2:$F$1001,المأموريات!$A$2:$A$1001,$A405,المأموريات!$C$2:$C$1001,"&gt;="&amp;$D$3,المأموريات!$C$2:$C$1001,"&lt;="&amp;$F$3,المأموريات!$H$2:$H$1001,"موافق"))</f>
        <v/>
      </c>
      <c r="M405" s="24" t="str">
        <f aca="false">IF($A405="","",N(الموظفين!K401))</f>
        <v/>
      </c>
      <c r="N405" s="24" t="str">
        <f aca="false">IF($A405="","",SUMIFS('الحضور والانصراف'!$S$2:$S$3001,'الحضور والانصراف'!$B$2:$B$3001,$A405,'الحضور والانصراف'!$A$2:$A$3001,"&gt;="&amp;$D$3,'الحضور والانصراف'!$A$2:$A$3001,"&lt;="&amp;$F$3))</f>
        <v/>
      </c>
      <c r="O405" s="24" t="str">
        <f aca="false">IF($A405="","",SUMIFS('الحضور والانصراف'!$Q$2:$Q$3001,'الحضور والانصراف'!$B$2:$B$3001,$A405,'الحضور والانصراف'!$A$2:$A$3001,"&gt;="&amp;$D$3,'الحضور والانصراف'!$A$2:$A$3001,"&lt;="&amp;$F$3))</f>
        <v/>
      </c>
      <c r="P405" s="24" t="str">
        <f aca="false">IF($A405="","",SUMIFS('الحضور والانصراف'!$R$2:$R$3001,'الحضور والانصراف'!$B$2:$B$3001,$A405,'الحضور والانصراف'!$A$2:$A$3001,"&gt;="&amp;$D$3,'الحضور والانصراف'!$A$2:$A$3001,"&lt;="&amp;$F$3))</f>
        <v/>
      </c>
      <c r="Q405" s="24" t="str">
        <f aca="false">IF($A405="","",M405+N405-O405-P405)</f>
        <v/>
      </c>
    </row>
    <row r="406" customFormat="false" ht="15" hidden="false" customHeight="false" outlineLevel="0" collapsed="false">
      <c r="A406" s="18" t="str">
        <f aca="false">IF(الموظفين!A402="","",الموظفين!A402)</f>
        <v/>
      </c>
      <c r="B406" s="18" t="str">
        <f aca="false">IF($A406="","",الموظفين!B402)</f>
        <v/>
      </c>
      <c r="C406" s="18" t="str">
        <f aca="false">IF($A406="","",IF(الموظفين!C402="","",الموظفين!C402))</f>
        <v/>
      </c>
      <c r="D406" s="22" t="str">
        <f aca="false">IF($A406="","",COUNTIFS('الحضور والانصراف'!$B$2:$B$3001,$A406,'الحضور والانصراف'!$P$2:$P$3001,"حاضر",'الحضور والانصراف'!$A$2:$A$3001,"&gt;="&amp;$D$3,'الحضور والانصراف'!$A$2:$A$3001,"&lt;="&amp;$F$3)+COUNTIFS('الحضور والانصراف'!$B$2:$B$3001,$A406,'الحضور والانصراف'!$P$2:$P$3001,"متأخر",'الحضور والانصراف'!$A$2:$A$3001,"&gt;="&amp;$D$3,'الحضور والانصراف'!$A$2:$A$3001,"&lt;="&amp;$F$3)+COUNTIFS('الحضور والانصراف'!$B$2:$B$3001,$A406,'الحضور والانصراف'!$P$2:$P$3001,"بدون انصراف",'الحضور والانصراف'!$A$2:$A$3001,"&gt;="&amp;$D$3,'الحضور والانصراف'!$A$2:$A$3001,"&lt;="&amp;$F$3))</f>
        <v/>
      </c>
      <c r="E406" s="22" t="str">
        <f aca="false">IF($A406="","",COUNTIFS('الحضور والانصراف'!$B$2:$B$3001,$A406,'الحضور والانصراف'!$P$2:$P$3001,"متأخر",'الحضور والانصراف'!$A$2:$A$3001,"&gt;="&amp;$D$3,'الحضور والانصراف'!$A$2:$A$3001,"&lt;="&amp;$F$3))</f>
        <v/>
      </c>
      <c r="F406" s="22" t="str">
        <f aca="false">IF($A406="","",COUNTIFS('الحضور والانصراف'!$B$2:$B$3001,$A406,'الحضور والانصراف'!$P$2:$P$3001,"غائب",'الحضور والانصراف'!$A$2:$A$3001,"&gt;="&amp;$D$3,'الحضور والانصراف'!$A$2:$A$3001,"&lt;="&amp;$F$3)+COUNTIFS('الحضور والانصراف'!$B$2:$B$3001,$A406,'الحضور والانصراف'!$P$2:$P$3001,"غياب",'الحضور والانصراف'!$A$2:$A$3001,"&gt;="&amp;$D$3,'الحضور والانصراف'!$A$2:$A$3001,"&lt;="&amp;$F$3))</f>
        <v/>
      </c>
      <c r="G406" s="22" t="str">
        <f aca="false">IF($A406="","",SUMIFS(الإجازات!$I$2:$I$1001,الإجازات!$A$2:$A$1001,$A406,الإجازات!$G$2:$G$1001,"مقبولة"))</f>
        <v/>
      </c>
      <c r="H406" s="21" t="str">
        <f aca="false">IF($A406="","",SUMIFS('الحضور والانصراف'!$J$2:$J$3001,'الحضور والانصراف'!$B$2:$B$3001,$A406,'الحضور والانصراف'!$A$2:$A$3001,"&gt;="&amp;$D$3,'الحضور والانصراف'!$A$2:$A$3001,"&lt;="&amp;$F$3))</f>
        <v/>
      </c>
      <c r="I406" s="22" t="str">
        <f aca="false">IF($A406="","",SUMIFS('الحضور والانصراف'!$K$2:$K$3001,'الحضور والانصراف'!$B$2:$B$3001,$A406,'الحضور والانصراف'!$A$2:$A$3001,"&gt;="&amp;$D$3,'الحضور والانصراف'!$A$2:$A$3001,"&lt;="&amp;$F$3))</f>
        <v/>
      </c>
      <c r="J406" s="22" t="str">
        <f aca="false">IF($A406="","",SUMIFS('الحضور والانصراف'!$L$2:$L$3001,'الحضور والانصراف'!$B$2:$B$3001,$A406,'الحضور والانصراف'!$A$2:$A$3001,"&gt;="&amp;$D$3,'الحضور والانصراف'!$A$2:$A$3001,"&lt;="&amp;$F$3))</f>
        <v/>
      </c>
      <c r="K406" s="21" t="str">
        <f aca="false">IF($A406="","",ROUND(SUMIFS('الحضور والانصراف'!$M$2:$M$3001,'الحضور والانصراف'!$B$2:$B$3001,$A406,'الحضور والانصراف'!$A$2:$A$3001,"&gt;="&amp;$D$3,'الحضور والانصراف'!$A$2:$A$3001,"&lt;="&amp;$F$3)/60,2))</f>
        <v/>
      </c>
      <c r="L406" s="21" t="str">
        <f aca="false">IF($A406="","",SUMIFS(المأموريات!$F$2:$F$1001,المأموريات!$A$2:$A$1001,$A406,المأموريات!$C$2:$C$1001,"&gt;="&amp;$D$3,المأموريات!$C$2:$C$1001,"&lt;="&amp;$F$3,المأموريات!$H$2:$H$1001,"موافق"))</f>
        <v/>
      </c>
      <c r="M406" s="24" t="str">
        <f aca="false">IF($A406="","",N(الموظفين!K402))</f>
        <v/>
      </c>
      <c r="N406" s="24" t="str">
        <f aca="false">IF($A406="","",SUMIFS('الحضور والانصراف'!$S$2:$S$3001,'الحضور والانصراف'!$B$2:$B$3001,$A406,'الحضور والانصراف'!$A$2:$A$3001,"&gt;="&amp;$D$3,'الحضور والانصراف'!$A$2:$A$3001,"&lt;="&amp;$F$3))</f>
        <v/>
      </c>
      <c r="O406" s="24" t="str">
        <f aca="false">IF($A406="","",SUMIFS('الحضور والانصراف'!$Q$2:$Q$3001,'الحضور والانصراف'!$B$2:$B$3001,$A406,'الحضور والانصراف'!$A$2:$A$3001,"&gt;="&amp;$D$3,'الحضور والانصراف'!$A$2:$A$3001,"&lt;="&amp;$F$3))</f>
        <v/>
      </c>
      <c r="P406" s="24" t="str">
        <f aca="false">IF($A406="","",SUMIFS('الحضور والانصراف'!$R$2:$R$3001,'الحضور والانصراف'!$B$2:$B$3001,$A406,'الحضور والانصراف'!$A$2:$A$3001,"&gt;="&amp;$D$3,'الحضور والانصراف'!$A$2:$A$3001,"&lt;="&amp;$F$3))</f>
        <v/>
      </c>
      <c r="Q406" s="24" t="str">
        <f aca="false">IF($A406="","",M406+N406-O406-P406)</f>
        <v/>
      </c>
    </row>
    <row r="407" customFormat="false" ht="15" hidden="false" customHeight="false" outlineLevel="0" collapsed="false">
      <c r="A407" s="18" t="str">
        <f aca="false">IF(الموظفين!A403="","",الموظفين!A403)</f>
        <v/>
      </c>
      <c r="B407" s="18" t="str">
        <f aca="false">IF($A407="","",الموظفين!B403)</f>
        <v/>
      </c>
      <c r="C407" s="18" t="str">
        <f aca="false">IF($A407="","",IF(الموظفين!C403="","",الموظفين!C403))</f>
        <v/>
      </c>
      <c r="D407" s="22" t="str">
        <f aca="false">IF($A407="","",COUNTIFS('الحضور والانصراف'!$B$2:$B$3001,$A407,'الحضور والانصراف'!$P$2:$P$3001,"حاضر",'الحضور والانصراف'!$A$2:$A$3001,"&gt;="&amp;$D$3,'الحضور والانصراف'!$A$2:$A$3001,"&lt;="&amp;$F$3)+COUNTIFS('الحضور والانصراف'!$B$2:$B$3001,$A407,'الحضور والانصراف'!$P$2:$P$3001,"متأخر",'الحضور والانصراف'!$A$2:$A$3001,"&gt;="&amp;$D$3,'الحضور والانصراف'!$A$2:$A$3001,"&lt;="&amp;$F$3)+COUNTIFS('الحضور والانصراف'!$B$2:$B$3001,$A407,'الحضور والانصراف'!$P$2:$P$3001,"بدون انصراف",'الحضور والانصراف'!$A$2:$A$3001,"&gt;="&amp;$D$3,'الحضور والانصراف'!$A$2:$A$3001,"&lt;="&amp;$F$3))</f>
        <v/>
      </c>
      <c r="E407" s="22" t="str">
        <f aca="false">IF($A407="","",COUNTIFS('الحضور والانصراف'!$B$2:$B$3001,$A407,'الحضور والانصراف'!$P$2:$P$3001,"متأخر",'الحضور والانصراف'!$A$2:$A$3001,"&gt;="&amp;$D$3,'الحضور والانصراف'!$A$2:$A$3001,"&lt;="&amp;$F$3))</f>
        <v/>
      </c>
      <c r="F407" s="22" t="str">
        <f aca="false">IF($A407="","",COUNTIFS('الحضور والانصراف'!$B$2:$B$3001,$A407,'الحضور والانصراف'!$P$2:$P$3001,"غائب",'الحضور والانصراف'!$A$2:$A$3001,"&gt;="&amp;$D$3,'الحضور والانصراف'!$A$2:$A$3001,"&lt;="&amp;$F$3)+COUNTIFS('الحضور والانصراف'!$B$2:$B$3001,$A407,'الحضور والانصراف'!$P$2:$P$3001,"غياب",'الحضور والانصراف'!$A$2:$A$3001,"&gt;="&amp;$D$3,'الحضور والانصراف'!$A$2:$A$3001,"&lt;="&amp;$F$3))</f>
        <v/>
      </c>
      <c r="G407" s="22" t="str">
        <f aca="false">IF($A407="","",SUMIFS(الإجازات!$I$2:$I$1001,الإجازات!$A$2:$A$1001,$A407,الإجازات!$G$2:$G$1001,"مقبولة"))</f>
        <v/>
      </c>
      <c r="H407" s="21" t="str">
        <f aca="false">IF($A407="","",SUMIFS('الحضور والانصراف'!$J$2:$J$3001,'الحضور والانصراف'!$B$2:$B$3001,$A407,'الحضور والانصراف'!$A$2:$A$3001,"&gt;="&amp;$D$3,'الحضور والانصراف'!$A$2:$A$3001,"&lt;="&amp;$F$3))</f>
        <v/>
      </c>
      <c r="I407" s="22" t="str">
        <f aca="false">IF($A407="","",SUMIFS('الحضور والانصراف'!$K$2:$K$3001,'الحضور والانصراف'!$B$2:$B$3001,$A407,'الحضور والانصراف'!$A$2:$A$3001,"&gt;="&amp;$D$3,'الحضور والانصراف'!$A$2:$A$3001,"&lt;="&amp;$F$3))</f>
        <v/>
      </c>
      <c r="J407" s="22" t="str">
        <f aca="false">IF($A407="","",SUMIFS('الحضور والانصراف'!$L$2:$L$3001,'الحضور والانصراف'!$B$2:$B$3001,$A407,'الحضور والانصراف'!$A$2:$A$3001,"&gt;="&amp;$D$3,'الحضور والانصراف'!$A$2:$A$3001,"&lt;="&amp;$F$3))</f>
        <v/>
      </c>
      <c r="K407" s="21" t="str">
        <f aca="false">IF($A407="","",ROUND(SUMIFS('الحضور والانصراف'!$M$2:$M$3001,'الحضور والانصراف'!$B$2:$B$3001,$A407,'الحضور والانصراف'!$A$2:$A$3001,"&gt;="&amp;$D$3,'الحضور والانصراف'!$A$2:$A$3001,"&lt;="&amp;$F$3)/60,2))</f>
        <v/>
      </c>
      <c r="L407" s="21" t="str">
        <f aca="false">IF($A407="","",SUMIFS(المأموريات!$F$2:$F$1001,المأموريات!$A$2:$A$1001,$A407,المأموريات!$C$2:$C$1001,"&gt;="&amp;$D$3,المأموريات!$C$2:$C$1001,"&lt;="&amp;$F$3,المأموريات!$H$2:$H$1001,"موافق"))</f>
        <v/>
      </c>
      <c r="M407" s="24" t="str">
        <f aca="false">IF($A407="","",N(الموظفين!K403))</f>
        <v/>
      </c>
      <c r="N407" s="24" t="str">
        <f aca="false">IF($A407="","",SUMIFS('الحضور والانصراف'!$S$2:$S$3001,'الحضور والانصراف'!$B$2:$B$3001,$A407,'الحضور والانصراف'!$A$2:$A$3001,"&gt;="&amp;$D$3,'الحضور والانصراف'!$A$2:$A$3001,"&lt;="&amp;$F$3))</f>
        <v/>
      </c>
      <c r="O407" s="24" t="str">
        <f aca="false">IF($A407="","",SUMIFS('الحضور والانصراف'!$Q$2:$Q$3001,'الحضور والانصراف'!$B$2:$B$3001,$A407,'الحضور والانصراف'!$A$2:$A$3001,"&gt;="&amp;$D$3,'الحضور والانصراف'!$A$2:$A$3001,"&lt;="&amp;$F$3))</f>
        <v/>
      </c>
      <c r="P407" s="24" t="str">
        <f aca="false">IF($A407="","",SUMIFS('الحضور والانصراف'!$R$2:$R$3001,'الحضور والانصراف'!$B$2:$B$3001,$A407,'الحضور والانصراف'!$A$2:$A$3001,"&gt;="&amp;$D$3,'الحضور والانصراف'!$A$2:$A$3001,"&lt;="&amp;$F$3))</f>
        <v/>
      </c>
      <c r="Q407" s="24" t="str">
        <f aca="false">IF($A407="","",M407+N407-O407-P407)</f>
        <v/>
      </c>
    </row>
    <row r="408" customFormat="false" ht="15" hidden="false" customHeight="false" outlineLevel="0" collapsed="false">
      <c r="A408" s="18" t="str">
        <f aca="false">IF(الموظفين!A404="","",الموظفين!A404)</f>
        <v/>
      </c>
      <c r="B408" s="18" t="str">
        <f aca="false">IF($A408="","",الموظفين!B404)</f>
        <v/>
      </c>
      <c r="C408" s="18" t="str">
        <f aca="false">IF($A408="","",IF(الموظفين!C404="","",الموظفين!C404))</f>
        <v/>
      </c>
      <c r="D408" s="22" t="str">
        <f aca="false">IF($A408="","",COUNTIFS('الحضور والانصراف'!$B$2:$B$3001,$A408,'الحضور والانصراف'!$P$2:$P$3001,"حاضر",'الحضور والانصراف'!$A$2:$A$3001,"&gt;="&amp;$D$3,'الحضور والانصراف'!$A$2:$A$3001,"&lt;="&amp;$F$3)+COUNTIFS('الحضور والانصراف'!$B$2:$B$3001,$A408,'الحضور والانصراف'!$P$2:$P$3001,"متأخر",'الحضور والانصراف'!$A$2:$A$3001,"&gt;="&amp;$D$3,'الحضور والانصراف'!$A$2:$A$3001,"&lt;="&amp;$F$3)+COUNTIFS('الحضور والانصراف'!$B$2:$B$3001,$A408,'الحضور والانصراف'!$P$2:$P$3001,"بدون انصراف",'الحضور والانصراف'!$A$2:$A$3001,"&gt;="&amp;$D$3,'الحضور والانصراف'!$A$2:$A$3001,"&lt;="&amp;$F$3))</f>
        <v/>
      </c>
      <c r="E408" s="22" t="str">
        <f aca="false">IF($A408="","",COUNTIFS('الحضور والانصراف'!$B$2:$B$3001,$A408,'الحضور والانصراف'!$P$2:$P$3001,"متأخر",'الحضور والانصراف'!$A$2:$A$3001,"&gt;="&amp;$D$3,'الحضور والانصراف'!$A$2:$A$3001,"&lt;="&amp;$F$3))</f>
        <v/>
      </c>
      <c r="F408" s="22" t="str">
        <f aca="false">IF($A408="","",COUNTIFS('الحضور والانصراف'!$B$2:$B$3001,$A408,'الحضور والانصراف'!$P$2:$P$3001,"غائب",'الحضور والانصراف'!$A$2:$A$3001,"&gt;="&amp;$D$3,'الحضور والانصراف'!$A$2:$A$3001,"&lt;="&amp;$F$3)+COUNTIFS('الحضور والانصراف'!$B$2:$B$3001,$A408,'الحضور والانصراف'!$P$2:$P$3001,"غياب",'الحضور والانصراف'!$A$2:$A$3001,"&gt;="&amp;$D$3,'الحضور والانصراف'!$A$2:$A$3001,"&lt;="&amp;$F$3))</f>
        <v/>
      </c>
      <c r="G408" s="22" t="str">
        <f aca="false">IF($A408="","",SUMIFS(الإجازات!$I$2:$I$1001,الإجازات!$A$2:$A$1001,$A408,الإجازات!$G$2:$G$1001,"مقبولة"))</f>
        <v/>
      </c>
      <c r="H408" s="21" t="str">
        <f aca="false">IF($A408="","",SUMIFS('الحضور والانصراف'!$J$2:$J$3001,'الحضور والانصراف'!$B$2:$B$3001,$A408,'الحضور والانصراف'!$A$2:$A$3001,"&gt;="&amp;$D$3,'الحضور والانصراف'!$A$2:$A$3001,"&lt;="&amp;$F$3))</f>
        <v/>
      </c>
      <c r="I408" s="22" t="str">
        <f aca="false">IF($A408="","",SUMIFS('الحضور والانصراف'!$K$2:$K$3001,'الحضور والانصراف'!$B$2:$B$3001,$A408,'الحضور والانصراف'!$A$2:$A$3001,"&gt;="&amp;$D$3,'الحضور والانصراف'!$A$2:$A$3001,"&lt;="&amp;$F$3))</f>
        <v/>
      </c>
      <c r="J408" s="22" t="str">
        <f aca="false">IF($A408="","",SUMIFS('الحضور والانصراف'!$L$2:$L$3001,'الحضور والانصراف'!$B$2:$B$3001,$A408,'الحضور والانصراف'!$A$2:$A$3001,"&gt;="&amp;$D$3,'الحضور والانصراف'!$A$2:$A$3001,"&lt;="&amp;$F$3))</f>
        <v/>
      </c>
      <c r="K408" s="21" t="str">
        <f aca="false">IF($A408="","",ROUND(SUMIFS('الحضور والانصراف'!$M$2:$M$3001,'الحضور والانصراف'!$B$2:$B$3001,$A408,'الحضور والانصراف'!$A$2:$A$3001,"&gt;="&amp;$D$3,'الحضور والانصراف'!$A$2:$A$3001,"&lt;="&amp;$F$3)/60,2))</f>
        <v/>
      </c>
      <c r="L408" s="21" t="str">
        <f aca="false">IF($A408="","",SUMIFS(المأموريات!$F$2:$F$1001,المأموريات!$A$2:$A$1001,$A408,المأموريات!$C$2:$C$1001,"&gt;="&amp;$D$3,المأموريات!$C$2:$C$1001,"&lt;="&amp;$F$3,المأموريات!$H$2:$H$1001,"موافق"))</f>
        <v/>
      </c>
      <c r="M408" s="24" t="str">
        <f aca="false">IF($A408="","",N(الموظفين!K404))</f>
        <v/>
      </c>
      <c r="N408" s="24" t="str">
        <f aca="false">IF($A408="","",SUMIFS('الحضور والانصراف'!$S$2:$S$3001,'الحضور والانصراف'!$B$2:$B$3001,$A408,'الحضور والانصراف'!$A$2:$A$3001,"&gt;="&amp;$D$3,'الحضور والانصراف'!$A$2:$A$3001,"&lt;="&amp;$F$3))</f>
        <v/>
      </c>
      <c r="O408" s="24" t="str">
        <f aca="false">IF($A408="","",SUMIFS('الحضور والانصراف'!$Q$2:$Q$3001,'الحضور والانصراف'!$B$2:$B$3001,$A408,'الحضور والانصراف'!$A$2:$A$3001,"&gt;="&amp;$D$3,'الحضور والانصراف'!$A$2:$A$3001,"&lt;="&amp;$F$3))</f>
        <v/>
      </c>
      <c r="P408" s="24" t="str">
        <f aca="false">IF($A408="","",SUMIFS('الحضور والانصراف'!$R$2:$R$3001,'الحضور والانصراف'!$B$2:$B$3001,$A408,'الحضور والانصراف'!$A$2:$A$3001,"&gt;="&amp;$D$3,'الحضور والانصراف'!$A$2:$A$3001,"&lt;="&amp;$F$3))</f>
        <v/>
      </c>
      <c r="Q408" s="24" t="str">
        <f aca="false">IF($A408="","",M408+N408-O408-P408)</f>
        <v/>
      </c>
    </row>
    <row r="409" customFormat="false" ht="15" hidden="false" customHeight="false" outlineLevel="0" collapsed="false">
      <c r="A409" s="18" t="str">
        <f aca="false">IF(الموظفين!A405="","",الموظفين!A405)</f>
        <v/>
      </c>
      <c r="B409" s="18" t="str">
        <f aca="false">IF($A409="","",الموظفين!B405)</f>
        <v/>
      </c>
      <c r="C409" s="18" t="str">
        <f aca="false">IF($A409="","",IF(الموظفين!C405="","",الموظفين!C405))</f>
        <v/>
      </c>
      <c r="D409" s="22" t="str">
        <f aca="false">IF($A409="","",COUNTIFS('الحضور والانصراف'!$B$2:$B$3001,$A409,'الحضور والانصراف'!$P$2:$P$3001,"حاضر",'الحضور والانصراف'!$A$2:$A$3001,"&gt;="&amp;$D$3,'الحضور والانصراف'!$A$2:$A$3001,"&lt;="&amp;$F$3)+COUNTIFS('الحضور والانصراف'!$B$2:$B$3001,$A409,'الحضور والانصراف'!$P$2:$P$3001,"متأخر",'الحضور والانصراف'!$A$2:$A$3001,"&gt;="&amp;$D$3,'الحضور والانصراف'!$A$2:$A$3001,"&lt;="&amp;$F$3)+COUNTIFS('الحضور والانصراف'!$B$2:$B$3001,$A409,'الحضور والانصراف'!$P$2:$P$3001,"بدون انصراف",'الحضور والانصراف'!$A$2:$A$3001,"&gt;="&amp;$D$3,'الحضور والانصراف'!$A$2:$A$3001,"&lt;="&amp;$F$3))</f>
        <v/>
      </c>
      <c r="E409" s="22" t="str">
        <f aca="false">IF($A409="","",COUNTIFS('الحضور والانصراف'!$B$2:$B$3001,$A409,'الحضور والانصراف'!$P$2:$P$3001,"متأخر",'الحضور والانصراف'!$A$2:$A$3001,"&gt;="&amp;$D$3,'الحضور والانصراف'!$A$2:$A$3001,"&lt;="&amp;$F$3))</f>
        <v/>
      </c>
      <c r="F409" s="22" t="str">
        <f aca="false">IF($A409="","",COUNTIFS('الحضور والانصراف'!$B$2:$B$3001,$A409,'الحضور والانصراف'!$P$2:$P$3001,"غائب",'الحضور والانصراف'!$A$2:$A$3001,"&gt;="&amp;$D$3,'الحضور والانصراف'!$A$2:$A$3001,"&lt;="&amp;$F$3)+COUNTIFS('الحضور والانصراف'!$B$2:$B$3001,$A409,'الحضور والانصراف'!$P$2:$P$3001,"غياب",'الحضور والانصراف'!$A$2:$A$3001,"&gt;="&amp;$D$3,'الحضور والانصراف'!$A$2:$A$3001,"&lt;="&amp;$F$3))</f>
        <v/>
      </c>
      <c r="G409" s="22" t="str">
        <f aca="false">IF($A409="","",SUMIFS(الإجازات!$I$2:$I$1001,الإجازات!$A$2:$A$1001,$A409,الإجازات!$G$2:$G$1001,"مقبولة"))</f>
        <v/>
      </c>
      <c r="H409" s="21" t="str">
        <f aca="false">IF($A409="","",SUMIFS('الحضور والانصراف'!$J$2:$J$3001,'الحضور والانصراف'!$B$2:$B$3001,$A409,'الحضور والانصراف'!$A$2:$A$3001,"&gt;="&amp;$D$3,'الحضور والانصراف'!$A$2:$A$3001,"&lt;="&amp;$F$3))</f>
        <v/>
      </c>
      <c r="I409" s="22" t="str">
        <f aca="false">IF($A409="","",SUMIFS('الحضور والانصراف'!$K$2:$K$3001,'الحضور والانصراف'!$B$2:$B$3001,$A409,'الحضور والانصراف'!$A$2:$A$3001,"&gt;="&amp;$D$3,'الحضور والانصراف'!$A$2:$A$3001,"&lt;="&amp;$F$3))</f>
        <v/>
      </c>
      <c r="J409" s="22" t="str">
        <f aca="false">IF($A409="","",SUMIFS('الحضور والانصراف'!$L$2:$L$3001,'الحضور والانصراف'!$B$2:$B$3001,$A409,'الحضور والانصراف'!$A$2:$A$3001,"&gt;="&amp;$D$3,'الحضور والانصراف'!$A$2:$A$3001,"&lt;="&amp;$F$3))</f>
        <v/>
      </c>
      <c r="K409" s="21" t="str">
        <f aca="false">IF($A409="","",ROUND(SUMIFS('الحضور والانصراف'!$M$2:$M$3001,'الحضور والانصراف'!$B$2:$B$3001,$A409,'الحضور والانصراف'!$A$2:$A$3001,"&gt;="&amp;$D$3,'الحضور والانصراف'!$A$2:$A$3001,"&lt;="&amp;$F$3)/60,2))</f>
        <v/>
      </c>
      <c r="L409" s="21" t="str">
        <f aca="false">IF($A409="","",SUMIFS(المأموريات!$F$2:$F$1001,المأموريات!$A$2:$A$1001,$A409,المأموريات!$C$2:$C$1001,"&gt;="&amp;$D$3,المأموريات!$C$2:$C$1001,"&lt;="&amp;$F$3,المأموريات!$H$2:$H$1001,"موافق"))</f>
        <v/>
      </c>
      <c r="M409" s="24" t="str">
        <f aca="false">IF($A409="","",N(الموظفين!K405))</f>
        <v/>
      </c>
      <c r="N409" s="24" t="str">
        <f aca="false">IF($A409="","",SUMIFS('الحضور والانصراف'!$S$2:$S$3001,'الحضور والانصراف'!$B$2:$B$3001,$A409,'الحضور والانصراف'!$A$2:$A$3001,"&gt;="&amp;$D$3,'الحضور والانصراف'!$A$2:$A$3001,"&lt;="&amp;$F$3))</f>
        <v/>
      </c>
      <c r="O409" s="24" t="str">
        <f aca="false">IF($A409="","",SUMIFS('الحضور والانصراف'!$Q$2:$Q$3001,'الحضور والانصراف'!$B$2:$B$3001,$A409,'الحضور والانصراف'!$A$2:$A$3001,"&gt;="&amp;$D$3,'الحضور والانصراف'!$A$2:$A$3001,"&lt;="&amp;$F$3))</f>
        <v/>
      </c>
      <c r="P409" s="24" t="str">
        <f aca="false">IF($A409="","",SUMIFS('الحضور والانصراف'!$R$2:$R$3001,'الحضور والانصراف'!$B$2:$B$3001,$A409,'الحضور والانصراف'!$A$2:$A$3001,"&gt;="&amp;$D$3,'الحضور والانصراف'!$A$2:$A$3001,"&lt;="&amp;$F$3))</f>
        <v/>
      </c>
      <c r="Q409" s="24" t="str">
        <f aca="false">IF($A409="","",M409+N409-O409-P409)</f>
        <v/>
      </c>
    </row>
    <row r="410" customFormat="false" ht="15" hidden="false" customHeight="false" outlineLevel="0" collapsed="false">
      <c r="A410" s="18" t="str">
        <f aca="false">IF(الموظفين!A406="","",الموظفين!A406)</f>
        <v/>
      </c>
      <c r="B410" s="18" t="str">
        <f aca="false">IF($A410="","",الموظفين!B406)</f>
        <v/>
      </c>
      <c r="C410" s="18" t="str">
        <f aca="false">IF($A410="","",IF(الموظفين!C406="","",الموظفين!C406))</f>
        <v/>
      </c>
      <c r="D410" s="22" t="str">
        <f aca="false">IF($A410="","",COUNTIFS('الحضور والانصراف'!$B$2:$B$3001,$A410,'الحضور والانصراف'!$P$2:$P$3001,"حاضر",'الحضور والانصراف'!$A$2:$A$3001,"&gt;="&amp;$D$3,'الحضور والانصراف'!$A$2:$A$3001,"&lt;="&amp;$F$3)+COUNTIFS('الحضور والانصراف'!$B$2:$B$3001,$A410,'الحضور والانصراف'!$P$2:$P$3001,"متأخر",'الحضور والانصراف'!$A$2:$A$3001,"&gt;="&amp;$D$3,'الحضور والانصراف'!$A$2:$A$3001,"&lt;="&amp;$F$3)+COUNTIFS('الحضور والانصراف'!$B$2:$B$3001,$A410,'الحضور والانصراف'!$P$2:$P$3001,"بدون انصراف",'الحضور والانصراف'!$A$2:$A$3001,"&gt;="&amp;$D$3,'الحضور والانصراف'!$A$2:$A$3001,"&lt;="&amp;$F$3))</f>
        <v/>
      </c>
      <c r="E410" s="22" t="str">
        <f aca="false">IF($A410="","",COUNTIFS('الحضور والانصراف'!$B$2:$B$3001,$A410,'الحضور والانصراف'!$P$2:$P$3001,"متأخر",'الحضور والانصراف'!$A$2:$A$3001,"&gt;="&amp;$D$3,'الحضور والانصراف'!$A$2:$A$3001,"&lt;="&amp;$F$3))</f>
        <v/>
      </c>
      <c r="F410" s="22" t="str">
        <f aca="false">IF($A410="","",COUNTIFS('الحضور والانصراف'!$B$2:$B$3001,$A410,'الحضور والانصراف'!$P$2:$P$3001,"غائب",'الحضور والانصراف'!$A$2:$A$3001,"&gt;="&amp;$D$3,'الحضور والانصراف'!$A$2:$A$3001,"&lt;="&amp;$F$3)+COUNTIFS('الحضور والانصراف'!$B$2:$B$3001,$A410,'الحضور والانصراف'!$P$2:$P$3001,"غياب",'الحضور والانصراف'!$A$2:$A$3001,"&gt;="&amp;$D$3,'الحضور والانصراف'!$A$2:$A$3001,"&lt;="&amp;$F$3))</f>
        <v/>
      </c>
      <c r="G410" s="22" t="str">
        <f aca="false">IF($A410="","",SUMIFS(الإجازات!$I$2:$I$1001,الإجازات!$A$2:$A$1001,$A410,الإجازات!$G$2:$G$1001,"مقبولة"))</f>
        <v/>
      </c>
      <c r="H410" s="21" t="str">
        <f aca="false">IF($A410="","",SUMIFS('الحضور والانصراف'!$J$2:$J$3001,'الحضور والانصراف'!$B$2:$B$3001,$A410,'الحضور والانصراف'!$A$2:$A$3001,"&gt;="&amp;$D$3,'الحضور والانصراف'!$A$2:$A$3001,"&lt;="&amp;$F$3))</f>
        <v/>
      </c>
      <c r="I410" s="22" t="str">
        <f aca="false">IF($A410="","",SUMIFS('الحضور والانصراف'!$K$2:$K$3001,'الحضور والانصراف'!$B$2:$B$3001,$A410,'الحضور والانصراف'!$A$2:$A$3001,"&gt;="&amp;$D$3,'الحضور والانصراف'!$A$2:$A$3001,"&lt;="&amp;$F$3))</f>
        <v/>
      </c>
      <c r="J410" s="22" t="str">
        <f aca="false">IF($A410="","",SUMIFS('الحضور والانصراف'!$L$2:$L$3001,'الحضور والانصراف'!$B$2:$B$3001,$A410,'الحضور والانصراف'!$A$2:$A$3001,"&gt;="&amp;$D$3,'الحضور والانصراف'!$A$2:$A$3001,"&lt;="&amp;$F$3))</f>
        <v/>
      </c>
      <c r="K410" s="21" t="str">
        <f aca="false">IF($A410="","",ROUND(SUMIFS('الحضور والانصراف'!$M$2:$M$3001,'الحضور والانصراف'!$B$2:$B$3001,$A410,'الحضور والانصراف'!$A$2:$A$3001,"&gt;="&amp;$D$3,'الحضور والانصراف'!$A$2:$A$3001,"&lt;="&amp;$F$3)/60,2))</f>
        <v/>
      </c>
      <c r="L410" s="21" t="str">
        <f aca="false">IF($A410="","",SUMIFS(المأموريات!$F$2:$F$1001,المأموريات!$A$2:$A$1001,$A410,المأموريات!$C$2:$C$1001,"&gt;="&amp;$D$3,المأموريات!$C$2:$C$1001,"&lt;="&amp;$F$3,المأموريات!$H$2:$H$1001,"موافق"))</f>
        <v/>
      </c>
      <c r="M410" s="24" t="str">
        <f aca="false">IF($A410="","",N(الموظفين!K406))</f>
        <v/>
      </c>
      <c r="N410" s="24" t="str">
        <f aca="false">IF($A410="","",SUMIFS('الحضور والانصراف'!$S$2:$S$3001,'الحضور والانصراف'!$B$2:$B$3001,$A410,'الحضور والانصراف'!$A$2:$A$3001,"&gt;="&amp;$D$3,'الحضور والانصراف'!$A$2:$A$3001,"&lt;="&amp;$F$3))</f>
        <v/>
      </c>
      <c r="O410" s="24" t="str">
        <f aca="false">IF($A410="","",SUMIFS('الحضور والانصراف'!$Q$2:$Q$3001,'الحضور والانصراف'!$B$2:$B$3001,$A410,'الحضور والانصراف'!$A$2:$A$3001,"&gt;="&amp;$D$3,'الحضور والانصراف'!$A$2:$A$3001,"&lt;="&amp;$F$3))</f>
        <v/>
      </c>
      <c r="P410" s="24" t="str">
        <f aca="false">IF($A410="","",SUMIFS('الحضور والانصراف'!$R$2:$R$3001,'الحضور والانصراف'!$B$2:$B$3001,$A410,'الحضور والانصراف'!$A$2:$A$3001,"&gt;="&amp;$D$3,'الحضور والانصراف'!$A$2:$A$3001,"&lt;="&amp;$F$3))</f>
        <v/>
      </c>
      <c r="Q410" s="24" t="str">
        <f aca="false">IF($A410="","",M410+N410-O410-P410)</f>
        <v/>
      </c>
    </row>
    <row r="411" customFormat="false" ht="15" hidden="false" customHeight="false" outlineLevel="0" collapsed="false">
      <c r="A411" s="18" t="str">
        <f aca="false">IF(الموظفين!A407="","",الموظفين!A407)</f>
        <v/>
      </c>
      <c r="B411" s="18" t="str">
        <f aca="false">IF($A411="","",الموظفين!B407)</f>
        <v/>
      </c>
      <c r="C411" s="18" t="str">
        <f aca="false">IF($A411="","",IF(الموظفين!C407="","",الموظفين!C407))</f>
        <v/>
      </c>
      <c r="D411" s="22" t="str">
        <f aca="false">IF($A411="","",COUNTIFS('الحضور والانصراف'!$B$2:$B$3001,$A411,'الحضور والانصراف'!$P$2:$P$3001,"حاضر",'الحضور والانصراف'!$A$2:$A$3001,"&gt;="&amp;$D$3,'الحضور والانصراف'!$A$2:$A$3001,"&lt;="&amp;$F$3)+COUNTIFS('الحضور والانصراف'!$B$2:$B$3001,$A411,'الحضور والانصراف'!$P$2:$P$3001,"متأخر",'الحضور والانصراف'!$A$2:$A$3001,"&gt;="&amp;$D$3,'الحضور والانصراف'!$A$2:$A$3001,"&lt;="&amp;$F$3)+COUNTIFS('الحضور والانصراف'!$B$2:$B$3001,$A411,'الحضور والانصراف'!$P$2:$P$3001,"بدون انصراف",'الحضور والانصراف'!$A$2:$A$3001,"&gt;="&amp;$D$3,'الحضور والانصراف'!$A$2:$A$3001,"&lt;="&amp;$F$3))</f>
        <v/>
      </c>
      <c r="E411" s="22" t="str">
        <f aca="false">IF($A411="","",COUNTIFS('الحضور والانصراف'!$B$2:$B$3001,$A411,'الحضور والانصراف'!$P$2:$P$3001,"متأخر",'الحضور والانصراف'!$A$2:$A$3001,"&gt;="&amp;$D$3,'الحضور والانصراف'!$A$2:$A$3001,"&lt;="&amp;$F$3))</f>
        <v/>
      </c>
      <c r="F411" s="22" t="str">
        <f aca="false">IF($A411="","",COUNTIFS('الحضور والانصراف'!$B$2:$B$3001,$A411,'الحضور والانصراف'!$P$2:$P$3001,"غائب",'الحضور والانصراف'!$A$2:$A$3001,"&gt;="&amp;$D$3,'الحضور والانصراف'!$A$2:$A$3001,"&lt;="&amp;$F$3)+COUNTIFS('الحضور والانصراف'!$B$2:$B$3001,$A411,'الحضور والانصراف'!$P$2:$P$3001,"غياب",'الحضور والانصراف'!$A$2:$A$3001,"&gt;="&amp;$D$3,'الحضور والانصراف'!$A$2:$A$3001,"&lt;="&amp;$F$3))</f>
        <v/>
      </c>
      <c r="G411" s="22" t="str">
        <f aca="false">IF($A411="","",SUMIFS(الإجازات!$I$2:$I$1001,الإجازات!$A$2:$A$1001,$A411,الإجازات!$G$2:$G$1001,"مقبولة"))</f>
        <v/>
      </c>
      <c r="H411" s="21" t="str">
        <f aca="false">IF($A411="","",SUMIFS('الحضور والانصراف'!$J$2:$J$3001,'الحضور والانصراف'!$B$2:$B$3001,$A411,'الحضور والانصراف'!$A$2:$A$3001,"&gt;="&amp;$D$3,'الحضور والانصراف'!$A$2:$A$3001,"&lt;="&amp;$F$3))</f>
        <v/>
      </c>
      <c r="I411" s="22" t="str">
        <f aca="false">IF($A411="","",SUMIFS('الحضور والانصراف'!$K$2:$K$3001,'الحضور والانصراف'!$B$2:$B$3001,$A411,'الحضور والانصراف'!$A$2:$A$3001,"&gt;="&amp;$D$3,'الحضور والانصراف'!$A$2:$A$3001,"&lt;="&amp;$F$3))</f>
        <v/>
      </c>
      <c r="J411" s="22" t="str">
        <f aca="false">IF($A411="","",SUMIFS('الحضور والانصراف'!$L$2:$L$3001,'الحضور والانصراف'!$B$2:$B$3001,$A411,'الحضور والانصراف'!$A$2:$A$3001,"&gt;="&amp;$D$3,'الحضور والانصراف'!$A$2:$A$3001,"&lt;="&amp;$F$3))</f>
        <v/>
      </c>
      <c r="K411" s="21" t="str">
        <f aca="false">IF($A411="","",ROUND(SUMIFS('الحضور والانصراف'!$M$2:$M$3001,'الحضور والانصراف'!$B$2:$B$3001,$A411,'الحضور والانصراف'!$A$2:$A$3001,"&gt;="&amp;$D$3,'الحضور والانصراف'!$A$2:$A$3001,"&lt;="&amp;$F$3)/60,2))</f>
        <v/>
      </c>
      <c r="L411" s="21" t="str">
        <f aca="false">IF($A411="","",SUMIFS(المأموريات!$F$2:$F$1001,المأموريات!$A$2:$A$1001,$A411,المأموريات!$C$2:$C$1001,"&gt;="&amp;$D$3,المأموريات!$C$2:$C$1001,"&lt;="&amp;$F$3,المأموريات!$H$2:$H$1001,"موافق"))</f>
        <v/>
      </c>
      <c r="M411" s="24" t="str">
        <f aca="false">IF($A411="","",N(الموظفين!K407))</f>
        <v/>
      </c>
      <c r="N411" s="24" t="str">
        <f aca="false">IF($A411="","",SUMIFS('الحضور والانصراف'!$S$2:$S$3001,'الحضور والانصراف'!$B$2:$B$3001,$A411,'الحضور والانصراف'!$A$2:$A$3001,"&gt;="&amp;$D$3,'الحضور والانصراف'!$A$2:$A$3001,"&lt;="&amp;$F$3))</f>
        <v/>
      </c>
      <c r="O411" s="24" t="str">
        <f aca="false">IF($A411="","",SUMIFS('الحضور والانصراف'!$Q$2:$Q$3001,'الحضور والانصراف'!$B$2:$B$3001,$A411,'الحضور والانصراف'!$A$2:$A$3001,"&gt;="&amp;$D$3,'الحضور والانصراف'!$A$2:$A$3001,"&lt;="&amp;$F$3))</f>
        <v/>
      </c>
      <c r="P411" s="24" t="str">
        <f aca="false">IF($A411="","",SUMIFS('الحضور والانصراف'!$R$2:$R$3001,'الحضور والانصراف'!$B$2:$B$3001,$A411,'الحضور والانصراف'!$A$2:$A$3001,"&gt;="&amp;$D$3,'الحضور والانصراف'!$A$2:$A$3001,"&lt;="&amp;$F$3))</f>
        <v/>
      </c>
      <c r="Q411" s="24" t="str">
        <f aca="false">IF($A411="","",M411+N411-O411-P411)</f>
        <v/>
      </c>
    </row>
    <row r="412" customFormat="false" ht="15" hidden="false" customHeight="false" outlineLevel="0" collapsed="false">
      <c r="A412" s="18" t="str">
        <f aca="false">IF(الموظفين!A408="","",الموظفين!A408)</f>
        <v/>
      </c>
      <c r="B412" s="18" t="str">
        <f aca="false">IF($A412="","",الموظفين!B408)</f>
        <v/>
      </c>
      <c r="C412" s="18" t="str">
        <f aca="false">IF($A412="","",IF(الموظفين!C408="","",الموظفين!C408))</f>
        <v/>
      </c>
      <c r="D412" s="22" t="str">
        <f aca="false">IF($A412="","",COUNTIFS('الحضور والانصراف'!$B$2:$B$3001,$A412,'الحضور والانصراف'!$P$2:$P$3001,"حاضر",'الحضور والانصراف'!$A$2:$A$3001,"&gt;="&amp;$D$3,'الحضور والانصراف'!$A$2:$A$3001,"&lt;="&amp;$F$3)+COUNTIFS('الحضور والانصراف'!$B$2:$B$3001,$A412,'الحضور والانصراف'!$P$2:$P$3001,"متأخر",'الحضور والانصراف'!$A$2:$A$3001,"&gt;="&amp;$D$3,'الحضور والانصراف'!$A$2:$A$3001,"&lt;="&amp;$F$3)+COUNTIFS('الحضور والانصراف'!$B$2:$B$3001,$A412,'الحضور والانصراف'!$P$2:$P$3001,"بدون انصراف",'الحضور والانصراف'!$A$2:$A$3001,"&gt;="&amp;$D$3,'الحضور والانصراف'!$A$2:$A$3001,"&lt;="&amp;$F$3))</f>
        <v/>
      </c>
      <c r="E412" s="22" t="str">
        <f aca="false">IF($A412="","",COUNTIFS('الحضور والانصراف'!$B$2:$B$3001,$A412,'الحضور والانصراف'!$P$2:$P$3001,"متأخر",'الحضور والانصراف'!$A$2:$A$3001,"&gt;="&amp;$D$3,'الحضور والانصراف'!$A$2:$A$3001,"&lt;="&amp;$F$3))</f>
        <v/>
      </c>
      <c r="F412" s="22" t="str">
        <f aca="false">IF($A412="","",COUNTIFS('الحضور والانصراف'!$B$2:$B$3001,$A412,'الحضور والانصراف'!$P$2:$P$3001,"غائب",'الحضور والانصراف'!$A$2:$A$3001,"&gt;="&amp;$D$3,'الحضور والانصراف'!$A$2:$A$3001,"&lt;="&amp;$F$3)+COUNTIFS('الحضور والانصراف'!$B$2:$B$3001,$A412,'الحضور والانصراف'!$P$2:$P$3001,"غياب",'الحضور والانصراف'!$A$2:$A$3001,"&gt;="&amp;$D$3,'الحضور والانصراف'!$A$2:$A$3001,"&lt;="&amp;$F$3))</f>
        <v/>
      </c>
      <c r="G412" s="22" t="str">
        <f aca="false">IF($A412="","",SUMIFS(الإجازات!$I$2:$I$1001,الإجازات!$A$2:$A$1001,$A412,الإجازات!$G$2:$G$1001,"مقبولة"))</f>
        <v/>
      </c>
      <c r="H412" s="21" t="str">
        <f aca="false">IF($A412="","",SUMIFS('الحضور والانصراف'!$J$2:$J$3001,'الحضور والانصراف'!$B$2:$B$3001,$A412,'الحضور والانصراف'!$A$2:$A$3001,"&gt;="&amp;$D$3,'الحضور والانصراف'!$A$2:$A$3001,"&lt;="&amp;$F$3))</f>
        <v/>
      </c>
      <c r="I412" s="22" t="str">
        <f aca="false">IF($A412="","",SUMIFS('الحضور والانصراف'!$K$2:$K$3001,'الحضور والانصراف'!$B$2:$B$3001,$A412,'الحضور والانصراف'!$A$2:$A$3001,"&gt;="&amp;$D$3,'الحضور والانصراف'!$A$2:$A$3001,"&lt;="&amp;$F$3))</f>
        <v/>
      </c>
      <c r="J412" s="22" t="str">
        <f aca="false">IF($A412="","",SUMIFS('الحضور والانصراف'!$L$2:$L$3001,'الحضور والانصراف'!$B$2:$B$3001,$A412,'الحضور والانصراف'!$A$2:$A$3001,"&gt;="&amp;$D$3,'الحضور والانصراف'!$A$2:$A$3001,"&lt;="&amp;$F$3))</f>
        <v/>
      </c>
      <c r="K412" s="21" t="str">
        <f aca="false">IF($A412="","",ROUND(SUMIFS('الحضور والانصراف'!$M$2:$M$3001,'الحضور والانصراف'!$B$2:$B$3001,$A412,'الحضور والانصراف'!$A$2:$A$3001,"&gt;="&amp;$D$3,'الحضور والانصراف'!$A$2:$A$3001,"&lt;="&amp;$F$3)/60,2))</f>
        <v/>
      </c>
      <c r="L412" s="21" t="str">
        <f aca="false">IF($A412="","",SUMIFS(المأموريات!$F$2:$F$1001,المأموريات!$A$2:$A$1001,$A412,المأموريات!$C$2:$C$1001,"&gt;="&amp;$D$3,المأموريات!$C$2:$C$1001,"&lt;="&amp;$F$3,المأموريات!$H$2:$H$1001,"موافق"))</f>
        <v/>
      </c>
      <c r="M412" s="24" t="str">
        <f aca="false">IF($A412="","",N(الموظفين!K408))</f>
        <v/>
      </c>
      <c r="N412" s="24" t="str">
        <f aca="false">IF($A412="","",SUMIFS('الحضور والانصراف'!$S$2:$S$3001,'الحضور والانصراف'!$B$2:$B$3001,$A412,'الحضور والانصراف'!$A$2:$A$3001,"&gt;="&amp;$D$3,'الحضور والانصراف'!$A$2:$A$3001,"&lt;="&amp;$F$3))</f>
        <v/>
      </c>
      <c r="O412" s="24" t="str">
        <f aca="false">IF($A412="","",SUMIFS('الحضور والانصراف'!$Q$2:$Q$3001,'الحضور والانصراف'!$B$2:$B$3001,$A412,'الحضور والانصراف'!$A$2:$A$3001,"&gt;="&amp;$D$3,'الحضور والانصراف'!$A$2:$A$3001,"&lt;="&amp;$F$3))</f>
        <v/>
      </c>
      <c r="P412" s="24" t="str">
        <f aca="false">IF($A412="","",SUMIFS('الحضور والانصراف'!$R$2:$R$3001,'الحضور والانصراف'!$B$2:$B$3001,$A412,'الحضور والانصراف'!$A$2:$A$3001,"&gt;="&amp;$D$3,'الحضور والانصراف'!$A$2:$A$3001,"&lt;="&amp;$F$3))</f>
        <v/>
      </c>
      <c r="Q412" s="24" t="str">
        <f aca="false">IF($A412="","",M412+N412-O412-P412)</f>
        <v/>
      </c>
    </row>
    <row r="413" customFormat="false" ht="15" hidden="false" customHeight="false" outlineLevel="0" collapsed="false">
      <c r="A413" s="18" t="str">
        <f aca="false">IF(الموظفين!A409="","",الموظفين!A409)</f>
        <v/>
      </c>
      <c r="B413" s="18" t="str">
        <f aca="false">IF($A413="","",الموظفين!B409)</f>
        <v/>
      </c>
      <c r="C413" s="18" t="str">
        <f aca="false">IF($A413="","",IF(الموظفين!C409="","",الموظفين!C409))</f>
        <v/>
      </c>
      <c r="D413" s="22" t="str">
        <f aca="false">IF($A413="","",COUNTIFS('الحضور والانصراف'!$B$2:$B$3001,$A413,'الحضور والانصراف'!$P$2:$P$3001,"حاضر",'الحضور والانصراف'!$A$2:$A$3001,"&gt;="&amp;$D$3,'الحضور والانصراف'!$A$2:$A$3001,"&lt;="&amp;$F$3)+COUNTIFS('الحضور والانصراف'!$B$2:$B$3001,$A413,'الحضور والانصراف'!$P$2:$P$3001,"متأخر",'الحضور والانصراف'!$A$2:$A$3001,"&gt;="&amp;$D$3,'الحضور والانصراف'!$A$2:$A$3001,"&lt;="&amp;$F$3)+COUNTIFS('الحضور والانصراف'!$B$2:$B$3001,$A413,'الحضور والانصراف'!$P$2:$P$3001,"بدون انصراف",'الحضور والانصراف'!$A$2:$A$3001,"&gt;="&amp;$D$3,'الحضور والانصراف'!$A$2:$A$3001,"&lt;="&amp;$F$3))</f>
        <v/>
      </c>
      <c r="E413" s="22" t="str">
        <f aca="false">IF($A413="","",COUNTIFS('الحضور والانصراف'!$B$2:$B$3001,$A413,'الحضور والانصراف'!$P$2:$P$3001,"متأخر",'الحضور والانصراف'!$A$2:$A$3001,"&gt;="&amp;$D$3,'الحضور والانصراف'!$A$2:$A$3001,"&lt;="&amp;$F$3))</f>
        <v/>
      </c>
      <c r="F413" s="22" t="str">
        <f aca="false">IF($A413="","",COUNTIFS('الحضور والانصراف'!$B$2:$B$3001,$A413,'الحضور والانصراف'!$P$2:$P$3001,"غائب",'الحضور والانصراف'!$A$2:$A$3001,"&gt;="&amp;$D$3,'الحضور والانصراف'!$A$2:$A$3001,"&lt;="&amp;$F$3)+COUNTIFS('الحضور والانصراف'!$B$2:$B$3001,$A413,'الحضور والانصراف'!$P$2:$P$3001,"غياب",'الحضور والانصراف'!$A$2:$A$3001,"&gt;="&amp;$D$3,'الحضور والانصراف'!$A$2:$A$3001,"&lt;="&amp;$F$3))</f>
        <v/>
      </c>
      <c r="G413" s="22" t="str">
        <f aca="false">IF($A413="","",SUMIFS(الإجازات!$I$2:$I$1001,الإجازات!$A$2:$A$1001,$A413,الإجازات!$G$2:$G$1001,"مقبولة"))</f>
        <v/>
      </c>
      <c r="H413" s="21" t="str">
        <f aca="false">IF($A413="","",SUMIFS('الحضور والانصراف'!$J$2:$J$3001,'الحضور والانصراف'!$B$2:$B$3001,$A413,'الحضور والانصراف'!$A$2:$A$3001,"&gt;="&amp;$D$3,'الحضور والانصراف'!$A$2:$A$3001,"&lt;="&amp;$F$3))</f>
        <v/>
      </c>
      <c r="I413" s="22" t="str">
        <f aca="false">IF($A413="","",SUMIFS('الحضور والانصراف'!$K$2:$K$3001,'الحضور والانصراف'!$B$2:$B$3001,$A413,'الحضور والانصراف'!$A$2:$A$3001,"&gt;="&amp;$D$3,'الحضور والانصراف'!$A$2:$A$3001,"&lt;="&amp;$F$3))</f>
        <v/>
      </c>
      <c r="J413" s="22" t="str">
        <f aca="false">IF($A413="","",SUMIFS('الحضور والانصراف'!$L$2:$L$3001,'الحضور والانصراف'!$B$2:$B$3001,$A413,'الحضور والانصراف'!$A$2:$A$3001,"&gt;="&amp;$D$3,'الحضور والانصراف'!$A$2:$A$3001,"&lt;="&amp;$F$3))</f>
        <v/>
      </c>
      <c r="K413" s="21" t="str">
        <f aca="false">IF($A413="","",ROUND(SUMIFS('الحضور والانصراف'!$M$2:$M$3001,'الحضور والانصراف'!$B$2:$B$3001,$A413,'الحضور والانصراف'!$A$2:$A$3001,"&gt;="&amp;$D$3,'الحضور والانصراف'!$A$2:$A$3001,"&lt;="&amp;$F$3)/60,2))</f>
        <v/>
      </c>
      <c r="L413" s="21" t="str">
        <f aca="false">IF($A413="","",SUMIFS(المأموريات!$F$2:$F$1001,المأموريات!$A$2:$A$1001,$A413,المأموريات!$C$2:$C$1001,"&gt;="&amp;$D$3,المأموريات!$C$2:$C$1001,"&lt;="&amp;$F$3,المأموريات!$H$2:$H$1001,"موافق"))</f>
        <v/>
      </c>
      <c r="M413" s="24" t="str">
        <f aca="false">IF($A413="","",N(الموظفين!K409))</f>
        <v/>
      </c>
      <c r="N413" s="24" t="str">
        <f aca="false">IF($A413="","",SUMIFS('الحضور والانصراف'!$S$2:$S$3001,'الحضور والانصراف'!$B$2:$B$3001,$A413,'الحضور والانصراف'!$A$2:$A$3001,"&gt;="&amp;$D$3,'الحضور والانصراف'!$A$2:$A$3001,"&lt;="&amp;$F$3))</f>
        <v/>
      </c>
      <c r="O413" s="24" t="str">
        <f aca="false">IF($A413="","",SUMIFS('الحضور والانصراف'!$Q$2:$Q$3001,'الحضور والانصراف'!$B$2:$B$3001,$A413,'الحضور والانصراف'!$A$2:$A$3001,"&gt;="&amp;$D$3,'الحضور والانصراف'!$A$2:$A$3001,"&lt;="&amp;$F$3))</f>
        <v/>
      </c>
      <c r="P413" s="24" t="str">
        <f aca="false">IF($A413="","",SUMIFS('الحضور والانصراف'!$R$2:$R$3001,'الحضور والانصراف'!$B$2:$B$3001,$A413,'الحضور والانصراف'!$A$2:$A$3001,"&gt;="&amp;$D$3,'الحضور والانصراف'!$A$2:$A$3001,"&lt;="&amp;$F$3))</f>
        <v/>
      </c>
      <c r="Q413" s="24" t="str">
        <f aca="false">IF($A413="","",M413+N413-O413-P413)</f>
        <v/>
      </c>
    </row>
    <row r="414" customFormat="false" ht="15" hidden="false" customHeight="false" outlineLevel="0" collapsed="false">
      <c r="A414" s="18" t="str">
        <f aca="false">IF(الموظفين!A410="","",الموظفين!A410)</f>
        <v/>
      </c>
      <c r="B414" s="18" t="str">
        <f aca="false">IF($A414="","",الموظفين!B410)</f>
        <v/>
      </c>
      <c r="C414" s="18" t="str">
        <f aca="false">IF($A414="","",IF(الموظفين!C410="","",الموظفين!C410))</f>
        <v/>
      </c>
      <c r="D414" s="22" t="str">
        <f aca="false">IF($A414="","",COUNTIFS('الحضور والانصراف'!$B$2:$B$3001,$A414,'الحضور والانصراف'!$P$2:$P$3001,"حاضر",'الحضور والانصراف'!$A$2:$A$3001,"&gt;="&amp;$D$3,'الحضور والانصراف'!$A$2:$A$3001,"&lt;="&amp;$F$3)+COUNTIFS('الحضور والانصراف'!$B$2:$B$3001,$A414,'الحضور والانصراف'!$P$2:$P$3001,"متأخر",'الحضور والانصراف'!$A$2:$A$3001,"&gt;="&amp;$D$3,'الحضور والانصراف'!$A$2:$A$3001,"&lt;="&amp;$F$3)+COUNTIFS('الحضور والانصراف'!$B$2:$B$3001,$A414,'الحضور والانصراف'!$P$2:$P$3001,"بدون انصراف",'الحضور والانصراف'!$A$2:$A$3001,"&gt;="&amp;$D$3,'الحضور والانصراف'!$A$2:$A$3001,"&lt;="&amp;$F$3))</f>
        <v/>
      </c>
      <c r="E414" s="22" t="str">
        <f aca="false">IF($A414="","",COUNTIFS('الحضور والانصراف'!$B$2:$B$3001,$A414,'الحضور والانصراف'!$P$2:$P$3001,"متأخر",'الحضور والانصراف'!$A$2:$A$3001,"&gt;="&amp;$D$3,'الحضور والانصراف'!$A$2:$A$3001,"&lt;="&amp;$F$3))</f>
        <v/>
      </c>
      <c r="F414" s="22" t="str">
        <f aca="false">IF($A414="","",COUNTIFS('الحضور والانصراف'!$B$2:$B$3001,$A414,'الحضور والانصراف'!$P$2:$P$3001,"غائب",'الحضور والانصراف'!$A$2:$A$3001,"&gt;="&amp;$D$3,'الحضور والانصراف'!$A$2:$A$3001,"&lt;="&amp;$F$3)+COUNTIFS('الحضور والانصراف'!$B$2:$B$3001,$A414,'الحضور والانصراف'!$P$2:$P$3001,"غياب",'الحضور والانصراف'!$A$2:$A$3001,"&gt;="&amp;$D$3,'الحضور والانصراف'!$A$2:$A$3001,"&lt;="&amp;$F$3))</f>
        <v/>
      </c>
      <c r="G414" s="22" t="str">
        <f aca="false">IF($A414="","",SUMIFS(الإجازات!$I$2:$I$1001,الإجازات!$A$2:$A$1001,$A414,الإجازات!$G$2:$G$1001,"مقبولة"))</f>
        <v/>
      </c>
      <c r="H414" s="21" t="str">
        <f aca="false">IF($A414="","",SUMIFS('الحضور والانصراف'!$J$2:$J$3001,'الحضور والانصراف'!$B$2:$B$3001,$A414,'الحضور والانصراف'!$A$2:$A$3001,"&gt;="&amp;$D$3,'الحضور والانصراف'!$A$2:$A$3001,"&lt;="&amp;$F$3))</f>
        <v/>
      </c>
      <c r="I414" s="22" t="str">
        <f aca="false">IF($A414="","",SUMIFS('الحضور والانصراف'!$K$2:$K$3001,'الحضور والانصراف'!$B$2:$B$3001,$A414,'الحضور والانصراف'!$A$2:$A$3001,"&gt;="&amp;$D$3,'الحضور والانصراف'!$A$2:$A$3001,"&lt;="&amp;$F$3))</f>
        <v/>
      </c>
      <c r="J414" s="22" t="str">
        <f aca="false">IF($A414="","",SUMIFS('الحضور والانصراف'!$L$2:$L$3001,'الحضور والانصراف'!$B$2:$B$3001,$A414,'الحضور والانصراف'!$A$2:$A$3001,"&gt;="&amp;$D$3,'الحضور والانصراف'!$A$2:$A$3001,"&lt;="&amp;$F$3))</f>
        <v/>
      </c>
      <c r="K414" s="21" t="str">
        <f aca="false">IF($A414="","",ROUND(SUMIFS('الحضور والانصراف'!$M$2:$M$3001,'الحضور والانصراف'!$B$2:$B$3001,$A414,'الحضور والانصراف'!$A$2:$A$3001,"&gt;="&amp;$D$3,'الحضور والانصراف'!$A$2:$A$3001,"&lt;="&amp;$F$3)/60,2))</f>
        <v/>
      </c>
      <c r="L414" s="21" t="str">
        <f aca="false">IF($A414="","",SUMIFS(المأموريات!$F$2:$F$1001,المأموريات!$A$2:$A$1001,$A414,المأموريات!$C$2:$C$1001,"&gt;="&amp;$D$3,المأموريات!$C$2:$C$1001,"&lt;="&amp;$F$3,المأموريات!$H$2:$H$1001,"موافق"))</f>
        <v/>
      </c>
      <c r="M414" s="24" t="str">
        <f aca="false">IF($A414="","",N(الموظفين!K410))</f>
        <v/>
      </c>
      <c r="N414" s="24" t="str">
        <f aca="false">IF($A414="","",SUMIFS('الحضور والانصراف'!$S$2:$S$3001,'الحضور والانصراف'!$B$2:$B$3001,$A414,'الحضور والانصراف'!$A$2:$A$3001,"&gt;="&amp;$D$3,'الحضور والانصراف'!$A$2:$A$3001,"&lt;="&amp;$F$3))</f>
        <v/>
      </c>
      <c r="O414" s="24" t="str">
        <f aca="false">IF($A414="","",SUMIFS('الحضور والانصراف'!$Q$2:$Q$3001,'الحضور والانصراف'!$B$2:$B$3001,$A414,'الحضور والانصراف'!$A$2:$A$3001,"&gt;="&amp;$D$3,'الحضور والانصراف'!$A$2:$A$3001,"&lt;="&amp;$F$3))</f>
        <v/>
      </c>
      <c r="P414" s="24" t="str">
        <f aca="false">IF($A414="","",SUMIFS('الحضور والانصراف'!$R$2:$R$3001,'الحضور والانصراف'!$B$2:$B$3001,$A414,'الحضور والانصراف'!$A$2:$A$3001,"&gt;="&amp;$D$3,'الحضور والانصراف'!$A$2:$A$3001,"&lt;="&amp;$F$3))</f>
        <v/>
      </c>
      <c r="Q414" s="24" t="str">
        <f aca="false">IF($A414="","",M414+N414-O414-P414)</f>
        <v/>
      </c>
    </row>
    <row r="415" customFormat="false" ht="15" hidden="false" customHeight="false" outlineLevel="0" collapsed="false">
      <c r="A415" s="18" t="str">
        <f aca="false">IF(الموظفين!A411="","",الموظفين!A411)</f>
        <v/>
      </c>
      <c r="B415" s="18" t="str">
        <f aca="false">IF($A415="","",الموظفين!B411)</f>
        <v/>
      </c>
      <c r="C415" s="18" t="str">
        <f aca="false">IF($A415="","",IF(الموظفين!C411="","",الموظفين!C411))</f>
        <v/>
      </c>
      <c r="D415" s="22" t="str">
        <f aca="false">IF($A415="","",COUNTIFS('الحضور والانصراف'!$B$2:$B$3001,$A415,'الحضور والانصراف'!$P$2:$P$3001,"حاضر",'الحضور والانصراف'!$A$2:$A$3001,"&gt;="&amp;$D$3,'الحضور والانصراف'!$A$2:$A$3001,"&lt;="&amp;$F$3)+COUNTIFS('الحضور والانصراف'!$B$2:$B$3001,$A415,'الحضور والانصراف'!$P$2:$P$3001,"متأخر",'الحضور والانصراف'!$A$2:$A$3001,"&gt;="&amp;$D$3,'الحضور والانصراف'!$A$2:$A$3001,"&lt;="&amp;$F$3)+COUNTIFS('الحضور والانصراف'!$B$2:$B$3001,$A415,'الحضور والانصراف'!$P$2:$P$3001,"بدون انصراف",'الحضور والانصراف'!$A$2:$A$3001,"&gt;="&amp;$D$3,'الحضور والانصراف'!$A$2:$A$3001,"&lt;="&amp;$F$3))</f>
        <v/>
      </c>
      <c r="E415" s="22" t="str">
        <f aca="false">IF($A415="","",COUNTIFS('الحضور والانصراف'!$B$2:$B$3001,$A415,'الحضور والانصراف'!$P$2:$P$3001,"متأخر",'الحضور والانصراف'!$A$2:$A$3001,"&gt;="&amp;$D$3,'الحضور والانصراف'!$A$2:$A$3001,"&lt;="&amp;$F$3))</f>
        <v/>
      </c>
      <c r="F415" s="22" t="str">
        <f aca="false">IF($A415="","",COUNTIFS('الحضور والانصراف'!$B$2:$B$3001,$A415,'الحضور والانصراف'!$P$2:$P$3001,"غائب",'الحضور والانصراف'!$A$2:$A$3001,"&gt;="&amp;$D$3,'الحضور والانصراف'!$A$2:$A$3001,"&lt;="&amp;$F$3)+COUNTIFS('الحضور والانصراف'!$B$2:$B$3001,$A415,'الحضور والانصراف'!$P$2:$P$3001,"غياب",'الحضور والانصراف'!$A$2:$A$3001,"&gt;="&amp;$D$3,'الحضور والانصراف'!$A$2:$A$3001,"&lt;="&amp;$F$3))</f>
        <v/>
      </c>
      <c r="G415" s="22" t="str">
        <f aca="false">IF($A415="","",SUMIFS(الإجازات!$I$2:$I$1001,الإجازات!$A$2:$A$1001,$A415,الإجازات!$G$2:$G$1001,"مقبولة"))</f>
        <v/>
      </c>
      <c r="H415" s="21" t="str">
        <f aca="false">IF($A415="","",SUMIFS('الحضور والانصراف'!$J$2:$J$3001,'الحضور والانصراف'!$B$2:$B$3001,$A415,'الحضور والانصراف'!$A$2:$A$3001,"&gt;="&amp;$D$3,'الحضور والانصراف'!$A$2:$A$3001,"&lt;="&amp;$F$3))</f>
        <v/>
      </c>
      <c r="I415" s="22" t="str">
        <f aca="false">IF($A415="","",SUMIFS('الحضور والانصراف'!$K$2:$K$3001,'الحضور والانصراف'!$B$2:$B$3001,$A415,'الحضور والانصراف'!$A$2:$A$3001,"&gt;="&amp;$D$3,'الحضور والانصراف'!$A$2:$A$3001,"&lt;="&amp;$F$3))</f>
        <v/>
      </c>
      <c r="J415" s="22" t="str">
        <f aca="false">IF($A415="","",SUMIFS('الحضور والانصراف'!$L$2:$L$3001,'الحضور والانصراف'!$B$2:$B$3001,$A415,'الحضور والانصراف'!$A$2:$A$3001,"&gt;="&amp;$D$3,'الحضور والانصراف'!$A$2:$A$3001,"&lt;="&amp;$F$3))</f>
        <v/>
      </c>
      <c r="K415" s="21" t="str">
        <f aca="false">IF($A415="","",ROUND(SUMIFS('الحضور والانصراف'!$M$2:$M$3001,'الحضور والانصراف'!$B$2:$B$3001,$A415,'الحضور والانصراف'!$A$2:$A$3001,"&gt;="&amp;$D$3,'الحضور والانصراف'!$A$2:$A$3001,"&lt;="&amp;$F$3)/60,2))</f>
        <v/>
      </c>
      <c r="L415" s="21" t="str">
        <f aca="false">IF($A415="","",SUMIFS(المأموريات!$F$2:$F$1001,المأموريات!$A$2:$A$1001,$A415,المأموريات!$C$2:$C$1001,"&gt;="&amp;$D$3,المأموريات!$C$2:$C$1001,"&lt;="&amp;$F$3,المأموريات!$H$2:$H$1001,"موافق"))</f>
        <v/>
      </c>
      <c r="M415" s="24" t="str">
        <f aca="false">IF($A415="","",N(الموظفين!K411))</f>
        <v/>
      </c>
      <c r="N415" s="24" t="str">
        <f aca="false">IF($A415="","",SUMIFS('الحضور والانصراف'!$S$2:$S$3001,'الحضور والانصراف'!$B$2:$B$3001,$A415,'الحضور والانصراف'!$A$2:$A$3001,"&gt;="&amp;$D$3,'الحضور والانصراف'!$A$2:$A$3001,"&lt;="&amp;$F$3))</f>
        <v/>
      </c>
      <c r="O415" s="24" t="str">
        <f aca="false">IF($A415="","",SUMIFS('الحضور والانصراف'!$Q$2:$Q$3001,'الحضور والانصراف'!$B$2:$B$3001,$A415,'الحضور والانصراف'!$A$2:$A$3001,"&gt;="&amp;$D$3,'الحضور والانصراف'!$A$2:$A$3001,"&lt;="&amp;$F$3))</f>
        <v/>
      </c>
      <c r="P415" s="24" t="str">
        <f aca="false">IF($A415="","",SUMIFS('الحضور والانصراف'!$R$2:$R$3001,'الحضور والانصراف'!$B$2:$B$3001,$A415,'الحضور والانصراف'!$A$2:$A$3001,"&gt;="&amp;$D$3,'الحضور والانصراف'!$A$2:$A$3001,"&lt;="&amp;$F$3))</f>
        <v/>
      </c>
      <c r="Q415" s="24" t="str">
        <f aca="false">IF($A415="","",M415+N415-O415-P415)</f>
        <v/>
      </c>
    </row>
    <row r="416" customFormat="false" ht="15" hidden="false" customHeight="false" outlineLevel="0" collapsed="false">
      <c r="A416" s="18" t="str">
        <f aca="false">IF(الموظفين!A412="","",الموظفين!A412)</f>
        <v/>
      </c>
      <c r="B416" s="18" t="str">
        <f aca="false">IF($A416="","",الموظفين!B412)</f>
        <v/>
      </c>
      <c r="C416" s="18" t="str">
        <f aca="false">IF($A416="","",IF(الموظفين!C412="","",الموظفين!C412))</f>
        <v/>
      </c>
      <c r="D416" s="22" t="str">
        <f aca="false">IF($A416="","",COUNTIFS('الحضور والانصراف'!$B$2:$B$3001,$A416,'الحضور والانصراف'!$P$2:$P$3001,"حاضر",'الحضور والانصراف'!$A$2:$A$3001,"&gt;="&amp;$D$3,'الحضور والانصراف'!$A$2:$A$3001,"&lt;="&amp;$F$3)+COUNTIFS('الحضور والانصراف'!$B$2:$B$3001,$A416,'الحضور والانصراف'!$P$2:$P$3001,"متأخر",'الحضور والانصراف'!$A$2:$A$3001,"&gt;="&amp;$D$3,'الحضور والانصراف'!$A$2:$A$3001,"&lt;="&amp;$F$3)+COUNTIFS('الحضور والانصراف'!$B$2:$B$3001,$A416,'الحضور والانصراف'!$P$2:$P$3001,"بدون انصراف",'الحضور والانصراف'!$A$2:$A$3001,"&gt;="&amp;$D$3,'الحضور والانصراف'!$A$2:$A$3001,"&lt;="&amp;$F$3))</f>
        <v/>
      </c>
      <c r="E416" s="22" t="str">
        <f aca="false">IF($A416="","",COUNTIFS('الحضور والانصراف'!$B$2:$B$3001,$A416,'الحضور والانصراف'!$P$2:$P$3001,"متأخر",'الحضور والانصراف'!$A$2:$A$3001,"&gt;="&amp;$D$3,'الحضور والانصراف'!$A$2:$A$3001,"&lt;="&amp;$F$3))</f>
        <v/>
      </c>
      <c r="F416" s="22" t="str">
        <f aca="false">IF($A416="","",COUNTIFS('الحضور والانصراف'!$B$2:$B$3001,$A416,'الحضور والانصراف'!$P$2:$P$3001,"غائب",'الحضور والانصراف'!$A$2:$A$3001,"&gt;="&amp;$D$3,'الحضور والانصراف'!$A$2:$A$3001,"&lt;="&amp;$F$3)+COUNTIFS('الحضور والانصراف'!$B$2:$B$3001,$A416,'الحضور والانصراف'!$P$2:$P$3001,"غياب",'الحضور والانصراف'!$A$2:$A$3001,"&gt;="&amp;$D$3,'الحضور والانصراف'!$A$2:$A$3001,"&lt;="&amp;$F$3))</f>
        <v/>
      </c>
      <c r="G416" s="22" t="str">
        <f aca="false">IF($A416="","",SUMIFS(الإجازات!$I$2:$I$1001,الإجازات!$A$2:$A$1001,$A416,الإجازات!$G$2:$G$1001,"مقبولة"))</f>
        <v/>
      </c>
      <c r="H416" s="21" t="str">
        <f aca="false">IF($A416="","",SUMIFS('الحضور والانصراف'!$J$2:$J$3001,'الحضور والانصراف'!$B$2:$B$3001,$A416,'الحضور والانصراف'!$A$2:$A$3001,"&gt;="&amp;$D$3,'الحضور والانصراف'!$A$2:$A$3001,"&lt;="&amp;$F$3))</f>
        <v/>
      </c>
      <c r="I416" s="22" t="str">
        <f aca="false">IF($A416="","",SUMIFS('الحضور والانصراف'!$K$2:$K$3001,'الحضور والانصراف'!$B$2:$B$3001,$A416,'الحضور والانصراف'!$A$2:$A$3001,"&gt;="&amp;$D$3,'الحضور والانصراف'!$A$2:$A$3001,"&lt;="&amp;$F$3))</f>
        <v/>
      </c>
      <c r="J416" s="22" t="str">
        <f aca="false">IF($A416="","",SUMIFS('الحضور والانصراف'!$L$2:$L$3001,'الحضور والانصراف'!$B$2:$B$3001,$A416,'الحضور والانصراف'!$A$2:$A$3001,"&gt;="&amp;$D$3,'الحضور والانصراف'!$A$2:$A$3001,"&lt;="&amp;$F$3))</f>
        <v/>
      </c>
      <c r="K416" s="21" t="str">
        <f aca="false">IF($A416="","",ROUND(SUMIFS('الحضور والانصراف'!$M$2:$M$3001,'الحضور والانصراف'!$B$2:$B$3001,$A416,'الحضور والانصراف'!$A$2:$A$3001,"&gt;="&amp;$D$3,'الحضور والانصراف'!$A$2:$A$3001,"&lt;="&amp;$F$3)/60,2))</f>
        <v/>
      </c>
      <c r="L416" s="21" t="str">
        <f aca="false">IF($A416="","",SUMIFS(المأموريات!$F$2:$F$1001,المأموريات!$A$2:$A$1001,$A416,المأموريات!$C$2:$C$1001,"&gt;="&amp;$D$3,المأموريات!$C$2:$C$1001,"&lt;="&amp;$F$3,المأموريات!$H$2:$H$1001,"موافق"))</f>
        <v/>
      </c>
      <c r="M416" s="24" t="str">
        <f aca="false">IF($A416="","",N(الموظفين!K412))</f>
        <v/>
      </c>
      <c r="N416" s="24" t="str">
        <f aca="false">IF($A416="","",SUMIFS('الحضور والانصراف'!$S$2:$S$3001,'الحضور والانصراف'!$B$2:$B$3001,$A416,'الحضور والانصراف'!$A$2:$A$3001,"&gt;="&amp;$D$3,'الحضور والانصراف'!$A$2:$A$3001,"&lt;="&amp;$F$3))</f>
        <v/>
      </c>
      <c r="O416" s="24" t="str">
        <f aca="false">IF($A416="","",SUMIFS('الحضور والانصراف'!$Q$2:$Q$3001,'الحضور والانصراف'!$B$2:$B$3001,$A416,'الحضور والانصراف'!$A$2:$A$3001,"&gt;="&amp;$D$3,'الحضور والانصراف'!$A$2:$A$3001,"&lt;="&amp;$F$3))</f>
        <v/>
      </c>
      <c r="P416" s="24" t="str">
        <f aca="false">IF($A416="","",SUMIFS('الحضور والانصراف'!$R$2:$R$3001,'الحضور والانصراف'!$B$2:$B$3001,$A416,'الحضور والانصراف'!$A$2:$A$3001,"&gt;="&amp;$D$3,'الحضور والانصراف'!$A$2:$A$3001,"&lt;="&amp;$F$3))</f>
        <v/>
      </c>
      <c r="Q416" s="24" t="str">
        <f aca="false">IF($A416="","",M416+N416-O416-P416)</f>
        <v/>
      </c>
    </row>
    <row r="417" customFormat="false" ht="15" hidden="false" customHeight="false" outlineLevel="0" collapsed="false">
      <c r="A417" s="18" t="str">
        <f aca="false">IF(الموظفين!A413="","",الموظفين!A413)</f>
        <v/>
      </c>
      <c r="B417" s="18" t="str">
        <f aca="false">IF($A417="","",الموظفين!B413)</f>
        <v/>
      </c>
      <c r="C417" s="18" t="str">
        <f aca="false">IF($A417="","",IF(الموظفين!C413="","",الموظفين!C413))</f>
        <v/>
      </c>
      <c r="D417" s="22" t="str">
        <f aca="false">IF($A417="","",COUNTIFS('الحضور والانصراف'!$B$2:$B$3001,$A417,'الحضور والانصراف'!$P$2:$P$3001,"حاضر",'الحضور والانصراف'!$A$2:$A$3001,"&gt;="&amp;$D$3,'الحضور والانصراف'!$A$2:$A$3001,"&lt;="&amp;$F$3)+COUNTIFS('الحضور والانصراف'!$B$2:$B$3001,$A417,'الحضور والانصراف'!$P$2:$P$3001,"متأخر",'الحضور والانصراف'!$A$2:$A$3001,"&gt;="&amp;$D$3,'الحضور والانصراف'!$A$2:$A$3001,"&lt;="&amp;$F$3)+COUNTIFS('الحضور والانصراف'!$B$2:$B$3001,$A417,'الحضور والانصراف'!$P$2:$P$3001,"بدون انصراف",'الحضور والانصراف'!$A$2:$A$3001,"&gt;="&amp;$D$3,'الحضور والانصراف'!$A$2:$A$3001,"&lt;="&amp;$F$3))</f>
        <v/>
      </c>
      <c r="E417" s="22" t="str">
        <f aca="false">IF($A417="","",COUNTIFS('الحضور والانصراف'!$B$2:$B$3001,$A417,'الحضور والانصراف'!$P$2:$P$3001,"متأخر",'الحضور والانصراف'!$A$2:$A$3001,"&gt;="&amp;$D$3,'الحضور والانصراف'!$A$2:$A$3001,"&lt;="&amp;$F$3))</f>
        <v/>
      </c>
      <c r="F417" s="22" t="str">
        <f aca="false">IF($A417="","",COUNTIFS('الحضور والانصراف'!$B$2:$B$3001,$A417,'الحضور والانصراف'!$P$2:$P$3001,"غائب",'الحضور والانصراف'!$A$2:$A$3001,"&gt;="&amp;$D$3,'الحضور والانصراف'!$A$2:$A$3001,"&lt;="&amp;$F$3)+COUNTIFS('الحضور والانصراف'!$B$2:$B$3001,$A417,'الحضور والانصراف'!$P$2:$P$3001,"غياب",'الحضور والانصراف'!$A$2:$A$3001,"&gt;="&amp;$D$3,'الحضور والانصراف'!$A$2:$A$3001,"&lt;="&amp;$F$3))</f>
        <v/>
      </c>
      <c r="G417" s="22" t="str">
        <f aca="false">IF($A417="","",SUMIFS(الإجازات!$I$2:$I$1001,الإجازات!$A$2:$A$1001,$A417,الإجازات!$G$2:$G$1001,"مقبولة"))</f>
        <v/>
      </c>
      <c r="H417" s="21" t="str">
        <f aca="false">IF($A417="","",SUMIFS('الحضور والانصراف'!$J$2:$J$3001,'الحضور والانصراف'!$B$2:$B$3001,$A417,'الحضور والانصراف'!$A$2:$A$3001,"&gt;="&amp;$D$3,'الحضور والانصراف'!$A$2:$A$3001,"&lt;="&amp;$F$3))</f>
        <v/>
      </c>
      <c r="I417" s="22" t="str">
        <f aca="false">IF($A417="","",SUMIFS('الحضور والانصراف'!$K$2:$K$3001,'الحضور والانصراف'!$B$2:$B$3001,$A417,'الحضور والانصراف'!$A$2:$A$3001,"&gt;="&amp;$D$3,'الحضور والانصراف'!$A$2:$A$3001,"&lt;="&amp;$F$3))</f>
        <v/>
      </c>
      <c r="J417" s="22" t="str">
        <f aca="false">IF($A417="","",SUMIFS('الحضور والانصراف'!$L$2:$L$3001,'الحضور والانصراف'!$B$2:$B$3001,$A417,'الحضور والانصراف'!$A$2:$A$3001,"&gt;="&amp;$D$3,'الحضور والانصراف'!$A$2:$A$3001,"&lt;="&amp;$F$3))</f>
        <v/>
      </c>
      <c r="K417" s="21" t="str">
        <f aca="false">IF($A417="","",ROUND(SUMIFS('الحضور والانصراف'!$M$2:$M$3001,'الحضور والانصراف'!$B$2:$B$3001,$A417,'الحضور والانصراف'!$A$2:$A$3001,"&gt;="&amp;$D$3,'الحضور والانصراف'!$A$2:$A$3001,"&lt;="&amp;$F$3)/60,2))</f>
        <v/>
      </c>
      <c r="L417" s="21" t="str">
        <f aca="false">IF($A417="","",SUMIFS(المأموريات!$F$2:$F$1001,المأموريات!$A$2:$A$1001,$A417,المأموريات!$C$2:$C$1001,"&gt;="&amp;$D$3,المأموريات!$C$2:$C$1001,"&lt;="&amp;$F$3,المأموريات!$H$2:$H$1001,"موافق"))</f>
        <v/>
      </c>
      <c r="M417" s="24" t="str">
        <f aca="false">IF($A417="","",N(الموظفين!K413))</f>
        <v/>
      </c>
      <c r="N417" s="24" t="str">
        <f aca="false">IF($A417="","",SUMIFS('الحضور والانصراف'!$S$2:$S$3001,'الحضور والانصراف'!$B$2:$B$3001,$A417,'الحضور والانصراف'!$A$2:$A$3001,"&gt;="&amp;$D$3,'الحضور والانصراف'!$A$2:$A$3001,"&lt;="&amp;$F$3))</f>
        <v/>
      </c>
      <c r="O417" s="24" t="str">
        <f aca="false">IF($A417="","",SUMIFS('الحضور والانصراف'!$Q$2:$Q$3001,'الحضور والانصراف'!$B$2:$B$3001,$A417,'الحضور والانصراف'!$A$2:$A$3001,"&gt;="&amp;$D$3,'الحضور والانصراف'!$A$2:$A$3001,"&lt;="&amp;$F$3))</f>
        <v/>
      </c>
      <c r="P417" s="24" t="str">
        <f aca="false">IF($A417="","",SUMIFS('الحضور والانصراف'!$R$2:$R$3001,'الحضور والانصراف'!$B$2:$B$3001,$A417,'الحضور والانصراف'!$A$2:$A$3001,"&gt;="&amp;$D$3,'الحضور والانصراف'!$A$2:$A$3001,"&lt;="&amp;$F$3))</f>
        <v/>
      </c>
      <c r="Q417" s="24" t="str">
        <f aca="false">IF($A417="","",M417+N417-O417-P417)</f>
        <v/>
      </c>
    </row>
    <row r="418" customFormat="false" ht="15" hidden="false" customHeight="false" outlineLevel="0" collapsed="false">
      <c r="A418" s="18" t="str">
        <f aca="false">IF(الموظفين!A414="","",الموظفين!A414)</f>
        <v/>
      </c>
      <c r="B418" s="18" t="str">
        <f aca="false">IF($A418="","",الموظفين!B414)</f>
        <v/>
      </c>
      <c r="C418" s="18" t="str">
        <f aca="false">IF($A418="","",IF(الموظفين!C414="","",الموظفين!C414))</f>
        <v/>
      </c>
      <c r="D418" s="22" t="str">
        <f aca="false">IF($A418="","",COUNTIFS('الحضور والانصراف'!$B$2:$B$3001,$A418,'الحضور والانصراف'!$P$2:$P$3001,"حاضر",'الحضور والانصراف'!$A$2:$A$3001,"&gt;="&amp;$D$3,'الحضور والانصراف'!$A$2:$A$3001,"&lt;="&amp;$F$3)+COUNTIFS('الحضور والانصراف'!$B$2:$B$3001,$A418,'الحضور والانصراف'!$P$2:$P$3001,"متأخر",'الحضور والانصراف'!$A$2:$A$3001,"&gt;="&amp;$D$3,'الحضور والانصراف'!$A$2:$A$3001,"&lt;="&amp;$F$3)+COUNTIFS('الحضور والانصراف'!$B$2:$B$3001,$A418,'الحضور والانصراف'!$P$2:$P$3001,"بدون انصراف",'الحضور والانصراف'!$A$2:$A$3001,"&gt;="&amp;$D$3,'الحضور والانصراف'!$A$2:$A$3001,"&lt;="&amp;$F$3))</f>
        <v/>
      </c>
      <c r="E418" s="22" t="str">
        <f aca="false">IF($A418="","",COUNTIFS('الحضور والانصراف'!$B$2:$B$3001,$A418,'الحضور والانصراف'!$P$2:$P$3001,"متأخر",'الحضور والانصراف'!$A$2:$A$3001,"&gt;="&amp;$D$3,'الحضور والانصراف'!$A$2:$A$3001,"&lt;="&amp;$F$3))</f>
        <v/>
      </c>
      <c r="F418" s="22" t="str">
        <f aca="false">IF($A418="","",COUNTIFS('الحضور والانصراف'!$B$2:$B$3001,$A418,'الحضور والانصراف'!$P$2:$P$3001,"غائب",'الحضور والانصراف'!$A$2:$A$3001,"&gt;="&amp;$D$3,'الحضور والانصراف'!$A$2:$A$3001,"&lt;="&amp;$F$3)+COUNTIFS('الحضور والانصراف'!$B$2:$B$3001,$A418,'الحضور والانصراف'!$P$2:$P$3001,"غياب",'الحضور والانصراف'!$A$2:$A$3001,"&gt;="&amp;$D$3,'الحضور والانصراف'!$A$2:$A$3001,"&lt;="&amp;$F$3))</f>
        <v/>
      </c>
      <c r="G418" s="22" t="str">
        <f aca="false">IF($A418="","",SUMIFS(الإجازات!$I$2:$I$1001,الإجازات!$A$2:$A$1001,$A418,الإجازات!$G$2:$G$1001,"مقبولة"))</f>
        <v/>
      </c>
      <c r="H418" s="21" t="str">
        <f aca="false">IF($A418="","",SUMIFS('الحضور والانصراف'!$J$2:$J$3001,'الحضور والانصراف'!$B$2:$B$3001,$A418,'الحضور والانصراف'!$A$2:$A$3001,"&gt;="&amp;$D$3,'الحضور والانصراف'!$A$2:$A$3001,"&lt;="&amp;$F$3))</f>
        <v/>
      </c>
      <c r="I418" s="22" t="str">
        <f aca="false">IF($A418="","",SUMIFS('الحضور والانصراف'!$K$2:$K$3001,'الحضور والانصراف'!$B$2:$B$3001,$A418,'الحضور والانصراف'!$A$2:$A$3001,"&gt;="&amp;$D$3,'الحضور والانصراف'!$A$2:$A$3001,"&lt;="&amp;$F$3))</f>
        <v/>
      </c>
      <c r="J418" s="22" t="str">
        <f aca="false">IF($A418="","",SUMIFS('الحضور والانصراف'!$L$2:$L$3001,'الحضور والانصراف'!$B$2:$B$3001,$A418,'الحضور والانصراف'!$A$2:$A$3001,"&gt;="&amp;$D$3,'الحضور والانصراف'!$A$2:$A$3001,"&lt;="&amp;$F$3))</f>
        <v/>
      </c>
      <c r="K418" s="21" t="str">
        <f aca="false">IF($A418="","",ROUND(SUMIFS('الحضور والانصراف'!$M$2:$M$3001,'الحضور والانصراف'!$B$2:$B$3001,$A418,'الحضور والانصراف'!$A$2:$A$3001,"&gt;="&amp;$D$3,'الحضور والانصراف'!$A$2:$A$3001,"&lt;="&amp;$F$3)/60,2))</f>
        <v/>
      </c>
      <c r="L418" s="21" t="str">
        <f aca="false">IF($A418="","",SUMIFS(المأموريات!$F$2:$F$1001,المأموريات!$A$2:$A$1001,$A418,المأموريات!$C$2:$C$1001,"&gt;="&amp;$D$3,المأموريات!$C$2:$C$1001,"&lt;="&amp;$F$3,المأموريات!$H$2:$H$1001,"موافق"))</f>
        <v/>
      </c>
      <c r="M418" s="24" t="str">
        <f aca="false">IF($A418="","",N(الموظفين!K414))</f>
        <v/>
      </c>
      <c r="N418" s="24" t="str">
        <f aca="false">IF($A418="","",SUMIFS('الحضور والانصراف'!$S$2:$S$3001,'الحضور والانصراف'!$B$2:$B$3001,$A418,'الحضور والانصراف'!$A$2:$A$3001,"&gt;="&amp;$D$3,'الحضور والانصراف'!$A$2:$A$3001,"&lt;="&amp;$F$3))</f>
        <v/>
      </c>
      <c r="O418" s="24" t="str">
        <f aca="false">IF($A418="","",SUMIFS('الحضور والانصراف'!$Q$2:$Q$3001,'الحضور والانصراف'!$B$2:$B$3001,$A418,'الحضور والانصراف'!$A$2:$A$3001,"&gt;="&amp;$D$3,'الحضور والانصراف'!$A$2:$A$3001,"&lt;="&amp;$F$3))</f>
        <v/>
      </c>
      <c r="P418" s="24" t="str">
        <f aca="false">IF($A418="","",SUMIFS('الحضور والانصراف'!$R$2:$R$3001,'الحضور والانصراف'!$B$2:$B$3001,$A418,'الحضور والانصراف'!$A$2:$A$3001,"&gt;="&amp;$D$3,'الحضور والانصراف'!$A$2:$A$3001,"&lt;="&amp;$F$3))</f>
        <v/>
      </c>
      <c r="Q418" s="24" t="str">
        <f aca="false">IF($A418="","",M418+N418-O418-P418)</f>
        <v/>
      </c>
    </row>
    <row r="419" customFormat="false" ht="15" hidden="false" customHeight="false" outlineLevel="0" collapsed="false">
      <c r="A419" s="18" t="str">
        <f aca="false">IF(الموظفين!A415="","",الموظفين!A415)</f>
        <v/>
      </c>
      <c r="B419" s="18" t="str">
        <f aca="false">IF($A419="","",الموظفين!B415)</f>
        <v/>
      </c>
      <c r="C419" s="18" t="str">
        <f aca="false">IF($A419="","",IF(الموظفين!C415="","",الموظفين!C415))</f>
        <v/>
      </c>
      <c r="D419" s="22" t="str">
        <f aca="false">IF($A419="","",COUNTIFS('الحضور والانصراف'!$B$2:$B$3001,$A419,'الحضور والانصراف'!$P$2:$P$3001,"حاضر",'الحضور والانصراف'!$A$2:$A$3001,"&gt;="&amp;$D$3,'الحضور والانصراف'!$A$2:$A$3001,"&lt;="&amp;$F$3)+COUNTIFS('الحضور والانصراف'!$B$2:$B$3001,$A419,'الحضور والانصراف'!$P$2:$P$3001,"متأخر",'الحضور والانصراف'!$A$2:$A$3001,"&gt;="&amp;$D$3,'الحضور والانصراف'!$A$2:$A$3001,"&lt;="&amp;$F$3)+COUNTIFS('الحضور والانصراف'!$B$2:$B$3001,$A419,'الحضور والانصراف'!$P$2:$P$3001,"بدون انصراف",'الحضور والانصراف'!$A$2:$A$3001,"&gt;="&amp;$D$3,'الحضور والانصراف'!$A$2:$A$3001,"&lt;="&amp;$F$3))</f>
        <v/>
      </c>
      <c r="E419" s="22" t="str">
        <f aca="false">IF($A419="","",COUNTIFS('الحضور والانصراف'!$B$2:$B$3001,$A419,'الحضور والانصراف'!$P$2:$P$3001,"متأخر",'الحضور والانصراف'!$A$2:$A$3001,"&gt;="&amp;$D$3,'الحضور والانصراف'!$A$2:$A$3001,"&lt;="&amp;$F$3))</f>
        <v/>
      </c>
      <c r="F419" s="22" t="str">
        <f aca="false">IF($A419="","",COUNTIFS('الحضور والانصراف'!$B$2:$B$3001,$A419,'الحضور والانصراف'!$P$2:$P$3001,"غائب",'الحضور والانصراف'!$A$2:$A$3001,"&gt;="&amp;$D$3,'الحضور والانصراف'!$A$2:$A$3001,"&lt;="&amp;$F$3)+COUNTIFS('الحضور والانصراف'!$B$2:$B$3001,$A419,'الحضور والانصراف'!$P$2:$P$3001,"غياب",'الحضور والانصراف'!$A$2:$A$3001,"&gt;="&amp;$D$3,'الحضور والانصراف'!$A$2:$A$3001,"&lt;="&amp;$F$3))</f>
        <v/>
      </c>
      <c r="G419" s="22" t="str">
        <f aca="false">IF($A419="","",SUMIFS(الإجازات!$I$2:$I$1001,الإجازات!$A$2:$A$1001,$A419,الإجازات!$G$2:$G$1001,"مقبولة"))</f>
        <v/>
      </c>
      <c r="H419" s="21" t="str">
        <f aca="false">IF($A419="","",SUMIFS('الحضور والانصراف'!$J$2:$J$3001,'الحضور والانصراف'!$B$2:$B$3001,$A419,'الحضور والانصراف'!$A$2:$A$3001,"&gt;="&amp;$D$3,'الحضور والانصراف'!$A$2:$A$3001,"&lt;="&amp;$F$3))</f>
        <v/>
      </c>
      <c r="I419" s="22" t="str">
        <f aca="false">IF($A419="","",SUMIFS('الحضور والانصراف'!$K$2:$K$3001,'الحضور والانصراف'!$B$2:$B$3001,$A419,'الحضور والانصراف'!$A$2:$A$3001,"&gt;="&amp;$D$3,'الحضور والانصراف'!$A$2:$A$3001,"&lt;="&amp;$F$3))</f>
        <v/>
      </c>
      <c r="J419" s="22" t="str">
        <f aca="false">IF($A419="","",SUMIFS('الحضور والانصراف'!$L$2:$L$3001,'الحضور والانصراف'!$B$2:$B$3001,$A419,'الحضور والانصراف'!$A$2:$A$3001,"&gt;="&amp;$D$3,'الحضور والانصراف'!$A$2:$A$3001,"&lt;="&amp;$F$3))</f>
        <v/>
      </c>
      <c r="K419" s="21" t="str">
        <f aca="false">IF($A419="","",ROUND(SUMIFS('الحضور والانصراف'!$M$2:$M$3001,'الحضور والانصراف'!$B$2:$B$3001,$A419,'الحضور والانصراف'!$A$2:$A$3001,"&gt;="&amp;$D$3,'الحضور والانصراف'!$A$2:$A$3001,"&lt;="&amp;$F$3)/60,2))</f>
        <v/>
      </c>
      <c r="L419" s="21" t="str">
        <f aca="false">IF($A419="","",SUMIFS(المأموريات!$F$2:$F$1001,المأموريات!$A$2:$A$1001,$A419,المأموريات!$C$2:$C$1001,"&gt;="&amp;$D$3,المأموريات!$C$2:$C$1001,"&lt;="&amp;$F$3,المأموريات!$H$2:$H$1001,"موافق"))</f>
        <v/>
      </c>
      <c r="M419" s="24" t="str">
        <f aca="false">IF($A419="","",N(الموظفين!K415))</f>
        <v/>
      </c>
      <c r="N419" s="24" t="str">
        <f aca="false">IF($A419="","",SUMIFS('الحضور والانصراف'!$S$2:$S$3001,'الحضور والانصراف'!$B$2:$B$3001,$A419,'الحضور والانصراف'!$A$2:$A$3001,"&gt;="&amp;$D$3,'الحضور والانصراف'!$A$2:$A$3001,"&lt;="&amp;$F$3))</f>
        <v/>
      </c>
      <c r="O419" s="24" t="str">
        <f aca="false">IF($A419="","",SUMIFS('الحضور والانصراف'!$Q$2:$Q$3001,'الحضور والانصراف'!$B$2:$B$3001,$A419,'الحضور والانصراف'!$A$2:$A$3001,"&gt;="&amp;$D$3,'الحضور والانصراف'!$A$2:$A$3001,"&lt;="&amp;$F$3))</f>
        <v/>
      </c>
      <c r="P419" s="24" t="str">
        <f aca="false">IF($A419="","",SUMIFS('الحضور والانصراف'!$R$2:$R$3001,'الحضور والانصراف'!$B$2:$B$3001,$A419,'الحضور والانصراف'!$A$2:$A$3001,"&gt;="&amp;$D$3,'الحضور والانصراف'!$A$2:$A$3001,"&lt;="&amp;$F$3))</f>
        <v/>
      </c>
      <c r="Q419" s="24" t="str">
        <f aca="false">IF($A419="","",M419+N419-O419-P419)</f>
        <v/>
      </c>
    </row>
    <row r="420" customFormat="false" ht="15" hidden="false" customHeight="false" outlineLevel="0" collapsed="false">
      <c r="A420" s="18" t="str">
        <f aca="false">IF(الموظفين!A416="","",الموظفين!A416)</f>
        <v/>
      </c>
      <c r="B420" s="18" t="str">
        <f aca="false">IF($A420="","",الموظفين!B416)</f>
        <v/>
      </c>
      <c r="C420" s="18" t="str">
        <f aca="false">IF($A420="","",IF(الموظفين!C416="","",الموظفين!C416))</f>
        <v/>
      </c>
      <c r="D420" s="22" t="str">
        <f aca="false">IF($A420="","",COUNTIFS('الحضور والانصراف'!$B$2:$B$3001,$A420,'الحضور والانصراف'!$P$2:$P$3001,"حاضر",'الحضور والانصراف'!$A$2:$A$3001,"&gt;="&amp;$D$3,'الحضور والانصراف'!$A$2:$A$3001,"&lt;="&amp;$F$3)+COUNTIFS('الحضور والانصراف'!$B$2:$B$3001,$A420,'الحضور والانصراف'!$P$2:$P$3001,"متأخر",'الحضور والانصراف'!$A$2:$A$3001,"&gt;="&amp;$D$3,'الحضور والانصراف'!$A$2:$A$3001,"&lt;="&amp;$F$3)+COUNTIFS('الحضور والانصراف'!$B$2:$B$3001,$A420,'الحضور والانصراف'!$P$2:$P$3001,"بدون انصراف",'الحضور والانصراف'!$A$2:$A$3001,"&gt;="&amp;$D$3,'الحضور والانصراف'!$A$2:$A$3001,"&lt;="&amp;$F$3))</f>
        <v/>
      </c>
      <c r="E420" s="22" t="str">
        <f aca="false">IF($A420="","",COUNTIFS('الحضور والانصراف'!$B$2:$B$3001,$A420,'الحضور والانصراف'!$P$2:$P$3001,"متأخر",'الحضور والانصراف'!$A$2:$A$3001,"&gt;="&amp;$D$3,'الحضور والانصراف'!$A$2:$A$3001,"&lt;="&amp;$F$3))</f>
        <v/>
      </c>
      <c r="F420" s="22" t="str">
        <f aca="false">IF($A420="","",COUNTIFS('الحضور والانصراف'!$B$2:$B$3001,$A420,'الحضور والانصراف'!$P$2:$P$3001,"غائب",'الحضور والانصراف'!$A$2:$A$3001,"&gt;="&amp;$D$3,'الحضور والانصراف'!$A$2:$A$3001,"&lt;="&amp;$F$3)+COUNTIFS('الحضور والانصراف'!$B$2:$B$3001,$A420,'الحضور والانصراف'!$P$2:$P$3001,"غياب",'الحضور والانصراف'!$A$2:$A$3001,"&gt;="&amp;$D$3,'الحضور والانصراف'!$A$2:$A$3001,"&lt;="&amp;$F$3))</f>
        <v/>
      </c>
      <c r="G420" s="22" t="str">
        <f aca="false">IF($A420="","",SUMIFS(الإجازات!$I$2:$I$1001,الإجازات!$A$2:$A$1001,$A420,الإجازات!$G$2:$G$1001,"مقبولة"))</f>
        <v/>
      </c>
      <c r="H420" s="21" t="str">
        <f aca="false">IF($A420="","",SUMIFS('الحضور والانصراف'!$J$2:$J$3001,'الحضور والانصراف'!$B$2:$B$3001,$A420,'الحضور والانصراف'!$A$2:$A$3001,"&gt;="&amp;$D$3,'الحضور والانصراف'!$A$2:$A$3001,"&lt;="&amp;$F$3))</f>
        <v/>
      </c>
      <c r="I420" s="22" t="str">
        <f aca="false">IF($A420="","",SUMIFS('الحضور والانصراف'!$K$2:$K$3001,'الحضور والانصراف'!$B$2:$B$3001,$A420,'الحضور والانصراف'!$A$2:$A$3001,"&gt;="&amp;$D$3,'الحضور والانصراف'!$A$2:$A$3001,"&lt;="&amp;$F$3))</f>
        <v/>
      </c>
      <c r="J420" s="22" t="str">
        <f aca="false">IF($A420="","",SUMIFS('الحضور والانصراف'!$L$2:$L$3001,'الحضور والانصراف'!$B$2:$B$3001,$A420,'الحضور والانصراف'!$A$2:$A$3001,"&gt;="&amp;$D$3,'الحضور والانصراف'!$A$2:$A$3001,"&lt;="&amp;$F$3))</f>
        <v/>
      </c>
      <c r="K420" s="21" t="str">
        <f aca="false">IF($A420="","",ROUND(SUMIFS('الحضور والانصراف'!$M$2:$M$3001,'الحضور والانصراف'!$B$2:$B$3001,$A420,'الحضور والانصراف'!$A$2:$A$3001,"&gt;="&amp;$D$3,'الحضور والانصراف'!$A$2:$A$3001,"&lt;="&amp;$F$3)/60,2))</f>
        <v/>
      </c>
      <c r="L420" s="21" t="str">
        <f aca="false">IF($A420="","",SUMIFS(المأموريات!$F$2:$F$1001,المأموريات!$A$2:$A$1001,$A420,المأموريات!$C$2:$C$1001,"&gt;="&amp;$D$3,المأموريات!$C$2:$C$1001,"&lt;="&amp;$F$3,المأموريات!$H$2:$H$1001,"موافق"))</f>
        <v/>
      </c>
      <c r="M420" s="24" t="str">
        <f aca="false">IF($A420="","",N(الموظفين!K416))</f>
        <v/>
      </c>
      <c r="N420" s="24" t="str">
        <f aca="false">IF($A420="","",SUMIFS('الحضور والانصراف'!$S$2:$S$3001,'الحضور والانصراف'!$B$2:$B$3001,$A420,'الحضور والانصراف'!$A$2:$A$3001,"&gt;="&amp;$D$3,'الحضور والانصراف'!$A$2:$A$3001,"&lt;="&amp;$F$3))</f>
        <v/>
      </c>
      <c r="O420" s="24" t="str">
        <f aca="false">IF($A420="","",SUMIFS('الحضور والانصراف'!$Q$2:$Q$3001,'الحضور والانصراف'!$B$2:$B$3001,$A420,'الحضور والانصراف'!$A$2:$A$3001,"&gt;="&amp;$D$3,'الحضور والانصراف'!$A$2:$A$3001,"&lt;="&amp;$F$3))</f>
        <v/>
      </c>
      <c r="P420" s="24" t="str">
        <f aca="false">IF($A420="","",SUMIFS('الحضور والانصراف'!$R$2:$R$3001,'الحضور والانصراف'!$B$2:$B$3001,$A420,'الحضور والانصراف'!$A$2:$A$3001,"&gt;="&amp;$D$3,'الحضور والانصراف'!$A$2:$A$3001,"&lt;="&amp;$F$3))</f>
        <v/>
      </c>
      <c r="Q420" s="24" t="str">
        <f aca="false">IF($A420="","",M420+N420-O420-P420)</f>
        <v/>
      </c>
    </row>
    <row r="421" customFormat="false" ht="15" hidden="false" customHeight="false" outlineLevel="0" collapsed="false">
      <c r="A421" s="18" t="str">
        <f aca="false">IF(الموظفين!A417="","",الموظفين!A417)</f>
        <v/>
      </c>
      <c r="B421" s="18" t="str">
        <f aca="false">IF($A421="","",الموظفين!B417)</f>
        <v/>
      </c>
      <c r="C421" s="18" t="str">
        <f aca="false">IF($A421="","",IF(الموظفين!C417="","",الموظفين!C417))</f>
        <v/>
      </c>
      <c r="D421" s="22" t="str">
        <f aca="false">IF($A421="","",COUNTIFS('الحضور والانصراف'!$B$2:$B$3001,$A421,'الحضور والانصراف'!$P$2:$P$3001,"حاضر",'الحضور والانصراف'!$A$2:$A$3001,"&gt;="&amp;$D$3,'الحضور والانصراف'!$A$2:$A$3001,"&lt;="&amp;$F$3)+COUNTIFS('الحضور والانصراف'!$B$2:$B$3001,$A421,'الحضور والانصراف'!$P$2:$P$3001,"متأخر",'الحضور والانصراف'!$A$2:$A$3001,"&gt;="&amp;$D$3,'الحضور والانصراف'!$A$2:$A$3001,"&lt;="&amp;$F$3)+COUNTIFS('الحضور والانصراف'!$B$2:$B$3001,$A421,'الحضور والانصراف'!$P$2:$P$3001,"بدون انصراف",'الحضور والانصراف'!$A$2:$A$3001,"&gt;="&amp;$D$3,'الحضور والانصراف'!$A$2:$A$3001,"&lt;="&amp;$F$3))</f>
        <v/>
      </c>
      <c r="E421" s="22" t="str">
        <f aca="false">IF($A421="","",COUNTIFS('الحضور والانصراف'!$B$2:$B$3001,$A421,'الحضور والانصراف'!$P$2:$P$3001,"متأخر",'الحضور والانصراف'!$A$2:$A$3001,"&gt;="&amp;$D$3,'الحضور والانصراف'!$A$2:$A$3001,"&lt;="&amp;$F$3))</f>
        <v/>
      </c>
      <c r="F421" s="22" t="str">
        <f aca="false">IF($A421="","",COUNTIFS('الحضور والانصراف'!$B$2:$B$3001,$A421,'الحضور والانصراف'!$P$2:$P$3001,"غائب",'الحضور والانصراف'!$A$2:$A$3001,"&gt;="&amp;$D$3,'الحضور والانصراف'!$A$2:$A$3001,"&lt;="&amp;$F$3)+COUNTIFS('الحضور والانصراف'!$B$2:$B$3001,$A421,'الحضور والانصراف'!$P$2:$P$3001,"غياب",'الحضور والانصراف'!$A$2:$A$3001,"&gt;="&amp;$D$3,'الحضور والانصراف'!$A$2:$A$3001,"&lt;="&amp;$F$3))</f>
        <v/>
      </c>
      <c r="G421" s="22" t="str">
        <f aca="false">IF($A421="","",SUMIFS(الإجازات!$I$2:$I$1001,الإجازات!$A$2:$A$1001,$A421,الإجازات!$G$2:$G$1001,"مقبولة"))</f>
        <v/>
      </c>
      <c r="H421" s="21" t="str">
        <f aca="false">IF($A421="","",SUMIFS('الحضور والانصراف'!$J$2:$J$3001,'الحضور والانصراف'!$B$2:$B$3001,$A421,'الحضور والانصراف'!$A$2:$A$3001,"&gt;="&amp;$D$3,'الحضور والانصراف'!$A$2:$A$3001,"&lt;="&amp;$F$3))</f>
        <v/>
      </c>
      <c r="I421" s="22" t="str">
        <f aca="false">IF($A421="","",SUMIFS('الحضور والانصراف'!$K$2:$K$3001,'الحضور والانصراف'!$B$2:$B$3001,$A421,'الحضور والانصراف'!$A$2:$A$3001,"&gt;="&amp;$D$3,'الحضور والانصراف'!$A$2:$A$3001,"&lt;="&amp;$F$3))</f>
        <v/>
      </c>
      <c r="J421" s="22" t="str">
        <f aca="false">IF($A421="","",SUMIFS('الحضور والانصراف'!$L$2:$L$3001,'الحضور والانصراف'!$B$2:$B$3001,$A421,'الحضور والانصراف'!$A$2:$A$3001,"&gt;="&amp;$D$3,'الحضور والانصراف'!$A$2:$A$3001,"&lt;="&amp;$F$3))</f>
        <v/>
      </c>
      <c r="K421" s="21" t="str">
        <f aca="false">IF($A421="","",ROUND(SUMIFS('الحضور والانصراف'!$M$2:$M$3001,'الحضور والانصراف'!$B$2:$B$3001,$A421,'الحضور والانصراف'!$A$2:$A$3001,"&gt;="&amp;$D$3,'الحضور والانصراف'!$A$2:$A$3001,"&lt;="&amp;$F$3)/60,2))</f>
        <v/>
      </c>
      <c r="L421" s="21" t="str">
        <f aca="false">IF($A421="","",SUMIFS(المأموريات!$F$2:$F$1001,المأموريات!$A$2:$A$1001,$A421,المأموريات!$C$2:$C$1001,"&gt;="&amp;$D$3,المأموريات!$C$2:$C$1001,"&lt;="&amp;$F$3,المأموريات!$H$2:$H$1001,"موافق"))</f>
        <v/>
      </c>
      <c r="M421" s="24" t="str">
        <f aca="false">IF($A421="","",N(الموظفين!K417))</f>
        <v/>
      </c>
      <c r="N421" s="24" t="str">
        <f aca="false">IF($A421="","",SUMIFS('الحضور والانصراف'!$S$2:$S$3001,'الحضور والانصراف'!$B$2:$B$3001,$A421,'الحضور والانصراف'!$A$2:$A$3001,"&gt;="&amp;$D$3,'الحضور والانصراف'!$A$2:$A$3001,"&lt;="&amp;$F$3))</f>
        <v/>
      </c>
      <c r="O421" s="24" t="str">
        <f aca="false">IF($A421="","",SUMIFS('الحضور والانصراف'!$Q$2:$Q$3001,'الحضور والانصراف'!$B$2:$B$3001,$A421,'الحضور والانصراف'!$A$2:$A$3001,"&gt;="&amp;$D$3,'الحضور والانصراف'!$A$2:$A$3001,"&lt;="&amp;$F$3))</f>
        <v/>
      </c>
      <c r="P421" s="24" t="str">
        <f aca="false">IF($A421="","",SUMIFS('الحضور والانصراف'!$R$2:$R$3001,'الحضور والانصراف'!$B$2:$B$3001,$A421,'الحضور والانصراف'!$A$2:$A$3001,"&gt;="&amp;$D$3,'الحضور والانصراف'!$A$2:$A$3001,"&lt;="&amp;$F$3))</f>
        <v/>
      </c>
      <c r="Q421" s="24" t="str">
        <f aca="false">IF($A421="","",M421+N421-O421-P421)</f>
        <v/>
      </c>
    </row>
    <row r="422" customFormat="false" ht="15" hidden="false" customHeight="false" outlineLevel="0" collapsed="false">
      <c r="A422" s="18" t="str">
        <f aca="false">IF(الموظفين!A418="","",الموظفين!A418)</f>
        <v/>
      </c>
      <c r="B422" s="18" t="str">
        <f aca="false">IF($A422="","",الموظفين!B418)</f>
        <v/>
      </c>
      <c r="C422" s="18" t="str">
        <f aca="false">IF($A422="","",IF(الموظفين!C418="","",الموظفين!C418))</f>
        <v/>
      </c>
      <c r="D422" s="22" t="str">
        <f aca="false">IF($A422="","",COUNTIFS('الحضور والانصراف'!$B$2:$B$3001,$A422,'الحضور والانصراف'!$P$2:$P$3001,"حاضر",'الحضور والانصراف'!$A$2:$A$3001,"&gt;="&amp;$D$3,'الحضور والانصراف'!$A$2:$A$3001,"&lt;="&amp;$F$3)+COUNTIFS('الحضور والانصراف'!$B$2:$B$3001,$A422,'الحضور والانصراف'!$P$2:$P$3001,"متأخر",'الحضور والانصراف'!$A$2:$A$3001,"&gt;="&amp;$D$3,'الحضور والانصراف'!$A$2:$A$3001,"&lt;="&amp;$F$3)+COUNTIFS('الحضور والانصراف'!$B$2:$B$3001,$A422,'الحضور والانصراف'!$P$2:$P$3001,"بدون انصراف",'الحضور والانصراف'!$A$2:$A$3001,"&gt;="&amp;$D$3,'الحضور والانصراف'!$A$2:$A$3001,"&lt;="&amp;$F$3))</f>
        <v/>
      </c>
      <c r="E422" s="22" t="str">
        <f aca="false">IF($A422="","",COUNTIFS('الحضور والانصراف'!$B$2:$B$3001,$A422,'الحضور والانصراف'!$P$2:$P$3001,"متأخر",'الحضور والانصراف'!$A$2:$A$3001,"&gt;="&amp;$D$3,'الحضور والانصراف'!$A$2:$A$3001,"&lt;="&amp;$F$3))</f>
        <v/>
      </c>
      <c r="F422" s="22" t="str">
        <f aca="false">IF($A422="","",COUNTIFS('الحضور والانصراف'!$B$2:$B$3001,$A422,'الحضور والانصراف'!$P$2:$P$3001,"غائب",'الحضور والانصراف'!$A$2:$A$3001,"&gt;="&amp;$D$3,'الحضور والانصراف'!$A$2:$A$3001,"&lt;="&amp;$F$3)+COUNTIFS('الحضور والانصراف'!$B$2:$B$3001,$A422,'الحضور والانصراف'!$P$2:$P$3001,"غياب",'الحضور والانصراف'!$A$2:$A$3001,"&gt;="&amp;$D$3,'الحضور والانصراف'!$A$2:$A$3001,"&lt;="&amp;$F$3))</f>
        <v/>
      </c>
      <c r="G422" s="22" t="str">
        <f aca="false">IF($A422="","",SUMIFS(الإجازات!$I$2:$I$1001,الإجازات!$A$2:$A$1001,$A422,الإجازات!$G$2:$G$1001,"مقبولة"))</f>
        <v/>
      </c>
      <c r="H422" s="21" t="str">
        <f aca="false">IF($A422="","",SUMIFS('الحضور والانصراف'!$J$2:$J$3001,'الحضور والانصراف'!$B$2:$B$3001,$A422,'الحضور والانصراف'!$A$2:$A$3001,"&gt;="&amp;$D$3,'الحضور والانصراف'!$A$2:$A$3001,"&lt;="&amp;$F$3))</f>
        <v/>
      </c>
      <c r="I422" s="22" t="str">
        <f aca="false">IF($A422="","",SUMIFS('الحضور والانصراف'!$K$2:$K$3001,'الحضور والانصراف'!$B$2:$B$3001,$A422,'الحضور والانصراف'!$A$2:$A$3001,"&gt;="&amp;$D$3,'الحضور والانصراف'!$A$2:$A$3001,"&lt;="&amp;$F$3))</f>
        <v/>
      </c>
      <c r="J422" s="22" t="str">
        <f aca="false">IF($A422="","",SUMIFS('الحضور والانصراف'!$L$2:$L$3001,'الحضور والانصراف'!$B$2:$B$3001,$A422,'الحضور والانصراف'!$A$2:$A$3001,"&gt;="&amp;$D$3,'الحضور والانصراف'!$A$2:$A$3001,"&lt;="&amp;$F$3))</f>
        <v/>
      </c>
      <c r="K422" s="21" t="str">
        <f aca="false">IF($A422="","",ROUND(SUMIFS('الحضور والانصراف'!$M$2:$M$3001,'الحضور والانصراف'!$B$2:$B$3001,$A422,'الحضور والانصراف'!$A$2:$A$3001,"&gt;="&amp;$D$3,'الحضور والانصراف'!$A$2:$A$3001,"&lt;="&amp;$F$3)/60,2))</f>
        <v/>
      </c>
      <c r="L422" s="21" t="str">
        <f aca="false">IF($A422="","",SUMIFS(المأموريات!$F$2:$F$1001,المأموريات!$A$2:$A$1001,$A422,المأموريات!$C$2:$C$1001,"&gt;="&amp;$D$3,المأموريات!$C$2:$C$1001,"&lt;="&amp;$F$3,المأموريات!$H$2:$H$1001,"موافق"))</f>
        <v/>
      </c>
      <c r="M422" s="24" t="str">
        <f aca="false">IF($A422="","",N(الموظفين!K418))</f>
        <v/>
      </c>
      <c r="N422" s="24" t="str">
        <f aca="false">IF($A422="","",SUMIFS('الحضور والانصراف'!$S$2:$S$3001,'الحضور والانصراف'!$B$2:$B$3001,$A422,'الحضور والانصراف'!$A$2:$A$3001,"&gt;="&amp;$D$3,'الحضور والانصراف'!$A$2:$A$3001,"&lt;="&amp;$F$3))</f>
        <v/>
      </c>
      <c r="O422" s="24" t="str">
        <f aca="false">IF($A422="","",SUMIFS('الحضور والانصراف'!$Q$2:$Q$3001,'الحضور والانصراف'!$B$2:$B$3001,$A422,'الحضور والانصراف'!$A$2:$A$3001,"&gt;="&amp;$D$3,'الحضور والانصراف'!$A$2:$A$3001,"&lt;="&amp;$F$3))</f>
        <v/>
      </c>
      <c r="P422" s="24" t="str">
        <f aca="false">IF($A422="","",SUMIFS('الحضور والانصراف'!$R$2:$R$3001,'الحضور والانصراف'!$B$2:$B$3001,$A422,'الحضور والانصراف'!$A$2:$A$3001,"&gt;="&amp;$D$3,'الحضور والانصراف'!$A$2:$A$3001,"&lt;="&amp;$F$3))</f>
        <v/>
      </c>
      <c r="Q422" s="24" t="str">
        <f aca="false">IF($A422="","",M422+N422-O422-P422)</f>
        <v/>
      </c>
    </row>
    <row r="423" customFormat="false" ht="15" hidden="false" customHeight="false" outlineLevel="0" collapsed="false">
      <c r="A423" s="18" t="str">
        <f aca="false">IF(الموظفين!A419="","",الموظفين!A419)</f>
        <v/>
      </c>
      <c r="B423" s="18" t="str">
        <f aca="false">IF($A423="","",الموظفين!B419)</f>
        <v/>
      </c>
      <c r="C423" s="18" t="str">
        <f aca="false">IF($A423="","",IF(الموظفين!C419="","",الموظفين!C419))</f>
        <v/>
      </c>
      <c r="D423" s="22" t="str">
        <f aca="false">IF($A423="","",COUNTIFS('الحضور والانصراف'!$B$2:$B$3001,$A423,'الحضور والانصراف'!$P$2:$P$3001,"حاضر",'الحضور والانصراف'!$A$2:$A$3001,"&gt;="&amp;$D$3,'الحضور والانصراف'!$A$2:$A$3001,"&lt;="&amp;$F$3)+COUNTIFS('الحضور والانصراف'!$B$2:$B$3001,$A423,'الحضور والانصراف'!$P$2:$P$3001,"متأخر",'الحضور والانصراف'!$A$2:$A$3001,"&gt;="&amp;$D$3,'الحضور والانصراف'!$A$2:$A$3001,"&lt;="&amp;$F$3)+COUNTIFS('الحضور والانصراف'!$B$2:$B$3001,$A423,'الحضور والانصراف'!$P$2:$P$3001,"بدون انصراف",'الحضور والانصراف'!$A$2:$A$3001,"&gt;="&amp;$D$3,'الحضور والانصراف'!$A$2:$A$3001,"&lt;="&amp;$F$3))</f>
        <v/>
      </c>
      <c r="E423" s="22" t="str">
        <f aca="false">IF($A423="","",COUNTIFS('الحضور والانصراف'!$B$2:$B$3001,$A423,'الحضور والانصراف'!$P$2:$P$3001,"متأخر",'الحضور والانصراف'!$A$2:$A$3001,"&gt;="&amp;$D$3,'الحضور والانصراف'!$A$2:$A$3001,"&lt;="&amp;$F$3))</f>
        <v/>
      </c>
      <c r="F423" s="22" t="str">
        <f aca="false">IF($A423="","",COUNTIFS('الحضور والانصراف'!$B$2:$B$3001,$A423,'الحضور والانصراف'!$P$2:$P$3001,"غائب",'الحضور والانصراف'!$A$2:$A$3001,"&gt;="&amp;$D$3,'الحضور والانصراف'!$A$2:$A$3001,"&lt;="&amp;$F$3)+COUNTIFS('الحضور والانصراف'!$B$2:$B$3001,$A423,'الحضور والانصراف'!$P$2:$P$3001,"غياب",'الحضور والانصراف'!$A$2:$A$3001,"&gt;="&amp;$D$3,'الحضور والانصراف'!$A$2:$A$3001,"&lt;="&amp;$F$3))</f>
        <v/>
      </c>
      <c r="G423" s="22" t="str">
        <f aca="false">IF($A423="","",SUMIFS(الإجازات!$I$2:$I$1001,الإجازات!$A$2:$A$1001,$A423,الإجازات!$G$2:$G$1001,"مقبولة"))</f>
        <v/>
      </c>
      <c r="H423" s="21" t="str">
        <f aca="false">IF($A423="","",SUMIFS('الحضور والانصراف'!$J$2:$J$3001,'الحضور والانصراف'!$B$2:$B$3001,$A423,'الحضور والانصراف'!$A$2:$A$3001,"&gt;="&amp;$D$3,'الحضور والانصراف'!$A$2:$A$3001,"&lt;="&amp;$F$3))</f>
        <v/>
      </c>
      <c r="I423" s="22" t="str">
        <f aca="false">IF($A423="","",SUMIFS('الحضور والانصراف'!$K$2:$K$3001,'الحضور والانصراف'!$B$2:$B$3001,$A423,'الحضور والانصراف'!$A$2:$A$3001,"&gt;="&amp;$D$3,'الحضور والانصراف'!$A$2:$A$3001,"&lt;="&amp;$F$3))</f>
        <v/>
      </c>
      <c r="J423" s="22" t="str">
        <f aca="false">IF($A423="","",SUMIFS('الحضور والانصراف'!$L$2:$L$3001,'الحضور والانصراف'!$B$2:$B$3001,$A423,'الحضور والانصراف'!$A$2:$A$3001,"&gt;="&amp;$D$3,'الحضور والانصراف'!$A$2:$A$3001,"&lt;="&amp;$F$3))</f>
        <v/>
      </c>
      <c r="K423" s="21" t="str">
        <f aca="false">IF($A423="","",ROUND(SUMIFS('الحضور والانصراف'!$M$2:$M$3001,'الحضور والانصراف'!$B$2:$B$3001,$A423,'الحضور والانصراف'!$A$2:$A$3001,"&gt;="&amp;$D$3,'الحضور والانصراف'!$A$2:$A$3001,"&lt;="&amp;$F$3)/60,2))</f>
        <v/>
      </c>
      <c r="L423" s="21" t="str">
        <f aca="false">IF($A423="","",SUMIFS(المأموريات!$F$2:$F$1001,المأموريات!$A$2:$A$1001,$A423,المأموريات!$C$2:$C$1001,"&gt;="&amp;$D$3,المأموريات!$C$2:$C$1001,"&lt;="&amp;$F$3,المأموريات!$H$2:$H$1001,"موافق"))</f>
        <v/>
      </c>
      <c r="M423" s="24" t="str">
        <f aca="false">IF($A423="","",N(الموظفين!K419))</f>
        <v/>
      </c>
      <c r="N423" s="24" t="str">
        <f aca="false">IF($A423="","",SUMIFS('الحضور والانصراف'!$S$2:$S$3001,'الحضور والانصراف'!$B$2:$B$3001,$A423,'الحضور والانصراف'!$A$2:$A$3001,"&gt;="&amp;$D$3,'الحضور والانصراف'!$A$2:$A$3001,"&lt;="&amp;$F$3))</f>
        <v/>
      </c>
      <c r="O423" s="24" t="str">
        <f aca="false">IF($A423="","",SUMIFS('الحضور والانصراف'!$Q$2:$Q$3001,'الحضور والانصراف'!$B$2:$B$3001,$A423,'الحضور والانصراف'!$A$2:$A$3001,"&gt;="&amp;$D$3,'الحضور والانصراف'!$A$2:$A$3001,"&lt;="&amp;$F$3))</f>
        <v/>
      </c>
      <c r="P423" s="24" t="str">
        <f aca="false">IF($A423="","",SUMIFS('الحضور والانصراف'!$R$2:$R$3001,'الحضور والانصراف'!$B$2:$B$3001,$A423,'الحضور والانصراف'!$A$2:$A$3001,"&gt;="&amp;$D$3,'الحضور والانصراف'!$A$2:$A$3001,"&lt;="&amp;$F$3))</f>
        <v/>
      </c>
      <c r="Q423" s="24" t="str">
        <f aca="false">IF($A423="","",M423+N423-O423-P423)</f>
        <v/>
      </c>
    </row>
    <row r="424" customFormat="false" ht="15" hidden="false" customHeight="false" outlineLevel="0" collapsed="false">
      <c r="A424" s="18" t="str">
        <f aca="false">IF(الموظفين!A420="","",الموظفين!A420)</f>
        <v/>
      </c>
      <c r="B424" s="18" t="str">
        <f aca="false">IF($A424="","",الموظفين!B420)</f>
        <v/>
      </c>
      <c r="C424" s="18" t="str">
        <f aca="false">IF($A424="","",IF(الموظفين!C420="","",الموظفين!C420))</f>
        <v/>
      </c>
      <c r="D424" s="22" t="str">
        <f aca="false">IF($A424="","",COUNTIFS('الحضور والانصراف'!$B$2:$B$3001,$A424,'الحضور والانصراف'!$P$2:$P$3001,"حاضر",'الحضور والانصراف'!$A$2:$A$3001,"&gt;="&amp;$D$3,'الحضور والانصراف'!$A$2:$A$3001,"&lt;="&amp;$F$3)+COUNTIFS('الحضور والانصراف'!$B$2:$B$3001,$A424,'الحضور والانصراف'!$P$2:$P$3001,"متأخر",'الحضور والانصراف'!$A$2:$A$3001,"&gt;="&amp;$D$3,'الحضور والانصراف'!$A$2:$A$3001,"&lt;="&amp;$F$3)+COUNTIFS('الحضور والانصراف'!$B$2:$B$3001,$A424,'الحضور والانصراف'!$P$2:$P$3001,"بدون انصراف",'الحضور والانصراف'!$A$2:$A$3001,"&gt;="&amp;$D$3,'الحضور والانصراف'!$A$2:$A$3001,"&lt;="&amp;$F$3))</f>
        <v/>
      </c>
      <c r="E424" s="22" t="str">
        <f aca="false">IF($A424="","",COUNTIFS('الحضور والانصراف'!$B$2:$B$3001,$A424,'الحضور والانصراف'!$P$2:$P$3001,"متأخر",'الحضور والانصراف'!$A$2:$A$3001,"&gt;="&amp;$D$3,'الحضور والانصراف'!$A$2:$A$3001,"&lt;="&amp;$F$3))</f>
        <v/>
      </c>
      <c r="F424" s="22" t="str">
        <f aca="false">IF($A424="","",COUNTIFS('الحضور والانصراف'!$B$2:$B$3001,$A424,'الحضور والانصراف'!$P$2:$P$3001,"غائب",'الحضور والانصراف'!$A$2:$A$3001,"&gt;="&amp;$D$3,'الحضور والانصراف'!$A$2:$A$3001,"&lt;="&amp;$F$3)+COUNTIFS('الحضور والانصراف'!$B$2:$B$3001,$A424,'الحضور والانصراف'!$P$2:$P$3001,"غياب",'الحضور والانصراف'!$A$2:$A$3001,"&gt;="&amp;$D$3,'الحضور والانصراف'!$A$2:$A$3001,"&lt;="&amp;$F$3))</f>
        <v/>
      </c>
      <c r="G424" s="22" t="str">
        <f aca="false">IF($A424="","",SUMIFS(الإجازات!$I$2:$I$1001,الإجازات!$A$2:$A$1001,$A424,الإجازات!$G$2:$G$1001,"مقبولة"))</f>
        <v/>
      </c>
      <c r="H424" s="21" t="str">
        <f aca="false">IF($A424="","",SUMIFS('الحضور والانصراف'!$J$2:$J$3001,'الحضور والانصراف'!$B$2:$B$3001,$A424,'الحضور والانصراف'!$A$2:$A$3001,"&gt;="&amp;$D$3,'الحضور والانصراف'!$A$2:$A$3001,"&lt;="&amp;$F$3))</f>
        <v/>
      </c>
      <c r="I424" s="22" t="str">
        <f aca="false">IF($A424="","",SUMIFS('الحضور والانصراف'!$K$2:$K$3001,'الحضور والانصراف'!$B$2:$B$3001,$A424,'الحضور والانصراف'!$A$2:$A$3001,"&gt;="&amp;$D$3,'الحضور والانصراف'!$A$2:$A$3001,"&lt;="&amp;$F$3))</f>
        <v/>
      </c>
      <c r="J424" s="22" t="str">
        <f aca="false">IF($A424="","",SUMIFS('الحضور والانصراف'!$L$2:$L$3001,'الحضور والانصراف'!$B$2:$B$3001,$A424,'الحضور والانصراف'!$A$2:$A$3001,"&gt;="&amp;$D$3,'الحضور والانصراف'!$A$2:$A$3001,"&lt;="&amp;$F$3))</f>
        <v/>
      </c>
      <c r="K424" s="21" t="str">
        <f aca="false">IF($A424="","",ROUND(SUMIFS('الحضور والانصراف'!$M$2:$M$3001,'الحضور والانصراف'!$B$2:$B$3001,$A424,'الحضور والانصراف'!$A$2:$A$3001,"&gt;="&amp;$D$3,'الحضور والانصراف'!$A$2:$A$3001,"&lt;="&amp;$F$3)/60,2))</f>
        <v/>
      </c>
      <c r="L424" s="21" t="str">
        <f aca="false">IF($A424="","",SUMIFS(المأموريات!$F$2:$F$1001,المأموريات!$A$2:$A$1001,$A424,المأموريات!$C$2:$C$1001,"&gt;="&amp;$D$3,المأموريات!$C$2:$C$1001,"&lt;="&amp;$F$3,المأموريات!$H$2:$H$1001,"موافق"))</f>
        <v/>
      </c>
      <c r="M424" s="24" t="str">
        <f aca="false">IF($A424="","",N(الموظفين!K420))</f>
        <v/>
      </c>
      <c r="N424" s="24" t="str">
        <f aca="false">IF($A424="","",SUMIFS('الحضور والانصراف'!$S$2:$S$3001,'الحضور والانصراف'!$B$2:$B$3001,$A424,'الحضور والانصراف'!$A$2:$A$3001,"&gt;="&amp;$D$3,'الحضور والانصراف'!$A$2:$A$3001,"&lt;="&amp;$F$3))</f>
        <v/>
      </c>
      <c r="O424" s="24" t="str">
        <f aca="false">IF($A424="","",SUMIFS('الحضور والانصراف'!$Q$2:$Q$3001,'الحضور والانصراف'!$B$2:$B$3001,$A424,'الحضور والانصراف'!$A$2:$A$3001,"&gt;="&amp;$D$3,'الحضور والانصراف'!$A$2:$A$3001,"&lt;="&amp;$F$3))</f>
        <v/>
      </c>
      <c r="P424" s="24" t="str">
        <f aca="false">IF($A424="","",SUMIFS('الحضور والانصراف'!$R$2:$R$3001,'الحضور والانصراف'!$B$2:$B$3001,$A424,'الحضور والانصراف'!$A$2:$A$3001,"&gt;="&amp;$D$3,'الحضور والانصراف'!$A$2:$A$3001,"&lt;="&amp;$F$3))</f>
        <v/>
      </c>
      <c r="Q424" s="24" t="str">
        <f aca="false">IF($A424="","",M424+N424-O424-P424)</f>
        <v/>
      </c>
    </row>
    <row r="425" customFormat="false" ht="15" hidden="false" customHeight="false" outlineLevel="0" collapsed="false">
      <c r="A425" s="18" t="str">
        <f aca="false">IF(الموظفين!A421="","",الموظفين!A421)</f>
        <v/>
      </c>
      <c r="B425" s="18" t="str">
        <f aca="false">IF($A425="","",الموظفين!B421)</f>
        <v/>
      </c>
      <c r="C425" s="18" t="str">
        <f aca="false">IF($A425="","",IF(الموظفين!C421="","",الموظفين!C421))</f>
        <v/>
      </c>
      <c r="D425" s="22" t="str">
        <f aca="false">IF($A425="","",COUNTIFS('الحضور والانصراف'!$B$2:$B$3001,$A425,'الحضور والانصراف'!$P$2:$P$3001,"حاضر",'الحضور والانصراف'!$A$2:$A$3001,"&gt;="&amp;$D$3,'الحضور والانصراف'!$A$2:$A$3001,"&lt;="&amp;$F$3)+COUNTIFS('الحضور والانصراف'!$B$2:$B$3001,$A425,'الحضور والانصراف'!$P$2:$P$3001,"متأخر",'الحضور والانصراف'!$A$2:$A$3001,"&gt;="&amp;$D$3,'الحضور والانصراف'!$A$2:$A$3001,"&lt;="&amp;$F$3)+COUNTIFS('الحضور والانصراف'!$B$2:$B$3001,$A425,'الحضور والانصراف'!$P$2:$P$3001,"بدون انصراف",'الحضور والانصراف'!$A$2:$A$3001,"&gt;="&amp;$D$3,'الحضور والانصراف'!$A$2:$A$3001,"&lt;="&amp;$F$3))</f>
        <v/>
      </c>
      <c r="E425" s="22" t="str">
        <f aca="false">IF($A425="","",COUNTIFS('الحضور والانصراف'!$B$2:$B$3001,$A425,'الحضور والانصراف'!$P$2:$P$3001,"متأخر",'الحضور والانصراف'!$A$2:$A$3001,"&gt;="&amp;$D$3,'الحضور والانصراف'!$A$2:$A$3001,"&lt;="&amp;$F$3))</f>
        <v/>
      </c>
      <c r="F425" s="22" t="str">
        <f aca="false">IF($A425="","",COUNTIFS('الحضور والانصراف'!$B$2:$B$3001,$A425,'الحضور والانصراف'!$P$2:$P$3001,"غائب",'الحضور والانصراف'!$A$2:$A$3001,"&gt;="&amp;$D$3,'الحضور والانصراف'!$A$2:$A$3001,"&lt;="&amp;$F$3)+COUNTIFS('الحضور والانصراف'!$B$2:$B$3001,$A425,'الحضور والانصراف'!$P$2:$P$3001,"غياب",'الحضور والانصراف'!$A$2:$A$3001,"&gt;="&amp;$D$3,'الحضور والانصراف'!$A$2:$A$3001,"&lt;="&amp;$F$3))</f>
        <v/>
      </c>
      <c r="G425" s="22" t="str">
        <f aca="false">IF($A425="","",SUMIFS(الإجازات!$I$2:$I$1001,الإجازات!$A$2:$A$1001,$A425,الإجازات!$G$2:$G$1001,"مقبولة"))</f>
        <v/>
      </c>
      <c r="H425" s="21" t="str">
        <f aca="false">IF($A425="","",SUMIFS('الحضور والانصراف'!$J$2:$J$3001,'الحضور والانصراف'!$B$2:$B$3001,$A425,'الحضور والانصراف'!$A$2:$A$3001,"&gt;="&amp;$D$3,'الحضور والانصراف'!$A$2:$A$3001,"&lt;="&amp;$F$3))</f>
        <v/>
      </c>
      <c r="I425" s="22" t="str">
        <f aca="false">IF($A425="","",SUMIFS('الحضور والانصراف'!$K$2:$K$3001,'الحضور والانصراف'!$B$2:$B$3001,$A425,'الحضور والانصراف'!$A$2:$A$3001,"&gt;="&amp;$D$3,'الحضور والانصراف'!$A$2:$A$3001,"&lt;="&amp;$F$3))</f>
        <v/>
      </c>
      <c r="J425" s="22" t="str">
        <f aca="false">IF($A425="","",SUMIFS('الحضور والانصراف'!$L$2:$L$3001,'الحضور والانصراف'!$B$2:$B$3001,$A425,'الحضور والانصراف'!$A$2:$A$3001,"&gt;="&amp;$D$3,'الحضور والانصراف'!$A$2:$A$3001,"&lt;="&amp;$F$3))</f>
        <v/>
      </c>
      <c r="K425" s="21" t="str">
        <f aca="false">IF($A425="","",ROUND(SUMIFS('الحضور والانصراف'!$M$2:$M$3001,'الحضور والانصراف'!$B$2:$B$3001,$A425,'الحضور والانصراف'!$A$2:$A$3001,"&gt;="&amp;$D$3,'الحضور والانصراف'!$A$2:$A$3001,"&lt;="&amp;$F$3)/60,2))</f>
        <v/>
      </c>
      <c r="L425" s="21" t="str">
        <f aca="false">IF($A425="","",SUMIFS(المأموريات!$F$2:$F$1001,المأموريات!$A$2:$A$1001,$A425,المأموريات!$C$2:$C$1001,"&gt;="&amp;$D$3,المأموريات!$C$2:$C$1001,"&lt;="&amp;$F$3,المأموريات!$H$2:$H$1001,"موافق"))</f>
        <v/>
      </c>
      <c r="M425" s="24" t="str">
        <f aca="false">IF($A425="","",N(الموظفين!K421))</f>
        <v/>
      </c>
      <c r="N425" s="24" t="str">
        <f aca="false">IF($A425="","",SUMIFS('الحضور والانصراف'!$S$2:$S$3001,'الحضور والانصراف'!$B$2:$B$3001,$A425,'الحضور والانصراف'!$A$2:$A$3001,"&gt;="&amp;$D$3,'الحضور والانصراف'!$A$2:$A$3001,"&lt;="&amp;$F$3))</f>
        <v/>
      </c>
      <c r="O425" s="24" t="str">
        <f aca="false">IF($A425="","",SUMIFS('الحضور والانصراف'!$Q$2:$Q$3001,'الحضور والانصراف'!$B$2:$B$3001,$A425,'الحضور والانصراف'!$A$2:$A$3001,"&gt;="&amp;$D$3,'الحضور والانصراف'!$A$2:$A$3001,"&lt;="&amp;$F$3))</f>
        <v/>
      </c>
      <c r="P425" s="24" t="str">
        <f aca="false">IF($A425="","",SUMIFS('الحضور والانصراف'!$R$2:$R$3001,'الحضور والانصراف'!$B$2:$B$3001,$A425,'الحضور والانصراف'!$A$2:$A$3001,"&gt;="&amp;$D$3,'الحضور والانصراف'!$A$2:$A$3001,"&lt;="&amp;$F$3))</f>
        <v/>
      </c>
      <c r="Q425" s="24" t="str">
        <f aca="false">IF($A425="","",M425+N425-O425-P425)</f>
        <v/>
      </c>
    </row>
    <row r="426" customFormat="false" ht="15" hidden="false" customHeight="false" outlineLevel="0" collapsed="false">
      <c r="A426" s="18" t="str">
        <f aca="false">IF(الموظفين!A422="","",الموظفين!A422)</f>
        <v/>
      </c>
      <c r="B426" s="18" t="str">
        <f aca="false">IF($A426="","",الموظفين!B422)</f>
        <v/>
      </c>
      <c r="C426" s="18" t="str">
        <f aca="false">IF($A426="","",IF(الموظفين!C422="","",الموظفين!C422))</f>
        <v/>
      </c>
      <c r="D426" s="22" t="str">
        <f aca="false">IF($A426="","",COUNTIFS('الحضور والانصراف'!$B$2:$B$3001,$A426,'الحضور والانصراف'!$P$2:$P$3001,"حاضر",'الحضور والانصراف'!$A$2:$A$3001,"&gt;="&amp;$D$3,'الحضور والانصراف'!$A$2:$A$3001,"&lt;="&amp;$F$3)+COUNTIFS('الحضور والانصراف'!$B$2:$B$3001,$A426,'الحضور والانصراف'!$P$2:$P$3001,"متأخر",'الحضور والانصراف'!$A$2:$A$3001,"&gt;="&amp;$D$3,'الحضور والانصراف'!$A$2:$A$3001,"&lt;="&amp;$F$3)+COUNTIFS('الحضور والانصراف'!$B$2:$B$3001,$A426,'الحضور والانصراف'!$P$2:$P$3001,"بدون انصراف",'الحضور والانصراف'!$A$2:$A$3001,"&gt;="&amp;$D$3,'الحضور والانصراف'!$A$2:$A$3001,"&lt;="&amp;$F$3))</f>
        <v/>
      </c>
      <c r="E426" s="22" t="str">
        <f aca="false">IF($A426="","",COUNTIFS('الحضور والانصراف'!$B$2:$B$3001,$A426,'الحضور والانصراف'!$P$2:$P$3001,"متأخر",'الحضور والانصراف'!$A$2:$A$3001,"&gt;="&amp;$D$3,'الحضور والانصراف'!$A$2:$A$3001,"&lt;="&amp;$F$3))</f>
        <v/>
      </c>
      <c r="F426" s="22" t="str">
        <f aca="false">IF($A426="","",COUNTIFS('الحضور والانصراف'!$B$2:$B$3001,$A426,'الحضور والانصراف'!$P$2:$P$3001,"غائب",'الحضور والانصراف'!$A$2:$A$3001,"&gt;="&amp;$D$3,'الحضور والانصراف'!$A$2:$A$3001,"&lt;="&amp;$F$3)+COUNTIFS('الحضور والانصراف'!$B$2:$B$3001,$A426,'الحضور والانصراف'!$P$2:$P$3001,"غياب",'الحضور والانصراف'!$A$2:$A$3001,"&gt;="&amp;$D$3,'الحضور والانصراف'!$A$2:$A$3001,"&lt;="&amp;$F$3))</f>
        <v/>
      </c>
      <c r="G426" s="22" t="str">
        <f aca="false">IF($A426="","",SUMIFS(الإجازات!$I$2:$I$1001,الإجازات!$A$2:$A$1001,$A426,الإجازات!$G$2:$G$1001,"مقبولة"))</f>
        <v/>
      </c>
      <c r="H426" s="21" t="str">
        <f aca="false">IF($A426="","",SUMIFS('الحضور والانصراف'!$J$2:$J$3001,'الحضور والانصراف'!$B$2:$B$3001,$A426,'الحضور والانصراف'!$A$2:$A$3001,"&gt;="&amp;$D$3,'الحضور والانصراف'!$A$2:$A$3001,"&lt;="&amp;$F$3))</f>
        <v/>
      </c>
      <c r="I426" s="22" t="str">
        <f aca="false">IF($A426="","",SUMIFS('الحضور والانصراف'!$K$2:$K$3001,'الحضور والانصراف'!$B$2:$B$3001,$A426,'الحضور والانصراف'!$A$2:$A$3001,"&gt;="&amp;$D$3,'الحضور والانصراف'!$A$2:$A$3001,"&lt;="&amp;$F$3))</f>
        <v/>
      </c>
      <c r="J426" s="22" t="str">
        <f aca="false">IF($A426="","",SUMIFS('الحضور والانصراف'!$L$2:$L$3001,'الحضور والانصراف'!$B$2:$B$3001,$A426,'الحضور والانصراف'!$A$2:$A$3001,"&gt;="&amp;$D$3,'الحضور والانصراف'!$A$2:$A$3001,"&lt;="&amp;$F$3))</f>
        <v/>
      </c>
      <c r="K426" s="21" t="str">
        <f aca="false">IF($A426="","",ROUND(SUMIFS('الحضور والانصراف'!$M$2:$M$3001,'الحضور والانصراف'!$B$2:$B$3001,$A426,'الحضور والانصراف'!$A$2:$A$3001,"&gt;="&amp;$D$3,'الحضور والانصراف'!$A$2:$A$3001,"&lt;="&amp;$F$3)/60,2))</f>
        <v/>
      </c>
      <c r="L426" s="21" t="str">
        <f aca="false">IF($A426="","",SUMIFS(المأموريات!$F$2:$F$1001,المأموريات!$A$2:$A$1001,$A426,المأموريات!$C$2:$C$1001,"&gt;="&amp;$D$3,المأموريات!$C$2:$C$1001,"&lt;="&amp;$F$3,المأموريات!$H$2:$H$1001,"موافق"))</f>
        <v/>
      </c>
      <c r="M426" s="24" t="str">
        <f aca="false">IF($A426="","",N(الموظفين!K422))</f>
        <v/>
      </c>
      <c r="N426" s="24" t="str">
        <f aca="false">IF($A426="","",SUMIFS('الحضور والانصراف'!$S$2:$S$3001,'الحضور والانصراف'!$B$2:$B$3001,$A426,'الحضور والانصراف'!$A$2:$A$3001,"&gt;="&amp;$D$3,'الحضور والانصراف'!$A$2:$A$3001,"&lt;="&amp;$F$3))</f>
        <v/>
      </c>
      <c r="O426" s="24" t="str">
        <f aca="false">IF($A426="","",SUMIFS('الحضور والانصراف'!$Q$2:$Q$3001,'الحضور والانصراف'!$B$2:$B$3001,$A426,'الحضور والانصراف'!$A$2:$A$3001,"&gt;="&amp;$D$3,'الحضور والانصراف'!$A$2:$A$3001,"&lt;="&amp;$F$3))</f>
        <v/>
      </c>
      <c r="P426" s="24" t="str">
        <f aca="false">IF($A426="","",SUMIFS('الحضور والانصراف'!$R$2:$R$3001,'الحضور والانصراف'!$B$2:$B$3001,$A426,'الحضور والانصراف'!$A$2:$A$3001,"&gt;="&amp;$D$3,'الحضور والانصراف'!$A$2:$A$3001,"&lt;="&amp;$F$3))</f>
        <v/>
      </c>
      <c r="Q426" s="24" t="str">
        <f aca="false">IF($A426="","",M426+N426-O426-P426)</f>
        <v/>
      </c>
    </row>
    <row r="427" customFormat="false" ht="15" hidden="false" customHeight="false" outlineLevel="0" collapsed="false">
      <c r="A427" s="18" t="str">
        <f aca="false">IF(الموظفين!A423="","",الموظفين!A423)</f>
        <v/>
      </c>
      <c r="B427" s="18" t="str">
        <f aca="false">IF($A427="","",الموظفين!B423)</f>
        <v/>
      </c>
      <c r="C427" s="18" t="str">
        <f aca="false">IF($A427="","",IF(الموظفين!C423="","",الموظفين!C423))</f>
        <v/>
      </c>
      <c r="D427" s="22" t="str">
        <f aca="false">IF($A427="","",COUNTIFS('الحضور والانصراف'!$B$2:$B$3001,$A427,'الحضور والانصراف'!$P$2:$P$3001,"حاضر",'الحضور والانصراف'!$A$2:$A$3001,"&gt;="&amp;$D$3,'الحضور والانصراف'!$A$2:$A$3001,"&lt;="&amp;$F$3)+COUNTIFS('الحضور والانصراف'!$B$2:$B$3001,$A427,'الحضور والانصراف'!$P$2:$P$3001,"متأخر",'الحضور والانصراف'!$A$2:$A$3001,"&gt;="&amp;$D$3,'الحضور والانصراف'!$A$2:$A$3001,"&lt;="&amp;$F$3)+COUNTIFS('الحضور والانصراف'!$B$2:$B$3001,$A427,'الحضور والانصراف'!$P$2:$P$3001,"بدون انصراف",'الحضور والانصراف'!$A$2:$A$3001,"&gt;="&amp;$D$3,'الحضور والانصراف'!$A$2:$A$3001,"&lt;="&amp;$F$3))</f>
        <v/>
      </c>
      <c r="E427" s="22" t="str">
        <f aca="false">IF($A427="","",COUNTIFS('الحضور والانصراف'!$B$2:$B$3001,$A427,'الحضور والانصراف'!$P$2:$P$3001,"متأخر",'الحضور والانصراف'!$A$2:$A$3001,"&gt;="&amp;$D$3,'الحضور والانصراف'!$A$2:$A$3001,"&lt;="&amp;$F$3))</f>
        <v/>
      </c>
      <c r="F427" s="22" t="str">
        <f aca="false">IF($A427="","",COUNTIFS('الحضور والانصراف'!$B$2:$B$3001,$A427,'الحضور والانصراف'!$P$2:$P$3001,"غائب",'الحضور والانصراف'!$A$2:$A$3001,"&gt;="&amp;$D$3,'الحضور والانصراف'!$A$2:$A$3001,"&lt;="&amp;$F$3)+COUNTIFS('الحضور والانصراف'!$B$2:$B$3001,$A427,'الحضور والانصراف'!$P$2:$P$3001,"غياب",'الحضور والانصراف'!$A$2:$A$3001,"&gt;="&amp;$D$3,'الحضور والانصراف'!$A$2:$A$3001,"&lt;="&amp;$F$3))</f>
        <v/>
      </c>
      <c r="G427" s="22" t="str">
        <f aca="false">IF($A427="","",SUMIFS(الإجازات!$I$2:$I$1001,الإجازات!$A$2:$A$1001,$A427,الإجازات!$G$2:$G$1001,"مقبولة"))</f>
        <v/>
      </c>
      <c r="H427" s="21" t="str">
        <f aca="false">IF($A427="","",SUMIFS('الحضور والانصراف'!$J$2:$J$3001,'الحضور والانصراف'!$B$2:$B$3001,$A427,'الحضور والانصراف'!$A$2:$A$3001,"&gt;="&amp;$D$3,'الحضور والانصراف'!$A$2:$A$3001,"&lt;="&amp;$F$3))</f>
        <v/>
      </c>
      <c r="I427" s="22" t="str">
        <f aca="false">IF($A427="","",SUMIFS('الحضور والانصراف'!$K$2:$K$3001,'الحضور والانصراف'!$B$2:$B$3001,$A427,'الحضور والانصراف'!$A$2:$A$3001,"&gt;="&amp;$D$3,'الحضور والانصراف'!$A$2:$A$3001,"&lt;="&amp;$F$3))</f>
        <v/>
      </c>
      <c r="J427" s="22" t="str">
        <f aca="false">IF($A427="","",SUMIFS('الحضور والانصراف'!$L$2:$L$3001,'الحضور والانصراف'!$B$2:$B$3001,$A427,'الحضور والانصراف'!$A$2:$A$3001,"&gt;="&amp;$D$3,'الحضور والانصراف'!$A$2:$A$3001,"&lt;="&amp;$F$3))</f>
        <v/>
      </c>
      <c r="K427" s="21" t="str">
        <f aca="false">IF($A427="","",ROUND(SUMIFS('الحضور والانصراف'!$M$2:$M$3001,'الحضور والانصراف'!$B$2:$B$3001,$A427,'الحضور والانصراف'!$A$2:$A$3001,"&gt;="&amp;$D$3,'الحضور والانصراف'!$A$2:$A$3001,"&lt;="&amp;$F$3)/60,2))</f>
        <v/>
      </c>
      <c r="L427" s="21" t="str">
        <f aca="false">IF($A427="","",SUMIFS(المأموريات!$F$2:$F$1001,المأموريات!$A$2:$A$1001,$A427,المأموريات!$C$2:$C$1001,"&gt;="&amp;$D$3,المأموريات!$C$2:$C$1001,"&lt;="&amp;$F$3,المأموريات!$H$2:$H$1001,"موافق"))</f>
        <v/>
      </c>
      <c r="M427" s="24" t="str">
        <f aca="false">IF($A427="","",N(الموظفين!K423))</f>
        <v/>
      </c>
      <c r="N427" s="24" t="str">
        <f aca="false">IF($A427="","",SUMIFS('الحضور والانصراف'!$S$2:$S$3001,'الحضور والانصراف'!$B$2:$B$3001,$A427,'الحضور والانصراف'!$A$2:$A$3001,"&gt;="&amp;$D$3,'الحضور والانصراف'!$A$2:$A$3001,"&lt;="&amp;$F$3))</f>
        <v/>
      </c>
      <c r="O427" s="24" t="str">
        <f aca="false">IF($A427="","",SUMIFS('الحضور والانصراف'!$Q$2:$Q$3001,'الحضور والانصراف'!$B$2:$B$3001,$A427,'الحضور والانصراف'!$A$2:$A$3001,"&gt;="&amp;$D$3,'الحضور والانصراف'!$A$2:$A$3001,"&lt;="&amp;$F$3))</f>
        <v/>
      </c>
      <c r="P427" s="24" t="str">
        <f aca="false">IF($A427="","",SUMIFS('الحضور والانصراف'!$R$2:$R$3001,'الحضور والانصراف'!$B$2:$B$3001,$A427,'الحضور والانصراف'!$A$2:$A$3001,"&gt;="&amp;$D$3,'الحضور والانصراف'!$A$2:$A$3001,"&lt;="&amp;$F$3))</f>
        <v/>
      </c>
      <c r="Q427" s="24" t="str">
        <f aca="false">IF($A427="","",M427+N427-O427-P427)</f>
        <v/>
      </c>
    </row>
    <row r="428" customFormat="false" ht="15" hidden="false" customHeight="false" outlineLevel="0" collapsed="false">
      <c r="A428" s="18" t="str">
        <f aca="false">IF(الموظفين!A424="","",الموظفين!A424)</f>
        <v/>
      </c>
      <c r="B428" s="18" t="str">
        <f aca="false">IF($A428="","",الموظفين!B424)</f>
        <v/>
      </c>
      <c r="C428" s="18" t="str">
        <f aca="false">IF($A428="","",IF(الموظفين!C424="","",الموظفين!C424))</f>
        <v/>
      </c>
      <c r="D428" s="22" t="str">
        <f aca="false">IF($A428="","",COUNTIFS('الحضور والانصراف'!$B$2:$B$3001,$A428,'الحضور والانصراف'!$P$2:$P$3001,"حاضر",'الحضور والانصراف'!$A$2:$A$3001,"&gt;="&amp;$D$3,'الحضور والانصراف'!$A$2:$A$3001,"&lt;="&amp;$F$3)+COUNTIFS('الحضور والانصراف'!$B$2:$B$3001,$A428,'الحضور والانصراف'!$P$2:$P$3001,"متأخر",'الحضور والانصراف'!$A$2:$A$3001,"&gt;="&amp;$D$3,'الحضور والانصراف'!$A$2:$A$3001,"&lt;="&amp;$F$3)+COUNTIFS('الحضور والانصراف'!$B$2:$B$3001,$A428,'الحضور والانصراف'!$P$2:$P$3001,"بدون انصراف",'الحضور والانصراف'!$A$2:$A$3001,"&gt;="&amp;$D$3,'الحضور والانصراف'!$A$2:$A$3001,"&lt;="&amp;$F$3))</f>
        <v/>
      </c>
      <c r="E428" s="22" t="str">
        <f aca="false">IF($A428="","",COUNTIFS('الحضور والانصراف'!$B$2:$B$3001,$A428,'الحضور والانصراف'!$P$2:$P$3001,"متأخر",'الحضور والانصراف'!$A$2:$A$3001,"&gt;="&amp;$D$3,'الحضور والانصراف'!$A$2:$A$3001,"&lt;="&amp;$F$3))</f>
        <v/>
      </c>
      <c r="F428" s="22" t="str">
        <f aca="false">IF($A428="","",COUNTIFS('الحضور والانصراف'!$B$2:$B$3001,$A428,'الحضور والانصراف'!$P$2:$P$3001,"غائب",'الحضور والانصراف'!$A$2:$A$3001,"&gt;="&amp;$D$3,'الحضور والانصراف'!$A$2:$A$3001,"&lt;="&amp;$F$3)+COUNTIFS('الحضور والانصراف'!$B$2:$B$3001,$A428,'الحضور والانصراف'!$P$2:$P$3001,"غياب",'الحضور والانصراف'!$A$2:$A$3001,"&gt;="&amp;$D$3,'الحضور والانصراف'!$A$2:$A$3001,"&lt;="&amp;$F$3))</f>
        <v/>
      </c>
      <c r="G428" s="22" t="str">
        <f aca="false">IF($A428="","",SUMIFS(الإجازات!$I$2:$I$1001,الإجازات!$A$2:$A$1001,$A428,الإجازات!$G$2:$G$1001,"مقبولة"))</f>
        <v/>
      </c>
      <c r="H428" s="21" t="str">
        <f aca="false">IF($A428="","",SUMIFS('الحضور والانصراف'!$J$2:$J$3001,'الحضور والانصراف'!$B$2:$B$3001,$A428,'الحضور والانصراف'!$A$2:$A$3001,"&gt;="&amp;$D$3,'الحضور والانصراف'!$A$2:$A$3001,"&lt;="&amp;$F$3))</f>
        <v/>
      </c>
      <c r="I428" s="22" t="str">
        <f aca="false">IF($A428="","",SUMIFS('الحضور والانصراف'!$K$2:$K$3001,'الحضور والانصراف'!$B$2:$B$3001,$A428,'الحضور والانصراف'!$A$2:$A$3001,"&gt;="&amp;$D$3,'الحضور والانصراف'!$A$2:$A$3001,"&lt;="&amp;$F$3))</f>
        <v/>
      </c>
      <c r="J428" s="22" t="str">
        <f aca="false">IF($A428="","",SUMIFS('الحضور والانصراف'!$L$2:$L$3001,'الحضور والانصراف'!$B$2:$B$3001,$A428,'الحضور والانصراف'!$A$2:$A$3001,"&gt;="&amp;$D$3,'الحضور والانصراف'!$A$2:$A$3001,"&lt;="&amp;$F$3))</f>
        <v/>
      </c>
      <c r="K428" s="21" t="str">
        <f aca="false">IF($A428="","",ROUND(SUMIFS('الحضور والانصراف'!$M$2:$M$3001,'الحضور والانصراف'!$B$2:$B$3001,$A428,'الحضور والانصراف'!$A$2:$A$3001,"&gt;="&amp;$D$3,'الحضور والانصراف'!$A$2:$A$3001,"&lt;="&amp;$F$3)/60,2))</f>
        <v/>
      </c>
      <c r="L428" s="21" t="str">
        <f aca="false">IF($A428="","",SUMIFS(المأموريات!$F$2:$F$1001,المأموريات!$A$2:$A$1001,$A428,المأموريات!$C$2:$C$1001,"&gt;="&amp;$D$3,المأموريات!$C$2:$C$1001,"&lt;="&amp;$F$3,المأموريات!$H$2:$H$1001,"موافق"))</f>
        <v/>
      </c>
      <c r="M428" s="24" t="str">
        <f aca="false">IF($A428="","",N(الموظفين!K424))</f>
        <v/>
      </c>
      <c r="N428" s="24" t="str">
        <f aca="false">IF($A428="","",SUMIFS('الحضور والانصراف'!$S$2:$S$3001,'الحضور والانصراف'!$B$2:$B$3001,$A428,'الحضور والانصراف'!$A$2:$A$3001,"&gt;="&amp;$D$3,'الحضور والانصراف'!$A$2:$A$3001,"&lt;="&amp;$F$3))</f>
        <v/>
      </c>
      <c r="O428" s="24" t="str">
        <f aca="false">IF($A428="","",SUMIFS('الحضور والانصراف'!$Q$2:$Q$3001,'الحضور والانصراف'!$B$2:$B$3001,$A428,'الحضور والانصراف'!$A$2:$A$3001,"&gt;="&amp;$D$3,'الحضور والانصراف'!$A$2:$A$3001,"&lt;="&amp;$F$3))</f>
        <v/>
      </c>
      <c r="P428" s="24" t="str">
        <f aca="false">IF($A428="","",SUMIFS('الحضور والانصراف'!$R$2:$R$3001,'الحضور والانصراف'!$B$2:$B$3001,$A428,'الحضور والانصراف'!$A$2:$A$3001,"&gt;="&amp;$D$3,'الحضور والانصراف'!$A$2:$A$3001,"&lt;="&amp;$F$3))</f>
        <v/>
      </c>
      <c r="Q428" s="24" t="str">
        <f aca="false">IF($A428="","",M428+N428-O428-P428)</f>
        <v/>
      </c>
    </row>
    <row r="429" customFormat="false" ht="15" hidden="false" customHeight="false" outlineLevel="0" collapsed="false">
      <c r="A429" s="18" t="str">
        <f aca="false">IF(الموظفين!A425="","",الموظفين!A425)</f>
        <v/>
      </c>
      <c r="B429" s="18" t="str">
        <f aca="false">IF($A429="","",الموظفين!B425)</f>
        <v/>
      </c>
      <c r="C429" s="18" t="str">
        <f aca="false">IF($A429="","",IF(الموظفين!C425="","",الموظفين!C425))</f>
        <v/>
      </c>
      <c r="D429" s="22" t="str">
        <f aca="false">IF($A429="","",COUNTIFS('الحضور والانصراف'!$B$2:$B$3001,$A429,'الحضور والانصراف'!$P$2:$P$3001,"حاضر",'الحضور والانصراف'!$A$2:$A$3001,"&gt;="&amp;$D$3,'الحضور والانصراف'!$A$2:$A$3001,"&lt;="&amp;$F$3)+COUNTIFS('الحضور والانصراف'!$B$2:$B$3001,$A429,'الحضور والانصراف'!$P$2:$P$3001,"متأخر",'الحضور والانصراف'!$A$2:$A$3001,"&gt;="&amp;$D$3,'الحضور والانصراف'!$A$2:$A$3001,"&lt;="&amp;$F$3)+COUNTIFS('الحضور والانصراف'!$B$2:$B$3001,$A429,'الحضور والانصراف'!$P$2:$P$3001,"بدون انصراف",'الحضور والانصراف'!$A$2:$A$3001,"&gt;="&amp;$D$3,'الحضور والانصراف'!$A$2:$A$3001,"&lt;="&amp;$F$3))</f>
        <v/>
      </c>
      <c r="E429" s="22" t="str">
        <f aca="false">IF($A429="","",COUNTIFS('الحضور والانصراف'!$B$2:$B$3001,$A429,'الحضور والانصراف'!$P$2:$P$3001,"متأخر",'الحضور والانصراف'!$A$2:$A$3001,"&gt;="&amp;$D$3,'الحضور والانصراف'!$A$2:$A$3001,"&lt;="&amp;$F$3))</f>
        <v/>
      </c>
      <c r="F429" s="22" t="str">
        <f aca="false">IF($A429="","",COUNTIFS('الحضور والانصراف'!$B$2:$B$3001,$A429,'الحضور والانصراف'!$P$2:$P$3001,"غائب",'الحضور والانصراف'!$A$2:$A$3001,"&gt;="&amp;$D$3,'الحضور والانصراف'!$A$2:$A$3001,"&lt;="&amp;$F$3)+COUNTIFS('الحضور والانصراف'!$B$2:$B$3001,$A429,'الحضور والانصراف'!$P$2:$P$3001,"غياب",'الحضور والانصراف'!$A$2:$A$3001,"&gt;="&amp;$D$3,'الحضور والانصراف'!$A$2:$A$3001,"&lt;="&amp;$F$3))</f>
        <v/>
      </c>
      <c r="G429" s="22" t="str">
        <f aca="false">IF($A429="","",SUMIFS(الإجازات!$I$2:$I$1001,الإجازات!$A$2:$A$1001,$A429,الإجازات!$G$2:$G$1001,"مقبولة"))</f>
        <v/>
      </c>
      <c r="H429" s="21" t="str">
        <f aca="false">IF($A429="","",SUMIFS('الحضور والانصراف'!$J$2:$J$3001,'الحضور والانصراف'!$B$2:$B$3001,$A429,'الحضور والانصراف'!$A$2:$A$3001,"&gt;="&amp;$D$3,'الحضور والانصراف'!$A$2:$A$3001,"&lt;="&amp;$F$3))</f>
        <v/>
      </c>
      <c r="I429" s="22" t="str">
        <f aca="false">IF($A429="","",SUMIFS('الحضور والانصراف'!$K$2:$K$3001,'الحضور والانصراف'!$B$2:$B$3001,$A429,'الحضور والانصراف'!$A$2:$A$3001,"&gt;="&amp;$D$3,'الحضور والانصراف'!$A$2:$A$3001,"&lt;="&amp;$F$3))</f>
        <v/>
      </c>
      <c r="J429" s="22" t="str">
        <f aca="false">IF($A429="","",SUMIFS('الحضور والانصراف'!$L$2:$L$3001,'الحضور والانصراف'!$B$2:$B$3001,$A429,'الحضور والانصراف'!$A$2:$A$3001,"&gt;="&amp;$D$3,'الحضور والانصراف'!$A$2:$A$3001,"&lt;="&amp;$F$3))</f>
        <v/>
      </c>
      <c r="K429" s="21" t="str">
        <f aca="false">IF($A429="","",ROUND(SUMIFS('الحضور والانصراف'!$M$2:$M$3001,'الحضور والانصراف'!$B$2:$B$3001,$A429,'الحضور والانصراف'!$A$2:$A$3001,"&gt;="&amp;$D$3,'الحضور والانصراف'!$A$2:$A$3001,"&lt;="&amp;$F$3)/60,2))</f>
        <v/>
      </c>
      <c r="L429" s="21" t="str">
        <f aca="false">IF($A429="","",SUMIFS(المأموريات!$F$2:$F$1001,المأموريات!$A$2:$A$1001,$A429,المأموريات!$C$2:$C$1001,"&gt;="&amp;$D$3,المأموريات!$C$2:$C$1001,"&lt;="&amp;$F$3,المأموريات!$H$2:$H$1001,"موافق"))</f>
        <v/>
      </c>
      <c r="M429" s="24" t="str">
        <f aca="false">IF($A429="","",N(الموظفين!K425))</f>
        <v/>
      </c>
      <c r="N429" s="24" t="str">
        <f aca="false">IF($A429="","",SUMIFS('الحضور والانصراف'!$S$2:$S$3001,'الحضور والانصراف'!$B$2:$B$3001,$A429,'الحضور والانصراف'!$A$2:$A$3001,"&gt;="&amp;$D$3,'الحضور والانصراف'!$A$2:$A$3001,"&lt;="&amp;$F$3))</f>
        <v/>
      </c>
      <c r="O429" s="24" t="str">
        <f aca="false">IF($A429="","",SUMIFS('الحضور والانصراف'!$Q$2:$Q$3001,'الحضور والانصراف'!$B$2:$B$3001,$A429,'الحضور والانصراف'!$A$2:$A$3001,"&gt;="&amp;$D$3,'الحضور والانصراف'!$A$2:$A$3001,"&lt;="&amp;$F$3))</f>
        <v/>
      </c>
      <c r="P429" s="24" t="str">
        <f aca="false">IF($A429="","",SUMIFS('الحضور والانصراف'!$R$2:$R$3001,'الحضور والانصراف'!$B$2:$B$3001,$A429,'الحضور والانصراف'!$A$2:$A$3001,"&gt;="&amp;$D$3,'الحضور والانصراف'!$A$2:$A$3001,"&lt;="&amp;$F$3))</f>
        <v/>
      </c>
      <c r="Q429" s="24" t="str">
        <f aca="false">IF($A429="","",M429+N429-O429-P429)</f>
        <v/>
      </c>
    </row>
    <row r="430" customFormat="false" ht="15" hidden="false" customHeight="false" outlineLevel="0" collapsed="false">
      <c r="A430" s="18" t="str">
        <f aca="false">IF(الموظفين!A426="","",الموظفين!A426)</f>
        <v/>
      </c>
      <c r="B430" s="18" t="str">
        <f aca="false">IF($A430="","",الموظفين!B426)</f>
        <v/>
      </c>
      <c r="C430" s="18" t="str">
        <f aca="false">IF($A430="","",IF(الموظفين!C426="","",الموظفين!C426))</f>
        <v/>
      </c>
      <c r="D430" s="22" t="str">
        <f aca="false">IF($A430="","",COUNTIFS('الحضور والانصراف'!$B$2:$B$3001,$A430,'الحضور والانصراف'!$P$2:$P$3001,"حاضر",'الحضور والانصراف'!$A$2:$A$3001,"&gt;="&amp;$D$3,'الحضور والانصراف'!$A$2:$A$3001,"&lt;="&amp;$F$3)+COUNTIFS('الحضور والانصراف'!$B$2:$B$3001,$A430,'الحضور والانصراف'!$P$2:$P$3001,"متأخر",'الحضور والانصراف'!$A$2:$A$3001,"&gt;="&amp;$D$3,'الحضور والانصراف'!$A$2:$A$3001,"&lt;="&amp;$F$3)+COUNTIFS('الحضور والانصراف'!$B$2:$B$3001,$A430,'الحضور والانصراف'!$P$2:$P$3001,"بدون انصراف",'الحضور والانصراف'!$A$2:$A$3001,"&gt;="&amp;$D$3,'الحضور والانصراف'!$A$2:$A$3001,"&lt;="&amp;$F$3))</f>
        <v/>
      </c>
      <c r="E430" s="22" t="str">
        <f aca="false">IF($A430="","",COUNTIFS('الحضور والانصراف'!$B$2:$B$3001,$A430,'الحضور والانصراف'!$P$2:$P$3001,"متأخر",'الحضور والانصراف'!$A$2:$A$3001,"&gt;="&amp;$D$3,'الحضور والانصراف'!$A$2:$A$3001,"&lt;="&amp;$F$3))</f>
        <v/>
      </c>
      <c r="F430" s="22" t="str">
        <f aca="false">IF($A430="","",COUNTIFS('الحضور والانصراف'!$B$2:$B$3001,$A430,'الحضور والانصراف'!$P$2:$P$3001,"غائب",'الحضور والانصراف'!$A$2:$A$3001,"&gt;="&amp;$D$3,'الحضور والانصراف'!$A$2:$A$3001,"&lt;="&amp;$F$3)+COUNTIFS('الحضور والانصراف'!$B$2:$B$3001,$A430,'الحضور والانصراف'!$P$2:$P$3001,"غياب",'الحضور والانصراف'!$A$2:$A$3001,"&gt;="&amp;$D$3,'الحضور والانصراف'!$A$2:$A$3001,"&lt;="&amp;$F$3))</f>
        <v/>
      </c>
      <c r="G430" s="22" t="str">
        <f aca="false">IF($A430="","",SUMIFS(الإجازات!$I$2:$I$1001,الإجازات!$A$2:$A$1001,$A430,الإجازات!$G$2:$G$1001,"مقبولة"))</f>
        <v/>
      </c>
      <c r="H430" s="21" t="str">
        <f aca="false">IF($A430="","",SUMIFS('الحضور والانصراف'!$J$2:$J$3001,'الحضور والانصراف'!$B$2:$B$3001,$A430,'الحضور والانصراف'!$A$2:$A$3001,"&gt;="&amp;$D$3,'الحضور والانصراف'!$A$2:$A$3001,"&lt;="&amp;$F$3))</f>
        <v/>
      </c>
      <c r="I430" s="22" t="str">
        <f aca="false">IF($A430="","",SUMIFS('الحضور والانصراف'!$K$2:$K$3001,'الحضور والانصراف'!$B$2:$B$3001,$A430,'الحضور والانصراف'!$A$2:$A$3001,"&gt;="&amp;$D$3,'الحضور والانصراف'!$A$2:$A$3001,"&lt;="&amp;$F$3))</f>
        <v/>
      </c>
      <c r="J430" s="22" t="str">
        <f aca="false">IF($A430="","",SUMIFS('الحضور والانصراف'!$L$2:$L$3001,'الحضور والانصراف'!$B$2:$B$3001,$A430,'الحضور والانصراف'!$A$2:$A$3001,"&gt;="&amp;$D$3,'الحضور والانصراف'!$A$2:$A$3001,"&lt;="&amp;$F$3))</f>
        <v/>
      </c>
      <c r="K430" s="21" t="str">
        <f aca="false">IF($A430="","",ROUND(SUMIFS('الحضور والانصراف'!$M$2:$M$3001,'الحضور والانصراف'!$B$2:$B$3001,$A430,'الحضور والانصراف'!$A$2:$A$3001,"&gt;="&amp;$D$3,'الحضور والانصراف'!$A$2:$A$3001,"&lt;="&amp;$F$3)/60,2))</f>
        <v/>
      </c>
      <c r="L430" s="21" t="str">
        <f aca="false">IF($A430="","",SUMIFS(المأموريات!$F$2:$F$1001,المأموريات!$A$2:$A$1001,$A430,المأموريات!$C$2:$C$1001,"&gt;="&amp;$D$3,المأموريات!$C$2:$C$1001,"&lt;="&amp;$F$3,المأموريات!$H$2:$H$1001,"موافق"))</f>
        <v/>
      </c>
      <c r="M430" s="24" t="str">
        <f aca="false">IF($A430="","",N(الموظفين!K426))</f>
        <v/>
      </c>
      <c r="N430" s="24" t="str">
        <f aca="false">IF($A430="","",SUMIFS('الحضور والانصراف'!$S$2:$S$3001,'الحضور والانصراف'!$B$2:$B$3001,$A430,'الحضور والانصراف'!$A$2:$A$3001,"&gt;="&amp;$D$3,'الحضور والانصراف'!$A$2:$A$3001,"&lt;="&amp;$F$3))</f>
        <v/>
      </c>
      <c r="O430" s="24" t="str">
        <f aca="false">IF($A430="","",SUMIFS('الحضور والانصراف'!$Q$2:$Q$3001,'الحضور والانصراف'!$B$2:$B$3001,$A430,'الحضور والانصراف'!$A$2:$A$3001,"&gt;="&amp;$D$3,'الحضور والانصراف'!$A$2:$A$3001,"&lt;="&amp;$F$3))</f>
        <v/>
      </c>
      <c r="P430" s="24" t="str">
        <f aca="false">IF($A430="","",SUMIFS('الحضور والانصراف'!$R$2:$R$3001,'الحضور والانصراف'!$B$2:$B$3001,$A430,'الحضور والانصراف'!$A$2:$A$3001,"&gt;="&amp;$D$3,'الحضور والانصراف'!$A$2:$A$3001,"&lt;="&amp;$F$3))</f>
        <v/>
      </c>
      <c r="Q430" s="24" t="str">
        <f aca="false">IF($A430="","",M430+N430-O430-P430)</f>
        <v/>
      </c>
    </row>
    <row r="431" customFormat="false" ht="15" hidden="false" customHeight="false" outlineLevel="0" collapsed="false">
      <c r="A431" s="18" t="str">
        <f aca="false">IF(الموظفين!A427="","",الموظفين!A427)</f>
        <v/>
      </c>
      <c r="B431" s="18" t="str">
        <f aca="false">IF($A431="","",الموظفين!B427)</f>
        <v/>
      </c>
      <c r="C431" s="18" t="str">
        <f aca="false">IF($A431="","",IF(الموظفين!C427="","",الموظفين!C427))</f>
        <v/>
      </c>
      <c r="D431" s="22" t="str">
        <f aca="false">IF($A431="","",COUNTIFS('الحضور والانصراف'!$B$2:$B$3001,$A431,'الحضور والانصراف'!$P$2:$P$3001,"حاضر",'الحضور والانصراف'!$A$2:$A$3001,"&gt;="&amp;$D$3,'الحضور والانصراف'!$A$2:$A$3001,"&lt;="&amp;$F$3)+COUNTIFS('الحضور والانصراف'!$B$2:$B$3001,$A431,'الحضور والانصراف'!$P$2:$P$3001,"متأخر",'الحضور والانصراف'!$A$2:$A$3001,"&gt;="&amp;$D$3,'الحضور والانصراف'!$A$2:$A$3001,"&lt;="&amp;$F$3)+COUNTIFS('الحضور والانصراف'!$B$2:$B$3001,$A431,'الحضور والانصراف'!$P$2:$P$3001,"بدون انصراف",'الحضور والانصراف'!$A$2:$A$3001,"&gt;="&amp;$D$3,'الحضور والانصراف'!$A$2:$A$3001,"&lt;="&amp;$F$3))</f>
        <v/>
      </c>
      <c r="E431" s="22" t="str">
        <f aca="false">IF($A431="","",COUNTIFS('الحضور والانصراف'!$B$2:$B$3001,$A431,'الحضور والانصراف'!$P$2:$P$3001,"متأخر",'الحضور والانصراف'!$A$2:$A$3001,"&gt;="&amp;$D$3,'الحضور والانصراف'!$A$2:$A$3001,"&lt;="&amp;$F$3))</f>
        <v/>
      </c>
      <c r="F431" s="22" t="str">
        <f aca="false">IF($A431="","",COUNTIFS('الحضور والانصراف'!$B$2:$B$3001,$A431,'الحضور والانصراف'!$P$2:$P$3001,"غائب",'الحضور والانصراف'!$A$2:$A$3001,"&gt;="&amp;$D$3,'الحضور والانصراف'!$A$2:$A$3001,"&lt;="&amp;$F$3)+COUNTIFS('الحضور والانصراف'!$B$2:$B$3001,$A431,'الحضور والانصراف'!$P$2:$P$3001,"غياب",'الحضور والانصراف'!$A$2:$A$3001,"&gt;="&amp;$D$3,'الحضور والانصراف'!$A$2:$A$3001,"&lt;="&amp;$F$3))</f>
        <v/>
      </c>
      <c r="G431" s="22" t="str">
        <f aca="false">IF($A431="","",SUMIFS(الإجازات!$I$2:$I$1001,الإجازات!$A$2:$A$1001,$A431,الإجازات!$G$2:$G$1001,"مقبولة"))</f>
        <v/>
      </c>
      <c r="H431" s="21" t="str">
        <f aca="false">IF($A431="","",SUMIFS('الحضور والانصراف'!$J$2:$J$3001,'الحضور والانصراف'!$B$2:$B$3001,$A431,'الحضور والانصراف'!$A$2:$A$3001,"&gt;="&amp;$D$3,'الحضور والانصراف'!$A$2:$A$3001,"&lt;="&amp;$F$3))</f>
        <v/>
      </c>
      <c r="I431" s="22" t="str">
        <f aca="false">IF($A431="","",SUMIFS('الحضور والانصراف'!$K$2:$K$3001,'الحضور والانصراف'!$B$2:$B$3001,$A431,'الحضور والانصراف'!$A$2:$A$3001,"&gt;="&amp;$D$3,'الحضور والانصراف'!$A$2:$A$3001,"&lt;="&amp;$F$3))</f>
        <v/>
      </c>
      <c r="J431" s="22" t="str">
        <f aca="false">IF($A431="","",SUMIFS('الحضور والانصراف'!$L$2:$L$3001,'الحضور والانصراف'!$B$2:$B$3001,$A431,'الحضور والانصراف'!$A$2:$A$3001,"&gt;="&amp;$D$3,'الحضور والانصراف'!$A$2:$A$3001,"&lt;="&amp;$F$3))</f>
        <v/>
      </c>
      <c r="K431" s="21" t="str">
        <f aca="false">IF($A431="","",ROUND(SUMIFS('الحضور والانصراف'!$M$2:$M$3001,'الحضور والانصراف'!$B$2:$B$3001,$A431,'الحضور والانصراف'!$A$2:$A$3001,"&gt;="&amp;$D$3,'الحضور والانصراف'!$A$2:$A$3001,"&lt;="&amp;$F$3)/60,2))</f>
        <v/>
      </c>
      <c r="L431" s="21" t="str">
        <f aca="false">IF($A431="","",SUMIFS(المأموريات!$F$2:$F$1001,المأموريات!$A$2:$A$1001,$A431,المأموريات!$C$2:$C$1001,"&gt;="&amp;$D$3,المأموريات!$C$2:$C$1001,"&lt;="&amp;$F$3,المأموريات!$H$2:$H$1001,"موافق"))</f>
        <v/>
      </c>
      <c r="M431" s="24" t="str">
        <f aca="false">IF($A431="","",N(الموظفين!K427))</f>
        <v/>
      </c>
      <c r="N431" s="24" t="str">
        <f aca="false">IF($A431="","",SUMIFS('الحضور والانصراف'!$S$2:$S$3001,'الحضور والانصراف'!$B$2:$B$3001,$A431,'الحضور والانصراف'!$A$2:$A$3001,"&gt;="&amp;$D$3,'الحضور والانصراف'!$A$2:$A$3001,"&lt;="&amp;$F$3))</f>
        <v/>
      </c>
      <c r="O431" s="24" t="str">
        <f aca="false">IF($A431="","",SUMIFS('الحضور والانصراف'!$Q$2:$Q$3001,'الحضور والانصراف'!$B$2:$B$3001,$A431,'الحضور والانصراف'!$A$2:$A$3001,"&gt;="&amp;$D$3,'الحضور والانصراف'!$A$2:$A$3001,"&lt;="&amp;$F$3))</f>
        <v/>
      </c>
      <c r="P431" s="24" t="str">
        <f aca="false">IF($A431="","",SUMIFS('الحضور والانصراف'!$R$2:$R$3001,'الحضور والانصراف'!$B$2:$B$3001,$A431,'الحضور والانصراف'!$A$2:$A$3001,"&gt;="&amp;$D$3,'الحضور والانصراف'!$A$2:$A$3001,"&lt;="&amp;$F$3))</f>
        <v/>
      </c>
      <c r="Q431" s="24" t="str">
        <f aca="false">IF($A431="","",M431+N431-O431-P431)</f>
        <v/>
      </c>
    </row>
    <row r="432" customFormat="false" ht="15" hidden="false" customHeight="false" outlineLevel="0" collapsed="false">
      <c r="A432" s="18" t="str">
        <f aca="false">IF(الموظفين!A428="","",الموظفين!A428)</f>
        <v/>
      </c>
      <c r="B432" s="18" t="str">
        <f aca="false">IF($A432="","",الموظفين!B428)</f>
        <v/>
      </c>
      <c r="C432" s="18" t="str">
        <f aca="false">IF($A432="","",IF(الموظفين!C428="","",الموظفين!C428))</f>
        <v/>
      </c>
      <c r="D432" s="22" t="str">
        <f aca="false">IF($A432="","",COUNTIFS('الحضور والانصراف'!$B$2:$B$3001,$A432,'الحضور والانصراف'!$P$2:$P$3001,"حاضر",'الحضور والانصراف'!$A$2:$A$3001,"&gt;="&amp;$D$3,'الحضور والانصراف'!$A$2:$A$3001,"&lt;="&amp;$F$3)+COUNTIFS('الحضور والانصراف'!$B$2:$B$3001,$A432,'الحضور والانصراف'!$P$2:$P$3001,"متأخر",'الحضور والانصراف'!$A$2:$A$3001,"&gt;="&amp;$D$3,'الحضور والانصراف'!$A$2:$A$3001,"&lt;="&amp;$F$3)+COUNTIFS('الحضور والانصراف'!$B$2:$B$3001,$A432,'الحضور والانصراف'!$P$2:$P$3001,"بدون انصراف",'الحضور والانصراف'!$A$2:$A$3001,"&gt;="&amp;$D$3,'الحضور والانصراف'!$A$2:$A$3001,"&lt;="&amp;$F$3))</f>
        <v/>
      </c>
      <c r="E432" s="22" t="str">
        <f aca="false">IF($A432="","",COUNTIFS('الحضور والانصراف'!$B$2:$B$3001,$A432,'الحضور والانصراف'!$P$2:$P$3001,"متأخر",'الحضور والانصراف'!$A$2:$A$3001,"&gt;="&amp;$D$3,'الحضور والانصراف'!$A$2:$A$3001,"&lt;="&amp;$F$3))</f>
        <v/>
      </c>
      <c r="F432" s="22" t="str">
        <f aca="false">IF($A432="","",COUNTIFS('الحضور والانصراف'!$B$2:$B$3001,$A432,'الحضور والانصراف'!$P$2:$P$3001,"غائب",'الحضور والانصراف'!$A$2:$A$3001,"&gt;="&amp;$D$3,'الحضور والانصراف'!$A$2:$A$3001,"&lt;="&amp;$F$3)+COUNTIFS('الحضور والانصراف'!$B$2:$B$3001,$A432,'الحضور والانصراف'!$P$2:$P$3001,"غياب",'الحضور والانصراف'!$A$2:$A$3001,"&gt;="&amp;$D$3,'الحضور والانصراف'!$A$2:$A$3001,"&lt;="&amp;$F$3))</f>
        <v/>
      </c>
      <c r="G432" s="22" t="str">
        <f aca="false">IF($A432="","",SUMIFS(الإجازات!$I$2:$I$1001,الإجازات!$A$2:$A$1001,$A432,الإجازات!$G$2:$G$1001,"مقبولة"))</f>
        <v/>
      </c>
      <c r="H432" s="21" t="str">
        <f aca="false">IF($A432="","",SUMIFS('الحضور والانصراف'!$J$2:$J$3001,'الحضور والانصراف'!$B$2:$B$3001,$A432,'الحضور والانصراف'!$A$2:$A$3001,"&gt;="&amp;$D$3,'الحضور والانصراف'!$A$2:$A$3001,"&lt;="&amp;$F$3))</f>
        <v/>
      </c>
      <c r="I432" s="22" t="str">
        <f aca="false">IF($A432="","",SUMIFS('الحضور والانصراف'!$K$2:$K$3001,'الحضور والانصراف'!$B$2:$B$3001,$A432,'الحضور والانصراف'!$A$2:$A$3001,"&gt;="&amp;$D$3,'الحضور والانصراف'!$A$2:$A$3001,"&lt;="&amp;$F$3))</f>
        <v/>
      </c>
      <c r="J432" s="22" t="str">
        <f aca="false">IF($A432="","",SUMIFS('الحضور والانصراف'!$L$2:$L$3001,'الحضور والانصراف'!$B$2:$B$3001,$A432,'الحضور والانصراف'!$A$2:$A$3001,"&gt;="&amp;$D$3,'الحضور والانصراف'!$A$2:$A$3001,"&lt;="&amp;$F$3))</f>
        <v/>
      </c>
      <c r="K432" s="21" t="str">
        <f aca="false">IF($A432="","",ROUND(SUMIFS('الحضور والانصراف'!$M$2:$M$3001,'الحضور والانصراف'!$B$2:$B$3001,$A432,'الحضور والانصراف'!$A$2:$A$3001,"&gt;="&amp;$D$3,'الحضور والانصراف'!$A$2:$A$3001,"&lt;="&amp;$F$3)/60,2))</f>
        <v/>
      </c>
      <c r="L432" s="21" t="str">
        <f aca="false">IF($A432="","",SUMIFS(المأموريات!$F$2:$F$1001,المأموريات!$A$2:$A$1001,$A432,المأموريات!$C$2:$C$1001,"&gt;="&amp;$D$3,المأموريات!$C$2:$C$1001,"&lt;="&amp;$F$3,المأموريات!$H$2:$H$1001,"موافق"))</f>
        <v/>
      </c>
      <c r="M432" s="24" t="str">
        <f aca="false">IF($A432="","",N(الموظفين!K428))</f>
        <v/>
      </c>
      <c r="N432" s="24" t="str">
        <f aca="false">IF($A432="","",SUMIFS('الحضور والانصراف'!$S$2:$S$3001,'الحضور والانصراف'!$B$2:$B$3001,$A432,'الحضور والانصراف'!$A$2:$A$3001,"&gt;="&amp;$D$3,'الحضور والانصراف'!$A$2:$A$3001,"&lt;="&amp;$F$3))</f>
        <v/>
      </c>
      <c r="O432" s="24" t="str">
        <f aca="false">IF($A432="","",SUMIFS('الحضور والانصراف'!$Q$2:$Q$3001,'الحضور والانصراف'!$B$2:$B$3001,$A432,'الحضور والانصراف'!$A$2:$A$3001,"&gt;="&amp;$D$3,'الحضور والانصراف'!$A$2:$A$3001,"&lt;="&amp;$F$3))</f>
        <v/>
      </c>
      <c r="P432" s="24" t="str">
        <f aca="false">IF($A432="","",SUMIFS('الحضور والانصراف'!$R$2:$R$3001,'الحضور والانصراف'!$B$2:$B$3001,$A432,'الحضور والانصراف'!$A$2:$A$3001,"&gt;="&amp;$D$3,'الحضور والانصراف'!$A$2:$A$3001,"&lt;="&amp;$F$3))</f>
        <v/>
      </c>
      <c r="Q432" s="24" t="str">
        <f aca="false">IF($A432="","",M432+N432-O432-P432)</f>
        <v/>
      </c>
    </row>
    <row r="433" customFormat="false" ht="15" hidden="false" customHeight="false" outlineLevel="0" collapsed="false">
      <c r="A433" s="18" t="str">
        <f aca="false">IF(الموظفين!A429="","",الموظفين!A429)</f>
        <v/>
      </c>
      <c r="B433" s="18" t="str">
        <f aca="false">IF($A433="","",الموظفين!B429)</f>
        <v/>
      </c>
      <c r="C433" s="18" t="str">
        <f aca="false">IF($A433="","",IF(الموظفين!C429="","",الموظفين!C429))</f>
        <v/>
      </c>
      <c r="D433" s="22" t="str">
        <f aca="false">IF($A433="","",COUNTIFS('الحضور والانصراف'!$B$2:$B$3001,$A433,'الحضور والانصراف'!$P$2:$P$3001,"حاضر",'الحضور والانصراف'!$A$2:$A$3001,"&gt;="&amp;$D$3,'الحضور والانصراف'!$A$2:$A$3001,"&lt;="&amp;$F$3)+COUNTIFS('الحضور والانصراف'!$B$2:$B$3001,$A433,'الحضور والانصراف'!$P$2:$P$3001,"متأخر",'الحضور والانصراف'!$A$2:$A$3001,"&gt;="&amp;$D$3,'الحضور والانصراف'!$A$2:$A$3001,"&lt;="&amp;$F$3)+COUNTIFS('الحضور والانصراف'!$B$2:$B$3001,$A433,'الحضور والانصراف'!$P$2:$P$3001,"بدون انصراف",'الحضور والانصراف'!$A$2:$A$3001,"&gt;="&amp;$D$3,'الحضور والانصراف'!$A$2:$A$3001,"&lt;="&amp;$F$3))</f>
        <v/>
      </c>
      <c r="E433" s="22" t="str">
        <f aca="false">IF($A433="","",COUNTIFS('الحضور والانصراف'!$B$2:$B$3001,$A433,'الحضور والانصراف'!$P$2:$P$3001,"متأخر",'الحضور والانصراف'!$A$2:$A$3001,"&gt;="&amp;$D$3,'الحضور والانصراف'!$A$2:$A$3001,"&lt;="&amp;$F$3))</f>
        <v/>
      </c>
      <c r="F433" s="22" t="str">
        <f aca="false">IF($A433="","",COUNTIFS('الحضور والانصراف'!$B$2:$B$3001,$A433,'الحضور والانصراف'!$P$2:$P$3001,"غائب",'الحضور والانصراف'!$A$2:$A$3001,"&gt;="&amp;$D$3,'الحضور والانصراف'!$A$2:$A$3001,"&lt;="&amp;$F$3)+COUNTIFS('الحضور والانصراف'!$B$2:$B$3001,$A433,'الحضور والانصراف'!$P$2:$P$3001,"غياب",'الحضور والانصراف'!$A$2:$A$3001,"&gt;="&amp;$D$3,'الحضور والانصراف'!$A$2:$A$3001,"&lt;="&amp;$F$3))</f>
        <v/>
      </c>
      <c r="G433" s="22" t="str">
        <f aca="false">IF($A433="","",SUMIFS(الإجازات!$I$2:$I$1001,الإجازات!$A$2:$A$1001,$A433,الإجازات!$G$2:$G$1001,"مقبولة"))</f>
        <v/>
      </c>
      <c r="H433" s="21" t="str">
        <f aca="false">IF($A433="","",SUMIFS('الحضور والانصراف'!$J$2:$J$3001,'الحضور والانصراف'!$B$2:$B$3001,$A433,'الحضور والانصراف'!$A$2:$A$3001,"&gt;="&amp;$D$3,'الحضور والانصراف'!$A$2:$A$3001,"&lt;="&amp;$F$3))</f>
        <v/>
      </c>
      <c r="I433" s="22" t="str">
        <f aca="false">IF($A433="","",SUMIFS('الحضور والانصراف'!$K$2:$K$3001,'الحضور والانصراف'!$B$2:$B$3001,$A433,'الحضور والانصراف'!$A$2:$A$3001,"&gt;="&amp;$D$3,'الحضور والانصراف'!$A$2:$A$3001,"&lt;="&amp;$F$3))</f>
        <v/>
      </c>
      <c r="J433" s="22" t="str">
        <f aca="false">IF($A433="","",SUMIFS('الحضور والانصراف'!$L$2:$L$3001,'الحضور والانصراف'!$B$2:$B$3001,$A433,'الحضور والانصراف'!$A$2:$A$3001,"&gt;="&amp;$D$3,'الحضور والانصراف'!$A$2:$A$3001,"&lt;="&amp;$F$3))</f>
        <v/>
      </c>
      <c r="K433" s="21" t="str">
        <f aca="false">IF($A433="","",ROUND(SUMIFS('الحضور والانصراف'!$M$2:$M$3001,'الحضور والانصراف'!$B$2:$B$3001,$A433,'الحضور والانصراف'!$A$2:$A$3001,"&gt;="&amp;$D$3,'الحضور والانصراف'!$A$2:$A$3001,"&lt;="&amp;$F$3)/60,2))</f>
        <v/>
      </c>
      <c r="L433" s="21" t="str">
        <f aca="false">IF($A433="","",SUMIFS(المأموريات!$F$2:$F$1001,المأموريات!$A$2:$A$1001,$A433,المأموريات!$C$2:$C$1001,"&gt;="&amp;$D$3,المأموريات!$C$2:$C$1001,"&lt;="&amp;$F$3,المأموريات!$H$2:$H$1001,"موافق"))</f>
        <v/>
      </c>
      <c r="M433" s="24" t="str">
        <f aca="false">IF($A433="","",N(الموظفين!K429))</f>
        <v/>
      </c>
      <c r="N433" s="24" t="str">
        <f aca="false">IF($A433="","",SUMIFS('الحضور والانصراف'!$S$2:$S$3001,'الحضور والانصراف'!$B$2:$B$3001,$A433,'الحضور والانصراف'!$A$2:$A$3001,"&gt;="&amp;$D$3,'الحضور والانصراف'!$A$2:$A$3001,"&lt;="&amp;$F$3))</f>
        <v/>
      </c>
      <c r="O433" s="24" t="str">
        <f aca="false">IF($A433="","",SUMIFS('الحضور والانصراف'!$Q$2:$Q$3001,'الحضور والانصراف'!$B$2:$B$3001,$A433,'الحضور والانصراف'!$A$2:$A$3001,"&gt;="&amp;$D$3,'الحضور والانصراف'!$A$2:$A$3001,"&lt;="&amp;$F$3))</f>
        <v/>
      </c>
      <c r="P433" s="24" t="str">
        <f aca="false">IF($A433="","",SUMIFS('الحضور والانصراف'!$R$2:$R$3001,'الحضور والانصراف'!$B$2:$B$3001,$A433,'الحضور والانصراف'!$A$2:$A$3001,"&gt;="&amp;$D$3,'الحضور والانصراف'!$A$2:$A$3001,"&lt;="&amp;$F$3))</f>
        <v/>
      </c>
      <c r="Q433" s="24" t="str">
        <f aca="false">IF($A433="","",M433+N433-O433-P433)</f>
        <v/>
      </c>
    </row>
    <row r="434" customFormat="false" ht="15" hidden="false" customHeight="false" outlineLevel="0" collapsed="false">
      <c r="A434" s="18" t="str">
        <f aca="false">IF(الموظفين!A430="","",الموظفين!A430)</f>
        <v/>
      </c>
      <c r="B434" s="18" t="str">
        <f aca="false">IF($A434="","",الموظفين!B430)</f>
        <v/>
      </c>
      <c r="C434" s="18" t="str">
        <f aca="false">IF($A434="","",IF(الموظفين!C430="","",الموظفين!C430))</f>
        <v/>
      </c>
      <c r="D434" s="22" t="str">
        <f aca="false">IF($A434="","",COUNTIFS('الحضور والانصراف'!$B$2:$B$3001,$A434,'الحضور والانصراف'!$P$2:$P$3001,"حاضر",'الحضور والانصراف'!$A$2:$A$3001,"&gt;="&amp;$D$3,'الحضور والانصراف'!$A$2:$A$3001,"&lt;="&amp;$F$3)+COUNTIFS('الحضور والانصراف'!$B$2:$B$3001,$A434,'الحضور والانصراف'!$P$2:$P$3001,"متأخر",'الحضور والانصراف'!$A$2:$A$3001,"&gt;="&amp;$D$3,'الحضور والانصراف'!$A$2:$A$3001,"&lt;="&amp;$F$3)+COUNTIFS('الحضور والانصراف'!$B$2:$B$3001,$A434,'الحضور والانصراف'!$P$2:$P$3001,"بدون انصراف",'الحضور والانصراف'!$A$2:$A$3001,"&gt;="&amp;$D$3,'الحضور والانصراف'!$A$2:$A$3001,"&lt;="&amp;$F$3))</f>
        <v/>
      </c>
      <c r="E434" s="22" t="str">
        <f aca="false">IF($A434="","",COUNTIFS('الحضور والانصراف'!$B$2:$B$3001,$A434,'الحضور والانصراف'!$P$2:$P$3001,"متأخر",'الحضور والانصراف'!$A$2:$A$3001,"&gt;="&amp;$D$3,'الحضور والانصراف'!$A$2:$A$3001,"&lt;="&amp;$F$3))</f>
        <v/>
      </c>
      <c r="F434" s="22" t="str">
        <f aca="false">IF($A434="","",COUNTIFS('الحضور والانصراف'!$B$2:$B$3001,$A434,'الحضور والانصراف'!$P$2:$P$3001,"غائب",'الحضور والانصراف'!$A$2:$A$3001,"&gt;="&amp;$D$3,'الحضور والانصراف'!$A$2:$A$3001,"&lt;="&amp;$F$3)+COUNTIFS('الحضور والانصراف'!$B$2:$B$3001,$A434,'الحضور والانصراف'!$P$2:$P$3001,"غياب",'الحضور والانصراف'!$A$2:$A$3001,"&gt;="&amp;$D$3,'الحضور والانصراف'!$A$2:$A$3001,"&lt;="&amp;$F$3))</f>
        <v/>
      </c>
      <c r="G434" s="22" t="str">
        <f aca="false">IF($A434="","",SUMIFS(الإجازات!$I$2:$I$1001,الإجازات!$A$2:$A$1001,$A434,الإجازات!$G$2:$G$1001,"مقبولة"))</f>
        <v/>
      </c>
      <c r="H434" s="21" t="str">
        <f aca="false">IF($A434="","",SUMIFS('الحضور والانصراف'!$J$2:$J$3001,'الحضور والانصراف'!$B$2:$B$3001,$A434,'الحضور والانصراف'!$A$2:$A$3001,"&gt;="&amp;$D$3,'الحضور والانصراف'!$A$2:$A$3001,"&lt;="&amp;$F$3))</f>
        <v/>
      </c>
      <c r="I434" s="22" t="str">
        <f aca="false">IF($A434="","",SUMIFS('الحضور والانصراف'!$K$2:$K$3001,'الحضور والانصراف'!$B$2:$B$3001,$A434,'الحضور والانصراف'!$A$2:$A$3001,"&gt;="&amp;$D$3,'الحضور والانصراف'!$A$2:$A$3001,"&lt;="&amp;$F$3))</f>
        <v/>
      </c>
      <c r="J434" s="22" t="str">
        <f aca="false">IF($A434="","",SUMIFS('الحضور والانصراف'!$L$2:$L$3001,'الحضور والانصراف'!$B$2:$B$3001,$A434,'الحضور والانصراف'!$A$2:$A$3001,"&gt;="&amp;$D$3,'الحضور والانصراف'!$A$2:$A$3001,"&lt;="&amp;$F$3))</f>
        <v/>
      </c>
      <c r="K434" s="21" t="str">
        <f aca="false">IF($A434="","",ROUND(SUMIFS('الحضور والانصراف'!$M$2:$M$3001,'الحضور والانصراف'!$B$2:$B$3001,$A434,'الحضور والانصراف'!$A$2:$A$3001,"&gt;="&amp;$D$3,'الحضور والانصراف'!$A$2:$A$3001,"&lt;="&amp;$F$3)/60,2))</f>
        <v/>
      </c>
      <c r="L434" s="21" t="str">
        <f aca="false">IF($A434="","",SUMIFS(المأموريات!$F$2:$F$1001,المأموريات!$A$2:$A$1001,$A434,المأموريات!$C$2:$C$1001,"&gt;="&amp;$D$3,المأموريات!$C$2:$C$1001,"&lt;="&amp;$F$3,المأموريات!$H$2:$H$1001,"موافق"))</f>
        <v/>
      </c>
      <c r="M434" s="24" t="str">
        <f aca="false">IF($A434="","",N(الموظفين!K430))</f>
        <v/>
      </c>
      <c r="N434" s="24" t="str">
        <f aca="false">IF($A434="","",SUMIFS('الحضور والانصراف'!$S$2:$S$3001,'الحضور والانصراف'!$B$2:$B$3001,$A434,'الحضور والانصراف'!$A$2:$A$3001,"&gt;="&amp;$D$3,'الحضور والانصراف'!$A$2:$A$3001,"&lt;="&amp;$F$3))</f>
        <v/>
      </c>
      <c r="O434" s="24" t="str">
        <f aca="false">IF($A434="","",SUMIFS('الحضور والانصراف'!$Q$2:$Q$3001,'الحضور والانصراف'!$B$2:$B$3001,$A434,'الحضور والانصراف'!$A$2:$A$3001,"&gt;="&amp;$D$3,'الحضور والانصراف'!$A$2:$A$3001,"&lt;="&amp;$F$3))</f>
        <v/>
      </c>
      <c r="P434" s="24" t="str">
        <f aca="false">IF($A434="","",SUMIFS('الحضور والانصراف'!$R$2:$R$3001,'الحضور والانصراف'!$B$2:$B$3001,$A434,'الحضور والانصراف'!$A$2:$A$3001,"&gt;="&amp;$D$3,'الحضور والانصراف'!$A$2:$A$3001,"&lt;="&amp;$F$3))</f>
        <v/>
      </c>
      <c r="Q434" s="24" t="str">
        <f aca="false">IF($A434="","",M434+N434-O434-P434)</f>
        <v/>
      </c>
    </row>
    <row r="435" customFormat="false" ht="15" hidden="false" customHeight="false" outlineLevel="0" collapsed="false">
      <c r="A435" s="18" t="str">
        <f aca="false">IF(الموظفين!A431="","",الموظفين!A431)</f>
        <v/>
      </c>
      <c r="B435" s="18" t="str">
        <f aca="false">IF($A435="","",الموظفين!B431)</f>
        <v/>
      </c>
      <c r="C435" s="18" t="str">
        <f aca="false">IF($A435="","",IF(الموظفين!C431="","",الموظفين!C431))</f>
        <v/>
      </c>
      <c r="D435" s="22" t="str">
        <f aca="false">IF($A435="","",COUNTIFS('الحضور والانصراف'!$B$2:$B$3001,$A435,'الحضور والانصراف'!$P$2:$P$3001,"حاضر",'الحضور والانصراف'!$A$2:$A$3001,"&gt;="&amp;$D$3,'الحضور والانصراف'!$A$2:$A$3001,"&lt;="&amp;$F$3)+COUNTIFS('الحضور والانصراف'!$B$2:$B$3001,$A435,'الحضور والانصراف'!$P$2:$P$3001,"متأخر",'الحضور والانصراف'!$A$2:$A$3001,"&gt;="&amp;$D$3,'الحضور والانصراف'!$A$2:$A$3001,"&lt;="&amp;$F$3)+COUNTIFS('الحضور والانصراف'!$B$2:$B$3001,$A435,'الحضور والانصراف'!$P$2:$P$3001,"بدون انصراف",'الحضور والانصراف'!$A$2:$A$3001,"&gt;="&amp;$D$3,'الحضور والانصراف'!$A$2:$A$3001,"&lt;="&amp;$F$3))</f>
        <v/>
      </c>
      <c r="E435" s="22" t="str">
        <f aca="false">IF($A435="","",COUNTIFS('الحضور والانصراف'!$B$2:$B$3001,$A435,'الحضور والانصراف'!$P$2:$P$3001,"متأخر",'الحضور والانصراف'!$A$2:$A$3001,"&gt;="&amp;$D$3,'الحضور والانصراف'!$A$2:$A$3001,"&lt;="&amp;$F$3))</f>
        <v/>
      </c>
      <c r="F435" s="22" t="str">
        <f aca="false">IF($A435="","",COUNTIFS('الحضور والانصراف'!$B$2:$B$3001,$A435,'الحضور والانصراف'!$P$2:$P$3001,"غائب",'الحضور والانصراف'!$A$2:$A$3001,"&gt;="&amp;$D$3,'الحضور والانصراف'!$A$2:$A$3001,"&lt;="&amp;$F$3)+COUNTIFS('الحضور والانصراف'!$B$2:$B$3001,$A435,'الحضور والانصراف'!$P$2:$P$3001,"غياب",'الحضور والانصراف'!$A$2:$A$3001,"&gt;="&amp;$D$3,'الحضور والانصراف'!$A$2:$A$3001,"&lt;="&amp;$F$3))</f>
        <v/>
      </c>
      <c r="G435" s="22" t="str">
        <f aca="false">IF($A435="","",SUMIFS(الإجازات!$I$2:$I$1001,الإجازات!$A$2:$A$1001,$A435,الإجازات!$G$2:$G$1001,"مقبولة"))</f>
        <v/>
      </c>
      <c r="H435" s="21" t="str">
        <f aca="false">IF($A435="","",SUMIFS('الحضور والانصراف'!$J$2:$J$3001,'الحضور والانصراف'!$B$2:$B$3001,$A435,'الحضور والانصراف'!$A$2:$A$3001,"&gt;="&amp;$D$3,'الحضور والانصراف'!$A$2:$A$3001,"&lt;="&amp;$F$3))</f>
        <v/>
      </c>
      <c r="I435" s="22" t="str">
        <f aca="false">IF($A435="","",SUMIFS('الحضور والانصراف'!$K$2:$K$3001,'الحضور والانصراف'!$B$2:$B$3001,$A435,'الحضور والانصراف'!$A$2:$A$3001,"&gt;="&amp;$D$3,'الحضور والانصراف'!$A$2:$A$3001,"&lt;="&amp;$F$3))</f>
        <v/>
      </c>
      <c r="J435" s="22" t="str">
        <f aca="false">IF($A435="","",SUMIFS('الحضور والانصراف'!$L$2:$L$3001,'الحضور والانصراف'!$B$2:$B$3001,$A435,'الحضور والانصراف'!$A$2:$A$3001,"&gt;="&amp;$D$3,'الحضور والانصراف'!$A$2:$A$3001,"&lt;="&amp;$F$3))</f>
        <v/>
      </c>
      <c r="K435" s="21" t="str">
        <f aca="false">IF($A435="","",ROUND(SUMIFS('الحضور والانصراف'!$M$2:$M$3001,'الحضور والانصراف'!$B$2:$B$3001,$A435,'الحضور والانصراف'!$A$2:$A$3001,"&gt;="&amp;$D$3,'الحضور والانصراف'!$A$2:$A$3001,"&lt;="&amp;$F$3)/60,2))</f>
        <v/>
      </c>
      <c r="L435" s="21" t="str">
        <f aca="false">IF($A435="","",SUMIFS(المأموريات!$F$2:$F$1001,المأموريات!$A$2:$A$1001,$A435,المأموريات!$C$2:$C$1001,"&gt;="&amp;$D$3,المأموريات!$C$2:$C$1001,"&lt;="&amp;$F$3,المأموريات!$H$2:$H$1001,"موافق"))</f>
        <v/>
      </c>
      <c r="M435" s="24" t="str">
        <f aca="false">IF($A435="","",N(الموظفين!K431))</f>
        <v/>
      </c>
      <c r="N435" s="24" t="str">
        <f aca="false">IF($A435="","",SUMIFS('الحضور والانصراف'!$S$2:$S$3001,'الحضور والانصراف'!$B$2:$B$3001,$A435,'الحضور والانصراف'!$A$2:$A$3001,"&gt;="&amp;$D$3,'الحضور والانصراف'!$A$2:$A$3001,"&lt;="&amp;$F$3))</f>
        <v/>
      </c>
      <c r="O435" s="24" t="str">
        <f aca="false">IF($A435="","",SUMIFS('الحضور والانصراف'!$Q$2:$Q$3001,'الحضور والانصراف'!$B$2:$B$3001,$A435,'الحضور والانصراف'!$A$2:$A$3001,"&gt;="&amp;$D$3,'الحضور والانصراف'!$A$2:$A$3001,"&lt;="&amp;$F$3))</f>
        <v/>
      </c>
      <c r="P435" s="24" t="str">
        <f aca="false">IF($A435="","",SUMIFS('الحضور والانصراف'!$R$2:$R$3001,'الحضور والانصراف'!$B$2:$B$3001,$A435,'الحضور والانصراف'!$A$2:$A$3001,"&gt;="&amp;$D$3,'الحضور والانصراف'!$A$2:$A$3001,"&lt;="&amp;$F$3))</f>
        <v/>
      </c>
      <c r="Q435" s="24" t="str">
        <f aca="false">IF($A435="","",M435+N435-O435-P435)</f>
        <v/>
      </c>
    </row>
    <row r="436" customFormat="false" ht="15" hidden="false" customHeight="false" outlineLevel="0" collapsed="false">
      <c r="A436" s="18" t="str">
        <f aca="false">IF(الموظفين!A432="","",الموظفين!A432)</f>
        <v/>
      </c>
      <c r="B436" s="18" t="str">
        <f aca="false">IF($A436="","",الموظفين!B432)</f>
        <v/>
      </c>
      <c r="C436" s="18" t="str">
        <f aca="false">IF($A436="","",IF(الموظفين!C432="","",الموظفين!C432))</f>
        <v/>
      </c>
      <c r="D436" s="22" t="str">
        <f aca="false">IF($A436="","",COUNTIFS('الحضور والانصراف'!$B$2:$B$3001,$A436,'الحضور والانصراف'!$P$2:$P$3001,"حاضر",'الحضور والانصراف'!$A$2:$A$3001,"&gt;="&amp;$D$3,'الحضور والانصراف'!$A$2:$A$3001,"&lt;="&amp;$F$3)+COUNTIFS('الحضور والانصراف'!$B$2:$B$3001,$A436,'الحضور والانصراف'!$P$2:$P$3001,"متأخر",'الحضور والانصراف'!$A$2:$A$3001,"&gt;="&amp;$D$3,'الحضور والانصراف'!$A$2:$A$3001,"&lt;="&amp;$F$3)+COUNTIFS('الحضور والانصراف'!$B$2:$B$3001,$A436,'الحضور والانصراف'!$P$2:$P$3001,"بدون انصراف",'الحضور والانصراف'!$A$2:$A$3001,"&gt;="&amp;$D$3,'الحضور والانصراف'!$A$2:$A$3001,"&lt;="&amp;$F$3))</f>
        <v/>
      </c>
      <c r="E436" s="22" t="str">
        <f aca="false">IF($A436="","",COUNTIFS('الحضور والانصراف'!$B$2:$B$3001,$A436,'الحضور والانصراف'!$P$2:$P$3001,"متأخر",'الحضور والانصراف'!$A$2:$A$3001,"&gt;="&amp;$D$3,'الحضور والانصراف'!$A$2:$A$3001,"&lt;="&amp;$F$3))</f>
        <v/>
      </c>
      <c r="F436" s="22" t="str">
        <f aca="false">IF($A436="","",COUNTIFS('الحضور والانصراف'!$B$2:$B$3001,$A436,'الحضور والانصراف'!$P$2:$P$3001,"غائب",'الحضور والانصراف'!$A$2:$A$3001,"&gt;="&amp;$D$3,'الحضور والانصراف'!$A$2:$A$3001,"&lt;="&amp;$F$3)+COUNTIFS('الحضور والانصراف'!$B$2:$B$3001,$A436,'الحضور والانصراف'!$P$2:$P$3001,"غياب",'الحضور والانصراف'!$A$2:$A$3001,"&gt;="&amp;$D$3,'الحضور والانصراف'!$A$2:$A$3001,"&lt;="&amp;$F$3))</f>
        <v/>
      </c>
      <c r="G436" s="22" t="str">
        <f aca="false">IF($A436="","",SUMIFS(الإجازات!$I$2:$I$1001,الإجازات!$A$2:$A$1001,$A436,الإجازات!$G$2:$G$1001,"مقبولة"))</f>
        <v/>
      </c>
      <c r="H436" s="21" t="str">
        <f aca="false">IF($A436="","",SUMIFS('الحضور والانصراف'!$J$2:$J$3001,'الحضور والانصراف'!$B$2:$B$3001,$A436,'الحضور والانصراف'!$A$2:$A$3001,"&gt;="&amp;$D$3,'الحضور والانصراف'!$A$2:$A$3001,"&lt;="&amp;$F$3))</f>
        <v/>
      </c>
      <c r="I436" s="22" t="str">
        <f aca="false">IF($A436="","",SUMIFS('الحضور والانصراف'!$K$2:$K$3001,'الحضور والانصراف'!$B$2:$B$3001,$A436,'الحضور والانصراف'!$A$2:$A$3001,"&gt;="&amp;$D$3,'الحضور والانصراف'!$A$2:$A$3001,"&lt;="&amp;$F$3))</f>
        <v/>
      </c>
      <c r="J436" s="22" t="str">
        <f aca="false">IF($A436="","",SUMIFS('الحضور والانصراف'!$L$2:$L$3001,'الحضور والانصراف'!$B$2:$B$3001,$A436,'الحضور والانصراف'!$A$2:$A$3001,"&gt;="&amp;$D$3,'الحضور والانصراف'!$A$2:$A$3001,"&lt;="&amp;$F$3))</f>
        <v/>
      </c>
      <c r="K436" s="21" t="str">
        <f aca="false">IF($A436="","",ROUND(SUMIFS('الحضور والانصراف'!$M$2:$M$3001,'الحضور والانصراف'!$B$2:$B$3001,$A436,'الحضور والانصراف'!$A$2:$A$3001,"&gt;="&amp;$D$3,'الحضور والانصراف'!$A$2:$A$3001,"&lt;="&amp;$F$3)/60,2))</f>
        <v/>
      </c>
      <c r="L436" s="21" t="str">
        <f aca="false">IF($A436="","",SUMIFS(المأموريات!$F$2:$F$1001,المأموريات!$A$2:$A$1001,$A436,المأموريات!$C$2:$C$1001,"&gt;="&amp;$D$3,المأموريات!$C$2:$C$1001,"&lt;="&amp;$F$3,المأموريات!$H$2:$H$1001,"موافق"))</f>
        <v/>
      </c>
      <c r="M436" s="24" t="str">
        <f aca="false">IF($A436="","",N(الموظفين!K432))</f>
        <v/>
      </c>
      <c r="N436" s="24" t="str">
        <f aca="false">IF($A436="","",SUMIFS('الحضور والانصراف'!$S$2:$S$3001,'الحضور والانصراف'!$B$2:$B$3001,$A436,'الحضور والانصراف'!$A$2:$A$3001,"&gt;="&amp;$D$3,'الحضور والانصراف'!$A$2:$A$3001,"&lt;="&amp;$F$3))</f>
        <v/>
      </c>
      <c r="O436" s="24" t="str">
        <f aca="false">IF($A436="","",SUMIFS('الحضور والانصراف'!$Q$2:$Q$3001,'الحضور والانصراف'!$B$2:$B$3001,$A436,'الحضور والانصراف'!$A$2:$A$3001,"&gt;="&amp;$D$3,'الحضور والانصراف'!$A$2:$A$3001,"&lt;="&amp;$F$3))</f>
        <v/>
      </c>
      <c r="P436" s="24" t="str">
        <f aca="false">IF($A436="","",SUMIFS('الحضور والانصراف'!$R$2:$R$3001,'الحضور والانصراف'!$B$2:$B$3001,$A436,'الحضور والانصراف'!$A$2:$A$3001,"&gt;="&amp;$D$3,'الحضور والانصراف'!$A$2:$A$3001,"&lt;="&amp;$F$3))</f>
        <v/>
      </c>
      <c r="Q436" s="24" t="str">
        <f aca="false">IF($A436="","",M436+N436-O436-P436)</f>
        <v/>
      </c>
    </row>
    <row r="437" customFormat="false" ht="15" hidden="false" customHeight="false" outlineLevel="0" collapsed="false">
      <c r="A437" s="18" t="str">
        <f aca="false">IF(الموظفين!A433="","",الموظفين!A433)</f>
        <v/>
      </c>
      <c r="B437" s="18" t="str">
        <f aca="false">IF($A437="","",الموظفين!B433)</f>
        <v/>
      </c>
      <c r="C437" s="18" t="str">
        <f aca="false">IF($A437="","",IF(الموظفين!C433="","",الموظفين!C433))</f>
        <v/>
      </c>
      <c r="D437" s="22" t="str">
        <f aca="false">IF($A437="","",COUNTIFS('الحضور والانصراف'!$B$2:$B$3001,$A437,'الحضور والانصراف'!$P$2:$P$3001,"حاضر",'الحضور والانصراف'!$A$2:$A$3001,"&gt;="&amp;$D$3,'الحضور والانصراف'!$A$2:$A$3001,"&lt;="&amp;$F$3)+COUNTIFS('الحضور والانصراف'!$B$2:$B$3001,$A437,'الحضور والانصراف'!$P$2:$P$3001,"متأخر",'الحضور والانصراف'!$A$2:$A$3001,"&gt;="&amp;$D$3,'الحضور والانصراف'!$A$2:$A$3001,"&lt;="&amp;$F$3)+COUNTIFS('الحضور والانصراف'!$B$2:$B$3001,$A437,'الحضور والانصراف'!$P$2:$P$3001,"بدون انصراف",'الحضور والانصراف'!$A$2:$A$3001,"&gt;="&amp;$D$3,'الحضور والانصراف'!$A$2:$A$3001,"&lt;="&amp;$F$3))</f>
        <v/>
      </c>
      <c r="E437" s="22" t="str">
        <f aca="false">IF($A437="","",COUNTIFS('الحضور والانصراف'!$B$2:$B$3001,$A437,'الحضور والانصراف'!$P$2:$P$3001,"متأخر",'الحضور والانصراف'!$A$2:$A$3001,"&gt;="&amp;$D$3,'الحضور والانصراف'!$A$2:$A$3001,"&lt;="&amp;$F$3))</f>
        <v/>
      </c>
      <c r="F437" s="22" t="str">
        <f aca="false">IF($A437="","",COUNTIFS('الحضور والانصراف'!$B$2:$B$3001,$A437,'الحضور والانصراف'!$P$2:$P$3001,"غائب",'الحضور والانصراف'!$A$2:$A$3001,"&gt;="&amp;$D$3,'الحضور والانصراف'!$A$2:$A$3001,"&lt;="&amp;$F$3)+COUNTIFS('الحضور والانصراف'!$B$2:$B$3001,$A437,'الحضور والانصراف'!$P$2:$P$3001,"غياب",'الحضور والانصراف'!$A$2:$A$3001,"&gt;="&amp;$D$3,'الحضور والانصراف'!$A$2:$A$3001,"&lt;="&amp;$F$3))</f>
        <v/>
      </c>
      <c r="G437" s="22" t="str">
        <f aca="false">IF($A437="","",SUMIFS(الإجازات!$I$2:$I$1001,الإجازات!$A$2:$A$1001,$A437,الإجازات!$G$2:$G$1001,"مقبولة"))</f>
        <v/>
      </c>
      <c r="H437" s="21" t="str">
        <f aca="false">IF($A437="","",SUMIFS('الحضور والانصراف'!$J$2:$J$3001,'الحضور والانصراف'!$B$2:$B$3001,$A437,'الحضور والانصراف'!$A$2:$A$3001,"&gt;="&amp;$D$3,'الحضور والانصراف'!$A$2:$A$3001,"&lt;="&amp;$F$3))</f>
        <v/>
      </c>
      <c r="I437" s="22" t="str">
        <f aca="false">IF($A437="","",SUMIFS('الحضور والانصراف'!$K$2:$K$3001,'الحضور والانصراف'!$B$2:$B$3001,$A437,'الحضور والانصراف'!$A$2:$A$3001,"&gt;="&amp;$D$3,'الحضور والانصراف'!$A$2:$A$3001,"&lt;="&amp;$F$3))</f>
        <v/>
      </c>
      <c r="J437" s="22" t="str">
        <f aca="false">IF($A437="","",SUMIFS('الحضور والانصراف'!$L$2:$L$3001,'الحضور والانصراف'!$B$2:$B$3001,$A437,'الحضور والانصراف'!$A$2:$A$3001,"&gt;="&amp;$D$3,'الحضور والانصراف'!$A$2:$A$3001,"&lt;="&amp;$F$3))</f>
        <v/>
      </c>
      <c r="K437" s="21" t="str">
        <f aca="false">IF($A437="","",ROUND(SUMIFS('الحضور والانصراف'!$M$2:$M$3001,'الحضور والانصراف'!$B$2:$B$3001,$A437,'الحضور والانصراف'!$A$2:$A$3001,"&gt;="&amp;$D$3,'الحضور والانصراف'!$A$2:$A$3001,"&lt;="&amp;$F$3)/60,2))</f>
        <v/>
      </c>
      <c r="L437" s="21" t="str">
        <f aca="false">IF($A437="","",SUMIFS(المأموريات!$F$2:$F$1001,المأموريات!$A$2:$A$1001,$A437,المأموريات!$C$2:$C$1001,"&gt;="&amp;$D$3,المأموريات!$C$2:$C$1001,"&lt;="&amp;$F$3,المأموريات!$H$2:$H$1001,"موافق"))</f>
        <v/>
      </c>
      <c r="M437" s="24" t="str">
        <f aca="false">IF($A437="","",N(الموظفين!K433))</f>
        <v/>
      </c>
      <c r="N437" s="24" t="str">
        <f aca="false">IF($A437="","",SUMIFS('الحضور والانصراف'!$S$2:$S$3001,'الحضور والانصراف'!$B$2:$B$3001,$A437,'الحضور والانصراف'!$A$2:$A$3001,"&gt;="&amp;$D$3,'الحضور والانصراف'!$A$2:$A$3001,"&lt;="&amp;$F$3))</f>
        <v/>
      </c>
      <c r="O437" s="24" t="str">
        <f aca="false">IF($A437="","",SUMIFS('الحضور والانصراف'!$Q$2:$Q$3001,'الحضور والانصراف'!$B$2:$B$3001,$A437,'الحضور والانصراف'!$A$2:$A$3001,"&gt;="&amp;$D$3,'الحضور والانصراف'!$A$2:$A$3001,"&lt;="&amp;$F$3))</f>
        <v/>
      </c>
      <c r="P437" s="24" t="str">
        <f aca="false">IF($A437="","",SUMIFS('الحضور والانصراف'!$R$2:$R$3001,'الحضور والانصراف'!$B$2:$B$3001,$A437,'الحضور والانصراف'!$A$2:$A$3001,"&gt;="&amp;$D$3,'الحضور والانصراف'!$A$2:$A$3001,"&lt;="&amp;$F$3))</f>
        <v/>
      </c>
      <c r="Q437" s="24" t="str">
        <f aca="false">IF($A437="","",M437+N437-O437-P437)</f>
        <v/>
      </c>
    </row>
    <row r="438" customFormat="false" ht="15" hidden="false" customHeight="false" outlineLevel="0" collapsed="false">
      <c r="A438" s="18" t="str">
        <f aca="false">IF(الموظفين!A434="","",الموظفين!A434)</f>
        <v/>
      </c>
      <c r="B438" s="18" t="str">
        <f aca="false">IF($A438="","",الموظفين!B434)</f>
        <v/>
      </c>
      <c r="C438" s="18" t="str">
        <f aca="false">IF($A438="","",IF(الموظفين!C434="","",الموظفين!C434))</f>
        <v/>
      </c>
      <c r="D438" s="22" t="str">
        <f aca="false">IF($A438="","",COUNTIFS('الحضور والانصراف'!$B$2:$B$3001,$A438,'الحضور والانصراف'!$P$2:$P$3001,"حاضر",'الحضور والانصراف'!$A$2:$A$3001,"&gt;="&amp;$D$3,'الحضور والانصراف'!$A$2:$A$3001,"&lt;="&amp;$F$3)+COUNTIFS('الحضور والانصراف'!$B$2:$B$3001,$A438,'الحضور والانصراف'!$P$2:$P$3001,"متأخر",'الحضور والانصراف'!$A$2:$A$3001,"&gt;="&amp;$D$3,'الحضور والانصراف'!$A$2:$A$3001,"&lt;="&amp;$F$3)+COUNTIFS('الحضور والانصراف'!$B$2:$B$3001,$A438,'الحضور والانصراف'!$P$2:$P$3001,"بدون انصراف",'الحضور والانصراف'!$A$2:$A$3001,"&gt;="&amp;$D$3,'الحضور والانصراف'!$A$2:$A$3001,"&lt;="&amp;$F$3))</f>
        <v/>
      </c>
      <c r="E438" s="22" t="str">
        <f aca="false">IF($A438="","",COUNTIFS('الحضور والانصراف'!$B$2:$B$3001,$A438,'الحضور والانصراف'!$P$2:$P$3001,"متأخر",'الحضور والانصراف'!$A$2:$A$3001,"&gt;="&amp;$D$3,'الحضور والانصراف'!$A$2:$A$3001,"&lt;="&amp;$F$3))</f>
        <v/>
      </c>
      <c r="F438" s="22" t="str">
        <f aca="false">IF($A438="","",COUNTIFS('الحضور والانصراف'!$B$2:$B$3001,$A438,'الحضور والانصراف'!$P$2:$P$3001,"غائب",'الحضور والانصراف'!$A$2:$A$3001,"&gt;="&amp;$D$3,'الحضور والانصراف'!$A$2:$A$3001,"&lt;="&amp;$F$3)+COUNTIFS('الحضور والانصراف'!$B$2:$B$3001,$A438,'الحضور والانصراف'!$P$2:$P$3001,"غياب",'الحضور والانصراف'!$A$2:$A$3001,"&gt;="&amp;$D$3,'الحضور والانصراف'!$A$2:$A$3001,"&lt;="&amp;$F$3))</f>
        <v/>
      </c>
      <c r="G438" s="22" t="str">
        <f aca="false">IF($A438="","",SUMIFS(الإجازات!$I$2:$I$1001,الإجازات!$A$2:$A$1001,$A438,الإجازات!$G$2:$G$1001,"مقبولة"))</f>
        <v/>
      </c>
      <c r="H438" s="21" t="str">
        <f aca="false">IF($A438="","",SUMIFS('الحضور والانصراف'!$J$2:$J$3001,'الحضور والانصراف'!$B$2:$B$3001,$A438,'الحضور والانصراف'!$A$2:$A$3001,"&gt;="&amp;$D$3,'الحضور والانصراف'!$A$2:$A$3001,"&lt;="&amp;$F$3))</f>
        <v/>
      </c>
      <c r="I438" s="22" t="str">
        <f aca="false">IF($A438="","",SUMIFS('الحضور والانصراف'!$K$2:$K$3001,'الحضور والانصراف'!$B$2:$B$3001,$A438,'الحضور والانصراف'!$A$2:$A$3001,"&gt;="&amp;$D$3,'الحضور والانصراف'!$A$2:$A$3001,"&lt;="&amp;$F$3))</f>
        <v/>
      </c>
      <c r="J438" s="22" t="str">
        <f aca="false">IF($A438="","",SUMIFS('الحضور والانصراف'!$L$2:$L$3001,'الحضور والانصراف'!$B$2:$B$3001,$A438,'الحضور والانصراف'!$A$2:$A$3001,"&gt;="&amp;$D$3,'الحضور والانصراف'!$A$2:$A$3001,"&lt;="&amp;$F$3))</f>
        <v/>
      </c>
      <c r="K438" s="21" t="str">
        <f aca="false">IF($A438="","",ROUND(SUMIFS('الحضور والانصراف'!$M$2:$M$3001,'الحضور والانصراف'!$B$2:$B$3001,$A438,'الحضور والانصراف'!$A$2:$A$3001,"&gt;="&amp;$D$3,'الحضور والانصراف'!$A$2:$A$3001,"&lt;="&amp;$F$3)/60,2))</f>
        <v/>
      </c>
      <c r="L438" s="21" t="str">
        <f aca="false">IF($A438="","",SUMIFS(المأموريات!$F$2:$F$1001,المأموريات!$A$2:$A$1001,$A438,المأموريات!$C$2:$C$1001,"&gt;="&amp;$D$3,المأموريات!$C$2:$C$1001,"&lt;="&amp;$F$3,المأموريات!$H$2:$H$1001,"موافق"))</f>
        <v/>
      </c>
      <c r="M438" s="24" t="str">
        <f aca="false">IF($A438="","",N(الموظفين!K434))</f>
        <v/>
      </c>
      <c r="N438" s="24" t="str">
        <f aca="false">IF($A438="","",SUMIFS('الحضور والانصراف'!$S$2:$S$3001,'الحضور والانصراف'!$B$2:$B$3001,$A438,'الحضور والانصراف'!$A$2:$A$3001,"&gt;="&amp;$D$3,'الحضور والانصراف'!$A$2:$A$3001,"&lt;="&amp;$F$3))</f>
        <v/>
      </c>
      <c r="O438" s="24" t="str">
        <f aca="false">IF($A438="","",SUMIFS('الحضور والانصراف'!$Q$2:$Q$3001,'الحضور والانصراف'!$B$2:$B$3001,$A438,'الحضور والانصراف'!$A$2:$A$3001,"&gt;="&amp;$D$3,'الحضور والانصراف'!$A$2:$A$3001,"&lt;="&amp;$F$3))</f>
        <v/>
      </c>
      <c r="P438" s="24" t="str">
        <f aca="false">IF($A438="","",SUMIFS('الحضور والانصراف'!$R$2:$R$3001,'الحضور والانصراف'!$B$2:$B$3001,$A438,'الحضور والانصراف'!$A$2:$A$3001,"&gt;="&amp;$D$3,'الحضور والانصراف'!$A$2:$A$3001,"&lt;="&amp;$F$3))</f>
        <v/>
      </c>
      <c r="Q438" s="24" t="str">
        <f aca="false">IF($A438="","",M438+N438-O438-P438)</f>
        <v/>
      </c>
    </row>
    <row r="439" customFormat="false" ht="15" hidden="false" customHeight="false" outlineLevel="0" collapsed="false">
      <c r="A439" s="18" t="str">
        <f aca="false">IF(الموظفين!A435="","",الموظفين!A435)</f>
        <v/>
      </c>
      <c r="B439" s="18" t="str">
        <f aca="false">IF($A439="","",الموظفين!B435)</f>
        <v/>
      </c>
      <c r="C439" s="18" t="str">
        <f aca="false">IF($A439="","",IF(الموظفين!C435="","",الموظفين!C435))</f>
        <v/>
      </c>
      <c r="D439" s="22" t="str">
        <f aca="false">IF($A439="","",COUNTIFS('الحضور والانصراف'!$B$2:$B$3001,$A439,'الحضور والانصراف'!$P$2:$P$3001,"حاضر",'الحضور والانصراف'!$A$2:$A$3001,"&gt;="&amp;$D$3,'الحضور والانصراف'!$A$2:$A$3001,"&lt;="&amp;$F$3)+COUNTIFS('الحضور والانصراف'!$B$2:$B$3001,$A439,'الحضور والانصراف'!$P$2:$P$3001,"متأخر",'الحضور والانصراف'!$A$2:$A$3001,"&gt;="&amp;$D$3,'الحضور والانصراف'!$A$2:$A$3001,"&lt;="&amp;$F$3)+COUNTIFS('الحضور والانصراف'!$B$2:$B$3001,$A439,'الحضور والانصراف'!$P$2:$P$3001,"بدون انصراف",'الحضور والانصراف'!$A$2:$A$3001,"&gt;="&amp;$D$3,'الحضور والانصراف'!$A$2:$A$3001,"&lt;="&amp;$F$3))</f>
        <v/>
      </c>
      <c r="E439" s="22" t="str">
        <f aca="false">IF($A439="","",COUNTIFS('الحضور والانصراف'!$B$2:$B$3001,$A439,'الحضور والانصراف'!$P$2:$P$3001,"متأخر",'الحضور والانصراف'!$A$2:$A$3001,"&gt;="&amp;$D$3,'الحضور والانصراف'!$A$2:$A$3001,"&lt;="&amp;$F$3))</f>
        <v/>
      </c>
      <c r="F439" s="22" t="str">
        <f aca="false">IF($A439="","",COUNTIFS('الحضور والانصراف'!$B$2:$B$3001,$A439,'الحضور والانصراف'!$P$2:$P$3001,"غائب",'الحضور والانصراف'!$A$2:$A$3001,"&gt;="&amp;$D$3,'الحضور والانصراف'!$A$2:$A$3001,"&lt;="&amp;$F$3)+COUNTIFS('الحضور والانصراف'!$B$2:$B$3001,$A439,'الحضور والانصراف'!$P$2:$P$3001,"غياب",'الحضور والانصراف'!$A$2:$A$3001,"&gt;="&amp;$D$3,'الحضور والانصراف'!$A$2:$A$3001,"&lt;="&amp;$F$3))</f>
        <v/>
      </c>
      <c r="G439" s="22" t="str">
        <f aca="false">IF($A439="","",SUMIFS(الإجازات!$I$2:$I$1001,الإجازات!$A$2:$A$1001,$A439,الإجازات!$G$2:$G$1001,"مقبولة"))</f>
        <v/>
      </c>
      <c r="H439" s="21" t="str">
        <f aca="false">IF($A439="","",SUMIFS('الحضور والانصراف'!$J$2:$J$3001,'الحضور والانصراف'!$B$2:$B$3001,$A439,'الحضور والانصراف'!$A$2:$A$3001,"&gt;="&amp;$D$3,'الحضور والانصراف'!$A$2:$A$3001,"&lt;="&amp;$F$3))</f>
        <v/>
      </c>
      <c r="I439" s="22" t="str">
        <f aca="false">IF($A439="","",SUMIFS('الحضور والانصراف'!$K$2:$K$3001,'الحضور والانصراف'!$B$2:$B$3001,$A439,'الحضور والانصراف'!$A$2:$A$3001,"&gt;="&amp;$D$3,'الحضور والانصراف'!$A$2:$A$3001,"&lt;="&amp;$F$3))</f>
        <v/>
      </c>
      <c r="J439" s="22" t="str">
        <f aca="false">IF($A439="","",SUMIFS('الحضور والانصراف'!$L$2:$L$3001,'الحضور والانصراف'!$B$2:$B$3001,$A439,'الحضور والانصراف'!$A$2:$A$3001,"&gt;="&amp;$D$3,'الحضور والانصراف'!$A$2:$A$3001,"&lt;="&amp;$F$3))</f>
        <v/>
      </c>
      <c r="K439" s="21" t="str">
        <f aca="false">IF($A439="","",ROUND(SUMIFS('الحضور والانصراف'!$M$2:$M$3001,'الحضور والانصراف'!$B$2:$B$3001,$A439,'الحضور والانصراف'!$A$2:$A$3001,"&gt;="&amp;$D$3,'الحضور والانصراف'!$A$2:$A$3001,"&lt;="&amp;$F$3)/60,2))</f>
        <v/>
      </c>
      <c r="L439" s="21" t="str">
        <f aca="false">IF($A439="","",SUMIFS(المأموريات!$F$2:$F$1001,المأموريات!$A$2:$A$1001,$A439,المأموريات!$C$2:$C$1001,"&gt;="&amp;$D$3,المأموريات!$C$2:$C$1001,"&lt;="&amp;$F$3,المأموريات!$H$2:$H$1001,"موافق"))</f>
        <v/>
      </c>
      <c r="M439" s="24" t="str">
        <f aca="false">IF($A439="","",N(الموظفين!K435))</f>
        <v/>
      </c>
      <c r="N439" s="24" t="str">
        <f aca="false">IF($A439="","",SUMIFS('الحضور والانصراف'!$S$2:$S$3001,'الحضور والانصراف'!$B$2:$B$3001,$A439,'الحضور والانصراف'!$A$2:$A$3001,"&gt;="&amp;$D$3,'الحضور والانصراف'!$A$2:$A$3001,"&lt;="&amp;$F$3))</f>
        <v/>
      </c>
      <c r="O439" s="24" t="str">
        <f aca="false">IF($A439="","",SUMIFS('الحضور والانصراف'!$Q$2:$Q$3001,'الحضور والانصراف'!$B$2:$B$3001,$A439,'الحضور والانصراف'!$A$2:$A$3001,"&gt;="&amp;$D$3,'الحضور والانصراف'!$A$2:$A$3001,"&lt;="&amp;$F$3))</f>
        <v/>
      </c>
      <c r="P439" s="24" t="str">
        <f aca="false">IF($A439="","",SUMIFS('الحضور والانصراف'!$R$2:$R$3001,'الحضور والانصراف'!$B$2:$B$3001,$A439,'الحضور والانصراف'!$A$2:$A$3001,"&gt;="&amp;$D$3,'الحضور والانصراف'!$A$2:$A$3001,"&lt;="&amp;$F$3))</f>
        <v/>
      </c>
      <c r="Q439" s="24" t="str">
        <f aca="false">IF($A439="","",M439+N439-O439-P439)</f>
        <v/>
      </c>
    </row>
    <row r="440" customFormat="false" ht="15" hidden="false" customHeight="false" outlineLevel="0" collapsed="false">
      <c r="A440" s="18" t="str">
        <f aca="false">IF(الموظفين!A436="","",الموظفين!A436)</f>
        <v/>
      </c>
      <c r="B440" s="18" t="str">
        <f aca="false">IF($A440="","",الموظفين!B436)</f>
        <v/>
      </c>
      <c r="C440" s="18" t="str">
        <f aca="false">IF($A440="","",IF(الموظفين!C436="","",الموظفين!C436))</f>
        <v/>
      </c>
      <c r="D440" s="22" t="str">
        <f aca="false">IF($A440="","",COUNTIFS('الحضور والانصراف'!$B$2:$B$3001,$A440,'الحضور والانصراف'!$P$2:$P$3001,"حاضر",'الحضور والانصراف'!$A$2:$A$3001,"&gt;="&amp;$D$3,'الحضور والانصراف'!$A$2:$A$3001,"&lt;="&amp;$F$3)+COUNTIFS('الحضور والانصراف'!$B$2:$B$3001,$A440,'الحضور والانصراف'!$P$2:$P$3001,"متأخر",'الحضور والانصراف'!$A$2:$A$3001,"&gt;="&amp;$D$3,'الحضور والانصراف'!$A$2:$A$3001,"&lt;="&amp;$F$3)+COUNTIFS('الحضور والانصراف'!$B$2:$B$3001,$A440,'الحضور والانصراف'!$P$2:$P$3001,"بدون انصراف",'الحضور والانصراف'!$A$2:$A$3001,"&gt;="&amp;$D$3,'الحضور والانصراف'!$A$2:$A$3001,"&lt;="&amp;$F$3))</f>
        <v/>
      </c>
      <c r="E440" s="22" t="str">
        <f aca="false">IF($A440="","",COUNTIFS('الحضور والانصراف'!$B$2:$B$3001,$A440,'الحضور والانصراف'!$P$2:$P$3001,"متأخر",'الحضور والانصراف'!$A$2:$A$3001,"&gt;="&amp;$D$3,'الحضور والانصراف'!$A$2:$A$3001,"&lt;="&amp;$F$3))</f>
        <v/>
      </c>
      <c r="F440" s="22" t="str">
        <f aca="false">IF($A440="","",COUNTIFS('الحضور والانصراف'!$B$2:$B$3001,$A440,'الحضور والانصراف'!$P$2:$P$3001,"غائب",'الحضور والانصراف'!$A$2:$A$3001,"&gt;="&amp;$D$3,'الحضور والانصراف'!$A$2:$A$3001,"&lt;="&amp;$F$3)+COUNTIFS('الحضور والانصراف'!$B$2:$B$3001,$A440,'الحضور والانصراف'!$P$2:$P$3001,"غياب",'الحضور والانصراف'!$A$2:$A$3001,"&gt;="&amp;$D$3,'الحضور والانصراف'!$A$2:$A$3001,"&lt;="&amp;$F$3))</f>
        <v/>
      </c>
      <c r="G440" s="22" t="str">
        <f aca="false">IF($A440="","",SUMIFS(الإجازات!$I$2:$I$1001,الإجازات!$A$2:$A$1001,$A440,الإجازات!$G$2:$G$1001,"مقبولة"))</f>
        <v/>
      </c>
      <c r="H440" s="21" t="str">
        <f aca="false">IF($A440="","",SUMIFS('الحضور والانصراف'!$J$2:$J$3001,'الحضور والانصراف'!$B$2:$B$3001,$A440,'الحضور والانصراف'!$A$2:$A$3001,"&gt;="&amp;$D$3,'الحضور والانصراف'!$A$2:$A$3001,"&lt;="&amp;$F$3))</f>
        <v/>
      </c>
      <c r="I440" s="22" t="str">
        <f aca="false">IF($A440="","",SUMIFS('الحضور والانصراف'!$K$2:$K$3001,'الحضور والانصراف'!$B$2:$B$3001,$A440,'الحضور والانصراف'!$A$2:$A$3001,"&gt;="&amp;$D$3,'الحضور والانصراف'!$A$2:$A$3001,"&lt;="&amp;$F$3))</f>
        <v/>
      </c>
      <c r="J440" s="22" t="str">
        <f aca="false">IF($A440="","",SUMIFS('الحضور والانصراف'!$L$2:$L$3001,'الحضور والانصراف'!$B$2:$B$3001,$A440,'الحضور والانصراف'!$A$2:$A$3001,"&gt;="&amp;$D$3,'الحضور والانصراف'!$A$2:$A$3001,"&lt;="&amp;$F$3))</f>
        <v/>
      </c>
      <c r="K440" s="21" t="str">
        <f aca="false">IF($A440="","",ROUND(SUMIFS('الحضور والانصراف'!$M$2:$M$3001,'الحضور والانصراف'!$B$2:$B$3001,$A440,'الحضور والانصراف'!$A$2:$A$3001,"&gt;="&amp;$D$3,'الحضور والانصراف'!$A$2:$A$3001,"&lt;="&amp;$F$3)/60,2))</f>
        <v/>
      </c>
      <c r="L440" s="21" t="str">
        <f aca="false">IF($A440="","",SUMIFS(المأموريات!$F$2:$F$1001,المأموريات!$A$2:$A$1001,$A440,المأموريات!$C$2:$C$1001,"&gt;="&amp;$D$3,المأموريات!$C$2:$C$1001,"&lt;="&amp;$F$3,المأموريات!$H$2:$H$1001,"موافق"))</f>
        <v/>
      </c>
      <c r="M440" s="24" t="str">
        <f aca="false">IF($A440="","",N(الموظفين!K436))</f>
        <v/>
      </c>
      <c r="N440" s="24" t="str">
        <f aca="false">IF($A440="","",SUMIFS('الحضور والانصراف'!$S$2:$S$3001,'الحضور والانصراف'!$B$2:$B$3001,$A440,'الحضور والانصراف'!$A$2:$A$3001,"&gt;="&amp;$D$3,'الحضور والانصراف'!$A$2:$A$3001,"&lt;="&amp;$F$3))</f>
        <v/>
      </c>
      <c r="O440" s="24" t="str">
        <f aca="false">IF($A440="","",SUMIFS('الحضور والانصراف'!$Q$2:$Q$3001,'الحضور والانصراف'!$B$2:$B$3001,$A440,'الحضور والانصراف'!$A$2:$A$3001,"&gt;="&amp;$D$3,'الحضور والانصراف'!$A$2:$A$3001,"&lt;="&amp;$F$3))</f>
        <v/>
      </c>
      <c r="P440" s="24" t="str">
        <f aca="false">IF($A440="","",SUMIFS('الحضور والانصراف'!$R$2:$R$3001,'الحضور والانصراف'!$B$2:$B$3001,$A440,'الحضور والانصراف'!$A$2:$A$3001,"&gt;="&amp;$D$3,'الحضور والانصراف'!$A$2:$A$3001,"&lt;="&amp;$F$3))</f>
        <v/>
      </c>
      <c r="Q440" s="24" t="str">
        <f aca="false">IF($A440="","",M440+N440-O440-P440)</f>
        <v/>
      </c>
    </row>
    <row r="441" customFormat="false" ht="15" hidden="false" customHeight="false" outlineLevel="0" collapsed="false">
      <c r="A441" s="18" t="str">
        <f aca="false">IF(الموظفين!A437="","",الموظفين!A437)</f>
        <v/>
      </c>
      <c r="B441" s="18" t="str">
        <f aca="false">IF($A441="","",الموظفين!B437)</f>
        <v/>
      </c>
      <c r="C441" s="18" t="str">
        <f aca="false">IF($A441="","",IF(الموظفين!C437="","",الموظفين!C437))</f>
        <v/>
      </c>
      <c r="D441" s="22" t="str">
        <f aca="false">IF($A441="","",COUNTIFS('الحضور والانصراف'!$B$2:$B$3001,$A441,'الحضور والانصراف'!$P$2:$P$3001,"حاضر",'الحضور والانصراف'!$A$2:$A$3001,"&gt;="&amp;$D$3,'الحضور والانصراف'!$A$2:$A$3001,"&lt;="&amp;$F$3)+COUNTIFS('الحضور والانصراف'!$B$2:$B$3001,$A441,'الحضور والانصراف'!$P$2:$P$3001,"متأخر",'الحضور والانصراف'!$A$2:$A$3001,"&gt;="&amp;$D$3,'الحضور والانصراف'!$A$2:$A$3001,"&lt;="&amp;$F$3)+COUNTIFS('الحضور والانصراف'!$B$2:$B$3001,$A441,'الحضور والانصراف'!$P$2:$P$3001,"بدون انصراف",'الحضور والانصراف'!$A$2:$A$3001,"&gt;="&amp;$D$3,'الحضور والانصراف'!$A$2:$A$3001,"&lt;="&amp;$F$3))</f>
        <v/>
      </c>
      <c r="E441" s="22" t="str">
        <f aca="false">IF($A441="","",COUNTIFS('الحضور والانصراف'!$B$2:$B$3001,$A441,'الحضور والانصراف'!$P$2:$P$3001,"متأخر",'الحضور والانصراف'!$A$2:$A$3001,"&gt;="&amp;$D$3,'الحضور والانصراف'!$A$2:$A$3001,"&lt;="&amp;$F$3))</f>
        <v/>
      </c>
      <c r="F441" s="22" t="str">
        <f aca="false">IF($A441="","",COUNTIFS('الحضور والانصراف'!$B$2:$B$3001,$A441,'الحضور والانصراف'!$P$2:$P$3001,"غائب",'الحضور والانصراف'!$A$2:$A$3001,"&gt;="&amp;$D$3,'الحضور والانصراف'!$A$2:$A$3001,"&lt;="&amp;$F$3)+COUNTIFS('الحضور والانصراف'!$B$2:$B$3001,$A441,'الحضور والانصراف'!$P$2:$P$3001,"غياب",'الحضور والانصراف'!$A$2:$A$3001,"&gt;="&amp;$D$3,'الحضور والانصراف'!$A$2:$A$3001,"&lt;="&amp;$F$3))</f>
        <v/>
      </c>
      <c r="G441" s="22" t="str">
        <f aca="false">IF($A441="","",SUMIFS(الإجازات!$I$2:$I$1001,الإجازات!$A$2:$A$1001,$A441,الإجازات!$G$2:$G$1001,"مقبولة"))</f>
        <v/>
      </c>
      <c r="H441" s="21" t="str">
        <f aca="false">IF($A441="","",SUMIFS('الحضور والانصراف'!$J$2:$J$3001,'الحضور والانصراف'!$B$2:$B$3001,$A441,'الحضور والانصراف'!$A$2:$A$3001,"&gt;="&amp;$D$3,'الحضور والانصراف'!$A$2:$A$3001,"&lt;="&amp;$F$3))</f>
        <v/>
      </c>
      <c r="I441" s="22" t="str">
        <f aca="false">IF($A441="","",SUMIFS('الحضور والانصراف'!$K$2:$K$3001,'الحضور والانصراف'!$B$2:$B$3001,$A441,'الحضور والانصراف'!$A$2:$A$3001,"&gt;="&amp;$D$3,'الحضور والانصراف'!$A$2:$A$3001,"&lt;="&amp;$F$3))</f>
        <v/>
      </c>
      <c r="J441" s="22" t="str">
        <f aca="false">IF($A441="","",SUMIFS('الحضور والانصراف'!$L$2:$L$3001,'الحضور والانصراف'!$B$2:$B$3001,$A441,'الحضور والانصراف'!$A$2:$A$3001,"&gt;="&amp;$D$3,'الحضور والانصراف'!$A$2:$A$3001,"&lt;="&amp;$F$3))</f>
        <v/>
      </c>
      <c r="K441" s="21" t="str">
        <f aca="false">IF($A441="","",ROUND(SUMIFS('الحضور والانصراف'!$M$2:$M$3001,'الحضور والانصراف'!$B$2:$B$3001,$A441,'الحضور والانصراف'!$A$2:$A$3001,"&gt;="&amp;$D$3,'الحضور والانصراف'!$A$2:$A$3001,"&lt;="&amp;$F$3)/60,2))</f>
        <v/>
      </c>
      <c r="L441" s="21" t="str">
        <f aca="false">IF($A441="","",SUMIFS(المأموريات!$F$2:$F$1001,المأموريات!$A$2:$A$1001,$A441,المأموريات!$C$2:$C$1001,"&gt;="&amp;$D$3,المأموريات!$C$2:$C$1001,"&lt;="&amp;$F$3,المأموريات!$H$2:$H$1001,"موافق"))</f>
        <v/>
      </c>
      <c r="M441" s="24" t="str">
        <f aca="false">IF($A441="","",N(الموظفين!K437))</f>
        <v/>
      </c>
      <c r="N441" s="24" t="str">
        <f aca="false">IF($A441="","",SUMIFS('الحضور والانصراف'!$S$2:$S$3001,'الحضور والانصراف'!$B$2:$B$3001,$A441,'الحضور والانصراف'!$A$2:$A$3001,"&gt;="&amp;$D$3,'الحضور والانصراف'!$A$2:$A$3001,"&lt;="&amp;$F$3))</f>
        <v/>
      </c>
      <c r="O441" s="24" t="str">
        <f aca="false">IF($A441="","",SUMIFS('الحضور والانصراف'!$Q$2:$Q$3001,'الحضور والانصراف'!$B$2:$B$3001,$A441,'الحضور والانصراف'!$A$2:$A$3001,"&gt;="&amp;$D$3,'الحضور والانصراف'!$A$2:$A$3001,"&lt;="&amp;$F$3))</f>
        <v/>
      </c>
      <c r="P441" s="24" t="str">
        <f aca="false">IF($A441="","",SUMIFS('الحضور والانصراف'!$R$2:$R$3001,'الحضور والانصراف'!$B$2:$B$3001,$A441,'الحضور والانصراف'!$A$2:$A$3001,"&gt;="&amp;$D$3,'الحضور والانصراف'!$A$2:$A$3001,"&lt;="&amp;$F$3))</f>
        <v/>
      </c>
      <c r="Q441" s="24" t="str">
        <f aca="false">IF($A441="","",M441+N441-O441-P441)</f>
        <v/>
      </c>
    </row>
    <row r="442" customFormat="false" ht="15" hidden="false" customHeight="false" outlineLevel="0" collapsed="false">
      <c r="A442" s="18" t="str">
        <f aca="false">IF(الموظفين!A438="","",الموظفين!A438)</f>
        <v/>
      </c>
      <c r="B442" s="18" t="str">
        <f aca="false">IF($A442="","",الموظفين!B438)</f>
        <v/>
      </c>
      <c r="C442" s="18" t="str">
        <f aca="false">IF($A442="","",IF(الموظفين!C438="","",الموظفين!C438))</f>
        <v/>
      </c>
      <c r="D442" s="22" t="str">
        <f aca="false">IF($A442="","",COUNTIFS('الحضور والانصراف'!$B$2:$B$3001,$A442,'الحضور والانصراف'!$P$2:$P$3001,"حاضر",'الحضور والانصراف'!$A$2:$A$3001,"&gt;="&amp;$D$3,'الحضور والانصراف'!$A$2:$A$3001,"&lt;="&amp;$F$3)+COUNTIFS('الحضور والانصراف'!$B$2:$B$3001,$A442,'الحضور والانصراف'!$P$2:$P$3001,"متأخر",'الحضور والانصراف'!$A$2:$A$3001,"&gt;="&amp;$D$3,'الحضور والانصراف'!$A$2:$A$3001,"&lt;="&amp;$F$3)+COUNTIFS('الحضور والانصراف'!$B$2:$B$3001,$A442,'الحضور والانصراف'!$P$2:$P$3001,"بدون انصراف",'الحضور والانصراف'!$A$2:$A$3001,"&gt;="&amp;$D$3,'الحضور والانصراف'!$A$2:$A$3001,"&lt;="&amp;$F$3))</f>
        <v/>
      </c>
      <c r="E442" s="22" t="str">
        <f aca="false">IF($A442="","",COUNTIFS('الحضور والانصراف'!$B$2:$B$3001,$A442,'الحضور والانصراف'!$P$2:$P$3001,"متأخر",'الحضور والانصراف'!$A$2:$A$3001,"&gt;="&amp;$D$3,'الحضور والانصراف'!$A$2:$A$3001,"&lt;="&amp;$F$3))</f>
        <v/>
      </c>
      <c r="F442" s="22" t="str">
        <f aca="false">IF($A442="","",COUNTIFS('الحضور والانصراف'!$B$2:$B$3001,$A442,'الحضور والانصراف'!$P$2:$P$3001,"غائب",'الحضور والانصراف'!$A$2:$A$3001,"&gt;="&amp;$D$3,'الحضور والانصراف'!$A$2:$A$3001,"&lt;="&amp;$F$3)+COUNTIFS('الحضور والانصراف'!$B$2:$B$3001,$A442,'الحضور والانصراف'!$P$2:$P$3001,"غياب",'الحضور والانصراف'!$A$2:$A$3001,"&gt;="&amp;$D$3,'الحضور والانصراف'!$A$2:$A$3001,"&lt;="&amp;$F$3))</f>
        <v/>
      </c>
      <c r="G442" s="22" t="str">
        <f aca="false">IF($A442="","",SUMIFS(الإجازات!$I$2:$I$1001,الإجازات!$A$2:$A$1001,$A442,الإجازات!$G$2:$G$1001,"مقبولة"))</f>
        <v/>
      </c>
      <c r="H442" s="21" t="str">
        <f aca="false">IF($A442="","",SUMIFS('الحضور والانصراف'!$J$2:$J$3001,'الحضور والانصراف'!$B$2:$B$3001,$A442,'الحضور والانصراف'!$A$2:$A$3001,"&gt;="&amp;$D$3,'الحضور والانصراف'!$A$2:$A$3001,"&lt;="&amp;$F$3))</f>
        <v/>
      </c>
      <c r="I442" s="22" t="str">
        <f aca="false">IF($A442="","",SUMIFS('الحضور والانصراف'!$K$2:$K$3001,'الحضور والانصراف'!$B$2:$B$3001,$A442,'الحضور والانصراف'!$A$2:$A$3001,"&gt;="&amp;$D$3,'الحضور والانصراف'!$A$2:$A$3001,"&lt;="&amp;$F$3))</f>
        <v/>
      </c>
      <c r="J442" s="22" t="str">
        <f aca="false">IF($A442="","",SUMIFS('الحضور والانصراف'!$L$2:$L$3001,'الحضور والانصراف'!$B$2:$B$3001,$A442,'الحضور والانصراف'!$A$2:$A$3001,"&gt;="&amp;$D$3,'الحضور والانصراف'!$A$2:$A$3001,"&lt;="&amp;$F$3))</f>
        <v/>
      </c>
      <c r="K442" s="21" t="str">
        <f aca="false">IF($A442="","",ROUND(SUMIFS('الحضور والانصراف'!$M$2:$M$3001,'الحضور والانصراف'!$B$2:$B$3001,$A442,'الحضور والانصراف'!$A$2:$A$3001,"&gt;="&amp;$D$3,'الحضور والانصراف'!$A$2:$A$3001,"&lt;="&amp;$F$3)/60,2))</f>
        <v/>
      </c>
      <c r="L442" s="21" t="str">
        <f aca="false">IF($A442="","",SUMIFS(المأموريات!$F$2:$F$1001,المأموريات!$A$2:$A$1001,$A442,المأموريات!$C$2:$C$1001,"&gt;="&amp;$D$3,المأموريات!$C$2:$C$1001,"&lt;="&amp;$F$3,المأموريات!$H$2:$H$1001,"موافق"))</f>
        <v/>
      </c>
      <c r="M442" s="24" t="str">
        <f aca="false">IF($A442="","",N(الموظفين!K438))</f>
        <v/>
      </c>
      <c r="N442" s="24" t="str">
        <f aca="false">IF($A442="","",SUMIFS('الحضور والانصراف'!$S$2:$S$3001,'الحضور والانصراف'!$B$2:$B$3001,$A442,'الحضور والانصراف'!$A$2:$A$3001,"&gt;="&amp;$D$3,'الحضور والانصراف'!$A$2:$A$3001,"&lt;="&amp;$F$3))</f>
        <v/>
      </c>
      <c r="O442" s="24" t="str">
        <f aca="false">IF($A442="","",SUMIFS('الحضور والانصراف'!$Q$2:$Q$3001,'الحضور والانصراف'!$B$2:$B$3001,$A442,'الحضور والانصراف'!$A$2:$A$3001,"&gt;="&amp;$D$3,'الحضور والانصراف'!$A$2:$A$3001,"&lt;="&amp;$F$3))</f>
        <v/>
      </c>
      <c r="P442" s="24" t="str">
        <f aca="false">IF($A442="","",SUMIFS('الحضور والانصراف'!$R$2:$R$3001,'الحضور والانصراف'!$B$2:$B$3001,$A442,'الحضور والانصراف'!$A$2:$A$3001,"&gt;="&amp;$D$3,'الحضور والانصراف'!$A$2:$A$3001,"&lt;="&amp;$F$3))</f>
        <v/>
      </c>
      <c r="Q442" s="24" t="str">
        <f aca="false">IF($A442="","",M442+N442-O442-P442)</f>
        <v/>
      </c>
    </row>
    <row r="443" customFormat="false" ht="15" hidden="false" customHeight="false" outlineLevel="0" collapsed="false">
      <c r="A443" s="18" t="str">
        <f aca="false">IF(الموظفين!A439="","",الموظفين!A439)</f>
        <v/>
      </c>
      <c r="B443" s="18" t="str">
        <f aca="false">IF($A443="","",الموظفين!B439)</f>
        <v/>
      </c>
      <c r="C443" s="18" t="str">
        <f aca="false">IF($A443="","",IF(الموظفين!C439="","",الموظفين!C439))</f>
        <v/>
      </c>
      <c r="D443" s="22" t="str">
        <f aca="false">IF($A443="","",COUNTIFS('الحضور والانصراف'!$B$2:$B$3001,$A443,'الحضور والانصراف'!$P$2:$P$3001,"حاضر",'الحضور والانصراف'!$A$2:$A$3001,"&gt;="&amp;$D$3,'الحضور والانصراف'!$A$2:$A$3001,"&lt;="&amp;$F$3)+COUNTIFS('الحضور والانصراف'!$B$2:$B$3001,$A443,'الحضور والانصراف'!$P$2:$P$3001,"متأخر",'الحضور والانصراف'!$A$2:$A$3001,"&gt;="&amp;$D$3,'الحضور والانصراف'!$A$2:$A$3001,"&lt;="&amp;$F$3)+COUNTIFS('الحضور والانصراف'!$B$2:$B$3001,$A443,'الحضور والانصراف'!$P$2:$P$3001,"بدون انصراف",'الحضور والانصراف'!$A$2:$A$3001,"&gt;="&amp;$D$3,'الحضور والانصراف'!$A$2:$A$3001,"&lt;="&amp;$F$3))</f>
        <v/>
      </c>
      <c r="E443" s="22" t="str">
        <f aca="false">IF($A443="","",COUNTIFS('الحضور والانصراف'!$B$2:$B$3001,$A443,'الحضور والانصراف'!$P$2:$P$3001,"متأخر",'الحضور والانصراف'!$A$2:$A$3001,"&gt;="&amp;$D$3,'الحضور والانصراف'!$A$2:$A$3001,"&lt;="&amp;$F$3))</f>
        <v/>
      </c>
      <c r="F443" s="22" t="str">
        <f aca="false">IF($A443="","",COUNTIFS('الحضور والانصراف'!$B$2:$B$3001,$A443,'الحضور والانصراف'!$P$2:$P$3001,"غائب",'الحضور والانصراف'!$A$2:$A$3001,"&gt;="&amp;$D$3,'الحضور والانصراف'!$A$2:$A$3001,"&lt;="&amp;$F$3)+COUNTIFS('الحضور والانصراف'!$B$2:$B$3001,$A443,'الحضور والانصراف'!$P$2:$P$3001,"غياب",'الحضور والانصراف'!$A$2:$A$3001,"&gt;="&amp;$D$3,'الحضور والانصراف'!$A$2:$A$3001,"&lt;="&amp;$F$3))</f>
        <v/>
      </c>
      <c r="G443" s="22" t="str">
        <f aca="false">IF($A443="","",SUMIFS(الإجازات!$I$2:$I$1001,الإجازات!$A$2:$A$1001,$A443,الإجازات!$G$2:$G$1001,"مقبولة"))</f>
        <v/>
      </c>
      <c r="H443" s="21" t="str">
        <f aca="false">IF($A443="","",SUMIFS('الحضور والانصراف'!$J$2:$J$3001,'الحضور والانصراف'!$B$2:$B$3001,$A443,'الحضور والانصراف'!$A$2:$A$3001,"&gt;="&amp;$D$3,'الحضور والانصراف'!$A$2:$A$3001,"&lt;="&amp;$F$3))</f>
        <v/>
      </c>
      <c r="I443" s="22" t="str">
        <f aca="false">IF($A443="","",SUMIFS('الحضور والانصراف'!$K$2:$K$3001,'الحضور والانصراف'!$B$2:$B$3001,$A443,'الحضور والانصراف'!$A$2:$A$3001,"&gt;="&amp;$D$3,'الحضور والانصراف'!$A$2:$A$3001,"&lt;="&amp;$F$3))</f>
        <v/>
      </c>
      <c r="J443" s="22" t="str">
        <f aca="false">IF($A443="","",SUMIFS('الحضور والانصراف'!$L$2:$L$3001,'الحضور والانصراف'!$B$2:$B$3001,$A443,'الحضور والانصراف'!$A$2:$A$3001,"&gt;="&amp;$D$3,'الحضور والانصراف'!$A$2:$A$3001,"&lt;="&amp;$F$3))</f>
        <v/>
      </c>
      <c r="K443" s="21" t="str">
        <f aca="false">IF($A443="","",ROUND(SUMIFS('الحضور والانصراف'!$M$2:$M$3001,'الحضور والانصراف'!$B$2:$B$3001,$A443,'الحضور والانصراف'!$A$2:$A$3001,"&gt;="&amp;$D$3,'الحضور والانصراف'!$A$2:$A$3001,"&lt;="&amp;$F$3)/60,2))</f>
        <v/>
      </c>
      <c r="L443" s="21" t="str">
        <f aca="false">IF($A443="","",SUMIFS(المأموريات!$F$2:$F$1001,المأموريات!$A$2:$A$1001,$A443,المأموريات!$C$2:$C$1001,"&gt;="&amp;$D$3,المأموريات!$C$2:$C$1001,"&lt;="&amp;$F$3,المأموريات!$H$2:$H$1001,"موافق"))</f>
        <v/>
      </c>
      <c r="M443" s="24" t="str">
        <f aca="false">IF($A443="","",N(الموظفين!K439))</f>
        <v/>
      </c>
      <c r="N443" s="24" t="str">
        <f aca="false">IF($A443="","",SUMIFS('الحضور والانصراف'!$S$2:$S$3001,'الحضور والانصراف'!$B$2:$B$3001,$A443,'الحضور والانصراف'!$A$2:$A$3001,"&gt;="&amp;$D$3,'الحضور والانصراف'!$A$2:$A$3001,"&lt;="&amp;$F$3))</f>
        <v/>
      </c>
      <c r="O443" s="24" t="str">
        <f aca="false">IF($A443="","",SUMIFS('الحضور والانصراف'!$Q$2:$Q$3001,'الحضور والانصراف'!$B$2:$B$3001,$A443,'الحضور والانصراف'!$A$2:$A$3001,"&gt;="&amp;$D$3,'الحضور والانصراف'!$A$2:$A$3001,"&lt;="&amp;$F$3))</f>
        <v/>
      </c>
      <c r="P443" s="24" t="str">
        <f aca="false">IF($A443="","",SUMIFS('الحضور والانصراف'!$R$2:$R$3001,'الحضور والانصراف'!$B$2:$B$3001,$A443,'الحضور والانصراف'!$A$2:$A$3001,"&gt;="&amp;$D$3,'الحضور والانصراف'!$A$2:$A$3001,"&lt;="&amp;$F$3))</f>
        <v/>
      </c>
      <c r="Q443" s="24" t="str">
        <f aca="false">IF($A443="","",M443+N443-O443-P443)</f>
        <v/>
      </c>
    </row>
    <row r="444" customFormat="false" ht="15" hidden="false" customHeight="false" outlineLevel="0" collapsed="false">
      <c r="A444" s="18" t="str">
        <f aca="false">IF(الموظفين!A440="","",الموظفين!A440)</f>
        <v/>
      </c>
      <c r="B444" s="18" t="str">
        <f aca="false">IF($A444="","",الموظفين!B440)</f>
        <v/>
      </c>
      <c r="C444" s="18" t="str">
        <f aca="false">IF($A444="","",IF(الموظفين!C440="","",الموظفين!C440))</f>
        <v/>
      </c>
      <c r="D444" s="22" t="str">
        <f aca="false">IF($A444="","",COUNTIFS('الحضور والانصراف'!$B$2:$B$3001,$A444,'الحضور والانصراف'!$P$2:$P$3001,"حاضر",'الحضور والانصراف'!$A$2:$A$3001,"&gt;="&amp;$D$3,'الحضور والانصراف'!$A$2:$A$3001,"&lt;="&amp;$F$3)+COUNTIFS('الحضور والانصراف'!$B$2:$B$3001,$A444,'الحضور والانصراف'!$P$2:$P$3001,"متأخر",'الحضور والانصراف'!$A$2:$A$3001,"&gt;="&amp;$D$3,'الحضور والانصراف'!$A$2:$A$3001,"&lt;="&amp;$F$3)+COUNTIFS('الحضور والانصراف'!$B$2:$B$3001,$A444,'الحضور والانصراف'!$P$2:$P$3001,"بدون انصراف",'الحضور والانصراف'!$A$2:$A$3001,"&gt;="&amp;$D$3,'الحضور والانصراف'!$A$2:$A$3001,"&lt;="&amp;$F$3))</f>
        <v/>
      </c>
      <c r="E444" s="22" t="str">
        <f aca="false">IF($A444="","",COUNTIFS('الحضور والانصراف'!$B$2:$B$3001,$A444,'الحضور والانصراف'!$P$2:$P$3001,"متأخر",'الحضور والانصراف'!$A$2:$A$3001,"&gt;="&amp;$D$3,'الحضور والانصراف'!$A$2:$A$3001,"&lt;="&amp;$F$3))</f>
        <v/>
      </c>
      <c r="F444" s="22" t="str">
        <f aca="false">IF($A444="","",COUNTIFS('الحضور والانصراف'!$B$2:$B$3001,$A444,'الحضور والانصراف'!$P$2:$P$3001,"غائب",'الحضور والانصراف'!$A$2:$A$3001,"&gt;="&amp;$D$3,'الحضور والانصراف'!$A$2:$A$3001,"&lt;="&amp;$F$3)+COUNTIFS('الحضور والانصراف'!$B$2:$B$3001,$A444,'الحضور والانصراف'!$P$2:$P$3001,"غياب",'الحضور والانصراف'!$A$2:$A$3001,"&gt;="&amp;$D$3,'الحضور والانصراف'!$A$2:$A$3001,"&lt;="&amp;$F$3))</f>
        <v/>
      </c>
      <c r="G444" s="22" t="str">
        <f aca="false">IF($A444="","",SUMIFS(الإجازات!$I$2:$I$1001,الإجازات!$A$2:$A$1001,$A444,الإجازات!$G$2:$G$1001,"مقبولة"))</f>
        <v/>
      </c>
      <c r="H444" s="21" t="str">
        <f aca="false">IF($A444="","",SUMIFS('الحضور والانصراف'!$J$2:$J$3001,'الحضور والانصراف'!$B$2:$B$3001,$A444,'الحضور والانصراف'!$A$2:$A$3001,"&gt;="&amp;$D$3,'الحضور والانصراف'!$A$2:$A$3001,"&lt;="&amp;$F$3))</f>
        <v/>
      </c>
      <c r="I444" s="22" t="str">
        <f aca="false">IF($A444="","",SUMIFS('الحضور والانصراف'!$K$2:$K$3001,'الحضور والانصراف'!$B$2:$B$3001,$A444,'الحضور والانصراف'!$A$2:$A$3001,"&gt;="&amp;$D$3,'الحضور والانصراف'!$A$2:$A$3001,"&lt;="&amp;$F$3))</f>
        <v/>
      </c>
      <c r="J444" s="22" t="str">
        <f aca="false">IF($A444="","",SUMIFS('الحضور والانصراف'!$L$2:$L$3001,'الحضور والانصراف'!$B$2:$B$3001,$A444,'الحضور والانصراف'!$A$2:$A$3001,"&gt;="&amp;$D$3,'الحضور والانصراف'!$A$2:$A$3001,"&lt;="&amp;$F$3))</f>
        <v/>
      </c>
      <c r="K444" s="21" t="str">
        <f aca="false">IF($A444="","",ROUND(SUMIFS('الحضور والانصراف'!$M$2:$M$3001,'الحضور والانصراف'!$B$2:$B$3001,$A444,'الحضور والانصراف'!$A$2:$A$3001,"&gt;="&amp;$D$3,'الحضور والانصراف'!$A$2:$A$3001,"&lt;="&amp;$F$3)/60,2))</f>
        <v/>
      </c>
      <c r="L444" s="21" t="str">
        <f aca="false">IF($A444="","",SUMIFS(المأموريات!$F$2:$F$1001,المأموريات!$A$2:$A$1001,$A444,المأموريات!$C$2:$C$1001,"&gt;="&amp;$D$3,المأموريات!$C$2:$C$1001,"&lt;="&amp;$F$3,المأموريات!$H$2:$H$1001,"موافق"))</f>
        <v/>
      </c>
      <c r="M444" s="24" t="str">
        <f aca="false">IF($A444="","",N(الموظفين!K440))</f>
        <v/>
      </c>
      <c r="N444" s="24" t="str">
        <f aca="false">IF($A444="","",SUMIFS('الحضور والانصراف'!$S$2:$S$3001,'الحضور والانصراف'!$B$2:$B$3001,$A444,'الحضور والانصراف'!$A$2:$A$3001,"&gt;="&amp;$D$3,'الحضور والانصراف'!$A$2:$A$3001,"&lt;="&amp;$F$3))</f>
        <v/>
      </c>
      <c r="O444" s="24" t="str">
        <f aca="false">IF($A444="","",SUMIFS('الحضور والانصراف'!$Q$2:$Q$3001,'الحضور والانصراف'!$B$2:$B$3001,$A444,'الحضور والانصراف'!$A$2:$A$3001,"&gt;="&amp;$D$3,'الحضور والانصراف'!$A$2:$A$3001,"&lt;="&amp;$F$3))</f>
        <v/>
      </c>
      <c r="P444" s="24" t="str">
        <f aca="false">IF($A444="","",SUMIFS('الحضور والانصراف'!$R$2:$R$3001,'الحضور والانصراف'!$B$2:$B$3001,$A444,'الحضور والانصراف'!$A$2:$A$3001,"&gt;="&amp;$D$3,'الحضور والانصراف'!$A$2:$A$3001,"&lt;="&amp;$F$3))</f>
        <v/>
      </c>
      <c r="Q444" s="24" t="str">
        <f aca="false">IF($A444="","",M444+N444-O444-P444)</f>
        <v/>
      </c>
    </row>
    <row r="445" customFormat="false" ht="15" hidden="false" customHeight="false" outlineLevel="0" collapsed="false">
      <c r="A445" s="18" t="str">
        <f aca="false">IF(الموظفين!A441="","",الموظفين!A441)</f>
        <v/>
      </c>
      <c r="B445" s="18" t="str">
        <f aca="false">IF($A445="","",الموظفين!B441)</f>
        <v/>
      </c>
      <c r="C445" s="18" t="str">
        <f aca="false">IF($A445="","",IF(الموظفين!C441="","",الموظفين!C441))</f>
        <v/>
      </c>
      <c r="D445" s="22" t="str">
        <f aca="false">IF($A445="","",COUNTIFS('الحضور والانصراف'!$B$2:$B$3001,$A445,'الحضور والانصراف'!$P$2:$P$3001,"حاضر",'الحضور والانصراف'!$A$2:$A$3001,"&gt;="&amp;$D$3,'الحضور والانصراف'!$A$2:$A$3001,"&lt;="&amp;$F$3)+COUNTIFS('الحضور والانصراف'!$B$2:$B$3001,$A445,'الحضور والانصراف'!$P$2:$P$3001,"متأخر",'الحضور والانصراف'!$A$2:$A$3001,"&gt;="&amp;$D$3,'الحضور والانصراف'!$A$2:$A$3001,"&lt;="&amp;$F$3)+COUNTIFS('الحضور والانصراف'!$B$2:$B$3001,$A445,'الحضور والانصراف'!$P$2:$P$3001,"بدون انصراف",'الحضور والانصراف'!$A$2:$A$3001,"&gt;="&amp;$D$3,'الحضور والانصراف'!$A$2:$A$3001,"&lt;="&amp;$F$3))</f>
        <v/>
      </c>
      <c r="E445" s="22" t="str">
        <f aca="false">IF($A445="","",COUNTIFS('الحضور والانصراف'!$B$2:$B$3001,$A445,'الحضور والانصراف'!$P$2:$P$3001,"متأخر",'الحضور والانصراف'!$A$2:$A$3001,"&gt;="&amp;$D$3,'الحضور والانصراف'!$A$2:$A$3001,"&lt;="&amp;$F$3))</f>
        <v/>
      </c>
      <c r="F445" s="22" t="str">
        <f aca="false">IF($A445="","",COUNTIFS('الحضور والانصراف'!$B$2:$B$3001,$A445,'الحضور والانصراف'!$P$2:$P$3001,"غائب",'الحضور والانصراف'!$A$2:$A$3001,"&gt;="&amp;$D$3,'الحضور والانصراف'!$A$2:$A$3001,"&lt;="&amp;$F$3)+COUNTIFS('الحضور والانصراف'!$B$2:$B$3001,$A445,'الحضور والانصراف'!$P$2:$P$3001,"غياب",'الحضور والانصراف'!$A$2:$A$3001,"&gt;="&amp;$D$3,'الحضور والانصراف'!$A$2:$A$3001,"&lt;="&amp;$F$3))</f>
        <v/>
      </c>
      <c r="G445" s="22" t="str">
        <f aca="false">IF($A445="","",SUMIFS(الإجازات!$I$2:$I$1001,الإجازات!$A$2:$A$1001,$A445,الإجازات!$G$2:$G$1001,"مقبولة"))</f>
        <v/>
      </c>
      <c r="H445" s="21" t="str">
        <f aca="false">IF($A445="","",SUMIFS('الحضور والانصراف'!$J$2:$J$3001,'الحضور والانصراف'!$B$2:$B$3001,$A445,'الحضور والانصراف'!$A$2:$A$3001,"&gt;="&amp;$D$3,'الحضور والانصراف'!$A$2:$A$3001,"&lt;="&amp;$F$3))</f>
        <v/>
      </c>
      <c r="I445" s="22" t="str">
        <f aca="false">IF($A445="","",SUMIFS('الحضور والانصراف'!$K$2:$K$3001,'الحضور والانصراف'!$B$2:$B$3001,$A445,'الحضور والانصراف'!$A$2:$A$3001,"&gt;="&amp;$D$3,'الحضور والانصراف'!$A$2:$A$3001,"&lt;="&amp;$F$3))</f>
        <v/>
      </c>
      <c r="J445" s="22" t="str">
        <f aca="false">IF($A445="","",SUMIFS('الحضور والانصراف'!$L$2:$L$3001,'الحضور والانصراف'!$B$2:$B$3001,$A445,'الحضور والانصراف'!$A$2:$A$3001,"&gt;="&amp;$D$3,'الحضور والانصراف'!$A$2:$A$3001,"&lt;="&amp;$F$3))</f>
        <v/>
      </c>
      <c r="K445" s="21" t="str">
        <f aca="false">IF($A445="","",ROUND(SUMIFS('الحضور والانصراف'!$M$2:$M$3001,'الحضور والانصراف'!$B$2:$B$3001,$A445,'الحضور والانصراف'!$A$2:$A$3001,"&gt;="&amp;$D$3,'الحضور والانصراف'!$A$2:$A$3001,"&lt;="&amp;$F$3)/60,2))</f>
        <v/>
      </c>
      <c r="L445" s="21" t="str">
        <f aca="false">IF($A445="","",SUMIFS(المأموريات!$F$2:$F$1001,المأموريات!$A$2:$A$1001,$A445,المأموريات!$C$2:$C$1001,"&gt;="&amp;$D$3,المأموريات!$C$2:$C$1001,"&lt;="&amp;$F$3,المأموريات!$H$2:$H$1001,"موافق"))</f>
        <v/>
      </c>
      <c r="M445" s="24" t="str">
        <f aca="false">IF($A445="","",N(الموظفين!K441))</f>
        <v/>
      </c>
      <c r="N445" s="24" t="str">
        <f aca="false">IF($A445="","",SUMIFS('الحضور والانصراف'!$S$2:$S$3001,'الحضور والانصراف'!$B$2:$B$3001,$A445,'الحضور والانصراف'!$A$2:$A$3001,"&gt;="&amp;$D$3,'الحضور والانصراف'!$A$2:$A$3001,"&lt;="&amp;$F$3))</f>
        <v/>
      </c>
      <c r="O445" s="24" t="str">
        <f aca="false">IF($A445="","",SUMIFS('الحضور والانصراف'!$Q$2:$Q$3001,'الحضور والانصراف'!$B$2:$B$3001,$A445,'الحضور والانصراف'!$A$2:$A$3001,"&gt;="&amp;$D$3,'الحضور والانصراف'!$A$2:$A$3001,"&lt;="&amp;$F$3))</f>
        <v/>
      </c>
      <c r="P445" s="24" t="str">
        <f aca="false">IF($A445="","",SUMIFS('الحضور والانصراف'!$R$2:$R$3001,'الحضور والانصراف'!$B$2:$B$3001,$A445,'الحضور والانصراف'!$A$2:$A$3001,"&gt;="&amp;$D$3,'الحضور والانصراف'!$A$2:$A$3001,"&lt;="&amp;$F$3))</f>
        <v/>
      </c>
      <c r="Q445" s="24" t="str">
        <f aca="false">IF($A445="","",M445+N445-O445-P445)</f>
        <v/>
      </c>
    </row>
    <row r="446" customFormat="false" ht="15" hidden="false" customHeight="false" outlineLevel="0" collapsed="false">
      <c r="A446" s="18" t="str">
        <f aca="false">IF(الموظفين!A442="","",الموظفين!A442)</f>
        <v/>
      </c>
      <c r="B446" s="18" t="str">
        <f aca="false">IF($A446="","",الموظفين!B442)</f>
        <v/>
      </c>
      <c r="C446" s="18" t="str">
        <f aca="false">IF($A446="","",IF(الموظفين!C442="","",الموظفين!C442))</f>
        <v/>
      </c>
      <c r="D446" s="22" t="str">
        <f aca="false">IF($A446="","",COUNTIFS('الحضور والانصراف'!$B$2:$B$3001,$A446,'الحضور والانصراف'!$P$2:$P$3001,"حاضر",'الحضور والانصراف'!$A$2:$A$3001,"&gt;="&amp;$D$3,'الحضور والانصراف'!$A$2:$A$3001,"&lt;="&amp;$F$3)+COUNTIFS('الحضور والانصراف'!$B$2:$B$3001,$A446,'الحضور والانصراف'!$P$2:$P$3001,"متأخر",'الحضور والانصراف'!$A$2:$A$3001,"&gt;="&amp;$D$3,'الحضور والانصراف'!$A$2:$A$3001,"&lt;="&amp;$F$3)+COUNTIFS('الحضور والانصراف'!$B$2:$B$3001,$A446,'الحضور والانصراف'!$P$2:$P$3001,"بدون انصراف",'الحضور والانصراف'!$A$2:$A$3001,"&gt;="&amp;$D$3,'الحضور والانصراف'!$A$2:$A$3001,"&lt;="&amp;$F$3))</f>
        <v/>
      </c>
      <c r="E446" s="22" t="str">
        <f aca="false">IF($A446="","",COUNTIFS('الحضور والانصراف'!$B$2:$B$3001,$A446,'الحضور والانصراف'!$P$2:$P$3001,"متأخر",'الحضور والانصراف'!$A$2:$A$3001,"&gt;="&amp;$D$3,'الحضور والانصراف'!$A$2:$A$3001,"&lt;="&amp;$F$3))</f>
        <v/>
      </c>
      <c r="F446" s="22" t="str">
        <f aca="false">IF($A446="","",COUNTIFS('الحضور والانصراف'!$B$2:$B$3001,$A446,'الحضور والانصراف'!$P$2:$P$3001,"غائب",'الحضور والانصراف'!$A$2:$A$3001,"&gt;="&amp;$D$3,'الحضور والانصراف'!$A$2:$A$3001,"&lt;="&amp;$F$3)+COUNTIFS('الحضور والانصراف'!$B$2:$B$3001,$A446,'الحضور والانصراف'!$P$2:$P$3001,"غياب",'الحضور والانصراف'!$A$2:$A$3001,"&gt;="&amp;$D$3,'الحضور والانصراف'!$A$2:$A$3001,"&lt;="&amp;$F$3))</f>
        <v/>
      </c>
      <c r="G446" s="22" t="str">
        <f aca="false">IF($A446="","",SUMIFS(الإجازات!$I$2:$I$1001,الإجازات!$A$2:$A$1001,$A446,الإجازات!$G$2:$G$1001,"مقبولة"))</f>
        <v/>
      </c>
      <c r="H446" s="21" t="str">
        <f aca="false">IF($A446="","",SUMIFS('الحضور والانصراف'!$J$2:$J$3001,'الحضور والانصراف'!$B$2:$B$3001,$A446,'الحضور والانصراف'!$A$2:$A$3001,"&gt;="&amp;$D$3,'الحضور والانصراف'!$A$2:$A$3001,"&lt;="&amp;$F$3))</f>
        <v/>
      </c>
      <c r="I446" s="22" t="str">
        <f aca="false">IF($A446="","",SUMIFS('الحضور والانصراف'!$K$2:$K$3001,'الحضور والانصراف'!$B$2:$B$3001,$A446,'الحضور والانصراف'!$A$2:$A$3001,"&gt;="&amp;$D$3,'الحضور والانصراف'!$A$2:$A$3001,"&lt;="&amp;$F$3))</f>
        <v/>
      </c>
      <c r="J446" s="22" t="str">
        <f aca="false">IF($A446="","",SUMIFS('الحضور والانصراف'!$L$2:$L$3001,'الحضور والانصراف'!$B$2:$B$3001,$A446,'الحضور والانصراف'!$A$2:$A$3001,"&gt;="&amp;$D$3,'الحضور والانصراف'!$A$2:$A$3001,"&lt;="&amp;$F$3))</f>
        <v/>
      </c>
      <c r="K446" s="21" t="str">
        <f aca="false">IF($A446="","",ROUND(SUMIFS('الحضور والانصراف'!$M$2:$M$3001,'الحضور والانصراف'!$B$2:$B$3001,$A446,'الحضور والانصراف'!$A$2:$A$3001,"&gt;="&amp;$D$3,'الحضور والانصراف'!$A$2:$A$3001,"&lt;="&amp;$F$3)/60,2))</f>
        <v/>
      </c>
      <c r="L446" s="21" t="str">
        <f aca="false">IF($A446="","",SUMIFS(المأموريات!$F$2:$F$1001,المأموريات!$A$2:$A$1001,$A446,المأموريات!$C$2:$C$1001,"&gt;="&amp;$D$3,المأموريات!$C$2:$C$1001,"&lt;="&amp;$F$3,المأموريات!$H$2:$H$1001,"موافق"))</f>
        <v/>
      </c>
      <c r="M446" s="24" t="str">
        <f aca="false">IF($A446="","",N(الموظفين!K442))</f>
        <v/>
      </c>
      <c r="N446" s="24" t="str">
        <f aca="false">IF($A446="","",SUMIFS('الحضور والانصراف'!$S$2:$S$3001,'الحضور والانصراف'!$B$2:$B$3001,$A446,'الحضور والانصراف'!$A$2:$A$3001,"&gt;="&amp;$D$3,'الحضور والانصراف'!$A$2:$A$3001,"&lt;="&amp;$F$3))</f>
        <v/>
      </c>
      <c r="O446" s="24" t="str">
        <f aca="false">IF($A446="","",SUMIFS('الحضور والانصراف'!$Q$2:$Q$3001,'الحضور والانصراف'!$B$2:$B$3001,$A446,'الحضور والانصراف'!$A$2:$A$3001,"&gt;="&amp;$D$3,'الحضور والانصراف'!$A$2:$A$3001,"&lt;="&amp;$F$3))</f>
        <v/>
      </c>
      <c r="P446" s="24" t="str">
        <f aca="false">IF($A446="","",SUMIFS('الحضور والانصراف'!$R$2:$R$3001,'الحضور والانصراف'!$B$2:$B$3001,$A446,'الحضور والانصراف'!$A$2:$A$3001,"&gt;="&amp;$D$3,'الحضور والانصراف'!$A$2:$A$3001,"&lt;="&amp;$F$3))</f>
        <v/>
      </c>
      <c r="Q446" s="24" t="str">
        <f aca="false">IF($A446="","",M446+N446-O446-P446)</f>
        <v/>
      </c>
    </row>
    <row r="447" customFormat="false" ht="15" hidden="false" customHeight="false" outlineLevel="0" collapsed="false">
      <c r="A447" s="18" t="str">
        <f aca="false">IF(الموظفين!A443="","",الموظفين!A443)</f>
        <v/>
      </c>
      <c r="B447" s="18" t="str">
        <f aca="false">IF($A447="","",الموظفين!B443)</f>
        <v/>
      </c>
      <c r="C447" s="18" t="str">
        <f aca="false">IF($A447="","",IF(الموظفين!C443="","",الموظفين!C443))</f>
        <v/>
      </c>
      <c r="D447" s="22" t="str">
        <f aca="false">IF($A447="","",COUNTIFS('الحضور والانصراف'!$B$2:$B$3001,$A447,'الحضور والانصراف'!$P$2:$P$3001,"حاضر",'الحضور والانصراف'!$A$2:$A$3001,"&gt;="&amp;$D$3,'الحضور والانصراف'!$A$2:$A$3001,"&lt;="&amp;$F$3)+COUNTIFS('الحضور والانصراف'!$B$2:$B$3001,$A447,'الحضور والانصراف'!$P$2:$P$3001,"متأخر",'الحضور والانصراف'!$A$2:$A$3001,"&gt;="&amp;$D$3,'الحضور والانصراف'!$A$2:$A$3001,"&lt;="&amp;$F$3)+COUNTIFS('الحضور والانصراف'!$B$2:$B$3001,$A447,'الحضور والانصراف'!$P$2:$P$3001,"بدون انصراف",'الحضور والانصراف'!$A$2:$A$3001,"&gt;="&amp;$D$3,'الحضور والانصراف'!$A$2:$A$3001,"&lt;="&amp;$F$3))</f>
        <v/>
      </c>
      <c r="E447" s="22" t="str">
        <f aca="false">IF($A447="","",COUNTIFS('الحضور والانصراف'!$B$2:$B$3001,$A447,'الحضور والانصراف'!$P$2:$P$3001,"متأخر",'الحضور والانصراف'!$A$2:$A$3001,"&gt;="&amp;$D$3,'الحضور والانصراف'!$A$2:$A$3001,"&lt;="&amp;$F$3))</f>
        <v/>
      </c>
      <c r="F447" s="22" t="str">
        <f aca="false">IF($A447="","",COUNTIFS('الحضور والانصراف'!$B$2:$B$3001,$A447,'الحضور والانصراف'!$P$2:$P$3001,"غائب",'الحضور والانصراف'!$A$2:$A$3001,"&gt;="&amp;$D$3,'الحضور والانصراف'!$A$2:$A$3001,"&lt;="&amp;$F$3)+COUNTIFS('الحضور والانصراف'!$B$2:$B$3001,$A447,'الحضور والانصراف'!$P$2:$P$3001,"غياب",'الحضور والانصراف'!$A$2:$A$3001,"&gt;="&amp;$D$3,'الحضور والانصراف'!$A$2:$A$3001,"&lt;="&amp;$F$3))</f>
        <v/>
      </c>
      <c r="G447" s="22" t="str">
        <f aca="false">IF($A447="","",SUMIFS(الإجازات!$I$2:$I$1001,الإجازات!$A$2:$A$1001,$A447,الإجازات!$G$2:$G$1001,"مقبولة"))</f>
        <v/>
      </c>
      <c r="H447" s="21" t="str">
        <f aca="false">IF($A447="","",SUMIFS('الحضور والانصراف'!$J$2:$J$3001,'الحضور والانصراف'!$B$2:$B$3001,$A447,'الحضور والانصراف'!$A$2:$A$3001,"&gt;="&amp;$D$3,'الحضور والانصراف'!$A$2:$A$3001,"&lt;="&amp;$F$3))</f>
        <v/>
      </c>
      <c r="I447" s="22" t="str">
        <f aca="false">IF($A447="","",SUMIFS('الحضور والانصراف'!$K$2:$K$3001,'الحضور والانصراف'!$B$2:$B$3001,$A447,'الحضور والانصراف'!$A$2:$A$3001,"&gt;="&amp;$D$3,'الحضور والانصراف'!$A$2:$A$3001,"&lt;="&amp;$F$3))</f>
        <v/>
      </c>
      <c r="J447" s="22" t="str">
        <f aca="false">IF($A447="","",SUMIFS('الحضور والانصراف'!$L$2:$L$3001,'الحضور والانصراف'!$B$2:$B$3001,$A447,'الحضور والانصراف'!$A$2:$A$3001,"&gt;="&amp;$D$3,'الحضور والانصراف'!$A$2:$A$3001,"&lt;="&amp;$F$3))</f>
        <v/>
      </c>
      <c r="K447" s="21" t="str">
        <f aca="false">IF($A447="","",ROUND(SUMIFS('الحضور والانصراف'!$M$2:$M$3001,'الحضور والانصراف'!$B$2:$B$3001,$A447,'الحضور والانصراف'!$A$2:$A$3001,"&gt;="&amp;$D$3,'الحضور والانصراف'!$A$2:$A$3001,"&lt;="&amp;$F$3)/60,2))</f>
        <v/>
      </c>
      <c r="L447" s="21" t="str">
        <f aca="false">IF($A447="","",SUMIFS(المأموريات!$F$2:$F$1001,المأموريات!$A$2:$A$1001,$A447,المأموريات!$C$2:$C$1001,"&gt;="&amp;$D$3,المأموريات!$C$2:$C$1001,"&lt;="&amp;$F$3,المأموريات!$H$2:$H$1001,"موافق"))</f>
        <v/>
      </c>
      <c r="M447" s="24" t="str">
        <f aca="false">IF($A447="","",N(الموظفين!K443))</f>
        <v/>
      </c>
      <c r="N447" s="24" t="str">
        <f aca="false">IF($A447="","",SUMIFS('الحضور والانصراف'!$S$2:$S$3001,'الحضور والانصراف'!$B$2:$B$3001,$A447,'الحضور والانصراف'!$A$2:$A$3001,"&gt;="&amp;$D$3,'الحضور والانصراف'!$A$2:$A$3001,"&lt;="&amp;$F$3))</f>
        <v/>
      </c>
      <c r="O447" s="24" t="str">
        <f aca="false">IF($A447="","",SUMIFS('الحضور والانصراف'!$Q$2:$Q$3001,'الحضور والانصراف'!$B$2:$B$3001,$A447,'الحضور والانصراف'!$A$2:$A$3001,"&gt;="&amp;$D$3,'الحضور والانصراف'!$A$2:$A$3001,"&lt;="&amp;$F$3))</f>
        <v/>
      </c>
      <c r="P447" s="24" t="str">
        <f aca="false">IF($A447="","",SUMIFS('الحضور والانصراف'!$R$2:$R$3001,'الحضور والانصراف'!$B$2:$B$3001,$A447,'الحضور والانصراف'!$A$2:$A$3001,"&gt;="&amp;$D$3,'الحضور والانصراف'!$A$2:$A$3001,"&lt;="&amp;$F$3))</f>
        <v/>
      </c>
      <c r="Q447" s="24" t="str">
        <f aca="false">IF($A447="","",M447+N447-O447-P447)</f>
        <v/>
      </c>
    </row>
    <row r="448" customFormat="false" ht="15" hidden="false" customHeight="false" outlineLevel="0" collapsed="false">
      <c r="A448" s="18" t="str">
        <f aca="false">IF(الموظفين!A444="","",الموظفين!A444)</f>
        <v/>
      </c>
      <c r="B448" s="18" t="str">
        <f aca="false">IF($A448="","",الموظفين!B444)</f>
        <v/>
      </c>
      <c r="C448" s="18" t="str">
        <f aca="false">IF($A448="","",IF(الموظفين!C444="","",الموظفين!C444))</f>
        <v/>
      </c>
      <c r="D448" s="22" t="str">
        <f aca="false">IF($A448="","",COUNTIFS('الحضور والانصراف'!$B$2:$B$3001,$A448,'الحضور والانصراف'!$P$2:$P$3001,"حاضر",'الحضور والانصراف'!$A$2:$A$3001,"&gt;="&amp;$D$3,'الحضور والانصراف'!$A$2:$A$3001,"&lt;="&amp;$F$3)+COUNTIFS('الحضور والانصراف'!$B$2:$B$3001,$A448,'الحضور والانصراف'!$P$2:$P$3001,"متأخر",'الحضور والانصراف'!$A$2:$A$3001,"&gt;="&amp;$D$3,'الحضور والانصراف'!$A$2:$A$3001,"&lt;="&amp;$F$3)+COUNTIFS('الحضور والانصراف'!$B$2:$B$3001,$A448,'الحضور والانصراف'!$P$2:$P$3001,"بدون انصراف",'الحضور والانصراف'!$A$2:$A$3001,"&gt;="&amp;$D$3,'الحضور والانصراف'!$A$2:$A$3001,"&lt;="&amp;$F$3))</f>
        <v/>
      </c>
      <c r="E448" s="22" t="str">
        <f aca="false">IF($A448="","",COUNTIFS('الحضور والانصراف'!$B$2:$B$3001,$A448,'الحضور والانصراف'!$P$2:$P$3001,"متأخر",'الحضور والانصراف'!$A$2:$A$3001,"&gt;="&amp;$D$3,'الحضور والانصراف'!$A$2:$A$3001,"&lt;="&amp;$F$3))</f>
        <v/>
      </c>
      <c r="F448" s="22" t="str">
        <f aca="false">IF($A448="","",COUNTIFS('الحضور والانصراف'!$B$2:$B$3001,$A448,'الحضور والانصراف'!$P$2:$P$3001,"غائب",'الحضور والانصراف'!$A$2:$A$3001,"&gt;="&amp;$D$3,'الحضور والانصراف'!$A$2:$A$3001,"&lt;="&amp;$F$3)+COUNTIFS('الحضور والانصراف'!$B$2:$B$3001,$A448,'الحضور والانصراف'!$P$2:$P$3001,"غياب",'الحضور والانصراف'!$A$2:$A$3001,"&gt;="&amp;$D$3,'الحضور والانصراف'!$A$2:$A$3001,"&lt;="&amp;$F$3))</f>
        <v/>
      </c>
      <c r="G448" s="22" t="str">
        <f aca="false">IF($A448="","",SUMIFS(الإجازات!$I$2:$I$1001,الإجازات!$A$2:$A$1001,$A448,الإجازات!$G$2:$G$1001,"مقبولة"))</f>
        <v/>
      </c>
      <c r="H448" s="21" t="str">
        <f aca="false">IF($A448="","",SUMIFS('الحضور والانصراف'!$J$2:$J$3001,'الحضور والانصراف'!$B$2:$B$3001,$A448,'الحضور والانصراف'!$A$2:$A$3001,"&gt;="&amp;$D$3,'الحضور والانصراف'!$A$2:$A$3001,"&lt;="&amp;$F$3))</f>
        <v/>
      </c>
      <c r="I448" s="22" t="str">
        <f aca="false">IF($A448="","",SUMIFS('الحضور والانصراف'!$K$2:$K$3001,'الحضور والانصراف'!$B$2:$B$3001,$A448,'الحضور والانصراف'!$A$2:$A$3001,"&gt;="&amp;$D$3,'الحضور والانصراف'!$A$2:$A$3001,"&lt;="&amp;$F$3))</f>
        <v/>
      </c>
      <c r="J448" s="22" t="str">
        <f aca="false">IF($A448="","",SUMIFS('الحضور والانصراف'!$L$2:$L$3001,'الحضور والانصراف'!$B$2:$B$3001,$A448,'الحضور والانصراف'!$A$2:$A$3001,"&gt;="&amp;$D$3,'الحضور والانصراف'!$A$2:$A$3001,"&lt;="&amp;$F$3))</f>
        <v/>
      </c>
      <c r="K448" s="21" t="str">
        <f aca="false">IF($A448="","",ROUND(SUMIFS('الحضور والانصراف'!$M$2:$M$3001,'الحضور والانصراف'!$B$2:$B$3001,$A448,'الحضور والانصراف'!$A$2:$A$3001,"&gt;="&amp;$D$3,'الحضور والانصراف'!$A$2:$A$3001,"&lt;="&amp;$F$3)/60,2))</f>
        <v/>
      </c>
      <c r="L448" s="21" t="str">
        <f aca="false">IF($A448="","",SUMIFS(المأموريات!$F$2:$F$1001,المأموريات!$A$2:$A$1001,$A448,المأموريات!$C$2:$C$1001,"&gt;="&amp;$D$3,المأموريات!$C$2:$C$1001,"&lt;="&amp;$F$3,المأموريات!$H$2:$H$1001,"موافق"))</f>
        <v/>
      </c>
      <c r="M448" s="24" t="str">
        <f aca="false">IF($A448="","",N(الموظفين!K444))</f>
        <v/>
      </c>
      <c r="N448" s="24" t="str">
        <f aca="false">IF($A448="","",SUMIFS('الحضور والانصراف'!$S$2:$S$3001,'الحضور والانصراف'!$B$2:$B$3001,$A448,'الحضور والانصراف'!$A$2:$A$3001,"&gt;="&amp;$D$3,'الحضور والانصراف'!$A$2:$A$3001,"&lt;="&amp;$F$3))</f>
        <v/>
      </c>
      <c r="O448" s="24" t="str">
        <f aca="false">IF($A448="","",SUMIFS('الحضور والانصراف'!$Q$2:$Q$3001,'الحضور والانصراف'!$B$2:$B$3001,$A448,'الحضور والانصراف'!$A$2:$A$3001,"&gt;="&amp;$D$3,'الحضور والانصراف'!$A$2:$A$3001,"&lt;="&amp;$F$3))</f>
        <v/>
      </c>
      <c r="P448" s="24" t="str">
        <f aca="false">IF($A448="","",SUMIFS('الحضور والانصراف'!$R$2:$R$3001,'الحضور والانصراف'!$B$2:$B$3001,$A448,'الحضور والانصراف'!$A$2:$A$3001,"&gt;="&amp;$D$3,'الحضور والانصراف'!$A$2:$A$3001,"&lt;="&amp;$F$3))</f>
        <v/>
      </c>
      <c r="Q448" s="24" t="str">
        <f aca="false">IF($A448="","",M448+N448-O448-P448)</f>
        <v/>
      </c>
    </row>
    <row r="449" customFormat="false" ht="15" hidden="false" customHeight="false" outlineLevel="0" collapsed="false">
      <c r="A449" s="18" t="str">
        <f aca="false">IF(الموظفين!A445="","",الموظفين!A445)</f>
        <v/>
      </c>
      <c r="B449" s="18" t="str">
        <f aca="false">IF($A449="","",الموظفين!B445)</f>
        <v/>
      </c>
      <c r="C449" s="18" t="str">
        <f aca="false">IF($A449="","",IF(الموظفين!C445="","",الموظفين!C445))</f>
        <v/>
      </c>
      <c r="D449" s="22" t="str">
        <f aca="false">IF($A449="","",COUNTIFS('الحضور والانصراف'!$B$2:$B$3001,$A449,'الحضور والانصراف'!$P$2:$P$3001,"حاضر",'الحضور والانصراف'!$A$2:$A$3001,"&gt;="&amp;$D$3,'الحضور والانصراف'!$A$2:$A$3001,"&lt;="&amp;$F$3)+COUNTIFS('الحضور والانصراف'!$B$2:$B$3001,$A449,'الحضور والانصراف'!$P$2:$P$3001,"متأخر",'الحضور والانصراف'!$A$2:$A$3001,"&gt;="&amp;$D$3,'الحضور والانصراف'!$A$2:$A$3001,"&lt;="&amp;$F$3)+COUNTIFS('الحضور والانصراف'!$B$2:$B$3001,$A449,'الحضور والانصراف'!$P$2:$P$3001,"بدون انصراف",'الحضور والانصراف'!$A$2:$A$3001,"&gt;="&amp;$D$3,'الحضور والانصراف'!$A$2:$A$3001,"&lt;="&amp;$F$3))</f>
        <v/>
      </c>
      <c r="E449" s="22" t="str">
        <f aca="false">IF($A449="","",COUNTIFS('الحضور والانصراف'!$B$2:$B$3001,$A449,'الحضور والانصراف'!$P$2:$P$3001,"متأخر",'الحضور والانصراف'!$A$2:$A$3001,"&gt;="&amp;$D$3,'الحضور والانصراف'!$A$2:$A$3001,"&lt;="&amp;$F$3))</f>
        <v/>
      </c>
      <c r="F449" s="22" t="str">
        <f aca="false">IF($A449="","",COUNTIFS('الحضور والانصراف'!$B$2:$B$3001,$A449,'الحضور والانصراف'!$P$2:$P$3001,"غائب",'الحضور والانصراف'!$A$2:$A$3001,"&gt;="&amp;$D$3,'الحضور والانصراف'!$A$2:$A$3001,"&lt;="&amp;$F$3)+COUNTIFS('الحضور والانصراف'!$B$2:$B$3001,$A449,'الحضور والانصراف'!$P$2:$P$3001,"غياب",'الحضور والانصراف'!$A$2:$A$3001,"&gt;="&amp;$D$3,'الحضور والانصراف'!$A$2:$A$3001,"&lt;="&amp;$F$3))</f>
        <v/>
      </c>
      <c r="G449" s="22" t="str">
        <f aca="false">IF($A449="","",SUMIFS(الإجازات!$I$2:$I$1001,الإجازات!$A$2:$A$1001,$A449,الإجازات!$G$2:$G$1001,"مقبولة"))</f>
        <v/>
      </c>
      <c r="H449" s="21" t="str">
        <f aca="false">IF($A449="","",SUMIFS('الحضور والانصراف'!$J$2:$J$3001,'الحضور والانصراف'!$B$2:$B$3001,$A449,'الحضور والانصراف'!$A$2:$A$3001,"&gt;="&amp;$D$3,'الحضور والانصراف'!$A$2:$A$3001,"&lt;="&amp;$F$3))</f>
        <v/>
      </c>
      <c r="I449" s="22" t="str">
        <f aca="false">IF($A449="","",SUMIFS('الحضور والانصراف'!$K$2:$K$3001,'الحضور والانصراف'!$B$2:$B$3001,$A449,'الحضور والانصراف'!$A$2:$A$3001,"&gt;="&amp;$D$3,'الحضور والانصراف'!$A$2:$A$3001,"&lt;="&amp;$F$3))</f>
        <v/>
      </c>
      <c r="J449" s="22" t="str">
        <f aca="false">IF($A449="","",SUMIFS('الحضور والانصراف'!$L$2:$L$3001,'الحضور والانصراف'!$B$2:$B$3001,$A449,'الحضور والانصراف'!$A$2:$A$3001,"&gt;="&amp;$D$3,'الحضور والانصراف'!$A$2:$A$3001,"&lt;="&amp;$F$3))</f>
        <v/>
      </c>
      <c r="K449" s="21" t="str">
        <f aca="false">IF($A449="","",ROUND(SUMIFS('الحضور والانصراف'!$M$2:$M$3001,'الحضور والانصراف'!$B$2:$B$3001,$A449,'الحضور والانصراف'!$A$2:$A$3001,"&gt;="&amp;$D$3,'الحضور والانصراف'!$A$2:$A$3001,"&lt;="&amp;$F$3)/60,2))</f>
        <v/>
      </c>
      <c r="L449" s="21" t="str">
        <f aca="false">IF($A449="","",SUMIFS(المأموريات!$F$2:$F$1001,المأموريات!$A$2:$A$1001,$A449,المأموريات!$C$2:$C$1001,"&gt;="&amp;$D$3,المأموريات!$C$2:$C$1001,"&lt;="&amp;$F$3,المأموريات!$H$2:$H$1001,"موافق"))</f>
        <v/>
      </c>
      <c r="M449" s="24" t="str">
        <f aca="false">IF($A449="","",N(الموظفين!K445))</f>
        <v/>
      </c>
      <c r="N449" s="24" t="str">
        <f aca="false">IF($A449="","",SUMIFS('الحضور والانصراف'!$S$2:$S$3001,'الحضور والانصراف'!$B$2:$B$3001,$A449,'الحضور والانصراف'!$A$2:$A$3001,"&gt;="&amp;$D$3,'الحضور والانصراف'!$A$2:$A$3001,"&lt;="&amp;$F$3))</f>
        <v/>
      </c>
      <c r="O449" s="24" t="str">
        <f aca="false">IF($A449="","",SUMIFS('الحضور والانصراف'!$Q$2:$Q$3001,'الحضور والانصراف'!$B$2:$B$3001,$A449,'الحضور والانصراف'!$A$2:$A$3001,"&gt;="&amp;$D$3,'الحضور والانصراف'!$A$2:$A$3001,"&lt;="&amp;$F$3))</f>
        <v/>
      </c>
      <c r="P449" s="24" t="str">
        <f aca="false">IF($A449="","",SUMIFS('الحضور والانصراف'!$R$2:$R$3001,'الحضور والانصراف'!$B$2:$B$3001,$A449,'الحضور والانصراف'!$A$2:$A$3001,"&gt;="&amp;$D$3,'الحضور والانصراف'!$A$2:$A$3001,"&lt;="&amp;$F$3))</f>
        <v/>
      </c>
      <c r="Q449" s="24" t="str">
        <f aca="false">IF($A449="","",M449+N449-O449-P449)</f>
        <v/>
      </c>
    </row>
    <row r="450" customFormat="false" ht="15" hidden="false" customHeight="false" outlineLevel="0" collapsed="false">
      <c r="A450" s="18" t="str">
        <f aca="false">IF(الموظفين!A446="","",الموظفين!A446)</f>
        <v/>
      </c>
      <c r="B450" s="18" t="str">
        <f aca="false">IF($A450="","",الموظفين!B446)</f>
        <v/>
      </c>
      <c r="C450" s="18" t="str">
        <f aca="false">IF($A450="","",IF(الموظفين!C446="","",الموظفين!C446))</f>
        <v/>
      </c>
      <c r="D450" s="22" t="str">
        <f aca="false">IF($A450="","",COUNTIFS('الحضور والانصراف'!$B$2:$B$3001,$A450,'الحضور والانصراف'!$P$2:$P$3001,"حاضر",'الحضور والانصراف'!$A$2:$A$3001,"&gt;="&amp;$D$3,'الحضور والانصراف'!$A$2:$A$3001,"&lt;="&amp;$F$3)+COUNTIFS('الحضور والانصراف'!$B$2:$B$3001,$A450,'الحضور والانصراف'!$P$2:$P$3001,"متأخر",'الحضور والانصراف'!$A$2:$A$3001,"&gt;="&amp;$D$3,'الحضور والانصراف'!$A$2:$A$3001,"&lt;="&amp;$F$3)+COUNTIFS('الحضور والانصراف'!$B$2:$B$3001,$A450,'الحضور والانصراف'!$P$2:$P$3001,"بدون انصراف",'الحضور والانصراف'!$A$2:$A$3001,"&gt;="&amp;$D$3,'الحضور والانصراف'!$A$2:$A$3001,"&lt;="&amp;$F$3))</f>
        <v/>
      </c>
      <c r="E450" s="22" t="str">
        <f aca="false">IF($A450="","",COUNTIFS('الحضور والانصراف'!$B$2:$B$3001,$A450,'الحضور والانصراف'!$P$2:$P$3001,"متأخر",'الحضور والانصراف'!$A$2:$A$3001,"&gt;="&amp;$D$3,'الحضور والانصراف'!$A$2:$A$3001,"&lt;="&amp;$F$3))</f>
        <v/>
      </c>
      <c r="F450" s="22" t="str">
        <f aca="false">IF($A450="","",COUNTIFS('الحضور والانصراف'!$B$2:$B$3001,$A450,'الحضور والانصراف'!$P$2:$P$3001,"غائب",'الحضور والانصراف'!$A$2:$A$3001,"&gt;="&amp;$D$3,'الحضور والانصراف'!$A$2:$A$3001,"&lt;="&amp;$F$3)+COUNTIFS('الحضور والانصراف'!$B$2:$B$3001,$A450,'الحضور والانصراف'!$P$2:$P$3001,"غياب",'الحضور والانصراف'!$A$2:$A$3001,"&gt;="&amp;$D$3,'الحضور والانصراف'!$A$2:$A$3001,"&lt;="&amp;$F$3))</f>
        <v/>
      </c>
      <c r="G450" s="22" t="str">
        <f aca="false">IF($A450="","",SUMIFS(الإجازات!$I$2:$I$1001,الإجازات!$A$2:$A$1001,$A450,الإجازات!$G$2:$G$1001,"مقبولة"))</f>
        <v/>
      </c>
      <c r="H450" s="21" t="str">
        <f aca="false">IF($A450="","",SUMIFS('الحضور والانصراف'!$J$2:$J$3001,'الحضور والانصراف'!$B$2:$B$3001,$A450,'الحضور والانصراف'!$A$2:$A$3001,"&gt;="&amp;$D$3,'الحضور والانصراف'!$A$2:$A$3001,"&lt;="&amp;$F$3))</f>
        <v/>
      </c>
      <c r="I450" s="22" t="str">
        <f aca="false">IF($A450="","",SUMIFS('الحضور والانصراف'!$K$2:$K$3001,'الحضور والانصراف'!$B$2:$B$3001,$A450,'الحضور والانصراف'!$A$2:$A$3001,"&gt;="&amp;$D$3,'الحضور والانصراف'!$A$2:$A$3001,"&lt;="&amp;$F$3))</f>
        <v/>
      </c>
      <c r="J450" s="22" t="str">
        <f aca="false">IF($A450="","",SUMIFS('الحضور والانصراف'!$L$2:$L$3001,'الحضور والانصراف'!$B$2:$B$3001,$A450,'الحضور والانصراف'!$A$2:$A$3001,"&gt;="&amp;$D$3,'الحضور والانصراف'!$A$2:$A$3001,"&lt;="&amp;$F$3))</f>
        <v/>
      </c>
      <c r="K450" s="21" t="str">
        <f aca="false">IF($A450="","",ROUND(SUMIFS('الحضور والانصراف'!$M$2:$M$3001,'الحضور والانصراف'!$B$2:$B$3001,$A450,'الحضور والانصراف'!$A$2:$A$3001,"&gt;="&amp;$D$3,'الحضور والانصراف'!$A$2:$A$3001,"&lt;="&amp;$F$3)/60,2))</f>
        <v/>
      </c>
      <c r="L450" s="21" t="str">
        <f aca="false">IF($A450="","",SUMIFS(المأموريات!$F$2:$F$1001,المأموريات!$A$2:$A$1001,$A450,المأموريات!$C$2:$C$1001,"&gt;="&amp;$D$3,المأموريات!$C$2:$C$1001,"&lt;="&amp;$F$3,المأموريات!$H$2:$H$1001,"موافق"))</f>
        <v/>
      </c>
      <c r="M450" s="24" t="str">
        <f aca="false">IF($A450="","",N(الموظفين!K446))</f>
        <v/>
      </c>
      <c r="N450" s="24" t="str">
        <f aca="false">IF($A450="","",SUMIFS('الحضور والانصراف'!$S$2:$S$3001,'الحضور والانصراف'!$B$2:$B$3001,$A450,'الحضور والانصراف'!$A$2:$A$3001,"&gt;="&amp;$D$3,'الحضور والانصراف'!$A$2:$A$3001,"&lt;="&amp;$F$3))</f>
        <v/>
      </c>
      <c r="O450" s="24" t="str">
        <f aca="false">IF($A450="","",SUMIFS('الحضور والانصراف'!$Q$2:$Q$3001,'الحضور والانصراف'!$B$2:$B$3001,$A450,'الحضور والانصراف'!$A$2:$A$3001,"&gt;="&amp;$D$3,'الحضور والانصراف'!$A$2:$A$3001,"&lt;="&amp;$F$3))</f>
        <v/>
      </c>
      <c r="P450" s="24" t="str">
        <f aca="false">IF($A450="","",SUMIFS('الحضور والانصراف'!$R$2:$R$3001,'الحضور والانصراف'!$B$2:$B$3001,$A450,'الحضور والانصراف'!$A$2:$A$3001,"&gt;="&amp;$D$3,'الحضور والانصراف'!$A$2:$A$3001,"&lt;="&amp;$F$3))</f>
        <v/>
      </c>
      <c r="Q450" s="24" t="str">
        <f aca="false">IF($A450="","",M450+N450-O450-P450)</f>
        <v/>
      </c>
    </row>
    <row r="451" customFormat="false" ht="15" hidden="false" customHeight="false" outlineLevel="0" collapsed="false">
      <c r="A451" s="18" t="str">
        <f aca="false">IF(الموظفين!A447="","",الموظفين!A447)</f>
        <v/>
      </c>
      <c r="B451" s="18" t="str">
        <f aca="false">IF($A451="","",الموظفين!B447)</f>
        <v/>
      </c>
      <c r="C451" s="18" t="str">
        <f aca="false">IF($A451="","",IF(الموظفين!C447="","",الموظفين!C447))</f>
        <v/>
      </c>
      <c r="D451" s="22" t="str">
        <f aca="false">IF($A451="","",COUNTIFS('الحضور والانصراف'!$B$2:$B$3001,$A451,'الحضور والانصراف'!$P$2:$P$3001,"حاضر",'الحضور والانصراف'!$A$2:$A$3001,"&gt;="&amp;$D$3,'الحضور والانصراف'!$A$2:$A$3001,"&lt;="&amp;$F$3)+COUNTIFS('الحضور والانصراف'!$B$2:$B$3001,$A451,'الحضور والانصراف'!$P$2:$P$3001,"متأخر",'الحضور والانصراف'!$A$2:$A$3001,"&gt;="&amp;$D$3,'الحضور والانصراف'!$A$2:$A$3001,"&lt;="&amp;$F$3)+COUNTIFS('الحضور والانصراف'!$B$2:$B$3001,$A451,'الحضور والانصراف'!$P$2:$P$3001,"بدون انصراف",'الحضور والانصراف'!$A$2:$A$3001,"&gt;="&amp;$D$3,'الحضور والانصراف'!$A$2:$A$3001,"&lt;="&amp;$F$3))</f>
        <v/>
      </c>
      <c r="E451" s="22" t="str">
        <f aca="false">IF($A451="","",COUNTIFS('الحضور والانصراف'!$B$2:$B$3001,$A451,'الحضور والانصراف'!$P$2:$P$3001,"متأخر",'الحضور والانصراف'!$A$2:$A$3001,"&gt;="&amp;$D$3,'الحضور والانصراف'!$A$2:$A$3001,"&lt;="&amp;$F$3))</f>
        <v/>
      </c>
      <c r="F451" s="22" t="str">
        <f aca="false">IF($A451="","",COUNTIFS('الحضور والانصراف'!$B$2:$B$3001,$A451,'الحضور والانصراف'!$P$2:$P$3001,"غائب",'الحضور والانصراف'!$A$2:$A$3001,"&gt;="&amp;$D$3,'الحضور والانصراف'!$A$2:$A$3001,"&lt;="&amp;$F$3)+COUNTIFS('الحضور والانصراف'!$B$2:$B$3001,$A451,'الحضور والانصراف'!$P$2:$P$3001,"غياب",'الحضور والانصراف'!$A$2:$A$3001,"&gt;="&amp;$D$3,'الحضور والانصراف'!$A$2:$A$3001,"&lt;="&amp;$F$3))</f>
        <v/>
      </c>
      <c r="G451" s="22" t="str">
        <f aca="false">IF($A451="","",SUMIFS(الإجازات!$I$2:$I$1001,الإجازات!$A$2:$A$1001,$A451,الإجازات!$G$2:$G$1001,"مقبولة"))</f>
        <v/>
      </c>
      <c r="H451" s="21" t="str">
        <f aca="false">IF($A451="","",SUMIFS('الحضور والانصراف'!$J$2:$J$3001,'الحضور والانصراف'!$B$2:$B$3001,$A451,'الحضور والانصراف'!$A$2:$A$3001,"&gt;="&amp;$D$3,'الحضور والانصراف'!$A$2:$A$3001,"&lt;="&amp;$F$3))</f>
        <v/>
      </c>
      <c r="I451" s="22" t="str">
        <f aca="false">IF($A451="","",SUMIFS('الحضور والانصراف'!$K$2:$K$3001,'الحضور والانصراف'!$B$2:$B$3001,$A451,'الحضور والانصراف'!$A$2:$A$3001,"&gt;="&amp;$D$3,'الحضور والانصراف'!$A$2:$A$3001,"&lt;="&amp;$F$3))</f>
        <v/>
      </c>
      <c r="J451" s="22" t="str">
        <f aca="false">IF($A451="","",SUMIFS('الحضور والانصراف'!$L$2:$L$3001,'الحضور والانصراف'!$B$2:$B$3001,$A451,'الحضور والانصراف'!$A$2:$A$3001,"&gt;="&amp;$D$3,'الحضور والانصراف'!$A$2:$A$3001,"&lt;="&amp;$F$3))</f>
        <v/>
      </c>
      <c r="K451" s="21" t="str">
        <f aca="false">IF($A451="","",ROUND(SUMIFS('الحضور والانصراف'!$M$2:$M$3001,'الحضور والانصراف'!$B$2:$B$3001,$A451,'الحضور والانصراف'!$A$2:$A$3001,"&gt;="&amp;$D$3,'الحضور والانصراف'!$A$2:$A$3001,"&lt;="&amp;$F$3)/60,2))</f>
        <v/>
      </c>
      <c r="L451" s="21" t="str">
        <f aca="false">IF($A451="","",SUMIFS(المأموريات!$F$2:$F$1001,المأموريات!$A$2:$A$1001,$A451,المأموريات!$C$2:$C$1001,"&gt;="&amp;$D$3,المأموريات!$C$2:$C$1001,"&lt;="&amp;$F$3,المأموريات!$H$2:$H$1001,"موافق"))</f>
        <v/>
      </c>
      <c r="M451" s="24" t="str">
        <f aca="false">IF($A451="","",N(الموظفين!K447))</f>
        <v/>
      </c>
      <c r="N451" s="24" t="str">
        <f aca="false">IF($A451="","",SUMIFS('الحضور والانصراف'!$S$2:$S$3001,'الحضور والانصراف'!$B$2:$B$3001,$A451,'الحضور والانصراف'!$A$2:$A$3001,"&gt;="&amp;$D$3,'الحضور والانصراف'!$A$2:$A$3001,"&lt;="&amp;$F$3))</f>
        <v/>
      </c>
      <c r="O451" s="24" t="str">
        <f aca="false">IF($A451="","",SUMIFS('الحضور والانصراف'!$Q$2:$Q$3001,'الحضور والانصراف'!$B$2:$B$3001,$A451,'الحضور والانصراف'!$A$2:$A$3001,"&gt;="&amp;$D$3,'الحضور والانصراف'!$A$2:$A$3001,"&lt;="&amp;$F$3))</f>
        <v/>
      </c>
      <c r="P451" s="24" t="str">
        <f aca="false">IF($A451="","",SUMIFS('الحضور والانصراف'!$R$2:$R$3001,'الحضور والانصراف'!$B$2:$B$3001,$A451,'الحضور والانصراف'!$A$2:$A$3001,"&gt;="&amp;$D$3,'الحضور والانصراف'!$A$2:$A$3001,"&lt;="&amp;$F$3))</f>
        <v/>
      </c>
      <c r="Q451" s="24" t="str">
        <f aca="false">IF($A451="","",M451+N451-O451-P451)</f>
        <v/>
      </c>
    </row>
    <row r="452" customFormat="false" ht="15" hidden="false" customHeight="false" outlineLevel="0" collapsed="false">
      <c r="A452" s="18" t="str">
        <f aca="false">IF(الموظفين!A448="","",الموظفين!A448)</f>
        <v/>
      </c>
      <c r="B452" s="18" t="str">
        <f aca="false">IF($A452="","",الموظفين!B448)</f>
        <v/>
      </c>
      <c r="C452" s="18" t="str">
        <f aca="false">IF($A452="","",IF(الموظفين!C448="","",الموظفين!C448))</f>
        <v/>
      </c>
      <c r="D452" s="22" t="str">
        <f aca="false">IF($A452="","",COUNTIFS('الحضور والانصراف'!$B$2:$B$3001,$A452,'الحضور والانصراف'!$P$2:$P$3001,"حاضر",'الحضور والانصراف'!$A$2:$A$3001,"&gt;="&amp;$D$3,'الحضور والانصراف'!$A$2:$A$3001,"&lt;="&amp;$F$3)+COUNTIFS('الحضور والانصراف'!$B$2:$B$3001,$A452,'الحضور والانصراف'!$P$2:$P$3001,"متأخر",'الحضور والانصراف'!$A$2:$A$3001,"&gt;="&amp;$D$3,'الحضور والانصراف'!$A$2:$A$3001,"&lt;="&amp;$F$3)+COUNTIFS('الحضور والانصراف'!$B$2:$B$3001,$A452,'الحضور والانصراف'!$P$2:$P$3001,"بدون انصراف",'الحضور والانصراف'!$A$2:$A$3001,"&gt;="&amp;$D$3,'الحضور والانصراف'!$A$2:$A$3001,"&lt;="&amp;$F$3))</f>
        <v/>
      </c>
      <c r="E452" s="22" t="str">
        <f aca="false">IF($A452="","",COUNTIFS('الحضور والانصراف'!$B$2:$B$3001,$A452,'الحضور والانصراف'!$P$2:$P$3001,"متأخر",'الحضور والانصراف'!$A$2:$A$3001,"&gt;="&amp;$D$3,'الحضور والانصراف'!$A$2:$A$3001,"&lt;="&amp;$F$3))</f>
        <v/>
      </c>
      <c r="F452" s="22" t="str">
        <f aca="false">IF($A452="","",COUNTIFS('الحضور والانصراف'!$B$2:$B$3001,$A452,'الحضور والانصراف'!$P$2:$P$3001,"غائب",'الحضور والانصراف'!$A$2:$A$3001,"&gt;="&amp;$D$3,'الحضور والانصراف'!$A$2:$A$3001,"&lt;="&amp;$F$3)+COUNTIFS('الحضور والانصراف'!$B$2:$B$3001,$A452,'الحضور والانصراف'!$P$2:$P$3001,"غياب",'الحضور والانصراف'!$A$2:$A$3001,"&gt;="&amp;$D$3,'الحضور والانصراف'!$A$2:$A$3001,"&lt;="&amp;$F$3))</f>
        <v/>
      </c>
      <c r="G452" s="22" t="str">
        <f aca="false">IF($A452="","",SUMIFS(الإجازات!$I$2:$I$1001,الإجازات!$A$2:$A$1001,$A452,الإجازات!$G$2:$G$1001,"مقبولة"))</f>
        <v/>
      </c>
      <c r="H452" s="21" t="str">
        <f aca="false">IF($A452="","",SUMIFS('الحضور والانصراف'!$J$2:$J$3001,'الحضور والانصراف'!$B$2:$B$3001,$A452,'الحضور والانصراف'!$A$2:$A$3001,"&gt;="&amp;$D$3,'الحضور والانصراف'!$A$2:$A$3001,"&lt;="&amp;$F$3))</f>
        <v/>
      </c>
      <c r="I452" s="22" t="str">
        <f aca="false">IF($A452="","",SUMIFS('الحضور والانصراف'!$K$2:$K$3001,'الحضور والانصراف'!$B$2:$B$3001,$A452,'الحضور والانصراف'!$A$2:$A$3001,"&gt;="&amp;$D$3,'الحضور والانصراف'!$A$2:$A$3001,"&lt;="&amp;$F$3))</f>
        <v/>
      </c>
      <c r="J452" s="22" t="str">
        <f aca="false">IF($A452="","",SUMIFS('الحضور والانصراف'!$L$2:$L$3001,'الحضور والانصراف'!$B$2:$B$3001,$A452,'الحضور والانصراف'!$A$2:$A$3001,"&gt;="&amp;$D$3,'الحضور والانصراف'!$A$2:$A$3001,"&lt;="&amp;$F$3))</f>
        <v/>
      </c>
      <c r="K452" s="21" t="str">
        <f aca="false">IF($A452="","",ROUND(SUMIFS('الحضور والانصراف'!$M$2:$M$3001,'الحضور والانصراف'!$B$2:$B$3001,$A452,'الحضور والانصراف'!$A$2:$A$3001,"&gt;="&amp;$D$3,'الحضور والانصراف'!$A$2:$A$3001,"&lt;="&amp;$F$3)/60,2))</f>
        <v/>
      </c>
      <c r="L452" s="21" t="str">
        <f aca="false">IF($A452="","",SUMIFS(المأموريات!$F$2:$F$1001,المأموريات!$A$2:$A$1001,$A452,المأموريات!$C$2:$C$1001,"&gt;="&amp;$D$3,المأموريات!$C$2:$C$1001,"&lt;="&amp;$F$3,المأموريات!$H$2:$H$1001,"موافق"))</f>
        <v/>
      </c>
      <c r="M452" s="24" t="str">
        <f aca="false">IF($A452="","",N(الموظفين!K448))</f>
        <v/>
      </c>
      <c r="N452" s="24" t="str">
        <f aca="false">IF($A452="","",SUMIFS('الحضور والانصراف'!$S$2:$S$3001,'الحضور والانصراف'!$B$2:$B$3001,$A452,'الحضور والانصراف'!$A$2:$A$3001,"&gt;="&amp;$D$3,'الحضور والانصراف'!$A$2:$A$3001,"&lt;="&amp;$F$3))</f>
        <v/>
      </c>
      <c r="O452" s="24" t="str">
        <f aca="false">IF($A452="","",SUMIFS('الحضور والانصراف'!$Q$2:$Q$3001,'الحضور والانصراف'!$B$2:$B$3001,$A452,'الحضور والانصراف'!$A$2:$A$3001,"&gt;="&amp;$D$3,'الحضور والانصراف'!$A$2:$A$3001,"&lt;="&amp;$F$3))</f>
        <v/>
      </c>
      <c r="P452" s="24" t="str">
        <f aca="false">IF($A452="","",SUMIFS('الحضور والانصراف'!$R$2:$R$3001,'الحضور والانصراف'!$B$2:$B$3001,$A452,'الحضور والانصراف'!$A$2:$A$3001,"&gt;="&amp;$D$3,'الحضور والانصراف'!$A$2:$A$3001,"&lt;="&amp;$F$3))</f>
        <v/>
      </c>
      <c r="Q452" s="24" t="str">
        <f aca="false">IF($A452="","",M452+N452-O452-P452)</f>
        <v/>
      </c>
    </row>
    <row r="453" customFormat="false" ht="15" hidden="false" customHeight="false" outlineLevel="0" collapsed="false">
      <c r="A453" s="18" t="str">
        <f aca="false">IF(الموظفين!A449="","",الموظفين!A449)</f>
        <v/>
      </c>
      <c r="B453" s="18" t="str">
        <f aca="false">IF($A453="","",الموظفين!B449)</f>
        <v/>
      </c>
      <c r="C453" s="18" t="str">
        <f aca="false">IF($A453="","",IF(الموظفين!C449="","",الموظفين!C449))</f>
        <v/>
      </c>
      <c r="D453" s="22" t="str">
        <f aca="false">IF($A453="","",COUNTIFS('الحضور والانصراف'!$B$2:$B$3001,$A453,'الحضور والانصراف'!$P$2:$P$3001,"حاضر",'الحضور والانصراف'!$A$2:$A$3001,"&gt;="&amp;$D$3,'الحضور والانصراف'!$A$2:$A$3001,"&lt;="&amp;$F$3)+COUNTIFS('الحضور والانصراف'!$B$2:$B$3001,$A453,'الحضور والانصراف'!$P$2:$P$3001,"متأخر",'الحضور والانصراف'!$A$2:$A$3001,"&gt;="&amp;$D$3,'الحضور والانصراف'!$A$2:$A$3001,"&lt;="&amp;$F$3)+COUNTIFS('الحضور والانصراف'!$B$2:$B$3001,$A453,'الحضور والانصراف'!$P$2:$P$3001,"بدون انصراف",'الحضور والانصراف'!$A$2:$A$3001,"&gt;="&amp;$D$3,'الحضور والانصراف'!$A$2:$A$3001,"&lt;="&amp;$F$3))</f>
        <v/>
      </c>
      <c r="E453" s="22" t="str">
        <f aca="false">IF($A453="","",COUNTIFS('الحضور والانصراف'!$B$2:$B$3001,$A453,'الحضور والانصراف'!$P$2:$P$3001,"متأخر",'الحضور والانصراف'!$A$2:$A$3001,"&gt;="&amp;$D$3,'الحضور والانصراف'!$A$2:$A$3001,"&lt;="&amp;$F$3))</f>
        <v/>
      </c>
      <c r="F453" s="22" t="str">
        <f aca="false">IF($A453="","",COUNTIFS('الحضور والانصراف'!$B$2:$B$3001,$A453,'الحضور والانصراف'!$P$2:$P$3001,"غائب",'الحضور والانصراف'!$A$2:$A$3001,"&gt;="&amp;$D$3,'الحضور والانصراف'!$A$2:$A$3001,"&lt;="&amp;$F$3)+COUNTIFS('الحضور والانصراف'!$B$2:$B$3001,$A453,'الحضور والانصراف'!$P$2:$P$3001,"غياب",'الحضور والانصراف'!$A$2:$A$3001,"&gt;="&amp;$D$3,'الحضور والانصراف'!$A$2:$A$3001,"&lt;="&amp;$F$3))</f>
        <v/>
      </c>
      <c r="G453" s="22" t="str">
        <f aca="false">IF($A453="","",SUMIFS(الإجازات!$I$2:$I$1001,الإجازات!$A$2:$A$1001,$A453,الإجازات!$G$2:$G$1001,"مقبولة"))</f>
        <v/>
      </c>
      <c r="H453" s="21" t="str">
        <f aca="false">IF($A453="","",SUMIFS('الحضور والانصراف'!$J$2:$J$3001,'الحضور والانصراف'!$B$2:$B$3001,$A453,'الحضور والانصراف'!$A$2:$A$3001,"&gt;="&amp;$D$3,'الحضور والانصراف'!$A$2:$A$3001,"&lt;="&amp;$F$3))</f>
        <v/>
      </c>
      <c r="I453" s="22" t="str">
        <f aca="false">IF($A453="","",SUMIFS('الحضور والانصراف'!$K$2:$K$3001,'الحضور والانصراف'!$B$2:$B$3001,$A453,'الحضور والانصراف'!$A$2:$A$3001,"&gt;="&amp;$D$3,'الحضور والانصراف'!$A$2:$A$3001,"&lt;="&amp;$F$3))</f>
        <v/>
      </c>
      <c r="J453" s="22" t="str">
        <f aca="false">IF($A453="","",SUMIFS('الحضور والانصراف'!$L$2:$L$3001,'الحضور والانصراف'!$B$2:$B$3001,$A453,'الحضور والانصراف'!$A$2:$A$3001,"&gt;="&amp;$D$3,'الحضور والانصراف'!$A$2:$A$3001,"&lt;="&amp;$F$3))</f>
        <v/>
      </c>
      <c r="K453" s="21" t="str">
        <f aca="false">IF($A453="","",ROUND(SUMIFS('الحضور والانصراف'!$M$2:$M$3001,'الحضور والانصراف'!$B$2:$B$3001,$A453,'الحضور والانصراف'!$A$2:$A$3001,"&gt;="&amp;$D$3,'الحضور والانصراف'!$A$2:$A$3001,"&lt;="&amp;$F$3)/60,2))</f>
        <v/>
      </c>
      <c r="L453" s="21" t="str">
        <f aca="false">IF($A453="","",SUMIFS(المأموريات!$F$2:$F$1001,المأموريات!$A$2:$A$1001,$A453,المأموريات!$C$2:$C$1001,"&gt;="&amp;$D$3,المأموريات!$C$2:$C$1001,"&lt;="&amp;$F$3,المأموريات!$H$2:$H$1001,"موافق"))</f>
        <v/>
      </c>
      <c r="M453" s="24" t="str">
        <f aca="false">IF($A453="","",N(الموظفين!K449))</f>
        <v/>
      </c>
      <c r="N453" s="24" t="str">
        <f aca="false">IF($A453="","",SUMIFS('الحضور والانصراف'!$S$2:$S$3001,'الحضور والانصراف'!$B$2:$B$3001,$A453,'الحضور والانصراف'!$A$2:$A$3001,"&gt;="&amp;$D$3,'الحضور والانصراف'!$A$2:$A$3001,"&lt;="&amp;$F$3))</f>
        <v/>
      </c>
      <c r="O453" s="24" t="str">
        <f aca="false">IF($A453="","",SUMIFS('الحضور والانصراف'!$Q$2:$Q$3001,'الحضور والانصراف'!$B$2:$B$3001,$A453,'الحضور والانصراف'!$A$2:$A$3001,"&gt;="&amp;$D$3,'الحضور والانصراف'!$A$2:$A$3001,"&lt;="&amp;$F$3))</f>
        <v/>
      </c>
      <c r="P453" s="24" t="str">
        <f aca="false">IF($A453="","",SUMIFS('الحضور والانصراف'!$R$2:$R$3001,'الحضور والانصراف'!$B$2:$B$3001,$A453,'الحضور والانصراف'!$A$2:$A$3001,"&gt;="&amp;$D$3,'الحضور والانصراف'!$A$2:$A$3001,"&lt;="&amp;$F$3))</f>
        <v/>
      </c>
      <c r="Q453" s="24" t="str">
        <f aca="false">IF($A453="","",M453+N453-O453-P453)</f>
        <v/>
      </c>
    </row>
    <row r="454" customFormat="false" ht="15" hidden="false" customHeight="false" outlineLevel="0" collapsed="false">
      <c r="A454" s="18" t="str">
        <f aca="false">IF(الموظفين!A450="","",الموظفين!A450)</f>
        <v/>
      </c>
      <c r="B454" s="18" t="str">
        <f aca="false">IF($A454="","",الموظفين!B450)</f>
        <v/>
      </c>
      <c r="C454" s="18" t="str">
        <f aca="false">IF($A454="","",IF(الموظفين!C450="","",الموظفين!C450))</f>
        <v/>
      </c>
      <c r="D454" s="22" t="str">
        <f aca="false">IF($A454="","",COUNTIFS('الحضور والانصراف'!$B$2:$B$3001,$A454,'الحضور والانصراف'!$P$2:$P$3001,"حاضر",'الحضور والانصراف'!$A$2:$A$3001,"&gt;="&amp;$D$3,'الحضور والانصراف'!$A$2:$A$3001,"&lt;="&amp;$F$3)+COUNTIFS('الحضور والانصراف'!$B$2:$B$3001,$A454,'الحضور والانصراف'!$P$2:$P$3001,"متأخر",'الحضور والانصراف'!$A$2:$A$3001,"&gt;="&amp;$D$3,'الحضور والانصراف'!$A$2:$A$3001,"&lt;="&amp;$F$3)+COUNTIFS('الحضور والانصراف'!$B$2:$B$3001,$A454,'الحضور والانصراف'!$P$2:$P$3001,"بدون انصراف",'الحضور والانصراف'!$A$2:$A$3001,"&gt;="&amp;$D$3,'الحضور والانصراف'!$A$2:$A$3001,"&lt;="&amp;$F$3))</f>
        <v/>
      </c>
      <c r="E454" s="22" t="str">
        <f aca="false">IF($A454="","",COUNTIFS('الحضور والانصراف'!$B$2:$B$3001,$A454,'الحضور والانصراف'!$P$2:$P$3001,"متأخر",'الحضور والانصراف'!$A$2:$A$3001,"&gt;="&amp;$D$3,'الحضور والانصراف'!$A$2:$A$3001,"&lt;="&amp;$F$3))</f>
        <v/>
      </c>
      <c r="F454" s="22" t="str">
        <f aca="false">IF($A454="","",COUNTIFS('الحضور والانصراف'!$B$2:$B$3001,$A454,'الحضور والانصراف'!$P$2:$P$3001,"غائب",'الحضور والانصراف'!$A$2:$A$3001,"&gt;="&amp;$D$3,'الحضور والانصراف'!$A$2:$A$3001,"&lt;="&amp;$F$3)+COUNTIFS('الحضور والانصراف'!$B$2:$B$3001,$A454,'الحضور والانصراف'!$P$2:$P$3001,"غياب",'الحضور والانصراف'!$A$2:$A$3001,"&gt;="&amp;$D$3,'الحضور والانصراف'!$A$2:$A$3001,"&lt;="&amp;$F$3))</f>
        <v/>
      </c>
      <c r="G454" s="22" t="str">
        <f aca="false">IF($A454="","",SUMIFS(الإجازات!$I$2:$I$1001,الإجازات!$A$2:$A$1001,$A454,الإجازات!$G$2:$G$1001,"مقبولة"))</f>
        <v/>
      </c>
      <c r="H454" s="21" t="str">
        <f aca="false">IF($A454="","",SUMIFS('الحضور والانصراف'!$J$2:$J$3001,'الحضور والانصراف'!$B$2:$B$3001,$A454,'الحضور والانصراف'!$A$2:$A$3001,"&gt;="&amp;$D$3,'الحضور والانصراف'!$A$2:$A$3001,"&lt;="&amp;$F$3))</f>
        <v/>
      </c>
      <c r="I454" s="22" t="str">
        <f aca="false">IF($A454="","",SUMIFS('الحضور والانصراف'!$K$2:$K$3001,'الحضور والانصراف'!$B$2:$B$3001,$A454,'الحضور والانصراف'!$A$2:$A$3001,"&gt;="&amp;$D$3,'الحضور والانصراف'!$A$2:$A$3001,"&lt;="&amp;$F$3))</f>
        <v/>
      </c>
      <c r="J454" s="22" t="str">
        <f aca="false">IF($A454="","",SUMIFS('الحضور والانصراف'!$L$2:$L$3001,'الحضور والانصراف'!$B$2:$B$3001,$A454,'الحضور والانصراف'!$A$2:$A$3001,"&gt;="&amp;$D$3,'الحضور والانصراف'!$A$2:$A$3001,"&lt;="&amp;$F$3))</f>
        <v/>
      </c>
      <c r="K454" s="21" t="str">
        <f aca="false">IF($A454="","",ROUND(SUMIFS('الحضور والانصراف'!$M$2:$M$3001,'الحضور والانصراف'!$B$2:$B$3001,$A454,'الحضور والانصراف'!$A$2:$A$3001,"&gt;="&amp;$D$3,'الحضور والانصراف'!$A$2:$A$3001,"&lt;="&amp;$F$3)/60,2))</f>
        <v/>
      </c>
      <c r="L454" s="21" t="str">
        <f aca="false">IF($A454="","",SUMIFS(المأموريات!$F$2:$F$1001,المأموريات!$A$2:$A$1001,$A454,المأموريات!$C$2:$C$1001,"&gt;="&amp;$D$3,المأموريات!$C$2:$C$1001,"&lt;="&amp;$F$3,المأموريات!$H$2:$H$1001,"موافق"))</f>
        <v/>
      </c>
      <c r="M454" s="24" t="str">
        <f aca="false">IF($A454="","",N(الموظفين!K450))</f>
        <v/>
      </c>
      <c r="N454" s="24" t="str">
        <f aca="false">IF($A454="","",SUMIFS('الحضور والانصراف'!$S$2:$S$3001,'الحضور والانصراف'!$B$2:$B$3001,$A454,'الحضور والانصراف'!$A$2:$A$3001,"&gt;="&amp;$D$3,'الحضور والانصراف'!$A$2:$A$3001,"&lt;="&amp;$F$3))</f>
        <v/>
      </c>
      <c r="O454" s="24" t="str">
        <f aca="false">IF($A454="","",SUMIFS('الحضور والانصراف'!$Q$2:$Q$3001,'الحضور والانصراف'!$B$2:$B$3001,$A454,'الحضور والانصراف'!$A$2:$A$3001,"&gt;="&amp;$D$3,'الحضور والانصراف'!$A$2:$A$3001,"&lt;="&amp;$F$3))</f>
        <v/>
      </c>
      <c r="P454" s="24" t="str">
        <f aca="false">IF($A454="","",SUMIFS('الحضور والانصراف'!$R$2:$R$3001,'الحضور والانصراف'!$B$2:$B$3001,$A454,'الحضور والانصراف'!$A$2:$A$3001,"&gt;="&amp;$D$3,'الحضور والانصراف'!$A$2:$A$3001,"&lt;="&amp;$F$3))</f>
        <v/>
      </c>
      <c r="Q454" s="24" t="str">
        <f aca="false">IF($A454="","",M454+N454-O454-P454)</f>
        <v/>
      </c>
    </row>
    <row r="455" customFormat="false" ht="15" hidden="false" customHeight="false" outlineLevel="0" collapsed="false">
      <c r="A455" s="18" t="str">
        <f aca="false">IF(الموظفين!A451="","",الموظفين!A451)</f>
        <v/>
      </c>
      <c r="B455" s="18" t="str">
        <f aca="false">IF($A455="","",الموظفين!B451)</f>
        <v/>
      </c>
      <c r="C455" s="18" t="str">
        <f aca="false">IF($A455="","",IF(الموظفين!C451="","",الموظفين!C451))</f>
        <v/>
      </c>
      <c r="D455" s="22" t="str">
        <f aca="false">IF($A455="","",COUNTIFS('الحضور والانصراف'!$B$2:$B$3001,$A455,'الحضور والانصراف'!$P$2:$P$3001,"حاضر",'الحضور والانصراف'!$A$2:$A$3001,"&gt;="&amp;$D$3,'الحضور والانصراف'!$A$2:$A$3001,"&lt;="&amp;$F$3)+COUNTIFS('الحضور والانصراف'!$B$2:$B$3001,$A455,'الحضور والانصراف'!$P$2:$P$3001,"متأخر",'الحضور والانصراف'!$A$2:$A$3001,"&gt;="&amp;$D$3,'الحضور والانصراف'!$A$2:$A$3001,"&lt;="&amp;$F$3)+COUNTIFS('الحضور والانصراف'!$B$2:$B$3001,$A455,'الحضور والانصراف'!$P$2:$P$3001,"بدون انصراف",'الحضور والانصراف'!$A$2:$A$3001,"&gt;="&amp;$D$3,'الحضور والانصراف'!$A$2:$A$3001,"&lt;="&amp;$F$3))</f>
        <v/>
      </c>
      <c r="E455" s="22" t="str">
        <f aca="false">IF($A455="","",COUNTIFS('الحضور والانصراف'!$B$2:$B$3001,$A455,'الحضور والانصراف'!$P$2:$P$3001,"متأخر",'الحضور والانصراف'!$A$2:$A$3001,"&gt;="&amp;$D$3,'الحضور والانصراف'!$A$2:$A$3001,"&lt;="&amp;$F$3))</f>
        <v/>
      </c>
      <c r="F455" s="22" t="str">
        <f aca="false">IF($A455="","",COUNTIFS('الحضور والانصراف'!$B$2:$B$3001,$A455,'الحضور والانصراف'!$P$2:$P$3001,"غائب",'الحضور والانصراف'!$A$2:$A$3001,"&gt;="&amp;$D$3,'الحضور والانصراف'!$A$2:$A$3001,"&lt;="&amp;$F$3)+COUNTIFS('الحضور والانصراف'!$B$2:$B$3001,$A455,'الحضور والانصراف'!$P$2:$P$3001,"غياب",'الحضور والانصراف'!$A$2:$A$3001,"&gt;="&amp;$D$3,'الحضور والانصراف'!$A$2:$A$3001,"&lt;="&amp;$F$3))</f>
        <v/>
      </c>
      <c r="G455" s="22" t="str">
        <f aca="false">IF($A455="","",SUMIFS(الإجازات!$I$2:$I$1001,الإجازات!$A$2:$A$1001,$A455,الإجازات!$G$2:$G$1001,"مقبولة"))</f>
        <v/>
      </c>
      <c r="H455" s="21" t="str">
        <f aca="false">IF($A455="","",SUMIFS('الحضور والانصراف'!$J$2:$J$3001,'الحضور والانصراف'!$B$2:$B$3001,$A455,'الحضور والانصراف'!$A$2:$A$3001,"&gt;="&amp;$D$3,'الحضور والانصراف'!$A$2:$A$3001,"&lt;="&amp;$F$3))</f>
        <v/>
      </c>
      <c r="I455" s="22" t="str">
        <f aca="false">IF($A455="","",SUMIFS('الحضور والانصراف'!$K$2:$K$3001,'الحضور والانصراف'!$B$2:$B$3001,$A455,'الحضور والانصراف'!$A$2:$A$3001,"&gt;="&amp;$D$3,'الحضور والانصراف'!$A$2:$A$3001,"&lt;="&amp;$F$3))</f>
        <v/>
      </c>
      <c r="J455" s="22" t="str">
        <f aca="false">IF($A455="","",SUMIFS('الحضور والانصراف'!$L$2:$L$3001,'الحضور والانصراف'!$B$2:$B$3001,$A455,'الحضور والانصراف'!$A$2:$A$3001,"&gt;="&amp;$D$3,'الحضور والانصراف'!$A$2:$A$3001,"&lt;="&amp;$F$3))</f>
        <v/>
      </c>
      <c r="K455" s="21" t="str">
        <f aca="false">IF($A455="","",ROUND(SUMIFS('الحضور والانصراف'!$M$2:$M$3001,'الحضور والانصراف'!$B$2:$B$3001,$A455,'الحضور والانصراف'!$A$2:$A$3001,"&gt;="&amp;$D$3,'الحضور والانصراف'!$A$2:$A$3001,"&lt;="&amp;$F$3)/60,2))</f>
        <v/>
      </c>
      <c r="L455" s="21" t="str">
        <f aca="false">IF($A455="","",SUMIFS(المأموريات!$F$2:$F$1001,المأموريات!$A$2:$A$1001,$A455,المأموريات!$C$2:$C$1001,"&gt;="&amp;$D$3,المأموريات!$C$2:$C$1001,"&lt;="&amp;$F$3,المأموريات!$H$2:$H$1001,"موافق"))</f>
        <v/>
      </c>
      <c r="M455" s="24" t="str">
        <f aca="false">IF($A455="","",N(الموظفين!K451))</f>
        <v/>
      </c>
      <c r="N455" s="24" t="str">
        <f aca="false">IF($A455="","",SUMIFS('الحضور والانصراف'!$S$2:$S$3001,'الحضور والانصراف'!$B$2:$B$3001,$A455,'الحضور والانصراف'!$A$2:$A$3001,"&gt;="&amp;$D$3,'الحضور والانصراف'!$A$2:$A$3001,"&lt;="&amp;$F$3))</f>
        <v/>
      </c>
      <c r="O455" s="24" t="str">
        <f aca="false">IF($A455="","",SUMIFS('الحضور والانصراف'!$Q$2:$Q$3001,'الحضور والانصراف'!$B$2:$B$3001,$A455,'الحضور والانصراف'!$A$2:$A$3001,"&gt;="&amp;$D$3,'الحضور والانصراف'!$A$2:$A$3001,"&lt;="&amp;$F$3))</f>
        <v/>
      </c>
      <c r="P455" s="24" t="str">
        <f aca="false">IF($A455="","",SUMIFS('الحضور والانصراف'!$R$2:$R$3001,'الحضور والانصراف'!$B$2:$B$3001,$A455,'الحضور والانصراف'!$A$2:$A$3001,"&gt;="&amp;$D$3,'الحضور والانصراف'!$A$2:$A$3001,"&lt;="&amp;$F$3))</f>
        <v/>
      </c>
      <c r="Q455" s="24" t="str">
        <f aca="false">IF($A455="","",M455+N455-O455-P455)</f>
        <v/>
      </c>
    </row>
    <row r="456" customFormat="false" ht="15" hidden="false" customHeight="false" outlineLevel="0" collapsed="false">
      <c r="A456" s="18" t="str">
        <f aca="false">IF(الموظفين!A452="","",الموظفين!A452)</f>
        <v/>
      </c>
      <c r="B456" s="18" t="str">
        <f aca="false">IF($A456="","",الموظفين!B452)</f>
        <v/>
      </c>
      <c r="C456" s="18" t="str">
        <f aca="false">IF($A456="","",IF(الموظفين!C452="","",الموظفين!C452))</f>
        <v/>
      </c>
      <c r="D456" s="22" t="str">
        <f aca="false">IF($A456="","",COUNTIFS('الحضور والانصراف'!$B$2:$B$3001,$A456,'الحضور والانصراف'!$P$2:$P$3001,"حاضر",'الحضور والانصراف'!$A$2:$A$3001,"&gt;="&amp;$D$3,'الحضور والانصراف'!$A$2:$A$3001,"&lt;="&amp;$F$3)+COUNTIFS('الحضور والانصراف'!$B$2:$B$3001,$A456,'الحضور والانصراف'!$P$2:$P$3001,"متأخر",'الحضور والانصراف'!$A$2:$A$3001,"&gt;="&amp;$D$3,'الحضور والانصراف'!$A$2:$A$3001,"&lt;="&amp;$F$3)+COUNTIFS('الحضور والانصراف'!$B$2:$B$3001,$A456,'الحضور والانصراف'!$P$2:$P$3001,"بدون انصراف",'الحضور والانصراف'!$A$2:$A$3001,"&gt;="&amp;$D$3,'الحضور والانصراف'!$A$2:$A$3001,"&lt;="&amp;$F$3))</f>
        <v/>
      </c>
      <c r="E456" s="22" t="str">
        <f aca="false">IF($A456="","",COUNTIFS('الحضور والانصراف'!$B$2:$B$3001,$A456,'الحضور والانصراف'!$P$2:$P$3001,"متأخر",'الحضور والانصراف'!$A$2:$A$3001,"&gt;="&amp;$D$3,'الحضور والانصراف'!$A$2:$A$3001,"&lt;="&amp;$F$3))</f>
        <v/>
      </c>
      <c r="F456" s="22" t="str">
        <f aca="false">IF($A456="","",COUNTIFS('الحضور والانصراف'!$B$2:$B$3001,$A456,'الحضور والانصراف'!$P$2:$P$3001,"غائب",'الحضور والانصراف'!$A$2:$A$3001,"&gt;="&amp;$D$3,'الحضور والانصراف'!$A$2:$A$3001,"&lt;="&amp;$F$3)+COUNTIFS('الحضور والانصراف'!$B$2:$B$3001,$A456,'الحضور والانصراف'!$P$2:$P$3001,"غياب",'الحضور والانصراف'!$A$2:$A$3001,"&gt;="&amp;$D$3,'الحضور والانصراف'!$A$2:$A$3001,"&lt;="&amp;$F$3))</f>
        <v/>
      </c>
      <c r="G456" s="22" t="str">
        <f aca="false">IF($A456="","",SUMIFS(الإجازات!$I$2:$I$1001,الإجازات!$A$2:$A$1001,$A456,الإجازات!$G$2:$G$1001,"مقبولة"))</f>
        <v/>
      </c>
      <c r="H456" s="21" t="str">
        <f aca="false">IF($A456="","",SUMIFS('الحضور والانصراف'!$J$2:$J$3001,'الحضور والانصراف'!$B$2:$B$3001,$A456,'الحضور والانصراف'!$A$2:$A$3001,"&gt;="&amp;$D$3,'الحضور والانصراف'!$A$2:$A$3001,"&lt;="&amp;$F$3))</f>
        <v/>
      </c>
      <c r="I456" s="22" t="str">
        <f aca="false">IF($A456="","",SUMIFS('الحضور والانصراف'!$K$2:$K$3001,'الحضور والانصراف'!$B$2:$B$3001,$A456,'الحضور والانصراف'!$A$2:$A$3001,"&gt;="&amp;$D$3,'الحضور والانصراف'!$A$2:$A$3001,"&lt;="&amp;$F$3))</f>
        <v/>
      </c>
      <c r="J456" s="22" t="str">
        <f aca="false">IF($A456="","",SUMIFS('الحضور والانصراف'!$L$2:$L$3001,'الحضور والانصراف'!$B$2:$B$3001,$A456,'الحضور والانصراف'!$A$2:$A$3001,"&gt;="&amp;$D$3,'الحضور والانصراف'!$A$2:$A$3001,"&lt;="&amp;$F$3))</f>
        <v/>
      </c>
      <c r="K456" s="21" t="str">
        <f aca="false">IF($A456="","",ROUND(SUMIFS('الحضور والانصراف'!$M$2:$M$3001,'الحضور والانصراف'!$B$2:$B$3001,$A456,'الحضور والانصراف'!$A$2:$A$3001,"&gt;="&amp;$D$3,'الحضور والانصراف'!$A$2:$A$3001,"&lt;="&amp;$F$3)/60,2))</f>
        <v/>
      </c>
      <c r="L456" s="21" t="str">
        <f aca="false">IF($A456="","",SUMIFS(المأموريات!$F$2:$F$1001,المأموريات!$A$2:$A$1001,$A456,المأموريات!$C$2:$C$1001,"&gt;="&amp;$D$3,المأموريات!$C$2:$C$1001,"&lt;="&amp;$F$3,المأموريات!$H$2:$H$1001,"موافق"))</f>
        <v/>
      </c>
      <c r="M456" s="24" t="str">
        <f aca="false">IF($A456="","",N(الموظفين!K452))</f>
        <v/>
      </c>
      <c r="N456" s="24" t="str">
        <f aca="false">IF($A456="","",SUMIFS('الحضور والانصراف'!$S$2:$S$3001,'الحضور والانصراف'!$B$2:$B$3001,$A456,'الحضور والانصراف'!$A$2:$A$3001,"&gt;="&amp;$D$3,'الحضور والانصراف'!$A$2:$A$3001,"&lt;="&amp;$F$3))</f>
        <v/>
      </c>
      <c r="O456" s="24" t="str">
        <f aca="false">IF($A456="","",SUMIFS('الحضور والانصراف'!$Q$2:$Q$3001,'الحضور والانصراف'!$B$2:$B$3001,$A456,'الحضور والانصراف'!$A$2:$A$3001,"&gt;="&amp;$D$3,'الحضور والانصراف'!$A$2:$A$3001,"&lt;="&amp;$F$3))</f>
        <v/>
      </c>
      <c r="P456" s="24" t="str">
        <f aca="false">IF($A456="","",SUMIFS('الحضور والانصراف'!$R$2:$R$3001,'الحضور والانصراف'!$B$2:$B$3001,$A456,'الحضور والانصراف'!$A$2:$A$3001,"&gt;="&amp;$D$3,'الحضور والانصراف'!$A$2:$A$3001,"&lt;="&amp;$F$3))</f>
        <v/>
      </c>
      <c r="Q456" s="24" t="str">
        <f aca="false">IF($A456="","",M456+N456-O456-P456)</f>
        <v/>
      </c>
    </row>
    <row r="457" customFormat="false" ht="15" hidden="false" customHeight="false" outlineLevel="0" collapsed="false">
      <c r="A457" s="18" t="str">
        <f aca="false">IF(الموظفين!A453="","",الموظفين!A453)</f>
        <v/>
      </c>
      <c r="B457" s="18" t="str">
        <f aca="false">IF($A457="","",الموظفين!B453)</f>
        <v/>
      </c>
      <c r="C457" s="18" t="str">
        <f aca="false">IF($A457="","",IF(الموظفين!C453="","",الموظفين!C453))</f>
        <v/>
      </c>
      <c r="D457" s="22" t="str">
        <f aca="false">IF($A457="","",COUNTIFS('الحضور والانصراف'!$B$2:$B$3001,$A457,'الحضور والانصراف'!$P$2:$P$3001,"حاضر",'الحضور والانصراف'!$A$2:$A$3001,"&gt;="&amp;$D$3,'الحضور والانصراف'!$A$2:$A$3001,"&lt;="&amp;$F$3)+COUNTIFS('الحضور والانصراف'!$B$2:$B$3001,$A457,'الحضور والانصراف'!$P$2:$P$3001,"متأخر",'الحضور والانصراف'!$A$2:$A$3001,"&gt;="&amp;$D$3,'الحضور والانصراف'!$A$2:$A$3001,"&lt;="&amp;$F$3)+COUNTIFS('الحضور والانصراف'!$B$2:$B$3001,$A457,'الحضور والانصراف'!$P$2:$P$3001,"بدون انصراف",'الحضور والانصراف'!$A$2:$A$3001,"&gt;="&amp;$D$3,'الحضور والانصراف'!$A$2:$A$3001,"&lt;="&amp;$F$3))</f>
        <v/>
      </c>
      <c r="E457" s="22" t="str">
        <f aca="false">IF($A457="","",COUNTIFS('الحضور والانصراف'!$B$2:$B$3001,$A457,'الحضور والانصراف'!$P$2:$P$3001,"متأخر",'الحضور والانصراف'!$A$2:$A$3001,"&gt;="&amp;$D$3,'الحضور والانصراف'!$A$2:$A$3001,"&lt;="&amp;$F$3))</f>
        <v/>
      </c>
      <c r="F457" s="22" t="str">
        <f aca="false">IF($A457="","",COUNTIFS('الحضور والانصراف'!$B$2:$B$3001,$A457,'الحضور والانصراف'!$P$2:$P$3001,"غائب",'الحضور والانصراف'!$A$2:$A$3001,"&gt;="&amp;$D$3,'الحضور والانصراف'!$A$2:$A$3001,"&lt;="&amp;$F$3)+COUNTIFS('الحضور والانصراف'!$B$2:$B$3001,$A457,'الحضور والانصراف'!$P$2:$P$3001,"غياب",'الحضور والانصراف'!$A$2:$A$3001,"&gt;="&amp;$D$3,'الحضور والانصراف'!$A$2:$A$3001,"&lt;="&amp;$F$3))</f>
        <v/>
      </c>
      <c r="G457" s="22" t="str">
        <f aca="false">IF($A457="","",SUMIFS(الإجازات!$I$2:$I$1001,الإجازات!$A$2:$A$1001,$A457,الإجازات!$G$2:$G$1001,"مقبولة"))</f>
        <v/>
      </c>
      <c r="H457" s="21" t="str">
        <f aca="false">IF($A457="","",SUMIFS('الحضور والانصراف'!$J$2:$J$3001,'الحضور والانصراف'!$B$2:$B$3001,$A457,'الحضور والانصراف'!$A$2:$A$3001,"&gt;="&amp;$D$3,'الحضور والانصراف'!$A$2:$A$3001,"&lt;="&amp;$F$3))</f>
        <v/>
      </c>
      <c r="I457" s="22" t="str">
        <f aca="false">IF($A457="","",SUMIFS('الحضور والانصراف'!$K$2:$K$3001,'الحضور والانصراف'!$B$2:$B$3001,$A457,'الحضور والانصراف'!$A$2:$A$3001,"&gt;="&amp;$D$3,'الحضور والانصراف'!$A$2:$A$3001,"&lt;="&amp;$F$3))</f>
        <v/>
      </c>
      <c r="J457" s="22" t="str">
        <f aca="false">IF($A457="","",SUMIFS('الحضور والانصراف'!$L$2:$L$3001,'الحضور والانصراف'!$B$2:$B$3001,$A457,'الحضور والانصراف'!$A$2:$A$3001,"&gt;="&amp;$D$3,'الحضور والانصراف'!$A$2:$A$3001,"&lt;="&amp;$F$3))</f>
        <v/>
      </c>
      <c r="K457" s="21" t="str">
        <f aca="false">IF($A457="","",ROUND(SUMIFS('الحضور والانصراف'!$M$2:$M$3001,'الحضور والانصراف'!$B$2:$B$3001,$A457,'الحضور والانصراف'!$A$2:$A$3001,"&gt;="&amp;$D$3,'الحضور والانصراف'!$A$2:$A$3001,"&lt;="&amp;$F$3)/60,2))</f>
        <v/>
      </c>
      <c r="L457" s="21" t="str">
        <f aca="false">IF($A457="","",SUMIFS(المأموريات!$F$2:$F$1001,المأموريات!$A$2:$A$1001,$A457,المأموريات!$C$2:$C$1001,"&gt;="&amp;$D$3,المأموريات!$C$2:$C$1001,"&lt;="&amp;$F$3,المأموريات!$H$2:$H$1001,"موافق"))</f>
        <v/>
      </c>
      <c r="M457" s="24" t="str">
        <f aca="false">IF($A457="","",N(الموظفين!K453))</f>
        <v/>
      </c>
      <c r="N457" s="24" t="str">
        <f aca="false">IF($A457="","",SUMIFS('الحضور والانصراف'!$S$2:$S$3001,'الحضور والانصراف'!$B$2:$B$3001,$A457,'الحضور والانصراف'!$A$2:$A$3001,"&gt;="&amp;$D$3,'الحضور والانصراف'!$A$2:$A$3001,"&lt;="&amp;$F$3))</f>
        <v/>
      </c>
      <c r="O457" s="24" t="str">
        <f aca="false">IF($A457="","",SUMIFS('الحضور والانصراف'!$Q$2:$Q$3001,'الحضور والانصراف'!$B$2:$B$3001,$A457,'الحضور والانصراف'!$A$2:$A$3001,"&gt;="&amp;$D$3,'الحضور والانصراف'!$A$2:$A$3001,"&lt;="&amp;$F$3))</f>
        <v/>
      </c>
      <c r="P457" s="24" t="str">
        <f aca="false">IF($A457="","",SUMIFS('الحضور والانصراف'!$R$2:$R$3001,'الحضور والانصراف'!$B$2:$B$3001,$A457,'الحضور والانصراف'!$A$2:$A$3001,"&gt;="&amp;$D$3,'الحضور والانصراف'!$A$2:$A$3001,"&lt;="&amp;$F$3))</f>
        <v/>
      </c>
      <c r="Q457" s="24" t="str">
        <f aca="false">IF($A457="","",M457+N457-O457-P457)</f>
        <v/>
      </c>
    </row>
    <row r="458" customFormat="false" ht="15" hidden="false" customHeight="false" outlineLevel="0" collapsed="false">
      <c r="A458" s="18" t="str">
        <f aca="false">IF(الموظفين!A454="","",الموظفين!A454)</f>
        <v/>
      </c>
      <c r="B458" s="18" t="str">
        <f aca="false">IF($A458="","",الموظفين!B454)</f>
        <v/>
      </c>
      <c r="C458" s="18" t="str">
        <f aca="false">IF($A458="","",IF(الموظفين!C454="","",الموظفين!C454))</f>
        <v/>
      </c>
      <c r="D458" s="22" t="str">
        <f aca="false">IF($A458="","",COUNTIFS('الحضور والانصراف'!$B$2:$B$3001,$A458,'الحضور والانصراف'!$P$2:$P$3001,"حاضر",'الحضور والانصراف'!$A$2:$A$3001,"&gt;="&amp;$D$3,'الحضور والانصراف'!$A$2:$A$3001,"&lt;="&amp;$F$3)+COUNTIFS('الحضور والانصراف'!$B$2:$B$3001,$A458,'الحضور والانصراف'!$P$2:$P$3001,"متأخر",'الحضور والانصراف'!$A$2:$A$3001,"&gt;="&amp;$D$3,'الحضور والانصراف'!$A$2:$A$3001,"&lt;="&amp;$F$3)+COUNTIFS('الحضور والانصراف'!$B$2:$B$3001,$A458,'الحضور والانصراف'!$P$2:$P$3001,"بدون انصراف",'الحضور والانصراف'!$A$2:$A$3001,"&gt;="&amp;$D$3,'الحضور والانصراف'!$A$2:$A$3001,"&lt;="&amp;$F$3))</f>
        <v/>
      </c>
      <c r="E458" s="22" t="str">
        <f aca="false">IF($A458="","",COUNTIFS('الحضور والانصراف'!$B$2:$B$3001,$A458,'الحضور والانصراف'!$P$2:$P$3001,"متأخر",'الحضور والانصراف'!$A$2:$A$3001,"&gt;="&amp;$D$3,'الحضور والانصراف'!$A$2:$A$3001,"&lt;="&amp;$F$3))</f>
        <v/>
      </c>
      <c r="F458" s="22" t="str">
        <f aca="false">IF($A458="","",COUNTIFS('الحضور والانصراف'!$B$2:$B$3001,$A458,'الحضور والانصراف'!$P$2:$P$3001,"غائب",'الحضور والانصراف'!$A$2:$A$3001,"&gt;="&amp;$D$3,'الحضور والانصراف'!$A$2:$A$3001,"&lt;="&amp;$F$3)+COUNTIFS('الحضور والانصراف'!$B$2:$B$3001,$A458,'الحضور والانصراف'!$P$2:$P$3001,"غياب",'الحضور والانصراف'!$A$2:$A$3001,"&gt;="&amp;$D$3,'الحضور والانصراف'!$A$2:$A$3001,"&lt;="&amp;$F$3))</f>
        <v/>
      </c>
      <c r="G458" s="22" t="str">
        <f aca="false">IF($A458="","",SUMIFS(الإجازات!$I$2:$I$1001,الإجازات!$A$2:$A$1001,$A458,الإجازات!$G$2:$G$1001,"مقبولة"))</f>
        <v/>
      </c>
      <c r="H458" s="21" t="str">
        <f aca="false">IF($A458="","",SUMIFS('الحضور والانصراف'!$J$2:$J$3001,'الحضور والانصراف'!$B$2:$B$3001,$A458,'الحضور والانصراف'!$A$2:$A$3001,"&gt;="&amp;$D$3,'الحضور والانصراف'!$A$2:$A$3001,"&lt;="&amp;$F$3))</f>
        <v/>
      </c>
      <c r="I458" s="22" t="str">
        <f aca="false">IF($A458="","",SUMIFS('الحضور والانصراف'!$K$2:$K$3001,'الحضور والانصراف'!$B$2:$B$3001,$A458,'الحضور والانصراف'!$A$2:$A$3001,"&gt;="&amp;$D$3,'الحضور والانصراف'!$A$2:$A$3001,"&lt;="&amp;$F$3))</f>
        <v/>
      </c>
      <c r="J458" s="22" t="str">
        <f aca="false">IF($A458="","",SUMIFS('الحضور والانصراف'!$L$2:$L$3001,'الحضور والانصراف'!$B$2:$B$3001,$A458,'الحضور والانصراف'!$A$2:$A$3001,"&gt;="&amp;$D$3,'الحضور والانصراف'!$A$2:$A$3001,"&lt;="&amp;$F$3))</f>
        <v/>
      </c>
      <c r="K458" s="21" t="str">
        <f aca="false">IF($A458="","",ROUND(SUMIFS('الحضور والانصراف'!$M$2:$M$3001,'الحضور والانصراف'!$B$2:$B$3001,$A458,'الحضور والانصراف'!$A$2:$A$3001,"&gt;="&amp;$D$3,'الحضور والانصراف'!$A$2:$A$3001,"&lt;="&amp;$F$3)/60,2))</f>
        <v/>
      </c>
      <c r="L458" s="21" t="str">
        <f aca="false">IF($A458="","",SUMIFS(المأموريات!$F$2:$F$1001,المأموريات!$A$2:$A$1001,$A458,المأموريات!$C$2:$C$1001,"&gt;="&amp;$D$3,المأموريات!$C$2:$C$1001,"&lt;="&amp;$F$3,المأموريات!$H$2:$H$1001,"موافق"))</f>
        <v/>
      </c>
      <c r="M458" s="24" t="str">
        <f aca="false">IF($A458="","",N(الموظفين!K454))</f>
        <v/>
      </c>
      <c r="N458" s="24" t="str">
        <f aca="false">IF($A458="","",SUMIFS('الحضور والانصراف'!$S$2:$S$3001,'الحضور والانصراف'!$B$2:$B$3001,$A458,'الحضور والانصراف'!$A$2:$A$3001,"&gt;="&amp;$D$3,'الحضور والانصراف'!$A$2:$A$3001,"&lt;="&amp;$F$3))</f>
        <v/>
      </c>
      <c r="O458" s="24" t="str">
        <f aca="false">IF($A458="","",SUMIFS('الحضور والانصراف'!$Q$2:$Q$3001,'الحضور والانصراف'!$B$2:$B$3001,$A458,'الحضور والانصراف'!$A$2:$A$3001,"&gt;="&amp;$D$3,'الحضور والانصراف'!$A$2:$A$3001,"&lt;="&amp;$F$3))</f>
        <v/>
      </c>
      <c r="P458" s="24" t="str">
        <f aca="false">IF($A458="","",SUMIFS('الحضور والانصراف'!$R$2:$R$3001,'الحضور والانصراف'!$B$2:$B$3001,$A458,'الحضور والانصراف'!$A$2:$A$3001,"&gt;="&amp;$D$3,'الحضور والانصراف'!$A$2:$A$3001,"&lt;="&amp;$F$3))</f>
        <v/>
      </c>
      <c r="Q458" s="24" t="str">
        <f aca="false">IF($A458="","",M458+N458-O458-P458)</f>
        <v/>
      </c>
    </row>
    <row r="459" customFormat="false" ht="15" hidden="false" customHeight="false" outlineLevel="0" collapsed="false">
      <c r="A459" s="18" t="str">
        <f aca="false">IF(الموظفين!A455="","",الموظفين!A455)</f>
        <v/>
      </c>
      <c r="B459" s="18" t="str">
        <f aca="false">IF($A459="","",الموظفين!B455)</f>
        <v/>
      </c>
      <c r="C459" s="18" t="str">
        <f aca="false">IF($A459="","",IF(الموظفين!C455="","",الموظفين!C455))</f>
        <v/>
      </c>
      <c r="D459" s="22" t="str">
        <f aca="false">IF($A459="","",COUNTIFS('الحضور والانصراف'!$B$2:$B$3001,$A459,'الحضور والانصراف'!$P$2:$P$3001,"حاضر",'الحضور والانصراف'!$A$2:$A$3001,"&gt;="&amp;$D$3,'الحضور والانصراف'!$A$2:$A$3001,"&lt;="&amp;$F$3)+COUNTIFS('الحضور والانصراف'!$B$2:$B$3001,$A459,'الحضور والانصراف'!$P$2:$P$3001,"متأخر",'الحضور والانصراف'!$A$2:$A$3001,"&gt;="&amp;$D$3,'الحضور والانصراف'!$A$2:$A$3001,"&lt;="&amp;$F$3)+COUNTIFS('الحضور والانصراف'!$B$2:$B$3001,$A459,'الحضور والانصراف'!$P$2:$P$3001,"بدون انصراف",'الحضور والانصراف'!$A$2:$A$3001,"&gt;="&amp;$D$3,'الحضور والانصراف'!$A$2:$A$3001,"&lt;="&amp;$F$3))</f>
        <v/>
      </c>
      <c r="E459" s="22" t="str">
        <f aca="false">IF($A459="","",COUNTIFS('الحضور والانصراف'!$B$2:$B$3001,$A459,'الحضور والانصراف'!$P$2:$P$3001,"متأخر",'الحضور والانصراف'!$A$2:$A$3001,"&gt;="&amp;$D$3,'الحضور والانصراف'!$A$2:$A$3001,"&lt;="&amp;$F$3))</f>
        <v/>
      </c>
      <c r="F459" s="22" t="str">
        <f aca="false">IF($A459="","",COUNTIFS('الحضور والانصراف'!$B$2:$B$3001,$A459,'الحضور والانصراف'!$P$2:$P$3001,"غائب",'الحضور والانصراف'!$A$2:$A$3001,"&gt;="&amp;$D$3,'الحضور والانصراف'!$A$2:$A$3001,"&lt;="&amp;$F$3)+COUNTIFS('الحضور والانصراف'!$B$2:$B$3001,$A459,'الحضور والانصراف'!$P$2:$P$3001,"غياب",'الحضور والانصراف'!$A$2:$A$3001,"&gt;="&amp;$D$3,'الحضور والانصراف'!$A$2:$A$3001,"&lt;="&amp;$F$3))</f>
        <v/>
      </c>
      <c r="G459" s="22" t="str">
        <f aca="false">IF($A459="","",SUMIFS(الإجازات!$I$2:$I$1001,الإجازات!$A$2:$A$1001,$A459,الإجازات!$G$2:$G$1001,"مقبولة"))</f>
        <v/>
      </c>
      <c r="H459" s="21" t="str">
        <f aca="false">IF($A459="","",SUMIFS('الحضور والانصراف'!$J$2:$J$3001,'الحضور والانصراف'!$B$2:$B$3001,$A459,'الحضور والانصراف'!$A$2:$A$3001,"&gt;="&amp;$D$3,'الحضور والانصراف'!$A$2:$A$3001,"&lt;="&amp;$F$3))</f>
        <v/>
      </c>
      <c r="I459" s="22" t="str">
        <f aca="false">IF($A459="","",SUMIFS('الحضور والانصراف'!$K$2:$K$3001,'الحضور والانصراف'!$B$2:$B$3001,$A459,'الحضور والانصراف'!$A$2:$A$3001,"&gt;="&amp;$D$3,'الحضور والانصراف'!$A$2:$A$3001,"&lt;="&amp;$F$3))</f>
        <v/>
      </c>
      <c r="J459" s="22" t="str">
        <f aca="false">IF($A459="","",SUMIFS('الحضور والانصراف'!$L$2:$L$3001,'الحضور والانصراف'!$B$2:$B$3001,$A459,'الحضور والانصراف'!$A$2:$A$3001,"&gt;="&amp;$D$3,'الحضور والانصراف'!$A$2:$A$3001,"&lt;="&amp;$F$3))</f>
        <v/>
      </c>
      <c r="K459" s="21" t="str">
        <f aca="false">IF($A459="","",ROUND(SUMIFS('الحضور والانصراف'!$M$2:$M$3001,'الحضور والانصراف'!$B$2:$B$3001,$A459,'الحضور والانصراف'!$A$2:$A$3001,"&gt;="&amp;$D$3,'الحضور والانصراف'!$A$2:$A$3001,"&lt;="&amp;$F$3)/60,2))</f>
        <v/>
      </c>
      <c r="L459" s="21" t="str">
        <f aca="false">IF($A459="","",SUMIFS(المأموريات!$F$2:$F$1001,المأموريات!$A$2:$A$1001,$A459,المأموريات!$C$2:$C$1001,"&gt;="&amp;$D$3,المأموريات!$C$2:$C$1001,"&lt;="&amp;$F$3,المأموريات!$H$2:$H$1001,"موافق"))</f>
        <v/>
      </c>
      <c r="M459" s="24" t="str">
        <f aca="false">IF($A459="","",N(الموظفين!K455))</f>
        <v/>
      </c>
      <c r="N459" s="24" t="str">
        <f aca="false">IF($A459="","",SUMIFS('الحضور والانصراف'!$S$2:$S$3001,'الحضور والانصراف'!$B$2:$B$3001,$A459,'الحضور والانصراف'!$A$2:$A$3001,"&gt;="&amp;$D$3,'الحضور والانصراف'!$A$2:$A$3001,"&lt;="&amp;$F$3))</f>
        <v/>
      </c>
      <c r="O459" s="24" t="str">
        <f aca="false">IF($A459="","",SUMIFS('الحضور والانصراف'!$Q$2:$Q$3001,'الحضور والانصراف'!$B$2:$B$3001,$A459,'الحضور والانصراف'!$A$2:$A$3001,"&gt;="&amp;$D$3,'الحضور والانصراف'!$A$2:$A$3001,"&lt;="&amp;$F$3))</f>
        <v/>
      </c>
      <c r="P459" s="24" t="str">
        <f aca="false">IF($A459="","",SUMIFS('الحضور والانصراف'!$R$2:$R$3001,'الحضور والانصراف'!$B$2:$B$3001,$A459,'الحضور والانصراف'!$A$2:$A$3001,"&gt;="&amp;$D$3,'الحضور والانصراف'!$A$2:$A$3001,"&lt;="&amp;$F$3))</f>
        <v/>
      </c>
      <c r="Q459" s="24" t="str">
        <f aca="false">IF($A459="","",M459+N459-O459-P459)</f>
        <v/>
      </c>
    </row>
    <row r="460" customFormat="false" ht="15" hidden="false" customHeight="false" outlineLevel="0" collapsed="false">
      <c r="A460" s="18" t="str">
        <f aca="false">IF(الموظفين!A456="","",الموظفين!A456)</f>
        <v/>
      </c>
      <c r="B460" s="18" t="str">
        <f aca="false">IF($A460="","",الموظفين!B456)</f>
        <v/>
      </c>
      <c r="C460" s="18" t="str">
        <f aca="false">IF($A460="","",IF(الموظفين!C456="","",الموظفين!C456))</f>
        <v/>
      </c>
      <c r="D460" s="22" t="str">
        <f aca="false">IF($A460="","",COUNTIFS('الحضور والانصراف'!$B$2:$B$3001,$A460,'الحضور والانصراف'!$P$2:$P$3001,"حاضر",'الحضور والانصراف'!$A$2:$A$3001,"&gt;="&amp;$D$3,'الحضور والانصراف'!$A$2:$A$3001,"&lt;="&amp;$F$3)+COUNTIFS('الحضور والانصراف'!$B$2:$B$3001,$A460,'الحضور والانصراف'!$P$2:$P$3001,"متأخر",'الحضور والانصراف'!$A$2:$A$3001,"&gt;="&amp;$D$3,'الحضور والانصراف'!$A$2:$A$3001,"&lt;="&amp;$F$3)+COUNTIFS('الحضور والانصراف'!$B$2:$B$3001,$A460,'الحضور والانصراف'!$P$2:$P$3001,"بدون انصراف",'الحضور والانصراف'!$A$2:$A$3001,"&gt;="&amp;$D$3,'الحضور والانصراف'!$A$2:$A$3001,"&lt;="&amp;$F$3))</f>
        <v/>
      </c>
      <c r="E460" s="22" t="str">
        <f aca="false">IF($A460="","",COUNTIFS('الحضور والانصراف'!$B$2:$B$3001,$A460,'الحضور والانصراف'!$P$2:$P$3001,"متأخر",'الحضور والانصراف'!$A$2:$A$3001,"&gt;="&amp;$D$3,'الحضور والانصراف'!$A$2:$A$3001,"&lt;="&amp;$F$3))</f>
        <v/>
      </c>
      <c r="F460" s="22" t="str">
        <f aca="false">IF($A460="","",COUNTIFS('الحضور والانصراف'!$B$2:$B$3001,$A460,'الحضور والانصراف'!$P$2:$P$3001,"غائب",'الحضور والانصراف'!$A$2:$A$3001,"&gt;="&amp;$D$3,'الحضور والانصراف'!$A$2:$A$3001,"&lt;="&amp;$F$3)+COUNTIFS('الحضور والانصراف'!$B$2:$B$3001,$A460,'الحضور والانصراف'!$P$2:$P$3001,"غياب",'الحضور والانصراف'!$A$2:$A$3001,"&gt;="&amp;$D$3,'الحضور والانصراف'!$A$2:$A$3001,"&lt;="&amp;$F$3))</f>
        <v/>
      </c>
      <c r="G460" s="22" t="str">
        <f aca="false">IF($A460="","",SUMIFS(الإجازات!$I$2:$I$1001,الإجازات!$A$2:$A$1001,$A460,الإجازات!$G$2:$G$1001,"مقبولة"))</f>
        <v/>
      </c>
      <c r="H460" s="21" t="str">
        <f aca="false">IF($A460="","",SUMIFS('الحضور والانصراف'!$J$2:$J$3001,'الحضور والانصراف'!$B$2:$B$3001,$A460,'الحضور والانصراف'!$A$2:$A$3001,"&gt;="&amp;$D$3,'الحضور والانصراف'!$A$2:$A$3001,"&lt;="&amp;$F$3))</f>
        <v/>
      </c>
      <c r="I460" s="22" t="str">
        <f aca="false">IF($A460="","",SUMIFS('الحضور والانصراف'!$K$2:$K$3001,'الحضور والانصراف'!$B$2:$B$3001,$A460,'الحضور والانصراف'!$A$2:$A$3001,"&gt;="&amp;$D$3,'الحضور والانصراف'!$A$2:$A$3001,"&lt;="&amp;$F$3))</f>
        <v/>
      </c>
      <c r="J460" s="22" t="str">
        <f aca="false">IF($A460="","",SUMIFS('الحضور والانصراف'!$L$2:$L$3001,'الحضور والانصراف'!$B$2:$B$3001,$A460,'الحضور والانصراف'!$A$2:$A$3001,"&gt;="&amp;$D$3,'الحضور والانصراف'!$A$2:$A$3001,"&lt;="&amp;$F$3))</f>
        <v/>
      </c>
      <c r="K460" s="21" t="str">
        <f aca="false">IF($A460="","",ROUND(SUMIFS('الحضور والانصراف'!$M$2:$M$3001,'الحضور والانصراف'!$B$2:$B$3001,$A460,'الحضور والانصراف'!$A$2:$A$3001,"&gt;="&amp;$D$3,'الحضور والانصراف'!$A$2:$A$3001,"&lt;="&amp;$F$3)/60,2))</f>
        <v/>
      </c>
      <c r="L460" s="21" t="str">
        <f aca="false">IF($A460="","",SUMIFS(المأموريات!$F$2:$F$1001,المأموريات!$A$2:$A$1001,$A460,المأموريات!$C$2:$C$1001,"&gt;="&amp;$D$3,المأموريات!$C$2:$C$1001,"&lt;="&amp;$F$3,المأموريات!$H$2:$H$1001,"موافق"))</f>
        <v/>
      </c>
      <c r="M460" s="24" t="str">
        <f aca="false">IF($A460="","",N(الموظفين!K456))</f>
        <v/>
      </c>
      <c r="N460" s="24" t="str">
        <f aca="false">IF($A460="","",SUMIFS('الحضور والانصراف'!$S$2:$S$3001,'الحضور والانصراف'!$B$2:$B$3001,$A460,'الحضور والانصراف'!$A$2:$A$3001,"&gt;="&amp;$D$3,'الحضور والانصراف'!$A$2:$A$3001,"&lt;="&amp;$F$3))</f>
        <v/>
      </c>
      <c r="O460" s="24" t="str">
        <f aca="false">IF($A460="","",SUMIFS('الحضور والانصراف'!$Q$2:$Q$3001,'الحضور والانصراف'!$B$2:$B$3001,$A460,'الحضور والانصراف'!$A$2:$A$3001,"&gt;="&amp;$D$3,'الحضور والانصراف'!$A$2:$A$3001,"&lt;="&amp;$F$3))</f>
        <v/>
      </c>
      <c r="P460" s="24" t="str">
        <f aca="false">IF($A460="","",SUMIFS('الحضور والانصراف'!$R$2:$R$3001,'الحضور والانصراف'!$B$2:$B$3001,$A460,'الحضور والانصراف'!$A$2:$A$3001,"&gt;="&amp;$D$3,'الحضور والانصراف'!$A$2:$A$3001,"&lt;="&amp;$F$3))</f>
        <v/>
      </c>
      <c r="Q460" s="24" t="str">
        <f aca="false">IF($A460="","",M460+N460-O460-P460)</f>
        <v/>
      </c>
    </row>
    <row r="461" customFormat="false" ht="15" hidden="false" customHeight="false" outlineLevel="0" collapsed="false">
      <c r="A461" s="18" t="str">
        <f aca="false">IF(الموظفين!A457="","",الموظفين!A457)</f>
        <v/>
      </c>
      <c r="B461" s="18" t="str">
        <f aca="false">IF($A461="","",الموظفين!B457)</f>
        <v/>
      </c>
      <c r="C461" s="18" t="str">
        <f aca="false">IF($A461="","",IF(الموظفين!C457="","",الموظفين!C457))</f>
        <v/>
      </c>
      <c r="D461" s="22" t="str">
        <f aca="false">IF($A461="","",COUNTIFS('الحضور والانصراف'!$B$2:$B$3001,$A461,'الحضور والانصراف'!$P$2:$P$3001,"حاضر",'الحضور والانصراف'!$A$2:$A$3001,"&gt;="&amp;$D$3,'الحضور والانصراف'!$A$2:$A$3001,"&lt;="&amp;$F$3)+COUNTIFS('الحضور والانصراف'!$B$2:$B$3001,$A461,'الحضور والانصراف'!$P$2:$P$3001,"متأخر",'الحضور والانصراف'!$A$2:$A$3001,"&gt;="&amp;$D$3,'الحضور والانصراف'!$A$2:$A$3001,"&lt;="&amp;$F$3)+COUNTIFS('الحضور والانصراف'!$B$2:$B$3001,$A461,'الحضور والانصراف'!$P$2:$P$3001,"بدون انصراف",'الحضور والانصراف'!$A$2:$A$3001,"&gt;="&amp;$D$3,'الحضور والانصراف'!$A$2:$A$3001,"&lt;="&amp;$F$3))</f>
        <v/>
      </c>
      <c r="E461" s="22" t="str">
        <f aca="false">IF($A461="","",COUNTIFS('الحضور والانصراف'!$B$2:$B$3001,$A461,'الحضور والانصراف'!$P$2:$P$3001,"متأخر",'الحضور والانصراف'!$A$2:$A$3001,"&gt;="&amp;$D$3,'الحضور والانصراف'!$A$2:$A$3001,"&lt;="&amp;$F$3))</f>
        <v/>
      </c>
      <c r="F461" s="22" t="str">
        <f aca="false">IF($A461="","",COUNTIFS('الحضور والانصراف'!$B$2:$B$3001,$A461,'الحضور والانصراف'!$P$2:$P$3001,"غائب",'الحضور والانصراف'!$A$2:$A$3001,"&gt;="&amp;$D$3,'الحضور والانصراف'!$A$2:$A$3001,"&lt;="&amp;$F$3)+COUNTIFS('الحضور والانصراف'!$B$2:$B$3001,$A461,'الحضور والانصراف'!$P$2:$P$3001,"غياب",'الحضور والانصراف'!$A$2:$A$3001,"&gt;="&amp;$D$3,'الحضور والانصراف'!$A$2:$A$3001,"&lt;="&amp;$F$3))</f>
        <v/>
      </c>
      <c r="G461" s="22" t="str">
        <f aca="false">IF($A461="","",SUMIFS(الإجازات!$I$2:$I$1001,الإجازات!$A$2:$A$1001,$A461,الإجازات!$G$2:$G$1001,"مقبولة"))</f>
        <v/>
      </c>
      <c r="H461" s="21" t="str">
        <f aca="false">IF($A461="","",SUMIFS('الحضور والانصراف'!$J$2:$J$3001,'الحضور والانصراف'!$B$2:$B$3001,$A461,'الحضور والانصراف'!$A$2:$A$3001,"&gt;="&amp;$D$3,'الحضور والانصراف'!$A$2:$A$3001,"&lt;="&amp;$F$3))</f>
        <v/>
      </c>
      <c r="I461" s="22" t="str">
        <f aca="false">IF($A461="","",SUMIFS('الحضور والانصراف'!$K$2:$K$3001,'الحضور والانصراف'!$B$2:$B$3001,$A461,'الحضور والانصراف'!$A$2:$A$3001,"&gt;="&amp;$D$3,'الحضور والانصراف'!$A$2:$A$3001,"&lt;="&amp;$F$3))</f>
        <v/>
      </c>
      <c r="J461" s="22" t="str">
        <f aca="false">IF($A461="","",SUMIFS('الحضور والانصراف'!$L$2:$L$3001,'الحضور والانصراف'!$B$2:$B$3001,$A461,'الحضور والانصراف'!$A$2:$A$3001,"&gt;="&amp;$D$3,'الحضور والانصراف'!$A$2:$A$3001,"&lt;="&amp;$F$3))</f>
        <v/>
      </c>
      <c r="K461" s="21" t="str">
        <f aca="false">IF($A461="","",ROUND(SUMIFS('الحضور والانصراف'!$M$2:$M$3001,'الحضور والانصراف'!$B$2:$B$3001,$A461,'الحضور والانصراف'!$A$2:$A$3001,"&gt;="&amp;$D$3,'الحضور والانصراف'!$A$2:$A$3001,"&lt;="&amp;$F$3)/60,2))</f>
        <v/>
      </c>
      <c r="L461" s="21" t="str">
        <f aca="false">IF($A461="","",SUMIFS(المأموريات!$F$2:$F$1001,المأموريات!$A$2:$A$1001,$A461,المأموريات!$C$2:$C$1001,"&gt;="&amp;$D$3,المأموريات!$C$2:$C$1001,"&lt;="&amp;$F$3,المأموريات!$H$2:$H$1001,"موافق"))</f>
        <v/>
      </c>
      <c r="M461" s="24" t="str">
        <f aca="false">IF($A461="","",N(الموظفين!K457))</f>
        <v/>
      </c>
      <c r="N461" s="24" t="str">
        <f aca="false">IF($A461="","",SUMIFS('الحضور والانصراف'!$S$2:$S$3001,'الحضور والانصراف'!$B$2:$B$3001,$A461,'الحضور والانصراف'!$A$2:$A$3001,"&gt;="&amp;$D$3,'الحضور والانصراف'!$A$2:$A$3001,"&lt;="&amp;$F$3))</f>
        <v/>
      </c>
      <c r="O461" s="24" t="str">
        <f aca="false">IF($A461="","",SUMIFS('الحضور والانصراف'!$Q$2:$Q$3001,'الحضور والانصراف'!$B$2:$B$3001,$A461,'الحضور والانصراف'!$A$2:$A$3001,"&gt;="&amp;$D$3,'الحضور والانصراف'!$A$2:$A$3001,"&lt;="&amp;$F$3))</f>
        <v/>
      </c>
      <c r="P461" s="24" t="str">
        <f aca="false">IF($A461="","",SUMIFS('الحضور والانصراف'!$R$2:$R$3001,'الحضور والانصراف'!$B$2:$B$3001,$A461,'الحضور والانصراف'!$A$2:$A$3001,"&gt;="&amp;$D$3,'الحضور والانصراف'!$A$2:$A$3001,"&lt;="&amp;$F$3))</f>
        <v/>
      </c>
      <c r="Q461" s="24" t="str">
        <f aca="false">IF($A461="","",M461+N461-O461-P461)</f>
        <v/>
      </c>
    </row>
    <row r="462" customFormat="false" ht="15" hidden="false" customHeight="false" outlineLevel="0" collapsed="false">
      <c r="A462" s="18" t="str">
        <f aca="false">IF(الموظفين!A458="","",الموظفين!A458)</f>
        <v/>
      </c>
      <c r="B462" s="18" t="str">
        <f aca="false">IF($A462="","",الموظفين!B458)</f>
        <v/>
      </c>
      <c r="C462" s="18" t="str">
        <f aca="false">IF($A462="","",IF(الموظفين!C458="","",الموظفين!C458))</f>
        <v/>
      </c>
      <c r="D462" s="22" t="str">
        <f aca="false">IF($A462="","",COUNTIFS('الحضور والانصراف'!$B$2:$B$3001,$A462,'الحضور والانصراف'!$P$2:$P$3001,"حاضر",'الحضور والانصراف'!$A$2:$A$3001,"&gt;="&amp;$D$3,'الحضور والانصراف'!$A$2:$A$3001,"&lt;="&amp;$F$3)+COUNTIFS('الحضور والانصراف'!$B$2:$B$3001,$A462,'الحضور والانصراف'!$P$2:$P$3001,"متأخر",'الحضور والانصراف'!$A$2:$A$3001,"&gt;="&amp;$D$3,'الحضور والانصراف'!$A$2:$A$3001,"&lt;="&amp;$F$3)+COUNTIFS('الحضور والانصراف'!$B$2:$B$3001,$A462,'الحضور والانصراف'!$P$2:$P$3001,"بدون انصراف",'الحضور والانصراف'!$A$2:$A$3001,"&gt;="&amp;$D$3,'الحضور والانصراف'!$A$2:$A$3001,"&lt;="&amp;$F$3))</f>
        <v/>
      </c>
      <c r="E462" s="22" t="str">
        <f aca="false">IF($A462="","",COUNTIFS('الحضور والانصراف'!$B$2:$B$3001,$A462,'الحضور والانصراف'!$P$2:$P$3001,"متأخر",'الحضور والانصراف'!$A$2:$A$3001,"&gt;="&amp;$D$3,'الحضور والانصراف'!$A$2:$A$3001,"&lt;="&amp;$F$3))</f>
        <v/>
      </c>
      <c r="F462" s="22" t="str">
        <f aca="false">IF($A462="","",COUNTIFS('الحضور والانصراف'!$B$2:$B$3001,$A462,'الحضور والانصراف'!$P$2:$P$3001,"غائب",'الحضور والانصراف'!$A$2:$A$3001,"&gt;="&amp;$D$3,'الحضور والانصراف'!$A$2:$A$3001,"&lt;="&amp;$F$3)+COUNTIFS('الحضور والانصراف'!$B$2:$B$3001,$A462,'الحضور والانصراف'!$P$2:$P$3001,"غياب",'الحضور والانصراف'!$A$2:$A$3001,"&gt;="&amp;$D$3,'الحضور والانصراف'!$A$2:$A$3001,"&lt;="&amp;$F$3))</f>
        <v/>
      </c>
      <c r="G462" s="22" t="str">
        <f aca="false">IF($A462="","",SUMIFS(الإجازات!$I$2:$I$1001,الإجازات!$A$2:$A$1001,$A462,الإجازات!$G$2:$G$1001,"مقبولة"))</f>
        <v/>
      </c>
      <c r="H462" s="21" t="str">
        <f aca="false">IF($A462="","",SUMIFS('الحضور والانصراف'!$J$2:$J$3001,'الحضور والانصراف'!$B$2:$B$3001,$A462,'الحضور والانصراف'!$A$2:$A$3001,"&gt;="&amp;$D$3,'الحضور والانصراف'!$A$2:$A$3001,"&lt;="&amp;$F$3))</f>
        <v/>
      </c>
      <c r="I462" s="22" t="str">
        <f aca="false">IF($A462="","",SUMIFS('الحضور والانصراف'!$K$2:$K$3001,'الحضور والانصراف'!$B$2:$B$3001,$A462,'الحضور والانصراف'!$A$2:$A$3001,"&gt;="&amp;$D$3,'الحضور والانصراف'!$A$2:$A$3001,"&lt;="&amp;$F$3))</f>
        <v/>
      </c>
      <c r="J462" s="22" t="str">
        <f aca="false">IF($A462="","",SUMIFS('الحضور والانصراف'!$L$2:$L$3001,'الحضور والانصراف'!$B$2:$B$3001,$A462,'الحضور والانصراف'!$A$2:$A$3001,"&gt;="&amp;$D$3,'الحضور والانصراف'!$A$2:$A$3001,"&lt;="&amp;$F$3))</f>
        <v/>
      </c>
      <c r="K462" s="21" t="str">
        <f aca="false">IF($A462="","",ROUND(SUMIFS('الحضور والانصراف'!$M$2:$M$3001,'الحضور والانصراف'!$B$2:$B$3001,$A462,'الحضور والانصراف'!$A$2:$A$3001,"&gt;="&amp;$D$3,'الحضور والانصراف'!$A$2:$A$3001,"&lt;="&amp;$F$3)/60,2))</f>
        <v/>
      </c>
      <c r="L462" s="21" t="str">
        <f aca="false">IF($A462="","",SUMIFS(المأموريات!$F$2:$F$1001,المأموريات!$A$2:$A$1001,$A462,المأموريات!$C$2:$C$1001,"&gt;="&amp;$D$3,المأموريات!$C$2:$C$1001,"&lt;="&amp;$F$3,المأموريات!$H$2:$H$1001,"موافق"))</f>
        <v/>
      </c>
      <c r="M462" s="24" t="str">
        <f aca="false">IF($A462="","",N(الموظفين!K458))</f>
        <v/>
      </c>
      <c r="N462" s="24" t="str">
        <f aca="false">IF($A462="","",SUMIFS('الحضور والانصراف'!$S$2:$S$3001,'الحضور والانصراف'!$B$2:$B$3001,$A462,'الحضور والانصراف'!$A$2:$A$3001,"&gt;="&amp;$D$3,'الحضور والانصراف'!$A$2:$A$3001,"&lt;="&amp;$F$3))</f>
        <v/>
      </c>
      <c r="O462" s="24" t="str">
        <f aca="false">IF($A462="","",SUMIFS('الحضور والانصراف'!$Q$2:$Q$3001,'الحضور والانصراف'!$B$2:$B$3001,$A462,'الحضور والانصراف'!$A$2:$A$3001,"&gt;="&amp;$D$3,'الحضور والانصراف'!$A$2:$A$3001,"&lt;="&amp;$F$3))</f>
        <v/>
      </c>
      <c r="P462" s="24" t="str">
        <f aca="false">IF($A462="","",SUMIFS('الحضور والانصراف'!$R$2:$R$3001,'الحضور والانصراف'!$B$2:$B$3001,$A462,'الحضور والانصراف'!$A$2:$A$3001,"&gt;="&amp;$D$3,'الحضور والانصراف'!$A$2:$A$3001,"&lt;="&amp;$F$3))</f>
        <v/>
      </c>
      <c r="Q462" s="24" t="str">
        <f aca="false">IF($A462="","",M462+N462-O462-P462)</f>
        <v/>
      </c>
    </row>
    <row r="463" customFormat="false" ht="15" hidden="false" customHeight="false" outlineLevel="0" collapsed="false">
      <c r="A463" s="18" t="str">
        <f aca="false">IF(الموظفين!A459="","",الموظفين!A459)</f>
        <v/>
      </c>
      <c r="B463" s="18" t="str">
        <f aca="false">IF($A463="","",الموظفين!B459)</f>
        <v/>
      </c>
      <c r="C463" s="18" t="str">
        <f aca="false">IF($A463="","",IF(الموظفين!C459="","",الموظفين!C459))</f>
        <v/>
      </c>
      <c r="D463" s="22" t="str">
        <f aca="false">IF($A463="","",COUNTIFS('الحضور والانصراف'!$B$2:$B$3001,$A463,'الحضور والانصراف'!$P$2:$P$3001,"حاضر",'الحضور والانصراف'!$A$2:$A$3001,"&gt;="&amp;$D$3,'الحضور والانصراف'!$A$2:$A$3001,"&lt;="&amp;$F$3)+COUNTIFS('الحضور والانصراف'!$B$2:$B$3001,$A463,'الحضور والانصراف'!$P$2:$P$3001,"متأخر",'الحضور والانصراف'!$A$2:$A$3001,"&gt;="&amp;$D$3,'الحضور والانصراف'!$A$2:$A$3001,"&lt;="&amp;$F$3)+COUNTIFS('الحضور والانصراف'!$B$2:$B$3001,$A463,'الحضور والانصراف'!$P$2:$P$3001,"بدون انصراف",'الحضور والانصراف'!$A$2:$A$3001,"&gt;="&amp;$D$3,'الحضور والانصراف'!$A$2:$A$3001,"&lt;="&amp;$F$3))</f>
        <v/>
      </c>
      <c r="E463" s="22" t="str">
        <f aca="false">IF($A463="","",COUNTIFS('الحضور والانصراف'!$B$2:$B$3001,$A463,'الحضور والانصراف'!$P$2:$P$3001,"متأخر",'الحضور والانصراف'!$A$2:$A$3001,"&gt;="&amp;$D$3,'الحضور والانصراف'!$A$2:$A$3001,"&lt;="&amp;$F$3))</f>
        <v/>
      </c>
      <c r="F463" s="22" t="str">
        <f aca="false">IF($A463="","",COUNTIFS('الحضور والانصراف'!$B$2:$B$3001,$A463,'الحضور والانصراف'!$P$2:$P$3001,"غائب",'الحضور والانصراف'!$A$2:$A$3001,"&gt;="&amp;$D$3,'الحضور والانصراف'!$A$2:$A$3001,"&lt;="&amp;$F$3)+COUNTIFS('الحضور والانصراف'!$B$2:$B$3001,$A463,'الحضور والانصراف'!$P$2:$P$3001,"غياب",'الحضور والانصراف'!$A$2:$A$3001,"&gt;="&amp;$D$3,'الحضور والانصراف'!$A$2:$A$3001,"&lt;="&amp;$F$3))</f>
        <v/>
      </c>
      <c r="G463" s="22" t="str">
        <f aca="false">IF($A463="","",SUMIFS(الإجازات!$I$2:$I$1001,الإجازات!$A$2:$A$1001,$A463,الإجازات!$G$2:$G$1001,"مقبولة"))</f>
        <v/>
      </c>
      <c r="H463" s="21" t="str">
        <f aca="false">IF($A463="","",SUMIFS('الحضور والانصراف'!$J$2:$J$3001,'الحضور والانصراف'!$B$2:$B$3001,$A463,'الحضور والانصراف'!$A$2:$A$3001,"&gt;="&amp;$D$3,'الحضور والانصراف'!$A$2:$A$3001,"&lt;="&amp;$F$3))</f>
        <v/>
      </c>
      <c r="I463" s="22" t="str">
        <f aca="false">IF($A463="","",SUMIFS('الحضور والانصراف'!$K$2:$K$3001,'الحضور والانصراف'!$B$2:$B$3001,$A463,'الحضور والانصراف'!$A$2:$A$3001,"&gt;="&amp;$D$3,'الحضور والانصراف'!$A$2:$A$3001,"&lt;="&amp;$F$3))</f>
        <v/>
      </c>
      <c r="J463" s="22" t="str">
        <f aca="false">IF($A463="","",SUMIFS('الحضور والانصراف'!$L$2:$L$3001,'الحضور والانصراف'!$B$2:$B$3001,$A463,'الحضور والانصراف'!$A$2:$A$3001,"&gt;="&amp;$D$3,'الحضور والانصراف'!$A$2:$A$3001,"&lt;="&amp;$F$3))</f>
        <v/>
      </c>
      <c r="K463" s="21" t="str">
        <f aca="false">IF($A463="","",ROUND(SUMIFS('الحضور والانصراف'!$M$2:$M$3001,'الحضور والانصراف'!$B$2:$B$3001,$A463,'الحضور والانصراف'!$A$2:$A$3001,"&gt;="&amp;$D$3,'الحضور والانصراف'!$A$2:$A$3001,"&lt;="&amp;$F$3)/60,2))</f>
        <v/>
      </c>
      <c r="L463" s="21" t="str">
        <f aca="false">IF($A463="","",SUMIFS(المأموريات!$F$2:$F$1001,المأموريات!$A$2:$A$1001,$A463,المأموريات!$C$2:$C$1001,"&gt;="&amp;$D$3,المأموريات!$C$2:$C$1001,"&lt;="&amp;$F$3,المأموريات!$H$2:$H$1001,"موافق"))</f>
        <v/>
      </c>
      <c r="M463" s="24" t="str">
        <f aca="false">IF($A463="","",N(الموظفين!K459))</f>
        <v/>
      </c>
      <c r="N463" s="24" t="str">
        <f aca="false">IF($A463="","",SUMIFS('الحضور والانصراف'!$S$2:$S$3001,'الحضور والانصراف'!$B$2:$B$3001,$A463,'الحضور والانصراف'!$A$2:$A$3001,"&gt;="&amp;$D$3,'الحضور والانصراف'!$A$2:$A$3001,"&lt;="&amp;$F$3))</f>
        <v/>
      </c>
      <c r="O463" s="24" t="str">
        <f aca="false">IF($A463="","",SUMIFS('الحضور والانصراف'!$Q$2:$Q$3001,'الحضور والانصراف'!$B$2:$B$3001,$A463,'الحضور والانصراف'!$A$2:$A$3001,"&gt;="&amp;$D$3,'الحضور والانصراف'!$A$2:$A$3001,"&lt;="&amp;$F$3))</f>
        <v/>
      </c>
      <c r="P463" s="24" t="str">
        <f aca="false">IF($A463="","",SUMIFS('الحضور والانصراف'!$R$2:$R$3001,'الحضور والانصراف'!$B$2:$B$3001,$A463,'الحضور والانصراف'!$A$2:$A$3001,"&gt;="&amp;$D$3,'الحضور والانصراف'!$A$2:$A$3001,"&lt;="&amp;$F$3))</f>
        <v/>
      </c>
      <c r="Q463" s="24" t="str">
        <f aca="false">IF($A463="","",M463+N463-O463-P463)</f>
        <v/>
      </c>
    </row>
    <row r="464" customFormat="false" ht="15" hidden="false" customHeight="false" outlineLevel="0" collapsed="false">
      <c r="A464" s="18" t="str">
        <f aca="false">IF(الموظفين!A460="","",الموظفين!A460)</f>
        <v/>
      </c>
      <c r="B464" s="18" t="str">
        <f aca="false">IF($A464="","",الموظفين!B460)</f>
        <v/>
      </c>
      <c r="C464" s="18" t="str">
        <f aca="false">IF($A464="","",IF(الموظفين!C460="","",الموظفين!C460))</f>
        <v/>
      </c>
      <c r="D464" s="22" t="str">
        <f aca="false">IF($A464="","",COUNTIFS('الحضور والانصراف'!$B$2:$B$3001,$A464,'الحضور والانصراف'!$P$2:$P$3001,"حاضر",'الحضور والانصراف'!$A$2:$A$3001,"&gt;="&amp;$D$3,'الحضور والانصراف'!$A$2:$A$3001,"&lt;="&amp;$F$3)+COUNTIFS('الحضور والانصراف'!$B$2:$B$3001,$A464,'الحضور والانصراف'!$P$2:$P$3001,"متأخر",'الحضور والانصراف'!$A$2:$A$3001,"&gt;="&amp;$D$3,'الحضور والانصراف'!$A$2:$A$3001,"&lt;="&amp;$F$3)+COUNTIFS('الحضور والانصراف'!$B$2:$B$3001,$A464,'الحضور والانصراف'!$P$2:$P$3001,"بدون انصراف",'الحضور والانصراف'!$A$2:$A$3001,"&gt;="&amp;$D$3,'الحضور والانصراف'!$A$2:$A$3001,"&lt;="&amp;$F$3))</f>
        <v/>
      </c>
      <c r="E464" s="22" t="str">
        <f aca="false">IF($A464="","",COUNTIFS('الحضور والانصراف'!$B$2:$B$3001,$A464,'الحضور والانصراف'!$P$2:$P$3001,"متأخر",'الحضور والانصراف'!$A$2:$A$3001,"&gt;="&amp;$D$3,'الحضور والانصراف'!$A$2:$A$3001,"&lt;="&amp;$F$3))</f>
        <v/>
      </c>
      <c r="F464" s="22" t="str">
        <f aca="false">IF($A464="","",COUNTIFS('الحضور والانصراف'!$B$2:$B$3001,$A464,'الحضور والانصراف'!$P$2:$P$3001,"غائب",'الحضور والانصراف'!$A$2:$A$3001,"&gt;="&amp;$D$3,'الحضور والانصراف'!$A$2:$A$3001,"&lt;="&amp;$F$3)+COUNTIFS('الحضور والانصراف'!$B$2:$B$3001,$A464,'الحضور والانصراف'!$P$2:$P$3001,"غياب",'الحضور والانصراف'!$A$2:$A$3001,"&gt;="&amp;$D$3,'الحضور والانصراف'!$A$2:$A$3001,"&lt;="&amp;$F$3))</f>
        <v/>
      </c>
      <c r="G464" s="22" t="str">
        <f aca="false">IF($A464="","",SUMIFS(الإجازات!$I$2:$I$1001,الإجازات!$A$2:$A$1001,$A464,الإجازات!$G$2:$G$1001,"مقبولة"))</f>
        <v/>
      </c>
      <c r="H464" s="21" t="str">
        <f aca="false">IF($A464="","",SUMIFS('الحضور والانصراف'!$J$2:$J$3001,'الحضور والانصراف'!$B$2:$B$3001,$A464,'الحضور والانصراف'!$A$2:$A$3001,"&gt;="&amp;$D$3,'الحضور والانصراف'!$A$2:$A$3001,"&lt;="&amp;$F$3))</f>
        <v/>
      </c>
      <c r="I464" s="22" t="str">
        <f aca="false">IF($A464="","",SUMIFS('الحضور والانصراف'!$K$2:$K$3001,'الحضور والانصراف'!$B$2:$B$3001,$A464,'الحضور والانصراف'!$A$2:$A$3001,"&gt;="&amp;$D$3,'الحضور والانصراف'!$A$2:$A$3001,"&lt;="&amp;$F$3))</f>
        <v/>
      </c>
      <c r="J464" s="22" t="str">
        <f aca="false">IF($A464="","",SUMIFS('الحضور والانصراف'!$L$2:$L$3001,'الحضور والانصراف'!$B$2:$B$3001,$A464,'الحضور والانصراف'!$A$2:$A$3001,"&gt;="&amp;$D$3,'الحضور والانصراف'!$A$2:$A$3001,"&lt;="&amp;$F$3))</f>
        <v/>
      </c>
      <c r="K464" s="21" t="str">
        <f aca="false">IF($A464="","",ROUND(SUMIFS('الحضور والانصراف'!$M$2:$M$3001,'الحضور والانصراف'!$B$2:$B$3001,$A464,'الحضور والانصراف'!$A$2:$A$3001,"&gt;="&amp;$D$3,'الحضور والانصراف'!$A$2:$A$3001,"&lt;="&amp;$F$3)/60,2))</f>
        <v/>
      </c>
      <c r="L464" s="21" t="str">
        <f aca="false">IF($A464="","",SUMIFS(المأموريات!$F$2:$F$1001,المأموريات!$A$2:$A$1001,$A464,المأموريات!$C$2:$C$1001,"&gt;="&amp;$D$3,المأموريات!$C$2:$C$1001,"&lt;="&amp;$F$3,المأموريات!$H$2:$H$1001,"موافق"))</f>
        <v/>
      </c>
      <c r="M464" s="24" t="str">
        <f aca="false">IF($A464="","",N(الموظفين!K460))</f>
        <v/>
      </c>
      <c r="N464" s="24" t="str">
        <f aca="false">IF($A464="","",SUMIFS('الحضور والانصراف'!$S$2:$S$3001,'الحضور والانصراف'!$B$2:$B$3001,$A464,'الحضور والانصراف'!$A$2:$A$3001,"&gt;="&amp;$D$3,'الحضور والانصراف'!$A$2:$A$3001,"&lt;="&amp;$F$3))</f>
        <v/>
      </c>
      <c r="O464" s="24" t="str">
        <f aca="false">IF($A464="","",SUMIFS('الحضور والانصراف'!$Q$2:$Q$3001,'الحضور والانصراف'!$B$2:$B$3001,$A464,'الحضور والانصراف'!$A$2:$A$3001,"&gt;="&amp;$D$3,'الحضور والانصراف'!$A$2:$A$3001,"&lt;="&amp;$F$3))</f>
        <v/>
      </c>
      <c r="P464" s="24" t="str">
        <f aca="false">IF($A464="","",SUMIFS('الحضور والانصراف'!$R$2:$R$3001,'الحضور والانصراف'!$B$2:$B$3001,$A464,'الحضور والانصراف'!$A$2:$A$3001,"&gt;="&amp;$D$3,'الحضور والانصراف'!$A$2:$A$3001,"&lt;="&amp;$F$3))</f>
        <v/>
      </c>
      <c r="Q464" s="24" t="str">
        <f aca="false">IF($A464="","",M464+N464-O464-P464)</f>
        <v/>
      </c>
    </row>
    <row r="465" customFormat="false" ht="15" hidden="false" customHeight="false" outlineLevel="0" collapsed="false">
      <c r="A465" s="18" t="str">
        <f aca="false">IF(الموظفين!A461="","",الموظفين!A461)</f>
        <v/>
      </c>
      <c r="B465" s="18" t="str">
        <f aca="false">IF($A465="","",الموظفين!B461)</f>
        <v/>
      </c>
      <c r="C465" s="18" t="str">
        <f aca="false">IF($A465="","",IF(الموظفين!C461="","",الموظفين!C461))</f>
        <v/>
      </c>
      <c r="D465" s="22" t="str">
        <f aca="false">IF($A465="","",COUNTIFS('الحضور والانصراف'!$B$2:$B$3001,$A465,'الحضور والانصراف'!$P$2:$P$3001,"حاضر",'الحضور والانصراف'!$A$2:$A$3001,"&gt;="&amp;$D$3,'الحضور والانصراف'!$A$2:$A$3001,"&lt;="&amp;$F$3)+COUNTIFS('الحضور والانصراف'!$B$2:$B$3001,$A465,'الحضور والانصراف'!$P$2:$P$3001,"متأخر",'الحضور والانصراف'!$A$2:$A$3001,"&gt;="&amp;$D$3,'الحضور والانصراف'!$A$2:$A$3001,"&lt;="&amp;$F$3)+COUNTIFS('الحضور والانصراف'!$B$2:$B$3001,$A465,'الحضور والانصراف'!$P$2:$P$3001,"بدون انصراف",'الحضور والانصراف'!$A$2:$A$3001,"&gt;="&amp;$D$3,'الحضور والانصراف'!$A$2:$A$3001,"&lt;="&amp;$F$3))</f>
        <v/>
      </c>
      <c r="E465" s="22" t="str">
        <f aca="false">IF($A465="","",COUNTIFS('الحضور والانصراف'!$B$2:$B$3001,$A465,'الحضور والانصراف'!$P$2:$P$3001,"متأخر",'الحضور والانصراف'!$A$2:$A$3001,"&gt;="&amp;$D$3,'الحضور والانصراف'!$A$2:$A$3001,"&lt;="&amp;$F$3))</f>
        <v/>
      </c>
      <c r="F465" s="22" t="str">
        <f aca="false">IF($A465="","",COUNTIFS('الحضور والانصراف'!$B$2:$B$3001,$A465,'الحضور والانصراف'!$P$2:$P$3001,"غائب",'الحضور والانصراف'!$A$2:$A$3001,"&gt;="&amp;$D$3,'الحضور والانصراف'!$A$2:$A$3001,"&lt;="&amp;$F$3)+COUNTIFS('الحضور والانصراف'!$B$2:$B$3001,$A465,'الحضور والانصراف'!$P$2:$P$3001,"غياب",'الحضور والانصراف'!$A$2:$A$3001,"&gt;="&amp;$D$3,'الحضور والانصراف'!$A$2:$A$3001,"&lt;="&amp;$F$3))</f>
        <v/>
      </c>
      <c r="G465" s="22" t="str">
        <f aca="false">IF($A465="","",SUMIFS(الإجازات!$I$2:$I$1001,الإجازات!$A$2:$A$1001,$A465,الإجازات!$G$2:$G$1001,"مقبولة"))</f>
        <v/>
      </c>
      <c r="H465" s="21" t="str">
        <f aca="false">IF($A465="","",SUMIFS('الحضور والانصراف'!$J$2:$J$3001,'الحضور والانصراف'!$B$2:$B$3001,$A465,'الحضور والانصراف'!$A$2:$A$3001,"&gt;="&amp;$D$3,'الحضور والانصراف'!$A$2:$A$3001,"&lt;="&amp;$F$3))</f>
        <v/>
      </c>
      <c r="I465" s="22" t="str">
        <f aca="false">IF($A465="","",SUMIFS('الحضور والانصراف'!$K$2:$K$3001,'الحضور والانصراف'!$B$2:$B$3001,$A465,'الحضور والانصراف'!$A$2:$A$3001,"&gt;="&amp;$D$3,'الحضور والانصراف'!$A$2:$A$3001,"&lt;="&amp;$F$3))</f>
        <v/>
      </c>
      <c r="J465" s="22" t="str">
        <f aca="false">IF($A465="","",SUMIFS('الحضور والانصراف'!$L$2:$L$3001,'الحضور والانصراف'!$B$2:$B$3001,$A465,'الحضور والانصراف'!$A$2:$A$3001,"&gt;="&amp;$D$3,'الحضور والانصراف'!$A$2:$A$3001,"&lt;="&amp;$F$3))</f>
        <v/>
      </c>
      <c r="K465" s="21" t="str">
        <f aca="false">IF($A465="","",ROUND(SUMIFS('الحضور والانصراف'!$M$2:$M$3001,'الحضور والانصراف'!$B$2:$B$3001,$A465,'الحضور والانصراف'!$A$2:$A$3001,"&gt;="&amp;$D$3,'الحضور والانصراف'!$A$2:$A$3001,"&lt;="&amp;$F$3)/60,2))</f>
        <v/>
      </c>
      <c r="L465" s="21" t="str">
        <f aca="false">IF($A465="","",SUMIFS(المأموريات!$F$2:$F$1001,المأموريات!$A$2:$A$1001,$A465,المأموريات!$C$2:$C$1001,"&gt;="&amp;$D$3,المأموريات!$C$2:$C$1001,"&lt;="&amp;$F$3,المأموريات!$H$2:$H$1001,"موافق"))</f>
        <v/>
      </c>
      <c r="M465" s="24" t="str">
        <f aca="false">IF($A465="","",N(الموظفين!K461))</f>
        <v/>
      </c>
      <c r="N465" s="24" t="str">
        <f aca="false">IF($A465="","",SUMIFS('الحضور والانصراف'!$S$2:$S$3001,'الحضور والانصراف'!$B$2:$B$3001,$A465,'الحضور والانصراف'!$A$2:$A$3001,"&gt;="&amp;$D$3,'الحضور والانصراف'!$A$2:$A$3001,"&lt;="&amp;$F$3))</f>
        <v/>
      </c>
      <c r="O465" s="24" t="str">
        <f aca="false">IF($A465="","",SUMIFS('الحضور والانصراف'!$Q$2:$Q$3001,'الحضور والانصراف'!$B$2:$B$3001,$A465,'الحضور والانصراف'!$A$2:$A$3001,"&gt;="&amp;$D$3,'الحضور والانصراف'!$A$2:$A$3001,"&lt;="&amp;$F$3))</f>
        <v/>
      </c>
      <c r="P465" s="24" t="str">
        <f aca="false">IF($A465="","",SUMIFS('الحضور والانصراف'!$R$2:$R$3001,'الحضور والانصراف'!$B$2:$B$3001,$A465,'الحضور والانصراف'!$A$2:$A$3001,"&gt;="&amp;$D$3,'الحضور والانصراف'!$A$2:$A$3001,"&lt;="&amp;$F$3))</f>
        <v/>
      </c>
      <c r="Q465" s="24" t="str">
        <f aca="false">IF($A465="","",M465+N465-O465-P465)</f>
        <v/>
      </c>
    </row>
    <row r="466" customFormat="false" ht="15" hidden="false" customHeight="false" outlineLevel="0" collapsed="false">
      <c r="A466" s="18" t="str">
        <f aca="false">IF(الموظفين!A462="","",الموظفين!A462)</f>
        <v/>
      </c>
      <c r="B466" s="18" t="str">
        <f aca="false">IF($A466="","",الموظفين!B462)</f>
        <v/>
      </c>
      <c r="C466" s="18" t="str">
        <f aca="false">IF($A466="","",IF(الموظفين!C462="","",الموظفين!C462))</f>
        <v/>
      </c>
      <c r="D466" s="22" t="str">
        <f aca="false">IF($A466="","",COUNTIFS('الحضور والانصراف'!$B$2:$B$3001,$A466,'الحضور والانصراف'!$P$2:$P$3001,"حاضر",'الحضور والانصراف'!$A$2:$A$3001,"&gt;="&amp;$D$3,'الحضور والانصراف'!$A$2:$A$3001,"&lt;="&amp;$F$3)+COUNTIFS('الحضور والانصراف'!$B$2:$B$3001,$A466,'الحضور والانصراف'!$P$2:$P$3001,"متأخر",'الحضور والانصراف'!$A$2:$A$3001,"&gt;="&amp;$D$3,'الحضور والانصراف'!$A$2:$A$3001,"&lt;="&amp;$F$3)+COUNTIFS('الحضور والانصراف'!$B$2:$B$3001,$A466,'الحضور والانصراف'!$P$2:$P$3001,"بدون انصراف",'الحضور والانصراف'!$A$2:$A$3001,"&gt;="&amp;$D$3,'الحضور والانصراف'!$A$2:$A$3001,"&lt;="&amp;$F$3))</f>
        <v/>
      </c>
      <c r="E466" s="22" t="str">
        <f aca="false">IF($A466="","",COUNTIFS('الحضور والانصراف'!$B$2:$B$3001,$A466,'الحضور والانصراف'!$P$2:$P$3001,"متأخر",'الحضور والانصراف'!$A$2:$A$3001,"&gt;="&amp;$D$3,'الحضور والانصراف'!$A$2:$A$3001,"&lt;="&amp;$F$3))</f>
        <v/>
      </c>
      <c r="F466" s="22" t="str">
        <f aca="false">IF($A466="","",COUNTIFS('الحضور والانصراف'!$B$2:$B$3001,$A466,'الحضور والانصراف'!$P$2:$P$3001,"غائب",'الحضور والانصراف'!$A$2:$A$3001,"&gt;="&amp;$D$3,'الحضور والانصراف'!$A$2:$A$3001,"&lt;="&amp;$F$3)+COUNTIFS('الحضور والانصراف'!$B$2:$B$3001,$A466,'الحضور والانصراف'!$P$2:$P$3001,"غياب",'الحضور والانصراف'!$A$2:$A$3001,"&gt;="&amp;$D$3,'الحضور والانصراف'!$A$2:$A$3001,"&lt;="&amp;$F$3))</f>
        <v/>
      </c>
      <c r="G466" s="22" t="str">
        <f aca="false">IF($A466="","",SUMIFS(الإجازات!$I$2:$I$1001,الإجازات!$A$2:$A$1001,$A466,الإجازات!$G$2:$G$1001,"مقبولة"))</f>
        <v/>
      </c>
      <c r="H466" s="21" t="str">
        <f aca="false">IF($A466="","",SUMIFS('الحضور والانصراف'!$J$2:$J$3001,'الحضور والانصراف'!$B$2:$B$3001,$A466,'الحضور والانصراف'!$A$2:$A$3001,"&gt;="&amp;$D$3,'الحضور والانصراف'!$A$2:$A$3001,"&lt;="&amp;$F$3))</f>
        <v/>
      </c>
      <c r="I466" s="22" t="str">
        <f aca="false">IF($A466="","",SUMIFS('الحضور والانصراف'!$K$2:$K$3001,'الحضور والانصراف'!$B$2:$B$3001,$A466,'الحضور والانصراف'!$A$2:$A$3001,"&gt;="&amp;$D$3,'الحضور والانصراف'!$A$2:$A$3001,"&lt;="&amp;$F$3))</f>
        <v/>
      </c>
      <c r="J466" s="22" t="str">
        <f aca="false">IF($A466="","",SUMIFS('الحضور والانصراف'!$L$2:$L$3001,'الحضور والانصراف'!$B$2:$B$3001,$A466,'الحضور والانصراف'!$A$2:$A$3001,"&gt;="&amp;$D$3,'الحضور والانصراف'!$A$2:$A$3001,"&lt;="&amp;$F$3))</f>
        <v/>
      </c>
      <c r="K466" s="21" t="str">
        <f aca="false">IF($A466="","",ROUND(SUMIFS('الحضور والانصراف'!$M$2:$M$3001,'الحضور والانصراف'!$B$2:$B$3001,$A466,'الحضور والانصراف'!$A$2:$A$3001,"&gt;="&amp;$D$3,'الحضور والانصراف'!$A$2:$A$3001,"&lt;="&amp;$F$3)/60,2))</f>
        <v/>
      </c>
      <c r="L466" s="21" t="str">
        <f aca="false">IF($A466="","",SUMIFS(المأموريات!$F$2:$F$1001,المأموريات!$A$2:$A$1001,$A466,المأموريات!$C$2:$C$1001,"&gt;="&amp;$D$3,المأموريات!$C$2:$C$1001,"&lt;="&amp;$F$3,المأموريات!$H$2:$H$1001,"موافق"))</f>
        <v/>
      </c>
      <c r="M466" s="24" t="str">
        <f aca="false">IF($A466="","",N(الموظفين!K462))</f>
        <v/>
      </c>
      <c r="N466" s="24" t="str">
        <f aca="false">IF($A466="","",SUMIFS('الحضور والانصراف'!$S$2:$S$3001,'الحضور والانصراف'!$B$2:$B$3001,$A466,'الحضور والانصراف'!$A$2:$A$3001,"&gt;="&amp;$D$3,'الحضور والانصراف'!$A$2:$A$3001,"&lt;="&amp;$F$3))</f>
        <v/>
      </c>
      <c r="O466" s="24" t="str">
        <f aca="false">IF($A466="","",SUMIFS('الحضور والانصراف'!$Q$2:$Q$3001,'الحضور والانصراف'!$B$2:$B$3001,$A466,'الحضور والانصراف'!$A$2:$A$3001,"&gt;="&amp;$D$3,'الحضور والانصراف'!$A$2:$A$3001,"&lt;="&amp;$F$3))</f>
        <v/>
      </c>
      <c r="P466" s="24" t="str">
        <f aca="false">IF($A466="","",SUMIFS('الحضور والانصراف'!$R$2:$R$3001,'الحضور والانصراف'!$B$2:$B$3001,$A466,'الحضور والانصراف'!$A$2:$A$3001,"&gt;="&amp;$D$3,'الحضور والانصراف'!$A$2:$A$3001,"&lt;="&amp;$F$3))</f>
        <v/>
      </c>
      <c r="Q466" s="24" t="str">
        <f aca="false">IF($A466="","",M466+N466-O466-P466)</f>
        <v/>
      </c>
    </row>
    <row r="467" customFormat="false" ht="15" hidden="false" customHeight="false" outlineLevel="0" collapsed="false">
      <c r="A467" s="18" t="str">
        <f aca="false">IF(الموظفين!A463="","",الموظفين!A463)</f>
        <v/>
      </c>
      <c r="B467" s="18" t="str">
        <f aca="false">IF($A467="","",الموظفين!B463)</f>
        <v/>
      </c>
      <c r="C467" s="18" t="str">
        <f aca="false">IF($A467="","",IF(الموظفين!C463="","",الموظفين!C463))</f>
        <v/>
      </c>
      <c r="D467" s="22" t="str">
        <f aca="false">IF($A467="","",COUNTIFS('الحضور والانصراف'!$B$2:$B$3001,$A467,'الحضور والانصراف'!$P$2:$P$3001,"حاضر",'الحضور والانصراف'!$A$2:$A$3001,"&gt;="&amp;$D$3,'الحضور والانصراف'!$A$2:$A$3001,"&lt;="&amp;$F$3)+COUNTIFS('الحضور والانصراف'!$B$2:$B$3001,$A467,'الحضور والانصراف'!$P$2:$P$3001,"متأخر",'الحضور والانصراف'!$A$2:$A$3001,"&gt;="&amp;$D$3,'الحضور والانصراف'!$A$2:$A$3001,"&lt;="&amp;$F$3)+COUNTIFS('الحضور والانصراف'!$B$2:$B$3001,$A467,'الحضور والانصراف'!$P$2:$P$3001,"بدون انصراف",'الحضور والانصراف'!$A$2:$A$3001,"&gt;="&amp;$D$3,'الحضور والانصراف'!$A$2:$A$3001,"&lt;="&amp;$F$3))</f>
        <v/>
      </c>
      <c r="E467" s="22" t="str">
        <f aca="false">IF($A467="","",COUNTIFS('الحضور والانصراف'!$B$2:$B$3001,$A467,'الحضور والانصراف'!$P$2:$P$3001,"متأخر",'الحضور والانصراف'!$A$2:$A$3001,"&gt;="&amp;$D$3,'الحضور والانصراف'!$A$2:$A$3001,"&lt;="&amp;$F$3))</f>
        <v/>
      </c>
      <c r="F467" s="22" t="str">
        <f aca="false">IF($A467="","",COUNTIFS('الحضور والانصراف'!$B$2:$B$3001,$A467,'الحضور والانصراف'!$P$2:$P$3001,"غائب",'الحضور والانصراف'!$A$2:$A$3001,"&gt;="&amp;$D$3,'الحضور والانصراف'!$A$2:$A$3001,"&lt;="&amp;$F$3)+COUNTIFS('الحضور والانصراف'!$B$2:$B$3001,$A467,'الحضور والانصراف'!$P$2:$P$3001,"غياب",'الحضور والانصراف'!$A$2:$A$3001,"&gt;="&amp;$D$3,'الحضور والانصراف'!$A$2:$A$3001,"&lt;="&amp;$F$3))</f>
        <v/>
      </c>
      <c r="G467" s="22" t="str">
        <f aca="false">IF($A467="","",SUMIFS(الإجازات!$I$2:$I$1001,الإجازات!$A$2:$A$1001,$A467,الإجازات!$G$2:$G$1001,"مقبولة"))</f>
        <v/>
      </c>
      <c r="H467" s="21" t="str">
        <f aca="false">IF($A467="","",SUMIFS('الحضور والانصراف'!$J$2:$J$3001,'الحضور والانصراف'!$B$2:$B$3001,$A467,'الحضور والانصراف'!$A$2:$A$3001,"&gt;="&amp;$D$3,'الحضور والانصراف'!$A$2:$A$3001,"&lt;="&amp;$F$3))</f>
        <v/>
      </c>
      <c r="I467" s="22" t="str">
        <f aca="false">IF($A467="","",SUMIFS('الحضور والانصراف'!$K$2:$K$3001,'الحضور والانصراف'!$B$2:$B$3001,$A467,'الحضور والانصراف'!$A$2:$A$3001,"&gt;="&amp;$D$3,'الحضور والانصراف'!$A$2:$A$3001,"&lt;="&amp;$F$3))</f>
        <v/>
      </c>
      <c r="J467" s="22" t="str">
        <f aca="false">IF($A467="","",SUMIFS('الحضور والانصراف'!$L$2:$L$3001,'الحضور والانصراف'!$B$2:$B$3001,$A467,'الحضور والانصراف'!$A$2:$A$3001,"&gt;="&amp;$D$3,'الحضور والانصراف'!$A$2:$A$3001,"&lt;="&amp;$F$3))</f>
        <v/>
      </c>
      <c r="K467" s="21" t="str">
        <f aca="false">IF($A467="","",ROUND(SUMIFS('الحضور والانصراف'!$M$2:$M$3001,'الحضور والانصراف'!$B$2:$B$3001,$A467,'الحضور والانصراف'!$A$2:$A$3001,"&gt;="&amp;$D$3,'الحضور والانصراف'!$A$2:$A$3001,"&lt;="&amp;$F$3)/60,2))</f>
        <v/>
      </c>
      <c r="L467" s="21" t="str">
        <f aca="false">IF($A467="","",SUMIFS(المأموريات!$F$2:$F$1001,المأموريات!$A$2:$A$1001,$A467,المأموريات!$C$2:$C$1001,"&gt;="&amp;$D$3,المأموريات!$C$2:$C$1001,"&lt;="&amp;$F$3,المأموريات!$H$2:$H$1001,"موافق"))</f>
        <v/>
      </c>
      <c r="M467" s="24" t="str">
        <f aca="false">IF($A467="","",N(الموظفين!K463))</f>
        <v/>
      </c>
      <c r="N467" s="24" t="str">
        <f aca="false">IF($A467="","",SUMIFS('الحضور والانصراف'!$S$2:$S$3001,'الحضور والانصراف'!$B$2:$B$3001,$A467,'الحضور والانصراف'!$A$2:$A$3001,"&gt;="&amp;$D$3,'الحضور والانصراف'!$A$2:$A$3001,"&lt;="&amp;$F$3))</f>
        <v/>
      </c>
      <c r="O467" s="24" t="str">
        <f aca="false">IF($A467="","",SUMIFS('الحضور والانصراف'!$Q$2:$Q$3001,'الحضور والانصراف'!$B$2:$B$3001,$A467,'الحضور والانصراف'!$A$2:$A$3001,"&gt;="&amp;$D$3,'الحضور والانصراف'!$A$2:$A$3001,"&lt;="&amp;$F$3))</f>
        <v/>
      </c>
      <c r="P467" s="24" t="str">
        <f aca="false">IF($A467="","",SUMIFS('الحضور والانصراف'!$R$2:$R$3001,'الحضور والانصراف'!$B$2:$B$3001,$A467,'الحضور والانصراف'!$A$2:$A$3001,"&gt;="&amp;$D$3,'الحضور والانصراف'!$A$2:$A$3001,"&lt;="&amp;$F$3))</f>
        <v/>
      </c>
      <c r="Q467" s="24" t="str">
        <f aca="false">IF($A467="","",M467+N467-O467-P467)</f>
        <v/>
      </c>
    </row>
    <row r="468" customFormat="false" ht="15" hidden="false" customHeight="false" outlineLevel="0" collapsed="false">
      <c r="A468" s="18" t="str">
        <f aca="false">IF(الموظفين!A464="","",الموظفين!A464)</f>
        <v/>
      </c>
      <c r="B468" s="18" t="str">
        <f aca="false">IF($A468="","",الموظفين!B464)</f>
        <v/>
      </c>
      <c r="C468" s="18" t="str">
        <f aca="false">IF($A468="","",IF(الموظفين!C464="","",الموظفين!C464))</f>
        <v/>
      </c>
      <c r="D468" s="22" t="str">
        <f aca="false">IF($A468="","",COUNTIFS('الحضور والانصراف'!$B$2:$B$3001,$A468,'الحضور والانصراف'!$P$2:$P$3001,"حاضر",'الحضور والانصراف'!$A$2:$A$3001,"&gt;="&amp;$D$3,'الحضور والانصراف'!$A$2:$A$3001,"&lt;="&amp;$F$3)+COUNTIFS('الحضور والانصراف'!$B$2:$B$3001,$A468,'الحضور والانصراف'!$P$2:$P$3001,"متأخر",'الحضور والانصراف'!$A$2:$A$3001,"&gt;="&amp;$D$3,'الحضور والانصراف'!$A$2:$A$3001,"&lt;="&amp;$F$3)+COUNTIFS('الحضور والانصراف'!$B$2:$B$3001,$A468,'الحضور والانصراف'!$P$2:$P$3001,"بدون انصراف",'الحضور والانصراف'!$A$2:$A$3001,"&gt;="&amp;$D$3,'الحضور والانصراف'!$A$2:$A$3001,"&lt;="&amp;$F$3))</f>
        <v/>
      </c>
      <c r="E468" s="22" t="str">
        <f aca="false">IF($A468="","",COUNTIFS('الحضور والانصراف'!$B$2:$B$3001,$A468,'الحضور والانصراف'!$P$2:$P$3001,"متأخر",'الحضور والانصراف'!$A$2:$A$3001,"&gt;="&amp;$D$3,'الحضور والانصراف'!$A$2:$A$3001,"&lt;="&amp;$F$3))</f>
        <v/>
      </c>
      <c r="F468" s="22" t="str">
        <f aca="false">IF($A468="","",COUNTIFS('الحضور والانصراف'!$B$2:$B$3001,$A468,'الحضور والانصراف'!$P$2:$P$3001,"غائب",'الحضور والانصراف'!$A$2:$A$3001,"&gt;="&amp;$D$3,'الحضور والانصراف'!$A$2:$A$3001,"&lt;="&amp;$F$3)+COUNTIFS('الحضور والانصراف'!$B$2:$B$3001,$A468,'الحضور والانصراف'!$P$2:$P$3001,"غياب",'الحضور والانصراف'!$A$2:$A$3001,"&gt;="&amp;$D$3,'الحضور والانصراف'!$A$2:$A$3001,"&lt;="&amp;$F$3))</f>
        <v/>
      </c>
      <c r="G468" s="22" t="str">
        <f aca="false">IF($A468="","",SUMIFS(الإجازات!$I$2:$I$1001,الإجازات!$A$2:$A$1001,$A468,الإجازات!$G$2:$G$1001,"مقبولة"))</f>
        <v/>
      </c>
      <c r="H468" s="21" t="str">
        <f aca="false">IF($A468="","",SUMIFS('الحضور والانصراف'!$J$2:$J$3001,'الحضور والانصراف'!$B$2:$B$3001,$A468,'الحضور والانصراف'!$A$2:$A$3001,"&gt;="&amp;$D$3,'الحضور والانصراف'!$A$2:$A$3001,"&lt;="&amp;$F$3))</f>
        <v/>
      </c>
      <c r="I468" s="22" t="str">
        <f aca="false">IF($A468="","",SUMIFS('الحضور والانصراف'!$K$2:$K$3001,'الحضور والانصراف'!$B$2:$B$3001,$A468,'الحضور والانصراف'!$A$2:$A$3001,"&gt;="&amp;$D$3,'الحضور والانصراف'!$A$2:$A$3001,"&lt;="&amp;$F$3))</f>
        <v/>
      </c>
      <c r="J468" s="22" t="str">
        <f aca="false">IF($A468="","",SUMIFS('الحضور والانصراف'!$L$2:$L$3001,'الحضور والانصراف'!$B$2:$B$3001,$A468,'الحضور والانصراف'!$A$2:$A$3001,"&gt;="&amp;$D$3,'الحضور والانصراف'!$A$2:$A$3001,"&lt;="&amp;$F$3))</f>
        <v/>
      </c>
      <c r="K468" s="21" t="str">
        <f aca="false">IF($A468="","",ROUND(SUMIFS('الحضور والانصراف'!$M$2:$M$3001,'الحضور والانصراف'!$B$2:$B$3001,$A468,'الحضور والانصراف'!$A$2:$A$3001,"&gt;="&amp;$D$3,'الحضور والانصراف'!$A$2:$A$3001,"&lt;="&amp;$F$3)/60,2))</f>
        <v/>
      </c>
      <c r="L468" s="21" t="str">
        <f aca="false">IF($A468="","",SUMIFS(المأموريات!$F$2:$F$1001,المأموريات!$A$2:$A$1001,$A468,المأموريات!$C$2:$C$1001,"&gt;="&amp;$D$3,المأموريات!$C$2:$C$1001,"&lt;="&amp;$F$3,المأموريات!$H$2:$H$1001,"موافق"))</f>
        <v/>
      </c>
      <c r="M468" s="24" t="str">
        <f aca="false">IF($A468="","",N(الموظفين!K464))</f>
        <v/>
      </c>
      <c r="N468" s="24" t="str">
        <f aca="false">IF($A468="","",SUMIFS('الحضور والانصراف'!$S$2:$S$3001,'الحضور والانصراف'!$B$2:$B$3001,$A468,'الحضور والانصراف'!$A$2:$A$3001,"&gt;="&amp;$D$3,'الحضور والانصراف'!$A$2:$A$3001,"&lt;="&amp;$F$3))</f>
        <v/>
      </c>
      <c r="O468" s="24" t="str">
        <f aca="false">IF($A468="","",SUMIFS('الحضور والانصراف'!$Q$2:$Q$3001,'الحضور والانصراف'!$B$2:$B$3001,$A468,'الحضور والانصراف'!$A$2:$A$3001,"&gt;="&amp;$D$3,'الحضور والانصراف'!$A$2:$A$3001,"&lt;="&amp;$F$3))</f>
        <v/>
      </c>
      <c r="P468" s="24" t="str">
        <f aca="false">IF($A468="","",SUMIFS('الحضور والانصراف'!$R$2:$R$3001,'الحضور والانصراف'!$B$2:$B$3001,$A468,'الحضور والانصراف'!$A$2:$A$3001,"&gt;="&amp;$D$3,'الحضور والانصراف'!$A$2:$A$3001,"&lt;="&amp;$F$3))</f>
        <v/>
      </c>
      <c r="Q468" s="24" t="str">
        <f aca="false">IF($A468="","",M468+N468-O468-P468)</f>
        <v/>
      </c>
    </row>
    <row r="469" customFormat="false" ht="15" hidden="false" customHeight="false" outlineLevel="0" collapsed="false">
      <c r="A469" s="18" t="str">
        <f aca="false">IF(الموظفين!A465="","",الموظفين!A465)</f>
        <v/>
      </c>
      <c r="B469" s="18" t="str">
        <f aca="false">IF($A469="","",الموظفين!B465)</f>
        <v/>
      </c>
      <c r="C469" s="18" t="str">
        <f aca="false">IF($A469="","",IF(الموظفين!C465="","",الموظفين!C465))</f>
        <v/>
      </c>
      <c r="D469" s="22" t="str">
        <f aca="false">IF($A469="","",COUNTIFS('الحضور والانصراف'!$B$2:$B$3001,$A469,'الحضور والانصراف'!$P$2:$P$3001,"حاضر",'الحضور والانصراف'!$A$2:$A$3001,"&gt;="&amp;$D$3,'الحضور والانصراف'!$A$2:$A$3001,"&lt;="&amp;$F$3)+COUNTIFS('الحضور والانصراف'!$B$2:$B$3001,$A469,'الحضور والانصراف'!$P$2:$P$3001,"متأخر",'الحضور والانصراف'!$A$2:$A$3001,"&gt;="&amp;$D$3,'الحضور والانصراف'!$A$2:$A$3001,"&lt;="&amp;$F$3)+COUNTIFS('الحضور والانصراف'!$B$2:$B$3001,$A469,'الحضور والانصراف'!$P$2:$P$3001,"بدون انصراف",'الحضور والانصراف'!$A$2:$A$3001,"&gt;="&amp;$D$3,'الحضور والانصراف'!$A$2:$A$3001,"&lt;="&amp;$F$3))</f>
        <v/>
      </c>
      <c r="E469" s="22" t="str">
        <f aca="false">IF($A469="","",COUNTIFS('الحضور والانصراف'!$B$2:$B$3001,$A469,'الحضور والانصراف'!$P$2:$P$3001,"متأخر",'الحضور والانصراف'!$A$2:$A$3001,"&gt;="&amp;$D$3,'الحضور والانصراف'!$A$2:$A$3001,"&lt;="&amp;$F$3))</f>
        <v/>
      </c>
      <c r="F469" s="22" t="str">
        <f aca="false">IF($A469="","",COUNTIFS('الحضور والانصراف'!$B$2:$B$3001,$A469,'الحضور والانصراف'!$P$2:$P$3001,"غائب",'الحضور والانصراف'!$A$2:$A$3001,"&gt;="&amp;$D$3,'الحضور والانصراف'!$A$2:$A$3001,"&lt;="&amp;$F$3)+COUNTIFS('الحضور والانصراف'!$B$2:$B$3001,$A469,'الحضور والانصراف'!$P$2:$P$3001,"غياب",'الحضور والانصراف'!$A$2:$A$3001,"&gt;="&amp;$D$3,'الحضور والانصراف'!$A$2:$A$3001,"&lt;="&amp;$F$3))</f>
        <v/>
      </c>
      <c r="G469" s="22" t="str">
        <f aca="false">IF($A469="","",SUMIFS(الإجازات!$I$2:$I$1001,الإجازات!$A$2:$A$1001,$A469,الإجازات!$G$2:$G$1001,"مقبولة"))</f>
        <v/>
      </c>
      <c r="H469" s="21" t="str">
        <f aca="false">IF($A469="","",SUMIFS('الحضور والانصراف'!$J$2:$J$3001,'الحضور والانصراف'!$B$2:$B$3001,$A469,'الحضور والانصراف'!$A$2:$A$3001,"&gt;="&amp;$D$3,'الحضور والانصراف'!$A$2:$A$3001,"&lt;="&amp;$F$3))</f>
        <v/>
      </c>
      <c r="I469" s="22" t="str">
        <f aca="false">IF($A469="","",SUMIFS('الحضور والانصراف'!$K$2:$K$3001,'الحضور والانصراف'!$B$2:$B$3001,$A469,'الحضور والانصراف'!$A$2:$A$3001,"&gt;="&amp;$D$3,'الحضور والانصراف'!$A$2:$A$3001,"&lt;="&amp;$F$3))</f>
        <v/>
      </c>
      <c r="J469" s="22" t="str">
        <f aca="false">IF($A469="","",SUMIFS('الحضور والانصراف'!$L$2:$L$3001,'الحضور والانصراف'!$B$2:$B$3001,$A469,'الحضور والانصراف'!$A$2:$A$3001,"&gt;="&amp;$D$3,'الحضور والانصراف'!$A$2:$A$3001,"&lt;="&amp;$F$3))</f>
        <v/>
      </c>
      <c r="K469" s="21" t="str">
        <f aca="false">IF($A469="","",ROUND(SUMIFS('الحضور والانصراف'!$M$2:$M$3001,'الحضور والانصراف'!$B$2:$B$3001,$A469,'الحضور والانصراف'!$A$2:$A$3001,"&gt;="&amp;$D$3,'الحضور والانصراف'!$A$2:$A$3001,"&lt;="&amp;$F$3)/60,2))</f>
        <v/>
      </c>
      <c r="L469" s="21" t="str">
        <f aca="false">IF($A469="","",SUMIFS(المأموريات!$F$2:$F$1001,المأموريات!$A$2:$A$1001,$A469,المأموريات!$C$2:$C$1001,"&gt;="&amp;$D$3,المأموريات!$C$2:$C$1001,"&lt;="&amp;$F$3,المأموريات!$H$2:$H$1001,"موافق"))</f>
        <v/>
      </c>
      <c r="M469" s="24" t="str">
        <f aca="false">IF($A469="","",N(الموظفين!K465))</f>
        <v/>
      </c>
      <c r="N469" s="24" t="str">
        <f aca="false">IF($A469="","",SUMIFS('الحضور والانصراف'!$S$2:$S$3001,'الحضور والانصراف'!$B$2:$B$3001,$A469,'الحضور والانصراف'!$A$2:$A$3001,"&gt;="&amp;$D$3,'الحضور والانصراف'!$A$2:$A$3001,"&lt;="&amp;$F$3))</f>
        <v/>
      </c>
      <c r="O469" s="24" t="str">
        <f aca="false">IF($A469="","",SUMIFS('الحضور والانصراف'!$Q$2:$Q$3001,'الحضور والانصراف'!$B$2:$B$3001,$A469,'الحضور والانصراف'!$A$2:$A$3001,"&gt;="&amp;$D$3,'الحضور والانصراف'!$A$2:$A$3001,"&lt;="&amp;$F$3))</f>
        <v/>
      </c>
      <c r="P469" s="24" t="str">
        <f aca="false">IF($A469="","",SUMIFS('الحضور والانصراف'!$R$2:$R$3001,'الحضور والانصراف'!$B$2:$B$3001,$A469,'الحضور والانصراف'!$A$2:$A$3001,"&gt;="&amp;$D$3,'الحضور والانصراف'!$A$2:$A$3001,"&lt;="&amp;$F$3))</f>
        <v/>
      </c>
      <c r="Q469" s="24" t="str">
        <f aca="false">IF($A469="","",M469+N469-O469-P469)</f>
        <v/>
      </c>
    </row>
    <row r="470" customFormat="false" ht="15" hidden="false" customHeight="false" outlineLevel="0" collapsed="false">
      <c r="A470" s="18" t="str">
        <f aca="false">IF(الموظفين!A466="","",الموظفين!A466)</f>
        <v/>
      </c>
      <c r="B470" s="18" t="str">
        <f aca="false">IF($A470="","",الموظفين!B466)</f>
        <v/>
      </c>
      <c r="C470" s="18" t="str">
        <f aca="false">IF($A470="","",IF(الموظفين!C466="","",الموظفين!C466))</f>
        <v/>
      </c>
      <c r="D470" s="22" t="str">
        <f aca="false">IF($A470="","",COUNTIFS('الحضور والانصراف'!$B$2:$B$3001,$A470,'الحضور والانصراف'!$P$2:$P$3001,"حاضر",'الحضور والانصراف'!$A$2:$A$3001,"&gt;="&amp;$D$3,'الحضور والانصراف'!$A$2:$A$3001,"&lt;="&amp;$F$3)+COUNTIFS('الحضور والانصراف'!$B$2:$B$3001,$A470,'الحضور والانصراف'!$P$2:$P$3001,"متأخر",'الحضور والانصراف'!$A$2:$A$3001,"&gt;="&amp;$D$3,'الحضور والانصراف'!$A$2:$A$3001,"&lt;="&amp;$F$3)+COUNTIFS('الحضور والانصراف'!$B$2:$B$3001,$A470,'الحضور والانصراف'!$P$2:$P$3001,"بدون انصراف",'الحضور والانصراف'!$A$2:$A$3001,"&gt;="&amp;$D$3,'الحضور والانصراف'!$A$2:$A$3001,"&lt;="&amp;$F$3))</f>
        <v/>
      </c>
      <c r="E470" s="22" t="str">
        <f aca="false">IF($A470="","",COUNTIFS('الحضور والانصراف'!$B$2:$B$3001,$A470,'الحضور والانصراف'!$P$2:$P$3001,"متأخر",'الحضور والانصراف'!$A$2:$A$3001,"&gt;="&amp;$D$3,'الحضور والانصراف'!$A$2:$A$3001,"&lt;="&amp;$F$3))</f>
        <v/>
      </c>
      <c r="F470" s="22" t="str">
        <f aca="false">IF($A470="","",COUNTIFS('الحضور والانصراف'!$B$2:$B$3001,$A470,'الحضور والانصراف'!$P$2:$P$3001,"غائب",'الحضور والانصراف'!$A$2:$A$3001,"&gt;="&amp;$D$3,'الحضور والانصراف'!$A$2:$A$3001,"&lt;="&amp;$F$3)+COUNTIFS('الحضور والانصراف'!$B$2:$B$3001,$A470,'الحضور والانصراف'!$P$2:$P$3001,"غياب",'الحضور والانصراف'!$A$2:$A$3001,"&gt;="&amp;$D$3,'الحضور والانصراف'!$A$2:$A$3001,"&lt;="&amp;$F$3))</f>
        <v/>
      </c>
      <c r="G470" s="22" t="str">
        <f aca="false">IF($A470="","",SUMIFS(الإجازات!$I$2:$I$1001,الإجازات!$A$2:$A$1001,$A470,الإجازات!$G$2:$G$1001,"مقبولة"))</f>
        <v/>
      </c>
      <c r="H470" s="21" t="str">
        <f aca="false">IF($A470="","",SUMIFS('الحضور والانصراف'!$J$2:$J$3001,'الحضور والانصراف'!$B$2:$B$3001,$A470,'الحضور والانصراف'!$A$2:$A$3001,"&gt;="&amp;$D$3,'الحضور والانصراف'!$A$2:$A$3001,"&lt;="&amp;$F$3))</f>
        <v/>
      </c>
      <c r="I470" s="22" t="str">
        <f aca="false">IF($A470="","",SUMIFS('الحضور والانصراف'!$K$2:$K$3001,'الحضور والانصراف'!$B$2:$B$3001,$A470,'الحضور والانصراف'!$A$2:$A$3001,"&gt;="&amp;$D$3,'الحضور والانصراف'!$A$2:$A$3001,"&lt;="&amp;$F$3))</f>
        <v/>
      </c>
      <c r="J470" s="22" t="str">
        <f aca="false">IF($A470="","",SUMIFS('الحضور والانصراف'!$L$2:$L$3001,'الحضور والانصراف'!$B$2:$B$3001,$A470,'الحضور والانصراف'!$A$2:$A$3001,"&gt;="&amp;$D$3,'الحضور والانصراف'!$A$2:$A$3001,"&lt;="&amp;$F$3))</f>
        <v/>
      </c>
      <c r="K470" s="21" t="str">
        <f aca="false">IF($A470="","",ROUND(SUMIFS('الحضور والانصراف'!$M$2:$M$3001,'الحضور والانصراف'!$B$2:$B$3001,$A470,'الحضور والانصراف'!$A$2:$A$3001,"&gt;="&amp;$D$3,'الحضور والانصراف'!$A$2:$A$3001,"&lt;="&amp;$F$3)/60,2))</f>
        <v/>
      </c>
      <c r="L470" s="21" t="str">
        <f aca="false">IF($A470="","",SUMIFS(المأموريات!$F$2:$F$1001,المأموريات!$A$2:$A$1001,$A470,المأموريات!$C$2:$C$1001,"&gt;="&amp;$D$3,المأموريات!$C$2:$C$1001,"&lt;="&amp;$F$3,المأموريات!$H$2:$H$1001,"موافق"))</f>
        <v/>
      </c>
      <c r="M470" s="24" t="str">
        <f aca="false">IF($A470="","",N(الموظفين!K466))</f>
        <v/>
      </c>
      <c r="N470" s="24" t="str">
        <f aca="false">IF($A470="","",SUMIFS('الحضور والانصراف'!$S$2:$S$3001,'الحضور والانصراف'!$B$2:$B$3001,$A470,'الحضور والانصراف'!$A$2:$A$3001,"&gt;="&amp;$D$3,'الحضور والانصراف'!$A$2:$A$3001,"&lt;="&amp;$F$3))</f>
        <v/>
      </c>
      <c r="O470" s="24" t="str">
        <f aca="false">IF($A470="","",SUMIFS('الحضور والانصراف'!$Q$2:$Q$3001,'الحضور والانصراف'!$B$2:$B$3001,$A470,'الحضور والانصراف'!$A$2:$A$3001,"&gt;="&amp;$D$3,'الحضور والانصراف'!$A$2:$A$3001,"&lt;="&amp;$F$3))</f>
        <v/>
      </c>
      <c r="P470" s="24" t="str">
        <f aca="false">IF($A470="","",SUMIFS('الحضور والانصراف'!$R$2:$R$3001,'الحضور والانصراف'!$B$2:$B$3001,$A470,'الحضور والانصراف'!$A$2:$A$3001,"&gt;="&amp;$D$3,'الحضور والانصراف'!$A$2:$A$3001,"&lt;="&amp;$F$3))</f>
        <v/>
      </c>
      <c r="Q470" s="24" t="str">
        <f aca="false">IF($A470="","",M470+N470-O470-P470)</f>
        <v/>
      </c>
    </row>
    <row r="471" customFormat="false" ht="15" hidden="false" customHeight="false" outlineLevel="0" collapsed="false">
      <c r="A471" s="18" t="str">
        <f aca="false">IF(الموظفين!A467="","",الموظفين!A467)</f>
        <v/>
      </c>
      <c r="B471" s="18" t="str">
        <f aca="false">IF($A471="","",الموظفين!B467)</f>
        <v/>
      </c>
      <c r="C471" s="18" t="str">
        <f aca="false">IF($A471="","",IF(الموظفين!C467="","",الموظفين!C467))</f>
        <v/>
      </c>
      <c r="D471" s="22" t="str">
        <f aca="false">IF($A471="","",COUNTIFS('الحضور والانصراف'!$B$2:$B$3001,$A471,'الحضور والانصراف'!$P$2:$P$3001,"حاضر",'الحضور والانصراف'!$A$2:$A$3001,"&gt;="&amp;$D$3,'الحضور والانصراف'!$A$2:$A$3001,"&lt;="&amp;$F$3)+COUNTIFS('الحضور والانصراف'!$B$2:$B$3001,$A471,'الحضور والانصراف'!$P$2:$P$3001,"متأخر",'الحضور والانصراف'!$A$2:$A$3001,"&gt;="&amp;$D$3,'الحضور والانصراف'!$A$2:$A$3001,"&lt;="&amp;$F$3)+COUNTIFS('الحضور والانصراف'!$B$2:$B$3001,$A471,'الحضور والانصراف'!$P$2:$P$3001,"بدون انصراف",'الحضور والانصراف'!$A$2:$A$3001,"&gt;="&amp;$D$3,'الحضور والانصراف'!$A$2:$A$3001,"&lt;="&amp;$F$3))</f>
        <v/>
      </c>
      <c r="E471" s="22" t="str">
        <f aca="false">IF($A471="","",COUNTIFS('الحضور والانصراف'!$B$2:$B$3001,$A471,'الحضور والانصراف'!$P$2:$P$3001,"متأخر",'الحضور والانصراف'!$A$2:$A$3001,"&gt;="&amp;$D$3,'الحضور والانصراف'!$A$2:$A$3001,"&lt;="&amp;$F$3))</f>
        <v/>
      </c>
      <c r="F471" s="22" t="str">
        <f aca="false">IF($A471="","",COUNTIFS('الحضور والانصراف'!$B$2:$B$3001,$A471,'الحضور والانصراف'!$P$2:$P$3001,"غائب",'الحضور والانصراف'!$A$2:$A$3001,"&gt;="&amp;$D$3,'الحضور والانصراف'!$A$2:$A$3001,"&lt;="&amp;$F$3)+COUNTIFS('الحضور والانصراف'!$B$2:$B$3001,$A471,'الحضور والانصراف'!$P$2:$P$3001,"غياب",'الحضور والانصراف'!$A$2:$A$3001,"&gt;="&amp;$D$3,'الحضور والانصراف'!$A$2:$A$3001,"&lt;="&amp;$F$3))</f>
        <v/>
      </c>
      <c r="G471" s="22" t="str">
        <f aca="false">IF($A471="","",SUMIFS(الإجازات!$I$2:$I$1001,الإجازات!$A$2:$A$1001,$A471,الإجازات!$G$2:$G$1001,"مقبولة"))</f>
        <v/>
      </c>
      <c r="H471" s="21" t="str">
        <f aca="false">IF($A471="","",SUMIFS('الحضور والانصراف'!$J$2:$J$3001,'الحضور والانصراف'!$B$2:$B$3001,$A471,'الحضور والانصراف'!$A$2:$A$3001,"&gt;="&amp;$D$3,'الحضور والانصراف'!$A$2:$A$3001,"&lt;="&amp;$F$3))</f>
        <v/>
      </c>
      <c r="I471" s="22" t="str">
        <f aca="false">IF($A471="","",SUMIFS('الحضور والانصراف'!$K$2:$K$3001,'الحضور والانصراف'!$B$2:$B$3001,$A471,'الحضور والانصراف'!$A$2:$A$3001,"&gt;="&amp;$D$3,'الحضور والانصراف'!$A$2:$A$3001,"&lt;="&amp;$F$3))</f>
        <v/>
      </c>
      <c r="J471" s="22" t="str">
        <f aca="false">IF($A471="","",SUMIFS('الحضور والانصراف'!$L$2:$L$3001,'الحضور والانصراف'!$B$2:$B$3001,$A471,'الحضور والانصراف'!$A$2:$A$3001,"&gt;="&amp;$D$3,'الحضور والانصراف'!$A$2:$A$3001,"&lt;="&amp;$F$3))</f>
        <v/>
      </c>
      <c r="K471" s="21" t="str">
        <f aca="false">IF($A471="","",ROUND(SUMIFS('الحضور والانصراف'!$M$2:$M$3001,'الحضور والانصراف'!$B$2:$B$3001,$A471,'الحضور والانصراف'!$A$2:$A$3001,"&gt;="&amp;$D$3,'الحضور والانصراف'!$A$2:$A$3001,"&lt;="&amp;$F$3)/60,2))</f>
        <v/>
      </c>
      <c r="L471" s="21" t="str">
        <f aca="false">IF($A471="","",SUMIFS(المأموريات!$F$2:$F$1001,المأموريات!$A$2:$A$1001,$A471,المأموريات!$C$2:$C$1001,"&gt;="&amp;$D$3,المأموريات!$C$2:$C$1001,"&lt;="&amp;$F$3,المأموريات!$H$2:$H$1001,"موافق"))</f>
        <v/>
      </c>
      <c r="M471" s="24" t="str">
        <f aca="false">IF($A471="","",N(الموظفين!K467))</f>
        <v/>
      </c>
      <c r="N471" s="24" t="str">
        <f aca="false">IF($A471="","",SUMIFS('الحضور والانصراف'!$S$2:$S$3001,'الحضور والانصراف'!$B$2:$B$3001,$A471,'الحضور والانصراف'!$A$2:$A$3001,"&gt;="&amp;$D$3,'الحضور والانصراف'!$A$2:$A$3001,"&lt;="&amp;$F$3))</f>
        <v/>
      </c>
      <c r="O471" s="24" t="str">
        <f aca="false">IF($A471="","",SUMIFS('الحضور والانصراف'!$Q$2:$Q$3001,'الحضور والانصراف'!$B$2:$B$3001,$A471,'الحضور والانصراف'!$A$2:$A$3001,"&gt;="&amp;$D$3,'الحضور والانصراف'!$A$2:$A$3001,"&lt;="&amp;$F$3))</f>
        <v/>
      </c>
      <c r="P471" s="24" t="str">
        <f aca="false">IF($A471="","",SUMIFS('الحضور والانصراف'!$R$2:$R$3001,'الحضور والانصراف'!$B$2:$B$3001,$A471,'الحضور والانصراف'!$A$2:$A$3001,"&gt;="&amp;$D$3,'الحضور والانصراف'!$A$2:$A$3001,"&lt;="&amp;$F$3))</f>
        <v/>
      </c>
      <c r="Q471" s="24" t="str">
        <f aca="false">IF($A471="","",M471+N471-O471-P471)</f>
        <v/>
      </c>
    </row>
    <row r="472" customFormat="false" ht="15" hidden="false" customHeight="false" outlineLevel="0" collapsed="false">
      <c r="A472" s="18" t="str">
        <f aca="false">IF(الموظفين!A468="","",الموظفين!A468)</f>
        <v/>
      </c>
      <c r="B472" s="18" t="str">
        <f aca="false">IF($A472="","",الموظفين!B468)</f>
        <v/>
      </c>
      <c r="C472" s="18" t="str">
        <f aca="false">IF($A472="","",IF(الموظفين!C468="","",الموظفين!C468))</f>
        <v/>
      </c>
      <c r="D472" s="22" t="str">
        <f aca="false">IF($A472="","",COUNTIFS('الحضور والانصراف'!$B$2:$B$3001,$A472,'الحضور والانصراف'!$P$2:$P$3001,"حاضر",'الحضور والانصراف'!$A$2:$A$3001,"&gt;="&amp;$D$3,'الحضور والانصراف'!$A$2:$A$3001,"&lt;="&amp;$F$3)+COUNTIFS('الحضور والانصراف'!$B$2:$B$3001,$A472,'الحضور والانصراف'!$P$2:$P$3001,"متأخر",'الحضور والانصراف'!$A$2:$A$3001,"&gt;="&amp;$D$3,'الحضور والانصراف'!$A$2:$A$3001,"&lt;="&amp;$F$3)+COUNTIFS('الحضور والانصراف'!$B$2:$B$3001,$A472,'الحضور والانصراف'!$P$2:$P$3001,"بدون انصراف",'الحضور والانصراف'!$A$2:$A$3001,"&gt;="&amp;$D$3,'الحضور والانصراف'!$A$2:$A$3001,"&lt;="&amp;$F$3))</f>
        <v/>
      </c>
      <c r="E472" s="22" t="str">
        <f aca="false">IF($A472="","",COUNTIFS('الحضور والانصراف'!$B$2:$B$3001,$A472,'الحضور والانصراف'!$P$2:$P$3001,"متأخر",'الحضور والانصراف'!$A$2:$A$3001,"&gt;="&amp;$D$3,'الحضور والانصراف'!$A$2:$A$3001,"&lt;="&amp;$F$3))</f>
        <v/>
      </c>
      <c r="F472" s="22" t="str">
        <f aca="false">IF($A472="","",COUNTIFS('الحضور والانصراف'!$B$2:$B$3001,$A472,'الحضور والانصراف'!$P$2:$P$3001,"غائب",'الحضور والانصراف'!$A$2:$A$3001,"&gt;="&amp;$D$3,'الحضور والانصراف'!$A$2:$A$3001,"&lt;="&amp;$F$3)+COUNTIFS('الحضور والانصراف'!$B$2:$B$3001,$A472,'الحضور والانصراف'!$P$2:$P$3001,"غياب",'الحضور والانصراف'!$A$2:$A$3001,"&gt;="&amp;$D$3,'الحضور والانصراف'!$A$2:$A$3001,"&lt;="&amp;$F$3))</f>
        <v/>
      </c>
      <c r="G472" s="22" t="str">
        <f aca="false">IF($A472="","",SUMIFS(الإجازات!$I$2:$I$1001,الإجازات!$A$2:$A$1001,$A472,الإجازات!$G$2:$G$1001,"مقبولة"))</f>
        <v/>
      </c>
      <c r="H472" s="21" t="str">
        <f aca="false">IF($A472="","",SUMIFS('الحضور والانصراف'!$J$2:$J$3001,'الحضور والانصراف'!$B$2:$B$3001,$A472,'الحضور والانصراف'!$A$2:$A$3001,"&gt;="&amp;$D$3,'الحضور والانصراف'!$A$2:$A$3001,"&lt;="&amp;$F$3))</f>
        <v/>
      </c>
      <c r="I472" s="22" t="str">
        <f aca="false">IF($A472="","",SUMIFS('الحضور والانصراف'!$K$2:$K$3001,'الحضور والانصراف'!$B$2:$B$3001,$A472,'الحضور والانصراف'!$A$2:$A$3001,"&gt;="&amp;$D$3,'الحضور والانصراف'!$A$2:$A$3001,"&lt;="&amp;$F$3))</f>
        <v/>
      </c>
      <c r="J472" s="22" t="str">
        <f aca="false">IF($A472="","",SUMIFS('الحضور والانصراف'!$L$2:$L$3001,'الحضور والانصراف'!$B$2:$B$3001,$A472,'الحضور والانصراف'!$A$2:$A$3001,"&gt;="&amp;$D$3,'الحضور والانصراف'!$A$2:$A$3001,"&lt;="&amp;$F$3))</f>
        <v/>
      </c>
      <c r="K472" s="21" t="str">
        <f aca="false">IF($A472="","",ROUND(SUMIFS('الحضور والانصراف'!$M$2:$M$3001,'الحضور والانصراف'!$B$2:$B$3001,$A472,'الحضور والانصراف'!$A$2:$A$3001,"&gt;="&amp;$D$3,'الحضور والانصراف'!$A$2:$A$3001,"&lt;="&amp;$F$3)/60,2))</f>
        <v/>
      </c>
      <c r="L472" s="21" t="str">
        <f aca="false">IF($A472="","",SUMIFS(المأموريات!$F$2:$F$1001,المأموريات!$A$2:$A$1001,$A472,المأموريات!$C$2:$C$1001,"&gt;="&amp;$D$3,المأموريات!$C$2:$C$1001,"&lt;="&amp;$F$3,المأموريات!$H$2:$H$1001,"موافق"))</f>
        <v/>
      </c>
      <c r="M472" s="24" t="str">
        <f aca="false">IF($A472="","",N(الموظفين!K468))</f>
        <v/>
      </c>
      <c r="N472" s="24" t="str">
        <f aca="false">IF($A472="","",SUMIFS('الحضور والانصراف'!$S$2:$S$3001,'الحضور والانصراف'!$B$2:$B$3001,$A472,'الحضور والانصراف'!$A$2:$A$3001,"&gt;="&amp;$D$3,'الحضور والانصراف'!$A$2:$A$3001,"&lt;="&amp;$F$3))</f>
        <v/>
      </c>
      <c r="O472" s="24" t="str">
        <f aca="false">IF($A472="","",SUMIFS('الحضور والانصراف'!$Q$2:$Q$3001,'الحضور والانصراف'!$B$2:$B$3001,$A472,'الحضور والانصراف'!$A$2:$A$3001,"&gt;="&amp;$D$3,'الحضور والانصراف'!$A$2:$A$3001,"&lt;="&amp;$F$3))</f>
        <v/>
      </c>
      <c r="P472" s="24" t="str">
        <f aca="false">IF($A472="","",SUMIFS('الحضور والانصراف'!$R$2:$R$3001,'الحضور والانصراف'!$B$2:$B$3001,$A472,'الحضور والانصراف'!$A$2:$A$3001,"&gt;="&amp;$D$3,'الحضور والانصراف'!$A$2:$A$3001,"&lt;="&amp;$F$3))</f>
        <v/>
      </c>
      <c r="Q472" s="24" t="str">
        <f aca="false">IF($A472="","",M472+N472-O472-P472)</f>
        <v/>
      </c>
    </row>
    <row r="473" customFormat="false" ht="15" hidden="false" customHeight="false" outlineLevel="0" collapsed="false">
      <c r="A473" s="18" t="str">
        <f aca="false">IF(الموظفين!A469="","",الموظفين!A469)</f>
        <v/>
      </c>
      <c r="B473" s="18" t="str">
        <f aca="false">IF($A473="","",الموظفين!B469)</f>
        <v/>
      </c>
      <c r="C473" s="18" t="str">
        <f aca="false">IF($A473="","",IF(الموظفين!C469="","",الموظفين!C469))</f>
        <v/>
      </c>
      <c r="D473" s="22" t="str">
        <f aca="false">IF($A473="","",COUNTIFS('الحضور والانصراف'!$B$2:$B$3001,$A473,'الحضور والانصراف'!$P$2:$P$3001,"حاضر",'الحضور والانصراف'!$A$2:$A$3001,"&gt;="&amp;$D$3,'الحضور والانصراف'!$A$2:$A$3001,"&lt;="&amp;$F$3)+COUNTIFS('الحضور والانصراف'!$B$2:$B$3001,$A473,'الحضور والانصراف'!$P$2:$P$3001,"متأخر",'الحضور والانصراف'!$A$2:$A$3001,"&gt;="&amp;$D$3,'الحضور والانصراف'!$A$2:$A$3001,"&lt;="&amp;$F$3)+COUNTIFS('الحضور والانصراف'!$B$2:$B$3001,$A473,'الحضور والانصراف'!$P$2:$P$3001,"بدون انصراف",'الحضور والانصراف'!$A$2:$A$3001,"&gt;="&amp;$D$3,'الحضور والانصراف'!$A$2:$A$3001,"&lt;="&amp;$F$3))</f>
        <v/>
      </c>
      <c r="E473" s="22" t="str">
        <f aca="false">IF($A473="","",COUNTIFS('الحضور والانصراف'!$B$2:$B$3001,$A473,'الحضور والانصراف'!$P$2:$P$3001,"متأخر",'الحضور والانصراف'!$A$2:$A$3001,"&gt;="&amp;$D$3,'الحضور والانصراف'!$A$2:$A$3001,"&lt;="&amp;$F$3))</f>
        <v/>
      </c>
      <c r="F473" s="22" t="str">
        <f aca="false">IF($A473="","",COUNTIFS('الحضور والانصراف'!$B$2:$B$3001,$A473,'الحضور والانصراف'!$P$2:$P$3001,"غائب",'الحضور والانصراف'!$A$2:$A$3001,"&gt;="&amp;$D$3,'الحضور والانصراف'!$A$2:$A$3001,"&lt;="&amp;$F$3)+COUNTIFS('الحضور والانصراف'!$B$2:$B$3001,$A473,'الحضور والانصراف'!$P$2:$P$3001,"غياب",'الحضور والانصراف'!$A$2:$A$3001,"&gt;="&amp;$D$3,'الحضور والانصراف'!$A$2:$A$3001,"&lt;="&amp;$F$3))</f>
        <v/>
      </c>
      <c r="G473" s="22" t="str">
        <f aca="false">IF($A473="","",SUMIFS(الإجازات!$I$2:$I$1001,الإجازات!$A$2:$A$1001,$A473,الإجازات!$G$2:$G$1001,"مقبولة"))</f>
        <v/>
      </c>
      <c r="H473" s="21" t="str">
        <f aca="false">IF($A473="","",SUMIFS('الحضور والانصراف'!$J$2:$J$3001,'الحضور والانصراف'!$B$2:$B$3001,$A473,'الحضور والانصراف'!$A$2:$A$3001,"&gt;="&amp;$D$3,'الحضور والانصراف'!$A$2:$A$3001,"&lt;="&amp;$F$3))</f>
        <v/>
      </c>
      <c r="I473" s="22" t="str">
        <f aca="false">IF($A473="","",SUMIFS('الحضور والانصراف'!$K$2:$K$3001,'الحضور والانصراف'!$B$2:$B$3001,$A473,'الحضور والانصراف'!$A$2:$A$3001,"&gt;="&amp;$D$3,'الحضور والانصراف'!$A$2:$A$3001,"&lt;="&amp;$F$3))</f>
        <v/>
      </c>
      <c r="J473" s="22" t="str">
        <f aca="false">IF($A473="","",SUMIFS('الحضور والانصراف'!$L$2:$L$3001,'الحضور والانصراف'!$B$2:$B$3001,$A473,'الحضور والانصراف'!$A$2:$A$3001,"&gt;="&amp;$D$3,'الحضور والانصراف'!$A$2:$A$3001,"&lt;="&amp;$F$3))</f>
        <v/>
      </c>
      <c r="K473" s="21" t="str">
        <f aca="false">IF($A473="","",ROUND(SUMIFS('الحضور والانصراف'!$M$2:$M$3001,'الحضور والانصراف'!$B$2:$B$3001,$A473,'الحضور والانصراف'!$A$2:$A$3001,"&gt;="&amp;$D$3,'الحضور والانصراف'!$A$2:$A$3001,"&lt;="&amp;$F$3)/60,2))</f>
        <v/>
      </c>
      <c r="L473" s="21" t="str">
        <f aca="false">IF($A473="","",SUMIFS(المأموريات!$F$2:$F$1001,المأموريات!$A$2:$A$1001,$A473,المأموريات!$C$2:$C$1001,"&gt;="&amp;$D$3,المأموريات!$C$2:$C$1001,"&lt;="&amp;$F$3,المأموريات!$H$2:$H$1001,"موافق"))</f>
        <v/>
      </c>
      <c r="M473" s="24" t="str">
        <f aca="false">IF($A473="","",N(الموظفين!K469))</f>
        <v/>
      </c>
      <c r="N473" s="24" t="str">
        <f aca="false">IF($A473="","",SUMIFS('الحضور والانصراف'!$S$2:$S$3001,'الحضور والانصراف'!$B$2:$B$3001,$A473,'الحضور والانصراف'!$A$2:$A$3001,"&gt;="&amp;$D$3,'الحضور والانصراف'!$A$2:$A$3001,"&lt;="&amp;$F$3))</f>
        <v/>
      </c>
      <c r="O473" s="24" t="str">
        <f aca="false">IF($A473="","",SUMIFS('الحضور والانصراف'!$Q$2:$Q$3001,'الحضور والانصراف'!$B$2:$B$3001,$A473,'الحضور والانصراف'!$A$2:$A$3001,"&gt;="&amp;$D$3,'الحضور والانصراف'!$A$2:$A$3001,"&lt;="&amp;$F$3))</f>
        <v/>
      </c>
      <c r="P473" s="24" t="str">
        <f aca="false">IF($A473="","",SUMIFS('الحضور والانصراف'!$R$2:$R$3001,'الحضور والانصراف'!$B$2:$B$3001,$A473,'الحضور والانصراف'!$A$2:$A$3001,"&gt;="&amp;$D$3,'الحضور والانصراف'!$A$2:$A$3001,"&lt;="&amp;$F$3))</f>
        <v/>
      </c>
      <c r="Q473" s="24" t="str">
        <f aca="false">IF($A473="","",M473+N473-O473-P473)</f>
        <v/>
      </c>
    </row>
    <row r="474" customFormat="false" ht="15" hidden="false" customHeight="false" outlineLevel="0" collapsed="false">
      <c r="A474" s="18" t="str">
        <f aca="false">IF(الموظفين!A470="","",الموظفين!A470)</f>
        <v/>
      </c>
      <c r="B474" s="18" t="str">
        <f aca="false">IF($A474="","",الموظفين!B470)</f>
        <v/>
      </c>
      <c r="C474" s="18" t="str">
        <f aca="false">IF($A474="","",IF(الموظفين!C470="","",الموظفين!C470))</f>
        <v/>
      </c>
      <c r="D474" s="22" t="str">
        <f aca="false">IF($A474="","",COUNTIFS('الحضور والانصراف'!$B$2:$B$3001,$A474,'الحضور والانصراف'!$P$2:$P$3001,"حاضر",'الحضور والانصراف'!$A$2:$A$3001,"&gt;="&amp;$D$3,'الحضور والانصراف'!$A$2:$A$3001,"&lt;="&amp;$F$3)+COUNTIFS('الحضور والانصراف'!$B$2:$B$3001,$A474,'الحضور والانصراف'!$P$2:$P$3001,"متأخر",'الحضور والانصراف'!$A$2:$A$3001,"&gt;="&amp;$D$3,'الحضور والانصراف'!$A$2:$A$3001,"&lt;="&amp;$F$3)+COUNTIFS('الحضور والانصراف'!$B$2:$B$3001,$A474,'الحضور والانصراف'!$P$2:$P$3001,"بدون انصراف",'الحضور والانصراف'!$A$2:$A$3001,"&gt;="&amp;$D$3,'الحضور والانصراف'!$A$2:$A$3001,"&lt;="&amp;$F$3))</f>
        <v/>
      </c>
      <c r="E474" s="22" t="str">
        <f aca="false">IF($A474="","",COUNTIFS('الحضور والانصراف'!$B$2:$B$3001,$A474,'الحضور والانصراف'!$P$2:$P$3001,"متأخر",'الحضور والانصراف'!$A$2:$A$3001,"&gt;="&amp;$D$3,'الحضور والانصراف'!$A$2:$A$3001,"&lt;="&amp;$F$3))</f>
        <v/>
      </c>
      <c r="F474" s="22" t="str">
        <f aca="false">IF($A474="","",COUNTIFS('الحضور والانصراف'!$B$2:$B$3001,$A474,'الحضور والانصراف'!$P$2:$P$3001,"غائب",'الحضور والانصراف'!$A$2:$A$3001,"&gt;="&amp;$D$3,'الحضور والانصراف'!$A$2:$A$3001,"&lt;="&amp;$F$3)+COUNTIFS('الحضور والانصراف'!$B$2:$B$3001,$A474,'الحضور والانصراف'!$P$2:$P$3001,"غياب",'الحضور والانصراف'!$A$2:$A$3001,"&gt;="&amp;$D$3,'الحضور والانصراف'!$A$2:$A$3001,"&lt;="&amp;$F$3))</f>
        <v/>
      </c>
      <c r="G474" s="22" t="str">
        <f aca="false">IF($A474="","",SUMIFS(الإجازات!$I$2:$I$1001,الإجازات!$A$2:$A$1001,$A474,الإجازات!$G$2:$G$1001,"مقبولة"))</f>
        <v/>
      </c>
      <c r="H474" s="21" t="str">
        <f aca="false">IF($A474="","",SUMIFS('الحضور والانصراف'!$J$2:$J$3001,'الحضور والانصراف'!$B$2:$B$3001,$A474,'الحضور والانصراف'!$A$2:$A$3001,"&gt;="&amp;$D$3,'الحضور والانصراف'!$A$2:$A$3001,"&lt;="&amp;$F$3))</f>
        <v/>
      </c>
      <c r="I474" s="22" t="str">
        <f aca="false">IF($A474="","",SUMIFS('الحضور والانصراف'!$K$2:$K$3001,'الحضور والانصراف'!$B$2:$B$3001,$A474,'الحضور والانصراف'!$A$2:$A$3001,"&gt;="&amp;$D$3,'الحضور والانصراف'!$A$2:$A$3001,"&lt;="&amp;$F$3))</f>
        <v/>
      </c>
      <c r="J474" s="22" t="str">
        <f aca="false">IF($A474="","",SUMIFS('الحضور والانصراف'!$L$2:$L$3001,'الحضور والانصراف'!$B$2:$B$3001,$A474,'الحضور والانصراف'!$A$2:$A$3001,"&gt;="&amp;$D$3,'الحضور والانصراف'!$A$2:$A$3001,"&lt;="&amp;$F$3))</f>
        <v/>
      </c>
      <c r="K474" s="21" t="str">
        <f aca="false">IF($A474="","",ROUND(SUMIFS('الحضور والانصراف'!$M$2:$M$3001,'الحضور والانصراف'!$B$2:$B$3001,$A474,'الحضور والانصراف'!$A$2:$A$3001,"&gt;="&amp;$D$3,'الحضور والانصراف'!$A$2:$A$3001,"&lt;="&amp;$F$3)/60,2))</f>
        <v/>
      </c>
      <c r="L474" s="21" t="str">
        <f aca="false">IF($A474="","",SUMIFS(المأموريات!$F$2:$F$1001,المأموريات!$A$2:$A$1001,$A474,المأموريات!$C$2:$C$1001,"&gt;="&amp;$D$3,المأموريات!$C$2:$C$1001,"&lt;="&amp;$F$3,المأموريات!$H$2:$H$1001,"موافق"))</f>
        <v/>
      </c>
      <c r="M474" s="24" t="str">
        <f aca="false">IF($A474="","",N(الموظفين!K470))</f>
        <v/>
      </c>
      <c r="N474" s="24" t="str">
        <f aca="false">IF($A474="","",SUMIFS('الحضور والانصراف'!$S$2:$S$3001,'الحضور والانصراف'!$B$2:$B$3001,$A474,'الحضور والانصراف'!$A$2:$A$3001,"&gt;="&amp;$D$3,'الحضور والانصراف'!$A$2:$A$3001,"&lt;="&amp;$F$3))</f>
        <v/>
      </c>
      <c r="O474" s="24" t="str">
        <f aca="false">IF($A474="","",SUMIFS('الحضور والانصراف'!$Q$2:$Q$3001,'الحضور والانصراف'!$B$2:$B$3001,$A474,'الحضور والانصراف'!$A$2:$A$3001,"&gt;="&amp;$D$3,'الحضور والانصراف'!$A$2:$A$3001,"&lt;="&amp;$F$3))</f>
        <v/>
      </c>
      <c r="P474" s="24" t="str">
        <f aca="false">IF($A474="","",SUMIFS('الحضور والانصراف'!$R$2:$R$3001,'الحضور والانصراف'!$B$2:$B$3001,$A474,'الحضور والانصراف'!$A$2:$A$3001,"&gt;="&amp;$D$3,'الحضور والانصراف'!$A$2:$A$3001,"&lt;="&amp;$F$3))</f>
        <v/>
      </c>
      <c r="Q474" s="24" t="str">
        <f aca="false">IF($A474="","",M474+N474-O474-P474)</f>
        <v/>
      </c>
    </row>
    <row r="475" customFormat="false" ht="15" hidden="false" customHeight="false" outlineLevel="0" collapsed="false">
      <c r="A475" s="18" t="str">
        <f aca="false">IF(الموظفين!A471="","",الموظفين!A471)</f>
        <v/>
      </c>
      <c r="B475" s="18" t="str">
        <f aca="false">IF($A475="","",الموظفين!B471)</f>
        <v/>
      </c>
      <c r="C475" s="18" t="str">
        <f aca="false">IF($A475="","",IF(الموظفين!C471="","",الموظفين!C471))</f>
        <v/>
      </c>
      <c r="D475" s="22" t="str">
        <f aca="false">IF($A475="","",COUNTIFS('الحضور والانصراف'!$B$2:$B$3001,$A475,'الحضور والانصراف'!$P$2:$P$3001,"حاضر",'الحضور والانصراف'!$A$2:$A$3001,"&gt;="&amp;$D$3,'الحضور والانصراف'!$A$2:$A$3001,"&lt;="&amp;$F$3)+COUNTIFS('الحضور والانصراف'!$B$2:$B$3001,$A475,'الحضور والانصراف'!$P$2:$P$3001,"متأخر",'الحضور والانصراف'!$A$2:$A$3001,"&gt;="&amp;$D$3,'الحضور والانصراف'!$A$2:$A$3001,"&lt;="&amp;$F$3)+COUNTIFS('الحضور والانصراف'!$B$2:$B$3001,$A475,'الحضور والانصراف'!$P$2:$P$3001,"بدون انصراف",'الحضور والانصراف'!$A$2:$A$3001,"&gt;="&amp;$D$3,'الحضور والانصراف'!$A$2:$A$3001,"&lt;="&amp;$F$3))</f>
        <v/>
      </c>
      <c r="E475" s="22" t="str">
        <f aca="false">IF($A475="","",COUNTIFS('الحضور والانصراف'!$B$2:$B$3001,$A475,'الحضور والانصراف'!$P$2:$P$3001,"متأخر",'الحضور والانصراف'!$A$2:$A$3001,"&gt;="&amp;$D$3,'الحضور والانصراف'!$A$2:$A$3001,"&lt;="&amp;$F$3))</f>
        <v/>
      </c>
      <c r="F475" s="22" t="str">
        <f aca="false">IF($A475="","",COUNTIFS('الحضور والانصراف'!$B$2:$B$3001,$A475,'الحضور والانصراف'!$P$2:$P$3001,"غائب",'الحضور والانصراف'!$A$2:$A$3001,"&gt;="&amp;$D$3,'الحضور والانصراف'!$A$2:$A$3001,"&lt;="&amp;$F$3)+COUNTIFS('الحضور والانصراف'!$B$2:$B$3001,$A475,'الحضور والانصراف'!$P$2:$P$3001,"غياب",'الحضور والانصراف'!$A$2:$A$3001,"&gt;="&amp;$D$3,'الحضور والانصراف'!$A$2:$A$3001,"&lt;="&amp;$F$3))</f>
        <v/>
      </c>
      <c r="G475" s="22" t="str">
        <f aca="false">IF($A475="","",SUMIFS(الإجازات!$I$2:$I$1001,الإجازات!$A$2:$A$1001,$A475,الإجازات!$G$2:$G$1001,"مقبولة"))</f>
        <v/>
      </c>
      <c r="H475" s="21" t="str">
        <f aca="false">IF($A475="","",SUMIFS('الحضور والانصراف'!$J$2:$J$3001,'الحضور والانصراف'!$B$2:$B$3001,$A475,'الحضور والانصراف'!$A$2:$A$3001,"&gt;="&amp;$D$3,'الحضور والانصراف'!$A$2:$A$3001,"&lt;="&amp;$F$3))</f>
        <v/>
      </c>
      <c r="I475" s="22" t="str">
        <f aca="false">IF($A475="","",SUMIFS('الحضور والانصراف'!$K$2:$K$3001,'الحضور والانصراف'!$B$2:$B$3001,$A475,'الحضور والانصراف'!$A$2:$A$3001,"&gt;="&amp;$D$3,'الحضور والانصراف'!$A$2:$A$3001,"&lt;="&amp;$F$3))</f>
        <v/>
      </c>
      <c r="J475" s="22" t="str">
        <f aca="false">IF($A475="","",SUMIFS('الحضور والانصراف'!$L$2:$L$3001,'الحضور والانصراف'!$B$2:$B$3001,$A475,'الحضور والانصراف'!$A$2:$A$3001,"&gt;="&amp;$D$3,'الحضور والانصراف'!$A$2:$A$3001,"&lt;="&amp;$F$3))</f>
        <v/>
      </c>
      <c r="K475" s="21" t="str">
        <f aca="false">IF($A475="","",ROUND(SUMIFS('الحضور والانصراف'!$M$2:$M$3001,'الحضور والانصراف'!$B$2:$B$3001,$A475,'الحضور والانصراف'!$A$2:$A$3001,"&gt;="&amp;$D$3,'الحضور والانصراف'!$A$2:$A$3001,"&lt;="&amp;$F$3)/60,2))</f>
        <v/>
      </c>
      <c r="L475" s="21" t="str">
        <f aca="false">IF($A475="","",SUMIFS(المأموريات!$F$2:$F$1001,المأموريات!$A$2:$A$1001,$A475,المأموريات!$C$2:$C$1001,"&gt;="&amp;$D$3,المأموريات!$C$2:$C$1001,"&lt;="&amp;$F$3,المأموريات!$H$2:$H$1001,"موافق"))</f>
        <v/>
      </c>
      <c r="M475" s="24" t="str">
        <f aca="false">IF($A475="","",N(الموظفين!K471))</f>
        <v/>
      </c>
      <c r="N475" s="24" t="str">
        <f aca="false">IF($A475="","",SUMIFS('الحضور والانصراف'!$S$2:$S$3001,'الحضور والانصراف'!$B$2:$B$3001,$A475,'الحضور والانصراف'!$A$2:$A$3001,"&gt;="&amp;$D$3,'الحضور والانصراف'!$A$2:$A$3001,"&lt;="&amp;$F$3))</f>
        <v/>
      </c>
      <c r="O475" s="24" t="str">
        <f aca="false">IF($A475="","",SUMIFS('الحضور والانصراف'!$Q$2:$Q$3001,'الحضور والانصراف'!$B$2:$B$3001,$A475,'الحضور والانصراف'!$A$2:$A$3001,"&gt;="&amp;$D$3,'الحضور والانصراف'!$A$2:$A$3001,"&lt;="&amp;$F$3))</f>
        <v/>
      </c>
      <c r="P475" s="24" t="str">
        <f aca="false">IF($A475="","",SUMIFS('الحضور والانصراف'!$R$2:$R$3001,'الحضور والانصراف'!$B$2:$B$3001,$A475,'الحضور والانصراف'!$A$2:$A$3001,"&gt;="&amp;$D$3,'الحضور والانصراف'!$A$2:$A$3001,"&lt;="&amp;$F$3))</f>
        <v/>
      </c>
      <c r="Q475" s="24" t="str">
        <f aca="false">IF($A475="","",M475+N475-O475-P475)</f>
        <v/>
      </c>
    </row>
    <row r="476" customFormat="false" ht="15" hidden="false" customHeight="false" outlineLevel="0" collapsed="false">
      <c r="A476" s="18" t="str">
        <f aca="false">IF(الموظفين!A472="","",الموظفين!A472)</f>
        <v/>
      </c>
      <c r="B476" s="18" t="str">
        <f aca="false">IF($A476="","",الموظفين!B472)</f>
        <v/>
      </c>
      <c r="C476" s="18" t="str">
        <f aca="false">IF($A476="","",IF(الموظفين!C472="","",الموظفين!C472))</f>
        <v/>
      </c>
      <c r="D476" s="22" t="str">
        <f aca="false">IF($A476="","",COUNTIFS('الحضور والانصراف'!$B$2:$B$3001,$A476,'الحضور والانصراف'!$P$2:$P$3001,"حاضر",'الحضور والانصراف'!$A$2:$A$3001,"&gt;="&amp;$D$3,'الحضور والانصراف'!$A$2:$A$3001,"&lt;="&amp;$F$3)+COUNTIFS('الحضور والانصراف'!$B$2:$B$3001,$A476,'الحضور والانصراف'!$P$2:$P$3001,"متأخر",'الحضور والانصراف'!$A$2:$A$3001,"&gt;="&amp;$D$3,'الحضور والانصراف'!$A$2:$A$3001,"&lt;="&amp;$F$3)+COUNTIFS('الحضور والانصراف'!$B$2:$B$3001,$A476,'الحضور والانصراف'!$P$2:$P$3001,"بدون انصراف",'الحضور والانصراف'!$A$2:$A$3001,"&gt;="&amp;$D$3,'الحضور والانصراف'!$A$2:$A$3001,"&lt;="&amp;$F$3))</f>
        <v/>
      </c>
      <c r="E476" s="22" t="str">
        <f aca="false">IF($A476="","",COUNTIFS('الحضور والانصراف'!$B$2:$B$3001,$A476,'الحضور والانصراف'!$P$2:$P$3001,"متأخر",'الحضور والانصراف'!$A$2:$A$3001,"&gt;="&amp;$D$3,'الحضور والانصراف'!$A$2:$A$3001,"&lt;="&amp;$F$3))</f>
        <v/>
      </c>
      <c r="F476" s="22" t="str">
        <f aca="false">IF($A476="","",COUNTIFS('الحضور والانصراف'!$B$2:$B$3001,$A476,'الحضور والانصراف'!$P$2:$P$3001,"غائب",'الحضور والانصراف'!$A$2:$A$3001,"&gt;="&amp;$D$3,'الحضور والانصراف'!$A$2:$A$3001,"&lt;="&amp;$F$3)+COUNTIFS('الحضور والانصراف'!$B$2:$B$3001,$A476,'الحضور والانصراف'!$P$2:$P$3001,"غياب",'الحضور والانصراف'!$A$2:$A$3001,"&gt;="&amp;$D$3,'الحضور والانصراف'!$A$2:$A$3001,"&lt;="&amp;$F$3))</f>
        <v/>
      </c>
      <c r="G476" s="22" t="str">
        <f aca="false">IF($A476="","",SUMIFS(الإجازات!$I$2:$I$1001,الإجازات!$A$2:$A$1001,$A476,الإجازات!$G$2:$G$1001,"مقبولة"))</f>
        <v/>
      </c>
      <c r="H476" s="21" t="str">
        <f aca="false">IF($A476="","",SUMIFS('الحضور والانصراف'!$J$2:$J$3001,'الحضور والانصراف'!$B$2:$B$3001,$A476,'الحضور والانصراف'!$A$2:$A$3001,"&gt;="&amp;$D$3,'الحضور والانصراف'!$A$2:$A$3001,"&lt;="&amp;$F$3))</f>
        <v/>
      </c>
      <c r="I476" s="22" t="str">
        <f aca="false">IF($A476="","",SUMIFS('الحضور والانصراف'!$K$2:$K$3001,'الحضور والانصراف'!$B$2:$B$3001,$A476,'الحضور والانصراف'!$A$2:$A$3001,"&gt;="&amp;$D$3,'الحضور والانصراف'!$A$2:$A$3001,"&lt;="&amp;$F$3))</f>
        <v/>
      </c>
      <c r="J476" s="22" t="str">
        <f aca="false">IF($A476="","",SUMIFS('الحضور والانصراف'!$L$2:$L$3001,'الحضور والانصراف'!$B$2:$B$3001,$A476,'الحضور والانصراف'!$A$2:$A$3001,"&gt;="&amp;$D$3,'الحضور والانصراف'!$A$2:$A$3001,"&lt;="&amp;$F$3))</f>
        <v/>
      </c>
      <c r="K476" s="21" t="str">
        <f aca="false">IF($A476="","",ROUND(SUMIFS('الحضور والانصراف'!$M$2:$M$3001,'الحضور والانصراف'!$B$2:$B$3001,$A476,'الحضور والانصراف'!$A$2:$A$3001,"&gt;="&amp;$D$3,'الحضور والانصراف'!$A$2:$A$3001,"&lt;="&amp;$F$3)/60,2))</f>
        <v/>
      </c>
      <c r="L476" s="21" t="str">
        <f aca="false">IF($A476="","",SUMIFS(المأموريات!$F$2:$F$1001,المأموريات!$A$2:$A$1001,$A476,المأموريات!$C$2:$C$1001,"&gt;="&amp;$D$3,المأموريات!$C$2:$C$1001,"&lt;="&amp;$F$3,المأموريات!$H$2:$H$1001,"موافق"))</f>
        <v/>
      </c>
      <c r="M476" s="24" t="str">
        <f aca="false">IF($A476="","",N(الموظفين!K472))</f>
        <v/>
      </c>
      <c r="N476" s="24" t="str">
        <f aca="false">IF($A476="","",SUMIFS('الحضور والانصراف'!$S$2:$S$3001,'الحضور والانصراف'!$B$2:$B$3001,$A476,'الحضور والانصراف'!$A$2:$A$3001,"&gt;="&amp;$D$3,'الحضور والانصراف'!$A$2:$A$3001,"&lt;="&amp;$F$3))</f>
        <v/>
      </c>
      <c r="O476" s="24" t="str">
        <f aca="false">IF($A476="","",SUMIFS('الحضور والانصراف'!$Q$2:$Q$3001,'الحضور والانصراف'!$B$2:$B$3001,$A476,'الحضور والانصراف'!$A$2:$A$3001,"&gt;="&amp;$D$3,'الحضور والانصراف'!$A$2:$A$3001,"&lt;="&amp;$F$3))</f>
        <v/>
      </c>
      <c r="P476" s="24" t="str">
        <f aca="false">IF($A476="","",SUMIFS('الحضور والانصراف'!$R$2:$R$3001,'الحضور والانصراف'!$B$2:$B$3001,$A476,'الحضور والانصراف'!$A$2:$A$3001,"&gt;="&amp;$D$3,'الحضور والانصراف'!$A$2:$A$3001,"&lt;="&amp;$F$3))</f>
        <v/>
      </c>
      <c r="Q476" s="24" t="str">
        <f aca="false">IF($A476="","",M476+N476-O476-P476)</f>
        <v/>
      </c>
    </row>
    <row r="477" customFormat="false" ht="15" hidden="false" customHeight="false" outlineLevel="0" collapsed="false">
      <c r="A477" s="18" t="str">
        <f aca="false">IF(الموظفين!A473="","",الموظفين!A473)</f>
        <v/>
      </c>
      <c r="B477" s="18" t="str">
        <f aca="false">IF($A477="","",الموظفين!B473)</f>
        <v/>
      </c>
      <c r="C477" s="18" t="str">
        <f aca="false">IF($A477="","",IF(الموظفين!C473="","",الموظفين!C473))</f>
        <v/>
      </c>
      <c r="D477" s="22" t="str">
        <f aca="false">IF($A477="","",COUNTIFS('الحضور والانصراف'!$B$2:$B$3001,$A477,'الحضور والانصراف'!$P$2:$P$3001,"حاضر",'الحضور والانصراف'!$A$2:$A$3001,"&gt;="&amp;$D$3,'الحضور والانصراف'!$A$2:$A$3001,"&lt;="&amp;$F$3)+COUNTIFS('الحضور والانصراف'!$B$2:$B$3001,$A477,'الحضور والانصراف'!$P$2:$P$3001,"متأخر",'الحضور والانصراف'!$A$2:$A$3001,"&gt;="&amp;$D$3,'الحضور والانصراف'!$A$2:$A$3001,"&lt;="&amp;$F$3)+COUNTIFS('الحضور والانصراف'!$B$2:$B$3001,$A477,'الحضور والانصراف'!$P$2:$P$3001,"بدون انصراف",'الحضور والانصراف'!$A$2:$A$3001,"&gt;="&amp;$D$3,'الحضور والانصراف'!$A$2:$A$3001,"&lt;="&amp;$F$3))</f>
        <v/>
      </c>
      <c r="E477" s="22" t="str">
        <f aca="false">IF($A477="","",COUNTIFS('الحضور والانصراف'!$B$2:$B$3001,$A477,'الحضور والانصراف'!$P$2:$P$3001,"متأخر",'الحضور والانصراف'!$A$2:$A$3001,"&gt;="&amp;$D$3,'الحضور والانصراف'!$A$2:$A$3001,"&lt;="&amp;$F$3))</f>
        <v/>
      </c>
      <c r="F477" s="22" t="str">
        <f aca="false">IF($A477="","",COUNTIFS('الحضور والانصراف'!$B$2:$B$3001,$A477,'الحضور والانصراف'!$P$2:$P$3001,"غائب",'الحضور والانصراف'!$A$2:$A$3001,"&gt;="&amp;$D$3,'الحضور والانصراف'!$A$2:$A$3001,"&lt;="&amp;$F$3)+COUNTIFS('الحضور والانصراف'!$B$2:$B$3001,$A477,'الحضور والانصراف'!$P$2:$P$3001,"غياب",'الحضور والانصراف'!$A$2:$A$3001,"&gt;="&amp;$D$3,'الحضور والانصراف'!$A$2:$A$3001,"&lt;="&amp;$F$3))</f>
        <v/>
      </c>
      <c r="G477" s="22" t="str">
        <f aca="false">IF($A477="","",SUMIFS(الإجازات!$I$2:$I$1001,الإجازات!$A$2:$A$1001,$A477,الإجازات!$G$2:$G$1001,"مقبولة"))</f>
        <v/>
      </c>
      <c r="H477" s="21" t="str">
        <f aca="false">IF($A477="","",SUMIFS('الحضور والانصراف'!$J$2:$J$3001,'الحضور والانصراف'!$B$2:$B$3001,$A477,'الحضور والانصراف'!$A$2:$A$3001,"&gt;="&amp;$D$3,'الحضور والانصراف'!$A$2:$A$3001,"&lt;="&amp;$F$3))</f>
        <v/>
      </c>
      <c r="I477" s="22" t="str">
        <f aca="false">IF($A477="","",SUMIFS('الحضور والانصراف'!$K$2:$K$3001,'الحضور والانصراف'!$B$2:$B$3001,$A477,'الحضور والانصراف'!$A$2:$A$3001,"&gt;="&amp;$D$3,'الحضور والانصراف'!$A$2:$A$3001,"&lt;="&amp;$F$3))</f>
        <v/>
      </c>
      <c r="J477" s="22" t="str">
        <f aca="false">IF($A477="","",SUMIFS('الحضور والانصراف'!$L$2:$L$3001,'الحضور والانصراف'!$B$2:$B$3001,$A477,'الحضور والانصراف'!$A$2:$A$3001,"&gt;="&amp;$D$3,'الحضور والانصراف'!$A$2:$A$3001,"&lt;="&amp;$F$3))</f>
        <v/>
      </c>
      <c r="K477" s="21" t="str">
        <f aca="false">IF($A477="","",ROUND(SUMIFS('الحضور والانصراف'!$M$2:$M$3001,'الحضور والانصراف'!$B$2:$B$3001,$A477,'الحضور والانصراف'!$A$2:$A$3001,"&gt;="&amp;$D$3,'الحضور والانصراف'!$A$2:$A$3001,"&lt;="&amp;$F$3)/60,2))</f>
        <v/>
      </c>
      <c r="L477" s="21" t="str">
        <f aca="false">IF($A477="","",SUMIFS(المأموريات!$F$2:$F$1001,المأموريات!$A$2:$A$1001,$A477,المأموريات!$C$2:$C$1001,"&gt;="&amp;$D$3,المأموريات!$C$2:$C$1001,"&lt;="&amp;$F$3,المأموريات!$H$2:$H$1001,"موافق"))</f>
        <v/>
      </c>
      <c r="M477" s="24" t="str">
        <f aca="false">IF($A477="","",N(الموظفين!K473))</f>
        <v/>
      </c>
      <c r="N477" s="24" t="str">
        <f aca="false">IF($A477="","",SUMIFS('الحضور والانصراف'!$S$2:$S$3001,'الحضور والانصراف'!$B$2:$B$3001,$A477,'الحضور والانصراف'!$A$2:$A$3001,"&gt;="&amp;$D$3,'الحضور والانصراف'!$A$2:$A$3001,"&lt;="&amp;$F$3))</f>
        <v/>
      </c>
      <c r="O477" s="24" t="str">
        <f aca="false">IF($A477="","",SUMIFS('الحضور والانصراف'!$Q$2:$Q$3001,'الحضور والانصراف'!$B$2:$B$3001,$A477,'الحضور والانصراف'!$A$2:$A$3001,"&gt;="&amp;$D$3,'الحضور والانصراف'!$A$2:$A$3001,"&lt;="&amp;$F$3))</f>
        <v/>
      </c>
      <c r="P477" s="24" t="str">
        <f aca="false">IF($A477="","",SUMIFS('الحضور والانصراف'!$R$2:$R$3001,'الحضور والانصراف'!$B$2:$B$3001,$A477,'الحضور والانصراف'!$A$2:$A$3001,"&gt;="&amp;$D$3,'الحضور والانصراف'!$A$2:$A$3001,"&lt;="&amp;$F$3))</f>
        <v/>
      </c>
      <c r="Q477" s="24" t="str">
        <f aca="false">IF($A477="","",M477+N477-O477-P477)</f>
        <v/>
      </c>
    </row>
    <row r="478" customFormat="false" ht="15" hidden="false" customHeight="false" outlineLevel="0" collapsed="false">
      <c r="A478" s="18" t="str">
        <f aca="false">IF(الموظفين!A474="","",الموظفين!A474)</f>
        <v/>
      </c>
      <c r="B478" s="18" t="str">
        <f aca="false">IF($A478="","",الموظفين!B474)</f>
        <v/>
      </c>
      <c r="C478" s="18" t="str">
        <f aca="false">IF($A478="","",IF(الموظفين!C474="","",الموظفين!C474))</f>
        <v/>
      </c>
      <c r="D478" s="22" t="str">
        <f aca="false">IF($A478="","",COUNTIFS('الحضور والانصراف'!$B$2:$B$3001,$A478,'الحضور والانصراف'!$P$2:$P$3001,"حاضر",'الحضور والانصراف'!$A$2:$A$3001,"&gt;="&amp;$D$3,'الحضور والانصراف'!$A$2:$A$3001,"&lt;="&amp;$F$3)+COUNTIFS('الحضور والانصراف'!$B$2:$B$3001,$A478,'الحضور والانصراف'!$P$2:$P$3001,"متأخر",'الحضور والانصراف'!$A$2:$A$3001,"&gt;="&amp;$D$3,'الحضور والانصراف'!$A$2:$A$3001,"&lt;="&amp;$F$3)+COUNTIFS('الحضور والانصراف'!$B$2:$B$3001,$A478,'الحضور والانصراف'!$P$2:$P$3001,"بدون انصراف",'الحضور والانصراف'!$A$2:$A$3001,"&gt;="&amp;$D$3,'الحضور والانصراف'!$A$2:$A$3001,"&lt;="&amp;$F$3))</f>
        <v/>
      </c>
      <c r="E478" s="22" t="str">
        <f aca="false">IF($A478="","",COUNTIFS('الحضور والانصراف'!$B$2:$B$3001,$A478,'الحضور والانصراف'!$P$2:$P$3001,"متأخر",'الحضور والانصراف'!$A$2:$A$3001,"&gt;="&amp;$D$3,'الحضور والانصراف'!$A$2:$A$3001,"&lt;="&amp;$F$3))</f>
        <v/>
      </c>
      <c r="F478" s="22" t="str">
        <f aca="false">IF($A478="","",COUNTIFS('الحضور والانصراف'!$B$2:$B$3001,$A478,'الحضور والانصراف'!$P$2:$P$3001,"غائب",'الحضور والانصراف'!$A$2:$A$3001,"&gt;="&amp;$D$3,'الحضور والانصراف'!$A$2:$A$3001,"&lt;="&amp;$F$3)+COUNTIFS('الحضور والانصراف'!$B$2:$B$3001,$A478,'الحضور والانصراف'!$P$2:$P$3001,"غياب",'الحضور والانصراف'!$A$2:$A$3001,"&gt;="&amp;$D$3,'الحضور والانصراف'!$A$2:$A$3001,"&lt;="&amp;$F$3))</f>
        <v/>
      </c>
      <c r="G478" s="22" t="str">
        <f aca="false">IF($A478="","",SUMIFS(الإجازات!$I$2:$I$1001,الإجازات!$A$2:$A$1001,$A478,الإجازات!$G$2:$G$1001,"مقبولة"))</f>
        <v/>
      </c>
      <c r="H478" s="21" t="str">
        <f aca="false">IF($A478="","",SUMIFS('الحضور والانصراف'!$J$2:$J$3001,'الحضور والانصراف'!$B$2:$B$3001,$A478,'الحضور والانصراف'!$A$2:$A$3001,"&gt;="&amp;$D$3,'الحضور والانصراف'!$A$2:$A$3001,"&lt;="&amp;$F$3))</f>
        <v/>
      </c>
      <c r="I478" s="22" t="str">
        <f aca="false">IF($A478="","",SUMIFS('الحضور والانصراف'!$K$2:$K$3001,'الحضور والانصراف'!$B$2:$B$3001,$A478,'الحضور والانصراف'!$A$2:$A$3001,"&gt;="&amp;$D$3,'الحضور والانصراف'!$A$2:$A$3001,"&lt;="&amp;$F$3))</f>
        <v/>
      </c>
      <c r="J478" s="22" t="str">
        <f aca="false">IF($A478="","",SUMIFS('الحضور والانصراف'!$L$2:$L$3001,'الحضور والانصراف'!$B$2:$B$3001,$A478,'الحضور والانصراف'!$A$2:$A$3001,"&gt;="&amp;$D$3,'الحضور والانصراف'!$A$2:$A$3001,"&lt;="&amp;$F$3))</f>
        <v/>
      </c>
      <c r="K478" s="21" t="str">
        <f aca="false">IF($A478="","",ROUND(SUMIFS('الحضور والانصراف'!$M$2:$M$3001,'الحضور والانصراف'!$B$2:$B$3001,$A478,'الحضور والانصراف'!$A$2:$A$3001,"&gt;="&amp;$D$3,'الحضور والانصراف'!$A$2:$A$3001,"&lt;="&amp;$F$3)/60,2))</f>
        <v/>
      </c>
      <c r="L478" s="21" t="str">
        <f aca="false">IF($A478="","",SUMIFS(المأموريات!$F$2:$F$1001,المأموريات!$A$2:$A$1001,$A478,المأموريات!$C$2:$C$1001,"&gt;="&amp;$D$3,المأموريات!$C$2:$C$1001,"&lt;="&amp;$F$3,المأموريات!$H$2:$H$1001,"موافق"))</f>
        <v/>
      </c>
      <c r="M478" s="24" t="str">
        <f aca="false">IF($A478="","",N(الموظفين!K474))</f>
        <v/>
      </c>
      <c r="N478" s="24" t="str">
        <f aca="false">IF($A478="","",SUMIFS('الحضور والانصراف'!$S$2:$S$3001,'الحضور والانصراف'!$B$2:$B$3001,$A478,'الحضور والانصراف'!$A$2:$A$3001,"&gt;="&amp;$D$3,'الحضور والانصراف'!$A$2:$A$3001,"&lt;="&amp;$F$3))</f>
        <v/>
      </c>
      <c r="O478" s="24" t="str">
        <f aca="false">IF($A478="","",SUMIFS('الحضور والانصراف'!$Q$2:$Q$3001,'الحضور والانصراف'!$B$2:$B$3001,$A478,'الحضور والانصراف'!$A$2:$A$3001,"&gt;="&amp;$D$3,'الحضور والانصراف'!$A$2:$A$3001,"&lt;="&amp;$F$3))</f>
        <v/>
      </c>
      <c r="P478" s="24" t="str">
        <f aca="false">IF($A478="","",SUMIFS('الحضور والانصراف'!$R$2:$R$3001,'الحضور والانصراف'!$B$2:$B$3001,$A478,'الحضور والانصراف'!$A$2:$A$3001,"&gt;="&amp;$D$3,'الحضور والانصراف'!$A$2:$A$3001,"&lt;="&amp;$F$3))</f>
        <v/>
      </c>
      <c r="Q478" s="24" t="str">
        <f aca="false">IF($A478="","",M478+N478-O478-P478)</f>
        <v/>
      </c>
    </row>
    <row r="479" customFormat="false" ht="15" hidden="false" customHeight="false" outlineLevel="0" collapsed="false">
      <c r="A479" s="18" t="str">
        <f aca="false">IF(الموظفين!A475="","",الموظفين!A475)</f>
        <v/>
      </c>
      <c r="B479" s="18" t="str">
        <f aca="false">IF($A479="","",الموظفين!B475)</f>
        <v/>
      </c>
      <c r="C479" s="18" t="str">
        <f aca="false">IF($A479="","",IF(الموظفين!C475="","",الموظفين!C475))</f>
        <v/>
      </c>
      <c r="D479" s="22" t="str">
        <f aca="false">IF($A479="","",COUNTIFS('الحضور والانصراف'!$B$2:$B$3001,$A479,'الحضور والانصراف'!$P$2:$P$3001,"حاضر",'الحضور والانصراف'!$A$2:$A$3001,"&gt;="&amp;$D$3,'الحضور والانصراف'!$A$2:$A$3001,"&lt;="&amp;$F$3)+COUNTIFS('الحضور والانصراف'!$B$2:$B$3001,$A479,'الحضور والانصراف'!$P$2:$P$3001,"متأخر",'الحضور والانصراف'!$A$2:$A$3001,"&gt;="&amp;$D$3,'الحضور والانصراف'!$A$2:$A$3001,"&lt;="&amp;$F$3)+COUNTIFS('الحضور والانصراف'!$B$2:$B$3001,$A479,'الحضور والانصراف'!$P$2:$P$3001,"بدون انصراف",'الحضور والانصراف'!$A$2:$A$3001,"&gt;="&amp;$D$3,'الحضور والانصراف'!$A$2:$A$3001,"&lt;="&amp;$F$3))</f>
        <v/>
      </c>
      <c r="E479" s="22" t="str">
        <f aca="false">IF($A479="","",COUNTIFS('الحضور والانصراف'!$B$2:$B$3001,$A479,'الحضور والانصراف'!$P$2:$P$3001,"متأخر",'الحضور والانصراف'!$A$2:$A$3001,"&gt;="&amp;$D$3,'الحضور والانصراف'!$A$2:$A$3001,"&lt;="&amp;$F$3))</f>
        <v/>
      </c>
      <c r="F479" s="22" t="str">
        <f aca="false">IF($A479="","",COUNTIFS('الحضور والانصراف'!$B$2:$B$3001,$A479,'الحضور والانصراف'!$P$2:$P$3001,"غائب",'الحضور والانصراف'!$A$2:$A$3001,"&gt;="&amp;$D$3,'الحضور والانصراف'!$A$2:$A$3001,"&lt;="&amp;$F$3)+COUNTIFS('الحضور والانصراف'!$B$2:$B$3001,$A479,'الحضور والانصراف'!$P$2:$P$3001,"غياب",'الحضور والانصراف'!$A$2:$A$3001,"&gt;="&amp;$D$3,'الحضور والانصراف'!$A$2:$A$3001,"&lt;="&amp;$F$3))</f>
        <v/>
      </c>
      <c r="G479" s="22" t="str">
        <f aca="false">IF($A479="","",SUMIFS(الإجازات!$I$2:$I$1001,الإجازات!$A$2:$A$1001,$A479,الإجازات!$G$2:$G$1001,"مقبولة"))</f>
        <v/>
      </c>
      <c r="H479" s="21" t="str">
        <f aca="false">IF($A479="","",SUMIFS('الحضور والانصراف'!$J$2:$J$3001,'الحضور والانصراف'!$B$2:$B$3001,$A479,'الحضور والانصراف'!$A$2:$A$3001,"&gt;="&amp;$D$3,'الحضور والانصراف'!$A$2:$A$3001,"&lt;="&amp;$F$3))</f>
        <v/>
      </c>
      <c r="I479" s="22" t="str">
        <f aca="false">IF($A479="","",SUMIFS('الحضور والانصراف'!$K$2:$K$3001,'الحضور والانصراف'!$B$2:$B$3001,$A479,'الحضور والانصراف'!$A$2:$A$3001,"&gt;="&amp;$D$3,'الحضور والانصراف'!$A$2:$A$3001,"&lt;="&amp;$F$3))</f>
        <v/>
      </c>
      <c r="J479" s="22" t="str">
        <f aca="false">IF($A479="","",SUMIFS('الحضور والانصراف'!$L$2:$L$3001,'الحضور والانصراف'!$B$2:$B$3001,$A479,'الحضور والانصراف'!$A$2:$A$3001,"&gt;="&amp;$D$3,'الحضور والانصراف'!$A$2:$A$3001,"&lt;="&amp;$F$3))</f>
        <v/>
      </c>
      <c r="K479" s="21" t="str">
        <f aca="false">IF($A479="","",ROUND(SUMIFS('الحضور والانصراف'!$M$2:$M$3001,'الحضور والانصراف'!$B$2:$B$3001,$A479,'الحضور والانصراف'!$A$2:$A$3001,"&gt;="&amp;$D$3,'الحضور والانصراف'!$A$2:$A$3001,"&lt;="&amp;$F$3)/60,2))</f>
        <v/>
      </c>
      <c r="L479" s="21" t="str">
        <f aca="false">IF($A479="","",SUMIFS(المأموريات!$F$2:$F$1001,المأموريات!$A$2:$A$1001,$A479,المأموريات!$C$2:$C$1001,"&gt;="&amp;$D$3,المأموريات!$C$2:$C$1001,"&lt;="&amp;$F$3,المأموريات!$H$2:$H$1001,"موافق"))</f>
        <v/>
      </c>
      <c r="M479" s="24" t="str">
        <f aca="false">IF($A479="","",N(الموظفين!K475))</f>
        <v/>
      </c>
      <c r="N479" s="24" t="str">
        <f aca="false">IF($A479="","",SUMIFS('الحضور والانصراف'!$S$2:$S$3001,'الحضور والانصراف'!$B$2:$B$3001,$A479,'الحضور والانصراف'!$A$2:$A$3001,"&gt;="&amp;$D$3,'الحضور والانصراف'!$A$2:$A$3001,"&lt;="&amp;$F$3))</f>
        <v/>
      </c>
      <c r="O479" s="24" t="str">
        <f aca="false">IF($A479="","",SUMIFS('الحضور والانصراف'!$Q$2:$Q$3001,'الحضور والانصراف'!$B$2:$B$3001,$A479,'الحضور والانصراف'!$A$2:$A$3001,"&gt;="&amp;$D$3,'الحضور والانصراف'!$A$2:$A$3001,"&lt;="&amp;$F$3))</f>
        <v/>
      </c>
      <c r="P479" s="24" t="str">
        <f aca="false">IF($A479="","",SUMIFS('الحضور والانصراف'!$R$2:$R$3001,'الحضور والانصراف'!$B$2:$B$3001,$A479,'الحضور والانصراف'!$A$2:$A$3001,"&gt;="&amp;$D$3,'الحضور والانصراف'!$A$2:$A$3001,"&lt;="&amp;$F$3))</f>
        <v/>
      </c>
      <c r="Q479" s="24" t="str">
        <f aca="false">IF($A479="","",M479+N479-O479-P479)</f>
        <v/>
      </c>
    </row>
    <row r="480" customFormat="false" ht="15" hidden="false" customHeight="false" outlineLevel="0" collapsed="false">
      <c r="A480" s="18" t="str">
        <f aca="false">IF(الموظفين!A476="","",الموظفين!A476)</f>
        <v/>
      </c>
      <c r="B480" s="18" t="str">
        <f aca="false">IF($A480="","",الموظفين!B476)</f>
        <v/>
      </c>
      <c r="C480" s="18" t="str">
        <f aca="false">IF($A480="","",IF(الموظفين!C476="","",الموظفين!C476))</f>
        <v/>
      </c>
      <c r="D480" s="22" t="str">
        <f aca="false">IF($A480="","",COUNTIFS('الحضور والانصراف'!$B$2:$B$3001,$A480,'الحضور والانصراف'!$P$2:$P$3001,"حاضر",'الحضور والانصراف'!$A$2:$A$3001,"&gt;="&amp;$D$3,'الحضور والانصراف'!$A$2:$A$3001,"&lt;="&amp;$F$3)+COUNTIFS('الحضور والانصراف'!$B$2:$B$3001,$A480,'الحضور والانصراف'!$P$2:$P$3001,"متأخر",'الحضور والانصراف'!$A$2:$A$3001,"&gt;="&amp;$D$3,'الحضور والانصراف'!$A$2:$A$3001,"&lt;="&amp;$F$3)+COUNTIFS('الحضور والانصراف'!$B$2:$B$3001,$A480,'الحضور والانصراف'!$P$2:$P$3001,"بدون انصراف",'الحضور والانصراف'!$A$2:$A$3001,"&gt;="&amp;$D$3,'الحضور والانصراف'!$A$2:$A$3001,"&lt;="&amp;$F$3))</f>
        <v/>
      </c>
      <c r="E480" s="22" t="str">
        <f aca="false">IF($A480="","",COUNTIFS('الحضور والانصراف'!$B$2:$B$3001,$A480,'الحضور والانصراف'!$P$2:$P$3001,"متأخر",'الحضور والانصراف'!$A$2:$A$3001,"&gt;="&amp;$D$3,'الحضور والانصراف'!$A$2:$A$3001,"&lt;="&amp;$F$3))</f>
        <v/>
      </c>
      <c r="F480" s="22" t="str">
        <f aca="false">IF($A480="","",COUNTIFS('الحضور والانصراف'!$B$2:$B$3001,$A480,'الحضور والانصراف'!$P$2:$P$3001,"غائب",'الحضور والانصراف'!$A$2:$A$3001,"&gt;="&amp;$D$3,'الحضور والانصراف'!$A$2:$A$3001,"&lt;="&amp;$F$3)+COUNTIFS('الحضور والانصراف'!$B$2:$B$3001,$A480,'الحضور والانصراف'!$P$2:$P$3001,"غياب",'الحضور والانصراف'!$A$2:$A$3001,"&gt;="&amp;$D$3,'الحضور والانصراف'!$A$2:$A$3001,"&lt;="&amp;$F$3))</f>
        <v/>
      </c>
      <c r="G480" s="22" t="str">
        <f aca="false">IF($A480="","",SUMIFS(الإجازات!$I$2:$I$1001,الإجازات!$A$2:$A$1001,$A480,الإجازات!$G$2:$G$1001,"مقبولة"))</f>
        <v/>
      </c>
      <c r="H480" s="21" t="str">
        <f aca="false">IF($A480="","",SUMIFS('الحضور والانصراف'!$J$2:$J$3001,'الحضور والانصراف'!$B$2:$B$3001,$A480,'الحضور والانصراف'!$A$2:$A$3001,"&gt;="&amp;$D$3,'الحضور والانصراف'!$A$2:$A$3001,"&lt;="&amp;$F$3))</f>
        <v/>
      </c>
      <c r="I480" s="22" t="str">
        <f aca="false">IF($A480="","",SUMIFS('الحضور والانصراف'!$K$2:$K$3001,'الحضور والانصراف'!$B$2:$B$3001,$A480,'الحضور والانصراف'!$A$2:$A$3001,"&gt;="&amp;$D$3,'الحضور والانصراف'!$A$2:$A$3001,"&lt;="&amp;$F$3))</f>
        <v/>
      </c>
      <c r="J480" s="22" t="str">
        <f aca="false">IF($A480="","",SUMIFS('الحضور والانصراف'!$L$2:$L$3001,'الحضور والانصراف'!$B$2:$B$3001,$A480,'الحضور والانصراف'!$A$2:$A$3001,"&gt;="&amp;$D$3,'الحضور والانصراف'!$A$2:$A$3001,"&lt;="&amp;$F$3))</f>
        <v/>
      </c>
      <c r="K480" s="21" t="str">
        <f aca="false">IF($A480="","",ROUND(SUMIFS('الحضور والانصراف'!$M$2:$M$3001,'الحضور والانصراف'!$B$2:$B$3001,$A480,'الحضور والانصراف'!$A$2:$A$3001,"&gt;="&amp;$D$3,'الحضور والانصراف'!$A$2:$A$3001,"&lt;="&amp;$F$3)/60,2))</f>
        <v/>
      </c>
      <c r="L480" s="21" t="str">
        <f aca="false">IF($A480="","",SUMIFS(المأموريات!$F$2:$F$1001,المأموريات!$A$2:$A$1001,$A480,المأموريات!$C$2:$C$1001,"&gt;="&amp;$D$3,المأموريات!$C$2:$C$1001,"&lt;="&amp;$F$3,المأموريات!$H$2:$H$1001,"موافق"))</f>
        <v/>
      </c>
      <c r="M480" s="24" t="str">
        <f aca="false">IF($A480="","",N(الموظفين!K476))</f>
        <v/>
      </c>
      <c r="N480" s="24" t="str">
        <f aca="false">IF($A480="","",SUMIFS('الحضور والانصراف'!$S$2:$S$3001,'الحضور والانصراف'!$B$2:$B$3001,$A480,'الحضور والانصراف'!$A$2:$A$3001,"&gt;="&amp;$D$3,'الحضور والانصراف'!$A$2:$A$3001,"&lt;="&amp;$F$3))</f>
        <v/>
      </c>
      <c r="O480" s="24" t="str">
        <f aca="false">IF($A480="","",SUMIFS('الحضور والانصراف'!$Q$2:$Q$3001,'الحضور والانصراف'!$B$2:$B$3001,$A480,'الحضور والانصراف'!$A$2:$A$3001,"&gt;="&amp;$D$3,'الحضور والانصراف'!$A$2:$A$3001,"&lt;="&amp;$F$3))</f>
        <v/>
      </c>
      <c r="P480" s="24" t="str">
        <f aca="false">IF($A480="","",SUMIFS('الحضور والانصراف'!$R$2:$R$3001,'الحضور والانصراف'!$B$2:$B$3001,$A480,'الحضور والانصراف'!$A$2:$A$3001,"&gt;="&amp;$D$3,'الحضور والانصراف'!$A$2:$A$3001,"&lt;="&amp;$F$3))</f>
        <v/>
      </c>
      <c r="Q480" s="24" t="str">
        <f aca="false">IF($A480="","",M480+N480-O480-P480)</f>
        <v/>
      </c>
    </row>
    <row r="481" customFormat="false" ht="15" hidden="false" customHeight="false" outlineLevel="0" collapsed="false">
      <c r="A481" s="18" t="str">
        <f aca="false">IF(الموظفين!A477="","",الموظفين!A477)</f>
        <v/>
      </c>
      <c r="B481" s="18" t="str">
        <f aca="false">IF($A481="","",الموظفين!B477)</f>
        <v/>
      </c>
      <c r="C481" s="18" t="str">
        <f aca="false">IF($A481="","",IF(الموظفين!C477="","",الموظفين!C477))</f>
        <v/>
      </c>
      <c r="D481" s="22" t="str">
        <f aca="false">IF($A481="","",COUNTIFS('الحضور والانصراف'!$B$2:$B$3001,$A481,'الحضور والانصراف'!$P$2:$P$3001,"حاضر",'الحضور والانصراف'!$A$2:$A$3001,"&gt;="&amp;$D$3,'الحضور والانصراف'!$A$2:$A$3001,"&lt;="&amp;$F$3)+COUNTIFS('الحضور والانصراف'!$B$2:$B$3001,$A481,'الحضور والانصراف'!$P$2:$P$3001,"متأخر",'الحضور والانصراف'!$A$2:$A$3001,"&gt;="&amp;$D$3,'الحضور والانصراف'!$A$2:$A$3001,"&lt;="&amp;$F$3)+COUNTIFS('الحضور والانصراف'!$B$2:$B$3001,$A481,'الحضور والانصراف'!$P$2:$P$3001,"بدون انصراف",'الحضور والانصراف'!$A$2:$A$3001,"&gt;="&amp;$D$3,'الحضور والانصراف'!$A$2:$A$3001,"&lt;="&amp;$F$3))</f>
        <v/>
      </c>
      <c r="E481" s="22" t="str">
        <f aca="false">IF($A481="","",COUNTIFS('الحضور والانصراف'!$B$2:$B$3001,$A481,'الحضور والانصراف'!$P$2:$P$3001,"متأخر",'الحضور والانصراف'!$A$2:$A$3001,"&gt;="&amp;$D$3,'الحضور والانصراف'!$A$2:$A$3001,"&lt;="&amp;$F$3))</f>
        <v/>
      </c>
      <c r="F481" s="22" t="str">
        <f aca="false">IF($A481="","",COUNTIFS('الحضور والانصراف'!$B$2:$B$3001,$A481,'الحضور والانصراف'!$P$2:$P$3001,"غائب",'الحضور والانصراف'!$A$2:$A$3001,"&gt;="&amp;$D$3,'الحضور والانصراف'!$A$2:$A$3001,"&lt;="&amp;$F$3)+COUNTIFS('الحضور والانصراف'!$B$2:$B$3001,$A481,'الحضور والانصراف'!$P$2:$P$3001,"غياب",'الحضور والانصراف'!$A$2:$A$3001,"&gt;="&amp;$D$3,'الحضور والانصراف'!$A$2:$A$3001,"&lt;="&amp;$F$3))</f>
        <v/>
      </c>
      <c r="G481" s="22" t="str">
        <f aca="false">IF($A481="","",SUMIFS(الإجازات!$I$2:$I$1001,الإجازات!$A$2:$A$1001,$A481,الإجازات!$G$2:$G$1001,"مقبولة"))</f>
        <v/>
      </c>
      <c r="H481" s="21" t="str">
        <f aca="false">IF($A481="","",SUMIFS('الحضور والانصراف'!$J$2:$J$3001,'الحضور والانصراف'!$B$2:$B$3001,$A481,'الحضور والانصراف'!$A$2:$A$3001,"&gt;="&amp;$D$3,'الحضور والانصراف'!$A$2:$A$3001,"&lt;="&amp;$F$3))</f>
        <v/>
      </c>
      <c r="I481" s="22" t="str">
        <f aca="false">IF($A481="","",SUMIFS('الحضور والانصراف'!$K$2:$K$3001,'الحضور والانصراف'!$B$2:$B$3001,$A481,'الحضور والانصراف'!$A$2:$A$3001,"&gt;="&amp;$D$3,'الحضور والانصراف'!$A$2:$A$3001,"&lt;="&amp;$F$3))</f>
        <v/>
      </c>
      <c r="J481" s="22" t="str">
        <f aca="false">IF($A481="","",SUMIFS('الحضور والانصراف'!$L$2:$L$3001,'الحضور والانصراف'!$B$2:$B$3001,$A481,'الحضور والانصراف'!$A$2:$A$3001,"&gt;="&amp;$D$3,'الحضور والانصراف'!$A$2:$A$3001,"&lt;="&amp;$F$3))</f>
        <v/>
      </c>
      <c r="K481" s="21" t="str">
        <f aca="false">IF($A481="","",ROUND(SUMIFS('الحضور والانصراف'!$M$2:$M$3001,'الحضور والانصراف'!$B$2:$B$3001,$A481,'الحضور والانصراف'!$A$2:$A$3001,"&gt;="&amp;$D$3,'الحضور والانصراف'!$A$2:$A$3001,"&lt;="&amp;$F$3)/60,2))</f>
        <v/>
      </c>
      <c r="L481" s="21" t="str">
        <f aca="false">IF($A481="","",SUMIFS(المأموريات!$F$2:$F$1001,المأموريات!$A$2:$A$1001,$A481,المأموريات!$C$2:$C$1001,"&gt;="&amp;$D$3,المأموريات!$C$2:$C$1001,"&lt;="&amp;$F$3,المأموريات!$H$2:$H$1001,"موافق"))</f>
        <v/>
      </c>
      <c r="M481" s="24" t="str">
        <f aca="false">IF($A481="","",N(الموظفين!K477))</f>
        <v/>
      </c>
      <c r="N481" s="24" t="str">
        <f aca="false">IF($A481="","",SUMIFS('الحضور والانصراف'!$S$2:$S$3001,'الحضور والانصراف'!$B$2:$B$3001,$A481,'الحضور والانصراف'!$A$2:$A$3001,"&gt;="&amp;$D$3,'الحضور والانصراف'!$A$2:$A$3001,"&lt;="&amp;$F$3))</f>
        <v/>
      </c>
      <c r="O481" s="24" t="str">
        <f aca="false">IF($A481="","",SUMIFS('الحضور والانصراف'!$Q$2:$Q$3001,'الحضور والانصراف'!$B$2:$B$3001,$A481,'الحضور والانصراف'!$A$2:$A$3001,"&gt;="&amp;$D$3,'الحضور والانصراف'!$A$2:$A$3001,"&lt;="&amp;$F$3))</f>
        <v/>
      </c>
      <c r="P481" s="24" t="str">
        <f aca="false">IF($A481="","",SUMIFS('الحضور والانصراف'!$R$2:$R$3001,'الحضور والانصراف'!$B$2:$B$3001,$A481,'الحضور والانصراف'!$A$2:$A$3001,"&gt;="&amp;$D$3,'الحضور والانصراف'!$A$2:$A$3001,"&lt;="&amp;$F$3))</f>
        <v/>
      </c>
      <c r="Q481" s="24" t="str">
        <f aca="false">IF($A481="","",M481+N481-O481-P481)</f>
        <v/>
      </c>
    </row>
    <row r="482" customFormat="false" ht="15" hidden="false" customHeight="false" outlineLevel="0" collapsed="false">
      <c r="A482" s="18" t="str">
        <f aca="false">IF(الموظفين!A478="","",الموظفين!A478)</f>
        <v/>
      </c>
      <c r="B482" s="18" t="str">
        <f aca="false">IF($A482="","",الموظفين!B478)</f>
        <v/>
      </c>
      <c r="C482" s="18" t="str">
        <f aca="false">IF($A482="","",IF(الموظفين!C478="","",الموظفين!C478))</f>
        <v/>
      </c>
      <c r="D482" s="22" t="str">
        <f aca="false">IF($A482="","",COUNTIFS('الحضور والانصراف'!$B$2:$B$3001,$A482,'الحضور والانصراف'!$P$2:$P$3001,"حاضر",'الحضور والانصراف'!$A$2:$A$3001,"&gt;="&amp;$D$3,'الحضور والانصراف'!$A$2:$A$3001,"&lt;="&amp;$F$3)+COUNTIFS('الحضور والانصراف'!$B$2:$B$3001,$A482,'الحضور والانصراف'!$P$2:$P$3001,"متأخر",'الحضور والانصراف'!$A$2:$A$3001,"&gt;="&amp;$D$3,'الحضور والانصراف'!$A$2:$A$3001,"&lt;="&amp;$F$3)+COUNTIFS('الحضور والانصراف'!$B$2:$B$3001,$A482,'الحضور والانصراف'!$P$2:$P$3001,"بدون انصراف",'الحضور والانصراف'!$A$2:$A$3001,"&gt;="&amp;$D$3,'الحضور والانصراف'!$A$2:$A$3001,"&lt;="&amp;$F$3))</f>
        <v/>
      </c>
      <c r="E482" s="22" t="str">
        <f aca="false">IF($A482="","",COUNTIFS('الحضور والانصراف'!$B$2:$B$3001,$A482,'الحضور والانصراف'!$P$2:$P$3001,"متأخر",'الحضور والانصراف'!$A$2:$A$3001,"&gt;="&amp;$D$3,'الحضور والانصراف'!$A$2:$A$3001,"&lt;="&amp;$F$3))</f>
        <v/>
      </c>
      <c r="F482" s="22" t="str">
        <f aca="false">IF($A482="","",COUNTIFS('الحضور والانصراف'!$B$2:$B$3001,$A482,'الحضور والانصراف'!$P$2:$P$3001,"غائب",'الحضور والانصراف'!$A$2:$A$3001,"&gt;="&amp;$D$3,'الحضور والانصراف'!$A$2:$A$3001,"&lt;="&amp;$F$3)+COUNTIFS('الحضور والانصراف'!$B$2:$B$3001,$A482,'الحضور والانصراف'!$P$2:$P$3001,"غياب",'الحضور والانصراف'!$A$2:$A$3001,"&gt;="&amp;$D$3,'الحضور والانصراف'!$A$2:$A$3001,"&lt;="&amp;$F$3))</f>
        <v/>
      </c>
      <c r="G482" s="22" t="str">
        <f aca="false">IF($A482="","",SUMIFS(الإجازات!$I$2:$I$1001,الإجازات!$A$2:$A$1001,$A482,الإجازات!$G$2:$G$1001,"مقبولة"))</f>
        <v/>
      </c>
      <c r="H482" s="21" t="str">
        <f aca="false">IF($A482="","",SUMIFS('الحضور والانصراف'!$J$2:$J$3001,'الحضور والانصراف'!$B$2:$B$3001,$A482,'الحضور والانصراف'!$A$2:$A$3001,"&gt;="&amp;$D$3,'الحضور والانصراف'!$A$2:$A$3001,"&lt;="&amp;$F$3))</f>
        <v/>
      </c>
      <c r="I482" s="22" t="str">
        <f aca="false">IF($A482="","",SUMIFS('الحضور والانصراف'!$K$2:$K$3001,'الحضور والانصراف'!$B$2:$B$3001,$A482,'الحضور والانصراف'!$A$2:$A$3001,"&gt;="&amp;$D$3,'الحضور والانصراف'!$A$2:$A$3001,"&lt;="&amp;$F$3))</f>
        <v/>
      </c>
      <c r="J482" s="22" t="str">
        <f aca="false">IF($A482="","",SUMIFS('الحضور والانصراف'!$L$2:$L$3001,'الحضور والانصراف'!$B$2:$B$3001,$A482,'الحضور والانصراف'!$A$2:$A$3001,"&gt;="&amp;$D$3,'الحضور والانصراف'!$A$2:$A$3001,"&lt;="&amp;$F$3))</f>
        <v/>
      </c>
      <c r="K482" s="21" t="str">
        <f aca="false">IF($A482="","",ROUND(SUMIFS('الحضور والانصراف'!$M$2:$M$3001,'الحضور والانصراف'!$B$2:$B$3001,$A482,'الحضور والانصراف'!$A$2:$A$3001,"&gt;="&amp;$D$3,'الحضور والانصراف'!$A$2:$A$3001,"&lt;="&amp;$F$3)/60,2))</f>
        <v/>
      </c>
      <c r="L482" s="21" t="str">
        <f aca="false">IF($A482="","",SUMIFS(المأموريات!$F$2:$F$1001,المأموريات!$A$2:$A$1001,$A482,المأموريات!$C$2:$C$1001,"&gt;="&amp;$D$3,المأموريات!$C$2:$C$1001,"&lt;="&amp;$F$3,المأموريات!$H$2:$H$1001,"موافق"))</f>
        <v/>
      </c>
      <c r="M482" s="24" t="str">
        <f aca="false">IF($A482="","",N(الموظفين!K478))</f>
        <v/>
      </c>
      <c r="N482" s="24" t="str">
        <f aca="false">IF($A482="","",SUMIFS('الحضور والانصراف'!$S$2:$S$3001,'الحضور والانصراف'!$B$2:$B$3001,$A482,'الحضور والانصراف'!$A$2:$A$3001,"&gt;="&amp;$D$3,'الحضور والانصراف'!$A$2:$A$3001,"&lt;="&amp;$F$3))</f>
        <v/>
      </c>
      <c r="O482" s="24" t="str">
        <f aca="false">IF($A482="","",SUMIFS('الحضور والانصراف'!$Q$2:$Q$3001,'الحضور والانصراف'!$B$2:$B$3001,$A482,'الحضور والانصراف'!$A$2:$A$3001,"&gt;="&amp;$D$3,'الحضور والانصراف'!$A$2:$A$3001,"&lt;="&amp;$F$3))</f>
        <v/>
      </c>
      <c r="P482" s="24" t="str">
        <f aca="false">IF($A482="","",SUMIFS('الحضور والانصراف'!$R$2:$R$3001,'الحضور والانصراف'!$B$2:$B$3001,$A482,'الحضور والانصراف'!$A$2:$A$3001,"&gt;="&amp;$D$3,'الحضور والانصراف'!$A$2:$A$3001,"&lt;="&amp;$F$3))</f>
        <v/>
      </c>
      <c r="Q482" s="24" t="str">
        <f aca="false">IF($A482="","",M482+N482-O482-P482)</f>
        <v/>
      </c>
    </row>
    <row r="483" customFormat="false" ht="15" hidden="false" customHeight="false" outlineLevel="0" collapsed="false">
      <c r="A483" s="18" t="str">
        <f aca="false">IF(الموظفين!A479="","",الموظفين!A479)</f>
        <v/>
      </c>
      <c r="B483" s="18" t="str">
        <f aca="false">IF($A483="","",الموظفين!B479)</f>
        <v/>
      </c>
      <c r="C483" s="18" t="str">
        <f aca="false">IF($A483="","",IF(الموظفين!C479="","",الموظفين!C479))</f>
        <v/>
      </c>
      <c r="D483" s="22" t="str">
        <f aca="false">IF($A483="","",COUNTIFS('الحضور والانصراف'!$B$2:$B$3001,$A483,'الحضور والانصراف'!$P$2:$P$3001,"حاضر",'الحضور والانصراف'!$A$2:$A$3001,"&gt;="&amp;$D$3,'الحضور والانصراف'!$A$2:$A$3001,"&lt;="&amp;$F$3)+COUNTIFS('الحضور والانصراف'!$B$2:$B$3001,$A483,'الحضور والانصراف'!$P$2:$P$3001,"متأخر",'الحضور والانصراف'!$A$2:$A$3001,"&gt;="&amp;$D$3,'الحضور والانصراف'!$A$2:$A$3001,"&lt;="&amp;$F$3)+COUNTIFS('الحضور والانصراف'!$B$2:$B$3001,$A483,'الحضور والانصراف'!$P$2:$P$3001,"بدون انصراف",'الحضور والانصراف'!$A$2:$A$3001,"&gt;="&amp;$D$3,'الحضور والانصراف'!$A$2:$A$3001,"&lt;="&amp;$F$3))</f>
        <v/>
      </c>
      <c r="E483" s="22" t="str">
        <f aca="false">IF($A483="","",COUNTIFS('الحضور والانصراف'!$B$2:$B$3001,$A483,'الحضور والانصراف'!$P$2:$P$3001,"متأخر",'الحضور والانصراف'!$A$2:$A$3001,"&gt;="&amp;$D$3,'الحضور والانصراف'!$A$2:$A$3001,"&lt;="&amp;$F$3))</f>
        <v/>
      </c>
      <c r="F483" s="22" t="str">
        <f aca="false">IF($A483="","",COUNTIFS('الحضور والانصراف'!$B$2:$B$3001,$A483,'الحضور والانصراف'!$P$2:$P$3001,"غائب",'الحضور والانصراف'!$A$2:$A$3001,"&gt;="&amp;$D$3,'الحضور والانصراف'!$A$2:$A$3001,"&lt;="&amp;$F$3)+COUNTIFS('الحضور والانصراف'!$B$2:$B$3001,$A483,'الحضور والانصراف'!$P$2:$P$3001,"غياب",'الحضور والانصراف'!$A$2:$A$3001,"&gt;="&amp;$D$3,'الحضور والانصراف'!$A$2:$A$3001,"&lt;="&amp;$F$3))</f>
        <v/>
      </c>
      <c r="G483" s="22" t="str">
        <f aca="false">IF($A483="","",SUMIFS(الإجازات!$I$2:$I$1001,الإجازات!$A$2:$A$1001,$A483,الإجازات!$G$2:$G$1001,"مقبولة"))</f>
        <v/>
      </c>
      <c r="H483" s="21" t="str">
        <f aca="false">IF($A483="","",SUMIFS('الحضور والانصراف'!$J$2:$J$3001,'الحضور والانصراف'!$B$2:$B$3001,$A483,'الحضور والانصراف'!$A$2:$A$3001,"&gt;="&amp;$D$3,'الحضور والانصراف'!$A$2:$A$3001,"&lt;="&amp;$F$3))</f>
        <v/>
      </c>
      <c r="I483" s="22" t="str">
        <f aca="false">IF($A483="","",SUMIFS('الحضور والانصراف'!$K$2:$K$3001,'الحضور والانصراف'!$B$2:$B$3001,$A483,'الحضور والانصراف'!$A$2:$A$3001,"&gt;="&amp;$D$3,'الحضور والانصراف'!$A$2:$A$3001,"&lt;="&amp;$F$3))</f>
        <v/>
      </c>
      <c r="J483" s="22" t="str">
        <f aca="false">IF($A483="","",SUMIFS('الحضور والانصراف'!$L$2:$L$3001,'الحضور والانصراف'!$B$2:$B$3001,$A483,'الحضور والانصراف'!$A$2:$A$3001,"&gt;="&amp;$D$3,'الحضور والانصراف'!$A$2:$A$3001,"&lt;="&amp;$F$3))</f>
        <v/>
      </c>
      <c r="K483" s="21" t="str">
        <f aca="false">IF($A483="","",ROUND(SUMIFS('الحضور والانصراف'!$M$2:$M$3001,'الحضور والانصراف'!$B$2:$B$3001,$A483,'الحضور والانصراف'!$A$2:$A$3001,"&gt;="&amp;$D$3,'الحضور والانصراف'!$A$2:$A$3001,"&lt;="&amp;$F$3)/60,2))</f>
        <v/>
      </c>
      <c r="L483" s="21" t="str">
        <f aca="false">IF($A483="","",SUMIFS(المأموريات!$F$2:$F$1001,المأموريات!$A$2:$A$1001,$A483,المأموريات!$C$2:$C$1001,"&gt;="&amp;$D$3,المأموريات!$C$2:$C$1001,"&lt;="&amp;$F$3,المأموريات!$H$2:$H$1001,"موافق"))</f>
        <v/>
      </c>
      <c r="M483" s="24" t="str">
        <f aca="false">IF($A483="","",N(الموظفين!K479))</f>
        <v/>
      </c>
      <c r="N483" s="24" t="str">
        <f aca="false">IF($A483="","",SUMIFS('الحضور والانصراف'!$S$2:$S$3001,'الحضور والانصراف'!$B$2:$B$3001,$A483,'الحضور والانصراف'!$A$2:$A$3001,"&gt;="&amp;$D$3,'الحضور والانصراف'!$A$2:$A$3001,"&lt;="&amp;$F$3))</f>
        <v/>
      </c>
      <c r="O483" s="24" t="str">
        <f aca="false">IF($A483="","",SUMIFS('الحضور والانصراف'!$Q$2:$Q$3001,'الحضور والانصراف'!$B$2:$B$3001,$A483,'الحضور والانصراف'!$A$2:$A$3001,"&gt;="&amp;$D$3,'الحضور والانصراف'!$A$2:$A$3001,"&lt;="&amp;$F$3))</f>
        <v/>
      </c>
      <c r="P483" s="24" t="str">
        <f aca="false">IF($A483="","",SUMIFS('الحضور والانصراف'!$R$2:$R$3001,'الحضور والانصراف'!$B$2:$B$3001,$A483,'الحضور والانصراف'!$A$2:$A$3001,"&gt;="&amp;$D$3,'الحضور والانصراف'!$A$2:$A$3001,"&lt;="&amp;$F$3))</f>
        <v/>
      </c>
      <c r="Q483" s="24" t="str">
        <f aca="false">IF($A483="","",M483+N483-O483-P483)</f>
        <v/>
      </c>
    </row>
    <row r="484" customFormat="false" ht="15" hidden="false" customHeight="false" outlineLevel="0" collapsed="false">
      <c r="A484" s="18" t="str">
        <f aca="false">IF(الموظفين!A480="","",الموظفين!A480)</f>
        <v/>
      </c>
      <c r="B484" s="18" t="str">
        <f aca="false">IF($A484="","",الموظفين!B480)</f>
        <v/>
      </c>
      <c r="C484" s="18" t="str">
        <f aca="false">IF($A484="","",IF(الموظفين!C480="","",الموظفين!C480))</f>
        <v/>
      </c>
      <c r="D484" s="22" t="str">
        <f aca="false">IF($A484="","",COUNTIFS('الحضور والانصراف'!$B$2:$B$3001,$A484,'الحضور والانصراف'!$P$2:$P$3001,"حاضر",'الحضور والانصراف'!$A$2:$A$3001,"&gt;="&amp;$D$3,'الحضور والانصراف'!$A$2:$A$3001,"&lt;="&amp;$F$3)+COUNTIFS('الحضور والانصراف'!$B$2:$B$3001,$A484,'الحضور والانصراف'!$P$2:$P$3001,"متأخر",'الحضور والانصراف'!$A$2:$A$3001,"&gt;="&amp;$D$3,'الحضور والانصراف'!$A$2:$A$3001,"&lt;="&amp;$F$3)+COUNTIFS('الحضور والانصراف'!$B$2:$B$3001,$A484,'الحضور والانصراف'!$P$2:$P$3001,"بدون انصراف",'الحضور والانصراف'!$A$2:$A$3001,"&gt;="&amp;$D$3,'الحضور والانصراف'!$A$2:$A$3001,"&lt;="&amp;$F$3))</f>
        <v/>
      </c>
      <c r="E484" s="22" t="str">
        <f aca="false">IF($A484="","",COUNTIFS('الحضور والانصراف'!$B$2:$B$3001,$A484,'الحضور والانصراف'!$P$2:$P$3001,"متأخر",'الحضور والانصراف'!$A$2:$A$3001,"&gt;="&amp;$D$3,'الحضور والانصراف'!$A$2:$A$3001,"&lt;="&amp;$F$3))</f>
        <v/>
      </c>
      <c r="F484" s="22" t="str">
        <f aca="false">IF($A484="","",COUNTIFS('الحضور والانصراف'!$B$2:$B$3001,$A484,'الحضور والانصراف'!$P$2:$P$3001,"غائب",'الحضور والانصراف'!$A$2:$A$3001,"&gt;="&amp;$D$3,'الحضور والانصراف'!$A$2:$A$3001,"&lt;="&amp;$F$3)+COUNTIFS('الحضور والانصراف'!$B$2:$B$3001,$A484,'الحضور والانصراف'!$P$2:$P$3001,"غياب",'الحضور والانصراف'!$A$2:$A$3001,"&gt;="&amp;$D$3,'الحضور والانصراف'!$A$2:$A$3001,"&lt;="&amp;$F$3))</f>
        <v/>
      </c>
      <c r="G484" s="22" t="str">
        <f aca="false">IF($A484="","",SUMIFS(الإجازات!$I$2:$I$1001,الإجازات!$A$2:$A$1001,$A484,الإجازات!$G$2:$G$1001,"مقبولة"))</f>
        <v/>
      </c>
      <c r="H484" s="21" t="str">
        <f aca="false">IF($A484="","",SUMIFS('الحضور والانصراف'!$J$2:$J$3001,'الحضور والانصراف'!$B$2:$B$3001,$A484,'الحضور والانصراف'!$A$2:$A$3001,"&gt;="&amp;$D$3,'الحضور والانصراف'!$A$2:$A$3001,"&lt;="&amp;$F$3))</f>
        <v/>
      </c>
      <c r="I484" s="22" t="str">
        <f aca="false">IF($A484="","",SUMIFS('الحضور والانصراف'!$K$2:$K$3001,'الحضور والانصراف'!$B$2:$B$3001,$A484,'الحضور والانصراف'!$A$2:$A$3001,"&gt;="&amp;$D$3,'الحضور والانصراف'!$A$2:$A$3001,"&lt;="&amp;$F$3))</f>
        <v/>
      </c>
      <c r="J484" s="22" t="str">
        <f aca="false">IF($A484="","",SUMIFS('الحضور والانصراف'!$L$2:$L$3001,'الحضور والانصراف'!$B$2:$B$3001,$A484,'الحضور والانصراف'!$A$2:$A$3001,"&gt;="&amp;$D$3,'الحضور والانصراف'!$A$2:$A$3001,"&lt;="&amp;$F$3))</f>
        <v/>
      </c>
      <c r="K484" s="21" t="str">
        <f aca="false">IF($A484="","",ROUND(SUMIFS('الحضور والانصراف'!$M$2:$M$3001,'الحضور والانصراف'!$B$2:$B$3001,$A484,'الحضور والانصراف'!$A$2:$A$3001,"&gt;="&amp;$D$3,'الحضور والانصراف'!$A$2:$A$3001,"&lt;="&amp;$F$3)/60,2))</f>
        <v/>
      </c>
      <c r="L484" s="21" t="str">
        <f aca="false">IF($A484="","",SUMIFS(المأموريات!$F$2:$F$1001,المأموريات!$A$2:$A$1001,$A484,المأموريات!$C$2:$C$1001,"&gt;="&amp;$D$3,المأموريات!$C$2:$C$1001,"&lt;="&amp;$F$3,المأموريات!$H$2:$H$1001,"موافق"))</f>
        <v/>
      </c>
      <c r="M484" s="24" t="str">
        <f aca="false">IF($A484="","",N(الموظفين!K480))</f>
        <v/>
      </c>
      <c r="N484" s="24" t="str">
        <f aca="false">IF($A484="","",SUMIFS('الحضور والانصراف'!$S$2:$S$3001,'الحضور والانصراف'!$B$2:$B$3001,$A484,'الحضور والانصراف'!$A$2:$A$3001,"&gt;="&amp;$D$3,'الحضور والانصراف'!$A$2:$A$3001,"&lt;="&amp;$F$3))</f>
        <v/>
      </c>
      <c r="O484" s="24" t="str">
        <f aca="false">IF($A484="","",SUMIFS('الحضور والانصراف'!$Q$2:$Q$3001,'الحضور والانصراف'!$B$2:$B$3001,$A484,'الحضور والانصراف'!$A$2:$A$3001,"&gt;="&amp;$D$3,'الحضور والانصراف'!$A$2:$A$3001,"&lt;="&amp;$F$3))</f>
        <v/>
      </c>
      <c r="P484" s="24" t="str">
        <f aca="false">IF($A484="","",SUMIFS('الحضور والانصراف'!$R$2:$R$3001,'الحضور والانصراف'!$B$2:$B$3001,$A484,'الحضور والانصراف'!$A$2:$A$3001,"&gt;="&amp;$D$3,'الحضور والانصراف'!$A$2:$A$3001,"&lt;="&amp;$F$3))</f>
        <v/>
      </c>
      <c r="Q484" s="24" t="str">
        <f aca="false">IF($A484="","",M484+N484-O484-P484)</f>
        <v/>
      </c>
    </row>
    <row r="485" customFormat="false" ht="15" hidden="false" customHeight="false" outlineLevel="0" collapsed="false">
      <c r="A485" s="18" t="str">
        <f aca="false">IF(الموظفين!A481="","",الموظفين!A481)</f>
        <v/>
      </c>
      <c r="B485" s="18" t="str">
        <f aca="false">IF($A485="","",الموظفين!B481)</f>
        <v/>
      </c>
      <c r="C485" s="18" t="str">
        <f aca="false">IF($A485="","",IF(الموظفين!C481="","",الموظفين!C481))</f>
        <v/>
      </c>
      <c r="D485" s="22" t="str">
        <f aca="false">IF($A485="","",COUNTIFS('الحضور والانصراف'!$B$2:$B$3001,$A485,'الحضور والانصراف'!$P$2:$P$3001,"حاضر",'الحضور والانصراف'!$A$2:$A$3001,"&gt;="&amp;$D$3,'الحضور والانصراف'!$A$2:$A$3001,"&lt;="&amp;$F$3)+COUNTIFS('الحضور والانصراف'!$B$2:$B$3001,$A485,'الحضور والانصراف'!$P$2:$P$3001,"متأخر",'الحضور والانصراف'!$A$2:$A$3001,"&gt;="&amp;$D$3,'الحضور والانصراف'!$A$2:$A$3001,"&lt;="&amp;$F$3)+COUNTIFS('الحضور والانصراف'!$B$2:$B$3001,$A485,'الحضور والانصراف'!$P$2:$P$3001,"بدون انصراف",'الحضور والانصراف'!$A$2:$A$3001,"&gt;="&amp;$D$3,'الحضور والانصراف'!$A$2:$A$3001,"&lt;="&amp;$F$3))</f>
        <v/>
      </c>
      <c r="E485" s="22" t="str">
        <f aca="false">IF($A485="","",COUNTIFS('الحضور والانصراف'!$B$2:$B$3001,$A485,'الحضور والانصراف'!$P$2:$P$3001,"متأخر",'الحضور والانصراف'!$A$2:$A$3001,"&gt;="&amp;$D$3,'الحضور والانصراف'!$A$2:$A$3001,"&lt;="&amp;$F$3))</f>
        <v/>
      </c>
      <c r="F485" s="22" t="str">
        <f aca="false">IF($A485="","",COUNTIFS('الحضور والانصراف'!$B$2:$B$3001,$A485,'الحضور والانصراف'!$P$2:$P$3001,"غائب",'الحضور والانصراف'!$A$2:$A$3001,"&gt;="&amp;$D$3,'الحضور والانصراف'!$A$2:$A$3001,"&lt;="&amp;$F$3)+COUNTIFS('الحضور والانصراف'!$B$2:$B$3001,$A485,'الحضور والانصراف'!$P$2:$P$3001,"غياب",'الحضور والانصراف'!$A$2:$A$3001,"&gt;="&amp;$D$3,'الحضور والانصراف'!$A$2:$A$3001,"&lt;="&amp;$F$3))</f>
        <v/>
      </c>
      <c r="G485" s="22" t="str">
        <f aca="false">IF($A485="","",SUMIFS(الإجازات!$I$2:$I$1001,الإجازات!$A$2:$A$1001,$A485,الإجازات!$G$2:$G$1001,"مقبولة"))</f>
        <v/>
      </c>
      <c r="H485" s="21" t="str">
        <f aca="false">IF($A485="","",SUMIFS('الحضور والانصراف'!$J$2:$J$3001,'الحضور والانصراف'!$B$2:$B$3001,$A485,'الحضور والانصراف'!$A$2:$A$3001,"&gt;="&amp;$D$3,'الحضور والانصراف'!$A$2:$A$3001,"&lt;="&amp;$F$3))</f>
        <v/>
      </c>
      <c r="I485" s="22" t="str">
        <f aca="false">IF($A485="","",SUMIFS('الحضور والانصراف'!$K$2:$K$3001,'الحضور والانصراف'!$B$2:$B$3001,$A485,'الحضور والانصراف'!$A$2:$A$3001,"&gt;="&amp;$D$3,'الحضور والانصراف'!$A$2:$A$3001,"&lt;="&amp;$F$3))</f>
        <v/>
      </c>
      <c r="J485" s="22" t="str">
        <f aca="false">IF($A485="","",SUMIFS('الحضور والانصراف'!$L$2:$L$3001,'الحضور والانصراف'!$B$2:$B$3001,$A485,'الحضور والانصراف'!$A$2:$A$3001,"&gt;="&amp;$D$3,'الحضور والانصراف'!$A$2:$A$3001,"&lt;="&amp;$F$3))</f>
        <v/>
      </c>
      <c r="K485" s="21" t="str">
        <f aca="false">IF($A485="","",ROUND(SUMIFS('الحضور والانصراف'!$M$2:$M$3001,'الحضور والانصراف'!$B$2:$B$3001,$A485,'الحضور والانصراف'!$A$2:$A$3001,"&gt;="&amp;$D$3,'الحضور والانصراف'!$A$2:$A$3001,"&lt;="&amp;$F$3)/60,2))</f>
        <v/>
      </c>
      <c r="L485" s="21" t="str">
        <f aca="false">IF($A485="","",SUMIFS(المأموريات!$F$2:$F$1001,المأموريات!$A$2:$A$1001,$A485,المأموريات!$C$2:$C$1001,"&gt;="&amp;$D$3,المأموريات!$C$2:$C$1001,"&lt;="&amp;$F$3,المأموريات!$H$2:$H$1001,"موافق"))</f>
        <v/>
      </c>
      <c r="M485" s="24" t="str">
        <f aca="false">IF($A485="","",N(الموظفين!K481))</f>
        <v/>
      </c>
      <c r="N485" s="24" t="str">
        <f aca="false">IF($A485="","",SUMIFS('الحضور والانصراف'!$S$2:$S$3001,'الحضور والانصراف'!$B$2:$B$3001,$A485,'الحضور والانصراف'!$A$2:$A$3001,"&gt;="&amp;$D$3,'الحضور والانصراف'!$A$2:$A$3001,"&lt;="&amp;$F$3))</f>
        <v/>
      </c>
      <c r="O485" s="24" t="str">
        <f aca="false">IF($A485="","",SUMIFS('الحضور والانصراف'!$Q$2:$Q$3001,'الحضور والانصراف'!$B$2:$B$3001,$A485,'الحضور والانصراف'!$A$2:$A$3001,"&gt;="&amp;$D$3,'الحضور والانصراف'!$A$2:$A$3001,"&lt;="&amp;$F$3))</f>
        <v/>
      </c>
      <c r="P485" s="24" t="str">
        <f aca="false">IF($A485="","",SUMIFS('الحضور والانصراف'!$R$2:$R$3001,'الحضور والانصراف'!$B$2:$B$3001,$A485,'الحضور والانصراف'!$A$2:$A$3001,"&gt;="&amp;$D$3,'الحضور والانصراف'!$A$2:$A$3001,"&lt;="&amp;$F$3))</f>
        <v/>
      </c>
      <c r="Q485" s="24" t="str">
        <f aca="false">IF($A485="","",M485+N485-O485-P485)</f>
        <v/>
      </c>
    </row>
    <row r="486" customFormat="false" ht="15" hidden="false" customHeight="false" outlineLevel="0" collapsed="false">
      <c r="A486" s="18" t="str">
        <f aca="false">IF(الموظفين!A482="","",الموظفين!A482)</f>
        <v/>
      </c>
      <c r="B486" s="18" t="str">
        <f aca="false">IF($A486="","",الموظفين!B482)</f>
        <v/>
      </c>
      <c r="C486" s="18" t="str">
        <f aca="false">IF($A486="","",IF(الموظفين!C482="","",الموظفين!C482))</f>
        <v/>
      </c>
      <c r="D486" s="22" t="str">
        <f aca="false">IF($A486="","",COUNTIFS('الحضور والانصراف'!$B$2:$B$3001,$A486,'الحضور والانصراف'!$P$2:$P$3001,"حاضر",'الحضور والانصراف'!$A$2:$A$3001,"&gt;="&amp;$D$3,'الحضور والانصراف'!$A$2:$A$3001,"&lt;="&amp;$F$3)+COUNTIFS('الحضور والانصراف'!$B$2:$B$3001,$A486,'الحضور والانصراف'!$P$2:$P$3001,"متأخر",'الحضور والانصراف'!$A$2:$A$3001,"&gt;="&amp;$D$3,'الحضور والانصراف'!$A$2:$A$3001,"&lt;="&amp;$F$3)+COUNTIFS('الحضور والانصراف'!$B$2:$B$3001,$A486,'الحضور والانصراف'!$P$2:$P$3001,"بدون انصراف",'الحضور والانصراف'!$A$2:$A$3001,"&gt;="&amp;$D$3,'الحضور والانصراف'!$A$2:$A$3001,"&lt;="&amp;$F$3))</f>
        <v/>
      </c>
      <c r="E486" s="22" t="str">
        <f aca="false">IF($A486="","",COUNTIFS('الحضور والانصراف'!$B$2:$B$3001,$A486,'الحضور والانصراف'!$P$2:$P$3001,"متأخر",'الحضور والانصراف'!$A$2:$A$3001,"&gt;="&amp;$D$3,'الحضور والانصراف'!$A$2:$A$3001,"&lt;="&amp;$F$3))</f>
        <v/>
      </c>
      <c r="F486" s="22" t="str">
        <f aca="false">IF($A486="","",COUNTIFS('الحضور والانصراف'!$B$2:$B$3001,$A486,'الحضور والانصراف'!$P$2:$P$3001,"غائب",'الحضور والانصراف'!$A$2:$A$3001,"&gt;="&amp;$D$3,'الحضور والانصراف'!$A$2:$A$3001,"&lt;="&amp;$F$3)+COUNTIFS('الحضور والانصراف'!$B$2:$B$3001,$A486,'الحضور والانصراف'!$P$2:$P$3001,"غياب",'الحضور والانصراف'!$A$2:$A$3001,"&gt;="&amp;$D$3,'الحضور والانصراف'!$A$2:$A$3001,"&lt;="&amp;$F$3))</f>
        <v/>
      </c>
      <c r="G486" s="22" t="str">
        <f aca="false">IF($A486="","",SUMIFS(الإجازات!$I$2:$I$1001,الإجازات!$A$2:$A$1001,$A486,الإجازات!$G$2:$G$1001,"مقبولة"))</f>
        <v/>
      </c>
      <c r="H486" s="21" t="str">
        <f aca="false">IF($A486="","",SUMIFS('الحضور والانصراف'!$J$2:$J$3001,'الحضور والانصراف'!$B$2:$B$3001,$A486,'الحضور والانصراف'!$A$2:$A$3001,"&gt;="&amp;$D$3,'الحضور والانصراف'!$A$2:$A$3001,"&lt;="&amp;$F$3))</f>
        <v/>
      </c>
      <c r="I486" s="22" t="str">
        <f aca="false">IF($A486="","",SUMIFS('الحضور والانصراف'!$K$2:$K$3001,'الحضور والانصراف'!$B$2:$B$3001,$A486,'الحضور والانصراف'!$A$2:$A$3001,"&gt;="&amp;$D$3,'الحضور والانصراف'!$A$2:$A$3001,"&lt;="&amp;$F$3))</f>
        <v/>
      </c>
      <c r="J486" s="22" t="str">
        <f aca="false">IF($A486="","",SUMIFS('الحضور والانصراف'!$L$2:$L$3001,'الحضور والانصراف'!$B$2:$B$3001,$A486,'الحضور والانصراف'!$A$2:$A$3001,"&gt;="&amp;$D$3,'الحضور والانصراف'!$A$2:$A$3001,"&lt;="&amp;$F$3))</f>
        <v/>
      </c>
      <c r="K486" s="21" t="str">
        <f aca="false">IF($A486="","",ROUND(SUMIFS('الحضور والانصراف'!$M$2:$M$3001,'الحضور والانصراف'!$B$2:$B$3001,$A486,'الحضور والانصراف'!$A$2:$A$3001,"&gt;="&amp;$D$3,'الحضور والانصراف'!$A$2:$A$3001,"&lt;="&amp;$F$3)/60,2))</f>
        <v/>
      </c>
      <c r="L486" s="21" t="str">
        <f aca="false">IF($A486="","",SUMIFS(المأموريات!$F$2:$F$1001,المأموريات!$A$2:$A$1001,$A486,المأموريات!$C$2:$C$1001,"&gt;="&amp;$D$3,المأموريات!$C$2:$C$1001,"&lt;="&amp;$F$3,المأموريات!$H$2:$H$1001,"موافق"))</f>
        <v/>
      </c>
      <c r="M486" s="24" t="str">
        <f aca="false">IF($A486="","",N(الموظفين!K482))</f>
        <v/>
      </c>
      <c r="N486" s="24" t="str">
        <f aca="false">IF($A486="","",SUMIFS('الحضور والانصراف'!$S$2:$S$3001,'الحضور والانصراف'!$B$2:$B$3001,$A486,'الحضور والانصراف'!$A$2:$A$3001,"&gt;="&amp;$D$3,'الحضور والانصراف'!$A$2:$A$3001,"&lt;="&amp;$F$3))</f>
        <v/>
      </c>
      <c r="O486" s="24" t="str">
        <f aca="false">IF($A486="","",SUMIFS('الحضور والانصراف'!$Q$2:$Q$3001,'الحضور والانصراف'!$B$2:$B$3001,$A486,'الحضور والانصراف'!$A$2:$A$3001,"&gt;="&amp;$D$3,'الحضور والانصراف'!$A$2:$A$3001,"&lt;="&amp;$F$3))</f>
        <v/>
      </c>
      <c r="P486" s="24" t="str">
        <f aca="false">IF($A486="","",SUMIFS('الحضور والانصراف'!$R$2:$R$3001,'الحضور والانصراف'!$B$2:$B$3001,$A486,'الحضور والانصراف'!$A$2:$A$3001,"&gt;="&amp;$D$3,'الحضور والانصراف'!$A$2:$A$3001,"&lt;="&amp;$F$3))</f>
        <v/>
      </c>
      <c r="Q486" s="24" t="str">
        <f aca="false">IF($A486="","",M486+N486-O486-P486)</f>
        <v/>
      </c>
    </row>
    <row r="487" customFormat="false" ht="15" hidden="false" customHeight="false" outlineLevel="0" collapsed="false">
      <c r="A487" s="18" t="str">
        <f aca="false">IF(الموظفين!A483="","",الموظفين!A483)</f>
        <v/>
      </c>
      <c r="B487" s="18" t="str">
        <f aca="false">IF($A487="","",الموظفين!B483)</f>
        <v/>
      </c>
      <c r="C487" s="18" t="str">
        <f aca="false">IF($A487="","",IF(الموظفين!C483="","",الموظفين!C483))</f>
        <v/>
      </c>
      <c r="D487" s="22" t="str">
        <f aca="false">IF($A487="","",COUNTIFS('الحضور والانصراف'!$B$2:$B$3001,$A487,'الحضور والانصراف'!$P$2:$P$3001,"حاضر",'الحضور والانصراف'!$A$2:$A$3001,"&gt;="&amp;$D$3,'الحضور والانصراف'!$A$2:$A$3001,"&lt;="&amp;$F$3)+COUNTIFS('الحضور والانصراف'!$B$2:$B$3001,$A487,'الحضور والانصراف'!$P$2:$P$3001,"متأخر",'الحضور والانصراف'!$A$2:$A$3001,"&gt;="&amp;$D$3,'الحضور والانصراف'!$A$2:$A$3001,"&lt;="&amp;$F$3)+COUNTIFS('الحضور والانصراف'!$B$2:$B$3001,$A487,'الحضور والانصراف'!$P$2:$P$3001,"بدون انصراف",'الحضور والانصراف'!$A$2:$A$3001,"&gt;="&amp;$D$3,'الحضور والانصراف'!$A$2:$A$3001,"&lt;="&amp;$F$3))</f>
        <v/>
      </c>
      <c r="E487" s="22" t="str">
        <f aca="false">IF($A487="","",COUNTIFS('الحضور والانصراف'!$B$2:$B$3001,$A487,'الحضور والانصراف'!$P$2:$P$3001,"متأخر",'الحضور والانصراف'!$A$2:$A$3001,"&gt;="&amp;$D$3,'الحضور والانصراف'!$A$2:$A$3001,"&lt;="&amp;$F$3))</f>
        <v/>
      </c>
      <c r="F487" s="22" t="str">
        <f aca="false">IF($A487="","",COUNTIFS('الحضور والانصراف'!$B$2:$B$3001,$A487,'الحضور والانصراف'!$P$2:$P$3001,"غائب",'الحضور والانصراف'!$A$2:$A$3001,"&gt;="&amp;$D$3,'الحضور والانصراف'!$A$2:$A$3001,"&lt;="&amp;$F$3)+COUNTIFS('الحضور والانصراف'!$B$2:$B$3001,$A487,'الحضور والانصراف'!$P$2:$P$3001,"غياب",'الحضور والانصراف'!$A$2:$A$3001,"&gt;="&amp;$D$3,'الحضور والانصراف'!$A$2:$A$3001,"&lt;="&amp;$F$3))</f>
        <v/>
      </c>
      <c r="G487" s="22" t="str">
        <f aca="false">IF($A487="","",SUMIFS(الإجازات!$I$2:$I$1001,الإجازات!$A$2:$A$1001,$A487,الإجازات!$G$2:$G$1001,"مقبولة"))</f>
        <v/>
      </c>
      <c r="H487" s="21" t="str">
        <f aca="false">IF($A487="","",SUMIFS('الحضور والانصراف'!$J$2:$J$3001,'الحضور والانصراف'!$B$2:$B$3001,$A487,'الحضور والانصراف'!$A$2:$A$3001,"&gt;="&amp;$D$3,'الحضور والانصراف'!$A$2:$A$3001,"&lt;="&amp;$F$3))</f>
        <v/>
      </c>
      <c r="I487" s="22" t="str">
        <f aca="false">IF($A487="","",SUMIFS('الحضور والانصراف'!$K$2:$K$3001,'الحضور والانصراف'!$B$2:$B$3001,$A487,'الحضور والانصراف'!$A$2:$A$3001,"&gt;="&amp;$D$3,'الحضور والانصراف'!$A$2:$A$3001,"&lt;="&amp;$F$3))</f>
        <v/>
      </c>
      <c r="J487" s="22" t="str">
        <f aca="false">IF($A487="","",SUMIFS('الحضور والانصراف'!$L$2:$L$3001,'الحضور والانصراف'!$B$2:$B$3001,$A487,'الحضور والانصراف'!$A$2:$A$3001,"&gt;="&amp;$D$3,'الحضور والانصراف'!$A$2:$A$3001,"&lt;="&amp;$F$3))</f>
        <v/>
      </c>
      <c r="K487" s="21" t="str">
        <f aca="false">IF($A487="","",ROUND(SUMIFS('الحضور والانصراف'!$M$2:$M$3001,'الحضور والانصراف'!$B$2:$B$3001,$A487,'الحضور والانصراف'!$A$2:$A$3001,"&gt;="&amp;$D$3,'الحضور والانصراف'!$A$2:$A$3001,"&lt;="&amp;$F$3)/60,2))</f>
        <v/>
      </c>
      <c r="L487" s="21" t="str">
        <f aca="false">IF($A487="","",SUMIFS(المأموريات!$F$2:$F$1001,المأموريات!$A$2:$A$1001,$A487,المأموريات!$C$2:$C$1001,"&gt;="&amp;$D$3,المأموريات!$C$2:$C$1001,"&lt;="&amp;$F$3,المأموريات!$H$2:$H$1001,"موافق"))</f>
        <v/>
      </c>
      <c r="M487" s="24" t="str">
        <f aca="false">IF($A487="","",N(الموظفين!K483))</f>
        <v/>
      </c>
      <c r="N487" s="24" t="str">
        <f aca="false">IF($A487="","",SUMIFS('الحضور والانصراف'!$S$2:$S$3001,'الحضور والانصراف'!$B$2:$B$3001,$A487,'الحضور والانصراف'!$A$2:$A$3001,"&gt;="&amp;$D$3,'الحضور والانصراف'!$A$2:$A$3001,"&lt;="&amp;$F$3))</f>
        <v/>
      </c>
      <c r="O487" s="24" t="str">
        <f aca="false">IF($A487="","",SUMIFS('الحضور والانصراف'!$Q$2:$Q$3001,'الحضور والانصراف'!$B$2:$B$3001,$A487,'الحضور والانصراف'!$A$2:$A$3001,"&gt;="&amp;$D$3,'الحضور والانصراف'!$A$2:$A$3001,"&lt;="&amp;$F$3))</f>
        <v/>
      </c>
      <c r="P487" s="24" t="str">
        <f aca="false">IF($A487="","",SUMIFS('الحضور والانصراف'!$R$2:$R$3001,'الحضور والانصراف'!$B$2:$B$3001,$A487,'الحضور والانصراف'!$A$2:$A$3001,"&gt;="&amp;$D$3,'الحضور والانصراف'!$A$2:$A$3001,"&lt;="&amp;$F$3))</f>
        <v/>
      </c>
      <c r="Q487" s="24" t="str">
        <f aca="false">IF($A487="","",M487+N487-O487-P487)</f>
        <v/>
      </c>
    </row>
    <row r="488" customFormat="false" ht="15" hidden="false" customHeight="false" outlineLevel="0" collapsed="false">
      <c r="A488" s="18" t="str">
        <f aca="false">IF(الموظفين!A484="","",الموظفين!A484)</f>
        <v/>
      </c>
      <c r="B488" s="18" t="str">
        <f aca="false">IF($A488="","",الموظفين!B484)</f>
        <v/>
      </c>
      <c r="C488" s="18" t="str">
        <f aca="false">IF($A488="","",IF(الموظفين!C484="","",الموظفين!C484))</f>
        <v/>
      </c>
      <c r="D488" s="22" t="str">
        <f aca="false">IF($A488="","",COUNTIFS('الحضور والانصراف'!$B$2:$B$3001,$A488,'الحضور والانصراف'!$P$2:$P$3001,"حاضر",'الحضور والانصراف'!$A$2:$A$3001,"&gt;="&amp;$D$3,'الحضور والانصراف'!$A$2:$A$3001,"&lt;="&amp;$F$3)+COUNTIFS('الحضور والانصراف'!$B$2:$B$3001,$A488,'الحضور والانصراف'!$P$2:$P$3001,"متأخر",'الحضور والانصراف'!$A$2:$A$3001,"&gt;="&amp;$D$3,'الحضور والانصراف'!$A$2:$A$3001,"&lt;="&amp;$F$3)+COUNTIFS('الحضور والانصراف'!$B$2:$B$3001,$A488,'الحضور والانصراف'!$P$2:$P$3001,"بدون انصراف",'الحضور والانصراف'!$A$2:$A$3001,"&gt;="&amp;$D$3,'الحضور والانصراف'!$A$2:$A$3001,"&lt;="&amp;$F$3))</f>
        <v/>
      </c>
      <c r="E488" s="22" t="str">
        <f aca="false">IF($A488="","",COUNTIFS('الحضور والانصراف'!$B$2:$B$3001,$A488,'الحضور والانصراف'!$P$2:$P$3001,"متأخر",'الحضور والانصراف'!$A$2:$A$3001,"&gt;="&amp;$D$3,'الحضور والانصراف'!$A$2:$A$3001,"&lt;="&amp;$F$3))</f>
        <v/>
      </c>
      <c r="F488" s="22" t="str">
        <f aca="false">IF($A488="","",COUNTIFS('الحضور والانصراف'!$B$2:$B$3001,$A488,'الحضور والانصراف'!$P$2:$P$3001,"غائب",'الحضور والانصراف'!$A$2:$A$3001,"&gt;="&amp;$D$3,'الحضور والانصراف'!$A$2:$A$3001,"&lt;="&amp;$F$3)+COUNTIFS('الحضور والانصراف'!$B$2:$B$3001,$A488,'الحضور والانصراف'!$P$2:$P$3001,"غياب",'الحضور والانصراف'!$A$2:$A$3001,"&gt;="&amp;$D$3,'الحضور والانصراف'!$A$2:$A$3001,"&lt;="&amp;$F$3))</f>
        <v/>
      </c>
      <c r="G488" s="22" t="str">
        <f aca="false">IF($A488="","",SUMIFS(الإجازات!$I$2:$I$1001,الإجازات!$A$2:$A$1001,$A488,الإجازات!$G$2:$G$1001,"مقبولة"))</f>
        <v/>
      </c>
      <c r="H488" s="21" t="str">
        <f aca="false">IF($A488="","",SUMIFS('الحضور والانصراف'!$J$2:$J$3001,'الحضور والانصراف'!$B$2:$B$3001,$A488,'الحضور والانصراف'!$A$2:$A$3001,"&gt;="&amp;$D$3,'الحضور والانصراف'!$A$2:$A$3001,"&lt;="&amp;$F$3))</f>
        <v/>
      </c>
      <c r="I488" s="22" t="str">
        <f aca="false">IF($A488="","",SUMIFS('الحضور والانصراف'!$K$2:$K$3001,'الحضور والانصراف'!$B$2:$B$3001,$A488,'الحضور والانصراف'!$A$2:$A$3001,"&gt;="&amp;$D$3,'الحضور والانصراف'!$A$2:$A$3001,"&lt;="&amp;$F$3))</f>
        <v/>
      </c>
      <c r="J488" s="22" t="str">
        <f aca="false">IF($A488="","",SUMIFS('الحضور والانصراف'!$L$2:$L$3001,'الحضور والانصراف'!$B$2:$B$3001,$A488,'الحضور والانصراف'!$A$2:$A$3001,"&gt;="&amp;$D$3,'الحضور والانصراف'!$A$2:$A$3001,"&lt;="&amp;$F$3))</f>
        <v/>
      </c>
      <c r="K488" s="21" t="str">
        <f aca="false">IF($A488="","",ROUND(SUMIFS('الحضور والانصراف'!$M$2:$M$3001,'الحضور والانصراف'!$B$2:$B$3001,$A488,'الحضور والانصراف'!$A$2:$A$3001,"&gt;="&amp;$D$3,'الحضور والانصراف'!$A$2:$A$3001,"&lt;="&amp;$F$3)/60,2))</f>
        <v/>
      </c>
      <c r="L488" s="21" t="str">
        <f aca="false">IF($A488="","",SUMIFS(المأموريات!$F$2:$F$1001,المأموريات!$A$2:$A$1001,$A488,المأموريات!$C$2:$C$1001,"&gt;="&amp;$D$3,المأموريات!$C$2:$C$1001,"&lt;="&amp;$F$3,المأموريات!$H$2:$H$1001,"موافق"))</f>
        <v/>
      </c>
      <c r="M488" s="24" t="str">
        <f aca="false">IF($A488="","",N(الموظفين!K484))</f>
        <v/>
      </c>
      <c r="N488" s="24" t="str">
        <f aca="false">IF($A488="","",SUMIFS('الحضور والانصراف'!$S$2:$S$3001,'الحضور والانصراف'!$B$2:$B$3001,$A488,'الحضور والانصراف'!$A$2:$A$3001,"&gt;="&amp;$D$3,'الحضور والانصراف'!$A$2:$A$3001,"&lt;="&amp;$F$3))</f>
        <v/>
      </c>
      <c r="O488" s="24" t="str">
        <f aca="false">IF($A488="","",SUMIFS('الحضور والانصراف'!$Q$2:$Q$3001,'الحضور والانصراف'!$B$2:$B$3001,$A488,'الحضور والانصراف'!$A$2:$A$3001,"&gt;="&amp;$D$3,'الحضور والانصراف'!$A$2:$A$3001,"&lt;="&amp;$F$3))</f>
        <v/>
      </c>
      <c r="P488" s="24" t="str">
        <f aca="false">IF($A488="","",SUMIFS('الحضور والانصراف'!$R$2:$R$3001,'الحضور والانصراف'!$B$2:$B$3001,$A488,'الحضور والانصراف'!$A$2:$A$3001,"&gt;="&amp;$D$3,'الحضور والانصراف'!$A$2:$A$3001,"&lt;="&amp;$F$3))</f>
        <v/>
      </c>
      <c r="Q488" s="24" t="str">
        <f aca="false">IF($A488="","",M488+N488-O488-P488)</f>
        <v/>
      </c>
    </row>
    <row r="489" customFormat="false" ht="15" hidden="false" customHeight="false" outlineLevel="0" collapsed="false">
      <c r="A489" s="18" t="str">
        <f aca="false">IF(الموظفين!A485="","",الموظفين!A485)</f>
        <v/>
      </c>
      <c r="B489" s="18" t="str">
        <f aca="false">IF($A489="","",الموظفين!B485)</f>
        <v/>
      </c>
      <c r="C489" s="18" t="str">
        <f aca="false">IF($A489="","",IF(الموظفين!C485="","",الموظفين!C485))</f>
        <v/>
      </c>
      <c r="D489" s="22" t="str">
        <f aca="false">IF($A489="","",COUNTIFS('الحضور والانصراف'!$B$2:$B$3001,$A489,'الحضور والانصراف'!$P$2:$P$3001,"حاضر",'الحضور والانصراف'!$A$2:$A$3001,"&gt;="&amp;$D$3,'الحضور والانصراف'!$A$2:$A$3001,"&lt;="&amp;$F$3)+COUNTIFS('الحضور والانصراف'!$B$2:$B$3001,$A489,'الحضور والانصراف'!$P$2:$P$3001,"متأخر",'الحضور والانصراف'!$A$2:$A$3001,"&gt;="&amp;$D$3,'الحضور والانصراف'!$A$2:$A$3001,"&lt;="&amp;$F$3)+COUNTIFS('الحضور والانصراف'!$B$2:$B$3001,$A489,'الحضور والانصراف'!$P$2:$P$3001,"بدون انصراف",'الحضور والانصراف'!$A$2:$A$3001,"&gt;="&amp;$D$3,'الحضور والانصراف'!$A$2:$A$3001,"&lt;="&amp;$F$3))</f>
        <v/>
      </c>
      <c r="E489" s="22" t="str">
        <f aca="false">IF($A489="","",COUNTIFS('الحضور والانصراف'!$B$2:$B$3001,$A489,'الحضور والانصراف'!$P$2:$P$3001,"متأخر",'الحضور والانصراف'!$A$2:$A$3001,"&gt;="&amp;$D$3,'الحضور والانصراف'!$A$2:$A$3001,"&lt;="&amp;$F$3))</f>
        <v/>
      </c>
      <c r="F489" s="22" t="str">
        <f aca="false">IF($A489="","",COUNTIFS('الحضور والانصراف'!$B$2:$B$3001,$A489,'الحضور والانصراف'!$P$2:$P$3001,"غائب",'الحضور والانصراف'!$A$2:$A$3001,"&gt;="&amp;$D$3,'الحضور والانصراف'!$A$2:$A$3001,"&lt;="&amp;$F$3)+COUNTIFS('الحضور والانصراف'!$B$2:$B$3001,$A489,'الحضور والانصراف'!$P$2:$P$3001,"غياب",'الحضور والانصراف'!$A$2:$A$3001,"&gt;="&amp;$D$3,'الحضور والانصراف'!$A$2:$A$3001,"&lt;="&amp;$F$3))</f>
        <v/>
      </c>
      <c r="G489" s="22" t="str">
        <f aca="false">IF($A489="","",SUMIFS(الإجازات!$I$2:$I$1001,الإجازات!$A$2:$A$1001,$A489,الإجازات!$G$2:$G$1001,"مقبولة"))</f>
        <v/>
      </c>
      <c r="H489" s="21" t="str">
        <f aca="false">IF($A489="","",SUMIFS('الحضور والانصراف'!$J$2:$J$3001,'الحضور والانصراف'!$B$2:$B$3001,$A489,'الحضور والانصراف'!$A$2:$A$3001,"&gt;="&amp;$D$3,'الحضور والانصراف'!$A$2:$A$3001,"&lt;="&amp;$F$3))</f>
        <v/>
      </c>
      <c r="I489" s="22" t="str">
        <f aca="false">IF($A489="","",SUMIFS('الحضور والانصراف'!$K$2:$K$3001,'الحضور والانصراف'!$B$2:$B$3001,$A489,'الحضور والانصراف'!$A$2:$A$3001,"&gt;="&amp;$D$3,'الحضور والانصراف'!$A$2:$A$3001,"&lt;="&amp;$F$3))</f>
        <v/>
      </c>
      <c r="J489" s="22" t="str">
        <f aca="false">IF($A489="","",SUMIFS('الحضور والانصراف'!$L$2:$L$3001,'الحضور والانصراف'!$B$2:$B$3001,$A489,'الحضور والانصراف'!$A$2:$A$3001,"&gt;="&amp;$D$3,'الحضور والانصراف'!$A$2:$A$3001,"&lt;="&amp;$F$3))</f>
        <v/>
      </c>
      <c r="K489" s="21" t="str">
        <f aca="false">IF($A489="","",ROUND(SUMIFS('الحضور والانصراف'!$M$2:$M$3001,'الحضور والانصراف'!$B$2:$B$3001,$A489,'الحضور والانصراف'!$A$2:$A$3001,"&gt;="&amp;$D$3,'الحضور والانصراف'!$A$2:$A$3001,"&lt;="&amp;$F$3)/60,2))</f>
        <v/>
      </c>
      <c r="L489" s="21" t="str">
        <f aca="false">IF($A489="","",SUMIFS(المأموريات!$F$2:$F$1001,المأموريات!$A$2:$A$1001,$A489,المأموريات!$C$2:$C$1001,"&gt;="&amp;$D$3,المأموريات!$C$2:$C$1001,"&lt;="&amp;$F$3,المأموريات!$H$2:$H$1001,"موافق"))</f>
        <v/>
      </c>
      <c r="M489" s="24" t="str">
        <f aca="false">IF($A489="","",N(الموظفين!K485))</f>
        <v/>
      </c>
      <c r="N489" s="24" t="str">
        <f aca="false">IF($A489="","",SUMIFS('الحضور والانصراف'!$S$2:$S$3001,'الحضور والانصراف'!$B$2:$B$3001,$A489,'الحضور والانصراف'!$A$2:$A$3001,"&gt;="&amp;$D$3,'الحضور والانصراف'!$A$2:$A$3001,"&lt;="&amp;$F$3))</f>
        <v/>
      </c>
      <c r="O489" s="24" t="str">
        <f aca="false">IF($A489="","",SUMIFS('الحضور والانصراف'!$Q$2:$Q$3001,'الحضور والانصراف'!$B$2:$B$3001,$A489,'الحضور والانصراف'!$A$2:$A$3001,"&gt;="&amp;$D$3,'الحضور والانصراف'!$A$2:$A$3001,"&lt;="&amp;$F$3))</f>
        <v/>
      </c>
      <c r="P489" s="24" t="str">
        <f aca="false">IF($A489="","",SUMIFS('الحضور والانصراف'!$R$2:$R$3001,'الحضور والانصراف'!$B$2:$B$3001,$A489,'الحضور والانصراف'!$A$2:$A$3001,"&gt;="&amp;$D$3,'الحضور والانصراف'!$A$2:$A$3001,"&lt;="&amp;$F$3))</f>
        <v/>
      </c>
      <c r="Q489" s="24" t="str">
        <f aca="false">IF($A489="","",M489+N489-O489-P489)</f>
        <v/>
      </c>
    </row>
    <row r="490" customFormat="false" ht="15" hidden="false" customHeight="false" outlineLevel="0" collapsed="false">
      <c r="A490" s="18" t="str">
        <f aca="false">IF(الموظفين!A486="","",الموظفين!A486)</f>
        <v/>
      </c>
      <c r="B490" s="18" t="str">
        <f aca="false">IF($A490="","",الموظفين!B486)</f>
        <v/>
      </c>
      <c r="C490" s="18" t="str">
        <f aca="false">IF($A490="","",IF(الموظفين!C486="","",الموظفين!C486))</f>
        <v/>
      </c>
      <c r="D490" s="22" t="str">
        <f aca="false">IF($A490="","",COUNTIFS('الحضور والانصراف'!$B$2:$B$3001,$A490,'الحضور والانصراف'!$P$2:$P$3001,"حاضر",'الحضور والانصراف'!$A$2:$A$3001,"&gt;="&amp;$D$3,'الحضور والانصراف'!$A$2:$A$3001,"&lt;="&amp;$F$3)+COUNTIFS('الحضور والانصراف'!$B$2:$B$3001,$A490,'الحضور والانصراف'!$P$2:$P$3001,"متأخر",'الحضور والانصراف'!$A$2:$A$3001,"&gt;="&amp;$D$3,'الحضور والانصراف'!$A$2:$A$3001,"&lt;="&amp;$F$3)+COUNTIFS('الحضور والانصراف'!$B$2:$B$3001,$A490,'الحضور والانصراف'!$P$2:$P$3001,"بدون انصراف",'الحضور والانصراف'!$A$2:$A$3001,"&gt;="&amp;$D$3,'الحضور والانصراف'!$A$2:$A$3001,"&lt;="&amp;$F$3))</f>
        <v/>
      </c>
      <c r="E490" s="22" t="str">
        <f aca="false">IF($A490="","",COUNTIFS('الحضور والانصراف'!$B$2:$B$3001,$A490,'الحضور والانصراف'!$P$2:$P$3001,"متأخر",'الحضور والانصراف'!$A$2:$A$3001,"&gt;="&amp;$D$3,'الحضور والانصراف'!$A$2:$A$3001,"&lt;="&amp;$F$3))</f>
        <v/>
      </c>
      <c r="F490" s="22" t="str">
        <f aca="false">IF($A490="","",COUNTIFS('الحضور والانصراف'!$B$2:$B$3001,$A490,'الحضور والانصراف'!$P$2:$P$3001,"غائب",'الحضور والانصراف'!$A$2:$A$3001,"&gt;="&amp;$D$3,'الحضور والانصراف'!$A$2:$A$3001,"&lt;="&amp;$F$3)+COUNTIFS('الحضور والانصراف'!$B$2:$B$3001,$A490,'الحضور والانصراف'!$P$2:$P$3001,"غياب",'الحضور والانصراف'!$A$2:$A$3001,"&gt;="&amp;$D$3,'الحضور والانصراف'!$A$2:$A$3001,"&lt;="&amp;$F$3))</f>
        <v/>
      </c>
      <c r="G490" s="22" t="str">
        <f aca="false">IF($A490="","",SUMIFS(الإجازات!$I$2:$I$1001,الإجازات!$A$2:$A$1001,$A490,الإجازات!$G$2:$G$1001,"مقبولة"))</f>
        <v/>
      </c>
      <c r="H490" s="21" t="str">
        <f aca="false">IF($A490="","",SUMIFS('الحضور والانصراف'!$J$2:$J$3001,'الحضور والانصراف'!$B$2:$B$3001,$A490,'الحضور والانصراف'!$A$2:$A$3001,"&gt;="&amp;$D$3,'الحضور والانصراف'!$A$2:$A$3001,"&lt;="&amp;$F$3))</f>
        <v/>
      </c>
      <c r="I490" s="22" t="str">
        <f aca="false">IF($A490="","",SUMIFS('الحضور والانصراف'!$K$2:$K$3001,'الحضور والانصراف'!$B$2:$B$3001,$A490,'الحضور والانصراف'!$A$2:$A$3001,"&gt;="&amp;$D$3,'الحضور والانصراف'!$A$2:$A$3001,"&lt;="&amp;$F$3))</f>
        <v/>
      </c>
      <c r="J490" s="22" t="str">
        <f aca="false">IF($A490="","",SUMIFS('الحضور والانصراف'!$L$2:$L$3001,'الحضور والانصراف'!$B$2:$B$3001,$A490,'الحضور والانصراف'!$A$2:$A$3001,"&gt;="&amp;$D$3,'الحضور والانصراف'!$A$2:$A$3001,"&lt;="&amp;$F$3))</f>
        <v/>
      </c>
      <c r="K490" s="21" t="str">
        <f aca="false">IF($A490="","",ROUND(SUMIFS('الحضور والانصراف'!$M$2:$M$3001,'الحضور والانصراف'!$B$2:$B$3001,$A490,'الحضور والانصراف'!$A$2:$A$3001,"&gt;="&amp;$D$3,'الحضور والانصراف'!$A$2:$A$3001,"&lt;="&amp;$F$3)/60,2))</f>
        <v/>
      </c>
      <c r="L490" s="21" t="str">
        <f aca="false">IF($A490="","",SUMIFS(المأموريات!$F$2:$F$1001,المأموريات!$A$2:$A$1001,$A490,المأموريات!$C$2:$C$1001,"&gt;="&amp;$D$3,المأموريات!$C$2:$C$1001,"&lt;="&amp;$F$3,المأموريات!$H$2:$H$1001,"موافق"))</f>
        <v/>
      </c>
      <c r="M490" s="24" t="str">
        <f aca="false">IF($A490="","",N(الموظفين!K486))</f>
        <v/>
      </c>
      <c r="N490" s="24" t="str">
        <f aca="false">IF($A490="","",SUMIFS('الحضور والانصراف'!$S$2:$S$3001,'الحضور والانصراف'!$B$2:$B$3001,$A490,'الحضور والانصراف'!$A$2:$A$3001,"&gt;="&amp;$D$3,'الحضور والانصراف'!$A$2:$A$3001,"&lt;="&amp;$F$3))</f>
        <v/>
      </c>
      <c r="O490" s="24" t="str">
        <f aca="false">IF($A490="","",SUMIFS('الحضور والانصراف'!$Q$2:$Q$3001,'الحضور والانصراف'!$B$2:$B$3001,$A490,'الحضور والانصراف'!$A$2:$A$3001,"&gt;="&amp;$D$3,'الحضور والانصراف'!$A$2:$A$3001,"&lt;="&amp;$F$3))</f>
        <v/>
      </c>
      <c r="P490" s="24" t="str">
        <f aca="false">IF($A490="","",SUMIFS('الحضور والانصراف'!$R$2:$R$3001,'الحضور والانصراف'!$B$2:$B$3001,$A490,'الحضور والانصراف'!$A$2:$A$3001,"&gt;="&amp;$D$3,'الحضور والانصراف'!$A$2:$A$3001,"&lt;="&amp;$F$3))</f>
        <v/>
      </c>
      <c r="Q490" s="24" t="str">
        <f aca="false">IF($A490="","",M490+N490-O490-P490)</f>
        <v/>
      </c>
    </row>
    <row r="491" customFormat="false" ht="15" hidden="false" customHeight="false" outlineLevel="0" collapsed="false">
      <c r="A491" s="18" t="str">
        <f aca="false">IF(الموظفين!A487="","",الموظفين!A487)</f>
        <v/>
      </c>
      <c r="B491" s="18" t="str">
        <f aca="false">IF($A491="","",الموظفين!B487)</f>
        <v/>
      </c>
      <c r="C491" s="18" t="str">
        <f aca="false">IF($A491="","",IF(الموظفين!C487="","",الموظفين!C487))</f>
        <v/>
      </c>
      <c r="D491" s="22" t="str">
        <f aca="false">IF($A491="","",COUNTIFS('الحضور والانصراف'!$B$2:$B$3001,$A491,'الحضور والانصراف'!$P$2:$P$3001,"حاضر",'الحضور والانصراف'!$A$2:$A$3001,"&gt;="&amp;$D$3,'الحضور والانصراف'!$A$2:$A$3001,"&lt;="&amp;$F$3)+COUNTIFS('الحضور والانصراف'!$B$2:$B$3001,$A491,'الحضور والانصراف'!$P$2:$P$3001,"متأخر",'الحضور والانصراف'!$A$2:$A$3001,"&gt;="&amp;$D$3,'الحضور والانصراف'!$A$2:$A$3001,"&lt;="&amp;$F$3)+COUNTIFS('الحضور والانصراف'!$B$2:$B$3001,$A491,'الحضور والانصراف'!$P$2:$P$3001,"بدون انصراف",'الحضور والانصراف'!$A$2:$A$3001,"&gt;="&amp;$D$3,'الحضور والانصراف'!$A$2:$A$3001,"&lt;="&amp;$F$3))</f>
        <v/>
      </c>
      <c r="E491" s="22" t="str">
        <f aca="false">IF($A491="","",COUNTIFS('الحضور والانصراف'!$B$2:$B$3001,$A491,'الحضور والانصراف'!$P$2:$P$3001,"متأخر",'الحضور والانصراف'!$A$2:$A$3001,"&gt;="&amp;$D$3,'الحضور والانصراف'!$A$2:$A$3001,"&lt;="&amp;$F$3))</f>
        <v/>
      </c>
      <c r="F491" s="22" t="str">
        <f aca="false">IF($A491="","",COUNTIFS('الحضور والانصراف'!$B$2:$B$3001,$A491,'الحضور والانصراف'!$P$2:$P$3001,"غائب",'الحضور والانصراف'!$A$2:$A$3001,"&gt;="&amp;$D$3,'الحضور والانصراف'!$A$2:$A$3001,"&lt;="&amp;$F$3)+COUNTIFS('الحضور والانصراف'!$B$2:$B$3001,$A491,'الحضور والانصراف'!$P$2:$P$3001,"غياب",'الحضور والانصراف'!$A$2:$A$3001,"&gt;="&amp;$D$3,'الحضور والانصراف'!$A$2:$A$3001,"&lt;="&amp;$F$3))</f>
        <v/>
      </c>
      <c r="G491" s="22" t="str">
        <f aca="false">IF($A491="","",SUMIFS(الإجازات!$I$2:$I$1001,الإجازات!$A$2:$A$1001,$A491,الإجازات!$G$2:$G$1001,"مقبولة"))</f>
        <v/>
      </c>
      <c r="H491" s="21" t="str">
        <f aca="false">IF($A491="","",SUMIFS('الحضور والانصراف'!$J$2:$J$3001,'الحضور والانصراف'!$B$2:$B$3001,$A491,'الحضور والانصراف'!$A$2:$A$3001,"&gt;="&amp;$D$3,'الحضور والانصراف'!$A$2:$A$3001,"&lt;="&amp;$F$3))</f>
        <v/>
      </c>
      <c r="I491" s="22" t="str">
        <f aca="false">IF($A491="","",SUMIFS('الحضور والانصراف'!$K$2:$K$3001,'الحضور والانصراف'!$B$2:$B$3001,$A491,'الحضور والانصراف'!$A$2:$A$3001,"&gt;="&amp;$D$3,'الحضور والانصراف'!$A$2:$A$3001,"&lt;="&amp;$F$3))</f>
        <v/>
      </c>
      <c r="J491" s="22" t="str">
        <f aca="false">IF($A491="","",SUMIFS('الحضور والانصراف'!$L$2:$L$3001,'الحضور والانصراف'!$B$2:$B$3001,$A491,'الحضور والانصراف'!$A$2:$A$3001,"&gt;="&amp;$D$3,'الحضور والانصراف'!$A$2:$A$3001,"&lt;="&amp;$F$3))</f>
        <v/>
      </c>
      <c r="K491" s="21" t="str">
        <f aca="false">IF($A491="","",ROUND(SUMIFS('الحضور والانصراف'!$M$2:$M$3001,'الحضور والانصراف'!$B$2:$B$3001,$A491,'الحضور والانصراف'!$A$2:$A$3001,"&gt;="&amp;$D$3,'الحضور والانصراف'!$A$2:$A$3001,"&lt;="&amp;$F$3)/60,2))</f>
        <v/>
      </c>
      <c r="L491" s="21" t="str">
        <f aca="false">IF($A491="","",SUMIFS(المأموريات!$F$2:$F$1001,المأموريات!$A$2:$A$1001,$A491,المأموريات!$C$2:$C$1001,"&gt;="&amp;$D$3,المأموريات!$C$2:$C$1001,"&lt;="&amp;$F$3,المأموريات!$H$2:$H$1001,"موافق"))</f>
        <v/>
      </c>
      <c r="M491" s="24" t="str">
        <f aca="false">IF($A491="","",N(الموظفين!K487))</f>
        <v/>
      </c>
      <c r="N491" s="24" t="str">
        <f aca="false">IF($A491="","",SUMIFS('الحضور والانصراف'!$S$2:$S$3001,'الحضور والانصراف'!$B$2:$B$3001,$A491,'الحضور والانصراف'!$A$2:$A$3001,"&gt;="&amp;$D$3,'الحضور والانصراف'!$A$2:$A$3001,"&lt;="&amp;$F$3))</f>
        <v/>
      </c>
      <c r="O491" s="24" t="str">
        <f aca="false">IF($A491="","",SUMIFS('الحضور والانصراف'!$Q$2:$Q$3001,'الحضور والانصراف'!$B$2:$B$3001,$A491,'الحضور والانصراف'!$A$2:$A$3001,"&gt;="&amp;$D$3,'الحضور والانصراف'!$A$2:$A$3001,"&lt;="&amp;$F$3))</f>
        <v/>
      </c>
      <c r="P491" s="24" t="str">
        <f aca="false">IF($A491="","",SUMIFS('الحضور والانصراف'!$R$2:$R$3001,'الحضور والانصراف'!$B$2:$B$3001,$A491,'الحضور والانصراف'!$A$2:$A$3001,"&gt;="&amp;$D$3,'الحضور والانصراف'!$A$2:$A$3001,"&lt;="&amp;$F$3))</f>
        <v/>
      </c>
      <c r="Q491" s="24" t="str">
        <f aca="false">IF($A491="","",M491+N491-O491-P491)</f>
        <v/>
      </c>
    </row>
    <row r="492" customFormat="false" ht="15" hidden="false" customHeight="false" outlineLevel="0" collapsed="false">
      <c r="A492" s="18" t="str">
        <f aca="false">IF(الموظفين!A488="","",الموظفين!A488)</f>
        <v/>
      </c>
      <c r="B492" s="18" t="str">
        <f aca="false">IF($A492="","",الموظفين!B488)</f>
        <v/>
      </c>
      <c r="C492" s="18" t="str">
        <f aca="false">IF($A492="","",IF(الموظفين!C488="","",الموظفين!C488))</f>
        <v/>
      </c>
      <c r="D492" s="22" t="str">
        <f aca="false">IF($A492="","",COUNTIFS('الحضور والانصراف'!$B$2:$B$3001,$A492,'الحضور والانصراف'!$P$2:$P$3001,"حاضر",'الحضور والانصراف'!$A$2:$A$3001,"&gt;="&amp;$D$3,'الحضور والانصراف'!$A$2:$A$3001,"&lt;="&amp;$F$3)+COUNTIFS('الحضور والانصراف'!$B$2:$B$3001,$A492,'الحضور والانصراف'!$P$2:$P$3001,"متأخر",'الحضور والانصراف'!$A$2:$A$3001,"&gt;="&amp;$D$3,'الحضور والانصراف'!$A$2:$A$3001,"&lt;="&amp;$F$3)+COUNTIFS('الحضور والانصراف'!$B$2:$B$3001,$A492,'الحضور والانصراف'!$P$2:$P$3001,"بدون انصراف",'الحضور والانصراف'!$A$2:$A$3001,"&gt;="&amp;$D$3,'الحضور والانصراف'!$A$2:$A$3001,"&lt;="&amp;$F$3))</f>
        <v/>
      </c>
      <c r="E492" s="22" t="str">
        <f aca="false">IF($A492="","",COUNTIFS('الحضور والانصراف'!$B$2:$B$3001,$A492,'الحضور والانصراف'!$P$2:$P$3001,"متأخر",'الحضور والانصراف'!$A$2:$A$3001,"&gt;="&amp;$D$3,'الحضور والانصراف'!$A$2:$A$3001,"&lt;="&amp;$F$3))</f>
        <v/>
      </c>
      <c r="F492" s="22" t="str">
        <f aca="false">IF($A492="","",COUNTIFS('الحضور والانصراف'!$B$2:$B$3001,$A492,'الحضور والانصراف'!$P$2:$P$3001,"غائب",'الحضور والانصراف'!$A$2:$A$3001,"&gt;="&amp;$D$3,'الحضور والانصراف'!$A$2:$A$3001,"&lt;="&amp;$F$3)+COUNTIFS('الحضور والانصراف'!$B$2:$B$3001,$A492,'الحضور والانصراف'!$P$2:$P$3001,"غياب",'الحضور والانصراف'!$A$2:$A$3001,"&gt;="&amp;$D$3,'الحضور والانصراف'!$A$2:$A$3001,"&lt;="&amp;$F$3))</f>
        <v/>
      </c>
      <c r="G492" s="22" t="str">
        <f aca="false">IF($A492="","",SUMIFS(الإجازات!$I$2:$I$1001,الإجازات!$A$2:$A$1001,$A492,الإجازات!$G$2:$G$1001,"مقبولة"))</f>
        <v/>
      </c>
      <c r="H492" s="21" t="str">
        <f aca="false">IF($A492="","",SUMIFS('الحضور والانصراف'!$J$2:$J$3001,'الحضور والانصراف'!$B$2:$B$3001,$A492,'الحضور والانصراف'!$A$2:$A$3001,"&gt;="&amp;$D$3,'الحضور والانصراف'!$A$2:$A$3001,"&lt;="&amp;$F$3))</f>
        <v/>
      </c>
      <c r="I492" s="22" t="str">
        <f aca="false">IF($A492="","",SUMIFS('الحضور والانصراف'!$K$2:$K$3001,'الحضور والانصراف'!$B$2:$B$3001,$A492,'الحضور والانصراف'!$A$2:$A$3001,"&gt;="&amp;$D$3,'الحضور والانصراف'!$A$2:$A$3001,"&lt;="&amp;$F$3))</f>
        <v/>
      </c>
      <c r="J492" s="22" t="str">
        <f aca="false">IF($A492="","",SUMIFS('الحضور والانصراف'!$L$2:$L$3001,'الحضور والانصراف'!$B$2:$B$3001,$A492,'الحضور والانصراف'!$A$2:$A$3001,"&gt;="&amp;$D$3,'الحضور والانصراف'!$A$2:$A$3001,"&lt;="&amp;$F$3))</f>
        <v/>
      </c>
      <c r="K492" s="21" t="str">
        <f aca="false">IF($A492="","",ROUND(SUMIFS('الحضور والانصراف'!$M$2:$M$3001,'الحضور والانصراف'!$B$2:$B$3001,$A492,'الحضور والانصراف'!$A$2:$A$3001,"&gt;="&amp;$D$3,'الحضور والانصراف'!$A$2:$A$3001,"&lt;="&amp;$F$3)/60,2))</f>
        <v/>
      </c>
      <c r="L492" s="21" t="str">
        <f aca="false">IF($A492="","",SUMIFS(المأموريات!$F$2:$F$1001,المأموريات!$A$2:$A$1001,$A492,المأموريات!$C$2:$C$1001,"&gt;="&amp;$D$3,المأموريات!$C$2:$C$1001,"&lt;="&amp;$F$3,المأموريات!$H$2:$H$1001,"موافق"))</f>
        <v/>
      </c>
      <c r="M492" s="24" t="str">
        <f aca="false">IF($A492="","",N(الموظفين!K488))</f>
        <v/>
      </c>
      <c r="N492" s="24" t="str">
        <f aca="false">IF($A492="","",SUMIFS('الحضور والانصراف'!$S$2:$S$3001,'الحضور والانصراف'!$B$2:$B$3001,$A492,'الحضور والانصراف'!$A$2:$A$3001,"&gt;="&amp;$D$3,'الحضور والانصراف'!$A$2:$A$3001,"&lt;="&amp;$F$3))</f>
        <v/>
      </c>
      <c r="O492" s="24" t="str">
        <f aca="false">IF($A492="","",SUMIFS('الحضور والانصراف'!$Q$2:$Q$3001,'الحضور والانصراف'!$B$2:$B$3001,$A492,'الحضور والانصراف'!$A$2:$A$3001,"&gt;="&amp;$D$3,'الحضور والانصراف'!$A$2:$A$3001,"&lt;="&amp;$F$3))</f>
        <v/>
      </c>
      <c r="P492" s="24" t="str">
        <f aca="false">IF($A492="","",SUMIFS('الحضور والانصراف'!$R$2:$R$3001,'الحضور والانصراف'!$B$2:$B$3001,$A492,'الحضور والانصراف'!$A$2:$A$3001,"&gt;="&amp;$D$3,'الحضور والانصراف'!$A$2:$A$3001,"&lt;="&amp;$F$3))</f>
        <v/>
      </c>
      <c r="Q492" s="24" t="str">
        <f aca="false">IF($A492="","",M492+N492-O492-P492)</f>
        <v/>
      </c>
    </row>
    <row r="493" customFormat="false" ht="15" hidden="false" customHeight="false" outlineLevel="0" collapsed="false">
      <c r="A493" s="18" t="str">
        <f aca="false">IF(الموظفين!A489="","",الموظفين!A489)</f>
        <v/>
      </c>
      <c r="B493" s="18" t="str">
        <f aca="false">IF($A493="","",الموظفين!B489)</f>
        <v/>
      </c>
      <c r="C493" s="18" t="str">
        <f aca="false">IF($A493="","",IF(الموظفين!C489="","",الموظفين!C489))</f>
        <v/>
      </c>
      <c r="D493" s="22" t="str">
        <f aca="false">IF($A493="","",COUNTIFS('الحضور والانصراف'!$B$2:$B$3001,$A493,'الحضور والانصراف'!$P$2:$P$3001,"حاضر",'الحضور والانصراف'!$A$2:$A$3001,"&gt;="&amp;$D$3,'الحضور والانصراف'!$A$2:$A$3001,"&lt;="&amp;$F$3)+COUNTIFS('الحضور والانصراف'!$B$2:$B$3001,$A493,'الحضور والانصراف'!$P$2:$P$3001,"متأخر",'الحضور والانصراف'!$A$2:$A$3001,"&gt;="&amp;$D$3,'الحضور والانصراف'!$A$2:$A$3001,"&lt;="&amp;$F$3)+COUNTIFS('الحضور والانصراف'!$B$2:$B$3001,$A493,'الحضور والانصراف'!$P$2:$P$3001,"بدون انصراف",'الحضور والانصراف'!$A$2:$A$3001,"&gt;="&amp;$D$3,'الحضور والانصراف'!$A$2:$A$3001,"&lt;="&amp;$F$3))</f>
        <v/>
      </c>
      <c r="E493" s="22" t="str">
        <f aca="false">IF($A493="","",COUNTIFS('الحضور والانصراف'!$B$2:$B$3001,$A493,'الحضور والانصراف'!$P$2:$P$3001,"متأخر",'الحضور والانصراف'!$A$2:$A$3001,"&gt;="&amp;$D$3,'الحضور والانصراف'!$A$2:$A$3001,"&lt;="&amp;$F$3))</f>
        <v/>
      </c>
      <c r="F493" s="22" t="str">
        <f aca="false">IF($A493="","",COUNTIFS('الحضور والانصراف'!$B$2:$B$3001,$A493,'الحضور والانصراف'!$P$2:$P$3001,"غائب",'الحضور والانصراف'!$A$2:$A$3001,"&gt;="&amp;$D$3,'الحضور والانصراف'!$A$2:$A$3001,"&lt;="&amp;$F$3)+COUNTIFS('الحضور والانصراف'!$B$2:$B$3001,$A493,'الحضور والانصراف'!$P$2:$P$3001,"غياب",'الحضور والانصراف'!$A$2:$A$3001,"&gt;="&amp;$D$3,'الحضور والانصراف'!$A$2:$A$3001,"&lt;="&amp;$F$3))</f>
        <v/>
      </c>
      <c r="G493" s="22" t="str">
        <f aca="false">IF($A493="","",SUMIFS(الإجازات!$I$2:$I$1001,الإجازات!$A$2:$A$1001,$A493,الإجازات!$G$2:$G$1001,"مقبولة"))</f>
        <v/>
      </c>
      <c r="H493" s="21" t="str">
        <f aca="false">IF($A493="","",SUMIFS('الحضور والانصراف'!$J$2:$J$3001,'الحضور والانصراف'!$B$2:$B$3001,$A493,'الحضور والانصراف'!$A$2:$A$3001,"&gt;="&amp;$D$3,'الحضور والانصراف'!$A$2:$A$3001,"&lt;="&amp;$F$3))</f>
        <v/>
      </c>
      <c r="I493" s="22" t="str">
        <f aca="false">IF($A493="","",SUMIFS('الحضور والانصراف'!$K$2:$K$3001,'الحضور والانصراف'!$B$2:$B$3001,$A493,'الحضور والانصراف'!$A$2:$A$3001,"&gt;="&amp;$D$3,'الحضور والانصراف'!$A$2:$A$3001,"&lt;="&amp;$F$3))</f>
        <v/>
      </c>
      <c r="J493" s="22" t="str">
        <f aca="false">IF($A493="","",SUMIFS('الحضور والانصراف'!$L$2:$L$3001,'الحضور والانصراف'!$B$2:$B$3001,$A493,'الحضور والانصراف'!$A$2:$A$3001,"&gt;="&amp;$D$3,'الحضور والانصراف'!$A$2:$A$3001,"&lt;="&amp;$F$3))</f>
        <v/>
      </c>
      <c r="K493" s="21" t="str">
        <f aca="false">IF($A493="","",ROUND(SUMIFS('الحضور والانصراف'!$M$2:$M$3001,'الحضور والانصراف'!$B$2:$B$3001,$A493,'الحضور والانصراف'!$A$2:$A$3001,"&gt;="&amp;$D$3,'الحضور والانصراف'!$A$2:$A$3001,"&lt;="&amp;$F$3)/60,2))</f>
        <v/>
      </c>
      <c r="L493" s="21" t="str">
        <f aca="false">IF($A493="","",SUMIFS(المأموريات!$F$2:$F$1001,المأموريات!$A$2:$A$1001,$A493,المأموريات!$C$2:$C$1001,"&gt;="&amp;$D$3,المأموريات!$C$2:$C$1001,"&lt;="&amp;$F$3,المأموريات!$H$2:$H$1001,"موافق"))</f>
        <v/>
      </c>
      <c r="M493" s="24" t="str">
        <f aca="false">IF($A493="","",N(الموظفين!K489))</f>
        <v/>
      </c>
      <c r="N493" s="24" t="str">
        <f aca="false">IF($A493="","",SUMIFS('الحضور والانصراف'!$S$2:$S$3001,'الحضور والانصراف'!$B$2:$B$3001,$A493,'الحضور والانصراف'!$A$2:$A$3001,"&gt;="&amp;$D$3,'الحضور والانصراف'!$A$2:$A$3001,"&lt;="&amp;$F$3))</f>
        <v/>
      </c>
      <c r="O493" s="24" t="str">
        <f aca="false">IF($A493="","",SUMIFS('الحضور والانصراف'!$Q$2:$Q$3001,'الحضور والانصراف'!$B$2:$B$3001,$A493,'الحضور والانصراف'!$A$2:$A$3001,"&gt;="&amp;$D$3,'الحضور والانصراف'!$A$2:$A$3001,"&lt;="&amp;$F$3))</f>
        <v/>
      </c>
      <c r="P493" s="24" t="str">
        <f aca="false">IF($A493="","",SUMIFS('الحضور والانصراف'!$R$2:$R$3001,'الحضور والانصراف'!$B$2:$B$3001,$A493,'الحضور والانصراف'!$A$2:$A$3001,"&gt;="&amp;$D$3,'الحضور والانصراف'!$A$2:$A$3001,"&lt;="&amp;$F$3))</f>
        <v/>
      </c>
      <c r="Q493" s="24" t="str">
        <f aca="false">IF($A493="","",M493+N493-O493-P493)</f>
        <v/>
      </c>
    </row>
    <row r="494" customFormat="false" ht="15" hidden="false" customHeight="false" outlineLevel="0" collapsed="false">
      <c r="A494" s="18" t="str">
        <f aca="false">IF(الموظفين!A490="","",الموظفين!A490)</f>
        <v/>
      </c>
      <c r="B494" s="18" t="str">
        <f aca="false">IF($A494="","",الموظفين!B490)</f>
        <v/>
      </c>
      <c r="C494" s="18" t="str">
        <f aca="false">IF($A494="","",IF(الموظفين!C490="","",الموظفين!C490))</f>
        <v/>
      </c>
      <c r="D494" s="22" t="str">
        <f aca="false">IF($A494="","",COUNTIFS('الحضور والانصراف'!$B$2:$B$3001,$A494,'الحضور والانصراف'!$P$2:$P$3001,"حاضر",'الحضور والانصراف'!$A$2:$A$3001,"&gt;="&amp;$D$3,'الحضور والانصراف'!$A$2:$A$3001,"&lt;="&amp;$F$3)+COUNTIFS('الحضور والانصراف'!$B$2:$B$3001,$A494,'الحضور والانصراف'!$P$2:$P$3001,"متأخر",'الحضور والانصراف'!$A$2:$A$3001,"&gt;="&amp;$D$3,'الحضور والانصراف'!$A$2:$A$3001,"&lt;="&amp;$F$3)+COUNTIFS('الحضور والانصراف'!$B$2:$B$3001,$A494,'الحضور والانصراف'!$P$2:$P$3001,"بدون انصراف",'الحضور والانصراف'!$A$2:$A$3001,"&gt;="&amp;$D$3,'الحضور والانصراف'!$A$2:$A$3001,"&lt;="&amp;$F$3))</f>
        <v/>
      </c>
      <c r="E494" s="22" t="str">
        <f aca="false">IF($A494="","",COUNTIFS('الحضور والانصراف'!$B$2:$B$3001,$A494,'الحضور والانصراف'!$P$2:$P$3001,"متأخر",'الحضور والانصراف'!$A$2:$A$3001,"&gt;="&amp;$D$3,'الحضور والانصراف'!$A$2:$A$3001,"&lt;="&amp;$F$3))</f>
        <v/>
      </c>
      <c r="F494" s="22" t="str">
        <f aca="false">IF($A494="","",COUNTIFS('الحضور والانصراف'!$B$2:$B$3001,$A494,'الحضور والانصراف'!$P$2:$P$3001,"غائب",'الحضور والانصراف'!$A$2:$A$3001,"&gt;="&amp;$D$3,'الحضور والانصراف'!$A$2:$A$3001,"&lt;="&amp;$F$3)+COUNTIFS('الحضور والانصراف'!$B$2:$B$3001,$A494,'الحضور والانصراف'!$P$2:$P$3001,"غياب",'الحضور والانصراف'!$A$2:$A$3001,"&gt;="&amp;$D$3,'الحضور والانصراف'!$A$2:$A$3001,"&lt;="&amp;$F$3))</f>
        <v/>
      </c>
      <c r="G494" s="22" t="str">
        <f aca="false">IF($A494="","",SUMIFS(الإجازات!$I$2:$I$1001,الإجازات!$A$2:$A$1001,$A494,الإجازات!$G$2:$G$1001,"مقبولة"))</f>
        <v/>
      </c>
      <c r="H494" s="21" t="str">
        <f aca="false">IF($A494="","",SUMIFS('الحضور والانصراف'!$J$2:$J$3001,'الحضور والانصراف'!$B$2:$B$3001,$A494,'الحضور والانصراف'!$A$2:$A$3001,"&gt;="&amp;$D$3,'الحضور والانصراف'!$A$2:$A$3001,"&lt;="&amp;$F$3))</f>
        <v/>
      </c>
      <c r="I494" s="22" t="str">
        <f aca="false">IF($A494="","",SUMIFS('الحضور والانصراف'!$K$2:$K$3001,'الحضور والانصراف'!$B$2:$B$3001,$A494,'الحضور والانصراف'!$A$2:$A$3001,"&gt;="&amp;$D$3,'الحضور والانصراف'!$A$2:$A$3001,"&lt;="&amp;$F$3))</f>
        <v/>
      </c>
      <c r="J494" s="22" t="str">
        <f aca="false">IF($A494="","",SUMIFS('الحضور والانصراف'!$L$2:$L$3001,'الحضور والانصراف'!$B$2:$B$3001,$A494,'الحضور والانصراف'!$A$2:$A$3001,"&gt;="&amp;$D$3,'الحضور والانصراف'!$A$2:$A$3001,"&lt;="&amp;$F$3))</f>
        <v/>
      </c>
      <c r="K494" s="21" t="str">
        <f aca="false">IF($A494="","",ROUND(SUMIFS('الحضور والانصراف'!$M$2:$M$3001,'الحضور والانصراف'!$B$2:$B$3001,$A494,'الحضور والانصراف'!$A$2:$A$3001,"&gt;="&amp;$D$3,'الحضور والانصراف'!$A$2:$A$3001,"&lt;="&amp;$F$3)/60,2))</f>
        <v/>
      </c>
      <c r="L494" s="21" t="str">
        <f aca="false">IF($A494="","",SUMIFS(المأموريات!$F$2:$F$1001,المأموريات!$A$2:$A$1001,$A494,المأموريات!$C$2:$C$1001,"&gt;="&amp;$D$3,المأموريات!$C$2:$C$1001,"&lt;="&amp;$F$3,المأموريات!$H$2:$H$1001,"موافق"))</f>
        <v/>
      </c>
      <c r="M494" s="24" t="str">
        <f aca="false">IF($A494="","",N(الموظفين!K490))</f>
        <v/>
      </c>
      <c r="N494" s="24" t="str">
        <f aca="false">IF($A494="","",SUMIFS('الحضور والانصراف'!$S$2:$S$3001,'الحضور والانصراف'!$B$2:$B$3001,$A494,'الحضور والانصراف'!$A$2:$A$3001,"&gt;="&amp;$D$3,'الحضور والانصراف'!$A$2:$A$3001,"&lt;="&amp;$F$3))</f>
        <v/>
      </c>
      <c r="O494" s="24" t="str">
        <f aca="false">IF($A494="","",SUMIFS('الحضور والانصراف'!$Q$2:$Q$3001,'الحضور والانصراف'!$B$2:$B$3001,$A494,'الحضور والانصراف'!$A$2:$A$3001,"&gt;="&amp;$D$3,'الحضور والانصراف'!$A$2:$A$3001,"&lt;="&amp;$F$3))</f>
        <v/>
      </c>
      <c r="P494" s="24" t="str">
        <f aca="false">IF($A494="","",SUMIFS('الحضور والانصراف'!$R$2:$R$3001,'الحضور والانصراف'!$B$2:$B$3001,$A494,'الحضور والانصراف'!$A$2:$A$3001,"&gt;="&amp;$D$3,'الحضور والانصراف'!$A$2:$A$3001,"&lt;="&amp;$F$3))</f>
        <v/>
      </c>
      <c r="Q494" s="24" t="str">
        <f aca="false">IF($A494="","",M494+N494-O494-P494)</f>
        <v/>
      </c>
    </row>
    <row r="495" customFormat="false" ht="15" hidden="false" customHeight="false" outlineLevel="0" collapsed="false">
      <c r="A495" s="18" t="str">
        <f aca="false">IF(الموظفين!A491="","",الموظفين!A491)</f>
        <v/>
      </c>
      <c r="B495" s="18" t="str">
        <f aca="false">IF($A495="","",الموظفين!B491)</f>
        <v/>
      </c>
      <c r="C495" s="18" t="str">
        <f aca="false">IF($A495="","",IF(الموظفين!C491="","",الموظفين!C491))</f>
        <v/>
      </c>
      <c r="D495" s="22" t="str">
        <f aca="false">IF($A495="","",COUNTIFS('الحضور والانصراف'!$B$2:$B$3001,$A495,'الحضور والانصراف'!$P$2:$P$3001,"حاضر",'الحضور والانصراف'!$A$2:$A$3001,"&gt;="&amp;$D$3,'الحضور والانصراف'!$A$2:$A$3001,"&lt;="&amp;$F$3)+COUNTIFS('الحضور والانصراف'!$B$2:$B$3001,$A495,'الحضور والانصراف'!$P$2:$P$3001,"متأخر",'الحضور والانصراف'!$A$2:$A$3001,"&gt;="&amp;$D$3,'الحضور والانصراف'!$A$2:$A$3001,"&lt;="&amp;$F$3)+COUNTIFS('الحضور والانصراف'!$B$2:$B$3001,$A495,'الحضور والانصراف'!$P$2:$P$3001,"بدون انصراف",'الحضور والانصراف'!$A$2:$A$3001,"&gt;="&amp;$D$3,'الحضور والانصراف'!$A$2:$A$3001,"&lt;="&amp;$F$3))</f>
        <v/>
      </c>
      <c r="E495" s="22" t="str">
        <f aca="false">IF($A495="","",COUNTIFS('الحضور والانصراف'!$B$2:$B$3001,$A495,'الحضور والانصراف'!$P$2:$P$3001,"متأخر",'الحضور والانصراف'!$A$2:$A$3001,"&gt;="&amp;$D$3,'الحضور والانصراف'!$A$2:$A$3001,"&lt;="&amp;$F$3))</f>
        <v/>
      </c>
      <c r="F495" s="22" t="str">
        <f aca="false">IF($A495="","",COUNTIFS('الحضور والانصراف'!$B$2:$B$3001,$A495,'الحضور والانصراف'!$P$2:$P$3001,"غائب",'الحضور والانصراف'!$A$2:$A$3001,"&gt;="&amp;$D$3,'الحضور والانصراف'!$A$2:$A$3001,"&lt;="&amp;$F$3)+COUNTIFS('الحضور والانصراف'!$B$2:$B$3001,$A495,'الحضور والانصراف'!$P$2:$P$3001,"غياب",'الحضور والانصراف'!$A$2:$A$3001,"&gt;="&amp;$D$3,'الحضور والانصراف'!$A$2:$A$3001,"&lt;="&amp;$F$3))</f>
        <v/>
      </c>
      <c r="G495" s="22" t="str">
        <f aca="false">IF($A495="","",SUMIFS(الإجازات!$I$2:$I$1001,الإجازات!$A$2:$A$1001,$A495,الإجازات!$G$2:$G$1001,"مقبولة"))</f>
        <v/>
      </c>
      <c r="H495" s="21" t="str">
        <f aca="false">IF($A495="","",SUMIFS('الحضور والانصراف'!$J$2:$J$3001,'الحضور والانصراف'!$B$2:$B$3001,$A495,'الحضور والانصراف'!$A$2:$A$3001,"&gt;="&amp;$D$3,'الحضور والانصراف'!$A$2:$A$3001,"&lt;="&amp;$F$3))</f>
        <v/>
      </c>
      <c r="I495" s="22" t="str">
        <f aca="false">IF($A495="","",SUMIFS('الحضور والانصراف'!$K$2:$K$3001,'الحضور والانصراف'!$B$2:$B$3001,$A495,'الحضور والانصراف'!$A$2:$A$3001,"&gt;="&amp;$D$3,'الحضور والانصراف'!$A$2:$A$3001,"&lt;="&amp;$F$3))</f>
        <v/>
      </c>
      <c r="J495" s="22" t="str">
        <f aca="false">IF($A495="","",SUMIFS('الحضور والانصراف'!$L$2:$L$3001,'الحضور والانصراف'!$B$2:$B$3001,$A495,'الحضور والانصراف'!$A$2:$A$3001,"&gt;="&amp;$D$3,'الحضور والانصراف'!$A$2:$A$3001,"&lt;="&amp;$F$3))</f>
        <v/>
      </c>
      <c r="K495" s="21" t="str">
        <f aca="false">IF($A495="","",ROUND(SUMIFS('الحضور والانصراف'!$M$2:$M$3001,'الحضور والانصراف'!$B$2:$B$3001,$A495,'الحضور والانصراف'!$A$2:$A$3001,"&gt;="&amp;$D$3,'الحضور والانصراف'!$A$2:$A$3001,"&lt;="&amp;$F$3)/60,2))</f>
        <v/>
      </c>
      <c r="L495" s="21" t="str">
        <f aca="false">IF($A495="","",SUMIFS(المأموريات!$F$2:$F$1001,المأموريات!$A$2:$A$1001,$A495,المأموريات!$C$2:$C$1001,"&gt;="&amp;$D$3,المأموريات!$C$2:$C$1001,"&lt;="&amp;$F$3,المأموريات!$H$2:$H$1001,"موافق"))</f>
        <v/>
      </c>
      <c r="M495" s="24" t="str">
        <f aca="false">IF($A495="","",N(الموظفين!K491))</f>
        <v/>
      </c>
      <c r="N495" s="24" t="str">
        <f aca="false">IF($A495="","",SUMIFS('الحضور والانصراف'!$S$2:$S$3001,'الحضور والانصراف'!$B$2:$B$3001,$A495,'الحضور والانصراف'!$A$2:$A$3001,"&gt;="&amp;$D$3,'الحضور والانصراف'!$A$2:$A$3001,"&lt;="&amp;$F$3))</f>
        <v/>
      </c>
      <c r="O495" s="24" t="str">
        <f aca="false">IF($A495="","",SUMIFS('الحضور والانصراف'!$Q$2:$Q$3001,'الحضور والانصراف'!$B$2:$B$3001,$A495,'الحضور والانصراف'!$A$2:$A$3001,"&gt;="&amp;$D$3,'الحضور والانصراف'!$A$2:$A$3001,"&lt;="&amp;$F$3))</f>
        <v/>
      </c>
      <c r="P495" s="24" t="str">
        <f aca="false">IF($A495="","",SUMIFS('الحضور والانصراف'!$R$2:$R$3001,'الحضور والانصراف'!$B$2:$B$3001,$A495,'الحضور والانصراف'!$A$2:$A$3001,"&gt;="&amp;$D$3,'الحضور والانصراف'!$A$2:$A$3001,"&lt;="&amp;$F$3))</f>
        <v/>
      </c>
      <c r="Q495" s="24" t="str">
        <f aca="false">IF($A495="","",M495+N495-O495-P495)</f>
        <v/>
      </c>
    </row>
    <row r="496" customFormat="false" ht="15" hidden="false" customHeight="false" outlineLevel="0" collapsed="false">
      <c r="A496" s="18" t="str">
        <f aca="false">IF(الموظفين!A492="","",الموظفين!A492)</f>
        <v/>
      </c>
      <c r="B496" s="18" t="str">
        <f aca="false">IF($A496="","",الموظفين!B492)</f>
        <v/>
      </c>
      <c r="C496" s="18" t="str">
        <f aca="false">IF($A496="","",IF(الموظفين!C492="","",الموظفين!C492))</f>
        <v/>
      </c>
      <c r="D496" s="22" t="str">
        <f aca="false">IF($A496="","",COUNTIFS('الحضور والانصراف'!$B$2:$B$3001,$A496,'الحضور والانصراف'!$P$2:$P$3001,"حاضر",'الحضور والانصراف'!$A$2:$A$3001,"&gt;="&amp;$D$3,'الحضور والانصراف'!$A$2:$A$3001,"&lt;="&amp;$F$3)+COUNTIFS('الحضور والانصراف'!$B$2:$B$3001,$A496,'الحضور والانصراف'!$P$2:$P$3001,"متأخر",'الحضور والانصراف'!$A$2:$A$3001,"&gt;="&amp;$D$3,'الحضور والانصراف'!$A$2:$A$3001,"&lt;="&amp;$F$3)+COUNTIFS('الحضور والانصراف'!$B$2:$B$3001,$A496,'الحضور والانصراف'!$P$2:$P$3001,"بدون انصراف",'الحضور والانصراف'!$A$2:$A$3001,"&gt;="&amp;$D$3,'الحضور والانصراف'!$A$2:$A$3001,"&lt;="&amp;$F$3))</f>
        <v/>
      </c>
      <c r="E496" s="22" t="str">
        <f aca="false">IF($A496="","",COUNTIFS('الحضور والانصراف'!$B$2:$B$3001,$A496,'الحضور والانصراف'!$P$2:$P$3001,"متأخر",'الحضور والانصراف'!$A$2:$A$3001,"&gt;="&amp;$D$3,'الحضور والانصراف'!$A$2:$A$3001,"&lt;="&amp;$F$3))</f>
        <v/>
      </c>
      <c r="F496" s="22" t="str">
        <f aca="false">IF($A496="","",COUNTIFS('الحضور والانصراف'!$B$2:$B$3001,$A496,'الحضور والانصراف'!$P$2:$P$3001,"غائب",'الحضور والانصراف'!$A$2:$A$3001,"&gt;="&amp;$D$3,'الحضور والانصراف'!$A$2:$A$3001,"&lt;="&amp;$F$3)+COUNTIFS('الحضور والانصراف'!$B$2:$B$3001,$A496,'الحضور والانصراف'!$P$2:$P$3001,"غياب",'الحضور والانصراف'!$A$2:$A$3001,"&gt;="&amp;$D$3,'الحضور والانصراف'!$A$2:$A$3001,"&lt;="&amp;$F$3))</f>
        <v/>
      </c>
      <c r="G496" s="22" t="str">
        <f aca="false">IF($A496="","",SUMIFS(الإجازات!$I$2:$I$1001,الإجازات!$A$2:$A$1001,$A496,الإجازات!$G$2:$G$1001,"مقبولة"))</f>
        <v/>
      </c>
      <c r="H496" s="21" t="str">
        <f aca="false">IF($A496="","",SUMIFS('الحضور والانصراف'!$J$2:$J$3001,'الحضور والانصراف'!$B$2:$B$3001,$A496,'الحضور والانصراف'!$A$2:$A$3001,"&gt;="&amp;$D$3,'الحضور والانصراف'!$A$2:$A$3001,"&lt;="&amp;$F$3))</f>
        <v/>
      </c>
      <c r="I496" s="22" t="str">
        <f aca="false">IF($A496="","",SUMIFS('الحضور والانصراف'!$K$2:$K$3001,'الحضور والانصراف'!$B$2:$B$3001,$A496,'الحضور والانصراف'!$A$2:$A$3001,"&gt;="&amp;$D$3,'الحضور والانصراف'!$A$2:$A$3001,"&lt;="&amp;$F$3))</f>
        <v/>
      </c>
      <c r="J496" s="22" t="str">
        <f aca="false">IF($A496="","",SUMIFS('الحضور والانصراف'!$L$2:$L$3001,'الحضور والانصراف'!$B$2:$B$3001,$A496,'الحضور والانصراف'!$A$2:$A$3001,"&gt;="&amp;$D$3,'الحضور والانصراف'!$A$2:$A$3001,"&lt;="&amp;$F$3))</f>
        <v/>
      </c>
      <c r="K496" s="21" t="str">
        <f aca="false">IF($A496="","",ROUND(SUMIFS('الحضور والانصراف'!$M$2:$M$3001,'الحضور والانصراف'!$B$2:$B$3001,$A496,'الحضور والانصراف'!$A$2:$A$3001,"&gt;="&amp;$D$3,'الحضور والانصراف'!$A$2:$A$3001,"&lt;="&amp;$F$3)/60,2))</f>
        <v/>
      </c>
      <c r="L496" s="21" t="str">
        <f aca="false">IF($A496="","",SUMIFS(المأموريات!$F$2:$F$1001,المأموريات!$A$2:$A$1001,$A496,المأموريات!$C$2:$C$1001,"&gt;="&amp;$D$3,المأموريات!$C$2:$C$1001,"&lt;="&amp;$F$3,المأموريات!$H$2:$H$1001,"موافق"))</f>
        <v/>
      </c>
      <c r="M496" s="24" t="str">
        <f aca="false">IF($A496="","",N(الموظفين!K492))</f>
        <v/>
      </c>
      <c r="N496" s="24" t="str">
        <f aca="false">IF($A496="","",SUMIFS('الحضور والانصراف'!$S$2:$S$3001,'الحضور والانصراف'!$B$2:$B$3001,$A496,'الحضور والانصراف'!$A$2:$A$3001,"&gt;="&amp;$D$3,'الحضور والانصراف'!$A$2:$A$3001,"&lt;="&amp;$F$3))</f>
        <v/>
      </c>
      <c r="O496" s="24" t="str">
        <f aca="false">IF($A496="","",SUMIFS('الحضور والانصراف'!$Q$2:$Q$3001,'الحضور والانصراف'!$B$2:$B$3001,$A496,'الحضور والانصراف'!$A$2:$A$3001,"&gt;="&amp;$D$3,'الحضور والانصراف'!$A$2:$A$3001,"&lt;="&amp;$F$3))</f>
        <v/>
      </c>
      <c r="P496" s="24" t="str">
        <f aca="false">IF($A496="","",SUMIFS('الحضور والانصراف'!$R$2:$R$3001,'الحضور والانصراف'!$B$2:$B$3001,$A496,'الحضور والانصراف'!$A$2:$A$3001,"&gt;="&amp;$D$3,'الحضور والانصراف'!$A$2:$A$3001,"&lt;="&amp;$F$3))</f>
        <v/>
      </c>
      <c r="Q496" s="24" t="str">
        <f aca="false">IF($A496="","",M496+N496-O496-P496)</f>
        <v/>
      </c>
    </row>
    <row r="497" customFormat="false" ht="15" hidden="false" customHeight="false" outlineLevel="0" collapsed="false">
      <c r="A497" s="18" t="str">
        <f aca="false">IF(الموظفين!A493="","",الموظفين!A493)</f>
        <v/>
      </c>
      <c r="B497" s="18" t="str">
        <f aca="false">IF($A497="","",الموظفين!B493)</f>
        <v/>
      </c>
      <c r="C497" s="18" t="str">
        <f aca="false">IF($A497="","",IF(الموظفين!C493="","",الموظفين!C493))</f>
        <v/>
      </c>
      <c r="D497" s="22" t="str">
        <f aca="false">IF($A497="","",COUNTIFS('الحضور والانصراف'!$B$2:$B$3001,$A497,'الحضور والانصراف'!$P$2:$P$3001,"حاضر",'الحضور والانصراف'!$A$2:$A$3001,"&gt;="&amp;$D$3,'الحضور والانصراف'!$A$2:$A$3001,"&lt;="&amp;$F$3)+COUNTIFS('الحضور والانصراف'!$B$2:$B$3001,$A497,'الحضور والانصراف'!$P$2:$P$3001,"متأخر",'الحضور والانصراف'!$A$2:$A$3001,"&gt;="&amp;$D$3,'الحضور والانصراف'!$A$2:$A$3001,"&lt;="&amp;$F$3)+COUNTIFS('الحضور والانصراف'!$B$2:$B$3001,$A497,'الحضور والانصراف'!$P$2:$P$3001,"بدون انصراف",'الحضور والانصراف'!$A$2:$A$3001,"&gt;="&amp;$D$3,'الحضور والانصراف'!$A$2:$A$3001,"&lt;="&amp;$F$3))</f>
        <v/>
      </c>
      <c r="E497" s="22" t="str">
        <f aca="false">IF($A497="","",COUNTIFS('الحضور والانصراف'!$B$2:$B$3001,$A497,'الحضور والانصراف'!$P$2:$P$3001,"متأخر",'الحضور والانصراف'!$A$2:$A$3001,"&gt;="&amp;$D$3,'الحضور والانصراف'!$A$2:$A$3001,"&lt;="&amp;$F$3))</f>
        <v/>
      </c>
      <c r="F497" s="22" t="str">
        <f aca="false">IF($A497="","",COUNTIFS('الحضور والانصراف'!$B$2:$B$3001,$A497,'الحضور والانصراف'!$P$2:$P$3001,"غائب",'الحضور والانصراف'!$A$2:$A$3001,"&gt;="&amp;$D$3,'الحضور والانصراف'!$A$2:$A$3001,"&lt;="&amp;$F$3)+COUNTIFS('الحضور والانصراف'!$B$2:$B$3001,$A497,'الحضور والانصراف'!$P$2:$P$3001,"غياب",'الحضور والانصراف'!$A$2:$A$3001,"&gt;="&amp;$D$3,'الحضور والانصراف'!$A$2:$A$3001,"&lt;="&amp;$F$3))</f>
        <v/>
      </c>
      <c r="G497" s="22" t="str">
        <f aca="false">IF($A497="","",SUMIFS(الإجازات!$I$2:$I$1001,الإجازات!$A$2:$A$1001,$A497,الإجازات!$G$2:$G$1001,"مقبولة"))</f>
        <v/>
      </c>
      <c r="H497" s="21" t="str">
        <f aca="false">IF($A497="","",SUMIFS('الحضور والانصراف'!$J$2:$J$3001,'الحضور والانصراف'!$B$2:$B$3001,$A497,'الحضور والانصراف'!$A$2:$A$3001,"&gt;="&amp;$D$3,'الحضور والانصراف'!$A$2:$A$3001,"&lt;="&amp;$F$3))</f>
        <v/>
      </c>
      <c r="I497" s="22" t="str">
        <f aca="false">IF($A497="","",SUMIFS('الحضور والانصراف'!$K$2:$K$3001,'الحضور والانصراف'!$B$2:$B$3001,$A497,'الحضور والانصراف'!$A$2:$A$3001,"&gt;="&amp;$D$3,'الحضور والانصراف'!$A$2:$A$3001,"&lt;="&amp;$F$3))</f>
        <v/>
      </c>
      <c r="J497" s="22" t="str">
        <f aca="false">IF($A497="","",SUMIFS('الحضور والانصراف'!$L$2:$L$3001,'الحضور والانصراف'!$B$2:$B$3001,$A497,'الحضور والانصراف'!$A$2:$A$3001,"&gt;="&amp;$D$3,'الحضور والانصراف'!$A$2:$A$3001,"&lt;="&amp;$F$3))</f>
        <v/>
      </c>
      <c r="K497" s="21" t="str">
        <f aca="false">IF($A497="","",ROUND(SUMIFS('الحضور والانصراف'!$M$2:$M$3001,'الحضور والانصراف'!$B$2:$B$3001,$A497,'الحضور والانصراف'!$A$2:$A$3001,"&gt;="&amp;$D$3,'الحضور والانصراف'!$A$2:$A$3001,"&lt;="&amp;$F$3)/60,2))</f>
        <v/>
      </c>
      <c r="L497" s="21" t="str">
        <f aca="false">IF($A497="","",SUMIFS(المأموريات!$F$2:$F$1001,المأموريات!$A$2:$A$1001,$A497,المأموريات!$C$2:$C$1001,"&gt;="&amp;$D$3,المأموريات!$C$2:$C$1001,"&lt;="&amp;$F$3,المأموريات!$H$2:$H$1001,"موافق"))</f>
        <v/>
      </c>
      <c r="M497" s="24" t="str">
        <f aca="false">IF($A497="","",N(الموظفين!K493))</f>
        <v/>
      </c>
      <c r="N497" s="24" t="str">
        <f aca="false">IF($A497="","",SUMIFS('الحضور والانصراف'!$S$2:$S$3001,'الحضور والانصراف'!$B$2:$B$3001,$A497,'الحضور والانصراف'!$A$2:$A$3001,"&gt;="&amp;$D$3,'الحضور والانصراف'!$A$2:$A$3001,"&lt;="&amp;$F$3))</f>
        <v/>
      </c>
      <c r="O497" s="24" t="str">
        <f aca="false">IF($A497="","",SUMIFS('الحضور والانصراف'!$Q$2:$Q$3001,'الحضور والانصراف'!$B$2:$B$3001,$A497,'الحضور والانصراف'!$A$2:$A$3001,"&gt;="&amp;$D$3,'الحضور والانصراف'!$A$2:$A$3001,"&lt;="&amp;$F$3))</f>
        <v/>
      </c>
      <c r="P497" s="24" t="str">
        <f aca="false">IF($A497="","",SUMIFS('الحضور والانصراف'!$R$2:$R$3001,'الحضور والانصراف'!$B$2:$B$3001,$A497,'الحضور والانصراف'!$A$2:$A$3001,"&gt;="&amp;$D$3,'الحضور والانصراف'!$A$2:$A$3001,"&lt;="&amp;$F$3))</f>
        <v/>
      </c>
      <c r="Q497" s="24" t="str">
        <f aca="false">IF($A497="","",M497+N497-O497-P497)</f>
        <v/>
      </c>
    </row>
    <row r="498" customFormat="false" ht="15" hidden="false" customHeight="false" outlineLevel="0" collapsed="false">
      <c r="A498" s="18" t="str">
        <f aca="false">IF(الموظفين!A494="","",الموظفين!A494)</f>
        <v/>
      </c>
      <c r="B498" s="18" t="str">
        <f aca="false">IF($A498="","",الموظفين!B494)</f>
        <v/>
      </c>
      <c r="C498" s="18" t="str">
        <f aca="false">IF($A498="","",IF(الموظفين!C494="","",الموظفين!C494))</f>
        <v/>
      </c>
      <c r="D498" s="22" t="str">
        <f aca="false">IF($A498="","",COUNTIFS('الحضور والانصراف'!$B$2:$B$3001,$A498,'الحضور والانصراف'!$P$2:$P$3001,"حاضر",'الحضور والانصراف'!$A$2:$A$3001,"&gt;="&amp;$D$3,'الحضور والانصراف'!$A$2:$A$3001,"&lt;="&amp;$F$3)+COUNTIFS('الحضور والانصراف'!$B$2:$B$3001,$A498,'الحضور والانصراف'!$P$2:$P$3001,"متأخر",'الحضور والانصراف'!$A$2:$A$3001,"&gt;="&amp;$D$3,'الحضور والانصراف'!$A$2:$A$3001,"&lt;="&amp;$F$3)+COUNTIFS('الحضور والانصراف'!$B$2:$B$3001,$A498,'الحضور والانصراف'!$P$2:$P$3001,"بدون انصراف",'الحضور والانصراف'!$A$2:$A$3001,"&gt;="&amp;$D$3,'الحضور والانصراف'!$A$2:$A$3001,"&lt;="&amp;$F$3))</f>
        <v/>
      </c>
      <c r="E498" s="22" t="str">
        <f aca="false">IF($A498="","",COUNTIFS('الحضور والانصراف'!$B$2:$B$3001,$A498,'الحضور والانصراف'!$P$2:$P$3001,"متأخر",'الحضور والانصراف'!$A$2:$A$3001,"&gt;="&amp;$D$3,'الحضور والانصراف'!$A$2:$A$3001,"&lt;="&amp;$F$3))</f>
        <v/>
      </c>
      <c r="F498" s="22" t="str">
        <f aca="false">IF($A498="","",COUNTIFS('الحضور والانصراف'!$B$2:$B$3001,$A498,'الحضور والانصراف'!$P$2:$P$3001,"غائب",'الحضور والانصراف'!$A$2:$A$3001,"&gt;="&amp;$D$3,'الحضور والانصراف'!$A$2:$A$3001,"&lt;="&amp;$F$3)+COUNTIFS('الحضور والانصراف'!$B$2:$B$3001,$A498,'الحضور والانصراف'!$P$2:$P$3001,"غياب",'الحضور والانصراف'!$A$2:$A$3001,"&gt;="&amp;$D$3,'الحضور والانصراف'!$A$2:$A$3001,"&lt;="&amp;$F$3))</f>
        <v/>
      </c>
      <c r="G498" s="22" t="str">
        <f aca="false">IF($A498="","",SUMIFS(الإجازات!$I$2:$I$1001,الإجازات!$A$2:$A$1001,$A498,الإجازات!$G$2:$G$1001,"مقبولة"))</f>
        <v/>
      </c>
      <c r="H498" s="21" t="str">
        <f aca="false">IF($A498="","",SUMIFS('الحضور والانصراف'!$J$2:$J$3001,'الحضور والانصراف'!$B$2:$B$3001,$A498,'الحضور والانصراف'!$A$2:$A$3001,"&gt;="&amp;$D$3,'الحضور والانصراف'!$A$2:$A$3001,"&lt;="&amp;$F$3))</f>
        <v/>
      </c>
      <c r="I498" s="22" t="str">
        <f aca="false">IF($A498="","",SUMIFS('الحضور والانصراف'!$K$2:$K$3001,'الحضور والانصراف'!$B$2:$B$3001,$A498,'الحضور والانصراف'!$A$2:$A$3001,"&gt;="&amp;$D$3,'الحضور والانصراف'!$A$2:$A$3001,"&lt;="&amp;$F$3))</f>
        <v/>
      </c>
      <c r="J498" s="22" t="str">
        <f aca="false">IF($A498="","",SUMIFS('الحضور والانصراف'!$L$2:$L$3001,'الحضور والانصراف'!$B$2:$B$3001,$A498,'الحضور والانصراف'!$A$2:$A$3001,"&gt;="&amp;$D$3,'الحضور والانصراف'!$A$2:$A$3001,"&lt;="&amp;$F$3))</f>
        <v/>
      </c>
      <c r="K498" s="21" t="str">
        <f aca="false">IF($A498="","",ROUND(SUMIFS('الحضور والانصراف'!$M$2:$M$3001,'الحضور والانصراف'!$B$2:$B$3001,$A498,'الحضور والانصراف'!$A$2:$A$3001,"&gt;="&amp;$D$3,'الحضور والانصراف'!$A$2:$A$3001,"&lt;="&amp;$F$3)/60,2))</f>
        <v/>
      </c>
      <c r="L498" s="21" t="str">
        <f aca="false">IF($A498="","",SUMIFS(المأموريات!$F$2:$F$1001,المأموريات!$A$2:$A$1001,$A498,المأموريات!$C$2:$C$1001,"&gt;="&amp;$D$3,المأموريات!$C$2:$C$1001,"&lt;="&amp;$F$3,المأموريات!$H$2:$H$1001,"موافق"))</f>
        <v/>
      </c>
      <c r="M498" s="24" t="str">
        <f aca="false">IF($A498="","",N(الموظفين!K494))</f>
        <v/>
      </c>
      <c r="N498" s="24" t="str">
        <f aca="false">IF($A498="","",SUMIFS('الحضور والانصراف'!$S$2:$S$3001,'الحضور والانصراف'!$B$2:$B$3001,$A498,'الحضور والانصراف'!$A$2:$A$3001,"&gt;="&amp;$D$3,'الحضور والانصراف'!$A$2:$A$3001,"&lt;="&amp;$F$3))</f>
        <v/>
      </c>
      <c r="O498" s="24" t="str">
        <f aca="false">IF($A498="","",SUMIFS('الحضور والانصراف'!$Q$2:$Q$3001,'الحضور والانصراف'!$B$2:$B$3001,$A498,'الحضور والانصراف'!$A$2:$A$3001,"&gt;="&amp;$D$3,'الحضور والانصراف'!$A$2:$A$3001,"&lt;="&amp;$F$3))</f>
        <v/>
      </c>
      <c r="P498" s="24" t="str">
        <f aca="false">IF($A498="","",SUMIFS('الحضور والانصراف'!$R$2:$R$3001,'الحضور والانصراف'!$B$2:$B$3001,$A498,'الحضور والانصراف'!$A$2:$A$3001,"&gt;="&amp;$D$3,'الحضور والانصراف'!$A$2:$A$3001,"&lt;="&amp;$F$3))</f>
        <v/>
      </c>
      <c r="Q498" s="24" t="str">
        <f aca="false">IF($A498="","",M498+N498-O498-P498)</f>
        <v/>
      </c>
    </row>
    <row r="499" customFormat="false" ht="15" hidden="false" customHeight="false" outlineLevel="0" collapsed="false">
      <c r="A499" s="18" t="str">
        <f aca="false">IF(الموظفين!A495="","",الموظفين!A495)</f>
        <v/>
      </c>
      <c r="B499" s="18" t="str">
        <f aca="false">IF($A499="","",الموظفين!B495)</f>
        <v/>
      </c>
      <c r="C499" s="18" t="str">
        <f aca="false">IF($A499="","",IF(الموظفين!C495="","",الموظفين!C495))</f>
        <v/>
      </c>
      <c r="D499" s="22" t="str">
        <f aca="false">IF($A499="","",COUNTIFS('الحضور والانصراف'!$B$2:$B$3001,$A499,'الحضور والانصراف'!$P$2:$P$3001,"حاضر",'الحضور والانصراف'!$A$2:$A$3001,"&gt;="&amp;$D$3,'الحضور والانصراف'!$A$2:$A$3001,"&lt;="&amp;$F$3)+COUNTIFS('الحضور والانصراف'!$B$2:$B$3001,$A499,'الحضور والانصراف'!$P$2:$P$3001,"متأخر",'الحضور والانصراف'!$A$2:$A$3001,"&gt;="&amp;$D$3,'الحضور والانصراف'!$A$2:$A$3001,"&lt;="&amp;$F$3)+COUNTIFS('الحضور والانصراف'!$B$2:$B$3001,$A499,'الحضور والانصراف'!$P$2:$P$3001,"بدون انصراف",'الحضور والانصراف'!$A$2:$A$3001,"&gt;="&amp;$D$3,'الحضور والانصراف'!$A$2:$A$3001,"&lt;="&amp;$F$3))</f>
        <v/>
      </c>
      <c r="E499" s="22" t="str">
        <f aca="false">IF($A499="","",COUNTIFS('الحضور والانصراف'!$B$2:$B$3001,$A499,'الحضور والانصراف'!$P$2:$P$3001,"متأخر",'الحضور والانصراف'!$A$2:$A$3001,"&gt;="&amp;$D$3,'الحضور والانصراف'!$A$2:$A$3001,"&lt;="&amp;$F$3))</f>
        <v/>
      </c>
      <c r="F499" s="22" t="str">
        <f aca="false">IF($A499="","",COUNTIFS('الحضور والانصراف'!$B$2:$B$3001,$A499,'الحضور والانصراف'!$P$2:$P$3001,"غائب",'الحضور والانصراف'!$A$2:$A$3001,"&gt;="&amp;$D$3,'الحضور والانصراف'!$A$2:$A$3001,"&lt;="&amp;$F$3)+COUNTIFS('الحضور والانصراف'!$B$2:$B$3001,$A499,'الحضور والانصراف'!$P$2:$P$3001,"غياب",'الحضور والانصراف'!$A$2:$A$3001,"&gt;="&amp;$D$3,'الحضور والانصراف'!$A$2:$A$3001,"&lt;="&amp;$F$3))</f>
        <v/>
      </c>
      <c r="G499" s="22" t="str">
        <f aca="false">IF($A499="","",SUMIFS(الإجازات!$I$2:$I$1001,الإجازات!$A$2:$A$1001,$A499,الإجازات!$G$2:$G$1001,"مقبولة"))</f>
        <v/>
      </c>
      <c r="H499" s="21" t="str">
        <f aca="false">IF($A499="","",SUMIFS('الحضور والانصراف'!$J$2:$J$3001,'الحضور والانصراف'!$B$2:$B$3001,$A499,'الحضور والانصراف'!$A$2:$A$3001,"&gt;="&amp;$D$3,'الحضور والانصراف'!$A$2:$A$3001,"&lt;="&amp;$F$3))</f>
        <v/>
      </c>
      <c r="I499" s="22" t="str">
        <f aca="false">IF($A499="","",SUMIFS('الحضور والانصراف'!$K$2:$K$3001,'الحضور والانصراف'!$B$2:$B$3001,$A499,'الحضور والانصراف'!$A$2:$A$3001,"&gt;="&amp;$D$3,'الحضور والانصراف'!$A$2:$A$3001,"&lt;="&amp;$F$3))</f>
        <v/>
      </c>
      <c r="J499" s="22" t="str">
        <f aca="false">IF($A499="","",SUMIFS('الحضور والانصراف'!$L$2:$L$3001,'الحضور والانصراف'!$B$2:$B$3001,$A499,'الحضور والانصراف'!$A$2:$A$3001,"&gt;="&amp;$D$3,'الحضور والانصراف'!$A$2:$A$3001,"&lt;="&amp;$F$3))</f>
        <v/>
      </c>
      <c r="K499" s="21" t="str">
        <f aca="false">IF($A499="","",ROUND(SUMIFS('الحضور والانصراف'!$M$2:$M$3001,'الحضور والانصراف'!$B$2:$B$3001,$A499,'الحضور والانصراف'!$A$2:$A$3001,"&gt;="&amp;$D$3,'الحضور والانصراف'!$A$2:$A$3001,"&lt;="&amp;$F$3)/60,2))</f>
        <v/>
      </c>
      <c r="L499" s="21" t="str">
        <f aca="false">IF($A499="","",SUMIFS(المأموريات!$F$2:$F$1001,المأموريات!$A$2:$A$1001,$A499,المأموريات!$C$2:$C$1001,"&gt;="&amp;$D$3,المأموريات!$C$2:$C$1001,"&lt;="&amp;$F$3,المأموريات!$H$2:$H$1001,"موافق"))</f>
        <v/>
      </c>
      <c r="M499" s="24" t="str">
        <f aca="false">IF($A499="","",N(الموظفين!K495))</f>
        <v/>
      </c>
      <c r="N499" s="24" t="str">
        <f aca="false">IF($A499="","",SUMIFS('الحضور والانصراف'!$S$2:$S$3001,'الحضور والانصراف'!$B$2:$B$3001,$A499,'الحضور والانصراف'!$A$2:$A$3001,"&gt;="&amp;$D$3,'الحضور والانصراف'!$A$2:$A$3001,"&lt;="&amp;$F$3))</f>
        <v/>
      </c>
      <c r="O499" s="24" t="str">
        <f aca="false">IF($A499="","",SUMIFS('الحضور والانصراف'!$Q$2:$Q$3001,'الحضور والانصراف'!$B$2:$B$3001,$A499,'الحضور والانصراف'!$A$2:$A$3001,"&gt;="&amp;$D$3,'الحضور والانصراف'!$A$2:$A$3001,"&lt;="&amp;$F$3))</f>
        <v/>
      </c>
      <c r="P499" s="24" t="str">
        <f aca="false">IF($A499="","",SUMIFS('الحضور والانصراف'!$R$2:$R$3001,'الحضور والانصراف'!$B$2:$B$3001,$A499,'الحضور والانصراف'!$A$2:$A$3001,"&gt;="&amp;$D$3,'الحضور والانصراف'!$A$2:$A$3001,"&lt;="&amp;$F$3))</f>
        <v/>
      </c>
      <c r="Q499" s="24" t="str">
        <f aca="false">IF($A499="","",M499+N499-O499-P499)</f>
        <v/>
      </c>
    </row>
    <row r="500" customFormat="false" ht="15" hidden="false" customHeight="false" outlineLevel="0" collapsed="false">
      <c r="A500" s="18" t="str">
        <f aca="false">IF(الموظفين!A496="","",الموظفين!A496)</f>
        <v/>
      </c>
      <c r="B500" s="18" t="str">
        <f aca="false">IF($A500="","",الموظفين!B496)</f>
        <v/>
      </c>
      <c r="C500" s="18" t="str">
        <f aca="false">IF($A500="","",IF(الموظفين!C496="","",الموظفين!C496))</f>
        <v/>
      </c>
      <c r="D500" s="22" t="str">
        <f aca="false">IF($A500="","",COUNTIFS('الحضور والانصراف'!$B$2:$B$3001,$A500,'الحضور والانصراف'!$P$2:$P$3001,"حاضر",'الحضور والانصراف'!$A$2:$A$3001,"&gt;="&amp;$D$3,'الحضور والانصراف'!$A$2:$A$3001,"&lt;="&amp;$F$3)+COUNTIFS('الحضور والانصراف'!$B$2:$B$3001,$A500,'الحضور والانصراف'!$P$2:$P$3001,"متأخر",'الحضور والانصراف'!$A$2:$A$3001,"&gt;="&amp;$D$3,'الحضور والانصراف'!$A$2:$A$3001,"&lt;="&amp;$F$3)+COUNTIFS('الحضور والانصراف'!$B$2:$B$3001,$A500,'الحضور والانصراف'!$P$2:$P$3001,"بدون انصراف",'الحضور والانصراف'!$A$2:$A$3001,"&gt;="&amp;$D$3,'الحضور والانصراف'!$A$2:$A$3001,"&lt;="&amp;$F$3))</f>
        <v/>
      </c>
      <c r="E500" s="22" t="str">
        <f aca="false">IF($A500="","",COUNTIFS('الحضور والانصراف'!$B$2:$B$3001,$A500,'الحضور والانصراف'!$P$2:$P$3001,"متأخر",'الحضور والانصراف'!$A$2:$A$3001,"&gt;="&amp;$D$3,'الحضور والانصراف'!$A$2:$A$3001,"&lt;="&amp;$F$3))</f>
        <v/>
      </c>
      <c r="F500" s="22" t="str">
        <f aca="false">IF($A500="","",COUNTIFS('الحضور والانصراف'!$B$2:$B$3001,$A500,'الحضور والانصراف'!$P$2:$P$3001,"غائب",'الحضور والانصراف'!$A$2:$A$3001,"&gt;="&amp;$D$3,'الحضور والانصراف'!$A$2:$A$3001,"&lt;="&amp;$F$3)+COUNTIFS('الحضور والانصراف'!$B$2:$B$3001,$A500,'الحضور والانصراف'!$P$2:$P$3001,"غياب",'الحضور والانصراف'!$A$2:$A$3001,"&gt;="&amp;$D$3,'الحضور والانصراف'!$A$2:$A$3001,"&lt;="&amp;$F$3))</f>
        <v/>
      </c>
      <c r="G500" s="22" t="str">
        <f aca="false">IF($A500="","",SUMIFS(الإجازات!$I$2:$I$1001,الإجازات!$A$2:$A$1001,$A500,الإجازات!$G$2:$G$1001,"مقبولة"))</f>
        <v/>
      </c>
      <c r="H500" s="21" t="str">
        <f aca="false">IF($A500="","",SUMIFS('الحضور والانصراف'!$J$2:$J$3001,'الحضور والانصراف'!$B$2:$B$3001,$A500,'الحضور والانصراف'!$A$2:$A$3001,"&gt;="&amp;$D$3,'الحضور والانصراف'!$A$2:$A$3001,"&lt;="&amp;$F$3))</f>
        <v/>
      </c>
      <c r="I500" s="22" t="str">
        <f aca="false">IF($A500="","",SUMIFS('الحضور والانصراف'!$K$2:$K$3001,'الحضور والانصراف'!$B$2:$B$3001,$A500,'الحضور والانصراف'!$A$2:$A$3001,"&gt;="&amp;$D$3,'الحضور والانصراف'!$A$2:$A$3001,"&lt;="&amp;$F$3))</f>
        <v/>
      </c>
      <c r="J500" s="22" t="str">
        <f aca="false">IF($A500="","",SUMIFS('الحضور والانصراف'!$L$2:$L$3001,'الحضور والانصراف'!$B$2:$B$3001,$A500,'الحضور والانصراف'!$A$2:$A$3001,"&gt;="&amp;$D$3,'الحضور والانصراف'!$A$2:$A$3001,"&lt;="&amp;$F$3))</f>
        <v/>
      </c>
      <c r="K500" s="21" t="str">
        <f aca="false">IF($A500="","",ROUND(SUMIFS('الحضور والانصراف'!$M$2:$M$3001,'الحضور والانصراف'!$B$2:$B$3001,$A500,'الحضور والانصراف'!$A$2:$A$3001,"&gt;="&amp;$D$3,'الحضور والانصراف'!$A$2:$A$3001,"&lt;="&amp;$F$3)/60,2))</f>
        <v/>
      </c>
      <c r="L500" s="21" t="str">
        <f aca="false">IF($A500="","",SUMIFS(المأموريات!$F$2:$F$1001,المأموريات!$A$2:$A$1001,$A500,المأموريات!$C$2:$C$1001,"&gt;="&amp;$D$3,المأموريات!$C$2:$C$1001,"&lt;="&amp;$F$3,المأموريات!$H$2:$H$1001,"موافق"))</f>
        <v/>
      </c>
      <c r="M500" s="24" t="str">
        <f aca="false">IF($A500="","",N(الموظفين!K496))</f>
        <v/>
      </c>
      <c r="N500" s="24" t="str">
        <f aca="false">IF($A500="","",SUMIFS('الحضور والانصراف'!$S$2:$S$3001,'الحضور والانصراف'!$B$2:$B$3001,$A500,'الحضور والانصراف'!$A$2:$A$3001,"&gt;="&amp;$D$3,'الحضور والانصراف'!$A$2:$A$3001,"&lt;="&amp;$F$3))</f>
        <v/>
      </c>
      <c r="O500" s="24" t="str">
        <f aca="false">IF($A500="","",SUMIFS('الحضور والانصراف'!$Q$2:$Q$3001,'الحضور والانصراف'!$B$2:$B$3001,$A500,'الحضور والانصراف'!$A$2:$A$3001,"&gt;="&amp;$D$3,'الحضور والانصراف'!$A$2:$A$3001,"&lt;="&amp;$F$3))</f>
        <v/>
      </c>
      <c r="P500" s="24" t="str">
        <f aca="false">IF($A500="","",SUMIFS('الحضور والانصراف'!$R$2:$R$3001,'الحضور والانصراف'!$B$2:$B$3001,$A500,'الحضور والانصراف'!$A$2:$A$3001,"&gt;="&amp;$D$3,'الحضور والانصراف'!$A$2:$A$3001,"&lt;="&amp;$F$3))</f>
        <v/>
      </c>
      <c r="Q500" s="24" t="str">
        <f aca="false">IF($A500="","",M500+N500-O500-P500)</f>
        <v/>
      </c>
    </row>
    <row r="501" customFormat="false" ht="15" hidden="false" customHeight="false" outlineLevel="0" collapsed="false">
      <c r="A501" s="18" t="str">
        <f aca="false">IF(الموظفين!A497="","",الموظفين!A497)</f>
        <v/>
      </c>
      <c r="B501" s="18" t="str">
        <f aca="false">IF($A501="","",الموظفين!B497)</f>
        <v/>
      </c>
      <c r="C501" s="18" t="str">
        <f aca="false">IF($A501="","",IF(الموظفين!C497="","",الموظفين!C497))</f>
        <v/>
      </c>
      <c r="D501" s="22" t="str">
        <f aca="false">IF($A501="","",COUNTIFS('الحضور والانصراف'!$B$2:$B$3001,$A501,'الحضور والانصراف'!$P$2:$P$3001,"حاضر",'الحضور والانصراف'!$A$2:$A$3001,"&gt;="&amp;$D$3,'الحضور والانصراف'!$A$2:$A$3001,"&lt;="&amp;$F$3)+COUNTIFS('الحضور والانصراف'!$B$2:$B$3001,$A501,'الحضور والانصراف'!$P$2:$P$3001,"متأخر",'الحضور والانصراف'!$A$2:$A$3001,"&gt;="&amp;$D$3,'الحضور والانصراف'!$A$2:$A$3001,"&lt;="&amp;$F$3)+COUNTIFS('الحضور والانصراف'!$B$2:$B$3001,$A501,'الحضور والانصراف'!$P$2:$P$3001,"بدون انصراف",'الحضور والانصراف'!$A$2:$A$3001,"&gt;="&amp;$D$3,'الحضور والانصراف'!$A$2:$A$3001,"&lt;="&amp;$F$3))</f>
        <v/>
      </c>
      <c r="E501" s="22" t="str">
        <f aca="false">IF($A501="","",COUNTIFS('الحضور والانصراف'!$B$2:$B$3001,$A501,'الحضور والانصراف'!$P$2:$P$3001,"متأخر",'الحضور والانصراف'!$A$2:$A$3001,"&gt;="&amp;$D$3,'الحضور والانصراف'!$A$2:$A$3001,"&lt;="&amp;$F$3))</f>
        <v/>
      </c>
      <c r="F501" s="22" t="str">
        <f aca="false">IF($A501="","",COUNTIFS('الحضور والانصراف'!$B$2:$B$3001,$A501,'الحضور والانصراف'!$P$2:$P$3001,"غائب",'الحضور والانصراف'!$A$2:$A$3001,"&gt;="&amp;$D$3,'الحضور والانصراف'!$A$2:$A$3001,"&lt;="&amp;$F$3)+COUNTIFS('الحضور والانصراف'!$B$2:$B$3001,$A501,'الحضور والانصراف'!$P$2:$P$3001,"غياب",'الحضور والانصراف'!$A$2:$A$3001,"&gt;="&amp;$D$3,'الحضور والانصراف'!$A$2:$A$3001,"&lt;="&amp;$F$3))</f>
        <v/>
      </c>
      <c r="G501" s="22" t="str">
        <f aca="false">IF($A501="","",SUMIFS(الإجازات!$I$2:$I$1001,الإجازات!$A$2:$A$1001,$A501,الإجازات!$G$2:$G$1001,"مقبولة"))</f>
        <v/>
      </c>
      <c r="H501" s="21" t="str">
        <f aca="false">IF($A501="","",SUMIFS('الحضور والانصراف'!$J$2:$J$3001,'الحضور والانصراف'!$B$2:$B$3001,$A501,'الحضور والانصراف'!$A$2:$A$3001,"&gt;="&amp;$D$3,'الحضور والانصراف'!$A$2:$A$3001,"&lt;="&amp;$F$3))</f>
        <v/>
      </c>
      <c r="I501" s="22" t="str">
        <f aca="false">IF($A501="","",SUMIFS('الحضور والانصراف'!$K$2:$K$3001,'الحضور والانصراف'!$B$2:$B$3001,$A501,'الحضور والانصراف'!$A$2:$A$3001,"&gt;="&amp;$D$3,'الحضور والانصراف'!$A$2:$A$3001,"&lt;="&amp;$F$3))</f>
        <v/>
      </c>
      <c r="J501" s="22" t="str">
        <f aca="false">IF($A501="","",SUMIFS('الحضور والانصراف'!$L$2:$L$3001,'الحضور والانصراف'!$B$2:$B$3001,$A501,'الحضور والانصراف'!$A$2:$A$3001,"&gt;="&amp;$D$3,'الحضور والانصراف'!$A$2:$A$3001,"&lt;="&amp;$F$3))</f>
        <v/>
      </c>
      <c r="K501" s="21" t="str">
        <f aca="false">IF($A501="","",ROUND(SUMIFS('الحضور والانصراف'!$M$2:$M$3001,'الحضور والانصراف'!$B$2:$B$3001,$A501,'الحضور والانصراف'!$A$2:$A$3001,"&gt;="&amp;$D$3,'الحضور والانصراف'!$A$2:$A$3001,"&lt;="&amp;$F$3)/60,2))</f>
        <v/>
      </c>
      <c r="L501" s="21" t="str">
        <f aca="false">IF($A501="","",SUMIFS(المأموريات!$F$2:$F$1001,المأموريات!$A$2:$A$1001,$A501,المأموريات!$C$2:$C$1001,"&gt;="&amp;$D$3,المأموريات!$C$2:$C$1001,"&lt;="&amp;$F$3,المأموريات!$H$2:$H$1001,"موافق"))</f>
        <v/>
      </c>
      <c r="M501" s="24" t="str">
        <f aca="false">IF($A501="","",N(الموظفين!K497))</f>
        <v/>
      </c>
      <c r="N501" s="24" t="str">
        <f aca="false">IF($A501="","",SUMIFS('الحضور والانصراف'!$S$2:$S$3001,'الحضور والانصراف'!$B$2:$B$3001,$A501,'الحضور والانصراف'!$A$2:$A$3001,"&gt;="&amp;$D$3,'الحضور والانصراف'!$A$2:$A$3001,"&lt;="&amp;$F$3))</f>
        <v/>
      </c>
      <c r="O501" s="24" t="str">
        <f aca="false">IF($A501="","",SUMIFS('الحضور والانصراف'!$Q$2:$Q$3001,'الحضور والانصراف'!$B$2:$B$3001,$A501,'الحضور والانصراف'!$A$2:$A$3001,"&gt;="&amp;$D$3,'الحضور والانصراف'!$A$2:$A$3001,"&lt;="&amp;$F$3))</f>
        <v/>
      </c>
      <c r="P501" s="24" t="str">
        <f aca="false">IF($A501="","",SUMIFS('الحضور والانصراف'!$R$2:$R$3001,'الحضور والانصراف'!$B$2:$B$3001,$A501,'الحضور والانصراف'!$A$2:$A$3001,"&gt;="&amp;$D$3,'الحضور والانصراف'!$A$2:$A$3001,"&lt;="&amp;$F$3))</f>
        <v/>
      </c>
      <c r="Q501" s="24" t="str">
        <f aca="false">IF($A501="","",M501+N501-O501-P501)</f>
        <v/>
      </c>
    </row>
    <row r="502" customFormat="false" ht="15" hidden="false" customHeight="false" outlineLevel="0" collapsed="false">
      <c r="A502" s="18" t="str">
        <f aca="false">IF(الموظفين!A498="","",الموظفين!A498)</f>
        <v/>
      </c>
      <c r="B502" s="18" t="str">
        <f aca="false">IF($A502="","",الموظفين!B498)</f>
        <v/>
      </c>
      <c r="C502" s="18" t="str">
        <f aca="false">IF($A502="","",IF(الموظفين!C498="","",الموظفين!C498))</f>
        <v/>
      </c>
      <c r="D502" s="22" t="str">
        <f aca="false">IF($A502="","",COUNTIFS('الحضور والانصراف'!$B$2:$B$3001,$A502,'الحضور والانصراف'!$P$2:$P$3001,"حاضر",'الحضور والانصراف'!$A$2:$A$3001,"&gt;="&amp;$D$3,'الحضور والانصراف'!$A$2:$A$3001,"&lt;="&amp;$F$3)+COUNTIFS('الحضور والانصراف'!$B$2:$B$3001,$A502,'الحضور والانصراف'!$P$2:$P$3001,"متأخر",'الحضور والانصراف'!$A$2:$A$3001,"&gt;="&amp;$D$3,'الحضور والانصراف'!$A$2:$A$3001,"&lt;="&amp;$F$3)+COUNTIFS('الحضور والانصراف'!$B$2:$B$3001,$A502,'الحضور والانصراف'!$P$2:$P$3001,"بدون انصراف",'الحضور والانصراف'!$A$2:$A$3001,"&gt;="&amp;$D$3,'الحضور والانصراف'!$A$2:$A$3001,"&lt;="&amp;$F$3))</f>
        <v/>
      </c>
      <c r="E502" s="22" t="str">
        <f aca="false">IF($A502="","",COUNTIFS('الحضور والانصراف'!$B$2:$B$3001,$A502,'الحضور والانصراف'!$P$2:$P$3001,"متأخر",'الحضور والانصراف'!$A$2:$A$3001,"&gt;="&amp;$D$3,'الحضور والانصراف'!$A$2:$A$3001,"&lt;="&amp;$F$3))</f>
        <v/>
      </c>
      <c r="F502" s="22" t="str">
        <f aca="false">IF($A502="","",COUNTIFS('الحضور والانصراف'!$B$2:$B$3001,$A502,'الحضور والانصراف'!$P$2:$P$3001,"غائب",'الحضور والانصراف'!$A$2:$A$3001,"&gt;="&amp;$D$3,'الحضور والانصراف'!$A$2:$A$3001,"&lt;="&amp;$F$3)+COUNTIFS('الحضور والانصراف'!$B$2:$B$3001,$A502,'الحضور والانصراف'!$P$2:$P$3001,"غياب",'الحضور والانصراف'!$A$2:$A$3001,"&gt;="&amp;$D$3,'الحضور والانصراف'!$A$2:$A$3001,"&lt;="&amp;$F$3))</f>
        <v/>
      </c>
      <c r="G502" s="22" t="str">
        <f aca="false">IF($A502="","",SUMIFS(الإجازات!$I$2:$I$1001,الإجازات!$A$2:$A$1001,$A502,الإجازات!$G$2:$G$1001,"مقبولة"))</f>
        <v/>
      </c>
      <c r="H502" s="21" t="str">
        <f aca="false">IF($A502="","",SUMIFS('الحضور والانصراف'!$J$2:$J$3001,'الحضور والانصراف'!$B$2:$B$3001,$A502,'الحضور والانصراف'!$A$2:$A$3001,"&gt;="&amp;$D$3,'الحضور والانصراف'!$A$2:$A$3001,"&lt;="&amp;$F$3))</f>
        <v/>
      </c>
      <c r="I502" s="22" t="str">
        <f aca="false">IF($A502="","",SUMIFS('الحضور والانصراف'!$K$2:$K$3001,'الحضور والانصراف'!$B$2:$B$3001,$A502,'الحضور والانصراف'!$A$2:$A$3001,"&gt;="&amp;$D$3,'الحضور والانصراف'!$A$2:$A$3001,"&lt;="&amp;$F$3))</f>
        <v/>
      </c>
      <c r="J502" s="22" t="str">
        <f aca="false">IF($A502="","",SUMIFS('الحضور والانصراف'!$L$2:$L$3001,'الحضور والانصراف'!$B$2:$B$3001,$A502,'الحضور والانصراف'!$A$2:$A$3001,"&gt;="&amp;$D$3,'الحضور والانصراف'!$A$2:$A$3001,"&lt;="&amp;$F$3))</f>
        <v/>
      </c>
      <c r="K502" s="21" t="str">
        <f aca="false">IF($A502="","",ROUND(SUMIFS('الحضور والانصراف'!$M$2:$M$3001,'الحضور والانصراف'!$B$2:$B$3001,$A502,'الحضور والانصراف'!$A$2:$A$3001,"&gt;="&amp;$D$3,'الحضور والانصراف'!$A$2:$A$3001,"&lt;="&amp;$F$3)/60,2))</f>
        <v/>
      </c>
      <c r="L502" s="21" t="str">
        <f aca="false">IF($A502="","",SUMIFS(المأموريات!$F$2:$F$1001,المأموريات!$A$2:$A$1001,$A502,المأموريات!$C$2:$C$1001,"&gt;="&amp;$D$3,المأموريات!$C$2:$C$1001,"&lt;="&amp;$F$3,المأموريات!$H$2:$H$1001,"موافق"))</f>
        <v/>
      </c>
      <c r="M502" s="24" t="str">
        <f aca="false">IF($A502="","",N(الموظفين!K498))</f>
        <v/>
      </c>
      <c r="N502" s="24" t="str">
        <f aca="false">IF($A502="","",SUMIFS('الحضور والانصراف'!$S$2:$S$3001,'الحضور والانصراف'!$B$2:$B$3001,$A502,'الحضور والانصراف'!$A$2:$A$3001,"&gt;="&amp;$D$3,'الحضور والانصراف'!$A$2:$A$3001,"&lt;="&amp;$F$3))</f>
        <v/>
      </c>
      <c r="O502" s="24" t="str">
        <f aca="false">IF($A502="","",SUMIFS('الحضور والانصراف'!$Q$2:$Q$3001,'الحضور والانصراف'!$B$2:$B$3001,$A502,'الحضور والانصراف'!$A$2:$A$3001,"&gt;="&amp;$D$3,'الحضور والانصراف'!$A$2:$A$3001,"&lt;="&amp;$F$3))</f>
        <v/>
      </c>
      <c r="P502" s="24" t="str">
        <f aca="false">IF($A502="","",SUMIFS('الحضور والانصراف'!$R$2:$R$3001,'الحضور والانصراف'!$B$2:$B$3001,$A502,'الحضور والانصراف'!$A$2:$A$3001,"&gt;="&amp;$D$3,'الحضور والانصراف'!$A$2:$A$3001,"&lt;="&amp;$F$3))</f>
        <v/>
      </c>
      <c r="Q502" s="24" t="str">
        <f aca="false">IF($A502="","",M502+N502-O502-P502)</f>
        <v/>
      </c>
    </row>
    <row r="503" customFormat="false" ht="15" hidden="false" customHeight="false" outlineLevel="0" collapsed="false">
      <c r="A503" s="18" t="str">
        <f aca="false">IF(الموظفين!A499="","",الموظفين!A499)</f>
        <v/>
      </c>
      <c r="B503" s="18" t="str">
        <f aca="false">IF($A503="","",الموظفين!B499)</f>
        <v/>
      </c>
      <c r="C503" s="18" t="str">
        <f aca="false">IF($A503="","",IF(الموظفين!C499="","",الموظفين!C499))</f>
        <v/>
      </c>
      <c r="D503" s="22" t="str">
        <f aca="false">IF($A503="","",COUNTIFS('الحضور والانصراف'!$B$2:$B$3001,$A503,'الحضور والانصراف'!$P$2:$P$3001,"حاضر",'الحضور والانصراف'!$A$2:$A$3001,"&gt;="&amp;$D$3,'الحضور والانصراف'!$A$2:$A$3001,"&lt;="&amp;$F$3)+COUNTIFS('الحضور والانصراف'!$B$2:$B$3001,$A503,'الحضور والانصراف'!$P$2:$P$3001,"متأخر",'الحضور والانصراف'!$A$2:$A$3001,"&gt;="&amp;$D$3,'الحضور والانصراف'!$A$2:$A$3001,"&lt;="&amp;$F$3)+COUNTIFS('الحضور والانصراف'!$B$2:$B$3001,$A503,'الحضور والانصراف'!$P$2:$P$3001,"بدون انصراف",'الحضور والانصراف'!$A$2:$A$3001,"&gt;="&amp;$D$3,'الحضور والانصراف'!$A$2:$A$3001,"&lt;="&amp;$F$3))</f>
        <v/>
      </c>
      <c r="E503" s="22" t="str">
        <f aca="false">IF($A503="","",COUNTIFS('الحضور والانصراف'!$B$2:$B$3001,$A503,'الحضور والانصراف'!$P$2:$P$3001,"متأخر",'الحضور والانصراف'!$A$2:$A$3001,"&gt;="&amp;$D$3,'الحضور والانصراف'!$A$2:$A$3001,"&lt;="&amp;$F$3))</f>
        <v/>
      </c>
      <c r="F503" s="22" t="str">
        <f aca="false">IF($A503="","",COUNTIFS('الحضور والانصراف'!$B$2:$B$3001,$A503,'الحضور والانصراف'!$P$2:$P$3001,"غائب",'الحضور والانصراف'!$A$2:$A$3001,"&gt;="&amp;$D$3,'الحضور والانصراف'!$A$2:$A$3001,"&lt;="&amp;$F$3)+COUNTIFS('الحضور والانصراف'!$B$2:$B$3001,$A503,'الحضور والانصراف'!$P$2:$P$3001,"غياب",'الحضور والانصراف'!$A$2:$A$3001,"&gt;="&amp;$D$3,'الحضور والانصراف'!$A$2:$A$3001,"&lt;="&amp;$F$3))</f>
        <v/>
      </c>
      <c r="G503" s="22" t="str">
        <f aca="false">IF($A503="","",SUMIFS(الإجازات!$I$2:$I$1001,الإجازات!$A$2:$A$1001,$A503,الإجازات!$G$2:$G$1001,"مقبولة"))</f>
        <v/>
      </c>
      <c r="H503" s="21" t="str">
        <f aca="false">IF($A503="","",SUMIFS('الحضور والانصراف'!$J$2:$J$3001,'الحضور والانصراف'!$B$2:$B$3001,$A503,'الحضور والانصراف'!$A$2:$A$3001,"&gt;="&amp;$D$3,'الحضور والانصراف'!$A$2:$A$3001,"&lt;="&amp;$F$3))</f>
        <v/>
      </c>
      <c r="I503" s="22" t="str">
        <f aca="false">IF($A503="","",SUMIFS('الحضور والانصراف'!$K$2:$K$3001,'الحضور والانصراف'!$B$2:$B$3001,$A503,'الحضور والانصراف'!$A$2:$A$3001,"&gt;="&amp;$D$3,'الحضور والانصراف'!$A$2:$A$3001,"&lt;="&amp;$F$3))</f>
        <v/>
      </c>
      <c r="J503" s="22" t="str">
        <f aca="false">IF($A503="","",SUMIFS('الحضور والانصراف'!$L$2:$L$3001,'الحضور والانصراف'!$B$2:$B$3001,$A503,'الحضور والانصراف'!$A$2:$A$3001,"&gt;="&amp;$D$3,'الحضور والانصراف'!$A$2:$A$3001,"&lt;="&amp;$F$3))</f>
        <v/>
      </c>
      <c r="K503" s="21" t="str">
        <f aca="false">IF($A503="","",ROUND(SUMIFS('الحضور والانصراف'!$M$2:$M$3001,'الحضور والانصراف'!$B$2:$B$3001,$A503,'الحضور والانصراف'!$A$2:$A$3001,"&gt;="&amp;$D$3,'الحضور والانصراف'!$A$2:$A$3001,"&lt;="&amp;$F$3)/60,2))</f>
        <v/>
      </c>
      <c r="L503" s="21" t="str">
        <f aca="false">IF($A503="","",SUMIFS(المأموريات!$F$2:$F$1001,المأموريات!$A$2:$A$1001,$A503,المأموريات!$C$2:$C$1001,"&gt;="&amp;$D$3,المأموريات!$C$2:$C$1001,"&lt;="&amp;$F$3,المأموريات!$H$2:$H$1001,"موافق"))</f>
        <v/>
      </c>
      <c r="M503" s="24" t="str">
        <f aca="false">IF($A503="","",N(الموظفين!K499))</f>
        <v/>
      </c>
      <c r="N503" s="24" t="str">
        <f aca="false">IF($A503="","",SUMIFS('الحضور والانصراف'!$S$2:$S$3001,'الحضور والانصراف'!$B$2:$B$3001,$A503,'الحضور والانصراف'!$A$2:$A$3001,"&gt;="&amp;$D$3,'الحضور والانصراف'!$A$2:$A$3001,"&lt;="&amp;$F$3))</f>
        <v/>
      </c>
      <c r="O503" s="24" t="str">
        <f aca="false">IF($A503="","",SUMIFS('الحضور والانصراف'!$Q$2:$Q$3001,'الحضور والانصراف'!$B$2:$B$3001,$A503,'الحضور والانصراف'!$A$2:$A$3001,"&gt;="&amp;$D$3,'الحضور والانصراف'!$A$2:$A$3001,"&lt;="&amp;$F$3))</f>
        <v/>
      </c>
      <c r="P503" s="24" t="str">
        <f aca="false">IF($A503="","",SUMIFS('الحضور والانصراف'!$R$2:$R$3001,'الحضور والانصراف'!$B$2:$B$3001,$A503,'الحضور والانصراف'!$A$2:$A$3001,"&gt;="&amp;$D$3,'الحضور والانصراف'!$A$2:$A$3001,"&lt;="&amp;$F$3))</f>
        <v/>
      </c>
      <c r="Q503" s="24" t="str">
        <f aca="false">IF($A503="","",M503+N503-O503-P503)</f>
        <v/>
      </c>
    </row>
    <row r="504" customFormat="false" ht="15" hidden="false" customHeight="false" outlineLevel="0" collapsed="false">
      <c r="A504" s="18" t="str">
        <f aca="false">IF(الموظفين!A500="","",الموظفين!A500)</f>
        <v/>
      </c>
      <c r="B504" s="18" t="str">
        <f aca="false">IF($A504="","",الموظفين!B500)</f>
        <v/>
      </c>
      <c r="C504" s="18" t="str">
        <f aca="false">IF($A504="","",IF(الموظفين!C500="","",الموظفين!C500))</f>
        <v/>
      </c>
      <c r="D504" s="22" t="str">
        <f aca="false">IF($A504="","",COUNTIFS('الحضور والانصراف'!$B$2:$B$3001,$A504,'الحضور والانصراف'!$P$2:$P$3001,"حاضر",'الحضور والانصراف'!$A$2:$A$3001,"&gt;="&amp;$D$3,'الحضور والانصراف'!$A$2:$A$3001,"&lt;="&amp;$F$3)+COUNTIFS('الحضور والانصراف'!$B$2:$B$3001,$A504,'الحضور والانصراف'!$P$2:$P$3001,"متأخر",'الحضور والانصراف'!$A$2:$A$3001,"&gt;="&amp;$D$3,'الحضور والانصراف'!$A$2:$A$3001,"&lt;="&amp;$F$3)+COUNTIFS('الحضور والانصراف'!$B$2:$B$3001,$A504,'الحضور والانصراف'!$P$2:$P$3001,"بدون انصراف",'الحضور والانصراف'!$A$2:$A$3001,"&gt;="&amp;$D$3,'الحضور والانصراف'!$A$2:$A$3001,"&lt;="&amp;$F$3))</f>
        <v/>
      </c>
      <c r="E504" s="22" t="str">
        <f aca="false">IF($A504="","",COUNTIFS('الحضور والانصراف'!$B$2:$B$3001,$A504,'الحضور والانصراف'!$P$2:$P$3001,"متأخر",'الحضور والانصراف'!$A$2:$A$3001,"&gt;="&amp;$D$3,'الحضور والانصراف'!$A$2:$A$3001,"&lt;="&amp;$F$3))</f>
        <v/>
      </c>
      <c r="F504" s="22" t="str">
        <f aca="false">IF($A504="","",COUNTIFS('الحضور والانصراف'!$B$2:$B$3001,$A504,'الحضور والانصراف'!$P$2:$P$3001,"غائب",'الحضور والانصراف'!$A$2:$A$3001,"&gt;="&amp;$D$3,'الحضور والانصراف'!$A$2:$A$3001,"&lt;="&amp;$F$3)+COUNTIFS('الحضور والانصراف'!$B$2:$B$3001,$A504,'الحضور والانصراف'!$P$2:$P$3001,"غياب",'الحضور والانصراف'!$A$2:$A$3001,"&gt;="&amp;$D$3,'الحضور والانصراف'!$A$2:$A$3001,"&lt;="&amp;$F$3))</f>
        <v/>
      </c>
      <c r="G504" s="22" t="str">
        <f aca="false">IF($A504="","",SUMIFS(الإجازات!$I$2:$I$1001,الإجازات!$A$2:$A$1001,$A504,الإجازات!$G$2:$G$1001,"مقبولة"))</f>
        <v/>
      </c>
      <c r="H504" s="21" t="str">
        <f aca="false">IF($A504="","",SUMIFS('الحضور والانصراف'!$J$2:$J$3001,'الحضور والانصراف'!$B$2:$B$3001,$A504,'الحضور والانصراف'!$A$2:$A$3001,"&gt;="&amp;$D$3,'الحضور والانصراف'!$A$2:$A$3001,"&lt;="&amp;$F$3))</f>
        <v/>
      </c>
      <c r="I504" s="22" t="str">
        <f aca="false">IF($A504="","",SUMIFS('الحضور والانصراف'!$K$2:$K$3001,'الحضور والانصراف'!$B$2:$B$3001,$A504,'الحضور والانصراف'!$A$2:$A$3001,"&gt;="&amp;$D$3,'الحضور والانصراف'!$A$2:$A$3001,"&lt;="&amp;$F$3))</f>
        <v/>
      </c>
      <c r="J504" s="22" t="str">
        <f aca="false">IF($A504="","",SUMIFS('الحضور والانصراف'!$L$2:$L$3001,'الحضور والانصراف'!$B$2:$B$3001,$A504,'الحضور والانصراف'!$A$2:$A$3001,"&gt;="&amp;$D$3,'الحضور والانصراف'!$A$2:$A$3001,"&lt;="&amp;$F$3))</f>
        <v/>
      </c>
      <c r="K504" s="21" t="str">
        <f aca="false">IF($A504="","",ROUND(SUMIFS('الحضور والانصراف'!$M$2:$M$3001,'الحضور والانصراف'!$B$2:$B$3001,$A504,'الحضور والانصراف'!$A$2:$A$3001,"&gt;="&amp;$D$3,'الحضور والانصراف'!$A$2:$A$3001,"&lt;="&amp;$F$3)/60,2))</f>
        <v/>
      </c>
      <c r="L504" s="21" t="str">
        <f aca="false">IF($A504="","",SUMIFS(المأموريات!$F$2:$F$1001,المأموريات!$A$2:$A$1001,$A504,المأموريات!$C$2:$C$1001,"&gt;="&amp;$D$3,المأموريات!$C$2:$C$1001,"&lt;="&amp;$F$3,المأموريات!$H$2:$H$1001,"موافق"))</f>
        <v/>
      </c>
      <c r="M504" s="24" t="str">
        <f aca="false">IF($A504="","",N(الموظفين!K500))</f>
        <v/>
      </c>
      <c r="N504" s="24" t="str">
        <f aca="false">IF($A504="","",SUMIFS('الحضور والانصراف'!$S$2:$S$3001,'الحضور والانصراف'!$B$2:$B$3001,$A504,'الحضور والانصراف'!$A$2:$A$3001,"&gt;="&amp;$D$3,'الحضور والانصراف'!$A$2:$A$3001,"&lt;="&amp;$F$3))</f>
        <v/>
      </c>
      <c r="O504" s="24" t="str">
        <f aca="false">IF($A504="","",SUMIFS('الحضور والانصراف'!$Q$2:$Q$3001,'الحضور والانصراف'!$B$2:$B$3001,$A504,'الحضور والانصراف'!$A$2:$A$3001,"&gt;="&amp;$D$3,'الحضور والانصراف'!$A$2:$A$3001,"&lt;="&amp;$F$3))</f>
        <v/>
      </c>
      <c r="P504" s="24" t="str">
        <f aca="false">IF($A504="","",SUMIFS('الحضور والانصراف'!$R$2:$R$3001,'الحضور والانصراف'!$B$2:$B$3001,$A504,'الحضور والانصراف'!$A$2:$A$3001,"&gt;="&amp;$D$3,'الحضور والانصراف'!$A$2:$A$3001,"&lt;="&amp;$F$3))</f>
        <v/>
      </c>
      <c r="Q504" s="24" t="str">
        <f aca="false">IF($A504="","",M504+N504-O504-P504)</f>
        <v/>
      </c>
    </row>
    <row r="505" customFormat="false" ht="15" hidden="false" customHeight="false" outlineLevel="0" collapsed="false">
      <c r="A505" s="18" t="str">
        <f aca="false">IF(الموظفين!A501="","",الموظفين!A501)</f>
        <v/>
      </c>
      <c r="B505" s="18" t="str">
        <f aca="false">IF($A505="","",الموظفين!B501)</f>
        <v/>
      </c>
      <c r="C505" s="18" t="str">
        <f aca="false">IF($A505="","",IF(الموظفين!C501="","",الموظفين!C501))</f>
        <v/>
      </c>
      <c r="D505" s="22" t="str">
        <f aca="false">IF($A505="","",COUNTIFS('الحضور والانصراف'!$B$2:$B$3001,$A505,'الحضور والانصراف'!$P$2:$P$3001,"حاضر",'الحضور والانصراف'!$A$2:$A$3001,"&gt;="&amp;$D$3,'الحضور والانصراف'!$A$2:$A$3001,"&lt;="&amp;$F$3)+COUNTIFS('الحضور والانصراف'!$B$2:$B$3001,$A505,'الحضور والانصراف'!$P$2:$P$3001,"متأخر",'الحضور والانصراف'!$A$2:$A$3001,"&gt;="&amp;$D$3,'الحضور والانصراف'!$A$2:$A$3001,"&lt;="&amp;$F$3)+COUNTIFS('الحضور والانصراف'!$B$2:$B$3001,$A505,'الحضور والانصراف'!$P$2:$P$3001,"بدون انصراف",'الحضور والانصراف'!$A$2:$A$3001,"&gt;="&amp;$D$3,'الحضور والانصراف'!$A$2:$A$3001,"&lt;="&amp;$F$3))</f>
        <v/>
      </c>
      <c r="E505" s="22" t="str">
        <f aca="false">IF($A505="","",COUNTIFS('الحضور والانصراف'!$B$2:$B$3001,$A505,'الحضور والانصراف'!$P$2:$P$3001,"متأخر",'الحضور والانصراف'!$A$2:$A$3001,"&gt;="&amp;$D$3,'الحضور والانصراف'!$A$2:$A$3001,"&lt;="&amp;$F$3))</f>
        <v/>
      </c>
      <c r="F505" s="22" t="str">
        <f aca="false">IF($A505="","",COUNTIFS('الحضور والانصراف'!$B$2:$B$3001,$A505,'الحضور والانصراف'!$P$2:$P$3001,"غائب",'الحضور والانصراف'!$A$2:$A$3001,"&gt;="&amp;$D$3,'الحضور والانصراف'!$A$2:$A$3001,"&lt;="&amp;$F$3)+COUNTIFS('الحضور والانصراف'!$B$2:$B$3001,$A505,'الحضور والانصراف'!$P$2:$P$3001,"غياب",'الحضور والانصراف'!$A$2:$A$3001,"&gt;="&amp;$D$3,'الحضور والانصراف'!$A$2:$A$3001,"&lt;="&amp;$F$3))</f>
        <v/>
      </c>
      <c r="G505" s="22" t="str">
        <f aca="false">IF($A505="","",SUMIFS(الإجازات!$I$2:$I$1001,الإجازات!$A$2:$A$1001,$A505,الإجازات!$G$2:$G$1001,"مقبولة"))</f>
        <v/>
      </c>
      <c r="H505" s="21" t="str">
        <f aca="false">IF($A505="","",SUMIFS('الحضور والانصراف'!$J$2:$J$3001,'الحضور والانصراف'!$B$2:$B$3001,$A505,'الحضور والانصراف'!$A$2:$A$3001,"&gt;="&amp;$D$3,'الحضور والانصراف'!$A$2:$A$3001,"&lt;="&amp;$F$3))</f>
        <v/>
      </c>
      <c r="I505" s="22" t="str">
        <f aca="false">IF($A505="","",SUMIFS('الحضور والانصراف'!$K$2:$K$3001,'الحضور والانصراف'!$B$2:$B$3001,$A505,'الحضور والانصراف'!$A$2:$A$3001,"&gt;="&amp;$D$3,'الحضور والانصراف'!$A$2:$A$3001,"&lt;="&amp;$F$3))</f>
        <v/>
      </c>
      <c r="J505" s="22" t="str">
        <f aca="false">IF($A505="","",SUMIFS('الحضور والانصراف'!$L$2:$L$3001,'الحضور والانصراف'!$B$2:$B$3001,$A505,'الحضور والانصراف'!$A$2:$A$3001,"&gt;="&amp;$D$3,'الحضور والانصراف'!$A$2:$A$3001,"&lt;="&amp;$F$3))</f>
        <v/>
      </c>
      <c r="K505" s="21" t="str">
        <f aca="false">IF($A505="","",ROUND(SUMIFS('الحضور والانصراف'!$M$2:$M$3001,'الحضور والانصراف'!$B$2:$B$3001,$A505,'الحضور والانصراف'!$A$2:$A$3001,"&gt;="&amp;$D$3,'الحضور والانصراف'!$A$2:$A$3001,"&lt;="&amp;$F$3)/60,2))</f>
        <v/>
      </c>
      <c r="L505" s="21" t="str">
        <f aca="false">IF($A505="","",SUMIFS(المأموريات!$F$2:$F$1001,المأموريات!$A$2:$A$1001,$A505,المأموريات!$C$2:$C$1001,"&gt;="&amp;$D$3,المأموريات!$C$2:$C$1001,"&lt;="&amp;$F$3,المأموريات!$H$2:$H$1001,"موافق"))</f>
        <v/>
      </c>
      <c r="M505" s="24" t="str">
        <f aca="false">IF($A505="","",N(الموظفين!K501))</f>
        <v/>
      </c>
      <c r="N505" s="24" t="str">
        <f aca="false">IF($A505="","",SUMIFS('الحضور والانصراف'!$S$2:$S$3001,'الحضور والانصراف'!$B$2:$B$3001,$A505,'الحضور والانصراف'!$A$2:$A$3001,"&gt;="&amp;$D$3,'الحضور والانصراف'!$A$2:$A$3001,"&lt;="&amp;$F$3))</f>
        <v/>
      </c>
      <c r="O505" s="24" t="str">
        <f aca="false">IF($A505="","",SUMIFS('الحضور والانصراف'!$Q$2:$Q$3001,'الحضور والانصراف'!$B$2:$B$3001,$A505,'الحضور والانصراف'!$A$2:$A$3001,"&gt;="&amp;$D$3,'الحضور والانصراف'!$A$2:$A$3001,"&lt;="&amp;$F$3))</f>
        <v/>
      </c>
      <c r="P505" s="24" t="str">
        <f aca="false">IF($A505="","",SUMIFS('الحضور والانصراف'!$R$2:$R$3001,'الحضور والانصراف'!$B$2:$B$3001,$A505,'الحضور والانصراف'!$A$2:$A$3001,"&gt;="&amp;$D$3,'الحضور والانصراف'!$A$2:$A$3001,"&lt;="&amp;$F$3))</f>
        <v/>
      </c>
      <c r="Q505" s="24" t="str">
        <f aca="false">IF($A505="","",M505+N505-O505-P505)</f>
        <v/>
      </c>
    </row>
    <row r="506" customFormat="false" ht="15" hidden="false" customHeight="true" outlineLevel="0" collapsed="false">
      <c r="A506" s="5" t="s">
        <v>497</v>
      </c>
      <c r="B506" s="5"/>
      <c r="C506" s="5"/>
      <c r="D506" s="27" t="n">
        <f aca="false">SUM(D6:D505)</f>
        <v>0</v>
      </c>
      <c r="E506" s="27" t="n">
        <f aca="false">SUM(E6:E505)</f>
        <v>0</v>
      </c>
      <c r="F506" s="27" t="n">
        <f aca="false">SUM(F6:F505)</f>
        <v>0</v>
      </c>
      <c r="G506" s="27" t="n">
        <f aca="false">SUM(G6:G505)</f>
        <v>0</v>
      </c>
      <c r="H506" s="28" t="n">
        <f aca="false">SUM(H6:H505)</f>
        <v>0</v>
      </c>
      <c r="I506" s="27" t="n">
        <f aca="false">SUM(I6:I505)</f>
        <v>0</v>
      </c>
      <c r="J506" s="27" t="n">
        <f aca="false">SUM(J6:J505)</f>
        <v>0</v>
      </c>
      <c r="K506" s="28" t="n">
        <f aca="false">SUM(K6:K505)</f>
        <v>0</v>
      </c>
      <c r="L506" s="28" t="n">
        <f aca="false">SUM(L6:L505)</f>
        <v>0</v>
      </c>
      <c r="M506" s="29" t="n">
        <f aca="false">SUM(M6:M505)</f>
        <v>600000</v>
      </c>
      <c r="N506" s="29" t="n">
        <f aca="false">SUM(N6:N505)</f>
        <v>0</v>
      </c>
      <c r="O506" s="29" t="n">
        <f aca="false">SUM(O6:O505)</f>
        <v>0</v>
      </c>
      <c r="P506" s="29" t="n">
        <f aca="false">SUM(P6:P505)</f>
        <v>0</v>
      </c>
      <c r="Q506" s="29" t="n">
        <f aca="false">SUM(Q6:Q505)</f>
        <v>600000</v>
      </c>
    </row>
  </sheetData>
  <autoFilter ref="A5:Q505"/>
  <mergeCells count="2">
    <mergeCell ref="A1:Q1"/>
    <mergeCell ref="A506:C5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7" min="2" style="0" width="12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true" outlineLevel="0" max="11" min="11" style="0" width="13"/>
  </cols>
  <sheetData>
    <row r="1" customFormat="false" ht="19.7" hidden="false" customHeight="true" outlineLevel="0" collapsed="false">
      <c r="A1" s="4" t="s">
        <v>498</v>
      </c>
      <c r="B1" s="4"/>
      <c r="C1" s="4"/>
      <c r="D1" s="4"/>
      <c r="E1" s="4"/>
      <c r="F1" s="4"/>
      <c r="G1" s="4"/>
      <c r="H1" s="4"/>
      <c r="I1" s="4"/>
    </row>
    <row r="3" customFormat="false" ht="15" hidden="false" customHeight="false" outlineLevel="0" collapsed="false">
      <c r="A3" s="5" t="s">
        <v>51</v>
      </c>
      <c r="B3" s="30" t="s">
        <v>73</v>
      </c>
      <c r="C3" s="5" t="s">
        <v>499</v>
      </c>
      <c r="D3" s="31" t="str">
        <f aca="false">IF($B$3="","",IFERROR(VLOOKUP($B$3,الموظفين!$A$2:$J$501,2,FALSE()),"⚠ كود غير موجود"))</f>
        <v>الموظف 1</v>
      </c>
      <c r="E3" s="31"/>
      <c r="F3" s="31"/>
      <c r="G3" s="5" t="s">
        <v>486</v>
      </c>
      <c r="H3" s="32" t="n">
        <f aca="false">الإعدادات!B3</f>
        <v>46296</v>
      </c>
      <c r="I3" s="32"/>
      <c r="K3" s="33" t="n">
        <f aca="false">DATE(YEAR($H$3),MONTH($H$3),1)</f>
        <v>46296</v>
      </c>
    </row>
    <row r="4" customFormat="false" ht="15" hidden="false" customHeight="false" outlineLevel="0" collapsed="false">
      <c r="A4" s="5" t="s">
        <v>53</v>
      </c>
      <c r="B4" s="18" t="str">
        <f aca="false">IF($B$3="","",IFERROR(VLOOKUP($B$3,الموظفين!$A$2:$J$501,3,FALSE())&amp;"",""))</f>
        <v/>
      </c>
      <c r="C4" s="5" t="s">
        <v>54</v>
      </c>
      <c r="D4" s="18" t="str">
        <f aca="false">IF($B$3="","",IFERROR(VLOOKUP($B$3,الموظفين!$A$2:$J$501,5,FALSE())&amp;"",""))</f>
        <v>صباحية</v>
      </c>
      <c r="E4" s="5" t="s">
        <v>500</v>
      </c>
      <c r="F4" s="31" t="str">
        <f aca="false">IF($B$3="","",IFERROR(TEXT(VLOOKUP($B$3,الموظفين!$A$2:$J$501,6,FALSE()),"hh:mm")&amp;" - "&amp;TEXT(VLOOKUP($B$3,الموظفين!$A$2:$J$501,7,FALSE()),"hh:mm"),""))</f>
        <v>08:00 - 16:00</v>
      </c>
      <c r="G4" s="31"/>
      <c r="H4" s="5" t="s">
        <v>70</v>
      </c>
      <c r="I4" s="34" t="n">
        <f aca="false">IF($B$3="","",IFERROR(VLOOKUP($B$3,الموظفين!$A$2:$J$501,8,FALSE()),""))</f>
        <v>100</v>
      </c>
      <c r="K4" s="33" t="n">
        <f aca="false">DATE(YEAR($H$3),MONTH($H$3)+1,0)</f>
        <v>46326</v>
      </c>
    </row>
    <row r="6" customFormat="false" ht="31.5" hidden="false" customHeight="true" outlineLevel="0" collapsed="false">
      <c r="A6" s="9" t="s">
        <v>490</v>
      </c>
      <c r="B6" s="9" t="s">
        <v>492</v>
      </c>
      <c r="C6" s="9" t="s">
        <v>493</v>
      </c>
      <c r="D6" s="9" t="s">
        <v>59</v>
      </c>
      <c r="E6" s="9" t="s">
        <v>60</v>
      </c>
      <c r="F6" s="9" t="s">
        <v>494</v>
      </c>
      <c r="G6" s="9" t="s">
        <v>66</v>
      </c>
      <c r="H6" s="9" t="s">
        <v>67</v>
      </c>
      <c r="I6" s="9" t="s">
        <v>47</v>
      </c>
    </row>
    <row r="7" customFormat="false" ht="15" hidden="false" customHeight="false" outlineLevel="0" collapsed="false">
      <c r="A7" s="35" t="n">
        <f aca="false">IF($B$3="","",COUNTIF($H$11:$H$41,"حاضر")+COUNTIF($H$11:$H$41,"متأخر")+COUNTIF($H$11:$H$41,"بدون انصراف"))</f>
        <v>0</v>
      </c>
      <c r="B7" s="35" t="n">
        <f aca="false">IF($B$3="","",COUNTIF($H$11:$H$41,"غائب")+COUNTIF($H$11:$H$41,"غياب"))</f>
        <v>0</v>
      </c>
      <c r="C7" s="35" t="n">
        <f aca="false">IF($B$3="","",COUNTIF($H$11:$H$41,"إجازة*")+COUNTIF($H$11:$H$41,"مأمورية*")+COUNTIF($H$11:$H$41,"مهمة رسمية"))</f>
        <v>0</v>
      </c>
      <c r="D7" s="36" t="n">
        <f aca="false">IF($B$3="","",SUM($E$11:$E$41))</f>
        <v>0</v>
      </c>
      <c r="E7" s="35" t="n">
        <f aca="false">IF($B$3="","",SUM($F$11:$F$41))</f>
        <v>0</v>
      </c>
      <c r="F7" s="36" t="n">
        <f aca="false">IF($B$3="","",ROUND(SUM($G$11:$G$41)/60,2))</f>
        <v>0</v>
      </c>
      <c r="G7" s="37" t="n">
        <f aca="false">IF($B$3="","",SUMIFS('الحضور والانصراف'!$Q$2:$Q$3001,'الحضور والانصراف'!$B$2:$B$3001,$B$3,'الحضور والانصراف'!$A$2:$A$3001,"&gt;="&amp;$K$3,'الحضور والانصراف'!$A$2:$A$3001,"&lt;="&amp;$K$4))</f>
        <v>0</v>
      </c>
      <c r="H7" s="37" t="n">
        <f aca="false">IF($B$3="","",SUMIFS('الحضور والانصراف'!$R$2:$R$3001,'الحضور والانصراف'!$B$2:$B$3001,$B$3,'الحضور والانصراف'!$A$2:$A$3001,"&gt;="&amp;$K$3,'الحضور والانصراف'!$A$2:$A$3001,"&lt;="&amp;$K$4))</f>
        <v>0</v>
      </c>
      <c r="I7" s="37" t="n">
        <f aca="false">IF($B$3="","",SUMIFS('الحضور والانصراف'!$S$2:$S$3001,'الحضور والانصراف'!$B$2:$B$3001,$B$3,'الحضور والانصراف'!$A$2:$A$3001,"&gt;="&amp;$K$3,'الحضور والانصراف'!$A$2:$A$3001,"&lt;="&amp;$K$4))</f>
        <v>0</v>
      </c>
    </row>
    <row r="8" customFormat="false" ht="15" hidden="false" customHeight="false" outlineLevel="0" collapsed="false">
      <c r="A8" s="38" t="s">
        <v>501</v>
      </c>
      <c r="B8" s="38"/>
      <c r="C8" s="39" t="n">
        <f aca="false">IF($B$3="","",N(IFERROR(VLOOKUP($B$3,الموظفين!$A$2:$J$501,8,FALSE()),0))*الإعدادات!$B$7+N(I7)-N(G7)-N(H7))</f>
        <v>3000</v>
      </c>
      <c r="D8" s="7" t="s">
        <v>502</v>
      </c>
    </row>
    <row r="10" customFormat="false" ht="31.5" hidden="false" customHeight="true" outlineLevel="0" collapsed="false">
      <c r="A10" s="9" t="s">
        <v>50</v>
      </c>
      <c r="B10" s="9" t="s">
        <v>503</v>
      </c>
      <c r="C10" s="9" t="s">
        <v>57</v>
      </c>
      <c r="D10" s="9" t="s">
        <v>58</v>
      </c>
      <c r="E10" s="9" t="s">
        <v>59</v>
      </c>
      <c r="F10" s="9" t="s">
        <v>60</v>
      </c>
      <c r="G10" s="9" t="s">
        <v>62</v>
      </c>
      <c r="H10" s="9" t="s">
        <v>65</v>
      </c>
      <c r="I10" s="9" t="s">
        <v>25</v>
      </c>
    </row>
    <row r="11" customFormat="false" ht="15" hidden="false" customHeight="false" outlineLevel="0" collapsed="false">
      <c r="A11" s="40" t="n">
        <f aca="false">IF(1&gt;DAY($K$4),"",DATE(YEAR($H$3),MONTH($H$3),1))</f>
        <v>46296</v>
      </c>
      <c r="B11" s="23" t="str">
        <f aca="false">IF($A11="","",CHOOSE(WEEKDAY($A11),"الأحد","الإثنين","الثلاثاء","الأربعاء","الخميس","الجمعة","السبت"))</f>
        <v>الخميس</v>
      </c>
      <c r="C11" s="41" t="str">
        <f aca="false">IF(OR($A11="",$B$3=""),"",IFERROR(IF(INDEX('الحضور والانصراف'!$H$2:$H$3001,MATCH($A11&amp;"|"&amp;$B$3,'الحضور والانصراف'!$U$2:$U$3001,0))="","",INDEX('الحضور والانصراف'!$H$2:$H$3001,MATCH($A11&amp;"|"&amp;$B$3,'الحضور والانصراف'!$U$2:$U$3001,0))),""))</f>
        <v/>
      </c>
      <c r="D11" s="41" t="str">
        <f aca="false">IF(OR($A11="",$B$3=""),"",IFERROR(IF(INDEX('الحضور والانصراف'!$I$2:$I$3001,MATCH($A11&amp;"|"&amp;$B$3,'الحضور والانصراف'!$U$2:$U$3001,0))="","",INDEX('الحضور والانصراف'!$I$2:$I$3001,MATCH($A11&amp;"|"&amp;$B$3,'الحضور والانصراف'!$U$2:$U$3001,0))),""))</f>
        <v/>
      </c>
      <c r="E11" s="21" t="str">
        <f aca="false">IF(OR($A11="",$B$3=""),"",IFERROR(IF(INDEX('الحضور والانصراف'!$J$2:$J$3001,MATCH($A11&amp;"|"&amp;$B$3,'الحضور والانصراف'!$U$2:$U$3001,0))="","",INDEX('الحضور والانصراف'!$J$2:$J$3001,MATCH($A11&amp;"|"&amp;$B$3,'الحضور والانصراف'!$U$2:$U$3001,0))),""))</f>
        <v/>
      </c>
      <c r="F11" s="22" t="str">
        <f aca="false">IF(OR($A11="",$B$3=""),"",IFERROR(IF(INDEX('الحضور والانصراف'!$K$2:$K$3001,MATCH($A11&amp;"|"&amp;$B$3,'الحضور والانصراف'!$U$2:$U$3001,0))="","",INDEX('الحضور والانصراف'!$K$2:$K$3001,MATCH($A11&amp;"|"&amp;$B$3,'الحضور والانصراف'!$U$2:$U$3001,0))),""))</f>
        <v/>
      </c>
      <c r="G11" s="22" t="str">
        <f aca="false">IF(OR($A11="",$B$3=""),"",IFERROR(IF(INDEX('الحضور والانصراف'!$M$2:$M$3001,MATCH($A11&amp;"|"&amp;$B$3,'الحضور والانصراف'!$U$2:$U$3001,0))="","",INDEX('الحضور والانصراف'!$M$2:$M$3001,MATCH($A11&amp;"|"&amp;$B$3,'الحضور والانصراف'!$U$2:$U$3001,0))),""))</f>
        <v/>
      </c>
      <c r="H11" s="23" t="str">
        <f aca="false">IF(OR($A11="",$B$3=""),"",IFERROR(INDEX('الحضور والانصراف'!$P$2:$P$3001,MATCH($A11&amp;"|"&amp;$B$3,'الحضور والانصراف'!$U$2:$U$3001,0)),IF(COUNTIFS(الإجازات!$A$2:$A$1001,$B$3,الإجازات!$D$2:$D$1001,"&lt;="&amp;$A11,الإجازات!$E$2:$E$1001,"&gt;="&amp;$A11,الإجازات!$G$2:$G$1001,"مقبولة")&gt;0,LOOKUP(2,1/((الإجازات!$A$2:$A$1001=$B$3)*(الإجازات!$D$2:$D$1001&lt;=$A11)*(الإجازات!$E$2:$E$1001&gt;=$A11)*(الإجازات!$G$2:$G$1001="مقبولة")),الإجازات!$C$2:$C$1001),IF(WEEKDAY($A11)=الإعدادات!$B$11,"راحة أسبوعية","لا يوجد تسجيل"))))</f>
        <v>لا يوجد تسجيل</v>
      </c>
      <c r="I11" s="23" t="str">
        <f aca="false">IF(OR($A11="",$B$3=""),"",IFERROR(INDEX('الحضور والانصراف'!$T$2:$T$3001,MATCH($A11&amp;"|"&amp;$B$3,'الحضور والانصراف'!$U$2:$U$3001,0))&amp;"",""))</f>
        <v/>
      </c>
    </row>
    <row r="12" customFormat="false" ht="15" hidden="false" customHeight="false" outlineLevel="0" collapsed="false">
      <c r="A12" s="40" t="n">
        <f aca="false">IF(2&gt;DAY($K$4),"",DATE(YEAR($H$3),MONTH($H$3),2))</f>
        <v>46297</v>
      </c>
      <c r="B12" s="23" t="str">
        <f aca="false">IF($A12="","",CHOOSE(WEEKDAY($A12),"الأحد","الإثنين","الثلاثاء","الأربعاء","الخميس","الجمعة","السبت"))</f>
        <v>الجمعة</v>
      </c>
      <c r="C12" s="41" t="str">
        <f aca="false">IF(OR($A12="",$B$3=""),"",IFERROR(IF(INDEX('الحضور والانصراف'!$H$2:$H$3001,MATCH($A12&amp;"|"&amp;$B$3,'الحضور والانصراف'!$U$2:$U$3001,0))="","",INDEX('الحضور والانصراف'!$H$2:$H$3001,MATCH($A12&amp;"|"&amp;$B$3,'الحضور والانصراف'!$U$2:$U$3001,0))),""))</f>
        <v/>
      </c>
      <c r="D12" s="41" t="str">
        <f aca="false">IF(OR($A12="",$B$3=""),"",IFERROR(IF(INDEX('الحضور والانصراف'!$I$2:$I$3001,MATCH($A12&amp;"|"&amp;$B$3,'الحضور والانصراف'!$U$2:$U$3001,0))="","",INDEX('الحضور والانصراف'!$I$2:$I$3001,MATCH($A12&amp;"|"&amp;$B$3,'الحضور والانصراف'!$U$2:$U$3001,0))),""))</f>
        <v/>
      </c>
      <c r="E12" s="21" t="str">
        <f aca="false">IF(OR($A12="",$B$3=""),"",IFERROR(IF(INDEX('الحضور والانصراف'!$J$2:$J$3001,MATCH($A12&amp;"|"&amp;$B$3,'الحضور والانصراف'!$U$2:$U$3001,0))="","",INDEX('الحضور والانصراف'!$J$2:$J$3001,MATCH($A12&amp;"|"&amp;$B$3,'الحضور والانصراف'!$U$2:$U$3001,0))),""))</f>
        <v/>
      </c>
      <c r="F12" s="22" t="str">
        <f aca="false">IF(OR($A12="",$B$3=""),"",IFERROR(IF(INDEX('الحضور والانصراف'!$K$2:$K$3001,MATCH($A12&amp;"|"&amp;$B$3,'الحضور والانصراف'!$U$2:$U$3001,0))="","",INDEX('الحضور والانصراف'!$K$2:$K$3001,MATCH($A12&amp;"|"&amp;$B$3,'الحضور والانصراف'!$U$2:$U$3001,0))),""))</f>
        <v/>
      </c>
      <c r="G12" s="22" t="str">
        <f aca="false">IF(OR($A12="",$B$3=""),"",IFERROR(IF(INDEX('الحضور والانصراف'!$M$2:$M$3001,MATCH($A12&amp;"|"&amp;$B$3,'الحضور والانصراف'!$U$2:$U$3001,0))="","",INDEX('الحضور والانصراف'!$M$2:$M$3001,MATCH($A12&amp;"|"&amp;$B$3,'الحضور والانصراف'!$U$2:$U$3001,0))),""))</f>
        <v/>
      </c>
      <c r="H12" s="23" t="str">
        <f aca="false">IF(OR($A12="",$B$3=""),"",IFERROR(INDEX('الحضور والانصراف'!$P$2:$P$3001,MATCH($A12&amp;"|"&amp;$B$3,'الحضور والانصراف'!$U$2:$U$3001,0)),IF(COUNTIFS(الإجازات!$A$2:$A$1001,$B$3,الإجازات!$D$2:$D$1001,"&lt;="&amp;$A12,الإجازات!$E$2:$E$1001,"&gt;="&amp;$A12,الإجازات!$G$2:$G$1001,"مقبولة")&gt;0,LOOKUP(2,1/((الإجازات!$A$2:$A$1001=$B$3)*(الإجازات!$D$2:$D$1001&lt;=$A12)*(الإجازات!$E$2:$E$1001&gt;=$A12)*(الإجازات!$G$2:$G$1001="مقبولة")),الإجازات!$C$2:$C$1001),IF(WEEKDAY($A12)=الإعدادات!$B$11,"راحة أسبوعية","لا يوجد تسجيل"))))</f>
        <v>راحة أسبوعية</v>
      </c>
      <c r="I12" s="23" t="str">
        <f aca="false">IF(OR($A12="",$B$3=""),"",IFERROR(INDEX('الحضور والانصراف'!$T$2:$T$3001,MATCH($A12&amp;"|"&amp;$B$3,'الحضور والانصراف'!$U$2:$U$3001,0))&amp;"",""))</f>
        <v/>
      </c>
    </row>
    <row r="13" customFormat="false" ht="15" hidden="false" customHeight="false" outlineLevel="0" collapsed="false">
      <c r="A13" s="40" t="n">
        <f aca="false">IF(3&gt;DAY($K$4),"",DATE(YEAR($H$3),MONTH($H$3),3))</f>
        <v>46298</v>
      </c>
      <c r="B13" s="23" t="str">
        <f aca="false">IF($A13="","",CHOOSE(WEEKDAY($A13),"الأحد","الإثنين","الثلاثاء","الأربعاء","الخميس","الجمعة","السبت"))</f>
        <v>السبت</v>
      </c>
      <c r="C13" s="41" t="str">
        <f aca="false">IF(OR($A13="",$B$3=""),"",IFERROR(IF(INDEX('الحضور والانصراف'!$H$2:$H$3001,MATCH($A13&amp;"|"&amp;$B$3,'الحضور والانصراف'!$U$2:$U$3001,0))="","",INDEX('الحضور والانصراف'!$H$2:$H$3001,MATCH($A13&amp;"|"&amp;$B$3,'الحضور والانصراف'!$U$2:$U$3001,0))),""))</f>
        <v/>
      </c>
      <c r="D13" s="41" t="str">
        <f aca="false">IF(OR($A13="",$B$3=""),"",IFERROR(IF(INDEX('الحضور والانصراف'!$I$2:$I$3001,MATCH($A13&amp;"|"&amp;$B$3,'الحضور والانصراف'!$U$2:$U$3001,0))="","",INDEX('الحضور والانصراف'!$I$2:$I$3001,MATCH($A13&amp;"|"&amp;$B$3,'الحضور والانصراف'!$U$2:$U$3001,0))),""))</f>
        <v/>
      </c>
      <c r="E13" s="21" t="str">
        <f aca="false">IF(OR($A13="",$B$3=""),"",IFERROR(IF(INDEX('الحضور والانصراف'!$J$2:$J$3001,MATCH($A13&amp;"|"&amp;$B$3,'الحضور والانصراف'!$U$2:$U$3001,0))="","",INDEX('الحضور والانصراف'!$J$2:$J$3001,MATCH($A13&amp;"|"&amp;$B$3,'الحضور والانصراف'!$U$2:$U$3001,0))),""))</f>
        <v/>
      </c>
      <c r="F13" s="22" t="str">
        <f aca="false">IF(OR($A13="",$B$3=""),"",IFERROR(IF(INDEX('الحضور والانصراف'!$K$2:$K$3001,MATCH($A13&amp;"|"&amp;$B$3,'الحضور والانصراف'!$U$2:$U$3001,0))="","",INDEX('الحضور والانصراف'!$K$2:$K$3001,MATCH($A13&amp;"|"&amp;$B$3,'الحضور والانصراف'!$U$2:$U$3001,0))),""))</f>
        <v/>
      </c>
      <c r="G13" s="22" t="str">
        <f aca="false">IF(OR($A13="",$B$3=""),"",IFERROR(IF(INDEX('الحضور والانصراف'!$M$2:$M$3001,MATCH($A13&amp;"|"&amp;$B$3,'الحضور والانصراف'!$U$2:$U$3001,0))="","",INDEX('الحضور والانصراف'!$M$2:$M$3001,MATCH($A13&amp;"|"&amp;$B$3,'الحضور والانصراف'!$U$2:$U$3001,0))),""))</f>
        <v/>
      </c>
      <c r="H13" s="23" t="str">
        <f aca="false">IF(OR($A13="",$B$3=""),"",IFERROR(INDEX('الحضور والانصراف'!$P$2:$P$3001,MATCH($A13&amp;"|"&amp;$B$3,'الحضور والانصراف'!$U$2:$U$3001,0)),IF(COUNTIFS(الإجازات!$A$2:$A$1001,$B$3,الإجازات!$D$2:$D$1001,"&lt;="&amp;$A13,الإجازات!$E$2:$E$1001,"&gt;="&amp;$A13,الإجازات!$G$2:$G$1001,"مقبولة")&gt;0,LOOKUP(2,1/((الإجازات!$A$2:$A$1001=$B$3)*(الإجازات!$D$2:$D$1001&lt;=$A13)*(الإجازات!$E$2:$E$1001&gt;=$A13)*(الإجازات!$G$2:$G$1001="مقبولة")),الإجازات!$C$2:$C$1001),IF(WEEKDAY($A13)=الإعدادات!$B$11,"راحة أسبوعية","لا يوجد تسجيل"))))</f>
        <v>لا يوجد تسجيل</v>
      </c>
      <c r="I13" s="23" t="str">
        <f aca="false">IF(OR($A13="",$B$3=""),"",IFERROR(INDEX('الحضور والانصراف'!$T$2:$T$3001,MATCH($A13&amp;"|"&amp;$B$3,'الحضور والانصراف'!$U$2:$U$3001,0))&amp;"",""))</f>
        <v/>
      </c>
    </row>
    <row r="14" customFormat="false" ht="15" hidden="false" customHeight="false" outlineLevel="0" collapsed="false">
      <c r="A14" s="40" t="n">
        <f aca="false">IF(4&gt;DAY($K$4),"",DATE(YEAR($H$3),MONTH($H$3),4))</f>
        <v>46299</v>
      </c>
      <c r="B14" s="23" t="str">
        <f aca="false">IF($A14="","",CHOOSE(WEEKDAY($A14),"الأحد","الإثنين","الثلاثاء","الأربعاء","الخميس","الجمعة","السبت"))</f>
        <v>الأحد</v>
      </c>
      <c r="C14" s="41" t="str">
        <f aca="false">IF(OR($A14="",$B$3=""),"",IFERROR(IF(INDEX('الحضور والانصراف'!$H$2:$H$3001,MATCH($A14&amp;"|"&amp;$B$3,'الحضور والانصراف'!$U$2:$U$3001,0))="","",INDEX('الحضور والانصراف'!$H$2:$H$3001,MATCH($A14&amp;"|"&amp;$B$3,'الحضور والانصراف'!$U$2:$U$3001,0))),""))</f>
        <v/>
      </c>
      <c r="D14" s="41" t="str">
        <f aca="false">IF(OR($A14="",$B$3=""),"",IFERROR(IF(INDEX('الحضور والانصراف'!$I$2:$I$3001,MATCH($A14&amp;"|"&amp;$B$3,'الحضور والانصراف'!$U$2:$U$3001,0))="","",INDEX('الحضور والانصراف'!$I$2:$I$3001,MATCH($A14&amp;"|"&amp;$B$3,'الحضور والانصراف'!$U$2:$U$3001,0))),""))</f>
        <v/>
      </c>
      <c r="E14" s="21" t="str">
        <f aca="false">IF(OR($A14="",$B$3=""),"",IFERROR(IF(INDEX('الحضور والانصراف'!$J$2:$J$3001,MATCH($A14&amp;"|"&amp;$B$3,'الحضور والانصراف'!$U$2:$U$3001,0))="","",INDEX('الحضور والانصراف'!$J$2:$J$3001,MATCH($A14&amp;"|"&amp;$B$3,'الحضور والانصراف'!$U$2:$U$3001,0))),""))</f>
        <v/>
      </c>
      <c r="F14" s="22" t="str">
        <f aca="false">IF(OR($A14="",$B$3=""),"",IFERROR(IF(INDEX('الحضور والانصراف'!$K$2:$K$3001,MATCH($A14&amp;"|"&amp;$B$3,'الحضور والانصراف'!$U$2:$U$3001,0))="","",INDEX('الحضور والانصراف'!$K$2:$K$3001,MATCH($A14&amp;"|"&amp;$B$3,'الحضور والانصراف'!$U$2:$U$3001,0))),""))</f>
        <v/>
      </c>
      <c r="G14" s="22" t="str">
        <f aca="false">IF(OR($A14="",$B$3=""),"",IFERROR(IF(INDEX('الحضور والانصراف'!$M$2:$M$3001,MATCH($A14&amp;"|"&amp;$B$3,'الحضور والانصراف'!$U$2:$U$3001,0))="","",INDEX('الحضور والانصراف'!$M$2:$M$3001,MATCH($A14&amp;"|"&amp;$B$3,'الحضور والانصراف'!$U$2:$U$3001,0))),""))</f>
        <v/>
      </c>
      <c r="H14" s="23" t="str">
        <f aca="false">IF(OR($A14="",$B$3=""),"",IFERROR(INDEX('الحضور والانصراف'!$P$2:$P$3001,MATCH($A14&amp;"|"&amp;$B$3,'الحضور والانصراف'!$U$2:$U$3001,0)),IF(COUNTIFS(الإجازات!$A$2:$A$1001,$B$3,الإجازات!$D$2:$D$1001,"&lt;="&amp;$A14,الإجازات!$E$2:$E$1001,"&gt;="&amp;$A14,الإجازات!$G$2:$G$1001,"مقبولة")&gt;0,LOOKUP(2,1/((الإجازات!$A$2:$A$1001=$B$3)*(الإجازات!$D$2:$D$1001&lt;=$A14)*(الإجازات!$E$2:$E$1001&gt;=$A14)*(الإجازات!$G$2:$G$1001="مقبولة")),الإجازات!$C$2:$C$1001),IF(WEEKDAY($A14)=الإعدادات!$B$11,"راحة أسبوعية","لا يوجد تسجيل"))))</f>
        <v>لا يوجد تسجيل</v>
      </c>
      <c r="I14" s="23" t="str">
        <f aca="false">IF(OR($A14="",$B$3=""),"",IFERROR(INDEX('الحضور والانصراف'!$T$2:$T$3001,MATCH($A14&amp;"|"&amp;$B$3,'الحضور والانصراف'!$U$2:$U$3001,0))&amp;"",""))</f>
        <v/>
      </c>
    </row>
    <row r="15" customFormat="false" ht="15" hidden="false" customHeight="false" outlineLevel="0" collapsed="false">
      <c r="A15" s="40" t="n">
        <f aca="false">IF(5&gt;DAY($K$4),"",DATE(YEAR($H$3),MONTH($H$3),5))</f>
        <v>46300</v>
      </c>
      <c r="B15" s="23" t="str">
        <f aca="false">IF($A15="","",CHOOSE(WEEKDAY($A15),"الأحد","الإثنين","الثلاثاء","الأربعاء","الخميس","الجمعة","السبت"))</f>
        <v>الإثنين</v>
      </c>
      <c r="C15" s="41" t="str">
        <f aca="false">IF(OR($A15="",$B$3=""),"",IFERROR(IF(INDEX('الحضور والانصراف'!$H$2:$H$3001,MATCH($A15&amp;"|"&amp;$B$3,'الحضور والانصراف'!$U$2:$U$3001,0))="","",INDEX('الحضور والانصراف'!$H$2:$H$3001,MATCH($A15&amp;"|"&amp;$B$3,'الحضور والانصراف'!$U$2:$U$3001,0))),""))</f>
        <v/>
      </c>
      <c r="D15" s="41" t="str">
        <f aca="false">IF(OR($A15="",$B$3=""),"",IFERROR(IF(INDEX('الحضور والانصراف'!$I$2:$I$3001,MATCH($A15&amp;"|"&amp;$B$3,'الحضور والانصراف'!$U$2:$U$3001,0))="","",INDEX('الحضور والانصراف'!$I$2:$I$3001,MATCH($A15&amp;"|"&amp;$B$3,'الحضور والانصراف'!$U$2:$U$3001,0))),""))</f>
        <v/>
      </c>
      <c r="E15" s="21" t="str">
        <f aca="false">IF(OR($A15="",$B$3=""),"",IFERROR(IF(INDEX('الحضور والانصراف'!$J$2:$J$3001,MATCH($A15&amp;"|"&amp;$B$3,'الحضور والانصراف'!$U$2:$U$3001,0))="","",INDEX('الحضور والانصراف'!$J$2:$J$3001,MATCH($A15&amp;"|"&amp;$B$3,'الحضور والانصراف'!$U$2:$U$3001,0))),""))</f>
        <v/>
      </c>
      <c r="F15" s="22" t="str">
        <f aca="false">IF(OR($A15="",$B$3=""),"",IFERROR(IF(INDEX('الحضور والانصراف'!$K$2:$K$3001,MATCH($A15&amp;"|"&amp;$B$3,'الحضور والانصراف'!$U$2:$U$3001,0))="","",INDEX('الحضور والانصراف'!$K$2:$K$3001,MATCH($A15&amp;"|"&amp;$B$3,'الحضور والانصراف'!$U$2:$U$3001,0))),""))</f>
        <v/>
      </c>
      <c r="G15" s="22" t="str">
        <f aca="false">IF(OR($A15="",$B$3=""),"",IFERROR(IF(INDEX('الحضور والانصراف'!$M$2:$M$3001,MATCH($A15&amp;"|"&amp;$B$3,'الحضور والانصراف'!$U$2:$U$3001,0))="","",INDEX('الحضور والانصراف'!$M$2:$M$3001,MATCH($A15&amp;"|"&amp;$B$3,'الحضور والانصراف'!$U$2:$U$3001,0))),""))</f>
        <v/>
      </c>
      <c r="H15" s="23" t="str">
        <f aca="false">IF(OR($A15="",$B$3=""),"",IFERROR(INDEX('الحضور والانصراف'!$P$2:$P$3001,MATCH($A15&amp;"|"&amp;$B$3,'الحضور والانصراف'!$U$2:$U$3001,0)),IF(COUNTIFS(الإجازات!$A$2:$A$1001,$B$3,الإجازات!$D$2:$D$1001,"&lt;="&amp;$A15,الإجازات!$E$2:$E$1001,"&gt;="&amp;$A15,الإجازات!$G$2:$G$1001,"مقبولة")&gt;0,LOOKUP(2,1/((الإجازات!$A$2:$A$1001=$B$3)*(الإجازات!$D$2:$D$1001&lt;=$A15)*(الإجازات!$E$2:$E$1001&gt;=$A15)*(الإجازات!$G$2:$G$1001="مقبولة")),الإجازات!$C$2:$C$1001),IF(WEEKDAY($A15)=الإعدادات!$B$11,"راحة أسبوعية","لا يوجد تسجيل"))))</f>
        <v>لا يوجد تسجيل</v>
      </c>
      <c r="I15" s="23" t="str">
        <f aca="false">IF(OR($A15="",$B$3=""),"",IFERROR(INDEX('الحضور والانصراف'!$T$2:$T$3001,MATCH($A15&amp;"|"&amp;$B$3,'الحضور والانصراف'!$U$2:$U$3001,0))&amp;"",""))</f>
        <v/>
      </c>
    </row>
    <row r="16" customFormat="false" ht="15" hidden="false" customHeight="false" outlineLevel="0" collapsed="false">
      <c r="A16" s="40" t="n">
        <f aca="false">IF(6&gt;DAY($K$4),"",DATE(YEAR($H$3),MONTH($H$3),6))</f>
        <v>46301</v>
      </c>
      <c r="B16" s="23" t="str">
        <f aca="false">IF($A16="","",CHOOSE(WEEKDAY($A16),"الأحد","الإثنين","الثلاثاء","الأربعاء","الخميس","الجمعة","السبت"))</f>
        <v>الثلاثاء</v>
      </c>
      <c r="C16" s="41" t="str">
        <f aca="false">IF(OR($A16="",$B$3=""),"",IFERROR(IF(INDEX('الحضور والانصراف'!$H$2:$H$3001,MATCH($A16&amp;"|"&amp;$B$3,'الحضور والانصراف'!$U$2:$U$3001,0))="","",INDEX('الحضور والانصراف'!$H$2:$H$3001,MATCH($A16&amp;"|"&amp;$B$3,'الحضور والانصراف'!$U$2:$U$3001,0))),""))</f>
        <v/>
      </c>
      <c r="D16" s="41" t="str">
        <f aca="false">IF(OR($A16="",$B$3=""),"",IFERROR(IF(INDEX('الحضور والانصراف'!$I$2:$I$3001,MATCH($A16&amp;"|"&amp;$B$3,'الحضور والانصراف'!$U$2:$U$3001,0))="","",INDEX('الحضور والانصراف'!$I$2:$I$3001,MATCH($A16&amp;"|"&amp;$B$3,'الحضور والانصراف'!$U$2:$U$3001,0))),""))</f>
        <v/>
      </c>
      <c r="E16" s="21" t="str">
        <f aca="false">IF(OR($A16="",$B$3=""),"",IFERROR(IF(INDEX('الحضور والانصراف'!$J$2:$J$3001,MATCH($A16&amp;"|"&amp;$B$3,'الحضور والانصراف'!$U$2:$U$3001,0))="","",INDEX('الحضور والانصراف'!$J$2:$J$3001,MATCH($A16&amp;"|"&amp;$B$3,'الحضور والانصراف'!$U$2:$U$3001,0))),""))</f>
        <v/>
      </c>
      <c r="F16" s="22" t="str">
        <f aca="false">IF(OR($A16="",$B$3=""),"",IFERROR(IF(INDEX('الحضور والانصراف'!$K$2:$K$3001,MATCH($A16&amp;"|"&amp;$B$3,'الحضور والانصراف'!$U$2:$U$3001,0))="","",INDEX('الحضور والانصراف'!$K$2:$K$3001,MATCH($A16&amp;"|"&amp;$B$3,'الحضور والانصراف'!$U$2:$U$3001,0))),""))</f>
        <v/>
      </c>
      <c r="G16" s="22" t="str">
        <f aca="false">IF(OR($A16="",$B$3=""),"",IFERROR(IF(INDEX('الحضور والانصراف'!$M$2:$M$3001,MATCH($A16&amp;"|"&amp;$B$3,'الحضور والانصراف'!$U$2:$U$3001,0))="","",INDEX('الحضور والانصراف'!$M$2:$M$3001,MATCH($A16&amp;"|"&amp;$B$3,'الحضور والانصراف'!$U$2:$U$3001,0))),""))</f>
        <v/>
      </c>
      <c r="H16" s="23" t="str">
        <f aca="false">IF(OR($A16="",$B$3=""),"",IFERROR(INDEX('الحضور والانصراف'!$P$2:$P$3001,MATCH($A16&amp;"|"&amp;$B$3,'الحضور والانصراف'!$U$2:$U$3001,0)),IF(COUNTIFS(الإجازات!$A$2:$A$1001,$B$3,الإجازات!$D$2:$D$1001,"&lt;="&amp;$A16,الإجازات!$E$2:$E$1001,"&gt;="&amp;$A16,الإجازات!$G$2:$G$1001,"مقبولة")&gt;0,LOOKUP(2,1/((الإجازات!$A$2:$A$1001=$B$3)*(الإجازات!$D$2:$D$1001&lt;=$A16)*(الإجازات!$E$2:$E$1001&gt;=$A16)*(الإجازات!$G$2:$G$1001="مقبولة")),الإجازات!$C$2:$C$1001),IF(WEEKDAY($A16)=الإعدادات!$B$11,"راحة أسبوعية","لا يوجد تسجيل"))))</f>
        <v>لا يوجد تسجيل</v>
      </c>
      <c r="I16" s="23" t="str">
        <f aca="false">IF(OR($A16="",$B$3=""),"",IFERROR(INDEX('الحضور والانصراف'!$T$2:$T$3001,MATCH($A16&amp;"|"&amp;$B$3,'الحضور والانصراف'!$U$2:$U$3001,0))&amp;"",""))</f>
        <v/>
      </c>
    </row>
    <row r="17" customFormat="false" ht="15" hidden="false" customHeight="false" outlineLevel="0" collapsed="false">
      <c r="A17" s="40" t="n">
        <f aca="false">IF(7&gt;DAY($K$4),"",DATE(YEAR($H$3),MONTH($H$3),7))</f>
        <v>46302</v>
      </c>
      <c r="B17" s="23" t="str">
        <f aca="false">IF($A17="","",CHOOSE(WEEKDAY($A17),"الأحد","الإثنين","الثلاثاء","الأربعاء","الخميس","الجمعة","السبت"))</f>
        <v>الأربعاء</v>
      </c>
      <c r="C17" s="41" t="str">
        <f aca="false">IF(OR($A17="",$B$3=""),"",IFERROR(IF(INDEX('الحضور والانصراف'!$H$2:$H$3001,MATCH($A17&amp;"|"&amp;$B$3,'الحضور والانصراف'!$U$2:$U$3001,0))="","",INDEX('الحضور والانصراف'!$H$2:$H$3001,MATCH($A17&amp;"|"&amp;$B$3,'الحضور والانصراف'!$U$2:$U$3001,0))),""))</f>
        <v/>
      </c>
      <c r="D17" s="41" t="str">
        <f aca="false">IF(OR($A17="",$B$3=""),"",IFERROR(IF(INDEX('الحضور والانصراف'!$I$2:$I$3001,MATCH($A17&amp;"|"&amp;$B$3,'الحضور والانصراف'!$U$2:$U$3001,0))="","",INDEX('الحضور والانصراف'!$I$2:$I$3001,MATCH($A17&amp;"|"&amp;$B$3,'الحضور والانصراف'!$U$2:$U$3001,0))),""))</f>
        <v/>
      </c>
      <c r="E17" s="21" t="str">
        <f aca="false">IF(OR($A17="",$B$3=""),"",IFERROR(IF(INDEX('الحضور والانصراف'!$J$2:$J$3001,MATCH($A17&amp;"|"&amp;$B$3,'الحضور والانصراف'!$U$2:$U$3001,0))="","",INDEX('الحضور والانصراف'!$J$2:$J$3001,MATCH($A17&amp;"|"&amp;$B$3,'الحضور والانصراف'!$U$2:$U$3001,0))),""))</f>
        <v/>
      </c>
      <c r="F17" s="22" t="str">
        <f aca="false">IF(OR($A17="",$B$3=""),"",IFERROR(IF(INDEX('الحضور والانصراف'!$K$2:$K$3001,MATCH($A17&amp;"|"&amp;$B$3,'الحضور والانصراف'!$U$2:$U$3001,0))="","",INDEX('الحضور والانصراف'!$K$2:$K$3001,MATCH($A17&amp;"|"&amp;$B$3,'الحضور والانصراف'!$U$2:$U$3001,0))),""))</f>
        <v/>
      </c>
      <c r="G17" s="22" t="str">
        <f aca="false">IF(OR($A17="",$B$3=""),"",IFERROR(IF(INDEX('الحضور والانصراف'!$M$2:$M$3001,MATCH($A17&amp;"|"&amp;$B$3,'الحضور والانصراف'!$U$2:$U$3001,0))="","",INDEX('الحضور والانصراف'!$M$2:$M$3001,MATCH($A17&amp;"|"&amp;$B$3,'الحضور والانصراف'!$U$2:$U$3001,0))),""))</f>
        <v/>
      </c>
      <c r="H17" s="23" t="str">
        <f aca="false">IF(OR($A17="",$B$3=""),"",IFERROR(INDEX('الحضور والانصراف'!$P$2:$P$3001,MATCH($A17&amp;"|"&amp;$B$3,'الحضور والانصراف'!$U$2:$U$3001,0)),IF(COUNTIFS(الإجازات!$A$2:$A$1001,$B$3,الإجازات!$D$2:$D$1001,"&lt;="&amp;$A17,الإجازات!$E$2:$E$1001,"&gt;="&amp;$A17,الإجازات!$G$2:$G$1001,"مقبولة")&gt;0,LOOKUP(2,1/((الإجازات!$A$2:$A$1001=$B$3)*(الإجازات!$D$2:$D$1001&lt;=$A17)*(الإجازات!$E$2:$E$1001&gt;=$A17)*(الإجازات!$G$2:$G$1001="مقبولة")),الإجازات!$C$2:$C$1001),IF(WEEKDAY($A17)=الإعدادات!$B$11,"راحة أسبوعية","لا يوجد تسجيل"))))</f>
        <v>لا يوجد تسجيل</v>
      </c>
      <c r="I17" s="23" t="str">
        <f aca="false">IF(OR($A17="",$B$3=""),"",IFERROR(INDEX('الحضور والانصراف'!$T$2:$T$3001,MATCH($A17&amp;"|"&amp;$B$3,'الحضور والانصراف'!$U$2:$U$3001,0))&amp;"",""))</f>
        <v/>
      </c>
    </row>
    <row r="18" customFormat="false" ht="15" hidden="false" customHeight="false" outlineLevel="0" collapsed="false">
      <c r="A18" s="40" t="n">
        <f aca="false">IF(8&gt;DAY($K$4),"",DATE(YEAR($H$3),MONTH($H$3),8))</f>
        <v>46303</v>
      </c>
      <c r="B18" s="23" t="str">
        <f aca="false">IF($A18="","",CHOOSE(WEEKDAY($A18),"الأحد","الإثنين","الثلاثاء","الأربعاء","الخميس","الجمعة","السبت"))</f>
        <v>الخميس</v>
      </c>
      <c r="C18" s="41" t="str">
        <f aca="false">IF(OR($A18="",$B$3=""),"",IFERROR(IF(INDEX('الحضور والانصراف'!$H$2:$H$3001,MATCH($A18&amp;"|"&amp;$B$3,'الحضور والانصراف'!$U$2:$U$3001,0))="","",INDEX('الحضور والانصراف'!$H$2:$H$3001,MATCH($A18&amp;"|"&amp;$B$3,'الحضور والانصراف'!$U$2:$U$3001,0))),""))</f>
        <v/>
      </c>
      <c r="D18" s="41" t="str">
        <f aca="false">IF(OR($A18="",$B$3=""),"",IFERROR(IF(INDEX('الحضور والانصراف'!$I$2:$I$3001,MATCH($A18&amp;"|"&amp;$B$3,'الحضور والانصراف'!$U$2:$U$3001,0))="","",INDEX('الحضور والانصراف'!$I$2:$I$3001,MATCH($A18&amp;"|"&amp;$B$3,'الحضور والانصراف'!$U$2:$U$3001,0))),""))</f>
        <v/>
      </c>
      <c r="E18" s="21" t="str">
        <f aca="false">IF(OR($A18="",$B$3=""),"",IFERROR(IF(INDEX('الحضور والانصراف'!$J$2:$J$3001,MATCH($A18&amp;"|"&amp;$B$3,'الحضور والانصراف'!$U$2:$U$3001,0))="","",INDEX('الحضور والانصراف'!$J$2:$J$3001,MATCH($A18&amp;"|"&amp;$B$3,'الحضور والانصراف'!$U$2:$U$3001,0))),""))</f>
        <v/>
      </c>
      <c r="F18" s="22" t="str">
        <f aca="false">IF(OR($A18="",$B$3=""),"",IFERROR(IF(INDEX('الحضور والانصراف'!$K$2:$K$3001,MATCH($A18&amp;"|"&amp;$B$3,'الحضور والانصراف'!$U$2:$U$3001,0))="","",INDEX('الحضور والانصراف'!$K$2:$K$3001,MATCH($A18&amp;"|"&amp;$B$3,'الحضور والانصراف'!$U$2:$U$3001,0))),""))</f>
        <v/>
      </c>
      <c r="G18" s="22" t="str">
        <f aca="false">IF(OR($A18="",$B$3=""),"",IFERROR(IF(INDEX('الحضور والانصراف'!$M$2:$M$3001,MATCH($A18&amp;"|"&amp;$B$3,'الحضور والانصراف'!$U$2:$U$3001,0))="","",INDEX('الحضور والانصراف'!$M$2:$M$3001,MATCH($A18&amp;"|"&amp;$B$3,'الحضور والانصراف'!$U$2:$U$3001,0))),""))</f>
        <v/>
      </c>
      <c r="H18" s="23" t="str">
        <f aca="false">IF(OR($A18="",$B$3=""),"",IFERROR(INDEX('الحضور والانصراف'!$P$2:$P$3001,MATCH($A18&amp;"|"&amp;$B$3,'الحضور والانصراف'!$U$2:$U$3001,0)),IF(COUNTIFS(الإجازات!$A$2:$A$1001,$B$3,الإجازات!$D$2:$D$1001,"&lt;="&amp;$A18,الإجازات!$E$2:$E$1001,"&gt;="&amp;$A18,الإجازات!$G$2:$G$1001,"مقبولة")&gt;0,LOOKUP(2,1/((الإجازات!$A$2:$A$1001=$B$3)*(الإجازات!$D$2:$D$1001&lt;=$A18)*(الإجازات!$E$2:$E$1001&gt;=$A18)*(الإجازات!$G$2:$G$1001="مقبولة")),الإجازات!$C$2:$C$1001),IF(WEEKDAY($A18)=الإعدادات!$B$11,"راحة أسبوعية","لا يوجد تسجيل"))))</f>
        <v>لا يوجد تسجيل</v>
      </c>
      <c r="I18" s="23" t="str">
        <f aca="false">IF(OR($A18="",$B$3=""),"",IFERROR(INDEX('الحضور والانصراف'!$T$2:$T$3001,MATCH($A18&amp;"|"&amp;$B$3,'الحضور والانصراف'!$U$2:$U$3001,0))&amp;"",""))</f>
        <v/>
      </c>
    </row>
    <row r="19" customFormat="false" ht="15" hidden="false" customHeight="false" outlineLevel="0" collapsed="false">
      <c r="A19" s="40" t="n">
        <f aca="false">IF(9&gt;DAY($K$4),"",DATE(YEAR($H$3),MONTH($H$3),9))</f>
        <v>46304</v>
      </c>
      <c r="B19" s="23" t="str">
        <f aca="false">IF($A19="","",CHOOSE(WEEKDAY($A19),"الأحد","الإثنين","الثلاثاء","الأربعاء","الخميس","الجمعة","السبت"))</f>
        <v>الجمعة</v>
      </c>
      <c r="C19" s="41" t="str">
        <f aca="false">IF(OR($A19="",$B$3=""),"",IFERROR(IF(INDEX('الحضور والانصراف'!$H$2:$H$3001,MATCH($A19&amp;"|"&amp;$B$3,'الحضور والانصراف'!$U$2:$U$3001,0))="","",INDEX('الحضور والانصراف'!$H$2:$H$3001,MATCH($A19&amp;"|"&amp;$B$3,'الحضور والانصراف'!$U$2:$U$3001,0))),""))</f>
        <v/>
      </c>
      <c r="D19" s="41" t="str">
        <f aca="false">IF(OR($A19="",$B$3=""),"",IFERROR(IF(INDEX('الحضور والانصراف'!$I$2:$I$3001,MATCH($A19&amp;"|"&amp;$B$3,'الحضور والانصراف'!$U$2:$U$3001,0))="","",INDEX('الحضور والانصراف'!$I$2:$I$3001,MATCH($A19&amp;"|"&amp;$B$3,'الحضور والانصراف'!$U$2:$U$3001,0))),""))</f>
        <v/>
      </c>
      <c r="E19" s="21" t="str">
        <f aca="false">IF(OR($A19="",$B$3=""),"",IFERROR(IF(INDEX('الحضور والانصراف'!$J$2:$J$3001,MATCH($A19&amp;"|"&amp;$B$3,'الحضور والانصراف'!$U$2:$U$3001,0))="","",INDEX('الحضور والانصراف'!$J$2:$J$3001,MATCH($A19&amp;"|"&amp;$B$3,'الحضور والانصراف'!$U$2:$U$3001,0))),""))</f>
        <v/>
      </c>
      <c r="F19" s="22" t="str">
        <f aca="false">IF(OR($A19="",$B$3=""),"",IFERROR(IF(INDEX('الحضور والانصراف'!$K$2:$K$3001,MATCH($A19&amp;"|"&amp;$B$3,'الحضور والانصراف'!$U$2:$U$3001,0))="","",INDEX('الحضور والانصراف'!$K$2:$K$3001,MATCH($A19&amp;"|"&amp;$B$3,'الحضور والانصراف'!$U$2:$U$3001,0))),""))</f>
        <v/>
      </c>
      <c r="G19" s="22" t="str">
        <f aca="false">IF(OR($A19="",$B$3=""),"",IFERROR(IF(INDEX('الحضور والانصراف'!$M$2:$M$3001,MATCH($A19&amp;"|"&amp;$B$3,'الحضور والانصراف'!$U$2:$U$3001,0))="","",INDEX('الحضور والانصراف'!$M$2:$M$3001,MATCH($A19&amp;"|"&amp;$B$3,'الحضور والانصراف'!$U$2:$U$3001,0))),""))</f>
        <v/>
      </c>
      <c r="H19" s="23" t="str">
        <f aca="false">IF(OR($A19="",$B$3=""),"",IFERROR(INDEX('الحضور والانصراف'!$P$2:$P$3001,MATCH($A19&amp;"|"&amp;$B$3,'الحضور والانصراف'!$U$2:$U$3001,0)),IF(COUNTIFS(الإجازات!$A$2:$A$1001,$B$3,الإجازات!$D$2:$D$1001,"&lt;="&amp;$A19,الإجازات!$E$2:$E$1001,"&gt;="&amp;$A19,الإجازات!$G$2:$G$1001,"مقبولة")&gt;0,LOOKUP(2,1/((الإجازات!$A$2:$A$1001=$B$3)*(الإجازات!$D$2:$D$1001&lt;=$A19)*(الإجازات!$E$2:$E$1001&gt;=$A19)*(الإجازات!$G$2:$G$1001="مقبولة")),الإجازات!$C$2:$C$1001),IF(WEEKDAY($A19)=الإعدادات!$B$11,"راحة أسبوعية","لا يوجد تسجيل"))))</f>
        <v>راحة أسبوعية</v>
      </c>
      <c r="I19" s="23" t="str">
        <f aca="false">IF(OR($A19="",$B$3=""),"",IFERROR(INDEX('الحضور والانصراف'!$T$2:$T$3001,MATCH($A19&amp;"|"&amp;$B$3,'الحضور والانصراف'!$U$2:$U$3001,0))&amp;"",""))</f>
        <v/>
      </c>
    </row>
    <row r="20" customFormat="false" ht="15" hidden="false" customHeight="false" outlineLevel="0" collapsed="false">
      <c r="A20" s="40" t="n">
        <f aca="false">IF(10&gt;DAY($K$4),"",DATE(YEAR($H$3),MONTH($H$3),10))</f>
        <v>46305</v>
      </c>
      <c r="B20" s="23" t="str">
        <f aca="false">IF($A20="","",CHOOSE(WEEKDAY($A20),"الأحد","الإثنين","الثلاثاء","الأربعاء","الخميس","الجمعة","السبت"))</f>
        <v>السبت</v>
      </c>
      <c r="C20" s="41" t="str">
        <f aca="false">IF(OR($A20="",$B$3=""),"",IFERROR(IF(INDEX('الحضور والانصراف'!$H$2:$H$3001,MATCH($A20&amp;"|"&amp;$B$3,'الحضور والانصراف'!$U$2:$U$3001,0))="","",INDEX('الحضور والانصراف'!$H$2:$H$3001,MATCH($A20&amp;"|"&amp;$B$3,'الحضور والانصراف'!$U$2:$U$3001,0))),""))</f>
        <v/>
      </c>
      <c r="D20" s="41" t="str">
        <f aca="false">IF(OR($A20="",$B$3=""),"",IFERROR(IF(INDEX('الحضور والانصراف'!$I$2:$I$3001,MATCH($A20&amp;"|"&amp;$B$3,'الحضور والانصراف'!$U$2:$U$3001,0))="","",INDEX('الحضور والانصراف'!$I$2:$I$3001,MATCH($A20&amp;"|"&amp;$B$3,'الحضور والانصراف'!$U$2:$U$3001,0))),""))</f>
        <v/>
      </c>
      <c r="E20" s="21" t="str">
        <f aca="false">IF(OR($A20="",$B$3=""),"",IFERROR(IF(INDEX('الحضور والانصراف'!$J$2:$J$3001,MATCH($A20&amp;"|"&amp;$B$3,'الحضور والانصراف'!$U$2:$U$3001,0))="","",INDEX('الحضور والانصراف'!$J$2:$J$3001,MATCH($A20&amp;"|"&amp;$B$3,'الحضور والانصراف'!$U$2:$U$3001,0))),""))</f>
        <v/>
      </c>
      <c r="F20" s="22" t="str">
        <f aca="false">IF(OR($A20="",$B$3=""),"",IFERROR(IF(INDEX('الحضور والانصراف'!$K$2:$K$3001,MATCH($A20&amp;"|"&amp;$B$3,'الحضور والانصراف'!$U$2:$U$3001,0))="","",INDEX('الحضور والانصراف'!$K$2:$K$3001,MATCH($A20&amp;"|"&amp;$B$3,'الحضور والانصراف'!$U$2:$U$3001,0))),""))</f>
        <v/>
      </c>
      <c r="G20" s="22" t="str">
        <f aca="false">IF(OR($A20="",$B$3=""),"",IFERROR(IF(INDEX('الحضور والانصراف'!$M$2:$M$3001,MATCH($A20&amp;"|"&amp;$B$3,'الحضور والانصراف'!$U$2:$U$3001,0))="","",INDEX('الحضور والانصراف'!$M$2:$M$3001,MATCH($A20&amp;"|"&amp;$B$3,'الحضور والانصراف'!$U$2:$U$3001,0))),""))</f>
        <v/>
      </c>
      <c r="H20" s="23" t="str">
        <f aca="false">IF(OR($A20="",$B$3=""),"",IFERROR(INDEX('الحضور والانصراف'!$P$2:$P$3001,MATCH($A20&amp;"|"&amp;$B$3,'الحضور والانصراف'!$U$2:$U$3001,0)),IF(COUNTIFS(الإجازات!$A$2:$A$1001,$B$3,الإجازات!$D$2:$D$1001,"&lt;="&amp;$A20,الإجازات!$E$2:$E$1001,"&gt;="&amp;$A20,الإجازات!$G$2:$G$1001,"مقبولة")&gt;0,LOOKUP(2,1/((الإجازات!$A$2:$A$1001=$B$3)*(الإجازات!$D$2:$D$1001&lt;=$A20)*(الإجازات!$E$2:$E$1001&gt;=$A20)*(الإجازات!$G$2:$G$1001="مقبولة")),الإجازات!$C$2:$C$1001),IF(WEEKDAY($A20)=الإعدادات!$B$11,"راحة أسبوعية","لا يوجد تسجيل"))))</f>
        <v>لا يوجد تسجيل</v>
      </c>
      <c r="I20" s="23" t="str">
        <f aca="false">IF(OR($A20="",$B$3=""),"",IFERROR(INDEX('الحضور والانصراف'!$T$2:$T$3001,MATCH($A20&amp;"|"&amp;$B$3,'الحضور والانصراف'!$U$2:$U$3001,0))&amp;"",""))</f>
        <v/>
      </c>
    </row>
    <row r="21" customFormat="false" ht="15" hidden="false" customHeight="false" outlineLevel="0" collapsed="false">
      <c r="A21" s="40" t="n">
        <f aca="false">IF(11&gt;DAY($K$4),"",DATE(YEAR($H$3),MONTH($H$3),11))</f>
        <v>46306</v>
      </c>
      <c r="B21" s="23" t="str">
        <f aca="false">IF($A21="","",CHOOSE(WEEKDAY($A21),"الأحد","الإثنين","الثلاثاء","الأربعاء","الخميس","الجمعة","السبت"))</f>
        <v>الأحد</v>
      </c>
      <c r="C21" s="41" t="str">
        <f aca="false">IF(OR($A21="",$B$3=""),"",IFERROR(IF(INDEX('الحضور والانصراف'!$H$2:$H$3001,MATCH($A21&amp;"|"&amp;$B$3,'الحضور والانصراف'!$U$2:$U$3001,0))="","",INDEX('الحضور والانصراف'!$H$2:$H$3001,MATCH($A21&amp;"|"&amp;$B$3,'الحضور والانصراف'!$U$2:$U$3001,0))),""))</f>
        <v/>
      </c>
      <c r="D21" s="41" t="str">
        <f aca="false">IF(OR($A21="",$B$3=""),"",IFERROR(IF(INDEX('الحضور والانصراف'!$I$2:$I$3001,MATCH($A21&amp;"|"&amp;$B$3,'الحضور والانصراف'!$U$2:$U$3001,0))="","",INDEX('الحضور والانصراف'!$I$2:$I$3001,MATCH($A21&amp;"|"&amp;$B$3,'الحضور والانصراف'!$U$2:$U$3001,0))),""))</f>
        <v/>
      </c>
      <c r="E21" s="21" t="str">
        <f aca="false">IF(OR($A21="",$B$3=""),"",IFERROR(IF(INDEX('الحضور والانصراف'!$J$2:$J$3001,MATCH($A21&amp;"|"&amp;$B$3,'الحضور والانصراف'!$U$2:$U$3001,0))="","",INDEX('الحضور والانصراف'!$J$2:$J$3001,MATCH($A21&amp;"|"&amp;$B$3,'الحضور والانصراف'!$U$2:$U$3001,0))),""))</f>
        <v/>
      </c>
      <c r="F21" s="22" t="str">
        <f aca="false">IF(OR($A21="",$B$3=""),"",IFERROR(IF(INDEX('الحضور والانصراف'!$K$2:$K$3001,MATCH($A21&amp;"|"&amp;$B$3,'الحضور والانصراف'!$U$2:$U$3001,0))="","",INDEX('الحضور والانصراف'!$K$2:$K$3001,MATCH($A21&amp;"|"&amp;$B$3,'الحضور والانصراف'!$U$2:$U$3001,0))),""))</f>
        <v/>
      </c>
      <c r="G21" s="22" t="str">
        <f aca="false">IF(OR($A21="",$B$3=""),"",IFERROR(IF(INDEX('الحضور والانصراف'!$M$2:$M$3001,MATCH($A21&amp;"|"&amp;$B$3,'الحضور والانصراف'!$U$2:$U$3001,0))="","",INDEX('الحضور والانصراف'!$M$2:$M$3001,MATCH($A21&amp;"|"&amp;$B$3,'الحضور والانصراف'!$U$2:$U$3001,0))),""))</f>
        <v/>
      </c>
      <c r="H21" s="23" t="str">
        <f aca="false">IF(OR($A21="",$B$3=""),"",IFERROR(INDEX('الحضور والانصراف'!$P$2:$P$3001,MATCH($A21&amp;"|"&amp;$B$3,'الحضور والانصراف'!$U$2:$U$3001,0)),IF(COUNTIFS(الإجازات!$A$2:$A$1001,$B$3,الإجازات!$D$2:$D$1001,"&lt;="&amp;$A21,الإجازات!$E$2:$E$1001,"&gt;="&amp;$A21,الإجازات!$G$2:$G$1001,"مقبولة")&gt;0,LOOKUP(2,1/((الإجازات!$A$2:$A$1001=$B$3)*(الإجازات!$D$2:$D$1001&lt;=$A21)*(الإجازات!$E$2:$E$1001&gt;=$A21)*(الإجازات!$G$2:$G$1001="مقبولة")),الإجازات!$C$2:$C$1001),IF(WEEKDAY($A21)=الإعدادات!$B$11,"راحة أسبوعية","لا يوجد تسجيل"))))</f>
        <v>لا يوجد تسجيل</v>
      </c>
      <c r="I21" s="23" t="str">
        <f aca="false">IF(OR($A21="",$B$3=""),"",IFERROR(INDEX('الحضور والانصراف'!$T$2:$T$3001,MATCH($A21&amp;"|"&amp;$B$3,'الحضور والانصراف'!$U$2:$U$3001,0))&amp;"",""))</f>
        <v/>
      </c>
    </row>
    <row r="22" customFormat="false" ht="15" hidden="false" customHeight="false" outlineLevel="0" collapsed="false">
      <c r="A22" s="40" t="n">
        <f aca="false">IF(12&gt;DAY($K$4),"",DATE(YEAR($H$3),MONTH($H$3),12))</f>
        <v>46307</v>
      </c>
      <c r="B22" s="23" t="str">
        <f aca="false">IF($A22="","",CHOOSE(WEEKDAY($A22),"الأحد","الإثنين","الثلاثاء","الأربعاء","الخميس","الجمعة","السبت"))</f>
        <v>الإثنين</v>
      </c>
      <c r="C22" s="41" t="str">
        <f aca="false">IF(OR($A22="",$B$3=""),"",IFERROR(IF(INDEX('الحضور والانصراف'!$H$2:$H$3001,MATCH($A22&amp;"|"&amp;$B$3,'الحضور والانصراف'!$U$2:$U$3001,0))="","",INDEX('الحضور والانصراف'!$H$2:$H$3001,MATCH($A22&amp;"|"&amp;$B$3,'الحضور والانصراف'!$U$2:$U$3001,0))),""))</f>
        <v/>
      </c>
      <c r="D22" s="41" t="str">
        <f aca="false">IF(OR($A22="",$B$3=""),"",IFERROR(IF(INDEX('الحضور والانصراف'!$I$2:$I$3001,MATCH($A22&amp;"|"&amp;$B$3,'الحضور والانصراف'!$U$2:$U$3001,0))="","",INDEX('الحضور والانصراف'!$I$2:$I$3001,MATCH($A22&amp;"|"&amp;$B$3,'الحضور والانصراف'!$U$2:$U$3001,0))),""))</f>
        <v/>
      </c>
      <c r="E22" s="21" t="str">
        <f aca="false">IF(OR($A22="",$B$3=""),"",IFERROR(IF(INDEX('الحضور والانصراف'!$J$2:$J$3001,MATCH($A22&amp;"|"&amp;$B$3,'الحضور والانصراف'!$U$2:$U$3001,0))="","",INDEX('الحضور والانصراف'!$J$2:$J$3001,MATCH($A22&amp;"|"&amp;$B$3,'الحضور والانصراف'!$U$2:$U$3001,0))),""))</f>
        <v/>
      </c>
      <c r="F22" s="22" t="str">
        <f aca="false">IF(OR($A22="",$B$3=""),"",IFERROR(IF(INDEX('الحضور والانصراف'!$K$2:$K$3001,MATCH($A22&amp;"|"&amp;$B$3,'الحضور والانصراف'!$U$2:$U$3001,0))="","",INDEX('الحضور والانصراف'!$K$2:$K$3001,MATCH($A22&amp;"|"&amp;$B$3,'الحضور والانصراف'!$U$2:$U$3001,0))),""))</f>
        <v/>
      </c>
      <c r="G22" s="22" t="str">
        <f aca="false">IF(OR($A22="",$B$3=""),"",IFERROR(IF(INDEX('الحضور والانصراف'!$M$2:$M$3001,MATCH($A22&amp;"|"&amp;$B$3,'الحضور والانصراف'!$U$2:$U$3001,0))="","",INDEX('الحضور والانصراف'!$M$2:$M$3001,MATCH($A22&amp;"|"&amp;$B$3,'الحضور والانصراف'!$U$2:$U$3001,0))),""))</f>
        <v/>
      </c>
      <c r="H22" s="23" t="str">
        <f aca="false">IF(OR($A22="",$B$3=""),"",IFERROR(INDEX('الحضور والانصراف'!$P$2:$P$3001,MATCH($A22&amp;"|"&amp;$B$3,'الحضور والانصراف'!$U$2:$U$3001,0)),IF(COUNTIFS(الإجازات!$A$2:$A$1001,$B$3,الإجازات!$D$2:$D$1001,"&lt;="&amp;$A22,الإجازات!$E$2:$E$1001,"&gt;="&amp;$A22,الإجازات!$G$2:$G$1001,"مقبولة")&gt;0,LOOKUP(2,1/((الإجازات!$A$2:$A$1001=$B$3)*(الإجازات!$D$2:$D$1001&lt;=$A22)*(الإجازات!$E$2:$E$1001&gt;=$A22)*(الإجازات!$G$2:$G$1001="مقبولة")),الإجازات!$C$2:$C$1001),IF(WEEKDAY($A22)=الإعدادات!$B$11,"راحة أسبوعية","لا يوجد تسجيل"))))</f>
        <v>لا يوجد تسجيل</v>
      </c>
      <c r="I22" s="23" t="str">
        <f aca="false">IF(OR($A22="",$B$3=""),"",IFERROR(INDEX('الحضور والانصراف'!$T$2:$T$3001,MATCH($A22&amp;"|"&amp;$B$3,'الحضور والانصراف'!$U$2:$U$3001,0))&amp;"",""))</f>
        <v/>
      </c>
    </row>
    <row r="23" customFormat="false" ht="15" hidden="false" customHeight="false" outlineLevel="0" collapsed="false">
      <c r="A23" s="40" t="n">
        <f aca="false">IF(13&gt;DAY($K$4),"",DATE(YEAR($H$3),MONTH($H$3),13))</f>
        <v>46308</v>
      </c>
      <c r="B23" s="23" t="str">
        <f aca="false">IF($A23="","",CHOOSE(WEEKDAY($A23),"الأحد","الإثنين","الثلاثاء","الأربعاء","الخميس","الجمعة","السبت"))</f>
        <v>الثلاثاء</v>
      </c>
      <c r="C23" s="41" t="str">
        <f aca="false">IF(OR($A23="",$B$3=""),"",IFERROR(IF(INDEX('الحضور والانصراف'!$H$2:$H$3001,MATCH($A23&amp;"|"&amp;$B$3,'الحضور والانصراف'!$U$2:$U$3001,0))="","",INDEX('الحضور والانصراف'!$H$2:$H$3001,MATCH($A23&amp;"|"&amp;$B$3,'الحضور والانصراف'!$U$2:$U$3001,0))),""))</f>
        <v/>
      </c>
      <c r="D23" s="41" t="str">
        <f aca="false">IF(OR($A23="",$B$3=""),"",IFERROR(IF(INDEX('الحضور والانصراف'!$I$2:$I$3001,MATCH($A23&amp;"|"&amp;$B$3,'الحضور والانصراف'!$U$2:$U$3001,0))="","",INDEX('الحضور والانصراف'!$I$2:$I$3001,MATCH($A23&amp;"|"&amp;$B$3,'الحضور والانصراف'!$U$2:$U$3001,0))),""))</f>
        <v/>
      </c>
      <c r="E23" s="21" t="str">
        <f aca="false">IF(OR($A23="",$B$3=""),"",IFERROR(IF(INDEX('الحضور والانصراف'!$J$2:$J$3001,MATCH($A23&amp;"|"&amp;$B$3,'الحضور والانصراف'!$U$2:$U$3001,0))="","",INDEX('الحضور والانصراف'!$J$2:$J$3001,MATCH($A23&amp;"|"&amp;$B$3,'الحضور والانصراف'!$U$2:$U$3001,0))),""))</f>
        <v/>
      </c>
      <c r="F23" s="22" t="str">
        <f aca="false">IF(OR($A23="",$B$3=""),"",IFERROR(IF(INDEX('الحضور والانصراف'!$K$2:$K$3001,MATCH($A23&amp;"|"&amp;$B$3,'الحضور والانصراف'!$U$2:$U$3001,0))="","",INDEX('الحضور والانصراف'!$K$2:$K$3001,MATCH($A23&amp;"|"&amp;$B$3,'الحضور والانصراف'!$U$2:$U$3001,0))),""))</f>
        <v/>
      </c>
      <c r="G23" s="22" t="str">
        <f aca="false">IF(OR($A23="",$B$3=""),"",IFERROR(IF(INDEX('الحضور والانصراف'!$M$2:$M$3001,MATCH($A23&amp;"|"&amp;$B$3,'الحضور والانصراف'!$U$2:$U$3001,0))="","",INDEX('الحضور والانصراف'!$M$2:$M$3001,MATCH($A23&amp;"|"&amp;$B$3,'الحضور والانصراف'!$U$2:$U$3001,0))),""))</f>
        <v/>
      </c>
      <c r="H23" s="23" t="str">
        <f aca="false">IF(OR($A23="",$B$3=""),"",IFERROR(INDEX('الحضور والانصراف'!$P$2:$P$3001,MATCH($A23&amp;"|"&amp;$B$3,'الحضور والانصراف'!$U$2:$U$3001,0)),IF(COUNTIFS(الإجازات!$A$2:$A$1001,$B$3,الإجازات!$D$2:$D$1001,"&lt;="&amp;$A23,الإجازات!$E$2:$E$1001,"&gt;="&amp;$A23,الإجازات!$G$2:$G$1001,"مقبولة")&gt;0,LOOKUP(2,1/((الإجازات!$A$2:$A$1001=$B$3)*(الإجازات!$D$2:$D$1001&lt;=$A23)*(الإجازات!$E$2:$E$1001&gt;=$A23)*(الإجازات!$G$2:$G$1001="مقبولة")),الإجازات!$C$2:$C$1001),IF(WEEKDAY($A23)=الإعدادات!$B$11,"راحة أسبوعية","لا يوجد تسجيل"))))</f>
        <v>لا يوجد تسجيل</v>
      </c>
      <c r="I23" s="23" t="str">
        <f aca="false">IF(OR($A23="",$B$3=""),"",IFERROR(INDEX('الحضور والانصراف'!$T$2:$T$3001,MATCH($A23&amp;"|"&amp;$B$3,'الحضور والانصراف'!$U$2:$U$3001,0))&amp;"",""))</f>
        <v/>
      </c>
    </row>
    <row r="24" customFormat="false" ht="15" hidden="false" customHeight="false" outlineLevel="0" collapsed="false">
      <c r="A24" s="40" t="n">
        <f aca="false">IF(14&gt;DAY($K$4),"",DATE(YEAR($H$3),MONTH($H$3),14))</f>
        <v>46309</v>
      </c>
      <c r="B24" s="23" t="str">
        <f aca="false">IF($A24="","",CHOOSE(WEEKDAY($A24),"الأحد","الإثنين","الثلاثاء","الأربعاء","الخميس","الجمعة","السبت"))</f>
        <v>الأربعاء</v>
      </c>
      <c r="C24" s="41" t="str">
        <f aca="false">IF(OR($A24="",$B$3=""),"",IFERROR(IF(INDEX('الحضور والانصراف'!$H$2:$H$3001,MATCH($A24&amp;"|"&amp;$B$3,'الحضور والانصراف'!$U$2:$U$3001,0))="","",INDEX('الحضور والانصراف'!$H$2:$H$3001,MATCH($A24&amp;"|"&amp;$B$3,'الحضور والانصراف'!$U$2:$U$3001,0))),""))</f>
        <v/>
      </c>
      <c r="D24" s="41" t="str">
        <f aca="false">IF(OR($A24="",$B$3=""),"",IFERROR(IF(INDEX('الحضور والانصراف'!$I$2:$I$3001,MATCH($A24&amp;"|"&amp;$B$3,'الحضور والانصراف'!$U$2:$U$3001,0))="","",INDEX('الحضور والانصراف'!$I$2:$I$3001,MATCH($A24&amp;"|"&amp;$B$3,'الحضور والانصراف'!$U$2:$U$3001,0))),""))</f>
        <v/>
      </c>
      <c r="E24" s="21" t="str">
        <f aca="false">IF(OR($A24="",$B$3=""),"",IFERROR(IF(INDEX('الحضور والانصراف'!$J$2:$J$3001,MATCH($A24&amp;"|"&amp;$B$3,'الحضور والانصراف'!$U$2:$U$3001,0))="","",INDEX('الحضور والانصراف'!$J$2:$J$3001,MATCH($A24&amp;"|"&amp;$B$3,'الحضور والانصراف'!$U$2:$U$3001,0))),""))</f>
        <v/>
      </c>
      <c r="F24" s="22" t="str">
        <f aca="false">IF(OR($A24="",$B$3=""),"",IFERROR(IF(INDEX('الحضور والانصراف'!$K$2:$K$3001,MATCH($A24&amp;"|"&amp;$B$3,'الحضور والانصراف'!$U$2:$U$3001,0))="","",INDEX('الحضور والانصراف'!$K$2:$K$3001,MATCH($A24&amp;"|"&amp;$B$3,'الحضور والانصراف'!$U$2:$U$3001,0))),""))</f>
        <v/>
      </c>
      <c r="G24" s="22" t="str">
        <f aca="false">IF(OR($A24="",$B$3=""),"",IFERROR(IF(INDEX('الحضور والانصراف'!$M$2:$M$3001,MATCH($A24&amp;"|"&amp;$B$3,'الحضور والانصراف'!$U$2:$U$3001,0))="","",INDEX('الحضور والانصراف'!$M$2:$M$3001,MATCH($A24&amp;"|"&amp;$B$3,'الحضور والانصراف'!$U$2:$U$3001,0))),""))</f>
        <v/>
      </c>
      <c r="H24" s="23" t="str">
        <f aca="false">IF(OR($A24="",$B$3=""),"",IFERROR(INDEX('الحضور والانصراف'!$P$2:$P$3001,MATCH($A24&amp;"|"&amp;$B$3,'الحضور والانصراف'!$U$2:$U$3001,0)),IF(COUNTIFS(الإجازات!$A$2:$A$1001,$B$3,الإجازات!$D$2:$D$1001,"&lt;="&amp;$A24,الإجازات!$E$2:$E$1001,"&gt;="&amp;$A24,الإجازات!$G$2:$G$1001,"مقبولة")&gt;0,LOOKUP(2,1/((الإجازات!$A$2:$A$1001=$B$3)*(الإجازات!$D$2:$D$1001&lt;=$A24)*(الإجازات!$E$2:$E$1001&gt;=$A24)*(الإجازات!$G$2:$G$1001="مقبولة")),الإجازات!$C$2:$C$1001),IF(WEEKDAY($A24)=الإعدادات!$B$11,"راحة أسبوعية","لا يوجد تسجيل"))))</f>
        <v>لا يوجد تسجيل</v>
      </c>
      <c r="I24" s="23" t="str">
        <f aca="false">IF(OR($A24="",$B$3=""),"",IFERROR(INDEX('الحضور والانصراف'!$T$2:$T$3001,MATCH($A24&amp;"|"&amp;$B$3,'الحضور والانصراف'!$U$2:$U$3001,0))&amp;"",""))</f>
        <v/>
      </c>
    </row>
    <row r="25" customFormat="false" ht="15" hidden="false" customHeight="false" outlineLevel="0" collapsed="false">
      <c r="A25" s="40" t="n">
        <f aca="false">IF(15&gt;DAY($K$4),"",DATE(YEAR($H$3),MONTH($H$3),15))</f>
        <v>46310</v>
      </c>
      <c r="B25" s="23" t="str">
        <f aca="false">IF($A25="","",CHOOSE(WEEKDAY($A25),"الأحد","الإثنين","الثلاثاء","الأربعاء","الخميس","الجمعة","السبت"))</f>
        <v>الخميس</v>
      </c>
      <c r="C25" s="41" t="str">
        <f aca="false">IF(OR($A25="",$B$3=""),"",IFERROR(IF(INDEX('الحضور والانصراف'!$H$2:$H$3001,MATCH($A25&amp;"|"&amp;$B$3,'الحضور والانصراف'!$U$2:$U$3001,0))="","",INDEX('الحضور والانصراف'!$H$2:$H$3001,MATCH($A25&amp;"|"&amp;$B$3,'الحضور والانصراف'!$U$2:$U$3001,0))),""))</f>
        <v/>
      </c>
      <c r="D25" s="41" t="str">
        <f aca="false">IF(OR($A25="",$B$3=""),"",IFERROR(IF(INDEX('الحضور والانصراف'!$I$2:$I$3001,MATCH($A25&amp;"|"&amp;$B$3,'الحضور والانصراف'!$U$2:$U$3001,0))="","",INDEX('الحضور والانصراف'!$I$2:$I$3001,MATCH($A25&amp;"|"&amp;$B$3,'الحضور والانصراف'!$U$2:$U$3001,0))),""))</f>
        <v/>
      </c>
      <c r="E25" s="21" t="str">
        <f aca="false">IF(OR($A25="",$B$3=""),"",IFERROR(IF(INDEX('الحضور والانصراف'!$J$2:$J$3001,MATCH($A25&amp;"|"&amp;$B$3,'الحضور والانصراف'!$U$2:$U$3001,0))="","",INDEX('الحضور والانصراف'!$J$2:$J$3001,MATCH($A25&amp;"|"&amp;$B$3,'الحضور والانصراف'!$U$2:$U$3001,0))),""))</f>
        <v/>
      </c>
      <c r="F25" s="22" t="str">
        <f aca="false">IF(OR($A25="",$B$3=""),"",IFERROR(IF(INDEX('الحضور والانصراف'!$K$2:$K$3001,MATCH($A25&amp;"|"&amp;$B$3,'الحضور والانصراف'!$U$2:$U$3001,0))="","",INDEX('الحضور والانصراف'!$K$2:$K$3001,MATCH($A25&amp;"|"&amp;$B$3,'الحضور والانصراف'!$U$2:$U$3001,0))),""))</f>
        <v/>
      </c>
      <c r="G25" s="22" t="str">
        <f aca="false">IF(OR($A25="",$B$3=""),"",IFERROR(IF(INDEX('الحضور والانصراف'!$M$2:$M$3001,MATCH($A25&amp;"|"&amp;$B$3,'الحضور والانصراف'!$U$2:$U$3001,0))="","",INDEX('الحضور والانصراف'!$M$2:$M$3001,MATCH($A25&amp;"|"&amp;$B$3,'الحضور والانصراف'!$U$2:$U$3001,0))),""))</f>
        <v/>
      </c>
      <c r="H25" s="23" t="str">
        <f aca="false">IF(OR($A25="",$B$3=""),"",IFERROR(INDEX('الحضور والانصراف'!$P$2:$P$3001,MATCH($A25&amp;"|"&amp;$B$3,'الحضور والانصراف'!$U$2:$U$3001,0)),IF(COUNTIFS(الإجازات!$A$2:$A$1001,$B$3,الإجازات!$D$2:$D$1001,"&lt;="&amp;$A25,الإجازات!$E$2:$E$1001,"&gt;="&amp;$A25,الإجازات!$G$2:$G$1001,"مقبولة")&gt;0,LOOKUP(2,1/((الإجازات!$A$2:$A$1001=$B$3)*(الإجازات!$D$2:$D$1001&lt;=$A25)*(الإجازات!$E$2:$E$1001&gt;=$A25)*(الإجازات!$G$2:$G$1001="مقبولة")),الإجازات!$C$2:$C$1001),IF(WEEKDAY($A25)=الإعدادات!$B$11,"راحة أسبوعية","لا يوجد تسجيل"))))</f>
        <v>لا يوجد تسجيل</v>
      </c>
      <c r="I25" s="23" t="str">
        <f aca="false">IF(OR($A25="",$B$3=""),"",IFERROR(INDEX('الحضور والانصراف'!$T$2:$T$3001,MATCH($A25&amp;"|"&amp;$B$3,'الحضور والانصراف'!$U$2:$U$3001,0))&amp;"",""))</f>
        <v/>
      </c>
    </row>
    <row r="26" customFormat="false" ht="15" hidden="false" customHeight="false" outlineLevel="0" collapsed="false">
      <c r="A26" s="40" t="n">
        <f aca="false">IF(16&gt;DAY($K$4),"",DATE(YEAR($H$3),MONTH($H$3),16))</f>
        <v>46311</v>
      </c>
      <c r="B26" s="23" t="str">
        <f aca="false">IF($A26="","",CHOOSE(WEEKDAY($A26),"الأحد","الإثنين","الثلاثاء","الأربعاء","الخميس","الجمعة","السبت"))</f>
        <v>الجمعة</v>
      </c>
      <c r="C26" s="41" t="str">
        <f aca="false">IF(OR($A26="",$B$3=""),"",IFERROR(IF(INDEX('الحضور والانصراف'!$H$2:$H$3001,MATCH($A26&amp;"|"&amp;$B$3,'الحضور والانصراف'!$U$2:$U$3001,0))="","",INDEX('الحضور والانصراف'!$H$2:$H$3001,MATCH($A26&amp;"|"&amp;$B$3,'الحضور والانصراف'!$U$2:$U$3001,0))),""))</f>
        <v/>
      </c>
      <c r="D26" s="41" t="str">
        <f aca="false">IF(OR($A26="",$B$3=""),"",IFERROR(IF(INDEX('الحضور والانصراف'!$I$2:$I$3001,MATCH($A26&amp;"|"&amp;$B$3,'الحضور والانصراف'!$U$2:$U$3001,0))="","",INDEX('الحضور والانصراف'!$I$2:$I$3001,MATCH($A26&amp;"|"&amp;$B$3,'الحضور والانصراف'!$U$2:$U$3001,0))),""))</f>
        <v/>
      </c>
      <c r="E26" s="21" t="str">
        <f aca="false">IF(OR($A26="",$B$3=""),"",IFERROR(IF(INDEX('الحضور والانصراف'!$J$2:$J$3001,MATCH($A26&amp;"|"&amp;$B$3,'الحضور والانصراف'!$U$2:$U$3001,0))="","",INDEX('الحضور والانصراف'!$J$2:$J$3001,MATCH($A26&amp;"|"&amp;$B$3,'الحضور والانصراف'!$U$2:$U$3001,0))),""))</f>
        <v/>
      </c>
      <c r="F26" s="22" t="str">
        <f aca="false">IF(OR($A26="",$B$3=""),"",IFERROR(IF(INDEX('الحضور والانصراف'!$K$2:$K$3001,MATCH($A26&amp;"|"&amp;$B$3,'الحضور والانصراف'!$U$2:$U$3001,0))="","",INDEX('الحضور والانصراف'!$K$2:$K$3001,MATCH($A26&amp;"|"&amp;$B$3,'الحضور والانصراف'!$U$2:$U$3001,0))),""))</f>
        <v/>
      </c>
      <c r="G26" s="22" t="str">
        <f aca="false">IF(OR($A26="",$B$3=""),"",IFERROR(IF(INDEX('الحضور والانصراف'!$M$2:$M$3001,MATCH($A26&amp;"|"&amp;$B$3,'الحضور والانصراف'!$U$2:$U$3001,0))="","",INDEX('الحضور والانصراف'!$M$2:$M$3001,MATCH($A26&amp;"|"&amp;$B$3,'الحضور والانصراف'!$U$2:$U$3001,0))),""))</f>
        <v/>
      </c>
      <c r="H26" s="23" t="str">
        <f aca="false">IF(OR($A26="",$B$3=""),"",IFERROR(INDEX('الحضور والانصراف'!$P$2:$P$3001,MATCH($A26&amp;"|"&amp;$B$3,'الحضور والانصراف'!$U$2:$U$3001,0)),IF(COUNTIFS(الإجازات!$A$2:$A$1001,$B$3,الإجازات!$D$2:$D$1001,"&lt;="&amp;$A26,الإجازات!$E$2:$E$1001,"&gt;="&amp;$A26,الإجازات!$G$2:$G$1001,"مقبولة")&gt;0,LOOKUP(2,1/((الإجازات!$A$2:$A$1001=$B$3)*(الإجازات!$D$2:$D$1001&lt;=$A26)*(الإجازات!$E$2:$E$1001&gt;=$A26)*(الإجازات!$G$2:$G$1001="مقبولة")),الإجازات!$C$2:$C$1001),IF(WEEKDAY($A26)=الإعدادات!$B$11,"راحة أسبوعية","لا يوجد تسجيل"))))</f>
        <v>راحة أسبوعية</v>
      </c>
      <c r="I26" s="23" t="str">
        <f aca="false">IF(OR($A26="",$B$3=""),"",IFERROR(INDEX('الحضور والانصراف'!$T$2:$T$3001,MATCH($A26&amp;"|"&amp;$B$3,'الحضور والانصراف'!$U$2:$U$3001,0))&amp;"",""))</f>
        <v/>
      </c>
    </row>
    <row r="27" customFormat="false" ht="15" hidden="false" customHeight="false" outlineLevel="0" collapsed="false">
      <c r="A27" s="40" t="n">
        <f aca="false">IF(17&gt;DAY($K$4),"",DATE(YEAR($H$3),MONTH($H$3),17))</f>
        <v>46312</v>
      </c>
      <c r="B27" s="23" t="str">
        <f aca="false">IF($A27="","",CHOOSE(WEEKDAY($A27),"الأحد","الإثنين","الثلاثاء","الأربعاء","الخميس","الجمعة","السبت"))</f>
        <v>السبت</v>
      </c>
      <c r="C27" s="41" t="str">
        <f aca="false">IF(OR($A27="",$B$3=""),"",IFERROR(IF(INDEX('الحضور والانصراف'!$H$2:$H$3001,MATCH($A27&amp;"|"&amp;$B$3,'الحضور والانصراف'!$U$2:$U$3001,0))="","",INDEX('الحضور والانصراف'!$H$2:$H$3001,MATCH($A27&amp;"|"&amp;$B$3,'الحضور والانصراف'!$U$2:$U$3001,0))),""))</f>
        <v/>
      </c>
      <c r="D27" s="41" t="str">
        <f aca="false">IF(OR($A27="",$B$3=""),"",IFERROR(IF(INDEX('الحضور والانصراف'!$I$2:$I$3001,MATCH($A27&amp;"|"&amp;$B$3,'الحضور والانصراف'!$U$2:$U$3001,0))="","",INDEX('الحضور والانصراف'!$I$2:$I$3001,MATCH($A27&amp;"|"&amp;$B$3,'الحضور والانصراف'!$U$2:$U$3001,0))),""))</f>
        <v/>
      </c>
      <c r="E27" s="21" t="str">
        <f aca="false">IF(OR($A27="",$B$3=""),"",IFERROR(IF(INDEX('الحضور والانصراف'!$J$2:$J$3001,MATCH($A27&amp;"|"&amp;$B$3,'الحضور والانصراف'!$U$2:$U$3001,0))="","",INDEX('الحضور والانصراف'!$J$2:$J$3001,MATCH($A27&amp;"|"&amp;$B$3,'الحضور والانصراف'!$U$2:$U$3001,0))),""))</f>
        <v/>
      </c>
      <c r="F27" s="22" t="str">
        <f aca="false">IF(OR($A27="",$B$3=""),"",IFERROR(IF(INDEX('الحضور والانصراف'!$K$2:$K$3001,MATCH($A27&amp;"|"&amp;$B$3,'الحضور والانصراف'!$U$2:$U$3001,0))="","",INDEX('الحضور والانصراف'!$K$2:$K$3001,MATCH($A27&amp;"|"&amp;$B$3,'الحضور والانصراف'!$U$2:$U$3001,0))),""))</f>
        <v/>
      </c>
      <c r="G27" s="22" t="str">
        <f aca="false">IF(OR($A27="",$B$3=""),"",IFERROR(IF(INDEX('الحضور والانصراف'!$M$2:$M$3001,MATCH($A27&amp;"|"&amp;$B$3,'الحضور والانصراف'!$U$2:$U$3001,0))="","",INDEX('الحضور والانصراف'!$M$2:$M$3001,MATCH($A27&amp;"|"&amp;$B$3,'الحضور والانصراف'!$U$2:$U$3001,0))),""))</f>
        <v/>
      </c>
      <c r="H27" s="23" t="str">
        <f aca="false">IF(OR($A27="",$B$3=""),"",IFERROR(INDEX('الحضور والانصراف'!$P$2:$P$3001,MATCH($A27&amp;"|"&amp;$B$3,'الحضور والانصراف'!$U$2:$U$3001,0)),IF(COUNTIFS(الإجازات!$A$2:$A$1001,$B$3,الإجازات!$D$2:$D$1001,"&lt;="&amp;$A27,الإجازات!$E$2:$E$1001,"&gt;="&amp;$A27,الإجازات!$G$2:$G$1001,"مقبولة")&gt;0,LOOKUP(2,1/((الإجازات!$A$2:$A$1001=$B$3)*(الإجازات!$D$2:$D$1001&lt;=$A27)*(الإجازات!$E$2:$E$1001&gt;=$A27)*(الإجازات!$G$2:$G$1001="مقبولة")),الإجازات!$C$2:$C$1001),IF(WEEKDAY($A27)=الإعدادات!$B$11,"راحة أسبوعية","لا يوجد تسجيل"))))</f>
        <v>لا يوجد تسجيل</v>
      </c>
      <c r="I27" s="23" t="str">
        <f aca="false">IF(OR($A27="",$B$3=""),"",IFERROR(INDEX('الحضور والانصراف'!$T$2:$T$3001,MATCH($A27&amp;"|"&amp;$B$3,'الحضور والانصراف'!$U$2:$U$3001,0))&amp;"",""))</f>
        <v/>
      </c>
    </row>
    <row r="28" customFormat="false" ht="15" hidden="false" customHeight="false" outlineLevel="0" collapsed="false">
      <c r="A28" s="40" t="n">
        <f aca="false">IF(18&gt;DAY($K$4),"",DATE(YEAR($H$3),MONTH($H$3),18))</f>
        <v>46313</v>
      </c>
      <c r="B28" s="23" t="str">
        <f aca="false">IF($A28="","",CHOOSE(WEEKDAY($A28),"الأحد","الإثنين","الثلاثاء","الأربعاء","الخميس","الجمعة","السبت"))</f>
        <v>الأحد</v>
      </c>
      <c r="C28" s="41" t="str">
        <f aca="false">IF(OR($A28="",$B$3=""),"",IFERROR(IF(INDEX('الحضور والانصراف'!$H$2:$H$3001,MATCH($A28&amp;"|"&amp;$B$3,'الحضور والانصراف'!$U$2:$U$3001,0))="","",INDEX('الحضور والانصراف'!$H$2:$H$3001,MATCH($A28&amp;"|"&amp;$B$3,'الحضور والانصراف'!$U$2:$U$3001,0))),""))</f>
        <v/>
      </c>
      <c r="D28" s="41" t="str">
        <f aca="false">IF(OR($A28="",$B$3=""),"",IFERROR(IF(INDEX('الحضور والانصراف'!$I$2:$I$3001,MATCH($A28&amp;"|"&amp;$B$3,'الحضور والانصراف'!$U$2:$U$3001,0))="","",INDEX('الحضور والانصراف'!$I$2:$I$3001,MATCH($A28&amp;"|"&amp;$B$3,'الحضور والانصراف'!$U$2:$U$3001,0))),""))</f>
        <v/>
      </c>
      <c r="E28" s="21" t="str">
        <f aca="false">IF(OR($A28="",$B$3=""),"",IFERROR(IF(INDEX('الحضور والانصراف'!$J$2:$J$3001,MATCH($A28&amp;"|"&amp;$B$3,'الحضور والانصراف'!$U$2:$U$3001,0))="","",INDEX('الحضور والانصراف'!$J$2:$J$3001,MATCH($A28&amp;"|"&amp;$B$3,'الحضور والانصراف'!$U$2:$U$3001,0))),""))</f>
        <v/>
      </c>
      <c r="F28" s="22" t="str">
        <f aca="false">IF(OR($A28="",$B$3=""),"",IFERROR(IF(INDEX('الحضور والانصراف'!$K$2:$K$3001,MATCH($A28&amp;"|"&amp;$B$3,'الحضور والانصراف'!$U$2:$U$3001,0))="","",INDEX('الحضور والانصراف'!$K$2:$K$3001,MATCH($A28&amp;"|"&amp;$B$3,'الحضور والانصراف'!$U$2:$U$3001,0))),""))</f>
        <v/>
      </c>
      <c r="G28" s="22" t="str">
        <f aca="false">IF(OR($A28="",$B$3=""),"",IFERROR(IF(INDEX('الحضور والانصراف'!$M$2:$M$3001,MATCH($A28&amp;"|"&amp;$B$3,'الحضور والانصراف'!$U$2:$U$3001,0))="","",INDEX('الحضور والانصراف'!$M$2:$M$3001,MATCH($A28&amp;"|"&amp;$B$3,'الحضور والانصراف'!$U$2:$U$3001,0))),""))</f>
        <v/>
      </c>
      <c r="H28" s="23" t="str">
        <f aca="false">IF(OR($A28="",$B$3=""),"",IFERROR(INDEX('الحضور والانصراف'!$P$2:$P$3001,MATCH($A28&amp;"|"&amp;$B$3,'الحضور والانصراف'!$U$2:$U$3001,0)),IF(COUNTIFS(الإجازات!$A$2:$A$1001,$B$3,الإجازات!$D$2:$D$1001,"&lt;="&amp;$A28,الإجازات!$E$2:$E$1001,"&gt;="&amp;$A28,الإجازات!$G$2:$G$1001,"مقبولة")&gt;0,LOOKUP(2,1/((الإجازات!$A$2:$A$1001=$B$3)*(الإجازات!$D$2:$D$1001&lt;=$A28)*(الإجازات!$E$2:$E$1001&gt;=$A28)*(الإجازات!$G$2:$G$1001="مقبولة")),الإجازات!$C$2:$C$1001),IF(WEEKDAY($A28)=الإعدادات!$B$11,"راحة أسبوعية","لا يوجد تسجيل"))))</f>
        <v>لا يوجد تسجيل</v>
      </c>
      <c r="I28" s="23" t="str">
        <f aca="false">IF(OR($A28="",$B$3=""),"",IFERROR(INDEX('الحضور والانصراف'!$T$2:$T$3001,MATCH($A28&amp;"|"&amp;$B$3,'الحضور والانصراف'!$U$2:$U$3001,0))&amp;"",""))</f>
        <v/>
      </c>
    </row>
    <row r="29" customFormat="false" ht="15" hidden="false" customHeight="false" outlineLevel="0" collapsed="false">
      <c r="A29" s="40" t="n">
        <f aca="false">IF(19&gt;DAY($K$4),"",DATE(YEAR($H$3),MONTH($H$3),19))</f>
        <v>46314</v>
      </c>
      <c r="B29" s="23" t="str">
        <f aca="false">IF($A29="","",CHOOSE(WEEKDAY($A29),"الأحد","الإثنين","الثلاثاء","الأربعاء","الخميس","الجمعة","السبت"))</f>
        <v>الإثنين</v>
      </c>
      <c r="C29" s="41" t="str">
        <f aca="false">IF(OR($A29="",$B$3=""),"",IFERROR(IF(INDEX('الحضور والانصراف'!$H$2:$H$3001,MATCH($A29&amp;"|"&amp;$B$3,'الحضور والانصراف'!$U$2:$U$3001,0))="","",INDEX('الحضور والانصراف'!$H$2:$H$3001,MATCH($A29&amp;"|"&amp;$B$3,'الحضور والانصراف'!$U$2:$U$3001,0))),""))</f>
        <v/>
      </c>
      <c r="D29" s="41" t="str">
        <f aca="false">IF(OR($A29="",$B$3=""),"",IFERROR(IF(INDEX('الحضور والانصراف'!$I$2:$I$3001,MATCH($A29&amp;"|"&amp;$B$3,'الحضور والانصراف'!$U$2:$U$3001,0))="","",INDEX('الحضور والانصراف'!$I$2:$I$3001,MATCH($A29&amp;"|"&amp;$B$3,'الحضور والانصراف'!$U$2:$U$3001,0))),""))</f>
        <v/>
      </c>
      <c r="E29" s="21" t="str">
        <f aca="false">IF(OR($A29="",$B$3=""),"",IFERROR(IF(INDEX('الحضور والانصراف'!$J$2:$J$3001,MATCH($A29&amp;"|"&amp;$B$3,'الحضور والانصراف'!$U$2:$U$3001,0))="","",INDEX('الحضور والانصراف'!$J$2:$J$3001,MATCH($A29&amp;"|"&amp;$B$3,'الحضور والانصراف'!$U$2:$U$3001,0))),""))</f>
        <v/>
      </c>
      <c r="F29" s="22" t="str">
        <f aca="false">IF(OR($A29="",$B$3=""),"",IFERROR(IF(INDEX('الحضور والانصراف'!$K$2:$K$3001,MATCH($A29&amp;"|"&amp;$B$3,'الحضور والانصراف'!$U$2:$U$3001,0))="","",INDEX('الحضور والانصراف'!$K$2:$K$3001,MATCH($A29&amp;"|"&amp;$B$3,'الحضور والانصراف'!$U$2:$U$3001,0))),""))</f>
        <v/>
      </c>
      <c r="G29" s="22" t="str">
        <f aca="false">IF(OR($A29="",$B$3=""),"",IFERROR(IF(INDEX('الحضور والانصراف'!$M$2:$M$3001,MATCH($A29&amp;"|"&amp;$B$3,'الحضور والانصراف'!$U$2:$U$3001,0))="","",INDEX('الحضور والانصراف'!$M$2:$M$3001,MATCH($A29&amp;"|"&amp;$B$3,'الحضور والانصراف'!$U$2:$U$3001,0))),""))</f>
        <v/>
      </c>
      <c r="H29" s="23" t="str">
        <f aca="false">IF(OR($A29="",$B$3=""),"",IFERROR(INDEX('الحضور والانصراف'!$P$2:$P$3001,MATCH($A29&amp;"|"&amp;$B$3,'الحضور والانصراف'!$U$2:$U$3001,0)),IF(COUNTIFS(الإجازات!$A$2:$A$1001,$B$3,الإجازات!$D$2:$D$1001,"&lt;="&amp;$A29,الإجازات!$E$2:$E$1001,"&gt;="&amp;$A29,الإجازات!$G$2:$G$1001,"مقبولة")&gt;0,LOOKUP(2,1/((الإجازات!$A$2:$A$1001=$B$3)*(الإجازات!$D$2:$D$1001&lt;=$A29)*(الإجازات!$E$2:$E$1001&gt;=$A29)*(الإجازات!$G$2:$G$1001="مقبولة")),الإجازات!$C$2:$C$1001),IF(WEEKDAY($A29)=الإعدادات!$B$11,"راحة أسبوعية","لا يوجد تسجيل"))))</f>
        <v>لا يوجد تسجيل</v>
      </c>
      <c r="I29" s="23" t="str">
        <f aca="false">IF(OR($A29="",$B$3=""),"",IFERROR(INDEX('الحضور والانصراف'!$T$2:$T$3001,MATCH($A29&amp;"|"&amp;$B$3,'الحضور والانصراف'!$U$2:$U$3001,0))&amp;"",""))</f>
        <v/>
      </c>
    </row>
    <row r="30" customFormat="false" ht="15" hidden="false" customHeight="false" outlineLevel="0" collapsed="false">
      <c r="A30" s="40" t="n">
        <f aca="false">IF(20&gt;DAY($K$4),"",DATE(YEAR($H$3),MONTH($H$3),20))</f>
        <v>46315</v>
      </c>
      <c r="B30" s="23" t="str">
        <f aca="false">IF($A30="","",CHOOSE(WEEKDAY($A30),"الأحد","الإثنين","الثلاثاء","الأربعاء","الخميس","الجمعة","السبت"))</f>
        <v>الثلاثاء</v>
      </c>
      <c r="C30" s="41" t="str">
        <f aca="false">IF(OR($A30="",$B$3=""),"",IFERROR(IF(INDEX('الحضور والانصراف'!$H$2:$H$3001,MATCH($A30&amp;"|"&amp;$B$3,'الحضور والانصراف'!$U$2:$U$3001,0))="","",INDEX('الحضور والانصراف'!$H$2:$H$3001,MATCH($A30&amp;"|"&amp;$B$3,'الحضور والانصراف'!$U$2:$U$3001,0))),""))</f>
        <v/>
      </c>
      <c r="D30" s="41" t="str">
        <f aca="false">IF(OR($A30="",$B$3=""),"",IFERROR(IF(INDEX('الحضور والانصراف'!$I$2:$I$3001,MATCH($A30&amp;"|"&amp;$B$3,'الحضور والانصراف'!$U$2:$U$3001,0))="","",INDEX('الحضور والانصراف'!$I$2:$I$3001,MATCH($A30&amp;"|"&amp;$B$3,'الحضور والانصراف'!$U$2:$U$3001,0))),""))</f>
        <v/>
      </c>
      <c r="E30" s="21" t="str">
        <f aca="false">IF(OR($A30="",$B$3=""),"",IFERROR(IF(INDEX('الحضور والانصراف'!$J$2:$J$3001,MATCH($A30&amp;"|"&amp;$B$3,'الحضور والانصراف'!$U$2:$U$3001,0))="","",INDEX('الحضور والانصراف'!$J$2:$J$3001,MATCH($A30&amp;"|"&amp;$B$3,'الحضور والانصراف'!$U$2:$U$3001,0))),""))</f>
        <v/>
      </c>
      <c r="F30" s="22" t="str">
        <f aca="false">IF(OR($A30="",$B$3=""),"",IFERROR(IF(INDEX('الحضور والانصراف'!$K$2:$K$3001,MATCH($A30&amp;"|"&amp;$B$3,'الحضور والانصراف'!$U$2:$U$3001,0))="","",INDEX('الحضور والانصراف'!$K$2:$K$3001,MATCH($A30&amp;"|"&amp;$B$3,'الحضور والانصراف'!$U$2:$U$3001,0))),""))</f>
        <v/>
      </c>
      <c r="G30" s="22" t="str">
        <f aca="false">IF(OR($A30="",$B$3=""),"",IFERROR(IF(INDEX('الحضور والانصراف'!$M$2:$M$3001,MATCH($A30&amp;"|"&amp;$B$3,'الحضور والانصراف'!$U$2:$U$3001,0))="","",INDEX('الحضور والانصراف'!$M$2:$M$3001,MATCH($A30&amp;"|"&amp;$B$3,'الحضور والانصراف'!$U$2:$U$3001,0))),""))</f>
        <v/>
      </c>
      <c r="H30" s="23" t="str">
        <f aca="false">IF(OR($A30="",$B$3=""),"",IFERROR(INDEX('الحضور والانصراف'!$P$2:$P$3001,MATCH($A30&amp;"|"&amp;$B$3,'الحضور والانصراف'!$U$2:$U$3001,0)),IF(COUNTIFS(الإجازات!$A$2:$A$1001,$B$3,الإجازات!$D$2:$D$1001,"&lt;="&amp;$A30,الإجازات!$E$2:$E$1001,"&gt;="&amp;$A30,الإجازات!$G$2:$G$1001,"مقبولة")&gt;0,LOOKUP(2,1/((الإجازات!$A$2:$A$1001=$B$3)*(الإجازات!$D$2:$D$1001&lt;=$A30)*(الإجازات!$E$2:$E$1001&gt;=$A30)*(الإجازات!$G$2:$G$1001="مقبولة")),الإجازات!$C$2:$C$1001),IF(WEEKDAY($A30)=الإعدادات!$B$11,"راحة أسبوعية","لا يوجد تسجيل"))))</f>
        <v>لا يوجد تسجيل</v>
      </c>
      <c r="I30" s="23" t="str">
        <f aca="false">IF(OR($A30="",$B$3=""),"",IFERROR(INDEX('الحضور والانصراف'!$T$2:$T$3001,MATCH($A30&amp;"|"&amp;$B$3,'الحضور والانصراف'!$U$2:$U$3001,0))&amp;"",""))</f>
        <v/>
      </c>
    </row>
    <row r="31" customFormat="false" ht="15" hidden="false" customHeight="false" outlineLevel="0" collapsed="false">
      <c r="A31" s="40" t="n">
        <f aca="false">IF(21&gt;DAY($K$4),"",DATE(YEAR($H$3),MONTH($H$3),21))</f>
        <v>46316</v>
      </c>
      <c r="B31" s="23" t="str">
        <f aca="false">IF($A31="","",CHOOSE(WEEKDAY($A31),"الأحد","الإثنين","الثلاثاء","الأربعاء","الخميس","الجمعة","السبت"))</f>
        <v>الأربعاء</v>
      </c>
      <c r="C31" s="41" t="str">
        <f aca="false">IF(OR($A31="",$B$3=""),"",IFERROR(IF(INDEX('الحضور والانصراف'!$H$2:$H$3001,MATCH($A31&amp;"|"&amp;$B$3,'الحضور والانصراف'!$U$2:$U$3001,0))="","",INDEX('الحضور والانصراف'!$H$2:$H$3001,MATCH($A31&amp;"|"&amp;$B$3,'الحضور والانصراف'!$U$2:$U$3001,0))),""))</f>
        <v/>
      </c>
      <c r="D31" s="41" t="str">
        <f aca="false">IF(OR($A31="",$B$3=""),"",IFERROR(IF(INDEX('الحضور والانصراف'!$I$2:$I$3001,MATCH($A31&amp;"|"&amp;$B$3,'الحضور والانصراف'!$U$2:$U$3001,0))="","",INDEX('الحضور والانصراف'!$I$2:$I$3001,MATCH($A31&amp;"|"&amp;$B$3,'الحضور والانصراف'!$U$2:$U$3001,0))),""))</f>
        <v/>
      </c>
      <c r="E31" s="21" t="str">
        <f aca="false">IF(OR($A31="",$B$3=""),"",IFERROR(IF(INDEX('الحضور والانصراف'!$J$2:$J$3001,MATCH($A31&amp;"|"&amp;$B$3,'الحضور والانصراف'!$U$2:$U$3001,0))="","",INDEX('الحضور والانصراف'!$J$2:$J$3001,MATCH($A31&amp;"|"&amp;$B$3,'الحضور والانصراف'!$U$2:$U$3001,0))),""))</f>
        <v/>
      </c>
      <c r="F31" s="22" t="str">
        <f aca="false">IF(OR($A31="",$B$3=""),"",IFERROR(IF(INDEX('الحضور والانصراف'!$K$2:$K$3001,MATCH($A31&amp;"|"&amp;$B$3,'الحضور والانصراف'!$U$2:$U$3001,0))="","",INDEX('الحضور والانصراف'!$K$2:$K$3001,MATCH($A31&amp;"|"&amp;$B$3,'الحضور والانصراف'!$U$2:$U$3001,0))),""))</f>
        <v/>
      </c>
      <c r="G31" s="22" t="str">
        <f aca="false">IF(OR($A31="",$B$3=""),"",IFERROR(IF(INDEX('الحضور والانصراف'!$M$2:$M$3001,MATCH($A31&amp;"|"&amp;$B$3,'الحضور والانصراف'!$U$2:$U$3001,0))="","",INDEX('الحضور والانصراف'!$M$2:$M$3001,MATCH($A31&amp;"|"&amp;$B$3,'الحضور والانصراف'!$U$2:$U$3001,0))),""))</f>
        <v/>
      </c>
      <c r="H31" s="23" t="str">
        <f aca="false">IF(OR($A31="",$B$3=""),"",IFERROR(INDEX('الحضور والانصراف'!$P$2:$P$3001,MATCH($A31&amp;"|"&amp;$B$3,'الحضور والانصراف'!$U$2:$U$3001,0)),IF(COUNTIFS(الإجازات!$A$2:$A$1001,$B$3,الإجازات!$D$2:$D$1001,"&lt;="&amp;$A31,الإجازات!$E$2:$E$1001,"&gt;="&amp;$A31,الإجازات!$G$2:$G$1001,"مقبولة")&gt;0,LOOKUP(2,1/((الإجازات!$A$2:$A$1001=$B$3)*(الإجازات!$D$2:$D$1001&lt;=$A31)*(الإجازات!$E$2:$E$1001&gt;=$A31)*(الإجازات!$G$2:$G$1001="مقبولة")),الإجازات!$C$2:$C$1001),IF(WEEKDAY($A31)=الإعدادات!$B$11,"راحة أسبوعية","لا يوجد تسجيل"))))</f>
        <v>لا يوجد تسجيل</v>
      </c>
      <c r="I31" s="23" t="str">
        <f aca="false">IF(OR($A31="",$B$3=""),"",IFERROR(INDEX('الحضور والانصراف'!$T$2:$T$3001,MATCH($A31&amp;"|"&amp;$B$3,'الحضور والانصراف'!$U$2:$U$3001,0))&amp;"",""))</f>
        <v/>
      </c>
    </row>
    <row r="32" customFormat="false" ht="15" hidden="false" customHeight="false" outlineLevel="0" collapsed="false">
      <c r="A32" s="40" t="n">
        <f aca="false">IF(22&gt;DAY($K$4),"",DATE(YEAR($H$3),MONTH($H$3),22))</f>
        <v>46317</v>
      </c>
      <c r="B32" s="23" t="str">
        <f aca="false">IF($A32="","",CHOOSE(WEEKDAY($A32),"الأحد","الإثنين","الثلاثاء","الأربعاء","الخميس","الجمعة","السبت"))</f>
        <v>الخميس</v>
      </c>
      <c r="C32" s="41" t="str">
        <f aca="false">IF(OR($A32="",$B$3=""),"",IFERROR(IF(INDEX('الحضور والانصراف'!$H$2:$H$3001,MATCH($A32&amp;"|"&amp;$B$3,'الحضور والانصراف'!$U$2:$U$3001,0))="","",INDEX('الحضور والانصراف'!$H$2:$H$3001,MATCH($A32&amp;"|"&amp;$B$3,'الحضور والانصراف'!$U$2:$U$3001,0))),""))</f>
        <v/>
      </c>
      <c r="D32" s="41" t="str">
        <f aca="false">IF(OR($A32="",$B$3=""),"",IFERROR(IF(INDEX('الحضور والانصراف'!$I$2:$I$3001,MATCH($A32&amp;"|"&amp;$B$3,'الحضور والانصراف'!$U$2:$U$3001,0))="","",INDEX('الحضور والانصراف'!$I$2:$I$3001,MATCH($A32&amp;"|"&amp;$B$3,'الحضور والانصراف'!$U$2:$U$3001,0))),""))</f>
        <v/>
      </c>
      <c r="E32" s="21" t="str">
        <f aca="false">IF(OR($A32="",$B$3=""),"",IFERROR(IF(INDEX('الحضور والانصراف'!$J$2:$J$3001,MATCH($A32&amp;"|"&amp;$B$3,'الحضور والانصراف'!$U$2:$U$3001,0))="","",INDEX('الحضور والانصراف'!$J$2:$J$3001,MATCH($A32&amp;"|"&amp;$B$3,'الحضور والانصراف'!$U$2:$U$3001,0))),""))</f>
        <v/>
      </c>
      <c r="F32" s="22" t="str">
        <f aca="false">IF(OR($A32="",$B$3=""),"",IFERROR(IF(INDEX('الحضور والانصراف'!$K$2:$K$3001,MATCH($A32&amp;"|"&amp;$B$3,'الحضور والانصراف'!$U$2:$U$3001,0))="","",INDEX('الحضور والانصراف'!$K$2:$K$3001,MATCH($A32&amp;"|"&amp;$B$3,'الحضور والانصراف'!$U$2:$U$3001,0))),""))</f>
        <v/>
      </c>
      <c r="G32" s="22" t="str">
        <f aca="false">IF(OR($A32="",$B$3=""),"",IFERROR(IF(INDEX('الحضور والانصراف'!$M$2:$M$3001,MATCH($A32&amp;"|"&amp;$B$3,'الحضور والانصراف'!$U$2:$U$3001,0))="","",INDEX('الحضور والانصراف'!$M$2:$M$3001,MATCH($A32&amp;"|"&amp;$B$3,'الحضور والانصراف'!$U$2:$U$3001,0))),""))</f>
        <v/>
      </c>
      <c r="H32" s="23" t="str">
        <f aca="false">IF(OR($A32="",$B$3=""),"",IFERROR(INDEX('الحضور والانصراف'!$P$2:$P$3001,MATCH($A32&amp;"|"&amp;$B$3,'الحضور والانصراف'!$U$2:$U$3001,0)),IF(COUNTIFS(الإجازات!$A$2:$A$1001,$B$3,الإجازات!$D$2:$D$1001,"&lt;="&amp;$A32,الإجازات!$E$2:$E$1001,"&gt;="&amp;$A32,الإجازات!$G$2:$G$1001,"مقبولة")&gt;0,LOOKUP(2,1/((الإجازات!$A$2:$A$1001=$B$3)*(الإجازات!$D$2:$D$1001&lt;=$A32)*(الإجازات!$E$2:$E$1001&gt;=$A32)*(الإجازات!$G$2:$G$1001="مقبولة")),الإجازات!$C$2:$C$1001),IF(WEEKDAY($A32)=الإعدادات!$B$11,"راحة أسبوعية","لا يوجد تسجيل"))))</f>
        <v>لا يوجد تسجيل</v>
      </c>
      <c r="I32" s="23" t="str">
        <f aca="false">IF(OR($A32="",$B$3=""),"",IFERROR(INDEX('الحضور والانصراف'!$T$2:$T$3001,MATCH($A32&amp;"|"&amp;$B$3,'الحضور والانصراف'!$U$2:$U$3001,0))&amp;"",""))</f>
        <v/>
      </c>
    </row>
    <row r="33" customFormat="false" ht="15" hidden="false" customHeight="false" outlineLevel="0" collapsed="false">
      <c r="A33" s="40" t="n">
        <f aca="false">IF(23&gt;DAY($K$4),"",DATE(YEAR($H$3),MONTH($H$3),23))</f>
        <v>46318</v>
      </c>
      <c r="B33" s="23" t="str">
        <f aca="false">IF($A33="","",CHOOSE(WEEKDAY($A33),"الأحد","الإثنين","الثلاثاء","الأربعاء","الخميس","الجمعة","السبت"))</f>
        <v>الجمعة</v>
      </c>
      <c r="C33" s="41" t="str">
        <f aca="false">IF(OR($A33="",$B$3=""),"",IFERROR(IF(INDEX('الحضور والانصراف'!$H$2:$H$3001,MATCH($A33&amp;"|"&amp;$B$3,'الحضور والانصراف'!$U$2:$U$3001,0))="","",INDEX('الحضور والانصراف'!$H$2:$H$3001,MATCH($A33&amp;"|"&amp;$B$3,'الحضور والانصراف'!$U$2:$U$3001,0))),""))</f>
        <v/>
      </c>
      <c r="D33" s="41" t="str">
        <f aca="false">IF(OR($A33="",$B$3=""),"",IFERROR(IF(INDEX('الحضور والانصراف'!$I$2:$I$3001,MATCH($A33&amp;"|"&amp;$B$3,'الحضور والانصراف'!$U$2:$U$3001,0))="","",INDEX('الحضور والانصراف'!$I$2:$I$3001,MATCH($A33&amp;"|"&amp;$B$3,'الحضور والانصراف'!$U$2:$U$3001,0))),""))</f>
        <v/>
      </c>
      <c r="E33" s="21" t="str">
        <f aca="false">IF(OR($A33="",$B$3=""),"",IFERROR(IF(INDEX('الحضور والانصراف'!$J$2:$J$3001,MATCH($A33&amp;"|"&amp;$B$3,'الحضور والانصراف'!$U$2:$U$3001,0))="","",INDEX('الحضور والانصراف'!$J$2:$J$3001,MATCH($A33&amp;"|"&amp;$B$3,'الحضور والانصراف'!$U$2:$U$3001,0))),""))</f>
        <v/>
      </c>
      <c r="F33" s="22" t="str">
        <f aca="false">IF(OR($A33="",$B$3=""),"",IFERROR(IF(INDEX('الحضور والانصراف'!$K$2:$K$3001,MATCH($A33&amp;"|"&amp;$B$3,'الحضور والانصراف'!$U$2:$U$3001,0))="","",INDEX('الحضور والانصراف'!$K$2:$K$3001,MATCH($A33&amp;"|"&amp;$B$3,'الحضور والانصراف'!$U$2:$U$3001,0))),""))</f>
        <v/>
      </c>
      <c r="G33" s="22" t="str">
        <f aca="false">IF(OR($A33="",$B$3=""),"",IFERROR(IF(INDEX('الحضور والانصراف'!$M$2:$M$3001,MATCH($A33&amp;"|"&amp;$B$3,'الحضور والانصراف'!$U$2:$U$3001,0))="","",INDEX('الحضور والانصراف'!$M$2:$M$3001,MATCH($A33&amp;"|"&amp;$B$3,'الحضور والانصراف'!$U$2:$U$3001,0))),""))</f>
        <v/>
      </c>
      <c r="H33" s="23" t="str">
        <f aca="false">IF(OR($A33="",$B$3=""),"",IFERROR(INDEX('الحضور والانصراف'!$P$2:$P$3001,MATCH($A33&amp;"|"&amp;$B$3,'الحضور والانصراف'!$U$2:$U$3001,0)),IF(COUNTIFS(الإجازات!$A$2:$A$1001,$B$3,الإجازات!$D$2:$D$1001,"&lt;="&amp;$A33,الإجازات!$E$2:$E$1001,"&gt;="&amp;$A33,الإجازات!$G$2:$G$1001,"مقبولة")&gt;0,LOOKUP(2,1/((الإجازات!$A$2:$A$1001=$B$3)*(الإجازات!$D$2:$D$1001&lt;=$A33)*(الإجازات!$E$2:$E$1001&gt;=$A33)*(الإجازات!$G$2:$G$1001="مقبولة")),الإجازات!$C$2:$C$1001),IF(WEEKDAY($A33)=الإعدادات!$B$11,"راحة أسبوعية","لا يوجد تسجيل"))))</f>
        <v>راحة أسبوعية</v>
      </c>
      <c r="I33" s="23" t="str">
        <f aca="false">IF(OR($A33="",$B$3=""),"",IFERROR(INDEX('الحضور والانصراف'!$T$2:$T$3001,MATCH($A33&amp;"|"&amp;$B$3,'الحضور والانصراف'!$U$2:$U$3001,0))&amp;"",""))</f>
        <v/>
      </c>
    </row>
    <row r="34" customFormat="false" ht="15" hidden="false" customHeight="false" outlineLevel="0" collapsed="false">
      <c r="A34" s="40" t="n">
        <f aca="false">IF(24&gt;DAY($K$4),"",DATE(YEAR($H$3),MONTH($H$3),24))</f>
        <v>46319</v>
      </c>
      <c r="B34" s="23" t="str">
        <f aca="false">IF($A34="","",CHOOSE(WEEKDAY($A34),"الأحد","الإثنين","الثلاثاء","الأربعاء","الخميس","الجمعة","السبت"))</f>
        <v>السبت</v>
      </c>
      <c r="C34" s="41" t="str">
        <f aca="false">IF(OR($A34="",$B$3=""),"",IFERROR(IF(INDEX('الحضور والانصراف'!$H$2:$H$3001,MATCH($A34&amp;"|"&amp;$B$3,'الحضور والانصراف'!$U$2:$U$3001,0))="","",INDEX('الحضور والانصراف'!$H$2:$H$3001,MATCH($A34&amp;"|"&amp;$B$3,'الحضور والانصراف'!$U$2:$U$3001,0))),""))</f>
        <v/>
      </c>
      <c r="D34" s="41" t="str">
        <f aca="false">IF(OR($A34="",$B$3=""),"",IFERROR(IF(INDEX('الحضور والانصراف'!$I$2:$I$3001,MATCH($A34&amp;"|"&amp;$B$3,'الحضور والانصراف'!$U$2:$U$3001,0))="","",INDEX('الحضور والانصراف'!$I$2:$I$3001,MATCH($A34&amp;"|"&amp;$B$3,'الحضور والانصراف'!$U$2:$U$3001,0))),""))</f>
        <v/>
      </c>
      <c r="E34" s="21" t="str">
        <f aca="false">IF(OR($A34="",$B$3=""),"",IFERROR(IF(INDEX('الحضور والانصراف'!$J$2:$J$3001,MATCH($A34&amp;"|"&amp;$B$3,'الحضور والانصراف'!$U$2:$U$3001,0))="","",INDEX('الحضور والانصراف'!$J$2:$J$3001,MATCH($A34&amp;"|"&amp;$B$3,'الحضور والانصراف'!$U$2:$U$3001,0))),""))</f>
        <v/>
      </c>
      <c r="F34" s="22" t="str">
        <f aca="false">IF(OR($A34="",$B$3=""),"",IFERROR(IF(INDEX('الحضور والانصراف'!$K$2:$K$3001,MATCH($A34&amp;"|"&amp;$B$3,'الحضور والانصراف'!$U$2:$U$3001,0))="","",INDEX('الحضور والانصراف'!$K$2:$K$3001,MATCH($A34&amp;"|"&amp;$B$3,'الحضور والانصراف'!$U$2:$U$3001,0))),""))</f>
        <v/>
      </c>
      <c r="G34" s="22" t="str">
        <f aca="false">IF(OR($A34="",$B$3=""),"",IFERROR(IF(INDEX('الحضور والانصراف'!$M$2:$M$3001,MATCH($A34&amp;"|"&amp;$B$3,'الحضور والانصراف'!$U$2:$U$3001,0))="","",INDEX('الحضور والانصراف'!$M$2:$M$3001,MATCH($A34&amp;"|"&amp;$B$3,'الحضور والانصراف'!$U$2:$U$3001,0))),""))</f>
        <v/>
      </c>
      <c r="H34" s="23" t="str">
        <f aca="false">IF(OR($A34="",$B$3=""),"",IFERROR(INDEX('الحضور والانصراف'!$P$2:$P$3001,MATCH($A34&amp;"|"&amp;$B$3,'الحضور والانصراف'!$U$2:$U$3001,0)),IF(COUNTIFS(الإجازات!$A$2:$A$1001,$B$3,الإجازات!$D$2:$D$1001,"&lt;="&amp;$A34,الإجازات!$E$2:$E$1001,"&gt;="&amp;$A34,الإجازات!$G$2:$G$1001,"مقبولة")&gt;0,LOOKUP(2,1/((الإجازات!$A$2:$A$1001=$B$3)*(الإجازات!$D$2:$D$1001&lt;=$A34)*(الإجازات!$E$2:$E$1001&gt;=$A34)*(الإجازات!$G$2:$G$1001="مقبولة")),الإجازات!$C$2:$C$1001),IF(WEEKDAY($A34)=الإعدادات!$B$11,"راحة أسبوعية","لا يوجد تسجيل"))))</f>
        <v>لا يوجد تسجيل</v>
      </c>
      <c r="I34" s="23" t="str">
        <f aca="false">IF(OR($A34="",$B$3=""),"",IFERROR(INDEX('الحضور والانصراف'!$T$2:$T$3001,MATCH($A34&amp;"|"&amp;$B$3,'الحضور والانصراف'!$U$2:$U$3001,0))&amp;"",""))</f>
        <v/>
      </c>
    </row>
    <row r="35" customFormat="false" ht="15" hidden="false" customHeight="false" outlineLevel="0" collapsed="false">
      <c r="A35" s="40" t="n">
        <f aca="false">IF(25&gt;DAY($K$4),"",DATE(YEAR($H$3),MONTH($H$3),25))</f>
        <v>46320</v>
      </c>
      <c r="B35" s="23" t="str">
        <f aca="false">IF($A35="","",CHOOSE(WEEKDAY($A35),"الأحد","الإثنين","الثلاثاء","الأربعاء","الخميس","الجمعة","السبت"))</f>
        <v>الأحد</v>
      </c>
      <c r="C35" s="41" t="str">
        <f aca="false">IF(OR($A35="",$B$3=""),"",IFERROR(IF(INDEX('الحضور والانصراف'!$H$2:$H$3001,MATCH($A35&amp;"|"&amp;$B$3,'الحضور والانصراف'!$U$2:$U$3001,0))="","",INDEX('الحضور والانصراف'!$H$2:$H$3001,MATCH($A35&amp;"|"&amp;$B$3,'الحضور والانصراف'!$U$2:$U$3001,0))),""))</f>
        <v/>
      </c>
      <c r="D35" s="41" t="str">
        <f aca="false">IF(OR($A35="",$B$3=""),"",IFERROR(IF(INDEX('الحضور والانصراف'!$I$2:$I$3001,MATCH($A35&amp;"|"&amp;$B$3,'الحضور والانصراف'!$U$2:$U$3001,0))="","",INDEX('الحضور والانصراف'!$I$2:$I$3001,MATCH($A35&amp;"|"&amp;$B$3,'الحضور والانصراف'!$U$2:$U$3001,0))),""))</f>
        <v/>
      </c>
      <c r="E35" s="21" t="str">
        <f aca="false">IF(OR($A35="",$B$3=""),"",IFERROR(IF(INDEX('الحضور والانصراف'!$J$2:$J$3001,MATCH($A35&amp;"|"&amp;$B$3,'الحضور والانصراف'!$U$2:$U$3001,0))="","",INDEX('الحضور والانصراف'!$J$2:$J$3001,MATCH($A35&amp;"|"&amp;$B$3,'الحضور والانصراف'!$U$2:$U$3001,0))),""))</f>
        <v/>
      </c>
      <c r="F35" s="22" t="str">
        <f aca="false">IF(OR($A35="",$B$3=""),"",IFERROR(IF(INDEX('الحضور والانصراف'!$K$2:$K$3001,MATCH($A35&amp;"|"&amp;$B$3,'الحضور والانصراف'!$U$2:$U$3001,0))="","",INDEX('الحضور والانصراف'!$K$2:$K$3001,MATCH($A35&amp;"|"&amp;$B$3,'الحضور والانصراف'!$U$2:$U$3001,0))),""))</f>
        <v/>
      </c>
      <c r="G35" s="22" t="str">
        <f aca="false">IF(OR($A35="",$B$3=""),"",IFERROR(IF(INDEX('الحضور والانصراف'!$M$2:$M$3001,MATCH($A35&amp;"|"&amp;$B$3,'الحضور والانصراف'!$U$2:$U$3001,0))="","",INDEX('الحضور والانصراف'!$M$2:$M$3001,MATCH($A35&amp;"|"&amp;$B$3,'الحضور والانصراف'!$U$2:$U$3001,0))),""))</f>
        <v/>
      </c>
      <c r="H35" s="23" t="str">
        <f aca="false">IF(OR($A35="",$B$3=""),"",IFERROR(INDEX('الحضور والانصراف'!$P$2:$P$3001,MATCH($A35&amp;"|"&amp;$B$3,'الحضور والانصراف'!$U$2:$U$3001,0)),IF(COUNTIFS(الإجازات!$A$2:$A$1001,$B$3,الإجازات!$D$2:$D$1001,"&lt;="&amp;$A35,الإجازات!$E$2:$E$1001,"&gt;="&amp;$A35,الإجازات!$G$2:$G$1001,"مقبولة")&gt;0,LOOKUP(2,1/((الإجازات!$A$2:$A$1001=$B$3)*(الإجازات!$D$2:$D$1001&lt;=$A35)*(الإجازات!$E$2:$E$1001&gt;=$A35)*(الإجازات!$G$2:$G$1001="مقبولة")),الإجازات!$C$2:$C$1001),IF(WEEKDAY($A35)=الإعدادات!$B$11,"راحة أسبوعية","لا يوجد تسجيل"))))</f>
        <v>لا يوجد تسجيل</v>
      </c>
      <c r="I35" s="23" t="str">
        <f aca="false">IF(OR($A35="",$B$3=""),"",IFERROR(INDEX('الحضور والانصراف'!$T$2:$T$3001,MATCH($A35&amp;"|"&amp;$B$3,'الحضور والانصراف'!$U$2:$U$3001,0))&amp;"",""))</f>
        <v/>
      </c>
    </row>
    <row r="36" customFormat="false" ht="15" hidden="false" customHeight="false" outlineLevel="0" collapsed="false">
      <c r="A36" s="40" t="n">
        <f aca="false">IF(26&gt;DAY($K$4),"",DATE(YEAR($H$3),MONTH($H$3),26))</f>
        <v>46321</v>
      </c>
      <c r="B36" s="23" t="str">
        <f aca="false">IF($A36="","",CHOOSE(WEEKDAY($A36),"الأحد","الإثنين","الثلاثاء","الأربعاء","الخميس","الجمعة","السبت"))</f>
        <v>الإثنين</v>
      </c>
      <c r="C36" s="41" t="str">
        <f aca="false">IF(OR($A36="",$B$3=""),"",IFERROR(IF(INDEX('الحضور والانصراف'!$H$2:$H$3001,MATCH($A36&amp;"|"&amp;$B$3,'الحضور والانصراف'!$U$2:$U$3001,0))="","",INDEX('الحضور والانصراف'!$H$2:$H$3001,MATCH($A36&amp;"|"&amp;$B$3,'الحضور والانصراف'!$U$2:$U$3001,0))),""))</f>
        <v/>
      </c>
      <c r="D36" s="41" t="str">
        <f aca="false">IF(OR($A36="",$B$3=""),"",IFERROR(IF(INDEX('الحضور والانصراف'!$I$2:$I$3001,MATCH($A36&amp;"|"&amp;$B$3,'الحضور والانصراف'!$U$2:$U$3001,0))="","",INDEX('الحضور والانصراف'!$I$2:$I$3001,MATCH($A36&amp;"|"&amp;$B$3,'الحضور والانصراف'!$U$2:$U$3001,0))),""))</f>
        <v/>
      </c>
      <c r="E36" s="21" t="str">
        <f aca="false">IF(OR($A36="",$B$3=""),"",IFERROR(IF(INDEX('الحضور والانصراف'!$J$2:$J$3001,MATCH($A36&amp;"|"&amp;$B$3,'الحضور والانصراف'!$U$2:$U$3001,0))="","",INDEX('الحضور والانصراف'!$J$2:$J$3001,MATCH($A36&amp;"|"&amp;$B$3,'الحضور والانصراف'!$U$2:$U$3001,0))),""))</f>
        <v/>
      </c>
      <c r="F36" s="22" t="str">
        <f aca="false">IF(OR($A36="",$B$3=""),"",IFERROR(IF(INDEX('الحضور والانصراف'!$K$2:$K$3001,MATCH($A36&amp;"|"&amp;$B$3,'الحضور والانصراف'!$U$2:$U$3001,0))="","",INDEX('الحضور والانصراف'!$K$2:$K$3001,MATCH($A36&amp;"|"&amp;$B$3,'الحضور والانصراف'!$U$2:$U$3001,0))),""))</f>
        <v/>
      </c>
      <c r="G36" s="22" t="str">
        <f aca="false">IF(OR($A36="",$B$3=""),"",IFERROR(IF(INDEX('الحضور والانصراف'!$M$2:$M$3001,MATCH($A36&amp;"|"&amp;$B$3,'الحضور والانصراف'!$U$2:$U$3001,0))="","",INDEX('الحضور والانصراف'!$M$2:$M$3001,MATCH($A36&amp;"|"&amp;$B$3,'الحضور والانصراف'!$U$2:$U$3001,0))),""))</f>
        <v/>
      </c>
      <c r="H36" s="23" t="str">
        <f aca="false">IF(OR($A36="",$B$3=""),"",IFERROR(INDEX('الحضور والانصراف'!$P$2:$P$3001,MATCH($A36&amp;"|"&amp;$B$3,'الحضور والانصراف'!$U$2:$U$3001,0)),IF(COUNTIFS(الإجازات!$A$2:$A$1001,$B$3,الإجازات!$D$2:$D$1001,"&lt;="&amp;$A36,الإجازات!$E$2:$E$1001,"&gt;="&amp;$A36,الإجازات!$G$2:$G$1001,"مقبولة")&gt;0,LOOKUP(2,1/((الإجازات!$A$2:$A$1001=$B$3)*(الإجازات!$D$2:$D$1001&lt;=$A36)*(الإجازات!$E$2:$E$1001&gt;=$A36)*(الإجازات!$G$2:$G$1001="مقبولة")),الإجازات!$C$2:$C$1001),IF(WEEKDAY($A36)=الإعدادات!$B$11,"راحة أسبوعية","لا يوجد تسجيل"))))</f>
        <v>لا يوجد تسجيل</v>
      </c>
      <c r="I36" s="23" t="str">
        <f aca="false">IF(OR($A36="",$B$3=""),"",IFERROR(INDEX('الحضور والانصراف'!$T$2:$T$3001,MATCH($A36&amp;"|"&amp;$B$3,'الحضور والانصراف'!$U$2:$U$3001,0))&amp;"",""))</f>
        <v/>
      </c>
    </row>
    <row r="37" customFormat="false" ht="15" hidden="false" customHeight="false" outlineLevel="0" collapsed="false">
      <c r="A37" s="40" t="n">
        <f aca="false">IF(27&gt;DAY($K$4),"",DATE(YEAR($H$3),MONTH($H$3),27))</f>
        <v>46322</v>
      </c>
      <c r="B37" s="23" t="str">
        <f aca="false">IF($A37="","",CHOOSE(WEEKDAY($A37),"الأحد","الإثنين","الثلاثاء","الأربعاء","الخميس","الجمعة","السبت"))</f>
        <v>الثلاثاء</v>
      </c>
      <c r="C37" s="41" t="str">
        <f aca="false">IF(OR($A37="",$B$3=""),"",IFERROR(IF(INDEX('الحضور والانصراف'!$H$2:$H$3001,MATCH($A37&amp;"|"&amp;$B$3,'الحضور والانصراف'!$U$2:$U$3001,0))="","",INDEX('الحضور والانصراف'!$H$2:$H$3001,MATCH($A37&amp;"|"&amp;$B$3,'الحضور والانصراف'!$U$2:$U$3001,0))),""))</f>
        <v/>
      </c>
      <c r="D37" s="41" t="str">
        <f aca="false">IF(OR($A37="",$B$3=""),"",IFERROR(IF(INDEX('الحضور والانصراف'!$I$2:$I$3001,MATCH($A37&amp;"|"&amp;$B$3,'الحضور والانصراف'!$U$2:$U$3001,0))="","",INDEX('الحضور والانصراف'!$I$2:$I$3001,MATCH($A37&amp;"|"&amp;$B$3,'الحضور والانصراف'!$U$2:$U$3001,0))),""))</f>
        <v/>
      </c>
      <c r="E37" s="21" t="str">
        <f aca="false">IF(OR($A37="",$B$3=""),"",IFERROR(IF(INDEX('الحضور والانصراف'!$J$2:$J$3001,MATCH($A37&amp;"|"&amp;$B$3,'الحضور والانصراف'!$U$2:$U$3001,0))="","",INDEX('الحضور والانصراف'!$J$2:$J$3001,MATCH($A37&amp;"|"&amp;$B$3,'الحضور والانصراف'!$U$2:$U$3001,0))),""))</f>
        <v/>
      </c>
      <c r="F37" s="22" t="str">
        <f aca="false">IF(OR($A37="",$B$3=""),"",IFERROR(IF(INDEX('الحضور والانصراف'!$K$2:$K$3001,MATCH($A37&amp;"|"&amp;$B$3,'الحضور والانصراف'!$U$2:$U$3001,0))="","",INDEX('الحضور والانصراف'!$K$2:$K$3001,MATCH($A37&amp;"|"&amp;$B$3,'الحضور والانصراف'!$U$2:$U$3001,0))),""))</f>
        <v/>
      </c>
      <c r="G37" s="22" t="str">
        <f aca="false">IF(OR($A37="",$B$3=""),"",IFERROR(IF(INDEX('الحضور والانصراف'!$M$2:$M$3001,MATCH($A37&amp;"|"&amp;$B$3,'الحضور والانصراف'!$U$2:$U$3001,0))="","",INDEX('الحضور والانصراف'!$M$2:$M$3001,MATCH($A37&amp;"|"&amp;$B$3,'الحضور والانصراف'!$U$2:$U$3001,0))),""))</f>
        <v/>
      </c>
      <c r="H37" s="23" t="str">
        <f aca="false">IF(OR($A37="",$B$3=""),"",IFERROR(INDEX('الحضور والانصراف'!$P$2:$P$3001,MATCH($A37&amp;"|"&amp;$B$3,'الحضور والانصراف'!$U$2:$U$3001,0)),IF(COUNTIFS(الإجازات!$A$2:$A$1001,$B$3,الإجازات!$D$2:$D$1001,"&lt;="&amp;$A37,الإجازات!$E$2:$E$1001,"&gt;="&amp;$A37,الإجازات!$G$2:$G$1001,"مقبولة")&gt;0,LOOKUP(2,1/((الإجازات!$A$2:$A$1001=$B$3)*(الإجازات!$D$2:$D$1001&lt;=$A37)*(الإجازات!$E$2:$E$1001&gt;=$A37)*(الإجازات!$G$2:$G$1001="مقبولة")),الإجازات!$C$2:$C$1001),IF(WEEKDAY($A37)=الإعدادات!$B$11,"راحة أسبوعية","لا يوجد تسجيل"))))</f>
        <v>لا يوجد تسجيل</v>
      </c>
      <c r="I37" s="23" t="str">
        <f aca="false">IF(OR($A37="",$B$3=""),"",IFERROR(INDEX('الحضور والانصراف'!$T$2:$T$3001,MATCH($A37&amp;"|"&amp;$B$3,'الحضور والانصراف'!$U$2:$U$3001,0))&amp;"",""))</f>
        <v/>
      </c>
    </row>
    <row r="38" customFormat="false" ht="15" hidden="false" customHeight="false" outlineLevel="0" collapsed="false">
      <c r="A38" s="40" t="n">
        <f aca="false">IF(28&gt;DAY($K$4),"",DATE(YEAR($H$3),MONTH($H$3),28))</f>
        <v>46323</v>
      </c>
      <c r="B38" s="23" t="str">
        <f aca="false">IF($A38="","",CHOOSE(WEEKDAY($A38),"الأحد","الإثنين","الثلاثاء","الأربعاء","الخميس","الجمعة","السبت"))</f>
        <v>الأربعاء</v>
      </c>
      <c r="C38" s="41" t="str">
        <f aca="false">IF(OR($A38="",$B$3=""),"",IFERROR(IF(INDEX('الحضور والانصراف'!$H$2:$H$3001,MATCH($A38&amp;"|"&amp;$B$3,'الحضور والانصراف'!$U$2:$U$3001,0))="","",INDEX('الحضور والانصراف'!$H$2:$H$3001,MATCH($A38&amp;"|"&amp;$B$3,'الحضور والانصراف'!$U$2:$U$3001,0))),""))</f>
        <v/>
      </c>
      <c r="D38" s="41" t="str">
        <f aca="false">IF(OR($A38="",$B$3=""),"",IFERROR(IF(INDEX('الحضور والانصراف'!$I$2:$I$3001,MATCH($A38&amp;"|"&amp;$B$3,'الحضور والانصراف'!$U$2:$U$3001,0))="","",INDEX('الحضور والانصراف'!$I$2:$I$3001,MATCH($A38&amp;"|"&amp;$B$3,'الحضور والانصراف'!$U$2:$U$3001,0))),""))</f>
        <v/>
      </c>
      <c r="E38" s="21" t="str">
        <f aca="false">IF(OR($A38="",$B$3=""),"",IFERROR(IF(INDEX('الحضور والانصراف'!$J$2:$J$3001,MATCH($A38&amp;"|"&amp;$B$3,'الحضور والانصراف'!$U$2:$U$3001,0))="","",INDEX('الحضور والانصراف'!$J$2:$J$3001,MATCH($A38&amp;"|"&amp;$B$3,'الحضور والانصراف'!$U$2:$U$3001,0))),""))</f>
        <v/>
      </c>
      <c r="F38" s="22" t="str">
        <f aca="false">IF(OR($A38="",$B$3=""),"",IFERROR(IF(INDEX('الحضور والانصراف'!$K$2:$K$3001,MATCH($A38&amp;"|"&amp;$B$3,'الحضور والانصراف'!$U$2:$U$3001,0))="","",INDEX('الحضور والانصراف'!$K$2:$K$3001,MATCH($A38&amp;"|"&amp;$B$3,'الحضور والانصراف'!$U$2:$U$3001,0))),""))</f>
        <v/>
      </c>
      <c r="G38" s="22" t="str">
        <f aca="false">IF(OR($A38="",$B$3=""),"",IFERROR(IF(INDEX('الحضور والانصراف'!$M$2:$M$3001,MATCH($A38&amp;"|"&amp;$B$3,'الحضور والانصراف'!$U$2:$U$3001,0))="","",INDEX('الحضور والانصراف'!$M$2:$M$3001,MATCH($A38&amp;"|"&amp;$B$3,'الحضور والانصراف'!$U$2:$U$3001,0))),""))</f>
        <v/>
      </c>
      <c r="H38" s="23" t="str">
        <f aca="false">IF(OR($A38="",$B$3=""),"",IFERROR(INDEX('الحضور والانصراف'!$P$2:$P$3001,MATCH($A38&amp;"|"&amp;$B$3,'الحضور والانصراف'!$U$2:$U$3001,0)),IF(COUNTIFS(الإجازات!$A$2:$A$1001,$B$3,الإجازات!$D$2:$D$1001,"&lt;="&amp;$A38,الإجازات!$E$2:$E$1001,"&gt;="&amp;$A38,الإجازات!$G$2:$G$1001,"مقبولة")&gt;0,LOOKUP(2,1/((الإجازات!$A$2:$A$1001=$B$3)*(الإجازات!$D$2:$D$1001&lt;=$A38)*(الإجازات!$E$2:$E$1001&gt;=$A38)*(الإجازات!$G$2:$G$1001="مقبولة")),الإجازات!$C$2:$C$1001),IF(WEEKDAY($A38)=الإعدادات!$B$11,"راحة أسبوعية","لا يوجد تسجيل"))))</f>
        <v>لا يوجد تسجيل</v>
      </c>
      <c r="I38" s="23" t="str">
        <f aca="false">IF(OR($A38="",$B$3=""),"",IFERROR(INDEX('الحضور والانصراف'!$T$2:$T$3001,MATCH($A38&amp;"|"&amp;$B$3,'الحضور والانصراف'!$U$2:$U$3001,0))&amp;"",""))</f>
        <v/>
      </c>
    </row>
    <row r="39" customFormat="false" ht="15" hidden="false" customHeight="false" outlineLevel="0" collapsed="false">
      <c r="A39" s="40" t="n">
        <f aca="false">IF(29&gt;DAY($K$4),"",DATE(YEAR($H$3),MONTH($H$3),29))</f>
        <v>46324</v>
      </c>
      <c r="B39" s="23" t="str">
        <f aca="false">IF($A39="","",CHOOSE(WEEKDAY($A39),"الأحد","الإثنين","الثلاثاء","الأربعاء","الخميس","الجمعة","السبت"))</f>
        <v>الخميس</v>
      </c>
      <c r="C39" s="41" t="str">
        <f aca="false">IF(OR($A39="",$B$3=""),"",IFERROR(IF(INDEX('الحضور والانصراف'!$H$2:$H$3001,MATCH($A39&amp;"|"&amp;$B$3,'الحضور والانصراف'!$U$2:$U$3001,0))="","",INDEX('الحضور والانصراف'!$H$2:$H$3001,MATCH($A39&amp;"|"&amp;$B$3,'الحضور والانصراف'!$U$2:$U$3001,0))),""))</f>
        <v/>
      </c>
      <c r="D39" s="41" t="str">
        <f aca="false">IF(OR($A39="",$B$3=""),"",IFERROR(IF(INDEX('الحضور والانصراف'!$I$2:$I$3001,MATCH($A39&amp;"|"&amp;$B$3,'الحضور والانصراف'!$U$2:$U$3001,0))="","",INDEX('الحضور والانصراف'!$I$2:$I$3001,MATCH($A39&amp;"|"&amp;$B$3,'الحضور والانصراف'!$U$2:$U$3001,0))),""))</f>
        <v/>
      </c>
      <c r="E39" s="21" t="str">
        <f aca="false">IF(OR($A39="",$B$3=""),"",IFERROR(IF(INDEX('الحضور والانصراف'!$J$2:$J$3001,MATCH($A39&amp;"|"&amp;$B$3,'الحضور والانصراف'!$U$2:$U$3001,0))="","",INDEX('الحضور والانصراف'!$J$2:$J$3001,MATCH($A39&amp;"|"&amp;$B$3,'الحضور والانصراف'!$U$2:$U$3001,0))),""))</f>
        <v/>
      </c>
      <c r="F39" s="22" t="str">
        <f aca="false">IF(OR($A39="",$B$3=""),"",IFERROR(IF(INDEX('الحضور والانصراف'!$K$2:$K$3001,MATCH($A39&amp;"|"&amp;$B$3,'الحضور والانصراف'!$U$2:$U$3001,0))="","",INDEX('الحضور والانصراف'!$K$2:$K$3001,MATCH($A39&amp;"|"&amp;$B$3,'الحضور والانصراف'!$U$2:$U$3001,0))),""))</f>
        <v/>
      </c>
      <c r="G39" s="22" t="str">
        <f aca="false">IF(OR($A39="",$B$3=""),"",IFERROR(IF(INDEX('الحضور والانصراف'!$M$2:$M$3001,MATCH($A39&amp;"|"&amp;$B$3,'الحضور والانصراف'!$U$2:$U$3001,0))="","",INDEX('الحضور والانصراف'!$M$2:$M$3001,MATCH($A39&amp;"|"&amp;$B$3,'الحضور والانصراف'!$U$2:$U$3001,0))),""))</f>
        <v/>
      </c>
      <c r="H39" s="23" t="str">
        <f aca="false">IF(OR($A39="",$B$3=""),"",IFERROR(INDEX('الحضور والانصراف'!$P$2:$P$3001,MATCH($A39&amp;"|"&amp;$B$3,'الحضور والانصراف'!$U$2:$U$3001,0)),IF(COUNTIFS(الإجازات!$A$2:$A$1001,$B$3,الإجازات!$D$2:$D$1001,"&lt;="&amp;$A39,الإجازات!$E$2:$E$1001,"&gt;="&amp;$A39,الإجازات!$G$2:$G$1001,"مقبولة")&gt;0,LOOKUP(2,1/((الإجازات!$A$2:$A$1001=$B$3)*(الإجازات!$D$2:$D$1001&lt;=$A39)*(الإجازات!$E$2:$E$1001&gt;=$A39)*(الإجازات!$G$2:$G$1001="مقبولة")),الإجازات!$C$2:$C$1001),IF(WEEKDAY($A39)=الإعدادات!$B$11,"راحة أسبوعية","لا يوجد تسجيل"))))</f>
        <v>لا يوجد تسجيل</v>
      </c>
      <c r="I39" s="23" t="str">
        <f aca="false">IF(OR($A39="",$B$3=""),"",IFERROR(INDEX('الحضور والانصراف'!$T$2:$T$3001,MATCH($A39&amp;"|"&amp;$B$3,'الحضور والانصراف'!$U$2:$U$3001,0))&amp;"",""))</f>
        <v/>
      </c>
    </row>
    <row r="40" customFormat="false" ht="15" hidden="false" customHeight="false" outlineLevel="0" collapsed="false">
      <c r="A40" s="40" t="n">
        <f aca="false">IF(30&gt;DAY($K$4),"",DATE(YEAR($H$3),MONTH($H$3),30))</f>
        <v>46325</v>
      </c>
      <c r="B40" s="23" t="str">
        <f aca="false">IF($A40="","",CHOOSE(WEEKDAY($A40),"الأحد","الإثنين","الثلاثاء","الأربعاء","الخميس","الجمعة","السبت"))</f>
        <v>الجمعة</v>
      </c>
      <c r="C40" s="41" t="str">
        <f aca="false">IF(OR($A40="",$B$3=""),"",IFERROR(IF(INDEX('الحضور والانصراف'!$H$2:$H$3001,MATCH($A40&amp;"|"&amp;$B$3,'الحضور والانصراف'!$U$2:$U$3001,0))="","",INDEX('الحضور والانصراف'!$H$2:$H$3001,MATCH($A40&amp;"|"&amp;$B$3,'الحضور والانصراف'!$U$2:$U$3001,0))),""))</f>
        <v/>
      </c>
      <c r="D40" s="41" t="str">
        <f aca="false">IF(OR($A40="",$B$3=""),"",IFERROR(IF(INDEX('الحضور والانصراف'!$I$2:$I$3001,MATCH($A40&amp;"|"&amp;$B$3,'الحضور والانصراف'!$U$2:$U$3001,0))="","",INDEX('الحضور والانصراف'!$I$2:$I$3001,MATCH($A40&amp;"|"&amp;$B$3,'الحضور والانصراف'!$U$2:$U$3001,0))),""))</f>
        <v/>
      </c>
      <c r="E40" s="21" t="str">
        <f aca="false">IF(OR($A40="",$B$3=""),"",IFERROR(IF(INDEX('الحضور والانصراف'!$J$2:$J$3001,MATCH($A40&amp;"|"&amp;$B$3,'الحضور والانصراف'!$U$2:$U$3001,0))="","",INDEX('الحضور والانصراف'!$J$2:$J$3001,MATCH($A40&amp;"|"&amp;$B$3,'الحضور والانصراف'!$U$2:$U$3001,0))),""))</f>
        <v/>
      </c>
      <c r="F40" s="22" t="str">
        <f aca="false">IF(OR($A40="",$B$3=""),"",IFERROR(IF(INDEX('الحضور والانصراف'!$K$2:$K$3001,MATCH($A40&amp;"|"&amp;$B$3,'الحضور والانصراف'!$U$2:$U$3001,0))="","",INDEX('الحضور والانصراف'!$K$2:$K$3001,MATCH($A40&amp;"|"&amp;$B$3,'الحضور والانصراف'!$U$2:$U$3001,0))),""))</f>
        <v/>
      </c>
      <c r="G40" s="22" t="str">
        <f aca="false">IF(OR($A40="",$B$3=""),"",IFERROR(IF(INDEX('الحضور والانصراف'!$M$2:$M$3001,MATCH($A40&amp;"|"&amp;$B$3,'الحضور والانصراف'!$U$2:$U$3001,0))="","",INDEX('الحضور والانصراف'!$M$2:$M$3001,MATCH($A40&amp;"|"&amp;$B$3,'الحضور والانصراف'!$U$2:$U$3001,0))),""))</f>
        <v/>
      </c>
      <c r="H40" s="23" t="str">
        <f aca="false">IF(OR($A40="",$B$3=""),"",IFERROR(INDEX('الحضور والانصراف'!$P$2:$P$3001,MATCH($A40&amp;"|"&amp;$B$3,'الحضور والانصراف'!$U$2:$U$3001,0)),IF(COUNTIFS(الإجازات!$A$2:$A$1001,$B$3,الإجازات!$D$2:$D$1001,"&lt;="&amp;$A40,الإجازات!$E$2:$E$1001,"&gt;="&amp;$A40,الإجازات!$G$2:$G$1001,"مقبولة")&gt;0,LOOKUP(2,1/((الإجازات!$A$2:$A$1001=$B$3)*(الإجازات!$D$2:$D$1001&lt;=$A40)*(الإجازات!$E$2:$E$1001&gt;=$A40)*(الإجازات!$G$2:$G$1001="مقبولة")),الإجازات!$C$2:$C$1001),IF(WEEKDAY($A40)=الإعدادات!$B$11,"راحة أسبوعية","لا يوجد تسجيل"))))</f>
        <v>راحة أسبوعية</v>
      </c>
      <c r="I40" s="23" t="str">
        <f aca="false">IF(OR($A40="",$B$3=""),"",IFERROR(INDEX('الحضور والانصراف'!$T$2:$T$3001,MATCH($A40&amp;"|"&amp;$B$3,'الحضور والانصراف'!$U$2:$U$3001,0))&amp;"",""))</f>
        <v/>
      </c>
    </row>
    <row r="41" customFormat="false" ht="15" hidden="false" customHeight="false" outlineLevel="0" collapsed="false">
      <c r="A41" s="40" t="n">
        <f aca="false">IF(31&gt;DAY($K$4),"",DATE(YEAR($H$3),MONTH($H$3),31))</f>
        <v>46326</v>
      </c>
      <c r="B41" s="23" t="str">
        <f aca="false">IF($A41="","",CHOOSE(WEEKDAY($A41),"الأحد","الإثنين","الثلاثاء","الأربعاء","الخميس","الجمعة","السبت"))</f>
        <v>السبت</v>
      </c>
      <c r="C41" s="41" t="str">
        <f aca="false">IF(OR($A41="",$B$3=""),"",IFERROR(IF(INDEX('الحضور والانصراف'!$H$2:$H$3001,MATCH($A41&amp;"|"&amp;$B$3,'الحضور والانصراف'!$U$2:$U$3001,0))="","",INDEX('الحضور والانصراف'!$H$2:$H$3001,MATCH($A41&amp;"|"&amp;$B$3,'الحضور والانصراف'!$U$2:$U$3001,0))),""))</f>
        <v/>
      </c>
      <c r="D41" s="41" t="str">
        <f aca="false">IF(OR($A41="",$B$3=""),"",IFERROR(IF(INDEX('الحضور والانصراف'!$I$2:$I$3001,MATCH($A41&amp;"|"&amp;$B$3,'الحضور والانصراف'!$U$2:$U$3001,0))="","",INDEX('الحضور والانصراف'!$I$2:$I$3001,MATCH($A41&amp;"|"&amp;$B$3,'الحضور والانصراف'!$U$2:$U$3001,0))),""))</f>
        <v/>
      </c>
      <c r="E41" s="21" t="str">
        <f aca="false">IF(OR($A41="",$B$3=""),"",IFERROR(IF(INDEX('الحضور والانصراف'!$J$2:$J$3001,MATCH($A41&amp;"|"&amp;$B$3,'الحضور والانصراف'!$U$2:$U$3001,0))="","",INDEX('الحضور والانصراف'!$J$2:$J$3001,MATCH($A41&amp;"|"&amp;$B$3,'الحضور والانصراف'!$U$2:$U$3001,0))),""))</f>
        <v/>
      </c>
      <c r="F41" s="22" t="str">
        <f aca="false">IF(OR($A41="",$B$3=""),"",IFERROR(IF(INDEX('الحضور والانصراف'!$K$2:$K$3001,MATCH($A41&amp;"|"&amp;$B$3,'الحضور والانصراف'!$U$2:$U$3001,0))="","",INDEX('الحضور والانصراف'!$K$2:$K$3001,MATCH($A41&amp;"|"&amp;$B$3,'الحضور والانصراف'!$U$2:$U$3001,0))),""))</f>
        <v/>
      </c>
      <c r="G41" s="22" t="str">
        <f aca="false">IF(OR($A41="",$B$3=""),"",IFERROR(IF(INDEX('الحضور والانصراف'!$M$2:$M$3001,MATCH($A41&amp;"|"&amp;$B$3,'الحضور والانصراف'!$U$2:$U$3001,0))="","",INDEX('الحضور والانصراف'!$M$2:$M$3001,MATCH($A41&amp;"|"&amp;$B$3,'الحضور والانصراف'!$U$2:$U$3001,0))),""))</f>
        <v/>
      </c>
      <c r="H41" s="23" t="str">
        <f aca="false">IF(OR($A41="",$B$3=""),"",IFERROR(INDEX('الحضور والانصراف'!$P$2:$P$3001,MATCH($A41&amp;"|"&amp;$B$3,'الحضور والانصراف'!$U$2:$U$3001,0)),IF(COUNTIFS(الإجازات!$A$2:$A$1001,$B$3,الإجازات!$D$2:$D$1001,"&lt;="&amp;$A41,الإجازات!$E$2:$E$1001,"&gt;="&amp;$A41,الإجازات!$G$2:$G$1001,"مقبولة")&gt;0,LOOKUP(2,1/((الإجازات!$A$2:$A$1001=$B$3)*(الإجازات!$D$2:$D$1001&lt;=$A41)*(الإجازات!$E$2:$E$1001&gt;=$A41)*(الإجازات!$G$2:$G$1001="مقبولة")),الإجازات!$C$2:$C$1001),IF(WEEKDAY($A41)=الإعدادات!$B$11,"راحة أسبوعية","لا يوجد تسجيل"))))</f>
        <v>لا يوجد تسجيل</v>
      </c>
      <c r="I41" s="23" t="str">
        <f aca="false">IF(OR($A41="",$B$3=""),"",IFERROR(INDEX('الحضور والانصراف'!$T$2:$T$3001,MATCH($A41&amp;"|"&amp;$B$3,'الحضور والانصراف'!$U$2:$U$3001,0))&amp;"",""))</f>
        <v/>
      </c>
    </row>
  </sheetData>
  <mergeCells count="5">
    <mergeCell ref="A1:I1"/>
    <mergeCell ref="D3:F3"/>
    <mergeCell ref="H3:I3"/>
    <mergeCell ref="F4:G4"/>
    <mergeCell ref="A8:B8"/>
  </mergeCells>
  <conditionalFormatting sqref="H11:H41">
    <cfRule type="cellIs" priority="2" operator="equal" aboveAverage="0" equalAverage="0" bottom="0" percent="0" rank="0" text="" dxfId="7">
      <formula>"حاضر"</formula>
    </cfRule>
    <cfRule type="cellIs" priority="3" operator="equal" aboveAverage="0" equalAverage="0" bottom="0" percent="0" rank="0" text="" dxfId="8">
      <formula>"متأخر"</formula>
    </cfRule>
    <cfRule type="cellIs" priority="4" operator="equal" aboveAverage="0" equalAverage="0" bottom="0" percent="0" rank="0" text="" dxfId="9">
      <formula>"غائب"</formula>
    </cfRule>
    <cfRule type="cellIs" priority="5" operator="equal" aboveAverage="0" equalAverage="0" bottom="0" percent="0" rank="0" text="" dxfId="10">
      <formula>"بدون انصراف"</formula>
    </cfRule>
    <cfRule type="cellIs" priority="6" operator="equal" aboveAverage="0" equalAverage="0" bottom="0" percent="0" rank="0" text="" dxfId="11">
      <formula>"راحة أسبوعية"</formula>
    </cfRule>
    <cfRule type="cellIs" priority="7" operator="equal" aboveAverage="0" equalAverage="0" bottom="0" percent="0" rank="0" text="" dxfId="15">
      <formula>"لا يوجد تسجيل"</formula>
    </cfRule>
    <cfRule type="expression" priority="8" aboveAverage="0" equalAverage="0" bottom="0" percent="0" rank="0" text="" dxfId="12">
      <formula>AND(H11&lt;&gt;"",OR(LEFT(H11,5)="إجازة",LEFT(H11,6)="مأمورية",H11="مهمة رسمية",H11="غياب بعذر"))</formula>
    </cfRule>
  </conditionalFormatting>
  <dataValidations count="1">
    <dataValidation allowBlank="true" error="اختر قيمة من القائمة" errorStyle="stop" errorTitle="قيمة غير صحيحة" operator="between" prompt="اختر الكود" promptTitle="كود الموظف" showDropDown="false" showErrorMessage="true" showInputMessage="true" sqref="B3" type="list">
      <formula1>الموظفين!$A$2:$A$501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15" t="s">
        <v>504</v>
      </c>
      <c r="B1" s="15" t="s">
        <v>55</v>
      </c>
      <c r="C1" s="15" t="s">
        <v>56</v>
      </c>
      <c r="D1" s="9" t="s">
        <v>59</v>
      </c>
      <c r="E1" s="15" t="s">
        <v>505</v>
      </c>
      <c r="F1" s="15" t="s">
        <v>25</v>
      </c>
    </row>
    <row r="2" customFormat="false" ht="15" hidden="false" customHeight="false" outlineLevel="0" collapsed="false">
      <c r="A2" s="17" t="s">
        <v>75</v>
      </c>
      <c r="B2" s="20" t="n">
        <v>0.333333333333333</v>
      </c>
      <c r="C2" s="20" t="n">
        <v>0.666666666666667</v>
      </c>
      <c r="D2" s="21" t="n">
        <f aca="false">IF(OR(B2="",C2=""),"",ROUND(MOD(C2-B2,1)*24,2))</f>
        <v>8</v>
      </c>
      <c r="E2" s="42" t="n">
        <v>15</v>
      </c>
      <c r="F2" s="17"/>
    </row>
    <row r="3" customFormat="false" ht="15" hidden="false" customHeight="false" outlineLevel="0" collapsed="false">
      <c r="A3" s="17" t="s">
        <v>506</v>
      </c>
      <c r="B3" s="20" t="n">
        <v>0.666666666666667</v>
      </c>
      <c r="C3" s="20" t="n">
        <v>0</v>
      </c>
      <c r="D3" s="21" t="n">
        <f aca="false">IF(OR(B3="",C3=""),"",ROUND(MOD(C3-B3,1)*24,2))</f>
        <v>8</v>
      </c>
      <c r="E3" s="42" t="n">
        <v>15</v>
      </c>
      <c r="F3" s="17"/>
    </row>
    <row r="4" customFormat="false" ht="15" hidden="false" customHeight="false" outlineLevel="0" collapsed="false">
      <c r="A4" s="17" t="s">
        <v>507</v>
      </c>
      <c r="B4" s="20" t="n">
        <v>0</v>
      </c>
      <c r="C4" s="20" t="n">
        <v>0.333333333333333</v>
      </c>
      <c r="D4" s="21" t="n">
        <f aca="false">IF(OR(B4="",C4=""),"",ROUND(MOD(C4-B4,1)*24,2))</f>
        <v>8</v>
      </c>
      <c r="E4" s="42" t="n">
        <v>15</v>
      </c>
      <c r="F4" s="17"/>
    </row>
    <row r="5" customFormat="false" ht="15" hidden="false" customHeight="false" outlineLevel="0" collapsed="false">
      <c r="A5" s="17"/>
      <c r="B5" s="20"/>
      <c r="C5" s="20"/>
      <c r="D5" s="21" t="str">
        <f aca="false">IF(OR(B5="",C5=""),"",ROUND(MOD(C5-B5,1)*24,2))</f>
        <v/>
      </c>
      <c r="E5" s="42"/>
      <c r="F5" s="17"/>
    </row>
    <row r="6" customFormat="false" ht="15" hidden="false" customHeight="false" outlineLevel="0" collapsed="false">
      <c r="A6" s="17"/>
      <c r="B6" s="20"/>
      <c r="C6" s="20"/>
      <c r="D6" s="21" t="str">
        <f aca="false">IF(OR(B6="",C6=""),"",ROUND(MOD(C6-B6,1)*24,2))</f>
        <v/>
      </c>
      <c r="E6" s="42"/>
      <c r="F6" s="17"/>
    </row>
    <row r="7" customFormat="false" ht="15" hidden="false" customHeight="false" outlineLevel="0" collapsed="false">
      <c r="A7" s="17"/>
      <c r="B7" s="20"/>
      <c r="C7" s="20"/>
      <c r="D7" s="21" t="str">
        <f aca="false">IF(OR(B7="",C7=""),"",ROUND(MOD(C7-B7,1)*24,2))</f>
        <v/>
      </c>
      <c r="E7" s="42"/>
      <c r="F7" s="17"/>
    </row>
    <row r="8" customFormat="false" ht="15" hidden="false" customHeight="false" outlineLevel="0" collapsed="false">
      <c r="A8" s="17"/>
      <c r="B8" s="20"/>
      <c r="C8" s="20"/>
      <c r="D8" s="21" t="str">
        <f aca="false">IF(OR(B8="",C8=""),"",ROUND(MOD(C8-B8,1)*24,2))</f>
        <v/>
      </c>
      <c r="E8" s="42"/>
      <c r="F8" s="17"/>
    </row>
    <row r="9" customFormat="false" ht="15" hidden="false" customHeight="false" outlineLevel="0" collapsed="false">
      <c r="A9" s="17"/>
      <c r="B9" s="20"/>
      <c r="C9" s="20"/>
      <c r="D9" s="21" t="str">
        <f aca="false">IF(OR(B9="",C9=""),"",ROUND(MOD(C9-B9,1)*24,2))</f>
        <v/>
      </c>
      <c r="E9" s="42"/>
      <c r="F9" s="17"/>
    </row>
    <row r="10" customFormat="false" ht="15" hidden="false" customHeight="false" outlineLevel="0" collapsed="false">
      <c r="A10" s="17"/>
      <c r="B10" s="20"/>
      <c r="C10" s="20"/>
      <c r="D10" s="21" t="str">
        <f aca="false">IF(OR(B10="",C10=""),"",ROUND(MOD(C10-B10,1)*24,2))</f>
        <v/>
      </c>
      <c r="E10" s="42"/>
      <c r="F10" s="17"/>
    </row>
    <row r="11" customFormat="false" ht="15" hidden="false" customHeight="false" outlineLevel="0" collapsed="false">
      <c r="A11" s="17"/>
      <c r="B11" s="20"/>
      <c r="C11" s="20"/>
      <c r="D11" s="21" t="str">
        <f aca="false">IF(OR(B11="",C11=""),"",ROUND(MOD(C11-B11,1)*24,2))</f>
        <v/>
      </c>
      <c r="E11" s="42"/>
      <c r="F11" s="17"/>
    </row>
    <row r="12" customFormat="false" ht="15" hidden="false" customHeight="false" outlineLevel="0" collapsed="false">
      <c r="A12" s="17"/>
      <c r="B12" s="20"/>
      <c r="C12" s="20"/>
      <c r="D12" s="21" t="str">
        <f aca="false">IF(OR(B12="",C12=""),"",ROUND(MOD(C12-B12,1)*24,2))</f>
        <v/>
      </c>
      <c r="E12" s="42"/>
      <c r="F12" s="17"/>
    </row>
    <row r="13" customFormat="false" ht="15" hidden="false" customHeight="false" outlineLevel="0" collapsed="false">
      <c r="A13" s="17"/>
      <c r="B13" s="20"/>
      <c r="C13" s="20"/>
      <c r="D13" s="21" t="str">
        <f aca="false">IF(OR(B13="",C13=""),"",ROUND(MOD(C13-B13,1)*24,2))</f>
        <v/>
      </c>
      <c r="E13" s="42"/>
      <c r="F13" s="17"/>
    </row>
    <row r="14" customFormat="false" ht="15" hidden="false" customHeight="false" outlineLevel="0" collapsed="false">
      <c r="A14" s="17"/>
      <c r="B14" s="20"/>
      <c r="C14" s="20"/>
      <c r="D14" s="21" t="str">
        <f aca="false">IF(OR(B14="",C14=""),"",ROUND(MOD(C14-B14,1)*24,2))</f>
        <v/>
      </c>
      <c r="E14" s="42"/>
      <c r="F14" s="17"/>
    </row>
    <row r="15" customFormat="false" ht="15" hidden="false" customHeight="false" outlineLevel="0" collapsed="false">
      <c r="A15" s="17"/>
      <c r="B15" s="20"/>
      <c r="C15" s="20"/>
      <c r="D15" s="21" t="str">
        <f aca="false">IF(OR(B15="",C15=""),"",ROUND(MOD(C15-B15,1)*24,2))</f>
        <v/>
      </c>
      <c r="E15" s="42"/>
      <c r="F15" s="17"/>
    </row>
    <row r="16" customFormat="false" ht="15" hidden="false" customHeight="false" outlineLevel="0" collapsed="false">
      <c r="A16" s="17"/>
      <c r="B16" s="20"/>
      <c r="C16" s="20"/>
      <c r="D16" s="21" t="str">
        <f aca="false">IF(OR(B16="",C16=""),"",ROUND(MOD(C16-B16,1)*24,2))</f>
        <v/>
      </c>
      <c r="E16" s="42"/>
      <c r="F16" s="17"/>
    </row>
    <row r="17" customFormat="false" ht="15" hidden="false" customHeight="false" outlineLevel="0" collapsed="false">
      <c r="A17" s="17"/>
      <c r="B17" s="20"/>
      <c r="C17" s="20"/>
      <c r="D17" s="21" t="str">
        <f aca="false">IF(OR(B17="",C17=""),"",ROUND(MOD(C17-B17,1)*24,2))</f>
        <v/>
      </c>
      <c r="E17" s="42"/>
      <c r="F17" s="17"/>
    </row>
    <row r="18" customFormat="false" ht="15" hidden="false" customHeight="false" outlineLevel="0" collapsed="false">
      <c r="A18" s="17"/>
      <c r="B18" s="20"/>
      <c r="C18" s="20"/>
      <c r="D18" s="21" t="str">
        <f aca="false">IF(OR(B18="",C18=""),"",ROUND(MOD(C18-B18,1)*24,2))</f>
        <v/>
      </c>
      <c r="E18" s="42"/>
      <c r="F18" s="17"/>
    </row>
    <row r="19" customFormat="false" ht="15" hidden="false" customHeight="false" outlineLevel="0" collapsed="false">
      <c r="A19" s="17"/>
      <c r="B19" s="20"/>
      <c r="C19" s="20"/>
      <c r="D19" s="21" t="str">
        <f aca="false">IF(OR(B19="",C19=""),"",ROUND(MOD(C19-B19,1)*24,2))</f>
        <v/>
      </c>
      <c r="E19" s="42"/>
      <c r="F19" s="17"/>
    </row>
    <row r="20" customFormat="false" ht="15" hidden="false" customHeight="false" outlineLevel="0" collapsed="false">
      <c r="A20" s="17"/>
      <c r="B20" s="20"/>
      <c r="C20" s="20"/>
      <c r="D20" s="21" t="str">
        <f aca="false">IF(OR(B20="",C20=""),"",ROUND(MOD(C20-B20,1)*24,2))</f>
        <v/>
      </c>
      <c r="E20" s="42"/>
      <c r="F20" s="17"/>
    </row>
    <row r="21" customFormat="false" ht="15" hidden="false" customHeight="false" outlineLevel="0" collapsed="false">
      <c r="A21" s="17"/>
      <c r="B21" s="20"/>
      <c r="C21" s="20"/>
      <c r="D21" s="21" t="str">
        <f aca="false">IF(OR(B21="",C21=""),"",ROUND(MOD(C21-B21,1)*24,2))</f>
        <v/>
      </c>
      <c r="E21" s="42"/>
      <c r="F2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C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508</v>
      </c>
    </row>
    <row r="2" customFormat="false" ht="31.5" hidden="false" customHeight="true" outlineLevel="0" collapsed="false">
      <c r="A2" s="9" t="s">
        <v>509</v>
      </c>
      <c r="B2" s="15" t="s">
        <v>510</v>
      </c>
      <c r="C2" s="9" t="s">
        <v>511</v>
      </c>
    </row>
    <row r="3" customFormat="false" ht="26.85" hidden="false" customHeight="false" outlineLevel="0" collapsed="false">
      <c r="A3" s="43" t="s">
        <v>512</v>
      </c>
      <c r="B3" s="44" t="n">
        <v>46296</v>
      </c>
      <c r="C3" s="45" t="s">
        <v>513</v>
      </c>
    </row>
    <row r="4" customFormat="false" ht="15" hidden="false" customHeight="false" outlineLevel="0" collapsed="false">
      <c r="A4" s="43" t="s">
        <v>514</v>
      </c>
      <c r="B4" s="46" t="n">
        <f aca="false">DATE(YEAR(B3),MONTH(B3),1)</f>
        <v>46296</v>
      </c>
      <c r="C4" s="45" t="s">
        <v>515</v>
      </c>
    </row>
    <row r="5" customFormat="false" ht="15" hidden="false" customHeight="false" outlineLevel="0" collapsed="false">
      <c r="A5" s="43" t="s">
        <v>516</v>
      </c>
      <c r="B5" s="46" t="n">
        <f aca="false">DATE(YEAR(B3),MONTH(B3)+1,0)</f>
        <v>46326</v>
      </c>
      <c r="C5" s="45" t="s">
        <v>515</v>
      </c>
    </row>
    <row r="6" customFormat="false" ht="15" hidden="false" customHeight="false" outlineLevel="0" collapsed="false">
      <c r="A6" s="43" t="s">
        <v>517</v>
      </c>
      <c r="B6" s="47" t="n">
        <v>8</v>
      </c>
      <c r="C6" s="45" t="s">
        <v>518</v>
      </c>
    </row>
    <row r="7" customFormat="false" ht="15" hidden="false" customHeight="false" outlineLevel="0" collapsed="false">
      <c r="A7" s="43" t="s">
        <v>519</v>
      </c>
      <c r="B7" s="47" t="n">
        <v>30</v>
      </c>
      <c r="C7" s="45" t="s">
        <v>520</v>
      </c>
    </row>
    <row r="8" customFormat="false" ht="15" hidden="false" customHeight="false" outlineLevel="0" collapsed="false">
      <c r="A8" s="43" t="s">
        <v>521</v>
      </c>
      <c r="B8" s="47" t="n">
        <v>60</v>
      </c>
      <c r="C8" s="45" t="s">
        <v>522</v>
      </c>
    </row>
    <row r="9" customFormat="false" ht="15" hidden="false" customHeight="false" outlineLevel="0" collapsed="false">
      <c r="A9" s="43" t="s">
        <v>523</v>
      </c>
      <c r="B9" s="47" t="n">
        <v>1</v>
      </c>
      <c r="C9" s="45" t="s">
        <v>524</v>
      </c>
    </row>
    <row r="10" customFormat="false" ht="15" hidden="false" customHeight="false" outlineLevel="0" collapsed="false">
      <c r="A10" s="43" t="s">
        <v>525</v>
      </c>
      <c r="B10" s="48" t="s">
        <v>526</v>
      </c>
      <c r="C10" s="45" t="s">
        <v>527</v>
      </c>
    </row>
    <row r="11" customFormat="false" ht="15" hidden="false" customHeight="false" outlineLevel="0" collapsed="false">
      <c r="A11" s="43" t="s">
        <v>528</v>
      </c>
      <c r="B11" s="49" t="n">
        <f aca="false">MATCH(B10,{"الأحد","الإثنين","الثلاثاء","الأربعاء","الخميس","الجمعة","السبت"},0)</f>
        <v>6</v>
      </c>
      <c r="C11" s="45" t="s">
        <v>529</v>
      </c>
    </row>
    <row r="12" customFormat="false" ht="15" hidden="false" customHeight="false" outlineLevel="0" collapsed="false">
      <c r="A12" s="43" t="s">
        <v>530</v>
      </c>
      <c r="B12" s="50" t="n">
        <v>100</v>
      </c>
      <c r="C12" s="45" t="s">
        <v>531</v>
      </c>
    </row>
    <row r="13" customFormat="false" ht="15" hidden="false" customHeight="false" outlineLevel="0" collapsed="false">
      <c r="A13" s="43" t="s">
        <v>532</v>
      </c>
      <c r="B13" s="50" t="n">
        <v>25</v>
      </c>
      <c r="C13" s="45" t="s">
        <v>531</v>
      </c>
    </row>
  </sheetData>
  <dataValidations count="1">
    <dataValidation allowBlank="true" error="اختر قيمة من القائمة" errorStyle="stop" errorTitle="قيمة غير صحيحة" operator="between" showDropDown="false" showErrorMessage="true" showInputMessage="false" sqref="B10" type="list">
      <formula1>"الأحد,الإثنين,الثلاثاء,الأربعاء,الخميس,الجمعة,السبت"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2026-10-06T19:46:05Z</dcterms:created>
  <dc:creator>openpyxl</dc:creator>
  <dc:description/>
  <dc:language>en-US</dc:language>
  <cp:lastModifiedBy/>
  <dcterms:modified xsi:type="dcterms:W3CDTF">2026-10-06T19:46:07Z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